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externalLinks/externalLink271.xml" ContentType="application/vnd.openxmlformats-officedocument.spreadsheetml.externalLink+xml"/>
  <Override PartName="/xl/externalLinks/externalLink272.xml" ContentType="application/vnd.openxmlformats-officedocument.spreadsheetml.externalLink+xml"/>
  <Override PartName="/xl/externalLinks/externalLink273.xml" ContentType="application/vnd.openxmlformats-officedocument.spreadsheetml.externalLink+xml"/>
  <Override PartName="/xl/externalLinks/externalLink274.xml" ContentType="application/vnd.openxmlformats-officedocument.spreadsheetml.externalLink+xml"/>
  <Override PartName="/xl/externalLinks/externalLink275.xml" ContentType="application/vnd.openxmlformats-officedocument.spreadsheetml.externalLink+xml"/>
  <Override PartName="/xl/externalLinks/externalLink276.xml" ContentType="application/vnd.openxmlformats-officedocument.spreadsheetml.externalLink+xml"/>
  <Override PartName="/xl/externalLinks/externalLink277.xml" ContentType="application/vnd.openxmlformats-officedocument.spreadsheetml.externalLink+xml"/>
  <Override PartName="/xl/externalLinks/externalLink278.xml" ContentType="application/vnd.openxmlformats-officedocument.spreadsheetml.externalLink+xml"/>
  <Override PartName="/xl/externalLinks/externalLink279.xml" ContentType="application/vnd.openxmlformats-officedocument.spreadsheetml.externalLink+xml"/>
  <Override PartName="/xl/externalLinks/externalLink280.xml" ContentType="application/vnd.openxmlformats-officedocument.spreadsheetml.externalLink+xml"/>
  <Override PartName="/xl/externalLinks/externalLink281.xml" ContentType="application/vnd.openxmlformats-officedocument.spreadsheetml.externalLink+xml"/>
  <Override PartName="/xl/externalLinks/externalLink282.xml" ContentType="application/vnd.openxmlformats-officedocument.spreadsheetml.externalLink+xml"/>
  <Override PartName="/xl/externalLinks/externalLink283.xml" ContentType="application/vnd.openxmlformats-officedocument.spreadsheetml.externalLink+xml"/>
  <Override PartName="/xl/externalLinks/externalLink284.xml" ContentType="application/vnd.openxmlformats-officedocument.spreadsheetml.externalLink+xml"/>
  <Override PartName="/xl/externalLinks/externalLink285.xml" ContentType="application/vnd.openxmlformats-officedocument.spreadsheetml.externalLink+xml"/>
  <Override PartName="/xl/externalLinks/externalLink286.xml" ContentType="application/vnd.openxmlformats-officedocument.spreadsheetml.externalLink+xml"/>
  <Override PartName="/xl/externalLinks/externalLink287.xml" ContentType="application/vnd.openxmlformats-officedocument.spreadsheetml.externalLink+xml"/>
  <Override PartName="/xl/externalLinks/externalLink288.xml" ContentType="application/vnd.openxmlformats-officedocument.spreadsheetml.externalLink+xml"/>
  <Override PartName="/xl/externalLinks/externalLink289.xml" ContentType="application/vnd.openxmlformats-officedocument.spreadsheetml.externalLink+xml"/>
  <Override PartName="/xl/externalLinks/externalLink290.xml" ContentType="application/vnd.openxmlformats-officedocument.spreadsheetml.externalLink+xml"/>
  <Override PartName="/xl/externalLinks/externalLink291.xml" ContentType="application/vnd.openxmlformats-officedocument.spreadsheetml.externalLink+xml"/>
  <Override PartName="/xl/externalLinks/externalLink292.xml" ContentType="application/vnd.openxmlformats-officedocument.spreadsheetml.externalLink+xml"/>
  <Override PartName="/xl/externalLinks/externalLink293.xml" ContentType="application/vnd.openxmlformats-officedocument.spreadsheetml.externalLink+xml"/>
  <Override PartName="/xl/externalLinks/externalLink294.xml" ContentType="application/vnd.openxmlformats-officedocument.spreadsheetml.externalLink+xml"/>
  <Override PartName="/xl/externalLinks/externalLink295.xml" ContentType="application/vnd.openxmlformats-officedocument.spreadsheetml.externalLink+xml"/>
  <Override PartName="/xl/externalLinks/externalLink296.xml" ContentType="application/vnd.openxmlformats-officedocument.spreadsheetml.externalLink+xml"/>
  <Override PartName="/xl/externalLinks/externalLink297.xml" ContentType="application/vnd.openxmlformats-officedocument.spreadsheetml.externalLink+xml"/>
  <Override PartName="/xl/externalLinks/externalLink298.xml" ContentType="application/vnd.openxmlformats-officedocument.spreadsheetml.externalLink+xml"/>
  <Override PartName="/xl/externalLinks/externalLink299.xml" ContentType="application/vnd.openxmlformats-officedocument.spreadsheetml.externalLink+xml"/>
  <Override PartName="/xl/externalLinks/externalLink30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showInkAnnotation="0"/>
  <mc:AlternateContent xmlns:mc="http://schemas.openxmlformats.org/markup-compatibility/2006">
    <mc:Choice Requires="x15">
      <x15ac:absPath xmlns:x15ac="http://schemas.microsoft.com/office/spreadsheetml/2010/11/ac" url="D:\DATA PERKAPDIST\data kerja\2024\KONSTRUKSI TENDER 2024\PELAKSANA TENDER 2024\SEKRETARIAT 2024\"/>
    </mc:Choice>
  </mc:AlternateContent>
  <bookViews>
    <workbookView xWindow="0" yWindow="0" windowWidth="20490" windowHeight="6900" tabRatio="841" firstSheet="5" activeTab="17"/>
  </bookViews>
  <sheets>
    <sheet name="SAMPUL" sheetId="10" r:id="rId1"/>
    <sheet name="Rekapitulasi" sheetId="8" r:id="rId2"/>
    <sheet name="Rencana Anggaran Biaya" sheetId="20" r:id="rId3"/>
    <sheet name="Sheet1" sheetId="53" r:id="rId4"/>
    <sheet name="BQ" sheetId="51" state="hidden" r:id="rId5"/>
    <sheet name="Volume Backup" sheetId="11" r:id="rId6"/>
    <sheet name="UPAH &amp; BAHAN" sheetId="40" r:id="rId7"/>
    <sheet name="UPAH DAN BAHAN" sheetId="41" state="hidden" r:id="rId8"/>
    <sheet name="AHSP STR" sheetId="42" r:id="rId9"/>
    <sheet name="AHSP ARS" sheetId="43" r:id="rId10"/>
    <sheet name="AHS PL" sheetId="44" r:id="rId11"/>
    <sheet name="AHS EL" sheetId="45" r:id="rId12"/>
    <sheet name="AHS TATA U" sheetId="46" state="hidden" r:id="rId13"/>
    <sheet name="AHS ELE" sheetId="47" state="hidden" r:id="rId14"/>
    <sheet name="UPAH-BAHAN-ALAT" sheetId="49" state="hidden" r:id="rId15"/>
    <sheet name="analisa" sheetId="50" r:id="rId16"/>
    <sheet name="ANALISA (2)" sheetId="52" r:id="rId17"/>
    <sheet name="Rencana Anggaran Biaya (2)" sheetId="54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  <externalReference r:id="rId275"/>
    <externalReference r:id="rId276"/>
    <externalReference r:id="rId277"/>
    <externalReference r:id="rId278"/>
    <externalReference r:id="rId279"/>
    <externalReference r:id="rId280"/>
    <externalReference r:id="rId281"/>
    <externalReference r:id="rId282"/>
    <externalReference r:id="rId283"/>
    <externalReference r:id="rId284"/>
    <externalReference r:id="rId285"/>
    <externalReference r:id="rId286"/>
    <externalReference r:id="rId287"/>
    <externalReference r:id="rId288"/>
    <externalReference r:id="rId289"/>
    <externalReference r:id="rId290"/>
    <externalReference r:id="rId291"/>
    <externalReference r:id="rId292"/>
    <externalReference r:id="rId293"/>
    <externalReference r:id="rId294"/>
    <externalReference r:id="rId295"/>
    <externalReference r:id="rId296"/>
    <externalReference r:id="rId297"/>
    <externalReference r:id="rId298"/>
    <externalReference r:id="rId299"/>
    <externalReference r:id="rId300"/>
    <externalReference r:id="rId301"/>
    <externalReference r:id="rId302"/>
    <externalReference r:id="rId303"/>
    <externalReference r:id="rId304"/>
    <externalReference r:id="rId305"/>
    <externalReference r:id="rId306"/>
    <externalReference r:id="rId307"/>
    <externalReference r:id="rId308"/>
    <externalReference r:id="rId309"/>
    <externalReference r:id="rId310"/>
    <externalReference r:id="rId311"/>
    <externalReference r:id="rId312"/>
    <externalReference r:id="rId313"/>
    <externalReference r:id="rId314"/>
    <externalReference r:id="rId315"/>
    <externalReference r:id="rId316"/>
    <externalReference r:id="rId317"/>
    <externalReference r:id="rId318"/>
  </externalReferences>
  <definedNames>
    <definedName name="\0" localSheetId="17">#REF!</definedName>
    <definedName name="\0">#REF!</definedName>
    <definedName name="\A" localSheetId="17">[1]A!#REF!</definedName>
    <definedName name="\A">[1]A!#REF!</definedName>
    <definedName name="\B" localSheetId="17">[1]A!#REF!</definedName>
    <definedName name="\B">[1]A!#REF!</definedName>
    <definedName name="\D" localSheetId="17">[1]A!#REF!</definedName>
    <definedName name="\D">[1]A!#REF!</definedName>
    <definedName name="\E" localSheetId="17">[1]A!#REF!</definedName>
    <definedName name="\E">[1]A!#REF!</definedName>
    <definedName name="\G" localSheetId="17">[1]A!#REF!</definedName>
    <definedName name="\G">[1]A!#REF!</definedName>
    <definedName name="\h" localSheetId="17">'[2]Upah&amp;Bahan'!#REF!</definedName>
    <definedName name="\h">'[2]Upah&amp;Bahan'!#REF!</definedName>
    <definedName name="\j" localSheetId="17">'[2]Upah&amp;Bahan'!#REF!</definedName>
    <definedName name="\j">'[2]Upah&amp;Bahan'!#REF!</definedName>
    <definedName name="\L" localSheetId="17">[1]A!#REF!</definedName>
    <definedName name="\L">[1]A!#REF!</definedName>
    <definedName name="\M" localSheetId="17">#REF!</definedName>
    <definedName name="\M">#REF!</definedName>
    <definedName name="\n" localSheetId="17">'[3]Upah&amp;Bahan'!#REF!</definedName>
    <definedName name="\n">'[3]Upah&amp;Bahan'!#REF!</definedName>
    <definedName name="\P" localSheetId="17">[1]A!#REF!</definedName>
    <definedName name="\P">[1]A!#REF!</definedName>
    <definedName name="\Q" localSheetId="17">#REF!</definedName>
    <definedName name="\Q">#REF!</definedName>
    <definedName name="\R" localSheetId="17">[1]A!#REF!</definedName>
    <definedName name="\R">[1]A!#REF!</definedName>
    <definedName name="\S" localSheetId="17">#REF!</definedName>
    <definedName name="\S">#REF!</definedName>
    <definedName name="\T" localSheetId="17">[1]A!#REF!</definedName>
    <definedName name="\T">[1]A!#REF!</definedName>
    <definedName name="\U" localSheetId="17">[1]A!#REF!</definedName>
    <definedName name="\U">[1]A!#REF!</definedName>
    <definedName name="\V" localSheetId="17">[1]A!#REF!</definedName>
    <definedName name="\V">[1]A!#REF!</definedName>
    <definedName name="\W" localSheetId="9">#REF!</definedName>
    <definedName name="\W" localSheetId="17">#REF!</definedName>
    <definedName name="\W" localSheetId="5">#REF!</definedName>
    <definedName name="\W">#REF!</definedName>
    <definedName name="\X" localSheetId="17">[1]A!#REF!</definedName>
    <definedName name="\X">[1]A!#REF!</definedName>
    <definedName name="\Z" localSheetId="17">[1]A!#REF!</definedName>
    <definedName name="\Z">[1]A!#REF!</definedName>
    <definedName name="_____________________________________________________________MMM42" localSheetId="17">#REF!</definedName>
    <definedName name="_____________________________________________________________MMM42">#REF!</definedName>
    <definedName name="_____________________________________________________________MMM49" localSheetId="17">#REF!</definedName>
    <definedName name="_____________________________________________________________MMM49">#REF!</definedName>
    <definedName name="_____________________________________________________________MMM52" localSheetId="17">#REF!</definedName>
    <definedName name="_____________________________________________________________MMM52">#REF!</definedName>
    <definedName name="_____________________________________________________________MMM53" localSheetId="17">#REF!</definedName>
    <definedName name="_____________________________________________________________MMM53">#REF!</definedName>
    <definedName name="_____________________________________________________________MMM54" localSheetId="17">#REF!</definedName>
    <definedName name="_____________________________________________________________MMM54">#REF!</definedName>
    <definedName name="____________________________________________________________EEE13" localSheetId="17">#REF!</definedName>
    <definedName name="____________________________________________________________EEE13">#REF!</definedName>
    <definedName name="____________________________________________________________EEE19" localSheetId="17">#REF!</definedName>
    <definedName name="____________________________________________________________EEE19">#REF!</definedName>
    <definedName name="____________________________________________________________EEE23" localSheetId="17">#REF!</definedName>
    <definedName name="____________________________________________________________EEE23">#REF!</definedName>
    <definedName name="____________________________________________________________LLL01" localSheetId="17">#REF!</definedName>
    <definedName name="____________________________________________________________LLL01">#REF!</definedName>
    <definedName name="____________________________________________________________LLL02" localSheetId="17">#REF!</definedName>
    <definedName name="____________________________________________________________LLL02">#REF!</definedName>
    <definedName name="____________________________________________________________LLL03" localSheetId="17">#REF!</definedName>
    <definedName name="____________________________________________________________LLL03">#REF!</definedName>
    <definedName name="____________________________________________________________LLL04" localSheetId="17">#REF!</definedName>
    <definedName name="____________________________________________________________LLL04">#REF!</definedName>
    <definedName name="____________________________________________________________LLL05" localSheetId="17">#REF!</definedName>
    <definedName name="____________________________________________________________LLL05">#REF!</definedName>
    <definedName name="____________________________________________________________LLL06" localSheetId="17">#REF!</definedName>
    <definedName name="____________________________________________________________LLL06">#REF!</definedName>
    <definedName name="____________________________________________________________LLL07" localSheetId="17">#REF!</definedName>
    <definedName name="____________________________________________________________LLL07">#REF!</definedName>
    <definedName name="____________________________________________________________LLL08" localSheetId="17">#REF!</definedName>
    <definedName name="____________________________________________________________LLL08">#REF!</definedName>
    <definedName name="____________________________________________________________LLL09" localSheetId="17">#REF!</definedName>
    <definedName name="____________________________________________________________LLL09">#REF!</definedName>
    <definedName name="____________________________________________________________LLL10" localSheetId="17">#REF!</definedName>
    <definedName name="____________________________________________________________LLL10">#REF!</definedName>
    <definedName name="____________________________________________________________LLL11" localSheetId="17">#REF!</definedName>
    <definedName name="____________________________________________________________LLL11">#REF!</definedName>
    <definedName name="____________________________________________________________MMM01" localSheetId="17">#REF!</definedName>
    <definedName name="____________________________________________________________MMM01">#REF!</definedName>
    <definedName name="____________________________________________________________MMM02" localSheetId="17">#REF!</definedName>
    <definedName name="____________________________________________________________MMM02">#REF!</definedName>
    <definedName name="____________________________________________________________MMM03" localSheetId="17">#REF!</definedName>
    <definedName name="____________________________________________________________MMM03">#REF!</definedName>
    <definedName name="____________________________________________________________MMM04" localSheetId="17">#REF!</definedName>
    <definedName name="____________________________________________________________MMM04">#REF!</definedName>
    <definedName name="____________________________________________________________MMM05" localSheetId="17">#REF!</definedName>
    <definedName name="____________________________________________________________MMM05">#REF!</definedName>
    <definedName name="____________________________________________________________MMM06" localSheetId="17">#REF!</definedName>
    <definedName name="____________________________________________________________MMM06">#REF!</definedName>
    <definedName name="____________________________________________________________MMM07" localSheetId="17">#REF!</definedName>
    <definedName name="____________________________________________________________MMM07">#REF!</definedName>
    <definedName name="____________________________________________________________MMM08" localSheetId="17">#REF!</definedName>
    <definedName name="____________________________________________________________MMM08">#REF!</definedName>
    <definedName name="____________________________________________________________MMM09" localSheetId="17">#REF!</definedName>
    <definedName name="____________________________________________________________MMM09">#REF!</definedName>
    <definedName name="____________________________________________________________MMM10" localSheetId="17">#REF!</definedName>
    <definedName name="____________________________________________________________MMM10">#REF!</definedName>
    <definedName name="____________________________________________________________MMM11" localSheetId="17">#REF!</definedName>
    <definedName name="____________________________________________________________MMM11">#REF!</definedName>
    <definedName name="____________________________________________________________MMM12" localSheetId="17">#REF!</definedName>
    <definedName name="____________________________________________________________MMM12">#REF!</definedName>
    <definedName name="____________________________________________________________MMM13" localSheetId="17">#REF!</definedName>
    <definedName name="____________________________________________________________MMM13">#REF!</definedName>
    <definedName name="____________________________________________________________MMM14" localSheetId="17">#REF!</definedName>
    <definedName name="____________________________________________________________MMM14">#REF!</definedName>
    <definedName name="____________________________________________________________MMM15" localSheetId="17">#REF!</definedName>
    <definedName name="____________________________________________________________MMM15">#REF!</definedName>
    <definedName name="____________________________________________________________MMM16" localSheetId="17">#REF!</definedName>
    <definedName name="____________________________________________________________MMM16">#REF!</definedName>
    <definedName name="____________________________________________________________MMM17" localSheetId="17">#REF!</definedName>
    <definedName name="____________________________________________________________MMM17">#REF!</definedName>
    <definedName name="____________________________________________________________MMM18" localSheetId="17">#REF!</definedName>
    <definedName name="____________________________________________________________MMM18">#REF!</definedName>
    <definedName name="____________________________________________________________MMM19" localSheetId="17">#REF!</definedName>
    <definedName name="____________________________________________________________MMM19">#REF!</definedName>
    <definedName name="____________________________________________________________MMM20" localSheetId="17">#REF!</definedName>
    <definedName name="____________________________________________________________MMM20">#REF!</definedName>
    <definedName name="____________________________________________________________MMM21" localSheetId="17">#REF!</definedName>
    <definedName name="____________________________________________________________MMM21">#REF!</definedName>
    <definedName name="____________________________________________________________MMM22" localSheetId="17">#REF!</definedName>
    <definedName name="____________________________________________________________MMM22">#REF!</definedName>
    <definedName name="____________________________________________________________MMM23" localSheetId="17">#REF!</definedName>
    <definedName name="____________________________________________________________MMM23">#REF!</definedName>
    <definedName name="____________________________________________________________MMM24" localSheetId="17">#REF!</definedName>
    <definedName name="____________________________________________________________MMM24">#REF!</definedName>
    <definedName name="____________________________________________________________MMM25" localSheetId="17">#REF!</definedName>
    <definedName name="____________________________________________________________MMM25">#REF!</definedName>
    <definedName name="____________________________________________________________MMM26" localSheetId="17">#REF!</definedName>
    <definedName name="____________________________________________________________MMM26">#REF!</definedName>
    <definedName name="____________________________________________________________MMM27" localSheetId="17">#REF!</definedName>
    <definedName name="____________________________________________________________MMM27">#REF!</definedName>
    <definedName name="____________________________________________________________MMM28" localSheetId="17">#REF!</definedName>
    <definedName name="____________________________________________________________MMM28">#REF!</definedName>
    <definedName name="____________________________________________________________MMM29" localSheetId="17">#REF!</definedName>
    <definedName name="____________________________________________________________MMM29">#REF!</definedName>
    <definedName name="____________________________________________________________MMM30" localSheetId="17">#REF!</definedName>
    <definedName name="____________________________________________________________MMM30">#REF!</definedName>
    <definedName name="____________________________________________________________MMM31" localSheetId="17">#REF!</definedName>
    <definedName name="____________________________________________________________MMM31">#REF!</definedName>
    <definedName name="____________________________________________________________MMM32" localSheetId="17">#REF!</definedName>
    <definedName name="____________________________________________________________MMM32">#REF!</definedName>
    <definedName name="____________________________________________________________MMM33" localSheetId="17">#REF!</definedName>
    <definedName name="____________________________________________________________MMM33">#REF!</definedName>
    <definedName name="____________________________________________________________MMM34" localSheetId="17">#REF!</definedName>
    <definedName name="____________________________________________________________MMM34">#REF!</definedName>
    <definedName name="____________________________________________________________MMM35" localSheetId="17">#REF!</definedName>
    <definedName name="____________________________________________________________MMM35">#REF!</definedName>
    <definedName name="____________________________________________________________MMM36" localSheetId="17">#REF!</definedName>
    <definedName name="____________________________________________________________MMM36">#REF!</definedName>
    <definedName name="____________________________________________________________MMM37" localSheetId="17">#REF!</definedName>
    <definedName name="____________________________________________________________MMM37">#REF!</definedName>
    <definedName name="____________________________________________________________MMM38" localSheetId="17">'[4]4-Basic Price'!#REF!</definedName>
    <definedName name="____________________________________________________________MMM38">'[4]4-Basic Price'!#REF!</definedName>
    <definedName name="____________________________________________________________MMM39" localSheetId="17">#REF!</definedName>
    <definedName name="____________________________________________________________MMM39">#REF!</definedName>
    <definedName name="____________________________________________________________MMM40" localSheetId="17">#REF!</definedName>
    <definedName name="____________________________________________________________MMM40">#REF!</definedName>
    <definedName name="____________________________________________________________MMM41" localSheetId="17">#REF!</definedName>
    <definedName name="____________________________________________________________MMM41">#REF!</definedName>
    <definedName name="____________________________________________________________MMM411" localSheetId="17">#REF!</definedName>
    <definedName name="____________________________________________________________MMM411">#REF!</definedName>
    <definedName name="____________________________________________________________MMM43" localSheetId="17">#REF!</definedName>
    <definedName name="____________________________________________________________MMM43">#REF!</definedName>
    <definedName name="____________________________________________________________MMM44" localSheetId="17">#REF!</definedName>
    <definedName name="____________________________________________________________MMM44">#REF!</definedName>
    <definedName name="____________________________________________________________MMM45" localSheetId="17">#REF!</definedName>
    <definedName name="____________________________________________________________MMM45">#REF!</definedName>
    <definedName name="____________________________________________________________MMM46" localSheetId="17">#REF!</definedName>
    <definedName name="____________________________________________________________MMM46">#REF!</definedName>
    <definedName name="____________________________________________________________MMM47" localSheetId="17">#REF!</definedName>
    <definedName name="____________________________________________________________MMM47">#REF!</definedName>
    <definedName name="____________________________________________________________MMM48" localSheetId="17">#REF!</definedName>
    <definedName name="____________________________________________________________MMM48">#REF!</definedName>
    <definedName name="____________________________________________________________MMM50" localSheetId="17">#REF!</definedName>
    <definedName name="____________________________________________________________MMM50">#REF!</definedName>
    <definedName name="____________________________________________________________MMM51" localSheetId="17">#REF!</definedName>
    <definedName name="____________________________________________________________MMM51">#REF!</definedName>
    <definedName name="___________________________________________________________DIV11" localSheetId="17">#REF!</definedName>
    <definedName name="___________________________________________________________DIV11">#REF!</definedName>
    <definedName name="__________________________________________________EEE01" localSheetId="17">#REF!</definedName>
    <definedName name="__________________________________________________EEE01">#REF!</definedName>
    <definedName name="__________________________________________________EEE02" localSheetId="17">#REF!</definedName>
    <definedName name="__________________________________________________EEE02">#REF!</definedName>
    <definedName name="__________________________________________________EEE03" localSheetId="17">#REF!</definedName>
    <definedName name="__________________________________________________EEE03">#REF!</definedName>
    <definedName name="__________________________________________________EEE04" localSheetId="17">#REF!</definedName>
    <definedName name="__________________________________________________EEE04">#REF!</definedName>
    <definedName name="__________________________________________________EEE05" localSheetId="17">#REF!</definedName>
    <definedName name="__________________________________________________EEE05">#REF!</definedName>
    <definedName name="__________________________________________________EEE06" localSheetId="17">#REF!</definedName>
    <definedName name="__________________________________________________EEE06">#REF!</definedName>
    <definedName name="__________________________________________________EEE07" localSheetId="17">#REF!</definedName>
    <definedName name="__________________________________________________EEE07">#REF!</definedName>
    <definedName name="__________________________________________________EEE08" localSheetId="17">#REF!</definedName>
    <definedName name="__________________________________________________EEE08">#REF!</definedName>
    <definedName name="__________________________________________________EEE09">'[5]5-ALAT(1)'!$AW$16</definedName>
    <definedName name="__________________________________________________EEE10">'[5]5-ALAT(1)'!$AW$17</definedName>
    <definedName name="__________________________________________________EEE11" localSheetId="17">#REF!</definedName>
    <definedName name="__________________________________________________EEE11">#REF!</definedName>
    <definedName name="__________________________________________________EEE12" localSheetId="17">#REF!</definedName>
    <definedName name="__________________________________________________EEE12">#REF!</definedName>
    <definedName name="__________________________________________________EEE14" localSheetId="17">#REF!</definedName>
    <definedName name="__________________________________________________EEE14">#REF!</definedName>
    <definedName name="__________________________________________________EEE15" localSheetId="17">#REF!</definedName>
    <definedName name="__________________________________________________EEE15">#REF!</definedName>
    <definedName name="__________________________________________________EEE16" localSheetId="17">#REF!</definedName>
    <definedName name="__________________________________________________EEE16">#REF!</definedName>
    <definedName name="__________________________________________________EEE17" localSheetId="17">#REF!</definedName>
    <definedName name="__________________________________________________EEE17">#REF!</definedName>
    <definedName name="__________________________________________________EEE18" localSheetId="17">#REF!</definedName>
    <definedName name="__________________________________________________EEE18">#REF!</definedName>
    <definedName name="__________________________________________________EEE20" localSheetId="17">#REF!</definedName>
    <definedName name="__________________________________________________EEE20">#REF!</definedName>
    <definedName name="__________________________________________________EEE21" localSheetId="17">#REF!</definedName>
    <definedName name="__________________________________________________EEE21">#REF!</definedName>
    <definedName name="__________________________________________________EEE22" localSheetId="17">#REF!</definedName>
    <definedName name="__________________________________________________EEE22">#REF!</definedName>
    <definedName name="__________________________________________________EEE24" localSheetId="17">#REF!</definedName>
    <definedName name="__________________________________________________EEE24">#REF!</definedName>
    <definedName name="__________________________________________________EEE25" localSheetId="17">#REF!</definedName>
    <definedName name="__________________________________________________EEE25">#REF!</definedName>
    <definedName name="__________________________________________________EEE26" localSheetId="17">#REF!</definedName>
    <definedName name="__________________________________________________EEE26">#REF!</definedName>
    <definedName name="__________________________________________________EEE27" localSheetId="17">#REF!</definedName>
    <definedName name="__________________________________________________EEE27">#REF!</definedName>
    <definedName name="__________________________________________________EEE28" localSheetId="17">#REF!</definedName>
    <definedName name="__________________________________________________EEE28">#REF!</definedName>
    <definedName name="__________________________________________________EEE29" localSheetId="17">#REF!</definedName>
    <definedName name="__________________________________________________EEE29">#REF!</definedName>
    <definedName name="__________________________________________________EEE30" localSheetId="17">#REF!</definedName>
    <definedName name="__________________________________________________EEE30">#REF!</definedName>
    <definedName name="__________________________________________________EEE31" localSheetId="17">#REF!</definedName>
    <definedName name="__________________________________________________EEE31">#REF!</definedName>
    <definedName name="__________________________________________________EEE32" localSheetId="17">#REF!</definedName>
    <definedName name="__________________________________________________EEE32">#REF!</definedName>
    <definedName name="__________________________________________________EEE33" localSheetId="17">#REF!</definedName>
    <definedName name="__________________________________________________EEE33">#REF!</definedName>
    <definedName name="__________________________________________________MDE01" localSheetId="17">#REF!</definedName>
    <definedName name="__________________________________________________MDE01">#REF!</definedName>
    <definedName name="__________________________________________________MDE02" localSheetId="17">#REF!</definedName>
    <definedName name="__________________________________________________MDE02">#REF!</definedName>
    <definedName name="__________________________________________________MDE03" localSheetId="17">#REF!</definedName>
    <definedName name="__________________________________________________MDE03">#REF!</definedName>
    <definedName name="__________________________________________________MDE04" localSheetId="17">#REF!</definedName>
    <definedName name="__________________________________________________MDE04">#REF!</definedName>
    <definedName name="__________________________________________________MDE05" localSheetId="17">#REF!</definedName>
    <definedName name="__________________________________________________MDE05">#REF!</definedName>
    <definedName name="__________________________________________________MDE06" localSheetId="17">#REF!</definedName>
    <definedName name="__________________________________________________MDE06">#REF!</definedName>
    <definedName name="__________________________________________________MDE07" localSheetId="17">#REF!</definedName>
    <definedName name="__________________________________________________MDE07">#REF!</definedName>
    <definedName name="__________________________________________________MDE08" localSheetId="17">#REF!</definedName>
    <definedName name="__________________________________________________MDE08">#REF!</definedName>
    <definedName name="__________________________________________________MDE09" localSheetId="17">#REF!</definedName>
    <definedName name="__________________________________________________MDE09">#REF!</definedName>
    <definedName name="__________________________________________________MDE10" localSheetId="17">#REF!</definedName>
    <definedName name="__________________________________________________MDE10">#REF!</definedName>
    <definedName name="__________________________________________________MDE11" localSheetId="17">#REF!</definedName>
    <definedName name="__________________________________________________MDE11">#REF!</definedName>
    <definedName name="__________________________________________________MDE12" localSheetId="17">#REF!</definedName>
    <definedName name="__________________________________________________MDE12">#REF!</definedName>
    <definedName name="__________________________________________________MDE13" localSheetId="17">#REF!</definedName>
    <definedName name="__________________________________________________MDE13">#REF!</definedName>
    <definedName name="__________________________________________________MDE14" localSheetId="17">#REF!</definedName>
    <definedName name="__________________________________________________MDE14">#REF!</definedName>
    <definedName name="__________________________________________________MDE15" localSheetId="17">#REF!</definedName>
    <definedName name="__________________________________________________MDE15">#REF!</definedName>
    <definedName name="__________________________________________________MDE16" localSheetId="17">#REF!</definedName>
    <definedName name="__________________________________________________MDE16">#REF!</definedName>
    <definedName name="__________________________________________________MDE17" localSheetId="17">#REF!</definedName>
    <definedName name="__________________________________________________MDE17">#REF!</definedName>
    <definedName name="__________________________________________________MDE18" localSheetId="17">#REF!</definedName>
    <definedName name="__________________________________________________MDE18">#REF!</definedName>
    <definedName name="__________________________________________________MDE19" localSheetId="17">#REF!</definedName>
    <definedName name="__________________________________________________MDE19">#REF!</definedName>
    <definedName name="__________________________________________________MDE20" localSheetId="17">#REF!</definedName>
    <definedName name="__________________________________________________MDE20">#REF!</definedName>
    <definedName name="__________________________________________________MDE21" localSheetId="17">#REF!</definedName>
    <definedName name="__________________________________________________MDE21">#REF!</definedName>
    <definedName name="__________________________________________________MDE22" localSheetId="17">#REF!</definedName>
    <definedName name="__________________________________________________MDE22">#REF!</definedName>
    <definedName name="__________________________________________________MDE23" localSheetId="17">#REF!</definedName>
    <definedName name="__________________________________________________MDE23">#REF!</definedName>
    <definedName name="__________________________________________________MDE24" localSheetId="17">#REF!</definedName>
    <definedName name="__________________________________________________MDE24">#REF!</definedName>
    <definedName name="__________________________________________________MDE25" localSheetId="17">#REF!</definedName>
    <definedName name="__________________________________________________MDE25">#REF!</definedName>
    <definedName name="__________________________________________________MDE26" localSheetId="17">#REF!</definedName>
    <definedName name="__________________________________________________MDE26">#REF!</definedName>
    <definedName name="__________________________________________________MDE27" localSheetId="17">#REF!</definedName>
    <definedName name="__________________________________________________MDE27">#REF!</definedName>
    <definedName name="__________________________________________________MDE28" localSheetId="17">#REF!</definedName>
    <definedName name="__________________________________________________MDE28">#REF!</definedName>
    <definedName name="__________________________________________________MDE29" localSheetId="17">#REF!</definedName>
    <definedName name="__________________________________________________MDE29">#REF!</definedName>
    <definedName name="__________________________________________________MDE30" localSheetId="17">#REF!</definedName>
    <definedName name="__________________________________________________MDE30">#REF!</definedName>
    <definedName name="__________________________________________________MDE31" localSheetId="17">#REF!</definedName>
    <definedName name="__________________________________________________MDE31">#REF!</definedName>
    <definedName name="__________________________________________________MDE32" localSheetId="17">#REF!</definedName>
    <definedName name="__________________________________________________MDE32">#REF!</definedName>
    <definedName name="__________________________________________________MDE33" localSheetId="17">#REF!</definedName>
    <definedName name="__________________________________________________MDE33">#REF!</definedName>
    <definedName name="__________________________________________________MDE34" localSheetId="17">#REF!</definedName>
    <definedName name="__________________________________________________MDE34">#REF!</definedName>
    <definedName name="__________________________________________________ME01" localSheetId="17">#REF!</definedName>
    <definedName name="__________________________________________________ME01">#REF!</definedName>
    <definedName name="__________________________________________________ME02" localSheetId="17">#REF!</definedName>
    <definedName name="__________________________________________________ME02">#REF!</definedName>
    <definedName name="__________________________________________________ME03" localSheetId="17">#REF!</definedName>
    <definedName name="__________________________________________________ME03">#REF!</definedName>
    <definedName name="__________________________________________________ME04" localSheetId="17">#REF!</definedName>
    <definedName name="__________________________________________________ME04">#REF!</definedName>
    <definedName name="__________________________________________________ME05" localSheetId="17">#REF!</definedName>
    <definedName name="__________________________________________________ME05">#REF!</definedName>
    <definedName name="__________________________________________________ME06" localSheetId="17">#REF!</definedName>
    <definedName name="__________________________________________________ME06">#REF!</definedName>
    <definedName name="__________________________________________________ME07" localSheetId="17">#REF!</definedName>
    <definedName name="__________________________________________________ME07">#REF!</definedName>
    <definedName name="__________________________________________________ME08" localSheetId="17">#REF!</definedName>
    <definedName name="__________________________________________________ME08">#REF!</definedName>
    <definedName name="__________________________________________________ME09" localSheetId="17">#REF!</definedName>
    <definedName name="__________________________________________________ME09">#REF!</definedName>
    <definedName name="__________________________________________________ME10" localSheetId="17">#REF!</definedName>
    <definedName name="__________________________________________________ME10">#REF!</definedName>
    <definedName name="__________________________________________________ME11" localSheetId="17">#REF!</definedName>
    <definedName name="__________________________________________________ME11">#REF!</definedName>
    <definedName name="__________________________________________________ME12" localSheetId="17">#REF!</definedName>
    <definedName name="__________________________________________________ME12">#REF!</definedName>
    <definedName name="__________________________________________________ME13" localSheetId="17">#REF!</definedName>
    <definedName name="__________________________________________________ME13">#REF!</definedName>
    <definedName name="__________________________________________________ME14" localSheetId="17">#REF!</definedName>
    <definedName name="__________________________________________________ME14">#REF!</definedName>
    <definedName name="__________________________________________________ME15" localSheetId="17">#REF!</definedName>
    <definedName name="__________________________________________________ME15">#REF!</definedName>
    <definedName name="__________________________________________________ME16" localSheetId="17">#REF!</definedName>
    <definedName name="__________________________________________________ME16">#REF!</definedName>
    <definedName name="__________________________________________________ME17" localSheetId="17">#REF!</definedName>
    <definedName name="__________________________________________________ME17">#REF!</definedName>
    <definedName name="__________________________________________________ME18" localSheetId="17">#REF!</definedName>
    <definedName name="__________________________________________________ME18">#REF!</definedName>
    <definedName name="__________________________________________________ME19" localSheetId="17">#REF!</definedName>
    <definedName name="__________________________________________________ME19">#REF!</definedName>
    <definedName name="__________________________________________________ME20" localSheetId="17">#REF!</definedName>
    <definedName name="__________________________________________________ME20">#REF!</definedName>
    <definedName name="__________________________________________________ME21" localSheetId="17">#REF!</definedName>
    <definedName name="__________________________________________________ME21">#REF!</definedName>
    <definedName name="__________________________________________________ME22" localSheetId="17">#REF!</definedName>
    <definedName name="__________________________________________________ME22">#REF!</definedName>
    <definedName name="__________________________________________________ME23" localSheetId="17">#REF!</definedName>
    <definedName name="__________________________________________________ME23">#REF!</definedName>
    <definedName name="__________________________________________________ME24" localSheetId="17">#REF!</definedName>
    <definedName name="__________________________________________________ME24">#REF!</definedName>
    <definedName name="__________________________________________________ME25" localSheetId="17">#REF!</definedName>
    <definedName name="__________________________________________________ME25">#REF!</definedName>
    <definedName name="__________________________________________________ME26" localSheetId="17">#REF!</definedName>
    <definedName name="__________________________________________________ME26">#REF!</definedName>
    <definedName name="__________________________________________________ME27" localSheetId="17">#REF!</definedName>
    <definedName name="__________________________________________________ME27">#REF!</definedName>
    <definedName name="__________________________________________________ME28" localSheetId="17">#REF!</definedName>
    <definedName name="__________________________________________________ME28">#REF!</definedName>
    <definedName name="__________________________________________________ME29" localSheetId="17">#REF!</definedName>
    <definedName name="__________________________________________________ME29">#REF!</definedName>
    <definedName name="__________________________________________________ME30" localSheetId="17">#REF!</definedName>
    <definedName name="__________________________________________________ME30">#REF!</definedName>
    <definedName name="__________________________________________________ME31" localSheetId="17">#REF!</definedName>
    <definedName name="__________________________________________________ME31">#REF!</definedName>
    <definedName name="__________________________________________________ME32" localSheetId="17">#REF!</definedName>
    <definedName name="__________________________________________________ME32">#REF!</definedName>
    <definedName name="__________________________________________________ME33" localSheetId="17">#REF!</definedName>
    <definedName name="__________________________________________________ME33">#REF!</definedName>
    <definedName name="__________________________________________________ME34" localSheetId="17">#REF!</definedName>
    <definedName name="__________________________________________________ME34">#REF!</definedName>
    <definedName name="_________________________________________________EEE13" localSheetId="17">#REF!</definedName>
    <definedName name="_________________________________________________EEE13">#REF!</definedName>
    <definedName name="_________________________________________________EEE19" localSheetId="17">#REF!</definedName>
    <definedName name="_________________________________________________EEE19">#REF!</definedName>
    <definedName name="_________________________________________________EEE23" localSheetId="17">#REF!</definedName>
    <definedName name="_________________________________________________EEE23">#REF!</definedName>
    <definedName name="_________________________________________________LLL01" localSheetId="17">#REF!</definedName>
    <definedName name="_________________________________________________LLL01">#REF!</definedName>
    <definedName name="_________________________________________________LLL02" localSheetId="17">#REF!</definedName>
    <definedName name="_________________________________________________LLL02">#REF!</definedName>
    <definedName name="_________________________________________________LLL03" localSheetId="17">#REF!</definedName>
    <definedName name="_________________________________________________LLL03">#REF!</definedName>
    <definedName name="_________________________________________________LLL04" localSheetId="17">#REF!</definedName>
    <definedName name="_________________________________________________LLL04">#REF!</definedName>
    <definedName name="_________________________________________________LLL05" localSheetId="17">#REF!</definedName>
    <definedName name="_________________________________________________LLL05">#REF!</definedName>
    <definedName name="_________________________________________________LLL06" localSheetId="17">#REF!</definedName>
    <definedName name="_________________________________________________LLL06">#REF!</definedName>
    <definedName name="_________________________________________________LLL07" localSheetId="17">#REF!</definedName>
    <definedName name="_________________________________________________LLL07">#REF!</definedName>
    <definedName name="_________________________________________________LLL08" localSheetId="17">#REF!</definedName>
    <definedName name="_________________________________________________LLL08">#REF!</definedName>
    <definedName name="_________________________________________________LLL09" localSheetId="17">#REF!</definedName>
    <definedName name="_________________________________________________LLL09">#REF!</definedName>
    <definedName name="_________________________________________________LLL10" localSheetId="17">#REF!</definedName>
    <definedName name="_________________________________________________LLL10">#REF!</definedName>
    <definedName name="_________________________________________________LLL11" localSheetId="17">#REF!</definedName>
    <definedName name="_________________________________________________LLL11">#REF!</definedName>
    <definedName name="_________________________________________________MMM01" localSheetId="17">#REF!</definedName>
    <definedName name="_________________________________________________MMM01">#REF!</definedName>
    <definedName name="_________________________________________________MMM02" localSheetId="17">#REF!</definedName>
    <definedName name="_________________________________________________MMM02">#REF!</definedName>
    <definedName name="_________________________________________________MMM03" localSheetId="17">#REF!</definedName>
    <definedName name="_________________________________________________MMM03">#REF!</definedName>
    <definedName name="_________________________________________________MMM04" localSheetId="17">#REF!</definedName>
    <definedName name="_________________________________________________MMM04">#REF!</definedName>
    <definedName name="_________________________________________________MMM05" localSheetId="17">#REF!</definedName>
    <definedName name="_________________________________________________MMM05">#REF!</definedName>
    <definedName name="_________________________________________________MMM06" localSheetId="17">#REF!</definedName>
    <definedName name="_________________________________________________MMM06">#REF!</definedName>
    <definedName name="_________________________________________________MMM07" localSheetId="17">#REF!</definedName>
    <definedName name="_________________________________________________MMM07">#REF!</definedName>
    <definedName name="_________________________________________________MMM08" localSheetId="17">#REF!</definedName>
    <definedName name="_________________________________________________MMM08">#REF!</definedName>
    <definedName name="_________________________________________________MMM09" localSheetId="17">#REF!</definedName>
    <definedName name="_________________________________________________MMM09">#REF!</definedName>
    <definedName name="_________________________________________________MMM10" localSheetId="17">#REF!</definedName>
    <definedName name="_________________________________________________MMM10">#REF!</definedName>
    <definedName name="_________________________________________________MMM11" localSheetId="17">#REF!</definedName>
    <definedName name="_________________________________________________MMM11">#REF!</definedName>
    <definedName name="_________________________________________________MMM12" localSheetId="17">#REF!</definedName>
    <definedName name="_________________________________________________MMM12">#REF!</definedName>
    <definedName name="_________________________________________________MMM13" localSheetId="17">#REF!</definedName>
    <definedName name="_________________________________________________MMM13">#REF!</definedName>
    <definedName name="_________________________________________________MMM14" localSheetId="17">#REF!</definedName>
    <definedName name="_________________________________________________MMM14">#REF!</definedName>
    <definedName name="_________________________________________________MMM15" localSheetId="17">#REF!</definedName>
    <definedName name="_________________________________________________MMM15">#REF!</definedName>
    <definedName name="_________________________________________________MMM16" localSheetId="17">#REF!</definedName>
    <definedName name="_________________________________________________MMM16">#REF!</definedName>
    <definedName name="_________________________________________________MMM17" localSheetId="17">#REF!</definedName>
    <definedName name="_________________________________________________MMM17">#REF!</definedName>
    <definedName name="_________________________________________________MMM18" localSheetId="17">#REF!</definedName>
    <definedName name="_________________________________________________MMM18">#REF!</definedName>
    <definedName name="_________________________________________________MMM19" localSheetId="17">#REF!</definedName>
    <definedName name="_________________________________________________MMM19">#REF!</definedName>
    <definedName name="_________________________________________________MMM20" localSheetId="17">#REF!</definedName>
    <definedName name="_________________________________________________MMM20">#REF!</definedName>
    <definedName name="_________________________________________________MMM21" localSheetId="17">#REF!</definedName>
    <definedName name="_________________________________________________MMM21">#REF!</definedName>
    <definedName name="_________________________________________________MMM22" localSheetId="17">#REF!</definedName>
    <definedName name="_________________________________________________MMM22">#REF!</definedName>
    <definedName name="_________________________________________________MMM23" localSheetId="17">#REF!</definedName>
    <definedName name="_________________________________________________MMM23">#REF!</definedName>
    <definedName name="_________________________________________________MMM24" localSheetId="17">#REF!</definedName>
    <definedName name="_________________________________________________MMM24">#REF!</definedName>
    <definedName name="_________________________________________________MMM25" localSheetId="17">#REF!</definedName>
    <definedName name="_________________________________________________MMM25">#REF!</definedName>
    <definedName name="_________________________________________________MMM26" localSheetId="17">#REF!</definedName>
    <definedName name="_________________________________________________MMM26">#REF!</definedName>
    <definedName name="_________________________________________________MMM27" localSheetId="17">#REF!</definedName>
    <definedName name="_________________________________________________MMM27">#REF!</definedName>
    <definedName name="_________________________________________________MMM28" localSheetId="17">#REF!</definedName>
    <definedName name="_________________________________________________MMM28">#REF!</definedName>
    <definedName name="_________________________________________________MMM29" localSheetId="17">#REF!</definedName>
    <definedName name="_________________________________________________MMM29">#REF!</definedName>
    <definedName name="_________________________________________________MMM30" localSheetId="17">#REF!</definedName>
    <definedName name="_________________________________________________MMM30">#REF!</definedName>
    <definedName name="_________________________________________________MMM31" localSheetId="17">#REF!</definedName>
    <definedName name="_________________________________________________MMM31">#REF!</definedName>
    <definedName name="_________________________________________________MMM32" localSheetId="17">#REF!</definedName>
    <definedName name="_________________________________________________MMM32">#REF!</definedName>
    <definedName name="_________________________________________________MMM33" localSheetId="17">#REF!</definedName>
    <definedName name="_________________________________________________MMM33">#REF!</definedName>
    <definedName name="_________________________________________________MMM34" localSheetId="17">#REF!</definedName>
    <definedName name="_________________________________________________MMM34">#REF!</definedName>
    <definedName name="_________________________________________________MMM35" localSheetId="17">#REF!</definedName>
    <definedName name="_________________________________________________MMM35">#REF!</definedName>
    <definedName name="_________________________________________________MMM36" localSheetId="17">#REF!</definedName>
    <definedName name="_________________________________________________MMM36">#REF!</definedName>
    <definedName name="_________________________________________________MMM37" localSheetId="17">#REF!</definedName>
    <definedName name="_________________________________________________MMM37">#REF!</definedName>
    <definedName name="_________________________________________________MMM38" localSheetId="17">'[4]4-Basic Price'!#REF!</definedName>
    <definedName name="_________________________________________________MMM38">'[4]4-Basic Price'!#REF!</definedName>
    <definedName name="_________________________________________________MMM39" localSheetId="17">#REF!</definedName>
    <definedName name="_________________________________________________MMM39">#REF!</definedName>
    <definedName name="_________________________________________________MMM40" localSheetId="17">#REF!</definedName>
    <definedName name="_________________________________________________MMM40">#REF!</definedName>
    <definedName name="_________________________________________________MMM41" localSheetId="17">#REF!</definedName>
    <definedName name="_________________________________________________MMM41">#REF!</definedName>
    <definedName name="_________________________________________________MMM411" localSheetId="17">#REF!</definedName>
    <definedName name="_________________________________________________MMM411">#REF!</definedName>
    <definedName name="_________________________________________________MMM42" localSheetId="17">#REF!</definedName>
    <definedName name="_________________________________________________MMM42">#REF!</definedName>
    <definedName name="_________________________________________________MMM43" localSheetId="17">#REF!</definedName>
    <definedName name="_________________________________________________MMM43">#REF!</definedName>
    <definedName name="_________________________________________________MMM44" localSheetId="17">#REF!</definedName>
    <definedName name="_________________________________________________MMM44">#REF!</definedName>
    <definedName name="_________________________________________________MMM45" localSheetId="17">#REF!</definedName>
    <definedName name="_________________________________________________MMM45">#REF!</definedName>
    <definedName name="_________________________________________________MMM46" localSheetId="17">#REF!</definedName>
    <definedName name="_________________________________________________MMM46">#REF!</definedName>
    <definedName name="_________________________________________________MMM47" localSheetId="17">#REF!</definedName>
    <definedName name="_________________________________________________MMM47">#REF!</definedName>
    <definedName name="_________________________________________________MMM48" localSheetId="17">#REF!</definedName>
    <definedName name="_________________________________________________MMM48">#REF!</definedName>
    <definedName name="_________________________________________________MMM49" localSheetId="17">#REF!</definedName>
    <definedName name="_________________________________________________MMM49">#REF!</definedName>
    <definedName name="_________________________________________________MMM50" localSheetId="17">#REF!</definedName>
    <definedName name="_________________________________________________MMM50">#REF!</definedName>
    <definedName name="_________________________________________________MMM51" localSheetId="17">#REF!</definedName>
    <definedName name="_________________________________________________MMM51">#REF!</definedName>
    <definedName name="_________________________________________________MMM52" localSheetId="17">#REF!</definedName>
    <definedName name="_________________________________________________MMM52">#REF!</definedName>
    <definedName name="_________________________________________________MMM53" localSheetId="17">#REF!</definedName>
    <definedName name="_________________________________________________MMM53">#REF!</definedName>
    <definedName name="_________________________________________________MMM54" localSheetId="17">#REF!</definedName>
    <definedName name="_________________________________________________MMM54">#REF!</definedName>
    <definedName name="________________________________________________EEE13" localSheetId="17">#REF!</definedName>
    <definedName name="________________________________________________EEE13">#REF!</definedName>
    <definedName name="________________________________________________EEE19" localSheetId="17">#REF!</definedName>
    <definedName name="________________________________________________EEE19">#REF!</definedName>
    <definedName name="________________________________________________EEE23" localSheetId="17">#REF!</definedName>
    <definedName name="________________________________________________EEE23">#REF!</definedName>
    <definedName name="________________________________________________LLL01" localSheetId="17">#REF!</definedName>
    <definedName name="________________________________________________LLL01">#REF!</definedName>
    <definedName name="________________________________________________LLL02" localSheetId="17">#REF!</definedName>
    <definedName name="________________________________________________LLL02">#REF!</definedName>
    <definedName name="________________________________________________LLL03" localSheetId="17">#REF!</definedName>
    <definedName name="________________________________________________LLL03">#REF!</definedName>
    <definedName name="________________________________________________LLL04" localSheetId="17">#REF!</definedName>
    <definedName name="________________________________________________LLL04">#REF!</definedName>
    <definedName name="________________________________________________LLL05" localSheetId="17">#REF!</definedName>
    <definedName name="________________________________________________LLL05">#REF!</definedName>
    <definedName name="________________________________________________LLL06" localSheetId="17">#REF!</definedName>
    <definedName name="________________________________________________LLL06">#REF!</definedName>
    <definedName name="________________________________________________LLL07" localSheetId="17">#REF!</definedName>
    <definedName name="________________________________________________LLL07">#REF!</definedName>
    <definedName name="________________________________________________LLL08" localSheetId="17">#REF!</definedName>
    <definedName name="________________________________________________LLL08">#REF!</definedName>
    <definedName name="________________________________________________LLL09" localSheetId="17">#REF!</definedName>
    <definedName name="________________________________________________LLL09">#REF!</definedName>
    <definedName name="________________________________________________LLL10" localSheetId="17">#REF!</definedName>
    <definedName name="________________________________________________LLL10">#REF!</definedName>
    <definedName name="________________________________________________LLL11" localSheetId="17">#REF!</definedName>
    <definedName name="________________________________________________LLL11">#REF!</definedName>
    <definedName name="________________________________________________MMM01" localSheetId="17">#REF!</definedName>
    <definedName name="________________________________________________MMM01">#REF!</definedName>
    <definedName name="________________________________________________MMM02" localSheetId="17">#REF!</definedName>
    <definedName name="________________________________________________MMM02">#REF!</definedName>
    <definedName name="________________________________________________MMM03" localSheetId="17">#REF!</definedName>
    <definedName name="________________________________________________MMM03">#REF!</definedName>
    <definedName name="________________________________________________MMM04" localSheetId="17">#REF!</definedName>
    <definedName name="________________________________________________MMM04">#REF!</definedName>
    <definedName name="________________________________________________MMM05" localSheetId="17">#REF!</definedName>
    <definedName name="________________________________________________MMM05">#REF!</definedName>
    <definedName name="________________________________________________MMM06" localSheetId="17">#REF!</definedName>
    <definedName name="________________________________________________MMM06">#REF!</definedName>
    <definedName name="________________________________________________MMM07" localSheetId="17">#REF!</definedName>
    <definedName name="________________________________________________MMM07">#REF!</definedName>
    <definedName name="________________________________________________MMM08" localSheetId="17">#REF!</definedName>
    <definedName name="________________________________________________MMM08">#REF!</definedName>
    <definedName name="________________________________________________MMM09" localSheetId="17">#REF!</definedName>
    <definedName name="________________________________________________MMM09">#REF!</definedName>
    <definedName name="________________________________________________MMM10" localSheetId="17">#REF!</definedName>
    <definedName name="________________________________________________MMM10">#REF!</definedName>
    <definedName name="________________________________________________MMM11" localSheetId="17">#REF!</definedName>
    <definedName name="________________________________________________MMM11">#REF!</definedName>
    <definedName name="________________________________________________MMM12" localSheetId="17">#REF!</definedName>
    <definedName name="________________________________________________MMM12">#REF!</definedName>
    <definedName name="________________________________________________MMM13" localSheetId="17">#REF!</definedName>
    <definedName name="________________________________________________MMM13">#REF!</definedName>
    <definedName name="________________________________________________MMM14" localSheetId="17">#REF!</definedName>
    <definedName name="________________________________________________MMM14">#REF!</definedName>
    <definedName name="________________________________________________MMM15" localSheetId="17">#REF!</definedName>
    <definedName name="________________________________________________MMM15">#REF!</definedName>
    <definedName name="________________________________________________MMM16" localSheetId="17">#REF!</definedName>
    <definedName name="________________________________________________MMM16">#REF!</definedName>
    <definedName name="________________________________________________MMM17" localSheetId="17">#REF!</definedName>
    <definedName name="________________________________________________MMM17">#REF!</definedName>
    <definedName name="________________________________________________MMM18" localSheetId="17">#REF!</definedName>
    <definedName name="________________________________________________MMM18">#REF!</definedName>
    <definedName name="________________________________________________MMM19" localSheetId="17">#REF!</definedName>
    <definedName name="________________________________________________MMM19">#REF!</definedName>
    <definedName name="________________________________________________MMM20" localSheetId="17">#REF!</definedName>
    <definedName name="________________________________________________MMM20">#REF!</definedName>
    <definedName name="________________________________________________MMM21" localSheetId="17">#REF!</definedName>
    <definedName name="________________________________________________MMM21">#REF!</definedName>
    <definedName name="________________________________________________MMM22" localSheetId="17">#REF!</definedName>
    <definedName name="________________________________________________MMM22">#REF!</definedName>
    <definedName name="________________________________________________MMM23" localSheetId="17">#REF!</definedName>
    <definedName name="________________________________________________MMM23">#REF!</definedName>
    <definedName name="________________________________________________MMM24" localSheetId="17">#REF!</definedName>
    <definedName name="________________________________________________MMM24">#REF!</definedName>
    <definedName name="________________________________________________MMM25" localSheetId="17">#REF!</definedName>
    <definedName name="________________________________________________MMM25">#REF!</definedName>
    <definedName name="________________________________________________MMM26" localSheetId="17">#REF!</definedName>
    <definedName name="________________________________________________MMM26">#REF!</definedName>
    <definedName name="________________________________________________MMM27" localSheetId="17">#REF!</definedName>
    <definedName name="________________________________________________MMM27">#REF!</definedName>
    <definedName name="________________________________________________MMM28" localSheetId="17">#REF!</definedName>
    <definedName name="________________________________________________MMM28">#REF!</definedName>
    <definedName name="________________________________________________MMM29" localSheetId="17">#REF!</definedName>
    <definedName name="________________________________________________MMM29">#REF!</definedName>
    <definedName name="________________________________________________MMM30" localSheetId="17">#REF!</definedName>
    <definedName name="________________________________________________MMM30">#REF!</definedName>
    <definedName name="________________________________________________MMM31" localSheetId="17">#REF!</definedName>
    <definedName name="________________________________________________MMM31">#REF!</definedName>
    <definedName name="________________________________________________MMM32" localSheetId="17">#REF!</definedName>
    <definedName name="________________________________________________MMM32">#REF!</definedName>
    <definedName name="________________________________________________MMM33" localSheetId="17">#REF!</definedName>
    <definedName name="________________________________________________MMM33">#REF!</definedName>
    <definedName name="________________________________________________MMM34" localSheetId="17">#REF!</definedName>
    <definedName name="________________________________________________MMM34">#REF!</definedName>
    <definedName name="________________________________________________MMM35" localSheetId="17">#REF!</definedName>
    <definedName name="________________________________________________MMM35">#REF!</definedName>
    <definedName name="________________________________________________MMM36" localSheetId="17">#REF!</definedName>
    <definedName name="________________________________________________MMM36">#REF!</definedName>
    <definedName name="________________________________________________MMM37" localSheetId="17">#REF!</definedName>
    <definedName name="________________________________________________MMM37">#REF!</definedName>
    <definedName name="________________________________________________MMM38" localSheetId="17">'[4]4-Basic Price'!#REF!</definedName>
    <definedName name="________________________________________________MMM38">'[4]4-Basic Price'!#REF!</definedName>
    <definedName name="________________________________________________MMM39" localSheetId="17">#REF!</definedName>
    <definedName name="________________________________________________MMM39">#REF!</definedName>
    <definedName name="________________________________________________MMM40" localSheetId="17">#REF!</definedName>
    <definedName name="________________________________________________MMM40">#REF!</definedName>
    <definedName name="________________________________________________MMM41" localSheetId="17">#REF!</definedName>
    <definedName name="________________________________________________MMM41">#REF!</definedName>
    <definedName name="________________________________________________MMM411" localSheetId="17">#REF!</definedName>
    <definedName name="________________________________________________MMM411">#REF!</definedName>
    <definedName name="________________________________________________MMM42" localSheetId="17">#REF!</definedName>
    <definedName name="________________________________________________MMM42">#REF!</definedName>
    <definedName name="________________________________________________MMM43" localSheetId="17">#REF!</definedName>
    <definedName name="________________________________________________MMM43">#REF!</definedName>
    <definedName name="________________________________________________MMM44" localSheetId="17">#REF!</definedName>
    <definedName name="________________________________________________MMM44">#REF!</definedName>
    <definedName name="________________________________________________MMM45" localSheetId="17">#REF!</definedName>
    <definedName name="________________________________________________MMM45">#REF!</definedName>
    <definedName name="________________________________________________MMM46" localSheetId="17">#REF!</definedName>
    <definedName name="________________________________________________MMM46">#REF!</definedName>
    <definedName name="________________________________________________MMM47" localSheetId="17">#REF!</definedName>
    <definedName name="________________________________________________MMM47">#REF!</definedName>
    <definedName name="________________________________________________MMM48" localSheetId="17">#REF!</definedName>
    <definedName name="________________________________________________MMM48">#REF!</definedName>
    <definedName name="________________________________________________MMM49" localSheetId="17">#REF!</definedName>
    <definedName name="________________________________________________MMM49">#REF!</definedName>
    <definedName name="________________________________________________MMM50" localSheetId="17">#REF!</definedName>
    <definedName name="________________________________________________MMM50">#REF!</definedName>
    <definedName name="________________________________________________MMM51" localSheetId="17">#REF!</definedName>
    <definedName name="________________________________________________MMM51">#REF!</definedName>
    <definedName name="________________________________________________MMM52" localSheetId="17">#REF!</definedName>
    <definedName name="________________________________________________MMM52">#REF!</definedName>
    <definedName name="________________________________________________MMM53" localSheetId="17">#REF!</definedName>
    <definedName name="________________________________________________MMM53">#REF!</definedName>
    <definedName name="________________________________________________MMM54" localSheetId="17">#REF!</definedName>
    <definedName name="________________________________________________MMM54">#REF!</definedName>
    <definedName name="_______________________________________________DIV11" localSheetId="17">#REF!</definedName>
    <definedName name="_______________________________________________DIV11">#REF!</definedName>
    <definedName name="_______________________________________________EEE13" localSheetId="17">#REF!</definedName>
    <definedName name="_______________________________________________EEE13">#REF!</definedName>
    <definedName name="_______________________________________________EEE19" localSheetId="17">#REF!</definedName>
    <definedName name="_______________________________________________EEE19">#REF!</definedName>
    <definedName name="_______________________________________________EEE23" localSheetId="17">#REF!</definedName>
    <definedName name="_______________________________________________EEE23">#REF!</definedName>
    <definedName name="_______________________________________________LLL01" localSheetId="17">#REF!</definedName>
    <definedName name="_______________________________________________LLL01">#REF!</definedName>
    <definedName name="_______________________________________________LLL02" localSheetId="17">#REF!</definedName>
    <definedName name="_______________________________________________LLL02">#REF!</definedName>
    <definedName name="_______________________________________________LLL03" localSheetId="17">#REF!</definedName>
    <definedName name="_______________________________________________LLL03">#REF!</definedName>
    <definedName name="_______________________________________________LLL04" localSheetId="17">#REF!</definedName>
    <definedName name="_______________________________________________LLL04">#REF!</definedName>
    <definedName name="_______________________________________________LLL05" localSheetId="17">#REF!</definedName>
    <definedName name="_______________________________________________LLL05">#REF!</definedName>
    <definedName name="_______________________________________________LLL06" localSheetId="17">#REF!</definedName>
    <definedName name="_______________________________________________LLL06">#REF!</definedName>
    <definedName name="_______________________________________________LLL07" localSheetId="17">#REF!</definedName>
    <definedName name="_______________________________________________LLL07">#REF!</definedName>
    <definedName name="_______________________________________________LLL08" localSheetId="17">#REF!</definedName>
    <definedName name="_______________________________________________LLL08">#REF!</definedName>
    <definedName name="_______________________________________________LLL09" localSheetId="17">#REF!</definedName>
    <definedName name="_______________________________________________LLL09">#REF!</definedName>
    <definedName name="_______________________________________________LLL10" localSheetId="17">#REF!</definedName>
    <definedName name="_______________________________________________LLL10">#REF!</definedName>
    <definedName name="_______________________________________________LLL11" localSheetId="17">#REF!</definedName>
    <definedName name="_______________________________________________LLL11">#REF!</definedName>
    <definedName name="_______________________________________________MMM01" localSheetId="17">#REF!</definedName>
    <definedName name="_______________________________________________MMM01">#REF!</definedName>
    <definedName name="_______________________________________________MMM02" localSheetId="17">#REF!</definedName>
    <definedName name="_______________________________________________MMM02">#REF!</definedName>
    <definedName name="_______________________________________________MMM03" localSheetId="17">#REF!</definedName>
    <definedName name="_______________________________________________MMM03">#REF!</definedName>
    <definedName name="_______________________________________________MMM04" localSheetId="17">#REF!</definedName>
    <definedName name="_______________________________________________MMM04">#REF!</definedName>
    <definedName name="_______________________________________________MMM05" localSheetId="17">#REF!</definedName>
    <definedName name="_______________________________________________MMM05">#REF!</definedName>
    <definedName name="_______________________________________________MMM06" localSheetId="17">#REF!</definedName>
    <definedName name="_______________________________________________MMM06">#REF!</definedName>
    <definedName name="_______________________________________________MMM07" localSheetId="17">#REF!</definedName>
    <definedName name="_______________________________________________MMM07">#REF!</definedName>
    <definedName name="_______________________________________________MMM08" localSheetId="17">#REF!</definedName>
    <definedName name="_______________________________________________MMM08">#REF!</definedName>
    <definedName name="_______________________________________________MMM09" localSheetId="17">#REF!</definedName>
    <definedName name="_______________________________________________MMM09">#REF!</definedName>
    <definedName name="_______________________________________________MMM10" localSheetId="17">#REF!</definedName>
    <definedName name="_______________________________________________MMM10">#REF!</definedName>
    <definedName name="_______________________________________________MMM11" localSheetId="17">#REF!</definedName>
    <definedName name="_______________________________________________MMM11">#REF!</definedName>
    <definedName name="_______________________________________________MMM12" localSheetId="17">#REF!</definedName>
    <definedName name="_______________________________________________MMM12">#REF!</definedName>
    <definedName name="_______________________________________________MMM13" localSheetId="17">#REF!</definedName>
    <definedName name="_______________________________________________MMM13">#REF!</definedName>
    <definedName name="_______________________________________________MMM14" localSheetId="17">#REF!</definedName>
    <definedName name="_______________________________________________MMM14">#REF!</definedName>
    <definedName name="_______________________________________________MMM15" localSheetId="17">#REF!</definedName>
    <definedName name="_______________________________________________MMM15">#REF!</definedName>
    <definedName name="_______________________________________________MMM16" localSheetId="17">#REF!</definedName>
    <definedName name="_______________________________________________MMM16">#REF!</definedName>
    <definedName name="_______________________________________________MMM17" localSheetId="17">#REF!</definedName>
    <definedName name="_______________________________________________MMM17">#REF!</definedName>
    <definedName name="_______________________________________________MMM18" localSheetId="17">#REF!</definedName>
    <definedName name="_______________________________________________MMM18">#REF!</definedName>
    <definedName name="_______________________________________________MMM19" localSheetId="17">#REF!</definedName>
    <definedName name="_______________________________________________MMM19">#REF!</definedName>
    <definedName name="_______________________________________________MMM20" localSheetId="17">#REF!</definedName>
    <definedName name="_______________________________________________MMM20">#REF!</definedName>
    <definedName name="_______________________________________________MMM21" localSheetId="17">#REF!</definedName>
    <definedName name="_______________________________________________MMM21">#REF!</definedName>
    <definedName name="_______________________________________________MMM22" localSheetId="17">#REF!</definedName>
    <definedName name="_______________________________________________MMM22">#REF!</definedName>
    <definedName name="_______________________________________________MMM23" localSheetId="17">#REF!</definedName>
    <definedName name="_______________________________________________MMM23">#REF!</definedName>
    <definedName name="_______________________________________________MMM24" localSheetId="17">#REF!</definedName>
    <definedName name="_______________________________________________MMM24">#REF!</definedName>
    <definedName name="_______________________________________________MMM25" localSheetId="17">#REF!</definedName>
    <definedName name="_______________________________________________MMM25">#REF!</definedName>
    <definedName name="_______________________________________________MMM26" localSheetId="17">#REF!</definedName>
    <definedName name="_______________________________________________MMM26">#REF!</definedName>
    <definedName name="_______________________________________________MMM27" localSheetId="17">#REF!</definedName>
    <definedName name="_______________________________________________MMM27">#REF!</definedName>
    <definedName name="_______________________________________________MMM28" localSheetId="17">#REF!</definedName>
    <definedName name="_______________________________________________MMM28">#REF!</definedName>
    <definedName name="_______________________________________________MMM29" localSheetId="17">#REF!</definedName>
    <definedName name="_______________________________________________MMM29">#REF!</definedName>
    <definedName name="_______________________________________________MMM30" localSheetId="17">#REF!</definedName>
    <definedName name="_______________________________________________MMM30">#REF!</definedName>
    <definedName name="_______________________________________________MMM31" localSheetId="17">#REF!</definedName>
    <definedName name="_______________________________________________MMM31">#REF!</definedName>
    <definedName name="_______________________________________________MMM32" localSheetId="17">#REF!</definedName>
    <definedName name="_______________________________________________MMM32">#REF!</definedName>
    <definedName name="_______________________________________________MMM33" localSheetId="17">#REF!</definedName>
    <definedName name="_______________________________________________MMM33">#REF!</definedName>
    <definedName name="_______________________________________________MMM34" localSheetId="17">#REF!</definedName>
    <definedName name="_______________________________________________MMM34">#REF!</definedName>
    <definedName name="_______________________________________________MMM35" localSheetId="17">#REF!</definedName>
    <definedName name="_______________________________________________MMM35">#REF!</definedName>
    <definedName name="_______________________________________________MMM36" localSheetId="17">#REF!</definedName>
    <definedName name="_______________________________________________MMM36">#REF!</definedName>
    <definedName name="_______________________________________________MMM37" localSheetId="17">#REF!</definedName>
    <definedName name="_______________________________________________MMM37">#REF!</definedName>
    <definedName name="_______________________________________________MMM38" localSheetId="17">'[4]4-Basic Price'!#REF!</definedName>
    <definedName name="_______________________________________________MMM38">'[4]4-Basic Price'!#REF!</definedName>
    <definedName name="_______________________________________________MMM39" localSheetId="17">#REF!</definedName>
    <definedName name="_______________________________________________MMM39">#REF!</definedName>
    <definedName name="_______________________________________________MMM40" localSheetId="17">#REF!</definedName>
    <definedName name="_______________________________________________MMM40">#REF!</definedName>
    <definedName name="_______________________________________________MMM41" localSheetId="17">#REF!</definedName>
    <definedName name="_______________________________________________MMM41">#REF!</definedName>
    <definedName name="_______________________________________________MMM411" localSheetId="17">#REF!</definedName>
    <definedName name="_______________________________________________MMM411">#REF!</definedName>
    <definedName name="_______________________________________________MMM43" localSheetId="17">#REF!</definedName>
    <definedName name="_______________________________________________MMM43">#REF!</definedName>
    <definedName name="_______________________________________________MMM44" localSheetId="17">#REF!</definedName>
    <definedName name="_______________________________________________MMM44">#REF!</definedName>
    <definedName name="_______________________________________________MMM45" localSheetId="17">#REF!</definedName>
    <definedName name="_______________________________________________MMM45">#REF!</definedName>
    <definedName name="_______________________________________________MMM46" localSheetId="17">#REF!</definedName>
    <definedName name="_______________________________________________MMM46">#REF!</definedName>
    <definedName name="_______________________________________________MMM47" localSheetId="17">#REF!</definedName>
    <definedName name="_______________________________________________MMM47">#REF!</definedName>
    <definedName name="_______________________________________________MMM48" localSheetId="17">#REF!</definedName>
    <definedName name="_______________________________________________MMM48">#REF!</definedName>
    <definedName name="_______________________________________________MMM50" localSheetId="17">#REF!</definedName>
    <definedName name="_______________________________________________MMM50">#REF!</definedName>
    <definedName name="_______________________________________________MMM51" localSheetId="17">#REF!</definedName>
    <definedName name="_______________________________________________MMM51">#REF!</definedName>
    <definedName name="______________________________________________DIV11" localSheetId="17">#REF!</definedName>
    <definedName name="______________________________________________DIV11">#REF!</definedName>
    <definedName name="____________________________________________DIV10">[6]BOQ!$G$312</definedName>
    <definedName name="____________________________________________DIV7" localSheetId="17">'[7]Kuantitas &amp; Harga'!#REF!</definedName>
    <definedName name="____________________________________________DIV7">'[7]Kuantitas &amp; Harga'!#REF!</definedName>
    <definedName name="____________________________________________DIV9">[6]BOQ!$G$301</definedName>
    <definedName name="________________________________________HAL1" localSheetId="17">#REF!</definedName>
    <definedName name="________________________________________HAL1">#REF!</definedName>
    <definedName name="________________________________________HAL2" localSheetId="17">#REF!</definedName>
    <definedName name="________________________________________HAL2">#REF!</definedName>
    <definedName name="_______________________________________EEE01" localSheetId="17">#REF!</definedName>
    <definedName name="_______________________________________EEE01">#REF!</definedName>
    <definedName name="_______________________________________EEE02" localSheetId="17">#REF!</definedName>
    <definedName name="_______________________________________EEE02">#REF!</definedName>
    <definedName name="_______________________________________EEE03" localSheetId="17">#REF!</definedName>
    <definedName name="_______________________________________EEE03">#REF!</definedName>
    <definedName name="_______________________________________EEE04" localSheetId="17">#REF!</definedName>
    <definedName name="_______________________________________EEE04">#REF!</definedName>
    <definedName name="_______________________________________EEE05" localSheetId="17">#REF!</definedName>
    <definedName name="_______________________________________EEE05">#REF!</definedName>
    <definedName name="_______________________________________EEE06" localSheetId="17">#REF!</definedName>
    <definedName name="_______________________________________EEE06">#REF!</definedName>
    <definedName name="_______________________________________EEE07" localSheetId="17">#REF!</definedName>
    <definedName name="_______________________________________EEE07">#REF!</definedName>
    <definedName name="_______________________________________EEE08" localSheetId="17">#REF!</definedName>
    <definedName name="_______________________________________EEE08">#REF!</definedName>
    <definedName name="_______________________________________EEE09">'[5]5-ALAT(1)'!$AW$16</definedName>
    <definedName name="_______________________________________EEE10">'[5]5-ALAT(1)'!$AW$17</definedName>
    <definedName name="_______________________________________EEE11" localSheetId="17">#REF!</definedName>
    <definedName name="_______________________________________EEE11">#REF!</definedName>
    <definedName name="_______________________________________EEE12" localSheetId="17">#REF!</definedName>
    <definedName name="_______________________________________EEE12">#REF!</definedName>
    <definedName name="_______________________________________EEE13">'[8]5-ALAT(1)'!$AW$20</definedName>
    <definedName name="_______________________________________EEE14" localSheetId="17">#REF!</definedName>
    <definedName name="_______________________________________EEE14">#REF!</definedName>
    <definedName name="_______________________________________EEE15" localSheetId="17">#REF!</definedName>
    <definedName name="_______________________________________EEE15">#REF!</definedName>
    <definedName name="_______________________________________EEE16" localSheetId="17">#REF!</definedName>
    <definedName name="_______________________________________EEE16">#REF!</definedName>
    <definedName name="_______________________________________EEE17" localSheetId="17">#REF!</definedName>
    <definedName name="_______________________________________EEE17">#REF!</definedName>
    <definedName name="_______________________________________EEE18" localSheetId="17">#REF!</definedName>
    <definedName name="_______________________________________EEE18">#REF!</definedName>
    <definedName name="_______________________________________EEE20" localSheetId="17">#REF!</definedName>
    <definedName name="_______________________________________EEE20">#REF!</definedName>
    <definedName name="_______________________________________EEE21" localSheetId="17">#REF!</definedName>
    <definedName name="_______________________________________EEE21">#REF!</definedName>
    <definedName name="_______________________________________EEE22" localSheetId="17">#REF!</definedName>
    <definedName name="_______________________________________EEE22">#REF!</definedName>
    <definedName name="_______________________________________EEE23">'[8]5-ALAT(1)'!$AW$30</definedName>
    <definedName name="_______________________________________EEE24" localSheetId="17">#REF!</definedName>
    <definedName name="_______________________________________EEE24">#REF!</definedName>
    <definedName name="_______________________________________EEE25" localSheetId="17">#REF!</definedName>
    <definedName name="_______________________________________EEE25">#REF!</definedName>
    <definedName name="_______________________________________EEE26" localSheetId="17">#REF!</definedName>
    <definedName name="_______________________________________EEE26">#REF!</definedName>
    <definedName name="_______________________________________EEE27" localSheetId="17">#REF!</definedName>
    <definedName name="_______________________________________EEE27">#REF!</definedName>
    <definedName name="_______________________________________EEE28" localSheetId="17">#REF!</definedName>
    <definedName name="_______________________________________EEE28">#REF!</definedName>
    <definedName name="_______________________________________EEE29" localSheetId="17">#REF!</definedName>
    <definedName name="_______________________________________EEE29">#REF!</definedName>
    <definedName name="_______________________________________EEE30" localSheetId="17">#REF!</definedName>
    <definedName name="_______________________________________EEE30">#REF!</definedName>
    <definedName name="_______________________________________EEE31" localSheetId="17">#REF!</definedName>
    <definedName name="_______________________________________EEE31">#REF!</definedName>
    <definedName name="_______________________________________EEE32" localSheetId="17">#REF!</definedName>
    <definedName name="_______________________________________EEE32">#REF!</definedName>
    <definedName name="_______________________________________EEE33" localSheetId="17">#REF!</definedName>
    <definedName name="_______________________________________EEE33">#REF!</definedName>
    <definedName name="_______________________________________HAL1" localSheetId="17">#REF!</definedName>
    <definedName name="_______________________________________HAL1">#REF!</definedName>
    <definedName name="_______________________________________HAL2" localSheetId="17">#REF!</definedName>
    <definedName name="_______________________________________HAL2">#REF!</definedName>
    <definedName name="_______________________________________LLL01">'[8]4-Basic Price'!$F$8</definedName>
    <definedName name="_______________________________________LLL02">'[8]4-Basic Price'!$F$9</definedName>
    <definedName name="_______________________________________LLL03">'[8]4-Basic Price'!$F$10</definedName>
    <definedName name="_______________________________________MDE01" localSheetId="17">#REF!</definedName>
    <definedName name="_______________________________________MDE01">#REF!</definedName>
    <definedName name="_______________________________________MDE02" localSheetId="17">#REF!</definedName>
    <definedName name="_______________________________________MDE02">#REF!</definedName>
    <definedName name="_______________________________________MDE03" localSheetId="17">#REF!</definedName>
    <definedName name="_______________________________________MDE03">#REF!</definedName>
    <definedName name="_______________________________________MDE04" localSheetId="17">#REF!</definedName>
    <definedName name="_______________________________________MDE04">#REF!</definedName>
    <definedName name="_______________________________________MDE05" localSheetId="17">#REF!</definedName>
    <definedName name="_______________________________________MDE05">#REF!</definedName>
    <definedName name="_______________________________________MDE06" localSheetId="17">#REF!</definedName>
    <definedName name="_______________________________________MDE06">#REF!</definedName>
    <definedName name="_______________________________________MDE07" localSheetId="17">#REF!</definedName>
    <definedName name="_______________________________________MDE07">#REF!</definedName>
    <definedName name="_______________________________________MDE08" localSheetId="17">#REF!</definedName>
    <definedName name="_______________________________________MDE08">#REF!</definedName>
    <definedName name="_______________________________________MDE09" localSheetId="17">#REF!</definedName>
    <definedName name="_______________________________________MDE09">#REF!</definedName>
    <definedName name="_______________________________________MDE10" localSheetId="17">#REF!</definedName>
    <definedName name="_______________________________________MDE10">#REF!</definedName>
    <definedName name="_______________________________________MDE11" localSheetId="17">#REF!</definedName>
    <definedName name="_______________________________________MDE11">#REF!</definedName>
    <definedName name="_______________________________________MDE12" localSheetId="17">#REF!</definedName>
    <definedName name="_______________________________________MDE12">#REF!</definedName>
    <definedName name="_______________________________________MDE13" localSheetId="17">#REF!</definedName>
    <definedName name="_______________________________________MDE13">#REF!</definedName>
    <definedName name="_______________________________________MDE14" localSheetId="17">#REF!</definedName>
    <definedName name="_______________________________________MDE14">#REF!</definedName>
    <definedName name="_______________________________________MDE15" localSheetId="17">#REF!</definedName>
    <definedName name="_______________________________________MDE15">#REF!</definedName>
    <definedName name="_______________________________________MDE16" localSheetId="17">#REF!</definedName>
    <definedName name="_______________________________________MDE16">#REF!</definedName>
    <definedName name="_______________________________________MDE17" localSheetId="17">#REF!</definedName>
    <definedName name="_______________________________________MDE17">#REF!</definedName>
    <definedName name="_______________________________________MDE18" localSheetId="17">#REF!</definedName>
    <definedName name="_______________________________________MDE18">#REF!</definedName>
    <definedName name="_______________________________________MDE19" localSheetId="17">#REF!</definedName>
    <definedName name="_______________________________________MDE19">#REF!</definedName>
    <definedName name="_______________________________________MDE20" localSheetId="17">#REF!</definedName>
    <definedName name="_______________________________________MDE20">#REF!</definedName>
    <definedName name="_______________________________________MDE21" localSheetId="17">#REF!</definedName>
    <definedName name="_______________________________________MDE21">#REF!</definedName>
    <definedName name="_______________________________________MDE22" localSheetId="17">#REF!</definedName>
    <definedName name="_______________________________________MDE22">#REF!</definedName>
    <definedName name="_______________________________________MDE23" localSheetId="17">#REF!</definedName>
    <definedName name="_______________________________________MDE23">#REF!</definedName>
    <definedName name="_______________________________________MDE24" localSheetId="17">#REF!</definedName>
    <definedName name="_______________________________________MDE24">#REF!</definedName>
    <definedName name="_______________________________________MDE25" localSheetId="17">#REF!</definedName>
    <definedName name="_______________________________________MDE25">#REF!</definedName>
    <definedName name="_______________________________________MDE26" localSheetId="17">#REF!</definedName>
    <definedName name="_______________________________________MDE26">#REF!</definedName>
    <definedName name="_______________________________________MDE27" localSheetId="17">#REF!</definedName>
    <definedName name="_______________________________________MDE27">#REF!</definedName>
    <definedName name="_______________________________________MDE28" localSheetId="17">#REF!</definedName>
    <definedName name="_______________________________________MDE28">#REF!</definedName>
    <definedName name="_______________________________________MDE29" localSheetId="17">#REF!</definedName>
    <definedName name="_______________________________________MDE29">#REF!</definedName>
    <definedName name="_______________________________________MDE30" localSheetId="17">#REF!</definedName>
    <definedName name="_______________________________________MDE30">#REF!</definedName>
    <definedName name="_______________________________________MDE31" localSheetId="17">#REF!</definedName>
    <definedName name="_______________________________________MDE31">#REF!</definedName>
    <definedName name="_______________________________________MDE32" localSheetId="17">#REF!</definedName>
    <definedName name="_______________________________________MDE32">#REF!</definedName>
    <definedName name="_______________________________________MDE33" localSheetId="17">#REF!</definedName>
    <definedName name="_______________________________________MDE33">#REF!</definedName>
    <definedName name="_______________________________________MDE34" localSheetId="17">#REF!</definedName>
    <definedName name="_______________________________________MDE34">#REF!</definedName>
    <definedName name="_______________________________________ME01" localSheetId="17">#REF!</definedName>
    <definedName name="_______________________________________ME01">#REF!</definedName>
    <definedName name="_______________________________________ME02" localSheetId="17">#REF!</definedName>
    <definedName name="_______________________________________ME02">#REF!</definedName>
    <definedName name="_______________________________________ME03" localSheetId="17">#REF!</definedName>
    <definedName name="_______________________________________ME03">#REF!</definedName>
    <definedName name="_______________________________________ME04" localSheetId="17">#REF!</definedName>
    <definedName name="_______________________________________ME04">#REF!</definedName>
    <definedName name="_______________________________________ME05" localSheetId="17">#REF!</definedName>
    <definedName name="_______________________________________ME05">#REF!</definedName>
    <definedName name="_______________________________________ME06" localSheetId="17">#REF!</definedName>
    <definedName name="_______________________________________ME06">#REF!</definedName>
    <definedName name="_______________________________________ME07" localSheetId="17">#REF!</definedName>
    <definedName name="_______________________________________ME07">#REF!</definedName>
    <definedName name="_______________________________________ME08" localSheetId="17">#REF!</definedName>
    <definedName name="_______________________________________ME08">#REF!</definedName>
    <definedName name="_______________________________________ME09" localSheetId="17">#REF!</definedName>
    <definedName name="_______________________________________ME09">#REF!</definedName>
    <definedName name="_______________________________________ME10" localSheetId="17">#REF!</definedName>
    <definedName name="_______________________________________ME10">#REF!</definedName>
    <definedName name="_______________________________________ME11" localSheetId="17">#REF!</definedName>
    <definedName name="_______________________________________ME11">#REF!</definedName>
    <definedName name="_______________________________________ME12" localSheetId="17">#REF!</definedName>
    <definedName name="_______________________________________ME12">#REF!</definedName>
    <definedName name="_______________________________________ME13" localSheetId="17">#REF!</definedName>
    <definedName name="_______________________________________ME13">#REF!</definedName>
    <definedName name="_______________________________________ME14" localSheetId="17">#REF!</definedName>
    <definedName name="_______________________________________ME14">#REF!</definedName>
    <definedName name="_______________________________________ME15" localSheetId="17">#REF!</definedName>
    <definedName name="_______________________________________ME15">#REF!</definedName>
    <definedName name="_______________________________________ME16" localSheetId="17">#REF!</definedName>
    <definedName name="_______________________________________ME16">#REF!</definedName>
    <definedName name="_______________________________________ME17" localSheetId="17">#REF!</definedName>
    <definedName name="_______________________________________ME17">#REF!</definedName>
    <definedName name="_______________________________________ME18" localSheetId="17">#REF!</definedName>
    <definedName name="_______________________________________ME18">#REF!</definedName>
    <definedName name="_______________________________________ME19" localSheetId="17">#REF!</definedName>
    <definedName name="_______________________________________ME19">#REF!</definedName>
    <definedName name="_______________________________________ME20" localSheetId="17">#REF!</definedName>
    <definedName name="_______________________________________ME20">#REF!</definedName>
    <definedName name="_______________________________________ME21" localSheetId="17">#REF!</definedName>
    <definedName name="_______________________________________ME21">#REF!</definedName>
    <definedName name="_______________________________________ME22" localSheetId="17">#REF!</definedName>
    <definedName name="_______________________________________ME22">#REF!</definedName>
    <definedName name="_______________________________________ME23" localSheetId="17">#REF!</definedName>
    <definedName name="_______________________________________ME23">#REF!</definedName>
    <definedName name="_______________________________________ME24" localSheetId="17">#REF!</definedName>
    <definedName name="_______________________________________ME24">#REF!</definedName>
    <definedName name="_______________________________________ME25" localSheetId="17">#REF!</definedName>
    <definedName name="_______________________________________ME25">#REF!</definedName>
    <definedName name="_______________________________________ME26" localSheetId="17">#REF!</definedName>
    <definedName name="_______________________________________ME26">#REF!</definedName>
    <definedName name="_______________________________________ME27" localSheetId="17">#REF!</definedName>
    <definedName name="_______________________________________ME27">#REF!</definedName>
    <definedName name="_______________________________________ME28" localSheetId="17">#REF!</definedName>
    <definedName name="_______________________________________ME28">#REF!</definedName>
    <definedName name="_______________________________________ME29" localSheetId="17">#REF!</definedName>
    <definedName name="_______________________________________ME29">#REF!</definedName>
    <definedName name="_______________________________________ME30" localSheetId="17">#REF!</definedName>
    <definedName name="_______________________________________ME30">#REF!</definedName>
    <definedName name="_______________________________________ME31" localSheetId="17">#REF!</definedName>
    <definedName name="_______________________________________ME31">#REF!</definedName>
    <definedName name="_______________________________________ME32" localSheetId="17">#REF!</definedName>
    <definedName name="_______________________________________ME32">#REF!</definedName>
    <definedName name="_______________________________________ME33" localSheetId="17">#REF!</definedName>
    <definedName name="_______________________________________ME33">#REF!</definedName>
    <definedName name="_______________________________________ME34" localSheetId="17">#REF!</definedName>
    <definedName name="_______________________________________ME34">#REF!</definedName>
    <definedName name="_______________________________________MMM03">'[8]4-Basic Price'!$F$53</definedName>
    <definedName name="_______________________________________MMM04">'[8]4-Basic Price'!$F$54</definedName>
    <definedName name="_______________________________________MMM10">'[8]4-Basic Price'!$F$60</definedName>
    <definedName name="_______________________________________MMM11">'[8]4-Basic Price'!$F$61</definedName>
    <definedName name="_______________________________________MMM18">'[8]4-Basic Price'!$F$70</definedName>
    <definedName name="_______________________________________MMM19">'[8]4-Basic Price'!$F$71</definedName>
    <definedName name="_______________________________________MMM26">'[8]4-Basic Price'!$F$78</definedName>
    <definedName name="_______________________________________MMM27">'[8]4-Basic Price'!$F$79</definedName>
    <definedName name="_______________________________________MMM33">'[8]4-Basic Price'!$F$85</definedName>
    <definedName name="_______________________________________MMM37">'[8]4-Basic Price'!$F$90</definedName>
    <definedName name="_______________________________________MMM38" localSheetId="17">'[9]4-Basic Price'!#REF!</definedName>
    <definedName name="_______________________________________MMM38">'[9]4-Basic Price'!#REF!</definedName>
    <definedName name="_______________________________________MMM39">'[8]4-Basic Price'!$F$91</definedName>
    <definedName name="_______________________________________MMM44">'[8]4-Basic Price'!$F$98</definedName>
    <definedName name="_______________________________________MMM47">'[8]4-Basic Price'!$F$101</definedName>
    <definedName name="_______________________________________MMM48">'[8]4-Basic Price'!$F$102</definedName>
    <definedName name="______________________________________DIV11" localSheetId="17">#REF!</definedName>
    <definedName name="______________________________________DIV11">#REF!</definedName>
    <definedName name="______________________________________EEE01" localSheetId="17">#REF!</definedName>
    <definedName name="______________________________________EEE01">#REF!</definedName>
    <definedName name="______________________________________EEE02" localSheetId="17">#REF!</definedName>
    <definedName name="______________________________________EEE02">#REF!</definedName>
    <definedName name="______________________________________EEE03" localSheetId="17">#REF!</definedName>
    <definedName name="______________________________________EEE03">#REF!</definedName>
    <definedName name="______________________________________EEE04" localSheetId="17">#REF!</definedName>
    <definedName name="______________________________________EEE04">#REF!</definedName>
    <definedName name="______________________________________EEE05" localSheetId="17">#REF!</definedName>
    <definedName name="______________________________________EEE05">#REF!</definedName>
    <definedName name="______________________________________EEE06" localSheetId="17">#REF!</definedName>
    <definedName name="______________________________________EEE06">#REF!</definedName>
    <definedName name="______________________________________EEE07" localSheetId="17">#REF!</definedName>
    <definedName name="______________________________________EEE07">#REF!</definedName>
    <definedName name="______________________________________EEE08" localSheetId="17">#REF!</definedName>
    <definedName name="______________________________________EEE08">#REF!</definedName>
    <definedName name="______________________________________EEE09">'[5]5-ALAT(1)'!$AW$16</definedName>
    <definedName name="______________________________________EEE10">'[5]5-ALAT(1)'!$AW$17</definedName>
    <definedName name="______________________________________EEE11" localSheetId="17">#REF!</definedName>
    <definedName name="______________________________________EEE11">#REF!</definedName>
    <definedName name="______________________________________EEE12" localSheetId="17">#REF!</definedName>
    <definedName name="______________________________________EEE12">#REF!</definedName>
    <definedName name="______________________________________EEE13">'[8]5-ALAT(1)'!$AW$20</definedName>
    <definedName name="______________________________________EEE14" localSheetId="17">#REF!</definedName>
    <definedName name="______________________________________EEE14">#REF!</definedName>
    <definedName name="______________________________________EEE15" localSheetId="17">#REF!</definedName>
    <definedName name="______________________________________EEE15">#REF!</definedName>
    <definedName name="______________________________________EEE16" localSheetId="17">#REF!</definedName>
    <definedName name="______________________________________EEE16">#REF!</definedName>
    <definedName name="______________________________________EEE17" localSheetId="17">#REF!</definedName>
    <definedName name="______________________________________EEE17">#REF!</definedName>
    <definedName name="______________________________________EEE18" localSheetId="17">#REF!</definedName>
    <definedName name="______________________________________EEE18">#REF!</definedName>
    <definedName name="______________________________________EEE20" localSheetId="17">#REF!</definedName>
    <definedName name="______________________________________EEE20">#REF!</definedName>
    <definedName name="______________________________________EEE21" localSheetId="17">#REF!</definedName>
    <definedName name="______________________________________EEE21">#REF!</definedName>
    <definedName name="______________________________________EEE22" localSheetId="17">#REF!</definedName>
    <definedName name="______________________________________EEE22">#REF!</definedName>
    <definedName name="______________________________________EEE23">'[8]5-ALAT(1)'!$AW$30</definedName>
    <definedName name="______________________________________EEE24" localSheetId="17">#REF!</definedName>
    <definedName name="______________________________________EEE24">#REF!</definedName>
    <definedName name="______________________________________EEE25" localSheetId="17">#REF!</definedName>
    <definedName name="______________________________________EEE25">#REF!</definedName>
    <definedName name="______________________________________EEE26" localSheetId="17">#REF!</definedName>
    <definedName name="______________________________________EEE26">#REF!</definedName>
    <definedName name="______________________________________EEE27" localSheetId="17">#REF!</definedName>
    <definedName name="______________________________________EEE27">#REF!</definedName>
    <definedName name="______________________________________EEE28" localSheetId="17">#REF!</definedName>
    <definedName name="______________________________________EEE28">#REF!</definedName>
    <definedName name="______________________________________EEE29" localSheetId="17">#REF!</definedName>
    <definedName name="______________________________________EEE29">#REF!</definedName>
    <definedName name="______________________________________EEE30" localSheetId="17">#REF!</definedName>
    <definedName name="______________________________________EEE30">#REF!</definedName>
    <definedName name="______________________________________EEE31" localSheetId="17">#REF!</definedName>
    <definedName name="______________________________________EEE31">#REF!</definedName>
    <definedName name="______________________________________EEE32" localSheetId="17">#REF!</definedName>
    <definedName name="______________________________________EEE32">#REF!</definedName>
    <definedName name="______________________________________EEE33" localSheetId="17">#REF!</definedName>
    <definedName name="______________________________________EEE33">#REF!</definedName>
    <definedName name="______________________________________LLL01">'[8]4-Basic Price'!$F$8</definedName>
    <definedName name="______________________________________LLL02">'[8]4-Basic Price'!$F$9</definedName>
    <definedName name="______________________________________LLL03">'[8]4-Basic Price'!$F$10</definedName>
    <definedName name="______________________________________MDE01" localSheetId="17">#REF!</definedName>
    <definedName name="______________________________________MDE01">#REF!</definedName>
    <definedName name="______________________________________MDE02" localSheetId="17">#REF!</definedName>
    <definedName name="______________________________________MDE02">#REF!</definedName>
    <definedName name="______________________________________MDE03" localSheetId="17">#REF!</definedName>
    <definedName name="______________________________________MDE03">#REF!</definedName>
    <definedName name="______________________________________MDE04" localSheetId="17">#REF!</definedName>
    <definedName name="______________________________________MDE04">#REF!</definedName>
    <definedName name="______________________________________MDE05" localSheetId="17">#REF!</definedName>
    <definedName name="______________________________________MDE05">#REF!</definedName>
    <definedName name="______________________________________MDE06" localSheetId="17">#REF!</definedName>
    <definedName name="______________________________________MDE06">#REF!</definedName>
    <definedName name="______________________________________MDE07" localSheetId="17">#REF!</definedName>
    <definedName name="______________________________________MDE07">#REF!</definedName>
    <definedName name="______________________________________MDE08" localSheetId="17">#REF!</definedName>
    <definedName name="______________________________________MDE08">#REF!</definedName>
    <definedName name="______________________________________MDE09" localSheetId="17">#REF!</definedName>
    <definedName name="______________________________________MDE09">#REF!</definedName>
    <definedName name="______________________________________MDE10" localSheetId="17">#REF!</definedName>
    <definedName name="______________________________________MDE10">#REF!</definedName>
    <definedName name="______________________________________MDE11" localSheetId="17">#REF!</definedName>
    <definedName name="______________________________________MDE11">#REF!</definedName>
    <definedName name="______________________________________MDE12" localSheetId="17">#REF!</definedName>
    <definedName name="______________________________________MDE12">#REF!</definedName>
    <definedName name="______________________________________MDE13" localSheetId="17">#REF!</definedName>
    <definedName name="______________________________________MDE13">#REF!</definedName>
    <definedName name="______________________________________MDE14" localSheetId="17">#REF!</definedName>
    <definedName name="______________________________________MDE14">#REF!</definedName>
    <definedName name="______________________________________MDE15" localSheetId="17">#REF!</definedName>
    <definedName name="______________________________________MDE15">#REF!</definedName>
    <definedName name="______________________________________MDE16" localSheetId="17">#REF!</definedName>
    <definedName name="______________________________________MDE16">#REF!</definedName>
    <definedName name="______________________________________MDE17" localSheetId="17">#REF!</definedName>
    <definedName name="______________________________________MDE17">#REF!</definedName>
    <definedName name="______________________________________MDE18" localSheetId="17">#REF!</definedName>
    <definedName name="______________________________________MDE18">#REF!</definedName>
    <definedName name="______________________________________MDE19" localSheetId="17">#REF!</definedName>
    <definedName name="______________________________________MDE19">#REF!</definedName>
    <definedName name="______________________________________MDE20" localSheetId="17">#REF!</definedName>
    <definedName name="______________________________________MDE20">#REF!</definedName>
    <definedName name="______________________________________MDE21" localSheetId="17">#REF!</definedName>
    <definedName name="______________________________________MDE21">#REF!</definedName>
    <definedName name="______________________________________MDE22" localSheetId="17">#REF!</definedName>
    <definedName name="______________________________________MDE22">#REF!</definedName>
    <definedName name="______________________________________MDE23" localSheetId="17">#REF!</definedName>
    <definedName name="______________________________________MDE23">#REF!</definedName>
    <definedName name="______________________________________MDE24" localSheetId="17">#REF!</definedName>
    <definedName name="______________________________________MDE24">#REF!</definedName>
    <definedName name="______________________________________MDE25" localSheetId="17">#REF!</definedName>
    <definedName name="______________________________________MDE25">#REF!</definedName>
    <definedName name="______________________________________MDE26" localSheetId="17">#REF!</definedName>
    <definedName name="______________________________________MDE26">#REF!</definedName>
    <definedName name="______________________________________MDE27" localSheetId="17">#REF!</definedName>
    <definedName name="______________________________________MDE27">#REF!</definedName>
    <definedName name="______________________________________MDE28" localSheetId="17">#REF!</definedName>
    <definedName name="______________________________________MDE28">#REF!</definedName>
    <definedName name="______________________________________MDE29" localSheetId="17">#REF!</definedName>
    <definedName name="______________________________________MDE29">#REF!</definedName>
    <definedName name="______________________________________MDE30" localSheetId="17">#REF!</definedName>
    <definedName name="______________________________________MDE30">#REF!</definedName>
    <definedName name="______________________________________MDE31" localSheetId="17">#REF!</definedName>
    <definedName name="______________________________________MDE31">#REF!</definedName>
    <definedName name="______________________________________MDE32" localSheetId="17">#REF!</definedName>
    <definedName name="______________________________________MDE32">#REF!</definedName>
    <definedName name="______________________________________MDE33" localSheetId="17">#REF!</definedName>
    <definedName name="______________________________________MDE33">#REF!</definedName>
    <definedName name="______________________________________MDE34" localSheetId="17">#REF!</definedName>
    <definedName name="______________________________________MDE34">#REF!</definedName>
    <definedName name="______________________________________ME01" localSheetId="17">#REF!</definedName>
    <definedName name="______________________________________ME01">#REF!</definedName>
    <definedName name="______________________________________ME02" localSheetId="17">#REF!</definedName>
    <definedName name="______________________________________ME02">#REF!</definedName>
    <definedName name="______________________________________ME03" localSheetId="17">#REF!</definedName>
    <definedName name="______________________________________ME03">#REF!</definedName>
    <definedName name="______________________________________ME04" localSheetId="17">#REF!</definedName>
    <definedName name="______________________________________ME04">#REF!</definedName>
    <definedName name="______________________________________ME05" localSheetId="17">#REF!</definedName>
    <definedName name="______________________________________ME05">#REF!</definedName>
    <definedName name="______________________________________ME06" localSheetId="17">#REF!</definedName>
    <definedName name="______________________________________ME06">#REF!</definedName>
    <definedName name="______________________________________ME07" localSheetId="17">#REF!</definedName>
    <definedName name="______________________________________ME07">#REF!</definedName>
    <definedName name="______________________________________ME08" localSheetId="17">#REF!</definedName>
    <definedName name="______________________________________ME08">#REF!</definedName>
    <definedName name="______________________________________ME09" localSheetId="17">#REF!</definedName>
    <definedName name="______________________________________ME09">#REF!</definedName>
    <definedName name="______________________________________ME10" localSheetId="17">#REF!</definedName>
    <definedName name="______________________________________ME10">#REF!</definedName>
    <definedName name="______________________________________ME11" localSheetId="17">#REF!</definedName>
    <definedName name="______________________________________ME11">#REF!</definedName>
    <definedName name="______________________________________ME12" localSheetId="17">#REF!</definedName>
    <definedName name="______________________________________ME12">#REF!</definedName>
    <definedName name="______________________________________ME13" localSheetId="17">#REF!</definedName>
    <definedName name="______________________________________ME13">#REF!</definedName>
    <definedName name="______________________________________ME14" localSheetId="17">#REF!</definedName>
    <definedName name="______________________________________ME14">#REF!</definedName>
    <definedName name="______________________________________ME15" localSheetId="17">#REF!</definedName>
    <definedName name="______________________________________ME15">#REF!</definedName>
    <definedName name="______________________________________ME16" localSheetId="17">#REF!</definedName>
    <definedName name="______________________________________ME16">#REF!</definedName>
    <definedName name="______________________________________ME17" localSheetId="17">#REF!</definedName>
    <definedName name="______________________________________ME17">#REF!</definedName>
    <definedName name="______________________________________ME18" localSheetId="17">#REF!</definedName>
    <definedName name="______________________________________ME18">#REF!</definedName>
    <definedName name="______________________________________ME19" localSheetId="17">#REF!</definedName>
    <definedName name="______________________________________ME19">#REF!</definedName>
    <definedName name="______________________________________ME20" localSheetId="17">#REF!</definedName>
    <definedName name="______________________________________ME20">#REF!</definedName>
    <definedName name="______________________________________ME21" localSheetId="17">#REF!</definedName>
    <definedName name="______________________________________ME21">#REF!</definedName>
    <definedName name="______________________________________ME22" localSheetId="17">#REF!</definedName>
    <definedName name="______________________________________ME22">#REF!</definedName>
    <definedName name="______________________________________ME23" localSheetId="17">#REF!</definedName>
    <definedName name="______________________________________ME23">#REF!</definedName>
    <definedName name="______________________________________ME24" localSheetId="17">#REF!</definedName>
    <definedName name="______________________________________ME24">#REF!</definedName>
    <definedName name="______________________________________ME25" localSheetId="17">#REF!</definedName>
    <definedName name="______________________________________ME25">#REF!</definedName>
    <definedName name="______________________________________ME26" localSheetId="17">#REF!</definedName>
    <definedName name="______________________________________ME26">#REF!</definedName>
    <definedName name="______________________________________ME27" localSheetId="17">#REF!</definedName>
    <definedName name="______________________________________ME27">#REF!</definedName>
    <definedName name="______________________________________ME28" localSheetId="17">#REF!</definedName>
    <definedName name="______________________________________ME28">#REF!</definedName>
    <definedName name="______________________________________ME29" localSheetId="17">#REF!</definedName>
    <definedName name="______________________________________ME29">#REF!</definedName>
    <definedName name="______________________________________ME30" localSheetId="17">#REF!</definedName>
    <definedName name="______________________________________ME30">#REF!</definedName>
    <definedName name="______________________________________ME31" localSheetId="17">#REF!</definedName>
    <definedName name="______________________________________ME31">#REF!</definedName>
    <definedName name="______________________________________ME32" localSheetId="17">#REF!</definedName>
    <definedName name="______________________________________ME32">#REF!</definedName>
    <definedName name="______________________________________ME33" localSheetId="17">#REF!</definedName>
    <definedName name="______________________________________ME33">#REF!</definedName>
    <definedName name="______________________________________ME34" localSheetId="17">#REF!</definedName>
    <definedName name="______________________________________ME34">#REF!</definedName>
    <definedName name="______________________________________MMM03">'[8]4-Basic Price'!$F$53</definedName>
    <definedName name="______________________________________MMM04">'[8]4-Basic Price'!$F$54</definedName>
    <definedName name="______________________________________MMM10">'[8]4-Basic Price'!$F$60</definedName>
    <definedName name="______________________________________MMM11">'[8]4-Basic Price'!$F$61</definedName>
    <definedName name="______________________________________MMM18">'[8]4-Basic Price'!$F$70</definedName>
    <definedName name="______________________________________MMM19">'[8]4-Basic Price'!$F$71</definedName>
    <definedName name="______________________________________MMM26">'[8]4-Basic Price'!$F$78</definedName>
    <definedName name="______________________________________MMM27">'[8]4-Basic Price'!$F$79</definedName>
    <definedName name="______________________________________MMM33">'[8]4-Basic Price'!$F$85</definedName>
    <definedName name="______________________________________MMM37">'[8]4-Basic Price'!$F$90</definedName>
    <definedName name="______________________________________MMM38" localSheetId="17">'[9]4-Basic Price'!#REF!</definedName>
    <definedName name="______________________________________MMM38">'[9]4-Basic Price'!#REF!</definedName>
    <definedName name="______________________________________MMM39">'[8]4-Basic Price'!$F$91</definedName>
    <definedName name="______________________________________MMM44">'[8]4-Basic Price'!$F$98</definedName>
    <definedName name="______________________________________MMM47">'[8]4-Basic Price'!$F$101</definedName>
    <definedName name="______________________________________MMM48">'[8]4-Basic Price'!$F$102</definedName>
    <definedName name="_____________________________________DIV11" localSheetId="17">#REF!</definedName>
    <definedName name="_____________________________________DIV11">#REF!</definedName>
    <definedName name="_____________________________________EEE01" localSheetId="17">#REF!</definedName>
    <definedName name="_____________________________________EEE01">#REF!</definedName>
    <definedName name="_____________________________________EEE02" localSheetId="17">#REF!</definedName>
    <definedName name="_____________________________________EEE02">#REF!</definedName>
    <definedName name="_____________________________________EEE03" localSheetId="17">#REF!</definedName>
    <definedName name="_____________________________________EEE03">#REF!</definedName>
    <definedName name="_____________________________________EEE04" localSheetId="17">#REF!</definedName>
    <definedName name="_____________________________________EEE04">#REF!</definedName>
    <definedName name="_____________________________________EEE05" localSheetId="17">#REF!</definedName>
    <definedName name="_____________________________________EEE05">#REF!</definedName>
    <definedName name="_____________________________________EEE06" localSheetId="17">#REF!</definedName>
    <definedName name="_____________________________________EEE06">#REF!</definedName>
    <definedName name="_____________________________________EEE07" localSheetId="17">#REF!</definedName>
    <definedName name="_____________________________________EEE07">#REF!</definedName>
    <definedName name="_____________________________________EEE08" localSheetId="17">#REF!</definedName>
    <definedName name="_____________________________________EEE08">#REF!</definedName>
    <definedName name="_____________________________________EEE09">'[5]5-ALAT(1)'!$AW$16</definedName>
    <definedName name="_____________________________________EEE10">'[5]5-ALAT(1)'!$AW$17</definedName>
    <definedName name="_____________________________________EEE11" localSheetId="17">#REF!</definedName>
    <definedName name="_____________________________________EEE11">#REF!</definedName>
    <definedName name="_____________________________________EEE12" localSheetId="17">#REF!</definedName>
    <definedName name="_____________________________________EEE12">#REF!</definedName>
    <definedName name="_____________________________________EEE13">'[8]5-ALAT(1)'!$AW$20</definedName>
    <definedName name="_____________________________________EEE14" localSheetId="17">#REF!</definedName>
    <definedName name="_____________________________________EEE14">#REF!</definedName>
    <definedName name="_____________________________________EEE15" localSheetId="17">#REF!</definedName>
    <definedName name="_____________________________________EEE15">#REF!</definedName>
    <definedName name="_____________________________________EEE16" localSheetId="17">#REF!</definedName>
    <definedName name="_____________________________________EEE16">#REF!</definedName>
    <definedName name="_____________________________________EEE17" localSheetId="17">#REF!</definedName>
    <definedName name="_____________________________________EEE17">#REF!</definedName>
    <definedName name="_____________________________________EEE18" localSheetId="17">#REF!</definedName>
    <definedName name="_____________________________________EEE18">#REF!</definedName>
    <definedName name="_____________________________________EEE20" localSheetId="17">#REF!</definedName>
    <definedName name="_____________________________________EEE20">#REF!</definedName>
    <definedName name="_____________________________________EEE21" localSheetId="17">#REF!</definedName>
    <definedName name="_____________________________________EEE21">#REF!</definedName>
    <definedName name="_____________________________________EEE22" localSheetId="17">#REF!</definedName>
    <definedName name="_____________________________________EEE22">#REF!</definedName>
    <definedName name="_____________________________________EEE23">'[8]5-ALAT(1)'!$AW$30</definedName>
    <definedName name="_____________________________________EEE24" localSheetId="17">#REF!</definedName>
    <definedName name="_____________________________________EEE24">#REF!</definedName>
    <definedName name="_____________________________________EEE25" localSheetId="17">#REF!</definedName>
    <definedName name="_____________________________________EEE25">#REF!</definedName>
    <definedName name="_____________________________________EEE26" localSheetId="17">#REF!</definedName>
    <definedName name="_____________________________________EEE26">#REF!</definedName>
    <definedName name="_____________________________________EEE27" localSheetId="17">#REF!</definedName>
    <definedName name="_____________________________________EEE27">#REF!</definedName>
    <definedName name="_____________________________________EEE28" localSheetId="17">#REF!</definedName>
    <definedName name="_____________________________________EEE28">#REF!</definedName>
    <definedName name="_____________________________________EEE29" localSheetId="17">#REF!</definedName>
    <definedName name="_____________________________________EEE29">#REF!</definedName>
    <definedName name="_____________________________________EEE30" localSheetId="17">#REF!</definedName>
    <definedName name="_____________________________________EEE30">#REF!</definedName>
    <definedName name="_____________________________________EEE31" localSheetId="17">#REF!</definedName>
    <definedName name="_____________________________________EEE31">#REF!</definedName>
    <definedName name="_____________________________________EEE32" localSheetId="17">#REF!</definedName>
    <definedName name="_____________________________________EEE32">#REF!</definedName>
    <definedName name="_____________________________________EEE33" localSheetId="17">#REF!</definedName>
    <definedName name="_____________________________________EEE33">#REF!</definedName>
    <definedName name="_____________________________________HAL1" localSheetId="17">#REF!</definedName>
    <definedName name="_____________________________________HAL1">#REF!</definedName>
    <definedName name="_____________________________________HAL2" localSheetId="17">#REF!</definedName>
    <definedName name="_____________________________________HAL2">#REF!</definedName>
    <definedName name="_____________________________________LLL01">'[8]4-Basic Price'!$F$8</definedName>
    <definedName name="_____________________________________LLL02">'[8]4-Basic Price'!$F$9</definedName>
    <definedName name="_____________________________________LLL03">'[8]4-Basic Price'!$F$10</definedName>
    <definedName name="_____________________________________MDE01" localSheetId="17">#REF!</definedName>
    <definedName name="_____________________________________MDE01">#REF!</definedName>
    <definedName name="_____________________________________MDE02" localSheetId="17">#REF!</definedName>
    <definedName name="_____________________________________MDE02">#REF!</definedName>
    <definedName name="_____________________________________MDE03" localSheetId="17">#REF!</definedName>
    <definedName name="_____________________________________MDE03">#REF!</definedName>
    <definedName name="_____________________________________MDE04" localSheetId="17">#REF!</definedName>
    <definedName name="_____________________________________MDE04">#REF!</definedName>
    <definedName name="_____________________________________MDE05" localSheetId="17">#REF!</definedName>
    <definedName name="_____________________________________MDE05">#REF!</definedName>
    <definedName name="_____________________________________MDE06" localSheetId="17">#REF!</definedName>
    <definedName name="_____________________________________MDE06">#REF!</definedName>
    <definedName name="_____________________________________MDE07" localSheetId="17">#REF!</definedName>
    <definedName name="_____________________________________MDE07">#REF!</definedName>
    <definedName name="_____________________________________MDE08" localSheetId="17">#REF!</definedName>
    <definedName name="_____________________________________MDE08">#REF!</definedName>
    <definedName name="_____________________________________MDE09" localSheetId="17">#REF!</definedName>
    <definedName name="_____________________________________MDE09">#REF!</definedName>
    <definedName name="_____________________________________MDE10" localSheetId="17">#REF!</definedName>
    <definedName name="_____________________________________MDE10">#REF!</definedName>
    <definedName name="_____________________________________MDE11" localSheetId="17">#REF!</definedName>
    <definedName name="_____________________________________MDE11">#REF!</definedName>
    <definedName name="_____________________________________MDE12" localSheetId="17">#REF!</definedName>
    <definedName name="_____________________________________MDE12">#REF!</definedName>
    <definedName name="_____________________________________MDE13" localSheetId="17">#REF!</definedName>
    <definedName name="_____________________________________MDE13">#REF!</definedName>
    <definedName name="_____________________________________MDE14" localSheetId="17">#REF!</definedName>
    <definedName name="_____________________________________MDE14">#REF!</definedName>
    <definedName name="_____________________________________MDE15" localSheetId="17">#REF!</definedName>
    <definedName name="_____________________________________MDE15">#REF!</definedName>
    <definedName name="_____________________________________MDE16" localSheetId="17">#REF!</definedName>
    <definedName name="_____________________________________MDE16">#REF!</definedName>
    <definedName name="_____________________________________MDE17" localSheetId="17">#REF!</definedName>
    <definedName name="_____________________________________MDE17">#REF!</definedName>
    <definedName name="_____________________________________MDE18" localSheetId="17">#REF!</definedName>
    <definedName name="_____________________________________MDE18">#REF!</definedName>
    <definedName name="_____________________________________MDE19" localSheetId="17">#REF!</definedName>
    <definedName name="_____________________________________MDE19">#REF!</definedName>
    <definedName name="_____________________________________MDE20" localSheetId="17">#REF!</definedName>
    <definedName name="_____________________________________MDE20">#REF!</definedName>
    <definedName name="_____________________________________MDE21" localSheetId="17">#REF!</definedName>
    <definedName name="_____________________________________MDE21">#REF!</definedName>
    <definedName name="_____________________________________MDE22" localSheetId="17">#REF!</definedName>
    <definedName name="_____________________________________MDE22">#REF!</definedName>
    <definedName name="_____________________________________MDE23" localSheetId="17">#REF!</definedName>
    <definedName name="_____________________________________MDE23">#REF!</definedName>
    <definedName name="_____________________________________MDE24" localSheetId="17">#REF!</definedName>
    <definedName name="_____________________________________MDE24">#REF!</definedName>
    <definedName name="_____________________________________MDE25" localSheetId="17">#REF!</definedName>
    <definedName name="_____________________________________MDE25">#REF!</definedName>
    <definedName name="_____________________________________MDE26" localSheetId="17">#REF!</definedName>
    <definedName name="_____________________________________MDE26">#REF!</definedName>
    <definedName name="_____________________________________MDE27" localSheetId="17">#REF!</definedName>
    <definedName name="_____________________________________MDE27">#REF!</definedName>
    <definedName name="_____________________________________MDE28" localSheetId="17">#REF!</definedName>
    <definedName name="_____________________________________MDE28">#REF!</definedName>
    <definedName name="_____________________________________MDE29" localSheetId="17">#REF!</definedName>
    <definedName name="_____________________________________MDE29">#REF!</definedName>
    <definedName name="_____________________________________MDE30" localSheetId="17">#REF!</definedName>
    <definedName name="_____________________________________MDE30">#REF!</definedName>
    <definedName name="_____________________________________MDE31" localSheetId="17">#REF!</definedName>
    <definedName name="_____________________________________MDE31">#REF!</definedName>
    <definedName name="_____________________________________MDE32" localSheetId="17">#REF!</definedName>
    <definedName name="_____________________________________MDE32">#REF!</definedName>
    <definedName name="_____________________________________MDE33" localSheetId="17">#REF!</definedName>
    <definedName name="_____________________________________MDE33">#REF!</definedName>
    <definedName name="_____________________________________MDE34" localSheetId="17">#REF!</definedName>
    <definedName name="_____________________________________MDE34">#REF!</definedName>
    <definedName name="_____________________________________ME01" localSheetId="17">#REF!</definedName>
    <definedName name="_____________________________________ME01">#REF!</definedName>
    <definedName name="_____________________________________ME02" localSheetId="17">#REF!</definedName>
    <definedName name="_____________________________________ME02">#REF!</definedName>
    <definedName name="_____________________________________ME03" localSheetId="17">#REF!</definedName>
    <definedName name="_____________________________________ME03">#REF!</definedName>
    <definedName name="_____________________________________ME04" localSheetId="17">#REF!</definedName>
    <definedName name="_____________________________________ME04">#REF!</definedName>
    <definedName name="_____________________________________ME05" localSheetId="17">#REF!</definedName>
    <definedName name="_____________________________________ME05">#REF!</definedName>
    <definedName name="_____________________________________ME06" localSheetId="17">#REF!</definedName>
    <definedName name="_____________________________________ME06">#REF!</definedName>
    <definedName name="_____________________________________ME07" localSheetId="17">#REF!</definedName>
    <definedName name="_____________________________________ME07">#REF!</definedName>
    <definedName name="_____________________________________ME08" localSheetId="17">#REF!</definedName>
    <definedName name="_____________________________________ME08">#REF!</definedName>
    <definedName name="_____________________________________ME09" localSheetId="17">#REF!</definedName>
    <definedName name="_____________________________________ME09">#REF!</definedName>
    <definedName name="_____________________________________ME10" localSheetId="17">#REF!</definedName>
    <definedName name="_____________________________________ME10">#REF!</definedName>
    <definedName name="_____________________________________ME11" localSheetId="17">#REF!</definedName>
    <definedName name="_____________________________________ME11">#REF!</definedName>
    <definedName name="_____________________________________ME12" localSheetId="17">#REF!</definedName>
    <definedName name="_____________________________________ME12">#REF!</definedName>
    <definedName name="_____________________________________ME13" localSheetId="17">#REF!</definedName>
    <definedName name="_____________________________________ME13">#REF!</definedName>
    <definedName name="_____________________________________ME14" localSheetId="17">#REF!</definedName>
    <definedName name="_____________________________________ME14">#REF!</definedName>
    <definedName name="_____________________________________ME15" localSheetId="17">#REF!</definedName>
    <definedName name="_____________________________________ME15">#REF!</definedName>
    <definedName name="_____________________________________ME16" localSheetId="17">#REF!</definedName>
    <definedName name="_____________________________________ME16">#REF!</definedName>
    <definedName name="_____________________________________ME17" localSheetId="17">#REF!</definedName>
    <definedName name="_____________________________________ME17">#REF!</definedName>
    <definedName name="_____________________________________ME18" localSheetId="17">#REF!</definedName>
    <definedName name="_____________________________________ME18">#REF!</definedName>
    <definedName name="_____________________________________ME19" localSheetId="17">#REF!</definedName>
    <definedName name="_____________________________________ME19">#REF!</definedName>
    <definedName name="_____________________________________ME20" localSheetId="17">#REF!</definedName>
    <definedName name="_____________________________________ME20">#REF!</definedName>
    <definedName name="_____________________________________ME21" localSheetId="17">#REF!</definedName>
    <definedName name="_____________________________________ME21">#REF!</definedName>
    <definedName name="_____________________________________ME22" localSheetId="17">#REF!</definedName>
    <definedName name="_____________________________________ME22">#REF!</definedName>
    <definedName name="_____________________________________ME23" localSheetId="17">#REF!</definedName>
    <definedName name="_____________________________________ME23">#REF!</definedName>
    <definedName name="_____________________________________ME24" localSheetId="17">#REF!</definedName>
    <definedName name="_____________________________________ME24">#REF!</definedName>
    <definedName name="_____________________________________ME25" localSheetId="17">#REF!</definedName>
    <definedName name="_____________________________________ME25">#REF!</definedName>
    <definedName name="_____________________________________ME26" localSheetId="17">#REF!</definedName>
    <definedName name="_____________________________________ME26">#REF!</definedName>
    <definedName name="_____________________________________ME27" localSheetId="17">#REF!</definedName>
    <definedName name="_____________________________________ME27">#REF!</definedName>
    <definedName name="_____________________________________ME28" localSheetId="17">#REF!</definedName>
    <definedName name="_____________________________________ME28">#REF!</definedName>
    <definedName name="_____________________________________ME29" localSheetId="17">#REF!</definedName>
    <definedName name="_____________________________________ME29">#REF!</definedName>
    <definedName name="_____________________________________ME30" localSheetId="17">#REF!</definedName>
    <definedName name="_____________________________________ME30">#REF!</definedName>
    <definedName name="_____________________________________ME31" localSheetId="17">#REF!</definedName>
    <definedName name="_____________________________________ME31">#REF!</definedName>
    <definedName name="_____________________________________ME32" localSheetId="17">#REF!</definedName>
    <definedName name="_____________________________________ME32">#REF!</definedName>
    <definedName name="_____________________________________ME33" localSheetId="17">#REF!</definedName>
    <definedName name="_____________________________________ME33">#REF!</definedName>
    <definedName name="_____________________________________ME34" localSheetId="17">#REF!</definedName>
    <definedName name="_____________________________________ME34">#REF!</definedName>
    <definedName name="_____________________________________MMM03">'[8]4-Basic Price'!$F$53</definedName>
    <definedName name="_____________________________________MMM04">'[8]4-Basic Price'!$F$54</definedName>
    <definedName name="_____________________________________MMM10">'[8]4-Basic Price'!$F$60</definedName>
    <definedName name="_____________________________________MMM11">'[8]4-Basic Price'!$F$61</definedName>
    <definedName name="_____________________________________MMM18">'[8]4-Basic Price'!$F$70</definedName>
    <definedName name="_____________________________________MMM19">'[8]4-Basic Price'!$F$71</definedName>
    <definedName name="_____________________________________MMM26">'[8]4-Basic Price'!$F$78</definedName>
    <definedName name="_____________________________________MMM27">'[8]4-Basic Price'!$F$79</definedName>
    <definedName name="_____________________________________MMM33">'[8]4-Basic Price'!$F$85</definedName>
    <definedName name="_____________________________________MMM37">'[8]4-Basic Price'!$F$90</definedName>
    <definedName name="_____________________________________MMM38" localSheetId="17">'[9]4-Basic Price'!#REF!</definedName>
    <definedName name="_____________________________________MMM38">'[9]4-Basic Price'!#REF!</definedName>
    <definedName name="_____________________________________MMM39">'[8]4-Basic Price'!$F$91</definedName>
    <definedName name="_____________________________________MMM44">'[8]4-Basic Price'!$F$98</definedName>
    <definedName name="_____________________________________MMM47">'[8]4-Basic Price'!$F$101</definedName>
    <definedName name="_____________________________________MMM48">'[8]4-Basic Price'!$F$102</definedName>
    <definedName name="____________________________________EEE13" localSheetId="17">#REF!</definedName>
    <definedName name="____________________________________EEE13">#REF!</definedName>
    <definedName name="____________________________________EEE19" localSheetId="17">#REF!</definedName>
    <definedName name="____________________________________EEE19">#REF!</definedName>
    <definedName name="____________________________________EEE23" localSheetId="17">#REF!</definedName>
    <definedName name="____________________________________EEE23">#REF!</definedName>
    <definedName name="____________________________________HAL1" localSheetId="17">#REF!</definedName>
    <definedName name="____________________________________HAL1">#REF!</definedName>
    <definedName name="____________________________________HAL2" localSheetId="17">#REF!</definedName>
    <definedName name="____________________________________HAL2">#REF!</definedName>
    <definedName name="____________________________________LLL01" localSheetId="17">#REF!</definedName>
    <definedName name="____________________________________LLL01">#REF!</definedName>
    <definedName name="____________________________________LLL02" localSheetId="17">#REF!</definedName>
    <definedName name="____________________________________LLL02">#REF!</definedName>
    <definedName name="____________________________________LLL03" localSheetId="17">#REF!</definedName>
    <definedName name="____________________________________LLL03">#REF!</definedName>
    <definedName name="____________________________________LLL04" localSheetId="17">#REF!</definedName>
    <definedName name="____________________________________LLL04">#REF!</definedName>
    <definedName name="____________________________________LLL05" localSheetId="17">#REF!</definedName>
    <definedName name="____________________________________LLL05">#REF!</definedName>
    <definedName name="____________________________________LLL06" localSheetId="17">#REF!</definedName>
    <definedName name="____________________________________LLL06">#REF!</definedName>
    <definedName name="____________________________________LLL07" localSheetId="17">#REF!</definedName>
    <definedName name="____________________________________LLL07">#REF!</definedName>
    <definedName name="____________________________________LLL08" localSheetId="17">#REF!</definedName>
    <definedName name="____________________________________LLL08">#REF!</definedName>
    <definedName name="____________________________________LLL09" localSheetId="17">#REF!</definedName>
    <definedName name="____________________________________LLL09">#REF!</definedName>
    <definedName name="____________________________________LLL10" localSheetId="17">#REF!</definedName>
    <definedName name="____________________________________LLL10">#REF!</definedName>
    <definedName name="____________________________________LLL11" localSheetId="17">#REF!</definedName>
    <definedName name="____________________________________LLL11">#REF!</definedName>
    <definedName name="____________________________________MMM01" localSheetId="17">#REF!</definedName>
    <definedName name="____________________________________MMM01">#REF!</definedName>
    <definedName name="____________________________________MMM02" localSheetId="17">#REF!</definedName>
    <definedName name="____________________________________MMM02">#REF!</definedName>
    <definedName name="____________________________________MMM03" localSheetId="17">#REF!</definedName>
    <definedName name="____________________________________MMM03">#REF!</definedName>
    <definedName name="____________________________________MMM04" localSheetId="17">#REF!</definedName>
    <definedName name="____________________________________MMM04">#REF!</definedName>
    <definedName name="____________________________________MMM05" localSheetId="17">#REF!</definedName>
    <definedName name="____________________________________MMM05">#REF!</definedName>
    <definedName name="____________________________________MMM06" localSheetId="17">#REF!</definedName>
    <definedName name="____________________________________MMM06">#REF!</definedName>
    <definedName name="____________________________________MMM07" localSheetId="17">#REF!</definedName>
    <definedName name="____________________________________MMM07">#REF!</definedName>
    <definedName name="____________________________________MMM08" localSheetId="17">#REF!</definedName>
    <definedName name="____________________________________MMM08">#REF!</definedName>
    <definedName name="____________________________________MMM09" localSheetId="17">#REF!</definedName>
    <definedName name="____________________________________MMM09">#REF!</definedName>
    <definedName name="____________________________________MMM10" localSheetId="17">#REF!</definedName>
    <definedName name="____________________________________MMM10">#REF!</definedName>
    <definedName name="____________________________________MMM11" localSheetId="17">#REF!</definedName>
    <definedName name="____________________________________MMM11">#REF!</definedName>
    <definedName name="____________________________________MMM12" localSheetId="17">#REF!</definedName>
    <definedName name="____________________________________MMM12">#REF!</definedName>
    <definedName name="____________________________________MMM13" localSheetId="17">#REF!</definedName>
    <definedName name="____________________________________MMM13">#REF!</definedName>
    <definedName name="____________________________________MMM14" localSheetId="17">#REF!</definedName>
    <definedName name="____________________________________MMM14">#REF!</definedName>
    <definedName name="____________________________________MMM15" localSheetId="17">#REF!</definedName>
    <definedName name="____________________________________MMM15">#REF!</definedName>
    <definedName name="____________________________________MMM16" localSheetId="17">#REF!</definedName>
    <definedName name="____________________________________MMM16">#REF!</definedName>
    <definedName name="____________________________________MMM17" localSheetId="17">#REF!</definedName>
    <definedName name="____________________________________MMM17">#REF!</definedName>
    <definedName name="____________________________________MMM18" localSheetId="17">#REF!</definedName>
    <definedName name="____________________________________MMM18">#REF!</definedName>
    <definedName name="____________________________________MMM19" localSheetId="17">#REF!</definedName>
    <definedName name="____________________________________MMM19">#REF!</definedName>
    <definedName name="____________________________________MMM20" localSheetId="17">#REF!</definedName>
    <definedName name="____________________________________MMM20">#REF!</definedName>
    <definedName name="____________________________________MMM21" localSheetId="17">#REF!</definedName>
    <definedName name="____________________________________MMM21">#REF!</definedName>
    <definedName name="____________________________________MMM22" localSheetId="17">#REF!</definedName>
    <definedName name="____________________________________MMM22">#REF!</definedName>
    <definedName name="____________________________________MMM23" localSheetId="17">#REF!</definedName>
    <definedName name="____________________________________MMM23">#REF!</definedName>
    <definedName name="____________________________________MMM24" localSheetId="17">#REF!</definedName>
    <definedName name="____________________________________MMM24">#REF!</definedName>
    <definedName name="____________________________________MMM25" localSheetId="17">#REF!</definedName>
    <definedName name="____________________________________MMM25">#REF!</definedName>
    <definedName name="____________________________________MMM26" localSheetId="17">#REF!</definedName>
    <definedName name="____________________________________MMM26">#REF!</definedName>
    <definedName name="____________________________________MMM27" localSheetId="17">#REF!</definedName>
    <definedName name="____________________________________MMM27">#REF!</definedName>
    <definedName name="____________________________________MMM28" localSheetId="17">#REF!</definedName>
    <definedName name="____________________________________MMM28">#REF!</definedName>
    <definedName name="____________________________________MMM29" localSheetId="17">#REF!</definedName>
    <definedName name="____________________________________MMM29">#REF!</definedName>
    <definedName name="____________________________________MMM30" localSheetId="17">#REF!</definedName>
    <definedName name="____________________________________MMM30">#REF!</definedName>
    <definedName name="____________________________________MMM31" localSheetId="17">#REF!</definedName>
    <definedName name="____________________________________MMM31">#REF!</definedName>
    <definedName name="____________________________________MMM32" localSheetId="17">#REF!</definedName>
    <definedName name="____________________________________MMM32">#REF!</definedName>
    <definedName name="____________________________________MMM33" localSheetId="17">#REF!</definedName>
    <definedName name="____________________________________MMM33">#REF!</definedName>
    <definedName name="____________________________________MMM34" localSheetId="17">#REF!</definedName>
    <definedName name="____________________________________MMM34">#REF!</definedName>
    <definedName name="____________________________________MMM35" localSheetId="17">#REF!</definedName>
    <definedName name="____________________________________MMM35">#REF!</definedName>
    <definedName name="____________________________________MMM36" localSheetId="17">#REF!</definedName>
    <definedName name="____________________________________MMM36">#REF!</definedName>
    <definedName name="____________________________________MMM37" localSheetId="17">#REF!</definedName>
    <definedName name="____________________________________MMM37">#REF!</definedName>
    <definedName name="____________________________________MMM38" localSheetId="17">'[4]4-Basic Price'!#REF!</definedName>
    <definedName name="____________________________________MMM38">'[4]4-Basic Price'!#REF!</definedName>
    <definedName name="____________________________________MMM39" localSheetId="17">#REF!</definedName>
    <definedName name="____________________________________MMM39">#REF!</definedName>
    <definedName name="____________________________________MMM40" localSheetId="17">#REF!</definedName>
    <definedName name="____________________________________MMM40">#REF!</definedName>
    <definedName name="____________________________________MMM41" localSheetId="17">#REF!</definedName>
    <definedName name="____________________________________MMM41">#REF!</definedName>
    <definedName name="____________________________________MMM411" localSheetId="17">#REF!</definedName>
    <definedName name="____________________________________MMM411">#REF!</definedName>
    <definedName name="____________________________________MMM42" localSheetId="17">#REF!</definedName>
    <definedName name="____________________________________MMM42">#REF!</definedName>
    <definedName name="____________________________________MMM43" localSheetId="17">#REF!</definedName>
    <definedName name="____________________________________MMM43">#REF!</definedName>
    <definedName name="____________________________________MMM44" localSheetId="17">#REF!</definedName>
    <definedName name="____________________________________MMM44">#REF!</definedName>
    <definedName name="____________________________________MMM45" localSheetId="17">#REF!</definedName>
    <definedName name="____________________________________MMM45">#REF!</definedName>
    <definedName name="____________________________________MMM46" localSheetId="17">#REF!</definedName>
    <definedName name="____________________________________MMM46">#REF!</definedName>
    <definedName name="____________________________________MMM47" localSheetId="17">#REF!</definedName>
    <definedName name="____________________________________MMM47">#REF!</definedName>
    <definedName name="____________________________________MMM48" localSheetId="17">#REF!</definedName>
    <definedName name="____________________________________MMM48">#REF!</definedName>
    <definedName name="____________________________________MMM49" localSheetId="17">#REF!</definedName>
    <definedName name="____________________________________MMM49">#REF!</definedName>
    <definedName name="____________________________________MMM50" localSheetId="17">#REF!</definedName>
    <definedName name="____________________________________MMM50">#REF!</definedName>
    <definedName name="____________________________________MMM51" localSheetId="17">#REF!</definedName>
    <definedName name="____________________________________MMM51">#REF!</definedName>
    <definedName name="____________________________________MMM52" localSheetId="17">#REF!</definedName>
    <definedName name="____________________________________MMM52">#REF!</definedName>
    <definedName name="____________________________________MMM53" localSheetId="17">#REF!</definedName>
    <definedName name="____________________________________MMM53">#REF!</definedName>
    <definedName name="____________________________________MMM54" localSheetId="17">#REF!</definedName>
    <definedName name="____________________________________MMM54">#REF!</definedName>
    <definedName name="___________________________________DIV11" localSheetId="17">#REF!</definedName>
    <definedName name="___________________________________DIV11">#REF!</definedName>
    <definedName name="___________________________________EEE13">'[8]5-ALAT(1)'!$AW$20</definedName>
    <definedName name="___________________________________EEE23">'[8]5-ALAT(1)'!$AW$30</definedName>
    <definedName name="___________________________________HAL1" localSheetId="17">#REF!</definedName>
    <definedName name="___________________________________HAL1">#REF!</definedName>
    <definedName name="___________________________________HAL2" localSheetId="17">#REF!</definedName>
    <definedName name="___________________________________HAL2">#REF!</definedName>
    <definedName name="___________________________________LLL01">'[8]4-Basic Price'!$F$8</definedName>
    <definedName name="___________________________________LLL02">'[8]4-Basic Price'!$F$9</definedName>
    <definedName name="___________________________________LLL03">'[8]4-Basic Price'!$F$10</definedName>
    <definedName name="___________________________________MMM03">'[8]4-Basic Price'!$F$53</definedName>
    <definedName name="___________________________________MMM04">'[8]4-Basic Price'!$F$54</definedName>
    <definedName name="___________________________________MMM10">'[8]4-Basic Price'!$F$60</definedName>
    <definedName name="___________________________________MMM11">'[8]4-Basic Price'!$F$61</definedName>
    <definedName name="___________________________________MMM18">'[8]4-Basic Price'!$F$70</definedName>
    <definedName name="___________________________________MMM19">'[8]4-Basic Price'!$F$71</definedName>
    <definedName name="___________________________________MMM26">'[8]4-Basic Price'!$F$78</definedName>
    <definedName name="___________________________________MMM27">'[8]4-Basic Price'!$F$79</definedName>
    <definedName name="___________________________________MMM33">'[8]4-Basic Price'!$F$85</definedName>
    <definedName name="___________________________________MMM37">'[8]4-Basic Price'!$F$90</definedName>
    <definedName name="___________________________________MMM38" localSheetId="17">'[9]4-Basic Price'!#REF!</definedName>
    <definedName name="___________________________________MMM38">'[9]4-Basic Price'!#REF!</definedName>
    <definedName name="___________________________________MMM39">'[8]4-Basic Price'!$F$91</definedName>
    <definedName name="___________________________________MMM44">'[8]4-Basic Price'!$F$98</definedName>
    <definedName name="___________________________________MMM47">'[8]4-Basic Price'!$F$101</definedName>
    <definedName name="___________________________________MMM48">'[8]4-Basic Price'!$F$102</definedName>
    <definedName name="__________________________________DIV11" localSheetId="17">#REF!</definedName>
    <definedName name="__________________________________DIV11">#REF!</definedName>
    <definedName name="__________________________________EEE13">[10]alat!$AW$20</definedName>
    <definedName name="__________________________________EEE19">[10]alat!$AW$26</definedName>
    <definedName name="__________________________________EEE23">[10]alat!$AW$30</definedName>
    <definedName name="__________________________________HAL1" localSheetId="17">#REF!</definedName>
    <definedName name="__________________________________HAL1">#REF!</definedName>
    <definedName name="__________________________________HAL2" localSheetId="17">#REF!</definedName>
    <definedName name="__________________________________HAL2">#REF!</definedName>
    <definedName name="__________________________________LLL01" localSheetId="17">#REF!</definedName>
    <definedName name="__________________________________LLL01">#REF!</definedName>
    <definedName name="__________________________________LLL02" localSheetId="17">#REF!</definedName>
    <definedName name="__________________________________LLL02">#REF!</definedName>
    <definedName name="__________________________________LLL03" localSheetId="17">#REF!</definedName>
    <definedName name="__________________________________LLL03">#REF!</definedName>
    <definedName name="__________________________________MMM03" localSheetId="17">#REF!</definedName>
    <definedName name="__________________________________MMM03">#REF!</definedName>
    <definedName name="__________________________________MMM04" localSheetId="17">#REF!</definedName>
    <definedName name="__________________________________MMM04">#REF!</definedName>
    <definedName name="__________________________________MMM10" localSheetId="17">#REF!</definedName>
    <definedName name="__________________________________MMM10">#REF!</definedName>
    <definedName name="__________________________________MMM11" localSheetId="17">#REF!</definedName>
    <definedName name="__________________________________MMM11">#REF!</definedName>
    <definedName name="__________________________________MMM18" localSheetId="17">#REF!</definedName>
    <definedName name="__________________________________MMM18">#REF!</definedName>
    <definedName name="__________________________________MMM19" localSheetId="17">#REF!</definedName>
    <definedName name="__________________________________MMM19">#REF!</definedName>
    <definedName name="__________________________________MMM26" localSheetId="17">#REF!</definedName>
    <definedName name="__________________________________MMM26">#REF!</definedName>
    <definedName name="__________________________________MMM27" localSheetId="17">#REF!</definedName>
    <definedName name="__________________________________MMM27">#REF!</definedName>
    <definedName name="__________________________________MMM33" localSheetId="17">#REF!</definedName>
    <definedName name="__________________________________MMM33">#REF!</definedName>
    <definedName name="__________________________________MMM37" localSheetId="17">#REF!</definedName>
    <definedName name="__________________________________MMM37">#REF!</definedName>
    <definedName name="__________________________________MMM38" localSheetId="17">#REF!</definedName>
    <definedName name="__________________________________MMM38">#REF!</definedName>
    <definedName name="__________________________________MMM39" localSheetId="17">#REF!</definedName>
    <definedName name="__________________________________MMM39">#REF!</definedName>
    <definedName name="__________________________________MMM44" localSheetId="17">#REF!</definedName>
    <definedName name="__________________________________MMM44">#REF!</definedName>
    <definedName name="__________________________________MMM47" localSheetId="17">#REF!</definedName>
    <definedName name="__________________________________MMM47">#REF!</definedName>
    <definedName name="__________________________________MMM48" localSheetId="17">#REF!</definedName>
    <definedName name="__________________________________MMM48">#REF!</definedName>
    <definedName name="_________________________________DIV11" localSheetId="17">#REF!</definedName>
    <definedName name="_________________________________DIV11">#REF!</definedName>
    <definedName name="_________________________________EEE13">'[8]5-ALAT(1)'!$AW$20</definedName>
    <definedName name="_________________________________EEE23">'[8]5-ALAT(1)'!$AW$30</definedName>
    <definedName name="_________________________________HAL1" localSheetId="17">#REF!</definedName>
    <definedName name="_________________________________HAL1">#REF!</definedName>
    <definedName name="_________________________________HAL2" localSheetId="17">#REF!</definedName>
    <definedName name="_________________________________HAL2">#REF!</definedName>
    <definedName name="_________________________________LLL01">'[8]4-Basic Price'!$F$8</definedName>
    <definedName name="_________________________________LLL02">'[8]4-Basic Price'!$F$9</definedName>
    <definedName name="_________________________________LLL03">'[8]4-Basic Price'!$F$10</definedName>
    <definedName name="_________________________________LLL04" localSheetId="17">#REF!</definedName>
    <definedName name="_________________________________LLL04">#REF!</definedName>
    <definedName name="_________________________________LLL05" localSheetId="17">#REF!</definedName>
    <definedName name="_________________________________LLL05">#REF!</definedName>
    <definedName name="_________________________________LLL06" localSheetId="17">#REF!</definedName>
    <definedName name="_________________________________LLL06">#REF!</definedName>
    <definedName name="_________________________________LLL07" localSheetId="17">#REF!</definedName>
    <definedName name="_________________________________LLL07">#REF!</definedName>
    <definedName name="_________________________________LLL08" localSheetId="17">#REF!</definedName>
    <definedName name="_________________________________LLL08">#REF!</definedName>
    <definedName name="_________________________________LLL09" localSheetId="17">#REF!</definedName>
    <definedName name="_________________________________LLL09">#REF!</definedName>
    <definedName name="_________________________________LLL10" localSheetId="17">#REF!</definedName>
    <definedName name="_________________________________LLL10">#REF!</definedName>
    <definedName name="_________________________________LLL11" localSheetId="17">#REF!</definedName>
    <definedName name="_________________________________LLL11">#REF!</definedName>
    <definedName name="_________________________________MMM01" localSheetId="17">#REF!</definedName>
    <definedName name="_________________________________MMM01">#REF!</definedName>
    <definedName name="_________________________________MMM02" localSheetId="17">#REF!</definedName>
    <definedName name="_________________________________MMM02">#REF!</definedName>
    <definedName name="_________________________________MMM03">'[8]4-Basic Price'!$F$53</definedName>
    <definedName name="_________________________________MMM04">'[8]4-Basic Price'!$F$54</definedName>
    <definedName name="_________________________________MMM05" localSheetId="17">#REF!</definedName>
    <definedName name="_________________________________MMM05">#REF!</definedName>
    <definedName name="_________________________________MMM06" localSheetId="17">#REF!</definedName>
    <definedName name="_________________________________MMM06">#REF!</definedName>
    <definedName name="_________________________________MMM07" localSheetId="17">#REF!</definedName>
    <definedName name="_________________________________MMM07">#REF!</definedName>
    <definedName name="_________________________________MMM08" localSheetId="17">#REF!</definedName>
    <definedName name="_________________________________MMM08">#REF!</definedName>
    <definedName name="_________________________________MMM09" localSheetId="17">#REF!</definedName>
    <definedName name="_________________________________MMM09">#REF!</definedName>
    <definedName name="_________________________________MMM10">'[8]4-Basic Price'!$F$60</definedName>
    <definedName name="_________________________________MMM11">'[8]4-Basic Price'!$F$61</definedName>
    <definedName name="_________________________________MMM12" localSheetId="17">#REF!</definedName>
    <definedName name="_________________________________MMM12">#REF!</definedName>
    <definedName name="_________________________________MMM13" localSheetId="17">#REF!</definedName>
    <definedName name="_________________________________MMM13">#REF!</definedName>
    <definedName name="_________________________________MMM14" localSheetId="17">#REF!</definedName>
    <definedName name="_________________________________MMM14">#REF!</definedName>
    <definedName name="_________________________________MMM15" localSheetId="17">#REF!</definedName>
    <definedName name="_________________________________MMM15">#REF!</definedName>
    <definedName name="_________________________________MMM16" localSheetId="17">#REF!</definedName>
    <definedName name="_________________________________MMM16">#REF!</definedName>
    <definedName name="_________________________________MMM17" localSheetId="17">#REF!</definedName>
    <definedName name="_________________________________MMM17">#REF!</definedName>
    <definedName name="_________________________________MMM18">'[8]4-Basic Price'!$F$70</definedName>
    <definedName name="_________________________________MMM19">'[8]4-Basic Price'!$F$71</definedName>
    <definedName name="_________________________________MMM20" localSheetId="17">#REF!</definedName>
    <definedName name="_________________________________MMM20">#REF!</definedName>
    <definedName name="_________________________________MMM21" localSheetId="17">#REF!</definedName>
    <definedName name="_________________________________MMM21">#REF!</definedName>
    <definedName name="_________________________________MMM22" localSheetId="17">#REF!</definedName>
    <definedName name="_________________________________MMM22">#REF!</definedName>
    <definedName name="_________________________________MMM23" localSheetId="17">#REF!</definedName>
    <definedName name="_________________________________MMM23">#REF!</definedName>
    <definedName name="_________________________________MMM24" localSheetId="17">#REF!</definedName>
    <definedName name="_________________________________MMM24">#REF!</definedName>
    <definedName name="_________________________________MMM25" localSheetId="17">#REF!</definedName>
    <definedName name="_________________________________MMM25">#REF!</definedName>
    <definedName name="_________________________________MMM26">'[8]4-Basic Price'!$F$78</definedName>
    <definedName name="_________________________________MMM27">'[8]4-Basic Price'!$F$79</definedName>
    <definedName name="_________________________________MMM28" localSheetId="17">#REF!</definedName>
    <definedName name="_________________________________MMM28">#REF!</definedName>
    <definedName name="_________________________________MMM29" localSheetId="17">#REF!</definedName>
    <definedName name="_________________________________MMM29">#REF!</definedName>
    <definedName name="_________________________________MMM30" localSheetId="17">#REF!</definedName>
    <definedName name="_________________________________MMM30">#REF!</definedName>
    <definedName name="_________________________________MMM31" localSheetId="17">#REF!</definedName>
    <definedName name="_________________________________MMM31">#REF!</definedName>
    <definedName name="_________________________________MMM32" localSheetId="17">#REF!</definedName>
    <definedName name="_________________________________MMM32">#REF!</definedName>
    <definedName name="_________________________________MMM33">'[8]4-Basic Price'!$F$85</definedName>
    <definedName name="_________________________________MMM34" localSheetId="17">#REF!</definedName>
    <definedName name="_________________________________MMM34">#REF!</definedName>
    <definedName name="_________________________________MMM35" localSheetId="17">#REF!</definedName>
    <definedName name="_________________________________MMM35">#REF!</definedName>
    <definedName name="_________________________________MMM36" localSheetId="17">#REF!</definedName>
    <definedName name="_________________________________MMM36">#REF!</definedName>
    <definedName name="_________________________________MMM37">'[8]4-Basic Price'!$F$90</definedName>
    <definedName name="_________________________________MMM38" localSheetId="17">'[9]4-Basic Price'!#REF!</definedName>
    <definedName name="_________________________________MMM38">'[9]4-Basic Price'!#REF!</definedName>
    <definedName name="_________________________________MMM39">'[8]4-Basic Price'!$F$91</definedName>
    <definedName name="_________________________________MMM40" localSheetId="17">#REF!</definedName>
    <definedName name="_________________________________MMM40">#REF!</definedName>
    <definedName name="_________________________________MMM41" localSheetId="17">#REF!</definedName>
    <definedName name="_________________________________MMM41">#REF!</definedName>
    <definedName name="_________________________________MMM411" localSheetId="17">#REF!</definedName>
    <definedName name="_________________________________MMM411">#REF!</definedName>
    <definedName name="_________________________________MMM42" localSheetId="17">#REF!</definedName>
    <definedName name="_________________________________MMM42">#REF!</definedName>
    <definedName name="_________________________________MMM43" localSheetId="17">#REF!</definedName>
    <definedName name="_________________________________MMM43">#REF!</definedName>
    <definedName name="_________________________________MMM44">'[8]4-Basic Price'!$F$98</definedName>
    <definedName name="_________________________________MMM45" localSheetId="17">#REF!</definedName>
    <definedName name="_________________________________MMM45">#REF!</definedName>
    <definedName name="_________________________________MMM46" localSheetId="17">#REF!</definedName>
    <definedName name="_________________________________MMM46">#REF!</definedName>
    <definedName name="_________________________________MMM47">'[8]4-Basic Price'!$F$101</definedName>
    <definedName name="_________________________________MMM48">'[8]4-Basic Price'!$F$102</definedName>
    <definedName name="_________________________________MMM49" localSheetId="17">#REF!</definedName>
    <definedName name="_________________________________MMM49">#REF!</definedName>
    <definedName name="_________________________________MMM50" localSheetId="17">#REF!</definedName>
    <definedName name="_________________________________MMM50">#REF!</definedName>
    <definedName name="_________________________________MMM51" localSheetId="17">#REF!</definedName>
    <definedName name="_________________________________MMM51">#REF!</definedName>
    <definedName name="_________________________________MMM52" localSheetId="17">#REF!</definedName>
    <definedName name="_________________________________MMM52">#REF!</definedName>
    <definedName name="_________________________________MMM53" localSheetId="17">#REF!</definedName>
    <definedName name="_________________________________MMM53">#REF!</definedName>
    <definedName name="_________________________________MMM54" localSheetId="17">#REF!</definedName>
    <definedName name="_________________________________MMM54">#REF!</definedName>
    <definedName name="________________________________DIV10">[6]BOQ!$G$312</definedName>
    <definedName name="________________________________DIV11" localSheetId="17">[11]RAB!#REF!</definedName>
    <definedName name="________________________________DIV11">[11]RAB!#REF!</definedName>
    <definedName name="________________________________DIV7" localSheetId="17">'[7]Kuantitas &amp; Harga'!#REF!</definedName>
    <definedName name="________________________________DIV7">'[7]Kuantitas &amp; Harga'!#REF!</definedName>
    <definedName name="________________________________DIV9">[6]BOQ!$G$301</definedName>
    <definedName name="________________________________EEE13">[12]alat!$AW$20</definedName>
    <definedName name="________________________________EEE19">[12]alat!$AW$26</definedName>
    <definedName name="________________________________EEE23">[12]alat!$AW$30</definedName>
    <definedName name="________________________________HAL1" localSheetId="17">#REF!</definedName>
    <definedName name="________________________________HAL1">#REF!</definedName>
    <definedName name="________________________________HAL2" localSheetId="17">#REF!</definedName>
    <definedName name="________________________________HAL2">#REF!</definedName>
    <definedName name="________________________________LLL01" localSheetId="17">#REF!</definedName>
    <definedName name="________________________________LLL01">#REF!</definedName>
    <definedName name="________________________________LLL02" localSheetId="17">#REF!</definedName>
    <definedName name="________________________________LLL02">#REF!</definedName>
    <definedName name="________________________________LLL03" localSheetId="17">#REF!</definedName>
    <definedName name="________________________________LLL03">#REF!</definedName>
    <definedName name="________________________________LLL04" localSheetId="17">#REF!</definedName>
    <definedName name="________________________________LLL04">#REF!</definedName>
    <definedName name="________________________________LLL05" localSheetId="17">#REF!</definedName>
    <definedName name="________________________________LLL05">#REF!</definedName>
    <definedName name="________________________________LLL06" localSheetId="17">#REF!</definedName>
    <definedName name="________________________________LLL06">#REF!</definedName>
    <definedName name="________________________________LLL07" localSheetId="17">#REF!</definedName>
    <definedName name="________________________________LLL07">#REF!</definedName>
    <definedName name="________________________________LLL08" localSheetId="17">#REF!</definedName>
    <definedName name="________________________________LLL08">#REF!</definedName>
    <definedName name="________________________________LLL09" localSheetId="17">#REF!</definedName>
    <definedName name="________________________________LLL09">#REF!</definedName>
    <definedName name="________________________________LLL10" localSheetId="17">#REF!</definedName>
    <definedName name="________________________________LLL10">#REF!</definedName>
    <definedName name="________________________________LLL11" localSheetId="17">#REF!</definedName>
    <definedName name="________________________________LLL11">#REF!</definedName>
    <definedName name="________________________________MMM01" localSheetId="17">#REF!</definedName>
    <definedName name="________________________________MMM01">#REF!</definedName>
    <definedName name="________________________________MMM02" localSheetId="17">#REF!</definedName>
    <definedName name="________________________________MMM02">#REF!</definedName>
    <definedName name="________________________________MMM03" localSheetId="17">#REF!</definedName>
    <definedName name="________________________________MMM03">#REF!</definedName>
    <definedName name="________________________________MMM04" localSheetId="17">#REF!</definedName>
    <definedName name="________________________________MMM04">#REF!</definedName>
    <definedName name="________________________________MMM05" localSheetId="17">#REF!</definedName>
    <definedName name="________________________________MMM05">#REF!</definedName>
    <definedName name="________________________________MMM06" localSheetId="17">#REF!</definedName>
    <definedName name="________________________________MMM06">#REF!</definedName>
    <definedName name="________________________________MMM07" localSheetId="17">#REF!</definedName>
    <definedName name="________________________________MMM07">#REF!</definedName>
    <definedName name="________________________________MMM08" localSheetId="17">#REF!</definedName>
    <definedName name="________________________________MMM08">#REF!</definedName>
    <definedName name="________________________________MMM09" localSheetId="17">#REF!</definedName>
    <definedName name="________________________________MMM09">#REF!</definedName>
    <definedName name="________________________________MMM10" localSheetId="17">#REF!</definedName>
    <definedName name="________________________________MMM10">#REF!</definedName>
    <definedName name="________________________________MMM11" localSheetId="17">#REF!</definedName>
    <definedName name="________________________________MMM11">#REF!</definedName>
    <definedName name="________________________________MMM12" localSheetId="17">#REF!</definedName>
    <definedName name="________________________________MMM12">#REF!</definedName>
    <definedName name="________________________________MMM13" localSheetId="17">#REF!</definedName>
    <definedName name="________________________________MMM13">#REF!</definedName>
    <definedName name="________________________________MMM14" localSheetId="17">#REF!</definedName>
    <definedName name="________________________________MMM14">#REF!</definedName>
    <definedName name="________________________________MMM15" localSheetId="17">#REF!</definedName>
    <definedName name="________________________________MMM15">#REF!</definedName>
    <definedName name="________________________________MMM16" localSheetId="17">#REF!</definedName>
    <definedName name="________________________________MMM16">#REF!</definedName>
    <definedName name="________________________________MMM17" localSheetId="17">#REF!</definedName>
    <definedName name="________________________________MMM17">#REF!</definedName>
    <definedName name="________________________________MMM18" localSheetId="17">#REF!</definedName>
    <definedName name="________________________________MMM18">#REF!</definedName>
    <definedName name="________________________________MMM19" localSheetId="17">#REF!</definedName>
    <definedName name="________________________________MMM19">#REF!</definedName>
    <definedName name="________________________________MMM20" localSheetId="17">#REF!</definedName>
    <definedName name="________________________________MMM20">#REF!</definedName>
    <definedName name="________________________________MMM21" localSheetId="17">#REF!</definedName>
    <definedName name="________________________________MMM21">#REF!</definedName>
    <definedName name="________________________________MMM22" localSheetId="17">#REF!</definedName>
    <definedName name="________________________________MMM22">#REF!</definedName>
    <definedName name="________________________________MMM23" localSheetId="17">#REF!</definedName>
    <definedName name="________________________________MMM23">#REF!</definedName>
    <definedName name="________________________________MMM24" localSheetId="17">#REF!</definedName>
    <definedName name="________________________________MMM24">#REF!</definedName>
    <definedName name="________________________________MMM25" localSheetId="17">#REF!</definedName>
    <definedName name="________________________________MMM25">#REF!</definedName>
    <definedName name="________________________________MMM26" localSheetId="17">#REF!</definedName>
    <definedName name="________________________________MMM26">#REF!</definedName>
    <definedName name="________________________________MMM27" localSheetId="17">#REF!</definedName>
    <definedName name="________________________________MMM27">#REF!</definedName>
    <definedName name="________________________________MMM28" localSheetId="17">#REF!</definedName>
    <definedName name="________________________________MMM28">#REF!</definedName>
    <definedName name="________________________________MMM29" localSheetId="17">#REF!</definedName>
    <definedName name="________________________________MMM29">#REF!</definedName>
    <definedName name="________________________________MMM30" localSheetId="17">#REF!</definedName>
    <definedName name="________________________________MMM30">#REF!</definedName>
    <definedName name="________________________________MMM31" localSheetId="17">#REF!</definedName>
    <definedName name="________________________________MMM31">#REF!</definedName>
    <definedName name="________________________________MMM32" localSheetId="17">#REF!</definedName>
    <definedName name="________________________________MMM32">#REF!</definedName>
    <definedName name="________________________________MMM33" localSheetId="17">#REF!</definedName>
    <definedName name="________________________________MMM33">#REF!</definedName>
    <definedName name="________________________________MMM34" localSheetId="17">#REF!</definedName>
    <definedName name="________________________________MMM34">#REF!</definedName>
    <definedName name="________________________________MMM35" localSheetId="17">#REF!</definedName>
    <definedName name="________________________________MMM35">#REF!</definedName>
    <definedName name="________________________________MMM36" localSheetId="17">#REF!</definedName>
    <definedName name="________________________________MMM36">#REF!</definedName>
    <definedName name="________________________________MMM37" localSheetId="17">#REF!</definedName>
    <definedName name="________________________________MMM37">#REF!</definedName>
    <definedName name="________________________________MMM38" localSheetId="17">#REF!</definedName>
    <definedName name="________________________________MMM38">#REF!</definedName>
    <definedName name="________________________________MMM39" localSheetId="17">#REF!</definedName>
    <definedName name="________________________________MMM39">#REF!</definedName>
    <definedName name="________________________________MMM40" localSheetId="17">#REF!</definedName>
    <definedName name="________________________________MMM40">#REF!</definedName>
    <definedName name="________________________________MMM41" localSheetId="17">#REF!</definedName>
    <definedName name="________________________________MMM41">#REF!</definedName>
    <definedName name="________________________________MMM411" localSheetId="17">#REF!</definedName>
    <definedName name="________________________________MMM411">#REF!</definedName>
    <definedName name="________________________________MMM42" localSheetId="17">#REF!</definedName>
    <definedName name="________________________________MMM42">#REF!</definedName>
    <definedName name="________________________________MMM43" localSheetId="17">#REF!</definedName>
    <definedName name="________________________________MMM43">#REF!</definedName>
    <definedName name="________________________________MMM44" localSheetId="17">#REF!</definedName>
    <definedName name="________________________________MMM44">#REF!</definedName>
    <definedName name="________________________________MMM45" localSheetId="17">#REF!</definedName>
    <definedName name="________________________________MMM45">#REF!</definedName>
    <definedName name="________________________________MMM46" localSheetId="17">#REF!</definedName>
    <definedName name="________________________________MMM46">#REF!</definedName>
    <definedName name="________________________________MMM47" localSheetId="17">#REF!</definedName>
    <definedName name="________________________________MMM47">#REF!</definedName>
    <definedName name="________________________________MMM48" localSheetId="17">#REF!</definedName>
    <definedName name="________________________________MMM48">#REF!</definedName>
    <definedName name="________________________________MMM49" localSheetId="17">#REF!</definedName>
    <definedName name="________________________________MMM49">#REF!</definedName>
    <definedName name="________________________________MMM50" localSheetId="17">#REF!</definedName>
    <definedName name="________________________________MMM50">#REF!</definedName>
    <definedName name="________________________________MMM51" localSheetId="17">#REF!</definedName>
    <definedName name="________________________________MMM51">#REF!</definedName>
    <definedName name="________________________________MMM52" localSheetId="17">#REF!</definedName>
    <definedName name="________________________________MMM52">#REF!</definedName>
    <definedName name="________________________________MMM53" localSheetId="17">#REF!</definedName>
    <definedName name="________________________________MMM53">#REF!</definedName>
    <definedName name="________________________________MMM54" localSheetId="17">#REF!</definedName>
    <definedName name="________________________________MMM54">#REF!</definedName>
    <definedName name="_______________________________DIV10">[6]BOQ!$G$312</definedName>
    <definedName name="_______________________________DIV11" localSheetId="17">#REF!</definedName>
    <definedName name="_______________________________DIV11">#REF!</definedName>
    <definedName name="_______________________________DIV7" localSheetId="17">'[7]Kuantitas &amp; Harga'!#REF!</definedName>
    <definedName name="_______________________________DIV7">'[7]Kuantitas &amp; Harga'!#REF!</definedName>
    <definedName name="_______________________________DIV9">[6]BOQ!$G$301</definedName>
    <definedName name="_______________________________EEE13">[13]alat!$AW$20</definedName>
    <definedName name="_______________________________EEE19">[13]alat!$AW$26</definedName>
    <definedName name="_______________________________EEE23">[13]alat!$AW$30</definedName>
    <definedName name="_______________________________HAL1" localSheetId="17">#REF!</definedName>
    <definedName name="_______________________________HAL1">#REF!</definedName>
    <definedName name="_______________________________HAL2" localSheetId="17">#REF!</definedName>
    <definedName name="_______________________________HAL2">#REF!</definedName>
    <definedName name="_______________________________KL12">[14]alat!$AW$18</definedName>
    <definedName name="_______________________________LLL01" localSheetId="17">#REF!</definedName>
    <definedName name="_______________________________LLL01">#REF!</definedName>
    <definedName name="_______________________________LLL02" localSheetId="17">#REF!</definedName>
    <definedName name="_______________________________LLL02">#REF!</definedName>
    <definedName name="_______________________________LLL03" localSheetId="17">#REF!</definedName>
    <definedName name="_______________________________LLL03">#REF!</definedName>
    <definedName name="_______________________________LLL04" localSheetId="17">#REF!</definedName>
    <definedName name="_______________________________LLL04">#REF!</definedName>
    <definedName name="_______________________________LLL05" localSheetId="17">#REF!</definedName>
    <definedName name="_______________________________LLL05">#REF!</definedName>
    <definedName name="_______________________________LLL06" localSheetId="17">#REF!</definedName>
    <definedName name="_______________________________LLL06">#REF!</definedName>
    <definedName name="_______________________________LLL07" localSheetId="17">#REF!</definedName>
    <definedName name="_______________________________LLL07">#REF!</definedName>
    <definedName name="_______________________________LLL08" localSheetId="17">#REF!</definedName>
    <definedName name="_______________________________LLL08">#REF!</definedName>
    <definedName name="_______________________________LLL09" localSheetId="17">#REF!</definedName>
    <definedName name="_______________________________LLL09">#REF!</definedName>
    <definedName name="_______________________________LLL10" localSheetId="17">#REF!</definedName>
    <definedName name="_______________________________LLL10">#REF!</definedName>
    <definedName name="_______________________________LLL11" localSheetId="17">#REF!</definedName>
    <definedName name="_______________________________LLL11">#REF!</definedName>
    <definedName name="_______________________________MMM01" localSheetId="17">#REF!</definedName>
    <definedName name="_______________________________MMM01">#REF!</definedName>
    <definedName name="_______________________________MMM02" localSheetId="17">#REF!</definedName>
    <definedName name="_______________________________MMM02">#REF!</definedName>
    <definedName name="_______________________________MMM03" localSheetId="17">#REF!</definedName>
    <definedName name="_______________________________MMM03">#REF!</definedName>
    <definedName name="_______________________________MMM04" localSheetId="17">#REF!</definedName>
    <definedName name="_______________________________MMM04">#REF!</definedName>
    <definedName name="_______________________________MMM05" localSheetId="17">#REF!</definedName>
    <definedName name="_______________________________MMM05">#REF!</definedName>
    <definedName name="_______________________________MMM06" localSheetId="17">#REF!</definedName>
    <definedName name="_______________________________MMM06">#REF!</definedName>
    <definedName name="_______________________________MMM07" localSheetId="17">#REF!</definedName>
    <definedName name="_______________________________MMM07">#REF!</definedName>
    <definedName name="_______________________________MMM08" localSheetId="17">#REF!</definedName>
    <definedName name="_______________________________MMM08">#REF!</definedName>
    <definedName name="_______________________________MMM09" localSheetId="17">#REF!</definedName>
    <definedName name="_______________________________MMM09">#REF!</definedName>
    <definedName name="_______________________________MMM10" localSheetId="17">#REF!</definedName>
    <definedName name="_______________________________MMM10">#REF!</definedName>
    <definedName name="_______________________________MMM11" localSheetId="17">#REF!</definedName>
    <definedName name="_______________________________MMM11">#REF!</definedName>
    <definedName name="_______________________________MMM12" localSheetId="17">#REF!</definedName>
    <definedName name="_______________________________MMM12">#REF!</definedName>
    <definedName name="_______________________________MMM13" localSheetId="17">#REF!</definedName>
    <definedName name="_______________________________MMM13">#REF!</definedName>
    <definedName name="_______________________________MMM14" localSheetId="17">#REF!</definedName>
    <definedName name="_______________________________MMM14">#REF!</definedName>
    <definedName name="_______________________________MMM15" localSheetId="17">#REF!</definedName>
    <definedName name="_______________________________MMM15">#REF!</definedName>
    <definedName name="_______________________________MMM16" localSheetId="17">#REF!</definedName>
    <definedName name="_______________________________MMM16">#REF!</definedName>
    <definedName name="_______________________________MMM17" localSheetId="17">#REF!</definedName>
    <definedName name="_______________________________MMM17">#REF!</definedName>
    <definedName name="_______________________________MMM18" localSheetId="17">#REF!</definedName>
    <definedName name="_______________________________MMM18">#REF!</definedName>
    <definedName name="_______________________________MMM19" localSheetId="17">#REF!</definedName>
    <definedName name="_______________________________MMM19">#REF!</definedName>
    <definedName name="_______________________________MMM20" localSheetId="17">#REF!</definedName>
    <definedName name="_______________________________MMM20">#REF!</definedName>
    <definedName name="_______________________________MMM21" localSheetId="17">#REF!</definedName>
    <definedName name="_______________________________MMM21">#REF!</definedName>
    <definedName name="_______________________________MMM22" localSheetId="17">#REF!</definedName>
    <definedName name="_______________________________MMM22">#REF!</definedName>
    <definedName name="_______________________________MMM23" localSheetId="17">#REF!</definedName>
    <definedName name="_______________________________MMM23">#REF!</definedName>
    <definedName name="_______________________________MMM24" localSheetId="17">#REF!</definedName>
    <definedName name="_______________________________MMM24">#REF!</definedName>
    <definedName name="_______________________________MMM25" localSheetId="17">#REF!</definedName>
    <definedName name="_______________________________MMM25">#REF!</definedName>
    <definedName name="_______________________________MMM26" localSheetId="17">#REF!</definedName>
    <definedName name="_______________________________MMM26">#REF!</definedName>
    <definedName name="_______________________________MMM27" localSheetId="17">#REF!</definedName>
    <definedName name="_______________________________MMM27">#REF!</definedName>
    <definedName name="_______________________________MMM28" localSheetId="17">#REF!</definedName>
    <definedName name="_______________________________MMM28">#REF!</definedName>
    <definedName name="_______________________________MMM29" localSheetId="17">#REF!</definedName>
    <definedName name="_______________________________MMM29">#REF!</definedName>
    <definedName name="_______________________________MMM30" localSheetId="17">#REF!</definedName>
    <definedName name="_______________________________MMM30">#REF!</definedName>
    <definedName name="_______________________________MMM31" localSheetId="17">#REF!</definedName>
    <definedName name="_______________________________MMM31">#REF!</definedName>
    <definedName name="_______________________________MMM32" localSheetId="17">#REF!</definedName>
    <definedName name="_______________________________MMM32">#REF!</definedName>
    <definedName name="_______________________________MMM33" localSheetId="17">#REF!</definedName>
    <definedName name="_______________________________MMM33">#REF!</definedName>
    <definedName name="_______________________________MMM34" localSheetId="17">#REF!</definedName>
    <definedName name="_______________________________MMM34">#REF!</definedName>
    <definedName name="_______________________________MMM35" localSheetId="17">#REF!</definedName>
    <definedName name="_______________________________MMM35">#REF!</definedName>
    <definedName name="_______________________________MMM36" localSheetId="17">#REF!</definedName>
    <definedName name="_______________________________MMM36">#REF!</definedName>
    <definedName name="_______________________________MMM37" localSheetId="17">#REF!</definedName>
    <definedName name="_______________________________MMM37">#REF!</definedName>
    <definedName name="_______________________________MMM38" localSheetId="17">#REF!</definedName>
    <definedName name="_______________________________MMM38">#REF!</definedName>
    <definedName name="_______________________________MMM39" localSheetId="17">#REF!</definedName>
    <definedName name="_______________________________MMM39">#REF!</definedName>
    <definedName name="_______________________________MMM40" localSheetId="17">#REF!</definedName>
    <definedName name="_______________________________MMM40">#REF!</definedName>
    <definedName name="_______________________________MMM41" localSheetId="17">#REF!</definedName>
    <definedName name="_______________________________MMM41">#REF!</definedName>
    <definedName name="_______________________________MMM411" localSheetId="17">#REF!</definedName>
    <definedName name="_______________________________MMM411">#REF!</definedName>
    <definedName name="_______________________________MMM42" localSheetId="17">#REF!</definedName>
    <definedName name="_______________________________MMM42">#REF!</definedName>
    <definedName name="_______________________________MMM43" localSheetId="17">#REF!</definedName>
    <definedName name="_______________________________MMM43">#REF!</definedName>
    <definedName name="_______________________________MMM44" localSheetId="17">#REF!</definedName>
    <definedName name="_______________________________MMM44">#REF!</definedName>
    <definedName name="_______________________________MMM45" localSheetId="17">#REF!</definedName>
    <definedName name="_______________________________MMM45">#REF!</definedName>
    <definedName name="_______________________________MMM46" localSheetId="17">#REF!</definedName>
    <definedName name="_______________________________MMM46">#REF!</definedName>
    <definedName name="_______________________________MMM47" localSheetId="17">#REF!</definedName>
    <definedName name="_______________________________MMM47">#REF!</definedName>
    <definedName name="_______________________________MMM48" localSheetId="17">#REF!</definedName>
    <definedName name="_______________________________MMM48">#REF!</definedName>
    <definedName name="_______________________________MMM49" localSheetId="17">#REF!</definedName>
    <definedName name="_______________________________MMM49">#REF!</definedName>
    <definedName name="_______________________________MMM50" localSheetId="17">#REF!</definedName>
    <definedName name="_______________________________MMM50">#REF!</definedName>
    <definedName name="_______________________________MMM51" localSheetId="17">#REF!</definedName>
    <definedName name="_______________________________MMM51">#REF!</definedName>
    <definedName name="_______________________________MMM52" localSheetId="17">#REF!</definedName>
    <definedName name="_______________________________MMM52">#REF!</definedName>
    <definedName name="_______________________________MMM53" localSheetId="17">#REF!</definedName>
    <definedName name="_______________________________MMM53">#REF!</definedName>
    <definedName name="_______________________________MMM54" localSheetId="17">#REF!</definedName>
    <definedName name="_______________________________MMM54">#REF!</definedName>
    <definedName name="______________________________DIV11" localSheetId="17">[15]RAB!#REF!</definedName>
    <definedName name="______________________________DIV11">[15]RAB!#REF!</definedName>
    <definedName name="______________________________EEE13">[13]alat!$AW$20</definedName>
    <definedName name="______________________________EEE19">[13]alat!$AW$26</definedName>
    <definedName name="______________________________EEE23">[13]alat!$AW$30</definedName>
    <definedName name="______________________________HAL1" localSheetId="17">#REF!</definedName>
    <definedName name="______________________________HAL1">#REF!</definedName>
    <definedName name="______________________________HAL2" localSheetId="17">#REF!</definedName>
    <definedName name="______________________________HAL2">#REF!</definedName>
    <definedName name="______________________________HAL8" localSheetId="17">#REF!</definedName>
    <definedName name="______________________________HAL8">#REF!</definedName>
    <definedName name="______________________________KL12">[16]alat!$AW$18</definedName>
    <definedName name="______________________________LLL01" localSheetId="17">#REF!</definedName>
    <definedName name="______________________________LLL01">#REF!</definedName>
    <definedName name="______________________________LLL02" localSheetId="17">#REF!</definedName>
    <definedName name="______________________________LLL02">#REF!</definedName>
    <definedName name="______________________________LLL03" localSheetId="17">#REF!</definedName>
    <definedName name="______________________________LLL03">#REF!</definedName>
    <definedName name="______________________________LLL04" localSheetId="17">#REF!</definedName>
    <definedName name="______________________________LLL04">#REF!</definedName>
    <definedName name="______________________________LLL05" localSheetId="17">#REF!</definedName>
    <definedName name="______________________________LLL05">#REF!</definedName>
    <definedName name="______________________________LLL06" localSheetId="17">#REF!</definedName>
    <definedName name="______________________________LLL06">#REF!</definedName>
    <definedName name="______________________________LLL07" localSheetId="17">#REF!</definedName>
    <definedName name="______________________________LLL07">#REF!</definedName>
    <definedName name="______________________________LLL08" localSheetId="17">#REF!</definedName>
    <definedName name="______________________________LLL08">#REF!</definedName>
    <definedName name="______________________________LLL09" localSheetId="17">#REF!</definedName>
    <definedName name="______________________________LLL09">#REF!</definedName>
    <definedName name="______________________________LLL10" localSheetId="17">#REF!</definedName>
    <definedName name="______________________________LLL10">#REF!</definedName>
    <definedName name="______________________________LLL11" localSheetId="17">#REF!</definedName>
    <definedName name="______________________________LLL11">#REF!</definedName>
    <definedName name="______________________________MMM01" localSheetId="17">#REF!</definedName>
    <definedName name="______________________________MMM01">#REF!</definedName>
    <definedName name="______________________________MMM02" localSheetId="17">#REF!</definedName>
    <definedName name="______________________________MMM02">#REF!</definedName>
    <definedName name="______________________________MMM03" localSheetId="17">#REF!</definedName>
    <definedName name="______________________________MMM03">#REF!</definedName>
    <definedName name="______________________________MMM04" localSheetId="17">#REF!</definedName>
    <definedName name="______________________________MMM04">#REF!</definedName>
    <definedName name="______________________________MMM05" localSheetId="17">#REF!</definedName>
    <definedName name="______________________________MMM05">#REF!</definedName>
    <definedName name="______________________________MMM06" localSheetId="17">#REF!</definedName>
    <definedName name="______________________________MMM06">#REF!</definedName>
    <definedName name="______________________________MMM07" localSheetId="17">#REF!</definedName>
    <definedName name="______________________________MMM07">#REF!</definedName>
    <definedName name="______________________________MMM08" localSheetId="17">#REF!</definedName>
    <definedName name="______________________________MMM08">#REF!</definedName>
    <definedName name="______________________________MMM09" localSheetId="17">#REF!</definedName>
    <definedName name="______________________________MMM09">#REF!</definedName>
    <definedName name="______________________________MMM10" localSheetId="17">#REF!</definedName>
    <definedName name="______________________________MMM10">#REF!</definedName>
    <definedName name="______________________________MMM11" localSheetId="17">#REF!</definedName>
    <definedName name="______________________________MMM11">#REF!</definedName>
    <definedName name="______________________________MMM12" localSheetId="17">#REF!</definedName>
    <definedName name="______________________________MMM12">#REF!</definedName>
    <definedName name="______________________________MMM13" localSheetId="17">#REF!</definedName>
    <definedName name="______________________________MMM13">#REF!</definedName>
    <definedName name="______________________________MMM14" localSheetId="17">#REF!</definedName>
    <definedName name="______________________________MMM14">#REF!</definedName>
    <definedName name="______________________________MMM15" localSheetId="17">#REF!</definedName>
    <definedName name="______________________________MMM15">#REF!</definedName>
    <definedName name="______________________________MMM16" localSheetId="17">#REF!</definedName>
    <definedName name="______________________________MMM16">#REF!</definedName>
    <definedName name="______________________________MMM17" localSheetId="17">#REF!</definedName>
    <definedName name="______________________________MMM17">#REF!</definedName>
    <definedName name="______________________________MMM18" localSheetId="17">#REF!</definedName>
    <definedName name="______________________________MMM18">#REF!</definedName>
    <definedName name="______________________________MMM19" localSheetId="17">#REF!</definedName>
    <definedName name="______________________________MMM19">#REF!</definedName>
    <definedName name="______________________________MMM20" localSheetId="17">#REF!</definedName>
    <definedName name="______________________________MMM20">#REF!</definedName>
    <definedName name="______________________________MMM21" localSheetId="17">#REF!</definedName>
    <definedName name="______________________________MMM21">#REF!</definedName>
    <definedName name="______________________________MMM22" localSheetId="17">#REF!</definedName>
    <definedName name="______________________________MMM22">#REF!</definedName>
    <definedName name="______________________________MMM23" localSheetId="17">#REF!</definedName>
    <definedName name="______________________________MMM23">#REF!</definedName>
    <definedName name="______________________________MMM24" localSheetId="17">#REF!</definedName>
    <definedName name="______________________________MMM24">#REF!</definedName>
    <definedName name="______________________________MMM25" localSheetId="17">#REF!</definedName>
    <definedName name="______________________________MMM25">#REF!</definedName>
    <definedName name="______________________________MMM26" localSheetId="17">#REF!</definedName>
    <definedName name="______________________________MMM26">#REF!</definedName>
    <definedName name="______________________________MMM27" localSheetId="17">#REF!</definedName>
    <definedName name="______________________________MMM27">#REF!</definedName>
    <definedName name="______________________________MMM28" localSheetId="17">#REF!</definedName>
    <definedName name="______________________________MMM28">#REF!</definedName>
    <definedName name="______________________________MMM29" localSheetId="17">#REF!</definedName>
    <definedName name="______________________________MMM29">#REF!</definedName>
    <definedName name="______________________________MMM30" localSheetId="17">#REF!</definedName>
    <definedName name="______________________________MMM30">#REF!</definedName>
    <definedName name="______________________________MMM31" localSheetId="17">#REF!</definedName>
    <definedName name="______________________________MMM31">#REF!</definedName>
    <definedName name="______________________________MMM32" localSheetId="17">#REF!</definedName>
    <definedName name="______________________________MMM32">#REF!</definedName>
    <definedName name="______________________________MMM33" localSheetId="17">#REF!</definedName>
    <definedName name="______________________________MMM33">#REF!</definedName>
    <definedName name="______________________________MMM34" localSheetId="17">#REF!</definedName>
    <definedName name="______________________________MMM34">#REF!</definedName>
    <definedName name="______________________________MMM35" localSheetId="17">#REF!</definedName>
    <definedName name="______________________________MMM35">#REF!</definedName>
    <definedName name="______________________________MMM36" localSheetId="17">#REF!</definedName>
    <definedName name="______________________________MMM36">#REF!</definedName>
    <definedName name="______________________________MMM37" localSheetId="17">#REF!</definedName>
    <definedName name="______________________________MMM37">#REF!</definedName>
    <definedName name="______________________________MMM38" localSheetId="17">#REF!</definedName>
    <definedName name="______________________________MMM38">#REF!</definedName>
    <definedName name="______________________________MMM39" localSheetId="17">#REF!</definedName>
    <definedName name="______________________________MMM39">#REF!</definedName>
    <definedName name="______________________________MMM40" localSheetId="17">#REF!</definedName>
    <definedName name="______________________________MMM40">#REF!</definedName>
    <definedName name="______________________________MMM41" localSheetId="17">#REF!</definedName>
    <definedName name="______________________________MMM41">#REF!</definedName>
    <definedName name="______________________________MMM411" localSheetId="17">#REF!</definedName>
    <definedName name="______________________________MMM411">#REF!</definedName>
    <definedName name="______________________________MMM42" localSheetId="17">#REF!</definedName>
    <definedName name="______________________________MMM42">#REF!</definedName>
    <definedName name="______________________________MMM43" localSheetId="17">#REF!</definedName>
    <definedName name="______________________________MMM43">#REF!</definedName>
    <definedName name="______________________________MMM44" localSheetId="17">#REF!</definedName>
    <definedName name="______________________________MMM44">#REF!</definedName>
    <definedName name="______________________________MMM45" localSheetId="17">#REF!</definedName>
    <definedName name="______________________________MMM45">#REF!</definedName>
    <definedName name="______________________________MMM46" localSheetId="17">#REF!</definedName>
    <definedName name="______________________________MMM46">#REF!</definedName>
    <definedName name="______________________________MMM47" localSheetId="17">#REF!</definedName>
    <definedName name="______________________________MMM47">#REF!</definedName>
    <definedName name="______________________________MMM48" localSheetId="17">#REF!</definedName>
    <definedName name="______________________________MMM48">#REF!</definedName>
    <definedName name="______________________________MMM49" localSheetId="17">#REF!</definedName>
    <definedName name="______________________________MMM49">#REF!</definedName>
    <definedName name="______________________________MMM50" localSheetId="17">#REF!</definedName>
    <definedName name="______________________________MMM50">#REF!</definedName>
    <definedName name="______________________________MMM51" localSheetId="17">#REF!</definedName>
    <definedName name="______________________________MMM51">#REF!</definedName>
    <definedName name="______________________________MMM52" localSheetId="17">#REF!</definedName>
    <definedName name="______________________________MMM52">#REF!</definedName>
    <definedName name="______________________________MMM53" localSheetId="17">#REF!</definedName>
    <definedName name="______________________________MMM53">#REF!</definedName>
    <definedName name="______________________________MMM54" localSheetId="17">#REF!</definedName>
    <definedName name="______________________________MMM54">#REF!</definedName>
    <definedName name="_____________________________COR135" localSheetId="17">[17]Anl!#REF!</definedName>
    <definedName name="_____________________________COR135">[17]Anl!#REF!</definedName>
    <definedName name="_____________________________DIV11" localSheetId="17">[18]RAB!#REF!</definedName>
    <definedName name="_____________________________DIV11">[18]RAB!#REF!</definedName>
    <definedName name="_____________________________EEE02">'[8]5-ALAT(1)'!$AW$9</definedName>
    <definedName name="_____________________________EEE05">'[8]5-ALAT(1)'!$AW$12</definedName>
    <definedName name="_____________________________EEE06">'[8]5-ALAT(1)'!$AW$13</definedName>
    <definedName name="_____________________________EEE07">'[8]5-ALAT(1)'!$AW$14</definedName>
    <definedName name="_____________________________EEE08">'[8]5-ALAT(1)'!$AW$15</definedName>
    <definedName name="_____________________________EEE09">'[8]5-ALAT(1)'!$AW$16</definedName>
    <definedName name="_____________________________EEE10">'[8]5-ALAT(1)'!$AW$17</definedName>
    <definedName name="_____________________________EEE11">'[8]5-ALAT(1)'!$AW$18</definedName>
    <definedName name="_____________________________EEE13">[13]alat!$AW$20</definedName>
    <definedName name="_____________________________EEE15">'[8]5-ALAT(1)'!$AW$22</definedName>
    <definedName name="_____________________________EEE16">'[8]5-ALAT(1)'!$AW$23</definedName>
    <definedName name="_____________________________EEE17">'[8]5-ALAT(1)'!$AW$24</definedName>
    <definedName name="_____________________________EEE19">[13]alat!$AW$26</definedName>
    <definedName name="_____________________________EEE23">[13]alat!$AW$30</definedName>
    <definedName name="_____________________________EEE27">'[8]5-ALAT(1)'!$AW$34</definedName>
    <definedName name="_____________________________EEE29">'[8]5-ALAT(1)'!$AW$36</definedName>
    <definedName name="_____________________________EEE31">'[8]5-ALAT(1)'!$AW$38</definedName>
    <definedName name="_____________________________HAL1" localSheetId="17">#REF!</definedName>
    <definedName name="_____________________________HAL1">#REF!</definedName>
    <definedName name="_____________________________HAL2" localSheetId="17">#REF!</definedName>
    <definedName name="_____________________________HAL2">#REF!</definedName>
    <definedName name="_____________________________KL12">[19]alat!$AW$18</definedName>
    <definedName name="_____________________________LLL01" localSheetId="17">#REF!</definedName>
    <definedName name="_____________________________LLL01">#REF!</definedName>
    <definedName name="_____________________________LLL02" localSheetId="17">#REF!</definedName>
    <definedName name="_____________________________LLL02">#REF!</definedName>
    <definedName name="_____________________________LLL03" localSheetId="17">#REF!</definedName>
    <definedName name="_____________________________LLL03">#REF!</definedName>
    <definedName name="_____________________________LLL04" localSheetId="17">#REF!</definedName>
    <definedName name="_____________________________LLL04">#REF!</definedName>
    <definedName name="_____________________________LLL05" localSheetId="17">#REF!</definedName>
    <definedName name="_____________________________LLL05">#REF!</definedName>
    <definedName name="_____________________________LLL06" localSheetId="17">#REF!</definedName>
    <definedName name="_____________________________LLL06">#REF!</definedName>
    <definedName name="_____________________________LLL07" localSheetId="17">#REF!</definedName>
    <definedName name="_____________________________LLL07">#REF!</definedName>
    <definedName name="_____________________________LLL08" localSheetId="17">#REF!</definedName>
    <definedName name="_____________________________LLL08">#REF!</definedName>
    <definedName name="_____________________________LLL09" localSheetId="17">#REF!</definedName>
    <definedName name="_____________________________LLL09">#REF!</definedName>
    <definedName name="_____________________________LLL10" localSheetId="17">#REF!</definedName>
    <definedName name="_____________________________LLL10">#REF!</definedName>
    <definedName name="_____________________________LLL11" localSheetId="17">#REF!</definedName>
    <definedName name="_____________________________LLL11">#REF!</definedName>
    <definedName name="_____________________________MDE35" localSheetId="17">#REF!</definedName>
    <definedName name="_____________________________MDE35">#REF!</definedName>
    <definedName name="_____________________________MDE36" localSheetId="17">#REF!</definedName>
    <definedName name="_____________________________MDE36">#REF!</definedName>
    <definedName name="_____________________________MDE37" localSheetId="17">#REF!</definedName>
    <definedName name="_____________________________MDE37">#REF!</definedName>
    <definedName name="_____________________________MDE38" localSheetId="17">#REF!</definedName>
    <definedName name="_____________________________MDE38">#REF!</definedName>
    <definedName name="_____________________________MDE39" localSheetId="17">#REF!</definedName>
    <definedName name="_____________________________MDE39">#REF!</definedName>
    <definedName name="_____________________________MDE40" localSheetId="17">#REF!</definedName>
    <definedName name="_____________________________MDE40">#REF!</definedName>
    <definedName name="_____________________________MDE41" localSheetId="17">#REF!</definedName>
    <definedName name="_____________________________MDE41">#REF!</definedName>
    <definedName name="_____________________________MDE42" localSheetId="17">#REF!</definedName>
    <definedName name="_____________________________MDE42">#REF!</definedName>
    <definedName name="_____________________________MDE43" localSheetId="17">#REF!</definedName>
    <definedName name="_____________________________MDE43">#REF!</definedName>
    <definedName name="_____________________________MDE44" localSheetId="17">#REF!</definedName>
    <definedName name="_____________________________MDE44">#REF!</definedName>
    <definedName name="_____________________________MDE45" localSheetId="17">#REF!</definedName>
    <definedName name="_____________________________MDE45">#REF!</definedName>
    <definedName name="_____________________________MDE46" localSheetId="17">#REF!</definedName>
    <definedName name="_____________________________MDE46">#REF!</definedName>
    <definedName name="_____________________________MDE47" localSheetId="17">#REF!</definedName>
    <definedName name="_____________________________MDE47">#REF!</definedName>
    <definedName name="_____________________________MDE48" localSheetId="17">#REF!</definedName>
    <definedName name="_____________________________MDE48">#REF!</definedName>
    <definedName name="_____________________________MDE49" localSheetId="17">#REF!</definedName>
    <definedName name="_____________________________MDE49">#REF!</definedName>
    <definedName name="_____________________________MDE50" localSheetId="17">#REF!</definedName>
    <definedName name="_____________________________MDE50">#REF!</definedName>
    <definedName name="_____________________________MDE51" localSheetId="17">#REF!</definedName>
    <definedName name="_____________________________MDE51">#REF!</definedName>
    <definedName name="_____________________________MDE52" localSheetId="17">#REF!</definedName>
    <definedName name="_____________________________MDE52">#REF!</definedName>
    <definedName name="_____________________________MDE53" localSheetId="17">#REF!</definedName>
    <definedName name="_____________________________MDE53">#REF!</definedName>
    <definedName name="_____________________________MDE54" localSheetId="17">#REF!</definedName>
    <definedName name="_____________________________MDE54">#REF!</definedName>
    <definedName name="_____________________________MDE55" localSheetId="17">#REF!</definedName>
    <definedName name="_____________________________MDE55">#REF!</definedName>
    <definedName name="_____________________________MDE56" localSheetId="17">#REF!</definedName>
    <definedName name="_____________________________MDE56">#REF!</definedName>
    <definedName name="_____________________________MDE57" localSheetId="17">#REF!</definedName>
    <definedName name="_____________________________MDE57">#REF!</definedName>
    <definedName name="_____________________________MDE58" localSheetId="17">#REF!</definedName>
    <definedName name="_____________________________MDE58">#REF!</definedName>
    <definedName name="_____________________________MDE59" localSheetId="17">#REF!</definedName>
    <definedName name="_____________________________MDE59">#REF!</definedName>
    <definedName name="_____________________________MDE60" localSheetId="17">#REF!</definedName>
    <definedName name="_____________________________MDE60">#REF!</definedName>
    <definedName name="_____________________________MDE61" localSheetId="17">#REF!</definedName>
    <definedName name="_____________________________MDE61">#REF!</definedName>
    <definedName name="_____________________________MDE62" localSheetId="17">#REF!</definedName>
    <definedName name="_____________________________MDE62">#REF!</definedName>
    <definedName name="_____________________________MDE63" localSheetId="17">#REF!</definedName>
    <definedName name="_____________________________MDE63">#REF!</definedName>
    <definedName name="_____________________________MDE64" localSheetId="17">#REF!</definedName>
    <definedName name="_____________________________MDE64">#REF!</definedName>
    <definedName name="_____________________________MDE65" localSheetId="17">#REF!</definedName>
    <definedName name="_____________________________MDE65">#REF!</definedName>
    <definedName name="_____________________________MDE66" localSheetId="17">#REF!</definedName>
    <definedName name="_____________________________MDE66">#REF!</definedName>
    <definedName name="_____________________________MDE67" localSheetId="17">#REF!</definedName>
    <definedName name="_____________________________MDE67">#REF!</definedName>
    <definedName name="_____________________________MDE68" localSheetId="17">#REF!</definedName>
    <definedName name="_____________________________MDE68">#REF!</definedName>
    <definedName name="_____________________________ME35" localSheetId="17">#REF!</definedName>
    <definedName name="_____________________________ME35">#REF!</definedName>
    <definedName name="_____________________________ME36" localSheetId="17">#REF!</definedName>
    <definedName name="_____________________________ME36">#REF!</definedName>
    <definedName name="_____________________________ME37" localSheetId="17">#REF!</definedName>
    <definedName name="_____________________________ME37">#REF!</definedName>
    <definedName name="_____________________________ME38" localSheetId="17">#REF!</definedName>
    <definedName name="_____________________________ME38">#REF!</definedName>
    <definedName name="_____________________________ME39" localSheetId="17">#REF!</definedName>
    <definedName name="_____________________________ME39">#REF!</definedName>
    <definedName name="_____________________________ME40" localSheetId="17">#REF!</definedName>
    <definedName name="_____________________________ME40">#REF!</definedName>
    <definedName name="_____________________________ME41" localSheetId="17">#REF!</definedName>
    <definedName name="_____________________________ME41">#REF!</definedName>
    <definedName name="_____________________________ME42" localSheetId="17">#REF!</definedName>
    <definedName name="_____________________________ME42">#REF!</definedName>
    <definedName name="_____________________________ME43" localSheetId="17">#REF!</definedName>
    <definedName name="_____________________________ME43">#REF!</definedName>
    <definedName name="_____________________________ME44" localSheetId="17">#REF!</definedName>
    <definedName name="_____________________________ME44">#REF!</definedName>
    <definedName name="_____________________________ME45" localSheetId="17">#REF!</definedName>
    <definedName name="_____________________________ME45">#REF!</definedName>
    <definedName name="_____________________________ME46" localSheetId="17">#REF!</definedName>
    <definedName name="_____________________________ME46">#REF!</definedName>
    <definedName name="_____________________________ME47" localSheetId="17">#REF!</definedName>
    <definedName name="_____________________________ME47">#REF!</definedName>
    <definedName name="_____________________________ME48" localSheetId="17">#REF!</definedName>
    <definedName name="_____________________________ME48">#REF!</definedName>
    <definedName name="_____________________________ME49" localSheetId="17">#REF!</definedName>
    <definedName name="_____________________________ME49">#REF!</definedName>
    <definedName name="_____________________________ME50" localSheetId="17">#REF!</definedName>
    <definedName name="_____________________________ME50">#REF!</definedName>
    <definedName name="_____________________________ME51" localSheetId="17">#REF!</definedName>
    <definedName name="_____________________________ME51">#REF!</definedName>
    <definedName name="_____________________________ME52" localSheetId="17">#REF!</definedName>
    <definedName name="_____________________________ME52">#REF!</definedName>
    <definedName name="_____________________________ME53" localSheetId="17">#REF!</definedName>
    <definedName name="_____________________________ME53">#REF!</definedName>
    <definedName name="_____________________________ME54" localSheetId="17">#REF!</definedName>
    <definedName name="_____________________________ME54">#REF!</definedName>
    <definedName name="_____________________________ME55" localSheetId="17">#REF!</definedName>
    <definedName name="_____________________________ME55">#REF!</definedName>
    <definedName name="_____________________________ME56" localSheetId="17">#REF!</definedName>
    <definedName name="_____________________________ME56">#REF!</definedName>
    <definedName name="_____________________________ME57" localSheetId="17">#REF!</definedName>
    <definedName name="_____________________________ME57">#REF!</definedName>
    <definedName name="_____________________________ME58" localSheetId="17">#REF!</definedName>
    <definedName name="_____________________________ME58">#REF!</definedName>
    <definedName name="_____________________________ME59" localSheetId="17">#REF!</definedName>
    <definedName name="_____________________________ME59">#REF!</definedName>
    <definedName name="_____________________________ME60" localSheetId="17">#REF!</definedName>
    <definedName name="_____________________________ME60">#REF!</definedName>
    <definedName name="_____________________________ME61" localSheetId="17">#REF!</definedName>
    <definedName name="_____________________________ME61">#REF!</definedName>
    <definedName name="_____________________________ME62" localSheetId="17">#REF!</definedName>
    <definedName name="_____________________________ME62">#REF!</definedName>
    <definedName name="_____________________________ME63" localSheetId="17">#REF!</definedName>
    <definedName name="_____________________________ME63">#REF!</definedName>
    <definedName name="_____________________________ME64" localSheetId="17">#REF!</definedName>
    <definedName name="_____________________________ME64">#REF!</definedName>
    <definedName name="_____________________________ME65" localSheetId="17">#REF!</definedName>
    <definedName name="_____________________________ME65">#REF!</definedName>
    <definedName name="_____________________________ME66" localSheetId="17">#REF!</definedName>
    <definedName name="_____________________________ME66">#REF!</definedName>
    <definedName name="_____________________________ME67" localSheetId="17">#REF!</definedName>
    <definedName name="_____________________________ME67">#REF!</definedName>
    <definedName name="_____________________________ME68" localSheetId="17">#REF!</definedName>
    <definedName name="_____________________________ME68">#REF!</definedName>
    <definedName name="_____________________________MMM01" localSheetId="17">#REF!</definedName>
    <definedName name="_____________________________MMM01">#REF!</definedName>
    <definedName name="_____________________________MMM02" localSheetId="17">#REF!</definedName>
    <definedName name="_____________________________MMM02">#REF!</definedName>
    <definedName name="_____________________________MMM03" localSheetId="17">#REF!</definedName>
    <definedName name="_____________________________MMM03">#REF!</definedName>
    <definedName name="_____________________________MMM04" localSheetId="17">#REF!</definedName>
    <definedName name="_____________________________MMM04">#REF!</definedName>
    <definedName name="_____________________________MMM05" localSheetId="17">#REF!</definedName>
    <definedName name="_____________________________MMM05">#REF!</definedName>
    <definedName name="_____________________________MMM06" localSheetId="17">#REF!</definedName>
    <definedName name="_____________________________MMM06">#REF!</definedName>
    <definedName name="_____________________________MMM07" localSheetId="17">#REF!</definedName>
    <definedName name="_____________________________MMM07">#REF!</definedName>
    <definedName name="_____________________________MMM08" localSheetId="17">#REF!</definedName>
    <definedName name="_____________________________MMM08">#REF!</definedName>
    <definedName name="_____________________________MMM09" localSheetId="17">#REF!</definedName>
    <definedName name="_____________________________MMM09">#REF!</definedName>
    <definedName name="_____________________________MMM10" localSheetId="17">#REF!</definedName>
    <definedName name="_____________________________MMM10">#REF!</definedName>
    <definedName name="_____________________________MMM11" localSheetId="17">#REF!</definedName>
    <definedName name="_____________________________MMM11">#REF!</definedName>
    <definedName name="_____________________________MMM12" localSheetId="17">#REF!</definedName>
    <definedName name="_____________________________MMM12">#REF!</definedName>
    <definedName name="_____________________________MMM13" localSheetId="17">#REF!</definedName>
    <definedName name="_____________________________MMM13">#REF!</definedName>
    <definedName name="_____________________________MMM14" localSheetId="17">#REF!</definedName>
    <definedName name="_____________________________MMM14">#REF!</definedName>
    <definedName name="_____________________________MMM15" localSheetId="17">#REF!</definedName>
    <definedName name="_____________________________MMM15">#REF!</definedName>
    <definedName name="_____________________________MMM16" localSheetId="17">#REF!</definedName>
    <definedName name="_____________________________MMM16">#REF!</definedName>
    <definedName name="_____________________________MMM17" localSheetId="17">#REF!</definedName>
    <definedName name="_____________________________MMM17">#REF!</definedName>
    <definedName name="_____________________________MMM18" localSheetId="17">#REF!</definedName>
    <definedName name="_____________________________MMM18">#REF!</definedName>
    <definedName name="_____________________________MMM19" localSheetId="17">#REF!</definedName>
    <definedName name="_____________________________MMM19">#REF!</definedName>
    <definedName name="_____________________________MMM20" localSheetId="17">#REF!</definedName>
    <definedName name="_____________________________MMM20">#REF!</definedName>
    <definedName name="_____________________________MMM21" localSheetId="17">#REF!</definedName>
    <definedName name="_____________________________MMM21">#REF!</definedName>
    <definedName name="_____________________________MMM22" localSheetId="17">#REF!</definedName>
    <definedName name="_____________________________MMM22">#REF!</definedName>
    <definedName name="_____________________________MMM23" localSheetId="17">#REF!</definedName>
    <definedName name="_____________________________MMM23">#REF!</definedName>
    <definedName name="_____________________________MMM24" localSheetId="17">#REF!</definedName>
    <definedName name="_____________________________MMM24">#REF!</definedName>
    <definedName name="_____________________________MMM25" localSheetId="17">#REF!</definedName>
    <definedName name="_____________________________MMM25">#REF!</definedName>
    <definedName name="_____________________________MMM26" localSheetId="17">#REF!</definedName>
    <definedName name="_____________________________MMM26">#REF!</definedName>
    <definedName name="_____________________________MMM27" localSheetId="17">#REF!</definedName>
    <definedName name="_____________________________MMM27">#REF!</definedName>
    <definedName name="_____________________________MMM28" localSheetId="17">#REF!</definedName>
    <definedName name="_____________________________MMM28">#REF!</definedName>
    <definedName name="_____________________________MMM29" localSheetId="17">#REF!</definedName>
    <definedName name="_____________________________MMM29">#REF!</definedName>
    <definedName name="_____________________________MMM30" localSheetId="17">#REF!</definedName>
    <definedName name="_____________________________MMM30">#REF!</definedName>
    <definedName name="_____________________________MMM31" localSheetId="17">#REF!</definedName>
    <definedName name="_____________________________MMM31">#REF!</definedName>
    <definedName name="_____________________________MMM32" localSheetId="17">#REF!</definedName>
    <definedName name="_____________________________MMM32">#REF!</definedName>
    <definedName name="_____________________________MMM33" localSheetId="17">#REF!</definedName>
    <definedName name="_____________________________MMM33">#REF!</definedName>
    <definedName name="_____________________________MMM34" localSheetId="17">#REF!</definedName>
    <definedName name="_____________________________MMM34">#REF!</definedName>
    <definedName name="_____________________________MMM35" localSheetId="17">#REF!</definedName>
    <definedName name="_____________________________MMM35">#REF!</definedName>
    <definedName name="_____________________________MMM36" localSheetId="17">#REF!</definedName>
    <definedName name="_____________________________MMM36">#REF!</definedName>
    <definedName name="_____________________________MMM37" localSheetId="17">#REF!</definedName>
    <definedName name="_____________________________MMM37">#REF!</definedName>
    <definedName name="_____________________________MMM38" localSheetId="17">#REF!</definedName>
    <definedName name="_____________________________MMM38">#REF!</definedName>
    <definedName name="_____________________________MMM39" localSheetId="17">#REF!</definedName>
    <definedName name="_____________________________MMM39">#REF!</definedName>
    <definedName name="_____________________________MMM40" localSheetId="17">#REF!</definedName>
    <definedName name="_____________________________MMM40">#REF!</definedName>
    <definedName name="_____________________________MMM41" localSheetId="17">#REF!</definedName>
    <definedName name="_____________________________MMM41">#REF!</definedName>
    <definedName name="_____________________________MMM411" localSheetId="17">#REF!</definedName>
    <definedName name="_____________________________MMM411">#REF!</definedName>
    <definedName name="_____________________________MMM42" localSheetId="17">#REF!</definedName>
    <definedName name="_____________________________MMM42">#REF!</definedName>
    <definedName name="_____________________________MMM43" localSheetId="17">#REF!</definedName>
    <definedName name="_____________________________MMM43">#REF!</definedName>
    <definedName name="_____________________________MMM44" localSheetId="17">#REF!</definedName>
    <definedName name="_____________________________MMM44">#REF!</definedName>
    <definedName name="_____________________________MMM45" localSheetId="17">#REF!</definedName>
    <definedName name="_____________________________MMM45">#REF!</definedName>
    <definedName name="_____________________________MMM46" localSheetId="17">#REF!</definedName>
    <definedName name="_____________________________MMM46">#REF!</definedName>
    <definedName name="_____________________________MMM47" localSheetId="17">#REF!</definedName>
    <definedName name="_____________________________MMM47">#REF!</definedName>
    <definedName name="_____________________________MMM48" localSheetId="17">#REF!</definedName>
    <definedName name="_____________________________MMM48">#REF!</definedName>
    <definedName name="_____________________________MMM49" localSheetId="17">#REF!</definedName>
    <definedName name="_____________________________MMM49">#REF!</definedName>
    <definedName name="_____________________________MMM50" localSheetId="17">#REF!</definedName>
    <definedName name="_____________________________MMM50">#REF!</definedName>
    <definedName name="_____________________________MMM51" localSheetId="17">#REF!</definedName>
    <definedName name="_____________________________MMM51">#REF!</definedName>
    <definedName name="_____________________________MMM52" localSheetId="17">#REF!</definedName>
    <definedName name="_____________________________MMM52">#REF!</definedName>
    <definedName name="_____________________________MMM53" localSheetId="17">#REF!</definedName>
    <definedName name="_____________________________MMM53">#REF!</definedName>
    <definedName name="_____________________________MMM54" localSheetId="17">#REF!</definedName>
    <definedName name="_____________________________MMM54">#REF!</definedName>
    <definedName name="____________________________DIV11" localSheetId="17">[18]RAB!#REF!</definedName>
    <definedName name="____________________________DIV11">[18]RAB!#REF!</definedName>
    <definedName name="____________________________EEE02">'[8]5-ALAT(1)'!$AW$9</definedName>
    <definedName name="____________________________EEE05">'[8]5-ALAT(1)'!$AW$12</definedName>
    <definedName name="____________________________EEE06">'[8]5-ALAT(1)'!$AW$13</definedName>
    <definedName name="____________________________EEE07">'[8]5-ALAT(1)'!$AW$14</definedName>
    <definedName name="____________________________EEE08">'[8]5-ALAT(1)'!$AW$15</definedName>
    <definedName name="____________________________EEE09">'[8]5-ALAT(1)'!$AW$16</definedName>
    <definedName name="____________________________EEE10">'[8]5-ALAT(1)'!$AW$17</definedName>
    <definedName name="____________________________EEE11">'[8]5-ALAT(1)'!$AW$18</definedName>
    <definedName name="____________________________EEE13">[12]alat!$AW$20</definedName>
    <definedName name="____________________________EEE15">'[8]5-ALAT(1)'!$AW$22</definedName>
    <definedName name="____________________________EEE16">'[8]5-ALAT(1)'!$AW$23</definedName>
    <definedName name="____________________________EEE17">'[8]5-ALAT(1)'!$AW$24</definedName>
    <definedName name="____________________________EEE19">[12]alat!$AW$26</definedName>
    <definedName name="____________________________EEE23">[12]alat!$AW$30</definedName>
    <definedName name="____________________________EEE27">'[8]5-ALAT(1)'!$AW$34</definedName>
    <definedName name="____________________________EEE29">'[8]5-ALAT(1)'!$AW$36</definedName>
    <definedName name="____________________________EEE31">'[8]5-ALAT(1)'!$AW$38</definedName>
    <definedName name="____________________________HAL1" localSheetId="17">#REF!</definedName>
    <definedName name="____________________________HAL1">#REF!</definedName>
    <definedName name="____________________________HAL2" localSheetId="17">#REF!</definedName>
    <definedName name="____________________________HAL2">#REF!</definedName>
    <definedName name="____________________________KL12">[19]alat!$AW$18</definedName>
    <definedName name="____________________________LLL01" localSheetId="17">#REF!</definedName>
    <definedName name="____________________________LLL01">#REF!</definedName>
    <definedName name="____________________________LLL02" localSheetId="17">#REF!</definedName>
    <definedName name="____________________________LLL02">#REF!</definedName>
    <definedName name="____________________________LLL03" localSheetId="17">#REF!</definedName>
    <definedName name="____________________________LLL03">#REF!</definedName>
    <definedName name="____________________________LLL04" localSheetId="17">#REF!</definedName>
    <definedName name="____________________________LLL04">#REF!</definedName>
    <definedName name="____________________________LLL05" localSheetId="17">#REF!</definedName>
    <definedName name="____________________________LLL05">#REF!</definedName>
    <definedName name="____________________________LLL06" localSheetId="17">#REF!</definedName>
    <definedName name="____________________________LLL06">#REF!</definedName>
    <definedName name="____________________________LLL07" localSheetId="17">#REF!</definedName>
    <definedName name="____________________________LLL07">#REF!</definedName>
    <definedName name="____________________________LLL08" localSheetId="17">#REF!</definedName>
    <definedName name="____________________________LLL08">#REF!</definedName>
    <definedName name="____________________________LLL09" localSheetId="17">#REF!</definedName>
    <definedName name="____________________________LLL09">#REF!</definedName>
    <definedName name="____________________________LLL10" localSheetId="17">#REF!</definedName>
    <definedName name="____________________________LLL10">#REF!</definedName>
    <definedName name="____________________________LLL11" localSheetId="17">#REF!</definedName>
    <definedName name="____________________________LLL11">#REF!</definedName>
    <definedName name="____________________________MMM01" localSheetId="17">#REF!</definedName>
    <definedName name="____________________________MMM01">#REF!</definedName>
    <definedName name="____________________________MMM02" localSheetId="17">#REF!</definedName>
    <definedName name="____________________________MMM02">#REF!</definedName>
    <definedName name="____________________________MMM03" localSheetId="17">#REF!</definedName>
    <definedName name="____________________________MMM03">#REF!</definedName>
    <definedName name="____________________________MMM04" localSheetId="17">#REF!</definedName>
    <definedName name="____________________________MMM04">#REF!</definedName>
    <definedName name="____________________________MMM05" localSheetId="17">#REF!</definedName>
    <definedName name="____________________________MMM05">#REF!</definedName>
    <definedName name="____________________________MMM06" localSheetId="17">#REF!</definedName>
    <definedName name="____________________________MMM06">#REF!</definedName>
    <definedName name="____________________________MMM07" localSheetId="17">#REF!</definedName>
    <definedName name="____________________________MMM07">#REF!</definedName>
    <definedName name="____________________________MMM08" localSheetId="17">#REF!</definedName>
    <definedName name="____________________________MMM08">#REF!</definedName>
    <definedName name="____________________________MMM09" localSheetId="17">#REF!</definedName>
    <definedName name="____________________________MMM09">#REF!</definedName>
    <definedName name="____________________________MMM10" localSheetId="17">#REF!</definedName>
    <definedName name="____________________________MMM10">#REF!</definedName>
    <definedName name="____________________________MMM11" localSheetId="17">#REF!</definedName>
    <definedName name="____________________________MMM11">#REF!</definedName>
    <definedName name="____________________________MMM12" localSheetId="17">#REF!</definedName>
    <definedName name="____________________________MMM12">#REF!</definedName>
    <definedName name="____________________________MMM13" localSheetId="17">#REF!</definedName>
    <definedName name="____________________________MMM13">#REF!</definedName>
    <definedName name="____________________________MMM14" localSheetId="17">#REF!</definedName>
    <definedName name="____________________________MMM14">#REF!</definedName>
    <definedName name="____________________________MMM15" localSheetId="17">#REF!</definedName>
    <definedName name="____________________________MMM15">#REF!</definedName>
    <definedName name="____________________________MMM16" localSheetId="17">#REF!</definedName>
    <definedName name="____________________________MMM16">#REF!</definedName>
    <definedName name="____________________________MMM17" localSheetId="17">#REF!</definedName>
    <definedName name="____________________________MMM17">#REF!</definedName>
    <definedName name="____________________________MMM18" localSheetId="17">#REF!</definedName>
    <definedName name="____________________________MMM18">#REF!</definedName>
    <definedName name="____________________________MMM19" localSheetId="17">#REF!</definedName>
    <definedName name="____________________________MMM19">#REF!</definedName>
    <definedName name="____________________________MMM20" localSheetId="17">#REF!</definedName>
    <definedName name="____________________________MMM20">#REF!</definedName>
    <definedName name="____________________________MMM21" localSheetId="17">#REF!</definedName>
    <definedName name="____________________________MMM21">#REF!</definedName>
    <definedName name="____________________________MMM22" localSheetId="17">#REF!</definedName>
    <definedName name="____________________________MMM22">#REF!</definedName>
    <definedName name="____________________________MMM23" localSheetId="17">#REF!</definedName>
    <definedName name="____________________________MMM23">#REF!</definedName>
    <definedName name="____________________________MMM24" localSheetId="17">#REF!</definedName>
    <definedName name="____________________________MMM24">#REF!</definedName>
    <definedName name="____________________________MMM25" localSheetId="17">#REF!</definedName>
    <definedName name="____________________________MMM25">#REF!</definedName>
    <definedName name="____________________________MMM26" localSheetId="17">#REF!</definedName>
    <definedName name="____________________________MMM26">#REF!</definedName>
    <definedName name="____________________________MMM27" localSheetId="17">#REF!</definedName>
    <definedName name="____________________________MMM27">#REF!</definedName>
    <definedName name="____________________________MMM28" localSheetId="17">#REF!</definedName>
    <definedName name="____________________________MMM28">#REF!</definedName>
    <definedName name="____________________________MMM29" localSheetId="17">#REF!</definedName>
    <definedName name="____________________________MMM29">#REF!</definedName>
    <definedName name="____________________________MMM30" localSheetId="17">#REF!</definedName>
    <definedName name="____________________________MMM30">#REF!</definedName>
    <definedName name="____________________________MMM31" localSheetId="17">#REF!</definedName>
    <definedName name="____________________________MMM31">#REF!</definedName>
    <definedName name="____________________________MMM32" localSheetId="17">#REF!</definedName>
    <definedName name="____________________________MMM32">#REF!</definedName>
    <definedName name="____________________________MMM33" localSheetId="17">#REF!</definedName>
    <definedName name="____________________________MMM33">#REF!</definedName>
    <definedName name="____________________________MMM34" localSheetId="17">#REF!</definedName>
    <definedName name="____________________________MMM34">#REF!</definedName>
    <definedName name="____________________________MMM35" localSheetId="17">#REF!</definedName>
    <definedName name="____________________________MMM35">#REF!</definedName>
    <definedName name="____________________________MMM36" localSheetId="17">#REF!</definedName>
    <definedName name="____________________________MMM36">#REF!</definedName>
    <definedName name="____________________________MMM37" localSheetId="17">#REF!</definedName>
    <definedName name="____________________________MMM37">#REF!</definedName>
    <definedName name="____________________________MMM38" localSheetId="17">#REF!</definedName>
    <definedName name="____________________________MMM38">#REF!</definedName>
    <definedName name="____________________________MMM39" localSheetId="17">#REF!</definedName>
    <definedName name="____________________________MMM39">#REF!</definedName>
    <definedName name="____________________________MMM40" localSheetId="17">#REF!</definedName>
    <definedName name="____________________________MMM40">#REF!</definedName>
    <definedName name="____________________________MMM41" localSheetId="17">#REF!</definedName>
    <definedName name="____________________________MMM41">#REF!</definedName>
    <definedName name="____________________________MMM411" localSheetId="17">#REF!</definedName>
    <definedName name="____________________________MMM411">#REF!</definedName>
    <definedName name="____________________________MMM42" localSheetId="17">#REF!</definedName>
    <definedName name="____________________________MMM42">#REF!</definedName>
    <definedName name="____________________________MMM43" localSheetId="17">#REF!</definedName>
    <definedName name="____________________________MMM43">#REF!</definedName>
    <definedName name="____________________________MMM44" localSheetId="17">#REF!</definedName>
    <definedName name="____________________________MMM44">#REF!</definedName>
    <definedName name="____________________________MMM45" localSheetId="17">#REF!</definedName>
    <definedName name="____________________________MMM45">#REF!</definedName>
    <definedName name="____________________________MMM46" localSheetId="17">#REF!</definedName>
    <definedName name="____________________________MMM46">#REF!</definedName>
    <definedName name="____________________________MMM47" localSheetId="17">#REF!</definedName>
    <definedName name="____________________________MMM47">#REF!</definedName>
    <definedName name="____________________________MMM48" localSheetId="17">#REF!</definedName>
    <definedName name="____________________________MMM48">#REF!</definedName>
    <definedName name="____________________________MMM49" localSheetId="17">#REF!</definedName>
    <definedName name="____________________________MMM49">#REF!</definedName>
    <definedName name="____________________________MMM50" localSheetId="17">#REF!</definedName>
    <definedName name="____________________________MMM50">#REF!</definedName>
    <definedName name="____________________________MMM51" localSheetId="17">#REF!</definedName>
    <definedName name="____________________________MMM51">#REF!</definedName>
    <definedName name="____________________________MMM52" localSheetId="17">#REF!</definedName>
    <definedName name="____________________________MMM52">#REF!</definedName>
    <definedName name="____________________________MMM53" localSheetId="17">#REF!</definedName>
    <definedName name="____________________________MMM53">#REF!</definedName>
    <definedName name="____________________________MMM54" localSheetId="17">#REF!</definedName>
    <definedName name="____________________________MMM54">#REF!</definedName>
    <definedName name="___________________________DIV11" localSheetId="17">[18]RAB!#REF!</definedName>
    <definedName name="___________________________DIV11">[18]RAB!#REF!</definedName>
    <definedName name="___________________________EEE02">'[8]5-ALAT(1)'!$AW$9</definedName>
    <definedName name="___________________________EEE05">'[8]5-ALAT(1)'!$AW$12</definedName>
    <definedName name="___________________________EEE06">'[8]5-ALAT(1)'!$AW$13</definedName>
    <definedName name="___________________________EEE07">'[8]5-ALAT(1)'!$AW$14</definedName>
    <definedName name="___________________________EEE08">'[8]5-ALAT(1)'!$AW$15</definedName>
    <definedName name="___________________________EEE09">'[8]5-ALAT(1)'!$AW$16</definedName>
    <definedName name="___________________________EEE10">'[8]5-ALAT(1)'!$AW$17</definedName>
    <definedName name="___________________________EEE11">'[8]5-ALAT(1)'!$AW$18</definedName>
    <definedName name="___________________________EEE13">[12]alat!$AW$20</definedName>
    <definedName name="___________________________EEE15">'[8]5-ALAT(1)'!$AW$22</definedName>
    <definedName name="___________________________EEE16">'[8]5-ALAT(1)'!$AW$23</definedName>
    <definedName name="___________________________EEE17">'[8]5-ALAT(1)'!$AW$24</definedName>
    <definedName name="___________________________EEE19">[12]alat!$AW$26</definedName>
    <definedName name="___________________________EEE23">[12]alat!$AW$30</definedName>
    <definedName name="___________________________EEE27">'[8]5-ALAT(1)'!$AW$34</definedName>
    <definedName name="___________________________EEE29">'[8]5-ALAT(1)'!$AW$36</definedName>
    <definedName name="___________________________EEE31">'[8]5-ALAT(1)'!$AW$38</definedName>
    <definedName name="___________________________HAL1" localSheetId="17">#REF!</definedName>
    <definedName name="___________________________HAL1">#REF!</definedName>
    <definedName name="___________________________HAL2" localSheetId="17">#REF!</definedName>
    <definedName name="___________________________HAL2">#REF!</definedName>
    <definedName name="___________________________KL12">[19]alat!$AW$18</definedName>
    <definedName name="___________________________LLL01" localSheetId="17">#REF!</definedName>
    <definedName name="___________________________LLL01">#REF!</definedName>
    <definedName name="___________________________LLL02" localSheetId="17">#REF!</definedName>
    <definedName name="___________________________LLL02">#REF!</definedName>
    <definedName name="___________________________LLL03" localSheetId="17">#REF!</definedName>
    <definedName name="___________________________LLL03">#REF!</definedName>
    <definedName name="___________________________LLL04" localSheetId="17">#REF!</definedName>
    <definedName name="___________________________LLL04">#REF!</definedName>
    <definedName name="___________________________LLL05" localSheetId="17">#REF!</definedName>
    <definedName name="___________________________LLL05">#REF!</definedName>
    <definedName name="___________________________LLL06" localSheetId="17">#REF!</definedName>
    <definedName name="___________________________LLL06">#REF!</definedName>
    <definedName name="___________________________LLL07" localSheetId="17">#REF!</definedName>
    <definedName name="___________________________LLL07">#REF!</definedName>
    <definedName name="___________________________LLL08" localSheetId="17">#REF!</definedName>
    <definedName name="___________________________LLL08">#REF!</definedName>
    <definedName name="___________________________LLL09" localSheetId="17">#REF!</definedName>
    <definedName name="___________________________LLL09">#REF!</definedName>
    <definedName name="___________________________LLL10" localSheetId="17">#REF!</definedName>
    <definedName name="___________________________LLL10">#REF!</definedName>
    <definedName name="___________________________LLL11" localSheetId="17">#REF!</definedName>
    <definedName name="___________________________LLL11">#REF!</definedName>
    <definedName name="___________________________MMM01" localSheetId="17">#REF!</definedName>
    <definedName name="___________________________MMM01">#REF!</definedName>
    <definedName name="___________________________MMM02" localSheetId="17">#REF!</definedName>
    <definedName name="___________________________MMM02">#REF!</definedName>
    <definedName name="___________________________MMM03" localSheetId="17">#REF!</definedName>
    <definedName name="___________________________MMM03">#REF!</definedName>
    <definedName name="___________________________MMM04" localSheetId="17">#REF!</definedName>
    <definedName name="___________________________MMM04">#REF!</definedName>
    <definedName name="___________________________MMM05" localSheetId="17">#REF!</definedName>
    <definedName name="___________________________MMM05">#REF!</definedName>
    <definedName name="___________________________MMM06" localSheetId="17">#REF!</definedName>
    <definedName name="___________________________MMM06">#REF!</definedName>
    <definedName name="___________________________MMM07" localSheetId="17">#REF!</definedName>
    <definedName name="___________________________MMM07">#REF!</definedName>
    <definedName name="___________________________MMM08" localSheetId="17">#REF!</definedName>
    <definedName name="___________________________MMM08">#REF!</definedName>
    <definedName name="___________________________MMM09" localSheetId="17">#REF!</definedName>
    <definedName name="___________________________MMM09">#REF!</definedName>
    <definedName name="___________________________MMM10" localSheetId="17">#REF!</definedName>
    <definedName name="___________________________MMM10">#REF!</definedName>
    <definedName name="___________________________MMM11" localSheetId="17">#REF!</definedName>
    <definedName name="___________________________MMM11">#REF!</definedName>
    <definedName name="___________________________MMM12" localSheetId="17">#REF!</definedName>
    <definedName name="___________________________MMM12">#REF!</definedName>
    <definedName name="___________________________MMM13" localSheetId="17">#REF!</definedName>
    <definedName name="___________________________MMM13">#REF!</definedName>
    <definedName name="___________________________MMM14" localSheetId="17">#REF!</definedName>
    <definedName name="___________________________MMM14">#REF!</definedName>
    <definedName name="___________________________MMM15" localSheetId="17">#REF!</definedName>
    <definedName name="___________________________MMM15">#REF!</definedName>
    <definedName name="___________________________MMM16" localSheetId="17">#REF!</definedName>
    <definedName name="___________________________MMM16">#REF!</definedName>
    <definedName name="___________________________MMM17" localSheetId="17">#REF!</definedName>
    <definedName name="___________________________MMM17">#REF!</definedName>
    <definedName name="___________________________MMM18" localSheetId="17">#REF!</definedName>
    <definedName name="___________________________MMM18">#REF!</definedName>
    <definedName name="___________________________MMM19" localSheetId="17">#REF!</definedName>
    <definedName name="___________________________MMM19">#REF!</definedName>
    <definedName name="___________________________MMM20" localSheetId="17">#REF!</definedName>
    <definedName name="___________________________MMM20">#REF!</definedName>
    <definedName name="___________________________MMM21" localSheetId="17">#REF!</definedName>
    <definedName name="___________________________MMM21">#REF!</definedName>
    <definedName name="___________________________MMM22" localSheetId="17">#REF!</definedName>
    <definedName name="___________________________MMM22">#REF!</definedName>
    <definedName name="___________________________MMM23" localSheetId="17">#REF!</definedName>
    <definedName name="___________________________MMM23">#REF!</definedName>
    <definedName name="___________________________MMM24" localSheetId="17">#REF!</definedName>
    <definedName name="___________________________MMM24">#REF!</definedName>
    <definedName name="___________________________MMM25" localSheetId="17">#REF!</definedName>
    <definedName name="___________________________MMM25">#REF!</definedName>
    <definedName name="___________________________MMM26" localSheetId="17">#REF!</definedName>
    <definedName name="___________________________MMM26">#REF!</definedName>
    <definedName name="___________________________MMM27" localSheetId="17">#REF!</definedName>
    <definedName name="___________________________MMM27">#REF!</definedName>
    <definedName name="___________________________MMM28" localSheetId="17">#REF!</definedName>
    <definedName name="___________________________MMM28">#REF!</definedName>
    <definedName name="___________________________MMM29" localSheetId="17">#REF!</definedName>
    <definedName name="___________________________MMM29">#REF!</definedName>
    <definedName name="___________________________MMM30" localSheetId="17">#REF!</definedName>
    <definedName name="___________________________MMM30">#REF!</definedName>
    <definedName name="___________________________MMM31" localSheetId="17">#REF!</definedName>
    <definedName name="___________________________MMM31">#REF!</definedName>
    <definedName name="___________________________MMM32" localSheetId="17">#REF!</definedName>
    <definedName name="___________________________MMM32">#REF!</definedName>
    <definedName name="___________________________MMM33" localSheetId="17">#REF!</definedName>
    <definedName name="___________________________MMM33">#REF!</definedName>
    <definedName name="___________________________MMM34" localSheetId="17">#REF!</definedName>
    <definedName name="___________________________MMM34">#REF!</definedName>
    <definedName name="___________________________MMM35" localSheetId="17">#REF!</definedName>
    <definedName name="___________________________MMM35">#REF!</definedName>
    <definedName name="___________________________MMM36" localSheetId="17">#REF!</definedName>
    <definedName name="___________________________MMM36">#REF!</definedName>
    <definedName name="___________________________MMM37" localSheetId="17">#REF!</definedName>
    <definedName name="___________________________MMM37">#REF!</definedName>
    <definedName name="___________________________MMM38" localSheetId="17">#REF!</definedName>
    <definedName name="___________________________MMM38">#REF!</definedName>
    <definedName name="___________________________MMM39" localSheetId="17">#REF!</definedName>
    <definedName name="___________________________MMM39">#REF!</definedName>
    <definedName name="___________________________MMM40" localSheetId="17">#REF!</definedName>
    <definedName name="___________________________MMM40">#REF!</definedName>
    <definedName name="___________________________MMM41" localSheetId="17">#REF!</definedName>
    <definedName name="___________________________MMM41">#REF!</definedName>
    <definedName name="___________________________MMM411" localSheetId="17">#REF!</definedName>
    <definedName name="___________________________MMM411">#REF!</definedName>
    <definedName name="___________________________MMM42" localSheetId="17">#REF!</definedName>
    <definedName name="___________________________MMM42">#REF!</definedName>
    <definedName name="___________________________MMM43" localSheetId="17">#REF!</definedName>
    <definedName name="___________________________MMM43">#REF!</definedName>
    <definedName name="___________________________MMM44" localSheetId="17">#REF!</definedName>
    <definedName name="___________________________MMM44">#REF!</definedName>
    <definedName name="___________________________MMM45" localSheetId="17">#REF!</definedName>
    <definedName name="___________________________MMM45">#REF!</definedName>
    <definedName name="___________________________MMM46" localSheetId="17">#REF!</definedName>
    <definedName name="___________________________MMM46">#REF!</definedName>
    <definedName name="___________________________MMM47" localSheetId="17">#REF!</definedName>
    <definedName name="___________________________MMM47">#REF!</definedName>
    <definedName name="___________________________MMM48" localSheetId="17">#REF!</definedName>
    <definedName name="___________________________MMM48">#REF!</definedName>
    <definedName name="___________________________MMM49" localSheetId="17">#REF!</definedName>
    <definedName name="___________________________MMM49">#REF!</definedName>
    <definedName name="___________________________MMM50" localSheetId="17">#REF!</definedName>
    <definedName name="___________________________MMM50">#REF!</definedName>
    <definedName name="___________________________MMM51" localSheetId="17">#REF!</definedName>
    <definedName name="___________________________MMM51">#REF!</definedName>
    <definedName name="___________________________MMM52" localSheetId="17">#REF!</definedName>
    <definedName name="___________________________MMM52">#REF!</definedName>
    <definedName name="___________________________MMM53" localSheetId="17">#REF!</definedName>
    <definedName name="___________________________MMM53">#REF!</definedName>
    <definedName name="___________________________MMM54" localSheetId="17">#REF!</definedName>
    <definedName name="___________________________MMM54">#REF!</definedName>
    <definedName name="__________________________DIV11" localSheetId="17">[15]RAB!#REF!</definedName>
    <definedName name="__________________________DIV11">[15]RAB!#REF!</definedName>
    <definedName name="__________________________EEE01" localSheetId="17">#REF!</definedName>
    <definedName name="__________________________EEE01">#REF!</definedName>
    <definedName name="__________________________EEE02" localSheetId="17">#REF!</definedName>
    <definedName name="__________________________EEE02">#REF!</definedName>
    <definedName name="__________________________EEE03" localSheetId="17">#REF!</definedName>
    <definedName name="__________________________EEE03">#REF!</definedName>
    <definedName name="__________________________EEE04" localSheetId="17">#REF!</definedName>
    <definedName name="__________________________EEE04">#REF!</definedName>
    <definedName name="__________________________EEE05" localSheetId="17">#REF!</definedName>
    <definedName name="__________________________EEE05">#REF!</definedName>
    <definedName name="__________________________EEE06" localSheetId="17">#REF!</definedName>
    <definedName name="__________________________EEE06">#REF!</definedName>
    <definedName name="__________________________EEE07" localSheetId="17">#REF!</definedName>
    <definedName name="__________________________EEE07">#REF!</definedName>
    <definedName name="__________________________EEE08" localSheetId="17">#REF!</definedName>
    <definedName name="__________________________EEE08">#REF!</definedName>
    <definedName name="__________________________EEE09">'[5]5-ALAT(1)'!$AW$16</definedName>
    <definedName name="__________________________EEE10">'[5]5-ALAT(1)'!$AW$17</definedName>
    <definedName name="__________________________EEE11" localSheetId="17">#REF!</definedName>
    <definedName name="__________________________EEE11">#REF!</definedName>
    <definedName name="__________________________EEE12" localSheetId="17">#REF!</definedName>
    <definedName name="__________________________EEE12">#REF!</definedName>
    <definedName name="__________________________EEE13">[12]alat!$AW$20</definedName>
    <definedName name="__________________________EEE14" localSheetId="17">#REF!</definedName>
    <definedName name="__________________________EEE14">#REF!</definedName>
    <definedName name="__________________________EEE15" localSheetId="17">#REF!</definedName>
    <definedName name="__________________________EEE15">#REF!</definedName>
    <definedName name="__________________________EEE16" localSheetId="17">#REF!</definedName>
    <definedName name="__________________________EEE16">#REF!</definedName>
    <definedName name="__________________________EEE17" localSheetId="17">#REF!</definedName>
    <definedName name="__________________________EEE17">#REF!</definedName>
    <definedName name="__________________________EEE18" localSheetId="17">#REF!</definedName>
    <definedName name="__________________________EEE18">#REF!</definedName>
    <definedName name="__________________________EEE19">[12]alat!$AW$26</definedName>
    <definedName name="__________________________EEE20" localSheetId="17">#REF!</definedName>
    <definedName name="__________________________EEE20">#REF!</definedName>
    <definedName name="__________________________EEE21" localSheetId="17">#REF!</definedName>
    <definedName name="__________________________EEE21">#REF!</definedName>
    <definedName name="__________________________EEE22" localSheetId="17">#REF!</definedName>
    <definedName name="__________________________EEE22">#REF!</definedName>
    <definedName name="__________________________EEE23">[12]alat!$AW$30</definedName>
    <definedName name="__________________________EEE24" localSheetId="17">#REF!</definedName>
    <definedName name="__________________________EEE24">#REF!</definedName>
    <definedName name="__________________________EEE25" localSheetId="17">#REF!</definedName>
    <definedName name="__________________________EEE25">#REF!</definedName>
    <definedName name="__________________________EEE26" localSheetId="17">#REF!</definedName>
    <definedName name="__________________________EEE26">#REF!</definedName>
    <definedName name="__________________________EEE27" localSheetId="17">#REF!</definedName>
    <definedName name="__________________________EEE27">#REF!</definedName>
    <definedName name="__________________________EEE28" localSheetId="17">#REF!</definedName>
    <definedName name="__________________________EEE28">#REF!</definedName>
    <definedName name="__________________________EEE29" localSheetId="17">#REF!</definedName>
    <definedName name="__________________________EEE29">#REF!</definedName>
    <definedName name="__________________________EEE30" localSheetId="17">#REF!</definedName>
    <definedName name="__________________________EEE30">#REF!</definedName>
    <definedName name="__________________________EEE31" localSheetId="17">#REF!</definedName>
    <definedName name="__________________________EEE31">#REF!</definedName>
    <definedName name="__________________________EEE32" localSheetId="17">#REF!</definedName>
    <definedName name="__________________________EEE32">#REF!</definedName>
    <definedName name="__________________________EEE33" localSheetId="17">#REF!</definedName>
    <definedName name="__________________________EEE33">#REF!</definedName>
    <definedName name="__________________________HAL1" localSheetId="17">#REF!</definedName>
    <definedName name="__________________________HAL1">#REF!</definedName>
    <definedName name="__________________________HAL2" localSheetId="17">#REF!</definedName>
    <definedName name="__________________________HAL2">#REF!</definedName>
    <definedName name="__________________________KL12">[16]alat!$AW$18</definedName>
    <definedName name="__________________________LLL01" localSheetId="17">#REF!</definedName>
    <definedName name="__________________________LLL01">#REF!</definedName>
    <definedName name="__________________________LLL02" localSheetId="17">#REF!</definedName>
    <definedName name="__________________________LLL02">#REF!</definedName>
    <definedName name="__________________________LLL03" localSheetId="17">#REF!</definedName>
    <definedName name="__________________________LLL03">#REF!</definedName>
    <definedName name="__________________________LLL04" localSheetId="17">#REF!</definedName>
    <definedName name="__________________________LLL04">#REF!</definedName>
    <definedName name="__________________________LLL05" localSheetId="17">#REF!</definedName>
    <definedName name="__________________________LLL05">#REF!</definedName>
    <definedName name="__________________________LLL06" localSheetId="17">#REF!</definedName>
    <definedName name="__________________________LLL06">#REF!</definedName>
    <definedName name="__________________________LLL07" localSheetId="17">#REF!</definedName>
    <definedName name="__________________________LLL07">#REF!</definedName>
    <definedName name="__________________________LLL08" localSheetId="17">#REF!</definedName>
    <definedName name="__________________________LLL08">#REF!</definedName>
    <definedName name="__________________________LLL09" localSheetId="17">#REF!</definedName>
    <definedName name="__________________________LLL09">#REF!</definedName>
    <definedName name="__________________________LLL10" localSheetId="17">#REF!</definedName>
    <definedName name="__________________________LLL10">#REF!</definedName>
    <definedName name="__________________________LLL11" localSheetId="17">#REF!</definedName>
    <definedName name="__________________________LLL11">#REF!</definedName>
    <definedName name="__________________________MDE01" localSheetId="17">#REF!</definedName>
    <definedName name="__________________________MDE01">#REF!</definedName>
    <definedName name="__________________________MDE02" localSheetId="17">#REF!</definedName>
    <definedName name="__________________________MDE02">#REF!</definedName>
    <definedName name="__________________________MDE03" localSheetId="17">#REF!</definedName>
    <definedName name="__________________________MDE03">#REF!</definedName>
    <definedName name="__________________________MDE04" localSheetId="17">#REF!</definedName>
    <definedName name="__________________________MDE04">#REF!</definedName>
    <definedName name="__________________________MDE05" localSheetId="17">#REF!</definedName>
    <definedName name="__________________________MDE05">#REF!</definedName>
    <definedName name="__________________________MDE06" localSheetId="17">#REF!</definedName>
    <definedName name="__________________________MDE06">#REF!</definedName>
    <definedName name="__________________________MDE07" localSheetId="17">#REF!</definedName>
    <definedName name="__________________________MDE07">#REF!</definedName>
    <definedName name="__________________________MDE08" localSheetId="17">#REF!</definedName>
    <definedName name="__________________________MDE08">#REF!</definedName>
    <definedName name="__________________________MDE09" localSheetId="17">#REF!</definedName>
    <definedName name="__________________________MDE09">#REF!</definedName>
    <definedName name="__________________________MDE10" localSheetId="17">#REF!</definedName>
    <definedName name="__________________________MDE10">#REF!</definedName>
    <definedName name="__________________________MDE11" localSheetId="17">#REF!</definedName>
    <definedName name="__________________________MDE11">#REF!</definedName>
    <definedName name="__________________________MDE12" localSheetId="17">#REF!</definedName>
    <definedName name="__________________________MDE12">#REF!</definedName>
    <definedName name="__________________________MDE13" localSheetId="17">#REF!</definedName>
    <definedName name="__________________________MDE13">#REF!</definedName>
    <definedName name="__________________________MDE14" localSheetId="17">#REF!</definedName>
    <definedName name="__________________________MDE14">#REF!</definedName>
    <definedName name="__________________________MDE15" localSheetId="17">#REF!</definedName>
    <definedName name="__________________________MDE15">#REF!</definedName>
    <definedName name="__________________________MDE16" localSheetId="17">#REF!</definedName>
    <definedName name="__________________________MDE16">#REF!</definedName>
    <definedName name="__________________________MDE17" localSheetId="17">#REF!</definedName>
    <definedName name="__________________________MDE17">#REF!</definedName>
    <definedName name="__________________________MDE18" localSheetId="17">#REF!</definedName>
    <definedName name="__________________________MDE18">#REF!</definedName>
    <definedName name="__________________________MDE19" localSheetId="17">#REF!</definedName>
    <definedName name="__________________________MDE19">#REF!</definedName>
    <definedName name="__________________________MDE20" localSheetId="17">#REF!</definedName>
    <definedName name="__________________________MDE20">#REF!</definedName>
    <definedName name="__________________________MDE21" localSheetId="17">#REF!</definedName>
    <definedName name="__________________________MDE21">#REF!</definedName>
    <definedName name="__________________________MDE22" localSheetId="17">#REF!</definedName>
    <definedName name="__________________________MDE22">#REF!</definedName>
    <definedName name="__________________________MDE23" localSheetId="17">#REF!</definedName>
    <definedName name="__________________________MDE23">#REF!</definedName>
    <definedName name="__________________________MDE24" localSheetId="17">#REF!</definedName>
    <definedName name="__________________________MDE24">#REF!</definedName>
    <definedName name="__________________________MDE25" localSheetId="17">#REF!</definedName>
    <definedName name="__________________________MDE25">#REF!</definedName>
    <definedName name="__________________________MDE26" localSheetId="17">#REF!</definedName>
    <definedName name="__________________________MDE26">#REF!</definedName>
    <definedName name="__________________________MDE27" localSheetId="17">#REF!</definedName>
    <definedName name="__________________________MDE27">#REF!</definedName>
    <definedName name="__________________________MDE28" localSheetId="17">#REF!</definedName>
    <definedName name="__________________________MDE28">#REF!</definedName>
    <definedName name="__________________________MDE29" localSheetId="17">#REF!</definedName>
    <definedName name="__________________________MDE29">#REF!</definedName>
    <definedName name="__________________________MDE30" localSheetId="17">#REF!</definedName>
    <definedName name="__________________________MDE30">#REF!</definedName>
    <definedName name="__________________________MDE31" localSheetId="17">#REF!</definedName>
    <definedName name="__________________________MDE31">#REF!</definedName>
    <definedName name="__________________________MDE32" localSheetId="17">#REF!</definedName>
    <definedName name="__________________________MDE32">#REF!</definedName>
    <definedName name="__________________________MDE33" localSheetId="17">#REF!</definedName>
    <definedName name="__________________________MDE33">#REF!</definedName>
    <definedName name="__________________________MDE34" localSheetId="17">#REF!</definedName>
    <definedName name="__________________________MDE34">#REF!</definedName>
    <definedName name="__________________________ME01" localSheetId="17">#REF!</definedName>
    <definedName name="__________________________ME01">#REF!</definedName>
    <definedName name="__________________________ME02" localSheetId="17">#REF!</definedName>
    <definedName name="__________________________ME02">#REF!</definedName>
    <definedName name="__________________________ME03" localSheetId="17">#REF!</definedName>
    <definedName name="__________________________ME03">#REF!</definedName>
    <definedName name="__________________________ME04" localSheetId="17">#REF!</definedName>
    <definedName name="__________________________ME04">#REF!</definedName>
    <definedName name="__________________________ME05" localSheetId="17">#REF!</definedName>
    <definedName name="__________________________ME05">#REF!</definedName>
    <definedName name="__________________________ME06" localSheetId="17">#REF!</definedName>
    <definedName name="__________________________ME06">#REF!</definedName>
    <definedName name="__________________________ME07" localSheetId="17">#REF!</definedName>
    <definedName name="__________________________ME07">#REF!</definedName>
    <definedName name="__________________________ME08" localSheetId="17">#REF!</definedName>
    <definedName name="__________________________ME08">#REF!</definedName>
    <definedName name="__________________________ME09" localSheetId="17">#REF!</definedName>
    <definedName name="__________________________ME09">#REF!</definedName>
    <definedName name="__________________________ME10" localSheetId="17">#REF!</definedName>
    <definedName name="__________________________ME10">#REF!</definedName>
    <definedName name="__________________________ME11" localSheetId="17">#REF!</definedName>
    <definedName name="__________________________ME11">#REF!</definedName>
    <definedName name="__________________________ME12" localSheetId="17">#REF!</definedName>
    <definedName name="__________________________ME12">#REF!</definedName>
    <definedName name="__________________________ME13" localSheetId="17">#REF!</definedName>
    <definedName name="__________________________ME13">#REF!</definedName>
    <definedName name="__________________________ME14" localSheetId="17">#REF!</definedName>
    <definedName name="__________________________ME14">#REF!</definedName>
    <definedName name="__________________________ME15" localSheetId="17">#REF!</definedName>
    <definedName name="__________________________ME15">#REF!</definedName>
    <definedName name="__________________________ME16" localSheetId="17">#REF!</definedName>
    <definedName name="__________________________ME16">#REF!</definedName>
    <definedName name="__________________________ME17" localSheetId="17">#REF!</definedName>
    <definedName name="__________________________ME17">#REF!</definedName>
    <definedName name="__________________________ME18" localSheetId="17">#REF!</definedName>
    <definedName name="__________________________ME18">#REF!</definedName>
    <definedName name="__________________________ME19" localSheetId="17">#REF!</definedName>
    <definedName name="__________________________ME19">#REF!</definedName>
    <definedName name="__________________________ME20" localSheetId="17">#REF!</definedName>
    <definedName name="__________________________ME20">#REF!</definedName>
    <definedName name="__________________________ME21" localSheetId="17">#REF!</definedName>
    <definedName name="__________________________ME21">#REF!</definedName>
    <definedName name="__________________________ME22" localSheetId="17">#REF!</definedName>
    <definedName name="__________________________ME22">#REF!</definedName>
    <definedName name="__________________________ME23" localSheetId="17">#REF!</definedName>
    <definedName name="__________________________ME23">#REF!</definedName>
    <definedName name="__________________________ME24" localSheetId="17">#REF!</definedName>
    <definedName name="__________________________ME24">#REF!</definedName>
    <definedName name="__________________________ME25" localSheetId="17">#REF!</definedName>
    <definedName name="__________________________ME25">#REF!</definedName>
    <definedName name="__________________________ME26" localSheetId="17">#REF!</definedName>
    <definedName name="__________________________ME26">#REF!</definedName>
    <definedName name="__________________________ME27" localSheetId="17">#REF!</definedName>
    <definedName name="__________________________ME27">#REF!</definedName>
    <definedName name="__________________________ME28" localSheetId="17">#REF!</definedName>
    <definedName name="__________________________ME28">#REF!</definedName>
    <definedName name="__________________________ME29" localSheetId="17">#REF!</definedName>
    <definedName name="__________________________ME29">#REF!</definedName>
    <definedName name="__________________________ME30" localSheetId="17">#REF!</definedName>
    <definedName name="__________________________ME30">#REF!</definedName>
    <definedName name="__________________________ME31" localSheetId="17">#REF!</definedName>
    <definedName name="__________________________ME31">#REF!</definedName>
    <definedName name="__________________________ME32" localSheetId="17">#REF!</definedName>
    <definedName name="__________________________ME32">#REF!</definedName>
    <definedName name="__________________________ME33" localSheetId="17">#REF!</definedName>
    <definedName name="__________________________ME33">#REF!</definedName>
    <definedName name="__________________________ME34" localSheetId="17">#REF!</definedName>
    <definedName name="__________________________ME34">#REF!</definedName>
    <definedName name="__________________________MMM01" localSheetId="17">#REF!</definedName>
    <definedName name="__________________________MMM01">#REF!</definedName>
    <definedName name="__________________________MMM02" localSheetId="17">#REF!</definedName>
    <definedName name="__________________________MMM02">#REF!</definedName>
    <definedName name="__________________________MMM03" localSheetId="17">#REF!</definedName>
    <definedName name="__________________________MMM03">#REF!</definedName>
    <definedName name="__________________________MMM04" localSheetId="17">#REF!</definedName>
    <definedName name="__________________________MMM04">#REF!</definedName>
    <definedName name="__________________________MMM05" localSheetId="17">#REF!</definedName>
    <definedName name="__________________________MMM05">#REF!</definedName>
    <definedName name="__________________________MMM06" localSheetId="17">#REF!</definedName>
    <definedName name="__________________________MMM06">#REF!</definedName>
    <definedName name="__________________________MMM07" localSheetId="17">#REF!</definedName>
    <definedName name="__________________________MMM07">#REF!</definedName>
    <definedName name="__________________________MMM08" localSheetId="17">#REF!</definedName>
    <definedName name="__________________________MMM08">#REF!</definedName>
    <definedName name="__________________________MMM09" localSheetId="17">#REF!</definedName>
    <definedName name="__________________________MMM09">#REF!</definedName>
    <definedName name="__________________________MMM10" localSheetId="17">#REF!</definedName>
    <definedName name="__________________________MMM10">#REF!</definedName>
    <definedName name="__________________________MMM11" localSheetId="17">#REF!</definedName>
    <definedName name="__________________________MMM11">#REF!</definedName>
    <definedName name="__________________________MMM12" localSheetId="17">#REF!</definedName>
    <definedName name="__________________________MMM12">#REF!</definedName>
    <definedName name="__________________________MMM13" localSheetId="17">#REF!</definedName>
    <definedName name="__________________________MMM13">#REF!</definedName>
    <definedName name="__________________________MMM14" localSheetId="17">#REF!</definedName>
    <definedName name="__________________________MMM14">#REF!</definedName>
    <definedName name="__________________________MMM15" localSheetId="17">#REF!</definedName>
    <definedName name="__________________________MMM15">#REF!</definedName>
    <definedName name="__________________________MMM16" localSheetId="17">#REF!</definedName>
    <definedName name="__________________________MMM16">#REF!</definedName>
    <definedName name="__________________________MMM17" localSheetId="17">#REF!</definedName>
    <definedName name="__________________________MMM17">#REF!</definedName>
    <definedName name="__________________________MMM18" localSheetId="17">#REF!</definedName>
    <definedName name="__________________________MMM18">#REF!</definedName>
    <definedName name="__________________________MMM19" localSheetId="17">#REF!</definedName>
    <definedName name="__________________________MMM19">#REF!</definedName>
    <definedName name="__________________________MMM20" localSheetId="17">#REF!</definedName>
    <definedName name="__________________________MMM20">#REF!</definedName>
    <definedName name="__________________________MMM21" localSheetId="17">#REF!</definedName>
    <definedName name="__________________________MMM21">#REF!</definedName>
    <definedName name="__________________________MMM22" localSheetId="17">#REF!</definedName>
    <definedName name="__________________________MMM22">#REF!</definedName>
    <definedName name="__________________________MMM23" localSheetId="17">#REF!</definedName>
    <definedName name="__________________________MMM23">#REF!</definedName>
    <definedName name="__________________________MMM24" localSheetId="17">#REF!</definedName>
    <definedName name="__________________________MMM24">#REF!</definedName>
    <definedName name="__________________________MMM25" localSheetId="17">#REF!</definedName>
    <definedName name="__________________________MMM25">#REF!</definedName>
    <definedName name="__________________________MMM26" localSheetId="17">#REF!</definedName>
    <definedName name="__________________________MMM26">#REF!</definedName>
    <definedName name="__________________________MMM27" localSheetId="17">#REF!</definedName>
    <definedName name="__________________________MMM27">#REF!</definedName>
    <definedName name="__________________________MMM28" localSheetId="17">#REF!</definedName>
    <definedName name="__________________________MMM28">#REF!</definedName>
    <definedName name="__________________________MMM29" localSheetId="17">#REF!</definedName>
    <definedName name="__________________________MMM29">#REF!</definedName>
    <definedName name="__________________________MMM30" localSheetId="17">#REF!</definedName>
    <definedName name="__________________________MMM30">#REF!</definedName>
    <definedName name="__________________________MMM31" localSheetId="17">#REF!</definedName>
    <definedName name="__________________________MMM31">#REF!</definedName>
    <definedName name="__________________________MMM32" localSheetId="17">#REF!</definedName>
    <definedName name="__________________________MMM32">#REF!</definedName>
    <definedName name="__________________________MMM33" localSheetId="17">#REF!</definedName>
    <definedName name="__________________________MMM33">#REF!</definedName>
    <definedName name="__________________________MMM34" localSheetId="17">#REF!</definedName>
    <definedName name="__________________________MMM34">#REF!</definedName>
    <definedName name="__________________________MMM35" localSheetId="17">#REF!</definedName>
    <definedName name="__________________________MMM35">#REF!</definedName>
    <definedName name="__________________________MMM36" localSheetId="17">#REF!</definedName>
    <definedName name="__________________________MMM36">#REF!</definedName>
    <definedName name="__________________________MMM37" localSheetId="17">#REF!</definedName>
    <definedName name="__________________________MMM37">#REF!</definedName>
    <definedName name="__________________________MMM38" localSheetId="17">#REF!</definedName>
    <definedName name="__________________________MMM38">#REF!</definedName>
    <definedName name="__________________________MMM39" localSheetId="17">#REF!</definedName>
    <definedName name="__________________________MMM39">#REF!</definedName>
    <definedName name="__________________________MMM40" localSheetId="17">#REF!</definedName>
    <definedName name="__________________________MMM40">#REF!</definedName>
    <definedName name="__________________________MMM41" localSheetId="17">#REF!</definedName>
    <definedName name="__________________________MMM41">#REF!</definedName>
    <definedName name="__________________________MMM411" localSheetId="17">#REF!</definedName>
    <definedName name="__________________________MMM411">#REF!</definedName>
    <definedName name="__________________________MMM42" localSheetId="17">#REF!</definedName>
    <definedName name="__________________________MMM42">#REF!</definedName>
    <definedName name="__________________________MMM43" localSheetId="17">#REF!</definedName>
    <definedName name="__________________________MMM43">#REF!</definedName>
    <definedName name="__________________________MMM44" localSheetId="17">#REF!</definedName>
    <definedName name="__________________________MMM44">#REF!</definedName>
    <definedName name="__________________________MMM45" localSheetId="17">#REF!</definedName>
    <definedName name="__________________________MMM45">#REF!</definedName>
    <definedName name="__________________________MMM46" localSheetId="17">#REF!</definedName>
    <definedName name="__________________________MMM46">#REF!</definedName>
    <definedName name="__________________________MMM47" localSheetId="17">#REF!</definedName>
    <definedName name="__________________________MMM47">#REF!</definedName>
    <definedName name="__________________________MMM48" localSheetId="17">#REF!</definedName>
    <definedName name="__________________________MMM48">#REF!</definedName>
    <definedName name="__________________________MMM49" localSheetId="17">#REF!</definedName>
    <definedName name="__________________________MMM49">#REF!</definedName>
    <definedName name="__________________________MMM50" localSheetId="17">#REF!</definedName>
    <definedName name="__________________________MMM50">#REF!</definedName>
    <definedName name="__________________________MMM51" localSheetId="17">#REF!</definedName>
    <definedName name="__________________________MMM51">#REF!</definedName>
    <definedName name="__________________________MMM52" localSheetId="17">#REF!</definedName>
    <definedName name="__________________________MMM52">#REF!</definedName>
    <definedName name="__________________________MMM53" localSheetId="17">#REF!</definedName>
    <definedName name="__________________________MMM53">#REF!</definedName>
    <definedName name="__________________________MMM54" localSheetId="17">#REF!</definedName>
    <definedName name="__________________________MMM54">#REF!</definedName>
    <definedName name="_________________________DIV1">[8]BOQ!$G$21</definedName>
    <definedName name="_________________________DIV11" localSheetId="17">[15]RAB!#REF!</definedName>
    <definedName name="_________________________DIV11">[15]RAB!#REF!</definedName>
    <definedName name="_________________________DIV2">[8]BOQ!$G$29</definedName>
    <definedName name="_________________________DIV3">[8]BOQ!$G$41</definedName>
    <definedName name="_________________________DIV4">[8]BOQ!$G$51</definedName>
    <definedName name="_________________________DIV5" localSheetId="17">[9]BOQ!#REF!</definedName>
    <definedName name="_________________________DIV5">[9]BOQ!#REF!</definedName>
    <definedName name="_________________________DIV6" localSheetId="17">[9]BOQ!#REF!</definedName>
    <definedName name="_________________________DIV6">[9]BOQ!#REF!</definedName>
    <definedName name="_________________________DIV8" localSheetId="17">[9]BOQ!#REF!</definedName>
    <definedName name="_________________________DIV8">[9]BOQ!#REF!</definedName>
    <definedName name="_________________________EEE02">'[8]5-ALAT(1)'!$AW$9</definedName>
    <definedName name="_________________________EEE05">'[8]5-ALAT(1)'!$AW$12</definedName>
    <definedName name="_________________________EEE06">'[8]5-ALAT(1)'!$AW$13</definedName>
    <definedName name="_________________________EEE07">'[8]5-ALAT(1)'!$AW$14</definedName>
    <definedName name="_________________________EEE08">'[8]5-ALAT(1)'!$AW$15</definedName>
    <definedName name="_________________________EEE09">'[8]5-ALAT(1)'!$AW$16</definedName>
    <definedName name="_________________________EEE10">'[8]5-ALAT(1)'!$AW$17</definedName>
    <definedName name="_________________________EEE11">'[8]5-ALAT(1)'!$AW$18</definedName>
    <definedName name="_________________________EEE13">[12]alat!$AW$20</definedName>
    <definedName name="_________________________EEE15">'[8]5-ALAT(1)'!$AW$22</definedName>
    <definedName name="_________________________EEE16">'[8]5-ALAT(1)'!$AW$23</definedName>
    <definedName name="_________________________EEE17">'[8]5-ALAT(1)'!$AW$24</definedName>
    <definedName name="_________________________EEE19">[12]alat!$AW$26</definedName>
    <definedName name="_________________________EEE23">[12]alat!$AW$30</definedName>
    <definedName name="_________________________EEE27">'[8]5-ALAT(1)'!$AW$34</definedName>
    <definedName name="_________________________EEE29">'[8]5-ALAT(1)'!$AW$36</definedName>
    <definedName name="_________________________EEE31">'[8]5-ALAT(1)'!$AW$38</definedName>
    <definedName name="_________________________HAL1" localSheetId="17">#REF!</definedName>
    <definedName name="_________________________HAL1">#REF!</definedName>
    <definedName name="_________________________HAL2" localSheetId="17">#REF!</definedName>
    <definedName name="_________________________HAL2">#REF!</definedName>
    <definedName name="_________________________KL12">[16]alat!$AW$18</definedName>
    <definedName name="_________________________LLL01" localSheetId="17">#REF!</definedName>
    <definedName name="_________________________LLL01">#REF!</definedName>
    <definedName name="_________________________LLL02" localSheetId="17">#REF!</definedName>
    <definedName name="_________________________LLL02">#REF!</definedName>
    <definedName name="_________________________LLL03" localSheetId="17">#REF!</definedName>
    <definedName name="_________________________LLL03">#REF!</definedName>
    <definedName name="_________________________LLL04" localSheetId="17">#REF!</definedName>
    <definedName name="_________________________LLL04">#REF!</definedName>
    <definedName name="_________________________LLL05" localSheetId="17">#REF!</definedName>
    <definedName name="_________________________LLL05">#REF!</definedName>
    <definedName name="_________________________LLL06" localSheetId="17">#REF!</definedName>
    <definedName name="_________________________LLL06">#REF!</definedName>
    <definedName name="_________________________LLL07" localSheetId="17">#REF!</definedName>
    <definedName name="_________________________LLL07">#REF!</definedName>
    <definedName name="_________________________LLL08" localSheetId="17">#REF!</definedName>
    <definedName name="_________________________LLL08">#REF!</definedName>
    <definedName name="_________________________LLL09" localSheetId="17">#REF!</definedName>
    <definedName name="_________________________LLL09">#REF!</definedName>
    <definedName name="_________________________LLL10" localSheetId="17">#REF!</definedName>
    <definedName name="_________________________LLL10">#REF!</definedName>
    <definedName name="_________________________LLL11" localSheetId="17">#REF!</definedName>
    <definedName name="_________________________LLL11">#REF!</definedName>
    <definedName name="_________________________MMM01" localSheetId="17">#REF!</definedName>
    <definedName name="_________________________MMM01">#REF!</definedName>
    <definedName name="_________________________MMM02" localSheetId="17">#REF!</definedName>
    <definedName name="_________________________MMM02">#REF!</definedName>
    <definedName name="_________________________MMM03" localSheetId="17">#REF!</definedName>
    <definedName name="_________________________MMM03">#REF!</definedName>
    <definedName name="_________________________MMM04" localSheetId="17">#REF!</definedName>
    <definedName name="_________________________MMM04">#REF!</definedName>
    <definedName name="_________________________MMM05" localSheetId="17">#REF!</definedName>
    <definedName name="_________________________MMM05">#REF!</definedName>
    <definedName name="_________________________MMM06" localSheetId="17">#REF!</definedName>
    <definedName name="_________________________MMM06">#REF!</definedName>
    <definedName name="_________________________MMM07" localSheetId="17">#REF!</definedName>
    <definedName name="_________________________MMM07">#REF!</definedName>
    <definedName name="_________________________MMM08" localSheetId="17">#REF!</definedName>
    <definedName name="_________________________MMM08">#REF!</definedName>
    <definedName name="_________________________MMM09" localSheetId="17">#REF!</definedName>
    <definedName name="_________________________MMM09">#REF!</definedName>
    <definedName name="_________________________MMM10" localSheetId="17">#REF!</definedName>
    <definedName name="_________________________MMM10">#REF!</definedName>
    <definedName name="_________________________MMM11" localSheetId="17">#REF!</definedName>
    <definedName name="_________________________MMM11">#REF!</definedName>
    <definedName name="_________________________MMM12" localSheetId="17">#REF!</definedName>
    <definedName name="_________________________MMM12">#REF!</definedName>
    <definedName name="_________________________MMM13" localSheetId="17">#REF!</definedName>
    <definedName name="_________________________MMM13">#REF!</definedName>
    <definedName name="_________________________MMM14" localSheetId="17">#REF!</definedName>
    <definedName name="_________________________MMM14">#REF!</definedName>
    <definedName name="_________________________MMM15" localSheetId="17">#REF!</definedName>
    <definedName name="_________________________MMM15">#REF!</definedName>
    <definedName name="_________________________MMM16" localSheetId="17">#REF!</definedName>
    <definedName name="_________________________MMM16">#REF!</definedName>
    <definedName name="_________________________MMM17" localSheetId="17">#REF!</definedName>
    <definedName name="_________________________MMM17">#REF!</definedName>
    <definedName name="_________________________MMM18" localSheetId="17">#REF!</definedName>
    <definedName name="_________________________MMM18">#REF!</definedName>
    <definedName name="_________________________MMM19" localSheetId="17">#REF!</definedName>
    <definedName name="_________________________MMM19">#REF!</definedName>
    <definedName name="_________________________MMM20" localSheetId="17">#REF!</definedName>
    <definedName name="_________________________MMM20">#REF!</definedName>
    <definedName name="_________________________MMM21" localSheetId="17">#REF!</definedName>
    <definedName name="_________________________MMM21">#REF!</definedName>
    <definedName name="_________________________MMM22" localSheetId="17">#REF!</definedName>
    <definedName name="_________________________MMM22">#REF!</definedName>
    <definedName name="_________________________MMM23" localSheetId="17">#REF!</definedName>
    <definedName name="_________________________MMM23">#REF!</definedName>
    <definedName name="_________________________MMM24" localSheetId="17">#REF!</definedName>
    <definedName name="_________________________MMM24">#REF!</definedName>
    <definedName name="_________________________MMM25" localSheetId="17">#REF!</definedName>
    <definedName name="_________________________MMM25">#REF!</definedName>
    <definedName name="_________________________MMM26" localSheetId="17">#REF!</definedName>
    <definedName name="_________________________MMM26">#REF!</definedName>
    <definedName name="_________________________MMM27" localSheetId="17">#REF!</definedName>
    <definedName name="_________________________MMM27">#REF!</definedName>
    <definedName name="_________________________MMM28" localSheetId="17">#REF!</definedName>
    <definedName name="_________________________MMM28">#REF!</definedName>
    <definedName name="_________________________MMM29" localSheetId="17">#REF!</definedName>
    <definedName name="_________________________MMM29">#REF!</definedName>
    <definedName name="_________________________MMM30" localSheetId="17">#REF!</definedName>
    <definedName name="_________________________MMM30">#REF!</definedName>
    <definedName name="_________________________MMM31" localSheetId="17">#REF!</definedName>
    <definedName name="_________________________MMM31">#REF!</definedName>
    <definedName name="_________________________MMM32" localSheetId="17">#REF!</definedName>
    <definedName name="_________________________MMM32">#REF!</definedName>
    <definedName name="_________________________MMM33" localSheetId="17">#REF!</definedName>
    <definedName name="_________________________MMM33">#REF!</definedName>
    <definedName name="_________________________MMM34" localSheetId="17">#REF!</definedName>
    <definedName name="_________________________MMM34">#REF!</definedName>
    <definedName name="_________________________MMM35" localSheetId="17">#REF!</definedName>
    <definedName name="_________________________MMM35">#REF!</definedName>
    <definedName name="_________________________MMM36" localSheetId="17">#REF!</definedName>
    <definedName name="_________________________MMM36">#REF!</definedName>
    <definedName name="_________________________MMM37" localSheetId="17">#REF!</definedName>
    <definedName name="_________________________MMM37">#REF!</definedName>
    <definedName name="_________________________MMM38" localSheetId="17">#REF!</definedName>
    <definedName name="_________________________MMM38">#REF!</definedName>
    <definedName name="_________________________MMM39" localSheetId="17">#REF!</definedName>
    <definedName name="_________________________MMM39">#REF!</definedName>
    <definedName name="_________________________MMM40" localSheetId="17">#REF!</definedName>
    <definedName name="_________________________MMM40">#REF!</definedName>
    <definedName name="_________________________MMM41" localSheetId="17">#REF!</definedName>
    <definedName name="_________________________MMM41">#REF!</definedName>
    <definedName name="_________________________MMM411" localSheetId="17">#REF!</definedName>
    <definedName name="_________________________MMM411">#REF!</definedName>
    <definedName name="_________________________MMM42" localSheetId="17">#REF!</definedName>
    <definedName name="_________________________MMM42">#REF!</definedName>
    <definedName name="_________________________MMM43" localSheetId="17">#REF!</definedName>
    <definedName name="_________________________MMM43">#REF!</definedName>
    <definedName name="_________________________MMM44" localSheetId="17">#REF!</definedName>
    <definedName name="_________________________MMM44">#REF!</definedName>
    <definedName name="_________________________MMM45" localSheetId="17">#REF!</definedName>
    <definedName name="_________________________MMM45">#REF!</definedName>
    <definedName name="_________________________MMM46" localSheetId="17">#REF!</definedName>
    <definedName name="_________________________MMM46">#REF!</definedName>
    <definedName name="_________________________MMM47" localSheetId="17">#REF!</definedName>
    <definedName name="_________________________MMM47">#REF!</definedName>
    <definedName name="_________________________MMM48" localSheetId="17">#REF!</definedName>
    <definedName name="_________________________MMM48">#REF!</definedName>
    <definedName name="_________________________MMM49" localSheetId="17">#REF!</definedName>
    <definedName name="_________________________MMM49">#REF!</definedName>
    <definedName name="_________________________MMM50" localSheetId="17">#REF!</definedName>
    <definedName name="_________________________MMM50">#REF!</definedName>
    <definedName name="_________________________MMM51" localSheetId="17">#REF!</definedName>
    <definedName name="_________________________MMM51">#REF!</definedName>
    <definedName name="_________________________MMM52" localSheetId="17">#REF!</definedName>
    <definedName name="_________________________MMM52">#REF!</definedName>
    <definedName name="_________________________MMM53" localSheetId="17">#REF!</definedName>
    <definedName name="_________________________MMM53">#REF!</definedName>
    <definedName name="_________________________MMM54" localSheetId="17">#REF!</definedName>
    <definedName name="_________________________MMM54">#REF!</definedName>
    <definedName name="________________________DIV1">[8]BOQ!$G$21</definedName>
    <definedName name="________________________DIV11" localSheetId="17">[15]RAB!#REF!</definedName>
    <definedName name="________________________DIV11">[15]RAB!#REF!</definedName>
    <definedName name="________________________DIV2">[8]BOQ!$G$29</definedName>
    <definedName name="________________________DIV3">[8]BOQ!$G$41</definedName>
    <definedName name="________________________DIV4">[8]BOQ!$G$51</definedName>
    <definedName name="________________________DIV5" localSheetId="17">[9]BOQ!#REF!</definedName>
    <definedName name="________________________DIV5">[9]BOQ!#REF!</definedName>
    <definedName name="________________________DIV6" localSheetId="17">[9]BOQ!#REF!</definedName>
    <definedName name="________________________DIV6">[9]BOQ!#REF!</definedName>
    <definedName name="________________________DIV8" localSheetId="17">[9]BOQ!#REF!</definedName>
    <definedName name="________________________DIV8">[9]BOQ!#REF!</definedName>
    <definedName name="________________________EEE02">'[8]5-ALAT(1)'!$AW$9</definedName>
    <definedName name="________________________EEE05">'[8]5-ALAT(1)'!$AW$12</definedName>
    <definedName name="________________________EEE06">'[8]5-ALAT(1)'!$AW$13</definedName>
    <definedName name="________________________EEE07">'[8]5-ALAT(1)'!$AW$14</definedName>
    <definedName name="________________________EEE08">'[8]5-ALAT(1)'!$AW$15</definedName>
    <definedName name="________________________EEE09">'[8]5-ALAT(1)'!$AW$16</definedName>
    <definedName name="________________________EEE10">'[8]5-ALAT(1)'!$AW$17</definedName>
    <definedName name="________________________EEE11">'[8]5-ALAT(1)'!$AW$18</definedName>
    <definedName name="________________________EEE13">[12]alat!$AW$20</definedName>
    <definedName name="________________________EEE15">'[8]5-ALAT(1)'!$AW$22</definedName>
    <definedName name="________________________EEE16">'[8]5-ALAT(1)'!$AW$23</definedName>
    <definedName name="________________________EEE17">'[8]5-ALAT(1)'!$AW$24</definedName>
    <definedName name="________________________EEE19">[12]alat!$AW$26</definedName>
    <definedName name="________________________EEE23">[12]alat!$AW$30</definedName>
    <definedName name="________________________EEE27">'[8]5-ALAT(1)'!$AW$34</definedName>
    <definedName name="________________________EEE29">'[8]5-ALAT(1)'!$AW$36</definedName>
    <definedName name="________________________EEE31">'[8]5-ALAT(1)'!$AW$38</definedName>
    <definedName name="________________________HAL1" localSheetId="17">#REF!</definedName>
    <definedName name="________________________HAL1">#REF!</definedName>
    <definedName name="________________________HAL2" localSheetId="17">#REF!</definedName>
    <definedName name="________________________HAL2">#REF!</definedName>
    <definedName name="________________________KL12">[16]alat!$AW$18</definedName>
    <definedName name="________________________LLL01" localSheetId="17">#REF!</definedName>
    <definedName name="________________________LLL01">#REF!</definedName>
    <definedName name="________________________LLL02" localSheetId="17">#REF!</definedName>
    <definedName name="________________________LLL02">#REF!</definedName>
    <definedName name="________________________LLL03" localSheetId="17">#REF!</definedName>
    <definedName name="________________________LLL03">#REF!</definedName>
    <definedName name="________________________LLL04" localSheetId="17">#REF!</definedName>
    <definedName name="________________________LLL04">#REF!</definedName>
    <definedName name="________________________LLL05" localSheetId="17">#REF!</definedName>
    <definedName name="________________________LLL05">#REF!</definedName>
    <definedName name="________________________LLL06" localSheetId="17">#REF!</definedName>
    <definedName name="________________________LLL06">#REF!</definedName>
    <definedName name="________________________LLL07" localSheetId="17">#REF!</definedName>
    <definedName name="________________________LLL07">#REF!</definedName>
    <definedName name="________________________LLL08" localSheetId="17">#REF!</definedName>
    <definedName name="________________________LLL08">#REF!</definedName>
    <definedName name="________________________LLL09" localSheetId="17">#REF!</definedName>
    <definedName name="________________________LLL09">#REF!</definedName>
    <definedName name="________________________LLL10" localSheetId="17">#REF!</definedName>
    <definedName name="________________________LLL10">#REF!</definedName>
    <definedName name="________________________LLL11" localSheetId="17">#REF!</definedName>
    <definedName name="________________________LLL11">#REF!</definedName>
    <definedName name="________________________MMM01" localSheetId="17">#REF!</definedName>
    <definedName name="________________________MMM01">#REF!</definedName>
    <definedName name="________________________MMM02" localSheetId="17">#REF!</definedName>
    <definedName name="________________________MMM02">#REF!</definedName>
    <definedName name="________________________MMM03" localSheetId="17">#REF!</definedName>
    <definedName name="________________________MMM03">#REF!</definedName>
    <definedName name="________________________MMM04" localSheetId="17">#REF!</definedName>
    <definedName name="________________________MMM04">#REF!</definedName>
    <definedName name="________________________MMM05" localSheetId="17">#REF!</definedName>
    <definedName name="________________________MMM05">#REF!</definedName>
    <definedName name="________________________MMM06" localSheetId="17">#REF!</definedName>
    <definedName name="________________________MMM06">#REF!</definedName>
    <definedName name="________________________MMM07" localSheetId="17">#REF!</definedName>
    <definedName name="________________________MMM07">#REF!</definedName>
    <definedName name="________________________MMM08" localSheetId="17">#REF!</definedName>
    <definedName name="________________________MMM08">#REF!</definedName>
    <definedName name="________________________MMM09" localSheetId="17">#REF!</definedName>
    <definedName name="________________________MMM09">#REF!</definedName>
    <definedName name="________________________MMM10" localSheetId="17">#REF!</definedName>
    <definedName name="________________________MMM10">#REF!</definedName>
    <definedName name="________________________MMM11" localSheetId="17">#REF!</definedName>
    <definedName name="________________________MMM11">#REF!</definedName>
    <definedName name="________________________MMM12" localSheetId="17">#REF!</definedName>
    <definedName name="________________________MMM12">#REF!</definedName>
    <definedName name="________________________MMM13" localSheetId="17">#REF!</definedName>
    <definedName name="________________________MMM13">#REF!</definedName>
    <definedName name="________________________MMM14" localSheetId="17">#REF!</definedName>
    <definedName name="________________________MMM14">#REF!</definedName>
    <definedName name="________________________MMM15" localSheetId="17">#REF!</definedName>
    <definedName name="________________________MMM15">#REF!</definedName>
    <definedName name="________________________MMM16" localSheetId="17">#REF!</definedName>
    <definedName name="________________________MMM16">#REF!</definedName>
    <definedName name="________________________MMM17" localSheetId="17">#REF!</definedName>
    <definedName name="________________________MMM17">#REF!</definedName>
    <definedName name="________________________MMM18" localSheetId="17">#REF!</definedName>
    <definedName name="________________________MMM18">#REF!</definedName>
    <definedName name="________________________MMM19" localSheetId="17">#REF!</definedName>
    <definedName name="________________________MMM19">#REF!</definedName>
    <definedName name="________________________MMM20" localSheetId="17">#REF!</definedName>
    <definedName name="________________________MMM20">#REF!</definedName>
    <definedName name="________________________MMM21" localSheetId="17">#REF!</definedName>
    <definedName name="________________________MMM21">#REF!</definedName>
    <definedName name="________________________MMM22" localSheetId="17">#REF!</definedName>
    <definedName name="________________________MMM22">#REF!</definedName>
    <definedName name="________________________MMM23" localSheetId="17">#REF!</definedName>
    <definedName name="________________________MMM23">#REF!</definedName>
    <definedName name="________________________MMM24" localSheetId="17">#REF!</definedName>
    <definedName name="________________________MMM24">#REF!</definedName>
    <definedName name="________________________MMM25" localSheetId="17">#REF!</definedName>
    <definedName name="________________________MMM25">#REF!</definedName>
    <definedName name="________________________MMM26" localSheetId="17">#REF!</definedName>
    <definedName name="________________________MMM26">#REF!</definedName>
    <definedName name="________________________MMM27" localSheetId="17">#REF!</definedName>
    <definedName name="________________________MMM27">#REF!</definedName>
    <definedName name="________________________MMM28" localSheetId="17">#REF!</definedName>
    <definedName name="________________________MMM28">#REF!</definedName>
    <definedName name="________________________MMM29" localSheetId="17">#REF!</definedName>
    <definedName name="________________________MMM29">#REF!</definedName>
    <definedName name="________________________MMM30" localSheetId="17">#REF!</definedName>
    <definedName name="________________________MMM30">#REF!</definedName>
    <definedName name="________________________MMM31" localSheetId="17">#REF!</definedName>
    <definedName name="________________________MMM31">#REF!</definedName>
    <definedName name="________________________MMM32" localSheetId="17">#REF!</definedName>
    <definedName name="________________________MMM32">#REF!</definedName>
    <definedName name="________________________MMM33" localSheetId="17">#REF!</definedName>
    <definedName name="________________________MMM33">#REF!</definedName>
    <definedName name="________________________MMM34" localSheetId="17">#REF!</definedName>
    <definedName name="________________________MMM34">#REF!</definedName>
    <definedName name="________________________MMM35" localSheetId="17">#REF!</definedName>
    <definedName name="________________________MMM35">#REF!</definedName>
    <definedName name="________________________MMM36" localSheetId="17">#REF!</definedName>
    <definedName name="________________________MMM36">#REF!</definedName>
    <definedName name="________________________MMM37" localSheetId="17">#REF!</definedName>
    <definedName name="________________________MMM37">#REF!</definedName>
    <definedName name="________________________MMM38" localSheetId="17">#REF!</definedName>
    <definedName name="________________________MMM38">#REF!</definedName>
    <definedName name="________________________MMM39" localSheetId="17">#REF!</definedName>
    <definedName name="________________________MMM39">#REF!</definedName>
    <definedName name="________________________MMM40" localSheetId="17">#REF!</definedName>
    <definedName name="________________________MMM40">#REF!</definedName>
    <definedName name="________________________MMM41" localSheetId="17">#REF!</definedName>
    <definedName name="________________________MMM41">#REF!</definedName>
    <definedName name="________________________MMM411" localSheetId="17">#REF!</definedName>
    <definedName name="________________________MMM411">#REF!</definedName>
    <definedName name="________________________MMM42" localSheetId="17">#REF!</definedName>
    <definedName name="________________________MMM42">#REF!</definedName>
    <definedName name="________________________MMM43" localSheetId="17">#REF!</definedName>
    <definedName name="________________________MMM43">#REF!</definedName>
    <definedName name="________________________MMM44" localSheetId="17">#REF!</definedName>
    <definedName name="________________________MMM44">#REF!</definedName>
    <definedName name="________________________MMM45" localSheetId="17">#REF!</definedName>
    <definedName name="________________________MMM45">#REF!</definedName>
    <definedName name="________________________MMM46" localSheetId="17">#REF!</definedName>
    <definedName name="________________________MMM46">#REF!</definedName>
    <definedName name="________________________MMM47" localSheetId="17">#REF!</definedName>
    <definedName name="________________________MMM47">#REF!</definedName>
    <definedName name="________________________MMM48" localSheetId="17">#REF!</definedName>
    <definedName name="________________________MMM48">#REF!</definedName>
    <definedName name="________________________MMM49" localSheetId="17">#REF!</definedName>
    <definedName name="________________________MMM49">#REF!</definedName>
    <definedName name="________________________MMM50" localSheetId="17">#REF!</definedName>
    <definedName name="________________________MMM50">#REF!</definedName>
    <definedName name="________________________MMM51" localSheetId="17">#REF!</definedName>
    <definedName name="________________________MMM51">#REF!</definedName>
    <definedName name="________________________MMM52" localSheetId="17">#REF!</definedName>
    <definedName name="________________________MMM52">#REF!</definedName>
    <definedName name="________________________MMM53" localSheetId="17">#REF!</definedName>
    <definedName name="________________________MMM53">#REF!</definedName>
    <definedName name="________________________MMM54" localSheetId="17">#REF!</definedName>
    <definedName name="________________________MMM54">#REF!</definedName>
    <definedName name="_______________________DIV10" localSheetId="17">[9]BOQ!#REF!</definedName>
    <definedName name="_______________________DIV10">[9]BOQ!#REF!</definedName>
    <definedName name="_______________________DIV11" localSheetId="17">[15]RAB!#REF!</definedName>
    <definedName name="_______________________DIV11">[15]RAB!#REF!</definedName>
    <definedName name="_______________________DIV7" localSheetId="17">[9]BOQ!#REF!</definedName>
    <definedName name="_______________________DIV7">[9]BOQ!#REF!</definedName>
    <definedName name="_______________________DIV9">[8]BOQ!$G$63</definedName>
    <definedName name="_______________________EEE01" localSheetId="17">#REF!</definedName>
    <definedName name="_______________________EEE01">#REF!</definedName>
    <definedName name="_______________________EEE02" localSheetId="17">#REF!</definedName>
    <definedName name="_______________________EEE02">#REF!</definedName>
    <definedName name="_______________________EEE03" localSheetId="17">#REF!</definedName>
    <definedName name="_______________________EEE03">#REF!</definedName>
    <definedName name="_______________________EEE04" localSheetId="17">#REF!</definedName>
    <definedName name="_______________________EEE04">#REF!</definedName>
    <definedName name="_______________________EEE05" localSheetId="17">#REF!</definedName>
    <definedName name="_______________________EEE05">#REF!</definedName>
    <definedName name="_______________________EEE06" localSheetId="17">#REF!</definedName>
    <definedName name="_______________________EEE06">#REF!</definedName>
    <definedName name="_______________________EEE07" localSheetId="17">#REF!</definedName>
    <definedName name="_______________________EEE07">#REF!</definedName>
    <definedName name="_______________________EEE08" localSheetId="17">#REF!</definedName>
    <definedName name="_______________________EEE08">#REF!</definedName>
    <definedName name="_______________________EEE09" localSheetId="17">#REF!</definedName>
    <definedName name="_______________________EEE09">#REF!</definedName>
    <definedName name="_______________________EEE10" localSheetId="17">#REF!</definedName>
    <definedName name="_______________________EEE10">#REF!</definedName>
    <definedName name="_______________________EEE11" localSheetId="17">#REF!</definedName>
    <definedName name="_______________________EEE11">#REF!</definedName>
    <definedName name="_______________________EEE12" localSheetId="17">#REF!</definedName>
    <definedName name="_______________________EEE12">#REF!</definedName>
    <definedName name="_______________________EEE13">[12]alat!$AW$20</definedName>
    <definedName name="_______________________EEE14" localSheetId="17">#REF!</definedName>
    <definedName name="_______________________EEE14">#REF!</definedName>
    <definedName name="_______________________EEE15" localSheetId="17">#REF!</definedName>
    <definedName name="_______________________EEE15">#REF!</definedName>
    <definedName name="_______________________EEE16" localSheetId="17">#REF!</definedName>
    <definedName name="_______________________EEE16">#REF!</definedName>
    <definedName name="_______________________EEE17" localSheetId="17">#REF!</definedName>
    <definedName name="_______________________EEE17">#REF!</definedName>
    <definedName name="_______________________EEE18" localSheetId="17">#REF!</definedName>
    <definedName name="_______________________EEE18">#REF!</definedName>
    <definedName name="_______________________EEE19">[12]alat!$AW$26</definedName>
    <definedName name="_______________________EEE20" localSheetId="17">#REF!</definedName>
    <definedName name="_______________________EEE20">#REF!</definedName>
    <definedName name="_______________________EEE21" localSheetId="17">#REF!</definedName>
    <definedName name="_______________________EEE21">#REF!</definedName>
    <definedName name="_______________________EEE22" localSheetId="17">#REF!</definedName>
    <definedName name="_______________________EEE22">#REF!</definedName>
    <definedName name="_______________________EEE23">[12]alat!$AW$30</definedName>
    <definedName name="_______________________EEE24" localSheetId="17">#REF!</definedName>
    <definedName name="_______________________EEE24">#REF!</definedName>
    <definedName name="_______________________EEE25" localSheetId="17">#REF!</definedName>
    <definedName name="_______________________EEE25">#REF!</definedName>
    <definedName name="_______________________EEE26" localSheetId="17">#REF!</definedName>
    <definedName name="_______________________EEE26">#REF!</definedName>
    <definedName name="_______________________EEE27" localSheetId="17">#REF!</definedName>
    <definedName name="_______________________EEE27">#REF!</definedName>
    <definedName name="_______________________EEE28" localSheetId="17">#REF!</definedName>
    <definedName name="_______________________EEE28">#REF!</definedName>
    <definedName name="_______________________EEE29" localSheetId="17">#REF!</definedName>
    <definedName name="_______________________EEE29">#REF!</definedName>
    <definedName name="_______________________EEE30" localSheetId="17">#REF!</definedName>
    <definedName name="_______________________EEE30">#REF!</definedName>
    <definedName name="_______________________EEE31" localSheetId="17">#REF!</definedName>
    <definedName name="_______________________EEE31">#REF!</definedName>
    <definedName name="_______________________EEE32" localSheetId="17">#REF!</definedName>
    <definedName name="_______________________EEE32">#REF!</definedName>
    <definedName name="_______________________EEE33" localSheetId="17">#REF!</definedName>
    <definedName name="_______________________EEE33">#REF!</definedName>
    <definedName name="_______________________HAL1" localSheetId="17">#REF!</definedName>
    <definedName name="_______________________HAL1">#REF!</definedName>
    <definedName name="_______________________HAL2" localSheetId="17">#REF!</definedName>
    <definedName name="_______________________HAL2">#REF!</definedName>
    <definedName name="_______________________KL12">[16]alat!$AW$18</definedName>
    <definedName name="_______________________LLL01" localSheetId="17">#REF!</definedName>
    <definedName name="_______________________LLL01">#REF!</definedName>
    <definedName name="_______________________LLL02" localSheetId="17">#REF!</definedName>
    <definedName name="_______________________LLL02">#REF!</definedName>
    <definedName name="_______________________LLL03" localSheetId="17">#REF!</definedName>
    <definedName name="_______________________LLL03">#REF!</definedName>
    <definedName name="_______________________LLL04" localSheetId="17">#REF!</definedName>
    <definedName name="_______________________LLL04">#REF!</definedName>
    <definedName name="_______________________LLL05" localSheetId="17">#REF!</definedName>
    <definedName name="_______________________LLL05">#REF!</definedName>
    <definedName name="_______________________LLL06" localSheetId="17">#REF!</definedName>
    <definedName name="_______________________LLL06">#REF!</definedName>
    <definedName name="_______________________LLL07" localSheetId="17">#REF!</definedName>
    <definedName name="_______________________LLL07">#REF!</definedName>
    <definedName name="_______________________LLL08" localSheetId="17">#REF!</definedName>
    <definedName name="_______________________LLL08">#REF!</definedName>
    <definedName name="_______________________LLL09" localSheetId="17">#REF!</definedName>
    <definedName name="_______________________LLL09">#REF!</definedName>
    <definedName name="_______________________LLL10" localSheetId="17">#REF!</definedName>
    <definedName name="_______________________LLL10">#REF!</definedName>
    <definedName name="_______________________LLL11" localSheetId="17">#REF!</definedName>
    <definedName name="_______________________LLL11">#REF!</definedName>
    <definedName name="_______________________MDE01" localSheetId="17">#REF!</definedName>
    <definedName name="_______________________MDE01">#REF!</definedName>
    <definedName name="_______________________MDE02" localSheetId="17">#REF!</definedName>
    <definedName name="_______________________MDE02">#REF!</definedName>
    <definedName name="_______________________MDE03" localSheetId="17">#REF!</definedName>
    <definedName name="_______________________MDE03">#REF!</definedName>
    <definedName name="_______________________MDE04" localSheetId="17">#REF!</definedName>
    <definedName name="_______________________MDE04">#REF!</definedName>
    <definedName name="_______________________MDE05" localSheetId="17">#REF!</definedName>
    <definedName name="_______________________MDE05">#REF!</definedName>
    <definedName name="_______________________MDE06" localSheetId="17">#REF!</definedName>
    <definedName name="_______________________MDE06">#REF!</definedName>
    <definedName name="_______________________MDE07" localSheetId="17">#REF!</definedName>
    <definedName name="_______________________MDE07">#REF!</definedName>
    <definedName name="_______________________MDE08" localSheetId="17">#REF!</definedName>
    <definedName name="_______________________MDE08">#REF!</definedName>
    <definedName name="_______________________MDE09" localSheetId="17">#REF!</definedName>
    <definedName name="_______________________MDE09">#REF!</definedName>
    <definedName name="_______________________MDE10" localSheetId="17">#REF!</definedName>
    <definedName name="_______________________MDE10">#REF!</definedName>
    <definedName name="_______________________MDE11" localSheetId="17">#REF!</definedName>
    <definedName name="_______________________MDE11">#REF!</definedName>
    <definedName name="_______________________MDE12" localSheetId="17">#REF!</definedName>
    <definedName name="_______________________MDE12">#REF!</definedName>
    <definedName name="_______________________MDE13" localSheetId="17">#REF!</definedName>
    <definedName name="_______________________MDE13">#REF!</definedName>
    <definedName name="_______________________MDE14" localSheetId="17">#REF!</definedName>
    <definedName name="_______________________MDE14">#REF!</definedName>
    <definedName name="_______________________MDE15" localSheetId="17">#REF!</definedName>
    <definedName name="_______________________MDE15">#REF!</definedName>
    <definedName name="_______________________MDE16" localSheetId="17">#REF!</definedName>
    <definedName name="_______________________MDE16">#REF!</definedName>
    <definedName name="_______________________MDE17" localSheetId="17">#REF!</definedName>
    <definedName name="_______________________MDE17">#REF!</definedName>
    <definedName name="_______________________MDE18" localSheetId="17">#REF!</definedName>
    <definedName name="_______________________MDE18">#REF!</definedName>
    <definedName name="_______________________MDE19" localSheetId="17">#REF!</definedName>
    <definedName name="_______________________MDE19">#REF!</definedName>
    <definedName name="_______________________MDE20" localSheetId="17">#REF!</definedName>
    <definedName name="_______________________MDE20">#REF!</definedName>
    <definedName name="_______________________MDE21" localSheetId="17">#REF!</definedName>
    <definedName name="_______________________MDE21">#REF!</definedName>
    <definedName name="_______________________MDE22" localSheetId="17">#REF!</definedName>
    <definedName name="_______________________MDE22">#REF!</definedName>
    <definedName name="_______________________MDE23" localSheetId="17">#REF!</definedName>
    <definedName name="_______________________MDE23">#REF!</definedName>
    <definedName name="_______________________MDE24" localSheetId="17">#REF!</definedName>
    <definedName name="_______________________MDE24">#REF!</definedName>
    <definedName name="_______________________MDE25" localSheetId="17">#REF!</definedName>
    <definedName name="_______________________MDE25">#REF!</definedName>
    <definedName name="_______________________MDE26" localSheetId="17">#REF!</definedName>
    <definedName name="_______________________MDE26">#REF!</definedName>
    <definedName name="_______________________MDE27" localSheetId="17">#REF!</definedName>
    <definedName name="_______________________MDE27">#REF!</definedName>
    <definedName name="_______________________MDE28" localSheetId="17">#REF!</definedName>
    <definedName name="_______________________MDE28">#REF!</definedName>
    <definedName name="_______________________MDE29" localSheetId="17">#REF!</definedName>
    <definedName name="_______________________MDE29">#REF!</definedName>
    <definedName name="_______________________MDE30" localSheetId="17">#REF!</definedName>
    <definedName name="_______________________MDE30">#REF!</definedName>
    <definedName name="_______________________MDE31" localSheetId="17">#REF!</definedName>
    <definedName name="_______________________MDE31">#REF!</definedName>
    <definedName name="_______________________MDE32" localSheetId="17">#REF!</definedName>
    <definedName name="_______________________MDE32">#REF!</definedName>
    <definedName name="_______________________MDE33" localSheetId="17">#REF!</definedName>
    <definedName name="_______________________MDE33">#REF!</definedName>
    <definedName name="_______________________MDE34" localSheetId="17">#REF!</definedName>
    <definedName name="_______________________MDE34">#REF!</definedName>
    <definedName name="_______________________ME01" localSheetId="17">#REF!</definedName>
    <definedName name="_______________________ME01">#REF!</definedName>
    <definedName name="_______________________ME02" localSheetId="17">#REF!</definedName>
    <definedName name="_______________________ME02">#REF!</definedName>
    <definedName name="_______________________ME03" localSheetId="17">#REF!</definedName>
    <definedName name="_______________________ME03">#REF!</definedName>
    <definedName name="_______________________ME04" localSheetId="17">#REF!</definedName>
    <definedName name="_______________________ME04">#REF!</definedName>
    <definedName name="_______________________ME05" localSheetId="17">#REF!</definedName>
    <definedName name="_______________________ME05">#REF!</definedName>
    <definedName name="_______________________ME06" localSheetId="17">#REF!</definedName>
    <definedName name="_______________________ME06">#REF!</definedName>
    <definedName name="_______________________ME07" localSheetId="17">#REF!</definedName>
    <definedName name="_______________________ME07">#REF!</definedName>
    <definedName name="_______________________ME08" localSheetId="17">#REF!</definedName>
    <definedName name="_______________________ME08">#REF!</definedName>
    <definedName name="_______________________ME09" localSheetId="17">#REF!</definedName>
    <definedName name="_______________________ME09">#REF!</definedName>
    <definedName name="_______________________ME10" localSheetId="17">#REF!</definedName>
    <definedName name="_______________________ME10">#REF!</definedName>
    <definedName name="_______________________ME11" localSheetId="17">#REF!</definedName>
    <definedName name="_______________________ME11">#REF!</definedName>
    <definedName name="_______________________ME12" localSheetId="17">#REF!</definedName>
    <definedName name="_______________________ME12">#REF!</definedName>
    <definedName name="_______________________ME13" localSheetId="17">#REF!</definedName>
    <definedName name="_______________________ME13">#REF!</definedName>
    <definedName name="_______________________ME14" localSheetId="17">#REF!</definedName>
    <definedName name="_______________________ME14">#REF!</definedName>
    <definedName name="_______________________ME15" localSheetId="17">#REF!</definedName>
    <definedName name="_______________________ME15">#REF!</definedName>
    <definedName name="_______________________ME16" localSheetId="17">#REF!</definedName>
    <definedName name="_______________________ME16">#REF!</definedName>
    <definedName name="_______________________ME17" localSheetId="17">#REF!</definedName>
    <definedName name="_______________________ME17">#REF!</definedName>
    <definedName name="_______________________ME18" localSheetId="17">#REF!</definedName>
    <definedName name="_______________________ME18">#REF!</definedName>
    <definedName name="_______________________ME19" localSheetId="17">#REF!</definedName>
    <definedName name="_______________________ME19">#REF!</definedName>
    <definedName name="_______________________ME20" localSheetId="17">#REF!</definedName>
    <definedName name="_______________________ME20">#REF!</definedName>
    <definedName name="_______________________ME21" localSheetId="17">#REF!</definedName>
    <definedName name="_______________________ME21">#REF!</definedName>
    <definedName name="_______________________ME22" localSheetId="17">#REF!</definedName>
    <definedName name="_______________________ME22">#REF!</definedName>
    <definedName name="_______________________ME23" localSheetId="17">#REF!</definedName>
    <definedName name="_______________________ME23">#REF!</definedName>
    <definedName name="_______________________ME24" localSheetId="17">#REF!</definedName>
    <definedName name="_______________________ME24">#REF!</definedName>
    <definedName name="_______________________ME25" localSheetId="17">#REF!</definedName>
    <definedName name="_______________________ME25">#REF!</definedName>
    <definedName name="_______________________ME26" localSheetId="17">#REF!</definedName>
    <definedName name="_______________________ME26">#REF!</definedName>
    <definedName name="_______________________ME27" localSheetId="17">#REF!</definedName>
    <definedName name="_______________________ME27">#REF!</definedName>
    <definedName name="_______________________ME28" localSheetId="17">#REF!</definedName>
    <definedName name="_______________________ME28">#REF!</definedName>
    <definedName name="_______________________ME29" localSheetId="17">#REF!</definedName>
    <definedName name="_______________________ME29">#REF!</definedName>
    <definedName name="_______________________ME30" localSheetId="17">#REF!</definedName>
    <definedName name="_______________________ME30">#REF!</definedName>
    <definedName name="_______________________ME31" localSheetId="17">#REF!</definedName>
    <definedName name="_______________________ME31">#REF!</definedName>
    <definedName name="_______________________ME32" localSheetId="17">#REF!</definedName>
    <definedName name="_______________________ME32">#REF!</definedName>
    <definedName name="_______________________ME33" localSheetId="17">#REF!</definedName>
    <definedName name="_______________________ME33">#REF!</definedName>
    <definedName name="_______________________ME34" localSheetId="17">#REF!</definedName>
    <definedName name="_______________________ME34">#REF!</definedName>
    <definedName name="_______________________MMM01" localSheetId="17">#REF!</definedName>
    <definedName name="_______________________MMM01">#REF!</definedName>
    <definedName name="_______________________MMM02" localSheetId="17">#REF!</definedName>
    <definedName name="_______________________MMM02">#REF!</definedName>
    <definedName name="_______________________MMM03" localSheetId="17">#REF!</definedName>
    <definedName name="_______________________MMM03">#REF!</definedName>
    <definedName name="_______________________MMM04" localSheetId="17">#REF!</definedName>
    <definedName name="_______________________MMM04">#REF!</definedName>
    <definedName name="_______________________MMM05" localSheetId="17">#REF!</definedName>
    <definedName name="_______________________MMM05">#REF!</definedName>
    <definedName name="_______________________MMM06" localSheetId="17">#REF!</definedName>
    <definedName name="_______________________MMM06">#REF!</definedName>
    <definedName name="_______________________MMM07" localSheetId="17">#REF!</definedName>
    <definedName name="_______________________MMM07">#REF!</definedName>
    <definedName name="_______________________MMM08" localSheetId="17">#REF!</definedName>
    <definedName name="_______________________MMM08">#REF!</definedName>
    <definedName name="_______________________MMM09" localSheetId="17">#REF!</definedName>
    <definedName name="_______________________MMM09">#REF!</definedName>
    <definedName name="_______________________MMM10" localSheetId="17">#REF!</definedName>
    <definedName name="_______________________MMM10">#REF!</definedName>
    <definedName name="_______________________MMM11" localSheetId="17">#REF!</definedName>
    <definedName name="_______________________MMM11">#REF!</definedName>
    <definedName name="_______________________MMM12" localSheetId="17">#REF!</definedName>
    <definedName name="_______________________MMM12">#REF!</definedName>
    <definedName name="_______________________MMM13" localSheetId="17">#REF!</definedName>
    <definedName name="_______________________MMM13">#REF!</definedName>
    <definedName name="_______________________MMM14" localSheetId="17">#REF!</definedName>
    <definedName name="_______________________MMM14">#REF!</definedName>
    <definedName name="_______________________MMM15" localSheetId="17">#REF!</definedName>
    <definedName name="_______________________MMM15">#REF!</definedName>
    <definedName name="_______________________MMM16" localSheetId="17">#REF!</definedName>
    <definedName name="_______________________MMM16">#REF!</definedName>
    <definedName name="_______________________MMM17" localSheetId="17">#REF!</definedName>
    <definedName name="_______________________MMM17">#REF!</definedName>
    <definedName name="_______________________MMM18" localSheetId="17">#REF!</definedName>
    <definedName name="_______________________MMM18">#REF!</definedName>
    <definedName name="_______________________MMM19" localSheetId="17">#REF!</definedName>
    <definedName name="_______________________MMM19">#REF!</definedName>
    <definedName name="_______________________MMM20" localSheetId="17">#REF!</definedName>
    <definedName name="_______________________MMM20">#REF!</definedName>
    <definedName name="_______________________MMM21" localSheetId="17">#REF!</definedName>
    <definedName name="_______________________MMM21">#REF!</definedName>
    <definedName name="_______________________MMM22" localSheetId="17">#REF!</definedName>
    <definedName name="_______________________MMM22">#REF!</definedName>
    <definedName name="_______________________MMM23" localSheetId="17">#REF!</definedName>
    <definedName name="_______________________MMM23">#REF!</definedName>
    <definedName name="_______________________MMM24" localSheetId="17">#REF!</definedName>
    <definedName name="_______________________MMM24">#REF!</definedName>
    <definedName name="_______________________MMM25" localSheetId="17">#REF!</definedName>
    <definedName name="_______________________MMM25">#REF!</definedName>
    <definedName name="_______________________MMM26" localSheetId="17">#REF!</definedName>
    <definedName name="_______________________MMM26">#REF!</definedName>
    <definedName name="_______________________MMM27" localSheetId="17">#REF!</definedName>
    <definedName name="_______________________MMM27">#REF!</definedName>
    <definedName name="_______________________MMM28" localSheetId="17">#REF!</definedName>
    <definedName name="_______________________MMM28">#REF!</definedName>
    <definedName name="_______________________MMM29" localSheetId="17">#REF!</definedName>
    <definedName name="_______________________MMM29">#REF!</definedName>
    <definedName name="_______________________MMM30" localSheetId="17">#REF!</definedName>
    <definedName name="_______________________MMM30">#REF!</definedName>
    <definedName name="_______________________MMM31" localSheetId="17">#REF!</definedName>
    <definedName name="_______________________MMM31">#REF!</definedName>
    <definedName name="_______________________MMM32" localSheetId="17">#REF!</definedName>
    <definedName name="_______________________MMM32">#REF!</definedName>
    <definedName name="_______________________MMM33" localSheetId="17">#REF!</definedName>
    <definedName name="_______________________MMM33">#REF!</definedName>
    <definedName name="_______________________MMM34" localSheetId="17">#REF!</definedName>
    <definedName name="_______________________MMM34">#REF!</definedName>
    <definedName name="_______________________MMM35" localSheetId="17">#REF!</definedName>
    <definedName name="_______________________MMM35">#REF!</definedName>
    <definedName name="_______________________MMM36" localSheetId="17">#REF!</definedName>
    <definedName name="_______________________MMM36">#REF!</definedName>
    <definedName name="_______________________MMM37" localSheetId="17">#REF!</definedName>
    <definedName name="_______________________MMM37">#REF!</definedName>
    <definedName name="_______________________MMM38" localSheetId="17">#REF!</definedName>
    <definedName name="_______________________MMM38">#REF!</definedName>
    <definedName name="_______________________MMM39" localSheetId="17">#REF!</definedName>
    <definedName name="_______________________MMM39">#REF!</definedName>
    <definedName name="_______________________MMM40" localSheetId="17">#REF!</definedName>
    <definedName name="_______________________MMM40">#REF!</definedName>
    <definedName name="_______________________MMM41" localSheetId="17">#REF!</definedName>
    <definedName name="_______________________MMM41">#REF!</definedName>
    <definedName name="_______________________MMM411" localSheetId="17">#REF!</definedName>
    <definedName name="_______________________MMM411">#REF!</definedName>
    <definedName name="_______________________MMM42" localSheetId="17">#REF!</definedName>
    <definedName name="_______________________MMM42">#REF!</definedName>
    <definedName name="_______________________MMM43" localSheetId="17">#REF!</definedName>
    <definedName name="_______________________MMM43">#REF!</definedName>
    <definedName name="_______________________MMM44" localSheetId="17">#REF!</definedName>
    <definedName name="_______________________MMM44">#REF!</definedName>
    <definedName name="_______________________MMM45" localSheetId="17">#REF!</definedName>
    <definedName name="_______________________MMM45">#REF!</definedName>
    <definedName name="_______________________MMM46" localSheetId="17">#REF!</definedName>
    <definedName name="_______________________MMM46">#REF!</definedName>
    <definedName name="_______________________MMM47" localSheetId="17">#REF!</definedName>
    <definedName name="_______________________MMM47">#REF!</definedName>
    <definedName name="_______________________MMM48" localSheetId="17">#REF!</definedName>
    <definedName name="_______________________MMM48">#REF!</definedName>
    <definedName name="_______________________MMM49" localSheetId="17">#REF!</definedName>
    <definedName name="_______________________MMM49">#REF!</definedName>
    <definedName name="_______________________MMM50" localSheetId="17">#REF!</definedName>
    <definedName name="_______________________MMM50">#REF!</definedName>
    <definedName name="_______________________MMM51" localSheetId="17">#REF!</definedName>
    <definedName name="_______________________MMM51">#REF!</definedName>
    <definedName name="_______________________MMM52" localSheetId="17">#REF!</definedName>
    <definedName name="_______________________MMM52">#REF!</definedName>
    <definedName name="_______________________MMM53" localSheetId="17">#REF!</definedName>
    <definedName name="_______________________MMM53">#REF!</definedName>
    <definedName name="_______________________MMM54" localSheetId="17">#REF!</definedName>
    <definedName name="_______________________MMM54">#REF!</definedName>
    <definedName name="______________________DIV1">[8]BOQ!$G$21</definedName>
    <definedName name="______________________DIV10" localSheetId="17">[9]BOQ!#REF!</definedName>
    <definedName name="______________________DIV10">[9]BOQ!#REF!</definedName>
    <definedName name="______________________DIV11" localSheetId="17">[15]RAB!#REF!</definedName>
    <definedName name="______________________DIV11">[15]RAB!#REF!</definedName>
    <definedName name="______________________DIV2">[8]BOQ!$G$29</definedName>
    <definedName name="______________________DIV3">[8]BOQ!$G$41</definedName>
    <definedName name="______________________DIV4">[8]BOQ!$G$51</definedName>
    <definedName name="______________________DIV5" localSheetId="17">[9]BOQ!#REF!</definedName>
    <definedName name="______________________DIV5">[9]BOQ!#REF!</definedName>
    <definedName name="______________________DIV6" localSheetId="17">[9]BOQ!#REF!</definedName>
    <definedName name="______________________DIV6">[9]BOQ!#REF!</definedName>
    <definedName name="______________________DIV7" localSheetId="17">[9]BOQ!#REF!</definedName>
    <definedName name="______________________DIV7">[9]BOQ!#REF!</definedName>
    <definedName name="______________________DIV8" localSheetId="17">[9]BOQ!#REF!</definedName>
    <definedName name="______________________DIV8">[9]BOQ!#REF!</definedName>
    <definedName name="______________________DIV9">[8]BOQ!$G$63</definedName>
    <definedName name="______________________EEE01" localSheetId="17">#REF!</definedName>
    <definedName name="______________________EEE01">#REF!</definedName>
    <definedName name="______________________EEE02" localSheetId="17">#REF!</definedName>
    <definedName name="______________________EEE02">#REF!</definedName>
    <definedName name="______________________EEE03" localSheetId="17">#REF!</definedName>
    <definedName name="______________________EEE03">#REF!</definedName>
    <definedName name="______________________EEE04" localSheetId="17">#REF!</definedName>
    <definedName name="______________________EEE04">#REF!</definedName>
    <definedName name="______________________EEE05" localSheetId="17">#REF!</definedName>
    <definedName name="______________________EEE05">#REF!</definedName>
    <definedName name="______________________EEE06" localSheetId="17">#REF!</definedName>
    <definedName name="______________________EEE06">#REF!</definedName>
    <definedName name="______________________EEE07" localSheetId="17">#REF!</definedName>
    <definedName name="______________________EEE07">#REF!</definedName>
    <definedName name="______________________EEE08" localSheetId="17">#REF!</definedName>
    <definedName name="______________________EEE08">#REF!</definedName>
    <definedName name="______________________EEE09" localSheetId="17">#REF!</definedName>
    <definedName name="______________________EEE09">#REF!</definedName>
    <definedName name="______________________EEE10" localSheetId="17">#REF!</definedName>
    <definedName name="______________________EEE10">#REF!</definedName>
    <definedName name="______________________EEE11" localSheetId="17">#REF!</definedName>
    <definedName name="______________________EEE11">#REF!</definedName>
    <definedName name="______________________EEE12" localSheetId="17">#REF!</definedName>
    <definedName name="______________________EEE12">#REF!</definedName>
    <definedName name="______________________EEE13" localSheetId="17">#REF!</definedName>
    <definedName name="______________________EEE13">#REF!</definedName>
    <definedName name="______________________EEE14" localSheetId="17">#REF!</definedName>
    <definedName name="______________________EEE14">#REF!</definedName>
    <definedName name="______________________EEE15" localSheetId="17">#REF!</definedName>
    <definedName name="______________________EEE15">#REF!</definedName>
    <definedName name="______________________EEE16" localSheetId="17">#REF!</definedName>
    <definedName name="______________________EEE16">#REF!</definedName>
    <definedName name="______________________EEE17" localSheetId="17">#REF!</definedName>
    <definedName name="______________________EEE17">#REF!</definedName>
    <definedName name="______________________EEE18" localSheetId="17">#REF!</definedName>
    <definedName name="______________________EEE18">#REF!</definedName>
    <definedName name="______________________EEE19" localSheetId="17">#REF!</definedName>
    <definedName name="______________________EEE19">#REF!</definedName>
    <definedName name="______________________EEE20" localSheetId="17">#REF!</definedName>
    <definedName name="______________________EEE20">#REF!</definedName>
    <definedName name="______________________EEE21" localSheetId="17">#REF!</definedName>
    <definedName name="______________________EEE21">#REF!</definedName>
    <definedName name="______________________EEE22" localSheetId="17">#REF!</definedName>
    <definedName name="______________________EEE22">#REF!</definedName>
    <definedName name="______________________EEE23" localSheetId="17">#REF!</definedName>
    <definedName name="______________________EEE23">#REF!</definedName>
    <definedName name="______________________EEE24" localSheetId="17">#REF!</definedName>
    <definedName name="______________________EEE24">#REF!</definedName>
    <definedName name="______________________EEE25" localSheetId="17">#REF!</definedName>
    <definedName name="______________________EEE25">#REF!</definedName>
    <definedName name="______________________EEE26" localSheetId="17">#REF!</definedName>
    <definedName name="______________________EEE26">#REF!</definedName>
    <definedName name="______________________EEE27" localSheetId="17">#REF!</definedName>
    <definedName name="______________________EEE27">#REF!</definedName>
    <definedName name="______________________EEE28" localSheetId="17">#REF!</definedName>
    <definedName name="______________________EEE28">#REF!</definedName>
    <definedName name="______________________EEE29" localSheetId="17">#REF!</definedName>
    <definedName name="______________________EEE29">#REF!</definedName>
    <definedName name="______________________EEE30" localSheetId="17">#REF!</definedName>
    <definedName name="______________________EEE30">#REF!</definedName>
    <definedName name="______________________EEE31" localSheetId="17">#REF!</definedName>
    <definedName name="______________________EEE31">#REF!</definedName>
    <definedName name="______________________EEE32" localSheetId="17">#REF!</definedName>
    <definedName name="______________________EEE32">#REF!</definedName>
    <definedName name="______________________EEE33" localSheetId="17">#REF!</definedName>
    <definedName name="______________________EEE33">#REF!</definedName>
    <definedName name="______________________HAL1" localSheetId="17">#REF!</definedName>
    <definedName name="______________________HAL1">#REF!</definedName>
    <definedName name="______________________HAL2" localSheetId="17">#REF!</definedName>
    <definedName name="______________________HAL2">#REF!</definedName>
    <definedName name="______________________KL12">[16]alat!$AW$18</definedName>
    <definedName name="______________________LLL01" localSheetId="17">#REF!</definedName>
    <definedName name="______________________LLL01">#REF!</definedName>
    <definedName name="______________________LLL02" localSheetId="17">#REF!</definedName>
    <definedName name="______________________LLL02">#REF!</definedName>
    <definedName name="______________________LLL03" localSheetId="17">#REF!</definedName>
    <definedName name="______________________LLL03">#REF!</definedName>
    <definedName name="______________________LLL04" localSheetId="17">#REF!</definedName>
    <definedName name="______________________LLL04">#REF!</definedName>
    <definedName name="______________________LLL05" localSheetId="17">#REF!</definedName>
    <definedName name="______________________LLL05">#REF!</definedName>
    <definedName name="______________________LLL06" localSheetId="17">#REF!</definedName>
    <definedName name="______________________LLL06">#REF!</definedName>
    <definedName name="______________________LLL07" localSheetId="17">#REF!</definedName>
    <definedName name="______________________LLL07">#REF!</definedName>
    <definedName name="______________________LLL08" localSheetId="17">#REF!</definedName>
    <definedName name="______________________LLL08">#REF!</definedName>
    <definedName name="______________________LLL09" localSheetId="17">#REF!</definedName>
    <definedName name="______________________LLL09">#REF!</definedName>
    <definedName name="______________________LLL10" localSheetId="17">#REF!</definedName>
    <definedName name="______________________LLL10">#REF!</definedName>
    <definedName name="______________________LLL11" localSheetId="17">#REF!</definedName>
    <definedName name="______________________LLL11">#REF!</definedName>
    <definedName name="______________________MDE01" localSheetId="17">#REF!</definedName>
    <definedName name="______________________MDE01">#REF!</definedName>
    <definedName name="______________________MDE02" localSheetId="17">#REF!</definedName>
    <definedName name="______________________MDE02">#REF!</definedName>
    <definedName name="______________________MDE03" localSheetId="17">#REF!</definedName>
    <definedName name="______________________MDE03">#REF!</definedName>
    <definedName name="______________________MDE04" localSheetId="17">#REF!</definedName>
    <definedName name="______________________MDE04">#REF!</definedName>
    <definedName name="______________________MDE05" localSheetId="17">#REF!</definedName>
    <definedName name="______________________MDE05">#REF!</definedName>
    <definedName name="______________________MDE06" localSheetId="17">#REF!</definedName>
    <definedName name="______________________MDE06">#REF!</definedName>
    <definedName name="______________________MDE07" localSheetId="17">#REF!</definedName>
    <definedName name="______________________MDE07">#REF!</definedName>
    <definedName name="______________________MDE08">'[20]An Sat Alat'!$BO$214</definedName>
    <definedName name="______________________MDE09" localSheetId="17">#REF!</definedName>
    <definedName name="______________________MDE09">#REF!</definedName>
    <definedName name="______________________MDE10" localSheetId="17">#REF!</definedName>
    <definedName name="______________________MDE10">#REF!</definedName>
    <definedName name="______________________MDE11" localSheetId="17">#REF!</definedName>
    <definedName name="______________________MDE11">#REF!</definedName>
    <definedName name="______________________MDE12" localSheetId="17">#REF!</definedName>
    <definedName name="______________________MDE12">#REF!</definedName>
    <definedName name="______________________MDE13" localSheetId="17">#REF!</definedName>
    <definedName name="______________________MDE13">#REF!</definedName>
    <definedName name="______________________MDE14" localSheetId="17">#REF!</definedName>
    <definedName name="______________________MDE14">#REF!</definedName>
    <definedName name="______________________MDE15" localSheetId="17">#REF!</definedName>
    <definedName name="______________________MDE15">#REF!</definedName>
    <definedName name="______________________MDE16" localSheetId="17">#REF!</definedName>
    <definedName name="______________________MDE16">#REF!</definedName>
    <definedName name="______________________MDE17" localSheetId="17">#REF!</definedName>
    <definedName name="______________________MDE17">#REF!</definedName>
    <definedName name="______________________MDE18" localSheetId="17">#REF!</definedName>
    <definedName name="______________________MDE18">#REF!</definedName>
    <definedName name="______________________MDE19" localSheetId="17">#REF!</definedName>
    <definedName name="______________________MDE19">#REF!</definedName>
    <definedName name="______________________MDE20" localSheetId="17">#REF!</definedName>
    <definedName name="______________________MDE20">#REF!</definedName>
    <definedName name="______________________MDE21" localSheetId="17">#REF!</definedName>
    <definedName name="______________________MDE21">#REF!</definedName>
    <definedName name="______________________MDE22" localSheetId="17">#REF!</definedName>
    <definedName name="______________________MDE22">#REF!</definedName>
    <definedName name="______________________MDE23" localSheetId="17">#REF!</definedName>
    <definedName name="______________________MDE23">#REF!</definedName>
    <definedName name="______________________MDE24" localSheetId="17">#REF!</definedName>
    <definedName name="______________________MDE24">#REF!</definedName>
    <definedName name="______________________MDE25" localSheetId="17">#REF!</definedName>
    <definedName name="______________________MDE25">#REF!</definedName>
    <definedName name="______________________MDE26" localSheetId="17">#REF!</definedName>
    <definedName name="______________________MDE26">#REF!</definedName>
    <definedName name="______________________MDE27" localSheetId="17">#REF!</definedName>
    <definedName name="______________________MDE27">#REF!</definedName>
    <definedName name="______________________MDE28" localSheetId="17">#REF!</definedName>
    <definedName name="______________________MDE28">#REF!</definedName>
    <definedName name="______________________MDE29" localSheetId="17">#REF!</definedName>
    <definedName name="______________________MDE29">#REF!</definedName>
    <definedName name="______________________MDE30" localSheetId="17">#REF!</definedName>
    <definedName name="______________________MDE30">#REF!</definedName>
    <definedName name="______________________MDE31" localSheetId="17">#REF!</definedName>
    <definedName name="______________________MDE31">#REF!</definedName>
    <definedName name="______________________MDE32" localSheetId="17">#REF!</definedName>
    <definedName name="______________________MDE32">#REF!</definedName>
    <definedName name="______________________MDE33" localSheetId="17">#REF!</definedName>
    <definedName name="______________________MDE33">#REF!</definedName>
    <definedName name="______________________MDE34" localSheetId="17">#REF!</definedName>
    <definedName name="______________________MDE34">#REF!</definedName>
    <definedName name="______________________ME01" localSheetId="17">#REF!</definedName>
    <definedName name="______________________ME01">#REF!</definedName>
    <definedName name="______________________ME02" localSheetId="17">#REF!</definedName>
    <definedName name="______________________ME02">#REF!</definedName>
    <definedName name="______________________ME03" localSheetId="17">#REF!</definedName>
    <definedName name="______________________ME03">#REF!</definedName>
    <definedName name="______________________ME04" localSheetId="17">#REF!</definedName>
    <definedName name="______________________ME04">#REF!</definedName>
    <definedName name="______________________ME05" localSheetId="17">#REF!</definedName>
    <definedName name="______________________ME05">#REF!</definedName>
    <definedName name="______________________ME06" localSheetId="17">#REF!</definedName>
    <definedName name="______________________ME06">#REF!</definedName>
    <definedName name="______________________ME07" localSheetId="17">#REF!</definedName>
    <definedName name="______________________ME07">#REF!</definedName>
    <definedName name="______________________ME08">'[20]An Sat Alat'!$BO$213</definedName>
    <definedName name="______________________ME09" localSheetId="17">#REF!</definedName>
    <definedName name="______________________ME09">#REF!</definedName>
    <definedName name="______________________ME10" localSheetId="17">#REF!</definedName>
    <definedName name="______________________ME10">#REF!</definedName>
    <definedName name="______________________ME11" localSheetId="17">#REF!</definedName>
    <definedName name="______________________ME11">#REF!</definedName>
    <definedName name="______________________ME12" localSheetId="17">#REF!</definedName>
    <definedName name="______________________ME12">#REF!</definedName>
    <definedName name="______________________ME13" localSheetId="17">#REF!</definedName>
    <definedName name="______________________ME13">#REF!</definedName>
    <definedName name="______________________ME14" localSheetId="17">#REF!</definedName>
    <definedName name="______________________ME14">#REF!</definedName>
    <definedName name="______________________ME15" localSheetId="17">#REF!</definedName>
    <definedName name="______________________ME15">#REF!</definedName>
    <definedName name="______________________ME16" localSheetId="17">#REF!</definedName>
    <definedName name="______________________ME16">#REF!</definedName>
    <definedName name="______________________ME17" localSheetId="17">#REF!</definedName>
    <definedName name="______________________ME17">#REF!</definedName>
    <definedName name="______________________ME18" localSheetId="17">#REF!</definedName>
    <definedName name="______________________ME18">#REF!</definedName>
    <definedName name="______________________ME19" localSheetId="17">#REF!</definedName>
    <definedName name="______________________ME19">#REF!</definedName>
    <definedName name="______________________ME20" localSheetId="17">#REF!</definedName>
    <definedName name="______________________ME20">#REF!</definedName>
    <definedName name="______________________ME21" localSheetId="17">#REF!</definedName>
    <definedName name="______________________ME21">#REF!</definedName>
    <definedName name="______________________ME22" localSheetId="17">#REF!</definedName>
    <definedName name="______________________ME22">#REF!</definedName>
    <definedName name="______________________ME23" localSheetId="17">#REF!</definedName>
    <definedName name="______________________ME23">#REF!</definedName>
    <definedName name="______________________ME24" localSheetId="17">#REF!</definedName>
    <definedName name="______________________ME24">#REF!</definedName>
    <definedName name="______________________ME25" localSheetId="17">#REF!</definedName>
    <definedName name="______________________ME25">#REF!</definedName>
    <definedName name="______________________ME26" localSheetId="17">#REF!</definedName>
    <definedName name="______________________ME26">#REF!</definedName>
    <definedName name="______________________ME27" localSheetId="17">#REF!</definedName>
    <definedName name="______________________ME27">#REF!</definedName>
    <definedName name="______________________ME28" localSheetId="17">#REF!</definedName>
    <definedName name="______________________ME28">#REF!</definedName>
    <definedName name="______________________ME29" localSheetId="17">#REF!</definedName>
    <definedName name="______________________ME29">#REF!</definedName>
    <definedName name="______________________ME30" localSheetId="17">#REF!</definedName>
    <definedName name="______________________ME30">#REF!</definedName>
    <definedName name="______________________ME31" localSheetId="17">#REF!</definedName>
    <definedName name="______________________ME31">#REF!</definedName>
    <definedName name="______________________ME32" localSheetId="17">#REF!</definedName>
    <definedName name="______________________ME32">#REF!</definedName>
    <definedName name="______________________ME33" localSheetId="17">#REF!</definedName>
    <definedName name="______________________ME33">#REF!</definedName>
    <definedName name="______________________ME34" localSheetId="17">#REF!</definedName>
    <definedName name="______________________ME34">#REF!</definedName>
    <definedName name="______________________MMM01" localSheetId="17">#REF!</definedName>
    <definedName name="______________________MMM01">#REF!</definedName>
    <definedName name="______________________MMM02" localSheetId="17">#REF!</definedName>
    <definedName name="______________________MMM02">#REF!</definedName>
    <definedName name="______________________MMM03" localSheetId="17">#REF!</definedName>
    <definedName name="______________________MMM03">#REF!</definedName>
    <definedName name="______________________MMM04" localSheetId="17">#REF!</definedName>
    <definedName name="______________________MMM04">#REF!</definedName>
    <definedName name="______________________MMM05" localSheetId="17">#REF!</definedName>
    <definedName name="______________________MMM05">#REF!</definedName>
    <definedName name="______________________MMM06" localSheetId="17">#REF!</definedName>
    <definedName name="______________________MMM06">#REF!</definedName>
    <definedName name="______________________MMM07" localSheetId="17">#REF!</definedName>
    <definedName name="______________________MMM07">#REF!</definedName>
    <definedName name="______________________MMM08" localSheetId="17">#REF!</definedName>
    <definedName name="______________________MMM08">#REF!</definedName>
    <definedName name="______________________MMM09" localSheetId="17">#REF!</definedName>
    <definedName name="______________________MMM09">#REF!</definedName>
    <definedName name="______________________MMM10" localSheetId="17">#REF!</definedName>
    <definedName name="______________________MMM10">#REF!</definedName>
    <definedName name="______________________MMM11" localSheetId="17">#REF!</definedName>
    <definedName name="______________________MMM11">#REF!</definedName>
    <definedName name="______________________MMM12" localSheetId="17">#REF!</definedName>
    <definedName name="______________________MMM12">#REF!</definedName>
    <definedName name="______________________MMM13" localSheetId="17">#REF!</definedName>
    <definedName name="______________________MMM13">#REF!</definedName>
    <definedName name="______________________MMM14" localSheetId="17">#REF!</definedName>
    <definedName name="______________________MMM14">#REF!</definedName>
    <definedName name="______________________MMM15" localSheetId="17">#REF!</definedName>
    <definedName name="______________________MMM15">#REF!</definedName>
    <definedName name="______________________MMM16" localSheetId="17">#REF!</definedName>
    <definedName name="______________________MMM16">#REF!</definedName>
    <definedName name="______________________MMM17" localSheetId="17">#REF!</definedName>
    <definedName name="______________________MMM17">#REF!</definedName>
    <definedName name="______________________MMM18" localSheetId="17">#REF!</definedName>
    <definedName name="______________________MMM18">#REF!</definedName>
    <definedName name="______________________MMM19" localSheetId="17">#REF!</definedName>
    <definedName name="______________________MMM19">#REF!</definedName>
    <definedName name="______________________MMM20" localSheetId="17">#REF!</definedName>
    <definedName name="______________________MMM20">#REF!</definedName>
    <definedName name="______________________MMM21" localSheetId="17">#REF!</definedName>
    <definedName name="______________________MMM21">#REF!</definedName>
    <definedName name="______________________MMM22" localSheetId="17">#REF!</definedName>
    <definedName name="______________________MMM22">#REF!</definedName>
    <definedName name="______________________MMM23" localSheetId="17">#REF!</definedName>
    <definedName name="______________________MMM23">#REF!</definedName>
    <definedName name="______________________MMM24" localSheetId="17">#REF!</definedName>
    <definedName name="______________________MMM24">#REF!</definedName>
    <definedName name="______________________MMM25" localSheetId="17">#REF!</definedName>
    <definedName name="______________________MMM25">#REF!</definedName>
    <definedName name="______________________MMM26" localSheetId="17">#REF!</definedName>
    <definedName name="______________________MMM26">#REF!</definedName>
    <definedName name="______________________MMM27" localSheetId="17">#REF!</definedName>
    <definedName name="______________________MMM27">#REF!</definedName>
    <definedName name="______________________MMM28" localSheetId="17">#REF!</definedName>
    <definedName name="______________________MMM28">#REF!</definedName>
    <definedName name="______________________MMM29" localSheetId="17">#REF!</definedName>
    <definedName name="______________________MMM29">#REF!</definedName>
    <definedName name="______________________MMM30" localSheetId="17">#REF!</definedName>
    <definedName name="______________________MMM30">#REF!</definedName>
    <definedName name="______________________MMM31" localSheetId="17">#REF!</definedName>
    <definedName name="______________________MMM31">#REF!</definedName>
    <definedName name="______________________MMM32" localSheetId="17">#REF!</definedName>
    <definedName name="______________________MMM32">#REF!</definedName>
    <definedName name="______________________MMM33" localSheetId="17">#REF!</definedName>
    <definedName name="______________________MMM33">#REF!</definedName>
    <definedName name="______________________MMM34" localSheetId="17">#REF!</definedName>
    <definedName name="______________________MMM34">#REF!</definedName>
    <definedName name="______________________MMM35" localSheetId="17">#REF!</definedName>
    <definedName name="______________________MMM35">#REF!</definedName>
    <definedName name="______________________MMM36" localSheetId="17">#REF!</definedName>
    <definedName name="______________________MMM36">#REF!</definedName>
    <definedName name="______________________MMM37" localSheetId="17">#REF!</definedName>
    <definedName name="______________________MMM37">#REF!</definedName>
    <definedName name="______________________MMM38" localSheetId="17">#REF!</definedName>
    <definedName name="______________________MMM38">#REF!</definedName>
    <definedName name="______________________MMM39" localSheetId="17">#REF!</definedName>
    <definedName name="______________________MMM39">#REF!</definedName>
    <definedName name="______________________MMM40" localSheetId="17">#REF!</definedName>
    <definedName name="______________________MMM40">#REF!</definedName>
    <definedName name="______________________MMM41" localSheetId="17">#REF!</definedName>
    <definedName name="______________________MMM41">#REF!</definedName>
    <definedName name="______________________MMM411" localSheetId="17">#REF!</definedName>
    <definedName name="______________________MMM411">#REF!</definedName>
    <definedName name="______________________MMM42" localSheetId="17">#REF!</definedName>
    <definedName name="______________________MMM42">#REF!</definedName>
    <definedName name="______________________MMM43" localSheetId="17">#REF!</definedName>
    <definedName name="______________________MMM43">#REF!</definedName>
    <definedName name="______________________MMM44" localSheetId="17">#REF!</definedName>
    <definedName name="______________________MMM44">#REF!</definedName>
    <definedName name="______________________MMM45" localSheetId="17">#REF!</definedName>
    <definedName name="______________________MMM45">#REF!</definedName>
    <definedName name="______________________MMM46" localSheetId="17">#REF!</definedName>
    <definedName name="______________________MMM46">#REF!</definedName>
    <definedName name="______________________MMM47" localSheetId="17">#REF!</definedName>
    <definedName name="______________________MMM47">#REF!</definedName>
    <definedName name="______________________MMM48" localSheetId="17">#REF!</definedName>
    <definedName name="______________________MMM48">#REF!</definedName>
    <definedName name="______________________MMM49" localSheetId="17">#REF!</definedName>
    <definedName name="______________________MMM49">#REF!</definedName>
    <definedName name="______________________MMM50" localSheetId="17">#REF!</definedName>
    <definedName name="______________________MMM50">#REF!</definedName>
    <definedName name="______________________MMM51" localSheetId="17">#REF!</definedName>
    <definedName name="______________________MMM51">#REF!</definedName>
    <definedName name="______________________MMM52" localSheetId="17">#REF!</definedName>
    <definedName name="______________________MMM52">#REF!</definedName>
    <definedName name="______________________MMM53" localSheetId="17">#REF!</definedName>
    <definedName name="______________________MMM53">#REF!</definedName>
    <definedName name="______________________MMM54" localSheetId="17">#REF!</definedName>
    <definedName name="______________________MMM54">#REF!</definedName>
    <definedName name="_____________________DIV1">[8]BOQ!$G$21</definedName>
    <definedName name="_____________________DIV11" localSheetId="17">[15]RAB!#REF!</definedName>
    <definedName name="_____________________DIV11">[15]RAB!#REF!</definedName>
    <definedName name="_____________________DIV2">[8]BOQ!$G$29</definedName>
    <definedName name="_____________________DIV3">[8]BOQ!$G$41</definedName>
    <definedName name="_____________________DIV4">[8]BOQ!$G$51</definedName>
    <definedName name="_____________________DIV5" localSheetId="17">[9]BOQ!#REF!</definedName>
    <definedName name="_____________________DIV5">[9]BOQ!#REF!</definedName>
    <definedName name="_____________________DIV6" localSheetId="17">[9]BOQ!#REF!</definedName>
    <definedName name="_____________________DIV6">[9]BOQ!#REF!</definedName>
    <definedName name="_____________________DIV8" localSheetId="17">[9]BOQ!#REF!</definedName>
    <definedName name="_____________________DIV8">[9]BOQ!#REF!</definedName>
    <definedName name="_____________________EEE01" localSheetId="17">#REF!</definedName>
    <definedName name="_____________________EEE01">#REF!</definedName>
    <definedName name="_____________________EEE02" localSheetId="17">#REF!</definedName>
    <definedName name="_____________________EEE02">#REF!</definedName>
    <definedName name="_____________________EEE03" localSheetId="17">#REF!</definedName>
    <definedName name="_____________________EEE03">#REF!</definedName>
    <definedName name="_____________________EEE04" localSheetId="17">#REF!</definedName>
    <definedName name="_____________________EEE04">#REF!</definedName>
    <definedName name="_____________________EEE05" localSheetId="17">#REF!</definedName>
    <definedName name="_____________________EEE05">#REF!</definedName>
    <definedName name="_____________________EEE06" localSheetId="17">#REF!</definedName>
    <definedName name="_____________________EEE06">#REF!</definedName>
    <definedName name="_____________________EEE07" localSheetId="17">#REF!</definedName>
    <definedName name="_____________________EEE07">#REF!</definedName>
    <definedName name="_____________________EEE08" localSheetId="17">#REF!</definedName>
    <definedName name="_____________________EEE08">#REF!</definedName>
    <definedName name="_____________________EEE09" localSheetId="17">#REF!</definedName>
    <definedName name="_____________________EEE09">#REF!</definedName>
    <definedName name="_____________________EEE10" localSheetId="17">#REF!</definedName>
    <definedName name="_____________________EEE10">#REF!</definedName>
    <definedName name="_____________________EEE11" localSheetId="17">#REF!</definedName>
    <definedName name="_____________________EEE11">#REF!</definedName>
    <definedName name="_____________________EEE12" localSheetId="17">#REF!</definedName>
    <definedName name="_____________________EEE12">#REF!</definedName>
    <definedName name="_____________________EEE13" localSheetId="17">#REF!</definedName>
    <definedName name="_____________________EEE13">#REF!</definedName>
    <definedName name="_____________________EEE14" localSheetId="17">#REF!</definedName>
    <definedName name="_____________________EEE14">#REF!</definedName>
    <definedName name="_____________________EEE15" localSheetId="17">#REF!</definedName>
    <definedName name="_____________________EEE15">#REF!</definedName>
    <definedName name="_____________________EEE16" localSheetId="17">#REF!</definedName>
    <definedName name="_____________________EEE16">#REF!</definedName>
    <definedName name="_____________________EEE17" localSheetId="17">#REF!</definedName>
    <definedName name="_____________________EEE17">#REF!</definedName>
    <definedName name="_____________________EEE18" localSheetId="17">#REF!</definedName>
    <definedName name="_____________________EEE18">#REF!</definedName>
    <definedName name="_____________________EEE19" localSheetId="17">#REF!</definedName>
    <definedName name="_____________________EEE19">#REF!</definedName>
    <definedName name="_____________________EEE20" localSheetId="17">#REF!</definedName>
    <definedName name="_____________________EEE20">#REF!</definedName>
    <definedName name="_____________________EEE21" localSheetId="17">#REF!</definedName>
    <definedName name="_____________________EEE21">#REF!</definedName>
    <definedName name="_____________________EEE22" localSheetId="17">#REF!</definedName>
    <definedName name="_____________________EEE22">#REF!</definedName>
    <definedName name="_____________________EEE23" localSheetId="17">#REF!</definedName>
    <definedName name="_____________________EEE23">#REF!</definedName>
    <definedName name="_____________________EEE24" localSheetId="17">#REF!</definedName>
    <definedName name="_____________________EEE24">#REF!</definedName>
    <definedName name="_____________________EEE25" localSheetId="17">#REF!</definedName>
    <definedName name="_____________________EEE25">#REF!</definedName>
    <definedName name="_____________________EEE26" localSheetId="17">#REF!</definedName>
    <definedName name="_____________________EEE26">#REF!</definedName>
    <definedName name="_____________________EEE27" localSheetId="17">#REF!</definedName>
    <definedName name="_____________________EEE27">#REF!</definedName>
    <definedName name="_____________________EEE28" localSheetId="17">#REF!</definedName>
    <definedName name="_____________________EEE28">#REF!</definedName>
    <definedName name="_____________________EEE29" localSheetId="17">#REF!</definedName>
    <definedName name="_____________________EEE29">#REF!</definedName>
    <definedName name="_____________________EEE30" localSheetId="17">#REF!</definedName>
    <definedName name="_____________________EEE30">#REF!</definedName>
    <definedName name="_____________________EEE31" localSheetId="17">#REF!</definedName>
    <definedName name="_____________________EEE31">#REF!</definedName>
    <definedName name="_____________________EEE32" localSheetId="17">#REF!</definedName>
    <definedName name="_____________________EEE32">#REF!</definedName>
    <definedName name="_____________________EEE33" localSheetId="17">#REF!</definedName>
    <definedName name="_____________________EEE33">#REF!</definedName>
    <definedName name="_____________________HAL1" localSheetId="17">#REF!</definedName>
    <definedName name="_____________________HAL1">#REF!</definedName>
    <definedName name="_____________________HAL2" localSheetId="17">#REF!</definedName>
    <definedName name="_____________________HAL2">#REF!</definedName>
    <definedName name="_____________________KL12">[16]alat!$AW$18</definedName>
    <definedName name="_____________________LLL01" localSheetId="17">#REF!</definedName>
    <definedName name="_____________________LLL01">#REF!</definedName>
    <definedName name="_____________________LLL02" localSheetId="17">#REF!</definedName>
    <definedName name="_____________________LLL02">#REF!</definedName>
    <definedName name="_____________________LLL03" localSheetId="17">#REF!</definedName>
    <definedName name="_____________________LLL03">#REF!</definedName>
    <definedName name="_____________________LLL04" localSheetId="17">#REF!</definedName>
    <definedName name="_____________________LLL04">#REF!</definedName>
    <definedName name="_____________________LLL05" localSheetId="17">#REF!</definedName>
    <definedName name="_____________________LLL05">#REF!</definedName>
    <definedName name="_____________________LLL06" localSheetId="17">#REF!</definedName>
    <definedName name="_____________________LLL06">#REF!</definedName>
    <definedName name="_____________________LLL07" localSheetId="17">#REF!</definedName>
    <definedName name="_____________________LLL07">#REF!</definedName>
    <definedName name="_____________________LLL08" localSheetId="17">#REF!</definedName>
    <definedName name="_____________________LLL08">#REF!</definedName>
    <definedName name="_____________________LLL09" localSheetId="17">#REF!</definedName>
    <definedName name="_____________________LLL09">#REF!</definedName>
    <definedName name="_____________________LLL10" localSheetId="17">#REF!</definedName>
    <definedName name="_____________________LLL10">#REF!</definedName>
    <definedName name="_____________________LLL11" localSheetId="17">#REF!</definedName>
    <definedName name="_____________________LLL11">#REF!</definedName>
    <definedName name="_____________________MDE01" localSheetId="17">#REF!</definedName>
    <definedName name="_____________________MDE01">#REF!</definedName>
    <definedName name="_____________________MDE02" localSheetId="17">#REF!</definedName>
    <definedName name="_____________________MDE02">#REF!</definedName>
    <definedName name="_____________________MDE03" localSheetId="17">#REF!</definedName>
    <definedName name="_____________________MDE03">#REF!</definedName>
    <definedName name="_____________________MDE04" localSheetId="17">#REF!</definedName>
    <definedName name="_____________________MDE04">#REF!</definedName>
    <definedName name="_____________________MDE05" localSheetId="17">#REF!</definedName>
    <definedName name="_____________________MDE05">#REF!</definedName>
    <definedName name="_____________________MDE06" localSheetId="17">#REF!</definedName>
    <definedName name="_____________________MDE06">#REF!</definedName>
    <definedName name="_____________________MDE07" localSheetId="17">#REF!</definedName>
    <definedName name="_____________________MDE07">#REF!</definedName>
    <definedName name="_____________________MDE08">'[20]An Sat Alat'!$BO$214</definedName>
    <definedName name="_____________________MDE09" localSheetId="17">#REF!</definedName>
    <definedName name="_____________________MDE09">#REF!</definedName>
    <definedName name="_____________________MDE10" localSheetId="17">#REF!</definedName>
    <definedName name="_____________________MDE10">#REF!</definedName>
    <definedName name="_____________________MDE11" localSheetId="17">#REF!</definedName>
    <definedName name="_____________________MDE11">#REF!</definedName>
    <definedName name="_____________________MDE12" localSheetId="17">#REF!</definedName>
    <definedName name="_____________________MDE12">#REF!</definedName>
    <definedName name="_____________________MDE13" localSheetId="17">#REF!</definedName>
    <definedName name="_____________________MDE13">#REF!</definedName>
    <definedName name="_____________________MDE14" localSheetId="17">#REF!</definedName>
    <definedName name="_____________________MDE14">#REF!</definedName>
    <definedName name="_____________________MDE15" localSheetId="17">#REF!</definedName>
    <definedName name="_____________________MDE15">#REF!</definedName>
    <definedName name="_____________________MDE16" localSheetId="17">#REF!</definedName>
    <definedName name="_____________________MDE16">#REF!</definedName>
    <definedName name="_____________________MDE17" localSheetId="17">#REF!</definedName>
    <definedName name="_____________________MDE17">#REF!</definedName>
    <definedName name="_____________________MDE18" localSheetId="17">#REF!</definedName>
    <definedName name="_____________________MDE18">#REF!</definedName>
    <definedName name="_____________________MDE19" localSheetId="17">#REF!</definedName>
    <definedName name="_____________________MDE19">#REF!</definedName>
    <definedName name="_____________________MDE20" localSheetId="17">#REF!</definedName>
    <definedName name="_____________________MDE20">#REF!</definedName>
    <definedName name="_____________________MDE21" localSheetId="17">#REF!</definedName>
    <definedName name="_____________________MDE21">#REF!</definedName>
    <definedName name="_____________________MDE22" localSheetId="17">#REF!</definedName>
    <definedName name="_____________________MDE22">#REF!</definedName>
    <definedName name="_____________________MDE23" localSheetId="17">#REF!</definedName>
    <definedName name="_____________________MDE23">#REF!</definedName>
    <definedName name="_____________________MDE24" localSheetId="17">#REF!</definedName>
    <definedName name="_____________________MDE24">#REF!</definedName>
    <definedName name="_____________________MDE25" localSheetId="17">#REF!</definedName>
    <definedName name="_____________________MDE25">#REF!</definedName>
    <definedName name="_____________________MDE26" localSheetId="17">#REF!</definedName>
    <definedName name="_____________________MDE26">#REF!</definedName>
    <definedName name="_____________________MDE27" localSheetId="17">#REF!</definedName>
    <definedName name="_____________________MDE27">#REF!</definedName>
    <definedName name="_____________________MDE28" localSheetId="17">#REF!</definedName>
    <definedName name="_____________________MDE28">#REF!</definedName>
    <definedName name="_____________________MDE29" localSheetId="17">#REF!</definedName>
    <definedName name="_____________________MDE29">#REF!</definedName>
    <definedName name="_____________________MDE30" localSheetId="17">#REF!</definedName>
    <definedName name="_____________________MDE30">#REF!</definedName>
    <definedName name="_____________________MDE31" localSheetId="17">#REF!</definedName>
    <definedName name="_____________________MDE31">#REF!</definedName>
    <definedName name="_____________________MDE32" localSheetId="17">#REF!</definedName>
    <definedName name="_____________________MDE32">#REF!</definedName>
    <definedName name="_____________________MDE33" localSheetId="17">#REF!</definedName>
    <definedName name="_____________________MDE33">#REF!</definedName>
    <definedName name="_____________________MDE34" localSheetId="17">#REF!</definedName>
    <definedName name="_____________________MDE34">#REF!</definedName>
    <definedName name="_____________________ME01" localSheetId="17">#REF!</definedName>
    <definedName name="_____________________ME01">#REF!</definedName>
    <definedName name="_____________________ME02" localSheetId="17">#REF!</definedName>
    <definedName name="_____________________ME02">#REF!</definedName>
    <definedName name="_____________________ME03" localSheetId="17">#REF!</definedName>
    <definedName name="_____________________ME03">#REF!</definedName>
    <definedName name="_____________________ME04" localSheetId="17">#REF!</definedName>
    <definedName name="_____________________ME04">#REF!</definedName>
    <definedName name="_____________________ME05" localSheetId="17">#REF!</definedName>
    <definedName name="_____________________ME05">#REF!</definedName>
    <definedName name="_____________________ME06" localSheetId="17">#REF!</definedName>
    <definedName name="_____________________ME06">#REF!</definedName>
    <definedName name="_____________________ME07" localSheetId="17">#REF!</definedName>
    <definedName name="_____________________ME07">#REF!</definedName>
    <definedName name="_____________________ME08">'[20]An Sat Alat'!$BO$213</definedName>
    <definedName name="_____________________ME09" localSheetId="17">#REF!</definedName>
    <definedName name="_____________________ME09">#REF!</definedName>
    <definedName name="_____________________ME10" localSheetId="17">#REF!</definedName>
    <definedName name="_____________________ME10">#REF!</definedName>
    <definedName name="_____________________ME11" localSheetId="17">#REF!</definedName>
    <definedName name="_____________________ME11">#REF!</definedName>
    <definedName name="_____________________ME12" localSheetId="17">#REF!</definedName>
    <definedName name="_____________________ME12">#REF!</definedName>
    <definedName name="_____________________ME13" localSheetId="17">#REF!</definedName>
    <definedName name="_____________________ME13">#REF!</definedName>
    <definedName name="_____________________ME14" localSheetId="17">#REF!</definedName>
    <definedName name="_____________________ME14">#REF!</definedName>
    <definedName name="_____________________ME15" localSheetId="17">#REF!</definedName>
    <definedName name="_____________________ME15">#REF!</definedName>
    <definedName name="_____________________ME16" localSheetId="17">#REF!</definedName>
    <definedName name="_____________________ME16">#REF!</definedName>
    <definedName name="_____________________ME17" localSheetId="17">#REF!</definedName>
    <definedName name="_____________________ME17">#REF!</definedName>
    <definedName name="_____________________ME18" localSheetId="17">#REF!</definedName>
    <definedName name="_____________________ME18">#REF!</definedName>
    <definedName name="_____________________ME19" localSheetId="17">#REF!</definedName>
    <definedName name="_____________________ME19">#REF!</definedName>
    <definedName name="_____________________ME20" localSheetId="17">#REF!</definedName>
    <definedName name="_____________________ME20">#REF!</definedName>
    <definedName name="_____________________ME21" localSheetId="17">#REF!</definedName>
    <definedName name="_____________________ME21">#REF!</definedName>
    <definedName name="_____________________ME22" localSheetId="17">#REF!</definedName>
    <definedName name="_____________________ME22">#REF!</definedName>
    <definedName name="_____________________ME23" localSheetId="17">#REF!</definedName>
    <definedName name="_____________________ME23">#REF!</definedName>
    <definedName name="_____________________ME24" localSheetId="17">#REF!</definedName>
    <definedName name="_____________________ME24">#REF!</definedName>
    <definedName name="_____________________ME25" localSheetId="17">#REF!</definedName>
    <definedName name="_____________________ME25">#REF!</definedName>
    <definedName name="_____________________ME26" localSheetId="17">#REF!</definedName>
    <definedName name="_____________________ME26">#REF!</definedName>
    <definedName name="_____________________ME27" localSheetId="17">#REF!</definedName>
    <definedName name="_____________________ME27">#REF!</definedName>
    <definedName name="_____________________ME28" localSheetId="17">#REF!</definedName>
    <definedName name="_____________________ME28">#REF!</definedName>
    <definedName name="_____________________ME29" localSheetId="17">#REF!</definedName>
    <definedName name="_____________________ME29">#REF!</definedName>
    <definedName name="_____________________ME30" localSheetId="17">#REF!</definedName>
    <definedName name="_____________________ME30">#REF!</definedName>
    <definedName name="_____________________ME31" localSheetId="17">#REF!</definedName>
    <definedName name="_____________________ME31">#REF!</definedName>
    <definedName name="_____________________ME32" localSheetId="17">#REF!</definedName>
    <definedName name="_____________________ME32">#REF!</definedName>
    <definedName name="_____________________ME33" localSheetId="17">#REF!</definedName>
    <definedName name="_____________________ME33">#REF!</definedName>
    <definedName name="_____________________ME34" localSheetId="17">#REF!</definedName>
    <definedName name="_____________________ME34">#REF!</definedName>
    <definedName name="_____________________MMM01" localSheetId="17">#REF!</definedName>
    <definedName name="_____________________MMM01">#REF!</definedName>
    <definedName name="_____________________MMM02" localSheetId="17">#REF!</definedName>
    <definedName name="_____________________MMM02">#REF!</definedName>
    <definedName name="_____________________MMM03" localSheetId="17">#REF!</definedName>
    <definedName name="_____________________MMM03">#REF!</definedName>
    <definedName name="_____________________MMM04" localSheetId="17">#REF!</definedName>
    <definedName name="_____________________MMM04">#REF!</definedName>
    <definedName name="_____________________MMM05" localSheetId="17">#REF!</definedName>
    <definedName name="_____________________MMM05">#REF!</definedName>
    <definedName name="_____________________MMM06" localSheetId="17">#REF!</definedName>
    <definedName name="_____________________MMM06">#REF!</definedName>
    <definedName name="_____________________MMM07" localSheetId="17">#REF!</definedName>
    <definedName name="_____________________MMM07">#REF!</definedName>
    <definedName name="_____________________MMM08" localSheetId="17">#REF!</definedName>
    <definedName name="_____________________MMM08">#REF!</definedName>
    <definedName name="_____________________MMM09" localSheetId="17">#REF!</definedName>
    <definedName name="_____________________MMM09">#REF!</definedName>
    <definedName name="_____________________MMM10" localSheetId="17">#REF!</definedName>
    <definedName name="_____________________MMM10">#REF!</definedName>
    <definedName name="_____________________MMM11" localSheetId="17">#REF!</definedName>
    <definedName name="_____________________MMM11">#REF!</definedName>
    <definedName name="_____________________MMM12" localSheetId="17">#REF!</definedName>
    <definedName name="_____________________MMM12">#REF!</definedName>
    <definedName name="_____________________MMM13" localSheetId="17">#REF!</definedName>
    <definedName name="_____________________MMM13">#REF!</definedName>
    <definedName name="_____________________MMM14" localSheetId="17">#REF!</definedName>
    <definedName name="_____________________MMM14">#REF!</definedName>
    <definedName name="_____________________MMM15" localSheetId="17">#REF!</definedName>
    <definedName name="_____________________MMM15">#REF!</definedName>
    <definedName name="_____________________MMM16" localSheetId="17">#REF!</definedName>
    <definedName name="_____________________MMM16">#REF!</definedName>
    <definedName name="_____________________MMM17" localSheetId="17">#REF!</definedName>
    <definedName name="_____________________MMM17">#REF!</definedName>
    <definedName name="_____________________MMM18" localSheetId="17">#REF!</definedName>
    <definedName name="_____________________MMM18">#REF!</definedName>
    <definedName name="_____________________MMM19" localSheetId="17">#REF!</definedName>
    <definedName name="_____________________MMM19">#REF!</definedName>
    <definedName name="_____________________MMM20" localSheetId="17">#REF!</definedName>
    <definedName name="_____________________MMM20">#REF!</definedName>
    <definedName name="_____________________MMM21" localSheetId="17">#REF!</definedName>
    <definedName name="_____________________MMM21">#REF!</definedName>
    <definedName name="_____________________MMM22" localSheetId="17">#REF!</definedName>
    <definedName name="_____________________MMM22">#REF!</definedName>
    <definedName name="_____________________MMM23" localSheetId="17">#REF!</definedName>
    <definedName name="_____________________MMM23">#REF!</definedName>
    <definedName name="_____________________MMM24" localSheetId="17">#REF!</definedName>
    <definedName name="_____________________MMM24">#REF!</definedName>
    <definedName name="_____________________MMM25" localSheetId="17">#REF!</definedName>
    <definedName name="_____________________MMM25">#REF!</definedName>
    <definedName name="_____________________MMM26" localSheetId="17">#REF!</definedName>
    <definedName name="_____________________MMM26">#REF!</definedName>
    <definedName name="_____________________MMM27" localSheetId="17">#REF!</definedName>
    <definedName name="_____________________MMM27">#REF!</definedName>
    <definedName name="_____________________MMM28" localSheetId="17">#REF!</definedName>
    <definedName name="_____________________MMM28">#REF!</definedName>
    <definedName name="_____________________MMM29" localSheetId="17">#REF!</definedName>
    <definedName name="_____________________MMM29">#REF!</definedName>
    <definedName name="_____________________MMM30" localSheetId="17">#REF!</definedName>
    <definedName name="_____________________MMM30">#REF!</definedName>
    <definedName name="_____________________MMM31" localSheetId="17">#REF!</definedName>
    <definedName name="_____________________MMM31">#REF!</definedName>
    <definedName name="_____________________MMM32" localSheetId="17">#REF!</definedName>
    <definedName name="_____________________MMM32">#REF!</definedName>
    <definedName name="_____________________MMM33" localSheetId="17">#REF!</definedName>
    <definedName name="_____________________MMM33">#REF!</definedName>
    <definedName name="_____________________MMM34" localSheetId="17">#REF!</definedName>
    <definedName name="_____________________MMM34">#REF!</definedName>
    <definedName name="_____________________MMM35" localSheetId="17">#REF!</definedName>
    <definedName name="_____________________MMM35">#REF!</definedName>
    <definedName name="_____________________MMM36" localSheetId="17">#REF!</definedName>
    <definedName name="_____________________MMM36">#REF!</definedName>
    <definedName name="_____________________MMM37" localSheetId="17">#REF!</definedName>
    <definedName name="_____________________MMM37">#REF!</definedName>
    <definedName name="_____________________MMM38" localSheetId="17">#REF!</definedName>
    <definedName name="_____________________MMM38">#REF!</definedName>
    <definedName name="_____________________MMM39" localSheetId="17">#REF!</definedName>
    <definedName name="_____________________MMM39">#REF!</definedName>
    <definedName name="_____________________MMM40" localSheetId="17">#REF!</definedName>
    <definedName name="_____________________MMM40">#REF!</definedName>
    <definedName name="_____________________MMM41" localSheetId="17">#REF!</definedName>
    <definedName name="_____________________MMM41">#REF!</definedName>
    <definedName name="_____________________MMM411" localSheetId="17">#REF!</definedName>
    <definedName name="_____________________MMM411">#REF!</definedName>
    <definedName name="_____________________MMM42" localSheetId="17">#REF!</definedName>
    <definedName name="_____________________MMM42">#REF!</definedName>
    <definedName name="_____________________MMM43" localSheetId="17">#REF!</definedName>
    <definedName name="_____________________MMM43">#REF!</definedName>
    <definedName name="_____________________MMM44" localSheetId="17">#REF!</definedName>
    <definedName name="_____________________MMM44">#REF!</definedName>
    <definedName name="_____________________MMM45" localSheetId="17">#REF!</definedName>
    <definedName name="_____________________MMM45">#REF!</definedName>
    <definedName name="_____________________MMM46" localSheetId="17">#REF!</definedName>
    <definedName name="_____________________MMM46">#REF!</definedName>
    <definedName name="_____________________MMM47" localSheetId="17">#REF!</definedName>
    <definedName name="_____________________MMM47">#REF!</definedName>
    <definedName name="_____________________MMM48" localSheetId="17">#REF!</definedName>
    <definedName name="_____________________MMM48">#REF!</definedName>
    <definedName name="_____________________MMM49" localSheetId="17">#REF!</definedName>
    <definedName name="_____________________MMM49">#REF!</definedName>
    <definedName name="_____________________MMM50" localSheetId="17">#REF!</definedName>
    <definedName name="_____________________MMM50">#REF!</definedName>
    <definedName name="_____________________MMM51" localSheetId="17">#REF!</definedName>
    <definedName name="_____________________MMM51">#REF!</definedName>
    <definedName name="_____________________MMM52" localSheetId="17">#REF!</definedName>
    <definedName name="_____________________MMM52">#REF!</definedName>
    <definedName name="_____________________MMM53" localSheetId="17">#REF!</definedName>
    <definedName name="_____________________MMM53">#REF!</definedName>
    <definedName name="_____________________MMM54" localSheetId="17">#REF!</definedName>
    <definedName name="_____________________MMM54">#REF!</definedName>
    <definedName name="____________________COR135" localSheetId="17">[21]Anl!#REF!</definedName>
    <definedName name="____________________COR135">[21]Anl!#REF!</definedName>
    <definedName name="____________________DIV1">'[22]BOQ (2)'!$G$20</definedName>
    <definedName name="____________________DIV10" localSheetId="17">[9]BOQ!#REF!</definedName>
    <definedName name="____________________DIV10">[9]BOQ!#REF!</definedName>
    <definedName name="____________________DIV11" localSheetId="17">[15]RAB!#REF!</definedName>
    <definedName name="____________________DIV11">[15]RAB!#REF!</definedName>
    <definedName name="____________________DIV2">'[22]BOQ (2)'!$G$27</definedName>
    <definedName name="____________________DIV3">'[22]BOQ (2)'!$G$39</definedName>
    <definedName name="____________________DIV4">'[22]BOQ (2)'!$G$49</definedName>
    <definedName name="____________________DIV5" localSheetId="17">'[23]BOQ (2)'!#REF!</definedName>
    <definedName name="____________________DIV5">'[23]BOQ (2)'!#REF!</definedName>
    <definedName name="____________________DIV6" localSheetId="17">'[23]BOQ (2)'!#REF!</definedName>
    <definedName name="____________________DIV6">'[23]BOQ (2)'!#REF!</definedName>
    <definedName name="____________________DIV7" localSheetId="17">[9]BOQ!#REF!</definedName>
    <definedName name="____________________DIV7">[9]BOQ!#REF!</definedName>
    <definedName name="____________________DIV8" localSheetId="17">'[23]BOQ (2)'!#REF!</definedName>
    <definedName name="____________________DIV8">'[23]BOQ (2)'!#REF!</definedName>
    <definedName name="____________________DIV9">[8]BOQ!$G$63</definedName>
    <definedName name="____________________EEE01" localSheetId="17">#REF!</definedName>
    <definedName name="____________________EEE01">#REF!</definedName>
    <definedName name="____________________EEE02" localSheetId="17">#REF!</definedName>
    <definedName name="____________________EEE02">#REF!</definedName>
    <definedName name="____________________EEE03" localSheetId="17">#REF!</definedName>
    <definedName name="____________________EEE03">#REF!</definedName>
    <definedName name="____________________EEE04" localSheetId="17">#REF!</definedName>
    <definedName name="____________________EEE04">#REF!</definedName>
    <definedName name="____________________EEE05" localSheetId="17">#REF!</definedName>
    <definedName name="____________________EEE05">#REF!</definedName>
    <definedName name="____________________EEE06" localSheetId="17">#REF!</definedName>
    <definedName name="____________________EEE06">#REF!</definedName>
    <definedName name="____________________EEE07" localSheetId="17">#REF!</definedName>
    <definedName name="____________________EEE07">#REF!</definedName>
    <definedName name="____________________EEE08" localSheetId="17">#REF!</definedName>
    <definedName name="____________________EEE08">#REF!</definedName>
    <definedName name="____________________EEE09" localSheetId="17">#REF!</definedName>
    <definedName name="____________________EEE09">#REF!</definedName>
    <definedName name="____________________EEE10" localSheetId="17">#REF!</definedName>
    <definedName name="____________________EEE10">#REF!</definedName>
    <definedName name="____________________EEE11" localSheetId="17">#REF!</definedName>
    <definedName name="____________________EEE11">#REF!</definedName>
    <definedName name="____________________EEE12" localSheetId="17">#REF!</definedName>
    <definedName name="____________________EEE12">#REF!</definedName>
    <definedName name="____________________EEE13" localSheetId="17">#REF!</definedName>
    <definedName name="____________________EEE13">#REF!</definedName>
    <definedName name="____________________EEE14" localSheetId="17">#REF!</definedName>
    <definedName name="____________________EEE14">#REF!</definedName>
    <definedName name="____________________EEE15" localSheetId="17">#REF!</definedName>
    <definedName name="____________________EEE15">#REF!</definedName>
    <definedName name="____________________EEE16" localSheetId="17">#REF!</definedName>
    <definedName name="____________________EEE16">#REF!</definedName>
    <definedName name="____________________EEE17" localSheetId="17">#REF!</definedName>
    <definedName name="____________________EEE17">#REF!</definedName>
    <definedName name="____________________EEE18" localSheetId="17">#REF!</definedName>
    <definedName name="____________________EEE18">#REF!</definedName>
    <definedName name="____________________EEE19" localSheetId="17">#REF!</definedName>
    <definedName name="____________________EEE19">#REF!</definedName>
    <definedName name="____________________EEE20" localSheetId="17">#REF!</definedName>
    <definedName name="____________________EEE20">#REF!</definedName>
    <definedName name="____________________EEE21" localSheetId="17">#REF!</definedName>
    <definedName name="____________________EEE21">#REF!</definedName>
    <definedName name="____________________EEE22" localSheetId="17">#REF!</definedName>
    <definedName name="____________________EEE22">#REF!</definedName>
    <definedName name="____________________EEE23" localSheetId="17">#REF!</definedName>
    <definedName name="____________________EEE23">#REF!</definedName>
    <definedName name="____________________EEE24" localSheetId="17">#REF!</definedName>
    <definedName name="____________________EEE24">#REF!</definedName>
    <definedName name="____________________EEE25" localSheetId="17">#REF!</definedName>
    <definedName name="____________________EEE25">#REF!</definedName>
    <definedName name="____________________EEE26" localSheetId="17">#REF!</definedName>
    <definedName name="____________________EEE26">#REF!</definedName>
    <definedName name="____________________EEE27" localSheetId="17">#REF!</definedName>
    <definedName name="____________________EEE27">#REF!</definedName>
    <definedName name="____________________EEE28" localSheetId="17">#REF!</definedName>
    <definedName name="____________________EEE28">#REF!</definedName>
    <definedName name="____________________EEE29" localSheetId="17">#REF!</definedName>
    <definedName name="____________________EEE29">#REF!</definedName>
    <definedName name="____________________EEE30" localSheetId="17">#REF!</definedName>
    <definedName name="____________________EEE30">#REF!</definedName>
    <definedName name="____________________EEE31" localSheetId="17">#REF!</definedName>
    <definedName name="____________________EEE31">#REF!</definedName>
    <definedName name="____________________EEE32" localSheetId="17">#REF!</definedName>
    <definedName name="____________________EEE32">#REF!</definedName>
    <definedName name="____________________EEE33" localSheetId="17">#REF!</definedName>
    <definedName name="____________________EEE33">#REF!</definedName>
    <definedName name="____________________HAL1" localSheetId="17">#REF!</definedName>
    <definedName name="____________________HAL1">#REF!</definedName>
    <definedName name="____________________HAL2" localSheetId="17">#REF!</definedName>
    <definedName name="____________________HAL2">#REF!</definedName>
    <definedName name="____________________KL12">[16]alat!$AW$18</definedName>
    <definedName name="____________________LLL01" localSheetId="17">#REF!</definedName>
    <definedName name="____________________LLL01">#REF!</definedName>
    <definedName name="____________________LLL02" localSheetId="17">#REF!</definedName>
    <definedName name="____________________LLL02">#REF!</definedName>
    <definedName name="____________________LLL03" localSheetId="17">#REF!</definedName>
    <definedName name="____________________LLL03">#REF!</definedName>
    <definedName name="____________________LLL04" localSheetId="17">#REF!</definedName>
    <definedName name="____________________LLL04">#REF!</definedName>
    <definedName name="____________________LLL05" localSheetId="17">#REF!</definedName>
    <definedName name="____________________LLL05">#REF!</definedName>
    <definedName name="____________________LLL06" localSheetId="17">#REF!</definedName>
    <definedName name="____________________LLL06">#REF!</definedName>
    <definedName name="____________________LLL07" localSheetId="17">#REF!</definedName>
    <definedName name="____________________LLL07">#REF!</definedName>
    <definedName name="____________________LLL08" localSheetId="17">#REF!</definedName>
    <definedName name="____________________LLL08">#REF!</definedName>
    <definedName name="____________________LLL09" localSheetId="17">#REF!</definedName>
    <definedName name="____________________LLL09">#REF!</definedName>
    <definedName name="____________________LLL10" localSheetId="17">#REF!</definedName>
    <definedName name="____________________LLL10">#REF!</definedName>
    <definedName name="____________________LLL11" localSheetId="17">#REF!</definedName>
    <definedName name="____________________LLL11">#REF!</definedName>
    <definedName name="____________________MDE01" localSheetId="17">#REF!</definedName>
    <definedName name="____________________MDE01">#REF!</definedName>
    <definedName name="____________________MDE02" localSheetId="17">#REF!</definedName>
    <definedName name="____________________MDE02">#REF!</definedName>
    <definedName name="____________________MDE03" localSheetId="17">#REF!</definedName>
    <definedName name="____________________MDE03">#REF!</definedName>
    <definedName name="____________________MDE04" localSheetId="17">#REF!</definedName>
    <definedName name="____________________MDE04">#REF!</definedName>
    <definedName name="____________________MDE05" localSheetId="17">#REF!</definedName>
    <definedName name="____________________MDE05">#REF!</definedName>
    <definedName name="____________________MDE06" localSheetId="17">#REF!</definedName>
    <definedName name="____________________MDE06">#REF!</definedName>
    <definedName name="____________________MDE07" localSheetId="17">#REF!</definedName>
    <definedName name="____________________MDE07">#REF!</definedName>
    <definedName name="____________________MDE08">'[20]An Sat Alat'!$BO$214</definedName>
    <definedName name="____________________MDE09" localSheetId="17">#REF!</definedName>
    <definedName name="____________________MDE09">#REF!</definedName>
    <definedName name="____________________MDE10" localSheetId="17">#REF!</definedName>
    <definedName name="____________________MDE10">#REF!</definedName>
    <definedName name="____________________MDE11" localSheetId="17">#REF!</definedName>
    <definedName name="____________________MDE11">#REF!</definedName>
    <definedName name="____________________MDE12" localSheetId="17">#REF!</definedName>
    <definedName name="____________________MDE12">#REF!</definedName>
    <definedName name="____________________MDE13" localSheetId="17">#REF!</definedName>
    <definedName name="____________________MDE13">#REF!</definedName>
    <definedName name="____________________MDE14" localSheetId="17">#REF!</definedName>
    <definedName name="____________________MDE14">#REF!</definedName>
    <definedName name="____________________MDE15" localSheetId="17">#REF!</definedName>
    <definedName name="____________________MDE15">#REF!</definedName>
    <definedName name="____________________MDE16" localSheetId="17">#REF!</definedName>
    <definedName name="____________________MDE16">#REF!</definedName>
    <definedName name="____________________MDE17" localSheetId="17">#REF!</definedName>
    <definedName name="____________________MDE17">#REF!</definedName>
    <definedName name="____________________MDE18" localSheetId="17">#REF!</definedName>
    <definedName name="____________________MDE18">#REF!</definedName>
    <definedName name="____________________MDE19" localSheetId="17">#REF!</definedName>
    <definedName name="____________________MDE19">#REF!</definedName>
    <definedName name="____________________MDE20" localSheetId="17">#REF!</definedName>
    <definedName name="____________________MDE20">#REF!</definedName>
    <definedName name="____________________MDE21" localSheetId="17">#REF!</definedName>
    <definedName name="____________________MDE21">#REF!</definedName>
    <definedName name="____________________MDE22" localSheetId="17">#REF!</definedName>
    <definedName name="____________________MDE22">#REF!</definedName>
    <definedName name="____________________MDE23" localSheetId="17">#REF!</definedName>
    <definedName name="____________________MDE23">#REF!</definedName>
    <definedName name="____________________MDE24" localSheetId="17">#REF!</definedName>
    <definedName name="____________________MDE24">#REF!</definedName>
    <definedName name="____________________MDE25" localSheetId="17">#REF!</definedName>
    <definedName name="____________________MDE25">#REF!</definedName>
    <definedName name="____________________MDE26" localSheetId="17">#REF!</definedName>
    <definedName name="____________________MDE26">#REF!</definedName>
    <definedName name="____________________MDE27" localSheetId="17">#REF!</definedName>
    <definedName name="____________________MDE27">#REF!</definedName>
    <definedName name="____________________MDE28" localSheetId="17">#REF!</definedName>
    <definedName name="____________________MDE28">#REF!</definedName>
    <definedName name="____________________MDE29" localSheetId="17">#REF!</definedName>
    <definedName name="____________________MDE29">#REF!</definedName>
    <definedName name="____________________MDE30" localSheetId="17">#REF!</definedName>
    <definedName name="____________________MDE30">#REF!</definedName>
    <definedName name="____________________MDE31" localSheetId="17">#REF!</definedName>
    <definedName name="____________________MDE31">#REF!</definedName>
    <definedName name="____________________MDE32" localSheetId="17">#REF!</definedName>
    <definedName name="____________________MDE32">#REF!</definedName>
    <definedName name="____________________MDE33" localSheetId="17">#REF!</definedName>
    <definedName name="____________________MDE33">#REF!</definedName>
    <definedName name="____________________MDE34" localSheetId="17">#REF!</definedName>
    <definedName name="____________________MDE34">#REF!</definedName>
    <definedName name="____________________ME01" localSheetId="17">#REF!</definedName>
    <definedName name="____________________ME01">#REF!</definedName>
    <definedName name="____________________ME02" localSheetId="17">#REF!</definedName>
    <definedName name="____________________ME02">#REF!</definedName>
    <definedName name="____________________ME03" localSheetId="17">#REF!</definedName>
    <definedName name="____________________ME03">#REF!</definedName>
    <definedName name="____________________ME04" localSheetId="17">#REF!</definedName>
    <definedName name="____________________ME04">#REF!</definedName>
    <definedName name="____________________ME05" localSheetId="17">#REF!</definedName>
    <definedName name="____________________ME05">#REF!</definedName>
    <definedName name="____________________ME06" localSheetId="17">#REF!</definedName>
    <definedName name="____________________ME06">#REF!</definedName>
    <definedName name="____________________ME07" localSheetId="17">#REF!</definedName>
    <definedName name="____________________ME07">#REF!</definedName>
    <definedName name="____________________ME08">'[20]An Sat Alat'!$BO$213</definedName>
    <definedName name="____________________ME09" localSheetId="17">#REF!</definedName>
    <definedName name="____________________ME09">#REF!</definedName>
    <definedName name="____________________ME10" localSheetId="17">#REF!</definedName>
    <definedName name="____________________ME10">#REF!</definedName>
    <definedName name="____________________ME11" localSheetId="17">#REF!</definedName>
    <definedName name="____________________ME11">#REF!</definedName>
    <definedName name="____________________ME12" localSheetId="17">#REF!</definedName>
    <definedName name="____________________ME12">#REF!</definedName>
    <definedName name="____________________ME13" localSheetId="17">#REF!</definedName>
    <definedName name="____________________ME13">#REF!</definedName>
    <definedName name="____________________ME14" localSheetId="17">#REF!</definedName>
    <definedName name="____________________ME14">#REF!</definedName>
    <definedName name="____________________ME15" localSheetId="17">#REF!</definedName>
    <definedName name="____________________ME15">#REF!</definedName>
    <definedName name="____________________ME16" localSheetId="17">#REF!</definedName>
    <definedName name="____________________ME16">#REF!</definedName>
    <definedName name="____________________ME17" localSheetId="17">#REF!</definedName>
    <definedName name="____________________ME17">#REF!</definedName>
    <definedName name="____________________ME18" localSheetId="17">#REF!</definedName>
    <definedName name="____________________ME18">#REF!</definedName>
    <definedName name="____________________ME19" localSheetId="17">#REF!</definedName>
    <definedName name="____________________ME19">#REF!</definedName>
    <definedName name="____________________ME20" localSheetId="17">#REF!</definedName>
    <definedName name="____________________ME20">#REF!</definedName>
    <definedName name="____________________ME21" localSheetId="17">#REF!</definedName>
    <definedName name="____________________ME21">#REF!</definedName>
    <definedName name="____________________ME22" localSheetId="17">#REF!</definedName>
    <definedName name="____________________ME22">#REF!</definedName>
    <definedName name="____________________ME23" localSheetId="17">#REF!</definedName>
    <definedName name="____________________ME23">#REF!</definedName>
    <definedName name="____________________ME24" localSheetId="17">#REF!</definedName>
    <definedName name="____________________ME24">#REF!</definedName>
    <definedName name="____________________ME25" localSheetId="17">#REF!</definedName>
    <definedName name="____________________ME25">#REF!</definedName>
    <definedName name="____________________ME26" localSheetId="17">#REF!</definedName>
    <definedName name="____________________ME26">#REF!</definedName>
    <definedName name="____________________ME27" localSheetId="17">#REF!</definedName>
    <definedName name="____________________ME27">#REF!</definedName>
    <definedName name="____________________ME28" localSheetId="17">#REF!</definedName>
    <definedName name="____________________ME28">#REF!</definedName>
    <definedName name="____________________ME29" localSheetId="17">#REF!</definedName>
    <definedName name="____________________ME29">#REF!</definedName>
    <definedName name="____________________ME30" localSheetId="17">#REF!</definedName>
    <definedName name="____________________ME30">#REF!</definedName>
    <definedName name="____________________ME31" localSheetId="17">#REF!</definedName>
    <definedName name="____________________ME31">#REF!</definedName>
    <definedName name="____________________ME32" localSheetId="17">#REF!</definedName>
    <definedName name="____________________ME32">#REF!</definedName>
    <definedName name="____________________ME33" localSheetId="17">#REF!</definedName>
    <definedName name="____________________ME33">#REF!</definedName>
    <definedName name="____________________ME34" localSheetId="17">#REF!</definedName>
    <definedName name="____________________ME34">#REF!</definedName>
    <definedName name="____________________MMM01" localSheetId="17">#REF!</definedName>
    <definedName name="____________________MMM01">#REF!</definedName>
    <definedName name="____________________MMM02" localSheetId="17">#REF!</definedName>
    <definedName name="____________________MMM02">#REF!</definedName>
    <definedName name="____________________MMM03" localSheetId="17">#REF!</definedName>
    <definedName name="____________________MMM03">#REF!</definedName>
    <definedName name="____________________MMM04" localSheetId="17">#REF!</definedName>
    <definedName name="____________________MMM04">#REF!</definedName>
    <definedName name="____________________MMM05" localSheetId="17">#REF!</definedName>
    <definedName name="____________________MMM05">#REF!</definedName>
    <definedName name="____________________MMM06" localSheetId="17">#REF!</definedName>
    <definedName name="____________________MMM06">#REF!</definedName>
    <definedName name="____________________MMM07" localSheetId="17">#REF!</definedName>
    <definedName name="____________________MMM07">#REF!</definedName>
    <definedName name="____________________MMM08" localSheetId="17">#REF!</definedName>
    <definedName name="____________________MMM08">#REF!</definedName>
    <definedName name="____________________MMM09" localSheetId="17">#REF!</definedName>
    <definedName name="____________________MMM09">#REF!</definedName>
    <definedName name="____________________MMM10" localSheetId="17">#REF!</definedName>
    <definedName name="____________________MMM10">#REF!</definedName>
    <definedName name="____________________MMM11" localSheetId="17">#REF!</definedName>
    <definedName name="____________________MMM11">#REF!</definedName>
    <definedName name="____________________MMM12" localSheetId="17">#REF!</definedName>
    <definedName name="____________________MMM12">#REF!</definedName>
    <definedName name="____________________MMM13" localSheetId="17">#REF!</definedName>
    <definedName name="____________________MMM13">#REF!</definedName>
    <definedName name="____________________MMM14" localSheetId="17">#REF!</definedName>
    <definedName name="____________________MMM14">#REF!</definedName>
    <definedName name="____________________MMM15" localSheetId="17">#REF!</definedName>
    <definedName name="____________________MMM15">#REF!</definedName>
    <definedName name="____________________MMM16" localSheetId="17">#REF!</definedName>
    <definedName name="____________________MMM16">#REF!</definedName>
    <definedName name="____________________MMM17" localSheetId="17">#REF!</definedName>
    <definedName name="____________________MMM17">#REF!</definedName>
    <definedName name="____________________MMM18" localSheetId="17">#REF!</definedName>
    <definedName name="____________________MMM18">#REF!</definedName>
    <definedName name="____________________MMM19" localSheetId="17">#REF!</definedName>
    <definedName name="____________________MMM19">#REF!</definedName>
    <definedName name="____________________MMM20" localSheetId="17">#REF!</definedName>
    <definedName name="____________________MMM20">#REF!</definedName>
    <definedName name="____________________MMM21" localSheetId="17">#REF!</definedName>
    <definedName name="____________________MMM21">#REF!</definedName>
    <definedName name="____________________MMM22" localSheetId="17">#REF!</definedName>
    <definedName name="____________________MMM22">#REF!</definedName>
    <definedName name="____________________MMM23" localSheetId="17">#REF!</definedName>
    <definedName name="____________________MMM23">#REF!</definedName>
    <definedName name="____________________MMM24" localSheetId="17">#REF!</definedName>
    <definedName name="____________________MMM24">#REF!</definedName>
    <definedName name="____________________MMM25" localSheetId="17">#REF!</definedName>
    <definedName name="____________________MMM25">#REF!</definedName>
    <definedName name="____________________MMM26" localSheetId="17">#REF!</definedName>
    <definedName name="____________________MMM26">#REF!</definedName>
    <definedName name="____________________MMM27" localSheetId="17">#REF!</definedName>
    <definedName name="____________________MMM27">#REF!</definedName>
    <definedName name="____________________MMM28" localSheetId="17">#REF!</definedName>
    <definedName name="____________________MMM28">#REF!</definedName>
    <definedName name="____________________MMM29" localSheetId="17">#REF!</definedName>
    <definedName name="____________________MMM29">#REF!</definedName>
    <definedName name="____________________MMM30" localSheetId="17">#REF!</definedName>
    <definedName name="____________________MMM30">#REF!</definedName>
    <definedName name="____________________MMM31" localSheetId="17">#REF!</definedName>
    <definedName name="____________________MMM31">#REF!</definedName>
    <definedName name="____________________MMM32" localSheetId="17">#REF!</definedName>
    <definedName name="____________________MMM32">#REF!</definedName>
    <definedName name="____________________MMM33" localSheetId="17">#REF!</definedName>
    <definedName name="____________________MMM33">#REF!</definedName>
    <definedName name="____________________MMM34" localSheetId="17">#REF!</definedName>
    <definedName name="____________________MMM34">#REF!</definedName>
    <definedName name="____________________MMM35" localSheetId="17">#REF!</definedName>
    <definedName name="____________________MMM35">#REF!</definedName>
    <definedName name="____________________MMM36" localSheetId="17">#REF!</definedName>
    <definedName name="____________________MMM36">#REF!</definedName>
    <definedName name="____________________MMM37" localSheetId="17">#REF!</definedName>
    <definedName name="____________________MMM37">#REF!</definedName>
    <definedName name="____________________MMM38" localSheetId="17">#REF!</definedName>
    <definedName name="____________________MMM38">#REF!</definedName>
    <definedName name="____________________MMM39" localSheetId="17">#REF!</definedName>
    <definedName name="____________________MMM39">#REF!</definedName>
    <definedName name="____________________MMM40" localSheetId="17">#REF!</definedName>
    <definedName name="____________________MMM40">#REF!</definedName>
    <definedName name="____________________MMM41" localSheetId="17">#REF!</definedName>
    <definedName name="____________________MMM41">#REF!</definedName>
    <definedName name="____________________MMM411" localSheetId="17">#REF!</definedName>
    <definedName name="____________________MMM411">#REF!</definedName>
    <definedName name="____________________MMM42" localSheetId="17">#REF!</definedName>
    <definedName name="____________________MMM42">#REF!</definedName>
    <definedName name="____________________MMM43" localSheetId="17">#REF!</definedName>
    <definedName name="____________________MMM43">#REF!</definedName>
    <definedName name="____________________MMM44" localSheetId="17">#REF!</definedName>
    <definedName name="____________________MMM44">#REF!</definedName>
    <definedName name="____________________MMM45" localSheetId="17">#REF!</definedName>
    <definedName name="____________________MMM45">#REF!</definedName>
    <definedName name="____________________MMM46" localSheetId="17">#REF!</definedName>
    <definedName name="____________________MMM46">#REF!</definedName>
    <definedName name="____________________MMM47" localSheetId="17">#REF!</definedName>
    <definedName name="____________________MMM47">#REF!</definedName>
    <definedName name="____________________MMM48" localSheetId="17">#REF!</definedName>
    <definedName name="____________________MMM48">#REF!</definedName>
    <definedName name="____________________MMM49" localSheetId="17">#REF!</definedName>
    <definedName name="____________________MMM49">#REF!</definedName>
    <definedName name="____________________MMM50" localSheetId="17">#REF!</definedName>
    <definedName name="____________________MMM50">#REF!</definedName>
    <definedName name="____________________MMM51" localSheetId="17">#REF!</definedName>
    <definedName name="____________________MMM51">#REF!</definedName>
    <definedName name="____________________MMM52" localSheetId="17">#REF!</definedName>
    <definedName name="____________________MMM52">#REF!</definedName>
    <definedName name="____________________MMM53" localSheetId="17">#REF!</definedName>
    <definedName name="____________________MMM53">#REF!</definedName>
    <definedName name="____________________MMM54" localSheetId="17">#REF!</definedName>
    <definedName name="____________________MMM54">#REF!</definedName>
    <definedName name="___________________COR135" localSheetId="17">[21]Anl!#REF!</definedName>
    <definedName name="___________________COR135">[21]Anl!#REF!</definedName>
    <definedName name="___________________DIV1">[6]BOQ!$G$19</definedName>
    <definedName name="___________________DIV10">[6]BOQ!$G$312</definedName>
    <definedName name="___________________DIV11" localSheetId="17">[18]RAB!#REF!</definedName>
    <definedName name="___________________DIV11">[18]RAB!#REF!</definedName>
    <definedName name="___________________DIV2">[6]BOQ!$G$37</definedName>
    <definedName name="___________________DIV3">[6]BOQ!$G$60</definedName>
    <definedName name="___________________DIV4">[6]BOQ!$G$73</definedName>
    <definedName name="___________________DIV5">[6]BOQ!$G$86</definedName>
    <definedName name="___________________DIV6">[6]BOQ!$G$124</definedName>
    <definedName name="___________________DIV7" localSheetId="17">'[7]Kuantitas &amp; Harga'!#REF!</definedName>
    <definedName name="___________________DIV7">'[7]Kuantitas &amp; Harga'!#REF!</definedName>
    <definedName name="___________________DIV8">[6]BOQ!$G$275</definedName>
    <definedName name="___________________DIV9">[6]BOQ!$G$301</definedName>
    <definedName name="___________________EEE01" localSheetId="17">#REF!</definedName>
    <definedName name="___________________EEE01">#REF!</definedName>
    <definedName name="___________________EEE02" localSheetId="17">#REF!</definedName>
    <definedName name="___________________EEE02">#REF!</definedName>
    <definedName name="___________________EEE03" localSheetId="17">#REF!</definedName>
    <definedName name="___________________EEE03">#REF!</definedName>
    <definedName name="___________________EEE04" localSheetId="17">#REF!</definedName>
    <definedName name="___________________EEE04">#REF!</definedName>
    <definedName name="___________________EEE05" localSheetId="17">#REF!</definedName>
    <definedName name="___________________EEE05">#REF!</definedName>
    <definedName name="___________________EEE06" localSheetId="17">#REF!</definedName>
    <definedName name="___________________EEE06">#REF!</definedName>
    <definedName name="___________________EEE07" localSheetId="17">#REF!</definedName>
    <definedName name="___________________EEE07">#REF!</definedName>
    <definedName name="___________________EEE08" localSheetId="17">#REF!</definedName>
    <definedName name="___________________EEE08">#REF!</definedName>
    <definedName name="___________________EEE09" localSheetId="17">#REF!</definedName>
    <definedName name="___________________EEE09">#REF!</definedName>
    <definedName name="___________________EEE10" localSheetId="17">#REF!</definedName>
    <definedName name="___________________EEE10">#REF!</definedName>
    <definedName name="___________________EEE11" localSheetId="17">#REF!</definedName>
    <definedName name="___________________EEE11">#REF!</definedName>
    <definedName name="___________________EEE12" localSheetId="17">#REF!</definedName>
    <definedName name="___________________EEE12">#REF!</definedName>
    <definedName name="___________________EEE13" localSheetId="17">#REF!</definedName>
    <definedName name="___________________EEE13">#REF!</definedName>
    <definedName name="___________________EEE14" localSheetId="17">#REF!</definedName>
    <definedName name="___________________EEE14">#REF!</definedName>
    <definedName name="___________________EEE15" localSheetId="17">#REF!</definedName>
    <definedName name="___________________EEE15">#REF!</definedName>
    <definedName name="___________________EEE16" localSheetId="17">#REF!</definedName>
    <definedName name="___________________EEE16">#REF!</definedName>
    <definedName name="___________________EEE17" localSheetId="17">#REF!</definedName>
    <definedName name="___________________EEE17">#REF!</definedName>
    <definedName name="___________________EEE18" localSheetId="17">#REF!</definedName>
    <definedName name="___________________EEE18">#REF!</definedName>
    <definedName name="___________________EEE19" localSheetId="17">#REF!</definedName>
    <definedName name="___________________EEE19">#REF!</definedName>
    <definedName name="___________________EEE20" localSheetId="17">#REF!</definedName>
    <definedName name="___________________EEE20">#REF!</definedName>
    <definedName name="___________________EEE21" localSheetId="17">#REF!</definedName>
    <definedName name="___________________EEE21">#REF!</definedName>
    <definedName name="___________________EEE22" localSheetId="17">#REF!</definedName>
    <definedName name="___________________EEE22">#REF!</definedName>
    <definedName name="___________________EEE23" localSheetId="17">#REF!</definedName>
    <definedName name="___________________EEE23">#REF!</definedName>
    <definedName name="___________________EEE24" localSheetId="17">#REF!</definedName>
    <definedName name="___________________EEE24">#REF!</definedName>
    <definedName name="___________________EEE25" localSheetId="17">#REF!</definedName>
    <definedName name="___________________EEE25">#REF!</definedName>
    <definedName name="___________________EEE26" localSheetId="17">#REF!</definedName>
    <definedName name="___________________EEE26">#REF!</definedName>
    <definedName name="___________________EEE27" localSheetId="17">#REF!</definedName>
    <definedName name="___________________EEE27">#REF!</definedName>
    <definedName name="___________________EEE28" localSheetId="17">#REF!</definedName>
    <definedName name="___________________EEE28">#REF!</definedName>
    <definedName name="___________________EEE29" localSheetId="17">#REF!</definedName>
    <definedName name="___________________EEE29">#REF!</definedName>
    <definedName name="___________________EEE30" localSheetId="17">#REF!</definedName>
    <definedName name="___________________EEE30">#REF!</definedName>
    <definedName name="___________________EEE31" localSheetId="17">#REF!</definedName>
    <definedName name="___________________EEE31">#REF!</definedName>
    <definedName name="___________________EEE32" localSheetId="17">#REF!</definedName>
    <definedName name="___________________EEE32">#REF!</definedName>
    <definedName name="___________________EEE33" localSheetId="17">#REF!</definedName>
    <definedName name="___________________EEE33">#REF!</definedName>
    <definedName name="___________________HAL1" localSheetId="17">#REF!</definedName>
    <definedName name="___________________HAL1">#REF!</definedName>
    <definedName name="___________________HAL2" localSheetId="17">#REF!</definedName>
    <definedName name="___________________HAL2">#REF!</definedName>
    <definedName name="___________________KL12">[19]alat!$AW$18</definedName>
    <definedName name="___________________LLL01" localSheetId="17">#REF!</definedName>
    <definedName name="___________________LLL01">#REF!</definedName>
    <definedName name="___________________LLL02" localSheetId="17">#REF!</definedName>
    <definedName name="___________________LLL02">#REF!</definedName>
    <definedName name="___________________LLL03" localSheetId="17">#REF!</definedName>
    <definedName name="___________________LLL03">#REF!</definedName>
    <definedName name="___________________LLL04" localSheetId="17">#REF!</definedName>
    <definedName name="___________________LLL04">#REF!</definedName>
    <definedName name="___________________LLL05" localSheetId="17">#REF!</definedName>
    <definedName name="___________________LLL05">#REF!</definedName>
    <definedName name="___________________LLL06" localSheetId="17">#REF!</definedName>
    <definedName name="___________________LLL06">#REF!</definedName>
    <definedName name="___________________LLL07" localSheetId="17">#REF!</definedName>
    <definedName name="___________________LLL07">#REF!</definedName>
    <definedName name="___________________LLL08" localSheetId="17">#REF!</definedName>
    <definedName name="___________________LLL08">#REF!</definedName>
    <definedName name="___________________LLL09" localSheetId="17">#REF!</definedName>
    <definedName name="___________________LLL09">#REF!</definedName>
    <definedName name="___________________LLL10" localSheetId="17">#REF!</definedName>
    <definedName name="___________________LLL10">#REF!</definedName>
    <definedName name="___________________LLL11" localSheetId="17">#REF!</definedName>
    <definedName name="___________________LLL11">#REF!</definedName>
    <definedName name="___________________MDE01" localSheetId="17">#REF!</definedName>
    <definedName name="___________________MDE01">#REF!</definedName>
    <definedName name="___________________MDE02" localSheetId="17">#REF!</definedName>
    <definedName name="___________________MDE02">#REF!</definedName>
    <definedName name="___________________MDE03" localSheetId="17">#REF!</definedName>
    <definedName name="___________________MDE03">#REF!</definedName>
    <definedName name="___________________MDE04" localSheetId="17">#REF!</definedName>
    <definedName name="___________________MDE04">#REF!</definedName>
    <definedName name="___________________MDE05" localSheetId="17">#REF!</definedName>
    <definedName name="___________________MDE05">#REF!</definedName>
    <definedName name="___________________MDE06" localSheetId="17">#REF!</definedName>
    <definedName name="___________________MDE06">#REF!</definedName>
    <definedName name="___________________MDE07" localSheetId="17">#REF!</definedName>
    <definedName name="___________________MDE07">#REF!</definedName>
    <definedName name="___________________MDE08">'[20]An Sat Alat'!$BO$214</definedName>
    <definedName name="___________________MDE09" localSheetId="17">#REF!</definedName>
    <definedName name="___________________MDE09">#REF!</definedName>
    <definedName name="___________________MDE10" localSheetId="17">#REF!</definedName>
    <definedName name="___________________MDE10">#REF!</definedName>
    <definedName name="___________________MDE11" localSheetId="17">#REF!</definedName>
    <definedName name="___________________MDE11">#REF!</definedName>
    <definedName name="___________________MDE12" localSheetId="17">#REF!</definedName>
    <definedName name="___________________MDE12">#REF!</definedName>
    <definedName name="___________________MDE13" localSheetId="17">#REF!</definedName>
    <definedName name="___________________MDE13">#REF!</definedName>
    <definedName name="___________________MDE14" localSheetId="17">#REF!</definedName>
    <definedName name="___________________MDE14">#REF!</definedName>
    <definedName name="___________________MDE15" localSheetId="17">#REF!</definedName>
    <definedName name="___________________MDE15">#REF!</definedName>
    <definedName name="___________________MDE16" localSheetId="17">#REF!</definedName>
    <definedName name="___________________MDE16">#REF!</definedName>
    <definedName name="___________________MDE17" localSheetId="17">#REF!</definedName>
    <definedName name="___________________MDE17">#REF!</definedName>
    <definedName name="___________________MDE18" localSheetId="17">#REF!</definedName>
    <definedName name="___________________MDE18">#REF!</definedName>
    <definedName name="___________________MDE19" localSheetId="17">#REF!</definedName>
    <definedName name="___________________MDE19">#REF!</definedName>
    <definedName name="___________________MDE20" localSheetId="17">#REF!</definedName>
    <definedName name="___________________MDE20">#REF!</definedName>
    <definedName name="___________________MDE21" localSheetId="17">#REF!</definedName>
    <definedName name="___________________MDE21">#REF!</definedName>
    <definedName name="___________________MDE22" localSheetId="17">#REF!</definedName>
    <definedName name="___________________MDE22">#REF!</definedName>
    <definedName name="___________________MDE23" localSheetId="17">#REF!</definedName>
    <definedName name="___________________MDE23">#REF!</definedName>
    <definedName name="___________________MDE24" localSheetId="17">#REF!</definedName>
    <definedName name="___________________MDE24">#REF!</definedName>
    <definedName name="___________________MDE25" localSheetId="17">#REF!</definedName>
    <definedName name="___________________MDE25">#REF!</definedName>
    <definedName name="___________________MDE26" localSheetId="17">#REF!</definedName>
    <definedName name="___________________MDE26">#REF!</definedName>
    <definedName name="___________________MDE27" localSheetId="17">#REF!</definedName>
    <definedName name="___________________MDE27">#REF!</definedName>
    <definedName name="___________________MDE28" localSheetId="17">#REF!</definedName>
    <definedName name="___________________MDE28">#REF!</definedName>
    <definedName name="___________________MDE29" localSheetId="17">#REF!</definedName>
    <definedName name="___________________MDE29">#REF!</definedName>
    <definedName name="___________________MDE30" localSheetId="17">#REF!</definedName>
    <definedName name="___________________MDE30">#REF!</definedName>
    <definedName name="___________________MDE31" localSheetId="17">#REF!</definedName>
    <definedName name="___________________MDE31">#REF!</definedName>
    <definedName name="___________________MDE32" localSheetId="17">#REF!</definedName>
    <definedName name="___________________MDE32">#REF!</definedName>
    <definedName name="___________________MDE33" localSheetId="17">#REF!</definedName>
    <definedName name="___________________MDE33">#REF!</definedName>
    <definedName name="___________________MDE34" localSheetId="17">#REF!</definedName>
    <definedName name="___________________MDE34">#REF!</definedName>
    <definedName name="___________________ME01" localSheetId="17">#REF!</definedName>
    <definedName name="___________________ME01">#REF!</definedName>
    <definedName name="___________________ME02" localSheetId="17">#REF!</definedName>
    <definedName name="___________________ME02">#REF!</definedName>
    <definedName name="___________________ME03" localSheetId="17">#REF!</definedName>
    <definedName name="___________________ME03">#REF!</definedName>
    <definedName name="___________________ME04" localSheetId="17">#REF!</definedName>
    <definedName name="___________________ME04">#REF!</definedName>
    <definedName name="___________________ME05" localSheetId="17">#REF!</definedName>
    <definedName name="___________________ME05">#REF!</definedName>
    <definedName name="___________________ME06" localSheetId="17">#REF!</definedName>
    <definedName name="___________________ME06">#REF!</definedName>
    <definedName name="___________________ME07" localSheetId="17">#REF!</definedName>
    <definedName name="___________________ME07">#REF!</definedName>
    <definedName name="___________________ME08">'[20]An Sat Alat'!$BO$213</definedName>
    <definedName name="___________________ME09" localSheetId="17">#REF!</definedName>
    <definedName name="___________________ME09">#REF!</definedName>
    <definedName name="___________________ME10" localSheetId="17">#REF!</definedName>
    <definedName name="___________________ME10">#REF!</definedName>
    <definedName name="___________________ME11" localSheetId="17">#REF!</definedName>
    <definedName name="___________________ME11">#REF!</definedName>
    <definedName name="___________________ME12" localSheetId="17">#REF!</definedName>
    <definedName name="___________________ME12">#REF!</definedName>
    <definedName name="___________________ME13" localSheetId="17">#REF!</definedName>
    <definedName name="___________________ME13">#REF!</definedName>
    <definedName name="___________________ME14" localSheetId="17">#REF!</definedName>
    <definedName name="___________________ME14">#REF!</definedName>
    <definedName name="___________________ME15" localSheetId="17">#REF!</definedName>
    <definedName name="___________________ME15">#REF!</definedName>
    <definedName name="___________________ME16" localSheetId="17">#REF!</definedName>
    <definedName name="___________________ME16">#REF!</definedName>
    <definedName name="___________________ME17" localSheetId="17">#REF!</definedName>
    <definedName name="___________________ME17">#REF!</definedName>
    <definedName name="___________________ME18" localSheetId="17">#REF!</definedName>
    <definedName name="___________________ME18">#REF!</definedName>
    <definedName name="___________________ME19" localSheetId="17">#REF!</definedName>
    <definedName name="___________________ME19">#REF!</definedName>
    <definedName name="___________________ME20" localSheetId="17">#REF!</definedName>
    <definedName name="___________________ME20">#REF!</definedName>
    <definedName name="___________________ME21" localSheetId="17">#REF!</definedName>
    <definedName name="___________________ME21">#REF!</definedName>
    <definedName name="___________________ME22" localSheetId="17">#REF!</definedName>
    <definedName name="___________________ME22">#REF!</definedName>
    <definedName name="___________________ME23" localSheetId="17">#REF!</definedName>
    <definedName name="___________________ME23">#REF!</definedName>
    <definedName name="___________________ME24" localSheetId="17">#REF!</definedName>
    <definedName name="___________________ME24">#REF!</definedName>
    <definedName name="___________________ME25" localSheetId="17">#REF!</definedName>
    <definedName name="___________________ME25">#REF!</definedName>
    <definedName name="___________________ME26" localSheetId="17">#REF!</definedName>
    <definedName name="___________________ME26">#REF!</definedName>
    <definedName name="___________________ME27" localSheetId="17">#REF!</definedName>
    <definedName name="___________________ME27">#REF!</definedName>
    <definedName name="___________________ME28" localSheetId="17">#REF!</definedName>
    <definedName name="___________________ME28">#REF!</definedName>
    <definedName name="___________________ME29" localSheetId="17">#REF!</definedName>
    <definedName name="___________________ME29">#REF!</definedName>
    <definedName name="___________________ME30" localSheetId="17">#REF!</definedName>
    <definedName name="___________________ME30">#REF!</definedName>
    <definedName name="___________________ME31" localSheetId="17">#REF!</definedName>
    <definedName name="___________________ME31">#REF!</definedName>
    <definedName name="___________________ME32" localSheetId="17">#REF!</definedName>
    <definedName name="___________________ME32">#REF!</definedName>
    <definedName name="___________________ME33" localSheetId="17">#REF!</definedName>
    <definedName name="___________________ME33">#REF!</definedName>
    <definedName name="___________________ME34" localSheetId="17">#REF!</definedName>
    <definedName name="___________________ME34">#REF!</definedName>
    <definedName name="___________________MMM01" localSheetId="17">#REF!</definedName>
    <definedName name="___________________MMM01">#REF!</definedName>
    <definedName name="___________________MMM02" localSheetId="17">#REF!</definedName>
    <definedName name="___________________MMM02">#REF!</definedName>
    <definedName name="___________________MMM03" localSheetId="17">#REF!</definedName>
    <definedName name="___________________MMM03">#REF!</definedName>
    <definedName name="___________________MMM04" localSheetId="17">#REF!</definedName>
    <definedName name="___________________MMM04">#REF!</definedName>
    <definedName name="___________________MMM05" localSheetId="17">#REF!</definedName>
    <definedName name="___________________MMM05">#REF!</definedName>
    <definedName name="___________________MMM06" localSheetId="17">#REF!</definedName>
    <definedName name="___________________MMM06">#REF!</definedName>
    <definedName name="___________________MMM07" localSheetId="17">#REF!</definedName>
    <definedName name="___________________MMM07">#REF!</definedName>
    <definedName name="___________________MMM08" localSheetId="17">#REF!</definedName>
    <definedName name="___________________MMM08">#REF!</definedName>
    <definedName name="___________________MMM09" localSheetId="17">#REF!</definedName>
    <definedName name="___________________MMM09">#REF!</definedName>
    <definedName name="___________________MMM10" localSheetId="17">#REF!</definedName>
    <definedName name="___________________MMM10">#REF!</definedName>
    <definedName name="___________________MMM11" localSheetId="17">#REF!</definedName>
    <definedName name="___________________MMM11">#REF!</definedName>
    <definedName name="___________________MMM12" localSheetId="17">#REF!</definedName>
    <definedName name="___________________MMM12">#REF!</definedName>
    <definedName name="___________________MMM13" localSheetId="17">#REF!</definedName>
    <definedName name="___________________MMM13">#REF!</definedName>
    <definedName name="___________________MMM14" localSheetId="17">#REF!</definedName>
    <definedName name="___________________MMM14">#REF!</definedName>
    <definedName name="___________________MMM15" localSheetId="17">#REF!</definedName>
    <definedName name="___________________MMM15">#REF!</definedName>
    <definedName name="___________________MMM16" localSheetId="17">#REF!</definedName>
    <definedName name="___________________MMM16">#REF!</definedName>
    <definedName name="___________________MMM17" localSheetId="17">#REF!</definedName>
    <definedName name="___________________MMM17">#REF!</definedName>
    <definedName name="___________________MMM18" localSheetId="17">#REF!</definedName>
    <definedName name="___________________MMM18">#REF!</definedName>
    <definedName name="___________________MMM19" localSheetId="17">#REF!</definedName>
    <definedName name="___________________MMM19">#REF!</definedName>
    <definedName name="___________________MMM20" localSheetId="17">#REF!</definedName>
    <definedName name="___________________MMM20">#REF!</definedName>
    <definedName name="___________________MMM21" localSheetId="17">#REF!</definedName>
    <definedName name="___________________MMM21">#REF!</definedName>
    <definedName name="___________________MMM22" localSheetId="17">#REF!</definedName>
    <definedName name="___________________MMM22">#REF!</definedName>
    <definedName name="___________________MMM23" localSheetId="17">#REF!</definedName>
    <definedName name="___________________MMM23">#REF!</definedName>
    <definedName name="___________________MMM24" localSheetId="17">#REF!</definedName>
    <definedName name="___________________MMM24">#REF!</definedName>
    <definedName name="___________________MMM25" localSheetId="17">#REF!</definedName>
    <definedName name="___________________MMM25">#REF!</definedName>
    <definedName name="___________________MMM26" localSheetId="17">#REF!</definedName>
    <definedName name="___________________MMM26">#REF!</definedName>
    <definedName name="___________________MMM27" localSheetId="17">#REF!</definedName>
    <definedName name="___________________MMM27">#REF!</definedName>
    <definedName name="___________________MMM28" localSheetId="17">#REF!</definedName>
    <definedName name="___________________MMM28">#REF!</definedName>
    <definedName name="___________________MMM29" localSheetId="17">#REF!</definedName>
    <definedName name="___________________MMM29">#REF!</definedName>
    <definedName name="___________________MMM30" localSheetId="17">#REF!</definedName>
    <definedName name="___________________MMM30">#REF!</definedName>
    <definedName name="___________________MMM31" localSheetId="17">#REF!</definedName>
    <definedName name="___________________MMM31">#REF!</definedName>
    <definedName name="___________________MMM32" localSheetId="17">#REF!</definedName>
    <definedName name="___________________MMM32">#REF!</definedName>
    <definedName name="___________________MMM33" localSheetId="17">#REF!</definedName>
    <definedName name="___________________MMM33">#REF!</definedName>
    <definedName name="___________________MMM34" localSheetId="17">#REF!</definedName>
    <definedName name="___________________MMM34">#REF!</definedName>
    <definedName name="___________________MMM35" localSheetId="17">#REF!</definedName>
    <definedName name="___________________MMM35">#REF!</definedName>
    <definedName name="___________________MMM36" localSheetId="17">#REF!</definedName>
    <definedName name="___________________MMM36">#REF!</definedName>
    <definedName name="___________________MMM37" localSheetId="17">#REF!</definedName>
    <definedName name="___________________MMM37">#REF!</definedName>
    <definedName name="___________________MMM38" localSheetId="17">#REF!</definedName>
    <definedName name="___________________MMM38">#REF!</definedName>
    <definedName name="___________________MMM39" localSheetId="17">#REF!</definedName>
    <definedName name="___________________MMM39">#REF!</definedName>
    <definedName name="___________________MMM40" localSheetId="17">#REF!</definedName>
    <definedName name="___________________MMM40">#REF!</definedName>
    <definedName name="___________________MMM41" localSheetId="17">#REF!</definedName>
    <definedName name="___________________MMM41">#REF!</definedName>
    <definedName name="___________________MMM411" localSheetId="17">#REF!</definedName>
    <definedName name="___________________MMM411">#REF!</definedName>
    <definedName name="___________________MMM42" localSheetId="17">#REF!</definedName>
    <definedName name="___________________MMM42">#REF!</definedName>
    <definedName name="___________________MMM43" localSheetId="17">#REF!</definedName>
    <definedName name="___________________MMM43">#REF!</definedName>
    <definedName name="___________________MMM44" localSheetId="17">#REF!</definedName>
    <definedName name="___________________MMM44">#REF!</definedName>
    <definedName name="___________________MMM45" localSheetId="17">#REF!</definedName>
    <definedName name="___________________MMM45">#REF!</definedName>
    <definedName name="___________________MMM46" localSheetId="17">#REF!</definedName>
    <definedName name="___________________MMM46">#REF!</definedName>
    <definedName name="___________________MMM47" localSheetId="17">#REF!</definedName>
    <definedName name="___________________MMM47">#REF!</definedName>
    <definedName name="___________________MMM48" localSheetId="17">#REF!</definedName>
    <definedName name="___________________MMM48">#REF!</definedName>
    <definedName name="___________________MMM49" localSheetId="17">#REF!</definedName>
    <definedName name="___________________MMM49">#REF!</definedName>
    <definedName name="___________________MMM50" localSheetId="17">#REF!</definedName>
    <definedName name="___________________MMM50">#REF!</definedName>
    <definedName name="___________________MMM51" localSheetId="17">#REF!</definedName>
    <definedName name="___________________MMM51">#REF!</definedName>
    <definedName name="___________________MMM52" localSheetId="17">#REF!</definedName>
    <definedName name="___________________MMM52">#REF!</definedName>
    <definedName name="___________________MMM53" localSheetId="17">#REF!</definedName>
    <definedName name="___________________MMM53">#REF!</definedName>
    <definedName name="___________________MMM54" localSheetId="17">#REF!</definedName>
    <definedName name="___________________MMM54">#REF!</definedName>
    <definedName name="__________________COR135" localSheetId="17">[17]Anl!#REF!</definedName>
    <definedName name="__________________COR135">[17]Anl!#REF!</definedName>
    <definedName name="__________________DIV1">[6]BOQ!$G$19</definedName>
    <definedName name="__________________DIV10" localSheetId="17">[9]BOQ!#REF!</definedName>
    <definedName name="__________________DIV10">[9]BOQ!#REF!</definedName>
    <definedName name="__________________DIV11" localSheetId="17">[15]RAB!#REF!</definedName>
    <definedName name="__________________DIV11">[15]RAB!#REF!</definedName>
    <definedName name="__________________DIV2">[6]BOQ!$G$37</definedName>
    <definedName name="__________________DIV3">[6]BOQ!$G$60</definedName>
    <definedName name="__________________DIV4">[6]BOQ!$G$73</definedName>
    <definedName name="__________________DIV5">[6]BOQ!$G$86</definedName>
    <definedName name="__________________DIV6">[6]BOQ!$G$124</definedName>
    <definedName name="__________________DIV7" localSheetId="17">[9]BOQ!#REF!</definedName>
    <definedName name="__________________DIV7">[9]BOQ!#REF!</definedName>
    <definedName name="__________________DIV8">[6]BOQ!$G$275</definedName>
    <definedName name="__________________DIV9">[8]BOQ!$G$63</definedName>
    <definedName name="__________________EEE01" localSheetId="17">#REF!</definedName>
    <definedName name="__________________EEE01">#REF!</definedName>
    <definedName name="__________________EEE02" localSheetId="17">#REF!</definedName>
    <definedName name="__________________EEE02">#REF!</definedName>
    <definedName name="__________________EEE03" localSheetId="17">#REF!</definedName>
    <definedName name="__________________EEE03">#REF!</definedName>
    <definedName name="__________________EEE04" localSheetId="17">#REF!</definedName>
    <definedName name="__________________EEE04">#REF!</definedName>
    <definedName name="__________________EEE05" localSheetId="17">#REF!</definedName>
    <definedName name="__________________EEE05">#REF!</definedName>
    <definedName name="__________________EEE06" localSheetId="17">#REF!</definedName>
    <definedName name="__________________EEE06">#REF!</definedName>
    <definedName name="__________________EEE07" localSheetId="17">#REF!</definedName>
    <definedName name="__________________EEE07">#REF!</definedName>
    <definedName name="__________________EEE08" localSheetId="17">#REF!</definedName>
    <definedName name="__________________EEE08">#REF!</definedName>
    <definedName name="__________________EEE09" localSheetId="17">#REF!</definedName>
    <definedName name="__________________EEE09">#REF!</definedName>
    <definedName name="__________________EEE10" localSheetId="17">#REF!</definedName>
    <definedName name="__________________EEE10">#REF!</definedName>
    <definedName name="__________________EEE11" localSheetId="17">#REF!</definedName>
    <definedName name="__________________EEE11">#REF!</definedName>
    <definedName name="__________________EEE12" localSheetId="17">#REF!</definedName>
    <definedName name="__________________EEE12">#REF!</definedName>
    <definedName name="__________________EEE13" localSheetId="17">#REF!</definedName>
    <definedName name="__________________EEE13">#REF!</definedName>
    <definedName name="__________________EEE14" localSheetId="17">#REF!</definedName>
    <definedName name="__________________EEE14">#REF!</definedName>
    <definedName name="__________________EEE15" localSheetId="17">#REF!</definedName>
    <definedName name="__________________EEE15">#REF!</definedName>
    <definedName name="__________________EEE16" localSheetId="17">#REF!</definedName>
    <definedName name="__________________EEE16">#REF!</definedName>
    <definedName name="__________________EEE17" localSheetId="17">#REF!</definedName>
    <definedName name="__________________EEE17">#REF!</definedName>
    <definedName name="__________________EEE18" localSheetId="17">#REF!</definedName>
    <definedName name="__________________EEE18">#REF!</definedName>
    <definedName name="__________________EEE19" localSheetId="17">#REF!</definedName>
    <definedName name="__________________EEE19">#REF!</definedName>
    <definedName name="__________________EEE20" localSheetId="17">#REF!</definedName>
    <definedName name="__________________EEE20">#REF!</definedName>
    <definedName name="__________________EEE21" localSheetId="17">#REF!</definedName>
    <definedName name="__________________EEE21">#REF!</definedName>
    <definedName name="__________________EEE22" localSheetId="17">#REF!</definedName>
    <definedName name="__________________EEE22">#REF!</definedName>
    <definedName name="__________________EEE23" localSheetId="17">#REF!</definedName>
    <definedName name="__________________EEE23">#REF!</definedName>
    <definedName name="__________________EEE24" localSheetId="17">#REF!</definedName>
    <definedName name="__________________EEE24">#REF!</definedName>
    <definedName name="__________________EEE25" localSheetId="17">#REF!</definedName>
    <definedName name="__________________EEE25">#REF!</definedName>
    <definedName name="__________________EEE26" localSheetId="17">#REF!</definedName>
    <definedName name="__________________EEE26">#REF!</definedName>
    <definedName name="__________________EEE27" localSheetId="17">#REF!</definedName>
    <definedName name="__________________EEE27">#REF!</definedName>
    <definedName name="__________________EEE28" localSheetId="17">#REF!</definedName>
    <definedName name="__________________EEE28">#REF!</definedName>
    <definedName name="__________________EEE29" localSheetId="17">#REF!</definedName>
    <definedName name="__________________EEE29">#REF!</definedName>
    <definedName name="__________________EEE30" localSheetId="17">#REF!</definedName>
    <definedName name="__________________EEE30">#REF!</definedName>
    <definedName name="__________________EEE31" localSheetId="17">#REF!</definedName>
    <definedName name="__________________EEE31">#REF!</definedName>
    <definedName name="__________________EEE32" localSheetId="17">#REF!</definedName>
    <definedName name="__________________EEE32">#REF!</definedName>
    <definedName name="__________________EEE33" localSheetId="17">#REF!</definedName>
    <definedName name="__________________EEE33">#REF!</definedName>
    <definedName name="__________________HAL1" localSheetId="17">#REF!</definedName>
    <definedName name="__________________HAL1">#REF!</definedName>
    <definedName name="__________________HAL2" localSheetId="17">#REF!</definedName>
    <definedName name="__________________HAL2">#REF!</definedName>
    <definedName name="__________________HAL5" localSheetId="17">#REF!</definedName>
    <definedName name="__________________HAL5">#REF!</definedName>
    <definedName name="__________________HAL6" localSheetId="17">#REF!</definedName>
    <definedName name="__________________HAL6">#REF!</definedName>
    <definedName name="__________________HAL8" localSheetId="17">#REF!</definedName>
    <definedName name="__________________HAL8">#REF!</definedName>
    <definedName name="__________________KL12">[16]alat!$AW$18</definedName>
    <definedName name="__________________LLL01" localSheetId="17">#REF!</definedName>
    <definedName name="__________________LLL01">#REF!</definedName>
    <definedName name="__________________LLL02" localSheetId="17">#REF!</definedName>
    <definedName name="__________________LLL02">#REF!</definedName>
    <definedName name="__________________LLL03" localSheetId="17">#REF!</definedName>
    <definedName name="__________________LLL03">#REF!</definedName>
    <definedName name="__________________LLL04" localSheetId="17">#REF!</definedName>
    <definedName name="__________________LLL04">#REF!</definedName>
    <definedName name="__________________LLL05" localSheetId="17">#REF!</definedName>
    <definedName name="__________________LLL05">#REF!</definedName>
    <definedName name="__________________LLL06" localSheetId="17">#REF!</definedName>
    <definedName name="__________________LLL06">#REF!</definedName>
    <definedName name="__________________LLL07" localSheetId="17">#REF!</definedName>
    <definedName name="__________________LLL07">#REF!</definedName>
    <definedName name="__________________LLL08" localSheetId="17">#REF!</definedName>
    <definedName name="__________________LLL08">#REF!</definedName>
    <definedName name="__________________LLL09" localSheetId="17">#REF!</definedName>
    <definedName name="__________________LLL09">#REF!</definedName>
    <definedName name="__________________LLL10" localSheetId="17">#REF!</definedName>
    <definedName name="__________________LLL10">#REF!</definedName>
    <definedName name="__________________LLL11" localSheetId="17">#REF!</definedName>
    <definedName name="__________________LLL11">#REF!</definedName>
    <definedName name="__________________MDE01" localSheetId="17">#REF!</definedName>
    <definedName name="__________________MDE01">#REF!</definedName>
    <definedName name="__________________MDE02" localSheetId="17">#REF!</definedName>
    <definedName name="__________________MDE02">#REF!</definedName>
    <definedName name="__________________MDE03" localSheetId="17">#REF!</definedName>
    <definedName name="__________________MDE03">#REF!</definedName>
    <definedName name="__________________MDE04" localSheetId="17">#REF!</definedName>
    <definedName name="__________________MDE04">#REF!</definedName>
    <definedName name="__________________MDE05" localSheetId="17">#REF!</definedName>
    <definedName name="__________________MDE05">#REF!</definedName>
    <definedName name="__________________MDE06" localSheetId="17">#REF!</definedName>
    <definedName name="__________________MDE06">#REF!</definedName>
    <definedName name="__________________MDE07" localSheetId="17">#REF!</definedName>
    <definedName name="__________________MDE07">#REF!</definedName>
    <definedName name="__________________MDE08">'[20]An Sat Alat'!$BO$214</definedName>
    <definedName name="__________________MDE09" localSheetId="17">#REF!</definedName>
    <definedName name="__________________MDE09">#REF!</definedName>
    <definedName name="__________________MDE10" localSheetId="17">#REF!</definedName>
    <definedName name="__________________MDE10">#REF!</definedName>
    <definedName name="__________________MDE11" localSheetId="17">#REF!</definedName>
    <definedName name="__________________MDE11">#REF!</definedName>
    <definedName name="__________________MDE12" localSheetId="17">#REF!</definedName>
    <definedName name="__________________MDE12">#REF!</definedName>
    <definedName name="__________________MDE13" localSheetId="17">#REF!</definedName>
    <definedName name="__________________MDE13">#REF!</definedName>
    <definedName name="__________________MDE14" localSheetId="17">#REF!</definedName>
    <definedName name="__________________MDE14">#REF!</definedName>
    <definedName name="__________________MDE15" localSheetId="17">#REF!</definedName>
    <definedName name="__________________MDE15">#REF!</definedName>
    <definedName name="__________________MDE16" localSheetId="17">#REF!</definedName>
    <definedName name="__________________MDE16">#REF!</definedName>
    <definedName name="__________________MDE17" localSheetId="17">#REF!</definedName>
    <definedName name="__________________MDE17">#REF!</definedName>
    <definedName name="__________________MDE18" localSheetId="17">#REF!</definedName>
    <definedName name="__________________MDE18">#REF!</definedName>
    <definedName name="__________________MDE19" localSheetId="17">#REF!</definedName>
    <definedName name="__________________MDE19">#REF!</definedName>
    <definedName name="__________________MDE20" localSheetId="17">#REF!</definedName>
    <definedName name="__________________MDE20">#REF!</definedName>
    <definedName name="__________________MDE21" localSheetId="17">#REF!</definedName>
    <definedName name="__________________MDE21">#REF!</definedName>
    <definedName name="__________________MDE22" localSheetId="17">#REF!</definedName>
    <definedName name="__________________MDE22">#REF!</definedName>
    <definedName name="__________________MDE23" localSheetId="17">#REF!</definedName>
    <definedName name="__________________MDE23">#REF!</definedName>
    <definedName name="__________________MDE24" localSheetId="17">#REF!</definedName>
    <definedName name="__________________MDE24">#REF!</definedName>
    <definedName name="__________________MDE25" localSheetId="17">#REF!</definedName>
    <definedName name="__________________MDE25">#REF!</definedName>
    <definedName name="__________________MDE26" localSheetId="17">#REF!</definedName>
    <definedName name="__________________MDE26">#REF!</definedName>
    <definedName name="__________________MDE27" localSheetId="17">#REF!</definedName>
    <definedName name="__________________MDE27">#REF!</definedName>
    <definedName name="__________________MDE28" localSheetId="17">#REF!</definedName>
    <definedName name="__________________MDE28">#REF!</definedName>
    <definedName name="__________________MDE29" localSheetId="17">#REF!</definedName>
    <definedName name="__________________MDE29">#REF!</definedName>
    <definedName name="__________________MDE30" localSheetId="17">#REF!</definedName>
    <definedName name="__________________MDE30">#REF!</definedName>
    <definedName name="__________________MDE31" localSheetId="17">#REF!</definedName>
    <definedName name="__________________MDE31">#REF!</definedName>
    <definedName name="__________________MDE32" localSheetId="17">#REF!</definedName>
    <definedName name="__________________MDE32">#REF!</definedName>
    <definedName name="__________________MDE33" localSheetId="17">#REF!</definedName>
    <definedName name="__________________MDE33">#REF!</definedName>
    <definedName name="__________________MDE34" localSheetId="17">#REF!</definedName>
    <definedName name="__________________MDE34">#REF!</definedName>
    <definedName name="__________________MDE35" localSheetId="17">#REF!</definedName>
    <definedName name="__________________MDE35">#REF!</definedName>
    <definedName name="__________________MDE36" localSheetId="17">#REF!</definedName>
    <definedName name="__________________MDE36">#REF!</definedName>
    <definedName name="__________________MDE37" localSheetId="17">#REF!</definedName>
    <definedName name="__________________MDE37">#REF!</definedName>
    <definedName name="__________________MDE38" localSheetId="17">#REF!</definedName>
    <definedName name="__________________MDE38">#REF!</definedName>
    <definedName name="__________________MDE39" localSheetId="17">#REF!</definedName>
    <definedName name="__________________MDE39">#REF!</definedName>
    <definedName name="__________________MDE40" localSheetId="17">#REF!</definedName>
    <definedName name="__________________MDE40">#REF!</definedName>
    <definedName name="__________________MDE41" localSheetId="17">#REF!</definedName>
    <definedName name="__________________MDE41">#REF!</definedName>
    <definedName name="__________________MDE42" localSheetId="17">#REF!</definedName>
    <definedName name="__________________MDE42">#REF!</definedName>
    <definedName name="__________________MDE43" localSheetId="17">#REF!</definedName>
    <definedName name="__________________MDE43">#REF!</definedName>
    <definedName name="__________________MDE44" localSheetId="17">#REF!</definedName>
    <definedName name="__________________MDE44">#REF!</definedName>
    <definedName name="__________________MDE45" localSheetId="17">#REF!</definedName>
    <definedName name="__________________MDE45">#REF!</definedName>
    <definedName name="__________________MDE46" localSheetId="17">#REF!</definedName>
    <definedName name="__________________MDE46">#REF!</definedName>
    <definedName name="__________________MDE47" localSheetId="17">#REF!</definedName>
    <definedName name="__________________MDE47">#REF!</definedName>
    <definedName name="__________________MDE48" localSheetId="17">#REF!</definedName>
    <definedName name="__________________MDE48">#REF!</definedName>
    <definedName name="__________________MDE49" localSheetId="17">#REF!</definedName>
    <definedName name="__________________MDE49">#REF!</definedName>
    <definedName name="__________________MDE50" localSheetId="17">#REF!</definedName>
    <definedName name="__________________MDE50">#REF!</definedName>
    <definedName name="__________________MDE51" localSheetId="17">#REF!</definedName>
    <definedName name="__________________MDE51">#REF!</definedName>
    <definedName name="__________________MDE52" localSheetId="17">#REF!</definedName>
    <definedName name="__________________MDE52">#REF!</definedName>
    <definedName name="__________________MDE53" localSheetId="17">#REF!</definedName>
    <definedName name="__________________MDE53">#REF!</definedName>
    <definedName name="__________________MDE54" localSheetId="17">#REF!</definedName>
    <definedName name="__________________MDE54">#REF!</definedName>
    <definedName name="__________________MDE55" localSheetId="17">#REF!</definedName>
    <definedName name="__________________MDE55">#REF!</definedName>
    <definedName name="__________________MDE56" localSheetId="17">#REF!</definedName>
    <definedName name="__________________MDE56">#REF!</definedName>
    <definedName name="__________________MDE57" localSheetId="17">#REF!</definedName>
    <definedName name="__________________MDE57">#REF!</definedName>
    <definedName name="__________________MDE58" localSheetId="17">#REF!</definedName>
    <definedName name="__________________MDE58">#REF!</definedName>
    <definedName name="__________________MDE59" localSheetId="17">#REF!</definedName>
    <definedName name="__________________MDE59">#REF!</definedName>
    <definedName name="__________________MDE60" localSheetId="17">#REF!</definedName>
    <definedName name="__________________MDE60">#REF!</definedName>
    <definedName name="__________________MDE61" localSheetId="17">#REF!</definedName>
    <definedName name="__________________MDE61">#REF!</definedName>
    <definedName name="__________________MDE62" localSheetId="17">#REF!</definedName>
    <definedName name="__________________MDE62">#REF!</definedName>
    <definedName name="__________________MDE63" localSheetId="17">#REF!</definedName>
    <definedName name="__________________MDE63">#REF!</definedName>
    <definedName name="__________________MDE64" localSheetId="17">#REF!</definedName>
    <definedName name="__________________MDE64">#REF!</definedName>
    <definedName name="__________________MDE65" localSheetId="17">#REF!</definedName>
    <definedName name="__________________MDE65">#REF!</definedName>
    <definedName name="__________________MDE66" localSheetId="17">#REF!</definedName>
    <definedName name="__________________MDE66">#REF!</definedName>
    <definedName name="__________________MDE67" localSheetId="17">#REF!</definedName>
    <definedName name="__________________MDE67">#REF!</definedName>
    <definedName name="__________________MDE68" localSheetId="17">#REF!</definedName>
    <definedName name="__________________MDE68">#REF!</definedName>
    <definedName name="__________________ME01" localSheetId="17">#REF!</definedName>
    <definedName name="__________________ME01">#REF!</definedName>
    <definedName name="__________________ME02" localSheetId="17">#REF!</definedName>
    <definedName name="__________________ME02">#REF!</definedName>
    <definedName name="__________________ME03" localSheetId="17">#REF!</definedName>
    <definedName name="__________________ME03">#REF!</definedName>
    <definedName name="__________________ME04" localSheetId="17">#REF!</definedName>
    <definedName name="__________________ME04">#REF!</definedName>
    <definedName name="__________________ME05" localSheetId="17">#REF!</definedName>
    <definedName name="__________________ME05">#REF!</definedName>
    <definedName name="__________________ME06" localSheetId="17">#REF!</definedName>
    <definedName name="__________________ME06">#REF!</definedName>
    <definedName name="__________________ME07" localSheetId="17">#REF!</definedName>
    <definedName name="__________________ME07">#REF!</definedName>
    <definedName name="__________________ME08">'[20]An Sat Alat'!$BO$213</definedName>
    <definedName name="__________________ME09" localSheetId="17">#REF!</definedName>
    <definedName name="__________________ME09">#REF!</definedName>
    <definedName name="__________________ME10" localSheetId="17">#REF!</definedName>
    <definedName name="__________________ME10">#REF!</definedName>
    <definedName name="__________________ME11" localSheetId="17">#REF!</definedName>
    <definedName name="__________________ME11">#REF!</definedName>
    <definedName name="__________________ME12" localSheetId="17">#REF!</definedName>
    <definedName name="__________________ME12">#REF!</definedName>
    <definedName name="__________________ME13" localSheetId="17">#REF!</definedName>
    <definedName name="__________________ME13">#REF!</definedName>
    <definedName name="__________________ME14" localSheetId="17">#REF!</definedName>
    <definedName name="__________________ME14">#REF!</definedName>
    <definedName name="__________________ME15" localSheetId="17">#REF!</definedName>
    <definedName name="__________________ME15">#REF!</definedName>
    <definedName name="__________________ME16" localSheetId="17">#REF!</definedName>
    <definedName name="__________________ME16">#REF!</definedName>
    <definedName name="__________________ME17" localSheetId="17">#REF!</definedName>
    <definedName name="__________________ME17">#REF!</definedName>
    <definedName name="__________________ME18" localSheetId="17">#REF!</definedName>
    <definedName name="__________________ME18">#REF!</definedName>
    <definedName name="__________________ME19" localSheetId="17">#REF!</definedName>
    <definedName name="__________________ME19">#REF!</definedName>
    <definedName name="__________________ME20" localSheetId="17">#REF!</definedName>
    <definedName name="__________________ME20">#REF!</definedName>
    <definedName name="__________________ME21" localSheetId="17">#REF!</definedName>
    <definedName name="__________________ME21">#REF!</definedName>
    <definedName name="__________________ME22" localSheetId="17">#REF!</definedName>
    <definedName name="__________________ME22">#REF!</definedName>
    <definedName name="__________________ME23" localSheetId="17">#REF!</definedName>
    <definedName name="__________________ME23">#REF!</definedName>
    <definedName name="__________________ME24" localSheetId="17">#REF!</definedName>
    <definedName name="__________________ME24">#REF!</definedName>
    <definedName name="__________________ME25" localSheetId="17">#REF!</definedName>
    <definedName name="__________________ME25">#REF!</definedName>
    <definedName name="__________________ME26" localSheetId="17">#REF!</definedName>
    <definedName name="__________________ME26">#REF!</definedName>
    <definedName name="__________________ME27" localSheetId="17">#REF!</definedName>
    <definedName name="__________________ME27">#REF!</definedName>
    <definedName name="__________________ME28" localSheetId="17">#REF!</definedName>
    <definedName name="__________________ME28">#REF!</definedName>
    <definedName name="__________________ME29" localSheetId="17">#REF!</definedName>
    <definedName name="__________________ME29">#REF!</definedName>
    <definedName name="__________________ME30" localSheetId="17">#REF!</definedName>
    <definedName name="__________________ME30">#REF!</definedName>
    <definedName name="__________________ME31" localSheetId="17">#REF!</definedName>
    <definedName name="__________________ME31">#REF!</definedName>
    <definedName name="__________________ME32" localSheetId="17">#REF!</definedName>
    <definedName name="__________________ME32">#REF!</definedName>
    <definedName name="__________________ME33" localSheetId="17">#REF!</definedName>
    <definedName name="__________________ME33">#REF!</definedName>
    <definedName name="__________________ME34" localSheetId="17">#REF!</definedName>
    <definedName name="__________________ME34">#REF!</definedName>
    <definedName name="__________________ME35" localSheetId="17">#REF!</definedName>
    <definedName name="__________________ME35">#REF!</definedName>
    <definedName name="__________________ME36" localSheetId="17">#REF!</definedName>
    <definedName name="__________________ME36">#REF!</definedName>
    <definedName name="__________________ME37" localSheetId="17">#REF!</definedName>
    <definedName name="__________________ME37">#REF!</definedName>
    <definedName name="__________________ME38" localSheetId="17">#REF!</definedName>
    <definedName name="__________________ME38">#REF!</definedName>
    <definedName name="__________________ME39" localSheetId="17">#REF!</definedName>
    <definedName name="__________________ME39">#REF!</definedName>
    <definedName name="__________________ME40" localSheetId="17">#REF!</definedName>
    <definedName name="__________________ME40">#REF!</definedName>
    <definedName name="__________________ME41" localSheetId="17">#REF!</definedName>
    <definedName name="__________________ME41">#REF!</definedName>
    <definedName name="__________________ME42" localSheetId="17">#REF!</definedName>
    <definedName name="__________________ME42">#REF!</definedName>
    <definedName name="__________________ME43" localSheetId="17">#REF!</definedName>
    <definedName name="__________________ME43">#REF!</definedName>
    <definedName name="__________________ME44" localSheetId="17">#REF!</definedName>
    <definedName name="__________________ME44">#REF!</definedName>
    <definedName name="__________________ME45" localSheetId="17">#REF!</definedName>
    <definedName name="__________________ME45">#REF!</definedName>
    <definedName name="__________________ME46" localSheetId="17">#REF!</definedName>
    <definedName name="__________________ME46">#REF!</definedName>
    <definedName name="__________________ME47" localSheetId="17">#REF!</definedName>
    <definedName name="__________________ME47">#REF!</definedName>
    <definedName name="__________________ME48" localSheetId="17">#REF!</definedName>
    <definedName name="__________________ME48">#REF!</definedName>
    <definedName name="__________________ME49" localSheetId="17">#REF!</definedName>
    <definedName name="__________________ME49">#REF!</definedName>
    <definedName name="__________________ME50" localSheetId="17">#REF!</definedName>
    <definedName name="__________________ME50">#REF!</definedName>
    <definedName name="__________________ME51" localSheetId="17">#REF!</definedName>
    <definedName name="__________________ME51">#REF!</definedName>
    <definedName name="__________________ME52" localSheetId="17">#REF!</definedName>
    <definedName name="__________________ME52">#REF!</definedName>
    <definedName name="__________________ME53" localSheetId="17">#REF!</definedName>
    <definedName name="__________________ME53">#REF!</definedName>
    <definedName name="__________________ME54" localSheetId="17">#REF!</definedName>
    <definedName name="__________________ME54">#REF!</definedName>
    <definedName name="__________________ME55" localSheetId="17">#REF!</definedName>
    <definedName name="__________________ME55">#REF!</definedName>
    <definedName name="__________________ME56" localSheetId="17">#REF!</definedName>
    <definedName name="__________________ME56">#REF!</definedName>
    <definedName name="__________________ME57" localSheetId="17">#REF!</definedName>
    <definedName name="__________________ME57">#REF!</definedName>
    <definedName name="__________________ME58" localSheetId="17">#REF!</definedName>
    <definedName name="__________________ME58">#REF!</definedName>
    <definedName name="__________________ME59" localSheetId="17">#REF!</definedName>
    <definedName name="__________________ME59">#REF!</definedName>
    <definedName name="__________________ME60" localSheetId="17">#REF!</definedName>
    <definedName name="__________________ME60">#REF!</definedName>
    <definedName name="__________________ME61" localSheetId="17">#REF!</definedName>
    <definedName name="__________________ME61">#REF!</definedName>
    <definedName name="__________________ME62" localSheetId="17">#REF!</definedName>
    <definedName name="__________________ME62">#REF!</definedName>
    <definedName name="__________________ME63" localSheetId="17">#REF!</definedName>
    <definedName name="__________________ME63">#REF!</definedName>
    <definedName name="__________________ME64" localSheetId="17">#REF!</definedName>
    <definedName name="__________________ME64">#REF!</definedName>
    <definedName name="__________________ME65" localSheetId="17">#REF!</definedName>
    <definedName name="__________________ME65">#REF!</definedName>
    <definedName name="__________________ME66" localSheetId="17">#REF!</definedName>
    <definedName name="__________________ME66">#REF!</definedName>
    <definedName name="__________________ME67" localSheetId="17">#REF!</definedName>
    <definedName name="__________________ME67">#REF!</definedName>
    <definedName name="__________________ME68" localSheetId="17">#REF!</definedName>
    <definedName name="__________________ME68">#REF!</definedName>
    <definedName name="__________________MMM01" localSheetId="17">#REF!</definedName>
    <definedName name="__________________MMM01">#REF!</definedName>
    <definedName name="__________________MMM02" localSheetId="17">#REF!</definedName>
    <definedName name="__________________MMM02">#REF!</definedName>
    <definedName name="__________________MMM03" localSheetId="17">#REF!</definedName>
    <definedName name="__________________MMM03">#REF!</definedName>
    <definedName name="__________________MMM04" localSheetId="17">#REF!</definedName>
    <definedName name="__________________MMM04">#REF!</definedName>
    <definedName name="__________________MMM05" localSheetId="17">#REF!</definedName>
    <definedName name="__________________MMM05">#REF!</definedName>
    <definedName name="__________________MMM06" localSheetId="17">#REF!</definedName>
    <definedName name="__________________MMM06">#REF!</definedName>
    <definedName name="__________________MMM07" localSheetId="17">#REF!</definedName>
    <definedName name="__________________MMM07">#REF!</definedName>
    <definedName name="__________________MMM08" localSheetId="17">#REF!</definedName>
    <definedName name="__________________MMM08">#REF!</definedName>
    <definedName name="__________________MMM09" localSheetId="17">#REF!</definedName>
    <definedName name="__________________MMM09">#REF!</definedName>
    <definedName name="__________________MMM10" localSheetId="17">#REF!</definedName>
    <definedName name="__________________MMM10">#REF!</definedName>
    <definedName name="__________________MMM11" localSheetId="17">#REF!</definedName>
    <definedName name="__________________MMM11">#REF!</definedName>
    <definedName name="__________________MMM12" localSheetId="17">#REF!</definedName>
    <definedName name="__________________MMM12">#REF!</definedName>
    <definedName name="__________________MMM13" localSheetId="17">#REF!</definedName>
    <definedName name="__________________MMM13">#REF!</definedName>
    <definedName name="__________________MMM14" localSheetId="17">#REF!</definedName>
    <definedName name="__________________MMM14">#REF!</definedName>
    <definedName name="__________________MMM15" localSheetId="17">#REF!</definedName>
    <definedName name="__________________MMM15">#REF!</definedName>
    <definedName name="__________________MMM16" localSheetId="17">#REF!</definedName>
    <definedName name="__________________MMM16">#REF!</definedName>
    <definedName name="__________________MMM17" localSheetId="17">#REF!</definedName>
    <definedName name="__________________MMM17">#REF!</definedName>
    <definedName name="__________________MMM18" localSheetId="17">#REF!</definedName>
    <definedName name="__________________MMM18">#REF!</definedName>
    <definedName name="__________________MMM19" localSheetId="17">#REF!</definedName>
    <definedName name="__________________MMM19">#REF!</definedName>
    <definedName name="__________________MMM20" localSheetId="17">#REF!</definedName>
    <definedName name="__________________MMM20">#REF!</definedName>
    <definedName name="__________________MMM21" localSheetId="17">#REF!</definedName>
    <definedName name="__________________MMM21">#REF!</definedName>
    <definedName name="__________________MMM22" localSheetId="17">#REF!</definedName>
    <definedName name="__________________MMM22">#REF!</definedName>
    <definedName name="__________________MMM23" localSheetId="17">#REF!</definedName>
    <definedName name="__________________MMM23">#REF!</definedName>
    <definedName name="__________________MMM24" localSheetId="17">#REF!</definedName>
    <definedName name="__________________MMM24">#REF!</definedName>
    <definedName name="__________________MMM25" localSheetId="17">#REF!</definedName>
    <definedName name="__________________MMM25">#REF!</definedName>
    <definedName name="__________________MMM26" localSheetId="17">#REF!</definedName>
    <definedName name="__________________MMM26">#REF!</definedName>
    <definedName name="__________________MMM27" localSheetId="17">#REF!</definedName>
    <definedName name="__________________MMM27">#REF!</definedName>
    <definedName name="__________________MMM28" localSheetId="17">#REF!</definedName>
    <definedName name="__________________MMM28">#REF!</definedName>
    <definedName name="__________________MMM29" localSheetId="17">#REF!</definedName>
    <definedName name="__________________MMM29">#REF!</definedName>
    <definedName name="__________________MMM30" localSheetId="17">#REF!</definedName>
    <definedName name="__________________MMM30">#REF!</definedName>
    <definedName name="__________________MMM31" localSheetId="17">#REF!</definedName>
    <definedName name="__________________MMM31">#REF!</definedName>
    <definedName name="__________________MMM32" localSheetId="17">#REF!</definedName>
    <definedName name="__________________MMM32">#REF!</definedName>
    <definedName name="__________________MMM33" localSheetId="17">#REF!</definedName>
    <definedName name="__________________MMM33">#REF!</definedName>
    <definedName name="__________________MMM34" localSheetId="17">#REF!</definedName>
    <definedName name="__________________MMM34">#REF!</definedName>
    <definedName name="__________________MMM35" localSheetId="17">#REF!</definedName>
    <definedName name="__________________MMM35">#REF!</definedName>
    <definedName name="__________________MMM36" localSheetId="17">#REF!</definedName>
    <definedName name="__________________MMM36">#REF!</definedName>
    <definedName name="__________________MMM37" localSheetId="17">#REF!</definedName>
    <definedName name="__________________MMM37">#REF!</definedName>
    <definedName name="__________________MMM38" localSheetId="17">#REF!</definedName>
    <definedName name="__________________MMM38">#REF!</definedName>
    <definedName name="__________________MMM39" localSheetId="17">#REF!</definedName>
    <definedName name="__________________MMM39">#REF!</definedName>
    <definedName name="__________________MMM40" localSheetId="17">#REF!</definedName>
    <definedName name="__________________MMM40">#REF!</definedName>
    <definedName name="__________________MMM41" localSheetId="17">#REF!</definedName>
    <definedName name="__________________MMM41">#REF!</definedName>
    <definedName name="__________________MMM411" localSheetId="17">#REF!</definedName>
    <definedName name="__________________MMM411">#REF!</definedName>
    <definedName name="__________________MMM42" localSheetId="17">#REF!</definedName>
    <definedName name="__________________MMM42">#REF!</definedName>
    <definedName name="__________________MMM43" localSheetId="17">#REF!</definedName>
    <definedName name="__________________MMM43">#REF!</definedName>
    <definedName name="__________________MMM44" localSheetId="17">#REF!</definedName>
    <definedName name="__________________MMM44">#REF!</definedName>
    <definedName name="__________________MMM45" localSheetId="17">#REF!</definedName>
    <definedName name="__________________MMM45">#REF!</definedName>
    <definedName name="__________________MMM46" localSheetId="17">#REF!</definedName>
    <definedName name="__________________MMM46">#REF!</definedName>
    <definedName name="__________________MMM47" localSheetId="17">#REF!</definedName>
    <definedName name="__________________MMM47">#REF!</definedName>
    <definedName name="__________________MMM48" localSheetId="17">#REF!</definedName>
    <definedName name="__________________MMM48">#REF!</definedName>
    <definedName name="__________________MMM49" localSheetId="17">#REF!</definedName>
    <definedName name="__________________MMM49">#REF!</definedName>
    <definedName name="__________________MMM50" localSheetId="17">#REF!</definedName>
    <definedName name="__________________MMM50">#REF!</definedName>
    <definedName name="__________________MMM51" localSheetId="17">#REF!</definedName>
    <definedName name="__________________MMM51">#REF!</definedName>
    <definedName name="__________________MMM52" localSheetId="17">#REF!</definedName>
    <definedName name="__________________MMM52">#REF!</definedName>
    <definedName name="__________________MMM53" localSheetId="17">#REF!</definedName>
    <definedName name="__________________MMM53">#REF!</definedName>
    <definedName name="__________________MMM54" localSheetId="17">#REF!</definedName>
    <definedName name="__________________MMM54">#REF!</definedName>
    <definedName name="_________________COR135" localSheetId="17">[17]Anl!#REF!</definedName>
    <definedName name="_________________COR135">[17]Anl!#REF!</definedName>
    <definedName name="_________________DIV1">'[24]Kuantitas &amp; Harga'!$G$26</definedName>
    <definedName name="_________________DIV10">'[24]Kuantitas &amp; Harga'!$G$418</definedName>
    <definedName name="_________________DIV11" localSheetId="17">[15]RAB!#REF!</definedName>
    <definedName name="_________________DIV11">[15]RAB!#REF!</definedName>
    <definedName name="_________________DIV2">'[24]Kuantitas &amp; Harga'!$G$50</definedName>
    <definedName name="_________________DIV3">'[24]Kuantitas &amp; Harga'!$G$84</definedName>
    <definedName name="_________________DIV4">'[24]Kuantitas &amp; Harga'!$G$99</definedName>
    <definedName name="_________________DIV5">'[24]Kuantitas &amp; Harga'!$G$119</definedName>
    <definedName name="_________________DIV6">'[24]Kuantitas &amp; Harga'!$G$155</definedName>
    <definedName name="_________________DIV7">'[24]Kuantitas &amp; Harga'!$G$319</definedName>
    <definedName name="_________________DIV8">'[24]Kuantitas &amp; Harga'!$G$377</definedName>
    <definedName name="_________________DIV9">'[24]Kuantitas &amp; Harga'!$G$405</definedName>
    <definedName name="_________________EEE01" localSheetId="17">#REF!</definedName>
    <definedName name="_________________EEE01">#REF!</definedName>
    <definedName name="_________________EEE02" localSheetId="17">#REF!</definedName>
    <definedName name="_________________EEE02">#REF!</definedName>
    <definedName name="_________________EEE03" localSheetId="17">#REF!</definedName>
    <definedName name="_________________EEE03">#REF!</definedName>
    <definedName name="_________________EEE04" localSheetId="17">#REF!</definedName>
    <definedName name="_________________EEE04">#REF!</definedName>
    <definedName name="_________________EEE05" localSheetId="17">#REF!</definedName>
    <definedName name="_________________EEE05">#REF!</definedName>
    <definedName name="_________________EEE06" localSheetId="17">#REF!</definedName>
    <definedName name="_________________EEE06">#REF!</definedName>
    <definedName name="_________________EEE07" localSheetId="17">#REF!</definedName>
    <definedName name="_________________EEE07">#REF!</definedName>
    <definedName name="_________________EEE08" localSheetId="17">#REF!</definedName>
    <definedName name="_________________EEE08">#REF!</definedName>
    <definedName name="_________________EEE09" localSheetId="17">#REF!</definedName>
    <definedName name="_________________EEE09">#REF!</definedName>
    <definedName name="_________________EEE10" localSheetId="17">#REF!</definedName>
    <definedName name="_________________EEE10">#REF!</definedName>
    <definedName name="_________________EEE11" localSheetId="17">#REF!</definedName>
    <definedName name="_________________EEE11">#REF!</definedName>
    <definedName name="_________________EEE12" localSheetId="17">#REF!</definedName>
    <definedName name="_________________EEE12">#REF!</definedName>
    <definedName name="_________________EEE13" localSheetId="17">#REF!</definedName>
    <definedName name="_________________EEE13">#REF!</definedName>
    <definedName name="_________________EEE14" localSheetId="17">#REF!</definedName>
    <definedName name="_________________EEE14">#REF!</definedName>
    <definedName name="_________________EEE15" localSheetId="17">#REF!</definedName>
    <definedName name="_________________EEE15">#REF!</definedName>
    <definedName name="_________________EEE16" localSheetId="17">#REF!</definedName>
    <definedName name="_________________EEE16">#REF!</definedName>
    <definedName name="_________________EEE17" localSheetId="17">#REF!</definedName>
    <definedName name="_________________EEE17">#REF!</definedName>
    <definedName name="_________________EEE18" localSheetId="17">#REF!</definedName>
    <definedName name="_________________EEE18">#REF!</definedName>
    <definedName name="_________________EEE19" localSheetId="17">#REF!</definedName>
    <definedName name="_________________EEE19">#REF!</definedName>
    <definedName name="_________________EEE20" localSheetId="17">#REF!</definedName>
    <definedName name="_________________EEE20">#REF!</definedName>
    <definedName name="_________________EEE21" localSheetId="17">#REF!</definedName>
    <definedName name="_________________EEE21">#REF!</definedName>
    <definedName name="_________________EEE22" localSheetId="17">#REF!</definedName>
    <definedName name="_________________EEE22">#REF!</definedName>
    <definedName name="_________________EEE23" localSheetId="17">#REF!</definedName>
    <definedName name="_________________EEE23">#REF!</definedName>
    <definedName name="_________________EEE24" localSheetId="17">#REF!</definedName>
    <definedName name="_________________EEE24">#REF!</definedName>
    <definedName name="_________________EEE25" localSheetId="17">#REF!</definedName>
    <definedName name="_________________EEE25">#REF!</definedName>
    <definedName name="_________________EEE26" localSheetId="17">#REF!</definedName>
    <definedName name="_________________EEE26">#REF!</definedName>
    <definedName name="_________________EEE27" localSheetId="17">#REF!</definedName>
    <definedName name="_________________EEE27">#REF!</definedName>
    <definedName name="_________________EEE28" localSheetId="17">#REF!</definedName>
    <definedName name="_________________EEE28">#REF!</definedName>
    <definedName name="_________________EEE29" localSheetId="17">#REF!</definedName>
    <definedName name="_________________EEE29">#REF!</definedName>
    <definedName name="_________________EEE30" localSheetId="17">#REF!</definedName>
    <definedName name="_________________EEE30">#REF!</definedName>
    <definedName name="_________________EEE31" localSheetId="17">#REF!</definedName>
    <definedName name="_________________EEE31">#REF!</definedName>
    <definedName name="_________________EEE32" localSheetId="17">#REF!</definedName>
    <definedName name="_________________EEE32">#REF!</definedName>
    <definedName name="_________________EEE33" localSheetId="17">#REF!</definedName>
    <definedName name="_________________EEE33">#REF!</definedName>
    <definedName name="_________________HAL1" localSheetId="17">#REF!</definedName>
    <definedName name="_________________HAL1">#REF!</definedName>
    <definedName name="_________________HAL2" localSheetId="17">#REF!</definedName>
    <definedName name="_________________HAL2">#REF!</definedName>
    <definedName name="_________________HAL3" localSheetId="17">#REF!</definedName>
    <definedName name="_________________HAL3">#REF!</definedName>
    <definedName name="_________________HAL5" localSheetId="17">#REF!</definedName>
    <definedName name="_________________HAL5">#REF!</definedName>
    <definedName name="_________________HAL6" localSheetId="17">#REF!</definedName>
    <definedName name="_________________HAL6">#REF!</definedName>
    <definedName name="_________________HAL8" localSheetId="17">#REF!</definedName>
    <definedName name="_________________HAL8">#REF!</definedName>
    <definedName name="_________________KL12">[16]alat!$AW$18</definedName>
    <definedName name="_________________LLL01" localSheetId="17">#REF!</definedName>
    <definedName name="_________________LLL01">#REF!</definedName>
    <definedName name="_________________LLL02" localSheetId="17">#REF!</definedName>
    <definedName name="_________________LLL02">#REF!</definedName>
    <definedName name="_________________LLL03" localSheetId="17">#REF!</definedName>
    <definedName name="_________________LLL03">#REF!</definedName>
    <definedName name="_________________LLL04" localSheetId="17">#REF!</definedName>
    <definedName name="_________________LLL04">#REF!</definedName>
    <definedName name="_________________LLL05" localSheetId="17">#REF!</definedName>
    <definedName name="_________________LLL05">#REF!</definedName>
    <definedName name="_________________LLL06" localSheetId="17">#REF!</definedName>
    <definedName name="_________________LLL06">#REF!</definedName>
    <definedName name="_________________LLL07" localSheetId="17">#REF!</definedName>
    <definedName name="_________________LLL07">#REF!</definedName>
    <definedName name="_________________LLL08" localSheetId="17">#REF!</definedName>
    <definedName name="_________________LLL08">#REF!</definedName>
    <definedName name="_________________LLL09" localSheetId="17">#REF!</definedName>
    <definedName name="_________________LLL09">#REF!</definedName>
    <definedName name="_________________LLL10" localSheetId="17">#REF!</definedName>
    <definedName name="_________________LLL10">#REF!</definedName>
    <definedName name="_________________LLL11" localSheetId="17">#REF!</definedName>
    <definedName name="_________________LLL11">#REF!</definedName>
    <definedName name="_________________MDE01" localSheetId="17">#REF!</definedName>
    <definedName name="_________________MDE01">#REF!</definedName>
    <definedName name="_________________MDE02" localSheetId="17">#REF!</definedName>
    <definedName name="_________________MDE02">#REF!</definedName>
    <definedName name="_________________MDE03" localSheetId="17">#REF!</definedName>
    <definedName name="_________________MDE03">#REF!</definedName>
    <definedName name="_________________MDE04" localSheetId="17">#REF!</definedName>
    <definedName name="_________________MDE04">#REF!</definedName>
    <definedName name="_________________MDE05" localSheetId="17">#REF!</definedName>
    <definedName name="_________________MDE05">#REF!</definedName>
    <definedName name="_________________MDE06" localSheetId="17">#REF!</definedName>
    <definedName name="_________________MDE06">#REF!</definedName>
    <definedName name="_________________MDE07" localSheetId="17">#REF!</definedName>
    <definedName name="_________________MDE07">#REF!</definedName>
    <definedName name="_________________MDE08">'[20]An Sat Alat'!$BO$214</definedName>
    <definedName name="_________________MDE09" localSheetId="17">#REF!</definedName>
    <definedName name="_________________MDE09">#REF!</definedName>
    <definedName name="_________________MDE10" localSheetId="17">#REF!</definedName>
    <definedName name="_________________MDE10">#REF!</definedName>
    <definedName name="_________________MDE11" localSheetId="17">#REF!</definedName>
    <definedName name="_________________MDE11">#REF!</definedName>
    <definedName name="_________________MDE12" localSheetId="17">#REF!</definedName>
    <definedName name="_________________MDE12">#REF!</definedName>
    <definedName name="_________________MDE13" localSheetId="17">#REF!</definedName>
    <definedName name="_________________MDE13">#REF!</definedName>
    <definedName name="_________________MDE14" localSheetId="17">#REF!</definedName>
    <definedName name="_________________MDE14">#REF!</definedName>
    <definedName name="_________________MDE15" localSheetId="17">#REF!</definedName>
    <definedName name="_________________MDE15">#REF!</definedName>
    <definedName name="_________________MDE16" localSheetId="17">#REF!</definedName>
    <definedName name="_________________MDE16">#REF!</definedName>
    <definedName name="_________________MDE17" localSheetId="17">#REF!</definedName>
    <definedName name="_________________MDE17">#REF!</definedName>
    <definedName name="_________________MDE18" localSheetId="17">#REF!</definedName>
    <definedName name="_________________MDE18">#REF!</definedName>
    <definedName name="_________________MDE19" localSheetId="17">#REF!</definedName>
    <definedName name="_________________MDE19">#REF!</definedName>
    <definedName name="_________________MDE20" localSheetId="17">#REF!</definedName>
    <definedName name="_________________MDE20">#REF!</definedName>
    <definedName name="_________________MDE21" localSheetId="17">#REF!</definedName>
    <definedName name="_________________MDE21">#REF!</definedName>
    <definedName name="_________________MDE22" localSheetId="17">#REF!</definedName>
    <definedName name="_________________MDE22">#REF!</definedName>
    <definedName name="_________________MDE23" localSheetId="17">#REF!</definedName>
    <definedName name="_________________MDE23">#REF!</definedName>
    <definedName name="_________________MDE24" localSheetId="17">#REF!</definedName>
    <definedName name="_________________MDE24">#REF!</definedName>
    <definedName name="_________________MDE25" localSheetId="17">#REF!</definedName>
    <definedName name="_________________MDE25">#REF!</definedName>
    <definedName name="_________________MDE26" localSheetId="17">#REF!</definedName>
    <definedName name="_________________MDE26">#REF!</definedName>
    <definedName name="_________________MDE27" localSheetId="17">#REF!</definedName>
    <definedName name="_________________MDE27">#REF!</definedName>
    <definedName name="_________________MDE28" localSheetId="17">#REF!</definedName>
    <definedName name="_________________MDE28">#REF!</definedName>
    <definedName name="_________________MDE29" localSheetId="17">#REF!</definedName>
    <definedName name="_________________MDE29">#REF!</definedName>
    <definedName name="_________________MDE30" localSheetId="17">#REF!</definedName>
    <definedName name="_________________MDE30">#REF!</definedName>
    <definedName name="_________________MDE31" localSheetId="17">#REF!</definedName>
    <definedName name="_________________MDE31">#REF!</definedName>
    <definedName name="_________________MDE32" localSheetId="17">#REF!</definedName>
    <definedName name="_________________MDE32">#REF!</definedName>
    <definedName name="_________________MDE33" localSheetId="17">#REF!</definedName>
    <definedName name="_________________MDE33">#REF!</definedName>
    <definedName name="_________________MDE34" localSheetId="17">#REF!</definedName>
    <definedName name="_________________MDE34">#REF!</definedName>
    <definedName name="_________________MDE35" localSheetId="17">#REF!</definedName>
    <definedName name="_________________MDE35">#REF!</definedName>
    <definedName name="_________________MDE36" localSheetId="17">#REF!</definedName>
    <definedName name="_________________MDE36">#REF!</definedName>
    <definedName name="_________________MDE37" localSheetId="17">#REF!</definedName>
    <definedName name="_________________MDE37">#REF!</definedName>
    <definedName name="_________________MDE38" localSheetId="17">#REF!</definedName>
    <definedName name="_________________MDE38">#REF!</definedName>
    <definedName name="_________________MDE39" localSheetId="17">#REF!</definedName>
    <definedName name="_________________MDE39">#REF!</definedName>
    <definedName name="_________________MDE40" localSheetId="17">#REF!</definedName>
    <definedName name="_________________MDE40">#REF!</definedName>
    <definedName name="_________________MDE41" localSheetId="17">#REF!</definedName>
    <definedName name="_________________MDE41">#REF!</definedName>
    <definedName name="_________________MDE42" localSheetId="17">#REF!</definedName>
    <definedName name="_________________MDE42">#REF!</definedName>
    <definedName name="_________________MDE43" localSheetId="17">#REF!</definedName>
    <definedName name="_________________MDE43">#REF!</definedName>
    <definedName name="_________________MDE44" localSheetId="17">#REF!</definedName>
    <definedName name="_________________MDE44">#REF!</definedName>
    <definedName name="_________________MDE45" localSheetId="17">#REF!</definedName>
    <definedName name="_________________MDE45">#REF!</definedName>
    <definedName name="_________________MDE46" localSheetId="17">#REF!</definedName>
    <definedName name="_________________MDE46">#REF!</definedName>
    <definedName name="_________________MDE47" localSheetId="17">#REF!</definedName>
    <definedName name="_________________MDE47">#REF!</definedName>
    <definedName name="_________________MDE48" localSheetId="17">#REF!</definedName>
    <definedName name="_________________MDE48">#REF!</definedName>
    <definedName name="_________________MDE49" localSheetId="17">#REF!</definedName>
    <definedName name="_________________MDE49">#REF!</definedName>
    <definedName name="_________________MDE50" localSheetId="17">#REF!</definedName>
    <definedName name="_________________MDE50">#REF!</definedName>
    <definedName name="_________________MDE51" localSheetId="17">#REF!</definedName>
    <definedName name="_________________MDE51">#REF!</definedName>
    <definedName name="_________________MDE52" localSheetId="17">#REF!</definedName>
    <definedName name="_________________MDE52">#REF!</definedName>
    <definedName name="_________________MDE53" localSheetId="17">#REF!</definedName>
    <definedName name="_________________MDE53">#REF!</definedName>
    <definedName name="_________________MDE54" localSheetId="17">#REF!</definedName>
    <definedName name="_________________MDE54">#REF!</definedName>
    <definedName name="_________________MDE55" localSheetId="17">#REF!</definedName>
    <definedName name="_________________MDE55">#REF!</definedName>
    <definedName name="_________________MDE56" localSheetId="17">#REF!</definedName>
    <definedName name="_________________MDE56">#REF!</definedName>
    <definedName name="_________________MDE57" localSheetId="17">#REF!</definedName>
    <definedName name="_________________MDE57">#REF!</definedName>
    <definedName name="_________________MDE58" localSheetId="17">#REF!</definedName>
    <definedName name="_________________MDE58">#REF!</definedName>
    <definedName name="_________________MDE59" localSheetId="17">#REF!</definedName>
    <definedName name="_________________MDE59">#REF!</definedName>
    <definedName name="_________________MDE60" localSheetId="17">#REF!</definedName>
    <definedName name="_________________MDE60">#REF!</definedName>
    <definedName name="_________________MDE61" localSheetId="17">#REF!</definedName>
    <definedName name="_________________MDE61">#REF!</definedName>
    <definedName name="_________________MDE62" localSheetId="17">#REF!</definedName>
    <definedName name="_________________MDE62">#REF!</definedName>
    <definedName name="_________________MDE63" localSheetId="17">#REF!</definedName>
    <definedName name="_________________MDE63">#REF!</definedName>
    <definedName name="_________________MDE64" localSheetId="17">#REF!</definedName>
    <definedName name="_________________MDE64">#REF!</definedName>
    <definedName name="_________________MDE65" localSheetId="17">#REF!</definedName>
    <definedName name="_________________MDE65">#REF!</definedName>
    <definedName name="_________________MDE66" localSheetId="17">#REF!</definedName>
    <definedName name="_________________MDE66">#REF!</definedName>
    <definedName name="_________________MDE67" localSheetId="17">#REF!</definedName>
    <definedName name="_________________MDE67">#REF!</definedName>
    <definedName name="_________________MDE68" localSheetId="17">#REF!</definedName>
    <definedName name="_________________MDE68">#REF!</definedName>
    <definedName name="_________________ME01" localSheetId="17">#REF!</definedName>
    <definedName name="_________________ME01">#REF!</definedName>
    <definedName name="_________________ME02" localSheetId="17">#REF!</definedName>
    <definedName name="_________________ME02">#REF!</definedName>
    <definedName name="_________________ME03" localSheetId="17">#REF!</definedName>
    <definedName name="_________________ME03">#REF!</definedName>
    <definedName name="_________________ME04" localSheetId="17">#REF!</definedName>
    <definedName name="_________________ME04">#REF!</definedName>
    <definedName name="_________________ME05" localSheetId="17">#REF!</definedName>
    <definedName name="_________________ME05">#REF!</definedName>
    <definedName name="_________________ME06" localSheetId="17">#REF!</definedName>
    <definedName name="_________________ME06">#REF!</definedName>
    <definedName name="_________________ME07" localSheetId="17">#REF!</definedName>
    <definedName name="_________________ME07">#REF!</definedName>
    <definedName name="_________________ME08">'[20]An Sat Alat'!$BO$213</definedName>
    <definedName name="_________________ME09" localSheetId="17">#REF!</definedName>
    <definedName name="_________________ME09">#REF!</definedName>
    <definedName name="_________________ME10" localSheetId="17">#REF!</definedName>
    <definedName name="_________________ME10">#REF!</definedName>
    <definedName name="_________________ME11" localSheetId="17">#REF!</definedName>
    <definedName name="_________________ME11">#REF!</definedName>
    <definedName name="_________________ME12" localSheetId="17">#REF!</definedName>
    <definedName name="_________________ME12">#REF!</definedName>
    <definedName name="_________________ME13" localSheetId="17">#REF!</definedName>
    <definedName name="_________________ME13">#REF!</definedName>
    <definedName name="_________________ME14" localSheetId="17">#REF!</definedName>
    <definedName name="_________________ME14">#REF!</definedName>
    <definedName name="_________________ME15" localSheetId="17">#REF!</definedName>
    <definedName name="_________________ME15">#REF!</definedName>
    <definedName name="_________________ME16" localSheetId="17">#REF!</definedName>
    <definedName name="_________________ME16">#REF!</definedName>
    <definedName name="_________________ME17" localSheetId="17">#REF!</definedName>
    <definedName name="_________________ME17">#REF!</definedName>
    <definedName name="_________________ME18" localSheetId="17">#REF!</definedName>
    <definedName name="_________________ME18">#REF!</definedName>
    <definedName name="_________________ME19" localSheetId="17">#REF!</definedName>
    <definedName name="_________________ME19">#REF!</definedName>
    <definedName name="_________________ME20" localSheetId="17">#REF!</definedName>
    <definedName name="_________________ME20">#REF!</definedName>
    <definedName name="_________________ME21" localSheetId="17">#REF!</definedName>
    <definedName name="_________________ME21">#REF!</definedName>
    <definedName name="_________________ME22" localSheetId="17">#REF!</definedName>
    <definedName name="_________________ME22">#REF!</definedName>
    <definedName name="_________________ME23" localSheetId="17">#REF!</definedName>
    <definedName name="_________________ME23">#REF!</definedName>
    <definedName name="_________________ME24" localSheetId="17">#REF!</definedName>
    <definedName name="_________________ME24">#REF!</definedName>
    <definedName name="_________________ME25" localSheetId="17">#REF!</definedName>
    <definedName name="_________________ME25">#REF!</definedName>
    <definedName name="_________________ME26" localSheetId="17">#REF!</definedName>
    <definedName name="_________________ME26">#REF!</definedName>
    <definedName name="_________________ME27" localSheetId="17">#REF!</definedName>
    <definedName name="_________________ME27">#REF!</definedName>
    <definedName name="_________________ME28" localSheetId="17">#REF!</definedName>
    <definedName name="_________________ME28">#REF!</definedName>
    <definedName name="_________________ME29" localSheetId="17">#REF!</definedName>
    <definedName name="_________________ME29">#REF!</definedName>
    <definedName name="_________________ME30" localSheetId="17">#REF!</definedName>
    <definedName name="_________________ME30">#REF!</definedName>
    <definedName name="_________________ME31" localSheetId="17">#REF!</definedName>
    <definedName name="_________________ME31">#REF!</definedName>
    <definedName name="_________________ME32" localSheetId="17">#REF!</definedName>
    <definedName name="_________________ME32">#REF!</definedName>
    <definedName name="_________________ME33" localSheetId="17">#REF!</definedName>
    <definedName name="_________________ME33">#REF!</definedName>
    <definedName name="_________________ME34" localSheetId="17">#REF!</definedName>
    <definedName name="_________________ME34">#REF!</definedName>
    <definedName name="_________________ME35" localSheetId="17">#REF!</definedName>
    <definedName name="_________________ME35">#REF!</definedName>
    <definedName name="_________________ME36" localSheetId="17">#REF!</definedName>
    <definedName name="_________________ME36">#REF!</definedName>
    <definedName name="_________________ME37" localSheetId="17">#REF!</definedName>
    <definedName name="_________________ME37">#REF!</definedName>
    <definedName name="_________________ME38" localSheetId="17">#REF!</definedName>
    <definedName name="_________________ME38">#REF!</definedName>
    <definedName name="_________________ME39" localSheetId="17">#REF!</definedName>
    <definedName name="_________________ME39">#REF!</definedName>
    <definedName name="_________________ME40" localSheetId="17">#REF!</definedName>
    <definedName name="_________________ME40">#REF!</definedName>
    <definedName name="_________________ME41" localSheetId="17">#REF!</definedName>
    <definedName name="_________________ME41">#REF!</definedName>
    <definedName name="_________________ME42" localSheetId="17">#REF!</definedName>
    <definedName name="_________________ME42">#REF!</definedName>
    <definedName name="_________________ME43" localSheetId="17">#REF!</definedName>
    <definedName name="_________________ME43">#REF!</definedName>
    <definedName name="_________________ME44" localSheetId="17">#REF!</definedName>
    <definedName name="_________________ME44">#REF!</definedName>
    <definedName name="_________________ME45" localSheetId="17">#REF!</definedName>
    <definedName name="_________________ME45">#REF!</definedName>
    <definedName name="_________________ME46" localSheetId="17">#REF!</definedName>
    <definedName name="_________________ME46">#REF!</definedName>
    <definedName name="_________________ME47" localSheetId="17">#REF!</definedName>
    <definedName name="_________________ME47">#REF!</definedName>
    <definedName name="_________________ME48" localSheetId="17">#REF!</definedName>
    <definedName name="_________________ME48">#REF!</definedName>
    <definedName name="_________________ME49" localSheetId="17">#REF!</definedName>
    <definedName name="_________________ME49">#REF!</definedName>
    <definedName name="_________________ME50" localSheetId="17">#REF!</definedName>
    <definedName name="_________________ME50">#REF!</definedName>
    <definedName name="_________________ME51" localSheetId="17">#REF!</definedName>
    <definedName name="_________________ME51">#REF!</definedName>
    <definedName name="_________________ME52" localSheetId="17">#REF!</definedName>
    <definedName name="_________________ME52">#REF!</definedName>
    <definedName name="_________________ME53" localSheetId="17">#REF!</definedName>
    <definedName name="_________________ME53">#REF!</definedName>
    <definedName name="_________________ME54" localSheetId="17">#REF!</definedName>
    <definedName name="_________________ME54">#REF!</definedName>
    <definedName name="_________________ME55" localSheetId="17">#REF!</definedName>
    <definedName name="_________________ME55">#REF!</definedName>
    <definedName name="_________________ME56" localSheetId="17">#REF!</definedName>
    <definedName name="_________________ME56">#REF!</definedName>
    <definedName name="_________________ME57" localSheetId="17">#REF!</definedName>
    <definedName name="_________________ME57">#REF!</definedName>
    <definedName name="_________________ME58" localSheetId="17">#REF!</definedName>
    <definedName name="_________________ME58">#REF!</definedName>
    <definedName name="_________________ME59" localSheetId="17">#REF!</definedName>
    <definedName name="_________________ME59">#REF!</definedName>
    <definedName name="_________________ME60" localSheetId="17">#REF!</definedName>
    <definedName name="_________________ME60">#REF!</definedName>
    <definedName name="_________________ME61" localSheetId="17">#REF!</definedName>
    <definedName name="_________________ME61">#REF!</definedName>
    <definedName name="_________________ME62" localSheetId="17">#REF!</definedName>
    <definedName name="_________________ME62">#REF!</definedName>
    <definedName name="_________________ME63" localSheetId="17">#REF!</definedName>
    <definedName name="_________________ME63">#REF!</definedName>
    <definedName name="_________________ME64" localSheetId="17">#REF!</definedName>
    <definedName name="_________________ME64">#REF!</definedName>
    <definedName name="_________________ME65" localSheetId="17">#REF!</definedName>
    <definedName name="_________________ME65">#REF!</definedName>
    <definedName name="_________________ME66" localSheetId="17">#REF!</definedName>
    <definedName name="_________________ME66">#REF!</definedName>
    <definedName name="_________________ME67" localSheetId="17">#REF!</definedName>
    <definedName name="_________________ME67">#REF!</definedName>
    <definedName name="_________________ME68" localSheetId="17">#REF!</definedName>
    <definedName name="_________________ME68">#REF!</definedName>
    <definedName name="_________________MMM01" localSheetId="17">#REF!</definedName>
    <definedName name="_________________MMM01">#REF!</definedName>
    <definedName name="_________________MMM02" localSheetId="17">#REF!</definedName>
    <definedName name="_________________MMM02">#REF!</definedName>
    <definedName name="_________________MMM03" localSheetId="17">#REF!</definedName>
    <definedName name="_________________MMM03">#REF!</definedName>
    <definedName name="_________________MMM04" localSheetId="17">#REF!</definedName>
    <definedName name="_________________MMM04">#REF!</definedName>
    <definedName name="_________________MMM05" localSheetId="17">#REF!</definedName>
    <definedName name="_________________MMM05">#REF!</definedName>
    <definedName name="_________________MMM06" localSheetId="17">#REF!</definedName>
    <definedName name="_________________MMM06">#REF!</definedName>
    <definedName name="_________________MMM07" localSheetId="17">#REF!</definedName>
    <definedName name="_________________MMM07">#REF!</definedName>
    <definedName name="_________________MMM08" localSheetId="17">#REF!</definedName>
    <definedName name="_________________MMM08">#REF!</definedName>
    <definedName name="_________________MMM09" localSheetId="17">#REF!</definedName>
    <definedName name="_________________MMM09">#REF!</definedName>
    <definedName name="_________________MMM10" localSheetId="17">#REF!</definedName>
    <definedName name="_________________MMM10">#REF!</definedName>
    <definedName name="_________________MMM11" localSheetId="17">#REF!</definedName>
    <definedName name="_________________MMM11">#REF!</definedName>
    <definedName name="_________________MMM12" localSheetId="17">#REF!</definedName>
    <definedName name="_________________MMM12">#REF!</definedName>
    <definedName name="_________________MMM13" localSheetId="17">#REF!</definedName>
    <definedName name="_________________MMM13">#REF!</definedName>
    <definedName name="_________________MMM14" localSheetId="17">#REF!</definedName>
    <definedName name="_________________MMM14">#REF!</definedName>
    <definedName name="_________________MMM15" localSheetId="17">#REF!</definedName>
    <definedName name="_________________MMM15">#REF!</definedName>
    <definedName name="_________________MMM16" localSheetId="17">#REF!</definedName>
    <definedName name="_________________MMM16">#REF!</definedName>
    <definedName name="_________________MMM17" localSheetId="17">#REF!</definedName>
    <definedName name="_________________MMM17">#REF!</definedName>
    <definedName name="_________________MMM18" localSheetId="17">#REF!</definedName>
    <definedName name="_________________MMM18">#REF!</definedName>
    <definedName name="_________________MMM19" localSheetId="17">#REF!</definedName>
    <definedName name="_________________MMM19">#REF!</definedName>
    <definedName name="_________________MMM20" localSheetId="17">#REF!</definedName>
    <definedName name="_________________MMM20">#REF!</definedName>
    <definedName name="_________________MMM21" localSheetId="17">#REF!</definedName>
    <definedName name="_________________MMM21">#REF!</definedName>
    <definedName name="_________________MMM22" localSheetId="17">#REF!</definedName>
    <definedName name="_________________MMM22">#REF!</definedName>
    <definedName name="_________________MMM23" localSheetId="17">#REF!</definedName>
    <definedName name="_________________MMM23">#REF!</definedName>
    <definedName name="_________________MMM24" localSheetId="17">#REF!</definedName>
    <definedName name="_________________MMM24">#REF!</definedName>
    <definedName name="_________________MMM25" localSheetId="17">#REF!</definedName>
    <definedName name="_________________MMM25">#REF!</definedName>
    <definedName name="_________________MMM26" localSheetId="17">#REF!</definedName>
    <definedName name="_________________MMM26">#REF!</definedName>
    <definedName name="_________________MMM27" localSheetId="17">#REF!</definedName>
    <definedName name="_________________MMM27">#REF!</definedName>
    <definedName name="_________________MMM28" localSheetId="17">#REF!</definedName>
    <definedName name="_________________MMM28">#REF!</definedName>
    <definedName name="_________________MMM29" localSheetId="17">#REF!</definedName>
    <definedName name="_________________MMM29">#REF!</definedName>
    <definedName name="_________________MMM30" localSheetId="17">#REF!</definedName>
    <definedName name="_________________MMM30">#REF!</definedName>
    <definedName name="_________________MMM31" localSheetId="17">#REF!</definedName>
    <definedName name="_________________MMM31">#REF!</definedName>
    <definedName name="_________________MMM32" localSheetId="17">#REF!</definedName>
    <definedName name="_________________MMM32">#REF!</definedName>
    <definedName name="_________________MMM33" localSheetId="17">#REF!</definedName>
    <definedName name="_________________MMM33">#REF!</definedName>
    <definedName name="_________________MMM34" localSheetId="17">#REF!</definedName>
    <definedName name="_________________MMM34">#REF!</definedName>
    <definedName name="_________________MMM35" localSheetId="17">#REF!</definedName>
    <definedName name="_________________MMM35">#REF!</definedName>
    <definedName name="_________________MMM36" localSheetId="17">#REF!</definedName>
    <definedName name="_________________MMM36">#REF!</definedName>
    <definedName name="_________________MMM37" localSheetId="17">#REF!</definedName>
    <definedName name="_________________MMM37">#REF!</definedName>
    <definedName name="_________________MMM38" localSheetId="17">#REF!</definedName>
    <definedName name="_________________MMM38">#REF!</definedName>
    <definedName name="_________________MMM39" localSheetId="17">#REF!</definedName>
    <definedName name="_________________MMM39">#REF!</definedName>
    <definedName name="_________________MMM40" localSheetId="17">#REF!</definedName>
    <definedName name="_________________MMM40">#REF!</definedName>
    <definedName name="_________________MMM41" localSheetId="17">#REF!</definedName>
    <definedName name="_________________MMM41">#REF!</definedName>
    <definedName name="_________________MMM411" localSheetId="17">#REF!</definedName>
    <definedName name="_________________MMM411">#REF!</definedName>
    <definedName name="_________________MMM42" localSheetId="17">#REF!</definedName>
    <definedName name="_________________MMM42">#REF!</definedName>
    <definedName name="_________________MMM43" localSheetId="17">#REF!</definedName>
    <definedName name="_________________MMM43">#REF!</definedName>
    <definedName name="_________________MMM44" localSheetId="17">#REF!</definedName>
    <definedName name="_________________MMM44">#REF!</definedName>
    <definedName name="_________________MMM45" localSheetId="17">#REF!</definedName>
    <definedName name="_________________MMM45">#REF!</definedName>
    <definedName name="_________________MMM46" localSheetId="17">#REF!</definedName>
    <definedName name="_________________MMM46">#REF!</definedName>
    <definedName name="_________________MMM47" localSheetId="17">#REF!</definedName>
    <definedName name="_________________MMM47">#REF!</definedName>
    <definedName name="_________________MMM48" localSheetId="17">#REF!</definedName>
    <definedName name="_________________MMM48">#REF!</definedName>
    <definedName name="_________________MMM49" localSheetId="17">#REF!</definedName>
    <definedName name="_________________MMM49">#REF!</definedName>
    <definedName name="_________________MMM50" localSheetId="17">#REF!</definedName>
    <definedName name="_________________MMM50">#REF!</definedName>
    <definedName name="_________________MMM51" localSheetId="17">#REF!</definedName>
    <definedName name="_________________MMM51">#REF!</definedName>
    <definedName name="_________________MMM52" localSheetId="17">#REF!</definedName>
    <definedName name="_________________MMM52">#REF!</definedName>
    <definedName name="_________________MMM53" localSheetId="17">#REF!</definedName>
    <definedName name="_________________MMM53">#REF!</definedName>
    <definedName name="_________________MMM54" localSheetId="17">#REF!</definedName>
    <definedName name="_________________MMM54">#REF!</definedName>
    <definedName name="________________COR135" localSheetId="17">[17]Anl!#REF!</definedName>
    <definedName name="________________COR135">[17]Anl!#REF!</definedName>
    <definedName name="________________DIV1">[6]BOQ!$G$19</definedName>
    <definedName name="________________DIV10" localSheetId="17">'[23]BOQ (2)'!#REF!</definedName>
    <definedName name="________________DIV10">'[23]BOQ (2)'!#REF!</definedName>
    <definedName name="________________DIV11" localSheetId="17">[15]RAB!#REF!</definedName>
    <definedName name="________________DIV11">[15]RAB!#REF!</definedName>
    <definedName name="________________DIV2">[6]BOQ!$G$37</definedName>
    <definedName name="________________DIV3">[6]BOQ!$G$60</definedName>
    <definedName name="________________DIV4">[6]BOQ!$G$73</definedName>
    <definedName name="________________DIV5">[6]BOQ!$G$86</definedName>
    <definedName name="________________DIV6">[6]BOQ!$G$124</definedName>
    <definedName name="________________DIV7" localSheetId="17">'[23]BOQ (2)'!#REF!</definedName>
    <definedName name="________________DIV7">'[23]BOQ (2)'!#REF!</definedName>
    <definedName name="________________DIV8">[6]BOQ!$G$275</definedName>
    <definedName name="________________DIV9">'[22]BOQ (2)'!$G$61</definedName>
    <definedName name="________________EEE01" localSheetId="17">#REF!</definedName>
    <definedName name="________________EEE01">#REF!</definedName>
    <definedName name="________________EEE02" localSheetId="17">#REF!</definedName>
    <definedName name="________________EEE02">#REF!</definedName>
    <definedName name="________________EEE03" localSheetId="17">#REF!</definedName>
    <definedName name="________________EEE03">#REF!</definedName>
    <definedName name="________________EEE04" localSheetId="17">#REF!</definedName>
    <definedName name="________________EEE04">#REF!</definedName>
    <definedName name="________________EEE05" localSheetId="17">#REF!</definedName>
    <definedName name="________________EEE05">#REF!</definedName>
    <definedName name="________________EEE06" localSheetId="17">#REF!</definedName>
    <definedName name="________________EEE06">#REF!</definedName>
    <definedName name="________________EEE07" localSheetId="17">#REF!</definedName>
    <definedName name="________________EEE07">#REF!</definedName>
    <definedName name="________________EEE08" localSheetId="17">#REF!</definedName>
    <definedName name="________________EEE08">#REF!</definedName>
    <definedName name="________________EEE09" localSheetId="17">#REF!</definedName>
    <definedName name="________________EEE09">#REF!</definedName>
    <definedName name="________________EEE10" localSheetId="17">#REF!</definedName>
    <definedName name="________________EEE10">#REF!</definedName>
    <definedName name="________________EEE11" localSheetId="17">#REF!</definedName>
    <definedName name="________________EEE11">#REF!</definedName>
    <definedName name="________________EEE12" localSheetId="17">#REF!</definedName>
    <definedName name="________________EEE12">#REF!</definedName>
    <definedName name="________________EEE13" localSheetId="17">#REF!</definedName>
    <definedName name="________________EEE13">#REF!</definedName>
    <definedName name="________________EEE14" localSheetId="17">#REF!</definedName>
    <definedName name="________________EEE14">#REF!</definedName>
    <definedName name="________________EEE15" localSheetId="17">#REF!</definedName>
    <definedName name="________________EEE15">#REF!</definedName>
    <definedName name="________________EEE16" localSheetId="17">#REF!</definedName>
    <definedName name="________________EEE16">#REF!</definedName>
    <definedName name="________________EEE17" localSheetId="17">#REF!</definedName>
    <definedName name="________________EEE17">#REF!</definedName>
    <definedName name="________________EEE18" localSheetId="17">#REF!</definedName>
    <definedName name="________________EEE18">#REF!</definedName>
    <definedName name="________________EEE19" localSheetId="17">#REF!</definedName>
    <definedName name="________________EEE19">#REF!</definedName>
    <definedName name="________________EEE20" localSheetId="17">#REF!</definedName>
    <definedName name="________________EEE20">#REF!</definedName>
    <definedName name="________________EEE21" localSheetId="17">#REF!</definedName>
    <definedName name="________________EEE21">#REF!</definedName>
    <definedName name="________________EEE22" localSheetId="17">#REF!</definedName>
    <definedName name="________________EEE22">#REF!</definedName>
    <definedName name="________________EEE23" localSheetId="17">#REF!</definedName>
    <definedName name="________________EEE23">#REF!</definedName>
    <definedName name="________________EEE24" localSheetId="17">#REF!</definedName>
    <definedName name="________________EEE24">#REF!</definedName>
    <definedName name="________________EEE25" localSheetId="17">#REF!</definedName>
    <definedName name="________________EEE25">#REF!</definedName>
    <definedName name="________________EEE26" localSheetId="17">#REF!</definedName>
    <definedName name="________________EEE26">#REF!</definedName>
    <definedName name="________________EEE27" localSheetId="17">#REF!</definedName>
    <definedName name="________________EEE27">#REF!</definedName>
    <definedName name="________________EEE28" localSheetId="17">#REF!</definedName>
    <definedName name="________________EEE28">#REF!</definedName>
    <definedName name="________________EEE29" localSheetId="17">#REF!</definedName>
    <definedName name="________________EEE29">#REF!</definedName>
    <definedName name="________________EEE30" localSheetId="17">#REF!</definedName>
    <definedName name="________________EEE30">#REF!</definedName>
    <definedName name="________________EEE31" localSheetId="17">#REF!</definedName>
    <definedName name="________________EEE31">#REF!</definedName>
    <definedName name="________________EEE32" localSheetId="17">#REF!</definedName>
    <definedName name="________________EEE32">#REF!</definedName>
    <definedName name="________________EEE33" localSheetId="17">#REF!</definedName>
    <definedName name="________________EEE33">#REF!</definedName>
    <definedName name="________________HAL1" localSheetId="17">#REF!</definedName>
    <definedName name="________________HAL1">#REF!</definedName>
    <definedName name="________________HAL2" localSheetId="17">#REF!</definedName>
    <definedName name="________________HAL2">#REF!</definedName>
    <definedName name="________________HAL3" localSheetId="17">#REF!</definedName>
    <definedName name="________________HAL3">#REF!</definedName>
    <definedName name="________________HAL4" localSheetId="17">#REF!</definedName>
    <definedName name="________________HAL4">#REF!</definedName>
    <definedName name="________________HAL7" localSheetId="17">#REF!</definedName>
    <definedName name="________________HAL7">#REF!</definedName>
    <definedName name="________________HAL8" localSheetId="17">#REF!</definedName>
    <definedName name="________________HAL8">#REF!</definedName>
    <definedName name="________________KL12">[16]alat!$AW$18</definedName>
    <definedName name="________________LLL01" localSheetId="17">#REF!</definedName>
    <definedName name="________________LLL01">#REF!</definedName>
    <definedName name="________________LLL02" localSheetId="17">#REF!</definedName>
    <definedName name="________________LLL02">#REF!</definedName>
    <definedName name="________________LLL03" localSheetId="17">#REF!</definedName>
    <definedName name="________________LLL03">#REF!</definedName>
    <definedName name="________________LLL04" localSheetId="17">#REF!</definedName>
    <definedName name="________________LLL04">#REF!</definedName>
    <definedName name="________________LLL05" localSheetId="17">#REF!</definedName>
    <definedName name="________________LLL05">#REF!</definedName>
    <definedName name="________________LLL06" localSheetId="17">#REF!</definedName>
    <definedName name="________________LLL06">#REF!</definedName>
    <definedName name="________________LLL07" localSheetId="17">#REF!</definedName>
    <definedName name="________________LLL07">#REF!</definedName>
    <definedName name="________________LLL08" localSheetId="17">#REF!</definedName>
    <definedName name="________________LLL08">#REF!</definedName>
    <definedName name="________________LLL09" localSheetId="17">#REF!</definedName>
    <definedName name="________________LLL09">#REF!</definedName>
    <definedName name="________________LLL10" localSheetId="17">#REF!</definedName>
    <definedName name="________________LLL10">#REF!</definedName>
    <definedName name="________________LLL11" localSheetId="17">#REF!</definedName>
    <definedName name="________________LLL11">#REF!</definedName>
    <definedName name="________________MDE01" localSheetId="17">#REF!</definedName>
    <definedName name="________________MDE01">#REF!</definedName>
    <definedName name="________________MDE02" localSheetId="17">#REF!</definedName>
    <definedName name="________________MDE02">#REF!</definedName>
    <definedName name="________________MDE03" localSheetId="17">#REF!</definedName>
    <definedName name="________________MDE03">#REF!</definedName>
    <definedName name="________________MDE04" localSheetId="17">#REF!</definedName>
    <definedName name="________________MDE04">#REF!</definedName>
    <definedName name="________________MDE05" localSheetId="17">#REF!</definedName>
    <definedName name="________________MDE05">#REF!</definedName>
    <definedName name="________________MDE06" localSheetId="17">#REF!</definedName>
    <definedName name="________________MDE06">#REF!</definedName>
    <definedName name="________________MDE07" localSheetId="17">#REF!</definedName>
    <definedName name="________________MDE07">#REF!</definedName>
    <definedName name="________________MDE08">'[20]An Sat Alat'!$BO$214</definedName>
    <definedName name="________________MDE09" localSheetId="17">#REF!</definedName>
    <definedName name="________________MDE09">#REF!</definedName>
    <definedName name="________________MDE10" localSheetId="17">#REF!</definedName>
    <definedName name="________________MDE10">#REF!</definedName>
    <definedName name="________________MDE11" localSheetId="17">#REF!</definedName>
    <definedName name="________________MDE11">#REF!</definedName>
    <definedName name="________________MDE12" localSheetId="17">#REF!</definedName>
    <definedName name="________________MDE12">#REF!</definedName>
    <definedName name="________________MDE13" localSheetId="17">#REF!</definedName>
    <definedName name="________________MDE13">#REF!</definedName>
    <definedName name="________________MDE14" localSheetId="17">#REF!</definedName>
    <definedName name="________________MDE14">#REF!</definedName>
    <definedName name="________________MDE15" localSheetId="17">#REF!</definedName>
    <definedName name="________________MDE15">#REF!</definedName>
    <definedName name="________________MDE16" localSheetId="17">#REF!</definedName>
    <definedName name="________________MDE16">#REF!</definedName>
    <definedName name="________________MDE17" localSheetId="17">#REF!</definedName>
    <definedName name="________________MDE17">#REF!</definedName>
    <definedName name="________________MDE18" localSheetId="17">#REF!</definedName>
    <definedName name="________________MDE18">#REF!</definedName>
    <definedName name="________________MDE19" localSheetId="17">#REF!</definedName>
    <definedName name="________________MDE19">#REF!</definedName>
    <definedName name="________________MDE20" localSheetId="17">#REF!</definedName>
    <definedName name="________________MDE20">#REF!</definedName>
    <definedName name="________________MDE21" localSheetId="17">#REF!</definedName>
    <definedName name="________________MDE21">#REF!</definedName>
    <definedName name="________________MDE22" localSheetId="17">#REF!</definedName>
    <definedName name="________________MDE22">#REF!</definedName>
    <definedName name="________________MDE23" localSheetId="17">#REF!</definedName>
    <definedName name="________________MDE23">#REF!</definedName>
    <definedName name="________________MDE24" localSheetId="17">#REF!</definedName>
    <definedName name="________________MDE24">#REF!</definedName>
    <definedName name="________________MDE25" localSheetId="17">#REF!</definedName>
    <definedName name="________________MDE25">#REF!</definedName>
    <definedName name="________________MDE26" localSheetId="17">#REF!</definedName>
    <definedName name="________________MDE26">#REF!</definedName>
    <definedName name="________________MDE27" localSheetId="17">#REF!</definedName>
    <definedName name="________________MDE27">#REF!</definedName>
    <definedName name="________________MDE28" localSheetId="17">#REF!</definedName>
    <definedName name="________________MDE28">#REF!</definedName>
    <definedName name="________________MDE29" localSheetId="17">#REF!</definedName>
    <definedName name="________________MDE29">#REF!</definedName>
    <definedName name="________________MDE30" localSheetId="17">#REF!</definedName>
    <definedName name="________________MDE30">#REF!</definedName>
    <definedName name="________________MDE31" localSheetId="17">#REF!</definedName>
    <definedName name="________________MDE31">#REF!</definedName>
    <definedName name="________________MDE32" localSheetId="17">#REF!</definedName>
    <definedName name="________________MDE32">#REF!</definedName>
    <definedName name="________________MDE33" localSheetId="17">#REF!</definedName>
    <definedName name="________________MDE33">#REF!</definedName>
    <definedName name="________________MDE34" localSheetId="17">#REF!</definedName>
    <definedName name="________________MDE34">#REF!</definedName>
    <definedName name="________________MDE35" localSheetId="17">#REF!</definedName>
    <definedName name="________________MDE35">#REF!</definedName>
    <definedName name="________________MDE36" localSheetId="17">#REF!</definedName>
    <definedName name="________________MDE36">#REF!</definedName>
    <definedName name="________________MDE37" localSheetId="17">#REF!</definedName>
    <definedName name="________________MDE37">#REF!</definedName>
    <definedName name="________________MDE38" localSheetId="17">#REF!</definedName>
    <definedName name="________________MDE38">#REF!</definedName>
    <definedName name="________________MDE39" localSheetId="17">#REF!</definedName>
    <definedName name="________________MDE39">#REF!</definedName>
    <definedName name="________________MDE40" localSheetId="17">#REF!</definedName>
    <definedName name="________________MDE40">#REF!</definedName>
    <definedName name="________________MDE41" localSheetId="17">#REF!</definedName>
    <definedName name="________________MDE41">#REF!</definedName>
    <definedName name="________________MDE42" localSheetId="17">#REF!</definedName>
    <definedName name="________________MDE42">#REF!</definedName>
    <definedName name="________________MDE43" localSheetId="17">#REF!</definedName>
    <definedName name="________________MDE43">#REF!</definedName>
    <definedName name="________________MDE44" localSheetId="17">#REF!</definedName>
    <definedName name="________________MDE44">#REF!</definedName>
    <definedName name="________________MDE45" localSheetId="17">#REF!</definedName>
    <definedName name="________________MDE45">#REF!</definedName>
    <definedName name="________________MDE46" localSheetId="17">#REF!</definedName>
    <definedName name="________________MDE46">#REF!</definedName>
    <definedName name="________________MDE47" localSheetId="17">#REF!</definedName>
    <definedName name="________________MDE47">#REF!</definedName>
    <definedName name="________________MDE48" localSheetId="17">#REF!</definedName>
    <definedName name="________________MDE48">#REF!</definedName>
    <definedName name="________________MDE49" localSheetId="17">#REF!</definedName>
    <definedName name="________________MDE49">#REF!</definedName>
    <definedName name="________________MDE50" localSheetId="17">#REF!</definedName>
    <definedName name="________________MDE50">#REF!</definedName>
    <definedName name="________________MDE51" localSheetId="17">#REF!</definedName>
    <definedName name="________________MDE51">#REF!</definedName>
    <definedName name="________________MDE52" localSheetId="17">#REF!</definedName>
    <definedName name="________________MDE52">#REF!</definedName>
    <definedName name="________________MDE53" localSheetId="17">#REF!</definedName>
    <definedName name="________________MDE53">#REF!</definedName>
    <definedName name="________________MDE54" localSheetId="17">#REF!</definedName>
    <definedName name="________________MDE54">#REF!</definedName>
    <definedName name="________________MDE55" localSheetId="17">#REF!</definedName>
    <definedName name="________________MDE55">#REF!</definedName>
    <definedName name="________________MDE56" localSheetId="17">#REF!</definedName>
    <definedName name="________________MDE56">#REF!</definedName>
    <definedName name="________________MDE57" localSheetId="17">#REF!</definedName>
    <definedName name="________________MDE57">#REF!</definedName>
    <definedName name="________________MDE58" localSheetId="17">#REF!</definedName>
    <definedName name="________________MDE58">#REF!</definedName>
    <definedName name="________________MDE59" localSheetId="17">#REF!</definedName>
    <definedName name="________________MDE59">#REF!</definedName>
    <definedName name="________________MDE60" localSheetId="17">#REF!</definedName>
    <definedName name="________________MDE60">#REF!</definedName>
    <definedName name="________________MDE61" localSheetId="17">#REF!</definedName>
    <definedName name="________________MDE61">#REF!</definedName>
    <definedName name="________________MDE62" localSheetId="17">#REF!</definedName>
    <definedName name="________________MDE62">#REF!</definedName>
    <definedName name="________________MDE63" localSheetId="17">#REF!</definedName>
    <definedName name="________________MDE63">#REF!</definedName>
    <definedName name="________________MDE64" localSheetId="17">#REF!</definedName>
    <definedName name="________________MDE64">#REF!</definedName>
    <definedName name="________________MDE65" localSheetId="17">#REF!</definedName>
    <definedName name="________________MDE65">#REF!</definedName>
    <definedName name="________________MDE66" localSheetId="17">#REF!</definedName>
    <definedName name="________________MDE66">#REF!</definedName>
    <definedName name="________________MDE67" localSheetId="17">#REF!</definedName>
    <definedName name="________________MDE67">#REF!</definedName>
    <definedName name="________________MDE68" localSheetId="17">#REF!</definedName>
    <definedName name="________________MDE68">#REF!</definedName>
    <definedName name="________________ME01" localSheetId="17">#REF!</definedName>
    <definedName name="________________ME01">#REF!</definedName>
    <definedName name="________________ME02" localSheetId="17">#REF!</definedName>
    <definedName name="________________ME02">#REF!</definedName>
    <definedName name="________________ME03" localSheetId="17">#REF!</definedName>
    <definedName name="________________ME03">#REF!</definedName>
    <definedName name="________________ME04" localSheetId="17">#REF!</definedName>
    <definedName name="________________ME04">#REF!</definedName>
    <definedName name="________________ME05" localSheetId="17">#REF!</definedName>
    <definedName name="________________ME05">#REF!</definedName>
    <definedName name="________________ME06" localSheetId="17">#REF!</definedName>
    <definedName name="________________ME06">#REF!</definedName>
    <definedName name="________________ME07" localSheetId="17">#REF!</definedName>
    <definedName name="________________ME07">#REF!</definedName>
    <definedName name="________________ME08">'[20]An Sat Alat'!$BO$213</definedName>
    <definedName name="________________ME09" localSheetId="17">#REF!</definedName>
    <definedName name="________________ME09">#REF!</definedName>
    <definedName name="________________ME10" localSheetId="17">#REF!</definedName>
    <definedName name="________________ME10">#REF!</definedName>
    <definedName name="________________ME11" localSheetId="17">#REF!</definedName>
    <definedName name="________________ME11">#REF!</definedName>
    <definedName name="________________ME12" localSheetId="17">#REF!</definedName>
    <definedName name="________________ME12">#REF!</definedName>
    <definedName name="________________ME13" localSheetId="17">#REF!</definedName>
    <definedName name="________________ME13">#REF!</definedName>
    <definedName name="________________ME14" localSheetId="17">#REF!</definedName>
    <definedName name="________________ME14">#REF!</definedName>
    <definedName name="________________ME15" localSheetId="17">#REF!</definedName>
    <definedName name="________________ME15">#REF!</definedName>
    <definedName name="________________ME16" localSheetId="17">#REF!</definedName>
    <definedName name="________________ME16">#REF!</definedName>
    <definedName name="________________ME17" localSheetId="17">#REF!</definedName>
    <definedName name="________________ME17">#REF!</definedName>
    <definedName name="________________ME18" localSheetId="17">#REF!</definedName>
    <definedName name="________________ME18">#REF!</definedName>
    <definedName name="________________ME19" localSheetId="17">#REF!</definedName>
    <definedName name="________________ME19">#REF!</definedName>
    <definedName name="________________ME20" localSheetId="17">#REF!</definedName>
    <definedName name="________________ME20">#REF!</definedName>
    <definedName name="________________ME21" localSheetId="17">#REF!</definedName>
    <definedName name="________________ME21">#REF!</definedName>
    <definedName name="________________ME22" localSheetId="17">#REF!</definedName>
    <definedName name="________________ME22">#REF!</definedName>
    <definedName name="________________ME23" localSheetId="17">#REF!</definedName>
    <definedName name="________________ME23">#REF!</definedName>
    <definedName name="________________ME24" localSheetId="17">#REF!</definedName>
    <definedName name="________________ME24">#REF!</definedName>
    <definedName name="________________ME25" localSheetId="17">#REF!</definedName>
    <definedName name="________________ME25">#REF!</definedName>
    <definedName name="________________ME26" localSheetId="17">#REF!</definedName>
    <definedName name="________________ME26">#REF!</definedName>
    <definedName name="________________ME27" localSheetId="17">#REF!</definedName>
    <definedName name="________________ME27">#REF!</definedName>
    <definedName name="________________ME28" localSheetId="17">#REF!</definedName>
    <definedName name="________________ME28">#REF!</definedName>
    <definedName name="________________ME29" localSheetId="17">#REF!</definedName>
    <definedName name="________________ME29">#REF!</definedName>
    <definedName name="________________ME30" localSheetId="17">#REF!</definedName>
    <definedName name="________________ME30">#REF!</definedName>
    <definedName name="________________ME31" localSheetId="17">#REF!</definedName>
    <definedName name="________________ME31">#REF!</definedName>
    <definedName name="________________ME32" localSheetId="17">#REF!</definedName>
    <definedName name="________________ME32">#REF!</definedName>
    <definedName name="________________ME33" localSheetId="17">#REF!</definedName>
    <definedName name="________________ME33">#REF!</definedName>
    <definedName name="________________ME34" localSheetId="17">#REF!</definedName>
    <definedName name="________________ME34">#REF!</definedName>
    <definedName name="________________ME35" localSheetId="17">#REF!</definedName>
    <definedName name="________________ME35">#REF!</definedName>
    <definedName name="________________ME36" localSheetId="17">#REF!</definedName>
    <definedName name="________________ME36">#REF!</definedName>
    <definedName name="________________ME37" localSheetId="17">#REF!</definedName>
    <definedName name="________________ME37">#REF!</definedName>
    <definedName name="________________ME38" localSheetId="17">#REF!</definedName>
    <definedName name="________________ME38">#REF!</definedName>
    <definedName name="________________ME39" localSheetId="17">#REF!</definedName>
    <definedName name="________________ME39">#REF!</definedName>
    <definedName name="________________ME40" localSheetId="17">#REF!</definedName>
    <definedName name="________________ME40">#REF!</definedName>
    <definedName name="________________ME41" localSheetId="17">#REF!</definedName>
    <definedName name="________________ME41">#REF!</definedName>
    <definedName name="________________ME42" localSheetId="17">#REF!</definedName>
    <definedName name="________________ME42">#REF!</definedName>
    <definedName name="________________ME43" localSheetId="17">#REF!</definedName>
    <definedName name="________________ME43">#REF!</definedName>
    <definedName name="________________ME44" localSheetId="17">#REF!</definedName>
    <definedName name="________________ME44">#REF!</definedName>
    <definedName name="________________ME45" localSheetId="17">#REF!</definedName>
    <definedName name="________________ME45">#REF!</definedName>
    <definedName name="________________ME46" localSheetId="17">#REF!</definedName>
    <definedName name="________________ME46">#REF!</definedName>
    <definedName name="________________ME47" localSheetId="17">#REF!</definedName>
    <definedName name="________________ME47">#REF!</definedName>
    <definedName name="________________ME48" localSheetId="17">#REF!</definedName>
    <definedName name="________________ME48">#REF!</definedName>
    <definedName name="________________ME49" localSheetId="17">#REF!</definedName>
    <definedName name="________________ME49">#REF!</definedName>
    <definedName name="________________ME50" localSheetId="17">#REF!</definedName>
    <definedName name="________________ME50">#REF!</definedName>
    <definedName name="________________ME51" localSheetId="17">#REF!</definedName>
    <definedName name="________________ME51">#REF!</definedName>
    <definedName name="________________ME52" localSheetId="17">#REF!</definedName>
    <definedName name="________________ME52">#REF!</definedName>
    <definedName name="________________ME53" localSheetId="17">#REF!</definedName>
    <definedName name="________________ME53">#REF!</definedName>
    <definedName name="________________ME54" localSheetId="17">#REF!</definedName>
    <definedName name="________________ME54">#REF!</definedName>
    <definedName name="________________ME55" localSheetId="17">#REF!</definedName>
    <definedName name="________________ME55">#REF!</definedName>
    <definedName name="________________ME56" localSheetId="17">#REF!</definedName>
    <definedName name="________________ME56">#REF!</definedName>
    <definedName name="________________ME57" localSheetId="17">#REF!</definedName>
    <definedName name="________________ME57">#REF!</definedName>
    <definedName name="________________ME58" localSheetId="17">#REF!</definedName>
    <definedName name="________________ME58">#REF!</definedName>
    <definedName name="________________ME59" localSheetId="17">#REF!</definedName>
    <definedName name="________________ME59">#REF!</definedName>
    <definedName name="________________ME60" localSheetId="17">#REF!</definedName>
    <definedName name="________________ME60">#REF!</definedName>
    <definedName name="________________ME61" localSheetId="17">#REF!</definedName>
    <definedName name="________________ME61">#REF!</definedName>
    <definedName name="________________ME62" localSheetId="17">#REF!</definedName>
    <definedName name="________________ME62">#REF!</definedName>
    <definedName name="________________ME63" localSheetId="17">#REF!</definedName>
    <definedName name="________________ME63">#REF!</definedName>
    <definedName name="________________ME64" localSheetId="17">#REF!</definedName>
    <definedName name="________________ME64">#REF!</definedName>
    <definedName name="________________ME65" localSheetId="17">#REF!</definedName>
    <definedName name="________________ME65">#REF!</definedName>
    <definedName name="________________ME66" localSheetId="17">#REF!</definedName>
    <definedName name="________________ME66">#REF!</definedName>
    <definedName name="________________ME67" localSheetId="17">#REF!</definedName>
    <definedName name="________________ME67">#REF!</definedName>
    <definedName name="________________ME68" localSheetId="17">#REF!</definedName>
    <definedName name="________________ME68">#REF!</definedName>
    <definedName name="________________MMM01" localSheetId="17">#REF!</definedName>
    <definedName name="________________MMM01">#REF!</definedName>
    <definedName name="________________MMM02" localSheetId="17">#REF!</definedName>
    <definedName name="________________MMM02">#REF!</definedName>
    <definedName name="________________MMM03" localSheetId="17">#REF!</definedName>
    <definedName name="________________MMM03">#REF!</definedName>
    <definedName name="________________MMM04" localSheetId="17">#REF!</definedName>
    <definedName name="________________MMM04">#REF!</definedName>
    <definedName name="________________MMM05" localSheetId="17">#REF!</definedName>
    <definedName name="________________MMM05">#REF!</definedName>
    <definedName name="________________MMM06" localSheetId="17">#REF!</definedName>
    <definedName name="________________MMM06">#REF!</definedName>
    <definedName name="________________MMM07" localSheetId="17">#REF!</definedName>
    <definedName name="________________MMM07">#REF!</definedName>
    <definedName name="________________MMM08" localSheetId="17">#REF!</definedName>
    <definedName name="________________MMM08">#REF!</definedName>
    <definedName name="________________MMM09" localSheetId="17">#REF!</definedName>
    <definedName name="________________MMM09">#REF!</definedName>
    <definedName name="________________MMM10" localSheetId="17">#REF!</definedName>
    <definedName name="________________MMM10">#REF!</definedName>
    <definedName name="________________MMM11" localSheetId="17">#REF!</definedName>
    <definedName name="________________MMM11">#REF!</definedName>
    <definedName name="________________MMM12" localSheetId="17">#REF!</definedName>
    <definedName name="________________MMM12">#REF!</definedName>
    <definedName name="________________MMM13" localSheetId="17">#REF!</definedName>
    <definedName name="________________MMM13">#REF!</definedName>
    <definedName name="________________MMM14" localSheetId="17">#REF!</definedName>
    <definedName name="________________MMM14">#REF!</definedName>
    <definedName name="________________MMM15" localSheetId="17">#REF!</definedName>
    <definedName name="________________MMM15">#REF!</definedName>
    <definedName name="________________MMM16" localSheetId="17">#REF!</definedName>
    <definedName name="________________MMM16">#REF!</definedName>
    <definedName name="________________MMM17" localSheetId="17">#REF!</definedName>
    <definedName name="________________MMM17">#REF!</definedName>
    <definedName name="________________MMM18" localSheetId="17">#REF!</definedName>
    <definedName name="________________MMM18">#REF!</definedName>
    <definedName name="________________MMM19" localSheetId="17">#REF!</definedName>
    <definedName name="________________MMM19">#REF!</definedName>
    <definedName name="________________MMM20" localSheetId="17">#REF!</definedName>
    <definedName name="________________MMM20">#REF!</definedName>
    <definedName name="________________MMM21" localSheetId="17">#REF!</definedName>
    <definedName name="________________MMM21">#REF!</definedName>
    <definedName name="________________MMM22" localSheetId="17">#REF!</definedName>
    <definedName name="________________MMM22">#REF!</definedName>
    <definedName name="________________MMM23" localSheetId="17">#REF!</definedName>
    <definedName name="________________MMM23">#REF!</definedName>
    <definedName name="________________MMM24" localSheetId="17">#REF!</definedName>
    <definedName name="________________MMM24">#REF!</definedName>
    <definedName name="________________MMM25" localSheetId="17">#REF!</definedName>
    <definedName name="________________MMM25">#REF!</definedName>
    <definedName name="________________MMM26" localSheetId="17">#REF!</definedName>
    <definedName name="________________MMM26">#REF!</definedName>
    <definedName name="________________MMM27" localSheetId="17">#REF!</definedName>
    <definedName name="________________MMM27">#REF!</definedName>
    <definedName name="________________MMM28" localSheetId="17">#REF!</definedName>
    <definedName name="________________MMM28">#REF!</definedName>
    <definedName name="________________MMM29" localSheetId="17">#REF!</definedName>
    <definedName name="________________MMM29">#REF!</definedName>
    <definedName name="________________MMM30" localSheetId="17">#REF!</definedName>
    <definedName name="________________MMM30">#REF!</definedName>
    <definedName name="________________MMM31" localSheetId="17">#REF!</definedName>
    <definedName name="________________MMM31">#REF!</definedName>
    <definedName name="________________MMM32" localSheetId="17">#REF!</definedName>
    <definedName name="________________MMM32">#REF!</definedName>
    <definedName name="________________MMM33" localSheetId="17">#REF!</definedName>
    <definedName name="________________MMM33">#REF!</definedName>
    <definedName name="________________MMM34" localSheetId="17">#REF!</definedName>
    <definedName name="________________MMM34">#REF!</definedName>
    <definedName name="________________MMM35" localSheetId="17">#REF!</definedName>
    <definedName name="________________MMM35">#REF!</definedName>
    <definedName name="________________MMM36" localSheetId="17">#REF!</definedName>
    <definedName name="________________MMM36">#REF!</definedName>
    <definedName name="________________MMM37" localSheetId="17">#REF!</definedName>
    <definedName name="________________MMM37">#REF!</definedName>
    <definedName name="________________MMM38" localSheetId="17">#REF!</definedName>
    <definedName name="________________MMM38">#REF!</definedName>
    <definedName name="________________MMM39" localSheetId="17">#REF!</definedName>
    <definedName name="________________MMM39">#REF!</definedName>
    <definedName name="________________MMM40" localSheetId="17">#REF!</definedName>
    <definedName name="________________MMM40">#REF!</definedName>
    <definedName name="________________MMM41" localSheetId="17">#REF!</definedName>
    <definedName name="________________MMM41">#REF!</definedName>
    <definedName name="________________MMM411" localSheetId="17">#REF!</definedName>
    <definedName name="________________MMM411">#REF!</definedName>
    <definedName name="________________MMM42" localSheetId="17">#REF!</definedName>
    <definedName name="________________MMM42">#REF!</definedName>
    <definedName name="________________MMM43" localSheetId="17">#REF!</definedName>
    <definedName name="________________MMM43">#REF!</definedName>
    <definedName name="________________MMM44" localSheetId="17">#REF!</definedName>
    <definedName name="________________MMM44">#REF!</definedName>
    <definedName name="________________MMM45" localSheetId="17">#REF!</definedName>
    <definedName name="________________MMM45">#REF!</definedName>
    <definedName name="________________MMM46" localSheetId="17">#REF!</definedName>
    <definedName name="________________MMM46">#REF!</definedName>
    <definedName name="________________MMM47" localSheetId="17">#REF!</definedName>
    <definedName name="________________MMM47">#REF!</definedName>
    <definedName name="________________MMM48" localSheetId="17">#REF!</definedName>
    <definedName name="________________MMM48">#REF!</definedName>
    <definedName name="________________MMM49" localSheetId="17">#REF!</definedName>
    <definedName name="________________MMM49">#REF!</definedName>
    <definedName name="________________MMM50" localSheetId="17">#REF!</definedName>
    <definedName name="________________MMM50">#REF!</definedName>
    <definedName name="________________MMM51" localSheetId="17">#REF!</definedName>
    <definedName name="________________MMM51">#REF!</definedName>
    <definedName name="________________MMM52" localSheetId="17">#REF!</definedName>
    <definedName name="________________MMM52">#REF!</definedName>
    <definedName name="________________MMM53" localSheetId="17">#REF!</definedName>
    <definedName name="________________MMM53">#REF!</definedName>
    <definedName name="________________MMM54" localSheetId="17">#REF!</definedName>
    <definedName name="________________MMM54">#REF!</definedName>
    <definedName name="________________PVC1" localSheetId="17">#REF!</definedName>
    <definedName name="________________PVC1">#REF!</definedName>
    <definedName name="________________PVC2" localSheetId="17">#REF!</definedName>
    <definedName name="________________PVC2">#REF!</definedName>
    <definedName name="________________PVC4" localSheetId="17">#REF!</definedName>
    <definedName name="________________PVC4">#REF!</definedName>
    <definedName name="________________PVC6" localSheetId="17">#REF!</definedName>
    <definedName name="________________PVC6">#REF!</definedName>
    <definedName name="________________SAK1" localSheetId="17">#REF!</definedName>
    <definedName name="________________SAK1">#REF!</definedName>
    <definedName name="_______________aaa1" localSheetId="17">#REF!</definedName>
    <definedName name="_______________aaa1">#REF!</definedName>
    <definedName name="_______________COR135" localSheetId="17">[21]Anl!#REF!</definedName>
    <definedName name="_______________COR135">[21]Anl!#REF!</definedName>
    <definedName name="_______________DIV1">'[25]Kuantitas &amp; Harga'!$G$26</definedName>
    <definedName name="_______________DIV10">'[25]Kuantitas &amp; Harga'!$G$418</definedName>
    <definedName name="_______________DIV11" localSheetId="17">[15]RAB!#REF!</definedName>
    <definedName name="_______________DIV11">[15]RAB!#REF!</definedName>
    <definedName name="_______________DIV2">'[25]Kuantitas &amp; Harga'!$G$50</definedName>
    <definedName name="_______________DIV3">'[25]Kuantitas &amp; Harga'!$G$84</definedName>
    <definedName name="_______________DIV4">'[25]Kuantitas &amp; Harga'!$G$99</definedName>
    <definedName name="_______________DIV5">'[25]Kuantitas &amp; Harga'!$G$119</definedName>
    <definedName name="_______________DIV6">'[25]Kuantitas &amp; Harga'!$G$155</definedName>
    <definedName name="_______________DIV7">'[25]Kuantitas &amp; Harga'!$G$319</definedName>
    <definedName name="_______________DIV8">'[25]Kuantitas &amp; Harga'!$G$377</definedName>
    <definedName name="_______________DIV9">'[25]Kuantitas &amp; Harga'!$G$405</definedName>
    <definedName name="_______________EEE01" localSheetId="17">#REF!</definedName>
    <definedName name="_______________EEE01">#REF!</definedName>
    <definedName name="_______________EEE02" localSheetId="17">#REF!</definedName>
    <definedName name="_______________EEE02">#REF!</definedName>
    <definedName name="_______________EEE03" localSheetId="17">#REF!</definedName>
    <definedName name="_______________EEE03">#REF!</definedName>
    <definedName name="_______________EEE04" localSheetId="17">#REF!</definedName>
    <definedName name="_______________EEE04">#REF!</definedName>
    <definedName name="_______________EEE05" localSheetId="17">#REF!</definedName>
    <definedName name="_______________EEE05">#REF!</definedName>
    <definedName name="_______________EEE06" localSheetId="17">#REF!</definedName>
    <definedName name="_______________EEE06">#REF!</definedName>
    <definedName name="_______________EEE07" localSheetId="17">#REF!</definedName>
    <definedName name="_______________EEE07">#REF!</definedName>
    <definedName name="_______________EEE08" localSheetId="17">#REF!</definedName>
    <definedName name="_______________EEE08">#REF!</definedName>
    <definedName name="_______________EEE09" localSheetId="17">#REF!</definedName>
    <definedName name="_______________EEE09">#REF!</definedName>
    <definedName name="_______________EEE10" localSheetId="17">#REF!</definedName>
    <definedName name="_______________EEE10">#REF!</definedName>
    <definedName name="_______________EEE11" localSheetId="17">#REF!</definedName>
    <definedName name="_______________EEE11">#REF!</definedName>
    <definedName name="_______________EEE12" localSheetId="17">#REF!</definedName>
    <definedName name="_______________EEE12">#REF!</definedName>
    <definedName name="_______________EEE13" localSheetId="17">#REF!</definedName>
    <definedName name="_______________EEE13">#REF!</definedName>
    <definedName name="_______________EEE14" localSheetId="17">#REF!</definedName>
    <definedName name="_______________EEE14">#REF!</definedName>
    <definedName name="_______________EEE15" localSheetId="17">#REF!</definedName>
    <definedName name="_______________EEE15">#REF!</definedName>
    <definedName name="_______________EEE16" localSheetId="17">#REF!</definedName>
    <definedName name="_______________EEE16">#REF!</definedName>
    <definedName name="_______________EEE17" localSheetId="17">#REF!</definedName>
    <definedName name="_______________EEE17">#REF!</definedName>
    <definedName name="_______________EEE18" localSheetId="17">#REF!</definedName>
    <definedName name="_______________EEE18">#REF!</definedName>
    <definedName name="_______________EEE19" localSheetId="17">#REF!</definedName>
    <definedName name="_______________EEE19">#REF!</definedName>
    <definedName name="_______________EEE20" localSheetId="17">#REF!</definedName>
    <definedName name="_______________EEE20">#REF!</definedName>
    <definedName name="_______________EEE21" localSheetId="17">#REF!</definedName>
    <definedName name="_______________EEE21">#REF!</definedName>
    <definedName name="_______________EEE22" localSheetId="17">#REF!</definedName>
    <definedName name="_______________EEE22">#REF!</definedName>
    <definedName name="_______________EEE23" localSheetId="17">#REF!</definedName>
    <definedName name="_______________EEE23">#REF!</definedName>
    <definedName name="_______________EEE24" localSheetId="17">#REF!</definedName>
    <definedName name="_______________EEE24">#REF!</definedName>
    <definedName name="_______________EEE25" localSheetId="17">#REF!</definedName>
    <definedName name="_______________EEE25">#REF!</definedName>
    <definedName name="_______________EEE26" localSheetId="17">#REF!</definedName>
    <definedName name="_______________EEE26">#REF!</definedName>
    <definedName name="_______________EEE27" localSheetId="17">#REF!</definedName>
    <definedName name="_______________EEE27">#REF!</definedName>
    <definedName name="_______________EEE28" localSheetId="17">#REF!</definedName>
    <definedName name="_______________EEE28">#REF!</definedName>
    <definedName name="_______________EEE29" localSheetId="17">#REF!</definedName>
    <definedName name="_______________EEE29">#REF!</definedName>
    <definedName name="_______________EEE30" localSheetId="17">#REF!</definedName>
    <definedName name="_______________EEE30">#REF!</definedName>
    <definedName name="_______________EEE31" localSheetId="17">#REF!</definedName>
    <definedName name="_______________EEE31">#REF!</definedName>
    <definedName name="_______________EEE32" localSheetId="17">#REF!</definedName>
    <definedName name="_______________EEE32">#REF!</definedName>
    <definedName name="_______________EEE33" localSheetId="17">#REF!</definedName>
    <definedName name="_______________EEE33">#REF!</definedName>
    <definedName name="_______________HAL1" localSheetId="17">#REF!</definedName>
    <definedName name="_______________HAL1">#REF!</definedName>
    <definedName name="_______________HAL2" localSheetId="17">#REF!</definedName>
    <definedName name="_______________HAL2">#REF!</definedName>
    <definedName name="_______________HAL4" localSheetId="17">#REF!</definedName>
    <definedName name="_______________HAL4">#REF!</definedName>
    <definedName name="_______________HAL5" localSheetId="17">#REF!</definedName>
    <definedName name="_______________HAL5">#REF!</definedName>
    <definedName name="_______________HAL6" localSheetId="17">#REF!</definedName>
    <definedName name="_______________HAL6">#REF!</definedName>
    <definedName name="_______________HAL7" localSheetId="17">#REF!</definedName>
    <definedName name="_______________HAL7">#REF!</definedName>
    <definedName name="_______________HAL8" localSheetId="17">#REF!</definedName>
    <definedName name="_______________HAL8">#REF!</definedName>
    <definedName name="_______________KL12">[16]alat!$AW$18</definedName>
    <definedName name="_______________LLL01" localSheetId="17">#REF!</definedName>
    <definedName name="_______________LLL01">#REF!</definedName>
    <definedName name="_______________LLL02" localSheetId="17">#REF!</definedName>
    <definedName name="_______________LLL02">#REF!</definedName>
    <definedName name="_______________LLL03" localSheetId="17">#REF!</definedName>
    <definedName name="_______________LLL03">#REF!</definedName>
    <definedName name="_______________LLL04" localSheetId="17">#REF!</definedName>
    <definedName name="_______________LLL04">#REF!</definedName>
    <definedName name="_______________LLL05" localSheetId="17">#REF!</definedName>
    <definedName name="_______________LLL05">#REF!</definedName>
    <definedName name="_______________LLL06" localSheetId="17">#REF!</definedName>
    <definedName name="_______________LLL06">#REF!</definedName>
    <definedName name="_______________LLL07" localSheetId="17">#REF!</definedName>
    <definedName name="_______________LLL07">#REF!</definedName>
    <definedName name="_______________LLL08" localSheetId="17">#REF!</definedName>
    <definedName name="_______________LLL08">#REF!</definedName>
    <definedName name="_______________LLL09" localSheetId="17">#REF!</definedName>
    <definedName name="_______________LLL09">#REF!</definedName>
    <definedName name="_______________LLL10" localSheetId="17">#REF!</definedName>
    <definedName name="_______________LLL10">#REF!</definedName>
    <definedName name="_______________LLL11" localSheetId="17">#REF!</definedName>
    <definedName name="_______________LLL11">#REF!</definedName>
    <definedName name="_______________MDE01" localSheetId="17">#REF!</definedName>
    <definedName name="_______________MDE01">#REF!</definedName>
    <definedName name="_______________MDE02" localSheetId="17">#REF!</definedName>
    <definedName name="_______________MDE02">#REF!</definedName>
    <definedName name="_______________MDE03" localSheetId="17">#REF!</definedName>
    <definedName name="_______________MDE03">#REF!</definedName>
    <definedName name="_______________MDE04" localSheetId="17">#REF!</definedName>
    <definedName name="_______________MDE04">#REF!</definedName>
    <definedName name="_______________MDE05" localSheetId="17">#REF!</definedName>
    <definedName name="_______________MDE05">#REF!</definedName>
    <definedName name="_______________MDE06" localSheetId="17">#REF!</definedName>
    <definedName name="_______________MDE06">#REF!</definedName>
    <definedName name="_______________MDE07" localSheetId="17">#REF!</definedName>
    <definedName name="_______________MDE07">#REF!</definedName>
    <definedName name="_______________MDE08">'[20]An Sat Alat'!$BO$214</definedName>
    <definedName name="_______________MDE09" localSheetId="17">#REF!</definedName>
    <definedName name="_______________MDE09">#REF!</definedName>
    <definedName name="_______________MDE10" localSheetId="17">#REF!</definedName>
    <definedName name="_______________MDE10">#REF!</definedName>
    <definedName name="_______________MDE11" localSheetId="17">#REF!</definedName>
    <definedName name="_______________MDE11">#REF!</definedName>
    <definedName name="_______________MDE12" localSheetId="17">#REF!</definedName>
    <definedName name="_______________MDE12">#REF!</definedName>
    <definedName name="_______________MDE13" localSheetId="17">#REF!</definedName>
    <definedName name="_______________MDE13">#REF!</definedName>
    <definedName name="_______________MDE14" localSheetId="17">#REF!</definedName>
    <definedName name="_______________MDE14">#REF!</definedName>
    <definedName name="_______________MDE15" localSheetId="17">#REF!</definedName>
    <definedName name="_______________MDE15">#REF!</definedName>
    <definedName name="_______________MDE16" localSheetId="17">#REF!</definedName>
    <definedName name="_______________MDE16">#REF!</definedName>
    <definedName name="_______________MDE17" localSheetId="17">#REF!</definedName>
    <definedName name="_______________MDE17">#REF!</definedName>
    <definedName name="_______________MDE18" localSheetId="17">#REF!</definedName>
    <definedName name="_______________MDE18">#REF!</definedName>
    <definedName name="_______________MDE19" localSheetId="17">#REF!</definedName>
    <definedName name="_______________MDE19">#REF!</definedName>
    <definedName name="_______________MDE20" localSheetId="17">#REF!</definedName>
    <definedName name="_______________MDE20">#REF!</definedName>
    <definedName name="_______________MDE21" localSheetId="17">#REF!</definedName>
    <definedName name="_______________MDE21">#REF!</definedName>
    <definedName name="_______________MDE22" localSheetId="17">#REF!</definedName>
    <definedName name="_______________MDE22">#REF!</definedName>
    <definedName name="_______________MDE23" localSheetId="17">#REF!</definedName>
    <definedName name="_______________MDE23">#REF!</definedName>
    <definedName name="_______________MDE24" localSheetId="17">#REF!</definedName>
    <definedName name="_______________MDE24">#REF!</definedName>
    <definedName name="_______________MDE25" localSheetId="17">#REF!</definedName>
    <definedName name="_______________MDE25">#REF!</definedName>
    <definedName name="_______________MDE26" localSheetId="17">#REF!</definedName>
    <definedName name="_______________MDE26">#REF!</definedName>
    <definedName name="_______________MDE27" localSheetId="17">#REF!</definedName>
    <definedName name="_______________MDE27">#REF!</definedName>
    <definedName name="_______________MDE28" localSheetId="17">#REF!</definedName>
    <definedName name="_______________MDE28">#REF!</definedName>
    <definedName name="_______________MDE29" localSheetId="17">#REF!</definedName>
    <definedName name="_______________MDE29">#REF!</definedName>
    <definedName name="_______________MDE30" localSheetId="17">#REF!</definedName>
    <definedName name="_______________MDE30">#REF!</definedName>
    <definedName name="_______________MDE31" localSheetId="17">#REF!</definedName>
    <definedName name="_______________MDE31">#REF!</definedName>
    <definedName name="_______________MDE32" localSheetId="17">#REF!</definedName>
    <definedName name="_______________MDE32">#REF!</definedName>
    <definedName name="_______________MDE33" localSheetId="17">#REF!</definedName>
    <definedName name="_______________MDE33">#REF!</definedName>
    <definedName name="_______________MDE34" localSheetId="17">#REF!</definedName>
    <definedName name="_______________MDE34">#REF!</definedName>
    <definedName name="_______________ME01" localSheetId="17">#REF!</definedName>
    <definedName name="_______________ME01">#REF!</definedName>
    <definedName name="_______________ME02" localSheetId="17">#REF!</definedName>
    <definedName name="_______________ME02">#REF!</definedName>
    <definedName name="_______________ME03" localSheetId="17">#REF!</definedName>
    <definedName name="_______________ME03">#REF!</definedName>
    <definedName name="_______________ME04" localSheetId="17">#REF!</definedName>
    <definedName name="_______________ME04">#REF!</definedName>
    <definedName name="_______________ME05" localSheetId="17">#REF!</definedName>
    <definedName name="_______________ME05">#REF!</definedName>
    <definedName name="_______________ME06" localSheetId="17">#REF!</definedName>
    <definedName name="_______________ME06">#REF!</definedName>
    <definedName name="_______________ME07" localSheetId="17">#REF!</definedName>
    <definedName name="_______________ME07">#REF!</definedName>
    <definedName name="_______________ME08">'[20]An Sat Alat'!$BO$213</definedName>
    <definedName name="_______________ME09" localSheetId="17">#REF!</definedName>
    <definedName name="_______________ME09">#REF!</definedName>
    <definedName name="_______________ME10" localSheetId="17">#REF!</definedName>
    <definedName name="_______________ME10">#REF!</definedName>
    <definedName name="_______________ME11" localSheetId="17">#REF!</definedName>
    <definedName name="_______________ME11">#REF!</definedName>
    <definedName name="_______________ME12" localSheetId="17">#REF!</definedName>
    <definedName name="_______________ME12">#REF!</definedName>
    <definedName name="_______________ME13" localSheetId="17">#REF!</definedName>
    <definedName name="_______________ME13">#REF!</definedName>
    <definedName name="_______________ME14" localSheetId="17">#REF!</definedName>
    <definedName name="_______________ME14">#REF!</definedName>
    <definedName name="_______________ME15" localSheetId="17">#REF!</definedName>
    <definedName name="_______________ME15">#REF!</definedName>
    <definedName name="_______________ME16" localSheetId="17">#REF!</definedName>
    <definedName name="_______________ME16">#REF!</definedName>
    <definedName name="_______________ME17" localSheetId="17">#REF!</definedName>
    <definedName name="_______________ME17">#REF!</definedName>
    <definedName name="_______________ME18" localSheetId="17">#REF!</definedName>
    <definedName name="_______________ME18">#REF!</definedName>
    <definedName name="_______________ME19" localSheetId="17">#REF!</definedName>
    <definedName name="_______________ME19">#REF!</definedName>
    <definedName name="_______________ME20" localSheetId="17">#REF!</definedName>
    <definedName name="_______________ME20">#REF!</definedName>
    <definedName name="_______________ME21" localSheetId="17">#REF!</definedName>
    <definedName name="_______________ME21">#REF!</definedName>
    <definedName name="_______________ME22" localSheetId="17">#REF!</definedName>
    <definedName name="_______________ME22">#REF!</definedName>
    <definedName name="_______________ME23" localSheetId="17">#REF!</definedName>
    <definedName name="_______________ME23">#REF!</definedName>
    <definedName name="_______________ME24" localSheetId="17">#REF!</definedName>
    <definedName name="_______________ME24">#REF!</definedName>
    <definedName name="_______________ME25" localSheetId="17">#REF!</definedName>
    <definedName name="_______________ME25">#REF!</definedName>
    <definedName name="_______________ME26" localSheetId="17">#REF!</definedName>
    <definedName name="_______________ME26">#REF!</definedName>
    <definedName name="_______________ME27" localSheetId="17">#REF!</definedName>
    <definedName name="_______________ME27">#REF!</definedName>
    <definedName name="_______________ME28" localSheetId="17">#REF!</definedName>
    <definedName name="_______________ME28">#REF!</definedName>
    <definedName name="_______________ME29" localSheetId="17">#REF!</definedName>
    <definedName name="_______________ME29">#REF!</definedName>
    <definedName name="_______________ME30" localSheetId="17">#REF!</definedName>
    <definedName name="_______________ME30">#REF!</definedName>
    <definedName name="_______________ME31" localSheetId="17">#REF!</definedName>
    <definedName name="_______________ME31">#REF!</definedName>
    <definedName name="_______________ME32" localSheetId="17">#REF!</definedName>
    <definedName name="_______________ME32">#REF!</definedName>
    <definedName name="_______________ME33" localSheetId="17">#REF!</definedName>
    <definedName name="_______________ME33">#REF!</definedName>
    <definedName name="_______________ME34" localSheetId="17">#REF!</definedName>
    <definedName name="_______________ME34">#REF!</definedName>
    <definedName name="_______________MMM01" localSheetId="17">#REF!</definedName>
    <definedName name="_______________MMM01">#REF!</definedName>
    <definedName name="_______________MMM02" localSheetId="17">#REF!</definedName>
    <definedName name="_______________MMM02">#REF!</definedName>
    <definedName name="_______________MMM03" localSheetId="17">#REF!</definedName>
    <definedName name="_______________MMM03">#REF!</definedName>
    <definedName name="_______________MMM04" localSheetId="17">#REF!</definedName>
    <definedName name="_______________MMM04">#REF!</definedName>
    <definedName name="_______________MMM05" localSheetId="17">#REF!</definedName>
    <definedName name="_______________MMM05">#REF!</definedName>
    <definedName name="_______________MMM06" localSheetId="17">#REF!</definedName>
    <definedName name="_______________MMM06">#REF!</definedName>
    <definedName name="_______________MMM07" localSheetId="17">#REF!</definedName>
    <definedName name="_______________MMM07">#REF!</definedName>
    <definedName name="_______________MMM08" localSheetId="17">#REF!</definedName>
    <definedName name="_______________MMM08">#REF!</definedName>
    <definedName name="_______________MMM09" localSheetId="17">#REF!</definedName>
    <definedName name="_______________MMM09">#REF!</definedName>
    <definedName name="_______________MMM10" localSheetId="17">#REF!</definedName>
    <definedName name="_______________MMM10">#REF!</definedName>
    <definedName name="_______________MMM11" localSheetId="17">#REF!</definedName>
    <definedName name="_______________MMM11">#REF!</definedName>
    <definedName name="_______________MMM12" localSheetId="17">#REF!</definedName>
    <definedName name="_______________MMM12">#REF!</definedName>
    <definedName name="_______________MMM13" localSheetId="17">#REF!</definedName>
    <definedName name="_______________MMM13">#REF!</definedName>
    <definedName name="_______________MMM14" localSheetId="17">#REF!</definedName>
    <definedName name="_______________MMM14">#REF!</definedName>
    <definedName name="_______________MMM15" localSheetId="17">#REF!</definedName>
    <definedName name="_______________MMM15">#REF!</definedName>
    <definedName name="_______________MMM16" localSheetId="17">#REF!</definedName>
    <definedName name="_______________MMM16">#REF!</definedName>
    <definedName name="_______________MMM17" localSheetId="17">#REF!</definedName>
    <definedName name="_______________MMM17">#REF!</definedName>
    <definedName name="_______________MMM18" localSheetId="17">#REF!</definedName>
    <definedName name="_______________MMM18">#REF!</definedName>
    <definedName name="_______________MMM19" localSheetId="17">#REF!</definedName>
    <definedName name="_______________MMM19">#REF!</definedName>
    <definedName name="_______________MMM20" localSheetId="17">#REF!</definedName>
    <definedName name="_______________MMM20">#REF!</definedName>
    <definedName name="_______________MMM21" localSheetId="17">#REF!</definedName>
    <definedName name="_______________MMM21">#REF!</definedName>
    <definedName name="_______________MMM22" localSheetId="17">#REF!</definedName>
    <definedName name="_______________MMM22">#REF!</definedName>
    <definedName name="_______________MMM23" localSheetId="17">#REF!</definedName>
    <definedName name="_______________MMM23">#REF!</definedName>
    <definedName name="_______________MMM24" localSheetId="17">#REF!</definedName>
    <definedName name="_______________MMM24">#REF!</definedName>
    <definedName name="_______________MMM25" localSheetId="17">#REF!</definedName>
    <definedName name="_______________MMM25">#REF!</definedName>
    <definedName name="_______________MMM26" localSheetId="17">#REF!</definedName>
    <definedName name="_______________MMM26">#REF!</definedName>
    <definedName name="_______________MMM27" localSheetId="17">#REF!</definedName>
    <definedName name="_______________MMM27">#REF!</definedName>
    <definedName name="_______________MMM28" localSheetId="17">#REF!</definedName>
    <definedName name="_______________MMM28">#REF!</definedName>
    <definedName name="_______________MMM29" localSheetId="17">#REF!</definedName>
    <definedName name="_______________MMM29">#REF!</definedName>
    <definedName name="_______________MMM30" localSheetId="17">#REF!</definedName>
    <definedName name="_______________MMM30">#REF!</definedName>
    <definedName name="_______________MMM31" localSheetId="17">#REF!</definedName>
    <definedName name="_______________MMM31">#REF!</definedName>
    <definedName name="_______________MMM32" localSheetId="17">#REF!</definedName>
    <definedName name="_______________MMM32">#REF!</definedName>
    <definedName name="_______________MMM33" localSheetId="17">#REF!</definedName>
    <definedName name="_______________MMM33">#REF!</definedName>
    <definedName name="_______________MMM34" localSheetId="17">#REF!</definedName>
    <definedName name="_______________MMM34">#REF!</definedName>
    <definedName name="_______________MMM35" localSheetId="17">#REF!</definedName>
    <definedName name="_______________MMM35">#REF!</definedName>
    <definedName name="_______________MMM36" localSheetId="17">#REF!</definedName>
    <definedName name="_______________MMM36">#REF!</definedName>
    <definedName name="_______________MMM37" localSheetId="17">#REF!</definedName>
    <definedName name="_______________MMM37">#REF!</definedName>
    <definedName name="_______________MMM38" localSheetId="17">#REF!</definedName>
    <definedName name="_______________MMM38">#REF!</definedName>
    <definedName name="_______________MMM39" localSheetId="17">#REF!</definedName>
    <definedName name="_______________MMM39">#REF!</definedName>
    <definedName name="_______________MMM40" localSheetId="17">#REF!</definedName>
    <definedName name="_______________MMM40">#REF!</definedName>
    <definedName name="_______________MMM41" localSheetId="17">#REF!</definedName>
    <definedName name="_______________MMM41">#REF!</definedName>
    <definedName name="_______________MMM411" localSheetId="17">#REF!</definedName>
    <definedName name="_______________MMM411">#REF!</definedName>
    <definedName name="_______________MMM42" localSheetId="17">#REF!</definedName>
    <definedName name="_______________MMM42">#REF!</definedName>
    <definedName name="_______________MMM43" localSheetId="17">#REF!</definedName>
    <definedName name="_______________MMM43">#REF!</definedName>
    <definedName name="_______________MMM44" localSheetId="17">#REF!</definedName>
    <definedName name="_______________MMM44">#REF!</definedName>
    <definedName name="_______________MMM45" localSheetId="17">#REF!</definedName>
    <definedName name="_______________MMM45">#REF!</definedName>
    <definedName name="_______________MMM46" localSheetId="17">#REF!</definedName>
    <definedName name="_______________MMM46">#REF!</definedName>
    <definedName name="_______________MMM47" localSheetId="17">#REF!</definedName>
    <definedName name="_______________MMM47">#REF!</definedName>
    <definedName name="_______________MMM48" localSheetId="17">#REF!</definedName>
    <definedName name="_______________MMM48">#REF!</definedName>
    <definedName name="_______________MMM49" localSheetId="17">#REF!</definedName>
    <definedName name="_______________MMM49">#REF!</definedName>
    <definedName name="_______________MMM50" localSheetId="17">#REF!</definedName>
    <definedName name="_______________MMM50">#REF!</definedName>
    <definedName name="_______________MMM51" localSheetId="17">#REF!</definedName>
    <definedName name="_______________MMM51">#REF!</definedName>
    <definedName name="_______________MMM52" localSheetId="17">#REF!</definedName>
    <definedName name="_______________MMM52">#REF!</definedName>
    <definedName name="_______________MMM53" localSheetId="17">#REF!</definedName>
    <definedName name="_______________MMM53">#REF!</definedName>
    <definedName name="_______________MMM54" localSheetId="17">#REF!</definedName>
    <definedName name="_______________MMM54">#REF!</definedName>
    <definedName name="_______________PVC1" localSheetId="17">#REF!</definedName>
    <definedName name="_______________PVC1">#REF!</definedName>
    <definedName name="_______________PVC2" localSheetId="17">#REF!</definedName>
    <definedName name="_______________PVC2">#REF!</definedName>
    <definedName name="_______________PVC4" localSheetId="17">#REF!</definedName>
    <definedName name="_______________PVC4">#REF!</definedName>
    <definedName name="_______________PVC6" localSheetId="17">#REF!</definedName>
    <definedName name="_______________PVC6">#REF!</definedName>
    <definedName name="_______________SAK1" localSheetId="17">#REF!</definedName>
    <definedName name="_______________SAK1">#REF!</definedName>
    <definedName name="______________aaa1" localSheetId="17">#REF!</definedName>
    <definedName name="______________aaa1">#REF!</definedName>
    <definedName name="______________COR135" localSheetId="17">[17]Anl!#REF!</definedName>
    <definedName name="______________COR135">[17]Anl!#REF!</definedName>
    <definedName name="______________DIV1">'[25]Kuantitas &amp; Harga'!$G$26</definedName>
    <definedName name="______________DIV10">'[25]Kuantitas &amp; Harga'!$G$418</definedName>
    <definedName name="______________DIV11" localSheetId="17">[15]RAB!#REF!</definedName>
    <definedName name="______________DIV11">[15]RAB!#REF!</definedName>
    <definedName name="______________DIV2">'[25]Kuantitas &amp; Harga'!$G$50</definedName>
    <definedName name="______________DIV3">'[25]Kuantitas &amp; Harga'!$G$84</definedName>
    <definedName name="______________DIV4">'[25]Kuantitas &amp; Harga'!$G$99</definedName>
    <definedName name="______________DIV5">'[25]Kuantitas &amp; Harga'!$G$119</definedName>
    <definedName name="______________DIV6">'[25]Kuantitas &amp; Harga'!$G$155</definedName>
    <definedName name="______________DIV7">'[25]Kuantitas &amp; Harga'!$G$319</definedName>
    <definedName name="______________DIV8">'[25]Kuantitas &amp; Harga'!$G$377</definedName>
    <definedName name="______________DIV9">'[25]Kuantitas &amp; Harga'!$G$405</definedName>
    <definedName name="______________EEE01" localSheetId="17">#REF!</definedName>
    <definedName name="______________EEE01">#REF!</definedName>
    <definedName name="______________EEE02" localSheetId="17">#REF!</definedName>
    <definedName name="______________EEE02">#REF!</definedName>
    <definedName name="______________EEE03" localSheetId="17">#REF!</definedName>
    <definedName name="______________EEE03">#REF!</definedName>
    <definedName name="______________EEE04" localSheetId="17">#REF!</definedName>
    <definedName name="______________EEE04">#REF!</definedName>
    <definedName name="______________EEE05" localSheetId="17">#REF!</definedName>
    <definedName name="______________EEE05">#REF!</definedName>
    <definedName name="______________EEE06" localSheetId="17">#REF!</definedName>
    <definedName name="______________EEE06">#REF!</definedName>
    <definedName name="______________EEE07" localSheetId="17">#REF!</definedName>
    <definedName name="______________EEE07">#REF!</definedName>
    <definedName name="______________EEE08" localSheetId="17">#REF!</definedName>
    <definedName name="______________EEE08">#REF!</definedName>
    <definedName name="______________EEE09" localSheetId="17">#REF!</definedName>
    <definedName name="______________EEE09">#REF!</definedName>
    <definedName name="______________EEE10" localSheetId="17">#REF!</definedName>
    <definedName name="______________EEE10">#REF!</definedName>
    <definedName name="______________EEE11" localSheetId="17">#REF!</definedName>
    <definedName name="______________EEE11">#REF!</definedName>
    <definedName name="______________EEE12" localSheetId="17">#REF!</definedName>
    <definedName name="______________EEE12">#REF!</definedName>
    <definedName name="______________EEE13" localSheetId="17">#REF!</definedName>
    <definedName name="______________EEE13">#REF!</definedName>
    <definedName name="______________EEE14" localSheetId="17">#REF!</definedName>
    <definedName name="______________EEE14">#REF!</definedName>
    <definedName name="______________EEE15" localSheetId="17">#REF!</definedName>
    <definedName name="______________EEE15">#REF!</definedName>
    <definedName name="______________EEE16" localSheetId="17">#REF!</definedName>
    <definedName name="______________EEE16">#REF!</definedName>
    <definedName name="______________EEE17" localSheetId="17">#REF!</definedName>
    <definedName name="______________EEE17">#REF!</definedName>
    <definedName name="______________EEE18" localSheetId="17">#REF!</definedName>
    <definedName name="______________EEE18">#REF!</definedName>
    <definedName name="______________EEE19" localSheetId="17">#REF!</definedName>
    <definedName name="______________EEE19">#REF!</definedName>
    <definedName name="______________EEE20" localSheetId="17">#REF!</definedName>
    <definedName name="______________EEE20">#REF!</definedName>
    <definedName name="______________EEE21" localSheetId="17">#REF!</definedName>
    <definedName name="______________EEE21">#REF!</definedName>
    <definedName name="______________EEE22" localSheetId="17">#REF!</definedName>
    <definedName name="______________EEE22">#REF!</definedName>
    <definedName name="______________EEE23" localSheetId="17">#REF!</definedName>
    <definedName name="______________EEE23">#REF!</definedName>
    <definedName name="______________EEE24" localSheetId="17">#REF!</definedName>
    <definedName name="______________EEE24">#REF!</definedName>
    <definedName name="______________EEE25" localSheetId="17">#REF!</definedName>
    <definedName name="______________EEE25">#REF!</definedName>
    <definedName name="______________EEE26" localSheetId="17">#REF!</definedName>
    <definedName name="______________EEE26">#REF!</definedName>
    <definedName name="______________EEE27" localSheetId="17">#REF!</definedName>
    <definedName name="______________EEE27">#REF!</definedName>
    <definedName name="______________EEE28" localSheetId="17">#REF!</definedName>
    <definedName name="______________EEE28">#REF!</definedName>
    <definedName name="______________EEE29" localSheetId="17">#REF!</definedName>
    <definedName name="______________EEE29">#REF!</definedName>
    <definedName name="______________EEE30" localSheetId="17">#REF!</definedName>
    <definedName name="______________EEE30">#REF!</definedName>
    <definedName name="______________EEE31" localSheetId="17">#REF!</definedName>
    <definedName name="______________EEE31">#REF!</definedName>
    <definedName name="______________EEE32" localSheetId="17">#REF!</definedName>
    <definedName name="______________EEE32">#REF!</definedName>
    <definedName name="______________EEE33" localSheetId="17">#REF!</definedName>
    <definedName name="______________EEE33">#REF!</definedName>
    <definedName name="______________HAL1" localSheetId="17">#REF!</definedName>
    <definedName name="______________HAL1">#REF!</definedName>
    <definedName name="______________HAL2" localSheetId="17">#REF!</definedName>
    <definedName name="______________HAL2">#REF!</definedName>
    <definedName name="______________HAL3" localSheetId="17">#REF!</definedName>
    <definedName name="______________HAL3">#REF!</definedName>
    <definedName name="______________HAL5" localSheetId="17">#REF!</definedName>
    <definedName name="______________HAL5">#REF!</definedName>
    <definedName name="______________HAL6" localSheetId="17">#REF!</definedName>
    <definedName name="______________HAL6">#REF!</definedName>
    <definedName name="______________HAL8" localSheetId="17">#REF!</definedName>
    <definedName name="______________HAL8">#REF!</definedName>
    <definedName name="______________KL12">[16]alat!$AW$18</definedName>
    <definedName name="______________LLL01" localSheetId="17">#REF!</definedName>
    <definedName name="______________LLL01">#REF!</definedName>
    <definedName name="______________LLL02" localSheetId="17">#REF!</definedName>
    <definedName name="______________LLL02">#REF!</definedName>
    <definedName name="______________LLL03" localSheetId="17">#REF!</definedName>
    <definedName name="______________LLL03">#REF!</definedName>
    <definedName name="______________LLL04" localSheetId="17">#REF!</definedName>
    <definedName name="______________LLL04">#REF!</definedName>
    <definedName name="______________LLL05" localSheetId="17">#REF!</definedName>
    <definedName name="______________LLL05">#REF!</definedName>
    <definedName name="______________LLL06" localSheetId="17">#REF!</definedName>
    <definedName name="______________LLL06">#REF!</definedName>
    <definedName name="______________LLL07" localSheetId="17">#REF!</definedName>
    <definedName name="______________LLL07">#REF!</definedName>
    <definedName name="______________LLL08" localSheetId="17">#REF!</definedName>
    <definedName name="______________LLL08">#REF!</definedName>
    <definedName name="______________LLL09" localSheetId="17">#REF!</definedName>
    <definedName name="______________LLL09">#REF!</definedName>
    <definedName name="______________LLL10" localSheetId="17">#REF!</definedName>
    <definedName name="______________LLL10">#REF!</definedName>
    <definedName name="______________LLL11" localSheetId="17">#REF!</definedName>
    <definedName name="______________LLL11">#REF!</definedName>
    <definedName name="______________MDE01" localSheetId="17">#REF!</definedName>
    <definedName name="______________MDE01">#REF!</definedName>
    <definedName name="______________MDE02" localSheetId="17">#REF!</definedName>
    <definedName name="______________MDE02">#REF!</definedName>
    <definedName name="______________MDE03" localSheetId="17">#REF!</definedName>
    <definedName name="______________MDE03">#REF!</definedName>
    <definedName name="______________MDE04" localSheetId="17">#REF!</definedName>
    <definedName name="______________MDE04">#REF!</definedName>
    <definedName name="______________MDE05" localSheetId="17">#REF!</definedName>
    <definedName name="______________MDE05">#REF!</definedName>
    <definedName name="______________MDE06" localSheetId="17">#REF!</definedName>
    <definedName name="______________MDE06">#REF!</definedName>
    <definedName name="______________MDE07" localSheetId="17">#REF!</definedName>
    <definedName name="______________MDE07">#REF!</definedName>
    <definedName name="______________MDE08">'[20]An Sat Alat'!$BO$214</definedName>
    <definedName name="______________MDE09" localSheetId="17">#REF!</definedName>
    <definedName name="______________MDE09">#REF!</definedName>
    <definedName name="______________MDE10" localSheetId="17">#REF!</definedName>
    <definedName name="______________MDE10">#REF!</definedName>
    <definedName name="______________MDE11" localSheetId="17">#REF!</definedName>
    <definedName name="______________MDE11">#REF!</definedName>
    <definedName name="______________MDE12" localSheetId="17">#REF!</definedName>
    <definedName name="______________MDE12">#REF!</definedName>
    <definedName name="______________MDE13" localSheetId="17">#REF!</definedName>
    <definedName name="______________MDE13">#REF!</definedName>
    <definedName name="______________MDE14" localSheetId="17">#REF!</definedName>
    <definedName name="______________MDE14">#REF!</definedName>
    <definedName name="______________MDE15" localSheetId="17">#REF!</definedName>
    <definedName name="______________MDE15">#REF!</definedName>
    <definedName name="______________MDE16" localSheetId="17">#REF!</definedName>
    <definedName name="______________MDE16">#REF!</definedName>
    <definedName name="______________MDE17" localSheetId="17">#REF!</definedName>
    <definedName name="______________MDE17">#REF!</definedName>
    <definedName name="______________MDE18" localSheetId="17">#REF!</definedName>
    <definedName name="______________MDE18">#REF!</definedName>
    <definedName name="______________MDE19" localSheetId="17">#REF!</definedName>
    <definedName name="______________MDE19">#REF!</definedName>
    <definedName name="______________MDE20" localSheetId="17">#REF!</definedName>
    <definedName name="______________MDE20">#REF!</definedName>
    <definedName name="______________MDE21" localSheetId="17">#REF!</definedName>
    <definedName name="______________MDE21">#REF!</definedName>
    <definedName name="______________MDE22" localSheetId="17">#REF!</definedName>
    <definedName name="______________MDE22">#REF!</definedName>
    <definedName name="______________MDE23" localSheetId="17">#REF!</definedName>
    <definedName name="______________MDE23">#REF!</definedName>
    <definedName name="______________MDE24" localSheetId="17">#REF!</definedName>
    <definedName name="______________MDE24">#REF!</definedName>
    <definedName name="______________MDE25" localSheetId="17">#REF!</definedName>
    <definedName name="______________MDE25">#REF!</definedName>
    <definedName name="______________MDE26" localSheetId="17">#REF!</definedName>
    <definedName name="______________MDE26">#REF!</definedName>
    <definedName name="______________MDE27" localSheetId="17">#REF!</definedName>
    <definedName name="______________MDE27">#REF!</definedName>
    <definedName name="______________MDE28" localSheetId="17">#REF!</definedName>
    <definedName name="______________MDE28">#REF!</definedName>
    <definedName name="______________MDE29" localSheetId="17">#REF!</definedName>
    <definedName name="______________MDE29">#REF!</definedName>
    <definedName name="______________MDE30" localSheetId="17">#REF!</definedName>
    <definedName name="______________MDE30">#REF!</definedName>
    <definedName name="______________MDE31" localSheetId="17">#REF!</definedName>
    <definedName name="______________MDE31">#REF!</definedName>
    <definedName name="______________MDE32" localSheetId="17">#REF!</definedName>
    <definedName name="______________MDE32">#REF!</definedName>
    <definedName name="______________MDE33" localSheetId="17">#REF!</definedName>
    <definedName name="______________MDE33">#REF!</definedName>
    <definedName name="______________MDE34" localSheetId="17">#REF!</definedName>
    <definedName name="______________MDE34">#REF!</definedName>
    <definedName name="______________MDE35" localSheetId="17">#REF!</definedName>
    <definedName name="______________MDE35">#REF!</definedName>
    <definedName name="______________MDE36" localSheetId="17">#REF!</definedName>
    <definedName name="______________MDE36">#REF!</definedName>
    <definedName name="______________MDE37" localSheetId="17">#REF!</definedName>
    <definedName name="______________MDE37">#REF!</definedName>
    <definedName name="______________MDE38" localSheetId="17">#REF!</definedName>
    <definedName name="______________MDE38">#REF!</definedName>
    <definedName name="______________MDE39" localSheetId="17">#REF!</definedName>
    <definedName name="______________MDE39">#REF!</definedName>
    <definedName name="______________MDE40" localSheetId="17">#REF!</definedName>
    <definedName name="______________MDE40">#REF!</definedName>
    <definedName name="______________MDE41" localSheetId="17">#REF!</definedName>
    <definedName name="______________MDE41">#REF!</definedName>
    <definedName name="______________MDE42" localSheetId="17">#REF!</definedName>
    <definedName name="______________MDE42">#REF!</definedName>
    <definedName name="______________MDE43" localSheetId="17">#REF!</definedName>
    <definedName name="______________MDE43">#REF!</definedName>
    <definedName name="______________MDE44" localSheetId="17">#REF!</definedName>
    <definedName name="______________MDE44">#REF!</definedName>
    <definedName name="______________MDE45" localSheetId="17">#REF!</definedName>
    <definedName name="______________MDE45">#REF!</definedName>
    <definedName name="______________MDE46" localSheetId="17">#REF!</definedName>
    <definedName name="______________MDE46">#REF!</definedName>
    <definedName name="______________MDE47" localSheetId="17">#REF!</definedName>
    <definedName name="______________MDE47">#REF!</definedName>
    <definedName name="______________MDE48" localSheetId="17">#REF!</definedName>
    <definedName name="______________MDE48">#REF!</definedName>
    <definedName name="______________MDE49" localSheetId="17">#REF!</definedName>
    <definedName name="______________MDE49">#REF!</definedName>
    <definedName name="______________MDE50" localSheetId="17">#REF!</definedName>
    <definedName name="______________MDE50">#REF!</definedName>
    <definedName name="______________MDE51" localSheetId="17">#REF!</definedName>
    <definedName name="______________MDE51">#REF!</definedName>
    <definedName name="______________MDE52" localSheetId="17">#REF!</definedName>
    <definedName name="______________MDE52">#REF!</definedName>
    <definedName name="______________MDE53" localSheetId="17">#REF!</definedName>
    <definedName name="______________MDE53">#REF!</definedName>
    <definedName name="______________MDE54" localSheetId="17">#REF!</definedName>
    <definedName name="______________MDE54">#REF!</definedName>
    <definedName name="______________MDE55" localSheetId="17">#REF!</definedName>
    <definedName name="______________MDE55">#REF!</definedName>
    <definedName name="______________MDE56" localSheetId="17">#REF!</definedName>
    <definedName name="______________MDE56">#REF!</definedName>
    <definedName name="______________MDE57" localSheetId="17">#REF!</definedName>
    <definedName name="______________MDE57">#REF!</definedName>
    <definedName name="______________MDE58" localSheetId="17">#REF!</definedName>
    <definedName name="______________MDE58">#REF!</definedName>
    <definedName name="______________MDE59" localSheetId="17">#REF!</definedName>
    <definedName name="______________MDE59">#REF!</definedName>
    <definedName name="______________MDE60" localSheetId="17">#REF!</definedName>
    <definedName name="______________MDE60">#REF!</definedName>
    <definedName name="______________MDE61" localSheetId="17">#REF!</definedName>
    <definedName name="______________MDE61">#REF!</definedName>
    <definedName name="______________MDE62" localSheetId="17">#REF!</definedName>
    <definedName name="______________MDE62">#REF!</definedName>
    <definedName name="______________MDE63" localSheetId="17">#REF!</definedName>
    <definedName name="______________MDE63">#REF!</definedName>
    <definedName name="______________MDE64" localSheetId="17">#REF!</definedName>
    <definedName name="______________MDE64">#REF!</definedName>
    <definedName name="______________MDE65" localSheetId="17">#REF!</definedName>
    <definedName name="______________MDE65">#REF!</definedName>
    <definedName name="______________MDE66" localSheetId="17">#REF!</definedName>
    <definedName name="______________MDE66">#REF!</definedName>
    <definedName name="______________MDE67" localSheetId="17">#REF!</definedName>
    <definedName name="______________MDE67">#REF!</definedName>
    <definedName name="______________MDE68" localSheetId="17">#REF!</definedName>
    <definedName name="______________MDE68">#REF!</definedName>
    <definedName name="______________ME01" localSheetId="17">#REF!</definedName>
    <definedName name="______________ME01">#REF!</definedName>
    <definedName name="______________ME02" localSheetId="17">#REF!</definedName>
    <definedName name="______________ME02">#REF!</definedName>
    <definedName name="______________ME03" localSheetId="17">#REF!</definedName>
    <definedName name="______________ME03">#REF!</definedName>
    <definedName name="______________ME04" localSheetId="17">#REF!</definedName>
    <definedName name="______________ME04">#REF!</definedName>
    <definedName name="______________ME05" localSheetId="17">#REF!</definedName>
    <definedName name="______________ME05">#REF!</definedName>
    <definedName name="______________ME06" localSheetId="17">#REF!</definedName>
    <definedName name="______________ME06">#REF!</definedName>
    <definedName name="______________ME07" localSheetId="17">#REF!</definedName>
    <definedName name="______________ME07">#REF!</definedName>
    <definedName name="______________ME08">'[20]An Sat Alat'!$BO$213</definedName>
    <definedName name="______________ME09" localSheetId="17">#REF!</definedName>
    <definedName name="______________ME09">#REF!</definedName>
    <definedName name="______________ME10" localSheetId="17">#REF!</definedName>
    <definedName name="______________ME10">#REF!</definedName>
    <definedName name="______________ME11" localSheetId="17">#REF!</definedName>
    <definedName name="______________ME11">#REF!</definedName>
    <definedName name="______________ME12" localSheetId="17">#REF!</definedName>
    <definedName name="______________ME12">#REF!</definedName>
    <definedName name="______________ME13" localSheetId="17">#REF!</definedName>
    <definedName name="______________ME13">#REF!</definedName>
    <definedName name="______________ME14" localSheetId="17">#REF!</definedName>
    <definedName name="______________ME14">#REF!</definedName>
    <definedName name="______________ME15" localSheetId="17">#REF!</definedName>
    <definedName name="______________ME15">#REF!</definedName>
    <definedName name="______________ME16" localSheetId="17">#REF!</definedName>
    <definedName name="______________ME16">#REF!</definedName>
    <definedName name="______________ME17" localSheetId="17">#REF!</definedName>
    <definedName name="______________ME17">#REF!</definedName>
    <definedName name="______________ME18" localSheetId="17">#REF!</definedName>
    <definedName name="______________ME18">#REF!</definedName>
    <definedName name="______________ME19" localSheetId="17">#REF!</definedName>
    <definedName name="______________ME19">#REF!</definedName>
    <definedName name="______________ME20" localSheetId="17">#REF!</definedName>
    <definedName name="______________ME20">#REF!</definedName>
    <definedName name="______________ME21" localSheetId="17">#REF!</definedName>
    <definedName name="______________ME21">#REF!</definedName>
    <definedName name="______________ME22" localSheetId="17">#REF!</definedName>
    <definedName name="______________ME22">#REF!</definedName>
    <definedName name="______________ME23" localSheetId="17">#REF!</definedName>
    <definedName name="______________ME23">#REF!</definedName>
    <definedName name="______________ME24" localSheetId="17">#REF!</definedName>
    <definedName name="______________ME24">#REF!</definedName>
    <definedName name="______________ME25" localSheetId="17">#REF!</definedName>
    <definedName name="______________ME25">#REF!</definedName>
    <definedName name="______________ME26" localSheetId="17">#REF!</definedName>
    <definedName name="______________ME26">#REF!</definedName>
    <definedName name="______________ME27" localSheetId="17">#REF!</definedName>
    <definedName name="______________ME27">#REF!</definedName>
    <definedName name="______________ME28" localSheetId="17">#REF!</definedName>
    <definedName name="______________ME28">#REF!</definedName>
    <definedName name="______________ME29" localSheetId="17">#REF!</definedName>
    <definedName name="______________ME29">#REF!</definedName>
    <definedName name="______________ME30" localSheetId="17">#REF!</definedName>
    <definedName name="______________ME30">#REF!</definedName>
    <definedName name="______________ME31" localSheetId="17">#REF!</definedName>
    <definedName name="______________ME31">#REF!</definedName>
    <definedName name="______________ME32" localSheetId="17">#REF!</definedName>
    <definedName name="______________ME32">#REF!</definedName>
    <definedName name="______________ME33" localSheetId="17">#REF!</definedName>
    <definedName name="______________ME33">#REF!</definedName>
    <definedName name="______________ME34" localSheetId="17">#REF!</definedName>
    <definedName name="______________ME34">#REF!</definedName>
    <definedName name="______________ME35" localSheetId="17">#REF!</definedName>
    <definedName name="______________ME35">#REF!</definedName>
    <definedName name="______________ME36" localSheetId="17">#REF!</definedName>
    <definedName name="______________ME36">#REF!</definedName>
    <definedName name="______________ME37" localSheetId="17">#REF!</definedName>
    <definedName name="______________ME37">#REF!</definedName>
    <definedName name="______________ME38" localSheetId="17">#REF!</definedName>
    <definedName name="______________ME38">#REF!</definedName>
    <definedName name="______________ME39" localSheetId="17">#REF!</definedName>
    <definedName name="______________ME39">#REF!</definedName>
    <definedName name="______________ME40" localSheetId="17">#REF!</definedName>
    <definedName name="______________ME40">#REF!</definedName>
    <definedName name="______________ME41" localSheetId="17">#REF!</definedName>
    <definedName name="______________ME41">#REF!</definedName>
    <definedName name="______________ME42" localSheetId="17">#REF!</definedName>
    <definedName name="______________ME42">#REF!</definedName>
    <definedName name="______________ME43" localSheetId="17">#REF!</definedName>
    <definedName name="______________ME43">#REF!</definedName>
    <definedName name="______________ME44" localSheetId="17">#REF!</definedName>
    <definedName name="______________ME44">#REF!</definedName>
    <definedName name="______________ME45" localSheetId="17">#REF!</definedName>
    <definedName name="______________ME45">#REF!</definedName>
    <definedName name="______________ME46" localSheetId="17">#REF!</definedName>
    <definedName name="______________ME46">#REF!</definedName>
    <definedName name="______________ME47" localSheetId="17">#REF!</definedName>
    <definedName name="______________ME47">#REF!</definedName>
    <definedName name="______________ME48" localSheetId="17">#REF!</definedName>
    <definedName name="______________ME48">#REF!</definedName>
    <definedName name="______________ME49" localSheetId="17">#REF!</definedName>
    <definedName name="______________ME49">#REF!</definedName>
    <definedName name="______________ME50" localSheetId="17">#REF!</definedName>
    <definedName name="______________ME50">#REF!</definedName>
    <definedName name="______________ME51" localSheetId="17">#REF!</definedName>
    <definedName name="______________ME51">#REF!</definedName>
    <definedName name="______________ME52" localSheetId="17">#REF!</definedName>
    <definedName name="______________ME52">#REF!</definedName>
    <definedName name="______________ME53" localSheetId="17">#REF!</definedName>
    <definedName name="______________ME53">#REF!</definedName>
    <definedName name="______________ME54" localSheetId="17">#REF!</definedName>
    <definedName name="______________ME54">#REF!</definedName>
    <definedName name="______________ME55" localSheetId="17">#REF!</definedName>
    <definedName name="______________ME55">#REF!</definedName>
    <definedName name="______________ME56" localSheetId="17">#REF!</definedName>
    <definedName name="______________ME56">#REF!</definedName>
    <definedName name="______________ME57" localSheetId="17">#REF!</definedName>
    <definedName name="______________ME57">#REF!</definedName>
    <definedName name="______________ME58" localSheetId="17">#REF!</definedName>
    <definedName name="______________ME58">#REF!</definedName>
    <definedName name="______________ME59" localSheetId="17">#REF!</definedName>
    <definedName name="______________ME59">#REF!</definedName>
    <definedName name="______________ME60" localSheetId="17">#REF!</definedName>
    <definedName name="______________ME60">#REF!</definedName>
    <definedName name="______________ME61" localSheetId="17">#REF!</definedName>
    <definedName name="______________ME61">#REF!</definedName>
    <definedName name="______________ME62" localSheetId="17">#REF!</definedName>
    <definedName name="______________ME62">#REF!</definedName>
    <definedName name="______________ME63" localSheetId="17">#REF!</definedName>
    <definedName name="______________ME63">#REF!</definedName>
    <definedName name="______________ME64" localSheetId="17">#REF!</definedName>
    <definedName name="______________ME64">#REF!</definedName>
    <definedName name="______________ME65" localSheetId="17">#REF!</definedName>
    <definedName name="______________ME65">#REF!</definedName>
    <definedName name="______________ME66" localSheetId="17">#REF!</definedName>
    <definedName name="______________ME66">#REF!</definedName>
    <definedName name="______________ME67" localSheetId="17">#REF!</definedName>
    <definedName name="______________ME67">#REF!</definedName>
    <definedName name="______________ME68" localSheetId="17">#REF!</definedName>
    <definedName name="______________ME68">#REF!</definedName>
    <definedName name="______________MMM01" localSheetId="17">#REF!</definedName>
    <definedName name="______________MMM01">#REF!</definedName>
    <definedName name="______________MMM02" localSheetId="17">#REF!</definedName>
    <definedName name="______________MMM02">#REF!</definedName>
    <definedName name="______________MMM03" localSheetId="17">#REF!</definedName>
    <definedName name="______________MMM03">#REF!</definedName>
    <definedName name="______________MMM04" localSheetId="17">#REF!</definedName>
    <definedName name="______________MMM04">#REF!</definedName>
    <definedName name="______________MMM05" localSheetId="17">#REF!</definedName>
    <definedName name="______________MMM05">#REF!</definedName>
    <definedName name="______________MMM06" localSheetId="17">#REF!</definedName>
    <definedName name="______________MMM06">#REF!</definedName>
    <definedName name="______________MMM07" localSheetId="17">#REF!</definedName>
    <definedName name="______________MMM07">#REF!</definedName>
    <definedName name="______________MMM08" localSheetId="17">#REF!</definedName>
    <definedName name="______________MMM08">#REF!</definedName>
    <definedName name="______________MMM09" localSheetId="17">#REF!</definedName>
    <definedName name="______________MMM09">#REF!</definedName>
    <definedName name="______________MMM10" localSheetId="17">#REF!</definedName>
    <definedName name="______________MMM10">#REF!</definedName>
    <definedName name="______________MMM11" localSheetId="17">#REF!</definedName>
    <definedName name="______________MMM11">#REF!</definedName>
    <definedName name="______________MMM12" localSheetId="17">#REF!</definedName>
    <definedName name="______________MMM12">#REF!</definedName>
    <definedName name="______________MMM13" localSheetId="17">#REF!</definedName>
    <definedName name="______________MMM13">#REF!</definedName>
    <definedName name="______________MMM14" localSheetId="17">#REF!</definedName>
    <definedName name="______________MMM14">#REF!</definedName>
    <definedName name="______________MMM15" localSheetId="17">#REF!</definedName>
    <definedName name="______________MMM15">#REF!</definedName>
    <definedName name="______________MMM16" localSheetId="17">#REF!</definedName>
    <definedName name="______________MMM16">#REF!</definedName>
    <definedName name="______________MMM17" localSheetId="17">#REF!</definedName>
    <definedName name="______________MMM17">#REF!</definedName>
    <definedName name="______________MMM18" localSheetId="17">#REF!</definedName>
    <definedName name="______________MMM18">#REF!</definedName>
    <definedName name="______________MMM19" localSheetId="17">#REF!</definedName>
    <definedName name="______________MMM19">#REF!</definedName>
    <definedName name="______________MMM20" localSheetId="17">#REF!</definedName>
    <definedName name="______________MMM20">#REF!</definedName>
    <definedName name="______________MMM21" localSheetId="17">#REF!</definedName>
    <definedName name="______________MMM21">#REF!</definedName>
    <definedName name="______________MMM22" localSheetId="17">#REF!</definedName>
    <definedName name="______________MMM22">#REF!</definedName>
    <definedName name="______________MMM23" localSheetId="17">#REF!</definedName>
    <definedName name="______________MMM23">#REF!</definedName>
    <definedName name="______________MMM24" localSheetId="17">#REF!</definedName>
    <definedName name="______________MMM24">#REF!</definedName>
    <definedName name="______________MMM25" localSheetId="17">#REF!</definedName>
    <definedName name="______________MMM25">#REF!</definedName>
    <definedName name="______________MMM26" localSheetId="17">#REF!</definedName>
    <definedName name="______________MMM26">#REF!</definedName>
    <definedName name="______________MMM27" localSheetId="17">#REF!</definedName>
    <definedName name="______________MMM27">#REF!</definedName>
    <definedName name="______________MMM28" localSheetId="17">#REF!</definedName>
    <definedName name="______________MMM28">#REF!</definedName>
    <definedName name="______________MMM29" localSheetId="17">#REF!</definedName>
    <definedName name="______________MMM29">#REF!</definedName>
    <definedName name="______________MMM30" localSheetId="17">#REF!</definedName>
    <definedName name="______________MMM30">#REF!</definedName>
    <definedName name="______________MMM31" localSheetId="17">#REF!</definedName>
    <definedName name="______________MMM31">#REF!</definedName>
    <definedName name="______________MMM32" localSheetId="17">#REF!</definedName>
    <definedName name="______________MMM32">#REF!</definedName>
    <definedName name="______________MMM33" localSheetId="17">#REF!</definedName>
    <definedName name="______________MMM33">#REF!</definedName>
    <definedName name="______________MMM34" localSheetId="17">#REF!</definedName>
    <definedName name="______________MMM34">#REF!</definedName>
    <definedName name="______________MMM35" localSheetId="17">#REF!</definedName>
    <definedName name="______________MMM35">#REF!</definedName>
    <definedName name="______________MMM36" localSheetId="17">#REF!</definedName>
    <definedName name="______________MMM36">#REF!</definedName>
    <definedName name="______________MMM37" localSheetId="17">#REF!</definedName>
    <definedName name="______________MMM37">#REF!</definedName>
    <definedName name="______________MMM38" localSheetId="17">#REF!</definedName>
    <definedName name="______________MMM38">#REF!</definedName>
    <definedName name="______________MMM39" localSheetId="17">#REF!</definedName>
    <definedName name="______________MMM39">#REF!</definedName>
    <definedName name="______________MMM40" localSheetId="17">#REF!</definedName>
    <definedName name="______________MMM40">#REF!</definedName>
    <definedName name="______________MMM41" localSheetId="17">#REF!</definedName>
    <definedName name="______________MMM41">#REF!</definedName>
    <definedName name="______________MMM411" localSheetId="17">#REF!</definedName>
    <definedName name="______________MMM411">#REF!</definedName>
    <definedName name="______________MMM42" localSheetId="17">#REF!</definedName>
    <definedName name="______________MMM42">#REF!</definedName>
    <definedName name="______________MMM43" localSheetId="17">#REF!</definedName>
    <definedName name="______________MMM43">#REF!</definedName>
    <definedName name="______________MMM44" localSheetId="17">#REF!</definedName>
    <definedName name="______________MMM44">#REF!</definedName>
    <definedName name="______________MMM45" localSheetId="17">#REF!</definedName>
    <definedName name="______________MMM45">#REF!</definedName>
    <definedName name="______________MMM46" localSheetId="17">#REF!</definedName>
    <definedName name="______________MMM46">#REF!</definedName>
    <definedName name="______________MMM47" localSheetId="17">#REF!</definedName>
    <definedName name="______________MMM47">#REF!</definedName>
    <definedName name="______________MMM48" localSheetId="17">#REF!</definedName>
    <definedName name="______________MMM48">#REF!</definedName>
    <definedName name="______________MMM49" localSheetId="17">#REF!</definedName>
    <definedName name="______________MMM49">#REF!</definedName>
    <definedName name="______________MMM50" localSheetId="17">#REF!</definedName>
    <definedName name="______________MMM50">#REF!</definedName>
    <definedName name="______________MMM51" localSheetId="17">#REF!</definedName>
    <definedName name="______________MMM51">#REF!</definedName>
    <definedName name="______________MMM52" localSheetId="17">#REF!</definedName>
    <definedName name="______________MMM52">#REF!</definedName>
    <definedName name="______________MMM53" localSheetId="17">#REF!</definedName>
    <definedName name="______________MMM53">#REF!</definedName>
    <definedName name="______________MMM54" localSheetId="17">#REF!</definedName>
    <definedName name="______________MMM54">#REF!</definedName>
    <definedName name="______________PVC1" localSheetId="17">#REF!</definedName>
    <definedName name="______________PVC1">#REF!</definedName>
    <definedName name="______________PVC2" localSheetId="17">#REF!</definedName>
    <definedName name="______________PVC2">#REF!</definedName>
    <definedName name="______________PVC4" localSheetId="17">#REF!</definedName>
    <definedName name="______________PVC4">#REF!</definedName>
    <definedName name="______________PVC6" localSheetId="17">#REF!</definedName>
    <definedName name="______________PVC6">#REF!</definedName>
    <definedName name="______________SAK1" localSheetId="17">#REF!</definedName>
    <definedName name="______________SAK1">#REF!</definedName>
    <definedName name="_____________aaa1" localSheetId="17">#REF!</definedName>
    <definedName name="_____________aaa1">#REF!</definedName>
    <definedName name="_____________COR135" localSheetId="17">[17]Anl!#REF!</definedName>
    <definedName name="_____________COR135">[17]Anl!#REF!</definedName>
    <definedName name="_____________DIV1">'[25]Kuantitas &amp; Harga'!$G$26</definedName>
    <definedName name="_____________DIV10">'[25]Kuantitas &amp; Harga'!$G$418</definedName>
    <definedName name="_____________DIV11" localSheetId="17">[15]RAB!#REF!</definedName>
    <definedName name="_____________DIV11">[15]RAB!#REF!</definedName>
    <definedName name="_____________DIV2">'[25]Kuantitas &amp; Harga'!$G$50</definedName>
    <definedName name="_____________DIV3">'[25]Kuantitas &amp; Harga'!$G$84</definedName>
    <definedName name="_____________DIV4">'[25]Kuantitas &amp; Harga'!$G$99</definedName>
    <definedName name="_____________DIV5">'[25]Kuantitas &amp; Harga'!$G$119</definedName>
    <definedName name="_____________DIV6">'[25]Kuantitas &amp; Harga'!$G$155</definedName>
    <definedName name="_____________DIV7">'[25]Kuantitas &amp; Harga'!$G$319</definedName>
    <definedName name="_____________DIV8">'[25]Kuantitas &amp; Harga'!$G$377</definedName>
    <definedName name="_____________DIV9">'[25]Kuantitas &amp; Harga'!$G$405</definedName>
    <definedName name="_____________E019">'[26]Upah&amp;Bahan'!$U$261</definedName>
    <definedName name="_____________e039">'[26]Upah&amp;Bahan'!$U$317</definedName>
    <definedName name="_____________e100">'[26]Upah&amp;Bahan'!$U$1045</definedName>
    <definedName name="_____________e101">'[26]Upah&amp;Bahan'!$U$1101</definedName>
    <definedName name="_____________e102">'[26]Upah&amp;Bahan'!$U$1157</definedName>
    <definedName name="_____________e103">'[26]Upah&amp;Bahan'!$U$1213</definedName>
    <definedName name="_____________e104">'[26]Upah&amp;Bahan'!$U$1612</definedName>
    <definedName name="_____________EEE01" localSheetId="17">#REF!</definedName>
    <definedName name="_____________EEE01">#REF!</definedName>
    <definedName name="_____________EEE02" localSheetId="17">#REF!</definedName>
    <definedName name="_____________EEE02">#REF!</definedName>
    <definedName name="_____________EEE03" localSheetId="17">#REF!</definedName>
    <definedName name="_____________EEE03">#REF!</definedName>
    <definedName name="_____________EEE04" localSheetId="17">#REF!</definedName>
    <definedName name="_____________EEE04">#REF!</definedName>
    <definedName name="_____________EEE05" localSheetId="17">#REF!</definedName>
    <definedName name="_____________EEE05">#REF!</definedName>
    <definedName name="_____________EEE06" localSheetId="17">#REF!</definedName>
    <definedName name="_____________EEE06">#REF!</definedName>
    <definedName name="_____________EEE07" localSheetId="17">#REF!</definedName>
    <definedName name="_____________EEE07">#REF!</definedName>
    <definedName name="_____________EEE08" localSheetId="17">#REF!</definedName>
    <definedName name="_____________EEE08">#REF!</definedName>
    <definedName name="_____________EEE09" localSheetId="17">#REF!</definedName>
    <definedName name="_____________EEE09">#REF!</definedName>
    <definedName name="_____________EEE10" localSheetId="17">#REF!</definedName>
    <definedName name="_____________EEE10">#REF!</definedName>
    <definedName name="_____________EEE11" localSheetId="17">#REF!</definedName>
    <definedName name="_____________EEE11">#REF!</definedName>
    <definedName name="_____________EEE12" localSheetId="17">#REF!</definedName>
    <definedName name="_____________EEE12">#REF!</definedName>
    <definedName name="_____________EEE13" localSheetId="17">#REF!</definedName>
    <definedName name="_____________EEE13">#REF!</definedName>
    <definedName name="_____________EEE14" localSheetId="17">#REF!</definedName>
    <definedName name="_____________EEE14">#REF!</definedName>
    <definedName name="_____________EEE15" localSheetId="17">#REF!</definedName>
    <definedName name="_____________EEE15">#REF!</definedName>
    <definedName name="_____________EEE16" localSheetId="17">#REF!</definedName>
    <definedName name="_____________EEE16">#REF!</definedName>
    <definedName name="_____________EEE17" localSheetId="17">#REF!</definedName>
    <definedName name="_____________EEE17">#REF!</definedName>
    <definedName name="_____________EEE18" localSheetId="17">#REF!</definedName>
    <definedName name="_____________EEE18">#REF!</definedName>
    <definedName name="_____________EEE19" localSheetId="17">#REF!</definedName>
    <definedName name="_____________EEE19">#REF!</definedName>
    <definedName name="_____________EEE20" localSheetId="17">#REF!</definedName>
    <definedName name="_____________EEE20">#REF!</definedName>
    <definedName name="_____________EEE21" localSheetId="17">#REF!</definedName>
    <definedName name="_____________EEE21">#REF!</definedName>
    <definedName name="_____________EEE22" localSheetId="17">#REF!</definedName>
    <definedName name="_____________EEE22">#REF!</definedName>
    <definedName name="_____________EEE23" localSheetId="17">#REF!</definedName>
    <definedName name="_____________EEE23">#REF!</definedName>
    <definedName name="_____________EEE24" localSheetId="17">#REF!</definedName>
    <definedName name="_____________EEE24">#REF!</definedName>
    <definedName name="_____________EEE25" localSheetId="17">#REF!</definedName>
    <definedName name="_____________EEE25">#REF!</definedName>
    <definedName name="_____________EEE26" localSheetId="17">#REF!</definedName>
    <definedName name="_____________EEE26">#REF!</definedName>
    <definedName name="_____________EEE27" localSheetId="17">#REF!</definedName>
    <definedName name="_____________EEE27">#REF!</definedName>
    <definedName name="_____________EEE28" localSheetId="17">#REF!</definedName>
    <definedName name="_____________EEE28">#REF!</definedName>
    <definedName name="_____________EEE29" localSheetId="17">#REF!</definedName>
    <definedName name="_____________EEE29">#REF!</definedName>
    <definedName name="_____________EEE30" localSheetId="17">#REF!</definedName>
    <definedName name="_____________EEE30">#REF!</definedName>
    <definedName name="_____________EEE31" localSheetId="17">#REF!</definedName>
    <definedName name="_____________EEE31">#REF!</definedName>
    <definedName name="_____________EEE32" localSheetId="17">#REF!</definedName>
    <definedName name="_____________EEE32">#REF!</definedName>
    <definedName name="_____________EEE33" localSheetId="17">#REF!</definedName>
    <definedName name="_____________EEE33">#REF!</definedName>
    <definedName name="_____________HAL1" localSheetId="17">#REF!</definedName>
    <definedName name="_____________HAL1">#REF!</definedName>
    <definedName name="_____________HAL2" localSheetId="17">#REF!</definedName>
    <definedName name="_____________HAL2">#REF!</definedName>
    <definedName name="_____________HAL3" localSheetId="17">#REF!</definedName>
    <definedName name="_____________HAL3">#REF!</definedName>
    <definedName name="_____________HAL4" localSheetId="17">#REF!</definedName>
    <definedName name="_____________HAL4">#REF!</definedName>
    <definedName name="_____________HAL5" localSheetId="17">#REF!</definedName>
    <definedName name="_____________HAL5">#REF!</definedName>
    <definedName name="_____________HAL6" localSheetId="17">#REF!</definedName>
    <definedName name="_____________HAL6">#REF!</definedName>
    <definedName name="_____________HAL7" localSheetId="17">#REF!</definedName>
    <definedName name="_____________HAL7">#REF!</definedName>
    <definedName name="_____________HAL8" localSheetId="17">#REF!</definedName>
    <definedName name="_____________HAL8">#REF!</definedName>
    <definedName name="_____________KL12">[16]alat!$AW$18</definedName>
    <definedName name="_____________LLL01" localSheetId="17">#REF!</definedName>
    <definedName name="_____________LLL01">#REF!</definedName>
    <definedName name="_____________LLL02" localSheetId="17">#REF!</definedName>
    <definedName name="_____________LLL02">#REF!</definedName>
    <definedName name="_____________LLL03" localSheetId="17">#REF!</definedName>
    <definedName name="_____________LLL03">#REF!</definedName>
    <definedName name="_____________LLL04" localSheetId="17">#REF!</definedName>
    <definedName name="_____________LLL04">#REF!</definedName>
    <definedName name="_____________LLL05" localSheetId="17">#REF!</definedName>
    <definedName name="_____________LLL05">#REF!</definedName>
    <definedName name="_____________LLL06" localSheetId="17">#REF!</definedName>
    <definedName name="_____________LLL06">#REF!</definedName>
    <definedName name="_____________LLL07" localSheetId="17">#REF!</definedName>
    <definedName name="_____________LLL07">#REF!</definedName>
    <definedName name="_____________LLL08" localSheetId="17">#REF!</definedName>
    <definedName name="_____________LLL08">#REF!</definedName>
    <definedName name="_____________LLL09" localSheetId="17">#REF!</definedName>
    <definedName name="_____________LLL09">#REF!</definedName>
    <definedName name="_____________LLL10" localSheetId="17">#REF!</definedName>
    <definedName name="_____________LLL10">#REF!</definedName>
    <definedName name="_____________LLL11" localSheetId="17">#REF!</definedName>
    <definedName name="_____________LLL11">#REF!</definedName>
    <definedName name="_____________MDE01" localSheetId="17">#REF!</definedName>
    <definedName name="_____________MDE01">#REF!</definedName>
    <definedName name="_____________MDE02" localSheetId="17">#REF!</definedName>
    <definedName name="_____________MDE02">#REF!</definedName>
    <definedName name="_____________MDE03" localSheetId="17">#REF!</definedName>
    <definedName name="_____________MDE03">#REF!</definedName>
    <definedName name="_____________MDE04" localSheetId="17">#REF!</definedName>
    <definedName name="_____________MDE04">#REF!</definedName>
    <definedName name="_____________MDE05" localSheetId="17">#REF!</definedName>
    <definedName name="_____________MDE05">#REF!</definedName>
    <definedName name="_____________MDE06" localSheetId="17">#REF!</definedName>
    <definedName name="_____________MDE06">#REF!</definedName>
    <definedName name="_____________MDE07" localSheetId="17">#REF!</definedName>
    <definedName name="_____________MDE07">#REF!</definedName>
    <definedName name="_____________MDE08">'[20]An Sat Alat'!$BO$214</definedName>
    <definedName name="_____________MDE09" localSheetId="17">#REF!</definedName>
    <definedName name="_____________MDE09">#REF!</definedName>
    <definedName name="_____________MDE10" localSheetId="17">#REF!</definedName>
    <definedName name="_____________MDE10">#REF!</definedName>
    <definedName name="_____________MDE11" localSheetId="17">#REF!</definedName>
    <definedName name="_____________MDE11">#REF!</definedName>
    <definedName name="_____________MDE12" localSheetId="17">#REF!</definedName>
    <definedName name="_____________MDE12">#REF!</definedName>
    <definedName name="_____________MDE13" localSheetId="17">#REF!</definedName>
    <definedName name="_____________MDE13">#REF!</definedName>
    <definedName name="_____________MDE14" localSheetId="17">#REF!</definedName>
    <definedName name="_____________MDE14">#REF!</definedName>
    <definedName name="_____________MDE15" localSheetId="17">#REF!</definedName>
    <definedName name="_____________MDE15">#REF!</definedName>
    <definedName name="_____________MDE16" localSheetId="17">#REF!</definedName>
    <definedName name="_____________MDE16">#REF!</definedName>
    <definedName name="_____________MDE17" localSheetId="17">#REF!</definedName>
    <definedName name="_____________MDE17">#REF!</definedName>
    <definedName name="_____________MDE18" localSheetId="17">#REF!</definedName>
    <definedName name="_____________MDE18">#REF!</definedName>
    <definedName name="_____________MDE19" localSheetId="17">#REF!</definedName>
    <definedName name="_____________MDE19">#REF!</definedName>
    <definedName name="_____________MDE20" localSheetId="17">#REF!</definedName>
    <definedName name="_____________MDE20">#REF!</definedName>
    <definedName name="_____________MDE21" localSheetId="17">#REF!</definedName>
    <definedName name="_____________MDE21">#REF!</definedName>
    <definedName name="_____________MDE22" localSheetId="17">#REF!</definedName>
    <definedName name="_____________MDE22">#REF!</definedName>
    <definedName name="_____________MDE23" localSheetId="17">#REF!</definedName>
    <definedName name="_____________MDE23">#REF!</definedName>
    <definedName name="_____________MDE24" localSheetId="17">#REF!</definedName>
    <definedName name="_____________MDE24">#REF!</definedName>
    <definedName name="_____________MDE25" localSheetId="17">#REF!</definedName>
    <definedName name="_____________MDE25">#REF!</definedName>
    <definedName name="_____________MDE26" localSheetId="17">#REF!</definedName>
    <definedName name="_____________MDE26">#REF!</definedName>
    <definedName name="_____________MDE27" localSheetId="17">#REF!</definedName>
    <definedName name="_____________MDE27">#REF!</definedName>
    <definedName name="_____________MDE28" localSheetId="17">#REF!</definedName>
    <definedName name="_____________MDE28">#REF!</definedName>
    <definedName name="_____________MDE29" localSheetId="17">#REF!</definedName>
    <definedName name="_____________MDE29">#REF!</definedName>
    <definedName name="_____________MDE30" localSheetId="17">#REF!</definedName>
    <definedName name="_____________MDE30">#REF!</definedName>
    <definedName name="_____________MDE31" localSheetId="17">#REF!</definedName>
    <definedName name="_____________MDE31">#REF!</definedName>
    <definedName name="_____________MDE32" localSheetId="17">#REF!</definedName>
    <definedName name="_____________MDE32">#REF!</definedName>
    <definedName name="_____________MDE33" localSheetId="17">#REF!</definedName>
    <definedName name="_____________MDE33">#REF!</definedName>
    <definedName name="_____________MDE34" localSheetId="17">#REF!</definedName>
    <definedName name="_____________MDE34">#REF!</definedName>
    <definedName name="_____________MDE35" localSheetId="17">#REF!</definedName>
    <definedName name="_____________MDE35">#REF!</definedName>
    <definedName name="_____________MDE36" localSheetId="17">#REF!</definedName>
    <definedName name="_____________MDE36">#REF!</definedName>
    <definedName name="_____________MDE37" localSheetId="17">#REF!</definedName>
    <definedName name="_____________MDE37">#REF!</definedName>
    <definedName name="_____________MDE38" localSheetId="17">#REF!</definedName>
    <definedName name="_____________MDE38">#REF!</definedName>
    <definedName name="_____________MDE39" localSheetId="17">#REF!</definedName>
    <definedName name="_____________MDE39">#REF!</definedName>
    <definedName name="_____________MDE40" localSheetId="17">#REF!</definedName>
    <definedName name="_____________MDE40">#REF!</definedName>
    <definedName name="_____________MDE41" localSheetId="17">#REF!</definedName>
    <definedName name="_____________MDE41">#REF!</definedName>
    <definedName name="_____________MDE42" localSheetId="17">#REF!</definedName>
    <definedName name="_____________MDE42">#REF!</definedName>
    <definedName name="_____________MDE43" localSheetId="17">#REF!</definedName>
    <definedName name="_____________MDE43">#REF!</definedName>
    <definedName name="_____________MDE44" localSheetId="17">#REF!</definedName>
    <definedName name="_____________MDE44">#REF!</definedName>
    <definedName name="_____________MDE45" localSheetId="17">#REF!</definedName>
    <definedName name="_____________MDE45">#REF!</definedName>
    <definedName name="_____________MDE46" localSheetId="17">#REF!</definedName>
    <definedName name="_____________MDE46">#REF!</definedName>
    <definedName name="_____________MDE47" localSheetId="17">#REF!</definedName>
    <definedName name="_____________MDE47">#REF!</definedName>
    <definedName name="_____________MDE48" localSheetId="17">#REF!</definedName>
    <definedName name="_____________MDE48">#REF!</definedName>
    <definedName name="_____________MDE49" localSheetId="17">#REF!</definedName>
    <definedName name="_____________MDE49">#REF!</definedName>
    <definedName name="_____________MDE50" localSheetId="17">#REF!</definedName>
    <definedName name="_____________MDE50">#REF!</definedName>
    <definedName name="_____________MDE51" localSheetId="17">#REF!</definedName>
    <definedName name="_____________MDE51">#REF!</definedName>
    <definedName name="_____________MDE52" localSheetId="17">#REF!</definedName>
    <definedName name="_____________MDE52">#REF!</definedName>
    <definedName name="_____________MDE53" localSheetId="17">#REF!</definedName>
    <definedName name="_____________MDE53">#REF!</definedName>
    <definedName name="_____________MDE54" localSheetId="17">#REF!</definedName>
    <definedName name="_____________MDE54">#REF!</definedName>
    <definedName name="_____________MDE55" localSheetId="17">#REF!</definedName>
    <definedName name="_____________MDE55">#REF!</definedName>
    <definedName name="_____________MDE56" localSheetId="17">#REF!</definedName>
    <definedName name="_____________MDE56">#REF!</definedName>
    <definedName name="_____________MDE57" localSheetId="17">#REF!</definedName>
    <definedName name="_____________MDE57">#REF!</definedName>
    <definedName name="_____________MDE58" localSheetId="17">#REF!</definedName>
    <definedName name="_____________MDE58">#REF!</definedName>
    <definedName name="_____________MDE59" localSheetId="17">#REF!</definedName>
    <definedName name="_____________MDE59">#REF!</definedName>
    <definedName name="_____________MDE60" localSheetId="17">#REF!</definedName>
    <definedName name="_____________MDE60">#REF!</definedName>
    <definedName name="_____________MDE61" localSheetId="17">#REF!</definedName>
    <definedName name="_____________MDE61">#REF!</definedName>
    <definedName name="_____________MDE62" localSheetId="17">#REF!</definedName>
    <definedName name="_____________MDE62">#REF!</definedName>
    <definedName name="_____________MDE63" localSheetId="17">#REF!</definedName>
    <definedName name="_____________MDE63">#REF!</definedName>
    <definedName name="_____________MDE64" localSheetId="17">#REF!</definedName>
    <definedName name="_____________MDE64">#REF!</definedName>
    <definedName name="_____________MDE65" localSheetId="17">#REF!</definedName>
    <definedName name="_____________MDE65">#REF!</definedName>
    <definedName name="_____________MDE66" localSheetId="17">#REF!</definedName>
    <definedName name="_____________MDE66">#REF!</definedName>
    <definedName name="_____________MDE67" localSheetId="17">#REF!</definedName>
    <definedName name="_____________MDE67">#REF!</definedName>
    <definedName name="_____________MDE68" localSheetId="17">#REF!</definedName>
    <definedName name="_____________MDE68">#REF!</definedName>
    <definedName name="_____________ME01" localSheetId="17">#REF!</definedName>
    <definedName name="_____________ME01">#REF!</definedName>
    <definedName name="_____________ME02" localSheetId="17">#REF!</definedName>
    <definedName name="_____________ME02">#REF!</definedName>
    <definedName name="_____________ME03" localSheetId="17">#REF!</definedName>
    <definedName name="_____________ME03">#REF!</definedName>
    <definedName name="_____________ME04" localSheetId="17">#REF!</definedName>
    <definedName name="_____________ME04">#REF!</definedName>
    <definedName name="_____________ME05" localSheetId="17">#REF!</definedName>
    <definedName name="_____________ME05">#REF!</definedName>
    <definedName name="_____________ME06" localSheetId="17">#REF!</definedName>
    <definedName name="_____________ME06">#REF!</definedName>
    <definedName name="_____________ME07" localSheetId="17">#REF!</definedName>
    <definedName name="_____________ME07">#REF!</definedName>
    <definedName name="_____________ME08">'[20]An Sat Alat'!$BO$213</definedName>
    <definedName name="_____________ME09" localSheetId="17">#REF!</definedName>
    <definedName name="_____________ME09">#REF!</definedName>
    <definedName name="_____________ME10" localSheetId="17">#REF!</definedName>
    <definedName name="_____________ME10">#REF!</definedName>
    <definedName name="_____________ME11" localSheetId="17">#REF!</definedName>
    <definedName name="_____________ME11">#REF!</definedName>
    <definedName name="_____________ME12" localSheetId="17">#REF!</definedName>
    <definedName name="_____________ME12">#REF!</definedName>
    <definedName name="_____________ME13" localSheetId="17">#REF!</definedName>
    <definedName name="_____________ME13">#REF!</definedName>
    <definedName name="_____________ME14" localSheetId="17">#REF!</definedName>
    <definedName name="_____________ME14">#REF!</definedName>
    <definedName name="_____________ME15" localSheetId="17">#REF!</definedName>
    <definedName name="_____________ME15">#REF!</definedName>
    <definedName name="_____________ME16" localSheetId="17">#REF!</definedName>
    <definedName name="_____________ME16">#REF!</definedName>
    <definedName name="_____________ME17" localSheetId="17">#REF!</definedName>
    <definedName name="_____________ME17">#REF!</definedName>
    <definedName name="_____________ME18" localSheetId="17">#REF!</definedName>
    <definedName name="_____________ME18">#REF!</definedName>
    <definedName name="_____________ME19" localSheetId="17">#REF!</definedName>
    <definedName name="_____________ME19">#REF!</definedName>
    <definedName name="_____________ME20" localSheetId="17">#REF!</definedName>
    <definedName name="_____________ME20">#REF!</definedName>
    <definedName name="_____________ME21" localSheetId="17">#REF!</definedName>
    <definedName name="_____________ME21">#REF!</definedName>
    <definedName name="_____________ME22" localSheetId="17">#REF!</definedName>
    <definedName name="_____________ME22">#REF!</definedName>
    <definedName name="_____________ME23" localSheetId="17">#REF!</definedName>
    <definedName name="_____________ME23">#REF!</definedName>
    <definedName name="_____________ME24" localSheetId="17">#REF!</definedName>
    <definedName name="_____________ME24">#REF!</definedName>
    <definedName name="_____________ME25" localSheetId="17">#REF!</definedName>
    <definedName name="_____________ME25">#REF!</definedName>
    <definedName name="_____________ME26" localSheetId="17">#REF!</definedName>
    <definedName name="_____________ME26">#REF!</definedName>
    <definedName name="_____________ME27" localSheetId="17">#REF!</definedName>
    <definedName name="_____________ME27">#REF!</definedName>
    <definedName name="_____________ME28" localSheetId="17">#REF!</definedName>
    <definedName name="_____________ME28">#REF!</definedName>
    <definedName name="_____________ME29" localSheetId="17">#REF!</definedName>
    <definedName name="_____________ME29">#REF!</definedName>
    <definedName name="_____________ME30" localSheetId="17">#REF!</definedName>
    <definedName name="_____________ME30">#REF!</definedName>
    <definedName name="_____________ME31" localSheetId="17">#REF!</definedName>
    <definedName name="_____________ME31">#REF!</definedName>
    <definedName name="_____________ME32" localSheetId="17">#REF!</definedName>
    <definedName name="_____________ME32">#REF!</definedName>
    <definedName name="_____________ME33" localSheetId="17">#REF!</definedName>
    <definedName name="_____________ME33">#REF!</definedName>
    <definedName name="_____________ME34" localSheetId="17">#REF!</definedName>
    <definedName name="_____________ME34">#REF!</definedName>
    <definedName name="_____________ME35" localSheetId="17">#REF!</definedName>
    <definedName name="_____________ME35">#REF!</definedName>
    <definedName name="_____________ME36" localSheetId="17">#REF!</definedName>
    <definedName name="_____________ME36">#REF!</definedName>
    <definedName name="_____________ME37" localSheetId="17">#REF!</definedName>
    <definedName name="_____________ME37">#REF!</definedName>
    <definedName name="_____________ME38" localSheetId="17">#REF!</definedName>
    <definedName name="_____________ME38">#REF!</definedName>
    <definedName name="_____________ME39" localSheetId="17">#REF!</definedName>
    <definedName name="_____________ME39">#REF!</definedName>
    <definedName name="_____________ME40" localSheetId="17">#REF!</definedName>
    <definedName name="_____________ME40">#REF!</definedName>
    <definedName name="_____________ME41" localSheetId="17">#REF!</definedName>
    <definedName name="_____________ME41">#REF!</definedName>
    <definedName name="_____________ME42" localSheetId="17">#REF!</definedName>
    <definedName name="_____________ME42">#REF!</definedName>
    <definedName name="_____________ME43" localSheetId="17">#REF!</definedName>
    <definedName name="_____________ME43">#REF!</definedName>
    <definedName name="_____________ME44" localSheetId="17">#REF!</definedName>
    <definedName name="_____________ME44">#REF!</definedName>
    <definedName name="_____________ME45" localSheetId="17">#REF!</definedName>
    <definedName name="_____________ME45">#REF!</definedName>
    <definedName name="_____________ME46" localSheetId="17">#REF!</definedName>
    <definedName name="_____________ME46">#REF!</definedName>
    <definedName name="_____________ME47" localSheetId="17">#REF!</definedName>
    <definedName name="_____________ME47">#REF!</definedName>
    <definedName name="_____________ME48" localSheetId="17">#REF!</definedName>
    <definedName name="_____________ME48">#REF!</definedName>
    <definedName name="_____________ME49" localSheetId="17">#REF!</definedName>
    <definedName name="_____________ME49">#REF!</definedName>
    <definedName name="_____________ME50" localSheetId="17">#REF!</definedName>
    <definedName name="_____________ME50">#REF!</definedName>
    <definedName name="_____________ME51" localSheetId="17">#REF!</definedName>
    <definedName name="_____________ME51">#REF!</definedName>
    <definedName name="_____________ME52" localSheetId="17">#REF!</definedName>
    <definedName name="_____________ME52">#REF!</definedName>
    <definedName name="_____________ME53" localSheetId="17">#REF!</definedName>
    <definedName name="_____________ME53">#REF!</definedName>
    <definedName name="_____________ME54" localSheetId="17">#REF!</definedName>
    <definedName name="_____________ME54">#REF!</definedName>
    <definedName name="_____________ME55" localSheetId="17">#REF!</definedName>
    <definedName name="_____________ME55">#REF!</definedName>
    <definedName name="_____________ME56" localSheetId="17">#REF!</definedName>
    <definedName name="_____________ME56">#REF!</definedName>
    <definedName name="_____________ME57" localSheetId="17">#REF!</definedName>
    <definedName name="_____________ME57">#REF!</definedName>
    <definedName name="_____________ME58" localSheetId="17">#REF!</definedName>
    <definedName name="_____________ME58">#REF!</definedName>
    <definedName name="_____________ME59" localSheetId="17">#REF!</definedName>
    <definedName name="_____________ME59">#REF!</definedName>
    <definedName name="_____________ME60" localSheetId="17">#REF!</definedName>
    <definedName name="_____________ME60">#REF!</definedName>
    <definedName name="_____________ME61" localSheetId="17">#REF!</definedName>
    <definedName name="_____________ME61">#REF!</definedName>
    <definedName name="_____________ME62" localSheetId="17">#REF!</definedName>
    <definedName name="_____________ME62">#REF!</definedName>
    <definedName name="_____________ME63" localSheetId="17">#REF!</definedName>
    <definedName name="_____________ME63">#REF!</definedName>
    <definedName name="_____________ME64" localSheetId="17">#REF!</definedName>
    <definedName name="_____________ME64">#REF!</definedName>
    <definedName name="_____________ME65" localSheetId="17">#REF!</definedName>
    <definedName name="_____________ME65">#REF!</definedName>
    <definedName name="_____________ME66" localSheetId="17">#REF!</definedName>
    <definedName name="_____________ME66">#REF!</definedName>
    <definedName name="_____________ME67" localSheetId="17">#REF!</definedName>
    <definedName name="_____________ME67">#REF!</definedName>
    <definedName name="_____________ME68" localSheetId="17">#REF!</definedName>
    <definedName name="_____________ME68">#REF!</definedName>
    <definedName name="_____________MMM01" localSheetId="17">#REF!</definedName>
    <definedName name="_____________MMM01">#REF!</definedName>
    <definedName name="_____________MMM02" localSheetId="17">#REF!</definedName>
    <definedName name="_____________MMM02">#REF!</definedName>
    <definedName name="_____________MMM03" localSheetId="17">#REF!</definedName>
    <definedName name="_____________MMM03">#REF!</definedName>
    <definedName name="_____________MMM04" localSheetId="17">#REF!</definedName>
    <definedName name="_____________MMM04">#REF!</definedName>
    <definedName name="_____________MMM05" localSheetId="17">#REF!</definedName>
    <definedName name="_____________MMM05">#REF!</definedName>
    <definedName name="_____________MMM06" localSheetId="17">#REF!</definedName>
    <definedName name="_____________MMM06">#REF!</definedName>
    <definedName name="_____________MMM07" localSheetId="17">#REF!</definedName>
    <definedName name="_____________MMM07">#REF!</definedName>
    <definedName name="_____________MMM08" localSheetId="17">#REF!</definedName>
    <definedName name="_____________MMM08">#REF!</definedName>
    <definedName name="_____________MMM09" localSheetId="17">#REF!</definedName>
    <definedName name="_____________MMM09">#REF!</definedName>
    <definedName name="_____________MMM10" localSheetId="17">#REF!</definedName>
    <definedName name="_____________MMM10">#REF!</definedName>
    <definedName name="_____________MMM11" localSheetId="17">#REF!</definedName>
    <definedName name="_____________MMM11">#REF!</definedName>
    <definedName name="_____________MMM12" localSheetId="17">#REF!</definedName>
    <definedName name="_____________MMM12">#REF!</definedName>
    <definedName name="_____________MMM13" localSheetId="17">#REF!</definedName>
    <definedName name="_____________MMM13">#REF!</definedName>
    <definedName name="_____________MMM14" localSheetId="17">#REF!</definedName>
    <definedName name="_____________MMM14">#REF!</definedName>
    <definedName name="_____________MMM15" localSheetId="17">#REF!</definedName>
    <definedName name="_____________MMM15">#REF!</definedName>
    <definedName name="_____________MMM16" localSheetId="17">#REF!</definedName>
    <definedName name="_____________MMM16">#REF!</definedName>
    <definedName name="_____________MMM17" localSheetId="17">#REF!</definedName>
    <definedName name="_____________MMM17">#REF!</definedName>
    <definedName name="_____________MMM18" localSheetId="17">#REF!</definedName>
    <definedName name="_____________MMM18">#REF!</definedName>
    <definedName name="_____________MMM19" localSheetId="17">#REF!</definedName>
    <definedName name="_____________MMM19">#REF!</definedName>
    <definedName name="_____________MMM20" localSheetId="17">#REF!</definedName>
    <definedName name="_____________MMM20">#REF!</definedName>
    <definedName name="_____________MMM21" localSheetId="17">#REF!</definedName>
    <definedName name="_____________MMM21">#REF!</definedName>
    <definedName name="_____________MMM22" localSheetId="17">#REF!</definedName>
    <definedName name="_____________MMM22">#REF!</definedName>
    <definedName name="_____________MMM23" localSheetId="17">#REF!</definedName>
    <definedName name="_____________MMM23">#REF!</definedName>
    <definedName name="_____________MMM24" localSheetId="17">#REF!</definedName>
    <definedName name="_____________MMM24">#REF!</definedName>
    <definedName name="_____________MMM25" localSheetId="17">#REF!</definedName>
    <definedName name="_____________MMM25">#REF!</definedName>
    <definedName name="_____________MMM26" localSheetId="17">#REF!</definedName>
    <definedName name="_____________MMM26">#REF!</definedName>
    <definedName name="_____________MMM27" localSheetId="17">#REF!</definedName>
    <definedName name="_____________MMM27">#REF!</definedName>
    <definedName name="_____________MMM28" localSheetId="17">#REF!</definedName>
    <definedName name="_____________MMM28">#REF!</definedName>
    <definedName name="_____________MMM29" localSheetId="17">#REF!</definedName>
    <definedName name="_____________MMM29">#REF!</definedName>
    <definedName name="_____________MMM30" localSheetId="17">#REF!</definedName>
    <definedName name="_____________MMM30">#REF!</definedName>
    <definedName name="_____________MMM31" localSheetId="17">#REF!</definedName>
    <definedName name="_____________MMM31">#REF!</definedName>
    <definedName name="_____________MMM32" localSheetId="17">#REF!</definedName>
    <definedName name="_____________MMM32">#REF!</definedName>
    <definedName name="_____________MMM33" localSheetId="17">#REF!</definedName>
    <definedName name="_____________MMM33">#REF!</definedName>
    <definedName name="_____________MMM34" localSheetId="17">#REF!</definedName>
    <definedName name="_____________MMM34">#REF!</definedName>
    <definedName name="_____________MMM35" localSheetId="17">#REF!</definedName>
    <definedName name="_____________MMM35">#REF!</definedName>
    <definedName name="_____________MMM36" localSheetId="17">#REF!</definedName>
    <definedName name="_____________MMM36">#REF!</definedName>
    <definedName name="_____________MMM37" localSheetId="17">#REF!</definedName>
    <definedName name="_____________MMM37">#REF!</definedName>
    <definedName name="_____________MMM38" localSheetId="17">#REF!</definedName>
    <definedName name="_____________MMM38">#REF!</definedName>
    <definedName name="_____________MMM39" localSheetId="17">#REF!</definedName>
    <definedName name="_____________MMM39">#REF!</definedName>
    <definedName name="_____________MMM40" localSheetId="17">#REF!</definedName>
    <definedName name="_____________MMM40">#REF!</definedName>
    <definedName name="_____________MMM41" localSheetId="17">#REF!</definedName>
    <definedName name="_____________MMM41">#REF!</definedName>
    <definedName name="_____________MMM411" localSheetId="17">#REF!</definedName>
    <definedName name="_____________MMM411">#REF!</definedName>
    <definedName name="_____________MMM42" localSheetId="17">#REF!</definedName>
    <definedName name="_____________MMM42">#REF!</definedName>
    <definedName name="_____________MMM43" localSheetId="17">#REF!</definedName>
    <definedName name="_____________MMM43">#REF!</definedName>
    <definedName name="_____________MMM44" localSheetId="17">#REF!</definedName>
    <definedName name="_____________MMM44">#REF!</definedName>
    <definedName name="_____________MMM45" localSheetId="17">#REF!</definedName>
    <definedName name="_____________MMM45">#REF!</definedName>
    <definedName name="_____________MMM46" localSheetId="17">#REF!</definedName>
    <definedName name="_____________MMM46">#REF!</definedName>
    <definedName name="_____________MMM47" localSheetId="17">#REF!</definedName>
    <definedName name="_____________MMM47">#REF!</definedName>
    <definedName name="_____________MMM48" localSheetId="17">#REF!</definedName>
    <definedName name="_____________MMM48">#REF!</definedName>
    <definedName name="_____________MMM49" localSheetId="17">#REF!</definedName>
    <definedName name="_____________MMM49">#REF!</definedName>
    <definedName name="_____________MMM50" localSheetId="17">#REF!</definedName>
    <definedName name="_____________MMM50">#REF!</definedName>
    <definedName name="_____________MMM51" localSheetId="17">#REF!</definedName>
    <definedName name="_____________MMM51">#REF!</definedName>
    <definedName name="_____________MMM52" localSheetId="17">#REF!</definedName>
    <definedName name="_____________MMM52">#REF!</definedName>
    <definedName name="_____________MMM53" localSheetId="17">#REF!</definedName>
    <definedName name="_____________MMM53">#REF!</definedName>
    <definedName name="_____________MMM54" localSheetId="17">#REF!</definedName>
    <definedName name="_____________MMM54">#REF!</definedName>
    <definedName name="_____________PVC1" localSheetId="17">#REF!</definedName>
    <definedName name="_____________PVC1">#REF!</definedName>
    <definedName name="_____________PVC2" localSheetId="17">#REF!</definedName>
    <definedName name="_____________PVC2">#REF!</definedName>
    <definedName name="_____________PVC4" localSheetId="17">#REF!</definedName>
    <definedName name="_____________PVC4">#REF!</definedName>
    <definedName name="_____________PVC6" localSheetId="17">#REF!</definedName>
    <definedName name="_____________PVC6">#REF!</definedName>
    <definedName name="_____________SAK1" localSheetId="17">#REF!</definedName>
    <definedName name="_____________SAK1">#REF!</definedName>
    <definedName name="____________aaa1" localSheetId="17">#REF!</definedName>
    <definedName name="____________aaa1">#REF!</definedName>
    <definedName name="____________bsd45" localSheetId="17">[27]HARGA!#REF!</definedName>
    <definedName name="____________bsd45">[27]HARGA!#REF!</definedName>
    <definedName name="____________COR135" localSheetId="17">[28]Anl!#REF!</definedName>
    <definedName name="____________COR135">[28]Anl!#REF!</definedName>
    <definedName name="____________DIV1">'[25]Kuantitas &amp; Harga'!$G$26</definedName>
    <definedName name="____________DIV10">'[25]Kuantitas &amp; Harga'!$G$418</definedName>
    <definedName name="____________DIV11" localSheetId="17">[15]RAB!#REF!</definedName>
    <definedName name="____________DIV11">[15]RAB!#REF!</definedName>
    <definedName name="____________DIV2">'[25]Kuantitas &amp; Harga'!$G$50</definedName>
    <definedName name="____________DIV3">'[25]Kuantitas &amp; Harga'!$G$84</definedName>
    <definedName name="____________DIV4">'[25]Kuantitas &amp; Harga'!$G$99</definedName>
    <definedName name="____________DIV5">'[25]Kuantitas &amp; Harga'!$G$119</definedName>
    <definedName name="____________DIV6">'[25]Kuantitas &amp; Harga'!$G$155</definedName>
    <definedName name="____________DIV7">'[25]Kuantitas &amp; Harga'!$G$319</definedName>
    <definedName name="____________DIV8">'[25]Kuantitas &amp; Harga'!$G$377</definedName>
    <definedName name="____________DIV9">'[25]Kuantitas &amp; Harga'!$G$405</definedName>
    <definedName name="____________E019">'[26]Upah&amp;Bahan'!$U$261</definedName>
    <definedName name="____________e039">'[26]Upah&amp;Bahan'!$U$317</definedName>
    <definedName name="____________e100">'[26]Upah&amp;Bahan'!$U$1045</definedName>
    <definedName name="____________e101">'[26]Upah&amp;Bahan'!$U$1101</definedName>
    <definedName name="____________e102">'[26]Upah&amp;Bahan'!$U$1157</definedName>
    <definedName name="____________e103">'[26]Upah&amp;Bahan'!$U$1213</definedName>
    <definedName name="____________e104">'[26]Upah&amp;Bahan'!$U$1612</definedName>
    <definedName name="____________EEE01" localSheetId="17">#REF!</definedName>
    <definedName name="____________EEE01">#REF!</definedName>
    <definedName name="____________EEE02" localSheetId="17">#REF!</definedName>
    <definedName name="____________EEE02">#REF!</definedName>
    <definedName name="____________EEE03" localSheetId="17">#REF!</definedName>
    <definedName name="____________EEE03">#REF!</definedName>
    <definedName name="____________EEE04" localSheetId="17">#REF!</definedName>
    <definedName name="____________EEE04">#REF!</definedName>
    <definedName name="____________EEE05" localSheetId="17">#REF!</definedName>
    <definedName name="____________EEE05">#REF!</definedName>
    <definedName name="____________EEE06" localSheetId="17">#REF!</definedName>
    <definedName name="____________EEE06">#REF!</definedName>
    <definedName name="____________EEE07" localSheetId="17">#REF!</definedName>
    <definedName name="____________EEE07">#REF!</definedName>
    <definedName name="____________EEE08" localSheetId="17">#REF!</definedName>
    <definedName name="____________EEE08">#REF!</definedName>
    <definedName name="____________EEE09" localSheetId="17">#REF!</definedName>
    <definedName name="____________EEE09">#REF!</definedName>
    <definedName name="____________EEE10" localSheetId="17">#REF!</definedName>
    <definedName name="____________EEE10">#REF!</definedName>
    <definedName name="____________EEE11" localSheetId="17">#REF!</definedName>
    <definedName name="____________EEE11">#REF!</definedName>
    <definedName name="____________EEE12" localSheetId="17">#REF!</definedName>
    <definedName name="____________EEE12">#REF!</definedName>
    <definedName name="____________EEE13" localSheetId="17">#REF!</definedName>
    <definedName name="____________EEE13">#REF!</definedName>
    <definedName name="____________EEE14" localSheetId="17">#REF!</definedName>
    <definedName name="____________EEE14">#REF!</definedName>
    <definedName name="____________EEE15" localSheetId="17">#REF!</definedName>
    <definedName name="____________EEE15">#REF!</definedName>
    <definedName name="____________EEE16" localSheetId="17">#REF!</definedName>
    <definedName name="____________EEE16">#REF!</definedName>
    <definedName name="____________EEE17" localSheetId="17">#REF!</definedName>
    <definedName name="____________EEE17">#REF!</definedName>
    <definedName name="____________EEE18" localSheetId="17">#REF!</definedName>
    <definedName name="____________EEE18">#REF!</definedName>
    <definedName name="____________EEE19" localSheetId="17">#REF!</definedName>
    <definedName name="____________EEE19">#REF!</definedName>
    <definedName name="____________EEE20" localSheetId="17">#REF!</definedName>
    <definedName name="____________EEE20">#REF!</definedName>
    <definedName name="____________EEE21" localSheetId="17">#REF!</definedName>
    <definedName name="____________EEE21">#REF!</definedName>
    <definedName name="____________EEE22" localSheetId="17">#REF!</definedName>
    <definedName name="____________EEE22">#REF!</definedName>
    <definedName name="____________EEE23" localSheetId="17">#REF!</definedName>
    <definedName name="____________EEE23">#REF!</definedName>
    <definedName name="____________EEE24" localSheetId="17">#REF!</definedName>
    <definedName name="____________EEE24">#REF!</definedName>
    <definedName name="____________EEE25" localSheetId="17">#REF!</definedName>
    <definedName name="____________EEE25">#REF!</definedName>
    <definedName name="____________EEE26" localSheetId="17">#REF!</definedName>
    <definedName name="____________EEE26">#REF!</definedName>
    <definedName name="____________EEE27" localSheetId="17">#REF!</definedName>
    <definedName name="____________EEE27">#REF!</definedName>
    <definedName name="____________EEE28" localSheetId="17">#REF!</definedName>
    <definedName name="____________EEE28">#REF!</definedName>
    <definedName name="____________EEE29" localSheetId="17">#REF!</definedName>
    <definedName name="____________EEE29">#REF!</definedName>
    <definedName name="____________EEE30" localSheetId="17">#REF!</definedName>
    <definedName name="____________EEE30">#REF!</definedName>
    <definedName name="____________EEE31" localSheetId="17">#REF!</definedName>
    <definedName name="____________EEE31">#REF!</definedName>
    <definedName name="____________EEE32" localSheetId="17">#REF!</definedName>
    <definedName name="____________EEE32">#REF!</definedName>
    <definedName name="____________EEE33" localSheetId="17">#REF!</definedName>
    <definedName name="____________EEE33">#REF!</definedName>
    <definedName name="____________HAL1" localSheetId="17">#REF!</definedName>
    <definedName name="____________HAL1">#REF!</definedName>
    <definedName name="____________HAL2" localSheetId="17">#REF!</definedName>
    <definedName name="____________HAL2">#REF!</definedName>
    <definedName name="____________HAL3" localSheetId="17">#REF!</definedName>
    <definedName name="____________HAL3">#REF!</definedName>
    <definedName name="____________HAL4" localSheetId="17">#REF!</definedName>
    <definedName name="____________HAL4">#REF!</definedName>
    <definedName name="____________HAL5" localSheetId="17">#REF!</definedName>
    <definedName name="____________HAL5">#REF!</definedName>
    <definedName name="____________HAL6" localSheetId="17">#REF!</definedName>
    <definedName name="____________HAL6">#REF!</definedName>
    <definedName name="____________HAL7" localSheetId="17">#REF!</definedName>
    <definedName name="____________HAL7">#REF!</definedName>
    <definedName name="____________HAL8" localSheetId="17">#REF!</definedName>
    <definedName name="____________HAL8">#REF!</definedName>
    <definedName name="____________KL12">[16]alat!$AW$18</definedName>
    <definedName name="____________kl3" localSheetId="17">[27]HARGA!#REF!</definedName>
    <definedName name="____________kl3">[27]HARGA!#REF!</definedName>
    <definedName name="____________kl4" localSheetId="17">[27]HARGA!#REF!</definedName>
    <definedName name="____________kl4">[27]HARGA!#REF!</definedName>
    <definedName name="____________kl5" localSheetId="17">[27]HARGA!#REF!</definedName>
    <definedName name="____________kl5">[27]HARGA!#REF!</definedName>
    <definedName name="____________kl6" localSheetId="17">[27]HARGA!#REF!</definedName>
    <definedName name="____________kl6">[27]HARGA!#REF!</definedName>
    <definedName name="____________LLL01" localSheetId="17">#REF!</definedName>
    <definedName name="____________LLL01">#REF!</definedName>
    <definedName name="____________LLL02" localSheetId="17">#REF!</definedName>
    <definedName name="____________LLL02">#REF!</definedName>
    <definedName name="____________LLL03" localSheetId="17">#REF!</definedName>
    <definedName name="____________LLL03">#REF!</definedName>
    <definedName name="____________LLL04" localSheetId="17">#REF!</definedName>
    <definedName name="____________LLL04">#REF!</definedName>
    <definedName name="____________LLL05" localSheetId="17">#REF!</definedName>
    <definedName name="____________LLL05">#REF!</definedName>
    <definedName name="____________LLL06" localSheetId="17">#REF!</definedName>
    <definedName name="____________LLL06">#REF!</definedName>
    <definedName name="____________LLL07" localSheetId="17">#REF!</definedName>
    <definedName name="____________LLL07">#REF!</definedName>
    <definedName name="____________LLL08" localSheetId="17">#REF!</definedName>
    <definedName name="____________LLL08">#REF!</definedName>
    <definedName name="____________LLL09" localSheetId="17">#REF!</definedName>
    <definedName name="____________LLL09">#REF!</definedName>
    <definedName name="____________LLL10" localSheetId="17">#REF!</definedName>
    <definedName name="____________LLL10">#REF!</definedName>
    <definedName name="____________LLL11" localSheetId="17">#REF!</definedName>
    <definedName name="____________LLL11">#REF!</definedName>
    <definedName name="____________MBM2" localSheetId="17">#REF!</definedName>
    <definedName name="____________MBM2">#REF!</definedName>
    <definedName name="____________MDE01" localSheetId="17">#REF!</definedName>
    <definedName name="____________MDE01">#REF!</definedName>
    <definedName name="____________MDE02" localSheetId="17">#REF!</definedName>
    <definedName name="____________MDE02">#REF!</definedName>
    <definedName name="____________MDE03" localSheetId="17">#REF!</definedName>
    <definedName name="____________MDE03">#REF!</definedName>
    <definedName name="____________MDE04" localSheetId="17">#REF!</definedName>
    <definedName name="____________MDE04">#REF!</definedName>
    <definedName name="____________MDE05" localSheetId="17">#REF!</definedName>
    <definedName name="____________MDE05">#REF!</definedName>
    <definedName name="____________MDE06" localSheetId="17">#REF!</definedName>
    <definedName name="____________MDE06">#REF!</definedName>
    <definedName name="____________MDE07" localSheetId="17">#REF!</definedName>
    <definedName name="____________MDE07">#REF!</definedName>
    <definedName name="____________MDE08">'[20]An Sat Alat'!$BO$214</definedName>
    <definedName name="____________MDE09" localSheetId="17">#REF!</definedName>
    <definedName name="____________MDE09">#REF!</definedName>
    <definedName name="____________MDE10" localSheetId="17">#REF!</definedName>
    <definedName name="____________MDE10">#REF!</definedName>
    <definedName name="____________MDE11" localSheetId="17">#REF!</definedName>
    <definedName name="____________MDE11">#REF!</definedName>
    <definedName name="____________MDE12" localSheetId="17">#REF!</definedName>
    <definedName name="____________MDE12">#REF!</definedName>
    <definedName name="____________MDE13" localSheetId="17">#REF!</definedName>
    <definedName name="____________MDE13">#REF!</definedName>
    <definedName name="____________MDE14" localSheetId="17">#REF!</definedName>
    <definedName name="____________MDE14">#REF!</definedName>
    <definedName name="____________MDE15" localSheetId="17">#REF!</definedName>
    <definedName name="____________MDE15">#REF!</definedName>
    <definedName name="____________MDE16" localSheetId="17">#REF!</definedName>
    <definedName name="____________MDE16">#REF!</definedName>
    <definedName name="____________MDE17" localSheetId="17">#REF!</definedName>
    <definedName name="____________MDE17">#REF!</definedName>
    <definedName name="____________MDE18" localSheetId="17">#REF!</definedName>
    <definedName name="____________MDE18">#REF!</definedName>
    <definedName name="____________MDE19" localSheetId="17">#REF!</definedName>
    <definedName name="____________MDE19">#REF!</definedName>
    <definedName name="____________MDE20" localSheetId="17">#REF!</definedName>
    <definedName name="____________MDE20">#REF!</definedName>
    <definedName name="____________MDE21" localSheetId="17">#REF!</definedName>
    <definedName name="____________MDE21">#REF!</definedName>
    <definedName name="____________MDE22" localSheetId="17">#REF!</definedName>
    <definedName name="____________MDE22">#REF!</definedName>
    <definedName name="____________MDE23" localSheetId="17">#REF!</definedName>
    <definedName name="____________MDE23">#REF!</definedName>
    <definedName name="____________MDE24" localSheetId="17">#REF!</definedName>
    <definedName name="____________MDE24">#REF!</definedName>
    <definedName name="____________MDE25" localSheetId="17">#REF!</definedName>
    <definedName name="____________MDE25">#REF!</definedName>
    <definedName name="____________MDE26" localSheetId="17">#REF!</definedName>
    <definedName name="____________MDE26">#REF!</definedName>
    <definedName name="____________MDE27" localSheetId="17">#REF!</definedName>
    <definedName name="____________MDE27">#REF!</definedName>
    <definedName name="____________MDE28" localSheetId="17">#REF!</definedName>
    <definedName name="____________MDE28">#REF!</definedName>
    <definedName name="____________MDE29" localSheetId="17">#REF!</definedName>
    <definedName name="____________MDE29">#REF!</definedName>
    <definedName name="____________MDE30" localSheetId="17">#REF!</definedName>
    <definedName name="____________MDE30">#REF!</definedName>
    <definedName name="____________MDE31" localSheetId="17">#REF!</definedName>
    <definedName name="____________MDE31">#REF!</definedName>
    <definedName name="____________MDE32" localSheetId="17">#REF!</definedName>
    <definedName name="____________MDE32">#REF!</definedName>
    <definedName name="____________MDE33" localSheetId="17">#REF!</definedName>
    <definedName name="____________MDE33">#REF!</definedName>
    <definedName name="____________MDE34" localSheetId="17">#REF!</definedName>
    <definedName name="____________MDE34">#REF!</definedName>
    <definedName name="____________ME01" localSheetId="17">#REF!</definedName>
    <definedName name="____________ME01">#REF!</definedName>
    <definedName name="____________ME02" localSheetId="17">#REF!</definedName>
    <definedName name="____________ME02">#REF!</definedName>
    <definedName name="____________ME03" localSheetId="17">#REF!</definedName>
    <definedName name="____________ME03">#REF!</definedName>
    <definedName name="____________ME04" localSheetId="17">#REF!</definedName>
    <definedName name="____________ME04">#REF!</definedName>
    <definedName name="____________ME05" localSheetId="17">#REF!</definedName>
    <definedName name="____________ME05">#REF!</definedName>
    <definedName name="____________ME06" localSheetId="17">#REF!</definedName>
    <definedName name="____________ME06">#REF!</definedName>
    <definedName name="____________ME07" localSheetId="17">#REF!</definedName>
    <definedName name="____________ME07">#REF!</definedName>
    <definedName name="____________ME08">'[20]An Sat Alat'!$BO$213</definedName>
    <definedName name="____________ME09" localSheetId="17">#REF!</definedName>
    <definedName name="____________ME09">#REF!</definedName>
    <definedName name="____________ME10" localSheetId="17">#REF!</definedName>
    <definedName name="____________ME10">#REF!</definedName>
    <definedName name="____________ME11" localSheetId="17">#REF!</definedName>
    <definedName name="____________ME11">#REF!</definedName>
    <definedName name="____________ME12" localSheetId="17">#REF!</definedName>
    <definedName name="____________ME12">#REF!</definedName>
    <definedName name="____________ME13" localSheetId="17">#REF!</definedName>
    <definedName name="____________ME13">#REF!</definedName>
    <definedName name="____________ME14" localSheetId="17">#REF!</definedName>
    <definedName name="____________ME14">#REF!</definedName>
    <definedName name="____________ME15" localSheetId="17">#REF!</definedName>
    <definedName name="____________ME15">#REF!</definedName>
    <definedName name="____________ME16" localSheetId="17">#REF!</definedName>
    <definedName name="____________ME16">#REF!</definedName>
    <definedName name="____________ME17" localSheetId="17">#REF!</definedName>
    <definedName name="____________ME17">#REF!</definedName>
    <definedName name="____________ME18" localSheetId="17">#REF!</definedName>
    <definedName name="____________ME18">#REF!</definedName>
    <definedName name="____________ME19" localSheetId="17">#REF!</definedName>
    <definedName name="____________ME19">#REF!</definedName>
    <definedName name="____________ME20" localSheetId="17">#REF!</definedName>
    <definedName name="____________ME20">#REF!</definedName>
    <definedName name="____________ME21" localSheetId="17">#REF!</definedName>
    <definedName name="____________ME21">#REF!</definedName>
    <definedName name="____________ME22" localSheetId="17">#REF!</definedName>
    <definedName name="____________ME22">#REF!</definedName>
    <definedName name="____________ME23" localSheetId="17">#REF!</definedName>
    <definedName name="____________ME23">#REF!</definedName>
    <definedName name="____________ME24" localSheetId="17">#REF!</definedName>
    <definedName name="____________ME24">#REF!</definedName>
    <definedName name="____________ME25" localSheetId="17">#REF!</definedName>
    <definedName name="____________ME25">#REF!</definedName>
    <definedName name="____________ME26" localSheetId="17">#REF!</definedName>
    <definedName name="____________ME26">#REF!</definedName>
    <definedName name="____________ME27" localSheetId="17">#REF!</definedName>
    <definedName name="____________ME27">#REF!</definedName>
    <definedName name="____________ME28" localSheetId="17">#REF!</definedName>
    <definedName name="____________ME28">#REF!</definedName>
    <definedName name="____________ME29" localSheetId="17">#REF!</definedName>
    <definedName name="____________ME29">#REF!</definedName>
    <definedName name="____________ME30" localSheetId="17">#REF!</definedName>
    <definedName name="____________ME30">#REF!</definedName>
    <definedName name="____________ME31" localSheetId="17">#REF!</definedName>
    <definedName name="____________ME31">#REF!</definedName>
    <definedName name="____________ME32" localSheetId="17">#REF!</definedName>
    <definedName name="____________ME32">#REF!</definedName>
    <definedName name="____________ME33" localSheetId="17">#REF!</definedName>
    <definedName name="____________ME33">#REF!</definedName>
    <definedName name="____________ME34" localSheetId="17">#REF!</definedName>
    <definedName name="____________ME34">#REF!</definedName>
    <definedName name="____________MMM01" localSheetId="17">#REF!</definedName>
    <definedName name="____________MMM01">#REF!</definedName>
    <definedName name="____________MMM02" localSheetId="17">#REF!</definedName>
    <definedName name="____________MMM02">#REF!</definedName>
    <definedName name="____________MMM03" localSheetId="17">#REF!</definedName>
    <definedName name="____________MMM03">#REF!</definedName>
    <definedName name="____________MMM04" localSheetId="17">#REF!</definedName>
    <definedName name="____________MMM04">#REF!</definedName>
    <definedName name="____________MMM05" localSheetId="17">#REF!</definedName>
    <definedName name="____________MMM05">#REF!</definedName>
    <definedName name="____________MMM06" localSheetId="17">#REF!</definedName>
    <definedName name="____________MMM06">#REF!</definedName>
    <definedName name="____________MMM07" localSheetId="17">#REF!</definedName>
    <definedName name="____________MMM07">#REF!</definedName>
    <definedName name="____________MMM08" localSheetId="17">#REF!</definedName>
    <definedName name="____________MMM08">#REF!</definedName>
    <definedName name="____________MMM09" localSheetId="17">#REF!</definedName>
    <definedName name="____________MMM09">#REF!</definedName>
    <definedName name="____________MMM10" localSheetId="17">#REF!</definedName>
    <definedName name="____________MMM10">#REF!</definedName>
    <definedName name="____________MMM11" localSheetId="17">#REF!</definedName>
    <definedName name="____________MMM11">#REF!</definedName>
    <definedName name="____________MMM12" localSheetId="17">#REF!</definedName>
    <definedName name="____________MMM12">#REF!</definedName>
    <definedName name="____________MMM13" localSheetId="17">#REF!</definedName>
    <definedName name="____________MMM13">#REF!</definedName>
    <definedName name="____________MMM14" localSheetId="17">#REF!</definedName>
    <definedName name="____________MMM14">#REF!</definedName>
    <definedName name="____________MMM15" localSheetId="17">#REF!</definedName>
    <definedName name="____________MMM15">#REF!</definedName>
    <definedName name="____________MMM16" localSheetId="17">#REF!</definedName>
    <definedName name="____________MMM16">#REF!</definedName>
    <definedName name="____________MMM17" localSheetId="17">#REF!</definedName>
    <definedName name="____________MMM17">#REF!</definedName>
    <definedName name="____________MMM18" localSheetId="17">#REF!</definedName>
    <definedName name="____________MMM18">#REF!</definedName>
    <definedName name="____________MMM19" localSheetId="17">#REF!</definedName>
    <definedName name="____________MMM19">#REF!</definedName>
    <definedName name="____________MMM20" localSheetId="17">#REF!</definedName>
    <definedName name="____________MMM20">#REF!</definedName>
    <definedName name="____________MMM21" localSheetId="17">#REF!</definedName>
    <definedName name="____________MMM21">#REF!</definedName>
    <definedName name="____________MMM22" localSheetId="17">#REF!</definedName>
    <definedName name="____________MMM22">#REF!</definedName>
    <definedName name="____________MMM23" localSheetId="17">#REF!</definedName>
    <definedName name="____________MMM23">#REF!</definedName>
    <definedName name="____________MMM24" localSheetId="17">#REF!</definedName>
    <definedName name="____________MMM24">#REF!</definedName>
    <definedName name="____________MMM25" localSheetId="17">#REF!</definedName>
    <definedName name="____________MMM25">#REF!</definedName>
    <definedName name="____________MMM26" localSheetId="17">#REF!</definedName>
    <definedName name="____________MMM26">#REF!</definedName>
    <definedName name="____________MMM27" localSheetId="17">#REF!</definedName>
    <definedName name="____________MMM27">#REF!</definedName>
    <definedName name="____________MMM28" localSheetId="17">#REF!</definedName>
    <definedName name="____________MMM28">#REF!</definedName>
    <definedName name="____________MMM29" localSheetId="17">#REF!</definedName>
    <definedName name="____________MMM29">#REF!</definedName>
    <definedName name="____________MMM30" localSheetId="17">#REF!</definedName>
    <definedName name="____________MMM30">#REF!</definedName>
    <definedName name="____________MMM31" localSheetId="17">#REF!</definedName>
    <definedName name="____________MMM31">#REF!</definedName>
    <definedName name="____________MMM32" localSheetId="17">#REF!</definedName>
    <definedName name="____________MMM32">#REF!</definedName>
    <definedName name="____________MMM33" localSheetId="17">#REF!</definedName>
    <definedName name="____________MMM33">#REF!</definedName>
    <definedName name="____________MMM34" localSheetId="17">#REF!</definedName>
    <definedName name="____________MMM34">#REF!</definedName>
    <definedName name="____________MMM35" localSheetId="17">#REF!</definedName>
    <definedName name="____________MMM35">#REF!</definedName>
    <definedName name="____________MMM36" localSheetId="17">#REF!</definedName>
    <definedName name="____________MMM36">#REF!</definedName>
    <definedName name="____________MMM37" localSheetId="17">#REF!</definedName>
    <definedName name="____________MMM37">#REF!</definedName>
    <definedName name="____________MMM38" localSheetId="17">#REF!</definedName>
    <definedName name="____________MMM38">#REF!</definedName>
    <definedName name="____________MMM39" localSheetId="17">#REF!</definedName>
    <definedName name="____________MMM39">#REF!</definedName>
    <definedName name="____________MMM40" localSheetId="17">#REF!</definedName>
    <definedName name="____________MMM40">#REF!</definedName>
    <definedName name="____________MMM41" localSheetId="17">#REF!</definedName>
    <definedName name="____________MMM41">#REF!</definedName>
    <definedName name="____________MMM411" localSheetId="17">#REF!</definedName>
    <definedName name="____________MMM411">#REF!</definedName>
    <definedName name="____________MMM42" localSheetId="17">#REF!</definedName>
    <definedName name="____________MMM42">#REF!</definedName>
    <definedName name="____________MMM43" localSheetId="17">#REF!</definedName>
    <definedName name="____________MMM43">#REF!</definedName>
    <definedName name="____________MMM44" localSheetId="17">#REF!</definedName>
    <definedName name="____________MMM44">#REF!</definedName>
    <definedName name="____________MMM45" localSheetId="17">#REF!</definedName>
    <definedName name="____________MMM45">#REF!</definedName>
    <definedName name="____________MMM46" localSheetId="17">#REF!</definedName>
    <definedName name="____________MMM46">#REF!</definedName>
    <definedName name="____________MMM47" localSheetId="17">#REF!</definedName>
    <definedName name="____________MMM47">#REF!</definedName>
    <definedName name="____________MMM48" localSheetId="17">#REF!</definedName>
    <definedName name="____________MMM48">#REF!</definedName>
    <definedName name="____________MMM49" localSheetId="17">#REF!</definedName>
    <definedName name="____________MMM49">#REF!</definedName>
    <definedName name="____________MMM50" localSheetId="17">#REF!</definedName>
    <definedName name="____________MMM50">#REF!</definedName>
    <definedName name="____________MMM51" localSheetId="17">#REF!</definedName>
    <definedName name="____________MMM51">#REF!</definedName>
    <definedName name="____________MMM52" localSheetId="17">#REF!</definedName>
    <definedName name="____________MMM52">#REF!</definedName>
    <definedName name="____________MMM53" localSheetId="17">#REF!</definedName>
    <definedName name="____________MMM53">#REF!</definedName>
    <definedName name="____________MMM54" localSheetId="17">#REF!</definedName>
    <definedName name="____________MMM54">#REF!</definedName>
    <definedName name="____________PVC1" localSheetId="17">#REF!</definedName>
    <definedName name="____________PVC1">#REF!</definedName>
    <definedName name="____________PVC2" localSheetId="17">#REF!</definedName>
    <definedName name="____________PVC2">#REF!</definedName>
    <definedName name="____________PVC4" localSheetId="17">#REF!</definedName>
    <definedName name="____________PVC4">#REF!</definedName>
    <definedName name="____________PVC6" localSheetId="17">#REF!</definedName>
    <definedName name="____________PVC6">#REF!</definedName>
    <definedName name="____________SAK1" localSheetId="17">#REF!</definedName>
    <definedName name="____________SAK1">#REF!</definedName>
    <definedName name="___________aaa1" localSheetId="17">#REF!</definedName>
    <definedName name="___________aaa1">#REF!</definedName>
    <definedName name="___________bsd45" localSheetId="17">[29]HARGA!#REF!</definedName>
    <definedName name="___________bsd45">[29]HARGA!#REF!</definedName>
    <definedName name="___________COR135" localSheetId="17">[21]Anl!#REF!</definedName>
    <definedName name="___________COR135">[21]Anl!#REF!</definedName>
    <definedName name="___________DIV1">'[25]Kuantitas &amp; Harga'!$G$26</definedName>
    <definedName name="___________DIV10">'[25]Kuantitas &amp; Harga'!$G$418</definedName>
    <definedName name="___________DIV11" localSheetId="17">[30]RAB!#REF!</definedName>
    <definedName name="___________DIV11">[30]RAB!#REF!</definedName>
    <definedName name="___________DIV2">'[25]Kuantitas &amp; Harga'!$G$50</definedName>
    <definedName name="___________DIV3">'[25]Kuantitas &amp; Harga'!$G$84</definedName>
    <definedName name="___________DIV4">'[25]Kuantitas &amp; Harga'!$G$99</definedName>
    <definedName name="___________DIV5">'[25]Kuantitas &amp; Harga'!$G$119</definedName>
    <definedName name="___________DIV6">'[25]Kuantitas &amp; Harga'!$G$155</definedName>
    <definedName name="___________DIV7">'[25]Kuantitas &amp; Harga'!$G$319</definedName>
    <definedName name="___________DIV8">'[25]Kuantitas &amp; Harga'!$G$377</definedName>
    <definedName name="___________DIV9">'[25]Kuantitas &amp; Harga'!$G$405</definedName>
    <definedName name="___________EEE01" localSheetId="17">#REF!</definedName>
    <definedName name="___________EEE01">#REF!</definedName>
    <definedName name="___________EEE02" localSheetId="17">#REF!</definedName>
    <definedName name="___________EEE02">#REF!</definedName>
    <definedName name="___________EEE03" localSheetId="17">#REF!</definedName>
    <definedName name="___________EEE03">#REF!</definedName>
    <definedName name="___________EEE04" localSheetId="17">#REF!</definedName>
    <definedName name="___________EEE04">#REF!</definedName>
    <definedName name="___________EEE05" localSheetId="17">#REF!</definedName>
    <definedName name="___________EEE05">#REF!</definedName>
    <definedName name="___________EEE06" localSheetId="17">#REF!</definedName>
    <definedName name="___________EEE06">#REF!</definedName>
    <definedName name="___________EEE07" localSheetId="17">#REF!</definedName>
    <definedName name="___________EEE07">#REF!</definedName>
    <definedName name="___________EEE08" localSheetId="17">#REF!</definedName>
    <definedName name="___________EEE08">#REF!</definedName>
    <definedName name="___________EEE09" localSheetId="17">#REF!</definedName>
    <definedName name="___________EEE09">#REF!</definedName>
    <definedName name="___________EEE10" localSheetId="17">#REF!</definedName>
    <definedName name="___________EEE10">#REF!</definedName>
    <definedName name="___________EEE11" localSheetId="17">#REF!</definedName>
    <definedName name="___________EEE11">#REF!</definedName>
    <definedName name="___________EEE12" localSheetId="17">#REF!</definedName>
    <definedName name="___________EEE12">#REF!</definedName>
    <definedName name="___________EEE13" localSheetId="17">#REF!</definedName>
    <definedName name="___________EEE13">#REF!</definedName>
    <definedName name="___________EEE14" localSheetId="17">#REF!</definedName>
    <definedName name="___________EEE14">#REF!</definedName>
    <definedName name="___________EEE15" localSheetId="17">#REF!</definedName>
    <definedName name="___________EEE15">#REF!</definedName>
    <definedName name="___________EEE16" localSheetId="17">#REF!</definedName>
    <definedName name="___________EEE16">#REF!</definedName>
    <definedName name="___________EEE17" localSheetId="17">#REF!</definedName>
    <definedName name="___________EEE17">#REF!</definedName>
    <definedName name="___________EEE18" localSheetId="17">#REF!</definedName>
    <definedName name="___________EEE18">#REF!</definedName>
    <definedName name="___________EEE19" localSheetId="17">#REF!</definedName>
    <definedName name="___________EEE19">#REF!</definedName>
    <definedName name="___________EEE20" localSheetId="17">#REF!</definedName>
    <definedName name="___________EEE20">#REF!</definedName>
    <definedName name="___________EEE21" localSheetId="17">#REF!</definedName>
    <definedName name="___________EEE21">#REF!</definedName>
    <definedName name="___________EEE22" localSheetId="17">#REF!</definedName>
    <definedName name="___________EEE22">#REF!</definedName>
    <definedName name="___________EEE23" localSheetId="17">#REF!</definedName>
    <definedName name="___________EEE23">#REF!</definedName>
    <definedName name="___________EEE24" localSheetId="17">#REF!</definedName>
    <definedName name="___________EEE24">#REF!</definedName>
    <definedName name="___________EEE25" localSheetId="17">#REF!</definedName>
    <definedName name="___________EEE25">#REF!</definedName>
    <definedName name="___________EEE26" localSheetId="17">#REF!</definedName>
    <definedName name="___________EEE26">#REF!</definedName>
    <definedName name="___________EEE27" localSheetId="17">#REF!</definedName>
    <definedName name="___________EEE27">#REF!</definedName>
    <definedName name="___________EEE28" localSheetId="17">#REF!</definedName>
    <definedName name="___________EEE28">#REF!</definedName>
    <definedName name="___________EEE29" localSheetId="17">#REF!</definedName>
    <definedName name="___________EEE29">#REF!</definedName>
    <definedName name="___________EEE30" localSheetId="17">#REF!</definedName>
    <definedName name="___________EEE30">#REF!</definedName>
    <definedName name="___________EEE31" localSheetId="17">#REF!</definedName>
    <definedName name="___________EEE31">#REF!</definedName>
    <definedName name="___________EEE32" localSheetId="17">#REF!</definedName>
    <definedName name="___________EEE32">#REF!</definedName>
    <definedName name="___________EEE33" localSheetId="17">#REF!</definedName>
    <definedName name="___________EEE33">#REF!</definedName>
    <definedName name="___________HAL1" localSheetId="17">#REF!</definedName>
    <definedName name="___________HAL1">#REF!</definedName>
    <definedName name="___________HAL2" localSheetId="17">#REF!</definedName>
    <definedName name="___________HAL2">#REF!</definedName>
    <definedName name="___________HAL3" localSheetId="17">#REF!</definedName>
    <definedName name="___________HAL3">#REF!</definedName>
    <definedName name="___________HAL4" localSheetId="17">#REF!</definedName>
    <definedName name="___________HAL4">#REF!</definedName>
    <definedName name="___________HAL5" localSheetId="17">#REF!</definedName>
    <definedName name="___________HAL5">#REF!</definedName>
    <definedName name="___________HAL6" localSheetId="17">#REF!</definedName>
    <definedName name="___________HAL6">#REF!</definedName>
    <definedName name="___________HAL7" localSheetId="17">#REF!</definedName>
    <definedName name="___________HAL7">#REF!</definedName>
    <definedName name="___________HAL8" localSheetId="17">#REF!</definedName>
    <definedName name="___________HAL8">#REF!</definedName>
    <definedName name="___________KL12">[31]alat!$AW$18</definedName>
    <definedName name="___________kl3" localSheetId="17">[29]HARGA!#REF!</definedName>
    <definedName name="___________kl3">[29]HARGA!#REF!</definedName>
    <definedName name="___________kl4" localSheetId="17">[29]HARGA!#REF!</definedName>
    <definedName name="___________kl4">[29]HARGA!#REF!</definedName>
    <definedName name="___________kl5" localSheetId="17">[29]HARGA!#REF!</definedName>
    <definedName name="___________kl5">[29]HARGA!#REF!</definedName>
    <definedName name="___________kl6" localSheetId="17">[29]HARGA!#REF!</definedName>
    <definedName name="___________kl6">[29]HARGA!#REF!</definedName>
    <definedName name="___________LLL01" localSheetId="17">#REF!</definedName>
    <definedName name="___________LLL01">#REF!</definedName>
    <definedName name="___________LLL02" localSheetId="17">#REF!</definedName>
    <definedName name="___________LLL02">#REF!</definedName>
    <definedName name="___________LLL03" localSheetId="17">#REF!</definedName>
    <definedName name="___________LLL03">#REF!</definedName>
    <definedName name="___________LLL04" localSheetId="17">#REF!</definedName>
    <definedName name="___________LLL04">#REF!</definedName>
    <definedName name="___________LLL05" localSheetId="17">#REF!</definedName>
    <definedName name="___________LLL05">#REF!</definedName>
    <definedName name="___________LLL06" localSheetId="17">#REF!</definedName>
    <definedName name="___________LLL06">#REF!</definedName>
    <definedName name="___________LLL07" localSheetId="17">#REF!</definedName>
    <definedName name="___________LLL07">#REF!</definedName>
    <definedName name="___________LLL08" localSheetId="17">#REF!</definedName>
    <definedName name="___________LLL08">#REF!</definedName>
    <definedName name="___________LLL09" localSheetId="17">#REF!</definedName>
    <definedName name="___________LLL09">#REF!</definedName>
    <definedName name="___________LLL10" localSheetId="17">#REF!</definedName>
    <definedName name="___________LLL10">#REF!</definedName>
    <definedName name="___________LLL11" localSheetId="17">#REF!</definedName>
    <definedName name="___________LLL11">#REF!</definedName>
    <definedName name="___________MBM2" localSheetId="17">#REF!</definedName>
    <definedName name="___________MBM2">#REF!</definedName>
    <definedName name="___________MDE01" localSheetId="17">#REF!</definedName>
    <definedName name="___________MDE01">#REF!</definedName>
    <definedName name="___________MDE02" localSheetId="17">#REF!</definedName>
    <definedName name="___________MDE02">#REF!</definedName>
    <definedName name="___________MDE03" localSheetId="17">#REF!</definedName>
    <definedName name="___________MDE03">#REF!</definedName>
    <definedName name="___________MDE04" localSheetId="17">#REF!</definedName>
    <definedName name="___________MDE04">#REF!</definedName>
    <definedName name="___________MDE05" localSheetId="17">#REF!</definedName>
    <definedName name="___________MDE05">#REF!</definedName>
    <definedName name="___________MDE06" localSheetId="17">#REF!</definedName>
    <definedName name="___________MDE06">#REF!</definedName>
    <definedName name="___________MDE07" localSheetId="17">#REF!</definedName>
    <definedName name="___________MDE07">#REF!</definedName>
    <definedName name="___________MDE08">'[20]An Sat Alat'!$BO$214</definedName>
    <definedName name="___________MDE09" localSheetId="17">#REF!</definedName>
    <definedName name="___________MDE09">#REF!</definedName>
    <definedName name="___________MDE10" localSheetId="17">#REF!</definedName>
    <definedName name="___________MDE10">#REF!</definedName>
    <definedName name="___________MDE11" localSheetId="17">#REF!</definedName>
    <definedName name="___________MDE11">#REF!</definedName>
    <definedName name="___________MDE12" localSheetId="17">#REF!</definedName>
    <definedName name="___________MDE12">#REF!</definedName>
    <definedName name="___________MDE13" localSheetId="17">#REF!</definedName>
    <definedName name="___________MDE13">#REF!</definedName>
    <definedName name="___________MDE14" localSheetId="17">#REF!</definedName>
    <definedName name="___________MDE14">#REF!</definedName>
    <definedName name="___________MDE15" localSheetId="17">#REF!</definedName>
    <definedName name="___________MDE15">#REF!</definedName>
    <definedName name="___________MDE16" localSheetId="17">#REF!</definedName>
    <definedName name="___________MDE16">#REF!</definedName>
    <definedName name="___________MDE17" localSheetId="17">#REF!</definedName>
    <definedName name="___________MDE17">#REF!</definedName>
    <definedName name="___________MDE18" localSheetId="17">#REF!</definedName>
    <definedName name="___________MDE18">#REF!</definedName>
    <definedName name="___________MDE19" localSheetId="17">#REF!</definedName>
    <definedName name="___________MDE19">#REF!</definedName>
    <definedName name="___________MDE20" localSheetId="17">#REF!</definedName>
    <definedName name="___________MDE20">#REF!</definedName>
    <definedName name="___________MDE21" localSheetId="17">#REF!</definedName>
    <definedName name="___________MDE21">#REF!</definedName>
    <definedName name="___________MDE22" localSheetId="17">#REF!</definedName>
    <definedName name="___________MDE22">#REF!</definedName>
    <definedName name="___________MDE23" localSheetId="17">#REF!</definedName>
    <definedName name="___________MDE23">#REF!</definedName>
    <definedName name="___________MDE24" localSheetId="17">#REF!</definedName>
    <definedName name="___________MDE24">#REF!</definedName>
    <definedName name="___________MDE25" localSheetId="17">#REF!</definedName>
    <definedName name="___________MDE25">#REF!</definedName>
    <definedName name="___________MDE26" localSheetId="17">#REF!</definedName>
    <definedName name="___________MDE26">#REF!</definedName>
    <definedName name="___________MDE27" localSheetId="17">#REF!</definedName>
    <definedName name="___________MDE27">#REF!</definedName>
    <definedName name="___________MDE28" localSheetId="17">#REF!</definedName>
    <definedName name="___________MDE28">#REF!</definedName>
    <definedName name="___________MDE29" localSheetId="17">#REF!</definedName>
    <definedName name="___________MDE29">#REF!</definedName>
    <definedName name="___________MDE30" localSheetId="17">#REF!</definedName>
    <definedName name="___________MDE30">#REF!</definedName>
    <definedName name="___________MDE31" localSheetId="17">#REF!</definedName>
    <definedName name="___________MDE31">#REF!</definedName>
    <definedName name="___________MDE32" localSheetId="17">#REF!</definedName>
    <definedName name="___________MDE32">#REF!</definedName>
    <definedName name="___________MDE33" localSheetId="17">#REF!</definedName>
    <definedName name="___________MDE33">#REF!</definedName>
    <definedName name="___________MDE34" localSheetId="17">#REF!</definedName>
    <definedName name="___________MDE34">#REF!</definedName>
    <definedName name="___________MDE35" localSheetId="17">#REF!</definedName>
    <definedName name="___________MDE35">#REF!</definedName>
    <definedName name="___________MDE36" localSheetId="17">#REF!</definedName>
    <definedName name="___________MDE36">#REF!</definedName>
    <definedName name="___________MDE37" localSheetId="17">#REF!</definedName>
    <definedName name="___________MDE37">#REF!</definedName>
    <definedName name="___________MDE38" localSheetId="17">#REF!</definedName>
    <definedName name="___________MDE38">#REF!</definedName>
    <definedName name="___________MDE39" localSheetId="17">#REF!</definedName>
    <definedName name="___________MDE39">#REF!</definedName>
    <definedName name="___________MDE40" localSheetId="17">#REF!</definedName>
    <definedName name="___________MDE40">#REF!</definedName>
    <definedName name="___________MDE41" localSheetId="17">#REF!</definedName>
    <definedName name="___________MDE41">#REF!</definedName>
    <definedName name="___________MDE42" localSheetId="17">#REF!</definedName>
    <definedName name="___________MDE42">#REF!</definedName>
    <definedName name="___________MDE43" localSheetId="17">#REF!</definedName>
    <definedName name="___________MDE43">#REF!</definedName>
    <definedName name="___________MDE44" localSheetId="17">#REF!</definedName>
    <definedName name="___________MDE44">#REF!</definedName>
    <definedName name="___________MDE45" localSheetId="17">#REF!</definedName>
    <definedName name="___________MDE45">#REF!</definedName>
    <definedName name="___________MDE46" localSheetId="17">#REF!</definedName>
    <definedName name="___________MDE46">#REF!</definedName>
    <definedName name="___________MDE47" localSheetId="17">#REF!</definedName>
    <definedName name="___________MDE47">#REF!</definedName>
    <definedName name="___________MDE48" localSheetId="17">#REF!</definedName>
    <definedName name="___________MDE48">#REF!</definedName>
    <definedName name="___________MDE49" localSheetId="17">#REF!</definedName>
    <definedName name="___________MDE49">#REF!</definedName>
    <definedName name="___________MDE50" localSheetId="17">#REF!</definedName>
    <definedName name="___________MDE50">#REF!</definedName>
    <definedName name="___________MDE51" localSheetId="17">#REF!</definedName>
    <definedName name="___________MDE51">#REF!</definedName>
    <definedName name="___________MDE52" localSheetId="17">#REF!</definedName>
    <definedName name="___________MDE52">#REF!</definedName>
    <definedName name="___________MDE53" localSheetId="17">#REF!</definedName>
    <definedName name="___________MDE53">#REF!</definedName>
    <definedName name="___________MDE54" localSheetId="17">#REF!</definedName>
    <definedName name="___________MDE54">#REF!</definedName>
    <definedName name="___________MDE55" localSheetId="17">#REF!</definedName>
    <definedName name="___________MDE55">#REF!</definedName>
    <definedName name="___________MDE56" localSheetId="17">#REF!</definedName>
    <definedName name="___________MDE56">#REF!</definedName>
    <definedName name="___________MDE57" localSheetId="17">#REF!</definedName>
    <definedName name="___________MDE57">#REF!</definedName>
    <definedName name="___________MDE58" localSheetId="17">#REF!</definedName>
    <definedName name="___________MDE58">#REF!</definedName>
    <definedName name="___________MDE59" localSheetId="17">#REF!</definedName>
    <definedName name="___________MDE59">#REF!</definedName>
    <definedName name="___________MDE60" localSheetId="17">#REF!</definedName>
    <definedName name="___________MDE60">#REF!</definedName>
    <definedName name="___________MDE61" localSheetId="17">#REF!</definedName>
    <definedName name="___________MDE61">#REF!</definedName>
    <definedName name="___________MDE62" localSheetId="17">#REF!</definedName>
    <definedName name="___________MDE62">#REF!</definedName>
    <definedName name="___________MDE63" localSheetId="17">#REF!</definedName>
    <definedName name="___________MDE63">#REF!</definedName>
    <definedName name="___________MDE64" localSheetId="17">#REF!</definedName>
    <definedName name="___________MDE64">#REF!</definedName>
    <definedName name="___________MDE65" localSheetId="17">#REF!</definedName>
    <definedName name="___________MDE65">#REF!</definedName>
    <definedName name="___________MDE66" localSheetId="17">#REF!</definedName>
    <definedName name="___________MDE66">#REF!</definedName>
    <definedName name="___________MDE67" localSheetId="17">#REF!</definedName>
    <definedName name="___________MDE67">#REF!</definedName>
    <definedName name="___________MDE68" localSheetId="17">#REF!</definedName>
    <definedName name="___________MDE68">#REF!</definedName>
    <definedName name="___________ME01" localSheetId="17">#REF!</definedName>
    <definedName name="___________ME01">#REF!</definedName>
    <definedName name="___________ME02" localSheetId="17">#REF!</definedName>
    <definedName name="___________ME02">#REF!</definedName>
    <definedName name="___________ME03" localSheetId="17">#REF!</definedName>
    <definedName name="___________ME03">#REF!</definedName>
    <definedName name="___________ME04" localSheetId="17">#REF!</definedName>
    <definedName name="___________ME04">#REF!</definedName>
    <definedName name="___________ME05" localSheetId="17">#REF!</definedName>
    <definedName name="___________ME05">#REF!</definedName>
    <definedName name="___________ME06" localSheetId="17">#REF!</definedName>
    <definedName name="___________ME06">#REF!</definedName>
    <definedName name="___________ME07" localSheetId="17">#REF!</definedName>
    <definedName name="___________ME07">#REF!</definedName>
    <definedName name="___________ME08">'[20]An Sat Alat'!$BO$213</definedName>
    <definedName name="___________ME09" localSheetId="17">#REF!</definedName>
    <definedName name="___________ME09">#REF!</definedName>
    <definedName name="___________ME10" localSheetId="17">#REF!</definedName>
    <definedName name="___________ME10">#REF!</definedName>
    <definedName name="___________ME11" localSheetId="17">#REF!</definedName>
    <definedName name="___________ME11">#REF!</definedName>
    <definedName name="___________ME12" localSheetId="17">#REF!</definedName>
    <definedName name="___________ME12">#REF!</definedName>
    <definedName name="___________ME13" localSheetId="17">#REF!</definedName>
    <definedName name="___________ME13">#REF!</definedName>
    <definedName name="___________ME14" localSheetId="17">#REF!</definedName>
    <definedName name="___________ME14">#REF!</definedName>
    <definedName name="___________ME15" localSheetId="17">#REF!</definedName>
    <definedName name="___________ME15">#REF!</definedName>
    <definedName name="___________ME16" localSheetId="17">#REF!</definedName>
    <definedName name="___________ME16">#REF!</definedName>
    <definedName name="___________ME17" localSheetId="17">#REF!</definedName>
    <definedName name="___________ME17">#REF!</definedName>
    <definedName name="___________ME18" localSheetId="17">#REF!</definedName>
    <definedName name="___________ME18">#REF!</definedName>
    <definedName name="___________ME19" localSheetId="17">#REF!</definedName>
    <definedName name="___________ME19">#REF!</definedName>
    <definedName name="___________ME20" localSheetId="17">#REF!</definedName>
    <definedName name="___________ME20">#REF!</definedName>
    <definedName name="___________ME21" localSheetId="17">#REF!</definedName>
    <definedName name="___________ME21">#REF!</definedName>
    <definedName name="___________ME22" localSheetId="17">#REF!</definedName>
    <definedName name="___________ME22">#REF!</definedName>
    <definedName name="___________ME23" localSheetId="17">#REF!</definedName>
    <definedName name="___________ME23">#REF!</definedName>
    <definedName name="___________ME24" localSheetId="17">#REF!</definedName>
    <definedName name="___________ME24">#REF!</definedName>
    <definedName name="___________ME25" localSheetId="17">#REF!</definedName>
    <definedName name="___________ME25">#REF!</definedName>
    <definedName name="___________ME26" localSheetId="17">#REF!</definedName>
    <definedName name="___________ME26">#REF!</definedName>
    <definedName name="___________ME27" localSheetId="17">#REF!</definedName>
    <definedName name="___________ME27">#REF!</definedName>
    <definedName name="___________ME28" localSheetId="17">#REF!</definedName>
    <definedName name="___________ME28">#REF!</definedName>
    <definedName name="___________ME29" localSheetId="17">#REF!</definedName>
    <definedName name="___________ME29">#REF!</definedName>
    <definedName name="___________ME30" localSheetId="17">#REF!</definedName>
    <definedName name="___________ME30">#REF!</definedName>
    <definedName name="___________ME31" localSheetId="17">#REF!</definedName>
    <definedName name="___________ME31">#REF!</definedName>
    <definedName name="___________ME32" localSheetId="17">#REF!</definedName>
    <definedName name="___________ME32">#REF!</definedName>
    <definedName name="___________ME33" localSheetId="17">#REF!</definedName>
    <definedName name="___________ME33">#REF!</definedName>
    <definedName name="___________ME34" localSheetId="17">#REF!</definedName>
    <definedName name="___________ME34">#REF!</definedName>
    <definedName name="___________ME35" localSheetId="17">#REF!</definedName>
    <definedName name="___________ME35">#REF!</definedName>
    <definedName name="___________ME36" localSheetId="17">#REF!</definedName>
    <definedName name="___________ME36">#REF!</definedName>
    <definedName name="___________ME37" localSheetId="17">#REF!</definedName>
    <definedName name="___________ME37">#REF!</definedName>
    <definedName name="___________ME38" localSheetId="17">#REF!</definedName>
    <definedName name="___________ME38">#REF!</definedName>
    <definedName name="___________ME39" localSheetId="17">#REF!</definedName>
    <definedName name="___________ME39">#REF!</definedName>
    <definedName name="___________ME40" localSheetId="17">#REF!</definedName>
    <definedName name="___________ME40">#REF!</definedName>
    <definedName name="___________ME41" localSheetId="17">#REF!</definedName>
    <definedName name="___________ME41">#REF!</definedName>
    <definedName name="___________ME42" localSheetId="17">#REF!</definedName>
    <definedName name="___________ME42">#REF!</definedName>
    <definedName name="___________ME43" localSheetId="17">#REF!</definedName>
    <definedName name="___________ME43">#REF!</definedName>
    <definedName name="___________ME44" localSheetId="17">#REF!</definedName>
    <definedName name="___________ME44">#REF!</definedName>
    <definedName name="___________ME45" localSheetId="17">#REF!</definedName>
    <definedName name="___________ME45">#REF!</definedName>
    <definedName name="___________ME46" localSheetId="17">#REF!</definedName>
    <definedName name="___________ME46">#REF!</definedName>
    <definedName name="___________ME47" localSheetId="17">#REF!</definedName>
    <definedName name="___________ME47">#REF!</definedName>
    <definedName name="___________ME48" localSheetId="17">#REF!</definedName>
    <definedName name="___________ME48">#REF!</definedName>
    <definedName name="___________ME49" localSheetId="17">#REF!</definedName>
    <definedName name="___________ME49">#REF!</definedName>
    <definedName name="___________ME50" localSheetId="17">#REF!</definedName>
    <definedName name="___________ME50">#REF!</definedName>
    <definedName name="___________ME51" localSheetId="17">#REF!</definedName>
    <definedName name="___________ME51">#REF!</definedName>
    <definedName name="___________ME52" localSheetId="17">#REF!</definedName>
    <definedName name="___________ME52">#REF!</definedName>
    <definedName name="___________ME53" localSheetId="17">#REF!</definedName>
    <definedName name="___________ME53">#REF!</definedName>
    <definedName name="___________ME54" localSheetId="17">#REF!</definedName>
    <definedName name="___________ME54">#REF!</definedName>
    <definedName name="___________ME55" localSheetId="17">#REF!</definedName>
    <definedName name="___________ME55">#REF!</definedName>
    <definedName name="___________ME56" localSheetId="17">#REF!</definedName>
    <definedName name="___________ME56">#REF!</definedName>
    <definedName name="___________ME57" localSheetId="17">#REF!</definedName>
    <definedName name="___________ME57">#REF!</definedName>
    <definedName name="___________ME58" localSheetId="17">#REF!</definedName>
    <definedName name="___________ME58">#REF!</definedName>
    <definedName name="___________ME59" localSheetId="17">#REF!</definedName>
    <definedName name="___________ME59">#REF!</definedName>
    <definedName name="___________ME60" localSheetId="17">#REF!</definedName>
    <definedName name="___________ME60">#REF!</definedName>
    <definedName name="___________ME61" localSheetId="17">#REF!</definedName>
    <definedName name="___________ME61">#REF!</definedName>
    <definedName name="___________ME62" localSheetId="17">#REF!</definedName>
    <definedName name="___________ME62">#REF!</definedName>
    <definedName name="___________ME63" localSheetId="17">#REF!</definedName>
    <definedName name="___________ME63">#REF!</definedName>
    <definedName name="___________ME64" localSheetId="17">#REF!</definedName>
    <definedName name="___________ME64">#REF!</definedName>
    <definedName name="___________ME65" localSheetId="17">#REF!</definedName>
    <definedName name="___________ME65">#REF!</definedName>
    <definedName name="___________ME66" localSheetId="17">#REF!</definedName>
    <definedName name="___________ME66">#REF!</definedName>
    <definedName name="___________ME67" localSheetId="17">#REF!</definedName>
    <definedName name="___________ME67">#REF!</definedName>
    <definedName name="___________ME68" localSheetId="17">#REF!</definedName>
    <definedName name="___________ME68">#REF!</definedName>
    <definedName name="___________MMM01" localSheetId="17">#REF!</definedName>
    <definedName name="___________MMM01">#REF!</definedName>
    <definedName name="___________MMM02" localSheetId="17">#REF!</definedName>
    <definedName name="___________MMM02">#REF!</definedName>
    <definedName name="___________MMM03" localSheetId="17">#REF!</definedName>
    <definedName name="___________MMM03">#REF!</definedName>
    <definedName name="___________MMM04" localSheetId="17">#REF!</definedName>
    <definedName name="___________MMM04">#REF!</definedName>
    <definedName name="___________MMM05" localSheetId="17">#REF!</definedName>
    <definedName name="___________MMM05">#REF!</definedName>
    <definedName name="___________MMM06" localSheetId="17">#REF!</definedName>
    <definedName name="___________MMM06">#REF!</definedName>
    <definedName name="___________MMM07" localSheetId="17">#REF!</definedName>
    <definedName name="___________MMM07">#REF!</definedName>
    <definedName name="___________MMM08" localSheetId="17">#REF!</definedName>
    <definedName name="___________MMM08">#REF!</definedName>
    <definedName name="___________MMM09" localSheetId="17">#REF!</definedName>
    <definedName name="___________MMM09">#REF!</definedName>
    <definedName name="___________MMM10" localSheetId="17">#REF!</definedName>
    <definedName name="___________MMM10">#REF!</definedName>
    <definedName name="___________MMM11" localSheetId="17">#REF!</definedName>
    <definedName name="___________MMM11">#REF!</definedName>
    <definedName name="___________MMM12" localSheetId="17">#REF!</definedName>
    <definedName name="___________MMM12">#REF!</definedName>
    <definedName name="___________MMM13" localSheetId="17">#REF!</definedName>
    <definedName name="___________MMM13">#REF!</definedName>
    <definedName name="___________MMM14" localSheetId="17">#REF!</definedName>
    <definedName name="___________MMM14">#REF!</definedName>
    <definedName name="___________MMM15" localSheetId="17">#REF!</definedName>
    <definedName name="___________MMM15">#REF!</definedName>
    <definedName name="___________MMM16" localSheetId="17">#REF!</definedName>
    <definedName name="___________MMM16">#REF!</definedName>
    <definedName name="___________MMM17" localSheetId="17">#REF!</definedName>
    <definedName name="___________MMM17">#REF!</definedName>
    <definedName name="___________MMM18" localSheetId="17">#REF!</definedName>
    <definedName name="___________MMM18">#REF!</definedName>
    <definedName name="___________MMM19" localSheetId="17">#REF!</definedName>
    <definedName name="___________MMM19">#REF!</definedName>
    <definedName name="___________MMM20" localSheetId="17">#REF!</definedName>
    <definedName name="___________MMM20">#REF!</definedName>
    <definedName name="___________MMM21" localSheetId="17">#REF!</definedName>
    <definedName name="___________MMM21">#REF!</definedName>
    <definedName name="___________MMM22" localSheetId="17">#REF!</definedName>
    <definedName name="___________MMM22">#REF!</definedName>
    <definedName name="___________MMM23" localSheetId="17">#REF!</definedName>
    <definedName name="___________MMM23">#REF!</definedName>
    <definedName name="___________MMM24" localSheetId="17">#REF!</definedName>
    <definedName name="___________MMM24">#REF!</definedName>
    <definedName name="___________MMM25" localSheetId="17">#REF!</definedName>
    <definedName name="___________MMM25">#REF!</definedName>
    <definedName name="___________MMM26" localSheetId="17">#REF!</definedName>
    <definedName name="___________MMM26">#REF!</definedName>
    <definedName name="___________MMM27" localSheetId="17">#REF!</definedName>
    <definedName name="___________MMM27">#REF!</definedName>
    <definedName name="___________MMM28" localSheetId="17">#REF!</definedName>
    <definedName name="___________MMM28">#REF!</definedName>
    <definedName name="___________MMM29" localSheetId="17">#REF!</definedName>
    <definedName name="___________MMM29">#REF!</definedName>
    <definedName name="___________MMM30" localSheetId="17">#REF!</definedName>
    <definedName name="___________MMM30">#REF!</definedName>
    <definedName name="___________MMM31" localSheetId="17">#REF!</definedName>
    <definedName name="___________MMM31">#REF!</definedName>
    <definedName name="___________MMM32" localSheetId="17">#REF!</definedName>
    <definedName name="___________MMM32">#REF!</definedName>
    <definedName name="___________MMM33" localSheetId="17">#REF!</definedName>
    <definedName name="___________MMM33">#REF!</definedName>
    <definedName name="___________MMM34" localSheetId="17">#REF!</definedName>
    <definedName name="___________MMM34">#REF!</definedName>
    <definedName name="___________MMM35" localSheetId="17">#REF!</definedName>
    <definedName name="___________MMM35">#REF!</definedName>
    <definedName name="___________MMM36" localSheetId="17">#REF!</definedName>
    <definedName name="___________MMM36">#REF!</definedName>
    <definedName name="___________MMM37" localSheetId="17">#REF!</definedName>
    <definedName name="___________MMM37">#REF!</definedName>
    <definedName name="___________MMM38" localSheetId="17">#REF!</definedName>
    <definedName name="___________MMM38">#REF!</definedName>
    <definedName name="___________MMM39" localSheetId="17">#REF!</definedName>
    <definedName name="___________MMM39">#REF!</definedName>
    <definedName name="___________MMM40" localSheetId="17">#REF!</definedName>
    <definedName name="___________MMM40">#REF!</definedName>
    <definedName name="___________MMM41" localSheetId="17">#REF!</definedName>
    <definedName name="___________MMM41">#REF!</definedName>
    <definedName name="___________MMM411" localSheetId="17">#REF!</definedName>
    <definedName name="___________MMM411">#REF!</definedName>
    <definedName name="___________MMM42" localSheetId="17">#REF!</definedName>
    <definedName name="___________MMM42">#REF!</definedName>
    <definedName name="___________MMM43" localSheetId="17">#REF!</definedName>
    <definedName name="___________MMM43">#REF!</definedName>
    <definedName name="___________MMM44" localSheetId="17">#REF!</definedName>
    <definedName name="___________MMM44">#REF!</definedName>
    <definedName name="___________MMM45" localSheetId="17">#REF!</definedName>
    <definedName name="___________MMM45">#REF!</definedName>
    <definedName name="___________MMM46" localSheetId="17">#REF!</definedName>
    <definedName name="___________MMM46">#REF!</definedName>
    <definedName name="___________MMM47" localSheetId="17">#REF!</definedName>
    <definedName name="___________MMM47">#REF!</definedName>
    <definedName name="___________MMM48" localSheetId="17">#REF!</definedName>
    <definedName name="___________MMM48">#REF!</definedName>
    <definedName name="___________MMM49" localSheetId="17">#REF!</definedName>
    <definedName name="___________MMM49">#REF!</definedName>
    <definedName name="___________MMM50" localSheetId="17">#REF!</definedName>
    <definedName name="___________MMM50">#REF!</definedName>
    <definedName name="___________MMM51" localSheetId="17">#REF!</definedName>
    <definedName name="___________MMM51">#REF!</definedName>
    <definedName name="___________MMM52" localSheetId="17">#REF!</definedName>
    <definedName name="___________MMM52">#REF!</definedName>
    <definedName name="___________MMM53" localSheetId="17">#REF!</definedName>
    <definedName name="___________MMM53">#REF!</definedName>
    <definedName name="___________MMM54" localSheetId="17">#REF!</definedName>
    <definedName name="___________MMM54">#REF!</definedName>
    <definedName name="___________PVC1" localSheetId="17">#REF!</definedName>
    <definedName name="___________PVC1">#REF!</definedName>
    <definedName name="___________PVC2" localSheetId="17">#REF!</definedName>
    <definedName name="___________PVC2">#REF!</definedName>
    <definedName name="___________PVC4" localSheetId="17">#REF!</definedName>
    <definedName name="___________PVC4">#REF!</definedName>
    <definedName name="___________PVC6" localSheetId="17">#REF!</definedName>
    <definedName name="___________PVC6">#REF!</definedName>
    <definedName name="___________SAK1" localSheetId="17">#REF!</definedName>
    <definedName name="___________SAK1">#REF!</definedName>
    <definedName name="__________aaa1" localSheetId="17">#REF!</definedName>
    <definedName name="__________aaa1">#REF!</definedName>
    <definedName name="__________bsd45" localSheetId="17">[29]HARGA!#REF!</definedName>
    <definedName name="__________bsd45">[29]HARGA!#REF!</definedName>
    <definedName name="__________COR135" localSheetId="17">[28]Anl!#REF!</definedName>
    <definedName name="__________COR135">[28]Anl!#REF!</definedName>
    <definedName name="__________DIV1">'[25]Kuantitas &amp; Harga'!$G$26</definedName>
    <definedName name="__________DIV10">'[25]Kuantitas &amp; Harga'!$G$418</definedName>
    <definedName name="__________DIV11" localSheetId="17">[30]RAB!#REF!</definedName>
    <definedName name="__________DIV11">[30]RAB!#REF!</definedName>
    <definedName name="__________DIV2">'[25]Kuantitas &amp; Harga'!$G$50</definedName>
    <definedName name="__________DIV3">'[25]Kuantitas &amp; Harga'!$G$84</definedName>
    <definedName name="__________DIV4">'[25]Kuantitas &amp; Harga'!$G$99</definedName>
    <definedName name="__________DIV5">'[25]Kuantitas &amp; Harga'!$G$119</definedName>
    <definedName name="__________DIV6">'[25]Kuantitas &amp; Harga'!$G$155</definedName>
    <definedName name="__________DIV7">'[25]Kuantitas &amp; Harga'!$G$319</definedName>
    <definedName name="__________DIV8">'[25]Kuantitas &amp; Harga'!$G$377</definedName>
    <definedName name="__________DIV9">'[25]Kuantitas &amp; Harga'!$G$405</definedName>
    <definedName name="__________E019">'[26]Upah&amp;Bahan'!$U$261</definedName>
    <definedName name="__________e039">'[26]Upah&amp;Bahan'!$U$317</definedName>
    <definedName name="__________e100">'[26]Upah&amp;Bahan'!$U$1045</definedName>
    <definedName name="__________e101">'[26]Upah&amp;Bahan'!$U$1101</definedName>
    <definedName name="__________e102">'[26]Upah&amp;Bahan'!$U$1157</definedName>
    <definedName name="__________e103">'[26]Upah&amp;Bahan'!$U$1213</definedName>
    <definedName name="__________e104">'[26]Upah&amp;Bahan'!$U$1612</definedName>
    <definedName name="__________EEE01" localSheetId="17">#REF!</definedName>
    <definedName name="__________EEE01">#REF!</definedName>
    <definedName name="__________EEE02" localSheetId="17">#REF!</definedName>
    <definedName name="__________EEE02">#REF!</definedName>
    <definedName name="__________EEE03" localSheetId="17">#REF!</definedName>
    <definedName name="__________EEE03">#REF!</definedName>
    <definedName name="__________EEE04" localSheetId="17">#REF!</definedName>
    <definedName name="__________EEE04">#REF!</definedName>
    <definedName name="__________EEE05" localSheetId="17">#REF!</definedName>
    <definedName name="__________EEE05">#REF!</definedName>
    <definedName name="__________EEE06" localSheetId="17">#REF!</definedName>
    <definedName name="__________EEE06">#REF!</definedName>
    <definedName name="__________EEE07" localSheetId="17">#REF!</definedName>
    <definedName name="__________EEE07">#REF!</definedName>
    <definedName name="__________EEE08" localSheetId="17">#REF!</definedName>
    <definedName name="__________EEE08">#REF!</definedName>
    <definedName name="__________EEE09" localSheetId="17">#REF!</definedName>
    <definedName name="__________EEE09">#REF!</definedName>
    <definedName name="__________EEE10" localSheetId="17">#REF!</definedName>
    <definedName name="__________EEE10">#REF!</definedName>
    <definedName name="__________EEE11" localSheetId="17">#REF!</definedName>
    <definedName name="__________EEE11">#REF!</definedName>
    <definedName name="__________EEE12" localSheetId="17">#REF!</definedName>
    <definedName name="__________EEE12">#REF!</definedName>
    <definedName name="__________EEE13" localSheetId="17">#REF!</definedName>
    <definedName name="__________EEE13">#REF!</definedName>
    <definedName name="__________EEE14" localSheetId="17">#REF!</definedName>
    <definedName name="__________EEE14">#REF!</definedName>
    <definedName name="__________EEE15" localSheetId="17">#REF!</definedName>
    <definedName name="__________EEE15">#REF!</definedName>
    <definedName name="__________EEE16" localSheetId="17">#REF!</definedName>
    <definedName name="__________EEE16">#REF!</definedName>
    <definedName name="__________EEE17" localSheetId="17">#REF!</definedName>
    <definedName name="__________EEE17">#REF!</definedName>
    <definedName name="__________EEE18" localSheetId="17">#REF!</definedName>
    <definedName name="__________EEE18">#REF!</definedName>
    <definedName name="__________EEE19" localSheetId="17">#REF!</definedName>
    <definedName name="__________EEE19">#REF!</definedName>
    <definedName name="__________EEE20" localSheetId="17">#REF!</definedName>
    <definedName name="__________EEE20">#REF!</definedName>
    <definedName name="__________EEE21" localSheetId="17">#REF!</definedName>
    <definedName name="__________EEE21">#REF!</definedName>
    <definedName name="__________EEE22" localSheetId="17">#REF!</definedName>
    <definedName name="__________EEE22">#REF!</definedName>
    <definedName name="__________EEE23" localSheetId="17">#REF!</definedName>
    <definedName name="__________EEE23">#REF!</definedName>
    <definedName name="__________EEE24" localSheetId="17">#REF!</definedName>
    <definedName name="__________EEE24">#REF!</definedName>
    <definedName name="__________EEE25" localSheetId="17">#REF!</definedName>
    <definedName name="__________EEE25">#REF!</definedName>
    <definedName name="__________EEE26" localSheetId="17">#REF!</definedName>
    <definedName name="__________EEE26">#REF!</definedName>
    <definedName name="__________EEE27" localSheetId="17">#REF!</definedName>
    <definedName name="__________EEE27">#REF!</definedName>
    <definedName name="__________EEE28" localSheetId="17">#REF!</definedName>
    <definedName name="__________EEE28">#REF!</definedName>
    <definedName name="__________EEE29" localSheetId="17">#REF!</definedName>
    <definedName name="__________EEE29">#REF!</definedName>
    <definedName name="__________EEE30" localSheetId="17">#REF!</definedName>
    <definedName name="__________EEE30">#REF!</definedName>
    <definedName name="__________EEE31" localSheetId="17">#REF!</definedName>
    <definedName name="__________EEE31">#REF!</definedName>
    <definedName name="__________EEE32" localSheetId="17">#REF!</definedName>
    <definedName name="__________EEE32">#REF!</definedName>
    <definedName name="__________EEE33" localSheetId="17">#REF!</definedName>
    <definedName name="__________EEE33">#REF!</definedName>
    <definedName name="__________HAL1" localSheetId="17">#REF!</definedName>
    <definedName name="__________HAL1">#REF!</definedName>
    <definedName name="__________HAL2" localSheetId="17">#REF!</definedName>
    <definedName name="__________HAL2">#REF!</definedName>
    <definedName name="__________HAL3" localSheetId="17">#REF!</definedName>
    <definedName name="__________HAL3">#REF!</definedName>
    <definedName name="__________HAL4" localSheetId="17">#REF!</definedName>
    <definedName name="__________HAL4">#REF!</definedName>
    <definedName name="__________HAL5" localSheetId="17">#REF!</definedName>
    <definedName name="__________HAL5">#REF!</definedName>
    <definedName name="__________HAL6" localSheetId="17">#REF!</definedName>
    <definedName name="__________HAL6">#REF!</definedName>
    <definedName name="__________HAL7" localSheetId="17">#REF!</definedName>
    <definedName name="__________HAL7">#REF!</definedName>
    <definedName name="__________HAL8" localSheetId="17">#REF!</definedName>
    <definedName name="__________HAL8">#REF!</definedName>
    <definedName name="__________KL12">[31]alat!$AW$18</definedName>
    <definedName name="__________kl3" localSheetId="17">[29]HARGA!#REF!</definedName>
    <definedName name="__________kl3">[29]HARGA!#REF!</definedName>
    <definedName name="__________kl4" localSheetId="17">[29]HARGA!#REF!</definedName>
    <definedName name="__________kl4">[29]HARGA!#REF!</definedName>
    <definedName name="__________kl5" localSheetId="17">[29]HARGA!#REF!</definedName>
    <definedName name="__________kl5">[29]HARGA!#REF!</definedName>
    <definedName name="__________kl6" localSheetId="17">[29]HARGA!#REF!</definedName>
    <definedName name="__________kl6">[29]HARGA!#REF!</definedName>
    <definedName name="__________LLL01" localSheetId="17">#REF!</definedName>
    <definedName name="__________LLL01">#REF!</definedName>
    <definedName name="__________LLL02" localSheetId="17">#REF!</definedName>
    <definedName name="__________LLL02">#REF!</definedName>
    <definedName name="__________LLL03" localSheetId="17">#REF!</definedName>
    <definedName name="__________LLL03">#REF!</definedName>
    <definedName name="__________LLL04" localSheetId="17">#REF!</definedName>
    <definedName name="__________LLL04">#REF!</definedName>
    <definedName name="__________LLL05" localSheetId="17">#REF!</definedName>
    <definedName name="__________LLL05">#REF!</definedName>
    <definedName name="__________LLL06" localSheetId="17">#REF!</definedName>
    <definedName name="__________LLL06">#REF!</definedName>
    <definedName name="__________LLL07" localSheetId="17">#REF!</definedName>
    <definedName name="__________LLL07">#REF!</definedName>
    <definedName name="__________LLL08" localSheetId="17">#REF!</definedName>
    <definedName name="__________LLL08">#REF!</definedName>
    <definedName name="__________LLL09" localSheetId="17">#REF!</definedName>
    <definedName name="__________LLL09">#REF!</definedName>
    <definedName name="__________LLL10" localSheetId="17">#REF!</definedName>
    <definedName name="__________LLL10">#REF!</definedName>
    <definedName name="__________LLL11" localSheetId="17">#REF!</definedName>
    <definedName name="__________LLL11">#REF!</definedName>
    <definedName name="__________MBM2" localSheetId="17">#REF!</definedName>
    <definedName name="__________MBM2">#REF!</definedName>
    <definedName name="__________MDE01" localSheetId="17">#REF!</definedName>
    <definedName name="__________MDE01">#REF!</definedName>
    <definedName name="__________MDE02" localSheetId="17">#REF!</definedName>
    <definedName name="__________MDE02">#REF!</definedName>
    <definedName name="__________MDE03" localSheetId="17">#REF!</definedName>
    <definedName name="__________MDE03">#REF!</definedName>
    <definedName name="__________MDE04" localSheetId="17">#REF!</definedName>
    <definedName name="__________MDE04">#REF!</definedName>
    <definedName name="__________MDE05" localSheetId="17">#REF!</definedName>
    <definedName name="__________MDE05">#REF!</definedName>
    <definedName name="__________MDE06" localSheetId="17">#REF!</definedName>
    <definedName name="__________MDE06">#REF!</definedName>
    <definedName name="__________MDE07" localSheetId="17">#REF!</definedName>
    <definedName name="__________MDE07">#REF!</definedName>
    <definedName name="__________MDE08">'[20]An Sat Alat'!$BO$214</definedName>
    <definedName name="__________MDE09" localSheetId="17">#REF!</definedName>
    <definedName name="__________MDE09">#REF!</definedName>
    <definedName name="__________MDE10" localSheetId="17">#REF!</definedName>
    <definedName name="__________MDE10">#REF!</definedName>
    <definedName name="__________MDE11" localSheetId="17">#REF!</definedName>
    <definedName name="__________MDE11">#REF!</definedName>
    <definedName name="__________MDE12" localSheetId="17">#REF!</definedName>
    <definedName name="__________MDE12">#REF!</definedName>
    <definedName name="__________MDE13" localSheetId="17">#REF!</definedName>
    <definedName name="__________MDE13">#REF!</definedName>
    <definedName name="__________MDE14" localSheetId="17">#REF!</definedName>
    <definedName name="__________MDE14">#REF!</definedName>
    <definedName name="__________MDE15" localSheetId="17">#REF!</definedName>
    <definedName name="__________MDE15">#REF!</definedName>
    <definedName name="__________MDE16" localSheetId="17">#REF!</definedName>
    <definedName name="__________MDE16">#REF!</definedName>
    <definedName name="__________MDE17" localSheetId="17">#REF!</definedName>
    <definedName name="__________MDE17">#REF!</definedName>
    <definedName name="__________MDE18" localSheetId="17">#REF!</definedName>
    <definedName name="__________MDE18">#REF!</definedName>
    <definedName name="__________MDE19" localSheetId="17">#REF!</definedName>
    <definedName name="__________MDE19">#REF!</definedName>
    <definedName name="__________MDE20" localSheetId="17">#REF!</definedName>
    <definedName name="__________MDE20">#REF!</definedName>
    <definedName name="__________MDE21" localSheetId="17">#REF!</definedName>
    <definedName name="__________MDE21">#REF!</definedName>
    <definedName name="__________MDE22" localSheetId="17">#REF!</definedName>
    <definedName name="__________MDE22">#REF!</definedName>
    <definedName name="__________MDE23" localSheetId="17">#REF!</definedName>
    <definedName name="__________MDE23">#REF!</definedName>
    <definedName name="__________MDE24" localSheetId="17">#REF!</definedName>
    <definedName name="__________MDE24">#REF!</definedName>
    <definedName name="__________MDE25" localSheetId="17">#REF!</definedName>
    <definedName name="__________MDE25">#REF!</definedName>
    <definedName name="__________MDE26" localSheetId="17">#REF!</definedName>
    <definedName name="__________MDE26">#REF!</definedName>
    <definedName name="__________MDE27" localSheetId="17">#REF!</definedName>
    <definedName name="__________MDE27">#REF!</definedName>
    <definedName name="__________MDE28" localSheetId="17">#REF!</definedName>
    <definedName name="__________MDE28">#REF!</definedName>
    <definedName name="__________MDE29" localSheetId="17">#REF!</definedName>
    <definedName name="__________MDE29">#REF!</definedName>
    <definedName name="__________MDE30" localSheetId="17">#REF!</definedName>
    <definedName name="__________MDE30">#REF!</definedName>
    <definedName name="__________MDE31" localSheetId="17">#REF!</definedName>
    <definedName name="__________MDE31">#REF!</definedName>
    <definedName name="__________MDE32" localSheetId="17">#REF!</definedName>
    <definedName name="__________MDE32">#REF!</definedName>
    <definedName name="__________MDE33" localSheetId="17">#REF!</definedName>
    <definedName name="__________MDE33">#REF!</definedName>
    <definedName name="__________MDE34" localSheetId="17">#REF!</definedName>
    <definedName name="__________MDE34">#REF!</definedName>
    <definedName name="__________ME01" localSheetId="17">#REF!</definedName>
    <definedName name="__________ME01">#REF!</definedName>
    <definedName name="__________ME02" localSheetId="17">#REF!</definedName>
    <definedName name="__________ME02">#REF!</definedName>
    <definedName name="__________ME03" localSheetId="17">#REF!</definedName>
    <definedName name="__________ME03">#REF!</definedName>
    <definedName name="__________ME04" localSheetId="17">#REF!</definedName>
    <definedName name="__________ME04">#REF!</definedName>
    <definedName name="__________ME05" localSheetId="17">#REF!</definedName>
    <definedName name="__________ME05">#REF!</definedName>
    <definedName name="__________ME06" localSheetId="17">#REF!</definedName>
    <definedName name="__________ME06">#REF!</definedName>
    <definedName name="__________ME07" localSheetId="17">#REF!</definedName>
    <definedName name="__________ME07">#REF!</definedName>
    <definedName name="__________ME08">'[20]An Sat Alat'!$BO$213</definedName>
    <definedName name="__________ME09" localSheetId="17">#REF!</definedName>
    <definedName name="__________ME09">#REF!</definedName>
    <definedName name="__________ME10" localSheetId="17">#REF!</definedName>
    <definedName name="__________ME10">#REF!</definedName>
    <definedName name="__________ME11" localSheetId="17">#REF!</definedName>
    <definedName name="__________ME11">#REF!</definedName>
    <definedName name="__________ME12" localSheetId="17">#REF!</definedName>
    <definedName name="__________ME12">#REF!</definedName>
    <definedName name="__________ME13" localSheetId="17">#REF!</definedName>
    <definedName name="__________ME13">#REF!</definedName>
    <definedName name="__________ME14" localSheetId="17">#REF!</definedName>
    <definedName name="__________ME14">#REF!</definedName>
    <definedName name="__________ME15" localSheetId="17">#REF!</definedName>
    <definedName name="__________ME15">#REF!</definedName>
    <definedName name="__________ME16" localSheetId="17">#REF!</definedName>
    <definedName name="__________ME16">#REF!</definedName>
    <definedName name="__________ME17" localSheetId="17">#REF!</definedName>
    <definedName name="__________ME17">#REF!</definedName>
    <definedName name="__________ME18" localSheetId="17">#REF!</definedName>
    <definedName name="__________ME18">#REF!</definedName>
    <definedName name="__________ME19" localSheetId="17">#REF!</definedName>
    <definedName name="__________ME19">#REF!</definedName>
    <definedName name="__________ME20" localSheetId="17">#REF!</definedName>
    <definedName name="__________ME20">#REF!</definedName>
    <definedName name="__________ME21" localSheetId="17">#REF!</definedName>
    <definedName name="__________ME21">#REF!</definedName>
    <definedName name="__________ME22" localSheetId="17">#REF!</definedName>
    <definedName name="__________ME22">#REF!</definedName>
    <definedName name="__________ME23" localSheetId="17">#REF!</definedName>
    <definedName name="__________ME23">#REF!</definedName>
    <definedName name="__________ME24" localSheetId="17">#REF!</definedName>
    <definedName name="__________ME24">#REF!</definedName>
    <definedName name="__________ME25" localSheetId="17">#REF!</definedName>
    <definedName name="__________ME25">#REF!</definedName>
    <definedName name="__________ME26" localSheetId="17">#REF!</definedName>
    <definedName name="__________ME26">#REF!</definedName>
    <definedName name="__________ME27" localSheetId="17">#REF!</definedName>
    <definedName name="__________ME27">#REF!</definedName>
    <definedName name="__________ME28" localSheetId="17">#REF!</definedName>
    <definedName name="__________ME28">#REF!</definedName>
    <definedName name="__________ME29" localSheetId="17">#REF!</definedName>
    <definedName name="__________ME29">#REF!</definedName>
    <definedName name="__________ME30" localSheetId="17">#REF!</definedName>
    <definedName name="__________ME30">#REF!</definedName>
    <definedName name="__________ME31" localSheetId="17">#REF!</definedName>
    <definedName name="__________ME31">#REF!</definedName>
    <definedName name="__________ME32" localSheetId="17">#REF!</definedName>
    <definedName name="__________ME32">#REF!</definedName>
    <definedName name="__________ME33" localSheetId="17">#REF!</definedName>
    <definedName name="__________ME33">#REF!</definedName>
    <definedName name="__________ME34" localSheetId="17">#REF!</definedName>
    <definedName name="__________ME34">#REF!</definedName>
    <definedName name="__________MMM01" localSheetId="17">#REF!</definedName>
    <definedName name="__________MMM01">#REF!</definedName>
    <definedName name="__________MMM02" localSheetId="17">#REF!</definedName>
    <definedName name="__________MMM02">#REF!</definedName>
    <definedName name="__________MMM03" localSheetId="17">#REF!</definedName>
    <definedName name="__________MMM03">#REF!</definedName>
    <definedName name="__________MMM04" localSheetId="17">#REF!</definedName>
    <definedName name="__________MMM04">#REF!</definedName>
    <definedName name="__________MMM05" localSheetId="17">#REF!</definedName>
    <definedName name="__________MMM05">#REF!</definedName>
    <definedName name="__________MMM06" localSheetId="17">#REF!</definedName>
    <definedName name="__________MMM06">#REF!</definedName>
    <definedName name="__________MMM07" localSheetId="17">#REF!</definedName>
    <definedName name="__________MMM07">#REF!</definedName>
    <definedName name="__________MMM08" localSheetId="17">#REF!</definedName>
    <definedName name="__________MMM08">#REF!</definedName>
    <definedName name="__________MMM09" localSheetId="17">#REF!</definedName>
    <definedName name="__________MMM09">#REF!</definedName>
    <definedName name="__________MMM10" localSheetId="17">#REF!</definedName>
    <definedName name="__________MMM10">#REF!</definedName>
    <definedName name="__________MMM11" localSheetId="17">#REF!</definedName>
    <definedName name="__________MMM11">#REF!</definedName>
    <definedName name="__________MMM12" localSheetId="17">#REF!</definedName>
    <definedName name="__________MMM12">#REF!</definedName>
    <definedName name="__________MMM13" localSheetId="17">#REF!</definedName>
    <definedName name="__________MMM13">#REF!</definedName>
    <definedName name="__________MMM14" localSheetId="17">#REF!</definedName>
    <definedName name="__________MMM14">#REF!</definedName>
    <definedName name="__________MMM15" localSheetId="17">#REF!</definedName>
    <definedName name="__________MMM15">#REF!</definedName>
    <definedName name="__________MMM16" localSheetId="17">#REF!</definedName>
    <definedName name="__________MMM16">#REF!</definedName>
    <definedName name="__________MMM17" localSheetId="17">#REF!</definedName>
    <definedName name="__________MMM17">#REF!</definedName>
    <definedName name="__________MMM18" localSheetId="17">#REF!</definedName>
    <definedName name="__________MMM18">#REF!</definedName>
    <definedName name="__________MMM19" localSheetId="17">#REF!</definedName>
    <definedName name="__________MMM19">#REF!</definedName>
    <definedName name="__________MMM20" localSheetId="17">#REF!</definedName>
    <definedName name="__________MMM20">#REF!</definedName>
    <definedName name="__________MMM21" localSheetId="17">#REF!</definedName>
    <definedName name="__________MMM21">#REF!</definedName>
    <definedName name="__________MMM22" localSheetId="17">#REF!</definedName>
    <definedName name="__________MMM22">#REF!</definedName>
    <definedName name="__________MMM23" localSheetId="17">#REF!</definedName>
    <definedName name="__________MMM23">#REF!</definedName>
    <definedName name="__________MMM24" localSheetId="17">#REF!</definedName>
    <definedName name="__________MMM24">#REF!</definedName>
    <definedName name="__________MMM25" localSheetId="17">#REF!</definedName>
    <definedName name="__________MMM25">#REF!</definedName>
    <definedName name="__________MMM26" localSheetId="17">#REF!</definedName>
    <definedName name="__________MMM26">#REF!</definedName>
    <definedName name="__________MMM27" localSheetId="17">#REF!</definedName>
    <definedName name="__________MMM27">#REF!</definedName>
    <definedName name="__________MMM28" localSheetId="17">#REF!</definedName>
    <definedName name="__________MMM28">#REF!</definedName>
    <definedName name="__________MMM29" localSheetId="17">#REF!</definedName>
    <definedName name="__________MMM29">#REF!</definedName>
    <definedName name="__________MMM30" localSheetId="17">#REF!</definedName>
    <definedName name="__________MMM30">#REF!</definedName>
    <definedName name="__________MMM31" localSheetId="17">#REF!</definedName>
    <definedName name="__________MMM31">#REF!</definedName>
    <definedName name="__________MMM32" localSheetId="17">#REF!</definedName>
    <definedName name="__________MMM32">#REF!</definedName>
    <definedName name="__________MMM33" localSheetId="17">#REF!</definedName>
    <definedName name="__________MMM33">#REF!</definedName>
    <definedName name="__________MMM34" localSheetId="17">#REF!</definedName>
    <definedName name="__________MMM34">#REF!</definedName>
    <definedName name="__________MMM35" localSheetId="17">#REF!</definedName>
    <definedName name="__________MMM35">#REF!</definedName>
    <definedName name="__________MMM36" localSheetId="17">#REF!</definedName>
    <definedName name="__________MMM36">#REF!</definedName>
    <definedName name="__________MMM37" localSheetId="17">#REF!</definedName>
    <definedName name="__________MMM37">#REF!</definedName>
    <definedName name="__________MMM38" localSheetId="17">#REF!</definedName>
    <definedName name="__________MMM38">#REF!</definedName>
    <definedName name="__________MMM39" localSheetId="17">#REF!</definedName>
    <definedName name="__________MMM39">#REF!</definedName>
    <definedName name="__________MMM40" localSheetId="17">#REF!</definedName>
    <definedName name="__________MMM40">#REF!</definedName>
    <definedName name="__________MMM41" localSheetId="17">#REF!</definedName>
    <definedName name="__________MMM41">#REF!</definedName>
    <definedName name="__________MMM411" localSheetId="17">#REF!</definedName>
    <definedName name="__________MMM411">#REF!</definedName>
    <definedName name="__________MMM42" localSheetId="17">#REF!</definedName>
    <definedName name="__________MMM42">#REF!</definedName>
    <definedName name="__________MMM43" localSheetId="17">#REF!</definedName>
    <definedName name="__________MMM43">#REF!</definedName>
    <definedName name="__________MMM44" localSheetId="17">#REF!</definedName>
    <definedName name="__________MMM44">#REF!</definedName>
    <definedName name="__________MMM45" localSheetId="17">#REF!</definedName>
    <definedName name="__________MMM45">#REF!</definedName>
    <definedName name="__________MMM46" localSheetId="17">#REF!</definedName>
    <definedName name="__________MMM46">#REF!</definedName>
    <definedName name="__________MMM47" localSheetId="17">#REF!</definedName>
    <definedName name="__________MMM47">#REF!</definedName>
    <definedName name="__________MMM48" localSheetId="17">#REF!</definedName>
    <definedName name="__________MMM48">#REF!</definedName>
    <definedName name="__________MMM49" localSheetId="17">#REF!</definedName>
    <definedName name="__________MMM49">#REF!</definedName>
    <definedName name="__________MMM50" localSheetId="17">#REF!</definedName>
    <definedName name="__________MMM50">#REF!</definedName>
    <definedName name="__________MMM51" localSheetId="17">#REF!</definedName>
    <definedName name="__________MMM51">#REF!</definedName>
    <definedName name="__________MMM52" localSheetId="17">#REF!</definedName>
    <definedName name="__________MMM52">#REF!</definedName>
    <definedName name="__________MMM53" localSheetId="17">#REF!</definedName>
    <definedName name="__________MMM53">#REF!</definedName>
    <definedName name="__________MMM54" localSheetId="17">#REF!</definedName>
    <definedName name="__________MMM54">#REF!</definedName>
    <definedName name="__________PVC1" localSheetId="17">#REF!</definedName>
    <definedName name="__________PVC1">#REF!</definedName>
    <definedName name="__________PVC2" localSheetId="17">#REF!</definedName>
    <definedName name="__________PVC2">#REF!</definedName>
    <definedName name="__________PVC4" localSheetId="17">#REF!</definedName>
    <definedName name="__________PVC4">#REF!</definedName>
    <definedName name="__________PVC6" localSheetId="17">#REF!</definedName>
    <definedName name="__________PVC6">#REF!</definedName>
    <definedName name="__________SAK1" localSheetId="17">#REF!</definedName>
    <definedName name="__________SAK1">#REF!</definedName>
    <definedName name="_________aaa1" localSheetId="17">#REF!</definedName>
    <definedName name="_________aaa1">#REF!</definedName>
    <definedName name="_________bsd45" localSheetId="17">[29]HARGA!#REF!</definedName>
    <definedName name="_________bsd45">[29]HARGA!#REF!</definedName>
    <definedName name="_________COR135" localSheetId="17">[32]Anl!#REF!</definedName>
    <definedName name="_________COR135">[32]Anl!#REF!</definedName>
    <definedName name="_________DIV1">'[25]Kuantitas &amp; Harga'!$G$26</definedName>
    <definedName name="_________DIV10">'[25]Kuantitas &amp; Harga'!$G$418</definedName>
    <definedName name="_________DIV11" localSheetId="17">[30]RAB!#REF!</definedName>
    <definedName name="_________DIV11">[30]RAB!#REF!</definedName>
    <definedName name="_________DIV2">'[25]Kuantitas &amp; Harga'!$G$50</definedName>
    <definedName name="_________DIV3">'[25]Kuantitas &amp; Harga'!$G$84</definedName>
    <definedName name="_________DIV4">'[25]Kuantitas &amp; Harga'!$G$99</definedName>
    <definedName name="_________DIV5">'[25]Kuantitas &amp; Harga'!$G$119</definedName>
    <definedName name="_________DIV6">'[25]Kuantitas &amp; Harga'!$G$155</definedName>
    <definedName name="_________DIV7">'[25]Kuantitas &amp; Harga'!$G$319</definedName>
    <definedName name="_________DIV8">'[25]Kuantitas &amp; Harga'!$G$377</definedName>
    <definedName name="_________DIV9">'[25]Kuantitas &amp; Harga'!$G$405</definedName>
    <definedName name="_________EEE01" localSheetId="17">#REF!</definedName>
    <definedName name="_________EEE01">#REF!</definedName>
    <definedName name="_________EEE02" localSheetId="17">#REF!</definedName>
    <definedName name="_________EEE02">#REF!</definedName>
    <definedName name="_________EEE03" localSheetId="17">#REF!</definedName>
    <definedName name="_________EEE03">#REF!</definedName>
    <definedName name="_________EEE04" localSheetId="17">#REF!</definedName>
    <definedName name="_________EEE04">#REF!</definedName>
    <definedName name="_________EEE05" localSheetId="17">#REF!</definedName>
    <definedName name="_________EEE05">#REF!</definedName>
    <definedName name="_________EEE06" localSheetId="17">#REF!</definedName>
    <definedName name="_________EEE06">#REF!</definedName>
    <definedName name="_________EEE07" localSheetId="17">#REF!</definedName>
    <definedName name="_________EEE07">#REF!</definedName>
    <definedName name="_________EEE08" localSheetId="17">#REF!</definedName>
    <definedName name="_________EEE08">#REF!</definedName>
    <definedName name="_________EEE09" localSheetId="17">#REF!</definedName>
    <definedName name="_________EEE09">#REF!</definedName>
    <definedName name="_________EEE10" localSheetId="17">#REF!</definedName>
    <definedName name="_________EEE10">#REF!</definedName>
    <definedName name="_________EEE11" localSheetId="17">#REF!</definedName>
    <definedName name="_________EEE11">#REF!</definedName>
    <definedName name="_________EEE12" localSheetId="17">#REF!</definedName>
    <definedName name="_________EEE12">#REF!</definedName>
    <definedName name="_________EEE13" localSheetId="17">#REF!</definedName>
    <definedName name="_________EEE13">#REF!</definedName>
    <definedName name="_________EEE14" localSheetId="17">#REF!</definedName>
    <definedName name="_________EEE14">#REF!</definedName>
    <definedName name="_________EEE15" localSheetId="17">#REF!</definedName>
    <definedName name="_________EEE15">#REF!</definedName>
    <definedName name="_________EEE16" localSheetId="17">#REF!</definedName>
    <definedName name="_________EEE16">#REF!</definedName>
    <definedName name="_________EEE17" localSheetId="17">#REF!</definedName>
    <definedName name="_________EEE17">#REF!</definedName>
    <definedName name="_________EEE18" localSheetId="17">#REF!</definedName>
    <definedName name="_________EEE18">#REF!</definedName>
    <definedName name="_________EEE19" localSheetId="17">#REF!</definedName>
    <definedName name="_________EEE19">#REF!</definedName>
    <definedName name="_________EEE20" localSheetId="17">#REF!</definedName>
    <definedName name="_________EEE20">#REF!</definedName>
    <definedName name="_________EEE21" localSheetId="17">#REF!</definedName>
    <definedName name="_________EEE21">#REF!</definedName>
    <definedName name="_________EEE22" localSheetId="17">#REF!</definedName>
    <definedName name="_________EEE22">#REF!</definedName>
    <definedName name="_________EEE23" localSheetId="17">#REF!</definedName>
    <definedName name="_________EEE23">#REF!</definedName>
    <definedName name="_________EEE24" localSheetId="17">#REF!</definedName>
    <definedName name="_________EEE24">#REF!</definedName>
    <definedName name="_________EEE25" localSheetId="17">#REF!</definedName>
    <definedName name="_________EEE25">#REF!</definedName>
    <definedName name="_________EEE26" localSheetId="17">#REF!</definedName>
    <definedName name="_________EEE26">#REF!</definedName>
    <definedName name="_________EEE27" localSheetId="17">#REF!</definedName>
    <definedName name="_________EEE27">#REF!</definedName>
    <definedName name="_________EEE28" localSheetId="17">#REF!</definedName>
    <definedName name="_________EEE28">#REF!</definedName>
    <definedName name="_________EEE29" localSheetId="17">#REF!</definedName>
    <definedName name="_________EEE29">#REF!</definedName>
    <definedName name="_________EEE30" localSheetId="17">#REF!</definedName>
    <definedName name="_________EEE30">#REF!</definedName>
    <definedName name="_________EEE31" localSheetId="17">#REF!</definedName>
    <definedName name="_________EEE31">#REF!</definedName>
    <definedName name="_________EEE32" localSheetId="17">#REF!</definedName>
    <definedName name="_________EEE32">#REF!</definedName>
    <definedName name="_________EEE33" localSheetId="17">#REF!</definedName>
    <definedName name="_________EEE33">#REF!</definedName>
    <definedName name="_________HAL1" localSheetId="17">#REF!</definedName>
    <definedName name="_________HAL1">#REF!</definedName>
    <definedName name="_________HAL2" localSheetId="17">#REF!</definedName>
    <definedName name="_________HAL2">#REF!</definedName>
    <definedName name="_________HAL3" localSheetId="17">#REF!</definedName>
    <definedName name="_________HAL3">#REF!</definedName>
    <definedName name="_________HAL4" localSheetId="17">#REF!</definedName>
    <definedName name="_________HAL4">#REF!</definedName>
    <definedName name="_________HAL5" localSheetId="17">#REF!</definedName>
    <definedName name="_________HAL5">#REF!</definedName>
    <definedName name="_________HAL6" localSheetId="17">#REF!</definedName>
    <definedName name="_________HAL6">#REF!</definedName>
    <definedName name="_________HAL7" localSheetId="17">#REF!</definedName>
    <definedName name="_________HAL7">#REF!</definedName>
    <definedName name="_________HAL8" localSheetId="17">#REF!</definedName>
    <definedName name="_________HAL8">#REF!</definedName>
    <definedName name="_________KL12">[31]alat!$AW$18</definedName>
    <definedName name="_________kl3" localSheetId="17">[29]HARGA!#REF!</definedName>
    <definedName name="_________kl3">[29]HARGA!#REF!</definedName>
    <definedName name="_________kl4" localSheetId="17">[29]HARGA!#REF!</definedName>
    <definedName name="_________kl4">[29]HARGA!#REF!</definedName>
    <definedName name="_________kl5" localSheetId="17">[29]HARGA!#REF!</definedName>
    <definedName name="_________kl5">[29]HARGA!#REF!</definedName>
    <definedName name="_________kl6" localSheetId="17">[29]HARGA!#REF!</definedName>
    <definedName name="_________kl6">[29]HARGA!#REF!</definedName>
    <definedName name="_________LLL01" localSheetId="17">#REF!</definedName>
    <definedName name="_________LLL01">#REF!</definedName>
    <definedName name="_________LLL02" localSheetId="17">#REF!</definedName>
    <definedName name="_________LLL02">#REF!</definedName>
    <definedName name="_________LLL03" localSheetId="17">#REF!</definedName>
    <definedName name="_________LLL03">#REF!</definedName>
    <definedName name="_________LLL04" localSheetId="17">#REF!</definedName>
    <definedName name="_________LLL04">#REF!</definedName>
    <definedName name="_________LLL05" localSheetId="17">#REF!</definedName>
    <definedName name="_________LLL05">#REF!</definedName>
    <definedName name="_________LLL06" localSheetId="17">#REF!</definedName>
    <definedName name="_________LLL06">#REF!</definedName>
    <definedName name="_________LLL07" localSheetId="17">#REF!</definedName>
    <definedName name="_________LLL07">#REF!</definedName>
    <definedName name="_________LLL08" localSheetId="17">#REF!</definedName>
    <definedName name="_________LLL08">#REF!</definedName>
    <definedName name="_________LLL09" localSheetId="17">#REF!</definedName>
    <definedName name="_________LLL09">#REF!</definedName>
    <definedName name="_________LLL10" localSheetId="17">#REF!</definedName>
    <definedName name="_________LLL10">#REF!</definedName>
    <definedName name="_________LLL11" localSheetId="17">#REF!</definedName>
    <definedName name="_________LLL11">#REF!</definedName>
    <definedName name="_________MBM2" localSheetId="17">#REF!</definedName>
    <definedName name="_________MBM2">#REF!</definedName>
    <definedName name="_________MDE01" localSheetId="17">#REF!</definedName>
    <definedName name="_________MDE01">#REF!</definedName>
    <definedName name="_________MDE02" localSheetId="17">#REF!</definedName>
    <definedName name="_________MDE02">#REF!</definedName>
    <definedName name="_________MDE03" localSheetId="17">#REF!</definedName>
    <definedName name="_________MDE03">#REF!</definedName>
    <definedName name="_________MDE04" localSheetId="17">#REF!</definedName>
    <definedName name="_________MDE04">#REF!</definedName>
    <definedName name="_________MDE05" localSheetId="17">#REF!</definedName>
    <definedName name="_________MDE05">#REF!</definedName>
    <definedName name="_________MDE06" localSheetId="17">#REF!</definedName>
    <definedName name="_________MDE06">#REF!</definedName>
    <definedName name="_________MDE07" localSheetId="17">#REF!</definedName>
    <definedName name="_________MDE07">#REF!</definedName>
    <definedName name="_________MDE08">'[20]An Sat Alat'!$BO$214</definedName>
    <definedName name="_________MDE09" localSheetId="17">#REF!</definedName>
    <definedName name="_________MDE09">#REF!</definedName>
    <definedName name="_________MDE10" localSheetId="17">#REF!</definedName>
    <definedName name="_________MDE10">#REF!</definedName>
    <definedName name="_________MDE11" localSheetId="17">#REF!</definedName>
    <definedName name="_________MDE11">#REF!</definedName>
    <definedName name="_________MDE12" localSheetId="17">#REF!</definedName>
    <definedName name="_________MDE12">#REF!</definedName>
    <definedName name="_________MDE13" localSheetId="17">#REF!</definedName>
    <definedName name="_________MDE13">#REF!</definedName>
    <definedName name="_________MDE14" localSheetId="17">#REF!</definedName>
    <definedName name="_________MDE14">#REF!</definedName>
    <definedName name="_________MDE15" localSheetId="17">#REF!</definedName>
    <definedName name="_________MDE15">#REF!</definedName>
    <definedName name="_________MDE16" localSheetId="17">#REF!</definedName>
    <definedName name="_________MDE16">#REF!</definedName>
    <definedName name="_________MDE17" localSheetId="17">#REF!</definedName>
    <definedName name="_________MDE17">#REF!</definedName>
    <definedName name="_________MDE18" localSheetId="17">#REF!</definedName>
    <definedName name="_________MDE18">#REF!</definedName>
    <definedName name="_________MDE19" localSheetId="17">#REF!</definedName>
    <definedName name="_________MDE19">#REF!</definedName>
    <definedName name="_________MDE20" localSheetId="17">#REF!</definedName>
    <definedName name="_________MDE20">#REF!</definedName>
    <definedName name="_________MDE21" localSheetId="17">#REF!</definedName>
    <definedName name="_________MDE21">#REF!</definedName>
    <definedName name="_________MDE22" localSheetId="17">#REF!</definedName>
    <definedName name="_________MDE22">#REF!</definedName>
    <definedName name="_________MDE23" localSheetId="17">#REF!</definedName>
    <definedName name="_________MDE23">#REF!</definedName>
    <definedName name="_________MDE24" localSheetId="17">#REF!</definedName>
    <definedName name="_________MDE24">#REF!</definedName>
    <definedName name="_________MDE25" localSheetId="17">#REF!</definedName>
    <definedName name="_________MDE25">#REF!</definedName>
    <definedName name="_________MDE26" localSheetId="17">#REF!</definedName>
    <definedName name="_________MDE26">#REF!</definedName>
    <definedName name="_________MDE27" localSheetId="17">#REF!</definedName>
    <definedName name="_________MDE27">#REF!</definedName>
    <definedName name="_________MDE28" localSheetId="17">#REF!</definedName>
    <definedName name="_________MDE28">#REF!</definedName>
    <definedName name="_________MDE29" localSheetId="17">#REF!</definedName>
    <definedName name="_________MDE29">#REF!</definedName>
    <definedName name="_________MDE30" localSheetId="17">#REF!</definedName>
    <definedName name="_________MDE30">#REF!</definedName>
    <definedName name="_________MDE31" localSheetId="17">#REF!</definedName>
    <definedName name="_________MDE31">#REF!</definedName>
    <definedName name="_________MDE32" localSheetId="17">#REF!</definedName>
    <definedName name="_________MDE32">#REF!</definedName>
    <definedName name="_________MDE33" localSheetId="17">#REF!</definedName>
    <definedName name="_________MDE33">#REF!</definedName>
    <definedName name="_________MDE34" localSheetId="17">#REF!</definedName>
    <definedName name="_________MDE34">#REF!</definedName>
    <definedName name="_________MDE35" localSheetId="17">#REF!</definedName>
    <definedName name="_________MDE35">#REF!</definedName>
    <definedName name="_________MDE36" localSheetId="17">#REF!</definedName>
    <definedName name="_________MDE36">#REF!</definedName>
    <definedName name="_________MDE37" localSheetId="17">#REF!</definedName>
    <definedName name="_________MDE37">#REF!</definedName>
    <definedName name="_________MDE38" localSheetId="17">#REF!</definedName>
    <definedName name="_________MDE38">#REF!</definedName>
    <definedName name="_________MDE39" localSheetId="17">#REF!</definedName>
    <definedName name="_________MDE39">#REF!</definedName>
    <definedName name="_________MDE40" localSheetId="17">#REF!</definedName>
    <definedName name="_________MDE40">#REF!</definedName>
    <definedName name="_________MDE41" localSheetId="17">#REF!</definedName>
    <definedName name="_________MDE41">#REF!</definedName>
    <definedName name="_________MDE42" localSheetId="17">#REF!</definedName>
    <definedName name="_________MDE42">#REF!</definedName>
    <definedName name="_________MDE43" localSheetId="17">#REF!</definedName>
    <definedName name="_________MDE43">#REF!</definedName>
    <definedName name="_________MDE44" localSheetId="17">#REF!</definedName>
    <definedName name="_________MDE44">#REF!</definedName>
    <definedName name="_________MDE45" localSheetId="17">#REF!</definedName>
    <definedName name="_________MDE45">#REF!</definedName>
    <definedName name="_________MDE46" localSheetId="17">#REF!</definedName>
    <definedName name="_________MDE46">#REF!</definedName>
    <definedName name="_________MDE47" localSheetId="17">#REF!</definedName>
    <definedName name="_________MDE47">#REF!</definedName>
    <definedName name="_________MDE48" localSheetId="17">#REF!</definedName>
    <definedName name="_________MDE48">#REF!</definedName>
    <definedName name="_________MDE49" localSheetId="17">#REF!</definedName>
    <definedName name="_________MDE49">#REF!</definedName>
    <definedName name="_________MDE50" localSheetId="17">#REF!</definedName>
    <definedName name="_________MDE50">#REF!</definedName>
    <definedName name="_________MDE51" localSheetId="17">#REF!</definedName>
    <definedName name="_________MDE51">#REF!</definedName>
    <definedName name="_________MDE52" localSheetId="17">#REF!</definedName>
    <definedName name="_________MDE52">#REF!</definedName>
    <definedName name="_________MDE53" localSheetId="17">#REF!</definedName>
    <definedName name="_________MDE53">#REF!</definedName>
    <definedName name="_________MDE54" localSheetId="17">#REF!</definedName>
    <definedName name="_________MDE54">#REF!</definedName>
    <definedName name="_________MDE55" localSheetId="17">#REF!</definedName>
    <definedName name="_________MDE55">#REF!</definedName>
    <definedName name="_________MDE56" localSheetId="17">#REF!</definedName>
    <definedName name="_________MDE56">#REF!</definedName>
    <definedName name="_________MDE57" localSheetId="17">#REF!</definedName>
    <definedName name="_________MDE57">#REF!</definedName>
    <definedName name="_________MDE58" localSheetId="17">#REF!</definedName>
    <definedName name="_________MDE58">#REF!</definedName>
    <definedName name="_________MDE59" localSheetId="17">#REF!</definedName>
    <definedName name="_________MDE59">#REF!</definedName>
    <definedName name="_________MDE60" localSheetId="17">#REF!</definedName>
    <definedName name="_________MDE60">#REF!</definedName>
    <definedName name="_________MDE61" localSheetId="17">#REF!</definedName>
    <definedName name="_________MDE61">#REF!</definedName>
    <definedName name="_________MDE62" localSheetId="17">#REF!</definedName>
    <definedName name="_________MDE62">#REF!</definedName>
    <definedName name="_________MDE63" localSheetId="17">#REF!</definedName>
    <definedName name="_________MDE63">#REF!</definedName>
    <definedName name="_________MDE64" localSheetId="17">#REF!</definedName>
    <definedName name="_________MDE64">#REF!</definedName>
    <definedName name="_________MDE65" localSheetId="17">#REF!</definedName>
    <definedName name="_________MDE65">#REF!</definedName>
    <definedName name="_________MDE66" localSheetId="17">#REF!</definedName>
    <definedName name="_________MDE66">#REF!</definedName>
    <definedName name="_________MDE67" localSheetId="17">#REF!</definedName>
    <definedName name="_________MDE67">#REF!</definedName>
    <definedName name="_________MDE68" localSheetId="17">#REF!</definedName>
    <definedName name="_________MDE68">#REF!</definedName>
    <definedName name="_________ME01" localSheetId="17">#REF!</definedName>
    <definedName name="_________ME01">#REF!</definedName>
    <definedName name="_________ME02" localSheetId="17">#REF!</definedName>
    <definedName name="_________ME02">#REF!</definedName>
    <definedName name="_________ME03" localSheetId="17">#REF!</definedName>
    <definedName name="_________ME03">#REF!</definedName>
    <definedName name="_________ME04" localSheetId="17">#REF!</definedName>
    <definedName name="_________ME04">#REF!</definedName>
    <definedName name="_________ME05" localSheetId="17">#REF!</definedName>
    <definedName name="_________ME05">#REF!</definedName>
    <definedName name="_________ME06" localSheetId="17">#REF!</definedName>
    <definedName name="_________ME06">#REF!</definedName>
    <definedName name="_________ME07" localSheetId="17">#REF!</definedName>
    <definedName name="_________ME07">#REF!</definedName>
    <definedName name="_________ME08">'[20]An Sat Alat'!$BO$213</definedName>
    <definedName name="_________ME09" localSheetId="17">#REF!</definedName>
    <definedName name="_________ME09">#REF!</definedName>
    <definedName name="_________ME10" localSheetId="17">#REF!</definedName>
    <definedName name="_________ME10">#REF!</definedName>
    <definedName name="_________ME11" localSheetId="17">#REF!</definedName>
    <definedName name="_________ME11">#REF!</definedName>
    <definedName name="_________ME12" localSheetId="17">#REF!</definedName>
    <definedName name="_________ME12">#REF!</definedName>
    <definedName name="_________ME13" localSheetId="17">#REF!</definedName>
    <definedName name="_________ME13">#REF!</definedName>
    <definedName name="_________ME14" localSheetId="17">#REF!</definedName>
    <definedName name="_________ME14">#REF!</definedName>
    <definedName name="_________ME15" localSheetId="17">#REF!</definedName>
    <definedName name="_________ME15">#REF!</definedName>
    <definedName name="_________ME16" localSheetId="17">#REF!</definedName>
    <definedName name="_________ME16">#REF!</definedName>
    <definedName name="_________ME17" localSheetId="17">#REF!</definedName>
    <definedName name="_________ME17">#REF!</definedName>
    <definedName name="_________ME18" localSheetId="17">#REF!</definedName>
    <definedName name="_________ME18">#REF!</definedName>
    <definedName name="_________ME19" localSheetId="17">#REF!</definedName>
    <definedName name="_________ME19">#REF!</definedName>
    <definedName name="_________ME20" localSheetId="17">#REF!</definedName>
    <definedName name="_________ME20">#REF!</definedName>
    <definedName name="_________ME21" localSheetId="17">#REF!</definedName>
    <definedName name="_________ME21">#REF!</definedName>
    <definedName name="_________ME22" localSheetId="17">#REF!</definedName>
    <definedName name="_________ME22">#REF!</definedName>
    <definedName name="_________ME23" localSheetId="17">#REF!</definedName>
    <definedName name="_________ME23">#REF!</definedName>
    <definedName name="_________ME24" localSheetId="17">#REF!</definedName>
    <definedName name="_________ME24">#REF!</definedName>
    <definedName name="_________ME25" localSheetId="17">#REF!</definedName>
    <definedName name="_________ME25">#REF!</definedName>
    <definedName name="_________ME26" localSheetId="17">#REF!</definedName>
    <definedName name="_________ME26">#REF!</definedName>
    <definedName name="_________ME27" localSheetId="17">#REF!</definedName>
    <definedName name="_________ME27">#REF!</definedName>
    <definedName name="_________ME28" localSheetId="17">#REF!</definedName>
    <definedName name="_________ME28">#REF!</definedName>
    <definedName name="_________ME29" localSheetId="17">#REF!</definedName>
    <definedName name="_________ME29">#REF!</definedName>
    <definedName name="_________ME30" localSheetId="17">#REF!</definedName>
    <definedName name="_________ME30">#REF!</definedName>
    <definedName name="_________ME31" localSheetId="17">#REF!</definedName>
    <definedName name="_________ME31">#REF!</definedName>
    <definedName name="_________ME32" localSheetId="17">#REF!</definedName>
    <definedName name="_________ME32">#REF!</definedName>
    <definedName name="_________ME33" localSheetId="17">#REF!</definedName>
    <definedName name="_________ME33">#REF!</definedName>
    <definedName name="_________ME34" localSheetId="17">#REF!</definedName>
    <definedName name="_________ME34">#REF!</definedName>
    <definedName name="_________ME35" localSheetId="17">#REF!</definedName>
    <definedName name="_________ME35">#REF!</definedName>
    <definedName name="_________ME36" localSheetId="17">#REF!</definedName>
    <definedName name="_________ME36">#REF!</definedName>
    <definedName name="_________ME37" localSheetId="17">#REF!</definedName>
    <definedName name="_________ME37">#REF!</definedName>
    <definedName name="_________ME38" localSheetId="17">#REF!</definedName>
    <definedName name="_________ME38">#REF!</definedName>
    <definedName name="_________ME39" localSheetId="17">#REF!</definedName>
    <definedName name="_________ME39">#REF!</definedName>
    <definedName name="_________ME40" localSheetId="17">#REF!</definedName>
    <definedName name="_________ME40">#REF!</definedName>
    <definedName name="_________ME41" localSheetId="17">#REF!</definedName>
    <definedName name="_________ME41">#REF!</definedName>
    <definedName name="_________ME42" localSheetId="17">#REF!</definedName>
    <definedName name="_________ME42">#REF!</definedName>
    <definedName name="_________ME43" localSheetId="17">#REF!</definedName>
    <definedName name="_________ME43">#REF!</definedName>
    <definedName name="_________ME44" localSheetId="17">#REF!</definedName>
    <definedName name="_________ME44">#REF!</definedName>
    <definedName name="_________ME45" localSheetId="17">#REF!</definedName>
    <definedName name="_________ME45">#REF!</definedName>
    <definedName name="_________ME46" localSheetId="17">#REF!</definedName>
    <definedName name="_________ME46">#REF!</definedName>
    <definedName name="_________ME47" localSheetId="17">#REF!</definedName>
    <definedName name="_________ME47">#REF!</definedName>
    <definedName name="_________ME48" localSheetId="17">#REF!</definedName>
    <definedName name="_________ME48">#REF!</definedName>
    <definedName name="_________ME49" localSheetId="17">#REF!</definedName>
    <definedName name="_________ME49">#REF!</definedName>
    <definedName name="_________ME50" localSheetId="17">#REF!</definedName>
    <definedName name="_________ME50">#REF!</definedName>
    <definedName name="_________ME51" localSheetId="17">#REF!</definedName>
    <definedName name="_________ME51">#REF!</definedName>
    <definedName name="_________ME52" localSheetId="17">#REF!</definedName>
    <definedName name="_________ME52">#REF!</definedName>
    <definedName name="_________ME53" localSheetId="17">#REF!</definedName>
    <definedName name="_________ME53">#REF!</definedName>
    <definedName name="_________ME54" localSheetId="17">#REF!</definedName>
    <definedName name="_________ME54">#REF!</definedName>
    <definedName name="_________ME55" localSheetId="17">#REF!</definedName>
    <definedName name="_________ME55">#REF!</definedName>
    <definedName name="_________ME56" localSheetId="17">#REF!</definedName>
    <definedName name="_________ME56">#REF!</definedName>
    <definedName name="_________ME57" localSheetId="17">#REF!</definedName>
    <definedName name="_________ME57">#REF!</definedName>
    <definedName name="_________ME58" localSheetId="17">#REF!</definedName>
    <definedName name="_________ME58">#REF!</definedName>
    <definedName name="_________ME59" localSheetId="17">#REF!</definedName>
    <definedName name="_________ME59">#REF!</definedName>
    <definedName name="_________ME60" localSheetId="17">#REF!</definedName>
    <definedName name="_________ME60">#REF!</definedName>
    <definedName name="_________ME61" localSheetId="17">#REF!</definedName>
    <definedName name="_________ME61">#REF!</definedName>
    <definedName name="_________ME62" localSheetId="17">#REF!</definedName>
    <definedName name="_________ME62">#REF!</definedName>
    <definedName name="_________ME63" localSheetId="17">#REF!</definedName>
    <definedName name="_________ME63">#REF!</definedName>
    <definedName name="_________ME64" localSheetId="17">#REF!</definedName>
    <definedName name="_________ME64">#REF!</definedName>
    <definedName name="_________ME65" localSheetId="17">#REF!</definedName>
    <definedName name="_________ME65">#REF!</definedName>
    <definedName name="_________ME66" localSheetId="17">#REF!</definedName>
    <definedName name="_________ME66">#REF!</definedName>
    <definedName name="_________ME67" localSheetId="17">#REF!</definedName>
    <definedName name="_________ME67">#REF!</definedName>
    <definedName name="_________ME68" localSheetId="17">#REF!</definedName>
    <definedName name="_________ME68">#REF!</definedName>
    <definedName name="_________MMM01" localSheetId="17">#REF!</definedName>
    <definedName name="_________MMM01">#REF!</definedName>
    <definedName name="_________MMM02" localSheetId="17">#REF!</definedName>
    <definedName name="_________MMM02">#REF!</definedName>
    <definedName name="_________MMM03" localSheetId="17">#REF!</definedName>
    <definedName name="_________MMM03">#REF!</definedName>
    <definedName name="_________MMM04" localSheetId="17">#REF!</definedName>
    <definedName name="_________MMM04">#REF!</definedName>
    <definedName name="_________MMM05" localSheetId="17">#REF!</definedName>
    <definedName name="_________MMM05">#REF!</definedName>
    <definedName name="_________MMM06" localSheetId="17">#REF!</definedName>
    <definedName name="_________MMM06">#REF!</definedName>
    <definedName name="_________MMM07" localSheetId="17">#REF!</definedName>
    <definedName name="_________MMM07">#REF!</definedName>
    <definedName name="_________MMM08" localSheetId="17">#REF!</definedName>
    <definedName name="_________MMM08">#REF!</definedName>
    <definedName name="_________MMM09" localSheetId="17">#REF!</definedName>
    <definedName name="_________MMM09">#REF!</definedName>
    <definedName name="_________MMM10" localSheetId="17">#REF!</definedName>
    <definedName name="_________MMM10">#REF!</definedName>
    <definedName name="_________MMM11" localSheetId="17">#REF!</definedName>
    <definedName name="_________MMM11">#REF!</definedName>
    <definedName name="_________MMM12" localSheetId="17">#REF!</definedName>
    <definedName name="_________MMM12">#REF!</definedName>
    <definedName name="_________MMM13" localSheetId="17">#REF!</definedName>
    <definedName name="_________MMM13">#REF!</definedName>
    <definedName name="_________MMM14" localSheetId="17">#REF!</definedName>
    <definedName name="_________MMM14">#REF!</definedName>
    <definedName name="_________MMM15" localSheetId="17">#REF!</definedName>
    <definedName name="_________MMM15">#REF!</definedName>
    <definedName name="_________MMM16" localSheetId="17">#REF!</definedName>
    <definedName name="_________MMM16">#REF!</definedName>
    <definedName name="_________MMM17" localSheetId="17">#REF!</definedName>
    <definedName name="_________MMM17">#REF!</definedName>
    <definedName name="_________MMM18" localSheetId="17">#REF!</definedName>
    <definedName name="_________MMM18">#REF!</definedName>
    <definedName name="_________MMM19" localSheetId="17">#REF!</definedName>
    <definedName name="_________MMM19">#REF!</definedName>
    <definedName name="_________MMM20" localSheetId="17">#REF!</definedName>
    <definedName name="_________MMM20">#REF!</definedName>
    <definedName name="_________MMM21" localSheetId="17">#REF!</definedName>
    <definedName name="_________MMM21">#REF!</definedName>
    <definedName name="_________MMM22" localSheetId="17">#REF!</definedName>
    <definedName name="_________MMM22">#REF!</definedName>
    <definedName name="_________MMM23" localSheetId="17">#REF!</definedName>
    <definedName name="_________MMM23">#REF!</definedName>
    <definedName name="_________MMM24" localSheetId="17">#REF!</definedName>
    <definedName name="_________MMM24">#REF!</definedName>
    <definedName name="_________MMM25" localSheetId="17">#REF!</definedName>
    <definedName name="_________MMM25">#REF!</definedName>
    <definedName name="_________MMM26" localSheetId="17">#REF!</definedName>
    <definedName name="_________MMM26">#REF!</definedName>
    <definedName name="_________MMM27" localSheetId="17">#REF!</definedName>
    <definedName name="_________MMM27">#REF!</definedName>
    <definedName name="_________MMM28" localSheetId="17">#REF!</definedName>
    <definedName name="_________MMM28">#REF!</definedName>
    <definedName name="_________MMM29" localSheetId="17">#REF!</definedName>
    <definedName name="_________MMM29">#REF!</definedName>
    <definedName name="_________MMM30" localSheetId="17">#REF!</definedName>
    <definedName name="_________MMM30">#REF!</definedName>
    <definedName name="_________MMM31" localSheetId="17">#REF!</definedName>
    <definedName name="_________MMM31">#REF!</definedName>
    <definedName name="_________MMM32" localSheetId="17">#REF!</definedName>
    <definedName name="_________MMM32">#REF!</definedName>
    <definedName name="_________MMM33" localSheetId="17">#REF!</definedName>
    <definedName name="_________MMM33">#REF!</definedName>
    <definedName name="_________MMM34" localSheetId="17">#REF!</definedName>
    <definedName name="_________MMM34">#REF!</definedName>
    <definedName name="_________MMM35" localSheetId="17">#REF!</definedName>
    <definedName name="_________MMM35">#REF!</definedName>
    <definedName name="_________MMM36" localSheetId="17">#REF!</definedName>
    <definedName name="_________MMM36">#REF!</definedName>
    <definedName name="_________MMM37" localSheetId="17">#REF!</definedName>
    <definedName name="_________MMM37">#REF!</definedName>
    <definedName name="_________MMM38" localSheetId="17">#REF!</definedName>
    <definedName name="_________MMM38">#REF!</definedName>
    <definedName name="_________MMM39" localSheetId="17">#REF!</definedName>
    <definedName name="_________MMM39">#REF!</definedName>
    <definedName name="_________MMM40" localSheetId="17">#REF!</definedName>
    <definedName name="_________MMM40">#REF!</definedName>
    <definedName name="_________MMM41" localSheetId="17">#REF!</definedName>
    <definedName name="_________MMM41">#REF!</definedName>
    <definedName name="_________MMM411" localSheetId="17">#REF!</definedName>
    <definedName name="_________MMM411">#REF!</definedName>
    <definedName name="_________MMM42" localSheetId="17">#REF!</definedName>
    <definedName name="_________MMM42">#REF!</definedName>
    <definedName name="_________MMM43" localSheetId="17">#REF!</definedName>
    <definedName name="_________MMM43">#REF!</definedName>
    <definedName name="_________MMM44" localSheetId="17">#REF!</definedName>
    <definedName name="_________MMM44">#REF!</definedName>
    <definedName name="_________MMM45" localSheetId="17">#REF!</definedName>
    <definedName name="_________MMM45">#REF!</definedName>
    <definedName name="_________MMM46" localSheetId="17">#REF!</definedName>
    <definedName name="_________MMM46">#REF!</definedName>
    <definedName name="_________MMM47" localSheetId="17">#REF!</definedName>
    <definedName name="_________MMM47">#REF!</definedName>
    <definedName name="_________MMM48" localSheetId="17">#REF!</definedName>
    <definedName name="_________MMM48">#REF!</definedName>
    <definedName name="_________MMM49" localSheetId="17">#REF!</definedName>
    <definedName name="_________MMM49">#REF!</definedName>
    <definedName name="_________MMM50" localSheetId="17">#REF!</definedName>
    <definedName name="_________MMM50">#REF!</definedName>
    <definedName name="_________MMM51" localSheetId="17">#REF!</definedName>
    <definedName name="_________MMM51">#REF!</definedName>
    <definedName name="_________MMM52" localSheetId="17">#REF!</definedName>
    <definedName name="_________MMM52">#REF!</definedName>
    <definedName name="_________MMM53" localSheetId="17">#REF!</definedName>
    <definedName name="_________MMM53">#REF!</definedName>
    <definedName name="_________MMM54" localSheetId="17">#REF!</definedName>
    <definedName name="_________MMM54">#REF!</definedName>
    <definedName name="_________PVC1" localSheetId="17">#REF!</definedName>
    <definedName name="_________PVC1">#REF!</definedName>
    <definedName name="_________PVC2" localSheetId="17">#REF!</definedName>
    <definedName name="_________PVC2">#REF!</definedName>
    <definedName name="_________PVC4" localSheetId="17">#REF!</definedName>
    <definedName name="_________PVC4">#REF!</definedName>
    <definedName name="_________PVC6" localSheetId="17">#REF!</definedName>
    <definedName name="_________PVC6">#REF!</definedName>
    <definedName name="_________SAK1" localSheetId="17">#REF!</definedName>
    <definedName name="_________SAK1">#REF!</definedName>
    <definedName name="________aaa1" localSheetId="17">#REF!</definedName>
    <definedName name="________aaa1">#REF!</definedName>
    <definedName name="________bsd45" localSheetId="17">[33]HARGA!#REF!</definedName>
    <definedName name="________bsd45">[33]HARGA!#REF!</definedName>
    <definedName name="________COR135" localSheetId="17">[21]Anl!#REF!</definedName>
    <definedName name="________COR135">[21]Anl!#REF!</definedName>
    <definedName name="________DIV1">'[25]Kuantitas &amp; Harga'!$G$26</definedName>
    <definedName name="________DIV10">'[25]Kuantitas &amp; Harga'!$G$418</definedName>
    <definedName name="________DIV11" localSheetId="17">[30]RAB!#REF!</definedName>
    <definedName name="________DIV11">[30]RAB!#REF!</definedName>
    <definedName name="________DIV2">'[25]Kuantitas &amp; Harga'!$G$50</definedName>
    <definedName name="________DIV3">'[25]Kuantitas &amp; Harga'!$G$84</definedName>
    <definedName name="________DIV4">'[25]Kuantitas &amp; Harga'!$G$99</definedName>
    <definedName name="________DIV5">'[25]Kuantitas &amp; Harga'!$G$119</definedName>
    <definedName name="________DIV6">'[25]Kuantitas &amp; Harga'!$G$155</definedName>
    <definedName name="________DIV7">'[25]Kuantitas &amp; Harga'!$G$319</definedName>
    <definedName name="________DIV8">'[25]Kuantitas &amp; Harga'!$G$377</definedName>
    <definedName name="________DIV9">'[25]Kuantitas &amp; Harga'!$G$405</definedName>
    <definedName name="________E019">'[26]Upah&amp;Bahan'!$U$261</definedName>
    <definedName name="________e039">'[26]Upah&amp;Bahan'!$U$317</definedName>
    <definedName name="________e100">'[26]Upah&amp;Bahan'!$U$1045</definedName>
    <definedName name="________e101">'[26]Upah&amp;Bahan'!$U$1101</definedName>
    <definedName name="________e102">'[26]Upah&amp;Bahan'!$U$1157</definedName>
    <definedName name="________e103">'[26]Upah&amp;Bahan'!$U$1213</definedName>
    <definedName name="________e104">'[26]Upah&amp;Bahan'!$U$1612</definedName>
    <definedName name="________EEE01" localSheetId="17">#REF!</definedName>
    <definedName name="________EEE01">#REF!</definedName>
    <definedName name="________EEE02" localSheetId="17">#REF!</definedName>
    <definedName name="________EEE02">#REF!</definedName>
    <definedName name="________EEE03" localSheetId="17">#REF!</definedName>
    <definedName name="________EEE03">#REF!</definedName>
    <definedName name="________EEE04" localSheetId="17">#REF!</definedName>
    <definedName name="________EEE04">#REF!</definedName>
    <definedName name="________EEE05" localSheetId="17">#REF!</definedName>
    <definedName name="________EEE05">#REF!</definedName>
    <definedName name="________EEE06" localSheetId="17">#REF!</definedName>
    <definedName name="________EEE06">#REF!</definedName>
    <definedName name="________EEE07" localSheetId="17">#REF!</definedName>
    <definedName name="________EEE07">#REF!</definedName>
    <definedName name="________EEE08" localSheetId="17">#REF!</definedName>
    <definedName name="________EEE08">#REF!</definedName>
    <definedName name="________EEE09" localSheetId="17">#REF!</definedName>
    <definedName name="________EEE09">#REF!</definedName>
    <definedName name="________EEE10" localSheetId="17">#REF!</definedName>
    <definedName name="________EEE10">#REF!</definedName>
    <definedName name="________EEE11" localSheetId="17">#REF!</definedName>
    <definedName name="________EEE11">#REF!</definedName>
    <definedName name="________EEE12" localSheetId="17">#REF!</definedName>
    <definedName name="________EEE12">#REF!</definedName>
    <definedName name="________EEE13" localSheetId="17">#REF!</definedName>
    <definedName name="________EEE13">#REF!</definedName>
    <definedName name="________EEE14" localSheetId="17">#REF!</definedName>
    <definedName name="________EEE14">#REF!</definedName>
    <definedName name="________EEE15" localSheetId="17">#REF!</definedName>
    <definedName name="________EEE15">#REF!</definedName>
    <definedName name="________EEE16" localSheetId="17">#REF!</definedName>
    <definedName name="________EEE16">#REF!</definedName>
    <definedName name="________EEE17" localSheetId="17">#REF!</definedName>
    <definedName name="________EEE17">#REF!</definedName>
    <definedName name="________EEE18" localSheetId="17">#REF!</definedName>
    <definedName name="________EEE18">#REF!</definedName>
    <definedName name="________EEE19" localSheetId="17">#REF!</definedName>
    <definedName name="________EEE19">#REF!</definedName>
    <definedName name="________EEE20" localSheetId="17">#REF!</definedName>
    <definedName name="________EEE20">#REF!</definedName>
    <definedName name="________EEE21" localSheetId="17">#REF!</definedName>
    <definedName name="________EEE21">#REF!</definedName>
    <definedName name="________EEE22" localSheetId="17">#REF!</definedName>
    <definedName name="________EEE22">#REF!</definedName>
    <definedName name="________EEE23" localSheetId="17">#REF!</definedName>
    <definedName name="________EEE23">#REF!</definedName>
    <definedName name="________EEE24" localSheetId="17">#REF!</definedName>
    <definedName name="________EEE24">#REF!</definedName>
    <definedName name="________EEE25" localSheetId="17">#REF!</definedName>
    <definedName name="________EEE25">#REF!</definedName>
    <definedName name="________EEE26" localSheetId="17">#REF!</definedName>
    <definedName name="________EEE26">#REF!</definedName>
    <definedName name="________EEE27" localSheetId="17">#REF!</definedName>
    <definedName name="________EEE27">#REF!</definedName>
    <definedName name="________EEE28" localSheetId="17">#REF!</definedName>
    <definedName name="________EEE28">#REF!</definedName>
    <definedName name="________EEE29" localSheetId="17">#REF!</definedName>
    <definedName name="________EEE29">#REF!</definedName>
    <definedName name="________EEE30" localSheetId="17">#REF!</definedName>
    <definedName name="________EEE30">#REF!</definedName>
    <definedName name="________EEE31" localSheetId="17">#REF!</definedName>
    <definedName name="________EEE31">#REF!</definedName>
    <definedName name="________EEE32" localSheetId="17">#REF!</definedName>
    <definedName name="________EEE32">#REF!</definedName>
    <definedName name="________EEE33" localSheetId="17">#REF!</definedName>
    <definedName name="________EEE33">#REF!</definedName>
    <definedName name="________HAL1" localSheetId="17">#REF!</definedName>
    <definedName name="________HAL1">#REF!</definedName>
    <definedName name="________HAL2" localSheetId="17">#REF!</definedName>
    <definedName name="________HAL2">#REF!</definedName>
    <definedName name="________HAL3" localSheetId="17">#REF!</definedName>
    <definedName name="________HAL3">#REF!</definedName>
    <definedName name="________HAL4" localSheetId="17">#REF!</definedName>
    <definedName name="________HAL4">#REF!</definedName>
    <definedName name="________HAL5" localSheetId="17">#REF!</definedName>
    <definedName name="________HAL5">#REF!</definedName>
    <definedName name="________HAL6" localSheetId="17">#REF!</definedName>
    <definedName name="________HAL6">#REF!</definedName>
    <definedName name="________HAL7" localSheetId="17">#REF!</definedName>
    <definedName name="________HAL7">#REF!</definedName>
    <definedName name="________HAL8" localSheetId="17">#REF!</definedName>
    <definedName name="________HAL8">#REF!</definedName>
    <definedName name="________KL12">[31]alat!$AW$18</definedName>
    <definedName name="________kl3" localSheetId="17">[33]HARGA!#REF!</definedName>
    <definedName name="________kl3">[33]HARGA!#REF!</definedName>
    <definedName name="________kl4" localSheetId="17">[33]HARGA!#REF!</definedName>
    <definedName name="________kl4">[33]HARGA!#REF!</definedName>
    <definedName name="________kl5" localSheetId="17">[33]HARGA!#REF!</definedName>
    <definedName name="________kl5">[33]HARGA!#REF!</definedName>
    <definedName name="________kl6" localSheetId="17">[33]HARGA!#REF!</definedName>
    <definedName name="________kl6">[33]HARGA!#REF!</definedName>
    <definedName name="________LLL01" localSheetId="17">#REF!</definedName>
    <definedName name="________LLL01">#REF!</definedName>
    <definedName name="________LLL02" localSheetId="17">#REF!</definedName>
    <definedName name="________LLL02">#REF!</definedName>
    <definedName name="________LLL03" localSheetId="17">#REF!</definedName>
    <definedName name="________LLL03">#REF!</definedName>
    <definedName name="________LLL04" localSheetId="17">#REF!</definedName>
    <definedName name="________LLL04">#REF!</definedName>
    <definedName name="________LLL05" localSheetId="17">#REF!</definedName>
    <definedName name="________LLL05">#REF!</definedName>
    <definedName name="________LLL06" localSheetId="17">#REF!</definedName>
    <definedName name="________LLL06">#REF!</definedName>
    <definedName name="________LLL07" localSheetId="17">#REF!</definedName>
    <definedName name="________LLL07">#REF!</definedName>
    <definedName name="________LLL08" localSheetId="17">#REF!</definedName>
    <definedName name="________LLL08">#REF!</definedName>
    <definedName name="________LLL09" localSheetId="17">#REF!</definedName>
    <definedName name="________LLL09">#REF!</definedName>
    <definedName name="________LLL10" localSheetId="17">#REF!</definedName>
    <definedName name="________LLL10">#REF!</definedName>
    <definedName name="________LLL11" localSheetId="17">#REF!</definedName>
    <definedName name="________LLL11">#REF!</definedName>
    <definedName name="________MBM2" localSheetId="17">#REF!</definedName>
    <definedName name="________MBM2">#REF!</definedName>
    <definedName name="________MDE01" localSheetId="17">#REF!</definedName>
    <definedName name="________MDE01">#REF!</definedName>
    <definedName name="________MDE02" localSheetId="17">#REF!</definedName>
    <definedName name="________MDE02">#REF!</definedName>
    <definedName name="________MDE03" localSheetId="17">#REF!</definedName>
    <definedName name="________MDE03">#REF!</definedName>
    <definedName name="________MDE04" localSheetId="17">#REF!</definedName>
    <definedName name="________MDE04">#REF!</definedName>
    <definedName name="________MDE05" localSheetId="17">#REF!</definedName>
    <definedName name="________MDE05">#REF!</definedName>
    <definedName name="________MDE06" localSheetId="17">#REF!</definedName>
    <definedName name="________MDE06">#REF!</definedName>
    <definedName name="________MDE07" localSheetId="17">#REF!</definedName>
    <definedName name="________MDE07">#REF!</definedName>
    <definedName name="________MDE08">'[20]An Sat Alat'!$BO$214</definedName>
    <definedName name="________MDE09" localSheetId="17">#REF!</definedName>
    <definedName name="________MDE09">#REF!</definedName>
    <definedName name="________MDE10" localSheetId="17">#REF!</definedName>
    <definedName name="________MDE10">#REF!</definedName>
    <definedName name="________MDE11" localSheetId="17">#REF!</definedName>
    <definedName name="________MDE11">#REF!</definedName>
    <definedName name="________MDE12" localSheetId="17">#REF!</definedName>
    <definedName name="________MDE12">#REF!</definedName>
    <definedName name="________MDE13" localSheetId="17">#REF!</definedName>
    <definedName name="________MDE13">#REF!</definedName>
    <definedName name="________MDE14" localSheetId="17">#REF!</definedName>
    <definedName name="________MDE14">#REF!</definedName>
    <definedName name="________MDE15" localSheetId="17">#REF!</definedName>
    <definedName name="________MDE15">#REF!</definedName>
    <definedName name="________MDE16" localSheetId="17">#REF!</definedName>
    <definedName name="________MDE16">#REF!</definedName>
    <definedName name="________MDE17" localSheetId="17">#REF!</definedName>
    <definedName name="________MDE17">#REF!</definedName>
    <definedName name="________MDE18" localSheetId="17">#REF!</definedName>
    <definedName name="________MDE18">#REF!</definedName>
    <definedName name="________MDE19" localSheetId="17">#REF!</definedName>
    <definedName name="________MDE19">#REF!</definedName>
    <definedName name="________MDE20" localSheetId="17">#REF!</definedName>
    <definedName name="________MDE20">#REF!</definedName>
    <definedName name="________MDE21" localSheetId="17">#REF!</definedName>
    <definedName name="________MDE21">#REF!</definedName>
    <definedName name="________MDE22" localSheetId="17">#REF!</definedName>
    <definedName name="________MDE22">#REF!</definedName>
    <definedName name="________MDE23" localSheetId="17">#REF!</definedName>
    <definedName name="________MDE23">#REF!</definedName>
    <definedName name="________MDE24" localSheetId="17">#REF!</definedName>
    <definedName name="________MDE24">#REF!</definedName>
    <definedName name="________MDE25" localSheetId="17">#REF!</definedName>
    <definedName name="________MDE25">#REF!</definedName>
    <definedName name="________MDE26" localSheetId="17">#REF!</definedName>
    <definedName name="________MDE26">#REF!</definedName>
    <definedName name="________MDE27" localSheetId="17">#REF!</definedName>
    <definedName name="________MDE27">#REF!</definedName>
    <definedName name="________MDE28" localSheetId="17">#REF!</definedName>
    <definedName name="________MDE28">#REF!</definedName>
    <definedName name="________MDE29" localSheetId="17">#REF!</definedName>
    <definedName name="________MDE29">#REF!</definedName>
    <definedName name="________MDE30" localSheetId="17">#REF!</definedName>
    <definedName name="________MDE30">#REF!</definedName>
    <definedName name="________MDE31" localSheetId="17">#REF!</definedName>
    <definedName name="________MDE31">#REF!</definedName>
    <definedName name="________MDE32" localSheetId="17">#REF!</definedName>
    <definedName name="________MDE32">#REF!</definedName>
    <definedName name="________MDE33" localSheetId="17">#REF!</definedName>
    <definedName name="________MDE33">#REF!</definedName>
    <definedName name="________MDE34" localSheetId="17">#REF!</definedName>
    <definedName name="________MDE34">#REF!</definedName>
    <definedName name="________MDE35" localSheetId="17">#REF!</definedName>
    <definedName name="________MDE35">#REF!</definedName>
    <definedName name="________MDE36" localSheetId="17">#REF!</definedName>
    <definedName name="________MDE36">#REF!</definedName>
    <definedName name="________MDE37" localSheetId="17">#REF!</definedName>
    <definedName name="________MDE37">#REF!</definedName>
    <definedName name="________MDE38" localSheetId="17">#REF!</definedName>
    <definedName name="________MDE38">#REF!</definedName>
    <definedName name="________MDE39" localSheetId="17">#REF!</definedName>
    <definedName name="________MDE39">#REF!</definedName>
    <definedName name="________MDE40" localSheetId="17">#REF!</definedName>
    <definedName name="________MDE40">#REF!</definedName>
    <definedName name="________MDE41" localSheetId="17">#REF!</definedName>
    <definedName name="________MDE41">#REF!</definedName>
    <definedName name="________MDE42" localSheetId="17">#REF!</definedName>
    <definedName name="________MDE42">#REF!</definedName>
    <definedName name="________MDE43" localSheetId="17">#REF!</definedName>
    <definedName name="________MDE43">#REF!</definedName>
    <definedName name="________MDE44" localSheetId="17">#REF!</definedName>
    <definedName name="________MDE44">#REF!</definedName>
    <definedName name="________MDE45" localSheetId="17">#REF!</definedName>
    <definedName name="________MDE45">#REF!</definedName>
    <definedName name="________MDE46" localSheetId="17">#REF!</definedName>
    <definedName name="________MDE46">#REF!</definedName>
    <definedName name="________MDE47" localSheetId="17">#REF!</definedName>
    <definedName name="________MDE47">#REF!</definedName>
    <definedName name="________MDE48" localSheetId="17">#REF!</definedName>
    <definedName name="________MDE48">#REF!</definedName>
    <definedName name="________MDE49" localSheetId="17">#REF!</definedName>
    <definedName name="________MDE49">#REF!</definedName>
    <definedName name="________MDE50" localSheetId="17">#REF!</definedName>
    <definedName name="________MDE50">#REF!</definedName>
    <definedName name="________MDE51" localSheetId="17">#REF!</definedName>
    <definedName name="________MDE51">#REF!</definedName>
    <definedName name="________MDE52" localSheetId="17">#REF!</definedName>
    <definedName name="________MDE52">#REF!</definedName>
    <definedName name="________MDE53" localSheetId="17">#REF!</definedName>
    <definedName name="________MDE53">#REF!</definedName>
    <definedName name="________MDE54" localSheetId="17">#REF!</definedName>
    <definedName name="________MDE54">#REF!</definedName>
    <definedName name="________MDE55" localSheetId="17">#REF!</definedName>
    <definedName name="________MDE55">#REF!</definedName>
    <definedName name="________MDE56" localSheetId="17">#REF!</definedName>
    <definedName name="________MDE56">#REF!</definedName>
    <definedName name="________MDE57" localSheetId="17">#REF!</definedName>
    <definedName name="________MDE57">#REF!</definedName>
    <definedName name="________MDE58" localSheetId="17">#REF!</definedName>
    <definedName name="________MDE58">#REF!</definedName>
    <definedName name="________MDE59" localSheetId="17">#REF!</definedName>
    <definedName name="________MDE59">#REF!</definedName>
    <definedName name="________MDE60" localSheetId="17">#REF!</definedName>
    <definedName name="________MDE60">#REF!</definedName>
    <definedName name="________MDE61" localSheetId="17">#REF!</definedName>
    <definedName name="________MDE61">#REF!</definedName>
    <definedName name="________MDE62" localSheetId="17">#REF!</definedName>
    <definedName name="________MDE62">#REF!</definedName>
    <definedName name="________MDE63" localSheetId="17">#REF!</definedName>
    <definedName name="________MDE63">#REF!</definedName>
    <definedName name="________MDE64" localSheetId="17">#REF!</definedName>
    <definedName name="________MDE64">#REF!</definedName>
    <definedName name="________MDE65" localSheetId="17">#REF!</definedName>
    <definedName name="________MDE65">#REF!</definedName>
    <definedName name="________MDE66" localSheetId="17">#REF!</definedName>
    <definedName name="________MDE66">#REF!</definedName>
    <definedName name="________MDE67" localSheetId="17">#REF!</definedName>
    <definedName name="________MDE67">#REF!</definedName>
    <definedName name="________MDE68" localSheetId="17">#REF!</definedName>
    <definedName name="________MDE68">#REF!</definedName>
    <definedName name="________ME01" localSheetId="17">#REF!</definedName>
    <definedName name="________ME01">#REF!</definedName>
    <definedName name="________ME02" localSheetId="17">#REF!</definedName>
    <definedName name="________ME02">#REF!</definedName>
    <definedName name="________ME03" localSheetId="17">#REF!</definedName>
    <definedName name="________ME03">#REF!</definedName>
    <definedName name="________ME04" localSheetId="17">#REF!</definedName>
    <definedName name="________ME04">#REF!</definedName>
    <definedName name="________ME05" localSheetId="17">#REF!</definedName>
    <definedName name="________ME05">#REF!</definedName>
    <definedName name="________ME06" localSheetId="17">#REF!</definedName>
    <definedName name="________ME06">#REF!</definedName>
    <definedName name="________ME07" localSheetId="17">#REF!</definedName>
    <definedName name="________ME07">#REF!</definedName>
    <definedName name="________ME08">'[20]An Sat Alat'!$BO$213</definedName>
    <definedName name="________ME09" localSheetId="17">#REF!</definedName>
    <definedName name="________ME09">#REF!</definedName>
    <definedName name="________ME10" localSheetId="17">#REF!</definedName>
    <definedName name="________ME10">#REF!</definedName>
    <definedName name="________ME11" localSheetId="17">#REF!</definedName>
    <definedName name="________ME11">#REF!</definedName>
    <definedName name="________ME12" localSheetId="17">#REF!</definedName>
    <definedName name="________ME12">#REF!</definedName>
    <definedName name="________ME13" localSheetId="17">#REF!</definedName>
    <definedName name="________ME13">#REF!</definedName>
    <definedName name="________ME14" localSheetId="17">#REF!</definedName>
    <definedName name="________ME14">#REF!</definedName>
    <definedName name="________ME15" localSheetId="17">#REF!</definedName>
    <definedName name="________ME15">#REF!</definedName>
    <definedName name="________ME16" localSheetId="17">#REF!</definedName>
    <definedName name="________ME16">#REF!</definedName>
    <definedName name="________ME17" localSheetId="17">#REF!</definedName>
    <definedName name="________ME17">#REF!</definedName>
    <definedName name="________ME18" localSheetId="17">#REF!</definedName>
    <definedName name="________ME18">#REF!</definedName>
    <definedName name="________ME19" localSheetId="17">#REF!</definedName>
    <definedName name="________ME19">#REF!</definedName>
    <definedName name="________ME20" localSheetId="17">#REF!</definedName>
    <definedName name="________ME20">#REF!</definedName>
    <definedName name="________ME21" localSheetId="17">#REF!</definedName>
    <definedName name="________ME21">#REF!</definedName>
    <definedName name="________ME22" localSheetId="17">#REF!</definedName>
    <definedName name="________ME22">#REF!</definedName>
    <definedName name="________ME23" localSheetId="17">#REF!</definedName>
    <definedName name="________ME23">#REF!</definedName>
    <definedName name="________ME24" localSheetId="17">#REF!</definedName>
    <definedName name="________ME24">#REF!</definedName>
    <definedName name="________ME25" localSheetId="17">#REF!</definedName>
    <definedName name="________ME25">#REF!</definedName>
    <definedName name="________ME26" localSheetId="17">#REF!</definedName>
    <definedName name="________ME26">#REF!</definedName>
    <definedName name="________ME27" localSheetId="17">#REF!</definedName>
    <definedName name="________ME27">#REF!</definedName>
    <definedName name="________ME28" localSheetId="17">#REF!</definedName>
    <definedName name="________ME28">#REF!</definedName>
    <definedName name="________ME29" localSheetId="17">#REF!</definedName>
    <definedName name="________ME29">#REF!</definedName>
    <definedName name="________ME30" localSheetId="17">#REF!</definedName>
    <definedName name="________ME30">#REF!</definedName>
    <definedName name="________ME31" localSheetId="17">#REF!</definedName>
    <definedName name="________ME31">#REF!</definedName>
    <definedName name="________ME32" localSheetId="17">#REF!</definedName>
    <definedName name="________ME32">#REF!</definedName>
    <definedName name="________ME33" localSheetId="17">#REF!</definedName>
    <definedName name="________ME33">#REF!</definedName>
    <definedName name="________ME34" localSheetId="17">#REF!</definedName>
    <definedName name="________ME34">#REF!</definedName>
    <definedName name="________ME35" localSheetId="17">#REF!</definedName>
    <definedName name="________ME35">#REF!</definedName>
    <definedName name="________ME36" localSheetId="17">#REF!</definedName>
    <definedName name="________ME36">#REF!</definedName>
    <definedName name="________ME37" localSheetId="17">#REF!</definedName>
    <definedName name="________ME37">#REF!</definedName>
    <definedName name="________ME38" localSheetId="17">#REF!</definedName>
    <definedName name="________ME38">#REF!</definedName>
    <definedName name="________ME39" localSheetId="17">#REF!</definedName>
    <definedName name="________ME39">#REF!</definedName>
    <definedName name="________ME40" localSheetId="17">#REF!</definedName>
    <definedName name="________ME40">#REF!</definedName>
    <definedName name="________ME41" localSheetId="17">#REF!</definedName>
    <definedName name="________ME41">#REF!</definedName>
    <definedName name="________ME42" localSheetId="17">#REF!</definedName>
    <definedName name="________ME42">#REF!</definedName>
    <definedName name="________ME43" localSheetId="17">#REF!</definedName>
    <definedName name="________ME43">#REF!</definedName>
    <definedName name="________ME44" localSheetId="17">#REF!</definedName>
    <definedName name="________ME44">#REF!</definedName>
    <definedName name="________ME45" localSheetId="17">#REF!</definedName>
    <definedName name="________ME45">#REF!</definedName>
    <definedName name="________ME46" localSheetId="17">#REF!</definedName>
    <definedName name="________ME46">#REF!</definedName>
    <definedName name="________ME47" localSheetId="17">#REF!</definedName>
    <definedName name="________ME47">#REF!</definedName>
    <definedName name="________ME48" localSheetId="17">#REF!</definedName>
    <definedName name="________ME48">#REF!</definedName>
    <definedName name="________ME49" localSheetId="17">#REF!</definedName>
    <definedName name="________ME49">#REF!</definedName>
    <definedName name="________ME50" localSheetId="17">#REF!</definedName>
    <definedName name="________ME50">#REF!</definedName>
    <definedName name="________ME51" localSheetId="17">#REF!</definedName>
    <definedName name="________ME51">#REF!</definedName>
    <definedName name="________ME52" localSheetId="17">#REF!</definedName>
    <definedName name="________ME52">#REF!</definedName>
    <definedName name="________ME53" localSheetId="17">#REF!</definedName>
    <definedName name="________ME53">#REF!</definedName>
    <definedName name="________ME54" localSheetId="17">#REF!</definedName>
    <definedName name="________ME54">#REF!</definedName>
    <definedName name="________ME55" localSheetId="17">#REF!</definedName>
    <definedName name="________ME55">#REF!</definedName>
    <definedName name="________ME56" localSheetId="17">#REF!</definedName>
    <definedName name="________ME56">#REF!</definedName>
    <definedName name="________ME57" localSheetId="17">#REF!</definedName>
    <definedName name="________ME57">#REF!</definedName>
    <definedName name="________ME58" localSheetId="17">#REF!</definedName>
    <definedName name="________ME58">#REF!</definedName>
    <definedName name="________ME59" localSheetId="17">#REF!</definedName>
    <definedName name="________ME59">#REF!</definedName>
    <definedName name="________ME60" localSheetId="17">#REF!</definedName>
    <definedName name="________ME60">#REF!</definedName>
    <definedName name="________ME61" localSheetId="17">#REF!</definedName>
    <definedName name="________ME61">#REF!</definedName>
    <definedName name="________ME62" localSheetId="17">#REF!</definedName>
    <definedName name="________ME62">#REF!</definedName>
    <definedName name="________ME63" localSheetId="17">#REF!</definedName>
    <definedName name="________ME63">#REF!</definedName>
    <definedName name="________ME64" localSheetId="17">#REF!</definedName>
    <definedName name="________ME64">#REF!</definedName>
    <definedName name="________ME65" localSheetId="17">#REF!</definedName>
    <definedName name="________ME65">#REF!</definedName>
    <definedName name="________ME66" localSheetId="17">#REF!</definedName>
    <definedName name="________ME66">#REF!</definedName>
    <definedName name="________ME67" localSheetId="17">#REF!</definedName>
    <definedName name="________ME67">#REF!</definedName>
    <definedName name="________ME68" localSheetId="17">#REF!</definedName>
    <definedName name="________ME68">#REF!</definedName>
    <definedName name="________MMM01" localSheetId="17">#REF!</definedName>
    <definedName name="________MMM01">#REF!</definedName>
    <definedName name="________MMM02" localSheetId="17">#REF!</definedName>
    <definedName name="________MMM02">#REF!</definedName>
    <definedName name="________MMM03" localSheetId="17">#REF!</definedName>
    <definedName name="________MMM03">#REF!</definedName>
    <definedName name="________MMM04" localSheetId="17">#REF!</definedName>
    <definedName name="________MMM04">#REF!</definedName>
    <definedName name="________MMM05" localSheetId="17">#REF!</definedName>
    <definedName name="________MMM05">#REF!</definedName>
    <definedName name="________MMM06" localSheetId="17">#REF!</definedName>
    <definedName name="________MMM06">#REF!</definedName>
    <definedName name="________MMM07" localSheetId="17">#REF!</definedName>
    <definedName name="________MMM07">#REF!</definedName>
    <definedName name="________MMM08" localSheetId="17">#REF!</definedName>
    <definedName name="________MMM08">#REF!</definedName>
    <definedName name="________MMM09" localSheetId="17">#REF!</definedName>
    <definedName name="________MMM09">#REF!</definedName>
    <definedName name="________MMM10" localSheetId="17">#REF!</definedName>
    <definedName name="________MMM10">#REF!</definedName>
    <definedName name="________MMM11" localSheetId="17">#REF!</definedName>
    <definedName name="________MMM11">#REF!</definedName>
    <definedName name="________MMM12" localSheetId="17">#REF!</definedName>
    <definedName name="________MMM12">#REF!</definedName>
    <definedName name="________MMM13" localSheetId="17">#REF!</definedName>
    <definedName name="________MMM13">#REF!</definedName>
    <definedName name="________MMM14" localSheetId="17">#REF!</definedName>
    <definedName name="________MMM14">#REF!</definedName>
    <definedName name="________MMM15" localSheetId="17">#REF!</definedName>
    <definedName name="________MMM15">#REF!</definedName>
    <definedName name="________MMM16" localSheetId="17">#REF!</definedName>
    <definedName name="________MMM16">#REF!</definedName>
    <definedName name="________MMM17" localSheetId="17">#REF!</definedName>
    <definedName name="________MMM17">#REF!</definedName>
    <definedName name="________MMM18" localSheetId="17">#REF!</definedName>
    <definedName name="________MMM18">#REF!</definedName>
    <definedName name="________MMM19" localSheetId="17">#REF!</definedName>
    <definedName name="________MMM19">#REF!</definedName>
    <definedName name="________MMM20" localSheetId="17">#REF!</definedName>
    <definedName name="________MMM20">#REF!</definedName>
    <definedName name="________MMM21" localSheetId="17">#REF!</definedName>
    <definedName name="________MMM21">#REF!</definedName>
    <definedName name="________MMM22" localSheetId="17">#REF!</definedName>
    <definedName name="________MMM22">#REF!</definedName>
    <definedName name="________MMM23" localSheetId="17">#REF!</definedName>
    <definedName name="________MMM23">#REF!</definedName>
    <definedName name="________MMM24" localSheetId="17">#REF!</definedName>
    <definedName name="________MMM24">#REF!</definedName>
    <definedName name="________MMM25" localSheetId="17">#REF!</definedName>
    <definedName name="________MMM25">#REF!</definedName>
    <definedName name="________MMM26" localSheetId="17">#REF!</definedName>
    <definedName name="________MMM26">#REF!</definedName>
    <definedName name="________MMM27" localSheetId="17">#REF!</definedName>
    <definedName name="________MMM27">#REF!</definedName>
    <definedName name="________MMM28" localSheetId="17">#REF!</definedName>
    <definedName name="________MMM28">#REF!</definedName>
    <definedName name="________MMM29" localSheetId="17">#REF!</definedName>
    <definedName name="________MMM29">#REF!</definedName>
    <definedName name="________MMM30" localSheetId="17">#REF!</definedName>
    <definedName name="________MMM30">#REF!</definedName>
    <definedName name="________MMM31" localSheetId="17">#REF!</definedName>
    <definedName name="________MMM31">#REF!</definedName>
    <definedName name="________MMM32" localSheetId="17">#REF!</definedName>
    <definedName name="________MMM32">#REF!</definedName>
    <definedName name="________MMM33" localSheetId="17">#REF!</definedName>
    <definedName name="________MMM33">#REF!</definedName>
    <definedName name="________MMM34" localSheetId="17">#REF!</definedName>
    <definedName name="________MMM34">#REF!</definedName>
    <definedName name="________MMM35" localSheetId="17">#REF!</definedName>
    <definedName name="________MMM35">#REF!</definedName>
    <definedName name="________MMM36" localSheetId="17">#REF!</definedName>
    <definedName name="________MMM36">#REF!</definedName>
    <definedName name="________MMM37" localSheetId="17">#REF!</definedName>
    <definedName name="________MMM37">#REF!</definedName>
    <definedName name="________MMM38" localSheetId="17">#REF!</definedName>
    <definedName name="________MMM38">#REF!</definedName>
    <definedName name="________MMM39" localSheetId="17">#REF!</definedName>
    <definedName name="________MMM39">#REF!</definedName>
    <definedName name="________MMM40" localSheetId="17">#REF!</definedName>
    <definedName name="________MMM40">#REF!</definedName>
    <definedName name="________MMM41" localSheetId="17">#REF!</definedName>
    <definedName name="________MMM41">#REF!</definedName>
    <definedName name="________MMM411" localSheetId="17">#REF!</definedName>
    <definedName name="________MMM411">#REF!</definedName>
    <definedName name="________MMM42" localSheetId="17">#REF!</definedName>
    <definedName name="________MMM42">#REF!</definedName>
    <definedName name="________MMM43" localSheetId="17">#REF!</definedName>
    <definedName name="________MMM43">#REF!</definedName>
    <definedName name="________MMM44" localSheetId="17">#REF!</definedName>
    <definedName name="________MMM44">#REF!</definedName>
    <definedName name="________MMM45" localSheetId="17">#REF!</definedName>
    <definedName name="________MMM45">#REF!</definedName>
    <definedName name="________MMM46" localSheetId="17">#REF!</definedName>
    <definedName name="________MMM46">#REF!</definedName>
    <definedName name="________MMM47" localSheetId="17">#REF!</definedName>
    <definedName name="________MMM47">#REF!</definedName>
    <definedName name="________MMM48" localSheetId="17">#REF!</definedName>
    <definedName name="________MMM48">#REF!</definedName>
    <definedName name="________MMM49" localSheetId="17">#REF!</definedName>
    <definedName name="________MMM49">#REF!</definedName>
    <definedName name="________MMM50" localSheetId="17">#REF!</definedName>
    <definedName name="________MMM50">#REF!</definedName>
    <definedName name="________MMM51" localSheetId="17">#REF!</definedName>
    <definedName name="________MMM51">#REF!</definedName>
    <definedName name="________MMM52" localSheetId="17">#REF!</definedName>
    <definedName name="________MMM52">#REF!</definedName>
    <definedName name="________MMM53" localSheetId="17">#REF!</definedName>
    <definedName name="________MMM53">#REF!</definedName>
    <definedName name="________MMM54" localSheetId="17">#REF!</definedName>
    <definedName name="________MMM54">#REF!</definedName>
    <definedName name="________PVC1" localSheetId="17">#REF!</definedName>
    <definedName name="________PVC1">#REF!</definedName>
    <definedName name="________PVC2" localSheetId="17">#REF!</definedName>
    <definedName name="________PVC2">#REF!</definedName>
    <definedName name="________PVC4" localSheetId="17">#REF!</definedName>
    <definedName name="________PVC4">#REF!</definedName>
    <definedName name="________PVC6" localSheetId="17">#REF!</definedName>
    <definedName name="________PVC6">#REF!</definedName>
    <definedName name="________SAK1" localSheetId="17">#REF!</definedName>
    <definedName name="________SAK1">#REF!</definedName>
    <definedName name="_______aaa1" localSheetId="17">#REF!</definedName>
    <definedName name="_______aaa1">#REF!</definedName>
    <definedName name="_______bsd45" localSheetId="17">[33]HARGA!#REF!</definedName>
    <definedName name="_______bsd45">[33]HARGA!#REF!</definedName>
    <definedName name="_______COR135" localSheetId="17">[21]Anl!#REF!</definedName>
    <definedName name="_______COR135">[21]Anl!#REF!</definedName>
    <definedName name="_______DIV1">'[25]Kuantitas &amp; Harga'!$G$26</definedName>
    <definedName name="_______DIV10">'[25]Kuantitas &amp; Harga'!$G$418</definedName>
    <definedName name="_______DIV11" localSheetId="17">[30]RAB!#REF!</definedName>
    <definedName name="_______DIV11">[30]RAB!#REF!</definedName>
    <definedName name="_______DIV2">'[25]Kuantitas &amp; Harga'!$G$50</definedName>
    <definedName name="_______DIV3">'[25]Kuantitas &amp; Harga'!$G$84</definedName>
    <definedName name="_______DIV4">'[25]Kuantitas &amp; Harga'!$G$99</definedName>
    <definedName name="_______DIV5">'[25]Kuantitas &amp; Harga'!$G$119</definedName>
    <definedName name="_______DIV6">'[25]Kuantitas &amp; Harga'!$G$155</definedName>
    <definedName name="_______DIV7">'[25]Kuantitas &amp; Harga'!$G$319</definedName>
    <definedName name="_______DIV8">'[25]Kuantitas &amp; Harga'!$G$377</definedName>
    <definedName name="_______DIV9">'[25]Kuantitas &amp; Harga'!$G$405</definedName>
    <definedName name="_______E019">'[26]Upah&amp;Bahan'!$U$261</definedName>
    <definedName name="_______e039">'[26]Upah&amp;Bahan'!$U$317</definedName>
    <definedName name="_______e100">'[26]Upah&amp;Bahan'!$U$1045</definedName>
    <definedName name="_______e101">'[26]Upah&amp;Bahan'!$U$1101</definedName>
    <definedName name="_______e102">'[26]Upah&amp;Bahan'!$U$1157</definedName>
    <definedName name="_______e103">'[26]Upah&amp;Bahan'!$U$1213</definedName>
    <definedName name="_______e104">'[26]Upah&amp;Bahan'!$U$1612</definedName>
    <definedName name="_______EEE01" localSheetId="17">#REF!</definedName>
    <definedName name="_______EEE01">#REF!</definedName>
    <definedName name="_______EEE02" localSheetId="17">#REF!</definedName>
    <definedName name="_______EEE02">#REF!</definedName>
    <definedName name="_______EEE03" localSheetId="17">#REF!</definedName>
    <definedName name="_______EEE03">#REF!</definedName>
    <definedName name="_______EEE04" localSheetId="17">#REF!</definedName>
    <definedName name="_______EEE04">#REF!</definedName>
    <definedName name="_______EEE05" localSheetId="17">#REF!</definedName>
    <definedName name="_______EEE05">#REF!</definedName>
    <definedName name="_______EEE06" localSheetId="17">#REF!</definedName>
    <definedName name="_______EEE06">#REF!</definedName>
    <definedName name="_______EEE07" localSheetId="17">#REF!</definedName>
    <definedName name="_______EEE07">#REF!</definedName>
    <definedName name="_______EEE08" localSheetId="17">#REF!</definedName>
    <definedName name="_______EEE08">#REF!</definedName>
    <definedName name="_______EEE09" localSheetId="17">#REF!</definedName>
    <definedName name="_______EEE09">#REF!</definedName>
    <definedName name="_______EEE10" localSheetId="17">#REF!</definedName>
    <definedName name="_______EEE10">#REF!</definedName>
    <definedName name="_______EEE11" localSheetId="17">#REF!</definedName>
    <definedName name="_______EEE11">#REF!</definedName>
    <definedName name="_______EEE12" localSheetId="17">#REF!</definedName>
    <definedName name="_______EEE12">#REF!</definedName>
    <definedName name="_______EEE13" localSheetId="17">#REF!</definedName>
    <definedName name="_______EEE13">#REF!</definedName>
    <definedName name="_______EEE14" localSheetId="17">#REF!</definedName>
    <definedName name="_______EEE14">#REF!</definedName>
    <definedName name="_______EEE15" localSheetId="17">#REF!</definedName>
    <definedName name="_______EEE15">#REF!</definedName>
    <definedName name="_______EEE16" localSheetId="17">#REF!</definedName>
    <definedName name="_______EEE16">#REF!</definedName>
    <definedName name="_______EEE17" localSheetId="17">#REF!</definedName>
    <definedName name="_______EEE17">#REF!</definedName>
    <definedName name="_______EEE18" localSheetId="17">#REF!</definedName>
    <definedName name="_______EEE18">#REF!</definedName>
    <definedName name="_______EEE19" localSheetId="17">#REF!</definedName>
    <definedName name="_______EEE19">#REF!</definedName>
    <definedName name="_______EEE20" localSheetId="17">#REF!</definedName>
    <definedName name="_______EEE20">#REF!</definedName>
    <definedName name="_______EEE21" localSheetId="17">#REF!</definedName>
    <definedName name="_______EEE21">#REF!</definedName>
    <definedName name="_______EEE22" localSheetId="17">#REF!</definedName>
    <definedName name="_______EEE22">#REF!</definedName>
    <definedName name="_______EEE23" localSheetId="17">#REF!</definedName>
    <definedName name="_______EEE23">#REF!</definedName>
    <definedName name="_______EEE24" localSheetId="17">#REF!</definedName>
    <definedName name="_______EEE24">#REF!</definedName>
    <definedName name="_______EEE25" localSheetId="17">#REF!</definedName>
    <definedName name="_______EEE25">#REF!</definedName>
    <definedName name="_______EEE26" localSheetId="17">#REF!</definedName>
    <definedName name="_______EEE26">#REF!</definedName>
    <definedName name="_______EEE27" localSheetId="17">#REF!</definedName>
    <definedName name="_______EEE27">#REF!</definedName>
    <definedName name="_______EEE28" localSheetId="17">#REF!</definedName>
    <definedName name="_______EEE28">#REF!</definedName>
    <definedName name="_______EEE29" localSheetId="17">#REF!</definedName>
    <definedName name="_______EEE29">#REF!</definedName>
    <definedName name="_______EEE30" localSheetId="17">#REF!</definedName>
    <definedName name="_______EEE30">#REF!</definedName>
    <definedName name="_______EEE31" localSheetId="17">#REF!</definedName>
    <definedName name="_______EEE31">#REF!</definedName>
    <definedName name="_______EEE32" localSheetId="17">#REF!</definedName>
    <definedName name="_______EEE32">#REF!</definedName>
    <definedName name="_______EEE33" localSheetId="17">#REF!</definedName>
    <definedName name="_______EEE33">#REF!</definedName>
    <definedName name="_______HAL1" localSheetId="17">#REF!</definedName>
    <definedName name="_______HAL1">#REF!</definedName>
    <definedName name="_______HAL2" localSheetId="17">#REF!</definedName>
    <definedName name="_______HAL2">#REF!</definedName>
    <definedName name="_______HAL3" localSheetId="17">#REF!</definedName>
    <definedName name="_______HAL3">#REF!</definedName>
    <definedName name="_______HAL4" localSheetId="17">#REF!</definedName>
    <definedName name="_______HAL4">#REF!</definedName>
    <definedName name="_______HAL5" localSheetId="17">#REF!</definedName>
    <definedName name="_______HAL5">#REF!</definedName>
    <definedName name="_______HAL6" localSheetId="17">#REF!</definedName>
    <definedName name="_______HAL6">#REF!</definedName>
    <definedName name="_______HAL7" localSheetId="17">#REF!</definedName>
    <definedName name="_______HAL7">#REF!</definedName>
    <definedName name="_______HAL8" localSheetId="17">#REF!</definedName>
    <definedName name="_______HAL8">#REF!</definedName>
    <definedName name="_______KL12">[31]alat!$AW$18</definedName>
    <definedName name="_______kl3" localSheetId="17">[33]HARGA!#REF!</definedName>
    <definedName name="_______kl3">[33]HARGA!#REF!</definedName>
    <definedName name="_______kl4" localSheetId="17">[33]HARGA!#REF!</definedName>
    <definedName name="_______kl4">[33]HARGA!#REF!</definedName>
    <definedName name="_______kl5" localSheetId="17">[33]HARGA!#REF!</definedName>
    <definedName name="_______kl5">[33]HARGA!#REF!</definedName>
    <definedName name="_______kl6" localSheetId="17">[33]HARGA!#REF!</definedName>
    <definedName name="_______kl6">[33]HARGA!#REF!</definedName>
    <definedName name="_______LLL01" localSheetId="17">#REF!</definedName>
    <definedName name="_______LLL01">#REF!</definedName>
    <definedName name="_______LLL02" localSheetId="17">#REF!</definedName>
    <definedName name="_______LLL02">#REF!</definedName>
    <definedName name="_______LLL03" localSheetId="17">#REF!</definedName>
    <definedName name="_______LLL03">#REF!</definedName>
    <definedName name="_______LLL04" localSheetId="17">#REF!</definedName>
    <definedName name="_______LLL04">#REF!</definedName>
    <definedName name="_______LLL05" localSheetId="17">#REF!</definedName>
    <definedName name="_______LLL05">#REF!</definedName>
    <definedName name="_______LLL06" localSheetId="17">#REF!</definedName>
    <definedName name="_______LLL06">#REF!</definedName>
    <definedName name="_______LLL07" localSheetId="17">#REF!</definedName>
    <definedName name="_______LLL07">#REF!</definedName>
    <definedName name="_______LLL08" localSheetId="17">#REF!</definedName>
    <definedName name="_______LLL08">#REF!</definedName>
    <definedName name="_______LLL09" localSheetId="17">#REF!</definedName>
    <definedName name="_______LLL09">#REF!</definedName>
    <definedName name="_______LLL10" localSheetId="17">#REF!</definedName>
    <definedName name="_______LLL10">#REF!</definedName>
    <definedName name="_______LLL11" localSheetId="17">#REF!</definedName>
    <definedName name="_______LLL11">#REF!</definedName>
    <definedName name="_______MBM2" localSheetId="17">#REF!</definedName>
    <definedName name="_______MBM2">#REF!</definedName>
    <definedName name="_______MDE01" localSheetId="17">#REF!</definedName>
    <definedName name="_______MDE01">#REF!</definedName>
    <definedName name="_______MDE02" localSheetId="17">#REF!</definedName>
    <definedName name="_______MDE02">#REF!</definedName>
    <definedName name="_______MDE03" localSheetId="17">#REF!</definedName>
    <definedName name="_______MDE03">#REF!</definedName>
    <definedName name="_______MDE04" localSheetId="17">#REF!</definedName>
    <definedName name="_______MDE04">#REF!</definedName>
    <definedName name="_______MDE05" localSheetId="17">#REF!</definedName>
    <definedName name="_______MDE05">#REF!</definedName>
    <definedName name="_______MDE06" localSheetId="17">#REF!</definedName>
    <definedName name="_______MDE06">#REF!</definedName>
    <definedName name="_______MDE07" localSheetId="17">#REF!</definedName>
    <definedName name="_______MDE07">#REF!</definedName>
    <definedName name="_______MDE08">'[20]An Sat Alat'!$BO$214</definedName>
    <definedName name="_______MDE09" localSheetId="17">#REF!</definedName>
    <definedName name="_______MDE09">#REF!</definedName>
    <definedName name="_______MDE10" localSheetId="17">#REF!</definedName>
    <definedName name="_______MDE10">#REF!</definedName>
    <definedName name="_______MDE11" localSheetId="17">#REF!</definedName>
    <definedName name="_______MDE11">#REF!</definedName>
    <definedName name="_______MDE12" localSheetId="17">#REF!</definedName>
    <definedName name="_______MDE12">#REF!</definedName>
    <definedName name="_______MDE13" localSheetId="17">#REF!</definedName>
    <definedName name="_______MDE13">#REF!</definedName>
    <definedName name="_______MDE14" localSheetId="17">#REF!</definedName>
    <definedName name="_______MDE14">#REF!</definedName>
    <definedName name="_______MDE15" localSheetId="17">#REF!</definedName>
    <definedName name="_______MDE15">#REF!</definedName>
    <definedName name="_______MDE16" localSheetId="17">#REF!</definedName>
    <definedName name="_______MDE16">#REF!</definedName>
    <definedName name="_______MDE17" localSheetId="17">#REF!</definedName>
    <definedName name="_______MDE17">#REF!</definedName>
    <definedName name="_______MDE18" localSheetId="17">#REF!</definedName>
    <definedName name="_______MDE18">#REF!</definedName>
    <definedName name="_______MDE19" localSheetId="17">#REF!</definedName>
    <definedName name="_______MDE19">#REF!</definedName>
    <definedName name="_______MDE20" localSheetId="17">#REF!</definedName>
    <definedName name="_______MDE20">#REF!</definedName>
    <definedName name="_______MDE21" localSheetId="17">#REF!</definedName>
    <definedName name="_______MDE21">#REF!</definedName>
    <definedName name="_______MDE22" localSheetId="17">#REF!</definedName>
    <definedName name="_______MDE22">#REF!</definedName>
    <definedName name="_______MDE23" localSheetId="17">#REF!</definedName>
    <definedName name="_______MDE23">#REF!</definedName>
    <definedName name="_______MDE24" localSheetId="17">#REF!</definedName>
    <definedName name="_______MDE24">#REF!</definedName>
    <definedName name="_______MDE25" localSheetId="17">#REF!</definedName>
    <definedName name="_______MDE25">#REF!</definedName>
    <definedName name="_______MDE26" localSheetId="17">#REF!</definedName>
    <definedName name="_______MDE26">#REF!</definedName>
    <definedName name="_______MDE27" localSheetId="17">#REF!</definedName>
    <definedName name="_______MDE27">#REF!</definedName>
    <definedName name="_______MDE28" localSheetId="17">#REF!</definedName>
    <definedName name="_______MDE28">#REF!</definedName>
    <definedName name="_______MDE29" localSheetId="17">#REF!</definedName>
    <definedName name="_______MDE29">#REF!</definedName>
    <definedName name="_______MDE30" localSheetId="17">#REF!</definedName>
    <definedName name="_______MDE30">#REF!</definedName>
    <definedName name="_______MDE31" localSheetId="17">#REF!</definedName>
    <definedName name="_______MDE31">#REF!</definedName>
    <definedName name="_______MDE32" localSheetId="17">#REF!</definedName>
    <definedName name="_______MDE32">#REF!</definedName>
    <definedName name="_______MDE33" localSheetId="17">#REF!</definedName>
    <definedName name="_______MDE33">#REF!</definedName>
    <definedName name="_______MDE34" localSheetId="17">#REF!</definedName>
    <definedName name="_______MDE34">#REF!</definedName>
    <definedName name="_______MDE35" localSheetId="17">#REF!</definedName>
    <definedName name="_______MDE35">#REF!</definedName>
    <definedName name="_______MDE36" localSheetId="17">#REF!</definedName>
    <definedName name="_______MDE36">#REF!</definedName>
    <definedName name="_______MDE37" localSheetId="17">#REF!</definedName>
    <definedName name="_______MDE37">#REF!</definedName>
    <definedName name="_______MDE38" localSheetId="17">#REF!</definedName>
    <definedName name="_______MDE38">#REF!</definedName>
    <definedName name="_______MDE39" localSheetId="17">#REF!</definedName>
    <definedName name="_______MDE39">#REF!</definedName>
    <definedName name="_______MDE40" localSheetId="17">#REF!</definedName>
    <definedName name="_______MDE40">#REF!</definedName>
    <definedName name="_______MDE41" localSheetId="17">#REF!</definedName>
    <definedName name="_______MDE41">#REF!</definedName>
    <definedName name="_______MDE42" localSheetId="17">#REF!</definedName>
    <definedName name="_______MDE42">#REF!</definedName>
    <definedName name="_______MDE43" localSheetId="17">#REF!</definedName>
    <definedName name="_______MDE43">#REF!</definedName>
    <definedName name="_______MDE44" localSheetId="17">#REF!</definedName>
    <definedName name="_______MDE44">#REF!</definedName>
    <definedName name="_______MDE45" localSheetId="17">#REF!</definedName>
    <definedName name="_______MDE45">#REF!</definedName>
    <definedName name="_______MDE46" localSheetId="17">#REF!</definedName>
    <definedName name="_______MDE46">#REF!</definedName>
    <definedName name="_______MDE47" localSheetId="17">#REF!</definedName>
    <definedName name="_______MDE47">#REF!</definedName>
    <definedName name="_______MDE48" localSheetId="17">#REF!</definedName>
    <definedName name="_______MDE48">#REF!</definedName>
    <definedName name="_______MDE49" localSheetId="17">#REF!</definedName>
    <definedName name="_______MDE49">#REF!</definedName>
    <definedName name="_______MDE50" localSheetId="17">#REF!</definedName>
    <definedName name="_______MDE50">#REF!</definedName>
    <definedName name="_______MDE51" localSheetId="17">#REF!</definedName>
    <definedName name="_______MDE51">#REF!</definedName>
    <definedName name="_______MDE52" localSheetId="17">#REF!</definedName>
    <definedName name="_______MDE52">#REF!</definedName>
    <definedName name="_______MDE53" localSheetId="17">#REF!</definedName>
    <definedName name="_______MDE53">#REF!</definedName>
    <definedName name="_______MDE54" localSheetId="17">#REF!</definedName>
    <definedName name="_______MDE54">#REF!</definedName>
    <definedName name="_______MDE55" localSheetId="17">#REF!</definedName>
    <definedName name="_______MDE55">#REF!</definedName>
    <definedName name="_______MDE56" localSheetId="17">#REF!</definedName>
    <definedName name="_______MDE56">#REF!</definedName>
    <definedName name="_______MDE57" localSheetId="17">#REF!</definedName>
    <definedName name="_______MDE57">#REF!</definedName>
    <definedName name="_______MDE58" localSheetId="17">#REF!</definedName>
    <definedName name="_______MDE58">#REF!</definedName>
    <definedName name="_______MDE59" localSheetId="17">#REF!</definedName>
    <definedName name="_______MDE59">#REF!</definedName>
    <definedName name="_______MDE60" localSheetId="17">#REF!</definedName>
    <definedName name="_______MDE60">#REF!</definedName>
    <definedName name="_______MDE61" localSheetId="17">#REF!</definedName>
    <definedName name="_______MDE61">#REF!</definedName>
    <definedName name="_______MDE62" localSheetId="17">#REF!</definedName>
    <definedName name="_______MDE62">#REF!</definedName>
    <definedName name="_______MDE63" localSheetId="17">#REF!</definedName>
    <definedName name="_______MDE63">#REF!</definedName>
    <definedName name="_______MDE64" localSheetId="17">#REF!</definedName>
    <definedName name="_______MDE64">#REF!</definedName>
    <definedName name="_______MDE65" localSheetId="17">#REF!</definedName>
    <definedName name="_______MDE65">#REF!</definedName>
    <definedName name="_______MDE66" localSheetId="17">#REF!</definedName>
    <definedName name="_______MDE66">#REF!</definedName>
    <definedName name="_______MDE67" localSheetId="17">#REF!</definedName>
    <definedName name="_______MDE67">#REF!</definedName>
    <definedName name="_______MDE68" localSheetId="17">#REF!</definedName>
    <definedName name="_______MDE68">#REF!</definedName>
    <definedName name="_______ME01" localSheetId="17">#REF!</definedName>
    <definedName name="_______ME01">#REF!</definedName>
    <definedName name="_______ME02" localSheetId="17">#REF!</definedName>
    <definedName name="_______ME02">#REF!</definedName>
    <definedName name="_______ME03" localSheetId="17">#REF!</definedName>
    <definedName name="_______ME03">#REF!</definedName>
    <definedName name="_______ME04" localSheetId="17">#REF!</definedName>
    <definedName name="_______ME04">#REF!</definedName>
    <definedName name="_______ME05" localSheetId="17">#REF!</definedName>
    <definedName name="_______ME05">#REF!</definedName>
    <definedName name="_______ME06" localSheetId="17">#REF!</definedName>
    <definedName name="_______ME06">#REF!</definedName>
    <definedName name="_______ME07" localSheetId="17">#REF!</definedName>
    <definedName name="_______ME07">#REF!</definedName>
    <definedName name="_______ME08">'[20]An Sat Alat'!$BO$213</definedName>
    <definedName name="_______ME09" localSheetId="17">#REF!</definedName>
    <definedName name="_______ME09">#REF!</definedName>
    <definedName name="_______ME10" localSheetId="17">#REF!</definedName>
    <definedName name="_______ME10">#REF!</definedName>
    <definedName name="_______ME11" localSheetId="17">#REF!</definedName>
    <definedName name="_______ME11">#REF!</definedName>
    <definedName name="_______ME12" localSheetId="17">#REF!</definedName>
    <definedName name="_______ME12">#REF!</definedName>
    <definedName name="_______ME13" localSheetId="17">#REF!</definedName>
    <definedName name="_______ME13">#REF!</definedName>
    <definedName name="_______ME14" localSheetId="17">#REF!</definedName>
    <definedName name="_______ME14">#REF!</definedName>
    <definedName name="_______ME15" localSheetId="17">#REF!</definedName>
    <definedName name="_______ME15">#REF!</definedName>
    <definedName name="_______ME16" localSheetId="17">#REF!</definedName>
    <definedName name="_______ME16">#REF!</definedName>
    <definedName name="_______ME17" localSheetId="17">#REF!</definedName>
    <definedName name="_______ME17">#REF!</definedName>
    <definedName name="_______ME18" localSheetId="17">#REF!</definedName>
    <definedName name="_______ME18">#REF!</definedName>
    <definedName name="_______ME19" localSheetId="17">#REF!</definedName>
    <definedName name="_______ME19">#REF!</definedName>
    <definedName name="_______ME20" localSheetId="17">#REF!</definedName>
    <definedName name="_______ME20">#REF!</definedName>
    <definedName name="_______ME21" localSheetId="17">#REF!</definedName>
    <definedName name="_______ME21">#REF!</definedName>
    <definedName name="_______ME22" localSheetId="17">#REF!</definedName>
    <definedName name="_______ME22">#REF!</definedName>
    <definedName name="_______ME23" localSheetId="17">#REF!</definedName>
    <definedName name="_______ME23">#REF!</definedName>
    <definedName name="_______ME24" localSheetId="17">#REF!</definedName>
    <definedName name="_______ME24">#REF!</definedName>
    <definedName name="_______ME25" localSheetId="17">#REF!</definedName>
    <definedName name="_______ME25">#REF!</definedName>
    <definedName name="_______ME26" localSheetId="17">#REF!</definedName>
    <definedName name="_______ME26">#REF!</definedName>
    <definedName name="_______ME27" localSheetId="17">#REF!</definedName>
    <definedName name="_______ME27">#REF!</definedName>
    <definedName name="_______ME28" localSheetId="17">#REF!</definedName>
    <definedName name="_______ME28">#REF!</definedName>
    <definedName name="_______ME29" localSheetId="17">#REF!</definedName>
    <definedName name="_______ME29">#REF!</definedName>
    <definedName name="_______ME30" localSheetId="17">#REF!</definedName>
    <definedName name="_______ME30">#REF!</definedName>
    <definedName name="_______ME31" localSheetId="17">#REF!</definedName>
    <definedName name="_______ME31">#REF!</definedName>
    <definedName name="_______ME32" localSheetId="17">#REF!</definedName>
    <definedName name="_______ME32">#REF!</definedName>
    <definedName name="_______ME33" localSheetId="17">#REF!</definedName>
    <definedName name="_______ME33">#REF!</definedName>
    <definedName name="_______ME34" localSheetId="17">#REF!</definedName>
    <definedName name="_______ME34">#REF!</definedName>
    <definedName name="_______ME35" localSheetId="17">#REF!</definedName>
    <definedName name="_______ME35">#REF!</definedName>
    <definedName name="_______ME36" localSheetId="17">#REF!</definedName>
    <definedName name="_______ME36">#REF!</definedName>
    <definedName name="_______ME37" localSheetId="17">#REF!</definedName>
    <definedName name="_______ME37">#REF!</definedName>
    <definedName name="_______ME38" localSheetId="17">#REF!</definedName>
    <definedName name="_______ME38">#REF!</definedName>
    <definedName name="_______ME39" localSheetId="17">#REF!</definedName>
    <definedName name="_______ME39">#REF!</definedName>
    <definedName name="_______ME40" localSheetId="17">#REF!</definedName>
    <definedName name="_______ME40">#REF!</definedName>
    <definedName name="_______ME41" localSheetId="17">#REF!</definedName>
    <definedName name="_______ME41">#REF!</definedName>
    <definedName name="_______ME42" localSheetId="17">#REF!</definedName>
    <definedName name="_______ME42">#REF!</definedName>
    <definedName name="_______ME43" localSheetId="17">#REF!</definedName>
    <definedName name="_______ME43">#REF!</definedName>
    <definedName name="_______ME44" localSheetId="17">#REF!</definedName>
    <definedName name="_______ME44">#REF!</definedName>
    <definedName name="_______ME45" localSheetId="17">#REF!</definedName>
    <definedName name="_______ME45">#REF!</definedName>
    <definedName name="_______ME46" localSheetId="17">#REF!</definedName>
    <definedName name="_______ME46">#REF!</definedName>
    <definedName name="_______ME47" localSheetId="17">#REF!</definedName>
    <definedName name="_______ME47">#REF!</definedName>
    <definedName name="_______ME48" localSheetId="17">#REF!</definedName>
    <definedName name="_______ME48">#REF!</definedName>
    <definedName name="_______ME49" localSheetId="17">#REF!</definedName>
    <definedName name="_______ME49">#REF!</definedName>
    <definedName name="_______ME50" localSheetId="17">#REF!</definedName>
    <definedName name="_______ME50">#REF!</definedName>
    <definedName name="_______ME51" localSheetId="17">#REF!</definedName>
    <definedName name="_______ME51">#REF!</definedName>
    <definedName name="_______ME52" localSheetId="17">#REF!</definedName>
    <definedName name="_______ME52">#REF!</definedName>
    <definedName name="_______ME53" localSheetId="17">#REF!</definedName>
    <definedName name="_______ME53">#REF!</definedName>
    <definedName name="_______ME54" localSheetId="17">#REF!</definedName>
    <definedName name="_______ME54">#REF!</definedName>
    <definedName name="_______ME55" localSheetId="17">#REF!</definedName>
    <definedName name="_______ME55">#REF!</definedName>
    <definedName name="_______ME56" localSheetId="17">#REF!</definedName>
    <definedName name="_______ME56">#REF!</definedName>
    <definedName name="_______ME57" localSheetId="17">#REF!</definedName>
    <definedName name="_______ME57">#REF!</definedName>
    <definedName name="_______ME58" localSheetId="17">#REF!</definedName>
    <definedName name="_______ME58">#REF!</definedName>
    <definedName name="_______ME59" localSheetId="17">#REF!</definedName>
    <definedName name="_______ME59">#REF!</definedName>
    <definedName name="_______ME60" localSheetId="17">#REF!</definedName>
    <definedName name="_______ME60">#REF!</definedName>
    <definedName name="_______ME61" localSheetId="17">#REF!</definedName>
    <definedName name="_______ME61">#REF!</definedName>
    <definedName name="_______ME62" localSheetId="17">#REF!</definedName>
    <definedName name="_______ME62">#REF!</definedName>
    <definedName name="_______ME63" localSheetId="17">#REF!</definedName>
    <definedName name="_______ME63">#REF!</definedName>
    <definedName name="_______ME64" localSheetId="17">#REF!</definedName>
    <definedName name="_______ME64">#REF!</definedName>
    <definedName name="_______ME65" localSheetId="17">#REF!</definedName>
    <definedName name="_______ME65">#REF!</definedName>
    <definedName name="_______ME66" localSheetId="17">#REF!</definedName>
    <definedName name="_______ME66">#REF!</definedName>
    <definedName name="_______ME67" localSheetId="17">#REF!</definedName>
    <definedName name="_______ME67">#REF!</definedName>
    <definedName name="_______ME68" localSheetId="17">#REF!</definedName>
    <definedName name="_______ME68">#REF!</definedName>
    <definedName name="_______MMM01" localSheetId="17">#REF!</definedName>
    <definedName name="_______MMM01">#REF!</definedName>
    <definedName name="_______MMM02" localSheetId="17">#REF!</definedName>
    <definedName name="_______MMM02">#REF!</definedName>
    <definedName name="_______MMM03" localSheetId="17">#REF!</definedName>
    <definedName name="_______MMM03">#REF!</definedName>
    <definedName name="_______MMM04" localSheetId="17">#REF!</definedName>
    <definedName name="_______MMM04">#REF!</definedName>
    <definedName name="_______MMM05" localSheetId="17">#REF!</definedName>
    <definedName name="_______MMM05">#REF!</definedName>
    <definedName name="_______MMM06" localSheetId="17">#REF!</definedName>
    <definedName name="_______MMM06">#REF!</definedName>
    <definedName name="_______MMM07" localSheetId="17">#REF!</definedName>
    <definedName name="_______MMM07">#REF!</definedName>
    <definedName name="_______MMM08" localSheetId="17">#REF!</definedName>
    <definedName name="_______MMM08">#REF!</definedName>
    <definedName name="_______MMM09" localSheetId="17">#REF!</definedName>
    <definedName name="_______MMM09">#REF!</definedName>
    <definedName name="_______MMM10" localSheetId="17">#REF!</definedName>
    <definedName name="_______MMM10">#REF!</definedName>
    <definedName name="_______MMM11" localSheetId="17">#REF!</definedName>
    <definedName name="_______MMM11">#REF!</definedName>
    <definedName name="_______MMM12" localSheetId="17">#REF!</definedName>
    <definedName name="_______MMM12">#REF!</definedName>
    <definedName name="_______MMM13" localSheetId="17">#REF!</definedName>
    <definedName name="_______MMM13">#REF!</definedName>
    <definedName name="_______MMM14" localSheetId="17">#REF!</definedName>
    <definedName name="_______MMM14">#REF!</definedName>
    <definedName name="_______MMM15" localSheetId="17">#REF!</definedName>
    <definedName name="_______MMM15">#REF!</definedName>
    <definedName name="_______MMM16" localSheetId="17">#REF!</definedName>
    <definedName name="_______MMM16">#REF!</definedName>
    <definedName name="_______MMM17" localSheetId="17">#REF!</definedName>
    <definedName name="_______MMM17">#REF!</definedName>
    <definedName name="_______MMM18" localSheetId="17">#REF!</definedName>
    <definedName name="_______MMM18">#REF!</definedName>
    <definedName name="_______MMM19" localSheetId="17">#REF!</definedName>
    <definedName name="_______MMM19">#REF!</definedName>
    <definedName name="_______MMM20" localSheetId="17">#REF!</definedName>
    <definedName name="_______MMM20">#REF!</definedName>
    <definedName name="_______MMM21" localSheetId="17">#REF!</definedName>
    <definedName name="_______MMM21">#REF!</definedName>
    <definedName name="_______MMM22" localSheetId="17">#REF!</definedName>
    <definedName name="_______MMM22">#REF!</definedName>
    <definedName name="_______MMM23" localSheetId="17">#REF!</definedName>
    <definedName name="_______MMM23">#REF!</definedName>
    <definedName name="_______MMM24" localSheetId="17">#REF!</definedName>
    <definedName name="_______MMM24">#REF!</definedName>
    <definedName name="_______MMM25" localSheetId="17">#REF!</definedName>
    <definedName name="_______MMM25">#REF!</definedName>
    <definedName name="_______MMM26" localSheetId="17">#REF!</definedName>
    <definedName name="_______MMM26">#REF!</definedName>
    <definedName name="_______MMM27" localSheetId="17">#REF!</definedName>
    <definedName name="_______MMM27">#REF!</definedName>
    <definedName name="_______MMM28" localSheetId="17">#REF!</definedName>
    <definedName name="_______MMM28">#REF!</definedName>
    <definedName name="_______MMM29" localSheetId="17">#REF!</definedName>
    <definedName name="_______MMM29">#REF!</definedName>
    <definedName name="_______MMM30" localSheetId="17">#REF!</definedName>
    <definedName name="_______MMM30">#REF!</definedName>
    <definedName name="_______MMM31" localSheetId="17">#REF!</definedName>
    <definedName name="_______MMM31">#REF!</definedName>
    <definedName name="_______MMM32" localSheetId="17">#REF!</definedName>
    <definedName name="_______MMM32">#REF!</definedName>
    <definedName name="_______MMM33" localSheetId="17">#REF!</definedName>
    <definedName name="_______MMM33">#REF!</definedName>
    <definedName name="_______MMM34" localSheetId="17">#REF!</definedName>
    <definedName name="_______MMM34">#REF!</definedName>
    <definedName name="_______MMM35" localSheetId="17">#REF!</definedName>
    <definedName name="_______MMM35">#REF!</definedName>
    <definedName name="_______MMM36" localSheetId="17">#REF!</definedName>
    <definedName name="_______MMM36">#REF!</definedName>
    <definedName name="_______MMM37" localSheetId="17">#REF!</definedName>
    <definedName name="_______MMM37">#REF!</definedName>
    <definedName name="_______MMM38" localSheetId="17">#REF!</definedName>
    <definedName name="_______MMM38">#REF!</definedName>
    <definedName name="_______MMM39" localSheetId="17">#REF!</definedName>
    <definedName name="_______MMM39">#REF!</definedName>
    <definedName name="_______MMM40" localSheetId="17">#REF!</definedName>
    <definedName name="_______MMM40">#REF!</definedName>
    <definedName name="_______MMM41" localSheetId="17">#REF!</definedName>
    <definedName name="_______MMM41">#REF!</definedName>
    <definedName name="_______MMM411" localSheetId="17">#REF!</definedName>
    <definedName name="_______MMM411">#REF!</definedName>
    <definedName name="_______MMM42" localSheetId="17">#REF!</definedName>
    <definedName name="_______MMM42">#REF!</definedName>
    <definedName name="_______MMM43" localSheetId="17">#REF!</definedName>
    <definedName name="_______MMM43">#REF!</definedName>
    <definedName name="_______MMM44" localSheetId="17">#REF!</definedName>
    <definedName name="_______MMM44">#REF!</definedName>
    <definedName name="_______MMM45" localSheetId="17">#REF!</definedName>
    <definedName name="_______MMM45">#REF!</definedName>
    <definedName name="_______MMM46" localSheetId="17">#REF!</definedName>
    <definedName name="_______MMM46">#REF!</definedName>
    <definedName name="_______MMM47" localSheetId="17">#REF!</definedName>
    <definedName name="_______MMM47">#REF!</definedName>
    <definedName name="_______MMM48" localSheetId="17">#REF!</definedName>
    <definedName name="_______MMM48">#REF!</definedName>
    <definedName name="_______MMM49" localSheetId="17">#REF!</definedName>
    <definedName name="_______MMM49">#REF!</definedName>
    <definedName name="_______MMM50" localSheetId="17">#REF!</definedName>
    <definedName name="_______MMM50">#REF!</definedName>
    <definedName name="_______MMM51" localSheetId="17">#REF!</definedName>
    <definedName name="_______MMM51">#REF!</definedName>
    <definedName name="_______MMM52" localSheetId="17">#REF!</definedName>
    <definedName name="_______MMM52">#REF!</definedName>
    <definedName name="_______MMM53" localSheetId="17">#REF!</definedName>
    <definedName name="_______MMM53">#REF!</definedName>
    <definedName name="_______MMM54" localSheetId="17">#REF!</definedName>
    <definedName name="_______MMM54">#REF!</definedName>
    <definedName name="_______PVC1" localSheetId="17">#REF!</definedName>
    <definedName name="_______PVC1">#REF!</definedName>
    <definedName name="_______PVC2" localSheetId="17">#REF!</definedName>
    <definedName name="_______PVC2">#REF!</definedName>
    <definedName name="_______PVC4" localSheetId="17">#REF!</definedName>
    <definedName name="_______PVC4">#REF!</definedName>
    <definedName name="_______PVC6" localSheetId="17">#REF!</definedName>
    <definedName name="_______PVC6">#REF!</definedName>
    <definedName name="_______SAK1" localSheetId="17">#REF!</definedName>
    <definedName name="_______SAK1">#REF!</definedName>
    <definedName name="______aaa1" localSheetId="17">#REF!</definedName>
    <definedName name="______aaa1">#REF!</definedName>
    <definedName name="______bln2" localSheetId="17">#REF!</definedName>
    <definedName name="______bln2">#REF!</definedName>
    <definedName name="______bsd45" localSheetId="17">[33]HARGA!#REF!</definedName>
    <definedName name="______bsd45">[33]HARGA!#REF!</definedName>
    <definedName name="______COR135" localSheetId="17">[34]Anl!#REF!</definedName>
    <definedName name="______COR135">[34]Anl!#REF!</definedName>
    <definedName name="______DIV1">'[25]Kuantitas &amp; Harga'!$G$26</definedName>
    <definedName name="______DIV10">'[25]Kuantitas &amp; Harga'!$G$418</definedName>
    <definedName name="______DIV11" localSheetId="17">[15]RAB!#REF!</definedName>
    <definedName name="______DIV11">[15]RAB!#REF!</definedName>
    <definedName name="______DIV2">'[25]Kuantitas &amp; Harga'!$G$50</definedName>
    <definedName name="______DIV3">'[25]Kuantitas &amp; Harga'!$G$84</definedName>
    <definedName name="______DIV4">'[25]Kuantitas &amp; Harga'!$G$99</definedName>
    <definedName name="______DIV5">'[25]Kuantitas &amp; Harga'!$G$119</definedName>
    <definedName name="______DIV6">'[25]Kuantitas &amp; Harga'!$G$155</definedName>
    <definedName name="______DIV7">'[25]Kuantitas &amp; Harga'!$G$319</definedName>
    <definedName name="______DIV8">'[25]Kuantitas &amp; Harga'!$G$377</definedName>
    <definedName name="______DIV9">'[25]Kuantitas &amp; Harga'!$G$405</definedName>
    <definedName name="______E019">'[26]Upah&amp;Bahan'!$U$261</definedName>
    <definedName name="______e039">'[26]Upah&amp;Bahan'!$U$317</definedName>
    <definedName name="______e100">'[26]Upah&amp;Bahan'!$U$1045</definedName>
    <definedName name="______e101">'[26]Upah&amp;Bahan'!$U$1101</definedName>
    <definedName name="______e102">'[26]Upah&amp;Bahan'!$U$1157</definedName>
    <definedName name="______e103">'[26]Upah&amp;Bahan'!$U$1213</definedName>
    <definedName name="______e104">'[26]Upah&amp;Bahan'!$U$1612</definedName>
    <definedName name="______EEE01" localSheetId="17">#REF!</definedName>
    <definedName name="______EEE01">#REF!</definedName>
    <definedName name="______EEE02" localSheetId="17">#REF!</definedName>
    <definedName name="______EEE02">#REF!</definedName>
    <definedName name="______EEE03" localSheetId="17">#REF!</definedName>
    <definedName name="______EEE03">#REF!</definedName>
    <definedName name="______EEE04" localSheetId="17">#REF!</definedName>
    <definedName name="______EEE04">#REF!</definedName>
    <definedName name="______EEE05" localSheetId="17">#REF!</definedName>
    <definedName name="______EEE05">#REF!</definedName>
    <definedName name="______EEE06" localSheetId="17">#REF!</definedName>
    <definedName name="______EEE06">#REF!</definedName>
    <definedName name="______EEE07" localSheetId="17">#REF!</definedName>
    <definedName name="______EEE07">#REF!</definedName>
    <definedName name="______EEE08" localSheetId="17">#REF!</definedName>
    <definedName name="______EEE08">#REF!</definedName>
    <definedName name="______EEE09" localSheetId="17">#REF!</definedName>
    <definedName name="______EEE09">#REF!</definedName>
    <definedName name="______EEE10" localSheetId="17">#REF!</definedName>
    <definedName name="______EEE10">#REF!</definedName>
    <definedName name="______EEE11" localSheetId="17">#REF!</definedName>
    <definedName name="______EEE11">#REF!</definedName>
    <definedName name="______EEE12" localSheetId="17">#REF!</definedName>
    <definedName name="______EEE12">#REF!</definedName>
    <definedName name="______EEE13" localSheetId="17">#REF!</definedName>
    <definedName name="______EEE13">#REF!</definedName>
    <definedName name="______EEE14" localSheetId="17">#REF!</definedName>
    <definedName name="______EEE14">#REF!</definedName>
    <definedName name="______EEE15" localSheetId="17">#REF!</definedName>
    <definedName name="______EEE15">#REF!</definedName>
    <definedName name="______EEE16" localSheetId="17">#REF!</definedName>
    <definedName name="______EEE16">#REF!</definedName>
    <definedName name="______EEE17" localSheetId="17">#REF!</definedName>
    <definedName name="______EEE17">#REF!</definedName>
    <definedName name="______EEE18" localSheetId="17">#REF!</definedName>
    <definedName name="______EEE18">#REF!</definedName>
    <definedName name="______EEE19" localSheetId="17">#REF!</definedName>
    <definedName name="______EEE19">#REF!</definedName>
    <definedName name="______EEE20" localSheetId="17">#REF!</definedName>
    <definedName name="______EEE20">#REF!</definedName>
    <definedName name="______EEE21" localSheetId="17">#REF!</definedName>
    <definedName name="______EEE21">#REF!</definedName>
    <definedName name="______EEE22" localSheetId="17">#REF!</definedName>
    <definedName name="______EEE22">#REF!</definedName>
    <definedName name="______EEE23" localSheetId="17">#REF!</definedName>
    <definedName name="______EEE23">#REF!</definedName>
    <definedName name="______EEE24" localSheetId="17">#REF!</definedName>
    <definedName name="______EEE24">#REF!</definedName>
    <definedName name="______EEE25" localSheetId="17">#REF!</definedName>
    <definedName name="______EEE25">#REF!</definedName>
    <definedName name="______EEE26" localSheetId="17">#REF!</definedName>
    <definedName name="______EEE26">#REF!</definedName>
    <definedName name="______EEE27" localSheetId="17">#REF!</definedName>
    <definedName name="______EEE27">#REF!</definedName>
    <definedName name="______EEE28" localSheetId="17">#REF!</definedName>
    <definedName name="______EEE28">#REF!</definedName>
    <definedName name="______EEE29" localSheetId="17">#REF!</definedName>
    <definedName name="______EEE29">#REF!</definedName>
    <definedName name="______EEE30" localSheetId="17">#REF!</definedName>
    <definedName name="______EEE30">#REF!</definedName>
    <definedName name="______EEE31" localSheetId="17">#REF!</definedName>
    <definedName name="______EEE31">#REF!</definedName>
    <definedName name="______EEE32" localSheetId="17">#REF!</definedName>
    <definedName name="______EEE32">#REF!</definedName>
    <definedName name="______EEE33" localSheetId="17">#REF!</definedName>
    <definedName name="______EEE33">#REF!</definedName>
    <definedName name="______HAL1" localSheetId="17">#REF!</definedName>
    <definedName name="______HAL1">#REF!</definedName>
    <definedName name="______HAL2" localSheetId="17">#REF!</definedName>
    <definedName name="______HAL2">#REF!</definedName>
    <definedName name="______HAL3" localSheetId="17">#REF!</definedName>
    <definedName name="______HAL3">#REF!</definedName>
    <definedName name="______HAL4" localSheetId="17">#REF!</definedName>
    <definedName name="______HAL4">#REF!</definedName>
    <definedName name="______HAL5" localSheetId="17">'[35]Kuantitas &amp; Harga'!#REF!</definedName>
    <definedName name="______HAL5">'[35]Kuantitas &amp; Harga'!#REF!</definedName>
    <definedName name="______HAL6" localSheetId="17">'[35]Kuantitas &amp; Harga'!#REF!</definedName>
    <definedName name="______HAL6">'[35]Kuantitas &amp; Harga'!#REF!</definedName>
    <definedName name="______HAL7" localSheetId="17">#REF!</definedName>
    <definedName name="______HAL7">#REF!</definedName>
    <definedName name="______HAL8" localSheetId="17">#REF!</definedName>
    <definedName name="______HAL8">#REF!</definedName>
    <definedName name="______KL12">[16]alat!$AW$18</definedName>
    <definedName name="______kl3" localSheetId="17">[33]HARGA!#REF!</definedName>
    <definedName name="______kl3">[33]HARGA!#REF!</definedName>
    <definedName name="______kl4" localSheetId="17">[33]HARGA!#REF!</definedName>
    <definedName name="______kl4">[33]HARGA!#REF!</definedName>
    <definedName name="______kl5" localSheetId="17">[33]HARGA!#REF!</definedName>
    <definedName name="______kl5">[33]HARGA!#REF!</definedName>
    <definedName name="______kl6" localSheetId="17">[33]HARGA!#REF!</definedName>
    <definedName name="______kl6">[33]HARGA!#REF!</definedName>
    <definedName name="______LLL01" localSheetId="17">#REF!</definedName>
    <definedName name="______LLL01">#REF!</definedName>
    <definedName name="______LLL02" localSheetId="17">#REF!</definedName>
    <definedName name="______LLL02">#REF!</definedName>
    <definedName name="______LLL03" localSheetId="17">#REF!</definedName>
    <definedName name="______LLL03">#REF!</definedName>
    <definedName name="______LLL04" localSheetId="17">#REF!</definedName>
    <definedName name="______LLL04">#REF!</definedName>
    <definedName name="______LLL05" localSheetId="17">#REF!</definedName>
    <definedName name="______LLL05">#REF!</definedName>
    <definedName name="______LLL06" localSheetId="17">#REF!</definedName>
    <definedName name="______LLL06">#REF!</definedName>
    <definedName name="______LLL07" localSheetId="17">#REF!</definedName>
    <definedName name="______LLL07">#REF!</definedName>
    <definedName name="______LLL08" localSheetId="17">#REF!</definedName>
    <definedName name="______LLL08">#REF!</definedName>
    <definedName name="______LLL09" localSheetId="17">#REF!</definedName>
    <definedName name="______LLL09">#REF!</definedName>
    <definedName name="______LLL10" localSheetId="17">#REF!</definedName>
    <definedName name="______LLL10">#REF!</definedName>
    <definedName name="______LLL11" localSheetId="17">#REF!</definedName>
    <definedName name="______LLL11">#REF!</definedName>
    <definedName name="______MBM2" localSheetId="17">#REF!</definedName>
    <definedName name="______MBM2">#REF!</definedName>
    <definedName name="______MDE01" localSheetId="17">#REF!</definedName>
    <definedName name="______MDE01">#REF!</definedName>
    <definedName name="______MDE02" localSheetId="17">#REF!</definedName>
    <definedName name="______MDE02">#REF!</definedName>
    <definedName name="______MDE03" localSheetId="17">#REF!</definedName>
    <definedName name="______MDE03">#REF!</definedName>
    <definedName name="______MDE04" localSheetId="17">#REF!</definedName>
    <definedName name="______MDE04">#REF!</definedName>
    <definedName name="______MDE05" localSheetId="17">#REF!</definedName>
    <definedName name="______MDE05">#REF!</definedName>
    <definedName name="______MDE06" localSheetId="17">#REF!</definedName>
    <definedName name="______MDE06">#REF!</definedName>
    <definedName name="______MDE07" localSheetId="17">#REF!</definedName>
    <definedName name="______MDE07">#REF!</definedName>
    <definedName name="______MDE08">'[20]An Sat Alat'!$BO$214</definedName>
    <definedName name="______MDE09" localSheetId="17">#REF!</definedName>
    <definedName name="______MDE09">#REF!</definedName>
    <definedName name="______MDE10" localSheetId="17">#REF!</definedName>
    <definedName name="______MDE10">#REF!</definedName>
    <definedName name="______MDE11" localSheetId="17">#REF!</definedName>
    <definedName name="______MDE11">#REF!</definedName>
    <definedName name="______MDE12" localSheetId="17">#REF!</definedName>
    <definedName name="______MDE12">#REF!</definedName>
    <definedName name="______MDE13" localSheetId="17">#REF!</definedName>
    <definedName name="______MDE13">#REF!</definedName>
    <definedName name="______MDE14" localSheetId="17">#REF!</definedName>
    <definedName name="______MDE14">#REF!</definedName>
    <definedName name="______MDE15" localSheetId="17">#REF!</definedName>
    <definedName name="______MDE15">#REF!</definedName>
    <definedName name="______MDE16" localSheetId="17">#REF!</definedName>
    <definedName name="______MDE16">#REF!</definedName>
    <definedName name="______MDE17" localSheetId="17">#REF!</definedName>
    <definedName name="______MDE17">#REF!</definedName>
    <definedName name="______MDE18" localSheetId="17">#REF!</definedName>
    <definedName name="______MDE18">#REF!</definedName>
    <definedName name="______MDE19" localSheetId="17">#REF!</definedName>
    <definedName name="______MDE19">#REF!</definedName>
    <definedName name="______MDE20" localSheetId="17">#REF!</definedName>
    <definedName name="______MDE20">#REF!</definedName>
    <definedName name="______MDE21" localSheetId="17">#REF!</definedName>
    <definedName name="______MDE21">#REF!</definedName>
    <definedName name="______MDE22" localSheetId="17">#REF!</definedName>
    <definedName name="______MDE22">#REF!</definedName>
    <definedName name="______MDE23" localSheetId="17">#REF!</definedName>
    <definedName name="______MDE23">#REF!</definedName>
    <definedName name="______MDE24" localSheetId="17">#REF!</definedName>
    <definedName name="______MDE24">#REF!</definedName>
    <definedName name="______MDE25" localSheetId="17">#REF!</definedName>
    <definedName name="______MDE25">#REF!</definedName>
    <definedName name="______MDE26" localSheetId="17">#REF!</definedName>
    <definedName name="______MDE26">#REF!</definedName>
    <definedName name="______MDE27" localSheetId="17">#REF!</definedName>
    <definedName name="______MDE27">#REF!</definedName>
    <definedName name="______MDE28" localSheetId="17">#REF!</definedName>
    <definedName name="______MDE28">#REF!</definedName>
    <definedName name="______MDE29" localSheetId="17">#REF!</definedName>
    <definedName name="______MDE29">#REF!</definedName>
    <definedName name="______MDE30" localSheetId="17">#REF!</definedName>
    <definedName name="______MDE30">#REF!</definedName>
    <definedName name="______MDE31" localSheetId="17">#REF!</definedName>
    <definedName name="______MDE31">#REF!</definedName>
    <definedName name="______MDE32" localSheetId="17">#REF!</definedName>
    <definedName name="______MDE32">#REF!</definedName>
    <definedName name="______MDE33" localSheetId="17">#REF!</definedName>
    <definedName name="______MDE33">#REF!</definedName>
    <definedName name="______MDE34" localSheetId="17">#REF!</definedName>
    <definedName name="______MDE34">#REF!</definedName>
    <definedName name="______MDE35" localSheetId="17">#REF!</definedName>
    <definedName name="______MDE35">#REF!</definedName>
    <definedName name="______MDE36" localSheetId="17">#REF!</definedName>
    <definedName name="______MDE36">#REF!</definedName>
    <definedName name="______MDE37" localSheetId="17">#REF!</definedName>
    <definedName name="______MDE37">#REF!</definedName>
    <definedName name="______MDE38" localSheetId="17">#REF!</definedName>
    <definedName name="______MDE38">#REF!</definedName>
    <definedName name="______MDE39" localSheetId="17">#REF!</definedName>
    <definedName name="______MDE39">#REF!</definedName>
    <definedName name="______MDE40" localSheetId="17">#REF!</definedName>
    <definedName name="______MDE40">#REF!</definedName>
    <definedName name="______MDE41" localSheetId="17">#REF!</definedName>
    <definedName name="______MDE41">#REF!</definedName>
    <definedName name="______MDE42" localSheetId="17">#REF!</definedName>
    <definedName name="______MDE42">#REF!</definedName>
    <definedName name="______MDE43" localSheetId="17">#REF!</definedName>
    <definedName name="______MDE43">#REF!</definedName>
    <definedName name="______MDE44" localSheetId="17">#REF!</definedName>
    <definedName name="______MDE44">#REF!</definedName>
    <definedName name="______MDE45" localSheetId="17">#REF!</definedName>
    <definedName name="______MDE45">#REF!</definedName>
    <definedName name="______MDE46" localSheetId="17">#REF!</definedName>
    <definedName name="______MDE46">#REF!</definedName>
    <definedName name="______MDE47" localSheetId="17">#REF!</definedName>
    <definedName name="______MDE47">#REF!</definedName>
    <definedName name="______MDE48" localSheetId="17">#REF!</definedName>
    <definedName name="______MDE48">#REF!</definedName>
    <definedName name="______MDE49" localSheetId="17">#REF!</definedName>
    <definedName name="______MDE49">#REF!</definedName>
    <definedName name="______MDE50" localSheetId="17">#REF!</definedName>
    <definedName name="______MDE50">#REF!</definedName>
    <definedName name="______MDE51" localSheetId="17">#REF!</definedName>
    <definedName name="______MDE51">#REF!</definedName>
    <definedName name="______MDE52" localSheetId="17">#REF!</definedName>
    <definedName name="______MDE52">#REF!</definedName>
    <definedName name="______MDE53" localSheetId="17">#REF!</definedName>
    <definedName name="______MDE53">#REF!</definedName>
    <definedName name="______MDE54" localSheetId="17">#REF!</definedName>
    <definedName name="______MDE54">#REF!</definedName>
    <definedName name="______MDE55" localSheetId="17">#REF!</definedName>
    <definedName name="______MDE55">#REF!</definedName>
    <definedName name="______MDE56" localSheetId="17">#REF!</definedName>
    <definedName name="______MDE56">#REF!</definedName>
    <definedName name="______MDE57" localSheetId="17">#REF!</definedName>
    <definedName name="______MDE57">#REF!</definedName>
    <definedName name="______MDE58" localSheetId="17">#REF!</definedName>
    <definedName name="______MDE58">#REF!</definedName>
    <definedName name="______MDE59" localSheetId="17">#REF!</definedName>
    <definedName name="______MDE59">#REF!</definedName>
    <definedName name="______MDE60" localSheetId="17">#REF!</definedName>
    <definedName name="______MDE60">#REF!</definedName>
    <definedName name="______MDE61" localSheetId="17">#REF!</definedName>
    <definedName name="______MDE61">#REF!</definedName>
    <definedName name="______MDE62" localSheetId="17">#REF!</definedName>
    <definedName name="______MDE62">#REF!</definedName>
    <definedName name="______MDE63" localSheetId="17">#REF!</definedName>
    <definedName name="______MDE63">#REF!</definedName>
    <definedName name="______MDE64" localSheetId="17">#REF!</definedName>
    <definedName name="______MDE64">#REF!</definedName>
    <definedName name="______MDE65" localSheetId="17">#REF!</definedName>
    <definedName name="______MDE65">#REF!</definedName>
    <definedName name="______MDE66" localSheetId="17">#REF!</definedName>
    <definedName name="______MDE66">#REF!</definedName>
    <definedName name="______MDE67" localSheetId="17">#REF!</definedName>
    <definedName name="______MDE67">#REF!</definedName>
    <definedName name="______MDE68" localSheetId="17">#REF!</definedName>
    <definedName name="______MDE68">#REF!</definedName>
    <definedName name="______ME01" localSheetId="17">#REF!</definedName>
    <definedName name="______ME01">#REF!</definedName>
    <definedName name="______ME02" localSheetId="17">#REF!</definedName>
    <definedName name="______ME02">#REF!</definedName>
    <definedName name="______ME03" localSheetId="17">#REF!</definedName>
    <definedName name="______ME03">#REF!</definedName>
    <definedName name="______ME04" localSheetId="17">#REF!</definedName>
    <definedName name="______ME04">#REF!</definedName>
    <definedName name="______ME05" localSheetId="17">#REF!</definedName>
    <definedName name="______ME05">#REF!</definedName>
    <definedName name="______ME06" localSheetId="17">#REF!</definedName>
    <definedName name="______ME06">#REF!</definedName>
    <definedName name="______ME07" localSheetId="17">#REF!</definedName>
    <definedName name="______ME07">#REF!</definedName>
    <definedName name="______ME08">'[20]An Sat Alat'!$BO$213</definedName>
    <definedName name="______ME09" localSheetId="17">#REF!</definedName>
    <definedName name="______ME09">#REF!</definedName>
    <definedName name="______ME10" localSheetId="17">#REF!</definedName>
    <definedName name="______ME10">#REF!</definedName>
    <definedName name="______ME11" localSheetId="17">#REF!</definedName>
    <definedName name="______ME11">#REF!</definedName>
    <definedName name="______ME12" localSheetId="17">#REF!</definedName>
    <definedName name="______ME12">#REF!</definedName>
    <definedName name="______ME13" localSheetId="17">#REF!</definedName>
    <definedName name="______ME13">#REF!</definedName>
    <definedName name="______ME14" localSheetId="17">#REF!</definedName>
    <definedName name="______ME14">#REF!</definedName>
    <definedName name="______ME15" localSheetId="17">#REF!</definedName>
    <definedName name="______ME15">#REF!</definedName>
    <definedName name="______ME16" localSheetId="17">#REF!</definedName>
    <definedName name="______ME16">#REF!</definedName>
    <definedName name="______ME17" localSheetId="17">#REF!</definedName>
    <definedName name="______ME17">#REF!</definedName>
    <definedName name="______ME18" localSheetId="17">#REF!</definedName>
    <definedName name="______ME18">#REF!</definedName>
    <definedName name="______ME19" localSheetId="17">#REF!</definedName>
    <definedName name="______ME19">#REF!</definedName>
    <definedName name="______ME20" localSheetId="17">#REF!</definedName>
    <definedName name="______ME20">#REF!</definedName>
    <definedName name="______ME21" localSheetId="17">#REF!</definedName>
    <definedName name="______ME21">#REF!</definedName>
    <definedName name="______ME22" localSheetId="17">#REF!</definedName>
    <definedName name="______ME22">#REF!</definedName>
    <definedName name="______ME23" localSheetId="17">#REF!</definedName>
    <definedName name="______ME23">#REF!</definedName>
    <definedName name="______ME24" localSheetId="17">#REF!</definedName>
    <definedName name="______ME24">#REF!</definedName>
    <definedName name="______ME25" localSheetId="17">#REF!</definedName>
    <definedName name="______ME25">#REF!</definedName>
    <definedName name="______ME26" localSheetId="17">#REF!</definedName>
    <definedName name="______ME26">#REF!</definedName>
    <definedName name="______ME27" localSheetId="17">#REF!</definedName>
    <definedName name="______ME27">#REF!</definedName>
    <definedName name="______ME28" localSheetId="17">#REF!</definedName>
    <definedName name="______ME28">#REF!</definedName>
    <definedName name="______ME29" localSheetId="17">#REF!</definedName>
    <definedName name="______ME29">#REF!</definedName>
    <definedName name="______ME30" localSheetId="17">#REF!</definedName>
    <definedName name="______ME30">#REF!</definedName>
    <definedName name="______ME31" localSheetId="17">#REF!</definedName>
    <definedName name="______ME31">#REF!</definedName>
    <definedName name="______ME32" localSheetId="17">#REF!</definedName>
    <definedName name="______ME32">#REF!</definedName>
    <definedName name="______ME33" localSheetId="17">#REF!</definedName>
    <definedName name="______ME33">#REF!</definedName>
    <definedName name="______ME34" localSheetId="17">#REF!</definedName>
    <definedName name="______ME34">#REF!</definedName>
    <definedName name="______ME35" localSheetId="17">#REF!</definedName>
    <definedName name="______ME35">#REF!</definedName>
    <definedName name="______ME36" localSheetId="17">#REF!</definedName>
    <definedName name="______ME36">#REF!</definedName>
    <definedName name="______ME37" localSheetId="17">#REF!</definedName>
    <definedName name="______ME37">#REF!</definedName>
    <definedName name="______ME38" localSheetId="17">#REF!</definedName>
    <definedName name="______ME38">#REF!</definedName>
    <definedName name="______ME39" localSheetId="17">#REF!</definedName>
    <definedName name="______ME39">#REF!</definedName>
    <definedName name="______ME40" localSheetId="17">#REF!</definedName>
    <definedName name="______ME40">#REF!</definedName>
    <definedName name="______ME41" localSheetId="17">#REF!</definedName>
    <definedName name="______ME41">#REF!</definedName>
    <definedName name="______ME42" localSheetId="17">#REF!</definedName>
    <definedName name="______ME42">#REF!</definedName>
    <definedName name="______ME43" localSheetId="17">#REF!</definedName>
    <definedName name="______ME43">#REF!</definedName>
    <definedName name="______ME44" localSheetId="17">#REF!</definedName>
    <definedName name="______ME44">#REF!</definedName>
    <definedName name="______ME45" localSheetId="17">#REF!</definedName>
    <definedName name="______ME45">#REF!</definedName>
    <definedName name="______ME46" localSheetId="17">#REF!</definedName>
    <definedName name="______ME46">#REF!</definedName>
    <definedName name="______ME47" localSheetId="17">#REF!</definedName>
    <definedName name="______ME47">#REF!</definedName>
    <definedName name="______ME48" localSheetId="17">#REF!</definedName>
    <definedName name="______ME48">#REF!</definedName>
    <definedName name="______ME49" localSheetId="17">#REF!</definedName>
    <definedName name="______ME49">#REF!</definedName>
    <definedName name="______ME50" localSheetId="17">#REF!</definedName>
    <definedName name="______ME50">#REF!</definedName>
    <definedName name="______ME51" localSheetId="17">#REF!</definedName>
    <definedName name="______ME51">#REF!</definedName>
    <definedName name="______ME52" localSheetId="17">#REF!</definedName>
    <definedName name="______ME52">#REF!</definedName>
    <definedName name="______ME53" localSheetId="17">#REF!</definedName>
    <definedName name="______ME53">#REF!</definedName>
    <definedName name="______ME54" localSheetId="17">#REF!</definedName>
    <definedName name="______ME54">#REF!</definedName>
    <definedName name="______ME55" localSheetId="17">#REF!</definedName>
    <definedName name="______ME55">#REF!</definedName>
    <definedName name="______ME56" localSheetId="17">#REF!</definedName>
    <definedName name="______ME56">#REF!</definedName>
    <definedName name="______ME57" localSheetId="17">#REF!</definedName>
    <definedName name="______ME57">#REF!</definedName>
    <definedName name="______ME58" localSheetId="17">#REF!</definedName>
    <definedName name="______ME58">#REF!</definedName>
    <definedName name="______ME59" localSheetId="17">#REF!</definedName>
    <definedName name="______ME59">#REF!</definedName>
    <definedName name="______ME60" localSheetId="17">#REF!</definedName>
    <definedName name="______ME60">#REF!</definedName>
    <definedName name="______ME61" localSheetId="17">#REF!</definedName>
    <definedName name="______ME61">#REF!</definedName>
    <definedName name="______ME62" localSheetId="17">#REF!</definedName>
    <definedName name="______ME62">#REF!</definedName>
    <definedName name="______ME63" localSheetId="17">#REF!</definedName>
    <definedName name="______ME63">#REF!</definedName>
    <definedName name="______ME64" localSheetId="17">#REF!</definedName>
    <definedName name="______ME64">#REF!</definedName>
    <definedName name="______ME65" localSheetId="17">#REF!</definedName>
    <definedName name="______ME65">#REF!</definedName>
    <definedName name="______ME66" localSheetId="17">#REF!</definedName>
    <definedName name="______ME66">#REF!</definedName>
    <definedName name="______ME67" localSheetId="17">#REF!</definedName>
    <definedName name="______ME67">#REF!</definedName>
    <definedName name="______ME68" localSheetId="17">#REF!</definedName>
    <definedName name="______ME68">#REF!</definedName>
    <definedName name="______MMM01" localSheetId="17">#REF!</definedName>
    <definedName name="______MMM01">#REF!</definedName>
    <definedName name="______MMM02" localSheetId="17">#REF!</definedName>
    <definedName name="______MMM02">#REF!</definedName>
    <definedName name="______MMM03" localSheetId="17">#REF!</definedName>
    <definedName name="______MMM03">#REF!</definedName>
    <definedName name="______MMM04" localSheetId="17">#REF!</definedName>
    <definedName name="______MMM04">#REF!</definedName>
    <definedName name="______MMM05" localSheetId="17">#REF!</definedName>
    <definedName name="______MMM05">#REF!</definedName>
    <definedName name="______MMM06" localSheetId="17">#REF!</definedName>
    <definedName name="______MMM06">#REF!</definedName>
    <definedName name="______MMM07" localSheetId="17">#REF!</definedName>
    <definedName name="______MMM07">#REF!</definedName>
    <definedName name="______MMM08" localSheetId="17">#REF!</definedName>
    <definedName name="______MMM08">#REF!</definedName>
    <definedName name="______MMM09" localSheetId="17">#REF!</definedName>
    <definedName name="______MMM09">#REF!</definedName>
    <definedName name="______MMM10" localSheetId="17">#REF!</definedName>
    <definedName name="______MMM10">#REF!</definedName>
    <definedName name="______MMM11" localSheetId="17">#REF!</definedName>
    <definedName name="______MMM11">#REF!</definedName>
    <definedName name="______MMM12" localSheetId="17">#REF!</definedName>
    <definedName name="______MMM12">#REF!</definedName>
    <definedName name="______MMM13" localSheetId="17">#REF!</definedName>
    <definedName name="______MMM13">#REF!</definedName>
    <definedName name="______MMM14" localSheetId="17">#REF!</definedName>
    <definedName name="______MMM14">#REF!</definedName>
    <definedName name="______MMM15" localSheetId="17">#REF!</definedName>
    <definedName name="______MMM15">#REF!</definedName>
    <definedName name="______MMM16" localSheetId="17">#REF!</definedName>
    <definedName name="______MMM16">#REF!</definedName>
    <definedName name="______MMM17" localSheetId="17">#REF!</definedName>
    <definedName name="______MMM17">#REF!</definedName>
    <definedName name="______MMM18" localSheetId="17">#REF!</definedName>
    <definedName name="______MMM18">#REF!</definedName>
    <definedName name="______MMM19" localSheetId="17">#REF!</definedName>
    <definedName name="______MMM19">#REF!</definedName>
    <definedName name="______MMM20" localSheetId="17">#REF!</definedName>
    <definedName name="______MMM20">#REF!</definedName>
    <definedName name="______MMM21" localSheetId="17">#REF!</definedName>
    <definedName name="______MMM21">#REF!</definedName>
    <definedName name="______MMM22" localSheetId="17">#REF!</definedName>
    <definedName name="______MMM22">#REF!</definedName>
    <definedName name="______MMM23" localSheetId="17">#REF!</definedName>
    <definedName name="______MMM23">#REF!</definedName>
    <definedName name="______MMM24" localSheetId="17">#REF!</definedName>
    <definedName name="______MMM24">#REF!</definedName>
    <definedName name="______MMM25" localSheetId="17">#REF!</definedName>
    <definedName name="______MMM25">#REF!</definedName>
    <definedName name="______MMM26" localSheetId="17">#REF!</definedName>
    <definedName name="______MMM26">#REF!</definedName>
    <definedName name="______MMM27" localSheetId="17">#REF!</definedName>
    <definedName name="______MMM27">#REF!</definedName>
    <definedName name="______MMM28" localSheetId="17">#REF!</definedName>
    <definedName name="______MMM28">#REF!</definedName>
    <definedName name="______MMM29" localSheetId="17">#REF!</definedName>
    <definedName name="______MMM29">#REF!</definedName>
    <definedName name="______MMM30" localSheetId="17">#REF!</definedName>
    <definedName name="______MMM30">#REF!</definedName>
    <definedName name="______MMM31" localSheetId="17">#REF!</definedName>
    <definedName name="______MMM31">#REF!</definedName>
    <definedName name="______MMM32" localSheetId="17">#REF!</definedName>
    <definedName name="______MMM32">#REF!</definedName>
    <definedName name="______MMM33" localSheetId="17">#REF!</definedName>
    <definedName name="______MMM33">#REF!</definedName>
    <definedName name="______MMM34" localSheetId="17">#REF!</definedName>
    <definedName name="______MMM34">#REF!</definedName>
    <definedName name="______MMM35" localSheetId="17">#REF!</definedName>
    <definedName name="______MMM35">#REF!</definedName>
    <definedName name="______MMM36" localSheetId="17">#REF!</definedName>
    <definedName name="______MMM36">#REF!</definedName>
    <definedName name="______MMM37" localSheetId="17">#REF!</definedName>
    <definedName name="______MMM37">#REF!</definedName>
    <definedName name="______MMM38" localSheetId="17">#REF!</definedName>
    <definedName name="______MMM38">#REF!</definedName>
    <definedName name="______MMM39" localSheetId="17">#REF!</definedName>
    <definedName name="______MMM39">#REF!</definedName>
    <definedName name="______MMM40" localSheetId="17">#REF!</definedName>
    <definedName name="______MMM40">#REF!</definedName>
    <definedName name="______MMM41" localSheetId="17">#REF!</definedName>
    <definedName name="______MMM41">#REF!</definedName>
    <definedName name="______MMM411" localSheetId="17">#REF!</definedName>
    <definedName name="______MMM411">#REF!</definedName>
    <definedName name="______MMM42" localSheetId="17">#REF!</definedName>
    <definedName name="______MMM42">#REF!</definedName>
    <definedName name="______MMM43" localSheetId="17">#REF!</definedName>
    <definedName name="______MMM43">#REF!</definedName>
    <definedName name="______MMM44" localSheetId="17">#REF!</definedName>
    <definedName name="______MMM44">#REF!</definedName>
    <definedName name="______MMM45" localSheetId="17">#REF!</definedName>
    <definedName name="______MMM45">#REF!</definedName>
    <definedName name="______MMM46" localSheetId="17">#REF!</definedName>
    <definedName name="______MMM46">#REF!</definedName>
    <definedName name="______MMM47" localSheetId="17">#REF!</definedName>
    <definedName name="______MMM47">#REF!</definedName>
    <definedName name="______MMM48" localSheetId="17">#REF!</definedName>
    <definedName name="______MMM48">#REF!</definedName>
    <definedName name="______MMM49" localSheetId="17">#REF!</definedName>
    <definedName name="______MMM49">#REF!</definedName>
    <definedName name="______MMM50" localSheetId="17">#REF!</definedName>
    <definedName name="______MMM50">#REF!</definedName>
    <definedName name="______MMM51" localSheetId="17">#REF!</definedName>
    <definedName name="______MMM51">#REF!</definedName>
    <definedName name="______MMM52" localSheetId="17">#REF!</definedName>
    <definedName name="______MMM52">#REF!</definedName>
    <definedName name="______MMM53" localSheetId="17">#REF!</definedName>
    <definedName name="______MMM53">#REF!</definedName>
    <definedName name="______MMM54" localSheetId="17">#REF!</definedName>
    <definedName name="______MMM54">#REF!</definedName>
    <definedName name="______PVC1" localSheetId="17">#REF!</definedName>
    <definedName name="______PVC1">#REF!</definedName>
    <definedName name="______PVC2" localSheetId="17">#REF!</definedName>
    <definedName name="______PVC2">#REF!</definedName>
    <definedName name="______PVC4" localSheetId="17">#REF!</definedName>
    <definedName name="______PVC4">#REF!</definedName>
    <definedName name="______PVC6" localSheetId="17">#REF!</definedName>
    <definedName name="______PVC6">#REF!</definedName>
    <definedName name="______SAK1" localSheetId="17">#REF!</definedName>
    <definedName name="______SAK1">#REF!</definedName>
    <definedName name="______tok2" localSheetId="17">#REF!</definedName>
    <definedName name="______tok2">#REF!</definedName>
    <definedName name="_____aaa1" localSheetId="17">#REF!</definedName>
    <definedName name="_____aaa1">#REF!</definedName>
    <definedName name="_____bln2" localSheetId="17">#REF!</definedName>
    <definedName name="_____bln2">#REF!</definedName>
    <definedName name="_____bsd45" localSheetId="17">[33]HARGA!#REF!</definedName>
    <definedName name="_____bsd45">[33]HARGA!#REF!</definedName>
    <definedName name="_____COR135" localSheetId="17">[17]Anl!#REF!</definedName>
    <definedName name="_____COR135">[17]Anl!#REF!</definedName>
    <definedName name="_____DIV1">'[25]Kuantitas &amp; Harga'!$G$26</definedName>
    <definedName name="_____DIV10">'[25]Kuantitas &amp; Harga'!$G$418</definedName>
    <definedName name="_____DIV11" localSheetId="17">[15]RAB!#REF!</definedName>
    <definedName name="_____DIV11">[15]RAB!#REF!</definedName>
    <definedName name="_____DIV2">'[25]Kuantitas &amp; Harga'!$G$50</definedName>
    <definedName name="_____DIV3">'[25]Kuantitas &amp; Harga'!$G$84</definedName>
    <definedName name="_____DIV4">'[25]Kuantitas &amp; Harga'!$G$99</definedName>
    <definedName name="_____DIV5">'[25]Kuantitas &amp; Harga'!$G$119</definedName>
    <definedName name="_____DIV6">'[25]Kuantitas &amp; Harga'!$G$155</definedName>
    <definedName name="_____DIV7">'[25]Kuantitas &amp; Harga'!$G$319</definedName>
    <definedName name="_____DIV8">'[25]Kuantitas &amp; Harga'!$G$377</definedName>
    <definedName name="_____DIV9">'[25]Kuantitas &amp; Harga'!$G$405</definedName>
    <definedName name="_____E019">'[26]Upah&amp;Bahan'!$U$261</definedName>
    <definedName name="_____e039">'[26]Upah&amp;Bahan'!$U$317</definedName>
    <definedName name="_____e100">'[26]Upah&amp;Bahan'!$U$1045</definedName>
    <definedName name="_____e101">'[26]Upah&amp;Bahan'!$U$1101</definedName>
    <definedName name="_____e102">'[26]Upah&amp;Bahan'!$U$1157</definedName>
    <definedName name="_____e103">'[26]Upah&amp;Bahan'!$U$1213</definedName>
    <definedName name="_____e104">'[26]Upah&amp;Bahan'!$U$1612</definedName>
    <definedName name="_____EEE01" localSheetId="17">#REF!</definedName>
    <definedName name="_____EEE01">#REF!</definedName>
    <definedName name="_____EEE02" localSheetId="17">#REF!</definedName>
    <definedName name="_____EEE02">#REF!</definedName>
    <definedName name="_____EEE03" localSheetId="17">#REF!</definedName>
    <definedName name="_____EEE03">#REF!</definedName>
    <definedName name="_____EEE04" localSheetId="17">#REF!</definedName>
    <definedName name="_____EEE04">#REF!</definedName>
    <definedName name="_____EEE05" localSheetId="17">#REF!</definedName>
    <definedName name="_____EEE05">#REF!</definedName>
    <definedName name="_____EEE06" localSheetId="17">#REF!</definedName>
    <definedName name="_____EEE06">#REF!</definedName>
    <definedName name="_____EEE07" localSheetId="17">#REF!</definedName>
    <definedName name="_____EEE07">#REF!</definedName>
    <definedName name="_____EEE08" localSheetId="17">#REF!</definedName>
    <definedName name="_____EEE08">#REF!</definedName>
    <definedName name="_____EEE09" localSheetId="17">#REF!</definedName>
    <definedName name="_____EEE09">#REF!</definedName>
    <definedName name="_____EEE10" localSheetId="17">#REF!</definedName>
    <definedName name="_____EEE10">#REF!</definedName>
    <definedName name="_____EEE11" localSheetId="17">#REF!</definedName>
    <definedName name="_____EEE11">#REF!</definedName>
    <definedName name="_____EEE12" localSheetId="17">#REF!</definedName>
    <definedName name="_____EEE12">#REF!</definedName>
    <definedName name="_____EEE13" localSheetId="17">#REF!</definedName>
    <definedName name="_____EEE13">#REF!</definedName>
    <definedName name="_____EEE14" localSheetId="17">#REF!</definedName>
    <definedName name="_____EEE14">#REF!</definedName>
    <definedName name="_____EEE15" localSheetId="17">#REF!</definedName>
    <definedName name="_____EEE15">#REF!</definedName>
    <definedName name="_____EEE16" localSheetId="17">#REF!</definedName>
    <definedName name="_____EEE16">#REF!</definedName>
    <definedName name="_____EEE17" localSheetId="17">#REF!</definedName>
    <definedName name="_____EEE17">#REF!</definedName>
    <definedName name="_____EEE18" localSheetId="17">#REF!</definedName>
    <definedName name="_____EEE18">#REF!</definedName>
    <definedName name="_____EEE19" localSheetId="17">#REF!</definedName>
    <definedName name="_____EEE19">#REF!</definedName>
    <definedName name="_____EEE20" localSheetId="17">#REF!</definedName>
    <definedName name="_____EEE20">#REF!</definedName>
    <definedName name="_____EEE21" localSheetId="17">#REF!</definedName>
    <definedName name="_____EEE21">#REF!</definedName>
    <definedName name="_____EEE22" localSheetId="17">#REF!</definedName>
    <definedName name="_____EEE22">#REF!</definedName>
    <definedName name="_____EEE23" localSheetId="17">#REF!</definedName>
    <definedName name="_____EEE23">#REF!</definedName>
    <definedName name="_____EEE24" localSheetId="17">#REF!</definedName>
    <definedName name="_____EEE24">#REF!</definedName>
    <definedName name="_____EEE25" localSheetId="17">#REF!</definedName>
    <definedName name="_____EEE25">#REF!</definedName>
    <definedName name="_____EEE26" localSheetId="17">#REF!</definedName>
    <definedName name="_____EEE26">#REF!</definedName>
    <definedName name="_____EEE27" localSheetId="17">#REF!</definedName>
    <definedName name="_____EEE27">#REF!</definedName>
    <definedName name="_____EEE28" localSheetId="17">#REF!</definedName>
    <definedName name="_____EEE28">#REF!</definedName>
    <definedName name="_____EEE29" localSheetId="17">#REF!</definedName>
    <definedName name="_____EEE29">#REF!</definedName>
    <definedName name="_____EEE30" localSheetId="17">#REF!</definedName>
    <definedName name="_____EEE30">#REF!</definedName>
    <definedName name="_____EEE31" localSheetId="17">#REF!</definedName>
    <definedName name="_____EEE31">#REF!</definedName>
    <definedName name="_____EEE32" localSheetId="17">#REF!</definedName>
    <definedName name="_____EEE32">#REF!</definedName>
    <definedName name="_____EEE33" localSheetId="17">#REF!</definedName>
    <definedName name="_____EEE33">#REF!</definedName>
    <definedName name="_____HAL1" localSheetId="17">#REF!</definedName>
    <definedName name="_____HAL1">#REF!</definedName>
    <definedName name="_____HAL2" localSheetId="17">#REF!</definedName>
    <definedName name="_____HAL2">#REF!</definedName>
    <definedName name="_____HAL3" localSheetId="17">#REF!</definedName>
    <definedName name="_____HAL3">#REF!</definedName>
    <definedName name="_____HAL4" localSheetId="17">#REF!</definedName>
    <definedName name="_____HAL4">#REF!</definedName>
    <definedName name="_____HAL5" localSheetId="17">#REF!</definedName>
    <definedName name="_____HAL5">#REF!</definedName>
    <definedName name="_____HAL6" localSheetId="17">#REF!</definedName>
    <definedName name="_____HAL6">#REF!</definedName>
    <definedName name="_____HAL7" localSheetId="17">#REF!</definedName>
    <definedName name="_____HAL7">#REF!</definedName>
    <definedName name="_____HAL8" localSheetId="17">#REF!</definedName>
    <definedName name="_____HAL8">#REF!</definedName>
    <definedName name="_____KL12">[16]alat!$AW$18</definedName>
    <definedName name="_____kl3" localSheetId="17">[33]HARGA!#REF!</definedName>
    <definedName name="_____kl3">[33]HARGA!#REF!</definedName>
    <definedName name="_____kl4" localSheetId="17">[33]HARGA!#REF!</definedName>
    <definedName name="_____kl4">[33]HARGA!#REF!</definedName>
    <definedName name="_____kl5" localSheetId="17">[33]HARGA!#REF!</definedName>
    <definedName name="_____kl5">[33]HARGA!#REF!</definedName>
    <definedName name="_____kl6" localSheetId="17">[33]HARGA!#REF!</definedName>
    <definedName name="_____kl6">[33]HARGA!#REF!</definedName>
    <definedName name="_____LLL01" localSheetId="17">#REF!</definedName>
    <definedName name="_____LLL01">#REF!</definedName>
    <definedName name="_____LLL02" localSheetId="17">#REF!</definedName>
    <definedName name="_____LLL02">#REF!</definedName>
    <definedName name="_____LLL03" localSheetId="17">#REF!</definedName>
    <definedName name="_____LLL03">#REF!</definedName>
    <definedName name="_____LLL04" localSheetId="17">#REF!</definedName>
    <definedName name="_____LLL04">#REF!</definedName>
    <definedName name="_____LLL05" localSheetId="17">#REF!</definedName>
    <definedName name="_____LLL05">#REF!</definedName>
    <definedName name="_____LLL06" localSheetId="17">#REF!</definedName>
    <definedName name="_____LLL06">#REF!</definedName>
    <definedName name="_____LLL07" localSheetId="17">#REF!</definedName>
    <definedName name="_____LLL07">#REF!</definedName>
    <definedName name="_____LLL08" localSheetId="17">#REF!</definedName>
    <definedName name="_____LLL08">#REF!</definedName>
    <definedName name="_____LLL09" localSheetId="17">#REF!</definedName>
    <definedName name="_____LLL09">#REF!</definedName>
    <definedName name="_____LLL10" localSheetId="17">#REF!</definedName>
    <definedName name="_____LLL10">#REF!</definedName>
    <definedName name="_____LLL11" localSheetId="17">#REF!</definedName>
    <definedName name="_____LLL11">#REF!</definedName>
    <definedName name="_____MBM2" localSheetId="17">#REF!</definedName>
    <definedName name="_____MBM2">#REF!</definedName>
    <definedName name="_____MDE01" localSheetId="17">#REF!</definedName>
    <definedName name="_____MDE01">#REF!</definedName>
    <definedName name="_____MDE02" localSheetId="17">#REF!</definedName>
    <definedName name="_____MDE02">#REF!</definedName>
    <definedName name="_____MDE03" localSheetId="17">#REF!</definedName>
    <definedName name="_____MDE03">#REF!</definedName>
    <definedName name="_____MDE04" localSheetId="17">#REF!</definedName>
    <definedName name="_____MDE04">#REF!</definedName>
    <definedName name="_____MDE05" localSheetId="17">#REF!</definedName>
    <definedName name="_____MDE05">#REF!</definedName>
    <definedName name="_____MDE06" localSheetId="17">#REF!</definedName>
    <definedName name="_____MDE06">#REF!</definedName>
    <definedName name="_____MDE07" localSheetId="17">#REF!</definedName>
    <definedName name="_____MDE07">#REF!</definedName>
    <definedName name="_____MDE08">'[20]An Sat Alat'!$BO$214</definedName>
    <definedName name="_____MDE09" localSheetId="17">#REF!</definedName>
    <definedName name="_____MDE09">#REF!</definedName>
    <definedName name="_____MDE10" localSheetId="17">#REF!</definedName>
    <definedName name="_____MDE10">#REF!</definedName>
    <definedName name="_____MDE11" localSheetId="17">#REF!</definedName>
    <definedName name="_____MDE11">#REF!</definedName>
    <definedName name="_____MDE12" localSheetId="17">#REF!</definedName>
    <definedName name="_____MDE12">#REF!</definedName>
    <definedName name="_____MDE13" localSheetId="17">#REF!</definedName>
    <definedName name="_____MDE13">#REF!</definedName>
    <definedName name="_____MDE14" localSheetId="17">#REF!</definedName>
    <definedName name="_____MDE14">#REF!</definedName>
    <definedName name="_____MDE15" localSheetId="17">#REF!</definedName>
    <definedName name="_____MDE15">#REF!</definedName>
    <definedName name="_____MDE16" localSheetId="17">#REF!</definedName>
    <definedName name="_____MDE16">#REF!</definedName>
    <definedName name="_____MDE17" localSheetId="17">#REF!</definedName>
    <definedName name="_____MDE17">#REF!</definedName>
    <definedName name="_____MDE18" localSheetId="17">#REF!</definedName>
    <definedName name="_____MDE18">#REF!</definedName>
    <definedName name="_____MDE19" localSheetId="17">#REF!</definedName>
    <definedName name="_____MDE19">#REF!</definedName>
    <definedName name="_____MDE20" localSheetId="17">#REF!</definedName>
    <definedName name="_____MDE20">#REF!</definedName>
    <definedName name="_____MDE21" localSheetId="17">#REF!</definedName>
    <definedName name="_____MDE21">#REF!</definedName>
    <definedName name="_____MDE22" localSheetId="17">#REF!</definedName>
    <definedName name="_____MDE22">#REF!</definedName>
    <definedName name="_____MDE23" localSheetId="17">#REF!</definedName>
    <definedName name="_____MDE23">#REF!</definedName>
    <definedName name="_____MDE24" localSheetId="17">#REF!</definedName>
    <definedName name="_____MDE24">#REF!</definedName>
    <definedName name="_____MDE25" localSheetId="17">#REF!</definedName>
    <definedName name="_____MDE25">#REF!</definedName>
    <definedName name="_____MDE26" localSheetId="17">#REF!</definedName>
    <definedName name="_____MDE26">#REF!</definedName>
    <definedName name="_____MDE27" localSheetId="17">#REF!</definedName>
    <definedName name="_____MDE27">#REF!</definedName>
    <definedName name="_____MDE28" localSheetId="17">#REF!</definedName>
    <definedName name="_____MDE28">#REF!</definedName>
    <definedName name="_____MDE29" localSheetId="17">#REF!</definedName>
    <definedName name="_____MDE29">#REF!</definedName>
    <definedName name="_____MDE30" localSheetId="17">#REF!</definedName>
    <definedName name="_____MDE30">#REF!</definedName>
    <definedName name="_____MDE31" localSheetId="17">#REF!</definedName>
    <definedName name="_____MDE31">#REF!</definedName>
    <definedName name="_____MDE32" localSheetId="17">#REF!</definedName>
    <definedName name="_____MDE32">#REF!</definedName>
    <definedName name="_____MDE33" localSheetId="17">#REF!</definedName>
    <definedName name="_____MDE33">#REF!</definedName>
    <definedName name="_____MDE34" localSheetId="17">#REF!</definedName>
    <definedName name="_____MDE34">#REF!</definedName>
    <definedName name="_____MDE35" localSheetId="17">#REF!</definedName>
    <definedName name="_____MDE35">#REF!</definedName>
    <definedName name="_____MDE36" localSheetId="17">#REF!</definedName>
    <definedName name="_____MDE36">#REF!</definedName>
    <definedName name="_____MDE37" localSheetId="17">#REF!</definedName>
    <definedName name="_____MDE37">#REF!</definedName>
    <definedName name="_____MDE38" localSheetId="17">#REF!</definedName>
    <definedName name="_____MDE38">#REF!</definedName>
    <definedName name="_____MDE39" localSheetId="17">#REF!</definedName>
    <definedName name="_____MDE39">#REF!</definedName>
    <definedName name="_____MDE40" localSheetId="17">#REF!</definedName>
    <definedName name="_____MDE40">#REF!</definedName>
    <definedName name="_____MDE41" localSheetId="17">#REF!</definedName>
    <definedName name="_____MDE41">#REF!</definedName>
    <definedName name="_____MDE42" localSheetId="17">#REF!</definedName>
    <definedName name="_____MDE42">#REF!</definedName>
    <definedName name="_____MDE43" localSheetId="17">#REF!</definedName>
    <definedName name="_____MDE43">#REF!</definedName>
    <definedName name="_____MDE44" localSheetId="17">#REF!</definedName>
    <definedName name="_____MDE44">#REF!</definedName>
    <definedName name="_____MDE45" localSheetId="17">#REF!</definedName>
    <definedName name="_____MDE45">#REF!</definedName>
    <definedName name="_____MDE46" localSheetId="17">#REF!</definedName>
    <definedName name="_____MDE46">#REF!</definedName>
    <definedName name="_____MDE47" localSheetId="17">#REF!</definedName>
    <definedName name="_____MDE47">#REF!</definedName>
    <definedName name="_____MDE48" localSheetId="17">#REF!</definedName>
    <definedName name="_____MDE48">#REF!</definedName>
    <definedName name="_____MDE49" localSheetId="17">#REF!</definedName>
    <definedName name="_____MDE49">#REF!</definedName>
    <definedName name="_____MDE50" localSheetId="17">#REF!</definedName>
    <definedName name="_____MDE50">#REF!</definedName>
    <definedName name="_____MDE51" localSheetId="17">#REF!</definedName>
    <definedName name="_____MDE51">#REF!</definedName>
    <definedName name="_____MDE52" localSheetId="17">#REF!</definedName>
    <definedName name="_____MDE52">#REF!</definedName>
    <definedName name="_____MDE53" localSheetId="17">#REF!</definedName>
    <definedName name="_____MDE53">#REF!</definedName>
    <definedName name="_____MDE54" localSheetId="17">#REF!</definedName>
    <definedName name="_____MDE54">#REF!</definedName>
    <definedName name="_____MDE55" localSheetId="17">#REF!</definedName>
    <definedName name="_____MDE55">#REF!</definedName>
    <definedName name="_____MDE56" localSheetId="17">#REF!</definedName>
    <definedName name="_____MDE56">#REF!</definedName>
    <definedName name="_____MDE57" localSheetId="17">#REF!</definedName>
    <definedName name="_____MDE57">#REF!</definedName>
    <definedName name="_____MDE58" localSheetId="17">#REF!</definedName>
    <definedName name="_____MDE58">#REF!</definedName>
    <definedName name="_____MDE59" localSheetId="17">#REF!</definedName>
    <definedName name="_____MDE59">#REF!</definedName>
    <definedName name="_____MDE60" localSheetId="17">#REF!</definedName>
    <definedName name="_____MDE60">#REF!</definedName>
    <definedName name="_____MDE61" localSheetId="17">#REF!</definedName>
    <definedName name="_____MDE61">#REF!</definedName>
    <definedName name="_____MDE62" localSheetId="17">#REF!</definedName>
    <definedName name="_____MDE62">#REF!</definedName>
    <definedName name="_____MDE63" localSheetId="17">#REF!</definedName>
    <definedName name="_____MDE63">#REF!</definedName>
    <definedName name="_____MDE64" localSheetId="17">#REF!</definedName>
    <definedName name="_____MDE64">#REF!</definedName>
    <definedName name="_____MDE65" localSheetId="17">#REF!</definedName>
    <definedName name="_____MDE65">#REF!</definedName>
    <definedName name="_____MDE66" localSheetId="17">#REF!</definedName>
    <definedName name="_____MDE66">#REF!</definedName>
    <definedName name="_____MDE67" localSheetId="17">#REF!</definedName>
    <definedName name="_____MDE67">#REF!</definedName>
    <definedName name="_____MDE68" localSheetId="17">#REF!</definedName>
    <definedName name="_____MDE68">#REF!</definedName>
    <definedName name="_____ME01" localSheetId="17">#REF!</definedName>
    <definedName name="_____ME01">#REF!</definedName>
    <definedName name="_____ME02" localSheetId="17">#REF!</definedName>
    <definedName name="_____ME02">#REF!</definedName>
    <definedName name="_____ME03" localSheetId="17">#REF!</definedName>
    <definedName name="_____ME03">#REF!</definedName>
    <definedName name="_____ME04" localSheetId="17">#REF!</definedName>
    <definedName name="_____ME04">#REF!</definedName>
    <definedName name="_____ME05" localSheetId="17">#REF!</definedName>
    <definedName name="_____ME05">#REF!</definedName>
    <definedName name="_____ME06" localSheetId="17">#REF!</definedName>
    <definedName name="_____ME06">#REF!</definedName>
    <definedName name="_____ME07" localSheetId="17">#REF!</definedName>
    <definedName name="_____ME07">#REF!</definedName>
    <definedName name="_____ME08">'[20]An Sat Alat'!$BO$213</definedName>
    <definedName name="_____ME09" localSheetId="17">#REF!</definedName>
    <definedName name="_____ME09">#REF!</definedName>
    <definedName name="_____ME10" localSheetId="17">#REF!</definedName>
    <definedName name="_____ME10">#REF!</definedName>
    <definedName name="_____ME11" localSheetId="17">#REF!</definedName>
    <definedName name="_____ME11">#REF!</definedName>
    <definedName name="_____ME12" localSheetId="17">#REF!</definedName>
    <definedName name="_____ME12">#REF!</definedName>
    <definedName name="_____ME13" localSheetId="17">#REF!</definedName>
    <definedName name="_____ME13">#REF!</definedName>
    <definedName name="_____ME14" localSheetId="17">#REF!</definedName>
    <definedName name="_____ME14">#REF!</definedName>
    <definedName name="_____ME15" localSheetId="17">#REF!</definedName>
    <definedName name="_____ME15">#REF!</definedName>
    <definedName name="_____ME16" localSheetId="17">#REF!</definedName>
    <definedName name="_____ME16">#REF!</definedName>
    <definedName name="_____ME17" localSheetId="17">#REF!</definedName>
    <definedName name="_____ME17">#REF!</definedName>
    <definedName name="_____ME18" localSheetId="17">#REF!</definedName>
    <definedName name="_____ME18">#REF!</definedName>
    <definedName name="_____ME19" localSheetId="17">#REF!</definedName>
    <definedName name="_____ME19">#REF!</definedName>
    <definedName name="_____ME20" localSheetId="17">#REF!</definedName>
    <definedName name="_____ME20">#REF!</definedName>
    <definedName name="_____ME21" localSheetId="17">#REF!</definedName>
    <definedName name="_____ME21">#REF!</definedName>
    <definedName name="_____ME22" localSheetId="17">#REF!</definedName>
    <definedName name="_____ME22">#REF!</definedName>
    <definedName name="_____ME23" localSheetId="17">#REF!</definedName>
    <definedName name="_____ME23">#REF!</definedName>
    <definedName name="_____ME24" localSheetId="17">#REF!</definedName>
    <definedName name="_____ME24">#REF!</definedName>
    <definedName name="_____ME25" localSheetId="17">#REF!</definedName>
    <definedName name="_____ME25">#REF!</definedName>
    <definedName name="_____ME26" localSheetId="17">#REF!</definedName>
    <definedName name="_____ME26">#REF!</definedName>
    <definedName name="_____ME27" localSheetId="17">#REF!</definedName>
    <definedName name="_____ME27">#REF!</definedName>
    <definedName name="_____ME28" localSheetId="17">#REF!</definedName>
    <definedName name="_____ME28">#REF!</definedName>
    <definedName name="_____ME29" localSheetId="17">#REF!</definedName>
    <definedName name="_____ME29">#REF!</definedName>
    <definedName name="_____ME30" localSheetId="17">#REF!</definedName>
    <definedName name="_____ME30">#REF!</definedName>
    <definedName name="_____ME31" localSheetId="17">#REF!</definedName>
    <definedName name="_____ME31">#REF!</definedName>
    <definedName name="_____ME32" localSheetId="17">#REF!</definedName>
    <definedName name="_____ME32">#REF!</definedName>
    <definedName name="_____ME33" localSheetId="17">#REF!</definedName>
    <definedName name="_____ME33">#REF!</definedName>
    <definedName name="_____ME34" localSheetId="17">#REF!</definedName>
    <definedName name="_____ME34">#REF!</definedName>
    <definedName name="_____ME35" localSheetId="17">#REF!</definedName>
    <definedName name="_____ME35">#REF!</definedName>
    <definedName name="_____ME36" localSheetId="17">#REF!</definedName>
    <definedName name="_____ME36">#REF!</definedName>
    <definedName name="_____ME37" localSheetId="17">#REF!</definedName>
    <definedName name="_____ME37">#REF!</definedName>
    <definedName name="_____ME38" localSheetId="17">#REF!</definedName>
    <definedName name="_____ME38">#REF!</definedName>
    <definedName name="_____ME39" localSheetId="17">#REF!</definedName>
    <definedName name="_____ME39">#REF!</definedName>
    <definedName name="_____ME40" localSheetId="17">#REF!</definedName>
    <definedName name="_____ME40">#REF!</definedName>
    <definedName name="_____ME41" localSheetId="17">#REF!</definedName>
    <definedName name="_____ME41">#REF!</definedName>
    <definedName name="_____ME42" localSheetId="17">#REF!</definedName>
    <definedName name="_____ME42">#REF!</definedName>
    <definedName name="_____ME43" localSheetId="17">#REF!</definedName>
    <definedName name="_____ME43">#REF!</definedName>
    <definedName name="_____ME44" localSheetId="17">#REF!</definedName>
    <definedName name="_____ME44">#REF!</definedName>
    <definedName name="_____ME45" localSheetId="17">#REF!</definedName>
    <definedName name="_____ME45">#REF!</definedName>
    <definedName name="_____ME46" localSheetId="17">#REF!</definedName>
    <definedName name="_____ME46">#REF!</definedName>
    <definedName name="_____ME47" localSheetId="17">#REF!</definedName>
    <definedName name="_____ME47">#REF!</definedName>
    <definedName name="_____ME48" localSheetId="17">#REF!</definedName>
    <definedName name="_____ME48">#REF!</definedName>
    <definedName name="_____ME49" localSheetId="17">#REF!</definedName>
    <definedName name="_____ME49">#REF!</definedName>
    <definedName name="_____ME50" localSheetId="17">#REF!</definedName>
    <definedName name="_____ME50">#REF!</definedName>
    <definedName name="_____ME51" localSheetId="17">#REF!</definedName>
    <definedName name="_____ME51">#REF!</definedName>
    <definedName name="_____ME52" localSheetId="17">#REF!</definedName>
    <definedName name="_____ME52">#REF!</definedName>
    <definedName name="_____ME53" localSheetId="17">#REF!</definedName>
    <definedName name="_____ME53">#REF!</definedName>
    <definedName name="_____ME54" localSheetId="17">#REF!</definedName>
    <definedName name="_____ME54">#REF!</definedName>
    <definedName name="_____ME55" localSheetId="17">#REF!</definedName>
    <definedName name="_____ME55">#REF!</definedName>
    <definedName name="_____ME56" localSheetId="17">#REF!</definedName>
    <definedName name="_____ME56">#REF!</definedName>
    <definedName name="_____ME57" localSheetId="17">#REF!</definedName>
    <definedName name="_____ME57">#REF!</definedName>
    <definedName name="_____ME58" localSheetId="17">#REF!</definedName>
    <definedName name="_____ME58">#REF!</definedName>
    <definedName name="_____ME59" localSheetId="17">#REF!</definedName>
    <definedName name="_____ME59">#REF!</definedName>
    <definedName name="_____ME60" localSheetId="17">#REF!</definedName>
    <definedName name="_____ME60">#REF!</definedName>
    <definedName name="_____ME61" localSheetId="17">#REF!</definedName>
    <definedName name="_____ME61">#REF!</definedName>
    <definedName name="_____ME62" localSheetId="17">#REF!</definedName>
    <definedName name="_____ME62">#REF!</definedName>
    <definedName name="_____ME63" localSheetId="17">#REF!</definedName>
    <definedName name="_____ME63">#REF!</definedName>
    <definedName name="_____ME64" localSheetId="17">#REF!</definedName>
    <definedName name="_____ME64">#REF!</definedName>
    <definedName name="_____ME65" localSheetId="17">#REF!</definedName>
    <definedName name="_____ME65">#REF!</definedName>
    <definedName name="_____ME66" localSheetId="17">#REF!</definedName>
    <definedName name="_____ME66">#REF!</definedName>
    <definedName name="_____ME67" localSheetId="17">#REF!</definedName>
    <definedName name="_____ME67">#REF!</definedName>
    <definedName name="_____ME68" localSheetId="17">#REF!</definedName>
    <definedName name="_____ME68">#REF!</definedName>
    <definedName name="_____MMM01" localSheetId="17">#REF!</definedName>
    <definedName name="_____MMM01">#REF!</definedName>
    <definedName name="_____MMM02" localSheetId="17">#REF!</definedName>
    <definedName name="_____MMM02">#REF!</definedName>
    <definedName name="_____MMM03" localSheetId="17">#REF!</definedName>
    <definedName name="_____MMM03">#REF!</definedName>
    <definedName name="_____MMM04" localSheetId="17">#REF!</definedName>
    <definedName name="_____MMM04">#REF!</definedName>
    <definedName name="_____MMM05" localSheetId="17">#REF!</definedName>
    <definedName name="_____MMM05">#REF!</definedName>
    <definedName name="_____MMM06" localSheetId="17">#REF!</definedName>
    <definedName name="_____MMM06">#REF!</definedName>
    <definedName name="_____MMM07" localSheetId="17">#REF!</definedName>
    <definedName name="_____MMM07">#REF!</definedName>
    <definedName name="_____MMM08" localSheetId="17">#REF!</definedName>
    <definedName name="_____MMM08">#REF!</definedName>
    <definedName name="_____MMM09" localSheetId="17">#REF!</definedName>
    <definedName name="_____MMM09">#REF!</definedName>
    <definedName name="_____MMM10" localSheetId="17">#REF!</definedName>
    <definedName name="_____MMM10">#REF!</definedName>
    <definedName name="_____MMM11" localSheetId="17">#REF!</definedName>
    <definedName name="_____MMM11">#REF!</definedName>
    <definedName name="_____MMM12" localSheetId="17">#REF!</definedName>
    <definedName name="_____MMM12">#REF!</definedName>
    <definedName name="_____MMM13" localSheetId="17">#REF!</definedName>
    <definedName name="_____MMM13">#REF!</definedName>
    <definedName name="_____MMM14" localSheetId="17">#REF!</definedName>
    <definedName name="_____MMM14">#REF!</definedName>
    <definedName name="_____MMM15" localSheetId="17">#REF!</definedName>
    <definedName name="_____MMM15">#REF!</definedName>
    <definedName name="_____MMM16" localSheetId="17">#REF!</definedName>
    <definedName name="_____MMM16">#REF!</definedName>
    <definedName name="_____MMM17" localSheetId="17">#REF!</definedName>
    <definedName name="_____MMM17">#REF!</definedName>
    <definedName name="_____MMM18" localSheetId="17">#REF!</definedName>
    <definedName name="_____MMM18">#REF!</definedName>
    <definedName name="_____MMM19" localSheetId="17">#REF!</definedName>
    <definedName name="_____MMM19">#REF!</definedName>
    <definedName name="_____MMM20" localSheetId="17">#REF!</definedName>
    <definedName name="_____MMM20">#REF!</definedName>
    <definedName name="_____MMM21" localSheetId="17">#REF!</definedName>
    <definedName name="_____MMM21">#REF!</definedName>
    <definedName name="_____MMM22" localSheetId="17">#REF!</definedName>
    <definedName name="_____MMM22">#REF!</definedName>
    <definedName name="_____MMM23" localSheetId="17">#REF!</definedName>
    <definedName name="_____MMM23">#REF!</definedName>
    <definedName name="_____MMM24" localSheetId="17">#REF!</definedName>
    <definedName name="_____MMM24">#REF!</definedName>
    <definedName name="_____MMM25" localSheetId="17">#REF!</definedName>
    <definedName name="_____MMM25">#REF!</definedName>
    <definedName name="_____MMM26" localSheetId="17">#REF!</definedName>
    <definedName name="_____MMM26">#REF!</definedName>
    <definedName name="_____MMM27" localSheetId="17">#REF!</definedName>
    <definedName name="_____MMM27">#REF!</definedName>
    <definedName name="_____MMM28" localSheetId="17">#REF!</definedName>
    <definedName name="_____MMM28">#REF!</definedName>
    <definedName name="_____MMM29" localSheetId="17">#REF!</definedName>
    <definedName name="_____MMM29">#REF!</definedName>
    <definedName name="_____MMM30" localSheetId="17">#REF!</definedName>
    <definedName name="_____MMM30">#REF!</definedName>
    <definedName name="_____MMM31" localSheetId="17">#REF!</definedName>
    <definedName name="_____MMM31">#REF!</definedName>
    <definedName name="_____MMM32" localSheetId="17">#REF!</definedName>
    <definedName name="_____MMM32">#REF!</definedName>
    <definedName name="_____MMM33" localSheetId="17">#REF!</definedName>
    <definedName name="_____MMM33">#REF!</definedName>
    <definedName name="_____MMM34" localSheetId="17">#REF!</definedName>
    <definedName name="_____MMM34">#REF!</definedName>
    <definedName name="_____MMM35" localSheetId="17">#REF!</definedName>
    <definedName name="_____MMM35">#REF!</definedName>
    <definedName name="_____MMM36" localSheetId="17">#REF!</definedName>
    <definedName name="_____MMM36">#REF!</definedName>
    <definedName name="_____MMM37" localSheetId="17">#REF!</definedName>
    <definedName name="_____MMM37">#REF!</definedName>
    <definedName name="_____MMM38" localSheetId="17">#REF!</definedName>
    <definedName name="_____MMM38">#REF!</definedName>
    <definedName name="_____MMM39" localSheetId="17">#REF!</definedName>
    <definedName name="_____MMM39">#REF!</definedName>
    <definedName name="_____MMM40" localSheetId="17">#REF!</definedName>
    <definedName name="_____MMM40">#REF!</definedName>
    <definedName name="_____MMM41" localSheetId="17">#REF!</definedName>
    <definedName name="_____MMM41">#REF!</definedName>
    <definedName name="_____MMM411" localSheetId="17">#REF!</definedName>
    <definedName name="_____MMM411">#REF!</definedName>
    <definedName name="_____MMM42" localSheetId="17">#REF!</definedName>
    <definedName name="_____MMM42">#REF!</definedName>
    <definedName name="_____MMM43" localSheetId="17">#REF!</definedName>
    <definedName name="_____MMM43">#REF!</definedName>
    <definedName name="_____MMM44" localSheetId="17">#REF!</definedName>
    <definedName name="_____MMM44">#REF!</definedName>
    <definedName name="_____MMM45" localSheetId="17">#REF!</definedName>
    <definedName name="_____MMM45">#REF!</definedName>
    <definedName name="_____MMM46" localSheetId="17">#REF!</definedName>
    <definedName name="_____MMM46">#REF!</definedName>
    <definedName name="_____MMM47" localSheetId="17">#REF!</definedName>
    <definedName name="_____MMM47">#REF!</definedName>
    <definedName name="_____MMM48" localSheetId="17">#REF!</definedName>
    <definedName name="_____MMM48">#REF!</definedName>
    <definedName name="_____MMM49" localSheetId="17">#REF!</definedName>
    <definedName name="_____MMM49">#REF!</definedName>
    <definedName name="_____MMM50" localSheetId="17">#REF!</definedName>
    <definedName name="_____MMM50">#REF!</definedName>
    <definedName name="_____MMM51" localSheetId="17">#REF!</definedName>
    <definedName name="_____MMM51">#REF!</definedName>
    <definedName name="_____MMM52" localSheetId="17">#REF!</definedName>
    <definedName name="_____MMM52">#REF!</definedName>
    <definedName name="_____MMM53" localSheetId="17">#REF!</definedName>
    <definedName name="_____MMM53">#REF!</definedName>
    <definedName name="_____MMM54" localSheetId="17">#REF!</definedName>
    <definedName name="_____MMM54">#REF!</definedName>
    <definedName name="_____PVC1" localSheetId="17">#REF!</definedName>
    <definedName name="_____PVC1">#REF!</definedName>
    <definedName name="_____PVC2" localSheetId="17">#REF!</definedName>
    <definedName name="_____PVC2">#REF!</definedName>
    <definedName name="_____PVC4" localSheetId="17">#REF!</definedName>
    <definedName name="_____PVC4">#REF!</definedName>
    <definedName name="_____PVC6" localSheetId="17">#REF!</definedName>
    <definedName name="_____PVC6">#REF!</definedName>
    <definedName name="_____SAK1" localSheetId="17">#REF!</definedName>
    <definedName name="_____SAK1">#REF!</definedName>
    <definedName name="_____tok2" localSheetId="17">#REF!</definedName>
    <definedName name="_____tok2">#REF!</definedName>
    <definedName name="____aaa1" localSheetId="17">#REF!</definedName>
    <definedName name="____aaa1">#REF!</definedName>
    <definedName name="____bln2" localSheetId="17">#REF!</definedName>
    <definedName name="____bln2">#REF!</definedName>
    <definedName name="____bsd45" localSheetId="17">[33]HARGA!#REF!</definedName>
    <definedName name="____bsd45">[33]HARGA!#REF!</definedName>
    <definedName name="____COR135" localSheetId="17">[36]Anl!#REF!</definedName>
    <definedName name="____COR135">[36]Anl!#REF!</definedName>
    <definedName name="____DIV1">'[25]Kuantitas &amp; Harga'!$G$26</definedName>
    <definedName name="____DIV10">'[25]Kuantitas &amp; Harga'!$G$418</definedName>
    <definedName name="____DIV11" localSheetId="17">'[37]Kuantitas &amp; Harga'!#REF!</definedName>
    <definedName name="____DIV11">'[37]Kuantitas &amp; Harga'!#REF!</definedName>
    <definedName name="____DIV2">'[25]Kuantitas &amp; Harga'!$G$50</definedName>
    <definedName name="____DIV3">'[25]Kuantitas &amp; Harga'!$G$84</definedName>
    <definedName name="____DIV4">'[25]Kuantitas &amp; Harga'!$G$99</definedName>
    <definedName name="____DIV5">'[25]Kuantitas &amp; Harga'!$G$119</definedName>
    <definedName name="____DIV6">'[25]Kuantitas &amp; Harga'!$G$155</definedName>
    <definedName name="____DIV7" localSheetId="17">'[37]Kuantitas &amp; Harga'!#REF!</definedName>
    <definedName name="____DIV7">'[37]Kuantitas &amp; Harga'!#REF!</definedName>
    <definedName name="____DIV8">'[25]Kuantitas &amp; Harga'!$G$377</definedName>
    <definedName name="____DIV9">'[25]Kuantitas &amp; Harga'!$G$405</definedName>
    <definedName name="____E019">'[26]Upah&amp;Bahan'!$U$261</definedName>
    <definedName name="____e039">'[26]Upah&amp;Bahan'!$U$317</definedName>
    <definedName name="____e100">'[26]Upah&amp;Bahan'!$U$1045</definedName>
    <definedName name="____e101">'[26]Upah&amp;Bahan'!$U$1101</definedName>
    <definedName name="____e102">'[26]Upah&amp;Bahan'!$U$1157</definedName>
    <definedName name="____e103">'[26]Upah&amp;Bahan'!$U$1213</definedName>
    <definedName name="____e104">'[26]Upah&amp;Bahan'!$U$1612</definedName>
    <definedName name="____E112720" localSheetId="17">[38]Concrete!#REF!</definedName>
    <definedName name="____E112720">[38]Concrete!#REF!</definedName>
    <definedName name="____EEE01" localSheetId="17">#REF!</definedName>
    <definedName name="____EEE01">#REF!</definedName>
    <definedName name="____EEE02" localSheetId="17">#REF!</definedName>
    <definedName name="____EEE02">#REF!</definedName>
    <definedName name="____EEE03" localSheetId="17">#REF!</definedName>
    <definedName name="____EEE03">#REF!</definedName>
    <definedName name="____EEE04" localSheetId="17">#REF!</definedName>
    <definedName name="____EEE04">#REF!</definedName>
    <definedName name="____EEE05" localSheetId="17">#REF!</definedName>
    <definedName name="____EEE05">#REF!</definedName>
    <definedName name="____EEE06" localSheetId="17">#REF!</definedName>
    <definedName name="____EEE06">#REF!</definedName>
    <definedName name="____EEE07" localSheetId="17">#REF!</definedName>
    <definedName name="____EEE07">#REF!</definedName>
    <definedName name="____EEE08" localSheetId="17">#REF!</definedName>
    <definedName name="____EEE08">#REF!</definedName>
    <definedName name="____EEE09" localSheetId="17">#REF!</definedName>
    <definedName name="____EEE09">#REF!</definedName>
    <definedName name="____EEE10" localSheetId="17">#REF!</definedName>
    <definedName name="____EEE10">#REF!</definedName>
    <definedName name="____EEE11" localSheetId="17">#REF!</definedName>
    <definedName name="____EEE11">#REF!</definedName>
    <definedName name="____EEE12" localSheetId="17">#REF!</definedName>
    <definedName name="____EEE12">#REF!</definedName>
    <definedName name="____EEE13" localSheetId="17">#REF!</definedName>
    <definedName name="____EEE13">#REF!</definedName>
    <definedName name="____EEE14" localSheetId="17">#REF!</definedName>
    <definedName name="____EEE14">#REF!</definedName>
    <definedName name="____EEE15" localSheetId="17">#REF!</definedName>
    <definedName name="____EEE15">#REF!</definedName>
    <definedName name="____EEE16" localSheetId="17">#REF!</definedName>
    <definedName name="____EEE16">#REF!</definedName>
    <definedName name="____EEE17" localSheetId="17">#REF!</definedName>
    <definedName name="____EEE17">#REF!</definedName>
    <definedName name="____EEE18" localSheetId="17">#REF!</definedName>
    <definedName name="____EEE18">#REF!</definedName>
    <definedName name="____EEE19" localSheetId="17">#REF!</definedName>
    <definedName name="____EEE19">#REF!</definedName>
    <definedName name="____EEE20" localSheetId="17">#REF!</definedName>
    <definedName name="____EEE20">#REF!</definedName>
    <definedName name="____EEE21" localSheetId="17">#REF!</definedName>
    <definedName name="____EEE21">#REF!</definedName>
    <definedName name="____EEE22" localSheetId="17">#REF!</definedName>
    <definedName name="____EEE22">#REF!</definedName>
    <definedName name="____EEE23" localSheetId="17">#REF!</definedName>
    <definedName name="____EEE23">#REF!</definedName>
    <definedName name="____EEE24" localSheetId="17">#REF!</definedName>
    <definedName name="____EEE24">#REF!</definedName>
    <definedName name="____EEE25" localSheetId="17">#REF!</definedName>
    <definedName name="____EEE25">#REF!</definedName>
    <definedName name="____EEE26" localSheetId="17">#REF!</definedName>
    <definedName name="____EEE26">#REF!</definedName>
    <definedName name="____EEE27" localSheetId="17">#REF!</definedName>
    <definedName name="____EEE27">#REF!</definedName>
    <definedName name="____EEE28" localSheetId="17">#REF!</definedName>
    <definedName name="____EEE28">#REF!</definedName>
    <definedName name="____EEE29" localSheetId="17">#REF!</definedName>
    <definedName name="____EEE29">#REF!</definedName>
    <definedName name="____EEE30" localSheetId="17">#REF!</definedName>
    <definedName name="____EEE30">#REF!</definedName>
    <definedName name="____EEE31" localSheetId="17">#REF!</definedName>
    <definedName name="____EEE31">#REF!</definedName>
    <definedName name="____EEE32" localSheetId="17">#REF!</definedName>
    <definedName name="____EEE32">#REF!</definedName>
    <definedName name="____EEE33" localSheetId="17">#REF!</definedName>
    <definedName name="____EEE33">#REF!</definedName>
    <definedName name="____HAL1" localSheetId="17">#REF!</definedName>
    <definedName name="____HAL1">#REF!</definedName>
    <definedName name="____HAL2" localSheetId="17">#REF!</definedName>
    <definedName name="____HAL2">#REF!</definedName>
    <definedName name="____HAL3" localSheetId="17">#REF!</definedName>
    <definedName name="____HAL3">#REF!</definedName>
    <definedName name="____HAL4" localSheetId="17">#REF!</definedName>
    <definedName name="____HAL4">#REF!</definedName>
    <definedName name="____HAL5" localSheetId="17">'[37]Kuantitas &amp; Harga'!#REF!</definedName>
    <definedName name="____HAL5">'[37]Kuantitas &amp; Harga'!#REF!</definedName>
    <definedName name="____HAL6" localSheetId="17">'[37]Kuantitas &amp; Harga'!#REF!</definedName>
    <definedName name="____HAL6">'[37]Kuantitas &amp; Harga'!#REF!</definedName>
    <definedName name="____HAL7" localSheetId="17">#REF!</definedName>
    <definedName name="____HAL7">#REF!</definedName>
    <definedName name="____HAL8" localSheetId="17">#REF!</definedName>
    <definedName name="____HAL8">#REF!</definedName>
    <definedName name="____KL12">[16]alat!$AW$18</definedName>
    <definedName name="____kl3" localSheetId="17">[33]HARGA!#REF!</definedName>
    <definedName name="____kl3">[33]HARGA!#REF!</definedName>
    <definedName name="____kl4" localSheetId="17">[33]HARGA!#REF!</definedName>
    <definedName name="____kl4">[33]HARGA!#REF!</definedName>
    <definedName name="____kl5" localSheetId="17">[33]HARGA!#REF!</definedName>
    <definedName name="____kl5">[33]HARGA!#REF!</definedName>
    <definedName name="____kl6" localSheetId="17">[33]HARGA!#REF!</definedName>
    <definedName name="____kl6">[33]HARGA!#REF!</definedName>
    <definedName name="____LLL01" localSheetId="17">#REF!</definedName>
    <definedName name="____LLL01">#REF!</definedName>
    <definedName name="____LLL02" localSheetId="17">#REF!</definedName>
    <definedName name="____LLL02">#REF!</definedName>
    <definedName name="____LLL03" localSheetId="17">#REF!</definedName>
    <definedName name="____LLL03">#REF!</definedName>
    <definedName name="____LLL04" localSheetId="17">#REF!</definedName>
    <definedName name="____LLL04">#REF!</definedName>
    <definedName name="____LLL05" localSheetId="17">#REF!</definedName>
    <definedName name="____LLL05">#REF!</definedName>
    <definedName name="____LLL06" localSheetId="17">#REF!</definedName>
    <definedName name="____LLL06">#REF!</definedName>
    <definedName name="____LLL07" localSheetId="17">#REF!</definedName>
    <definedName name="____LLL07">#REF!</definedName>
    <definedName name="____LLL08" localSheetId="17">#REF!</definedName>
    <definedName name="____LLL08">#REF!</definedName>
    <definedName name="____LLL09" localSheetId="17">#REF!</definedName>
    <definedName name="____LLL09">#REF!</definedName>
    <definedName name="____LLL10" localSheetId="17">#REF!</definedName>
    <definedName name="____LLL10">#REF!</definedName>
    <definedName name="____LLL11" localSheetId="17">#REF!</definedName>
    <definedName name="____LLL11">#REF!</definedName>
    <definedName name="____MBM2" localSheetId="17">#REF!</definedName>
    <definedName name="____MBM2">#REF!</definedName>
    <definedName name="____MDE01" localSheetId="17">#REF!</definedName>
    <definedName name="____MDE01">#REF!</definedName>
    <definedName name="____MDE02" localSheetId="17">#REF!</definedName>
    <definedName name="____MDE02">#REF!</definedName>
    <definedName name="____MDE03" localSheetId="17">#REF!</definedName>
    <definedName name="____MDE03">#REF!</definedName>
    <definedName name="____MDE04" localSheetId="17">#REF!</definedName>
    <definedName name="____MDE04">#REF!</definedName>
    <definedName name="____MDE05" localSheetId="17">#REF!</definedName>
    <definedName name="____MDE05">#REF!</definedName>
    <definedName name="____MDE06" localSheetId="17">#REF!</definedName>
    <definedName name="____MDE06">#REF!</definedName>
    <definedName name="____MDE07" localSheetId="17">#REF!</definedName>
    <definedName name="____MDE07">#REF!</definedName>
    <definedName name="____MDE08" localSheetId="17">#REF!</definedName>
    <definedName name="____MDE08">#REF!</definedName>
    <definedName name="____MDE09" localSheetId="17">#REF!</definedName>
    <definedName name="____MDE09">#REF!</definedName>
    <definedName name="____MDE10" localSheetId="17">#REF!</definedName>
    <definedName name="____MDE10">#REF!</definedName>
    <definedName name="____MDE11" localSheetId="17">#REF!</definedName>
    <definedName name="____MDE11">#REF!</definedName>
    <definedName name="____MDE12" localSheetId="17">#REF!</definedName>
    <definedName name="____MDE12">#REF!</definedName>
    <definedName name="____MDE13" localSheetId="17">#REF!</definedName>
    <definedName name="____MDE13">#REF!</definedName>
    <definedName name="____MDE14" localSheetId="17">#REF!</definedName>
    <definedName name="____MDE14">#REF!</definedName>
    <definedName name="____MDE15" localSheetId="17">#REF!</definedName>
    <definedName name="____MDE15">#REF!</definedName>
    <definedName name="____MDE16" localSheetId="17">#REF!</definedName>
    <definedName name="____MDE16">#REF!</definedName>
    <definedName name="____MDE17" localSheetId="17">#REF!</definedName>
    <definedName name="____MDE17">#REF!</definedName>
    <definedName name="____MDE18" localSheetId="17">#REF!</definedName>
    <definedName name="____MDE18">#REF!</definedName>
    <definedName name="____MDE19" localSheetId="17">#REF!</definedName>
    <definedName name="____MDE19">#REF!</definedName>
    <definedName name="____MDE20" localSheetId="17">#REF!</definedName>
    <definedName name="____MDE20">#REF!</definedName>
    <definedName name="____MDE21" localSheetId="17">#REF!</definedName>
    <definedName name="____MDE21">#REF!</definedName>
    <definedName name="____MDE22" localSheetId="17">#REF!</definedName>
    <definedName name="____MDE22">#REF!</definedName>
    <definedName name="____MDE23" localSheetId="17">#REF!</definedName>
    <definedName name="____MDE23">#REF!</definedName>
    <definedName name="____MDE24" localSheetId="17">#REF!</definedName>
    <definedName name="____MDE24">#REF!</definedName>
    <definedName name="____MDE25" localSheetId="17">#REF!</definedName>
    <definedName name="____MDE25">#REF!</definedName>
    <definedName name="____MDE26" localSheetId="17">#REF!</definedName>
    <definedName name="____MDE26">#REF!</definedName>
    <definedName name="____MDE27" localSheetId="17">#REF!</definedName>
    <definedName name="____MDE27">#REF!</definedName>
    <definedName name="____MDE28" localSheetId="17">#REF!</definedName>
    <definedName name="____MDE28">#REF!</definedName>
    <definedName name="____MDE29" localSheetId="17">#REF!</definedName>
    <definedName name="____MDE29">#REF!</definedName>
    <definedName name="____MDE30" localSheetId="17">#REF!</definedName>
    <definedName name="____MDE30">#REF!</definedName>
    <definedName name="____MDE31" localSheetId="17">#REF!</definedName>
    <definedName name="____MDE31">#REF!</definedName>
    <definedName name="____MDE32" localSheetId="17">#REF!</definedName>
    <definedName name="____MDE32">#REF!</definedName>
    <definedName name="____MDE33" localSheetId="17">#REF!</definedName>
    <definedName name="____MDE33">#REF!</definedName>
    <definedName name="____MDE34" localSheetId="17">#REF!</definedName>
    <definedName name="____MDE34">#REF!</definedName>
    <definedName name="____MDE35" localSheetId="17">#REF!</definedName>
    <definedName name="____MDE35">#REF!</definedName>
    <definedName name="____MDE36" localSheetId="17">#REF!</definedName>
    <definedName name="____MDE36">#REF!</definedName>
    <definedName name="____MDE37" localSheetId="17">#REF!</definedName>
    <definedName name="____MDE37">#REF!</definedName>
    <definedName name="____MDE38" localSheetId="17">#REF!</definedName>
    <definedName name="____MDE38">#REF!</definedName>
    <definedName name="____MDE39" localSheetId="17">#REF!</definedName>
    <definedName name="____MDE39">#REF!</definedName>
    <definedName name="____MDE40" localSheetId="17">#REF!</definedName>
    <definedName name="____MDE40">#REF!</definedName>
    <definedName name="____MDE41" localSheetId="17">#REF!</definedName>
    <definedName name="____MDE41">#REF!</definedName>
    <definedName name="____MDE42" localSheetId="17">#REF!</definedName>
    <definedName name="____MDE42">#REF!</definedName>
    <definedName name="____MDE43" localSheetId="17">#REF!</definedName>
    <definedName name="____MDE43">#REF!</definedName>
    <definedName name="____MDE44" localSheetId="17">#REF!</definedName>
    <definedName name="____MDE44">#REF!</definedName>
    <definedName name="____MDE45" localSheetId="17">#REF!</definedName>
    <definedName name="____MDE45">#REF!</definedName>
    <definedName name="____MDE46" localSheetId="17">#REF!</definedName>
    <definedName name="____MDE46">#REF!</definedName>
    <definedName name="____MDE47" localSheetId="17">#REF!</definedName>
    <definedName name="____MDE47">#REF!</definedName>
    <definedName name="____MDE48" localSheetId="17">#REF!</definedName>
    <definedName name="____MDE48">#REF!</definedName>
    <definedName name="____MDE49" localSheetId="17">#REF!</definedName>
    <definedName name="____MDE49">#REF!</definedName>
    <definedName name="____MDE50" localSheetId="17">#REF!</definedName>
    <definedName name="____MDE50">#REF!</definedName>
    <definedName name="____MDE51" localSheetId="17">#REF!</definedName>
    <definedName name="____MDE51">#REF!</definedName>
    <definedName name="____MDE52" localSheetId="17">#REF!</definedName>
    <definedName name="____MDE52">#REF!</definedName>
    <definedName name="____MDE53" localSheetId="17">#REF!</definedName>
    <definedName name="____MDE53">#REF!</definedName>
    <definedName name="____MDE54" localSheetId="17">#REF!</definedName>
    <definedName name="____MDE54">#REF!</definedName>
    <definedName name="____MDE55" localSheetId="17">#REF!</definedName>
    <definedName name="____MDE55">#REF!</definedName>
    <definedName name="____MDE56" localSheetId="17">#REF!</definedName>
    <definedName name="____MDE56">#REF!</definedName>
    <definedName name="____MDE57" localSheetId="17">#REF!</definedName>
    <definedName name="____MDE57">#REF!</definedName>
    <definedName name="____MDE58" localSheetId="17">#REF!</definedName>
    <definedName name="____MDE58">#REF!</definedName>
    <definedName name="____MDE59" localSheetId="17">#REF!</definedName>
    <definedName name="____MDE59">#REF!</definedName>
    <definedName name="____MDE60" localSheetId="17">#REF!</definedName>
    <definedName name="____MDE60">#REF!</definedName>
    <definedName name="____MDE61" localSheetId="17">#REF!</definedName>
    <definedName name="____MDE61">#REF!</definedName>
    <definedName name="____MDE62" localSheetId="17">#REF!</definedName>
    <definedName name="____MDE62">#REF!</definedName>
    <definedName name="____MDE63" localSheetId="17">#REF!</definedName>
    <definedName name="____MDE63">#REF!</definedName>
    <definedName name="____MDE64" localSheetId="17">#REF!</definedName>
    <definedName name="____MDE64">#REF!</definedName>
    <definedName name="____MDE65" localSheetId="17">#REF!</definedName>
    <definedName name="____MDE65">#REF!</definedName>
    <definedName name="____MDE66" localSheetId="17">#REF!</definedName>
    <definedName name="____MDE66">#REF!</definedName>
    <definedName name="____MDE67" localSheetId="17">#REF!</definedName>
    <definedName name="____MDE67">#REF!</definedName>
    <definedName name="____MDE68" localSheetId="17">#REF!</definedName>
    <definedName name="____MDE68">#REF!</definedName>
    <definedName name="____ME01" localSheetId="17">#REF!</definedName>
    <definedName name="____ME01">#REF!</definedName>
    <definedName name="____ME02" localSheetId="17">#REF!</definedName>
    <definedName name="____ME02">#REF!</definedName>
    <definedName name="____ME03" localSheetId="17">#REF!</definedName>
    <definedName name="____ME03">#REF!</definedName>
    <definedName name="____ME04" localSheetId="17">#REF!</definedName>
    <definedName name="____ME04">#REF!</definedName>
    <definedName name="____ME05" localSheetId="17">#REF!</definedName>
    <definedName name="____ME05">#REF!</definedName>
    <definedName name="____ME06" localSheetId="17">#REF!</definedName>
    <definedName name="____ME06">#REF!</definedName>
    <definedName name="____ME07" localSheetId="17">#REF!</definedName>
    <definedName name="____ME07">#REF!</definedName>
    <definedName name="____ME08" localSheetId="17">#REF!</definedName>
    <definedName name="____ME08">#REF!</definedName>
    <definedName name="____ME09" localSheetId="17">#REF!</definedName>
    <definedName name="____ME09">#REF!</definedName>
    <definedName name="____ME10" localSheetId="17">#REF!</definedName>
    <definedName name="____ME10">#REF!</definedName>
    <definedName name="____ME11" localSheetId="17">#REF!</definedName>
    <definedName name="____ME11">#REF!</definedName>
    <definedName name="____ME12" localSheetId="17">#REF!</definedName>
    <definedName name="____ME12">#REF!</definedName>
    <definedName name="____ME13" localSheetId="17">#REF!</definedName>
    <definedName name="____ME13">#REF!</definedName>
    <definedName name="____ME14" localSheetId="17">#REF!</definedName>
    <definedName name="____ME14">#REF!</definedName>
    <definedName name="____ME15" localSheetId="17">#REF!</definedName>
    <definedName name="____ME15">#REF!</definedName>
    <definedName name="____ME16" localSheetId="17">#REF!</definedName>
    <definedName name="____ME16">#REF!</definedName>
    <definedName name="____ME17" localSheetId="17">#REF!</definedName>
    <definedName name="____ME17">#REF!</definedName>
    <definedName name="____ME18" localSheetId="17">#REF!</definedName>
    <definedName name="____ME18">#REF!</definedName>
    <definedName name="____ME19" localSheetId="17">#REF!</definedName>
    <definedName name="____ME19">#REF!</definedName>
    <definedName name="____ME20" localSheetId="17">#REF!</definedName>
    <definedName name="____ME20">#REF!</definedName>
    <definedName name="____ME21" localSheetId="17">#REF!</definedName>
    <definedName name="____ME21">#REF!</definedName>
    <definedName name="____ME22" localSheetId="17">#REF!</definedName>
    <definedName name="____ME22">#REF!</definedName>
    <definedName name="____ME23" localSheetId="17">#REF!</definedName>
    <definedName name="____ME23">#REF!</definedName>
    <definedName name="____ME24" localSheetId="17">#REF!</definedName>
    <definedName name="____ME24">#REF!</definedName>
    <definedName name="____ME25" localSheetId="17">#REF!</definedName>
    <definedName name="____ME25">#REF!</definedName>
    <definedName name="____ME26" localSheetId="17">#REF!</definedName>
    <definedName name="____ME26">#REF!</definedName>
    <definedName name="____ME27" localSheetId="17">#REF!</definedName>
    <definedName name="____ME27">#REF!</definedName>
    <definedName name="____ME28" localSheetId="17">#REF!</definedName>
    <definedName name="____ME28">#REF!</definedName>
    <definedName name="____ME29" localSheetId="17">#REF!</definedName>
    <definedName name="____ME29">#REF!</definedName>
    <definedName name="____ME30" localSheetId="17">#REF!</definedName>
    <definedName name="____ME30">#REF!</definedName>
    <definedName name="____ME31" localSheetId="17">#REF!</definedName>
    <definedName name="____ME31">#REF!</definedName>
    <definedName name="____ME32" localSheetId="17">#REF!</definedName>
    <definedName name="____ME32">#REF!</definedName>
    <definedName name="____ME33" localSheetId="17">#REF!</definedName>
    <definedName name="____ME33">#REF!</definedName>
    <definedName name="____ME34" localSheetId="17">#REF!</definedName>
    <definedName name="____ME34">#REF!</definedName>
    <definedName name="____ME35" localSheetId="17">#REF!</definedName>
    <definedName name="____ME35">#REF!</definedName>
    <definedName name="____ME36" localSheetId="17">#REF!</definedName>
    <definedName name="____ME36">#REF!</definedName>
    <definedName name="____ME37" localSheetId="17">#REF!</definedName>
    <definedName name="____ME37">#REF!</definedName>
    <definedName name="____ME38" localSheetId="17">#REF!</definedName>
    <definedName name="____ME38">#REF!</definedName>
    <definedName name="____ME39" localSheetId="17">#REF!</definedName>
    <definedName name="____ME39">#REF!</definedName>
    <definedName name="____ME40" localSheetId="17">#REF!</definedName>
    <definedName name="____ME40">#REF!</definedName>
    <definedName name="____ME41" localSheetId="17">#REF!</definedName>
    <definedName name="____ME41">#REF!</definedName>
    <definedName name="____ME42" localSheetId="17">#REF!</definedName>
    <definedName name="____ME42">#REF!</definedName>
    <definedName name="____ME43" localSheetId="17">#REF!</definedName>
    <definedName name="____ME43">#REF!</definedName>
    <definedName name="____ME44" localSheetId="17">#REF!</definedName>
    <definedName name="____ME44">#REF!</definedName>
    <definedName name="____ME45" localSheetId="17">#REF!</definedName>
    <definedName name="____ME45">#REF!</definedName>
    <definedName name="____ME46" localSheetId="17">#REF!</definedName>
    <definedName name="____ME46">#REF!</definedName>
    <definedName name="____ME47" localSheetId="17">#REF!</definedName>
    <definedName name="____ME47">#REF!</definedName>
    <definedName name="____ME48" localSheetId="17">#REF!</definedName>
    <definedName name="____ME48">#REF!</definedName>
    <definedName name="____ME49" localSheetId="17">#REF!</definedName>
    <definedName name="____ME49">#REF!</definedName>
    <definedName name="____ME50" localSheetId="17">#REF!</definedName>
    <definedName name="____ME50">#REF!</definedName>
    <definedName name="____ME51" localSheetId="17">#REF!</definedName>
    <definedName name="____ME51">#REF!</definedName>
    <definedName name="____ME52" localSheetId="17">#REF!</definedName>
    <definedName name="____ME52">#REF!</definedName>
    <definedName name="____ME53" localSheetId="17">#REF!</definedName>
    <definedName name="____ME53">#REF!</definedName>
    <definedName name="____ME54" localSheetId="17">#REF!</definedName>
    <definedName name="____ME54">#REF!</definedName>
    <definedName name="____ME55" localSheetId="17">#REF!</definedName>
    <definedName name="____ME55">#REF!</definedName>
    <definedName name="____ME56" localSheetId="17">#REF!</definedName>
    <definedName name="____ME56">#REF!</definedName>
    <definedName name="____ME57" localSheetId="17">#REF!</definedName>
    <definedName name="____ME57">#REF!</definedName>
    <definedName name="____ME58" localSheetId="17">#REF!</definedName>
    <definedName name="____ME58">#REF!</definedName>
    <definedName name="____ME59" localSheetId="17">#REF!</definedName>
    <definedName name="____ME59">#REF!</definedName>
    <definedName name="____ME60" localSheetId="17">#REF!</definedName>
    <definedName name="____ME60">#REF!</definedName>
    <definedName name="____ME61" localSheetId="17">#REF!</definedName>
    <definedName name="____ME61">#REF!</definedName>
    <definedName name="____ME62" localSheetId="17">#REF!</definedName>
    <definedName name="____ME62">#REF!</definedName>
    <definedName name="____ME63" localSheetId="17">#REF!</definedName>
    <definedName name="____ME63">#REF!</definedName>
    <definedName name="____ME64" localSheetId="17">#REF!</definedName>
    <definedName name="____ME64">#REF!</definedName>
    <definedName name="____ME65" localSheetId="17">#REF!</definedName>
    <definedName name="____ME65">#REF!</definedName>
    <definedName name="____ME66" localSheetId="17">#REF!</definedName>
    <definedName name="____ME66">#REF!</definedName>
    <definedName name="____ME67" localSheetId="17">#REF!</definedName>
    <definedName name="____ME67">#REF!</definedName>
    <definedName name="____ME68" localSheetId="17">#REF!</definedName>
    <definedName name="____ME68">#REF!</definedName>
    <definedName name="____MMM01" localSheetId="17">#REF!</definedName>
    <definedName name="____MMM01">#REF!</definedName>
    <definedName name="____MMM02" localSheetId="17">#REF!</definedName>
    <definedName name="____MMM02">#REF!</definedName>
    <definedName name="____MMM03" localSheetId="17">#REF!</definedName>
    <definedName name="____MMM03">#REF!</definedName>
    <definedName name="____MMM04" localSheetId="17">#REF!</definedName>
    <definedName name="____MMM04">#REF!</definedName>
    <definedName name="____MMM05" localSheetId="17">#REF!</definedName>
    <definedName name="____MMM05">#REF!</definedName>
    <definedName name="____MMM06" localSheetId="17">#REF!</definedName>
    <definedName name="____MMM06">#REF!</definedName>
    <definedName name="____MMM07" localSheetId="17">#REF!</definedName>
    <definedName name="____MMM07">#REF!</definedName>
    <definedName name="____MMM08" localSheetId="17">#REF!</definedName>
    <definedName name="____MMM08">#REF!</definedName>
    <definedName name="____MMM09" localSheetId="17">#REF!</definedName>
    <definedName name="____MMM09">#REF!</definedName>
    <definedName name="____MMM10" localSheetId="17">#REF!</definedName>
    <definedName name="____MMM10">#REF!</definedName>
    <definedName name="____MMM11" localSheetId="17">#REF!</definedName>
    <definedName name="____MMM11">#REF!</definedName>
    <definedName name="____MMM12" localSheetId="17">#REF!</definedName>
    <definedName name="____MMM12">#REF!</definedName>
    <definedName name="____MMM13" localSheetId="17">#REF!</definedName>
    <definedName name="____MMM13">#REF!</definedName>
    <definedName name="____MMM14" localSheetId="17">#REF!</definedName>
    <definedName name="____MMM14">#REF!</definedName>
    <definedName name="____MMM15" localSheetId="17">#REF!</definedName>
    <definedName name="____MMM15">#REF!</definedName>
    <definedName name="____MMM16" localSheetId="17">#REF!</definedName>
    <definedName name="____MMM16">#REF!</definedName>
    <definedName name="____MMM17" localSheetId="17">#REF!</definedName>
    <definedName name="____MMM17">#REF!</definedName>
    <definedName name="____MMM18" localSheetId="17">#REF!</definedName>
    <definedName name="____MMM18">#REF!</definedName>
    <definedName name="____MMM19" localSheetId="17">#REF!</definedName>
    <definedName name="____MMM19">#REF!</definedName>
    <definedName name="____MMM20" localSheetId="17">#REF!</definedName>
    <definedName name="____MMM20">#REF!</definedName>
    <definedName name="____MMM21" localSheetId="17">#REF!</definedName>
    <definedName name="____MMM21">#REF!</definedName>
    <definedName name="____MMM22" localSheetId="17">#REF!</definedName>
    <definedName name="____MMM22">#REF!</definedName>
    <definedName name="____MMM23" localSheetId="17">#REF!</definedName>
    <definedName name="____MMM23">#REF!</definedName>
    <definedName name="____MMM24" localSheetId="17">#REF!</definedName>
    <definedName name="____MMM24">#REF!</definedName>
    <definedName name="____MMM25" localSheetId="17">#REF!</definedName>
    <definedName name="____MMM25">#REF!</definedName>
    <definedName name="____MMM26" localSheetId="17">#REF!</definedName>
    <definedName name="____MMM26">#REF!</definedName>
    <definedName name="____MMM27" localSheetId="17">#REF!</definedName>
    <definedName name="____MMM27">#REF!</definedName>
    <definedName name="____MMM28" localSheetId="17">#REF!</definedName>
    <definedName name="____MMM28">#REF!</definedName>
    <definedName name="____MMM29" localSheetId="17">#REF!</definedName>
    <definedName name="____MMM29">#REF!</definedName>
    <definedName name="____MMM30" localSheetId="17">#REF!</definedName>
    <definedName name="____MMM30">#REF!</definedName>
    <definedName name="____MMM31" localSheetId="17">#REF!</definedName>
    <definedName name="____MMM31">#REF!</definedName>
    <definedName name="____MMM32" localSheetId="17">#REF!</definedName>
    <definedName name="____MMM32">#REF!</definedName>
    <definedName name="____MMM33" localSheetId="17">#REF!</definedName>
    <definedName name="____MMM33">#REF!</definedName>
    <definedName name="____MMM34" localSheetId="17">#REF!</definedName>
    <definedName name="____MMM34">#REF!</definedName>
    <definedName name="____MMM35" localSheetId="17">#REF!</definedName>
    <definedName name="____MMM35">#REF!</definedName>
    <definedName name="____MMM36" localSheetId="17">#REF!</definedName>
    <definedName name="____MMM36">#REF!</definedName>
    <definedName name="____MMM37" localSheetId="17">#REF!</definedName>
    <definedName name="____MMM37">#REF!</definedName>
    <definedName name="____MMM38" localSheetId="17">#REF!</definedName>
    <definedName name="____MMM38">#REF!</definedName>
    <definedName name="____MMM39" localSheetId="17">#REF!</definedName>
    <definedName name="____MMM39">#REF!</definedName>
    <definedName name="____MMM40" localSheetId="17">#REF!</definedName>
    <definedName name="____MMM40">#REF!</definedName>
    <definedName name="____MMM41" localSheetId="17">#REF!</definedName>
    <definedName name="____MMM41">#REF!</definedName>
    <definedName name="____MMM411" localSheetId="17">#REF!</definedName>
    <definedName name="____MMM411">#REF!</definedName>
    <definedName name="____MMM42" localSheetId="17">#REF!</definedName>
    <definedName name="____MMM42">#REF!</definedName>
    <definedName name="____MMM43" localSheetId="17">#REF!</definedName>
    <definedName name="____MMM43">#REF!</definedName>
    <definedName name="____MMM44" localSheetId="17">#REF!</definedName>
    <definedName name="____MMM44">#REF!</definedName>
    <definedName name="____MMM45" localSheetId="17">#REF!</definedName>
    <definedName name="____MMM45">#REF!</definedName>
    <definedName name="____MMM46" localSheetId="17">#REF!</definedName>
    <definedName name="____MMM46">#REF!</definedName>
    <definedName name="____MMM47" localSheetId="17">#REF!</definedName>
    <definedName name="____MMM47">#REF!</definedName>
    <definedName name="____MMM48" localSheetId="17">#REF!</definedName>
    <definedName name="____MMM48">#REF!</definedName>
    <definedName name="____MMM49" localSheetId="17">#REF!</definedName>
    <definedName name="____MMM49">#REF!</definedName>
    <definedName name="____MMM50" localSheetId="17">#REF!</definedName>
    <definedName name="____MMM50">#REF!</definedName>
    <definedName name="____MMM51" localSheetId="17">#REF!</definedName>
    <definedName name="____MMM51">#REF!</definedName>
    <definedName name="____MMM52" localSheetId="17">#REF!</definedName>
    <definedName name="____MMM52">#REF!</definedName>
    <definedName name="____MMM53" localSheetId="17">#REF!</definedName>
    <definedName name="____MMM53">#REF!</definedName>
    <definedName name="____MMM54" localSheetId="17">#REF!</definedName>
    <definedName name="____MMM54">#REF!</definedName>
    <definedName name="____PVC1" localSheetId="17">#REF!</definedName>
    <definedName name="____PVC1">#REF!</definedName>
    <definedName name="____PVC2" localSheetId="17">#REF!</definedName>
    <definedName name="____PVC2">#REF!</definedName>
    <definedName name="____PVC4" localSheetId="17">#REF!</definedName>
    <definedName name="____PVC4">#REF!</definedName>
    <definedName name="____PVC6" localSheetId="17">#REF!</definedName>
    <definedName name="____PVC6">#REF!</definedName>
    <definedName name="____SAK1" localSheetId="17">#REF!</definedName>
    <definedName name="____SAK1">#REF!</definedName>
    <definedName name="____tok2" localSheetId="17">#REF!</definedName>
    <definedName name="____tok2">#REF!</definedName>
    <definedName name="___aaa1" localSheetId="17">#REF!</definedName>
    <definedName name="___aaa1">#REF!</definedName>
    <definedName name="___bln2" localSheetId="17">#REF!</definedName>
    <definedName name="___bln2">#REF!</definedName>
    <definedName name="___bsd45" localSheetId="17">[29]HARGA!#REF!</definedName>
    <definedName name="___bsd45">[29]HARGA!#REF!</definedName>
    <definedName name="___COR135" localSheetId="17">[39]Anl!#REF!</definedName>
    <definedName name="___COR135">[39]Anl!#REF!</definedName>
    <definedName name="___DIV1">'[25]Kuantitas &amp; Harga'!$G$26</definedName>
    <definedName name="___DIV10">'[25]Kuantitas &amp; Harga'!$G$418</definedName>
    <definedName name="___DIV11" localSheetId="17">[18]RAB!#REF!</definedName>
    <definedName name="___DIV11">[18]RAB!#REF!</definedName>
    <definedName name="___DIV2">'[25]Kuantitas &amp; Harga'!$G$50</definedName>
    <definedName name="___DIV3">'[25]Kuantitas &amp; Harga'!$G$84</definedName>
    <definedName name="___DIV4">'[25]Kuantitas &amp; Harga'!$G$99</definedName>
    <definedName name="___DIV5">'[25]Kuantitas &amp; Harga'!$G$119</definedName>
    <definedName name="___DIV6">'[25]Kuantitas &amp; Harga'!$G$155</definedName>
    <definedName name="___DIV7">'[25]Kuantitas &amp; Harga'!$G$319</definedName>
    <definedName name="___DIV8">'[25]Kuantitas &amp; Harga'!$G$377</definedName>
    <definedName name="___DIV9">'[25]Kuantitas &amp; Harga'!$G$405</definedName>
    <definedName name="___E019">'[40]Upah&amp;Bahan'!$U$261</definedName>
    <definedName name="___e039">'[40]Upah&amp;Bahan'!$U$317</definedName>
    <definedName name="___e100">'[40]Upah&amp;Bahan'!$U$1045</definedName>
    <definedName name="___e101">'[40]Upah&amp;Bahan'!$U$1101</definedName>
    <definedName name="___e102">'[40]Upah&amp;Bahan'!$U$1157</definedName>
    <definedName name="___e103">'[40]Upah&amp;Bahan'!$U$1213</definedName>
    <definedName name="___e104">'[40]Upah&amp;Bahan'!$U$1612</definedName>
    <definedName name="___EEE01" localSheetId="17">#REF!</definedName>
    <definedName name="___EEE01">#REF!</definedName>
    <definedName name="___EEE02" localSheetId="17">#REF!</definedName>
    <definedName name="___EEE02">#REF!</definedName>
    <definedName name="___EEE03" localSheetId="17">#REF!</definedName>
    <definedName name="___EEE03">#REF!</definedName>
    <definedName name="___EEE04" localSheetId="17">#REF!</definedName>
    <definedName name="___EEE04">#REF!</definedName>
    <definedName name="___EEE05" localSheetId="17">#REF!</definedName>
    <definedName name="___EEE05">#REF!</definedName>
    <definedName name="___EEE06" localSheetId="17">#REF!</definedName>
    <definedName name="___EEE06">#REF!</definedName>
    <definedName name="___EEE07" localSheetId="17">#REF!</definedName>
    <definedName name="___EEE07">#REF!</definedName>
    <definedName name="___EEE08" localSheetId="17">#REF!</definedName>
    <definedName name="___EEE08">#REF!</definedName>
    <definedName name="___EEE09" localSheetId="17">#REF!</definedName>
    <definedName name="___EEE09">#REF!</definedName>
    <definedName name="___EEE10" localSheetId="17">#REF!</definedName>
    <definedName name="___EEE10">#REF!</definedName>
    <definedName name="___EEE11" localSheetId="17">#REF!</definedName>
    <definedName name="___EEE11">#REF!</definedName>
    <definedName name="___EEE12" localSheetId="17">#REF!</definedName>
    <definedName name="___EEE12">#REF!</definedName>
    <definedName name="___EEE13" localSheetId="17">#REF!</definedName>
    <definedName name="___EEE13">#REF!</definedName>
    <definedName name="___EEE14" localSheetId="17">#REF!</definedName>
    <definedName name="___EEE14">#REF!</definedName>
    <definedName name="___EEE15" localSheetId="17">#REF!</definedName>
    <definedName name="___EEE15">#REF!</definedName>
    <definedName name="___EEE16" localSheetId="17">#REF!</definedName>
    <definedName name="___EEE16">#REF!</definedName>
    <definedName name="___EEE17" localSheetId="17">#REF!</definedName>
    <definedName name="___EEE17">#REF!</definedName>
    <definedName name="___EEE18" localSheetId="17">#REF!</definedName>
    <definedName name="___EEE18">#REF!</definedName>
    <definedName name="___EEE19" localSheetId="17">#REF!</definedName>
    <definedName name="___EEE19">#REF!</definedName>
    <definedName name="___EEE20" localSheetId="17">#REF!</definedName>
    <definedName name="___EEE20">#REF!</definedName>
    <definedName name="___EEE21" localSheetId="17">#REF!</definedName>
    <definedName name="___EEE21">#REF!</definedName>
    <definedName name="___EEE22" localSheetId="17">#REF!</definedName>
    <definedName name="___EEE22">#REF!</definedName>
    <definedName name="___EEE23" localSheetId="17">#REF!</definedName>
    <definedName name="___EEE23">#REF!</definedName>
    <definedName name="___EEE24" localSheetId="17">#REF!</definedName>
    <definedName name="___EEE24">#REF!</definedName>
    <definedName name="___EEE25" localSheetId="17">#REF!</definedName>
    <definedName name="___EEE25">#REF!</definedName>
    <definedName name="___EEE26" localSheetId="17">#REF!</definedName>
    <definedName name="___EEE26">#REF!</definedName>
    <definedName name="___EEE27" localSheetId="17">#REF!</definedName>
    <definedName name="___EEE27">#REF!</definedName>
    <definedName name="___EEE28" localSheetId="17">#REF!</definedName>
    <definedName name="___EEE28">#REF!</definedName>
    <definedName name="___EEE29" localSheetId="17">#REF!</definedName>
    <definedName name="___EEE29">#REF!</definedName>
    <definedName name="___EEE30" localSheetId="17">#REF!</definedName>
    <definedName name="___EEE30">#REF!</definedName>
    <definedName name="___EEE31" localSheetId="17">#REF!</definedName>
    <definedName name="___EEE31">#REF!</definedName>
    <definedName name="___EEE32" localSheetId="17">#REF!</definedName>
    <definedName name="___EEE32">#REF!</definedName>
    <definedName name="___EEE33" localSheetId="17">#REF!</definedName>
    <definedName name="___EEE33">#REF!</definedName>
    <definedName name="___HAL1" localSheetId="17">#REF!</definedName>
    <definedName name="___HAL1">#REF!</definedName>
    <definedName name="___HAL2" localSheetId="17">#REF!</definedName>
    <definedName name="___HAL2">#REF!</definedName>
    <definedName name="___HAL3" localSheetId="17">#REF!</definedName>
    <definedName name="___HAL3">#REF!</definedName>
    <definedName name="___HAL4" localSheetId="17">#REF!</definedName>
    <definedName name="___HAL4">#REF!</definedName>
    <definedName name="___HAL5" localSheetId="17">#REF!</definedName>
    <definedName name="___HAL5">#REF!</definedName>
    <definedName name="___HAL6" localSheetId="17">#REF!</definedName>
    <definedName name="___HAL6">#REF!</definedName>
    <definedName name="___HAL7" localSheetId="17">#REF!</definedName>
    <definedName name="___HAL7">#REF!</definedName>
    <definedName name="___HAL8" localSheetId="17">#REF!</definedName>
    <definedName name="___HAL8">#REF!</definedName>
    <definedName name="___KEY001" localSheetId="17" hidden="1">[41]LOADDAT!#REF!</definedName>
    <definedName name="___KEY001" hidden="1">[41]LOADDAT!#REF!</definedName>
    <definedName name="___KEY002" localSheetId="17" hidden="1">[41]LOADDAT!#REF!</definedName>
    <definedName name="___KEY002" hidden="1">[41]LOADDAT!#REF!</definedName>
    <definedName name="___KEY01" localSheetId="17" hidden="1">[41]LOADDAT!#REF!</definedName>
    <definedName name="___KEY01" hidden="1">[41]LOADDAT!#REF!</definedName>
    <definedName name="___KEY02" localSheetId="17" hidden="1">[41]LOADDAT!#REF!</definedName>
    <definedName name="___KEY02" hidden="1">[41]LOADDAT!#REF!</definedName>
    <definedName name="___KL12">[19]alat!$AW$18</definedName>
    <definedName name="___kl3" localSheetId="17">[29]HARGA!#REF!</definedName>
    <definedName name="___kl3">[29]HARGA!#REF!</definedName>
    <definedName name="___kl4" localSheetId="17">[29]HARGA!#REF!</definedName>
    <definedName name="___kl4">[29]HARGA!#REF!</definedName>
    <definedName name="___kl5" localSheetId="17">[29]HARGA!#REF!</definedName>
    <definedName name="___kl5">[29]HARGA!#REF!</definedName>
    <definedName name="___kl6" localSheetId="17">[29]HARGA!#REF!</definedName>
    <definedName name="___kl6">[29]HARGA!#REF!</definedName>
    <definedName name="___LLL01" localSheetId="17">#REF!</definedName>
    <definedName name="___LLL01">#REF!</definedName>
    <definedName name="___LLL02" localSheetId="17">#REF!</definedName>
    <definedName name="___LLL02">#REF!</definedName>
    <definedName name="___LLL03" localSheetId="17">#REF!</definedName>
    <definedName name="___LLL03">#REF!</definedName>
    <definedName name="___LLL04" localSheetId="17">#REF!</definedName>
    <definedName name="___LLL04">#REF!</definedName>
    <definedName name="___LLL05" localSheetId="17">#REF!</definedName>
    <definedName name="___LLL05">#REF!</definedName>
    <definedName name="___LLL06" localSheetId="17">#REF!</definedName>
    <definedName name="___LLL06">#REF!</definedName>
    <definedName name="___LLL07" localSheetId="17">#REF!</definedName>
    <definedName name="___LLL07">#REF!</definedName>
    <definedName name="___LLL08" localSheetId="17">#REF!</definedName>
    <definedName name="___LLL08">#REF!</definedName>
    <definedName name="___LLL09" localSheetId="17">#REF!</definedName>
    <definedName name="___LLL09">#REF!</definedName>
    <definedName name="___LLL10" localSheetId="17">#REF!</definedName>
    <definedName name="___LLL10">#REF!</definedName>
    <definedName name="___LLL11" localSheetId="17">#REF!</definedName>
    <definedName name="___LLL11">#REF!</definedName>
    <definedName name="___MBM2" localSheetId="17">#REF!</definedName>
    <definedName name="___MBM2">#REF!</definedName>
    <definedName name="___MDE01" localSheetId="17">#REF!</definedName>
    <definedName name="___MDE01">#REF!</definedName>
    <definedName name="___MDE02" localSheetId="17">#REF!</definedName>
    <definedName name="___MDE02">#REF!</definedName>
    <definedName name="___MDE03" localSheetId="17">#REF!</definedName>
    <definedName name="___MDE03">#REF!</definedName>
    <definedName name="___MDE04" localSheetId="17">#REF!</definedName>
    <definedName name="___MDE04">#REF!</definedName>
    <definedName name="___MDE05" localSheetId="17">#REF!</definedName>
    <definedName name="___MDE05">#REF!</definedName>
    <definedName name="___MDE06" localSheetId="17">#REF!</definedName>
    <definedName name="___MDE06">#REF!</definedName>
    <definedName name="___MDE07" localSheetId="17">#REF!</definedName>
    <definedName name="___MDE07">#REF!</definedName>
    <definedName name="___MDE08" localSheetId="17">#REF!</definedName>
    <definedName name="___MDE08">#REF!</definedName>
    <definedName name="___MDE09" localSheetId="17">#REF!</definedName>
    <definedName name="___MDE09">#REF!</definedName>
    <definedName name="___MDE10" localSheetId="17">#REF!</definedName>
    <definedName name="___MDE10">#REF!</definedName>
    <definedName name="___MDE11" localSheetId="17">#REF!</definedName>
    <definedName name="___MDE11">#REF!</definedName>
    <definedName name="___MDE12" localSheetId="17">#REF!</definedName>
    <definedName name="___MDE12">#REF!</definedName>
    <definedName name="___MDE13" localSheetId="17">#REF!</definedName>
    <definedName name="___MDE13">#REF!</definedName>
    <definedName name="___MDE14" localSheetId="17">#REF!</definedName>
    <definedName name="___MDE14">#REF!</definedName>
    <definedName name="___MDE15" localSheetId="17">#REF!</definedName>
    <definedName name="___MDE15">#REF!</definedName>
    <definedName name="___MDE16" localSheetId="17">#REF!</definedName>
    <definedName name="___MDE16">#REF!</definedName>
    <definedName name="___MDE17" localSheetId="17">#REF!</definedName>
    <definedName name="___MDE17">#REF!</definedName>
    <definedName name="___MDE18" localSheetId="17">#REF!</definedName>
    <definedName name="___MDE18">#REF!</definedName>
    <definedName name="___MDE19" localSheetId="17">#REF!</definedName>
    <definedName name="___MDE19">#REF!</definedName>
    <definedName name="___MDE20" localSheetId="17">#REF!</definedName>
    <definedName name="___MDE20">#REF!</definedName>
    <definedName name="___MDE21" localSheetId="17">#REF!</definedName>
    <definedName name="___MDE21">#REF!</definedName>
    <definedName name="___MDE22" localSheetId="17">#REF!</definedName>
    <definedName name="___MDE22">#REF!</definedName>
    <definedName name="___MDE23" localSheetId="17">#REF!</definedName>
    <definedName name="___MDE23">#REF!</definedName>
    <definedName name="___MDE24" localSheetId="17">#REF!</definedName>
    <definedName name="___MDE24">#REF!</definedName>
    <definedName name="___MDE25" localSheetId="17">#REF!</definedName>
    <definedName name="___MDE25">#REF!</definedName>
    <definedName name="___MDE26" localSheetId="17">#REF!</definedName>
    <definedName name="___MDE26">#REF!</definedName>
    <definedName name="___MDE27" localSheetId="17">#REF!</definedName>
    <definedName name="___MDE27">#REF!</definedName>
    <definedName name="___MDE28" localSheetId="17">#REF!</definedName>
    <definedName name="___MDE28">#REF!</definedName>
    <definedName name="___MDE29" localSheetId="17">#REF!</definedName>
    <definedName name="___MDE29">#REF!</definedName>
    <definedName name="___MDE30" localSheetId="17">#REF!</definedName>
    <definedName name="___MDE30">#REF!</definedName>
    <definedName name="___MDE31" localSheetId="17">#REF!</definedName>
    <definedName name="___MDE31">#REF!</definedName>
    <definedName name="___MDE32" localSheetId="17">#REF!</definedName>
    <definedName name="___MDE32">#REF!</definedName>
    <definedName name="___MDE33" localSheetId="17">#REF!</definedName>
    <definedName name="___MDE33">#REF!</definedName>
    <definedName name="___MDE34" localSheetId="17">#REF!</definedName>
    <definedName name="___MDE34">#REF!</definedName>
    <definedName name="___MDE35" localSheetId="17">#REF!</definedName>
    <definedName name="___MDE35">#REF!</definedName>
    <definedName name="___MDE36" localSheetId="17">#REF!</definedName>
    <definedName name="___MDE36">#REF!</definedName>
    <definedName name="___MDE37" localSheetId="17">#REF!</definedName>
    <definedName name="___MDE37">#REF!</definedName>
    <definedName name="___MDE38" localSheetId="17">#REF!</definedName>
    <definedName name="___MDE38">#REF!</definedName>
    <definedName name="___MDE39" localSheetId="17">#REF!</definedName>
    <definedName name="___MDE39">#REF!</definedName>
    <definedName name="___MDE40" localSheetId="17">#REF!</definedName>
    <definedName name="___MDE40">#REF!</definedName>
    <definedName name="___MDE41" localSheetId="17">#REF!</definedName>
    <definedName name="___MDE41">#REF!</definedName>
    <definedName name="___MDE42" localSheetId="17">#REF!</definedName>
    <definedName name="___MDE42">#REF!</definedName>
    <definedName name="___MDE43" localSheetId="17">#REF!</definedName>
    <definedName name="___MDE43">#REF!</definedName>
    <definedName name="___MDE44" localSheetId="17">#REF!</definedName>
    <definedName name="___MDE44">#REF!</definedName>
    <definedName name="___MDE45" localSheetId="17">#REF!</definedName>
    <definedName name="___MDE45">#REF!</definedName>
    <definedName name="___MDE46" localSheetId="17">#REF!</definedName>
    <definedName name="___MDE46">#REF!</definedName>
    <definedName name="___MDE47" localSheetId="17">#REF!</definedName>
    <definedName name="___MDE47">#REF!</definedName>
    <definedName name="___MDE48" localSheetId="17">#REF!</definedName>
    <definedName name="___MDE48">#REF!</definedName>
    <definedName name="___MDE49" localSheetId="17">#REF!</definedName>
    <definedName name="___MDE49">#REF!</definedName>
    <definedName name="___MDE50" localSheetId="17">#REF!</definedName>
    <definedName name="___MDE50">#REF!</definedName>
    <definedName name="___MDE51" localSheetId="17">#REF!</definedName>
    <definedName name="___MDE51">#REF!</definedName>
    <definedName name="___MDE52" localSheetId="17">#REF!</definedName>
    <definedName name="___MDE52">#REF!</definedName>
    <definedName name="___MDE53" localSheetId="17">#REF!</definedName>
    <definedName name="___MDE53">#REF!</definedName>
    <definedName name="___MDE54" localSheetId="17">#REF!</definedName>
    <definedName name="___MDE54">#REF!</definedName>
    <definedName name="___MDE55" localSheetId="17">#REF!</definedName>
    <definedName name="___MDE55">#REF!</definedName>
    <definedName name="___MDE56" localSheetId="17">#REF!</definedName>
    <definedName name="___MDE56">#REF!</definedName>
    <definedName name="___MDE57" localSheetId="17">#REF!</definedName>
    <definedName name="___MDE57">#REF!</definedName>
    <definedName name="___MDE58" localSheetId="17">#REF!</definedName>
    <definedName name="___MDE58">#REF!</definedName>
    <definedName name="___MDE59" localSheetId="17">#REF!</definedName>
    <definedName name="___MDE59">#REF!</definedName>
    <definedName name="___MDE60" localSheetId="17">#REF!</definedName>
    <definedName name="___MDE60">#REF!</definedName>
    <definedName name="___MDE61" localSheetId="17">#REF!</definedName>
    <definedName name="___MDE61">#REF!</definedName>
    <definedName name="___MDE62" localSheetId="17">#REF!</definedName>
    <definedName name="___MDE62">#REF!</definedName>
    <definedName name="___MDE63" localSheetId="17">#REF!</definedName>
    <definedName name="___MDE63">#REF!</definedName>
    <definedName name="___MDE64" localSheetId="17">#REF!</definedName>
    <definedName name="___MDE64">#REF!</definedName>
    <definedName name="___MDE65" localSheetId="17">#REF!</definedName>
    <definedName name="___MDE65">#REF!</definedName>
    <definedName name="___MDE66" localSheetId="17">#REF!</definedName>
    <definedName name="___MDE66">#REF!</definedName>
    <definedName name="___MDE67" localSheetId="17">#REF!</definedName>
    <definedName name="___MDE67">#REF!</definedName>
    <definedName name="___MDE68" localSheetId="17">#REF!</definedName>
    <definedName name="___MDE68">#REF!</definedName>
    <definedName name="___ME01" localSheetId="17">#REF!</definedName>
    <definedName name="___ME01">#REF!</definedName>
    <definedName name="___ME02" localSheetId="17">#REF!</definedName>
    <definedName name="___ME02">#REF!</definedName>
    <definedName name="___ME03" localSheetId="17">#REF!</definedName>
    <definedName name="___ME03">#REF!</definedName>
    <definedName name="___ME04" localSheetId="17">#REF!</definedName>
    <definedName name="___ME04">#REF!</definedName>
    <definedName name="___ME05" localSheetId="17">#REF!</definedName>
    <definedName name="___ME05">#REF!</definedName>
    <definedName name="___ME06" localSheetId="17">#REF!</definedName>
    <definedName name="___ME06">#REF!</definedName>
    <definedName name="___ME07" localSheetId="17">#REF!</definedName>
    <definedName name="___ME07">#REF!</definedName>
    <definedName name="___ME08" localSheetId="17">#REF!</definedName>
    <definedName name="___ME08">#REF!</definedName>
    <definedName name="___ME09" localSheetId="17">#REF!</definedName>
    <definedName name="___ME09">#REF!</definedName>
    <definedName name="___ME10" localSheetId="17">#REF!</definedName>
    <definedName name="___ME10">#REF!</definedName>
    <definedName name="___ME11" localSheetId="17">#REF!</definedName>
    <definedName name="___ME11">#REF!</definedName>
    <definedName name="___ME12" localSheetId="17">#REF!</definedName>
    <definedName name="___ME12">#REF!</definedName>
    <definedName name="___ME13" localSheetId="17">#REF!</definedName>
    <definedName name="___ME13">#REF!</definedName>
    <definedName name="___ME14" localSheetId="17">#REF!</definedName>
    <definedName name="___ME14">#REF!</definedName>
    <definedName name="___ME15" localSheetId="17">#REF!</definedName>
    <definedName name="___ME15">#REF!</definedName>
    <definedName name="___ME16" localSheetId="17">#REF!</definedName>
    <definedName name="___ME16">#REF!</definedName>
    <definedName name="___ME17" localSheetId="17">#REF!</definedName>
    <definedName name="___ME17">#REF!</definedName>
    <definedName name="___ME18" localSheetId="17">#REF!</definedName>
    <definedName name="___ME18">#REF!</definedName>
    <definedName name="___ME19" localSheetId="17">#REF!</definedName>
    <definedName name="___ME19">#REF!</definedName>
    <definedName name="___ME20" localSheetId="17">#REF!</definedName>
    <definedName name="___ME20">#REF!</definedName>
    <definedName name="___ME21" localSheetId="17">#REF!</definedName>
    <definedName name="___ME21">#REF!</definedName>
    <definedName name="___ME22" localSheetId="17">#REF!</definedName>
    <definedName name="___ME22">#REF!</definedName>
    <definedName name="___ME23" localSheetId="17">#REF!</definedName>
    <definedName name="___ME23">#REF!</definedName>
    <definedName name="___ME24" localSheetId="17">#REF!</definedName>
    <definedName name="___ME24">#REF!</definedName>
    <definedName name="___ME25" localSheetId="17">#REF!</definedName>
    <definedName name="___ME25">#REF!</definedName>
    <definedName name="___ME26" localSheetId="17">#REF!</definedName>
    <definedName name="___ME26">#REF!</definedName>
    <definedName name="___ME27" localSheetId="17">#REF!</definedName>
    <definedName name="___ME27">#REF!</definedName>
    <definedName name="___ME28" localSheetId="17">#REF!</definedName>
    <definedName name="___ME28">#REF!</definedName>
    <definedName name="___ME29" localSheetId="17">#REF!</definedName>
    <definedName name="___ME29">#REF!</definedName>
    <definedName name="___ME30" localSheetId="17">#REF!</definedName>
    <definedName name="___ME30">#REF!</definedName>
    <definedName name="___ME31" localSheetId="17">#REF!</definedName>
    <definedName name="___ME31">#REF!</definedName>
    <definedName name="___ME32" localSheetId="17">#REF!</definedName>
    <definedName name="___ME32">#REF!</definedName>
    <definedName name="___ME33" localSheetId="17">#REF!</definedName>
    <definedName name="___ME33">#REF!</definedName>
    <definedName name="___ME34" localSheetId="17">#REF!</definedName>
    <definedName name="___ME34">#REF!</definedName>
    <definedName name="___ME35" localSheetId="17">#REF!</definedName>
    <definedName name="___ME35">#REF!</definedName>
    <definedName name="___ME36" localSheetId="17">#REF!</definedName>
    <definedName name="___ME36">#REF!</definedName>
    <definedName name="___ME37" localSheetId="17">#REF!</definedName>
    <definedName name="___ME37">#REF!</definedName>
    <definedName name="___ME38" localSheetId="17">#REF!</definedName>
    <definedName name="___ME38">#REF!</definedName>
    <definedName name="___ME39" localSheetId="17">#REF!</definedName>
    <definedName name="___ME39">#REF!</definedName>
    <definedName name="___ME40" localSheetId="17">#REF!</definedName>
    <definedName name="___ME40">#REF!</definedName>
    <definedName name="___ME41" localSheetId="17">#REF!</definedName>
    <definedName name="___ME41">#REF!</definedName>
    <definedName name="___ME42" localSheetId="17">#REF!</definedName>
    <definedName name="___ME42">#REF!</definedName>
    <definedName name="___ME43" localSheetId="17">#REF!</definedName>
    <definedName name="___ME43">#REF!</definedName>
    <definedName name="___ME44" localSheetId="17">#REF!</definedName>
    <definedName name="___ME44">#REF!</definedName>
    <definedName name="___ME45" localSheetId="17">#REF!</definedName>
    <definedName name="___ME45">#REF!</definedName>
    <definedName name="___ME46" localSheetId="17">#REF!</definedName>
    <definedName name="___ME46">#REF!</definedName>
    <definedName name="___ME47" localSheetId="17">#REF!</definedName>
    <definedName name="___ME47">#REF!</definedName>
    <definedName name="___ME48" localSheetId="17">#REF!</definedName>
    <definedName name="___ME48">#REF!</definedName>
    <definedName name="___ME49" localSheetId="17">#REF!</definedName>
    <definedName name="___ME49">#REF!</definedName>
    <definedName name="___ME50" localSheetId="17">#REF!</definedName>
    <definedName name="___ME50">#REF!</definedName>
    <definedName name="___ME51" localSheetId="17">#REF!</definedName>
    <definedName name="___ME51">#REF!</definedName>
    <definedName name="___ME52" localSheetId="17">#REF!</definedName>
    <definedName name="___ME52">#REF!</definedName>
    <definedName name="___ME53" localSheetId="17">#REF!</definedName>
    <definedName name="___ME53">#REF!</definedName>
    <definedName name="___ME54" localSheetId="17">#REF!</definedName>
    <definedName name="___ME54">#REF!</definedName>
    <definedName name="___ME55" localSheetId="17">#REF!</definedName>
    <definedName name="___ME55">#REF!</definedName>
    <definedName name="___ME56" localSheetId="17">#REF!</definedName>
    <definedName name="___ME56">#REF!</definedName>
    <definedName name="___ME57" localSheetId="17">#REF!</definedName>
    <definedName name="___ME57">#REF!</definedName>
    <definedName name="___ME58" localSheetId="17">#REF!</definedName>
    <definedName name="___ME58">#REF!</definedName>
    <definedName name="___ME59" localSheetId="17">#REF!</definedName>
    <definedName name="___ME59">#REF!</definedName>
    <definedName name="___ME60" localSheetId="17">#REF!</definedName>
    <definedName name="___ME60">#REF!</definedName>
    <definedName name="___ME61" localSheetId="17">#REF!</definedName>
    <definedName name="___ME61">#REF!</definedName>
    <definedName name="___ME62" localSheetId="17">#REF!</definedName>
    <definedName name="___ME62">#REF!</definedName>
    <definedName name="___ME63" localSheetId="17">#REF!</definedName>
    <definedName name="___ME63">#REF!</definedName>
    <definedName name="___ME64" localSheetId="17">#REF!</definedName>
    <definedName name="___ME64">#REF!</definedName>
    <definedName name="___ME65" localSheetId="17">#REF!</definedName>
    <definedName name="___ME65">#REF!</definedName>
    <definedName name="___ME66" localSheetId="17">#REF!</definedName>
    <definedName name="___ME66">#REF!</definedName>
    <definedName name="___ME67" localSheetId="17">#REF!</definedName>
    <definedName name="___ME67">#REF!</definedName>
    <definedName name="___ME68" localSheetId="17">#REF!</definedName>
    <definedName name="___ME68">#REF!</definedName>
    <definedName name="___MMM01" localSheetId="17">#REF!</definedName>
    <definedName name="___MMM01">#REF!</definedName>
    <definedName name="___MMM02" localSheetId="17">#REF!</definedName>
    <definedName name="___MMM02">#REF!</definedName>
    <definedName name="___MMM03" localSheetId="17">#REF!</definedName>
    <definedName name="___MMM03">#REF!</definedName>
    <definedName name="___MMM04" localSheetId="17">#REF!</definedName>
    <definedName name="___MMM04">#REF!</definedName>
    <definedName name="___MMM05" localSheetId="17">#REF!</definedName>
    <definedName name="___MMM05">#REF!</definedName>
    <definedName name="___MMM06" localSheetId="17">#REF!</definedName>
    <definedName name="___MMM06">#REF!</definedName>
    <definedName name="___MMM07" localSheetId="17">#REF!</definedName>
    <definedName name="___MMM07">#REF!</definedName>
    <definedName name="___MMM08" localSheetId="17">#REF!</definedName>
    <definedName name="___MMM08">#REF!</definedName>
    <definedName name="___MMM09" localSheetId="17">#REF!</definedName>
    <definedName name="___MMM09">#REF!</definedName>
    <definedName name="___MMM10" localSheetId="17">#REF!</definedName>
    <definedName name="___MMM10">#REF!</definedName>
    <definedName name="___MMM11" localSheetId="17">#REF!</definedName>
    <definedName name="___MMM11">#REF!</definedName>
    <definedName name="___MMM12" localSheetId="17">#REF!</definedName>
    <definedName name="___MMM12">#REF!</definedName>
    <definedName name="___MMM13" localSheetId="17">#REF!</definedName>
    <definedName name="___MMM13">#REF!</definedName>
    <definedName name="___MMM14" localSheetId="17">#REF!</definedName>
    <definedName name="___MMM14">#REF!</definedName>
    <definedName name="___MMM15" localSheetId="17">#REF!</definedName>
    <definedName name="___MMM15">#REF!</definedName>
    <definedName name="___MMM16" localSheetId="17">#REF!</definedName>
    <definedName name="___MMM16">#REF!</definedName>
    <definedName name="___MMM17" localSheetId="17">#REF!</definedName>
    <definedName name="___MMM17">#REF!</definedName>
    <definedName name="___MMM18" localSheetId="17">#REF!</definedName>
    <definedName name="___MMM18">#REF!</definedName>
    <definedName name="___MMM19" localSheetId="17">#REF!</definedName>
    <definedName name="___MMM19">#REF!</definedName>
    <definedName name="___MMM20" localSheetId="17">#REF!</definedName>
    <definedName name="___MMM20">#REF!</definedName>
    <definedName name="___MMM21" localSheetId="17">#REF!</definedName>
    <definedName name="___MMM21">#REF!</definedName>
    <definedName name="___MMM22" localSheetId="17">#REF!</definedName>
    <definedName name="___MMM22">#REF!</definedName>
    <definedName name="___MMM23" localSheetId="17">#REF!</definedName>
    <definedName name="___MMM23">#REF!</definedName>
    <definedName name="___MMM24" localSheetId="17">#REF!</definedName>
    <definedName name="___MMM24">#REF!</definedName>
    <definedName name="___MMM25" localSheetId="17">#REF!</definedName>
    <definedName name="___MMM25">#REF!</definedName>
    <definedName name="___MMM26" localSheetId="17">#REF!</definedName>
    <definedName name="___MMM26">#REF!</definedName>
    <definedName name="___MMM27" localSheetId="17">#REF!</definedName>
    <definedName name="___MMM27">#REF!</definedName>
    <definedName name="___MMM28" localSheetId="17">#REF!</definedName>
    <definedName name="___MMM28">#REF!</definedName>
    <definedName name="___MMM29" localSheetId="17">#REF!</definedName>
    <definedName name="___MMM29">#REF!</definedName>
    <definedName name="___MMM30" localSheetId="17">#REF!</definedName>
    <definedName name="___MMM30">#REF!</definedName>
    <definedName name="___MMM31" localSheetId="17">#REF!</definedName>
    <definedName name="___MMM31">#REF!</definedName>
    <definedName name="___MMM32" localSheetId="17">#REF!</definedName>
    <definedName name="___MMM32">#REF!</definedName>
    <definedName name="___MMM33" localSheetId="17">#REF!</definedName>
    <definedName name="___MMM33">#REF!</definedName>
    <definedName name="___MMM34" localSheetId="17">#REF!</definedName>
    <definedName name="___MMM34">#REF!</definedName>
    <definedName name="___MMM35" localSheetId="17">#REF!</definedName>
    <definedName name="___MMM35">#REF!</definedName>
    <definedName name="___MMM36" localSheetId="17">#REF!</definedName>
    <definedName name="___MMM36">#REF!</definedName>
    <definedName name="___MMM37" localSheetId="17">#REF!</definedName>
    <definedName name="___MMM37">#REF!</definedName>
    <definedName name="___MMM38" localSheetId="17">#REF!</definedName>
    <definedName name="___MMM38">#REF!</definedName>
    <definedName name="___MMM39" localSheetId="17">#REF!</definedName>
    <definedName name="___MMM39">#REF!</definedName>
    <definedName name="___MMM40" localSheetId="17">#REF!</definedName>
    <definedName name="___MMM40">#REF!</definedName>
    <definedName name="___MMM41" localSheetId="17">#REF!</definedName>
    <definedName name="___MMM41">#REF!</definedName>
    <definedName name="___MMM411" localSheetId="17">#REF!</definedName>
    <definedName name="___MMM411">#REF!</definedName>
    <definedName name="___MMM42" localSheetId="17">#REF!</definedName>
    <definedName name="___MMM42">#REF!</definedName>
    <definedName name="___MMM43" localSheetId="17">#REF!</definedName>
    <definedName name="___MMM43">#REF!</definedName>
    <definedName name="___MMM44" localSheetId="17">#REF!</definedName>
    <definedName name="___MMM44">#REF!</definedName>
    <definedName name="___MMM45" localSheetId="17">#REF!</definedName>
    <definedName name="___MMM45">#REF!</definedName>
    <definedName name="___MMM46" localSheetId="17">#REF!</definedName>
    <definedName name="___MMM46">#REF!</definedName>
    <definedName name="___MMM47" localSheetId="17">#REF!</definedName>
    <definedName name="___MMM47">#REF!</definedName>
    <definedName name="___MMM48" localSheetId="17">#REF!</definedName>
    <definedName name="___MMM48">#REF!</definedName>
    <definedName name="___MMM49" localSheetId="17">#REF!</definedName>
    <definedName name="___MMM49">#REF!</definedName>
    <definedName name="___MMM50" localSheetId="17">#REF!</definedName>
    <definedName name="___MMM50">#REF!</definedName>
    <definedName name="___MMM51" localSheetId="17">#REF!</definedName>
    <definedName name="___MMM51">#REF!</definedName>
    <definedName name="___MMM52" localSheetId="17">#REF!</definedName>
    <definedName name="___MMM52">#REF!</definedName>
    <definedName name="___MMM53" localSheetId="17">#REF!</definedName>
    <definedName name="___MMM53">#REF!</definedName>
    <definedName name="___MMM54" localSheetId="17">#REF!</definedName>
    <definedName name="___MMM54">#REF!</definedName>
    <definedName name="___PVC1" localSheetId="17">#REF!</definedName>
    <definedName name="___PVC1">#REF!</definedName>
    <definedName name="___PVC2" localSheetId="17">#REF!</definedName>
    <definedName name="___PVC2">#REF!</definedName>
    <definedName name="___PVC4" localSheetId="17">#REF!</definedName>
    <definedName name="___PVC4">#REF!</definedName>
    <definedName name="___PVC6" localSheetId="17">#REF!</definedName>
    <definedName name="___PVC6">#REF!</definedName>
    <definedName name="___SAK1" localSheetId="17">#REF!</definedName>
    <definedName name="___SAK1">#REF!</definedName>
    <definedName name="___tok2" localSheetId="17">#REF!</definedName>
    <definedName name="___tok2">#REF!</definedName>
    <definedName name="__1__123Graph_ACHART_1" hidden="1">'[42]L 1'!$G$26:$V$26</definedName>
    <definedName name="__123Graph_A" localSheetId="17" hidden="1">'[43]ANL-EI'!#REF!</definedName>
    <definedName name="__123Graph_A" hidden="1">'[43]ANL-EI'!#REF!</definedName>
    <definedName name="__123Graph_AG31" hidden="1">[44]TJ1Q47!$G$7:$G$31</definedName>
    <definedName name="__123Graph_AG32" hidden="1">[44]TJ1Q47!$G$7:$G$31</definedName>
    <definedName name="__123Graph_AG33" hidden="1">[44]TJ1Q47!$G$7:$G$31</definedName>
    <definedName name="__123Graph_AG34" hidden="1">[44]TJ1Q47!$G$7:$G$31</definedName>
    <definedName name="__123Graph_B" localSheetId="17" hidden="1">'[43]ANL-EI'!#REF!</definedName>
    <definedName name="__123Graph_B" hidden="1">'[43]ANL-EI'!#REF!</definedName>
    <definedName name="__123Graph_BG31" hidden="1">[44]TJ1Q47!$E$7:$E$31</definedName>
    <definedName name="__123Graph_BG32" hidden="1">[44]TJ1Q47!$E$7:$E$31</definedName>
    <definedName name="__123Graph_BG33" hidden="1">[44]TJ1Q47!$E$7:$E$31</definedName>
    <definedName name="__123Graph_BG34" hidden="1">[44]TJ1Q47!$E$7:$E$31</definedName>
    <definedName name="__123Graph_C" hidden="1">[44]TJ1Q47!$J$7:$J$31</definedName>
    <definedName name="__123Graph_ca" hidden="1">[44]TJ1Q47!$J$7:$J$31</definedName>
    <definedName name="__123Graph_D" localSheetId="17" hidden="1">'[45]RAB AR&amp;STR'!#REF!</definedName>
    <definedName name="__123Graph_D" hidden="1">'[45]RAB AR&amp;STR'!#REF!</definedName>
    <definedName name="__123Graph_X" localSheetId="17" hidden="1">'[43]ANL-EI'!#REF!</definedName>
    <definedName name="__123Graph_X" hidden="1">'[43]ANL-EI'!#REF!</definedName>
    <definedName name="__123Graph_XG31" hidden="1">[44]TJ1Q47!$B$7:$B$31</definedName>
    <definedName name="__123Graph_XG32" hidden="1">[44]TJ1Q47!$B$7:$B$31</definedName>
    <definedName name="__123Graph_XG33" hidden="1">[44]TJ1Q47!$B$7:$B$31</definedName>
    <definedName name="__123Graph_XG34" hidden="1">[44]TJ1Q47!$B$7:$B$31</definedName>
    <definedName name="__1PRINT_ALIGN" localSheetId="17">#REF!</definedName>
    <definedName name="__1PRINT_ALIGN">#REF!</definedName>
    <definedName name="__2PRINT_OUTPUT" localSheetId="17">#REF!</definedName>
    <definedName name="__2PRINT_OUTPUT">#REF!</definedName>
    <definedName name="__3DOWN_3" localSheetId="17">#REF!</definedName>
    <definedName name="__3DOWN_3">#REF!</definedName>
    <definedName name="__4HOME" localSheetId="17">#REF!</definedName>
    <definedName name="__4HOME">#REF!</definedName>
    <definedName name="__5PGDN_2" localSheetId="17">#REF!</definedName>
    <definedName name="__5PGDN_2">#REF!</definedName>
    <definedName name="__6RIGHT_18" localSheetId="17">#REF!</definedName>
    <definedName name="__6RIGHT_18">#REF!</definedName>
    <definedName name="__7RIGHT_6" localSheetId="17">#REF!</definedName>
    <definedName name="__7RIGHT_6">#REF!</definedName>
    <definedName name="__aaa1" localSheetId="17">#REF!</definedName>
    <definedName name="__aaa1">#REF!</definedName>
    <definedName name="__bln2" localSheetId="17">#REF!</definedName>
    <definedName name="__bln2">#REF!</definedName>
    <definedName name="__bsd45" localSheetId="17">[29]HARGA!#REF!</definedName>
    <definedName name="__bsd45">[29]HARGA!#REF!</definedName>
    <definedName name="__COR135" localSheetId="17">[46]Anl!#REF!</definedName>
    <definedName name="__COR135">[46]Anl!#REF!</definedName>
    <definedName name="__DIV1">'[47]Kuantitas &amp; Harga'!$G$26</definedName>
    <definedName name="__DIV10">'[47]Kuantitas &amp; Harga'!$G$418</definedName>
    <definedName name="__DIV11" localSheetId="17">'[48]Kuantitas &amp; Harga'!#REF!</definedName>
    <definedName name="__DIV11">'[48]Kuantitas &amp; Harga'!#REF!</definedName>
    <definedName name="__DIV2">'[47]Kuantitas &amp; Harga'!$G$50</definedName>
    <definedName name="__DIV3">'[47]Kuantitas &amp; Harga'!$G$84</definedName>
    <definedName name="__DIV4">'[47]Kuantitas &amp; Harga'!$G$99</definedName>
    <definedName name="__DIV5">'[47]Kuantitas &amp; Harga'!$G$119</definedName>
    <definedName name="__DIV6">'[47]Kuantitas &amp; Harga'!$G$155</definedName>
    <definedName name="__DIV7">'[47]Kuantitas &amp; Harga'!$G$319</definedName>
    <definedName name="__DIV8">'[47]Kuantitas &amp; Harga'!$G$377</definedName>
    <definedName name="__DIV9">'[47]Kuantitas &amp; Harga'!$G$405</definedName>
    <definedName name="__E019">'[26]Upah&amp;Bahan'!$U$261</definedName>
    <definedName name="__e039">'[26]Upah&amp;Bahan'!$U$317</definedName>
    <definedName name="__e100">'[26]Upah&amp;Bahan'!$U$1045</definedName>
    <definedName name="__e101">'[26]Upah&amp;Bahan'!$U$1101</definedName>
    <definedName name="__e102">'[26]Upah&amp;Bahan'!$U$1157</definedName>
    <definedName name="__e103">'[26]Upah&amp;Bahan'!$U$1213</definedName>
    <definedName name="__e104">'[26]Upah&amp;Bahan'!$U$1612</definedName>
    <definedName name="__E112720" localSheetId="17">[38]Concrete!#REF!</definedName>
    <definedName name="__E112720">[38]Concrete!#REF!</definedName>
    <definedName name="__EEE01" localSheetId="17">#REF!</definedName>
    <definedName name="__EEE01">#REF!</definedName>
    <definedName name="__EEE02" localSheetId="17">#REF!</definedName>
    <definedName name="__EEE02">#REF!</definedName>
    <definedName name="__EEE03" localSheetId="17">#REF!</definedName>
    <definedName name="__EEE03">#REF!</definedName>
    <definedName name="__EEE04" localSheetId="17">#REF!</definedName>
    <definedName name="__EEE04">#REF!</definedName>
    <definedName name="__EEE05" localSheetId="17">#REF!</definedName>
    <definedName name="__EEE05">#REF!</definedName>
    <definedName name="__EEE06" localSheetId="17">#REF!</definedName>
    <definedName name="__EEE06">#REF!</definedName>
    <definedName name="__EEE07" localSheetId="17">#REF!</definedName>
    <definedName name="__EEE07">#REF!</definedName>
    <definedName name="__EEE08" localSheetId="17">#REF!</definedName>
    <definedName name="__EEE08">#REF!</definedName>
    <definedName name="__EEE09" localSheetId="17">#REF!</definedName>
    <definedName name="__EEE09">#REF!</definedName>
    <definedName name="__EEE10" localSheetId="17">#REF!</definedName>
    <definedName name="__EEE10">#REF!</definedName>
    <definedName name="__EEE11" localSheetId="17">#REF!</definedName>
    <definedName name="__EEE11">#REF!</definedName>
    <definedName name="__EEE12" localSheetId="17">#REF!</definedName>
    <definedName name="__EEE12">#REF!</definedName>
    <definedName name="__EEE13" localSheetId="17">#REF!</definedName>
    <definedName name="__EEE13">#REF!</definedName>
    <definedName name="__EEE14" localSheetId="17">#REF!</definedName>
    <definedName name="__EEE14">#REF!</definedName>
    <definedName name="__EEE15" localSheetId="17">#REF!</definedName>
    <definedName name="__EEE15">#REF!</definedName>
    <definedName name="__EEE16" localSheetId="17">#REF!</definedName>
    <definedName name="__EEE16">#REF!</definedName>
    <definedName name="__EEE17" localSheetId="17">#REF!</definedName>
    <definedName name="__EEE17">#REF!</definedName>
    <definedName name="__EEE18" localSheetId="17">#REF!</definedName>
    <definedName name="__EEE18">#REF!</definedName>
    <definedName name="__EEE19" localSheetId="17">#REF!</definedName>
    <definedName name="__EEE19">#REF!</definedName>
    <definedName name="__EEE20" localSheetId="17">#REF!</definedName>
    <definedName name="__EEE20">#REF!</definedName>
    <definedName name="__EEE21" localSheetId="17">#REF!</definedName>
    <definedName name="__EEE21">#REF!</definedName>
    <definedName name="__EEE22" localSheetId="17">#REF!</definedName>
    <definedName name="__EEE22">#REF!</definedName>
    <definedName name="__EEE23" localSheetId="17">#REF!</definedName>
    <definedName name="__EEE23">#REF!</definedName>
    <definedName name="__EEE24" localSheetId="17">#REF!</definedName>
    <definedName name="__EEE24">#REF!</definedName>
    <definedName name="__EEE25" localSheetId="17">#REF!</definedName>
    <definedName name="__EEE25">#REF!</definedName>
    <definedName name="__EEE26" localSheetId="17">#REF!</definedName>
    <definedName name="__EEE26">#REF!</definedName>
    <definedName name="__EEE27" localSheetId="17">#REF!</definedName>
    <definedName name="__EEE27">#REF!</definedName>
    <definedName name="__EEE28" localSheetId="17">#REF!</definedName>
    <definedName name="__EEE28">#REF!</definedName>
    <definedName name="__EEE29" localSheetId="17">#REF!</definedName>
    <definedName name="__EEE29">#REF!</definedName>
    <definedName name="__EEE30" localSheetId="17">#REF!</definedName>
    <definedName name="__EEE30">#REF!</definedName>
    <definedName name="__EEE31" localSheetId="17">#REF!</definedName>
    <definedName name="__EEE31">#REF!</definedName>
    <definedName name="__EEE32" localSheetId="17">#REF!</definedName>
    <definedName name="__EEE32">#REF!</definedName>
    <definedName name="__EEE33" localSheetId="17">#REF!</definedName>
    <definedName name="__EEE33">#REF!</definedName>
    <definedName name="__HAL1" localSheetId="17">#REF!</definedName>
    <definedName name="__HAL1">#REF!</definedName>
    <definedName name="__HAL2" localSheetId="17">#REF!</definedName>
    <definedName name="__HAL2">#REF!</definedName>
    <definedName name="__HAL3" localSheetId="17">#REF!</definedName>
    <definedName name="__HAL3">#REF!</definedName>
    <definedName name="__HAL4" localSheetId="17">#REF!</definedName>
    <definedName name="__HAL4">#REF!</definedName>
    <definedName name="__HAL5" localSheetId="17">'[48]Kuantitas &amp; Harga'!#REF!</definedName>
    <definedName name="__HAL5">'[48]Kuantitas &amp; Harga'!#REF!</definedName>
    <definedName name="__HAL6" localSheetId="17">'[48]Kuantitas &amp; Harga'!#REF!</definedName>
    <definedName name="__HAL6">'[48]Kuantitas &amp; Harga'!#REF!</definedName>
    <definedName name="__HAL7" localSheetId="17">#REF!</definedName>
    <definedName name="__HAL7">#REF!</definedName>
    <definedName name="__HAL8" localSheetId="17">#REF!</definedName>
    <definedName name="__HAL8">#REF!</definedName>
    <definedName name="__jum1" localSheetId="17">#REF!</definedName>
    <definedName name="__jum1">#REF!</definedName>
    <definedName name="__jum10" localSheetId="17">#REF!</definedName>
    <definedName name="__jum10">#REF!</definedName>
    <definedName name="__jum2" localSheetId="17">#REF!</definedName>
    <definedName name="__jum2">#REF!</definedName>
    <definedName name="__jum3" localSheetId="17">#REF!</definedName>
    <definedName name="__jum3">#REF!</definedName>
    <definedName name="__jum4" localSheetId="17">#REF!</definedName>
    <definedName name="__jum4">#REF!</definedName>
    <definedName name="__jum5" localSheetId="17">#REF!</definedName>
    <definedName name="__jum5">#REF!</definedName>
    <definedName name="__jum6" localSheetId="17">#REF!</definedName>
    <definedName name="__jum6">#REF!</definedName>
    <definedName name="__jum7" localSheetId="17">#REF!</definedName>
    <definedName name="__jum7">#REF!</definedName>
    <definedName name="__jum8" localSheetId="17">#REF!</definedName>
    <definedName name="__jum8">#REF!</definedName>
    <definedName name="__jum9" localSheetId="17">#REF!</definedName>
    <definedName name="__jum9">#REF!</definedName>
    <definedName name="__KEY002" localSheetId="17" hidden="1">[41]LOADDAT!#REF!</definedName>
    <definedName name="__KEY002" hidden="1">[41]LOADDAT!#REF!</definedName>
    <definedName name="__KEY01" localSheetId="17" hidden="1">[41]LOADDAT!#REF!</definedName>
    <definedName name="__KEY01" hidden="1">[41]LOADDAT!#REF!</definedName>
    <definedName name="__KEY02" localSheetId="17" hidden="1">[41]LOADDAT!#REF!</definedName>
    <definedName name="__KEY02" hidden="1">[41]LOADDAT!#REF!</definedName>
    <definedName name="__KL12">[16]alat!$AW$18</definedName>
    <definedName name="__kl3" localSheetId="17">[29]HARGA!#REF!</definedName>
    <definedName name="__kl3">[29]HARGA!#REF!</definedName>
    <definedName name="__kl4" localSheetId="17">[29]HARGA!#REF!</definedName>
    <definedName name="__kl4">[29]HARGA!#REF!</definedName>
    <definedName name="__kl5" localSheetId="17">[29]HARGA!#REF!</definedName>
    <definedName name="__kl5">[29]HARGA!#REF!</definedName>
    <definedName name="__kl6" localSheetId="17">[29]HARGA!#REF!</definedName>
    <definedName name="__kl6">[29]HARGA!#REF!</definedName>
    <definedName name="__LLL01" localSheetId="17">#REF!</definedName>
    <definedName name="__LLL01">#REF!</definedName>
    <definedName name="__LLL02" localSheetId="17">#REF!</definedName>
    <definedName name="__LLL02">#REF!</definedName>
    <definedName name="__LLL03" localSheetId="17">#REF!</definedName>
    <definedName name="__LLL03">#REF!</definedName>
    <definedName name="__LLL04" localSheetId="17">#REF!</definedName>
    <definedName name="__LLL04">#REF!</definedName>
    <definedName name="__LLL05" localSheetId="17">#REF!</definedName>
    <definedName name="__LLL05">#REF!</definedName>
    <definedName name="__LLL06" localSheetId="17">#REF!</definedName>
    <definedName name="__LLL06">#REF!</definedName>
    <definedName name="__LLL07" localSheetId="17">#REF!</definedName>
    <definedName name="__LLL07">#REF!</definedName>
    <definedName name="__LLL08" localSheetId="17">#REF!</definedName>
    <definedName name="__LLL08">#REF!</definedName>
    <definedName name="__LLL09" localSheetId="17">#REF!</definedName>
    <definedName name="__LLL09">#REF!</definedName>
    <definedName name="__LLL10" localSheetId="17">#REF!</definedName>
    <definedName name="__LLL10">#REF!</definedName>
    <definedName name="__LLL11" localSheetId="17">#REF!</definedName>
    <definedName name="__LLL11">#REF!</definedName>
    <definedName name="__MBM2" localSheetId="17">#REF!</definedName>
    <definedName name="__MBM2">#REF!</definedName>
    <definedName name="__MDE01" localSheetId="17">#REF!</definedName>
    <definedName name="__MDE01">#REF!</definedName>
    <definedName name="__MDE02" localSheetId="17">#REF!</definedName>
    <definedName name="__MDE02">#REF!</definedName>
    <definedName name="__MDE03" localSheetId="17">#REF!</definedName>
    <definedName name="__MDE03">#REF!</definedName>
    <definedName name="__MDE04" localSheetId="17">#REF!</definedName>
    <definedName name="__MDE04">#REF!</definedName>
    <definedName name="__MDE05" localSheetId="17">#REF!</definedName>
    <definedName name="__MDE05">#REF!</definedName>
    <definedName name="__MDE06" localSheetId="17">#REF!</definedName>
    <definedName name="__MDE06">#REF!</definedName>
    <definedName name="__MDE07" localSheetId="17">#REF!</definedName>
    <definedName name="__MDE07">#REF!</definedName>
    <definedName name="__MDE08" localSheetId="17">#REF!</definedName>
    <definedName name="__MDE08">#REF!</definedName>
    <definedName name="__MDE09" localSheetId="17">#REF!</definedName>
    <definedName name="__MDE09">#REF!</definedName>
    <definedName name="__MDE10" localSheetId="17">#REF!</definedName>
    <definedName name="__MDE10">#REF!</definedName>
    <definedName name="__MDE11" localSheetId="17">#REF!</definedName>
    <definedName name="__MDE11">#REF!</definedName>
    <definedName name="__MDE12" localSheetId="17">#REF!</definedName>
    <definedName name="__MDE12">#REF!</definedName>
    <definedName name="__MDE13" localSheetId="17">#REF!</definedName>
    <definedName name="__MDE13">#REF!</definedName>
    <definedName name="__MDE14" localSheetId="17">#REF!</definedName>
    <definedName name="__MDE14">#REF!</definedName>
    <definedName name="__MDE15" localSheetId="17">#REF!</definedName>
    <definedName name="__MDE15">#REF!</definedName>
    <definedName name="__MDE16" localSheetId="17">#REF!</definedName>
    <definedName name="__MDE16">#REF!</definedName>
    <definedName name="__MDE17" localSheetId="17">#REF!</definedName>
    <definedName name="__MDE17">#REF!</definedName>
    <definedName name="__MDE18" localSheetId="17">#REF!</definedName>
    <definedName name="__MDE18">#REF!</definedName>
    <definedName name="__MDE19" localSheetId="17">#REF!</definedName>
    <definedName name="__MDE19">#REF!</definedName>
    <definedName name="__MDE20" localSheetId="17">#REF!</definedName>
    <definedName name="__MDE20">#REF!</definedName>
    <definedName name="__MDE21" localSheetId="17">#REF!</definedName>
    <definedName name="__MDE21">#REF!</definedName>
    <definedName name="__MDE22" localSheetId="17">#REF!</definedName>
    <definedName name="__MDE22">#REF!</definedName>
    <definedName name="__MDE23" localSheetId="17">#REF!</definedName>
    <definedName name="__MDE23">#REF!</definedName>
    <definedName name="__MDE24" localSheetId="17">#REF!</definedName>
    <definedName name="__MDE24">#REF!</definedName>
    <definedName name="__MDE25" localSheetId="17">#REF!</definedName>
    <definedName name="__MDE25">#REF!</definedName>
    <definedName name="__MDE26" localSheetId="17">#REF!</definedName>
    <definedName name="__MDE26">#REF!</definedName>
    <definedName name="__MDE27" localSheetId="17">#REF!</definedName>
    <definedName name="__MDE27">#REF!</definedName>
    <definedName name="__MDE28" localSheetId="17">#REF!</definedName>
    <definedName name="__MDE28">#REF!</definedName>
    <definedName name="__MDE29" localSheetId="17">#REF!</definedName>
    <definedName name="__MDE29">#REF!</definedName>
    <definedName name="__MDE30" localSheetId="17">#REF!</definedName>
    <definedName name="__MDE30">#REF!</definedName>
    <definedName name="__MDE31" localSheetId="17">#REF!</definedName>
    <definedName name="__MDE31">#REF!</definedName>
    <definedName name="__MDE32" localSheetId="17">#REF!</definedName>
    <definedName name="__MDE32">#REF!</definedName>
    <definedName name="__MDE33" localSheetId="17">#REF!</definedName>
    <definedName name="__MDE33">#REF!</definedName>
    <definedName name="__MDE34" localSheetId="17">#REF!</definedName>
    <definedName name="__MDE34">#REF!</definedName>
    <definedName name="__MDE35" localSheetId="17">#REF!</definedName>
    <definedName name="__MDE35">#REF!</definedName>
    <definedName name="__MDE36" localSheetId="17">#REF!</definedName>
    <definedName name="__MDE36">#REF!</definedName>
    <definedName name="__MDE37" localSheetId="17">#REF!</definedName>
    <definedName name="__MDE37">#REF!</definedName>
    <definedName name="__MDE38" localSheetId="17">#REF!</definedName>
    <definedName name="__MDE38">#REF!</definedName>
    <definedName name="__MDE39" localSheetId="17">#REF!</definedName>
    <definedName name="__MDE39">#REF!</definedName>
    <definedName name="__MDE40" localSheetId="17">#REF!</definedName>
    <definedName name="__MDE40">#REF!</definedName>
    <definedName name="__MDE41" localSheetId="17">#REF!</definedName>
    <definedName name="__MDE41">#REF!</definedName>
    <definedName name="__MDE42" localSheetId="17">#REF!</definedName>
    <definedName name="__MDE42">#REF!</definedName>
    <definedName name="__MDE43" localSheetId="17">#REF!</definedName>
    <definedName name="__MDE43">#REF!</definedName>
    <definedName name="__MDE44" localSheetId="17">#REF!</definedName>
    <definedName name="__MDE44">#REF!</definedName>
    <definedName name="__MDE45" localSheetId="17">#REF!</definedName>
    <definedName name="__MDE45">#REF!</definedName>
    <definedName name="__MDE46" localSheetId="17">#REF!</definedName>
    <definedName name="__MDE46">#REF!</definedName>
    <definedName name="__MDE47" localSheetId="17">#REF!</definedName>
    <definedName name="__MDE47">#REF!</definedName>
    <definedName name="__MDE48" localSheetId="17">#REF!</definedName>
    <definedName name="__MDE48">#REF!</definedName>
    <definedName name="__MDE49" localSheetId="17">#REF!</definedName>
    <definedName name="__MDE49">#REF!</definedName>
    <definedName name="__MDE50" localSheetId="17">#REF!</definedName>
    <definedName name="__MDE50">#REF!</definedName>
    <definedName name="__MDE51" localSheetId="17">#REF!</definedName>
    <definedName name="__MDE51">#REF!</definedName>
    <definedName name="__MDE52" localSheetId="17">#REF!</definedName>
    <definedName name="__MDE52">#REF!</definedName>
    <definedName name="__MDE53" localSheetId="17">#REF!</definedName>
    <definedName name="__MDE53">#REF!</definedName>
    <definedName name="__MDE54" localSheetId="17">#REF!</definedName>
    <definedName name="__MDE54">#REF!</definedName>
    <definedName name="__MDE55" localSheetId="17">#REF!</definedName>
    <definedName name="__MDE55">#REF!</definedName>
    <definedName name="__MDE56" localSheetId="17">#REF!</definedName>
    <definedName name="__MDE56">#REF!</definedName>
    <definedName name="__MDE57" localSheetId="17">#REF!</definedName>
    <definedName name="__MDE57">#REF!</definedName>
    <definedName name="__MDE58" localSheetId="17">#REF!</definedName>
    <definedName name="__MDE58">#REF!</definedName>
    <definedName name="__MDE59" localSheetId="17">#REF!</definedName>
    <definedName name="__MDE59">#REF!</definedName>
    <definedName name="__MDE60" localSheetId="17">#REF!</definedName>
    <definedName name="__MDE60">#REF!</definedName>
    <definedName name="__MDE61" localSheetId="17">#REF!</definedName>
    <definedName name="__MDE61">#REF!</definedName>
    <definedName name="__MDE62" localSheetId="17">#REF!</definedName>
    <definedName name="__MDE62">#REF!</definedName>
    <definedName name="__MDE63" localSheetId="17">#REF!</definedName>
    <definedName name="__MDE63">#REF!</definedName>
    <definedName name="__MDE64" localSheetId="17">#REF!</definedName>
    <definedName name="__MDE64">#REF!</definedName>
    <definedName name="__MDE65" localSheetId="17">#REF!</definedName>
    <definedName name="__MDE65">#REF!</definedName>
    <definedName name="__MDE66" localSheetId="17">#REF!</definedName>
    <definedName name="__MDE66">#REF!</definedName>
    <definedName name="__MDE67" localSheetId="17">#REF!</definedName>
    <definedName name="__MDE67">#REF!</definedName>
    <definedName name="__MDE68" localSheetId="17">#REF!</definedName>
    <definedName name="__MDE68">#REF!</definedName>
    <definedName name="__ME01" localSheetId="17">#REF!</definedName>
    <definedName name="__ME01">#REF!</definedName>
    <definedName name="__ME02" localSheetId="17">#REF!</definedName>
    <definedName name="__ME02">#REF!</definedName>
    <definedName name="__ME03" localSheetId="17">#REF!</definedName>
    <definedName name="__ME03">#REF!</definedName>
    <definedName name="__ME04" localSheetId="17">#REF!</definedName>
    <definedName name="__ME04">#REF!</definedName>
    <definedName name="__ME05" localSheetId="17">#REF!</definedName>
    <definedName name="__ME05">#REF!</definedName>
    <definedName name="__ME06" localSheetId="17">#REF!</definedName>
    <definedName name="__ME06">#REF!</definedName>
    <definedName name="__ME07" localSheetId="17">#REF!</definedName>
    <definedName name="__ME07">#REF!</definedName>
    <definedName name="__ME08" localSheetId="17">#REF!</definedName>
    <definedName name="__ME08">#REF!</definedName>
    <definedName name="__ME09" localSheetId="17">#REF!</definedName>
    <definedName name="__ME09">#REF!</definedName>
    <definedName name="__ME10" localSheetId="17">#REF!</definedName>
    <definedName name="__ME10">#REF!</definedName>
    <definedName name="__ME11" localSheetId="17">#REF!</definedName>
    <definedName name="__ME11">#REF!</definedName>
    <definedName name="__ME12" localSheetId="17">#REF!</definedName>
    <definedName name="__ME12">#REF!</definedName>
    <definedName name="__ME13" localSheetId="17">#REF!</definedName>
    <definedName name="__ME13">#REF!</definedName>
    <definedName name="__ME14" localSheetId="17">#REF!</definedName>
    <definedName name="__ME14">#REF!</definedName>
    <definedName name="__ME15" localSheetId="17">#REF!</definedName>
    <definedName name="__ME15">#REF!</definedName>
    <definedName name="__ME16" localSheetId="17">#REF!</definedName>
    <definedName name="__ME16">#REF!</definedName>
    <definedName name="__ME17" localSheetId="17">#REF!</definedName>
    <definedName name="__ME17">#REF!</definedName>
    <definedName name="__ME18" localSheetId="17">#REF!</definedName>
    <definedName name="__ME18">#REF!</definedName>
    <definedName name="__ME19" localSheetId="17">#REF!</definedName>
    <definedName name="__ME19">#REF!</definedName>
    <definedName name="__ME20" localSheetId="17">#REF!</definedName>
    <definedName name="__ME20">#REF!</definedName>
    <definedName name="__ME21" localSheetId="17">#REF!</definedName>
    <definedName name="__ME21">#REF!</definedName>
    <definedName name="__ME22" localSheetId="17">#REF!</definedName>
    <definedName name="__ME22">#REF!</definedName>
    <definedName name="__ME23" localSheetId="17">#REF!</definedName>
    <definedName name="__ME23">#REF!</definedName>
    <definedName name="__ME24" localSheetId="17">#REF!</definedName>
    <definedName name="__ME24">#REF!</definedName>
    <definedName name="__ME25" localSheetId="17">#REF!</definedName>
    <definedName name="__ME25">#REF!</definedName>
    <definedName name="__ME26" localSheetId="17">#REF!</definedName>
    <definedName name="__ME26">#REF!</definedName>
    <definedName name="__ME27" localSheetId="17">#REF!</definedName>
    <definedName name="__ME27">#REF!</definedName>
    <definedName name="__ME28" localSheetId="17">#REF!</definedName>
    <definedName name="__ME28">#REF!</definedName>
    <definedName name="__ME29" localSheetId="17">#REF!</definedName>
    <definedName name="__ME29">#REF!</definedName>
    <definedName name="__ME30" localSheetId="17">#REF!</definedName>
    <definedName name="__ME30">#REF!</definedName>
    <definedName name="__ME31" localSheetId="17">#REF!</definedName>
    <definedName name="__ME31">#REF!</definedName>
    <definedName name="__ME32" localSheetId="17">#REF!</definedName>
    <definedName name="__ME32">#REF!</definedName>
    <definedName name="__ME33" localSheetId="17">#REF!</definedName>
    <definedName name="__ME33">#REF!</definedName>
    <definedName name="__ME34" localSheetId="17">#REF!</definedName>
    <definedName name="__ME34">#REF!</definedName>
    <definedName name="__ME35" localSheetId="17">#REF!</definedName>
    <definedName name="__ME35">#REF!</definedName>
    <definedName name="__ME36" localSheetId="17">#REF!</definedName>
    <definedName name="__ME36">#REF!</definedName>
    <definedName name="__ME37" localSheetId="17">#REF!</definedName>
    <definedName name="__ME37">#REF!</definedName>
    <definedName name="__ME38" localSheetId="17">#REF!</definedName>
    <definedName name="__ME38">#REF!</definedName>
    <definedName name="__ME39" localSheetId="17">#REF!</definedName>
    <definedName name="__ME39">#REF!</definedName>
    <definedName name="__ME40" localSheetId="17">#REF!</definedName>
    <definedName name="__ME40">#REF!</definedName>
    <definedName name="__ME41" localSheetId="17">#REF!</definedName>
    <definedName name="__ME41">#REF!</definedName>
    <definedName name="__ME42" localSheetId="17">#REF!</definedName>
    <definedName name="__ME42">#REF!</definedName>
    <definedName name="__ME43" localSheetId="17">#REF!</definedName>
    <definedName name="__ME43">#REF!</definedName>
    <definedName name="__ME44" localSheetId="17">#REF!</definedName>
    <definedName name="__ME44">#REF!</definedName>
    <definedName name="__ME45" localSheetId="17">#REF!</definedName>
    <definedName name="__ME45">#REF!</definedName>
    <definedName name="__ME46" localSheetId="17">#REF!</definedName>
    <definedName name="__ME46">#REF!</definedName>
    <definedName name="__ME47" localSheetId="17">#REF!</definedName>
    <definedName name="__ME47">#REF!</definedName>
    <definedName name="__ME48" localSheetId="17">#REF!</definedName>
    <definedName name="__ME48">#REF!</definedName>
    <definedName name="__ME49" localSheetId="17">#REF!</definedName>
    <definedName name="__ME49">#REF!</definedName>
    <definedName name="__ME50" localSheetId="17">#REF!</definedName>
    <definedName name="__ME50">#REF!</definedName>
    <definedName name="__ME51" localSheetId="17">#REF!</definedName>
    <definedName name="__ME51">#REF!</definedName>
    <definedName name="__ME52" localSheetId="17">#REF!</definedName>
    <definedName name="__ME52">#REF!</definedName>
    <definedName name="__ME53" localSheetId="17">#REF!</definedName>
    <definedName name="__ME53">#REF!</definedName>
    <definedName name="__ME54" localSheetId="17">#REF!</definedName>
    <definedName name="__ME54">#REF!</definedName>
    <definedName name="__ME55" localSheetId="17">#REF!</definedName>
    <definedName name="__ME55">#REF!</definedName>
    <definedName name="__ME56" localSheetId="17">#REF!</definedName>
    <definedName name="__ME56">#REF!</definedName>
    <definedName name="__ME57" localSheetId="17">#REF!</definedName>
    <definedName name="__ME57">#REF!</definedName>
    <definedName name="__ME58" localSheetId="17">#REF!</definedName>
    <definedName name="__ME58">#REF!</definedName>
    <definedName name="__ME59" localSheetId="17">#REF!</definedName>
    <definedName name="__ME59">#REF!</definedName>
    <definedName name="__ME60" localSheetId="17">#REF!</definedName>
    <definedName name="__ME60">#REF!</definedName>
    <definedName name="__ME61" localSheetId="17">#REF!</definedName>
    <definedName name="__ME61">#REF!</definedName>
    <definedName name="__ME62" localSheetId="17">#REF!</definedName>
    <definedName name="__ME62">#REF!</definedName>
    <definedName name="__ME63" localSheetId="17">#REF!</definedName>
    <definedName name="__ME63">#REF!</definedName>
    <definedName name="__ME64" localSheetId="17">#REF!</definedName>
    <definedName name="__ME64">#REF!</definedName>
    <definedName name="__ME65" localSheetId="17">#REF!</definedName>
    <definedName name="__ME65">#REF!</definedName>
    <definedName name="__ME66" localSheetId="17">#REF!</definedName>
    <definedName name="__ME66">#REF!</definedName>
    <definedName name="__ME67" localSheetId="17">#REF!</definedName>
    <definedName name="__ME67">#REF!</definedName>
    <definedName name="__ME68" localSheetId="17">#REF!</definedName>
    <definedName name="__ME68">#REF!</definedName>
    <definedName name="__MMM01" localSheetId="17">#REF!</definedName>
    <definedName name="__MMM01">#REF!</definedName>
    <definedName name="__MMM02" localSheetId="17">#REF!</definedName>
    <definedName name="__MMM02">#REF!</definedName>
    <definedName name="__MMM03" localSheetId="17">#REF!</definedName>
    <definedName name="__MMM03">#REF!</definedName>
    <definedName name="__MMM04" localSheetId="17">#REF!</definedName>
    <definedName name="__MMM04">#REF!</definedName>
    <definedName name="__MMM05" localSheetId="17">#REF!</definedName>
    <definedName name="__MMM05">#REF!</definedName>
    <definedName name="__MMM06" localSheetId="17">#REF!</definedName>
    <definedName name="__MMM06">#REF!</definedName>
    <definedName name="__MMM07" localSheetId="17">#REF!</definedName>
    <definedName name="__MMM07">#REF!</definedName>
    <definedName name="__MMM08" localSheetId="17">#REF!</definedName>
    <definedName name="__MMM08">#REF!</definedName>
    <definedName name="__MMM09" localSheetId="17">#REF!</definedName>
    <definedName name="__MMM09">#REF!</definedName>
    <definedName name="__MMM10" localSheetId="17">#REF!</definedName>
    <definedName name="__MMM10">#REF!</definedName>
    <definedName name="__MMM11" localSheetId="17">#REF!</definedName>
    <definedName name="__MMM11">#REF!</definedName>
    <definedName name="__MMM12" localSheetId="17">#REF!</definedName>
    <definedName name="__MMM12">#REF!</definedName>
    <definedName name="__MMM13" localSheetId="17">#REF!</definedName>
    <definedName name="__MMM13">#REF!</definedName>
    <definedName name="__MMM14" localSheetId="17">#REF!</definedName>
    <definedName name="__MMM14">#REF!</definedName>
    <definedName name="__MMM15" localSheetId="17">#REF!</definedName>
    <definedName name="__MMM15">#REF!</definedName>
    <definedName name="__MMM16" localSheetId="17">#REF!</definedName>
    <definedName name="__MMM16">#REF!</definedName>
    <definedName name="__MMM17" localSheetId="17">#REF!</definedName>
    <definedName name="__MMM17">#REF!</definedName>
    <definedName name="__MMM18" localSheetId="17">#REF!</definedName>
    <definedName name="__MMM18">#REF!</definedName>
    <definedName name="__MMM19" localSheetId="17">#REF!</definedName>
    <definedName name="__MMM19">#REF!</definedName>
    <definedName name="__MMM20" localSheetId="17">#REF!</definedName>
    <definedName name="__MMM20">#REF!</definedName>
    <definedName name="__MMM21" localSheetId="17">#REF!</definedName>
    <definedName name="__MMM21">#REF!</definedName>
    <definedName name="__MMM22" localSheetId="17">#REF!</definedName>
    <definedName name="__MMM22">#REF!</definedName>
    <definedName name="__MMM23" localSheetId="17">#REF!</definedName>
    <definedName name="__MMM23">#REF!</definedName>
    <definedName name="__MMM24" localSheetId="17">#REF!</definedName>
    <definedName name="__MMM24">#REF!</definedName>
    <definedName name="__MMM25" localSheetId="17">#REF!</definedName>
    <definedName name="__MMM25">#REF!</definedName>
    <definedName name="__MMM26" localSheetId="17">#REF!</definedName>
    <definedName name="__MMM26">#REF!</definedName>
    <definedName name="__MMM27" localSheetId="17">#REF!</definedName>
    <definedName name="__MMM27">#REF!</definedName>
    <definedName name="__MMM28" localSheetId="17">#REF!</definedName>
    <definedName name="__MMM28">#REF!</definedName>
    <definedName name="__MMM29" localSheetId="17">#REF!</definedName>
    <definedName name="__MMM29">#REF!</definedName>
    <definedName name="__MMM30" localSheetId="17">#REF!</definedName>
    <definedName name="__MMM30">#REF!</definedName>
    <definedName name="__MMM31" localSheetId="17">#REF!</definedName>
    <definedName name="__MMM31">#REF!</definedName>
    <definedName name="__MMM32" localSheetId="17">#REF!</definedName>
    <definedName name="__MMM32">#REF!</definedName>
    <definedName name="__MMM33" localSheetId="17">#REF!</definedName>
    <definedName name="__MMM33">#REF!</definedName>
    <definedName name="__MMM34" localSheetId="17">#REF!</definedName>
    <definedName name="__MMM34">#REF!</definedName>
    <definedName name="__MMM35" localSheetId="17">#REF!</definedName>
    <definedName name="__MMM35">#REF!</definedName>
    <definedName name="__MMM36" localSheetId="17">#REF!</definedName>
    <definedName name="__MMM36">#REF!</definedName>
    <definedName name="__MMM37" localSheetId="17">#REF!</definedName>
    <definedName name="__MMM37">#REF!</definedName>
    <definedName name="__MMM38" localSheetId="17">#REF!</definedName>
    <definedName name="__MMM38">#REF!</definedName>
    <definedName name="__MMM39" localSheetId="17">#REF!</definedName>
    <definedName name="__MMM39">#REF!</definedName>
    <definedName name="__MMM40" localSheetId="17">#REF!</definedName>
    <definedName name="__MMM40">#REF!</definedName>
    <definedName name="__MMM41" localSheetId="17">#REF!</definedName>
    <definedName name="__MMM41">#REF!</definedName>
    <definedName name="__MMM411" localSheetId="17">#REF!</definedName>
    <definedName name="__MMM411">#REF!</definedName>
    <definedName name="__MMM42" localSheetId="17">#REF!</definedName>
    <definedName name="__MMM42">#REF!</definedName>
    <definedName name="__MMM43" localSheetId="17">#REF!</definedName>
    <definedName name="__MMM43">#REF!</definedName>
    <definedName name="__MMM44" localSheetId="17">#REF!</definedName>
    <definedName name="__MMM44">#REF!</definedName>
    <definedName name="__MMM45" localSheetId="17">#REF!</definedName>
    <definedName name="__MMM45">#REF!</definedName>
    <definedName name="__MMM46" localSheetId="17">#REF!</definedName>
    <definedName name="__MMM46">#REF!</definedName>
    <definedName name="__MMM47" localSheetId="17">#REF!</definedName>
    <definedName name="__MMM47">#REF!</definedName>
    <definedName name="__MMM48" localSheetId="17">#REF!</definedName>
    <definedName name="__MMM48">#REF!</definedName>
    <definedName name="__MMM49" localSheetId="17">#REF!</definedName>
    <definedName name="__MMM49">#REF!</definedName>
    <definedName name="__MMM50" localSheetId="17">#REF!</definedName>
    <definedName name="__MMM50">#REF!</definedName>
    <definedName name="__MMM51" localSheetId="17">#REF!</definedName>
    <definedName name="__MMM51">#REF!</definedName>
    <definedName name="__MMM52" localSheetId="17">#REF!</definedName>
    <definedName name="__MMM52">#REF!</definedName>
    <definedName name="__MMM53" localSheetId="17">#REF!</definedName>
    <definedName name="__MMM53">#REF!</definedName>
    <definedName name="__MMM54" localSheetId="17">#REF!</definedName>
    <definedName name="__MMM54">#REF!</definedName>
    <definedName name="__ply15">[49]HASAT!$I$57</definedName>
    <definedName name="__ply3" localSheetId="17">[50]BAHAN!#REF!</definedName>
    <definedName name="__ply3">[50]BAHAN!#REF!</definedName>
    <definedName name="__ply4" localSheetId="17">[50]BAHAN!#REF!</definedName>
    <definedName name="__ply4">[50]BAHAN!#REF!</definedName>
    <definedName name="__ply6" localSheetId="17">[50]BAHAN!#REF!</definedName>
    <definedName name="__ply6">[50]BAHAN!#REF!</definedName>
    <definedName name="__PVC1" localSheetId="17">#REF!</definedName>
    <definedName name="__PVC1">#REF!</definedName>
    <definedName name="__PVC2" localSheetId="17">#REF!</definedName>
    <definedName name="__PVC2">#REF!</definedName>
    <definedName name="__pvc3" localSheetId="17">[50]BAHAN!#REF!</definedName>
    <definedName name="__pvc3">[50]BAHAN!#REF!</definedName>
    <definedName name="__pvc34">[49]HASAT!$I$51</definedName>
    <definedName name="__PVC4" localSheetId="17">#REF!</definedName>
    <definedName name="__PVC4">#REF!</definedName>
    <definedName name="__PVC6" localSheetId="17">#REF!</definedName>
    <definedName name="__PVC6">#REF!</definedName>
    <definedName name="__rek2" localSheetId="17">'[51]8LT 12'!#REF!</definedName>
    <definedName name="__rek2">'[51]8LT 12'!#REF!</definedName>
    <definedName name="__SAK1" localSheetId="17">#REF!</definedName>
    <definedName name="__SAK1">#REF!</definedName>
    <definedName name="__tok2" localSheetId="17">#REF!</definedName>
    <definedName name="__tok2">#REF!</definedName>
    <definedName name="__tr16100">[49]HASAT!$I$54</definedName>
    <definedName name="__tr16220">[49]HASAT!$I$53</definedName>
    <definedName name="__tr16250">[49]HASAT!$I$52</definedName>
    <definedName name="_0" localSheetId="17">'[52]1_boq'!#REF!</definedName>
    <definedName name="_0">'[52]1_boq'!#REF!</definedName>
    <definedName name="_07" localSheetId="17">#REF!</definedName>
    <definedName name="_07">#REF!</definedName>
    <definedName name="_1">#N/A</definedName>
    <definedName name="_1.2_MOBIL">[1]A!$W$5:$AD$54</definedName>
    <definedName name="_1__123Graph_ACHART_1" hidden="1">'[53]L 1'!$G$26:$V$26</definedName>
    <definedName name="_1__123Graph_AG_FLOW" hidden="1">[54]TJ1Q47!$H$7:$H$31</definedName>
    <definedName name="_10" localSheetId="17">#REF!</definedName>
    <definedName name="_10">#REF!</definedName>
    <definedName name="_10_10">[1]A!$AG$407:$AM$436</definedName>
    <definedName name="_12" localSheetId="17">#REF!</definedName>
    <definedName name="_12">#REF!</definedName>
    <definedName name="_12__123Graph_AG_FLOW" hidden="1">[55]TJ1Q47!$H$7:$H$31</definedName>
    <definedName name="_12_Anl._F.27" localSheetId="17">#REF!</definedName>
    <definedName name="_12_Anl._F.27">#REF!</definedName>
    <definedName name="_123Graph_F" localSheetId="17" hidden="1">[56]escon!#REF!</definedName>
    <definedName name="_123Graph_F" hidden="1">[56]escon!#REF!</definedName>
    <definedName name="_1PRINT_ALIGN" localSheetId="17">#REF!</definedName>
    <definedName name="_1PRINT_ALIGN">#REF!</definedName>
    <definedName name="_2__123Graph_ACHART_1" localSheetId="17" hidden="1">[57]RAB!#REF!</definedName>
    <definedName name="_2__123Graph_ACHART_1" hidden="1">[57]RAB!#REF!</definedName>
    <definedName name="_2__123Graph_AG_KUM" hidden="1">[54]TJ1Q47!$N$7:$N$31</definedName>
    <definedName name="_2_0_HARSAT">[1]A!$Q$1:$U$62</definedName>
    <definedName name="_2_10">[1]A!$AG$2:$AM$49</definedName>
    <definedName name="_2_2A">[1]A!$W$1103:$AD$1168</definedName>
    <definedName name="_2_2B" localSheetId="17">[1]A!#REF!</definedName>
    <definedName name="_2_2B">[1]A!#REF!</definedName>
    <definedName name="_2_2C" localSheetId="17">[1]A!#REF!</definedName>
    <definedName name="_2_2C">[1]A!#REF!</definedName>
    <definedName name="_2_2D">[1]A!$AW$222:$IV$8192</definedName>
    <definedName name="_2_2E" localSheetId="17">[1]A!#REF!</definedName>
    <definedName name="_2_2E">[1]A!#REF!</definedName>
    <definedName name="_2_2F">[1]A!$W$700:$AD$761</definedName>
    <definedName name="_2_2G">[1]A!$W$935:$AD$995</definedName>
    <definedName name="_2_2H">[1]A!$W$854:$AD$916</definedName>
    <definedName name="_24__123Graph_AG_KUM" hidden="1">[55]TJ1Q47!$N$7:$N$31</definedName>
    <definedName name="_2A_2">[1]A!$W$78:$AD$123</definedName>
    <definedName name="_2PRINT_OUTPUT" localSheetId="17">#REF!</definedName>
    <definedName name="_2PRINT_OUTPUT">#REF!</definedName>
    <definedName name="_3__123Graph_ACHART_1" localSheetId="17" hidden="1">#REF!</definedName>
    <definedName name="_3__123Graph_ACHART_1" hidden="1">#REF!</definedName>
    <definedName name="_3__123Graph_BG_FLOW" hidden="1">[54]TJ1Q47!$F$7:$F$31</definedName>
    <definedName name="_3_10">[1]A!$AG$74:$IV$8192</definedName>
    <definedName name="_345" localSheetId="17">#REF!</definedName>
    <definedName name="_345">#REF!</definedName>
    <definedName name="_36__123Graph_BG_FLOW" hidden="1">[55]TJ1Q47!$F$7:$F$31</definedName>
    <definedName name="_3DOWN_3" localSheetId="17">#REF!</definedName>
    <definedName name="_3DOWN_3">#REF!</definedName>
    <definedName name="_4__123Graph_ACHART_1" localSheetId="17" hidden="1">#REF!</definedName>
    <definedName name="_4__123Graph_ACHART_1" hidden="1">#REF!</definedName>
    <definedName name="_4__123Graph_BG_KUM" hidden="1">[54]TJ1Q47!$L$7:$L$31</definedName>
    <definedName name="_4__123Graph_XCHART_1" localSheetId="17" hidden="1">[58]RAB!#REF!</definedName>
    <definedName name="_4__123Graph_XCHART_1" hidden="1">[58]RAB!#REF!</definedName>
    <definedName name="_4_10">[1]A!$AM$140:$IV$8192</definedName>
    <definedName name="_48__123Graph_BG_KUM" hidden="1">[55]TJ1Q47!$L$7:$L$31</definedName>
    <definedName name="_4HOME" localSheetId="17">#REF!</definedName>
    <definedName name="_4HOME">#REF!</definedName>
    <definedName name="_5__123Graph_CG_KUM" hidden="1">[54]TJ1Q47!$J$7:$J$31</definedName>
    <definedName name="_5_10">[1]A!$AG$146:$IV$8192</definedName>
    <definedName name="_5PGDN_2" localSheetId="17">#REF!</definedName>
    <definedName name="_5PGDN_2">#REF!</definedName>
    <definedName name="_6__123Graph_XG_FLOW" hidden="1">[54]TJ1Q47!$B$7:$B$31</definedName>
    <definedName name="_6_10" localSheetId="17">[1]A!#REF!</definedName>
    <definedName name="_6_10">[1]A!#REF!</definedName>
    <definedName name="_60__123Graph_CG_KUM" hidden="1">[55]TJ1Q47!$J$7:$J$31</definedName>
    <definedName name="_67" localSheetId="17">#REF!</definedName>
    <definedName name="_67">#REF!</definedName>
    <definedName name="_6RIGHT_18" localSheetId="17">#REF!</definedName>
    <definedName name="_6RIGHT_18">#REF!</definedName>
    <definedName name="_7.1__2" localSheetId="17">#REF!</definedName>
    <definedName name="_7.1__2">#REF!</definedName>
    <definedName name="_7__123Graph_XG_KUM" hidden="1">[54]TJ1Q47!$B$7:$B$31</definedName>
    <definedName name="_7_10">[1]A!$AG$243:$AM$295</definedName>
    <definedName name="_72__123Graph_XG_FLOW" hidden="1">[55]TJ1Q47!$B$7:$B$31</definedName>
    <definedName name="_7RIGHT_6" localSheetId="17">#REF!</definedName>
    <definedName name="_7RIGHT_6">#REF!</definedName>
    <definedName name="_8" localSheetId="17">#REF!</definedName>
    <definedName name="_8">#REF!</definedName>
    <definedName name="_8.1__1" localSheetId="17">#REF!</definedName>
    <definedName name="_8.1__1">#REF!</definedName>
    <definedName name="_8_10" localSheetId="17">[1]A!#REF!</definedName>
    <definedName name="_8_10">[1]A!#REF!</definedName>
    <definedName name="_818FA" localSheetId="17">#REF!</definedName>
    <definedName name="_818FA">#REF!</definedName>
    <definedName name="_818PK" localSheetId="17">#REF!</definedName>
    <definedName name="_818PK">#REF!</definedName>
    <definedName name="_84__123Graph_XG_KUM" hidden="1">[55]TJ1Q47!$B$7:$B$31</definedName>
    <definedName name="_9" localSheetId="17">#REF!</definedName>
    <definedName name="_9">#REF!</definedName>
    <definedName name="_9_10">[1]A!$AG$290:$IV$8192</definedName>
    <definedName name="_a" localSheetId="17">#REF!</definedName>
    <definedName name="_a">#REF!</definedName>
    <definedName name="_A2" localSheetId="17">'[59]anl-gedung-lama'!#REF!</definedName>
    <definedName name="_A2">'[59]anl-gedung-lama'!#REF!</definedName>
    <definedName name="_A3" localSheetId="17">'[59]anl-gedung-lama'!#REF!</definedName>
    <definedName name="_A3">'[59]anl-gedung-lama'!#REF!</definedName>
    <definedName name="_aaa1" localSheetId="17">#REF!</definedName>
    <definedName name="_aaa1">#REF!</definedName>
    <definedName name="_agt3" localSheetId="17">[60]uRAIAN!#REF!</definedName>
    <definedName name="_agt3">[60]uRAIAN!#REF!</definedName>
    <definedName name="_agt4" localSheetId="17">[60]uRAIAN!#REF!</definedName>
    <definedName name="_agt4">[60]uRAIAN!#REF!</definedName>
    <definedName name="_agt5" localSheetId="17">[60]uRAIAN!#REF!</definedName>
    <definedName name="_agt5">[60]uRAIAN!#REF!</definedName>
    <definedName name="_AMD5">'[61]6th'!$O$13:$O$528</definedName>
    <definedName name="_ANE13" localSheetId="17">#REF!</definedName>
    <definedName name="_ANE13">#REF!</definedName>
    <definedName name="_ANG41" localSheetId="17">#REF!</definedName>
    <definedName name="_ANG41">#REF!</definedName>
    <definedName name="_ANG53" localSheetId="17">#REF!</definedName>
    <definedName name="_ANG53">#REF!</definedName>
    <definedName name="_ANI2" localSheetId="17">#REF!</definedName>
    <definedName name="_ANI2">#REF!</definedName>
    <definedName name="_BBT10" localSheetId="17">#REF!</definedName>
    <definedName name="_BBT10">#REF!</definedName>
    <definedName name="_BBT12" localSheetId="17">#REF!</definedName>
    <definedName name="_BBT12">#REF!</definedName>
    <definedName name="_bln2" localSheetId="17">#REF!</definedName>
    <definedName name="_bln2">#REF!</definedName>
    <definedName name="_bsd45" localSheetId="17">[29]HARGA!#REF!</definedName>
    <definedName name="_bsd45">[29]HARGA!#REF!</definedName>
    <definedName name="_BTN225">"s"</definedName>
    <definedName name="_CER15" localSheetId="17">#REF!</definedName>
    <definedName name="_CER15">#REF!</definedName>
    <definedName name="_COR135" localSheetId="17">[21]Anl!#REF!</definedName>
    <definedName name="_COR135">[21]Anl!#REF!</definedName>
    <definedName name="_Dist_Bin" localSheetId="17" hidden="1">[62]H.Satuan!#REF!</definedName>
    <definedName name="_Dist_Bin" hidden="1">[62]H.Satuan!#REF!</definedName>
    <definedName name="_Dist_Values" localSheetId="17" hidden="1">#REF!</definedName>
    <definedName name="_Dist_Values" hidden="1">#REF!</definedName>
    <definedName name="_DIV1">'[63]Kuantitas &amp; Harga'!$G$24</definedName>
    <definedName name="_DIV10">'[63]Kuantitas &amp; Harga'!$G$393</definedName>
    <definedName name="_DIV11" localSheetId="9">'[64]Kuantitas &amp; Harga'!#REF!</definedName>
    <definedName name="_DIV11" localSheetId="17">'[64]Kuantitas &amp; Harga'!#REF!</definedName>
    <definedName name="_DIV11" localSheetId="6">'[64]Kuantitas &amp; Harga'!#REF!</definedName>
    <definedName name="_DIV11" localSheetId="5">'[64]Kuantitas &amp; Harga'!#REF!</definedName>
    <definedName name="_DIV11">'[64]Kuantitas &amp; Harga'!#REF!</definedName>
    <definedName name="_DIV2">'[63]Kuantitas &amp; Harga'!$G$46</definedName>
    <definedName name="_DIV3">'[63]Kuantitas &amp; Harga'!$G$80</definedName>
    <definedName name="_DIV4">'[63]Kuantitas &amp; Harga'!$G$95</definedName>
    <definedName name="_DIV5">'[63]Kuantitas &amp; Harga'!$G$115</definedName>
    <definedName name="_DIV6">'[63]Kuantitas &amp; Harga'!$G$150</definedName>
    <definedName name="_DIV7">'[63]Kuantitas &amp; Harga'!$G$298</definedName>
    <definedName name="_DIV8">'[63]Kuantitas &amp; Harga'!$G$350</definedName>
    <definedName name="_DIV9">'[63]Kuantitas &amp; Harga'!$G$380</definedName>
    <definedName name="_E01" localSheetId="17">#REF!</definedName>
    <definedName name="_E01">#REF!</definedName>
    <definedName name="_E019">'[3]Upah&amp;Bahan'!$U$261</definedName>
    <definedName name="_E02" localSheetId="17">#REF!</definedName>
    <definedName name="_E02">#REF!</definedName>
    <definedName name="_E03" localSheetId="17">#REF!</definedName>
    <definedName name="_E03">#REF!</definedName>
    <definedName name="_e039">'[3]Upah&amp;Bahan'!$U$317</definedName>
    <definedName name="_E04" localSheetId="17">#REF!</definedName>
    <definedName name="_E04">#REF!</definedName>
    <definedName name="_E05" localSheetId="17">#REF!</definedName>
    <definedName name="_E05">#REF!</definedName>
    <definedName name="_E06" localSheetId="17">#REF!</definedName>
    <definedName name="_E06">#REF!</definedName>
    <definedName name="_E08" localSheetId="17">#REF!</definedName>
    <definedName name="_E08">#REF!</definedName>
    <definedName name="_E09" localSheetId="17">#REF!</definedName>
    <definedName name="_E09">#REF!</definedName>
    <definedName name="_E10" localSheetId="17">#REF!</definedName>
    <definedName name="_E10">#REF!</definedName>
    <definedName name="_e100">'[3]Upah&amp;Bahan'!$U$1045</definedName>
    <definedName name="_e101">'[3]Upah&amp;Bahan'!$U$1101</definedName>
    <definedName name="_e102">'[3]Upah&amp;Bahan'!$U$1157</definedName>
    <definedName name="_e103">'[3]Upah&amp;Bahan'!$U$1213</definedName>
    <definedName name="_e104">'[3]Upah&amp;Bahan'!$U$1612</definedName>
    <definedName name="_E11" localSheetId="17">#REF!</definedName>
    <definedName name="_E11">#REF!</definedName>
    <definedName name="_E112720" localSheetId="17">[38]Concrete!#REF!</definedName>
    <definedName name="_E112720">[38]Concrete!#REF!</definedName>
    <definedName name="_E12" localSheetId="17">#REF!</definedName>
    <definedName name="_E12">#REF!</definedName>
    <definedName name="_E13" localSheetId="17">#REF!</definedName>
    <definedName name="_E13">#REF!</definedName>
    <definedName name="_E14" localSheetId="17">#REF!</definedName>
    <definedName name="_E14">#REF!</definedName>
    <definedName name="_E15" localSheetId="17">#REF!</definedName>
    <definedName name="_E15">#REF!</definedName>
    <definedName name="_E16" localSheetId="17">#REF!</definedName>
    <definedName name="_E16">#REF!</definedName>
    <definedName name="_E17" localSheetId="17">#REF!</definedName>
    <definedName name="_E17">#REF!</definedName>
    <definedName name="_E18" localSheetId="17">#REF!</definedName>
    <definedName name="_E18">#REF!</definedName>
    <definedName name="_E19" localSheetId="17">#REF!</definedName>
    <definedName name="_E19">#REF!</definedName>
    <definedName name="_E20" localSheetId="17">#REF!</definedName>
    <definedName name="_E20">#REF!</definedName>
    <definedName name="_E21" localSheetId="17">#REF!</definedName>
    <definedName name="_E21">#REF!</definedName>
    <definedName name="_EEE01" localSheetId="17">#REF!</definedName>
    <definedName name="_EEE01">#REF!</definedName>
    <definedName name="_EEE02" localSheetId="17">#REF!</definedName>
    <definedName name="_EEE02">#REF!</definedName>
    <definedName name="_EEE03" localSheetId="17">#REF!</definedName>
    <definedName name="_EEE03">#REF!</definedName>
    <definedName name="_EEE04" localSheetId="17">#REF!</definedName>
    <definedName name="_EEE04">#REF!</definedName>
    <definedName name="_EEE05" localSheetId="17">#REF!</definedName>
    <definedName name="_EEE05">#REF!</definedName>
    <definedName name="_EEE06" localSheetId="17">#REF!</definedName>
    <definedName name="_EEE06">#REF!</definedName>
    <definedName name="_EEE07" localSheetId="17">#REF!</definedName>
    <definedName name="_EEE07">#REF!</definedName>
    <definedName name="_EEE08" localSheetId="17">#REF!</definedName>
    <definedName name="_EEE08">#REF!</definedName>
    <definedName name="_EEE09" localSheetId="17">#REF!</definedName>
    <definedName name="_EEE09">#REF!</definedName>
    <definedName name="_EEE10" localSheetId="17">#REF!</definedName>
    <definedName name="_EEE10">#REF!</definedName>
    <definedName name="_EEE11" localSheetId="17">#REF!</definedName>
    <definedName name="_EEE11">#REF!</definedName>
    <definedName name="_EEE12" localSheetId="17">#REF!</definedName>
    <definedName name="_EEE12">#REF!</definedName>
    <definedName name="_EEE13" localSheetId="17">#REF!</definedName>
    <definedName name="_EEE13">#REF!</definedName>
    <definedName name="_EEE14" localSheetId="17">#REF!</definedName>
    <definedName name="_EEE14">#REF!</definedName>
    <definedName name="_EEE15" localSheetId="17">#REF!</definedName>
    <definedName name="_EEE15">#REF!</definedName>
    <definedName name="_EEE16" localSheetId="17">#REF!</definedName>
    <definedName name="_EEE16">#REF!</definedName>
    <definedName name="_EEE17" localSheetId="17">#REF!</definedName>
    <definedName name="_EEE17">#REF!</definedName>
    <definedName name="_EEE18" localSheetId="17">#REF!</definedName>
    <definedName name="_EEE18">#REF!</definedName>
    <definedName name="_EEE19" localSheetId="17">#REF!</definedName>
    <definedName name="_EEE19">#REF!</definedName>
    <definedName name="_EEE20" localSheetId="17">#REF!</definedName>
    <definedName name="_EEE20">#REF!</definedName>
    <definedName name="_EEE21" localSheetId="17">#REF!</definedName>
    <definedName name="_EEE21">#REF!</definedName>
    <definedName name="_EEE22" localSheetId="17">#REF!</definedName>
    <definedName name="_EEE22">#REF!</definedName>
    <definedName name="_EEE23" localSheetId="17">#REF!</definedName>
    <definedName name="_EEE23">#REF!</definedName>
    <definedName name="_EEE24" localSheetId="17">#REF!</definedName>
    <definedName name="_EEE24">#REF!</definedName>
    <definedName name="_EEE25" localSheetId="17">#REF!</definedName>
    <definedName name="_EEE25">#REF!</definedName>
    <definedName name="_EEE26" localSheetId="17">#REF!</definedName>
    <definedName name="_EEE26">#REF!</definedName>
    <definedName name="_EEE27" localSheetId="17">#REF!</definedName>
    <definedName name="_EEE27">#REF!</definedName>
    <definedName name="_EEE28" localSheetId="17">#REF!</definedName>
    <definedName name="_EEE28">#REF!</definedName>
    <definedName name="_EEE29" localSheetId="17">#REF!</definedName>
    <definedName name="_EEE29">#REF!</definedName>
    <definedName name="_EEE30" localSheetId="17">#REF!</definedName>
    <definedName name="_EEE30">#REF!</definedName>
    <definedName name="_EEE31" localSheetId="17">#REF!</definedName>
    <definedName name="_EEE31">#REF!</definedName>
    <definedName name="_EEE32" localSheetId="17">#REF!</definedName>
    <definedName name="_EEE32">#REF!</definedName>
    <definedName name="_EEE33" localSheetId="17">#REF!</definedName>
    <definedName name="_EEE33">#REF!</definedName>
    <definedName name="_eng3" localSheetId="17">[65]UPAH!#REF!</definedName>
    <definedName name="_eng3">[65]UPAH!#REF!</definedName>
    <definedName name="_eng4" localSheetId="17">[65]UPAH!#REF!</definedName>
    <definedName name="_eng4">[65]UPAH!#REF!</definedName>
    <definedName name="_Fill" localSheetId="9" hidden="1">#REF!</definedName>
    <definedName name="_Fill" localSheetId="17" hidden="1">#REF!</definedName>
    <definedName name="_Fill" localSheetId="5" hidden="1">#REF!</definedName>
    <definedName name="_Fill" hidden="1">#REF!</definedName>
    <definedName name="_xlnm._FilterDatabase" hidden="1">'[66]BLANKO HIT.'!$A$1:$CT$33</definedName>
    <definedName name="_frm74">[67]NP!$L$1322:$V$1382</definedName>
    <definedName name="_fun" hidden="1">'[68]Upah&amp;Bahan'!$A$40:$A$113</definedName>
    <definedName name="_gip1" localSheetId="17">[65]UPAH!#REF!</definedName>
    <definedName name="_gip1">[65]UPAH!#REF!</definedName>
    <definedName name="_gip2" localSheetId="17">[65]UPAH!#REF!</definedName>
    <definedName name="_gip2">[65]UPAH!#REF!</definedName>
    <definedName name="_gip3" localSheetId="17">[65]UPAH!#REF!</definedName>
    <definedName name="_gip3">[65]UPAH!#REF!</definedName>
    <definedName name="_gip4" localSheetId="17">[65]UPAH!#REF!</definedName>
    <definedName name="_gip4">[65]UPAH!#REF!</definedName>
    <definedName name="_HAL1" localSheetId="9">#REF!</definedName>
    <definedName name="_HAL1" localSheetId="17">#REF!</definedName>
    <definedName name="_HAL1" localSheetId="5">#REF!</definedName>
    <definedName name="_HAL1">#REF!</definedName>
    <definedName name="_HAL2" localSheetId="9">'[64]Kuantitas &amp; Harga'!#REF!</definedName>
    <definedName name="_HAL2" localSheetId="17">'[64]Kuantitas &amp; Harga'!#REF!</definedName>
    <definedName name="_HAL2" localSheetId="5">'[64]Kuantitas &amp; Harga'!#REF!</definedName>
    <definedName name="_HAL2">'[64]Kuantitas &amp; Harga'!#REF!</definedName>
    <definedName name="_HAL3" localSheetId="9">'[64]Kuantitas &amp; Harga'!#REF!</definedName>
    <definedName name="_HAL3" localSheetId="17">'[64]Kuantitas &amp; Harga'!#REF!</definedName>
    <definedName name="_HAL3" localSheetId="5">'[64]Kuantitas &amp; Harga'!#REF!</definedName>
    <definedName name="_HAL3">'[64]Kuantitas &amp; Harga'!#REF!</definedName>
    <definedName name="_HAL4" localSheetId="9">'[64]Kuantitas &amp; Harga'!#REF!</definedName>
    <definedName name="_HAL4" localSheetId="17">'[64]Kuantitas &amp; Harga'!#REF!</definedName>
    <definedName name="_HAL4" localSheetId="5">'[64]Kuantitas &amp; Harga'!#REF!</definedName>
    <definedName name="_HAL4">'[64]Kuantitas &amp; Harga'!#REF!</definedName>
    <definedName name="_HAL5" localSheetId="9">'[64]Kuantitas &amp; Harga'!#REF!</definedName>
    <definedName name="_HAL5" localSheetId="17">'[64]Kuantitas &amp; Harga'!#REF!</definedName>
    <definedName name="_HAL5" localSheetId="5">'[64]Kuantitas &amp; Harga'!#REF!</definedName>
    <definedName name="_HAL5">'[64]Kuantitas &amp; Harga'!#REF!</definedName>
    <definedName name="_HAL6" localSheetId="9">'[64]Kuantitas &amp; Harga'!#REF!</definedName>
    <definedName name="_HAL6" localSheetId="17">'[64]Kuantitas &amp; Harga'!#REF!</definedName>
    <definedName name="_HAL6" localSheetId="5">'[64]Kuantitas &amp; Harga'!#REF!</definedName>
    <definedName name="_HAL6">'[64]Kuantitas &amp; Harga'!#REF!</definedName>
    <definedName name="_HAL7" localSheetId="9">'[64]Kuantitas &amp; Harga'!#REF!</definedName>
    <definedName name="_HAL7" localSheetId="17">'[64]Kuantitas &amp; Harga'!#REF!</definedName>
    <definedName name="_HAL7">'[64]Kuantitas &amp; Harga'!#REF!</definedName>
    <definedName name="_HAL8" localSheetId="9">#REF!</definedName>
    <definedName name="_HAL8" localSheetId="17">#REF!</definedName>
    <definedName name="_HAL8" localSheetId="5">#REF!</definedName>
    <definedName name="_HAL8">#REF!</definedName>
    <definedName name="_Ibr1" localSheetId="9">#REF!</definedName>
    <definedName name="_Ibr1" localSheetId="17">#REF!</definedName>
    <definedName name="_Ibr1" localSheetId="5">#REF!</definedName>
    <definedName name="_Ibr1">#REF!</definedName>
    <definedName name="_JJJ03">[69]D6!$R$38</definedName>
    <definedName name="_JJJ05">[69]D6!$R$39</definedName>
    <definedName name="_JJJ08">[69]D6!$R$40</definedName>
    <definedName name="_jum1" localSheetId="17">#REF!</definedName>
    <definedName name="_jum1">#REF!</definedName>
    <definedName name="_jum10" localSheetId="17">#REF!</definedName>
    <definedName name="_jum10">#REF!</definedName>
    <definedName name="_jum2" localSheetId="17">#REF!</definedName>
    <definedName name="_jum2">#REF!</definedName>
    <definedName name="_jum3" localSheetId="17">#REF!</definedName>
    <definedName name="_jum3">#REF!</definedName>
    <definedName name="_jum4" localSheetId="17">#REF!</definedName>
    <definedName name="_jum4">#REF!</definedName>
    <definedName name="_jum5" localSheetId="17">#REF!</definedName>
    <definedName name="_jum5">#REF!</definedName>
    <definedName name="_jum6" localSheetId="17">#REF!</definedName>
    <definedName name="_jum6">#REF!</definedName>
    <definedName name="_jum7" localSheetId="17">#REF!</definedName>
    <definedName name="_jum7">#REF!</definedName>
    <definedName name="_jum8" localSheetId="17">#REF!</definedName>
    <definedName name="_jum8">#REF!</definedName>
    <definedName name="_jum9" localSheetId="17">#REF!</definedName>
    <definedName name="_jum9">#REF!</definedName>
    <definedName name="_KEY01" localSheetId="17" hidden="1">[41]LOADDAT!#REF!</definedName>
    <definedName name="_KEY01" hidden="1">[41]LOADDAT!#REF!</definedName>
    <definedName name="_KEY02" localSheetId="17" hidden="1">[41]LOADDAT!#REF!</definedName>
    <definedName name="_KEY02" hidden="1">[41]LOADDAT!#REF!</definedName>
    <definedName name="_Key1" hidden="1">[70]Schdule!$Z$16</definedName>
    <definedName name="_Key2" localSheetId="17" hidden="1">#REF!</definedName>
    <definedName name="_Key2" hidden="1">#REF!</definedName>
    <definedName name="_KL12">[19]alat!$AW$18</definedName>
    <definedName name="_kl3" localSheetId="17">[29]HARGA!#REF!</definedName>
    <definedName name="_kl3">[29]HARGA!#REF!</definedName>
    <definedName name="_kl4" localSheetId="17">[29]HARGA!#REF!</definedName>
    <definedName name="_kl4">[29]HARGA!#REF!</definedName>
    <definedName name="_kl5" localSheetId="17">[29]HARGA!#REF!</definedName>
    <definedName name="_kl5">[29]HARGA!#REF!</definedName>
    <definedName name="_kl6" localSheetId="17">[29]HARGA!#REF!</definedName>
    <definedName name="_kl6">[29]HARGA!#REF!</definedName>
    <definedName name="_kon2" localSheetId="17">'[71]R-MP2-98'!#REF!</definedName>
    <definedName name="_kon2">'[71]R-MP2-98'!#REF!</definedName>
    <definedName name="_kon3" localSheetId="17">'[71]R-MP2-98'!#REF!</definedName>
    <definedName name="_kon3">'[71]R-MP2-98'!#REF!</definedName>
    <definedName name="_kon4" localSheetId="17">'[71]R-MP2-98'!#REF!</definedName>
    <definedName name="_kon4">'[71]R-MP2-98'!#REF!</definedName>
    <definedName name="_kon5" localSheetId="17">'[72]R-MP'!#REF!</definedName>
    <definedName name="_kon5">'[72]R-MP'!#REF!</definedName>
    <definedName name="_LL01">'[73]4-Basic Price'!$F$8</definedName>
    <definedName name="_LLL01">'[74]4-Basic Price'!$H$11</definedName>
    <definedName name="_LLL02">'[74]4-Basic Price'!$H$13</definedName>
    <definedName name="_LLL03">'[74]4-Basic Price'!$H$15</definedName>
    <definedName name="_LLL04">'[74]4-Basic Price'!$H$17</definedName>
    <definedName name="_LLL05">'[74]4-Basic Price'!$H$19</definedName>
    <definedName name="_LLL06">'[74]4-Basic Price'!$H$21</definedName>
    <definedName name="_LLL07">'[74]4-Basic Price'!$H$23</definedName>
    <definedName name="_LLL08">'[74]4-Basic Price'!$H$25</definedName>
    <definedName name="_LLL09">'[74]4-Basic Price'!$H$27</definedName>
    <definedName name="_LLL10">'[74]4-Basic Price'!$H$29</definedName>
    <definedName name="_LLL11" localSheetId="17">'[74]4-Basic Price'!#REF!</definedName>
    <definedName name="_LLL11">'[74]4-Basic Price'!#REF!</definedName>
    <definedName name="_lmb1" localSheetId="9">#REF!</definedName>
    <definedName name="_lmb1" localSheetId="17">#REF!</definedName>
    <definedName name="_lmb1" localSheetId="5">#REF!</definedName>
    <definedName name="_lmb1">#REF!</definedName>
    <definedName name="_M" localSheetId="17">'[52]1_boq'!#REF!</definedName>
    <definedName name="_M">'[52]1_boq'!#REF!</definedName>
    <definedName name="_m01" localSheetId="17">#REF!</definedName>
    <definedName name="_m01">#REF!</definedName>
    <definedName name="_m02" localSheetId="17">#REF!</definedName>
    <definedName name="_m02">#REF!</definedName>
    <definedName name="_m03" localSheetId="17">#REF!</definedName>
    <definedName name="_m03">#REF!</definedName>
    <definedName name="_m04" localSheetId="17">#REF!</definedName>
    <definedName name="_m04">#REF!</definedName>
    <definedName name="_m05" localSheetId="17">#REF!</definedName>
    <definedName name="_m05">#REF!</definedName>
    <definedName name="_m06" localSheetId="17">#REF!</definedName>
    <definedName name="_m06">#REF!</definedName>
    <definedName name="_m07" localSheetId="17">#REF!</definedName>
    <definedName name="_m07">#REF!</definedName>
    <definedName name="_m08" localSheetId="17">#REF!</definedName>
    <definedName name="_m08">#REF!</definedName>
    <definedName name="_m09" localSheetId="17">#REF!</definedName>
    <definedName name="_m09">#REF!</definedName>
    <definedName name="_m10" localSheetId="17">#REF!</definedName>
    <definedName name="_m10">#REF!</definedName>
    <definedName name="_m11" localSheetId="17">#REF!</definedName>
    <definedName name="_m11">#REF!</definedName>
    <definedName name="_m12" localSheetId="17">#REF!</definedName>
    <definedName name="_m12">#REF!</definedName>
    <definedName name="_m13" localSheetId="17">#REF!</definedName>
    <definedName name="_m13">#REF!</definedName>
    <definedName name="_m14" localSheetId="17">#REF!</definedName>
    <definedName name="_m14">#REF!</definedName>
    <definedName name="_m15" localSheetId="17">#REF!</definedName>
    <definedName name="_m15">#REF!</definedName>
    <definedName name="_m16" localSheetId="17">#REF!</definedName>
    <definedName name="_m16">#REF!</definedName>
    <definedName name="_m17" localSheetId="17">#REF!</definedName>
    <definedName name="_m17">#REF!</definedName>
    <definedName name="_M18" localSheetId="17">#REF!</definedName>
    <definedName name="_M18">#REF!</definedName>
    <definedName name="_M19" localSheetId="17">#REF!</definedName>
    <definedName name="_M19">#REF!</definedName>
    <definedName name="_M20" localSheetId="17">#REF!</definedName>
    <definedName name="_M20">#REF!</definedName>
    <definedName name="_M21" localSheetId="17">#REF!</definedName>
    <definedName name="_M21">#REF!</definedName>
    <definedName name="_M22" localSheetId="17">#REF!</definedName>
    <definedName name="_M22">#REF!</definedName>
    <definedName name="_M23" localSheetId="17">#REF!</definedName>
    <definedName name="_M23">#REF!</definedName>
    <definedName name="_M24" localSheetId="17">#REF!</definedName>
    <definedName name="_M24">#REF!</definedName>
    <definedName name="_M25" localSheetId="17">#REF!</definedName>
    <definedName name="_M25">#REF!</definedName>
    <definedName name="_M26" localSheetId="17">#REF!</definedName>
    <definedName name="_M26">#REF!</definedName>
    <definedName name="_M27" localSheetId="17">#REF!</definedName>
    <definedName name="_M27">#REF!</definedName>
    <definedName name="_M28" localSheetId="17">#REF!</definedName>
    <definedName name="_M28">#REF!</definedName>
    <definedName name="_M29" localSheetId="17">#REF!</definedName>
    <definedName name="_M29">#REF!</definedName>
    <definedName name="_M30" localSheetId="17">#REF!</definedName>
    <definedName name="_M30">#REF!</definedName>
    <definedName name="_M31" localSheetId="17">#REF!</definedName>
    <definedName name="_M31">#REF!</definedName>
    <definedName name="_M32" localSheetId="17">#REF!</definedName>
    <definedName name="_M32">#REF!</definedName>
    <definedName name="_M33" localSheetId="17">#REF!</definedName>
    <definedName name="_M33">#REF!</definedName>
    <definedName name="_M34" localSheetId="17">#REF!</definedName>
    <definedName name="_M34">#REF!</definedName>
    <definedName name="_MA18">'[75]ANALISA (2)'!$Q$1336</definedName>
    <definedName name="_MatInverse_Out" localSheetId="17" hidden="1">#REF!</definedName>
    <definedName name="_MatInverse_Out" hidden="1">#REF!</definedName>
    <definedName name="_MatMult_A" localSheetId="17" hidden="1">#REF!</definedName>
    <definedName name="_MatMult_A" hidden="1">#REF!</definedName>
    <definedName name="_MatMult_AxB" localSheetId="17" hidden="1">#REF!</definedName>
    <definedName name="_MatMult_AxB" hidden="1">#REF!</definedName>
    <definedName name="_MatMult_B" localSheetId="17" hidden="1">#REF!</definedName>
    <definedName name="_MatMult_B" hidden="1">#REF!</definedName>
    <definedName name="_MBM2" localSheetId="17">#REF!</definedName>
    <definedName name="_MBM2">#REF!</definedName>
    <definedName name="_MDE01">[76]PERALATAN!$BO$27</definedName>
    <definedName name="_MDE02">[76]PERALATAN!$BO$47</definedName>
    <definedName name="_MDE03">[76]PERALATAN!$BO$67</definedName>
    <definedName name="_MDE04">[76]PERALATAN!$BO$87</definedName>
    <definedName name="_MDE05">[76]PERALATAN!$BO$107</definedName>
    <definedName name="_MDE06">[76]PERALATAN!$BO$127</definedName>
    <definedName name="_MDE07">[76]PERALATAN!$BO$147</definedName>
    <definedName name="_MDE08">[76]PERALATAN!$BO$167</definedName>
    <definedName name="_MDE09">[76]PERALATAN!$BO$187</definedName>
    <definedName name="_MDE10">[76]PERALATAN!$BO$207</definedName>
    <definedName name="_MDE11">[76]PERALATAN!$BO$227</definedName>
    <definedName name="_MDE12">[76]PERALATAN!$BO$247</definedName>
    <definedName name="_MDE13">[76]PERALATAN!$BO$267</definedName>
    <definedName name="_MDE14">[76]PERALATAN!$BO$287</definedName>
    <definedName name="_MDE15">[76]PERALATAN!$BO$307</definedName>
    <definedName name="_MDE16">[76]PERALATAN!$BO$327</definedName>
    <definedName name="_MDE17">[76]PERALATAN!$BO$347</definedName>
    <definedName name="_MDE18">[76]PERALATAN!$BO$367</definedName>
    <definedName name="_MDE19">[76]PERALATAN!$BO$387</definedName>
    <definedName name="_MDE20">[76]PERALATAN!$BO$407</definedName>
    <definedName name="_MDE21">[76]PERALATAN!$BO$427</definedName>
    <definedName name="_MDE22">'[74]5-ALAT(1)'!$BO$447</definedName>
    <definedName name="_MDE23">[76]PERALATAN!$BO$467</definedName>
    <definedName name="_MDE24">[76]PERALATAN!$BO$487</definedName>
    <definedName name="_MDE25">[76]PERALATAN!$BO$507</definedName>
    <definedName name="_MDE26">[76]PERALATAN!$BO$527</definedName>
    <definedName name="_MDE27">[76]PERALATAN!$BO$547</definedName>
    <definedName name="_MDE28">[76]PERALATAN!$BO$567</definedName>
    <definedName name="_MDE29">[76]PERALATAN!$BO$587</definedName>
    <definedName name="_MDE30">[76]PERALATAN!$BO$607</definedName>
    <definedName name="_MDE31">[76]PERALATAN!$BO$627</definedName>
    <definedName name="_MDE32">[76]PERALATAN!$BO$647</definedName>
    <definedName name="_MDE33">[76]PERALATAN!$BO$667</definedName>
    <definedName name="_MDE34">[76]PERALATAN!$BO$698</definedName>
    <definedName name="_MDE35">'[74]5-ALAT (2)'!$R$27</definedName>
    <definedName name="_MDE36">'[74]5-ALAT (2)'!$R$47</definedName>
    <definedName name="_MDE37" localSheetId="17">#REF!</definedName>
    <definedName name="_MDE37">#REF!</definedName>
    <definedName name="_MDE38" localSheetId="17">#REF!</definedName>
    <definedName name="_MDE38">#REF!</definedName>
    <definedName name="_MDE39" localSheetId="17">#REF!</definedName>
    <definedName name="_MDE39">#REF!</definedName>
    <definedName name="_MDE40" localSheetId="17">#REF!</definedName>
    <definedName name="_MDE40">#REF!</definedName>
    <definedName name="_MDE41" localSheetId="17">#REF!</definedName>
    <definedName name="_MDE41">#REF!</definedName>
    <definedName name="_MDE42" localSheetId="17">#REF!</definedName>
    <definedName name="_MDE42">#REF!</definedName>
    <definedName name="_MDE43" localSheetId="17">#REF!</definedName>
    <definedName name="_MDE43">#REF!</definedName>
    <definedName name="_MDE44" localSheetId="17">#REF!</definedName>
    <definedName name="_MDE44">#REF!</definedName>
    <definedName name="_MDE45" localSheetId="17">#REF!</definedName>
    <definedName name="_MDE45">#REF!</definedName>
    <definedName name="_MDE46" localSheetId="17">#REF!</definedName>
    <definedName name="_MDE46">#REF!</definedName>
    <definedName name="_MDE47" localSheetId="17">#REF!</definedName>
    <definedName name="_MDE47">#REF!</definedName>
    <definedName name="_MDE48" localSheetId="17">#REF!</definedName>
    <definedName name="_MDE48">#REF!</definedName>
    <definedName name="_MDE49" localSheetId="17">#REF!</definedName>
    <definedName name="_MDE49">#REF!</definedName>
    <definedName name="_MDE50" localSheetId="17">#REF!</definedName>
    <definedName name="_MDE50">#REF!</definedName>
    <definedName name="_MDE51" localSheetId="17">#REF!</definedName>
    <definedName name="_MDE51">#REF!</definedName>
    <definedName name="_MDE52" localSheetId="17">#REF!</definedName>
    <definedName name="_MDE52">#REF!</definedName>
    <definedName name="_MDE53" localSheetId="17">#REF!</definedName>
    <definedName name="_MDE53">#REF!</definedName>
    <definedName name="_MDE54" localSheetId="17">#REF!</definedName>
    <definedName name="_MDE54">#REF!</definedName>
    <definedName name="_MDE55" localSheetId="17">#REF!</definedName>
    <definedName name="_MDE55">#REF!</definedName>
    <definedName name="_MDE56" localSheetId="17">#REF!</definedName>
    <definedName name="_MDE56">#REF!</definedName>
    <definedName name="_MDE57" localSheetId="17">#REF!</definedName>
    <definedName name="_MDE57">#REF!</definedName>
    <definedName name="_MDE58" localSheetId="17">#REF!</definedName>
    <definedName name="_MDE58">#REF!</definedName>
    <definedName name="_MDE59" localSheetId="17">#REF!</definedName>
    <definedName name="_MDE59">#REF!</definedName>
    <definedName name="_MDE60" localSheetId="17">#REF!</definedName>
    <definedName name="_MDE60">#REF!</definedName>
    <definedName name="_MDE61" localSheetId="17">#REF!</definedName>
    <definedName name="_MDE61">#REF!</definedName>
    <definedName name="_MDE62" localSheetId="17">#REF!</definedName>
    <definedName name="_MDE62">#REF!</definedName>
    <definedName name="_MDE63" localSheetId="17">#REF!</definedName>
    <definedName name="_MDE63">#REF!</definedName>
    <definedName name="_MDE64" localSheetId="17">#REF!</definedName>
    <definedName name="_MDE64">#REF!</definedName>
    <definedName name="_MDE65" localSheetId="17">#REF!</definedName>
    <definedName name="_MDE65">#REF!</definedName>
    <definedName name="_MDE66" localSheetId="17">#REF!</definedName>
    <definedName name="_MDE66">#REF!</definedName>
    <definedName name="_MDE67" localSheetId="17">#REF!</definedName>
    <definedName name="_MDE67">#REF!</definedName>
    <definedName name="_MDE68" localSheetId="17">#REF!</definedName>
    <definedName name="_MDE68">#REF!</definedName>
    <definedName name="_ME01">[76]PERALATAN!$BO$26</definedName>
    <definedName name="_ME02">[76]PERALATAN!$BO$46</definedName>
    <definedName name="_ME03">[76]PERALATAN!$BO$66</definedName>
    <definedName name="_ME04">[76]PERALATAN!$BO$86</definedName>
    <definedName name="_ME05">[76]PERALATAN!$BO$106</definedName>
    <definedName name="_ME06">[76]PERALATAN!$BO$126</definedName>
    <definedName name="_ME07">[76]PERALATAN!$BO$146</definedName>
    <definedName name="_ME08">[76]PERALATAN!$BO$166</definedName>
    <definedName name="_ME09">[76]PERALATAN!$BO$186</definedName>
    <definedName name="_ME10">[76]PERALATAN!$BO$206</definedName>
    <definedName name="_ME11">[76]PERALATAN!$BO$226</definedName>
    <definedName name="_ME12">[76]PERALATAN!$BO$246</definedName>
    <definedName name="_ME13">[76]PERALATAN!$BO$266</definedName>
    <definedName name="_ME14">[76]PERALATAN!$BO$286</definedName>
    <definedName name="_ME15">[76]PERALATAN!$BO$306</definedName>
    <definedName name="_ME16">[76]PERALATAN!$BO$326</definedName>
    <definedName name="_ME17">[76]PERALATAN!$BO$346</definedName>
    <definedName name="_ME18">[76]PERALATAN!$BO$366</definedName>
    <definedName name="_ME19">[76]PERALATAN!$BO$386</definedName>
    <definedName name="_ME20">[76]PERALATAN!$BO$406</definedName>
    <definedName name="_ME21">[76]PERALATAN!$BO$426</definedName>
    <definedName name="_ME22">[76]PERALATAN!$BO$446</definedName>
    <definedName name="_ME23">[76]PERALATAN!$BO$466</definedName>
    <definedName name="_ME24">[76]PERALATAN!$BO$486</definedName>
    <definedName name="_ME25">[76]PERALATAN!$BO$506</definedName>
    <definedName name="_ME26">[76]PERALATAN!$BO$526</definedName>
    <definedName name="_ME27">[76]PERALATAN!$BO$546</definedName>
    <definedName name="_ME28">[76]PERALATAN!$BO$566</definedName>
    <definedName name="_ME29">[76]PERALATAN!$BO$586</definedName>
    <definedName name="_ME30">[76]PERALATAN!$BO$606</definedName>
    <definedName name="_ME31">[76]PERALATAN!$BO$626</definedName>
    <definedName name="_ME32">[76]PERALATAN!$BO$646</definedName>
    <definedName name="_ME33">[76]PERALATAN!$BO$666</definedName>
    <definedName name="_ME34">[76]PERALATAN!$BO$697</definedName>
    <definedName name="_ME35">'[74]5-ALAT (2)'!$R$26</definedName>
    <definedName name="_ME36">'[74]5-ALAT (2)'!$R$46</definedName>
    <definedName name="_ME37" localSheetId="17">#REF!</definedName>
    <definedName name="_ME37">#REF!</definedName>
    <definedName name="_ME38" localSheetId="17">#REF!</definedName>
    <definedName name="_ME38">#REF!</definedName>
    <definedName name="_ME39" localSheetId="17">#REF!</definedName>
    <definedName name="_ME39">#REF!</definedName>
    <definedName name="_ME40" localSheetId="17">#REF!</definedName>
    <definedName name="_ME40">#REF!</definedName>
    <definedName name="_ME41" localSheetId="17">#REF!</definedName>
    <definedName name="_ME41">#REF!</definedName>
    <definedName name="_ME42" localSheetId="17">#REF!</definedName>
    <definedName name="_ME42">#REF!</definedName>
    <definedName name="_ME43" localSheetId="17">#REF!</definedName>
    <definedName name="_ME43">#REF!</definedName>
    <definedName name="_ME44" localSheetId="17">#REF!</definedName>
    <definedName name="_ME44">#REF!</definedName>
    <definedName name="_ME45" localSheetId="17">#REF!</definedName>
    <definedName name="_ME45">#REF!</definedName>
    <definedName name="_ME46" localSheetId="17">#REF!</definedName>
    <definedName name="_ME46">#REF!</definedName>
    <definedName name="_ME47" localSheetId="17">#REF!</definedName>
    <definedName name="_ME47">#REF!</definedName>
    <definedName name="_ME48" localSheetId="17">#REF!</definedName>
    <definedName name="_ME48">#REF!</definedName>
    <definedName name="_ME49" localSheetId="17">#REF!</definedName>
    <definedName name="_ME49">#REF!</definedName>
    <definedName name="_ME50" localSheetId="17">#REF!</definedName>
    <definedName name="_ME50">#REF!</definedName>
    <definedName name="_ME51" localSheetId="17">#REF!</definedName>
    <definedName name="_ME51">#REF!</definedName>
    <definedName name="_ME52" localSheetId="17">#REF!</definedName>
    <definedName name="_ME52">#REF!</definedName>
    <definedName name="_ME53" localSheetId="17">#REF!</definedName>
    <definedName name="_ME53">#REF!</definedName>
    <definedName name="_ME54" localSheetId="17">#REF!</definedName>
    <definedName name="_ME54">#REF!</definedName>
    <definedName name="_ME55" localSheetId="17">#REF!</definedName>
    <definedName name="_ME55">#REF!</definedName>
    <definedName name="_ME56" localSheetId="17">#REF!</definedName>
    <definedName name="_ME56">#REF!</definedName>
    <definedName name="_ME57" localSheetId="17">#REF!</definedName>
    <definedName name="_ME57">#REF!</definedName>
    <definedName name="_ME58" localSheetId="17">#REF!</definedName>
    <definedName name="_ME58">#REF!</definedName>
    <definedName name="_ME59" localSheetId="17">#REF!</definedName>
    <definedName name="_ME59">#REF!</definedName>
    <definedName name="_ME60" localSheetId="17">#REF!</definedName>
    <definedName name="_ME60">#REF!</definedName>
    <definedName name="_ME61" localSheetId="17">#REF!</definedName>
    <definedName name="_ME61">#REF!</definedName>
    <definedName name="_ME62" localSheetId="17">#REF!</definedName>
    <definedName name="_ME62">#REF!</definedName>
    <definedName name="_ME63" localSheetId="17">#REF!</definedName>
    <definedName name="_ME63">#REF!</definedName>
    <definedName name="_ME64" localSheetId="17">#REF!</definedName>
    <definedName name="_ME64">#REF!</definedName>
    <definedName name="_ME65" localSheetId="17">#REF!</definedName>
    <definedName name="_ME65">#REF!</definedName>
    <definedName name="_ME66" localSheetId="17">#REF!</definedName>
    <definedName name="_ME66">#REF!</definedName>
    <definedName name="_ME67" localSheetId="17">#REF!</definedName>
    <definedName name="_ME67">#REF!</definedName>
    <definedName name="_ME68" localSheetId="17">#REF!</definedName>
    <definedName name="_ME68">#REF!</definedName>
    <definedName name="_MF8" localSheetId="17">#REF!</definedName>
    <definedName name="_MF8">#REF!</definedName>
    <definedName name="_mg3" localSheetId="17" hidden="1">#REF!</definedName>
    <definedName name="_mg3" hidden="1">#REF!</definedName>
    <definedName name="_MG41" localSheetId="17">#REF!</definedName>
    <definedName name="_MG41">#REF!</definedName>
    <definedName name="_MG53" localSheetId="17">#REF!</definedName>
    <definedName name="_MG53">#REF!</definedName>
    <definedName name="_MI2" localSheetId="17">#REF!</definedName>
    <definedName name="_MI2">#REF!</definedName>
    <definedName name="_MK020" localSheetId="17">#REF!</definedName>
    <definedName name="_MK020">#REF!</definedName>
    <definedName name="_MK040" localSheetId="17">#REF!</definedName>
    <definedName name="_MK040">#REF!</definedName>
    <definedName name="_MK110" localSheetId="17">#REF!</definedName>
    <definedName name="_MK110">#REF!</definedName>
    <definedName name="_MK112" localSheetId="17">#REF!</definedName>
    <definedName name="_MK112">#REF!</definedName>
    <definedName name="_MK121" localSheetId="17">#REF!</definedName>
    <definedName name="_MK121">#REF!</definedName>
    <definedName name="_MK123" localSheetId="17">#REF!</definedName>
    <definedName name="_MK123">#REF!</definedName>
    <definedName name="_MK127" localSheetId="17">#REF!</definedName>
    <definedName name="_MK127">#REF!</definedName>
    <definedName name="_MK132" localSheetId="17">#REF!</definedName>
    <definedName name="_MK132">#REF!</definedName>
    <definedName name="_MK139" localSheetId="17">#REF!</definedName>
    <definedName name="_MK139">#REF!</definedName>
    <definedName name="_MK19" localSheetId="17">#REF!</definedName>
    <definedName name="_MK19">#REF!</definedName>
    <definedName name="_MK210" localSheetId="17">#REF!</definedName>
    <definedName name="_MK210">#REF!</definedName>
    <definedName name="_MK224" localSheetId="17">#REF!</definedName>
    <definedName name="_MK224">#REF!</definedName>
    <definedName name="_MK225" localSheetId="17">#REF!</definedName>
    <definedName name="_MK225">#REF!</definedName>
    <definedName name="_MK311" localSheetId="17">#REF!</definedName>
    <definedName name="_MK311">#REF!</definedName>
    <definedName name="_MK321" localSheetId="17">#REF!</definedName>
    <definedName name="_MK321">#REF!</definedName>
    <definedName name="_MK342" localSheetId="17">#REF!</definedName>
    <definedName name="_MK342">#REF!</definedName>
    <definedName name="_MK36" localSheetId="17">#REF!</definedName>
    <definedName name="_MK36">#REF!</definedName>
    <definedName name="_MK37" localSheetId="17">#REF!</definedName>
    <definedName name="_MK37">#REF!</definedName>
    <definedName name="_MK411" localSheetId="17">#REF!</definedName>
    <definedName name="_MK411">#REF!</definedName>
    <definedName name="_MK424" localSheetId="17">#REF!</definedName>
    <definedName name="_MK424">#REF!</definedName>
    <definedName name="_MK514" localSheetId="17">#REF!</definedName>
    <definedName name="_MK514">#REF!</definedName>
    <definedName name="_MK522" localSheetId="17">#REF!</definedName>
    <definedName name="_MK522">#REF!</definedName>
    <definedName name="_MK618" localSheetId="17">#REF!</definedName>
    <definedName name="_MK618">#REF!</definedName>
    <definedName name="_MK621" localSheetId="17">#REF!</definedName>
    <definedName name="_MK621">#REF!</definedName>
    <definedName name="_MK641" localSheetId="17">#REF!</definedName>
    <definedName name="_MK641">#REF!</definedName>
    <definedName name="_MK710" localSheetId="17">#REF!</definedName>
    <definedName name="_MK710">#REF!</definedName>
    <definedName name="_MK715" localSheetId="17">#REF!</definedName>
    <definedName name="_MK715">#REF!</definedName>
    <definedName name="_MK720" localSheetId="17">#REF!</definedName>
    <definedName name="_MK720">#REF!</definedName>
    <definedName name="_MK725" localSheetId="17">#REF!</definedName>
    <definedName name="_MK725">#REF!</definedName>
    <definedName name="_MK810" localSheetId="17">#REF!</definedName>
    <definedName name="_MK810">#REF!</definedName>
    <definedName name="_MK855" localSheetId="17">#REF!</definedName>
    <definedName name="_MK855">#REF!</definedName>
    <definedName name="_MMM01">'[74]4-Basic Price'!$H$49</definedName>
    <definedName name="_MMM02">'[74]4-Basic Price'!$H$53</definedName>
    <definedName name="_MMM03">'[74]4-Basic Price'!$H$55</definedName>
    <definedName name="_MMM035" localSheetId="17">#REF!</definedName>
    <definedName name="_MMM035">#REF!</definedName>
    <definedName name="_MMM04">'[74]4-Basic Price'!$H$56</definedName>
    <definedName name="_MMM05">'[74]4-Basic Price'!$H$57</definedName>
    <definedName name="_MMM06">'[74]4-Basic Price'!$H$59</definedName>
    <definedName name="_MMM07">'[74]4-Basic Price'!$H$60</definedName>
    <definedName name="_MMM08">'[74]4-Basic Price'!$H$61</definedName>
    <definedName name="_MMM09">'[74]4-Basic Price'!$H$62</definedName>
    <definedName name="_MMM10">'[74]4-Basic Price'!$H$63</definedName>
    <definedName name="_mmm105" localSheetId="17">#REF!</definedName>
    <definedName name="_mmm105">#REF!</definedName>
    <definedName name="_MMM11">'[74]4-Basic Price'!$H$64</definedName>
    <definedName name="_MMM12">'[74]4-Basic Price'!$H$65</definedName>
    <definedName name="_MMM13">'[74]4-Basic Price'!$H$190</definedName>
    <definedName name="_MMM14">'[74]4-Basic Price'!$H$191</definedName>
    <definedName name="_MMM15">'[74]4-Basic Price'!$H$192</definedName>
    <definedName name="_MMM16">'[74]4-Basic Price'!$H$193</definedName>
    <definedName name="_MMM17">'[74]4-Basic Price'!$H$194</definedName>
    <definedName name="_MMM18">'[74]4-Basic Price'!$H$196</definedName>
    <definedName name="_MMM19">'[74]4-Basic Price'!$H$197</definedName>
    <definedName name="_MMM20">'[74]4-Basic Price'!$H$67</definedName>
    <definedName name="_MMM21">'[74]4-Basic Price'!$H$68</definedName>
    <definedName name="_MMM22">'[74]4-Basic Price'!$H$180</definedName>
    <definedName name="_MMM23" localSheetId="17">'[74]4-Basic Price'!#REF!</definedName>
    <definedName name="_MMM23">'[74]4-Basic Price'!#REF!</definedName>
    <definedName name="_MMM24" localSheetId="17">'[74]4-Basic Price'!#REF!</definedName>
    <definedName name="_MMM24">'[74]4-Basic Price'!#REF!</definedName>
    <definedName name="_MMM25" localSheetId="17">'[74]4-Basic Price'!#REF!</definedName>
    <definedName name="_MMM25">'[74]4-Basic Price'!#REF!</definedName>
    <definedName name="_MMM26">'[74]4-Basic Price'!$H$181</definedName>
    <definedName name="_MMM27">'[74]4-Basic Price'!$H$182</definedName>
    <definedName name="_MMM28">'[74]4-Basic Price'!$H$183</definedName>
    <definedName name="_MMM29">'[74]4-Basic Price'!$H$184</definedName>
    <definedName name="_MMM30" localSheetId="17">'[74]4-Basic Price'!#REF!</definedName>
    <definedName name="_MMM30">'[74]4-Basic Price'!#REF!</definedName>
    <definedName name="_MMM31">'[74]4-Basic Price'!$H$189</definedName>
    <definedName name="_MMM32">'[74]4-Basic Price'!$H$95</definedName>
    <definedName name="_MMM33">'[74]4-Basic Price'!$H$96</definedName>
    <definedName name="_MMM34">'[74]4-Basic Price'!$H$97</definedName>
    <definedName name="_MMM35">'[74]4-Basic Price'!$H$98</definedName>
    <definedName name="_MMM36">'[74]4-Basic Price'!$H$100</definedName>
    <definedName name="_MMM37">'[74]4-Basic Price'!$H$185</definedName>
    <definedName name="_MMM38" localSheetId="17">'[74]4-Basic Price'!#REF!</definedName>
    <definedName name="_MMM38">'[74]4-Basic Price'!#REF!</definedName>
    <definedName name="_MMM39" localSheetId="17">'[74]4-Basic Price'!#REF!</definedName>
    <definedName name="_MMM39">'[74]4-Basic Price'!#REF!</definedName>
    <definedName name="_MMM40" localSheetId="17">'[74]4-Basic Price'!#REF!</definedName>
    <definedName name="_MMM40">'[74]4-Basic Price'!#REF!</definedName>
    <definedName name="_MMM41">'[74]4-Basic Price'!$H$105</definedName>
    <definedName name="_MMM411">'[74]4-Basic Price'!$H$106</definedName>
    <definedName name="_MMM42">'[74]4-Basic Price'!$H$107</definedName>
    <definedName name="_MMM43">'[74]4-Basic Price'!$H$108</definedName>
    <definedName name="_MMM44">'[74]4-Basic Price'!$H$109</definedName>
    <definedName name="_MMM45">'[74]4-Basic Price'!$H$110</definedName>
    <definedName name="_MMM46">'[74]4-Basic Price'!$H$111</definedName>
    <definedName name="_MMM47">'[74]4-Basic Price'!$H$112</definedName>
    <definedName name="_MMM48">'[74]4-Basic Price'!$H$113</definedName>
    <definedName name="_MMM49">'[74]4-Basic Price'!$H$114</definedName>
    <definedName name="_MMM50">'[74]4-Basic Price'!$H$115</definedName>
    <definedName name="_MMM51">'[74]4-Basic Price'!$H$116</definedName>
    <definedName name="_MMM52">'[74]4-Basic Price'!$H$117</definedName>
    <definedName name="_MMM53">'[74]4-Basic Price'!$H$118</definedName>
    <definedName name="_MMM54">'[74]4-Basic Price'!$H$120</definedName>
    <definedName name="_NO1">'[77]1ST'!$A$14:$A$503</definedName>
    <definedName name="_NO2">'[77]2RD'!$A$13:$A$504</definedName>
    <definedName name="_NO4">'[77]4TH'!$A$13:$A$504</definedName>
    <definedName name="_NO5">'[77]5TH'!$A$13:$A$504</definedName>
    <definedName name="_nyy10" localSheetId="17">[65]UPAH!#REF!</definedName>
    <definedName name="_nyy10">[65]UPAH!#REF!</definedName>
    <definedName name="_nyy25" localSheetId="17">[65]UPAH!#REF!</definedName>
    <definedName name="_nyy25">[65]UPAH!#REF!</definedName>
    <definedName name="_Order1" hidden="1">0</definedName>
    <definedName name="_Order2" hidden="1">0</definedName>
    <definedName name="_P" localSheetId="17">'[78]1_boq'!#REF!</definedName>
    <definedName name="_P">'[78]1_boq'!#REF!</definedName>
    <definedName name="_PA1">'[75]ANALISA (2)'!$Q$1258</definedName>
    <definedName name="_PA18">'[75]ANALISA (2)'!$Q$1320</definedName>
    <definedName name="_Parse_Out" localSheetId="17" hidden="1">#REF!</definedName>
    <definedName name="_Parse_Out" hidden="1">#REF!</definedName>
    <definedName name="_PC40" localSheetId="17">#REF!</definedName>
    <definedName name="_PC40">#REF!</definedName>
    <definedName name="_PC50" localSheetId="17">#REF!</definedName>
    <definedName name="_PC50">#REF!</definedName>
    <definedName name="_PE1" localSheetId="17">#REF!</definedName>
    <definedName name="_PE1">#REF!</definedName>
    <definedName name="_PE13" localSheetId="17">#REF!</definedName>
    <definedName name="_PE13">#REF!</definedName>
    <definedName name="_PF4" localSheetId="17">#REF!</definedName>
    <definedName name="_PF4">#REF!</definedName>
    <definedName name="_PF8" localSheetId="17">#REF!</definedName>
    <definedName name="_PF8">#REF!</definedName>
    <definedName name="_PG41" localSheetId="17">#REF!</definedName>
    <definedName name="_PG41">#REF!</definedName>
    <definedName name="_PG53" localSheetId="17">#REF!</definedName>
    <definedName name="_PG53">#REF!</definedName>
    <definedName name="_PI2" localSheetId="17">#REF!</definedName>
    <definedName name="_PI2">#REF!</definedName>
    <definedName name="_PI6" localSheetId="17">#REF!</definedName>
    <definedName name="_PI6">#REF!</definedName>
    <definedName name="_PK020" localSheetId="17">#REF!</definedName>
    <definedName name="_PK020">#REF!</definedName>
    <definedName name="_PK040" localSheetId="17">#REF!</definedName>
    <definedName name="_PK040">#REF!</definedName>
    <definedName name="_PK110" localSheetId="17">#REF!</definedName>
    <definedName name="_PK110">#REF!</definedName>
    <definedName name="_PK112" localSheetId="17">#REF!</definedName>
    <definedName name="_PK112">#REF!</definedName>
    <definedName name="_PK121" localSheetId="17">#REF!</definedName>
    <definedName name="_PK121">#REF!</definedName>
    <definedName name="_PK123" localSheetId="17">#REF!</definedName>
    <definedName name="_PK123">#REF!</definedName>
    <definedName name="_PK127" localSheetId="17">#REF!</definedName>
    <definedName name="_PK127">#REF!</definedName>
    <definedName name="_PK132" localSheetId="17">#REF!</definedName>
    <definedName name="_PK132">#REF!</definedName>
    <definedName name="_PK139" localSheetId="17">#REF!</definedName>
    <definedName name="_PK139">#REF!</definedName>
    <definedName name="_PK19" localSheetId="17">#REF!</definedName>
    <definedName name="_PK19">#REF!</definedName>
    <definedName name="_PK210" localSheetId="17">#REF!</definedName>
    <definedName name="_PK210">#REF!</definedName>
    <definedName name="_PK224" localSheetId="17">#REF!</definedName>
    <definedName name="_PK224">#REF!</definedName>
    <definedName name="_PK225" localSheetId="17">#REF!</definedName>
    <definedName name="_PK225">#REF!</definedName>
    <definedName name="_PK23" localSheetId="17">#REF!</definedName>
    <definedName name="_PK23">#REF!</definedName>
    <definedName name="_PK311" localSheetId="17">#REF!</definedName>
    <definedName name="_PK311">#REF!</definedName>
    <definedName name="_PK321" localSheetId="17">#REF!</definedName>
    <definedName name="_PK321">#REF!</definedName>
    <definedName name="_PK342" localSheetId="17">#REF!</definedName>
    <definedName name="_PK342">#REF!</definedName>
    <definedName name="_PK36" localSheetId="17">#REF!</definedName>
    <definedName name="_PK36">#REF!</definedName>
    <definedName name="_PK37" localSheetId="17">#REF!</definedName>
    <definedName name="_PK37">#REF!</definedName>
    <definedName name="_PK411" localSheetId="17">#REF!</definedName>
    <definedName name="_PK411">#REF!</definedName>
    <definedName name="_PK424" localSheetId="17">#REF!</definedName>
    <definedName name="_PK424">#REF!</definedName>
    <definedName name="_PK514" localSheetId="17">#REF!</definedName>
    <definedName name="_PK514">#REF!</definedName>
    <definedName name="_PK522" localSheetId="17">#REF!</definedName>
    <definedName name="_PK522">#REF!</definedName>
    <definedName name="_PK618" localSheetId="17">#REF!</definedName>
    <definedName name="_PK618">#REF!</definedName>
    <definedName name="_PK621" localSheetId="17">#REF!</definedName>
    <definedName name="_PK621">#REF!</definedName>
    <definedName name="_PK641" localSheetId="17">#REF!</definedName>
    <definedName name="_PK641">#REF!</definedName>
    <definedName name="_PK710" localSheetId="17">#REF!</definedName>
    <definedName name="_PK710">#REF!</definedName>
    <definedName name="_PK715" localSheetId="17">#REF!</definedName>
    <definedName name="_PK715">#REF!</definedName>
    <definedName name="_PK720" localSheetId="17">#REF!</definedName>
    <definedName name="_PK720">#REF!</definedName>
    <definedName name="_PK725" localSheetId="17">#REF!</definedName>
    <definedName name="_PK725">#REF!</definedName>
    <definedName name="_PK810" localSheetId="17">#REF!</definedName>
    <definedName name="_PK810">#REF!</definedName>
    <definedName name="_PK855" localSheetId="17">#REF!</definedName>
    <definedName name="_PK855">#REF!</definedName>
    <definedName name="_ply15">[49]HASAT!$I$57</definedName>
    <definedName name="_ply3" localSheetId="17">[50]BAHAN!#REF!</definedName>
    <definedName name="_ply3">[50]BAHAN!#REF!</definedName>
    <definedName name="_ply4" localSheetId="17">[50]BAHAN!#REF!</definedName>
    <definedName name="_ply4">[50]BAHAN!#REF!</definedName>
    <definedName name="_ply6" localSheetId="17">[50]BAHAN!#REF!</definedName>
    <definedName name="_ply6">[50]BAHAN!#REF!</definedName>
    <definedName name="_PR110" localSheetId="17">#REF!</definedName>
    <definedName name="_PR110">#REF!</definedName>
    <definedName name="_PR123" localSheetId="17">#REF!</definedName>
    <definedName name="_PR123">#REF!</definedName>
    <definedName name="_PR132" localSheetId="17">#REF!</definedName>
    <definedName name="_PR132">#REF!</definedName>
    <definedName name="_PR139" localSheetId="17">#REF!</definedName>
    <definedName name="_PR139">#REF!</definedName>
    <definedName name="_PR210" localSheetId="17">#REF!</definedName>
    <definedName name="_PR210">#REF!</definedName>
    <definedName name="_PR225" localSheetId="17">#REF!</definedName>
    <definedName name="_PR225">#REF!</definedName>
    <definedName name="_PR311" localSheetId="17">#REF!</definedName>
    <definedName name="_PR311">#REF!</definedName>
    <definedName name="_PR321" localSheetId="17">#REF!</definedName>
    <definedName name="_PR321">#REF!</definedName>
    <definedName name="_PR342" localSheetId="17">#REF!</definedName>
    <definedName name="_PR342">#REF!</definedName>
    <definedName name="_PR411" localSheetId="17">#REF!</definedName>
    <definedName name="_PR411">#REF!</definedName>
    <definedName name="_PR424" localSheetId="17">#REF!</definedName>
    <definedName name="_PR424">#REF!</definedName>
    <definedName name="_PR514" localSheetId="17">#REF!</definedName>
    <definedName name="_PR514">#REF!</definedName>
    <definedName name="_PR522" localSheetId="17">#REF!</definedName>
    <definedName name="_PR522">#REF!</definedName>
    <definedName name="_PR621" localSheetId="17">#REF!</definedName>
    <definedName name="_PR621">#REF!</definedName>
    <definedName name="_PR710" localSheetId="17">#REF!</definedName>
    <definedName name="_PR710">#REF!</definedName>
    <definedName name="_PR715" localSheetId="17">#REF!</definedName>
    <definedName name="_PR715">#REF!</definedName>
    <definedName name="_PR720" localSheetId="17">#REF!</definedName>
    <definedName name="_PR720">#REF!</definedName>
    <definedName name="_PRK020" localSheetId="17">#REF!</definedName>
    <definedName name="_PRK020">#REF!</definedName>
    <definedName name="_PRK040" localSheetId="17">#REF!</definedName>
    <definedName name="_PRK040">#REF!</definedName>
    <definedName name="_PRK112" localSheetId="17">#REF!</definedName>
    <definedName name="_PRK112">#REF!</definedName>
    <definedName name="_PRK127" localSheetId="17">#REF!</definedName>
    <definedName name="_PRK127">#REF!</definedName>
    <definedName name="_PRK618" localSheetId="17">#REF!</definedName>
    <definedName name="_PRK618">#REF!</definedName>
    <definedName name="_PRK641" localSheetId="17">#REF!</definedName>
    <definedName name="_PRK641">#REF!</definedName>
    <definedName name="_PRK725" localSheetId="17">#REF!</definedName>
    <definedName name="_PRK725">#REF!</definedName>
    <definedName name="_PRK810" localSheetId="17">#REF!</definedName>
    <definedName name="_PRK810">#REF!</definedName>
    <definedName name="_PRK855" localSheetId="17">#REF!</definedName>
    <definedName name="_PRK855">#REF!</definedName>
    <definedName name="_PVC1" localSheetId="17">#REF!</definedName>
    <definedName name="_PVC1">#REF!</definedName>
    <definedName name="_PVC2" localSheetId="17">#REF!</definedName>
    <definedName name="_PVC2">#REF!</definedName>
    <definedName name="_pvc3" localSheetId="17">[50]BAHAN!#REF!</definedName>
    <definedName name="_pvc3">[50]BAHAN!#REF!</definedName>
    <definedName name="_pvc34">[49]HASAT!$I$51</definedName>
    <definedName name="_PVC4" localSheetId="17">#REF!</definedName>
    <definedName name="_PVC4">#REF!</definedName>
    <definedName name="_PVC6" localSheetId="17">#REF!</definedName>
    <definedName name="_PVC6">#REF!</definedName>
    <definedName name="_Regression_Int" hidden="1">1</definedName>
    <definedName name="_Regression_X" localSheetId="17" hidden="1">#REF!</definedName>
    <definedName name="_Regression_X" hidden="1">#REF!</definedName>
    <definedName name="_rek1">[79]REKAP!$I$30</definedName>
    <definedName name="_rek2" localSheetId="17">'[80]8LT 12'!#REF!</definedName>
    <definedName name="_rek2">'[80]8LT 12'!#REF!</definedName>
    <definedName name="_S" localSheetId="17">'[52]1_boq'!#REF!</definedName>
    <definedName name="_S">'[52]1_boq'!#REF!</definedName>
    <definedName name="_SAK1" localSheetId="17">#REF!</definedName>
    <definedName name="_SAK1">#REF!</definedName>
    <definedName name="_sak2" localSheetId="17">[65]UPAH!#REF!</definedName>
    <definedName name="_sak2">[65]UPAH!#REF!</definedName>
    <definedName name="_sak3" localSheetId="17">[65]UPAH!#REF!</definedName>
    <definedName name="_sak3">[65]UPAH!#REF!</definedName>
    <definedName name="_Sort" hidden="1">[70]Schdule!$Z$16:$Z$112</definedName>
    <definedName name="_spl7" localSheetId="17">[65]ANALISA!#REF!</definedName>
    <definedName name="_spl7">[65]ANALISA!#REF!</definedName>
    <definedName name="_Table1_In1" localSheetId="17" hidden="1">#REF!</definedName>
    <definedName name="_Table1_In1" hidden="1">#REF!</definedName>
    <definedName name="_Table1_Out" localSheetId="17" hidden="1">#REF!</definedName>
    <definedName name="_Table1_Out" hidden="1">#REF!</definedName>
    <definedName name="_Table2_In1" localSheetId="17" hidden="1">[62]H.Satuan!#REF!</definedName>
    <definedName name="_Table2_In1" hidden="1">[62]H.Satuan!#REF!</definedName>
    <definedName name="_Table2_Out" localSheetId="17" hidden="1">[62]H.Satuan!#REF!</definedName>
    <definedName name="_Table2_Out" hidden="1">[62]H.Satuan!#REF!</definedName>
    <definedName name="_tok2" localSheetId="17">#REF!</definedName>
    <definedName name="_tok2">#REF!</definedName>
    <definedName name="_tr16100">[49]HASAT!$I$54</definedName>
    <definedName name="_tr16220">[49]HASAT!$I$53</definedName>
    <definedName name="_tr16250">[49]HASAT!$I$52</definedName>
    <definedName name="_VS2" localSheetId="17">#REF!</definedName>
    <definedName name="_VS2">#REF!</definedName>
    <definedName name="a" localSheetId="17">#REF!</definedName>
    <definedName name="a">#REF!</definedName>
    <definedName name="A.1" localSheetId="17">#REF!</definedName>
    <definedName name="A.1">#REF!</definedName>
    <definedName name="A.10">#N/A</definedName>
    <definedName name="A.11">#N/A</definedName>
    <definedName name="A.12">#N/A</definedName>
    <definedName name="A.120" localSheetId="9">#REF!</definedName>
    <definedName name="A.120" localSheetId="17">#REF!</definedName>
    <definedName name="A.120">#REF!</definedName>
    <definedName name="A.16" localSheetId="9">#REF!</definedName>
    <definedName name="A.16" localSheetId="17">#REF!</definedName>
    <definedName name="A.16">#REF!</definedName>
    <definedName name="A.16A" localSheetId="9">#REF!</definedName>
    <definedName name="A.16A" localSheetId="17">#REF!</definedName>
    <definedName name="A.16A">#REF!</definedName>
    <definedName name="A.18" localSheetId="9">#REF!</definedName>
    <definedName name="A.18" localSheetId="17">#REF!</definedName>
    <definedName name="A.18">#REF!</definedName>
    <definedName name="A.18.1">[81]ANALISA!$L$41</definedName>
    <definedName name="A.18.2">[81]ANALISA!$L$45</definedName>
    <definedName name="A.18.A">#N/A</definedName>
    <definedName name="A.18a" localSheetId="17">#REF!</definedName>
    <definedName name="A.18a">#REF!</definedName>
    <definedName name="A.18b" localSheetId="17">#REF!</definedName>
    <definedName name="A.18b">#REF!</definedName>
    <definedName name="A.1A">[82]ANALISA!$L$26</definedName>
    <definedName name="A.2" localSheetId="9">#REF!</definedName>
    <definedName name="A.2" localSheetId="17">#REF!</definedName>
    <definedName name="A.2">#REF!</definedName>
    <definedName name="A.3" localSheetId="9">#REF!</definedName>
    <definedName name="A.3" localSheetId="17">#REF!</definedName>
    <definedName name="A.3">#REF!</definedName>
    <definedName name="A.364" localSheetId="17">#REF!</definedName>
    <definedName name="A.364">#REF!</definedName>
    <definedName name="A.4" localSheetId="9">#REF!</definedName>
    <definedName name="A.4" localSheetId="17">#REF!</definedName>
    <definedName name="A.4">#REF!</definedName>
    <definedName name="A.4.1" localSheetId="17">#REF!</definedName>
    <definedName name="A.4.1">#REF!</definedName>
    <definedName name="A.5" localSheetId="9">#REF!</definedName>
    <definedName name="A.5" localSheetId="17">#REF!</definedName>
    <definedName name="A.5">#REF!</definedName>
    <definedName name="A.6">#N/A</definedName>
    <definedName name="A.60" localSheetId="9">#REF!</definedName>
    <definedName name="A.60" localSheetId="17">#REF!</definedName>
    <definedName name="A.60">#REF!</definedName>
    <definedName name="A.8" localSheetId="17">'[83]anl-gedung-lama'!#REF!</definedName>
    <definedName name="A.8">'[83]anl-gedung-lama'!#REF!</definedName>
    <definedName name="A.9" localSheetId="9">#REF!</definedName>
    <definedName name="A.9" localSheetId="17">#REF!</definedName>
    <definedName name="A.9">#REF!</definedName>
    <definedName name="A.90" localSheetId="9">#REF!</definedName>
    <definedName name="A.90" localSheetId="17">#REF!</definedName>
    <definedName name="A.90">#REF!</definedName>
    <definedName name="a.Bahan">[84]INPUT!$B$46</definedName>
    <definedName name="a.Bh">[84]INPUT!$B$36</definedName>
    <definedName name="a.Btg">[84]INPUT!$B$34</definedName>
    <definedName name="A.I" localSheetId="17">[85]RAB!#REF!</definedName>
    <definedName name="A.I">[85]RAB!#REF!</definedName>
    <definedName name="A.II" localSheetId="17">[85]RAB!#REF!</definedName>
    <definedName name="A.II">[85]RAB!#REF!</definedName>
    <definedName name="A.III" localSheetId="17">[85]RAB!#REF!</definedName>
    <definedName name="A.III">[85]RAB!#REF!</definedName>
    <definedName name="A.IV" localSheetId="17">[85]RAB!#REF!</definedName>
    <definedName name="A.IV">[85]RAB!#REF!</definedName>
    <definedName name="A.IX" localSheetId="17">[85]RAB!#REF!</definedName>
    <definedName name="A.IX">[85]RAB!#REF!</definedName>
    <definedName name="a.Kg">[84]INPUT!$B$33</definedName>
    <definedName name="a.Lbr">[84]INPUT!$B$35</definedName>
    <definedName name="a.Ls">[84]INPUT!$B$43</definedName>
    <definedName name="a.Ltr">[84]INPUT!$B$42</definedName>
    <definedName name="a.M">[84]INPUT!$B$31</definedName>
    <definedName name="a.M²">[84]INPUT!$B$30</definedName>
    <definedName name="a.M³">[84]INPUT!$B$29</definedName>
    <definedName name="a.OH">[84]INPUT!$B$28</definedName>
    <definedName name="a.Rol">[84]INPUT!$B$38</definedName>
    <definedName name="a.Set">[84]INPUT!$B$39</definedName>
    <definedName name="a.Ttk">[84]INPUT!$B$41</definedName>
    <definedName name="a.Unit">[84]INPUT!$B$40</definedName>
    <definedName name="a.Upah">[84]INPUT!$B$45</definedName>
    <definedName name="a.Upah_bahan">[84]INPUT!$B$44</definedName>
    <definedName name="A.V" localSheetId="17">[85]RAB!#REF!</definedName>
    <definedName name="A.V">[85]RAB!#REF!</definedName>
    <definedName name="A.VI" localSheetId="17">[85]RAB!#REF!</definedName>
    <definedName name="A.VI">[85]RAB!#REF!</definedName>
    <definedName name="A.VII" localSheetId="17">[85]RAB!#REF!</definedName>
    <definedName name="A.VII">[85]RAB!#REF!</definedName>
    <definedName name="A.VIII" localSheetId="17">[85]RAB!#REF!</definedName>
    <definedName name="A.VIII">[85]RAB!#REF!</definedName>
    <definedName name="A.X" localSheetId="17">[85]RAB!#REF!</definedName>
    <definedName name="A.X">[85]RAB!#REF!</definedName>
    <definedName name="a.Zak">[84]INPUT!$B$32</definedName>
    <definedName name="A_1">#N/A</definedName>
    <definedName name="A_18" localSheetId="17">[50]ANALISA!#REF!</definedName>
    <definedName name="A_18">[50]ANALISA!#REF!</definedName>
    <definedName name="A_18A">[86]Analisa!$L$22</definedName>
    <definedName name="A_Alat" localSheetId="17">#REF!</definedName>
    <definedName name="A_Alat">#REF!</definedName>
    <definedName name="A_Bahan" localSheetId="17">'[87]Print Out Upah'!#REF!</definedName>
    <definedName name="A_Bahan">'[87]Print Out Upah'!#REF!</definedName>
    <definedName name="a_hbu_grup_el">'[88]HBU EL'!$C$6:$G$1702</definedName>
    <definedName name="a_hbu_grup_mek">'[88]HBU MEK'!$C$6:$G$1845</definedName>
    <definedName name="A4.1" localSheetId="17">#REF!</definedName>
    <definedName name="A4.1">#REF!</definedName>
    <definedName name="a4.1.1.9" localSheetId="17">#REF!</definedName>
    <definedName name="a4.1.1.9">#REF!</definedName>
    <definedName name="aa">[84]INPUT!$A$4</definedName>
    <definedName name="AA_02">'[89]HRG BHN'!$G$13</definedName>
    <definedName name="aaa">[84]INPUT!$E$4</definedName>
    <definedName name="aaaa" localSheetId="17" hidden="1">#REF!</definedName>
    <definedName name="aaaa" hidden="1">#REF!</definedName>
    <definedName name="aanstamp.">[90]Progress!$C$22</definedName>
    <definedName name="ab">[91]UPAH!$G$20</definedName>
    <definedName name="ABC" localSheetId="17">#REF!</definedName>
    <definedName name="ABC">#REF!</definedName>
    <definedName name="ac" hidden="1">'[92]Agregat Halus &amp; Kasar'!$G$12:$G$20</definedName>
    <definedName name="ACBC" localSheetId="17">#REF!</definedName>
    <definedName name="ACBC">#REF!</definedName>
    <definedName name="ACDC">[93]Analisa!$G$86</definedName>
    <definedName name="acetelynt" localSheetId="17">'[94]harga lama'!#REF!</definedName>
    <definedName name="acetelynt">'[94]harga lama'!#REF!</definedName>
    <definedName name="ACI" localSheetId="9">#REF!</definedName>
    <definedName name="ACI" localSheetId="17">#REF!</definedName>
    <definedName name="ACI">#REF!</definedName>
    <definedName name="Acian" localSheetId="9">#REF!</definedName>
    <definedName name="Acian" localSheetId="17">#REF!</definedName>
    <definedName name="Acian">#REF!</definedName>
    <definedName name="ACWC" localSheetId="17">#REF!</definedName>
    <definedName name="ACWC">#REF!</definedName>
    <definedName name="Ad_W.5a" localSheetId="17">#REF!</definedName>
    <definedName name="Ad_W.5a">#REF!</definedName>
    <definedName name="ada" localSheetId="17" hidden="1">#REF!</definedName>
    <definedName name="ada" hidden="1">#REF!</definedName>
    <definedName name="adakah">'[3]Upah&amp;Bahan'!$C$21</definedName>
    <definedName name="ADFAF" localSheetId="17">#REF!</definedName>
    <definedName name="ADFAF">#REF!</definedName>
    <definedName name="Aeaswa" localSheetId="17">#REF!</definedName>
    <definedName name="Aeaswa">#REF!</definedName>
    <definedName name="aga" localSheetId="9">#REF!</definedName>
    <definedName name="aga" localSheetId="17">#REF!</definedName>
    <definedName name="aga" localSheetId="5">#REF!</definedName>
    <definedName name="aga">#REF!</definedName>
    <definedName name="agam" localSheetId="9">#REF!</definedName>
    <definedName name="agam" localSheetId="17">#REF!</definedName>
    <definedName name="agam" localSheetId="5">#REF!</definedName>
    <definedName name="agam">#REF!</definedName>
    <definedName name="agama" localSheetId="9">#REF!</definedName>
    <definedName name="agama" localSheetId="17">#REF!</definedName>
    <definedName name="agama" localSheetId="5">#REF!</definedName>
    <definedName name="agama">#REF!</definedName>
    <definedName name="agar" localSheetId="9">'[3]Kuantitas &amp; Harga'!#REF!</definedName>
    <definedName name="agar" localSheetId="17">'[3]Kuantitas &amp; Harga'!#REF!</definedName>
    <definedName name="agar" localSheetId="5">'[3]Kuantitas &amp; Harga'!#REF!</definedName>
    <definedName name="agar">'[3]Kuantitas &amp; Harga'!#REF!</definedName>
    <definedName name="AGENTENG" localSheetId="17">#REF!</definedName>
    <definedName name="AGENTENG">#REF!</definedName>
    <definedName name="aggh">[49]HASAT!$I$29</definedName>
    <definedName name="aggk">[49]HASAT!$I$30</definedName>
    <definedName name="AGREGAT" localSheetId="9">'[64]Kuantitas &amp; Harga'!#REF!</definedName>
    <definedName name="AGREGAT" localSheetId="17">'[64]Kuantitas &amp; Harga'!#REF!</definedName>
    <definedName name="AGREGAT" localSheetId="5">'[64]Kuantitas &amp; Harga'!#REF!</definedName>
    <definedName name="AGREGAT">'[64]Kuantitas &amp; Harga'!#REF!</definedName>
    <definedName name="agregat_halus" localSheetId="17">#REF!</definedName>
    <definedName name="agregat_halus">#REF!</definedName>
    <definedName name="agregat_kasar" localSheetId="17">#REF!</definedName>
    <definedName name="agregat_kasar">#REF!</definedName>
    <definedName name="AGREGATA">'[95]Agregat Halus &amp; Kasar'!$A$1:$K$120</definedName>
    <definedName name="AGREGATB">'[95]Agregat Halus &amp; Kasar'!$A$121:$K$240</definedName>
    <definedName name="AGREGATC">'[95]Agregat Halus &amp; Kasar'!$A$367:$K$486</definedName>
    <definedName name="agrt.a" hidden="1">'[96]Agregat Halus &amp; Kasar'!$H$12:$H$20</definedName>
    <definedName name="AH" localSheetId="17">[50]ANALISA!#REF!</definedName>
    <definedName name="AH">[50]ANALISA!#REF!</definedName>
    <definedName name="AHSP_1.2.4">'[97]1.2.4'!$A$6:$G$5000</definedName>
    <definedName name="aka" hidden="1">'[92]Agregat Halus &amp; Kasar'!$G$12:$G$20</definedName>
    <definedName name="AKKK" localSheetId="17" hidden="1">'[98]ANL-EI'!#REF!</definedName>
    <definedName name="AKKK" hidden="1">'[98]ANL-EI'!#REF!</definedName>
    <definedName name="aku">'[3]Upah&amp;Bahan'!$C$16</definedName>
    <definedName name="AL" localSheetId="17">#REF!</definedName>
    <definedName name="AL">#REF!</definedName>
    <definedName name="al_polos" localSheetId="17">[27]HARGA!#REF!</definedName>
    <definedName name="al_polos">[27]HARGA!#REF!</definedName>
    <definedName name="alamat">[99]Sheet1!$C$13</definedName>
    <definedName name="ALAT" localSheetId="9">#REF!</definedName>
    <definedName name="ALAT" localSheetId="17">#REF!</definedName>
    <definedName name="ALAT" localSheetId="5">#REF!</definedName>
    <definedName name="ALAT">#REF!</definedName>
    <definedName name="ALAT15">'[73]5-ALAT(1)'!$AW$22</definedName>
    <definedName name="alatbantu" localSheetId="17">'[94]harga lama'!#REF!</definedName>
    <definedName name="alatbantu">'[94]harga lama'!#REF!</definedName>
    <definedName name="ALATUTAMA" localSheetId="17">#REF!</definedName>
    <definedName name="ALATUTAMA">#REF!</definedName>
    <definedName name="alba2.20" localSheetId="9">#REF!</definedName>
    <definedName name="alba2.20" localSheetId="17">#REF!</definedName>
    <definedName name="alba2.20" localSheetId="5">#REF!</definedName>
    <definedName name="alba2.20">#REF!</definedName>
    <definedName name="ALFA" localSheetId="17">[27]HARGA!#REF!</definedName>
    <definedName name="ALFA">[27]HARGA!#REF!</definedName>
    <definedName name="altbt">[49]HASAT!$Y$12</definedName>
    <definedName name="AMOUNT" localSheetId="17">[100]MFC!#REF!</definedName>
    <definedName name="AMOUNT">[100]MFC!#REF!</definedName>
    <definedName name="AMP">[95]Peralatan!$A$5:$J$68</definedName>
    <definedName name="ampelas">'[101]dft-harga'!$G$7</definedName>
    <definedName name="amplas" localSheetId="17">[65]UPAH!#REF!</definedName>
    <definedName name="amplas">[65]UPAH!#REF!</definedName>
    <definedName name="an" localSheetId="17">'[102]Kuantitas &amp; Harga'!#REF!</definedName>
    <definedName name="an">'[102]Kuantitas &amp; Harga'!#REF!</definedName>
    <definedName name="an." localSheetId="17">[103]Anl!#REF!</definedName>
    <definedName name="an.">[103]Anl!#REF!</definedName>
    <definedName name="an.01" localSheetId="17">#REF!</definedName>
    <definedName name="an.01">#REF!</definedName>
    <definedName name="an.02" localSheetId="17">#REF!</definedName>
    <definedName name="an.02">#REF!</definedName>
    <definedName name="an.03" localSheetId="17">#REF!</definedName>
    <definedName name="an.03">#REF!</definedName>
    <definedName name="an.03a" localSheetId="17">#REF!</definedName>
    <definedName name="an.03a">#REF!</definedName>
    <definedName name="an.04" localSheetId="17">#REF!</definedName>
    <definedName name="an.04">#REF!</definedName>
    <definedName name="an.05" localSheetId="17">#REF!</definedName>
    <definedName name="an.05">#REF!</definedName>
    <definedName name="an.05a" localSheetId="17">#REF!</definedName>
    <definedName name="an.05a">#REF!</definedName>
    <definedName name="an.06" localSheetId="17">#REF!</definedName>
    <definedName name="an.06">#REF!</definedName>
    <definedName name="an.06a" localSheetId="17">#REF!</definedName>
    <definedName name="an.06a">#REF!</definedName>
    <definedName name="an.07" localSheetId="17">#REF!</definedName>
    <definedName name="an.07">#REF!</definedName>
    <definedName name="an.08" localSheetId="17">#REF!</definedName>
    <definedName name="an.08">#REF!</definedName>
    <definedName name="an.09" localSheetId="17">#REF!</definedName>
    <definedName name="an.09">#REF!</definedName>
    <definedName name="an.10" localSheetId="17">#REF!</definedName>
    <definedName name="an.10">#REF!</definedName>
    <definedName name="an.11" localSheetId="17">#REF!</definedName>
    <definedName name="an.11">#REF!</definedName>
    <definedName name="an.12" localSheetId="17">#REF!</definedName>
    <definedName name="an.12">#REF!</definedName>
    <definedName name="AN.13" localSheetId="17">#REF!</definedName>
    <definedName name="AN.13">#REF!</definedName>
    <definedName name="an.13444444444444" localSheetId="17">#REF!</definedName>
    <definedName name="an.13444444444444">#REF!</definedName>
    <definedName name="AN.14" localSheetId="17">#REF!</definedName>
    <definedName name="AN.14">#REF!</definedName>
    <definedName name="An.A.1" localSheetId="17">[103]Anl!#REF!</definedName>
    <definedName name="An.A.1">[103]Anl!#REF!</definedName>
    <definedName name="An.A.18" localSheetId="17">[103]Anl!#REF!</definedName>
    <definedName name="An.A.18">[103]Anl!#REF!</definedName>
    <definedName name="An.A.18a">[104]Anl!$L$42</definedName>
    <definedName name="An.A2" localSheetId="17">[27]ANL!#REF!</definedName>
    <definedName name="An.A2">[27]ANL!#REF!</definedName>
    <definedName name="AN.A9" localSheetId="17">[21]Anl!#REF!</definedName>
    <definedName name="AN.A9">[21]Anl!#REF!</definedName>
    <definedName name="An.G.14" localSheetId="17">[21]Anl!#REF!</definedName>
    <definedName name="An.G.14">[21]Anl!#REF!</definedName>
    <definedName name="An.G.32.h">'[105]ana drainase'!$L$68</definedName>
    <definedName name="An.G.43." localSheetId="17">[21]Anl!#REF!</definedName>
    <definedName name="An.G.43.">[21]Anl!#REF!</definedName>
    <definedName name="an_01_1">[106]ANALISA!$R$726</definedName>
    <definedName name="an_1_19">[106]ANALISA!$R$94</definedName>
    <definedName name="an_1_20_1">[106]ANALISA!$R$177</definedName>
    <definedName name="an_1_20_2">[106]ANALISA!$R$221</definedName>
    <definedName name="an_1_26">[106]ANALISA!$R$269</definedName>
    <definedName name="an_10_01_10">[106]ANALISA!$R$2387</definedName>
    <definedName name="an_10_01_3">'[106]AN-MAJOR'!$R$450</definedName>
    <definedName name="an_10_01_4">[106]ANALISA!$R$2211</definedName>
    <definedName name="an_10_01_5">'[106]AN-MAJOR'!$R$505</definedName>
    <definedName name="an_10_01_7">[106]ANALISA!$R$2255</definedName>
    <definedName name="an_10_01_8">[106]ANALISA!$R$2299</definedName>
    <definedName name="an_10_01_9">[106]ANALISA!$R$2343</definedName>
    <definedName name="an_10_02_2">'[106]AN-MAJOR'!$R$552</definedName>
    <definedName name="an_10_03_1">[106]ANALISA!$R$2431</definedName>
    <definedName name="an_10_03_10">[106]ANALISA!$R$2695</definedName>
    <definedName name="an_10_03_2">'[106]AN-MAJOR'!$R$599</definedName>
    <definedName name="an_10_03_3">'[106]AN-MAJOR'!$R$646</definedName>
    <definedName name="an_10_03_4">'[106]AN-MAJOR'!$R$693</definedName>
    <definedName name="an_10_03_5">[106]ANALISA!$R$2475</definedName>
    <definedName name="an_10_03_6">[106]ANALISA!$R$2519</definedName>
    <definedName name="an_10_03_7">[106]ANALISA!$R$2563</definedName>
    <definedName name="an_10_03_8">[106]ANALISA!$R$2607</definedName>
    <definedName name="an_10_03_9">[106]ANALISA!$R$2651</definedName>
    <definedName name="an_10_04_2">[106]ANALISA!$R$2783</definedName>
    <definedName name="an_10_04_3">[106]ANALISA!$R$2827</definedName>
    <definedName name="an_10_04_4">'[106]AN-MAJOR'!$R$738</definedName>
    <definedName name="an_10_04_5">'[106]AN-MAJOR'!$R$786</definedName>
    <definedName name="an_10_04_6">[106]ANALISA!$R$2871</definedName>
    <definedName name="an_10_09_5">[106]ANALISA!$R$2959</definedName>
    <definedName name="an_10_09_6">[106]ANALISA!$R$3003</definedName>
    <definedName name="an_10_10_4">[106]ANALISA!$R$3047</definedName>
    <definedName name="an_10_10_5">[106]ANALISA!$R$3091</definedName>
    <definedName name="an_10_10_6">[106]ANALISA!$R$3135</definedName>
    <definedName name="an_10_7_2">[106]ANALISA!$R$2915</definedName>
    <definedName name="an_12_01_2">[106]ANALISA!$R$3179</definedName>
    <definedName name="an_12_01_3">[106]ANALISA!$R$3223</definedName>
    <definedName name="an_12_01_4">[106]ANALISA!$R$3267</definedName>
    <definedName name="an_12_02_2">[106]ANALISA!$R$3311</definedName>
    <definedName name="an_12_04_1">[106]ANALISA!$R$3355</definedName>
    <definedName name="an_12_04_2">[106]ANALISA!$R$3399</definedName>
    <definedName name="an_12_05_1">'[106]AN-MAJOR'!$R$895</definedName>
    <definedName name="an_12_05_2">[106]ANALISA!$R$3443</definedName>
    <definedName name="an_12_05_3">[106]ANALISA!$R$3487</definedName>
    <definedName name="an_12_05_4">[106]ANALISA!$R$3531</definedName>
    <definedName name="an_12_06_1">[106]ANALISA!$R$3575</definedName>
    <definedName name="an_12_06_2">[106]ANALISA!$R$3619</definedName>
    <definedName name="an_12_06_3">[106]ANALISA!$R$3663</definedName>
    <definedName name="an_12_06_4">[106]ANALISA!$R$3707</definedName>
    <definedName name="an_12_07_1">[106]ANALISA!$R$3751</definedName>
    <definedName name="an_12_07_2">[106]ANALISA!$R$3795</definedName>
    <definedName name="an_12_07_8">[106]ANALISA!$R$3839</definedName>
    <definedName name="an_12_08_1">[106]ANALISA!$R$3883</definedName>
    <definedName name="an_12_08_2">[106]ANALISA!$R$3927</definedName>
    <definedName name="an_12_08_3">[106]ANALISA!$R$3971</definedName>
    <definedName name="an_12_09_5">[106]ANALISA!$R$4015</definedName>
    <definedName name="an_12_10_1">'[106]AN-MAJOR'!$R$949</definedName>
    <definedName name="an_12_10_3">[106]ANALISA!$R$4059</definedName>
    <definedName name="an_12_11_1">'[106]AN-MAJOR'!$R$994</definedName>
    <definedName name="an_12_11_2">'[106]AN-MAJOR'!$R$1038</definedName>
    <definedName name="an_12_12_1">[106]ANALISA!$R$4147</definedName>
    <definedName name="an_12_12_2">[106]ANALISA!$R$4191</definedName>
    <definedName name="an_12_12_3">[106]ANALISA!$R$4235</definedName>
    <definedName name="an_12_12_4">[106]ANALISA!$R$4279</definedName>
    <definedName name="an_12_12_5">[106]ANALISA!$R$4323</definedName>
    <definedName name="an_13_01_1">[106]ANALISA!$R$4367</definedName>
    <definedName name="an_13_01_11">[106]ANALISA!$R$4543</definedName>
    <definedName name="an_13_01_13">[106]ANALISA!$R$4587</definedName>
    <definedName name="an_13_01_18">[106]ANALISA!$R$4631</definedName>
    <definedName name="an_13_01_19">[106]ANALISA!$R$4675</definedName>
    <definedName name="an_13_01_2">[106]ANALISA!$R$4411</definedName>
    <definedName name="an_13_01_22">[106]ANALISA!$R$4719</definedName>
    <definedName name="an_13_01_23">[106]ANALISA!$R$4763</definedName>
    <definedName name="an_13_01_28">[106]ANALISA!$R$4807</definedName>
    <definedName name="an_13_01_3">[106]ANALISA!$R$4455</definedName>
    <definedName name="an_13_01_33">[106]ANALISA!$R$4851</definedName>
    <definedName name="an_13_01_34">[106]ANALISA!$R$4895</definedName>
    <definedName name="an_13_01_36">[106]ANALISA!$R$4939</definedName>
    <definedName name="an_13_01_37">[106]ANALISA!$R$4983</definedName>
    <definedName name="an_13_01_38">[106]ANALISA!$R$5027</definedName>
    <definedName name="an_13_01_39">[106]ANALISA!$R$5071</definedName>
    <definedName name="an_13_01_40">[106]ANALISA!$R$5115</definedName>
    <definedName name="an_13_01_42">[106]ANALISA!$R$5159</definedName>
    <definedName name="an_13_01_43">[106]ANALISA!$R$5203</definedName>
    <definedName name="an_13_01_44">[106]ANALISA!$R$5247</definedName>
    <definedName name="an_13_01_45">[106]ANALISA!$R$5291</definedName>
    <definedName name="an_13_01_47">[106]ANALISA!$R$5335</definedName>
    <definedName name="an_13_01_48">[106]ANALISA!$R$5379</definedName>
    <definedName name="an_13_01_50">[106]ANALISA!$R$5423</definedName>
    <definedName name="an_13_01_51">[106]ANALISA!$R$5467</definedName>
    <definedName name="an_13_01_52">[106]ANALISA!$R$5511</definedName>
    <definedName name="an_13_01_53">[106]ANALISA!$R$5555</definedName>
    <definedName name="an_13_01_56">[106]ANALISA!$R$5599</definedName>
    <definedName name="an_13_01_9">[106]ANALISA!$R$4499</definedName>
    <definedName name="an_13_02_3">[106]ANALISA!$R$5643</definedName>
    <definedName name="an_13_02_4">[106]ANALISA!$R$5687</definedName>
    <definedName name="an_13_02_5">[106]ANALISA!$R$5731</definedName>
    <definedName name="an_13_03_6">[106]ANALISA!$R$5775</definedName>
    <definedName name="an_13_03_8">[106]ANALISA!$R$5819</definedName>
    <definedName name="an_13_04_1">[106]ANALISA!$R$5863</definedName>
    <definedName name="an_13_04_2">[106]ANALISA!$R$5907</definedName>
    <definedName name="an_14_01_1">[106]ANALISA!$R$5951</definedName>
    <definedName name="an_14_01_3">[106]ANALISA!$R$5995</definedName>
    <definedName name="an_14_01_4">[106]ANALISA!$R$6039</definedName>
    <definedName name="an_14_01_5a">[106]ANALISA!$R$6083</definedName>
    <definedName name="an_14_01_5b">[106]ANALISA!$R$6127</definedName>
    <definedName name="an_14_01_6">[106]ANALISA!$R$6171</definedName>
    <definedName name="an_16_01_1">[106]ANALISA!$R$6215</definedName>
    <definedName name="an_16_01_2">[106]ANALISA!$R$6259</definedName>
    <definedName name="an_16_01_3">[106]ANALISA!$R$6303</definedName>
    <definedName name="an_2_01_1">[106]ANALISA!$R$316</definedName>
    <definedName name="an_3_01_1">[106]ANALISA!$R$360</definedName>
    <definedName name="an_3_01_2">[106]ANALISA!$R$404</definedName>
    <definedName name="an_3_01_3">[106]ANALISA!$R$449</definedName>
    <definedName name="an_3_01_4">[106]ANALISA!$R$494</definedName>
    <definedName name="an_3_01_5">[106]ANALISA!$R$538</definedName>
    <definedName name="an_3_01_6">[106]ANALISA!$R$585</definedName>
    <definedName name="an_3_01_7">[106]ANALISA!$R$632</definedName>
    <definedName name="an_4_03">'[106]AN-MAJOR'!$R$44</definedName>
    <definedName name="an_4_09">'[106]AN-MAJOR'!$R$89</definedName>
    <definedName name="an_4_10">[106]ANALISA!$R$679</definedName>
    <definedName name="an_5_01_2">[106]ANALISA!$R$774</definedName>
    <definedName name="an_5_01_4">[106]ANALISA!$R$823</definedName>
    <definedName name="an_5_01_6">[106]ANALISA!$R$867</definedName>
    <definedName name="an_6_0.5_6">[106]ANALISA!$R$973</definedName>
    <definedName name="an_6_05_3">'[106]AN-MAJOR'!$R$141</definedName>
    <definedName name="an_6_05_4">[106]ANALISA!$R$920</definedName>
    <definedName name="an_6_05_8">[106]ANALISA!$R$1026</definedName>
    <definedName name="an_6_06_11">[106]ANALISA!$R$1277</definedName>
    <definedName name="an_6_06_17">[106]ANALISA!$R$1328</definedName>
    <definedName name="an_6_06_18a">[106]ANALISA!$R$1374</definedName>
    <definedName name="an_6_06_18b">[106]ANALISA!$R$1424</definedName>
    <definedName name="an_6_06_2">[106]ANALISA!$R$1080</definedName>
    <definedName name="an_6_06_23">[106]ANALISA!$R$1514</definedName>
    <definedName name="an_6_06_3">[106]ANALISA!$R$1129</definedName>
    <definedName name="an_6_06_7">[106]ANALISA!$R$1176</definedName>
    <definedName name="an_6_06_8a">[106]ANALISA!$R$1226</definedName>
    <definedName name="an_6_08_1">[106]ANALISA!$R$1559</definedName>
    <definedName name="an_6_08_2">[106]ANALISA!$R$1604</definedName>
    <definedName name="an_6_08_3">[106]ANALISA!$R$1648</definedName>
    <definedName name="an_6_08_4">[106]ANALISA!$R$1692</definedName>
    <definedName name="an_6_08_5">[106]ANALISA!$R$1736</definedName>
    <definedName name="an_6_08_6">[106]ANALISA!$R$1780</definedName>
    <definedName name="an_6_08_7">[106]ANALISA!$R$1824</definedName>
    <definedName name="an_7_01">[106]ANALISA!$R$1868</definedName>
    <definedName name="an_8_02_1">[106]ANALISA!$R$1912</definedName>
    <definedName name="an_9_02">[106]ANALISA!$R$1959</definedName>
    <definedName name="an_9_04">[106]ANALISA!$R$2006</definedName>
    <definedName name="an_9_05">[106]ANALISA!$R$2053</definedName>
    <definedName name="an_9_07_1">'[106]AN-MAJOR'!$R$197</definedName>
    <definedName name="an_9_07_2">[106]ANALISA!$R$2110</definedName>
    <definedName name="an_9_07_3">[106]ANALISA!$R$2167</definedName>
    <definedName name="an_9_07_4">'[106]AN-MAJOR'!$R$249</definedName>
    <definedName name="an_9_08_1">'[106]AN-MAJOR'!$R$304</definedName>
    <definedName name="an_9_08_3">'[106]AN-MAJOR'!$R$355</definedName>
    <definedName name="an_9_09_1">'[106]AN-MAJOR'!$R$400</definedName>
    <definedName name="an_sk_11">'[106]AN-MAJOR'!$R$845</definedName>
    <definedName name="anak">'[3]Upah&amp;Bahan'!$C$19</definedName>
    <definedName name="ANALIS" localSheetId="17">[107]ANALISA!#REF!</definedName>
    <definedName name="ANALIS">[107]ANALISA!#REF!</definedName>
    <definedName name="ANALISA" localSheetId="17">#REF!</definedName>
    <definedName name="ANALISA">#REF!</definedName>
    <definedName name="analisa_10">[108]anl.alm!$H$238</definedName>
    <definedName name="analisa_11">[108]anl.alm!$H$258</definedName>
    <definedName name="analisa_18">[108]anl.alm!$H$408</definedName>
    <definedName name="analisa_2">[108]anl.alm!$H$44</definedName>
    <definedName name="analisa_3">[108]anl.alm!$H$68</definedName>
    <definedName name="analisa_4">[108]anl.alm!$H$92</definedName>
    <definedName name="analisa_5">[108]anl.alm!$H$115</definedName>
    <definedName name="analisa_9">[108]anl.alm!$H$210</definedName>
    <definedName name="ANALISA_HARGA_SATUAN_MATA_PEMBAYARAN_UTAMA" localSheetId="17">#REF!</definedName>
    <definedName name="ANALISA_HARGA_SATUAN_MATA_PEMBAYARAN_UTAMA">#REF!</definedName>
    <definedName name="analisa1" localSheetId="17">#REF!</definedName>
    <definedName name="analisa1">#REF!</definedName>
    <definedName name="Analisa101A">'[109]DIV.10 Analisa HSP'!$J$51</definedName>
    <definedName name="Analisa101B">'[109]DIV.10 Analisa HSP'!$J$231</definedName>
    <definedName name="Analisa101C">'[110]Analisa HSP'!$U$410</definedName>
    <definedName name="Analisa101D">'[109]DIV.10 Analisa HSP'!$J$589</definedName>
    <definedName name="Analisa101E">'[109]DIV.10 Analisa HSP'!$J$768</definedName>
    <definedName name="ANALISA2" localSheetId="17">#REF!</definedName>
    <definedName name="ANALISA2">#REF!</definedName>
    <definedName name="andar">[111]Alat!$BO$467</definedName>
    <definedName name="andars">[111]Alat!$BO$506</definedName>
    <definedName name="ANF8b" localSheetId="17">#REF!</definedName>
    <definedName name="ANF8b">#REF!</definedName>
    <definedName name="ANG_10" localSheetId="17">#REF!</definedName>
    <definedName name="ANG_10">#REF!</definedName>
    <definedName name="ANG_20" localSheetId="17">#REF!</definedName>
    <definedName name="ANG_20">#REF!</definedName>
    <definedName name="ANG_30" localSheetId="17">#REF!</definedName>
    <definedName name="ANG_30">#REF!</definedName>
    <definedName name="ANG_KAYU" localSheetId="17">#REF!</definedName>
    <definedName name="ANG_KAYU">#REF!</definedName>
    <definedName name="ANG_SEMEN" localSheetId="17">#REF!</definedName>
    <definedName name="ANG_SEMEN">#REF!</definedName>
    <definedName name="ANG41a" localSheetId="17">#REF!</definedName>
    <definedName name="ANG41a">#REF!</definedName>
    <definedName name="ANG43b" localSheetId="17">#REF!</definedName>
    <definedName name="ANG43b">#REF!</definedName>
    <definedName name="ANGKATGALIAN" localSheetId="17">#REF!</definedName>
    <definedName name="ANGKATGALIAN">#REF!</definedName>
    <definedName name="ANGKER" localSheetId="17">[50]BAHAN!#REF!</definedName>
    <definedName name="ANGKER">[50]BAHAN!#REF!</definedName>
    <definedName name="angkur_kosen">'[112]Laporan Mingguan'!$I$177</definedName>
    <definedName name="ANI2a" localSheetId="17">#REF!</definedName>
    <definedName name="ANI2a">#REF!</definedName>
    <definedName name="ANJINGGGG" localSheetId="17">#REF!</definedName>
    <definedName name="ANJINGGGG">#REF!</definedName>
    <definedName name="ANK.016" localSheetId="17">#REF!</definedName>
    <definedName name="ANK.016">#REF!</definedName>
    <definedName name="ANK.02" localSheetId="17">#REF!</definedName>
    <definedName name="ANK.02">#REF!</definedName>
    <definedName name="ANK.321" localSheetId="17">#REF!</definedName>
    <definedName name="ANK.321">#REF!</definedName>
    <definedName name="ANK.514" localSheetId="17">#REF!</definedName>
    <definedName name="ANK.514">#REF!</definedName>
    <definedName name="ANK.522" localSheetId="17">#REF!</definedName>
    <definedName name="ANK.522">#REF!</definedName>
    <definedName name="ANK.810" localSheetId="17">#REF!</definedName>
    <definedName name="ANK.810">#REF!</definedName>
    <definedName name="ANK.A1" localSheetId="17">#REF!</definedName>
    <definedName name="ANK.A1">#REF!</definedName>
    <definedName name="ANK.E13" localSheetId="17">#REF!</definedName>
    <definedName name="ANK.E13">#REF!</definedName>
    <definedName name="ANL" localSheetId="17">[113]ANALISA!#REF!</definedName>
    <definedName name="ANL">[113]ANALISA!#REF!</definedName>
    <definedName name="Anl._A.1" localSheetId="17">#REF!</definedName>
    <definedName name="Anl._A.1">#REF!</definedName>
    <definedName name="Anl._A.18" localSheetId="17">#REF!</definedName>
    <definedName name="Anl._A.18">#REF!</definedName>
    <definedName name="Anl._A.2" localSheetId="17">#REF!</definedName>
    <definedName name="Anl._A.2">#REF!</definedName>
    <definedName name="Anl._A.6" localSheetId="17">#REF!</definedName>
    <definedName name="Anl._A.6">#REF!</definedName>
    <definedName name="Anl._F.1." localSheetId="17">#REF!</definedName>
    <definedName name="Anl._F.1.">#REF!</definedName>
    <definedName name="Anl._F.1.a" localSheetId="17">#REF!</definedName>
    <definedName name="Anl._F.1.a">#REF!</definedName>
    <definedName name="Anl._F.16" localSheetId="17">#REF!</definedName>
    <definedName name="Anl._F.16">#REF!</definedName>
    <definedName name="Anl._F.16a" localSheetId="17">#REF!</definedName>
    <definedName name="Anl._F.16a">#REF!</definedName>
    <definedName name="Anl._F.19" localSheetId="17">#REF!</definedName>
    <definedName name="Anl._F.19">#REF!</definedName>
    <definedName name="Anl._F.21" localSheetId="17">#REF!</definedName>
    <definedName name="Anl._F.21">#REF!</definedName>
    <definedName name="Anl._F.22" localSheetId="17">#REF!</definedName>
    <definedName name="Anl._F.22">#REF!</definedName>
    <definedName name="Anl._F.27a" localSheetId="17">#REF!</definedName>
    <definedName name="Anl._F.27a">#REF!</definedName>
    <definedName name="Anl._F.28_1" localSheetId="17">#REF!</definedName>
    <definedName name="Anl._F.28_1">#REF!</definedName>
    <definedName name="Anl._F.30" localSheetId="17">#REF!</definedName>
    <definedName name="Anl._F.30">#REF!</definedName>
    <definedName name="Anl._F.30a" localSheetId="17">#REF!</definedName>
    <definedName name="Anl._F.30a">#REF!</definedName>
    <definedName name="Anl._F.33" localSheetId="17">#REF!</definedName>
    <definedName name="Anl._F.33">#REF!</definedName>
    <definedName name="Anl._F.34" localSheetId="17">#REF!</definedName>
    <definedName name="Anl._F.34">#REF!</definedName>
    <definedName name="Anl._F.36" localSheetId="17">#REF!</definedName>
    <definedName name="Anl._F.36">#REF!</definedName>
    <definedName name="Anl._F.37" localSheetId="17">#REF!</definedName>
    <definedName name="Anl._F.37">#REF!</definedName>
    <definedName name="Anl._F.37a" localSheetId="17">#REF!</definedName>
    <definedName name="Anl._F.37a">#REF!</definedName>
    <definedName name="Anl._F.37b." localSheetId="17">#REF!</definedName>
    <definedName name="Anl._F.37b.">#REF!</definedName>
    <definedName name="Anl._F.37c." localSheetId="17">#REF!</definedName>
    <definedName name="Anl._F.37c.">#REF!</definedName>
    <definedName name="Anl._F.37d." localSheetId="17">#REF!</definedName>
    <definedName name="Anl._F.37d.">#REF!</definedName>
    <definedName name="Anl._F.37e." localSheetId="17">#REF!</definedName>
    <definedName name="Anl._F.37e.">#REF!</definedName>
    <definedName name="Anl._F.60" localSheetId="17">#REF!</definedName>
    <definedName name="Anl._F.60">#REF!</definedName>
    <definedName name="Anl._F.8" localSheetId="17">#REF!</definedName>
    <definedName name="Anl._F.8">#REF!</definedName>
    <definedName name="Anl._G.14" localSheetId="17">#REF!</definedName>
    <definedName name="Anl._G.14">#REF!</definedName>
    <definedName name="Anl._G.16" localSheetId="17">#REF!</definedName>
    <definedName name="Anl._G.16">#REF!</definedName>
    <definedName name="Anl._G.2" localSheetId="17">#REF!</definedName>
    <definedName name="Anl._G.2">#REF!</definedName>
    <definedName name="Anl._G.41" localSheetId="17">#REF!</definedName>
    <definedName name="Anl._G.41">#REF!</definedName>
    <definedName name="Anl._G.41_a" localSheetId="17">#REF!</definedName>
    <definedName name="Anl._G.41_a">#REF!</definedName>
    <definedName name="Anl._G.42" localSheetId="17">#REF!</definedName>
    <definedName name="Anl._G.42">#REF!</definedName>
    <definedName name="Anl._G.43" localSheetId="17">#REF!</definedName>
    <definedName name="Anl._G.43">#REF!</definedName>
    <definedName name="Anl._G.43.a" localSheetId="17">#REF!</definedName>
    <definedName name="Anl._G.43.a">#REF!</definedName>
    <definedName name="Anl._G.43.b" localSheetId="17">#REF!</definedName>
    <definedName name="Anl._G.43.b">#REF!</definedName>
    <definedName name="Anl._G.44" localSheetId="17">#REF!</definedName>
    <definedName name="Anl._G.44">#REF!</definedName>
    <definedName name="Anl._G.60" localSheetId="17">#REF!</definedName>
    <definedName name="Anl._G.60">#REF!</definedName>
    <definedName name="Anl._G.67" localSheetId="17">#REF!</definedName>
    <definedName name="Anl._G.67">#REF!</definedName>
    <definedName name="Anl._G.68" localSheetId="17">#REF!</definedName>
    <definedName name="Anl._G.68">#REF!</definedName>
    <definedName name="Anl._G.68.f" localSheetId="17">#REF!</definedName>
    <definedName name="Anl._G.68.f">#REF!</definedName>
    <definedName name="Anl._G.68a" localSheetId="17">#REF!</definedName>
    <definedName name="Anl._G.68a">#REF!</definedName>
    <definedName name="Anl._G.72" localSheetId="17">#REF!</definedName>
    <definedName name="Anl._G.72">#REF!</definedName>
    <definedName name="Anl._G.72a" localSheetId="17">#REF!</definedName>
    <definedName name="Anl._G.72a">#REF!</definedName>
    <definedName name="Anl._G.72b" localSheetId="17">#REF!</definedName>
    <definedName name="Anl._G.72b">#REF!</definedName>
    <definedName name="Anl._G.72c" localSheetId="17">#REF!</definedName>
    <definedName name="Anl._G.72c">#REF!</definedName>
    <definedName name="Anl._G.72d" localSheetId="17">#REF!</definedName>
    <definedName name="Anl._G.72d">#REF!</definedName>
    <definedName name="Anl._G.72e" localSheetId="17">#REF!</definedName>
    <definedName name="Anl._G.72e">#REF!</definedName>
    <definedName name="Anl._G.72f" localSheetId="17">#REF!</definedName>
    <definedName name="Anl._G.72f">#REF!</definedName>
    <definedName name="Anl._G31.h" localSheetId="17">#REF!</definedName>
    <definedName name="Anl._G31.h">#REF!</definedName>
    <definedName name="Anl._G31.m" localSheetId="17">#REF!</definedName>
    <definedName name="Anl._G31.m">#REF!</definedName>
    <definedName name="Anl._G32.h" localSheetId="17">#REF!</definedName>
    <definedName name="Anl._G32.h">#REF!</definedName>
    <definedName name="Anl._G32_.m" localSheetId="17">#REF!</definedName>
    <definedName name="Anl._G32_.m">#REF!</definedName>
    <definedName name="Anl._G50.h" localSheetId="17">#REF!</definedName>
    <definedName name="Anl._G50.h">#REF!</definedName>
    <definedName name="Anl._G50.i" localSheetId="17">#REF!</definedName>
    <definedName name="Anl._G50.i">#REF!</definedName>
    <definedName name="Anl._G50.k" localSheetId="17">#REF!</definedName>
    <definedName name="Anl._G50.k">#REF!</definedName>
    <definedName name="Anl._G50.q" localSheetId="17">#REF!</definedName>
    <definedName name="Anl._G50.q">#REF!</definedName>
    <definedName name="Anl._G50.q1" localSheetId="17">#REF!</definedName>
    <definedName name="Anl._G50.q1">#REF!</definedName>
    <definedName name="Anl._H.10" localSheetId="17">#REF!</definedName>
    <definedName name="Anl._H.10">#REF!</definedName>
    <definedName name="Anl._H.10a" localSheetId="17">#REF!</definedName>
    <definedName name="Anl._H.10a">#REF!</definedName>
    <definedName name="Anl._H.15" localSheetId="17">#REF!</definedName>
    <definedName name="Anl._H.15">#REF!</definedName>
    <definedName name="Anl._H.17" localSheetId="17">#REF!</definedName>
    <definedName name="Anl._H.17">#REF!</definedName>
    <definedName name="Anl._H.18" localSheetId="17">#REF!</definedName>
    <definedName name="Anl._H.18">#REF!</definedName>
    <definedName name="Anl._H.2" localSheetId="17">#REF!</definedName>
    <definedName name="Anl._H.2">#REF!</definedName>
    <definedName name="Anl._H.2a" localSheetId="17">#REF!</definedName>
    <definedName name="Anl._H.2a">#REF!</definedName>
    <definedName name="Anl._H.8" localSheetId="17">#REF!</definedName>
    <definedName name="Anl._H.8">#REF!</definedName>
    <definedName name="Anl._H.8a" localSheetId="17">#REF!</definedName>
    <definedName name="Anl._H.8a">#REF!</definedName>
    <definedName name="Anl._H.8b" localSheetId="17">#REF!</definedName>
    <definedName name="Anl._H.8b">#REF!</definedName>
    <definedName name="Anl._I.2" localSheetId="17">#REF!</definedName>
    <definedName name="Anl._I.2">#REF!</definedName>
    <definedName name="Anl._K.23" localSheetId="17">#REF!</definedName>
    <definedName name="Anl._K.23">#REF!</definedName>
    <definedName name="Anl._K.23_a" localSheetId="17">#REF!</definedName>
    <definedName name="Anl._K.23_a">#REF!</definedName>
    <definedName name="Anl._K.23_a1" localSheetId="17">#REF!</definedName>
    <definedName name="Anl._K.23_a1">#REF!</definedName>
    <definedName name="Anl._K.23_b" localSheetId="17">#REF!</definedName>
    <definedName name="Anl._K.23_b">#REF!</definedName>
    <definedName name="Anl._K.23_b1" localSheetId="17">#REF!</definedName>
    <definedName name="Anl._K.23_b1">#REF!</definedName>
    <definedName name="Anl._K.23_c" localSheetId="17">#REF!</definedName>
    <definedName name="Anl._K.23_c">#REF!</definedName>
    <definedName name="Anl._K.23_d" localSheetId="17">#REF!</definedName>
    <definedName name="Anl._K.23_d">#REF!</definedName>
    <definedName name="Anl._K.23_d1" localSheetId="17">#REF!</definedName>
    <definedName name="Anl._K.23_d1">#REF!</definedName>
    <definedName name="Anl._K.23_e" localSheetId="17">#REF!</definedName>
    <definedName name="Anl._K.23_e">#REF!</definedName>
    <definedName name="Anl._K.23_f" localSheetId="17">#REF!</definedName>
    <definedName name="Anl._K.23_f">#REF!</definedName>
    <definedName name="Anl._L.11" localSheetId="17">#REF!</definedName>
    <definedName name="Anl._L.11">#REF!</definedName>
    <definedName name="Anl._L.12" localSheetId="17">#REF!</definedName>
    <definedName name="Anl._L.12">#REF!</definedName>
    <definedName name="Anl._L.4" localSheetId="17">#REF!</definedName>
    <definedName name="Anl._L.4">#REF!</definedName>
    <definedName name="Anl._L.5" localSheetId="17">#REF!</definedName>
    <definedName name="Anl._L.5">#REF!</definedName>
    <definedName name="Anl._L.6" localSheetId="17">#REF!</definedName>
    <definedName name="Anl._L.6">#REF!</definedName>
    <definedName name="Anl._L.7" localSheetId="17">#REF!</definedName>
    <definedName name="Anl._L.7">#REF!</definedName>
    <definedName name="Anl._L.8" localSheetId="17">#REF!</definedName>
    <definedName name="Anl._L.8">#REF!</definedName>
    <definedName name="Anl._L.9" localSheetId="17">#REF!</definedName>
    <definedName name="Anl._L.9">#REF!</definedName>
    <definedName name="Anl._Supl._VIII" localSheetId="17">#REF!</definedName>
    <definedName name="Anl._Supl._VIII">#REF!</definedName>
    <definedName name="Anl._Supl._Villa" localSheetId="17">#REF!</definedName>
    <definedName name="Anl._Supl._Villa">#REF!</definedName>
    <definedName name="Anl._SupLIV" localSheetId="17">#REF!</definedName>
    <definedName name="Anl._SupLIV">#REF!</definedName>
    <definedName name="Anl._SupLIVa" localSheetId="17">#REF!</definedName>
    <definedName name="Anl._SupLIVa">#REF!</definedName>
    <definedName name="Anl._SupLIVb" localSheetId="17">#REF!</definedName>
    <definedName name="Anl._SupLIVb">#REF!</definedName>
    <definedName name="Anl._Taksir__a" localSheetId="17">#REF!</definedName>
    <definedName name="Anl._Taksir__a">#REF!</definedName>
    <definedName name="Anl._Taksir__b" localSheetId="17">#REF!</definedName>
    <definedName name="Anl._Taksir__b">#REF!</definedName>
    <definedName name="Anl._Taksir__c" localSheetId="17">#REF!</definedName>
    <definedName name="Anl._Taksir__c">#REF!</definedName>
    <definedName name="Anl._Taksir__d" localSheetId="17">#REF!</definedName>
    <definedName name="Anl._Taksir__d">#REF!</definedName>
    <definedName name="Anl._Taksir__e" localSheetId="17">#REF!</definedName>
    <definedName name="Anl._Taksir__e">#REF!</definedName>
    <definedName name="Anl._Taksir__f7" localSheetId="17">#REF!</definedName>
    <definedName name="Anl._Taksir__f7">#REF!</definedName>
    <definedName name="Anl._Taksir__g" localSheetId="17">#REF!</definedName>
    <definedName name="Anl._Taksir__g">#REF!</definedName>
    <definedName name="Anl._Taksir__h" localSheetId="17">#REF!</definedName>
    <definedName name="Anl._Taksir__h">#REF!</definedName>
    <definedName name="Anl._W.1" localSheetId="17">#REF!</definedName>
    <definedName name="Anl._W.1">#REF!</definedName>
    <definedName name="Anl._W.1a" localSheetId="17">#REF!</definedName>
    <definedName name="Anl._W.1a">#REF!</definedName>
    <definedName name="Anl._W.2" localSheetId="17">#REF!</definedName>
    <definedName name="Anl._W.2">#REF!</definedName>
    <definedName name="Anl._W.3" localSheetId="17">#REF!</definedName>
    <definedName name="Anl._W.3">#REF!</definedName>
    <definedName name="Anl._W.3a" localSheetId="17">#REF!</definedName>
    <definedName name="Anl._W.3a">#REF!</definedName>
    <definedName name="Anl._W.4" localSheetId="17">#REF!</definedName>
    <definedName name="Anl._W.4">#REF!</definedName>
    <definedName name="Anl._W.5" localSheetId="17">#REF!</definedName>
    <definedName name="Anl._W.5">#REF!</definedName>
    <definedName name="Anl._W.7" localSheetId="17">#REF!</definedName>
    <definedName name="Anl._W.7">#REF!</definedName>
    <definedName name="Anl._W.7a" localSheetId="17">#REF!</definedName>
    <definedName name="Anl._W.7a">#REF!</definedName>
    <definedName name="Anl._W5_W.7" localSheetId="17">#REF!</definedName>
    <definedName name="Anl._W5_W.7">#REF!</definedName>
    <definedName name="Anl._WSa_W.7a" localSheetId="17">#REF!</definedName>
    <definedName name="Anl._WSa_W.7a">#REF!</definedName>
    <definedName name="anl.2k6.k18.k23.k30" localSheetId="17">[114]ANALISA!#REF!</definedName>
    <definedName name="anl.2k6.k18.k23.k30">[114]ANALISA!#REF!</definedName>
    <definedName name="ANL.ARTO">[115]ANALISA!$H$329</definedName>
    <definedName name="anl.dindingkeramik20" localSheetId="17">[116]ANALISA!#REF!</definedName>
    <definedName name="anl.dindingkeramik20">[116]ANALISA!#REF!</definedName>
    <definedName name="Anl.E.13a" localSheetId="17">[27]ANL!#REF!</definedName>
    <definedName name="Anl.E.13a">[27]ANL!#REF!</definedName>
    <definedName name="Anl.F.19a" localSheetId="17">[27]ANL!#REF!</definedName>
    <definedName name="Anl.F.19a">[27]ANL!#REF!</definedName>
    <definedName name="Anl.F.19b" localSheetId="17">[27]ANL!#REF!</definedName>
    <definedName name="Anl.F.19b">[27]ANL!#REF!</definedName>
    <definedName name="anl.f.8.1">[81]ANALISA!$B$1221</definedName>
    <definedName name="anl.f21" localSheetId="17">[114]ANALISA!#REF!</definedName>
    <definedName name="anl.f21">[114]ANALISA!#REF!</definedName>
    <definedName name="anl.f8a" localSheetId="17">[114]ANALISA!#REF!</definedName>
    <definedName name="anl.f8a">[114]ANALISA!#REF!</definedName>
    <definedName name="anl.g.67">[117]ANL!$H$589</definedName>
    <definedName name="anl.g67.5" localSheetId="17">[114]ANALISA!#REF!</definedName>
    <definedName name="anl.g67.5">[114]ANALISA!#REF!</definedName>
    <definedName name="anl.g67.7" localSheetId="17">[114]ANALISA!#REF!</definedName>
    <definedName name="anl.g67.7">[114]ANALISA!#REF!</definedName>
    <definedName name="anl.k5.2k6.k23" localSheetId="17">[114]ANALISA!#REF!</definedName>
    <definedName name="anl.k5.2k6.k23">[114]ANALISA!#REF!</definedName>
    <definedName name="anl.k5.2k6.k23.k30" localSheetId="17">[114]ANALISA!#REF!</definedName>
    <definedName name="anl.k5.2k6.k23.k30">[114]ANALISA!#REF!</definedName>
    <definedName name="anl.keramik20anti" localSheetId="17">[116]ANALISA!#REF!</definedName>
    <definedName name="anl.keramik20anti">[116]ANALISA!#REF!</definedName>
    <definedName name="Anl.Supl.Va" localSheetId="17">[27]ANL!#REF!</definedName>
    <definedName name="Anl.Supl.Va">[27]ANL!#REF!</definedName>
    <definedName name="Anl.Supl.Vc" localSheetId="17">[27]ANL!#REF!</definedName>
    <definedName name="Anl.Supl.Vc">[27]ANL!#REF!</definedName>
    <definedName name="anl.supl3a" localSheetId="17">[114]ANALISA!#REF!</definedName>
    <definedName name="anl.supl3a">[114]ANALISA!#REF!</definedName>
    <definedName name="anl.supl3b" localSheetId="17">[114]ANALISA!#REF!</definedName>
    <definedName name="anl.supl3b">[114]ANALISA!#REF!</definedName>
    <definedName name="anl.supl3c" localSheetId="17">[114]ANALISA!#REF!</definedName>
    <definedName name="anl.supl3c">[114]ANALISA!#REF!</definedName>
    <definedName name="anl.supl4a" localSheetId="17">[114]ANALISA!#REF!</definedName>
    <definedName name="anl.supl4a">[114]ANALISA!#REF!</definedName>
    <definedName name="anl.supl4b" localSheetId="17">[114]ANALISA!#REF!</definedName>
    <definedName name="anl.supl4b">[114]ANALISA!#REF!</definedName>
    <definedName name="anlf16" localSheetId="17">[65]ANALISA!#REF!</definedName>
    <definedName name="anlf16">[65]ANALISA!#REF!</definedName>
    <definedName name="anlf22" localSheetId="17">[65]ANALISA!#REF!</definedName>
    <definedName name="anlf22">[65]ANALISA!#REF!</definedName>
    <definedName name="anlf26" localSheetId="17">[118]ANALISA!#REF!</definedName>
    <definedName name="anlf26">[118]ANALISA!#REF!</definedName>
    <definedName name="anlf27" localSheetId="17">[65]ANALISA!#REF!</definedName>
    <definedName name="anlf27">[65]ANALISA!#REF!</definedName>
    <definedName name="anlf8" localSheetId="17">[119]ANALISA!#REF!</definedName>
    <definedName name="anlf8">[119]ANALISA!#REF!</definedName>
    <definedName name="anlg14" localSheetId="17">[65]ANALISA!#REF!</definedName>
    <definedName name="anlg14">[65]ANALISA!#REF!</definedName>
    <definedName name="anlg16" localSheetId="17">[119]ANALISA!#REF!</definedName>
    <definedName name="anlg16">[119]ANALISA!#REF!</definedName>
    <definedName name="anlg19" localSheetId="17">[119]ANALISA!#REF!</definedName>
    <definedName name="anlg19">[119]ANALISA!#REF!</definedName>
    <definedName name="ANLG2" localSheetId="17">[119]ANALISA!#REF!</definedName>
    <definedName name="ANLG2">[119]ANALISA!#REF!</definedName>
    <definedName name="anlg32h" localSheetId="17">[119]ANALISA!#REF!</definedName>
    <definedName name="anlg32h">[119]ANALISA!#REF!</definedName>
    <definedName name="anlg33h" localSheetId="17">[120]ANALISA!#REF!</definedName>
    <definedName name="anlg33h">[120]ANALISA!#REF!</definedName>
    <definedName name="ANLG33I" localSheetId="17">[120]ANALISA!#REF!</definedName>
    <definedName name="ANLG33I">[120]ANALISA!#REF!</definedName>
    <definedName name="anlg41" localSheetId="17">[119]ANALISA!#REF!</definedName>
    <definedName name="anlg41">[119]ANALISA!#REF!</definedName>
    <definedName name="anlg50h" localSheetId="17">[119]ANALISA!#REF!</definedName>
    <definedName name="anlg50h">[119]ANALISA!#REF!</definedName>
    <definedName name="anlg50q" localSheetId="17">[120]ANALISA!#REF!</definedName>
    <definedName name="anlg50q">[120]ANALISA!#REF!</definedName>
    <definedName name="ANLG67" localSheetId="17">#REF!</definedName>
    <definedName name="ANLG67">#REF!</definedName>
    <definedName name="anlg67a" localSheetId="17">[119]ANALISA!#REF!</definedName>
    <definedName name="anlg67a">[119]ANALISA!#REF!</definedName>
    <definedName name="anlg69" localSheetId="17">[65]ANALISA!#REF!</definedName>
    <definedName name="anlg69">[65]ANALISA!#REF!</definedName>
    <definedName name="anlh10" localSheetId="17">[65]ANALISA!#REF!</definedName>
    <definedName name="anlh10">[65]ANALISA!#REF!</definedName>
    <definedName name="anlh15" localSheetId="17">[65]ANALISA!#REF!</definedName>
    <definedName name="anlh15">[65]ANALISA!#REF!</definedName>
    <definedName name="anlh4" localSheetId="17">[65]ANALISA!#REF!</definedName>
    <definedName name="anlh4">[65]ANALISA!#REF!</definedName>
    <definedName name="anli2" localSheetId="17">[119]ANALISA!#REF!</definedName>
    <definedName name="anli2">[119]ANALISA!#REF!</definedName>
    <definedName name="anli2a" localSheetId="17">[65]ANALISA!#REF!</definedName>
    <definedName name="anli2a">[65]ANALISA!#REF!</definedName>
    <definedName name="ANLK012" localSheetId="17">#REF!</definedName>
    <definedName name="ANLK012">#REF!</definedName>
    <definedName name="ANLK017" localSheetId="17">#REF!</definedName>
    <definedName name="ANLK017">#REF!</definedName>
    <definedName name="ANLK023" localSheetId="17">#REF!</definedName>
    <definedName name="ANLK023">#REF!</definedName>
    <definedName name="ANLK035" localSheetId="17">#REF!</definedName>
    <definedName name="ANLK035">#REF!</definedName>
    <definedName name="ANLK110" localSheetId="17">#REF!</definedName>
    <definedName name="ANLK110">#REF!</definedName>
    <definedName name="ANLK112" localSheetId="17">#REF!</definedName>
    <definedName name="ANLK112">#REF!</definedName>
    <definedName name="ANLK121" localSheetId="17">#REF!</definedName>
    <definedName name="ANLK121">#REF!</definedName>
    <definedName name="ANLK123" localSheetId="17">#REF!</definedName>
    <definedName name="ANLK123">#REF!</definedName>
    <definedName name="ANLK211" localSheetId="17">#REF!</definedName>
    <definedName name="ANLK211">#REF!</definedName>
    <definedName name="ANLK224" localSheetId="17">#REF!</definedName>
    <definedName name="ANLK224">#REF!</definedName>
    <definedName name="ANLK311" localSheetId="17">#REF!</definedName>
    <definedName name="ANLK311">#REF!</definedName>
    <definedName name="ANLK321" localSheetId="17">#REF!</definedName>
    <definedName name="ANLK321">#REF!</definedName>
    <definedName name="anlk36" localSheetId="17">[65]ANALISA!#REF!</definedName>
    <definedName name="anlk36">[65]ANALISA!#REF!</definedName>
    <definedName name="ANLK411" localSheetId="17">#REF!</definedName>
    <definedName name="ANLK411">#REF!</definedName>
    <definedName name="ANLK514" localSheetId="17">#REF!</definedName>
    <definedName name="ANLK514">#REF!</definedName>
    <definedName name="ANLK520" localSheetId="17">#REF!</definedName>
    <definedName name="ANLK520">#REF!</definedName>
    <definedName name="ANLK521" localSheetId="17">#REF!</definedName>
    <definedName name="ANLK521">#REF!</definedName>
    <definedName name="ANLK618" localSheetId="17">#REF!</definedName>
    <definedName name="ANLK618">#REF!</definedName>
    <definedName name="ANLK636" localSheetId="17">#REF!</definedName>
    <definedName name="ANLK636">#REF!</definedName>
    <definedName name="ANLK638" localSheetId="17">#REF!</definedName>
    <definedName name="ANLK638">#REF!</definedName>
    <definedName name="ANLK710" localSheetId="17">#REF!</definedName>
    <definedName name="ANLK710">#REF!</definedName>
    <definedName name="ANLK715" localSheetId="17">#REF!</definedName>
    <definedName name="ANLK715">#REF!</definedName>
    <definedName name="ANLK720" localSheetId="17">#REF!</definedName>
    <definedName name="ANLK720">#REF!</definedName>
    <definedName name="ANLK725" localSheetId="17">#REF!</definedName>
    <definedName name="ANLK725">#REF!</definedName>
    <definedName name="ANLK726" localSheetId="17">#REF!</definedName>
    <definedName name="ANLK726">#REF!</definedName>
    <definedName name="ANLK727" localSheetId="17">#REF!</definedName>
    <definedName name="ANLK727">#REF!</definedName>
    <definedName name="ANLK810" localSheetId="17">#REF!</definedName>
    <definedName name="ANLK810">#REF!</definedName>
    <definedName name="ANLK815" localSheetId="17">#REF!</definedName>
    <definedName name="ANLK815">#REF!</definedName>
    <definedName name="ANLK880" localSheetId="17">#REF!</definedName>
    <definedName name="ANLK880">#REF!</definedName>
    <definedName name="ANLKF1" localSheetId="17">[121]An.BOW!#REF!</definedName>
    <definedName name="ANLKF1">[121]An.BOW!#REF!</definedName>
    <definedName name="ANLKF3" localSheetId="17">[121]An.BOW!#REF!</definedName>
    <definedName name="ANLKF3">[121]An.BOW!#REF!</definedName>
    <definedName name="ANLKF8" localSheetId="17">[121]An.BOW!#REF!</definedName>
    <definedName name="ANLKF8">[121]An.BOW!#REF!</definedName>
    <definedName name="ANLKF8A" localSheetId="17">[121]An.BOW!#REF!</definedName>
    <definedName name="ANLKF8A">[121]An.BOW!#REF!</definedName>
    <definedName name="ANLKG53" localSheetId="17">[121]An.BOW!#REF!</definedName>
    <definedName name="ANLKG53">[121]An.BOW!#REF!</definedName>
    <definedName name="ANLKH10A" localSheetId="17">[121]An.BOW!#REF!</definedName>
    <definedName name="ANLKH10A">[121]An.BOW!#REF!</definedName>
    <definedName name="ANLKK35" localSheetId="17">[121]An.BOW!#REF!</definedName>
    <definedName name="ANLKK35">[121]An.BOW!#REF!</definedName>
    <definedName name="ANLKL11" localSheetId="17">[121]An.BOW!#REF!</definedName>
    <definedName name="ANLKL11">[121]An.BOW!#REF!</definedName>
    <definedName name="ANLKL12" localSheetId="17">[121]An.BOW!#REF!</definedName>
    <definedName name="ANLKL12">[121]An.BOW!#REF!</definedName>
    <definedName name="Anlprs" localSheetId="17">#REF!</definedName>
    <definedName name="Anlprs">#REF!</definedName>
    <definedName name="AnlSirtu" localSheetId="17">#REF!</definedName>
    <definedName name="AnlSirtu">#REF!</definedName>
    <definedName name="ANLSUPLIXA" localSheetId="17">[121]An.BOW!#REF!</definedName>
    <definedName name="ANLSUPLIXA">[121]An.BOW!#REF!</definedName>
    <definedName name="ANLSUPLIXB" localSheetId="17">[121]An.BOW!#REF!</definedName>
    <definedName name="ANLSUPLIXB">[121]An.BOW!#REF!</definedName>
    <definedName name="Anlurugpasir" localSheetId="17">#REF!</definedName>
    <definedName name="Anlurugpasir">#REF!</definedName>
    <definedName name="ann" localSheetId="17">[103]Anl!#REF!</definedName>
    <definedName name="ann">[103]Anl!#REF!</definedName>
    <definedName name="ANNG50H">#N/A</definedName>
    <definedName name="ANNG5B">#N/A</definedName>
    <definedName name="ANNW7">#N/A</definedName>
    <definedName name="ap" localSheetId="17">#REF!</definedName>
    <definedName name="ap">#REF!</definedName>
    <definedName name="apakah">'[3]Upah&amp;Bahan'!$C$20</definedName>
    <definedName name="app">[122]harsat!$I$76</definedName>
    <definedName name="area" localSheetId="17">#REF!</definedName>
    <definedName name="area">#REF!</definedName>
    <definedName name="arsitek" localSheetId="17">#REF!</definedName>
    <definedName name="arsitek">#REF!</definedName>
    <definedName name="as">'[2]Upah&amp;Bahan'!$C$54</definedName>
    <definedName name="ASADDASAD" localSheetId="17">#REF!</definedName>
    <definedName name="ASADDASAD">#REF!</definedName>
    <definedName name="asbak" localSheetId="17">[123]Harga!#REF!</definedName>
    <definedName name="asbak">[123]Harga!#REF!</definedName>
    <definedName name="asbes" localSheetId="17">[124]cover!#REF!</definedName>
    <definedName name="asbes">[124]cover!#REF!</definedName>
    <definedName name="ASCASCSD" localSheetId="17">#REF!</definedName>
    <definedName name="ASCASCSD">#REF!</definedName>
    <definedName name="asd" hidden="1">[44]TJ1Q47!$E$7:$E$31</definedName>
    <definedName name="ASDAD" localSheetId="17">#REF!</definedName>
    <definedName name="ASDAD">#REF!</definedName>
    <definedName name="asdadaas" localSheetId="17">#REF!</definedName>
    <definedName name="asdadaas">#REF!</definedName>
    <definedName name="asdas" localSheetId="17" hidden="1">#REF!</definedName>
    <definedName name="asdas" hidden="1">#REF!</definedName>
    <definedName name="ASDASD" localSheetId="17">#REF!</definedName>
    <definedName name="ASDASD">#REF!</definedName>
    <definedName name="ASDASDA" localSheetId="17">#REF!</definedName>
    <definedName name="ASDASDA">#REF!</definedName>
    <definedName name="asdd" localSheetId="17">#REF!</definedName>
    <definedName name="asdd">#REF!</definedName>
    <definedName name="ase" hidden="1">[125]TJ1Q47!$E$7:$E$31</definedName>
    <definedName name="asgel" localSheetId="17">'[94]harga lama'!#REF!</definedName>
    <definedName name="asgel">'[94]harga lama'!#REF!</definedName>
    <definedName name="asp" localSheetId="9">#REF!</definedName>
    <definedName name="asp" localSheetId="17">#REF!</definedName>
    <definedName name="asp" localSheetId="5">#REF!</definedName>
    <definedName name="asp">#REF!</definedName>
    <definedName name="ASPAL" localSheetId="9">'[64]Kuantitas &amp; Harga'!#REF!</definedName>
    <definedName name="ASPAL" localSheetId="17">'[64]Kuantitas &amp; Harga'!#REF!</definedName>
    <definedName name="ASPAL" localSheetId="5">'[64]Kuantitas &amp; Harga'!#REF!</definedName>
    <definedName name="ASPAL">'[64]Kuantitas &amp; Harga'!#REF!</definedName>
    <definedName name="Asphalt" localSheetId="17">'[94]harga lama'!#REF!</definedName>
    <definedName name="Asphalt">'[94]harga lama'!#REF!</definedName>
    <definedName name="ASSAD" localSheetId="17">#REF!</definedName>
    <definedName name="ASSAD">#REF!</definedName>
    <definedName name="ASSS" localSheetId="17">#REF!</definedName>
    <definedName name="ASSS">#REF!</definedName>
    <definedName name="ASXASXA" localSheetId="17">#REF!</definedName>
    <definedName name="ASXASXA">#REF!</definedName>
    <definedName name="asxzaasxz" localSheetId="17">#REF!</definedName>
    <definedName name="asxzaasxz">#REF!</definedName>
    <definedName name="ataoon" localSheetId="17">[123]Harga!#REF!</definedName>
    <definedName name="ataoon">[123]Harga!#REF!</definedName>
    <definedName name="ATAP" localSheetId="17">[50]BAHAN!#REF!</definedName>
    <definedName name="ATAP">[50]BAHAN!#REF!</definedName>
    <definedName name="atap.2">[50]BAHAN!$L$42</definedName>
    <definedName name="atap.3">[126]BAHAN!$L$29</definedName>
    <definedName name="atap.metal" localSheetId="17">[50]BAHAN!#REF!</definedName>
    <definedName name="atap.metal">[50]BAHAN!#REF!</definedName>
    <definedName name="Atap.seng" localSheetId="17">[50]ANALISA!#REF!</definedName>
    <definedName name="Atap.seng">[50]ANALISA!#REF!</definedName>
    <definedName name="atap.zinc" localSheetId="17">[50]BAHAN!#REF!</definedName>
    <definedName name="atap.zinc">[50]BAHAN!#REF!</definedName>
    <definedName name="ataponduline" localSheetId="17">[124]cover!#REF!</definedName>
    <definedName name="ataponduline">[124]cover!#REF!</definedName>
    <definedName name="atar" localSheetId="17">#REF!</definedName>
    <definedName name="atar">#REF!</definedName>
    <definedName name="ATB" localSheetId="9">#REF!</definedName>
    <definedName name="ATB" localSheetId="17">#REF!</definedName>
    <definedName name="ATB" localSheetId="5">#REF!</definedName>
    <definedName name="ATB">#REF!</definedName>
    <definedName name="atc" localSheetId="9">#REF!</definedName>
    <definedName name="atc" localSheetId="17">#REF!</definedName>
    <definedName name="atc" localSheetId="5">#REF!</definedName>
    <definedName name="atc">#REF!</definedName>
    <definedName name="ATK" localSheetId="17">#REF!</definedName>
    <definedName name="ATK">#REF!</definedName>
    <definedName name="atpm" localSheetId="17">[27]HARGA!#REF!</definedName>
    <definedName name="atpm">[27]HARGA!#REF!</definedName>
    <definedName name="audy" localSheetId="9">'[3]Kuantitas &amp; Harga'!#REF!</definedName>
    <definedName name="audy" localSheetId="17">'[3]Kuantitas &amp; Harga'!#REF!</definedName>
    <definedName name="audy" localSheetId="5">'[3]Kuantitas &amp; Harga'!#REF!</definedName>
    <definedName name="audy">'[3]Kuantitas &amp; Harga'!#REF!</definedName>
    <definedName name="AZASAS" localSheetId="17">#REF!</definedName>
    <definedName name="AZASAS">#REF!</definedName>
    <definedName name="b" localSheetId="17">#REF!</definedName>
    <definedName name="b">#REF!</definedName>
    <definedName name="B." localSheetId="17">#REF!</definedName>
    <definedName name="B.">#REF!</definedName>
    <definedName name="b.1001">[2]ANGKUT!$H$24</definedName>
    <definedName name="b.109" localSheetId="17">#REF!</definedName>
    <definedName name="b.109">#REF!</definedName>
    <definedName name="b.11">[2]ANGKUT!$H$15</definedName>
    <definedName name="b.19" localSheetId="17">#REF!</definedName>
    <definedName name="b.19">#REF!</definedName>
    <definedName name="b.22">[2]ANGKUT!$H$16</definedName>
    <definedName name="b.29" localSheetId="17">#REF!</definedName>
    <definedName name="b.29">#REF!</definedName>
    <definedName name="b.31">[2]ANGKUT!$H$17</definedName>
    <definedName name="b.39" localSheetId="17">#REF!</definedName>
    <definedName name="b.39">#REF!</definedName>
    <definedName name="b.41">[2]ANGKUT!$H$18</definedName>
    <definedName name="b.49" localSheetId="17">#REF!</definedName>
    <definedName name="b.49">#REF!</definedName>
    <definedName name="b.51">[2]ANGKUT!$H$19</definedName>
    <definedName name="b.59" localSheetId="17">#REF!</definedName>
    <definedName name="b.59">#REF!</definedName>
    <definedName name="b.61">[2]ANGKUT!$H$20</definedName>
    <definedName name="b.69" localSheetId="17">#REF!</definedName>
    <definedName name="b.69">#REF!</definedName>
    <definedName name="b.71">[2]ANGKUT!$H$21</definedName>
    <definedName name="b.79" localSheetId="17">#REF!</definedName>
    <definedName name="b.79">#REF!</definedName>
    <definedName name="b.81">[2]ANGKUT!$H$22</definedName>
    <definedName name="b.89" localSheetId="17">#REF!</definedName>
    <definedName name="b.89">#REF!</definedName>
    <definedName name="b.91">[2]ANGKUT!$H$23</definedName>
    <definedName name="b.99" localSheetId="17">#REF!</definedName>
    <definedName name="b.99">#REF!</definedName>
    <definedName name="B.Aparatur" localSheetId="17">#REF!</definedName>
    <definedName name="B.Aparatur">#REF!</definedName>
    <definedName name="b.belah" localSheetId="17">#REF!</definedName>
    <definedName name="b.belah">#REF!</definedName>
    <definedName name="B.Jambi" localSheetId="17">#REF!</definedName>
    <definedName name="B.Jambi">#REF!</definedName>
    <definedName name="b.k.meranti" localSheetId="17">#REF!</definedName>
    <definedName name="b.k.meranti">#REF!</definedName>
    <definedName name="B.Publik" localSheetId="17">#REF!</definedName>
    <definedName name="B.Publik">#REF!</definedName>
    <definedName name="b.super.5.10" localSheetId="9">#REF!</definedName>
    <definedName name="b.super.5.10" localSheetId="17">#REF!</definedName>
    <definedName name="b.super.5.10" localSheetId="5">#REF!</definedName>
    <definedName name="b.super.5.10">#REF!</definedName>
    <definedName name="B_KolomBalokPraktis">'[127]Analisa Harga Satuan'!$G$1193</definedName>
    <definedName name="B_MejaDapur">'[127]Analisa Harga Satuan'!$G$1878</definedName>
    <definedName name="b1000l" localSheetId="17">'[128]DU&amp;B'!#REF!</definedName>
    <definedName name="b1000l">'[128]DU&amp;B'!#REF!</definedName>
    <definedName name="b1000lh" localSheetId="17">'[128]DU&amp;B'!#REF!</definedName>
    <definedName name="b1000lh">'[128]DU&amp;B'!#REF!</definedName>
    <definedName name="b1000u" localSheetId="17">'[128]DU&amp;B'!#REF!</definedName>
    <definedName name="b1000u">'[128]DU&amp;B'!#REF!</definedName>
    <definedName name="b10u" localSheetId="17">'[128]DU&amp;B'!#REF!</definedName>
    <definedName name="b10u">'[128]DU&amp;B'!#REF!</definedName>
    <definedName name="b250u" localSheetId="17">'[128]DU&amp;B'!#REF!</definedName>
    <definedName name="b250u">'[128]DU&amp;B'!#REF!</definedName>
    <definedName name="b5l" localSheetId="17">'[128]DU&amp;B'!#REF!</definedName>
    <definedName name="b5l">'[128]DU&amp;B'!#REF!</definedName>
    <definedName name="b5lh" localSheetId="17">'[128]DU&amp;B'!#REF!</definedName>
    <definedName name="b5lh">'[128]DU&amp;B'!#REF!</definedName>
    <definedName name="BACK_HOE" localSheetId="17">[129]Rab!#REF!</definedName>
    <definedName name="BACK_HOE">[129]Rab!#REF!</definedName>
    <definedName name="backhoe" localSheetId="17">#REF!</definedName>
    <definedName name="backhoe">#REF!</definedName>
    <definedName name="bagaiman">'[3]Upah&amp;Bahan'!$C$23</definedName>
    <definedName name="BAHAN" localSheetId="17">#REF!</definedName>
    <definedName name="BAHAN">#REF!</definedName>
    <definedName name="BAHAN?">'[130]Harsat Bahan'!$A$6:$E$693</definedName>
    <definedName name="BAHAN_ALAT" localSheetId="17">#REF!</definedName>
    <definedName name="BAHAN_ALAT">#REF!</definedName>
    <definedName name="BAHU" localSheetId="9">'[64]Kuantitas &amp; Harga'!#REF!</definedName>
    <definedName name="BAHU" localSheetId="17">'[64]Kuantitas &amp; Harga'!#REF!</definedName>
    <definedName name="BAHU" localSheetId="6">'[64]Kuantitas &amp; Harga'!#REF!</definedName>
    <definedName name="BAHU" localSheetId="5">'[64]Kuantitas &amp; Harga'!#REF!</definedName>
    <definedName name="BAHU">'[64]Kuantitas &amp; Harga'!#REF!</definedName>
    <definedName name="baja" localSheetId="17">#REF!</definedName>
    <definedName name="baja">#REF!</definedName>
    <definedName name="baja_struktur" localSheetId="17">#REF!</definedName>
    <definedName name="baja_struktur">#REF!</definedName>
    <definedName name="BAJA_TUL" localSheetId="17">#REF!</definedName>
    <definedName name="BAJA_TUL">#REF!</definedName>
    <definedName name="bajaprofil" localSheetId="17">'[94]harga lama'!#REF!</definedName>
    <definedName name="bajaprofil">'[94]harga lama'!#REF!</definedName>
    <definedName name="bajaprofil_pas">'[112]AHS-SIPIL'!$H$688</definedName>
    <definedName name="bak_cuci1_pas">'[112]AHS-SIPIL'!$H$1089</definedName>
    <definedName name="bak_cuci2_pas">'[112]AHS-SIPIL'!$H$1102</definedName>
    <definedName name="bak_kontrol">'[112]AHS-SIPIL'!$H$1192</definedName>
    <definedName name="bak_mandi">'[112]AHS-SIPIL'!$H$1126</definedName>
    <definedName name="BAKAL1.4" localSheetId="17">#REF!</definedName>
    <definedName name="BAKAL1.4">#REF!</definedName>
    <definedName name="Bakau" localSheetId="17">#REF!</definedName>
    <definedName name="Bakau">#REF!</definedName>
    <definedName name="bakcuci_1">'[112]HD-SIPIL'!$D$108</definedName>
    <definedName name="bakcuci_2">'[112]HD-SIPIL'!$D$109</definedName>
    <definedName name="BakCuciPiring">'[127]Analisa Harga Satuan'!$G$1865</definedName>
    <definedName name="BakMandiFiber">'[127]Analisa Harga Satuan'!$G$1817</definedName>
    <definedName name="Balok" localSheetId="17">#REF!</definedName>
    <definedName name="Balok">#REF!</definedName>
    <definedName name="Balok_Latei" localSheetId="9">#REF!</definedName>
    <definedName name="Balok_Latei" localSheetId="17">#REF!</definedName>
    <definedName name="Balok_Latei">#REF!</definedName>
    <definedName name="Balok1" localSheetId="17">[116]ANALISA!#REF!</definedName>
    <definedName name="Balok1">[116]ANALISA!#REF!</definedName>
    <definedName name="Balok2" localSheetId="17">[116]ANALISA!#REF!</definedName>
    <definedName name="Balok2">[116]ANALISA!#REF!</definedName>
    <definedName name="Balok3" localSheetId="17">[116]ANALISA!#REF!</definedName>
    <definedName name="Balok3">[116]ANALISA!#REF!</definedName>
    <definedName name="Baloka" localSheetId="17">[116]ANALISA!#REF!</definedName>
    <definedName name="Baloka">[116]ANALISA!#REF!</definedName>
    <definedName name="baloklantaiI" localSheetId="17">[131]Analisis!#REF!</definedName>
    <definedName name="baloklantaiI">[131]Analisis!#REF!</definedName>
    <definedName name="baloklantaiII" localSheetId="17">[131]Analisis!#REF!</definedName>
    <definedName name="baloklantaiII">[131]Analisis!#REF!</definedName>
    <definedName name="baloklantaik" localSheetId="17">#REF!</definedName>
    <definedName name="baloklantaik">#REF!</definedName>
    <definedName name="Baloksopi2" localSheetId="17">[116]ANALISA!#REF!</definedName>
    <definedName name="Baloksopi2">[116]ANALISA!#REF!</definedName>
    <definedName name="Balokteras" localSheetId="17">[116]ANALISA!#REF!</definedName>
    <definedName name="Balokteras">[116]ANALISA!#REF!</definedName>
    <definedName name="bambu">[49]HASAT!$I$27</definedName>
    <definedName name="bantu" localSheetId="17">#REF!</definedName>
    <definedName name="bantu">#REF!</definedName>
    <definedName name="barang" localSheetId="17" hidden="1">#REF!</definedName>
    <definedName name="barang" hidden="1">#REF!</definedName>
    <definedName name="barben">[49]HASAT!$I$94</definedName>
    <definedName name="barcut">[49]HASAT!$I$95</definedName>
    <definedName name="BARRET" localSheetId="17">#REF!</definedName>
    <definedName name="BARRET">#REF!</definedName>
    <definedName name="base" localSheetId="17">#REF!</definedName>
    <definedName name="base">#REF!</definedName>
    <definedName name="BASE_A" localSheetId="17">#REF!</definedName>
    <definedName name="BASE_A">#REF!</definedName>
    <definedName name="BASE_B" localSheetId="17">#REF!</definedName>
    <definedName name="BASE_B">#REF!</definedName>
    <definedName name="base_S" localSheetId="17">#REF!</definedName>
    <definedName name="base_S">#REF!</definedName>
    <definedName name="Basecoarse" localSheetId="17">#REF!</definedName>
    <definedName name="Basecoarse">#REF!</definedName>
    <definedName name="Basibeton" localSheetId="17">[114]UPAH!#REF!</definedName>
    <definedName name="Basibeton">[114]UPAH!#REF!</definedName>
    <definedName name="bata" localSheetId="17">#REF!</definedName>
    <definedName name="bata">#REF!</definedName>
    <definedName name="Bata_1_12" localSheetId="9">#REF!</definedName>
    <definedName name="Bata_1_12" localSheetId="17">#REF!</definedName>
    <definedName name="Bata_1_12">#REF!</definedName>
    <definedName name="Bata_1_14" localSheetId="9">#REF!</definedName>
    <definedName name="Bata_1_14" localSheetId="17">#REF!</definedName>
    <definedName name="Bata_1_14">#REF!</definedName>
    <definedName name="Bata_12" localSheetId="9">#REF!</definedName>
    <definedName name="Bata_12" localSheetId="17">#REF!</definedName>
    <definedName name="Bata_12">#REF!</definedName>
    <definedName name="Bata_14" localSheetId="9">#REF!</definedName>
    <definedName name="Bata_14" localSheetId="17">#REF!</definedName>
    <definedName name="Bata_14">#REF!</definedName>
    <definedName name="bata_besar">'[112]HD-SIPIL'!$D$18</definedName>
    <definedName name="bata_pas1_4">'[112]AHS-SIPIL'!$H$401</definedName>
    <definedName name="Bata_ringan" localSheetId="9">#REF!</definedName>
    <definedName name="Bata_ringan" localSheetId="17">#REF!</definedName>
    <definedName name="Bata_ringan">#REF!</definedName>
    <definedName name="BATA1.2" localSheetId="17">#REF!</definedName>
    <definedName name="BATA1.2">#REF!</definedName>
    <definedName name="BATA1.4" localSheetId="17">#REF!</definedName>
    <definedName name="BATA1.4">#REF!</definedName>
    <definedName name="bata12" localSheetId="17">#REF!</definedName>
    <definedName name="bata12">#REF!</definedName>
    <definedName name="bata12_pas">'[112]AHS-SIPIL'!$H$385</definedName>
    <definedName name="bata14" localSheetId="17">#REF!</definedName>
    <definedName name="bata14">#REF!</definedName>
    <definedName name="Bata16">'[127]Analisa Harga Satuan'!$G$1269</definedName>
    <definedName name="Bata161bata">'[127]Analisa Harga Satuan'!$G$1284</definedName>
    <definedName name="BataKerawang">'[127]Analisa Harga Satuan'!$G$1299</definedName>
    <definedName name="batako">[90]Progress!$C$27</definedName>
    <definedName name="bath">'[112]HD-SIPIL'!$D$117</definedName>
    <definedName name="batu" localSheetId="17">#REF!</definedName>
    <definedName name="batu">#REF!</definedName>
    <definedName name="batu.jogja" localSheetId="17">#REF!</definedName>
    <definedName name="batu.jogja">#REF!</definedName>
    <definedName name="batu.kali">[126]BAHAN!$L$17</definedName>
    <definedName name="BATU_BATA">[50]BAHAN!$L$25</definedName>
    <definedName name="batu_kali" localSheetId="17">#REF!</definedName>
    <definedName name="batu_kali">#REF!</definedName>
    <definedName name="batu_kerikil">[132]Bahan!$M$18</definedName>
    <definedName name="BATU_KORAL">[132]Bahan!$M$17</definedName>
    <definedName name="batu_pecah">'[112]HD-SIPIL'!$D$15</definedName>
    <definedName name="batu10" localSheetId="17">[128]Analisa!#REF!</definedName>
    <definedName name="batu10">[128]Analisa!#REF!</definedName>
    <definedName name="batu1000" localSheetId="17">'[128]DU&amp;B'!#REF!</definedName>
    <definedName name="batu1000">'[128]DU&amp;B'!#REF!</definedName>
    <definedName name="batu15" localSheetId="17">'[94]harga lama'!#REF!</definedName>
    <definedName name="batu15">'[94]harga lama'!#REF!</definedName>
    <definedName name="batu1500" localSheetId="17">[128]Analisa!#REF!</definedName>
    <definedName name="batu1500">[128]Analisa!#REF!</definedName>
    <definedName name="batu15kg" localSheetId="17">'[94]harga lama'!#REF!</definedName>
    <definedName name="batu15kg">'[94]harga lama'!#REF!</definedName>
    <definedName name="batu20" localSheetId="17">'[94]harga lama'!#REF!</definedName>
    <definedName name="batu20">'[94]harga lama'!#REF!</definedName>
    <definedName name="batu23" localSheetId="17">'[94]harga lama'!#REF!</definedName>
    <definedName name="batu23">'[94]harga lama'!#REF!</definedName>
    <definedName name="batu40kg" localSheetId="17">'[94]harga lama'!#REF!</definedName>
    <definedName name="batu40kg">'[94]harga lama'!#REF!</definedName>
    <definedName name="batu5" localSheetId="17">'[128]DU&amp;B'!#REF!</definedName>
    <definedName name="batu5">'[128]DU&amp;B'!#REF!</definedName>
    <definedName name="batu57" localSheetId="17">'[94]harga lama'!#REF!</definedName>
    <definedName name="batu57">'[94]harga lama'!#REF!</definedName>
    <definedName name="Batubata">[133]UPAH!$D$22</definedName>
    <definedName name="BATUBELAH">'[95]Analisa Quarry'!$A$312:$J$411</definedName>
    <definedName name="BATUKALI">'[95]Analisa Quarry'!$A$226:$J$311</definedName>
    <definedName name="batukali_pas">'[112]AHS-SIPIL'!$H$369</definedName>
    <definedName name="batukosong" localSheetId="17">[131]Analisis!#REF!</definedName>
    <definedName name="batukosong">[131]Analisis!#REF!</definedName>
    <definedName name="batukosong_pas">'[112]AHS-SIPIL'!$H$353</definedName>
    <definedName name="BATUPADAS" localSheetId="17">#REF!</definedName>
    <definedName name="BATUPADAS">#REF!</definedName>
    <definedName name="batupecah" localSheetId="17">'[94]harga lama'!#REF!</definedName>
    <definedName name="batupecah">'[94]harga lama'!#REF!</definedName>
    <definedName name="batusaring" localSheetId="17">#REF!</definedName>
    <definedName name="batusaring">#REF!</definedName>
    <definedName name="BAU">[134]KOde!$A$9:$B$47</definedName>
    <definedName name="BAUT" localSheetId="17">#REF!</definedName>
    <definedName name="BAUT">#REF!</definedName>
    <definedName name="Baut34" localSheetId="17">#REF!</definedName>
    <definedName name="Baut34">#REF!</definedName>
    <definedName name="bb">[135]INPUT!$A$6</definedName>
    <definedName name="bbb">[135]INPUT!$E$6</definedName>
    <definedName name="bbet" localSheetId="17">#REF!</definedName>
    <definedName name="bbet">#REF!</definedName>
    <definedName name="Bbeton" localSheetId="17">#REF!</definedName>
    <definedName name="Bbeton">#REF!</definedName>
    <definedName name="bbj" localSheetId="17">#REF!</definedName>
    <definedName name="bbj">#REF!</definedName>
    <definedName name="BBPOL" localSheetId="17">#REF!</definedName>
    <definedName name="BBPOL">#REF!</definedName>
    <definedName name="bbusing" localSheetId="17">#REF!</definedName>
    <definedName name="bbusing">#REF!</definedName>
    <definedName name="bc" hidden="1">'[92]Agregat Halus &amp; Kasar'!$I$12:$I$20</definedName>
    <definedName name="BCA" localSheetId="17">#REF!</definedName>
    <definedName name="BCA">#REF!</definedName>
    <definedName name="bd" localSheetId="17">#REF!</definedName>
    <definedName name="bd">#REF!</definedName>
    <definedName name="be" localSheetId="17">#REF!</definedName>
    <definedName name="be">#REF!</definedName>
    <definedName name="bekisting" localSheetId="17">#REF!</definedName>
    <definedName name="bekisting">#REF!</definedName>
    <definedName name="Bekisting_Balok" localSheetId="9">#REF!</definedName>
    <definedName name="Bekisting_Balok" localSheetId="17">#REF!</definedName>
    <definedName name="Bekisting_Balok">#REF!</definedName>
    <definedName name="Bekisting_dinding" localSheetId="9">#REF!</definedName>
    <definedName name="Bekisting_dinding" localSheetId="17">#REF!</definedName>
    <definedName name="Bekisting_dinding">#REF!</definedName>
    <definedName name="Bekisting_Kolom" localSheetId="9">#REF!</definedName>
    <definedName name="Bekisting_Kolom" localSheetId="17">#REF!</definedName>
    <definedName name="Bekisting_Kolom">#REF!</definedName>
    <definedName name="Bekisting_Plat" localSheetId="9">#REF!</definedName>
    <definedName name="Bekisting_Plat" localSheetId="17">#REF!</definedName>
    <definedName name="Bekisting_Plat">#REF!</definedName>
    <definedName name="Bekisting_pondasi" localSheetId="9">#REF!</definedName>
    <definedName name="Bekisting_pondasi" localSheetId="17">#REF!</definedName>
    <definedName name="Bekisting_pondasi">#REF!</definedName>
    <definedName name="Bekisting_Sloof" localSheetId="9">#REF!</definedName>
    <definedName name="Bekisting_Sloof" localSheetId="17">#REF!</definedName>
    <definedName name="Bekisting_Sloof">#REF!</definedName>
    <definedName name="Bekisting_steel" localSheetId="9">#REF!</definedName>
    <definedName name="Bekisting_steel" localSheetId="17">#REF!</definedName>
    <definedName name="Bekisting_steel">#REF!</definedName>
    <definedName name="Bekisting_tangga" localSheetId="9">#REF!</definedName>
    <definedName name="Bekisting_tangga" localSheetId="17">#REF!</definedName>
    <definedName name="Bekisting_tangga">#REF!</definedName>
    <definedName name="Belincong" localSheetId="17">#REF!</definedName>
    <definedName name="Belincong">#REF!</definedName>
    <definedName name="benangan">'[112]AHS-SIPIL'!$H$456</definedName>
    <definedName name="bendrat">'[101]dft-harga'!$G$49</definedName>
    <definedName name="BENSIN" localSheetId="17">#REF!</definedName>
    <definedName name="BENSIN">#REF!</definedName>
    <definedName name="Berapen" localSheetId="9">#REF!</definedName>
    <definedName name="Berapen" localSheetId="17">#REF!</definedName>
    <definedName name="Berapen">#REF!</definedName>
    <definedName name="bersama" localSheetId="17">'[3]Kuantitas &amp; Harga'!#REF!</definedName>
    <definedName name="bersama">'[3]Kuantitas &amp; Harga'!#REF!</definedName>
    <definedName name="Besi" localSheetId="17">#REF!</definedName>
    <definedName name="Besi">#REF!</definedName>
    <definedName name="besi_baja">'[112]HD-SIPIL'!$D$42</definedName>
    <definedName name="BESI_BETON">[50]BAHAN!$L$27</definedName>
    <definedName name="besi_polos" localSheetId="17">#REF!</definedName>
    <definedName name="besi_polos">#REF!</definedName>
    <definedName name="besi_ulir" localSheetId="17">#REF!</definedName>
    <definedName name="besi_ulir">#REF!</definedName>
    <definedName name="besi10.sii" localSheetId="17">#REF!</definedName>
    <definedName name="besi10.sii">#REF!</definedName>
    <definedName name="besi12sii" localSheetId="17">#REF!</definedName>
    <definedName name="besi12sii">#REF!</definedName>
    <definedName name="besi13" localSheetId="17">#REF!</definedName>
    <definedName name="besi13">#REF!</definedName>
    <definedName name="besi13u" localSheetId="9">#REF!</definedName>
    <definedName name="besi13u" localSheetId="17">#REF!</definedName>
    <definedName name="besi13u" localSheetId="5">#REF!</definedName>
    <definedName name="besi13u">#REF!</definedName>
    <definedName name="besi16" localSheetId="9">#REF!</definedName>
    <definedName name="besi16" localSheetId="17">#REF!</definedName>
    <definedName name="besi16" localSheetId="5">#REF!</definedName>
    <definedName name="besi16">#REF!</definedName>
    <definedName name="besi16sii" localSheetId="9">#REF!</definedName>
    <definedName name="besi16sii" localSheetId="17">#REF!</definedName>
    <definedName name="besi16sii" localSheetId="5">#REF!</definedName>
    <definedName name="besi16sii">#REF!</definedName>
    <definedName name="besi16u" localSheetId="9">#REF!</definedName>
    <definedName name="besi16u" localSheetId="17">#REF!</definedName>
    <definedName name="besi16u">#REF!</definedName>
    <definedName name="besi19u" localSheetId="9">#REF!</definedName>
    <definedName name="besi19u" localSheetId="17">#REF!</definedName>
    <definedName name="besi19u">#REF!</definedName>
    <definedName name="BESI1KG" localSheetId="17">#REF!</definedName>
    <definedName name="BESI1KG">#REF!</definedName>
    <definedName name="BESI1M3" localSheetId="17">#REF!</definedName>
    <definedName name="BESI1M3">#REF!</definedName>
    <definedName name="besi6.sii" localSheetId="9">#REF!</definedName>
    <definedName name="besi6.sii" localSheetId="17">#REF!</definedName>
    <definedName name="besi6.sii">#REF!</definedName>
    <definedName name="besi6sii" localSheetId="9">#REF!</definedName>
    <definedName name="besi6sii" localSheetId="17">#REF!</definedName>
    <definedName name="besi6sii">#REF!</definedName>
    <definedName name="besi8sii" localSheetId="9">#REF!</definedName>
    <definedName name="besi8sii" localSheetId="17">#REF!</definedName>
    <definedName name="besi8sii">#REF!</definedName>
    <definedName name="BesiBeton" localSheetId="9">#REF!</definedName>
    <definedName name="besibeton">'[115]HARGA SATUAN'!$E$30</definedName>
    <definedName name="BESIBTON" localSheetId="17">#REF!</definedName>
    <definedName name="BESIBTON">#REF!</definedName>
    <definedName name="besikm" localSheetId="17">'[128]DU&amp;B'!#REF!</definedName>
    <definedName name="besikm">'[128]DU&amp;B'!#REF!</definedName>
    <definedName name="besil" localSheetId="17">'[128]DU&amp;B'!#REF!</definedName>
    <definedName name="besil">'[128]DU&amp;B'!#REF!</definedName>
    <definedName name="besilh" localSheetId="17">'[128]DU&amp;B'!#REF!</definedName>
    <definedName name="besilh">'[128]DU&amp;B'!#REF!</definedName>
    <definedName name="besipegangan" localSheetId="17">[124]cover!#REF!</definedName>
    <definedName name="besipegangan">[124]cover!#REF!</definedName>
    <definedName name="besistrip">'[115]HARGA SATUAN'!$E$132</definedName>
    <definedName name="besiu" localSheetId="17">'[128]DU&amp;B'!#REF!</definedName>
    <definedName name="besiu">'[128]DU&amp;B'!#REF!</definedName>
    <definedName name="beton" localSheetId="17">#REF!</definedName>
    <definedName name="beton">#REF!</definedName>
    <definedName name="beton.225m" localSheetId="9">#REF!</definedName>
    <definedName name="beton.225m" localSheetId="17">#REF!</definedName>
    <definedName name="beton.225m">#REF!</definedName>
    <definedName name="beton.tumbuk" localSheetId="9">#REF!</definedName>
    <definedName name="beton.tumbuk" localSheetId="17">#REF!</definedName>
    <definedName name="beton.tumbuk">#REF!</definedName>
    <definedName name="beton_B">'[112]AHS-SIPIL'!$H$275</definedName>
    <definedName name="beton_D">'[112]AHS-SIPIL'!$H$315</definedName>
    <definedName name="beton_F">'[112]AHS-SIPIL'!$H$338</definedName>
    <definedName name="beton_K250" localSheetId="17">#REF!</definedName>
    <definedName name="beton_K250">#REF!</definedName>
    <definedName name="beton_tumbuk">'[112]AHS-SIPIL'!$H$293</definedName>
    <definedName name="Beton135" localSheetId="17">#REF!</definedName>
    <definedName name="Beton135">#REF!</definedName>
    <definedName name="Beton136" localSheetId="17">#REF!</definedName>
    <definedName name="Beton136">#REF!</definedName>
    <definedName name="Beton175" localSheetId="9">#REF!</definedName>
    <definedName name="Beton175" localSheetId="17">#REF!</definedName>
    <definedName name="Beton175">#REF!</definedName>
    <definedName name="beton175m" localSheetId="9">#REF!</definedName>
    <definedName name="beton175m" localSheetId="17">#REF!</definedName>
    <definedName name="beton175m">#REF!</definedName>
    <definedName name="beton175R" localSheetId="9">#REF!</definedName>
    <definedName name="beton175R" localSheetId="17">#REF!</definedName>
    <definedName name="beton175R">#REF!</definedName>
    <definedName name="Beton225" localSheetId="9">#REF!</definedName>
    <definedName name="Beton225" localSheetId="17">#REF!</definedName>
    <definedName name="Beton225">#REF!</definedName>
    <definedName name="beton225r" localSheetId="9">#REF!</definedName>
    <definedName name="beton225r" localSheetId="17">#REF!</definedName>
    <definedName name="beton225r">#REF!</definedName>
    <definedName name="beton250m" localSheetId="9">#REF!</definedName>
    <definedName name="beton250m" localSheetId="17">#REF!</definedName>
    <definedName name="beton250m">#REF!</definedName>
    <definedName name="beton250r" localSheetId="9">#REF!</definedName>
    <definedName name="beton250r" localSheetId="17">#REF!</definedName>
    <definedName name="beton250r">#REF!</definedName>
    <definedName name="Beton300" localSheetId="9">#REF!</definedName>
    <definedName name="Beton300" localSheetId="17">#REF!</definedName>
    <definedName name="Beton300">#REF!</definedName>
    <definedName name="BETONBERT" localSheetId="17">#REF!</definedName>
    <definedName name="BETONBERT">#REF!</definedName>
    <definedName name="betonmassa" localSheetId="17">#REF!</definedName>
    <definedName name="betonmassa">#REF!</definedName>
    <definedName name="betontulang" localSheetId="17">[128]Analisa!#REF!</definedName>
    <definedName name="betontulang">[128]Analisa!#REF!</definedName>
    <definedName name="bg" localSheetId="9">#REF!</definedName>
    <definedName name="bg" localSheetId="17">#REF!</definedName>
    <definedName name="bg">#REF!</definedName>
    <definedName name="BHN">[122]MAP!$V$6</definedName>
    <definedName name="BIAYA_UMUM" localSheetId="17">#REF!</definedName>
    <definedName name="BIAYA_UMUM">#REF!</definedName>
    <definedName name="Biayadozer" localSheetId="17">#REF!</definedName>
    <definedName name="Biayadozer">#REF!</definedName>
    <definedName name="Biayadump" localSheetId="17">#REF!</definedName>
    <definedName name="Biayadump">#REF!</definedName>
    <definedName name="BiayaExcavator" localSheetId="17">#REF!</definedName>
    <definedName name="BiayaExcavator">#REF!</definedName>
    <definedName name="Biayamolen" localSheetId="17">#REF!</definedName>
    <definedName name="Biayamolen">#REF!</definedName>
    <definedName name="BiayaVibro" localSheetId="17">#REF!</definedName>
    <definedName name="BiayaVibro">#REF!</definedName>
    <definedName name="BID" localSheetId="17">#REF!</definedName>
    <definedName name="BID">#REF!</definedName>
    <definedName name="BILANG">[136]ISI!$B$10</definedName>
    <definedName name="binjai.xls" localSheetId="17" hidden="1">[137]H.Satuan!#REF!</definedName>
    <definedName name="binjai.xls" hidden="1">[137]H.Satuan!#REF!</definedName>
    <definedName name="BIPROFIL">#N/A</definedName>
    <definedName name="bk" localSheetId="17">#REF!</definedName>
    <definedName name="bk">#REF!</definedName>
    <definedName name="bkal">'[138]DU&amp;B'!$F$16</definedName>
    <definedName name="BKB" localSheetId="17">#REF!</definedName>
    <definedName name="BKB">#REF!</definedName>
    <definedName name="BKP" localSheetId="17">#REF!</definedName>
    <definedName name="BKP">#REF!</definedName>
    <definedName name="BLK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blk.d.laut" localSheetId="17">#REF!</definedName>
    <definedName name="blk.d.laut">#REF!</definedName>
    <definedName name="bln" localSheetId="17">#REF!</definedName>
    <definedName name="bln">#REF!</definedName>
    <definedName name="blp" localSheetId="17">#REF!</definedName>
    <definedName name="blp">#REF!</definedName>
    <definedName name="BM">[134]KOde!$A$66:$B$72</definedName>
    <definedName name="BODEM" localSheetId="17">#REF!</definedName>
    <definedName name="BODEM">#REF!</definedName>
    <definedName name="boker" localSheetId="9">'[3]Kuantitas &amp; Harga'!#REF!</definedName>
    <definedName name="boker" localSheetId="17">'[3]Kuantitas &amp; Harga'!#REF!</definedName>
    <definedName name="boker" localSheetId="6">'[3]Kuantitas &amp; Harga'!#REF!</definedName>
    <definedName name="boker">'[3]Kuantitas &amp; Harga'!#REF!</definedName>
    <definedName name="BOP">[134]KOde!$A$49:$B$64</definedName>
    <definedName name="borepile_alat" localSheetId="17">#REF!</definedName>
    <definedName name="borepile_alat">#REF!</definedName>
    <definedName name="borepile_pas" localSheetId="17">#REF!</definedName>
    <definedName name="borepile_pas">#REF!</definedName>
    <definedName name="borlistrik">'[139]HRG SAT BOW'!$E$98</definedName>
    <definedName name="borneo4.6" localSheetId="17">#REF!</definedName>
    <definedName name="borneo4.6">#REF!</definedName>
    <definedName name="borneo5.10" localSheetId="17">#REF!</definedName>
    <definedName name="borneo5.10">#REF!</definedName>
    <definedName name="borneo5.7" localSheetId="17">#REF!</definedName>
    <definedName name="borneo5.7">#REF!</definedName>
    <definedName name="borneo6.12" localSheetId="9">#REF!</definedName>
    <definedName name="borneo6.12" localSheetId="17">#REF!</definedName>
    <definedName name="borneo6.12" localSheetId="5">#REF!</definedName>
    <definedName name="borneo6.12">#REF!</definedName>
    <definedName name="bos">[140]REKAP!$I$32</definedName>
    <definedName name="bouplank" localSheetId="17">[131]Analisis!#REF!</definedName>
    <definedName name="bouplank">[131]Analisis!#REF!</definedName>
    <definedName name="bouwplank">'[112]Laporan Mingguan'!$AB$146</definedName>
    <definedName name="bouwplnk" localSheetId="9">#REF!</definedName>
    <definedName name="bouwplnk" localSheetId="17">#REF!</definedName>
    <definedName name="bouwplnk" localSheetId="5">#REF!</definedName>
    <definedName name="bouwplnk">#REF!</definedName>
    <definedName name="bp">[141]BAHAN!$L$25</definedName>
    <definedName name="Bplat" localSheetId="17">#REF!</definedName>
    <definedName name="Bplat">#REF!</definedName>
    <definedName name="bq" localSheetId="17">#REF!</definedName>
    <definedName name="bq">#REF!</definedName>
    <definedName name="BQEX">[142]BQ!$B$12:$K$425</definedName>
    <definedName name="Bronjong" localSheetId="17">#REF!</definedName>
    <definedName name="Bronjong">#REF!</definedName>
    <definedName name="BRONJONG_PAS" localSheetId="17">#REF!</definedName>
    <definedName name="BRONJONG_PAS">#REF!</definedName>
    <definedName name="broti_sembarang" localSheetId="17">#REF!</definedName>
    <definedName name="broti_sembarang">#REF!</definedName>
    <definedName name="BRUH">'[143]Harga Bahan'!$H$146</definedName>
    <definedName name="BS" localSheetId="17">#REF!</definedName>
    <definedName name="BS">#REF!</definedName>
    <definedName name="bsiku" localSheetId="17">#REF!</definedName>
    <definedName name="bsiku">#REF!</definedName>
    <definedName name="bsk" localSheetId="17">#REF!</definedName>
    <definedName name="bsk">#REF!</definedName>
    <definedName name="BST" localSheetId="17">#REF!</definedName>
    <definedName name="BST">#REF!</definedName>
    <definedName name="BT" localSheetId="17">#REF!</definedName>
    <definedName name="BT">#REF!</definedName>
    <definedName name="btn" localSheetId="17">#REF!</definedName>
    <definedName name="btn">#REF!</definedName>
    <definedName name="BTT" localSheetId="17">#REF!</definedName>
    <definedName name="BTT">#REF!</definedName>
    <definedName name="bu" localSheetId="17">[65]UPAH!#REF!</definedName>
    <definedName name="bu">[65]UPAH!#REF!</definedName>
    <definedName name="bubungan_pas">'[112]AHS-SIPIL'!$H$751</definedName>
    <definedName name="bubunganseng" localSheetId="17">[131]Analisis!#REF!</definedName>
    <definedName name="bubunganseng">[131]Analisis!#REF!</definedName>
    <definedName name="BUISTON" localSheetId="17">#REF!</definedName>
    <definedName name="BUISTON">#REF!</definedName>
    <definedName name="BUISTON20" localSheetId="17">#REF!</definedName>
    <definedName name="BUISTON20">#REF!</definedName>
    <definedName name="buiston40" localSheetId="17">#REF!</definedName>
    <definedName name="buiston40">#REF!</definedName>
    <definedName name="buldozer" localSheetId="17">#REF!</definedName>
    <definedName name="buldozer">#REF!</definedName>
    <definedName name="bulir" localSheetId="17">#REF!</definedName>
    <definedName name="bulir">#REF!</definedName>
    <definedName name="bull" localSheetId="17">#REF!</definedName>
    <definedName name="bull">#REF!</definedName>
    <definedName name="BULLDOZER">[95]Peralatan!$A$187:$J$245</definedName>
    <definedName name="bunga">'[144]INFORMASI UMUM'!$K$49</definedName>
    <definedName name="Buruh" localSheetId="17">#REF!</definedName>
    <definedName name="Buruh">#REF!</definedName>
    <definedName name="busa" localSheetId="17">[50]BAHAN!#REF!</definedName>
    <definedName name="busa">[50]BAHAN!#REF!</definedName>
    <definedName name="buseter" localSheetId="17">[145]BAHAN!#REF!</definedName>
    <definedName name="buseter">[145]BAHAN!#REF!</definedName>
    <definedName name="butater" localSheetId="17">[145]BAHAN!#REF!</definedName>
    <definedName name="butater">[145]BAHAN!#REF!</definedName>
    <definedName name="buter" localSheetId="17">[145]BAHAN!#REF!</definedName>
    <definedName name="buter">[145]BAHAN!#REF!</definedName>
    <definedName name="C." localSheetId="17">#REF!</definedName>
    <definedName name="C.">#REF!</definedName>
    <definedName name="c.maxi" localSheetId="17">#REF!</definedName>
    <definedName name="c.maxi">#REF!</definedName>
    <definedName name="c.mowi.dlm" localSheetId="17">#REF!</definedName>
    <definedName name="c.mowi.dlm">#REF!</definedName>
    <definedName name="c.mowi.luar" localSheetId="9">#REF!</definedName>
    <definedName name="c.mowi.luar" localSheetId="17">#REF!</definedName>
    <definedName name="c.mowi.luar" localSheetId="5">#REF!</definedName>
    <definedName name="c.mowi.luar">#REF!</definedName>
    <definedName name="c.vinilex.dlm" localSheetId="9">#REF!</definedName>
    <definedName name="c.vinilex.dlm" localSheetId="17">#REF!</definedName>
    <definedName name="c.vinilex.dlm">#REF!</definedName>
    <definedName name="c.vinilex.sjs" localSheetId="9">#REF!</definedName>
    <definedName name="c.vinilex.sjs" localSheetId="17">#REF!</definedName>
    <definedName name="c.vinilex.sjs">#REF!</definedName>
    <definedName name="C_" localSheetId="17">#REF!</definedName>
    <definedName name="C_">#REF!</definedName>
    <definedName name="C_10">[146]Recovered_Sheet1!$G$408</definedName>
    <definedName name="C_18">[146]Recovered_Sheet1!$G$508</definedName>
    <definedName name="C_2">[146]Recovered_Sheet1!$G$304</definedName>
    <definedName name="C_20">[146]Recovered_Sheet1!$G$536</definedName>
    <definedName name="C_22">[146]Recovered_Sheet1!$G$563</definedName>
    <definedName name="C_3">[146]Recovered_Sheet1!$G$318</definedName>
    <definedName name="C_4">[146]Recovered_Sheet1!$G$332</definedName>
    <definedName name="C_9">[146]Recovered_Sheet1!$G$395</definedName>
    <definedName name="CABOK" localSheetId="17">#REF!</definedName>
    <definedName name="CABOK">#REF!</definedName>
    <definedName name="CAINSAW" localSheetId="17">#REF!</definedName>
    <definedName name="CAINSAW">#REF!</definedName>
    <definedName name="CAKIL" localSheetId="17">#REF!</definedName>
    <definedName name="CAKIL">#REF!</definedName>
    <definedName name="cakla" localSheetId="17">[65]UPAH!#REF!</definedName>
    <definedName name="cakla">[65]UPAH!#REF!</definedName>
    <definedName name="campuranpanaslatasir" localSheetId="17">#REF!</definedName>
    <definedName name="campuranpanaslatasir">#REF!</definedName>
    <definedName name="Cansteen">[93]Analisa!$G$1084</definedName>
    <definedName name="CAPE01">[79]ALAT!$Q$19</definedName>
    <definedName name="CAPE03">[79]ALAT!$Q$21</definedName>
    <definedName name="cape06">[79]ALAT!$Q$24</definedName>
    <definedName name="CAPE09">[79]ALAT!$Q$27</definedName>
    <definedName name="CAPE15">[79]ALAT!$Q$33</definedName>
    <definedName name="casingpvc2" localSheetId="17">[50]BAHAN!#REF!</definedName>
    <definedName name="casingpvc2">[50]BAHAN!#REF!</definedName>
    <definedName name="casingpvc2.5" localSheetId="17">[50]BAHAN!#REF!</definedName>
    <definedName name="casingpvc2.5">[50]BAHAN!#REF!</definedName>
    <definedName name="casingpvc4" localSheetId="17">[50]BAHAN!#REF!</definedName>
    <definedName name="casingpvc4">[50]BAHAN!#REF!</definedName>
    <definedName name="cat" localSheetId="17">#REF!</definedName>
    <definedName name="cat">#REF!</definedName>
    <definedName name="cat.dasar" localSheetId="17">[50]BAHAN!#REF!</definedName>
    <definedName name="cat.dasar">[50]BAHAN!#REF!</definedName>
    <definedName name="cat.menie" localSheetId="17">[50]ANALISA!#REF!</definedName>
    <definedName name="cat.menie">[50]ANALISA!#REF!</definedName>
    <definedName name="cat.papan" localSheetId="17">[50]BAHAN!#REF!</definedName>
    <definedName name="cat.papan">[50]BAHAN!#REF!</definedName>
    <definedName name="Cat_Kayu">'[127]Analisa Harga Satuan'!$G$2673</definedName>
    <definedName name="CAT_KILAT">[50]BAHAN!$L$40</definedName>
    <definedName name="cat_marka" localSheetId="17">#REF!</definedName>
    <definedName name="cat_marka">#REF!</definedName>
    <definedName name="Cat_menie" localSheetId="9">#REF!</definedName>
    <definedName name="CAT_MENIE" localSheetId="17">[50]BAHAN!#REF!</definedName>
    <definedName name="CAT_MENIE">[50]BAHAN!#REF!</definedName>
    <definedName name="Cat_minyak" localSheetId="9">#REF!</definedName>
    <definedName name="cat_minyak">'[112]HD-SIPIL'!$D$56</definedName>
    <definedName name="cat_papan">[147]BAHAN!$L$20</definedName>
    <definedName name="Cat_tembok" localSheetId="9">#REF!</definedName>
    <definedName name="CAT_TEMBOK">[50]BAHAN!$L$41</definedName>
    <definedName name="CATBESI" localSheetId="17">#REF!</definedName>
    <definedName name="CATBESI">#REF!</definedName>
    <definedName name="CATBOK" localSheetId="17">#REF!</definedName>
    <definedName name="CATBOK">#REF!</definedName>
    <definedName name="Catexterior">'[127]Analisa Harga Satuan'!$G$2699</definedName>
    <definedName name="CatInterior">'[127]Analisa Harga Satuan'!$G$2712</definedName>
    <definedName name="catkosen" localSheetId="17">[131]Analisis!#REF!</definedName>
    <definedName name="catkosen">[131]Analisis!#REF!</definedName>
    <definedName name="CATLAT" localSheetId="17">#REF!</definedName>
    <definedName name="CATLAT">#REF!</definedName>
    <definedName name="catmeni" localSheetId="17">[131]Analisis!#REF!</definedName>
    <definedName name="catmeni">[131]Analisis!#REF!</definedName>
    <definedName name="catmenie" localSheetId="17">'[94]harga lama'!#REF!</definedName>
    <definedName name="catmenie">'[94]harga lama'!#REF!</definedName>
    <definedName name="Catminyak">[93]Analisa!$G$1071</definedName>
    <definedName name="CatPlafond">'[127]Analisa Harga Satuan'!$G$2725</definedName>
    <definedName name="cattembok" localSheetId="17">[131]Analisis!#REF!</definedName>
    <definedName name="cattembok">[131]Analisis!#REF!</definedName>
    <definedName name="cc">[135]INPUT!$A$8</definedName>
    <definedName name="CC_06">'[89]HRG BHN'!$G$61</definedName>
    <definedName name="ccc">[135]INPUT!$E$8</definedName>
    <definedName name="CCCC">[14]alat!$AW$32</definedName>
    <definedName name="CCCCCC" localSheetId="17" hidden="1">[41]LOADDAT!#REF!</definedName>
    <definedName name="CCCCCC" hidden="1">[41]LOADDAT!#REF!</definedName>
    <definedName name="CDB_ICI">#N/A</definedName>
    <definedName name="CDB_MATX">#N/A</definedName>
    <definedName name="CDB_VINI">#N/A</definedName>
    <definedName name="CDU_ICI">#N/A</definedName>
    <definedName name="CDU_MATX">#N/A</definedName>
    <definedName name="CDU_VINI">#N/A</definedName>
    <definedName name="cek" localSheetId="17">[74]Rekap!#REF!</definedName>
    <definedName name="cek">[74]Rekap!#REF!</definedName>
    <definedName name="cement" localSheetId="17">#REF!</definedName>
    <definedName name="cement">#REF!</definedName>
    <definedName name="cendana" localSheetId="9">#REF!</definedName>
    <definedName name="cendana" localSheetId="17">#REF!</definedName>
    <definedName name="cendana">#REF!</definedName>
    <definedName name="Cermin" localSheetId="9">#REF!</definedName>
    <definedName name="Cermin" localSheetId="17">#REF!</definedName>
    <definedName name="Cermin">#REF!</definedName>
    <definedName name="Cermin5mm">'[127]Analisa Harga Satuan'!$G$2286</definedName>
    <definedName name="cerucuk">'[101]dft-harga'!$G$58</definedName>
    <definedName name="cetakan" localSheetId="17">#REF!</definedName>
    <definedName name="cetakan">#REF!</definedName>
    <definedName name="CHAIN">'[112]HD-SIPIL'!$D$152</definedName>
    <definedName name="CHAIN_SAW" localSheetId="17">[129]Rab!#REF!</definedName>
    <definedName name="CHAIN_SAW">[129]Rab!#REF!</definedName>
    <definedName name="CHAIN_SAW2" localSheetId="17">#REF!</definedName>
    <definedName name="CHAIN_SAW2">#REF!</definedName>
    <definedName name="cinta" localSheetId="9">#REF!</definedName>
    <definedName name="cinta" localSheetId="17">#REF!</definedName>
    <definedName name="cinta">#REF!</definedName>
    <definedName name="ck" localSheetId="17">[65]UPAH!#REF!</definedName>
    <definedName name="ck">[65]UPAH!#REF!</definedName>
    <definedName name="CLEANOUT" localSheetId="17">#REF!</definedName>
    <definedName name="CLEANOUT">#REF!</definedName>
    <definedName name="Clearing" localSheetId="17">#REF!</definedName>
    <definedName name="Clearing">#REF!</definedName>
    <definedName name="Closet.c420" localSheetId="9">#REF!</definedName>
    <definedName name="Closet.c420" localSheetId="17">#REF!</definedName>
    <definedName name="Closet.c420">#REF!</definedName>
    <definedName name="Closet.ddk" localSheetId="9">#REF!</definedName>
    <definedName name="Closet.ddk" localSheetId="17">#REF!</definedName>
    <definedName name="Closet.ddk">#REF!</definedName>
    <definedName name="closet.jkok" localSheetId="9">#REF!</definedName>
    <definedName name="closet.jkok" localSheetId="17">#REF!</definedName>
    <definedName name="closet.jkok">#REF!</definedName>
    <definedName name="CLVC3">0.1</definedName>
    <definedName name="cm" localSheetId="17">[65]UPAH!#REF!</definedName>
    <definedName name="cm">[65]UPAH!#REF!</definedName>
    <definedName name="CO_OPERATOR" localSheetId="17">#REF!</definedName>
    <definedName name="CO_OPERATOR">#REF!</definedName>
    <definedName name="CO_SUPIR" localSheetId="17">#REF!</definedName>
    <definedName name="CO_SUPIR">#REF!</definedName>
    <definedName name="COA">[148]KENDALI!$A$1:$D$328</definedName>
    <definedName name="Coating">[149]Analisa!$F$1204</definedName>
    <definedName name="coba" hidden="1">'[150]SITE-E'!$AI$33:$AI$144</definedName>
    <definedName name="Code" localSheetId="17" hidden="1">#REF!</definedName>
    <definedName name="Code" hidden="1">#REF!</definedName>
    <definedName name="cokla" localSheetId="17">[65]UPAH!#REF!</definedName>
    <definedName name="cokla">[65]UPAH!#REF!</definedName>
    <definedName name="cokpin" localSheetId="17">[65]UPAH!#REF!</definedName>
    <definedName name="cokpin">[65]UPAH!#REF!</definedName>
    <definedName name="CoMekanik" localSheetId="17">#REF!</definedName>
    <definedName name="CoMekanik">#REF!</definedName>
    <definedName name="COMMON1" localSheetId="17">#REF!</definedName>
    <definedName name="COMMON1">#REF!</definedName>
    <definedName name="COMPACTO" localSheetId="17">#REF!</definedName>
    <definedName name="COMPACTO">#REF!</definedName>
    <definedName name="compresor" localSheetId="17">#REF!</definedName>
    <definedName name="compresor">#REF!</definedName>
    <definedName name="COMPRESSOR" localSheetId="17">#REF!</definedName>
    <definedName name="COMPRESSOR">#REF!</definedName>
    <definedName name="conblok">[151]BAHAN!$L$20</definedName>
    <definedName name="concrate" localSheetId="17">#REF!</definedName>
    <definedName name="concrate">#REF!</definedName>
    <definedName name="concrete" localSheetId="9">'[152]WF '!#REF!</definedName>
    <definedName name="concrete" localSheetId="17">'[153]WF '!#REF!</definedName>
    <definedName name="concrete" localSheetId="6">'[152]WF '!#REF!</definedName>
    <definedName name="concrete" localSheetId="5">'[153]WF '!#REF!</definedName>
    <definedName name="concrete">'[153]WF '!#REF!</definedName>
    <definedName name="CONCRETE_MIXER" localSheetId="17">#REF!</definedName>
    <definedName name="CONCRETE_MIXER">#REF!</definedName>
    <definedName name="CONCRETE_VIBRO" localSheetId="17">#REF!</definedName>
    <definedName name="CONCRETE_VIBRO">#REF!</definedName>
    <definedName name="CONCRETEMIXER">[95]Peralatan!$A$305:$J$363</definedName>
    <definedName name="CONCRETEVIBRO">[95]Peralatan!$A$1131:$J$1189</definedName>
    <definedName name="cone">[126]BAHAN!$L$49</definedName>
    <definedName name="CONMIX" localSheetId="17">#REF!</definedName>
    <definedName name="CONMIX">#REF!</definedName>
    <definedName name="conus">[49]HASAT!$I$55</definedName>
    <definedName name="CONVIB" localSheetId="17">#REF!</definedName>
    <definedName name="CONVIB">#REF!</definedName>
    <definedName name="cooperator">[22]UPAH!$J$15</definedName>
    <definedName name="COR.123" localSheetId="17">#REF!</definedName>
    <definedName name="COR.123">#REF!</definedName>
    <definedName name="COR.135" localSheetId="17">#REF!</definedName>
    <definedName name="COR.135">#REF!</definedName>
    <definedName name="CorBeton175" localSheetId="17">'[154]An. Beton'!#REF!</definedName>
    <definedName name="CorBeton175">'[154]An. Beton'!#REF!</definedName>
    <definedName name="CorBeton225" localSheetId="17">'[154]An. Beton'!#REF!</definedName>
    <definedName name="CorBeton225">'[154]An. Beton'!#REF!</definedName>
    <definedName name="Corijmcs" localSheetId="17">'[83]anl-gedung-lama'!#REF!</definedName>
    <definedName name="Corijmcs">'[83]anl-gedung-lama'!#REF!</definedName>
    <definedName name="cov">'[155]ANALISA '!$AD$1148</definedName>
    <definedName name="COVER" localSheetId="17">'[156]ANALISA '!#REF!</definedName>
    <definedName name="COVER">'[156]ANALISA '!#REF!</definedName>
    <definedName name="cp">[49]HASAT!$I$98</definedName>
    <definedName name="cr">'[2]Upah&amp;Bahan'!$U$1213</definedName>
    <definedName name="cra">'[2]Upah&amp;Bahan'!$U$1157</definedName>
    <definedName name="Crane">[157]rekap!$D$77</definedName>
    <definedName name="crane15" localSheetId="17">#REF!</definedName>
    <definedName name="crane15">#REF!</definedName>
    <definedName name="crane75" localSheetId="17">#REF!</definedName>
    <definedName name="crane75">#REF!</definedName>
    <definedName name="craz">'[2]Upah&amp;Bahan'!$U$1101</definedName>
    <definedName name="crazy">'[2]Upah&amp;Bahan'!$U$1045</definedName>
    <definedName name="_xlnm.Criteria" localSheetId="17">#REF!</definedName>
    <definedName name="_xlnm.Criteria">#REF!</definedName>
    <definedName name="cs" localSheetId="17">[61]BPS!#REF!</definedName>
    <definedName name="cs">[61]BPS!#REF!</definedName>
    <definedName name="ct" localSheetId="17">#REF!</definedName>
    <definedName name="ct">#REF!</definedName>
    <definedName name="CUPI" localSheetId="17">#REF!</definedName>
    <definedName name="CUPI">#REF!</definedName>
    <definedName name="CV">[140]REKAP!$I$28</definedName>
    <definedName name="cvPT">[135]INPUT!$E$18</definedName>
    <definedName name="cy" localSheetId="17">#REF!</definedName>
    <definedName name="cy">#REF!</definedName>
    <definedName name="cycllop" localSheetId="9">#REF!</definedName>
    <definedName name="cycllop" localSheetId="17">#REF!</definedName>
    <definedName name="cycllop" localSheetId="5">#REF!</definedName>
    <definedName name="cycllop">#REF!</definedName>
    <definedName name="cycloop" localSheetId="17">[131]Analisis!#REF!</definedName>
    <definedName name="cycloop">[131]Analisis!#REF!</definedName>
    <definedName name="cyclope" localSheetId="17">#REF!</definedName>
    <definedName name="cyclope">#REF!</definedName>
    <definedName name="d">'[2]Upah&amp;Bahan'!$C$18</definedName>
    <definedName name="D." localSheetId="17">#REF!</definedName>
    <definedName name="D.">#REF!</definedName>
    <definedName name="D.13" localSheetId="17">#REF!</definedName>
    <definedName name="D.13">#REF!</definedName>
    <definedName name="D3T" localSheetId="17">[158]DASK!#REF!</definedName>
    <definedName name="D3T">[158]DASK!#REF!</definedName>
    <definedName name="da" hidden="1">[44]TJ1Q47!$J$7:$J$31</definedName>
    <definedName name="DAB">[159]DAB!$1:$1048576</definedName>
    <definedName name="DAERAH" localSheetId="17">#REF!</definedName>
    <definedName name="DAERAH">#REF!</definedName>
    <definedName name="dafar" localSheetId="17">#REF!</definedName>
    <definedName name="dafar">#REF!</definedName>
    <definedName name="Daftar_Bahan" localSheetId="9">#REF!</definedName>
    <definedName name="Daftar_Bahan" localSheetId="17">#REF!</definedName>
    <definedName name="Daftar_Bahan">#REF!</definedName>
    <definedName name="daftarharga">[160]HSBahan!$A$15:$H$96</definedName>
    <definedName name="DAFTARSEWA" localSheetId="17">#REF!</definedName>
    <definedName name="DAFTARSEWA">#REF!</definedName>
    <definedName name="DAFTARUPAHBAHAN" localSheetId="17">#REF!</definedName>
    <definedName name="DAFTARUPAHBAHAN">#REF!</definedName>
    <definedName name="daftr" localSheetId="17">'[161]4-Basic Price'!#REF!</definedName>
    <definedName name="daftr">'[161]4-Basic Price'!#REF!</definedName>
    <definedName name="Dana20" localSheetId="17">#REF!</definedName>
    <definedName name="Dana20">#REF!</definedName>
    <definedName name="data">[162]MAP!$N$16</definedName>
    <definedName name="data1" localSheetId="17" hidden="1">#REF!</definedName>
    <definedName name="data1" hidden="1">#REF!</definedName>
    <definedName name="data2" localSheetId="17" hidden="1">#REF!</definedName>
    <definedName name="data2" hidden="1">#REF!</definedName>
    <definedName name="data3" localSheetId="17" hidden="1">#REF!</definedName>
    <definedName name="data3" hidden="1">#REF!</definedName>
    <definedName name="dataaa" localSheetId="17">#REF!</definedName>
    <definedName name="dataaa">#REF!</definedName>
    <definedName name="_xlnm.Database" localSheetId="17">#REF!</definedName>
    <definedName name="_xlnm.Database">#REF!</definedName>
    <definedName name="DATAUPAH">'[74]4-Basic Price'!$F$11:$H$44</definedName>
    <definedName name="day" localSheetId="9">#REF!</definedName>
    <definedName name="day" localSheetId="17">#REF!</definedName>
    <definedName name="day" localSheetId="5">#REF!</definedName>
    <definedName name="day">#REF!</definedName>
    <definedName name="DAYWORKS" localSheetId="9">'[64]Kuantitas &amp; Harga'!#REF!</definedName>
    <definedName name="DAYWORKS" localSheetId="17">'[64]Kuantitas &amp; Harga'!#REF!</definedName>
    <definedName name="DAYWORKS" localSheetId="5">'[64]Kuantitas &amp; Harga'!#REF!</definedName>
    <definedName name="DAYWORKS">'[64]Kuantitas &amp; Harga'!#REF!</definedName>
    <definedName name="dc">[163]DC!$V$39</definedName>
    <definedName name="dd" localSheetId="17">[100]MFC!#REF!</definedName>
    <definedName name="dd">[100]MFC!#REF!</definedName>
    <definedName name="ddd">[135]INPUT!$E$10</definedName>
    <definedName name="dddd" localSheetId="17">#REF!</definedName>
    <definedName name="dddd">#REF!</definedName>
    <definedName name="DDL" localSheetId="17">#REF!</definedName>
    <definedName name="DDL">#REF!</definedName>
    <definedName name="ddsd" localSheetId="17">#REF!</definedName>
    <definedName name="ddsd">#REF!</definedName>
    <definedName name="ded" localSheetId="17">[61]BPS!#REF!</definedName>
    <definedName name="ded">[61]BPS!#REF!</definedName>
    <definedName name="DELL" localSheetId="17">#REF!</definedName>
    <definedName name="DELL">#REF!</definedName>
    <definedName name="dem" localSheetId="17">[65]UPAH!#REF!</definedName>
    <definedName name="dem">[65]UPAH!#REF!</definedName>
    <definedName name="dempul" localSheetId="17">[124]cover!#REF!</definedName>
    <definedName name="dempul">[124]cover!#REF!</definedName>
    <definedName name="dempultembok">'[101]dft-harga'!$G$36</definedName>
    <definedName name="dengan">'[3]Upah&amp;Bahan'!$C$24</definedName>
    <definedName name="densopaste" localSheetId="17">'[94]harga lama'!#REF!</definedName>
    <definedName name="densopaste">'[94]harga lama'!#REF!</definedName>
    <definedName name="densopool" localSheetId="17">'[94]harga lama'!#REF!</definedName>
    <definedName name="densopool">'[94]harga lama'!#REF!</definedName>
    <definedName name="densotape" localSheetId="17">'[94]harga lama'!#REF!</definedName>
    <definedName name="densotape">'[94]harga lama'!#REF!</definedName>
    <definedName name="des" localSheetId="17">#REF!</definedName>
    <definedName name="des">#REF!</definedName>
    <definedName name="DESN" localSheetId="17">#REF!</definedName>
    <definedName name="DESN">#REF!</definedName>
    <definedName name="DF">[14]alat!$BD$306</definedName>
    <definedName name="dfbgdsg">'[164]HRG SATUAN'!$G$13</definedName>
    <definedName name="DFDDFFF">[14]alat!$A$414:$J$472</definedName>
    <definedName name="DFDF" localSheetId="17">#REF!</definedName>
    <definedName name="DFDF">#REF!</definedName>
    <definedName name="DFGASD" hidden="1">[44]TJ1Q47!$E$7:$E$31</definedName>
    <definedName name="DFGDSFGDSFG" hidden="1">[44]TJ1Q47!$E$7:$E$31</definedName>
    <definedName name="DFGHJK" hidden="1">[44]TJ1Q47!$G$7:$G$31</definedName>
    <definedName name="dfr" hidden="1">[125]TJ1Q47!$G$7:$G$31</definedName>
    <definedName name="dgadga" localSheetId="17" hidden="1">'[165]ANL-EI'!#REF!</definedName>
    <definedName name="dgadga" hidden="1">'[165]ANL-EI'!#REF!</definedName>
    <definedName name="dgf">[166]BAHAN!$L$24</definedName>
    <definedName name="Dibuat_Oleh">[84]INPUT!$A$24</definedName>
    <definedName name="DIR">[136]ISI!$B$7</definedName>
    <definedName name="Direksi" localSheetId="17">#REF!</definedName>
    <definedName name="Direksi">#REF!</definedName>
    <definedName name="direktur">[99]Sheet1!$C$11</definedName>
    <definedName name="DIRUT">[167]FAK!$B$16</definedName>
    <definedName name="Discount" localSheetId="17" hidden="1">#REF!</definedName>
    <definedName name="Discount" hidden="1">#REF!</definedName>
    <definedName name="Disetujui_Oleh">[84]INPUT!$A$20</definedName>
    <definedName name="display_area_2" localSheetId="17" hidden="1">#REF!</definedName>
    <definedName name="display_area_2" hidden="1">#REF!</definedName>
    <definedName name="div" localSheetId="9">#REF!</definedName>
    <definedName name="div" localSheetId="17">#REF!</definedName>
    <definedName name="div" localSheetId="5">#REF!</definedName>
    <definedName name="div">#REF!</definedName>
    <definedName name="DIV10ASB">'[168]Kuantitas &amp; Harga'!$H$499</definedName>
    <definedName name="DIV1ASB">'[168]Kuantitas &amp; Harga'!$H$21</definedName>
    <definedName name="DIV2ASB">'[168]Kuantitas &amp; Harga'!$H$40</definedName>
    <definedName name="DIV3ASB">'[168]Kuantitas &amp; Harga'!$H$65</definedName>
    <definedName name="DIV4ASB">'[168]Kuantitas &amp; Harga'!$H$99</definedName>
    <definedName name="DIV5ASB">'[168]Kuantitas &amp; Harga'!$H$114</definedName>
    <definedName name="DIV6ASB">'[168]Kuantitas &amp; Harga'!$H$183</definedName>
    <definedName name="DIV7ASB">'[168]Kuantitas &amp; Harga'!$H$362</definedName>
    <definedName name="DIV8ASB">'[168]Kuantitas &amp; Harga'!$H$436</definedName>
    <definedName name="DIV9ASB">'[168]Kuantitas &amp; Harga'!$H$483</definedName>
    <definedName name="DIVISI" localSheetId="17">#REF!</definedName>
    <definedName name="DIVISI">#REF!</definedName>
    <definedName name="Dnding.sirih" localSheetId="17">[50]ANALISA!#REF!</definedName>
    <definedName name="Dnding.sirih">[50]ANALISA!#REF!</definedName>
    <definedName name="Dokumentasi" localSheetId="17">#REF!</definedName>
    <definedName name="Dokumentasi">#REF!</definedName>
    <definedName name="dolken" localSheetId="17">#REF!</definedName>
    <definedName name="dolken">#REF!</definedName>
    <definedName name="door_close">'[112]HD-SIPIL'!$D$128</definedName>
    <definedName name="door_close_pas">'[112]AHS-SIPIL'!$H$662</definedName>
    <definedName name="door_stop">'[112]HD-SIPIL'!$D$129</definedName>
    <definedName name="door_stop_pas">'[112]AHS-SIPIL'!$H$649</definedName>
    <definedName name="dop" localSheetId="17">[65]UPAH!#REF!</definedName>
    <definedName name="dop">[65]UPAH!#REF!</definedName>
    <definedName name="DOSER" localSheetId="17">#REF!</definedName>
    <definedName name="DOSER">#REF!</definedName>
    <definedName name="Dozer" localSheetId="17">#REF!</definedName>
    <definedName name="Dozer">#REF!</definedName>
    <definedName name="DPJ_B_M">#N/A</definedName>
    <definedName name="DPJ_B_MB">#N/A</definedName>
    <definedName name="dr" localSheetId="17">[169]Anl!#REF!</definedName>
    <definedName name="dr">[169]Anl!#REF!</definedName>
    <definedName name="Draftman" localSheetId="17">#REF!</definedName>
    <definedName name="Draftman">#REF!</definedName>
    <definedName name="DRAINASE" localSheetId="9">#REF!</definedName>
    <definedName name="DRAINASE" localSheetId="17">#REF!</definedName>
    <definedName name="DRAINASE" localSheetId="5">#REF!</definedName>
    <definedName name="DRAINASE">#REF!</definedName>
    <definedName name="drgd">'[164]HRG SATUAN'!$G$21</definedName>
    <definedName name="drkeet" localSheetId="9">#REF!</definedName>
    <definedName name="drkeet" localSheetId="17">#REF!</definedName>
    <definedName name="drkeet" localSheetId="5">#REF!</definedName>
    <definedName name="drkeet">#REF!</definedName>
    <definedName name="DRM18W" localSheetId="17">#REF!</definedName>
    <definedName name="DRM18W">#REF!</definedName>
    <definedName name="drumpencampur" localSheetId="17">#REF!</definedName>
    <definedName name="drumpencampur">#REF!</definedName>
    <definedName name="drumpenyemprot" localSheetId="17">#REF!</definedName>
    <definedName name="drumpenyemprot">#REF!</definedName>
    <definedName name="dsdw" localSheetId="17">#REF!</definedName>
    <definedName name="dsdw">#REF!</definedName>
    <definedName name="DSN" localSheetId="17">#REF!</definedName>
    <definedName name="DSN">#REF!</definedName>
    <definedName name="dt" localSheetId="17">'[128]DU&amp;B'!#REF!</definedName>
    <definedName name="dt">'[128]DU&amp;B'!#REF!</definedName>
    <definedName name="DT34M">[49]HASAT!$I$75</definedName>
    <definedName name="DTPX_R_M">#N/A</definedName>
    <definedName name="duduk" localSheetId="17">[65]UPAH!#REF!</definedName>
    <definedName name="duduk">[65]UPAH!#REF!</definedName>
    <definedName name="dump" localSheetId="17">#REF!</definedName>
    <definedName name="dump">#REF!</definedName>
    <definedName name="DUMP_TRUCK" localSheetId="17">#REF!</definedName>
    <definedName name="DUMP_TRUCK">#REF!</definedName>
    <definedName name="dump_truck_10" localSheetId="17">#REF!</definedName>
    <definedName name="dump_truck_10">#REF!</definedName>
    <definedName name="dump_truck_3" localSheetId="17">#REF!</definedName>
    <definedName name="dump_truck_3">#REF!</definedName>
    <definedName name="DumpTruck" localSheetId="17">#REF!</definedName>
    <definedName name="DumpTruck">#REF!</definedName>
    <definedName name="DUMPTRUCK1">[95]Peralatan!$A$423:$J$481</definedName>
    <definedName name="DUMPTRUCK2" localSheetId="17">#REF!</definedName>
    <definedName name="DUMPTRUCK2">#REF!</definedName>
    <definedName name="DUMPTRUCK3_4">'[112]HD-SIPIL'!$D$144</definedName>
    <definedName name="dumptruck5ton" localSheetId="17">#REF!</definedName>
    <definedName name="dumptruck5ton">#REF!</definedName>
    <definedName name="e" localSheetId="9">#REF!</definedName>
    <definedName name="e" localSheetId="17">#REF!</definedName>
    <definedName name="e">#REF!</definedName>
    <definedName name="E." localSheetId="17">#REF!</definedName>
    <definedName name="E.">#REF!</definedName>
    <definedName name="E.001" localSheetId="9">#REF!</definedName>
    <definedName name="E.001" localSheetId="17">#REF!</definedName>
    <definedName name="E.001">#REF!</definedName>
    <definedName name="E.0010" localSheetId="17">[145]BAHAN!#REF!</definedName>
    <definedName name="E.0010">[145]BAHAN!#REF!</definedName>
    <definedName name="e.002">'[2]Upah&amp;Bahan'!$U$205</definedName>
    <definedName name="E.010" localSheetId="9">#REF!</definedName>
    <definedName name="E.010" localSheetId="17">#REF!</definedName>
    <definedName name="E.010" localSheetId="5">#REF!</definedName>
    <definedName name="E.010">#REF!</definedName>
    <definedName name="E.0100" localSheetId="17">[145]BAHAN!#REF!</definedName>
    <definedName name="E.0100">[145]BAHAN!#REF!</definedName>
    <definedName name="e.011">'[2]Upah&amp;Bahan'!$U$261</definedName>
    <definedName name="E.020" localSheetId="17">#REF!</definedName>
    <definedName name="E.020">#REF!</definedName>
    <definedName name="E.031" localSheetId="9">#REF!</definedName>
    <definedName name="E.031" localSheetId="17">#REF!</definedName>
    <definedName name="E.031" localSheetId="5">#REF!</definedName>
    <definedName name="E.031">#REF!</definedName>
    <definedName name="E.0310" localSheetId="17">[145]BAHAN!#REF!</definedName>
    <definedName name="E.0310">[145]BAHAN!#REF!</definedName>
    <definedName name="e.032">'[2]Upah&amp;Bahan'!$U$317</definedName>
    <definedName name="E.040" localSheetId="9">#REF!</definedName>
    <definedName name="E.040" localSheetId="17">#REF!</definedName>
    <definedName name="E.040" localSheetId="5">#REF!</definedName>
    <definedName name="E.040">#REF!</definedName>
    <definedName name="E.0400" localSheetId="17">[145]BAHAN!#REF!</definedName>
    <definedName name="E.0400">[145]BAHAN!#REF!</definedName>
    <definedName name="e.041">'[2]Upah&amp;Bahan'!$U$1493</definedName>
    <definedName name="e.049">'[3]Upah&amp;Bahan'!$U$1493</definedName>
    <definedName name="e.051">'[2]Upah&amp;Bahan'!$U$373</definedName>
    <definedName name="E.052" localSheetId="9">#REF!</definedName>
    <definedName name="E.052" localSheetId="17">#REF!</definedName>
    <definedName name="E.052" localSheetId="5">#REF!</definedName>
    <definedName name="E.052">#REF!</definedName>
    <definedName name="E.0520" localSheetId="17">[145]BAHAN!#REF!</definedName>
    <definedName name="E.0520">[145]BAHAN!#REF!</definedName>
    <definedName name="E.053" localSheetId="9">#REF!</definedName>
    <definedName name="E.053" localSheetId="17">#REF!</definedName>
    <definedName name="E.053" localSheetId="5">#REF!</definedName>
    <definedName name="E.053">#REF!</definedName>
    <definedName name="E.0530" localSheetId="17">[145]BAHAN!#REF!</definedName>
    <definedName name="E.0530">[145]BAHAN!#REF!</definedName>
    <definedName name="e.054">'[2]Upah&amp;Bahan'!$U$429</definedName>
    <definedName name="e.059">'[3]Upah&amp;Bahan'!$U$373</definedName>
    <definedName name="E.080" localSheetId="9">#REF!</definedName>
    <definedName name="E.080" localSheetId="17">#REF!</definedName>
    <definedName name="E.080" localSheetId="5">#REF!</definedName>
    <definedName name="E.080">#REF!</definedName>
    <definedName name="E.0800" localSheetId="17">[145]BAHAN!#REF!</definedName>
    <definedName name="E.0800">[145]BAHAN!#REF!</definedName>
    <definedName name="E.081" localSheetId="9">#REF!</definedName>
    <definedName name="E.081" localSheetId="17">#REF!</definedName>
    <definedName name="E.081" localSheetId="5">#REF!</definedName>
    <definedName name="E.081">#REF!</definedName>
    <definedName name="E.0810" localSheetId="17">[145]BAHAN!#REF!</definedName>
    <definedName name="E.0810">[145]BAHAN!#REF!</definedName>
    <definedName name="E.082" localSheetId="9">#REF!</definedName>
    <definedName name="E.082" localSheetId="17">#REF!</definedName>
    <definedName name="E.082" localSheetId="5">#REF!</definedName>
    <definedName name="E.082">#REF!</definedName>
    <definedName name="E.0820" localSheetId="17">[145]BAHAN!#REF!</definedName>
    <definedName name="E.0820">[145]BAHAN!#REF!</definedName>
    <definedName name="e.083">'[2]Upah&amp;Bahan'!$U$485</definedName>
    <definedName name="E.084" localSheetId="9">#REF!</definedName>
    <definedName name="E.084" localSheetId="17">#REF!</definedName>
    <definedName name="E.084" localSheetId="5">#REF!</definedName>
    <definedName name="E.084">#REF!</definedName>
    <definedName name="E.0840" localSheetId="17">[145]BAHAN!#REF!</definedName>
    <definedName name="E.0840">[145]BAHAN!#REF!</definedName>
    <definedName name="e.085">'[2]Upah&amp;Bahan'!$U$541</definedName>
    <definedName name="e.086">'[2]Upah&amp;Bahan'!$U$597</definedName>
    <definedName name="E.087" localSheetId="9">#REF!</definedName>
    <definedName name="E.087" localSheetId="17">#REF!</definedName>
    <definedName name="E.087" localSheetId="5">#REF!</definedName>
    <definedName name="E.087">#REF!</definedName>
    <definedName name="E.0870" localSheetId="17">[145]BAHAN!#REF!</definedName>
    <definedName name="E.0870">[145]BAHAN!#REF!</definedName>
    <definedName name="E.088" localSheetId="9">#REF!</definedName>
    <definedName name="E.088" localSheetId="17">#REF!</definedName>
    <definedName name="E.088" localSheetId="5">#REF!</definedName>
    <definedName name="E.088">#REF!</definedName>
    <definedName name="E.0880" localSheetId="17">[145]BAHAN!#REF!</definedName>
    <definedName name="E.0880">[145]BAHAN!#REF!</definedName>
    <definedName name="E.089" localSheetId="9">#REF!</definedName>
    <definedName name="E.089" localSheetId="17">#REF!</definedName>
    <definedName name="E.089" localSheetId="5">#REF!</definedName>
    <definedName name="E.089">#REF!</definedName>
    <definedName name="E.0890" localSheetId="17">[145]BAHAN!#REF!</definedName>
    <definedName name="E.0890">[145]BAHAN!#REF!</definedName>
    <definedName name="E.091" localSheetId="9">#REF!</definedName>
    <definedName name="E.091" localSheetId="17">#REF!</definedName>
    <definedName name="E.091">#REF!</definedName>
    <definedName name="E.1" localSheetId="17">#REF!</definedName>
    <definedName name="E.1">#REF!</definedName>
    <definedName name="e.105">'[3]Upah&amp;Bahan'!$U$1269</definedName>
    <definedName name="e.106">'[3]Upah&amp;Bahan'!$U$1325</definedName>
    <definedName name="e.107">'[3]Upah&amp;Bahan'!$U$1381</definedName>
    <definedName name="e.108">'[3]Upah&amp;Bahan'!$U$1437</definedName>
    <definedName name="e.109" localSheetId="9">'[3]Kuantitas &amp; Harga'!#REF!</definedName>
    <definedName name="e.109" localSheetId="17">'[3]Kuantitas &amp; Harga'!#REF!</definedName>
    <definedName name="e.109" localSheetId="6">'[3]Kuantitas &amp; Harga'!#REF!</definedName>
    <definedName name="e.109" localSheetId="5">'[3]Kuantitas &amp; Harga'!#REF!</definedName>
    <definedName name="e.109">'[3]Kuantitas &amp; Harga'!#REF!</definedName>
    <definedName name="E.13" localSheetId="17">#REF!</definedName>
    <definedName name="E.13">#REF!</definedName>
    <definedName name="e.152" localSheetId="17">#REF!</definedName>
    <definedName name="e.152">#REF!</definedName>
    <definedName name="E.1520" localSheetId="17">[145]BAHAN!#REF!</definedName>
    <definedName name="E.1520">[145]BAHAN!#REF!</definedName>
    <definedName name="E.153" localSheetId="17">#REF!</definedName>
    <definedName name="E.153">#REF!</definedName>
    <definedName name="E.1530" localSheetId="17">[145]BAHAN!#REF!</definedName>
    <definedName name="E.1530">[145]BAHAN!#REF!</definedName>
    <definedName name="E.154" localSheetId="9">#REF!</definedName>
    <definedName name="E.154" localSheetId="17">#REF!</definedName>
    <definedName name="E.154" localSheetId="5">#REF!</definedName>
    <definedName name="E.154">#REF!</definedName>
    <definedName name="E.1540" localSheetId="17">[145]BAHAN!#REF!</definedName>
    <definedName name="E.1540">[145]BAHAN!#REF!</definedName>
    <definedName name="E.155" localSheetId="9">#REF!</definedName>
    <definedName name="E.155" localSheetId="17">#REF!</definedName>
    <definedName name="E.155" localSheetId="5">#REF!</definedName>
    <definedName name="E.155">#REF!</definedName>
    <definedName name="E.1550" localSheetId="17">[145]BAHAN!#REF!</definedName>
    <definedName name="E.1550">[145]BAHAN!#REF!</definedName>
    <definedName name="e.156">'[2]Upah&amp;Bahan'!$U$1549</definedName>
    <definedName name="E.1560" localSheetId="17">[145]BAHAN!#REF!</definedName>
    <definedName name="E.1560">[145]BAHAN!#REF!</definedName>
    <definedName name="E.157" localSheetId="9">#REF!</definedName>
    <definedName name="E.157" localSheetId="17">#REF!</definedName>
    <definedName name="E.157" localSheetId="5">#REF!</definedName>
    <definedName name="E.157">#REF!</definedName>
    <definedName name="E.1570" localSheetId="17">[145]BAHAN!#REF!</definedName>
    <definedName name="E.1570">[145]BAHAN!#REF!</definedName>
    <definedName name="e.159" localSheetId="9">#REF!</definedName>
    <definedName name="e.159" localSheetId="17">#REF!</definedName>
    <definedName name="e.159" localSheetId="5">#REF!</definedName>
    <definedName name="e.159">#REF!</definedName>
    <definedName name="E.182" localSheetId="9">#REF!</definedName>
    <definedName name="E.182" localSheetId="17">#REF!</definedName>
    <definedName name="E.182" localSheetId="5">#REF!</definedName>
    <definedName name="E.182">#REF!</definedName>
    <definedName name="E.1820" localSheetId="17">[145]BAHAN!#REF!</definedName>
    <definedName name="E.1820">[145]BAHAN!#REF!</definedName>
    <definedName name="e.190" localSheetId="9">#REF!</definedName>
    <definedName name="e.190" localSheetId="17">#REF!</definedName>
    <definedName name="e.190">#REF!</definedName>
    <definedName name="e.191" localSheetId="17">#REF!</definedName>
    <definedName name="e.191">#REF!</definedName>
    <definedName name="E.1910" localSheetId="17">[145]BAHAN!#REF!</definedName>
    <definedName name="E.1910">[145]BAHAN!#REF!</definedName>
    <definedName name="e.192" localSheetId="17">#REF!</definedName>
    <definedName name="e.192">#REF!</definedName>
    <definedName name="E.1920" localSheetId="17">[145]BAHAN!#REF!</definedName>
    <definedName name="E.1920">[145]BAHAN!#REF!</definedName>
    <definedName name="E.2" localSheetId="9">#REF!</definedName>
    <definedName name="E.2" localSheetId="17">#REF!</definedName>
    <definedName name="E.2">#REF!</definedName>
    <definedName name="e.211" localSheetId="9">#REF!</definedName>
    <definedName name="e.211" localSheetId="17">#REF!</definedName>
    <definedName name="e.211">#REF!</definedName>
    <definedName name="E.2110" localSheetId="17">[145]BAHAN!#REF!</definedName>
    <definedName name="E.2110">[145]BAHAN!#REF!</definedName>
    <definedName name="E.212" localSheetId="9">#REF!</definedName>
    <definedName name="E.212" localSheetId="17">#REF!</definedName>
    <definedName name="E.212">#REF!</definedName>
    <definedName name="E.2120" localSheetId="17">[145]BAHAN!#REF!</definedName>
    <definedName name="E.2120">[145]BAHAN!#REF!</definedName>
    <definedName name="E.213" localSheetId="9">#REF!</definedName>
    <definedName name="E.213" localSheetId="17">#REF!</definedName>
    <definedName name="E.213">#REF!</definedName>
    <definedName name="e.214" localSheetId="9">#REF!</definedName>
    <definedName name="e.214" localSheetId="17">#REF!</definedName>
    <definedName name="e.214">#REF!</definedName>
    <definedName name="E.221" localSheetId="9">#REF!</definedName>
    <definedName name="E.221" localSheetId="17">#REF!</definedName>
    <definedName name="E.221">#REF!</definedName>
    <definedName name="E.2210" localSheetId="17">[145]BAHAN!#REF!</definedName>
    <definedName name="E.2210">[145]BAHAN!#REF!</definedName>
    <definedName name="e.225" localSheetId="9">#REF!</definedName>
    <definedName name="e.225" localSheetId="17">#REF!</definedName>
    <definedName name="e.225">#REF!</definedName>
    <definedName name="E.251" localSheetId="9">#REF!</definedName>
    <definedName name="E.251" localSheetId="17">#REF!</definedName>
    <definedName name="E.251">#REF!</definedName>
    <definedName name="E.2510" localSheetId="17">[145]BAHAN!#REF!</definedName>
    <definedName name="E.2510">[145]BAHAN!#REF!</definedName>
    <definedName name="E.252" localSheetId="9">#REF!</definedName>
    <definedName name="E.252" localSheetId="17">#REF!</definedName>
    <definedName name="E.252">#REF!</definedName>
    <definedName name="E.2520" localSheetId="17">[145]BAHAN!#REF!</definedName>
    <definedName name="E.2520">[145]BAHAN!#REF!</definedName>
    <definedName name="E.253" localSheetId="9">#REF!</definedName>
    <definedName name="E.253" localSheetId="17">#REF!</definedName>
    <definedName name="E.253">#REF!</definedName>
    <definedName name="E.2530" localSheetId="17">[145]BAHAN!#REF!</definedName>
    <definedName name="E.2530">[145]BAHAN!#REF!</definedName>
    <definedName name="e.254" localSheetId="9">#REF!</definedName>
    <definedName name="e.254" localSheetId="17">#REF!</definedName>
    <definedName name="e.254">#REF!</definedName>
    <definedName name="e.255" localSheetId="9">#REF!</definedName>
    <definedName name="e.255" localSheetId="17">#REF!</definedName>
    <definedName name="e.255">#REF!</definedName>
    <definedName name="e.258" localSheetId="9">#REF!</definedName>
    <definedName name="e.258" localSheetId="17">#REF!</definedName>
    <definedName name="e.258">#REF!</definedName>
    <definedName name="e.259" localSheetId="9">#REF!</definedName>
    <definedName name="e.259" localSheetId="17">#REF!</definedName>
    <definedName name="e.259">#REF!</definedName>
    <definedName name="E.301" localSheetId="9">#REF!</definedName>
    <definedName name="E.301" localSheetId="17">#REF!</definedName>
    <definedName name="E.301">#REF!</definedName>
    <definedName name="E.3010" localSheetId="17">[145]BAHAN!#REF!</definedName>
    <definedName name="E.3010">[145]BAHAN!#REF!</definedName>
    <definedName name="E.341" localSheetId="9">#REF!</definedName>
    <definedName name="E.341" localSheetId="17">#REF!</definedName>
    <definedName name="E.341">#REF!</definedName>
    <definedName name="E.3410" localSheetId="17">[145]BAHAN!#REF!</definedName>
    <definedName name="E.3410">[145]BAHAN!#REF!</definedName>
    <definedName name="E.401" localSheetId="9">#REF!</definedName>
    <definedName name="E.401" localSheetId="17">#REF!</definedName>
    <definedName name="E.401">#REF!</definedName>
    <definedName name="E.4010" localSheetId="17">[145]BAHAN!#REF!</definedName>
    <definedName name="E.4010">[145]BAHAN!#REF!</definedName>
    <definedName name="e.402" localSheetId="9">#REF!</definedName>
    <definedName name="e.402" localSheetId="17">#REF!</definedName>
    <definedName name="e.402">#REF!</definedName>
    <definedName name="e.500" localSheetId="9">'[3]Kuantitas &amp; Harga'!#REF!</definedName>
    <definedName name="e.500" localSheetId="17">'[3]Kuantitas &amp; Harga'!#REF!</definedName>
    <definedName name="e.500">'[3]Kuantitas &amp; Harga'!#REF!</definedName>
    <definedName name="e.58">'[3]Upah&amp;Bahan'!$U$429</definedName>
    <definedName name="e.90">'[3]Upah&amp;Bahan'!$U$709</definedName>
    <definedName name="e.91">'[3]Upah&amp;Bahan'!$U$765</definedName>
    <definedName name="e.92">'[3]Upah&amp;Bahan'!$U$821</definedName>
    <definedName name="e.93">'[3]Upah&amp;Bahan'!$U$1672</definedName>
    <definedName name="e.94">'[3]Upah&amp;Bahan'!$U$877</definedName>
    <definedName name="e.97">'[3]Upah&amp;Bahan'!$U$1549</definedName>
    <definedName name="e.98">'[3]Upah&amp;Bahan'!$U$933</definedName>
    <definedName name="e.99">'[3]Upah&amp;Bahan'!$U$989</definedName>
    <definedName name="e.kamu">'[3]Upah&amp;Bahan'!$U$485</definedName>
    <definedName name="e.kemana">'[3]Upah&amp;Bahan'!$U$597</definedName>
    <definedName name="e.mau">'[3]Upah&amp;Bahan'!$U$541</definedName>
    <definedName name="e.syal">'[3]Upah&amp;Bahan'!$U$653</definedName>
    <definedName name="EC" localSheetId="17">#REF!</definedName>
    <definedName name="EC">#REF!</definedName>
    <definedName name="ecrazy">'[2]Upah&amp;Bahan'!$U$877</definedName>
    <definedName name="EDE" localSheetId="17">#REF!</definedName>
    <definedName name="EDE">#REF!</definedName>
    <definedName name="ee">[84]INPUT!$A$12</definedName>
    <definedName name="EE_01A">'[170]HRG BHN'!$G$108</definedName>
    <definedName name="eee">[84]INPUT!$E$12</definedName>
    <definedName name="EEE06REV">'[171]5-Peralatan'!$AW$13</definedName>
    <definedName name="EEE09REV1">'[171]5-Peralatan'!$AW$16</definedName>
    <definedName name="EEE17REV">'[171]5-Peralatan'!$AW$24</definedName>
    <definedName name="EEE17REV1">'[171]5-Peralatan'!$AW$24</definedName>
    <definedName name="EEEO12">[14]alat!$AW$14</definedName>
    <definedName name="EES" localSheetId="17">#REF!</definedName>
    <definedName name="EES">#REF!</definedName>
    <definedName name="EF" hidden="1">{#N/A,#N/A,FALSE,"Chi tiÆt"}</definedName>
    <definedName name="elas2">[49]HASAT!$I$66</definedName>
    <definedName name="elastomer_30x35x36" localSheetId="17">#REF!</definedName>
    <definedName name="elastomer_30x35x36">#REF!</definedName>
    <definedName name="elastomer_40x45_45" localSheetId="17">#REF!</definedName>
    <definedName name="elastomer_40x45_45">#REF!</definedName>
    <definedName name="elbow" localSheetId="17">[50]BAHAN!#REF!</definedName>
    <definedName name="elbow">[50]BAHAN!#REF!</definedName>
    <definedName name="ember" localSheetId="9">#REF!</definedName>
    <definedName name="ember" localSheetId="17">#REF!</definedName>
    <definedName name="ember" localSheetId="5">#REF!</definedName>
    <definedName name="ember">#REF!</definedName>
    <definedName name="Engsel" localSheetId="17">[124]cover!#REF!</definedName>
    <definedName name="Engsel">[124]cover!#REF!</definedName>
    <definedName name="engsel.panjang" localSheetId="17">[50]BAHAN!#REF!</definedName>
    <definedName name="engsel.panjang">[50]BAHAN!#REF!</definedName>
    <definedName name="engsel_jendela_pas">'[112]AHS-SIPIL'!$H$610</definedName>
    <definedName name="engsel_jendela3">'[112]HD-SIPIL'!$D$124</definedName>
    <definedName name="ENGSEL_PANJANG">[172]BAHAN!$L$40</definedName>
    <definedName name="engsel_pintu_pas">'[112]AHS-SIPIL'!$H$571</definedName>
    <definedName name="engsel_pintu4">'[112]HD-SIPIL'!$D$123</definedName>
    <definedName name="engsel_plas_hing" localSheetId="17">[27]HARGA!#REF!</definedName>
    <definedName name="engsel_plas_hing">[27]HARGA!#REF!</definedName>
    <definedName name="engseljendela" localSheetId="17">[124]cover!#REF!</definedName>
    <definedName name="engseljendela">[124]cover!#REF!</definedName>
    <definedName name="engselpanjang">[147]BAHAN!$L$24</definedName>
    <definedName name="Engselpintu" localSheetId="17">[124]cover!#REF!</definedName>
    <definedName name="Engselpintu">[124]cover!#REF!</definedName>
    <definedName name="ENNS" localSheetId="17">#REF!</definedName>
    <definedName name="ENNS">#REF!</definedName>
    <definedName name="ENSN" localSheetId="17">#REF!</definedName>
    <definedName name="ENSN">#REF!</definedName>
    <definedName name="Epoxiresin" localSheetId="17">'[94]harga lama'!#REF!</definedName>
    <definedName name="Epoxiresin">'[94]harga lama'!#REF!</definedName>
    <definedName name="er" localSheetId="17">#REF!</definedName>
    <definedName name="er">#REF!</definedName>
    <definedName name="errr" localSheetId="17">[38]Concrete!#REF!</definedName>
    <definedName name="errr">[38]Concrete!#REF!</definedName>
    <definedName name="ES" localSheetId="17">#REF!</definedName>
    <definedName name="ES">#REF!</definedName>
    <definedName name="espag" localSheetId="17">[65]UPAH!#REF!</definedName>
    <definedName name="espag">[65]UPAH!#REF!</definedName>
    <definedName name="ESS" localSheetId="17">#REF!</definedName>
    <definedName name="ESS">#REF!</definedName>
    <definedName name="EST" localSheetId="17">#REF!</definedName>
    <definedName name="EST">#REF!</definedName>
    <definedName name="eter" localSheetId="17">[65]UPAH!#REF!</definedName>
    <definedName name="eter">[65]UPAH!#REF!</definedName>
    <definedName name="ewewe">'[173]DAFTAR HARGA SATUAN'!$B$6:$C$125</definedName>
    <definedName name="ex" localSheetId="17">'[128]DU&amp;B'!#REF!</definedName>
    <definedName name="ex">'[128]DU&amp;B'!#REF!</definedName>
    <definedName name="EXAVATOR" localSheetId="17">#REF!</definedName>
    <definedName name="EXAVATOR">#REF!</definedName>
    <definedName name="EXC">'[174]HD-SIPIL'!$D$145</definedName>
    <definedName name="EXCAV_80_140">[175]hs!$F$183</definedName>
    <definedName name="EXCAVATOR">'[74]5-ALAT(1)'!$A$562:$J$623</definedName>
    <definedName name="Excel_BuiltIn_Print_Titles_1" localSheetId="17">#REF!</definedName>
    <definedName name="Excel_BuiltIn_Print_Titles_1">#REF!</definedName>
    <definedName name="exrate" localSheetId="17">#REF!</definedName>
    <definedName name="exrate">#REF!</definedName>
    <definedName name="_xlnm.Extract" localSheetId="17">#REF!</definedName>
    <definedName name="_xlnm.Extract">#REF!</definedName>
    <definedName name="f">'[2]Upah&amp;Bahan'!$U$1612</definedName>
    <definedName name="F." localSheetId="17">#REF!</definedName>
    <definedName name="F.">#REF!</definedName>
    <definedName name="F.1" localSheetId="9">#REF!</definedName>
    <definedName name="F.1" localSheetId="17">#REF!</definedName>
    <definedName name="F.1" localSheetId="5">#REF!</definedName>
    <definedName name="F.1">#REF!</definedName>
    <definedName name="F.1.1">[81]ANALISA!$L$69</definedName>
    <definedName name="F.1.2">[81]ANALISA!$L$73</definedName>
    <definedName name="F.10">#N/A</definedName>
    <definedName name="F.10.A">#N/A</definedName>
    <definedName name="F.10.B">#N/A</definedName>
    <definedName name="F.10.C">#N/A</definedName>
    <definedName name="F.10.D">#N/A</definedName>
    <definedName name="F.10.E">#N/A</definedName>
    <definedName name="F.16">#N/A</definedName>
    <definedName name="F.16.1">[81]ANALISA!$L$98</definedName>
    <definedName name="F.16.2">[81]ANALISA!$L$102</definedName>
    <definedName name="F.16.A">#N/A</definedName>
    <definedName name="F.17">[81]ANALISA!$L$112</definedName>
    <definedName name="F.17.1">[81]ANALISA!$L$116</definedName>
    <definedName name="F.17.2">[81]ANALISA!$L$120</definedName>
    <definedName name="F.19">[81]ANALISA!$L$130</definedName>
    <definedName name="F.19.1">[81]ANALISA!$L$134</definedName>
    <definedName name="F.19.2">[81]ANALISA!$L$138</definedName>
    <definedName name="F.19B1">[82]ANALISA!$L$689</definedName>
    <definedName name="F.19B2">[82]ANALISA!$L$699</definedName>
    <definedName name="F.1A" localSheetId="9">#REF!</definedName>
    <definedName name="F.1A" localSheetId="17">#REF!</definedName>
    <definedName name="F.1A" localSheetId="5">#REF!</definedName>
    <definedName name="F.1A">#REF!</definedName>
    <definedName name="f.1b" localSheetId="17">#REF!</definedName>
    <definedName name="f.1b">#REF!</definedName>
    <definedName name="F.1c" localSheetId="17">#REF!</definedName>
    <definedName name="F.1c">#REF!</definedName>
    <definedName name="F.1d" localSheetId="17">#REF!</definedName>
    <definedName name="F.1d">#REF!</definedName>
    <definedName name="F.2">[81]ANALISA!$L$84</definedName>
    <definedName name="F.21" localSheetId="17">#REF!</definedName>
    <definedName name="F.21">#REF!</definedName>
    <definedName name="F.21.1">[81]ANALISA!$L$151</definedName>
    <definedName name="F.21.2">[81]ANALISA!$L$155</definedName>
    <definedName name="F.21.A">#N/A</definedName>
    <definedName name="F.21A" localSheetId="9">#REF!</definedName>
    <definedName name="F.21A" localSheetId="17">#REF!</definedName>
    <definedName name="F.21A" localSheetId="5">#REF!</definedName>
    <definedName name="F.21A">#REF!</definedName>
    <definedName name="F.22" localSheetId="17">#REF!</definedName>
    <definedName name="F.22">#REF!</definedName>
    <definedName name="F.22.1">[81]ANALISA!$L$170</definedName>
    <definedName name="F.22.2">[81]ANALISA!$L$174</definedName>
    <definedName name="F.22.A">#N/A</definedName>
    <definedName name="F.22A">[176]ANALISA!$L$556</definedName>
    <definedName name="F.22B">[82]ANALISA!$L$680</definedName>
    <definedName name="F.26" localSheetId="17">#REF!</definedName>
    <definedName name="F.26">#REF!</definedName>
    <definedName name="F.27" localSheetId="9">#REF!</definedName>
    <definedName name="F.27" localSheetId="17">#REF!</definedName>
    <definedName name="F.27">#REF!</definedName>
    <definedName name="F.27.1">[81]ANALISA!$L$189</definedName>
    <definedName name="F.27.2">[81]ANALISA!$L$193</definedName>
    <definedName name="F.27.A">#N/A</definedName>
    <definedName name="F.27a" localSheetId="17">[50]ANALISA!#REF!</definedName>
    <definedName name="F.27a">[50]ANALISA!#REF!</definedName>
    <definedName name="F.28">[81]ANALISA!$L$206</definedName>
    <definedName name="F.28.1">[81]ANALISA!$L$210</definedName>
    <definedName name="F.28.2">[81]ANALISA!$L$214</definedName>
    <definedName name="F.28.a">'[177]ANALISA BOW'!$L$183</definedName>
    <definedName name="F.28.b">'[177]ANALISA BOW'!$L$187</definedName>
    <definedName name="F.29">[81]ANALISA!$L$225</definedName>
    <definedName name="F.29.1">[81]ANALISA!$L$229</definedName>
    <definedName name="F.29.2">[81]ANALISA!$L$233</definedName>
    <definedName name="F.30">#N/A</definedName>
    <definedName name="F.30.1">[81]ANALISA!$L$250</definedName>
    <definedName name="F.30.2">[81]ANALISA!$L$254</definedName>
    <definedName name="F.30.A">#N/A</definedName>
    <definedName name="F.31">[81]ANALISA!$L$287</definedName>
    <definedName name="F.31.1">[81]ANALISA!$L$291</definedName>
    <definedName name="F.31.2">[81]ANALISA!$L$295</definedName>
    <definedName name="F.33">#N/A</definedName>
    <definedName name="F.33.1">[81]ANALISA!$L$310</definedName>
    <definedName name="F.33.2">[81]ANALISA!$L$314</definedName>
    <definedName name="F.33.A">#N/A</definedName>
    <definedName name="F.33.B">#N/A</definedName>
    <definedName name="F.33.C">#N/A</definedName>
    <definedName name="F.33.D">#N/A</definedName>
    <definedName name="F.33a" localSheetId="17">#REF!</definedName>
    <definedName name="F.33a">#REF!</definedName>
    <definedName name="F.33b" localSheetId="17">#REF!</definedName>
    <definedName name="F.33b">#REF!</definedName>
    <definedName name="F.33c" localSheetId="17">#REF!</definedName>
    <definedName name="F.33c">#REF!</definedName>
    <definedName name="F.33D" localSheetId="9">#REF!</definedName>
    <definedName name="F.33D" localSheetId="17">#REF!</definedName>
    <definedName name="F.33D">#REF!</definedName>
    <definedName name="F.34" localSheetId="17">#REF!</definedName>
    <definedName name="F.34">#REF!</definedName>
    <definedName name="F.34.2">[81]ANALISA!$L$334</definedName>
    <definedName name="F.34.A">#N/A</definedName>
    <definedName name="F.35">[81]ANALISA!$L$344</definedName>
    <definedName name="F.35.1">[81]ANALISA!$L$348</definedName>
    <definedName name="F.35.2">[81]ANALISA!$L$352</definedName>
    <definedName name="F.36" localSheetId="17">#REF!</definedName>
    <definedName name="F.36">#REF!</definedName>
    <definedName name="F.36.1">[81]ANALISA!$L$368</definedName>
    <definedName name="F.36.2">[81]ANALISA!$L$372</definedName>
    <definedName name="F.36.A">#N/A</definedName>
    <definedName name="F.36A">[82]ANALISA!$L$473</definedName>
    <definedName name="F.37">#N/A</definedName>
    <definedName name="F.37.1">[81]ANALISA!$L$388</definedName>
    <definedName name="F.37.2">[81]ANALISA!$L$392</definedName>
    <definedName name="F.37.A">#N/A</definedName>
    <definedName name="F.37.B">#N/A</definedName>
    <definedName name="F.37A" localSheetId="17">[50]ANALISA!#REF!</definedName>
    <definedName name="F.37A">[50]ANALISA!#REF!</definedName>
    <definedName name="F.38">[81]ANALISA!$L$404</definedName>
    <definedName name="F.38.1">[81]ANALISA!$L$408</definedName>
    <definedName name="F.38.2">[81]ANALISA!$L$412</definedName>
    <definedName name="F.39">[81]ANALISA!$L$425</definedName>
    <definedName name="F.39.1">[81]ANALISA!$L$429</definedName>
    <definedName name="F.39.2">[81]ANALISA!$L$433</definedName>
    <definedName name="F.39.a">'[177]ANALISA BOW'!$L$374</definedName>
    <definedName name="F.39.b">'[177]ANALISA BOW'!$L$378</definedName>
    <definedName name="F.4" localSheetId="17">#REF!</definedName>
    <definedName name="F.4">#REF!</definedName>
    <definedName name="F.40">[81]ANALISA!$L$446</definedName>
    <definedName name="F.40.1">[81]ANALISA!$L$450</definedName>
    <definedName name="F.40.2">[81]ANALISA!$L$454</definedName>
    <definedName name="F.41">[81]ANALISA!$L$467</definedName>
    <definedName name="F.41.1">[81]ANALISA!$L$471</definedName>
    <definedName name="F.41.2">[81]ANALISA!$L$475</definedName>
    <definedName name="F.42">[81]ANALISA!$L$488</definedName>
    <definedName name="F.42.1">[81]ANALISA!$L$492</definedName>
    <definedName name="F.42.2">[81]ANALISA!$L$496</definedName>
    <definedName name="F.43">[81]ANALISA!$L$507</definedName>
    <definedName name="F.43.1">[81]ANALISA!$L$511</definedName>
    <definedName name="F.43.2">[81]ANALISA!$L$515</definedName>
    <definedName name="F.44">[81]ANALISA!$L$526</definedName>
    <definedName name="F.44.1">[81]ANALISA!$L$530</definedName>
    <definedName name="F.44.2">[81]ANALISA!$L$534</definedName>
    <definedName name="F.60" localSheetId="17">[50]ANALISA!#REF!</definedName>
    <definedName name="F.60">[50]ANALISA!#REF!</definedName>
    <definedName name="F.6A" localSheetId="9">#REF!</definedName>
    <definedName name="F.6A" localSheetId="17">#REF!</definedName>
    <definedName name="F.6A">#REF!</definedName>
    <definedName name="F.8" localSheetId="9">#REF!</definedName>
    <definedName name="F.8" localSheetId="17">#REF!</definedName>
    <definedName name="F.8">#REF!</definedName>
    <definedName name="F.8.1" localSheetId="17">[21]Anl!#REF!</definedName>
    <definedName name="F.8.1">[21]Anl!#REF!</definedName>
    <definedName name="F.8.2" localSheetId="17">[21]Anl!#REF!</definedName>
    <definedName name="F.8.2">[21]Anl!#REF!</definedName>
    <definedName name="F.8A" localSheetId="9">#REF!</definedName>
    <definedName name="F.8A" localSheetId="17">#REF!</definedName>
    <definedName name="F.8A">#REF!</definedName>
    <definedName name="F.8B" localSheetId="17">#REF!</definedName>
    <definedName name="F.8B">#REF!</definedName>
    <definedName name="f.drain" localSheetId="9">#REF!</definedName>
    <definedName name="f.drain" localSheetId="17">#REF!</definedName>
    <definedName name="f.drain">#REF!</definedName>
    <definedName name="F_21">[86]Analisa!$L$55</definedName>
    <definedName name="F_22">[86]Analisa!$L$68</definedName>
    <definedName name="F_34A">[86]Analisa!$L$111</definedName>
    <definedName name="F_60">[86]Analisa!$L$123</definedName>
    <definedName name="F34.1">[81]ANALISA!$L$330</definedName>
    <definedName name="FAC" localSheetId="17">#REF!</definedName>
    <definedName name="FAC">#REF!</definedName>
    <definedName name="FAKTOR_MODAL" localSheetId="17">#REF!</definedName>
    <definedName name="FAKTOR_MODAL">#REF!</definedName>
    <definedName name="fatimah">'[2]Upah&amp;Bahan'!$C$43</definedName>
    <definedName name="FAWEFAWEE" localSheetId="17" hidden="1">#REF!</definedName>
    <definedName name="FAWEFAWEE" hidden="1">#REF!</definedName>
    <definedName name="FC" localSheetId="17">#REF!</definedName>
    <definedName name="FC">#REF!</definedName>
    <definedName name="FCode" localSheetId="17" hidden="1">#REF!</definedName>
    <definedName name="FCode" hidden="1">#REF!</definedName>
    <definedName name="FD" localSheetId="17">#REF!</definedName>
    <definedName name="FD">#REF!</definedName>
    <definedName name="FD_A" localSheetId="17">#REF!</definedName>
    <definedName name="FD_A">#REF!</definedName>
    <definedName name="FD_B" localSheetId="17">#REF!</definedName>
    <definedName name="FD_B">#REF!</definedName>
    <definedName name="FD_C" localSheetId="17">#REF!</definedName>
    <definedName name="FD_C">#REF!</definedName>
    <definedName name="FDrive" localSheetId="17">#REF!</definedName>
    <definedName name="FDrive">#REF!</definedName>
    <definedName name="fendercell" localSheetId="17">'[94]harga lama'!#REF!</definedName>
    <definedName name="fendercell">'[94]harga lama'!#REF!</definedName>
    <definedName name="fenderv" localSheetId="17">'[94]harga lama'!#REF!</definedName>
    <definedName name="fenderv">'[94]harga lama'!#REF!</definedName>
    <definedName name="ferro" localSheetId="17">[131]Analisis!#REF!</definedName>
    <definedName name="ferro">[131]Analisis!#REF!</definedName>
    <definedName name="FF">'[178]BIAYA  ALAT'!$U$1327</definedName>
    <definedName name="ffff" localSheetId="17">[61]BPS!#REF!</definedName>
    <definedName name="ffff">[61]BPS!#REF!</definedName>
    <definedName name="FFFFFFFFFFFF">[14]alat!$BD$67</definedName>
    <definedName name="FGGG">[14]alat!$BD$346</definedName>
    <definedName name="FGHDSFGHSFD" hidden="1">[44]TJ1Q47!$N$7:$N$31</definedName>
    <definedName name="FGHFDGH" hidden="1">[44]TJ1Q47!$H$7:$H$31</definedName>
    <definedName name="FGHFHGJFG" hidden="1">[44]TJ1Q47!$G$7:$G$31</definedName>
    <definedName name="FH" localSheetId="17">#REF!</definedName>
    <definedName name="FH">#REF!</definedName>
    <definedName name="Fibermesh" localSheetId="17">[124]cover!#REF!</definedName>
    <definedName name="Fibermesh">[124]cover!#REF!</definedName>
    <definedName name="filler" localSheetId="17">#REF!</definedName>
    <definedName name="filler">#REF!</definedName>
    <definedName name="fillerlatasir" localSheetId="17">#REF!</definedName>
    <definedName name="fillerlatasir">#REF!</definedName>
    <definedName name="filtercloth" localSheetId="17">'[94]harga lama'!#REF!</definedName>
    <definedName name="filtercloth">'[94]harga lama'!#REF!</definedName>
    <definedName name="final" localSheetId="17">'[128]DU&amp;B'!#REF!</definedName>
    <definedName name="final">'[128]DU&amp;B'!#REF!</definedName>
    <definedName name="FinalDrive" localSheetId="17">#REF!</definedName>
    <definedName name="FinalDrive">#REF!</definedName>
    <definedName name="FINISHER">'[74]5-ALAT(1)'!$A$64:$J$125</definedName>
    <definedName name="Fk" localSheetId="17">#REF!</definedName>
    <definedName name="Fk">#REF!</definedName>
    <definedName name="fkieifi" hidden="1">[179]H.Satuan!$C$106:$P$132</definedName>
    <definedName name="FLATBEDTRUCK">'[74]5-ALAT(1)'!$A$624:$J$685</definedName>
    <definedName name="FLENS_PVC4">[180]BAHAN!$L$33</definedName>
    <definedName name="flens4" localSheetId="17">[50]BAHAN!#REF!</definedName>
    <definedName name="flens4">[50]BAHAN!#REF!</definedName>
    <definedName name="floor" localSheetId="17">[65]UPAH!#REF!</definedName>
    <definedName name="floor">[65]UPAH!#REF!</definedName>
    <definedName name="Floor_drain" localSheetId="9">#REF!</definedName>
    <definedName name="floor_drain">'[112]HD-SIPIL'!$D$114</definedName>
    <definedName name="FLOORDRAIN" localSheetId="17">#REF!</definedName>
    <definedName name="FLOORDRAIN">#REF!</definedName>
    <definedName name="Floorhardener3kg">'[127]Analisa Harga Satuan'!$G$1459</definedName>
    <definedName name="fo">[49]HASAT!$I$56</definedName>
    <definedName name="FORM101">'[181]NP-10'!$L$1:$V$61</definedName>
    <definedName name="FORM1011" localSheetId="17">#REF!</definedName>
    <definedName name="FORM1011">#REF!</definedName>
    <definedName name="FORM1012" localSheetId="17">#REF!</definedName>
    <definedName name="FORM1012">#REF!</definedName>
    <definedName name="FORM1013" localSheetId="17">#REF!</definedName>
    <definedName name="FORM1013">#REF!</definedName>
    <definedName name="FORM1014" localSheetId="17">#REF!</definedName>
    <definedName name="FORM1014">#REF!</definedName>
    <definedName name="FORM1015" localSheetId="17">#REF!</definedName>
    <definedName name="FORM1015">#REF!</definedName>
    <definedName name="FORM1021">'[181]NP-10'!$L$123:$V$183</definedName>
    <definedName name="FORM1022">'[181]NP-10'!$L$245:$V$305</definedName>
    <definedName name="FORM1031">'[181]NP-10'!$L$367:$V$427</definedName>
    <definedName name="FORM1032">'[181]NP-10'!$L$489:$V$549</definedName>
    <definedName name="FORM1041">'[181]NP-10'!$L$611:$V$671</definedName>
    <definedName name="FORM1042">'[181]NP-10'!$L$731:$V$791</definedName>
    <definedName name="FORM21">'[182]3-DIV2'!$L$1:$V$61</definedName>
    <definedName name="FORM22E" localSheetId="17">'[182]3-DIV2'!#REF!</definedName>
    <definedName name="FORM22E">'[182]3-DIV2'!#REF!</definedName>
    <definedName name="FORM22L">'[182]3-DIV2'!$L$121:$V$121</definedName>
    <definedName name="FORM231">'[182]3-DIV2'!$L$123:$V$183</definedName>
    <definedName name="FORM232">'[182]3-DIV2'!$L$243:$V$303</definedName>
    <definedName name="FORM233">'[182]3-DIV2'!$L$363:$V$423</definedName>
    <definedName name="Form234">'[182]3-DIV2'!$L$483:$V$543</definedName>
    <definedName name="Form235">'[182]3-DIV2'!$L$603:$V$663</definedName>
    <definedName name="Form236">'[182]3-DIV2'!$L$854:$V$914</definedName>
    <definedName name="FORM241" localSheetId="17">'[182]3-DIV2'!#REF!</definedName>
    <definedName name="FORM241">'[182]3-DIV2'!#REF!</definedName>
    <definedName name="FORM242">'[182]3-DIV2'!$L$978:$V$1038</definedName>
    <definedName name="FORM243">'[182]3-DIV2'!$L$1039:$V$1100</definedName>
    <definedName name="FORM310" localSheetId="17">[183]NP!#REF!</definedName>
    <definedName name="FORM310">[183]NP!#REF!</definedName>
    <definedName name="FORM311">'[184]3-DIV3'!$L$1:$V$61</definedName>
    <definedName name="FORM312">'[184]3-DIV3'!$L$121:$V$181</definedName>
    <definedName name="FORM313">'[184]3-DIV3'!$L$255:$V$315</definedName>
    <definedName name="FORM314">'[184]3-DIV3'!$L$375:$V$435</definedName>
    <definedName name="FORM315">'[184]3-DIV3'!$L$1766:$V$1826</definedName>
    <definedName name="FORM316" localSheetId="17">'[95]Div 3'!#REF!</definedName>
    <definedName name="FORM316">'[95]Div 3'!#REF!</definedName>
    <definedName name="FORM317" localSheetId="17">#REF!</definedName>
    <definedName name="FORM317">#REF!</definedName>
    <definedName name="FORM319">'[184]3-DIV3'!$L$1886:$V$1946</definedName>
    <definedName name="FORM321">'[95]Div 3'!$M$150:$W$207</definedName>
    <definedName name="FORM322">'[184]3-DIV3'!$L$1947:$V$2007</definedName>
    <definedName name="FORM323">'[184]3-DIV3'!$L$2126:$V$2186</definedName>
    <definedName name="FORM323L" localSheetId="17">#REF!</definedName>
    <definedName name="FORM323L">#REF!</definedName>
    <definedName name="FORM324">'[184]3-DIV3'!$L$2305:$V$2365</definedName>
    <definedName name="FORM325" localSheetId="17">[183]NP!#REF!</definedName>
    <definedName name="FORM325">[183]NP!#REF!</definedName>
    <definedName name="FORM33">'[95]Div 3'!$M$357:$W$414</definedName>
    <definedName name="FORM331">'[184]3-DIV3'!$L$2427:$V$2487</definedName>
    <definedName name="FORM332">[185]NP!$L$920:$W$982</definedName>
    <definedName name="FORM336" localSheetId="17">[186]Div.3!#REF!</definedName>
    <definedName name="FORM336">[186]Div.3!#REF!</definedName>
    <definedName name="FORM346">'[184]3-DIV3'!$L$2547:$V$2607</definedName>
    <definedName name="FORM421">'[187]3-DIV4'!$L$1:$V$61</definedName>
    <definedName name="FORM422">'[187]3-DIV4'!$L$180:$V$240</definedName>
    <definedName name="FORM423">'[187]3-DIV4'!$L$479:$V$539</definedName>
    <definedName name="FORM424">'[187]3-DIV4'!$L$359:$V$419</definedName>
    <definedName name="FORM425">'[187]3-DIV4'!$L$718:$V$778</definedName>
    <definedName name="FORM426">'[187]3-DIV4'!$L$897:$V$957</definedName>
    <definedName name="FORM427">'[187]3-DIV4'!$L$1017:$V$1077</definedName>
    <definedName name="FORM511">'[188]3-DIV5'!$L$1:$V$61</definedName>
    <definedName name="FORM512">'[188]3-DIV5'!$L$180:$V$240</definedName>
    <definedName name="FORM521">'[188]3-DIV5'!$L$359:$V$419</definedName>
    <definedName name="FORM522">'[188]3-DIV5'!$L$3075:$V$3135</definedName>
    <definedName name="FORM541">'[188]3-DIV5'!$L$3254:$V$3314</definedName>
    <definedName name="FORM542">'[188]3-DIV5'!$L$3374:$V$3434</definedName>
    <definedName name="form543" localSheetId="17">'[189]5'!#REF!</definedName>
    <definedName name="form543">'[189]5'!#REF!</definedName>
    <definedName name="FORM55s" localSheetId="17">[190]Lapis!#REF!</definedName>
    <definedName name="FORM55s">[190]Lapis!#REF!</definedName>
    <definedName name="FORM56" localSheetId="17">'[191]NP (2)'!#REF!</definedName>
    <definedName name="FORM56">'[191]NP (2)'!#REF!</definedName>
    <definedName name="FORM611" localSheetId="17">#REF!</definedName>
    <definedName name="FORM611">#REF!</definedName>
    <definedName name="FORM612" localSheetId="17">#REF!</definedName>
    <definedName name="FORM612">#REF!</definedName>
    <definedName name="FORM621" localSheetId="17">#REF!</definedName>
    <definedName name="FORM621">#REF!</definedName>
    <definedName name="FORM622" localSheetId="17">#REF!</definedName>
    <definedName name="FORM622">#REF!</definedName>
    <definedName name="FORM623" localSheetId="17">#REF!</definedName>
    <definedName name="FORM623">#REF!</definedName>
    <definedName name="FORM624" localSheetId="17">'[95]Div 6'!#REF!</definedName>
    <definedName name="FORM624">'[95]Div 6'!#REF!</definedName>
    <definedName name="FORM631" localSheetId="17">#REF!</definedName>
    <definedName name="FORM631">#REF!</definedName>
    <definedName name="FORM632" localSheetId="17">#REF!</definedName>
    <definedName name="FORM632">#REF!</definedName>
    <definedName name="FORM633" localSheetId="17">#REF!</definedName>
    <definedName name="FORM633">#REF!</definedName>
    <definedName name="FORM634" localSheetId="17">#REF!</definedName>
    <definedName name="FORM634">#REF!</definedName>
    <definedName name="FORM635" localSheetId="17">#REF!</definedName>
    <definedName name="FORM635">#REF!</definedName>
    <definedName name="FORM635A" localSheetId="17">#REF!</definedName>
    <definedName name="FORM635A">#REF!</definedName>
    <definedName name="FORM636" localSheetId="17">#REF!</definedName>
    <definedName name="FORM636">#REF!</definedName>
    <definedName name="FORM637" localSheetId="17">#REF!</definedName>
    <definedName name="FORM637">#REF!</definedName>
    <definedName name="FORM641L" localSheetId="17">#REF!</definedName>
    <definedName name="FORM641L">#REF!</definedName>
    <definedName name="FORM642" localSheetId="17">#REF!</definedName>
    <definedName name="FORM642">#REF!</definedName>
    <definedName name="FORM65" localSheetId="17">#REF!</definedName>
    <definedName name="FORM65">#REF!</definedName>
    <definedName name="FORM651" localSheetId="17">'[95]Div 6'!#REF!</definedName>
    <definedName name="FORM651">'[95]Div 6'!#REF!</definedName>
    <definedName name="FORM66" localSheetId="17">#REF!</definedName>
    <definedName name="FORM66">#REF!</definedName>
    <definedName name="FORM661" localSheetId="17">'[95]Div 6'!#REF!</definedName>
    <definedName name="FORM661">'[95]Div 6'!#REF!</definedName>
    <definedName name="FORM662" localSheetId="17">'[95]Div 6'!#REF!</definedName>
    <definedName name="FORM662">'[95]Div 6'!#REF!</definedName>
    <definedName name="FORM66PERATA" localSheetId="17">#REF!</definedName>
    <definedName name="FORM66PERATA">#REF!</definedName>
    <definedName name="FORM66PERMUKAAN" localSheetId="17">#REF!</definedName>
    <definedName name="FORM66PERMUKAAN">#REF!</definedName>
    <definedName name="FORM7101" localSheetId="17">#REF!</definedName>
    <definedName name="FORM7101">#REF!</definedName>
    <definedName name="FORM7102" localSheetId="17">#REF!</definedName>
    <definedName name="FORM7102">#REF!</definedName>
    <definedName name="FORM7103" localSheetId="17">#REF!</definedName>
    <definedName name="FORM7103">#REF!</definedName>
    <definedName name="FORM711" localSheetId="17">#REF!</definedName>
    <definedName name="FORM711">#REF!</definedName>
    <definedName name="FORM712" localSheetId="17">#REF!</definedName>
    <definedName name="FORM712">#REF!</definedName>
    <definedName name="FORM713" localSheetId="17">#REF!</definedName>
    <definedName name="FORM713">#REF!</definedName>
    <definedName name="FORM713a" localSheetId="17">[192]Beton!#REF!</definedName>
    <definedName name="FORM713a">[192]Beton!#REF!</definedName>
    <definedName name="FORM714" localSheetId="17">#REF!</definedName>
    <definedName name="FORM714">#REF!</definedName>
    <definedName name="FORM715" localSheetId="17">#REF!</definedName>
    <definedName name="FORM715">#REF!</definedName>
    <definedName name="FORM716" localSheetId="17">#REF!</definedName>
    <definedName name="FORM716">#REF!</definedName>
    <definedName name="FORM717" localSheetId="17">#REF!</definedName>
    <definedName name="FORM717">#REF!</definedName>
    <definedName name="FORM718" localSheetId="17">#REF!</definedName>
    <definedName name="FORM718">#REF!</definedName>
    <definedName name="FORM721" localSheetId="17">#REF!</definedName>
    <definedName name="FORM721">#REF!</definedName>
    <definedName name="FORM73">'[181]NP-7'!$L$1079:$V$1139</definedName>
    <definedName name="FORM731" localSheetId="17">#REF!</definedName>
    <definedName name="FORM731">#REF!</definedName>
    <definedName name="FORM732" localSheetId="17">#REF!</definedName>
    <definedName name="FORM732">#REF!</definedName>
    <definedName name="FORM733" localSheetId="17">#REF!</definedName>
    <definedName name="FORM733">#REF!</definedName>
    <definedName name="FORM734" localSheetId="17">#REF!</definedName>
    <definedName name="FORM734">#REF!</definedName>
    <definedName name="FORM735" localSheetId="17">#REF!</definedName>
    <definedName name="FORM735">#REF!</definedName>
    <definedName name="FORM73PL" localSheetId="17">'[95]Div 7'!#REF!</definedName>
    <definedName name="FORM73PL">'[95]Div 7'!#REF!</definedName>
    <definedName name="FORM73UL" localSheetId="17">'[95]Div 7'!#REF!</definedName>
    <definedName name="FORM73UL">'[95]Div 7'!#REF!</definedName>
    <definedName name="FORM744" localSheetId="17">#REF!</definedName>
    <definedName name="FORM744">#REF!</definedName>
    <definedName name="FORM745" localSheetId="17">#REF!</definedName>
    <definedName name="FORM745">#REF!</definedName>
    <definedName name="FORM751" localSheetId="17">'[95]Div 7'!#REF!</definedName>
    <definedName name="FORM751">'[95]Div 7'!#REF!</definedName>
    <definedName name="FORM752" localSheetId="17">'[95]Div 7'!#REF!</definedName>
    <definedName name="FORM752">'[95]Div 7'!#REF!</definedName>
    <definedName name="FORM753" localSheetId="17">'[193]K.175 - K.225'!#REF!</definedName>
    <definedName name="FORM753">'[193]K.175 - K.225'!#REF!</definedName>
    <definedName name="Form761" localSheetId="17">[194]Beton!#REF!</definedName>
    <definedName name="Form761">[194]Beton!#REF!</definedName>
    <definedName name="FORM7610" localSheetId="17">#REF!</definedName>
    <definedName name="FORM7610">#REF!</definedName>
    <definedName name="FORM7611" localSheetId="17">'[95]Div 7'!#REF!</definedName>
    <definedName name="FORM7611">'[95]Div 7'!#REF!</definedName>
    <definedName name="FORM7612" localSheetId="17">'[95]Div 7'!#REF!</definedName>
    <definedName name="FORM7612">'[95]Div 7'!#REF!</definedName>
    <definedName name="FORM7612a" localSheetId="17">#REF!</definedName>
    <definedName name="FORM7612a">#REF!</definedName>
    <definedName name="FORM7612b" localSheetId="17">#REF!</definedName>
    <definedName name="FORM7612b">#REF!</definedName>
    <definedName name="FORM7612c" localSheetId="17">#REF!</definedName>
    <definedName name="FORM7612c">#REF!</definedName>
    <definedName name="FORM7613" localSheetId="17">'[95]Div 7'!#REF!</definedName>
    <definedName name="FORM7613">'[95]Div 7'!#REF!</definedName>
    <definedName name="FORM7613a" localSheetId="17">#REF!</definedName>
    <definedName name="FORM7613a">#REF!</definedName>
    <definedName name="FORM7613b" localSheetId="17">#REF!</definedName>
    <definedName name="FORM7613b">#REF!</definedName>
    <definedName name="FORM7613c" localSheetId="17">#REF!</definedName>
    <definedName name="FORM7613c">#REF!</definedName>
    <definedName name="FORM7614" localSheetId="17">'[95]Div 7'!#REF!</definedName>
    <definedName name="FORM7614">'[95]Div 7'!#REF!</definedName>
    <definedName name="FORM7614a" localSheetId="17">#REF!</definedName>
    <definedName name="FORM7614a">#REF!</definedName>
    <definedName name="FORM7614b" localSheetId="17">#REF!</definedName>
    <definedName name="FORM7614b">#REF!</definedName>
    <definedName name="FORM7614c" localSheetId="17">#REF!</definedName>
    <definedName name="FORM7614c">#REF!</definedName>
    <definedName name="FORM7614d" localSheetId="17">#REF!</definedName>
    <definedName name="FORM7614d">#REF!</definedName>
    <definedName name="FORM7614e" localSheetId="17">#REF!</definedName>
    <definedName name="FORM7614e">#REF!</definedName>
    <definedName name="FORM7615" localSheetId="17">'[95]Div 7'!#REF!</definedName>
    <definedName name="FORM7615">'[95]Div 7'!#REF!</definedName>
    <definedName name="FORM7616" localSheetId="17">'[95]Div 7'!#REF!</definedName>
    <definedName name="FORM7616">'[95]Div 7'!#REF!</definedName>
    <definedName name="FORM7617" localSheetId="17">'[95]Div 7'!#REF!</definedName>
    <definedName name="FORM7617">'[95]Div 7'!#REF!</definedName>
    <definedName name="FORM7618" localSheetId="17">#REF!</definedName>
    <definedName name="FORM7618">#REF!</definedName>
    <definedName name="FORM7619" localSheetId="17">#REF!</definedName>
    <definedName name="FORM7619">#REF!</definedName>
    <definedName name="FORM7620" localSheetId="17">'[95]Div 7'!#REF!</definedName>
    <definedName name="FORM7620">'[95]Div 7'!#REF!</definedName>
    <definedName name="FORM7621" localSheetId="17">'[95]Div 7'!#REF!</definedName>
    <definedName name="FORM7621">'[95]Div 7'!#REF!</definedName>
    <definedName name="FORM7625" localSheetId="17">'[95]Div 7'!#REF!</definedName>
    <definedName name="FORM7625">'[95]Div 7'!#REF!</definedName>
    <definedName name="FORM7626" localSheetId="17">'[95]Div 7'!#REF!</definedName>
    <definedName name="FORM7626">'[95]Div 7'!#REF!</definedName>
    <definedName name="FORM767" localSheetId="17">'[95]Div 7'!#REF!</definedName>
    <definedName name="FORM767">'[95]Div 7'!#REF!</definedName>
    <definedName name="FORM768" localSheetId="17">#REF!</definedName>
    <definedName name="FORM768">#REF!</definedName>
    <definedName name="FORM769" localSheetId="17">#REF!</definedName>
    <definedName name="FORM769">#REF!</definedName>
    <definedName name="FORM76X" localSheetId="17">#REF!</definedName>
    <definedName name="FORM76X">#REF!</definedName>
    <definedName name="FORM771" localSheetId="17">'[95]Div 7'!#REF!</definedName>
    <definedName name="FORM771">'[95]Div 7'!#REF!</definedName>
    <definedName name="FORM771a" localSheetId="17">#REF!</definedName>
    <definedName name="FORM771a">#REF!</definedName>
    <definedName name="FORM771b" localSheetId="17">#REF!</definedName>
    <definedName name="FORM771b">#REF!</definedName>
    <definedName name="FORM771c" localSheetId="17">#REF!</definedName>
    <definedName name="FORM771c">#REF!</definedName>
    <definedName name="FORM771d" localSheetId="17">#REF!</definedName>
    <definedName name="FORM771d">#REF!</definedName>
    <definedName name="FORM772a" localSheetId="17">#REF!</definedName>
    <definedName name="FORM772a">#REF!</definedName>
    <definedName name="FORM772b" localSheetId="17">#REF!</definedName>
    <definedName name="FORM772b">#REF!</definedName>
    <definedName name="FORM772c" localSheetId="17">#REF!</definedName>
    <definedName name="FORM772c">#REF!</definedName>
    <definedName name="FORM772d" localSheetId="17">#REF!</definedName>
    <definedName name="FORM772d">#REF!</definedName>
    <definedName name="FORM775" localSheetId="17">'[95]Div 7'!#REF!</definedName>
    <definedName name="FORM775">'[95]Div 7'!#REF!</definedName>
    <definedName name="FORM79" localSheetId="17">'[95]Div 7'!#REF!</definedName>
    <definedName name="FORM79">'[95]Div 7'!#REF!</definedName>
    <definedName name="FORM79L">'[95]Div 7'!$L$11:$V$73</definedName>
    <definedName name="FORM79manual" localSheetId="17">#REF!</definedName>
    <definedName name="FORM79manual">#REF!</definedName>
    <definedName name="FORM79mekanis" localSheetId="17">#REF!</definedName>
    <definedName name="FORM79mekanis">#REF!</definedName>
    <definedName name="FORM811" localSheetId="17">#REF!</definedName>
    <definedName name="FORM811">#REF!</definedName>
    <definedName name="FORM8113" localSheetId="17">'[145]DIV-8'!#REF!</definedName>
    <definedName name="FORM8113">'[145]DIV-8'!#REF!</definedName>
    <definedName name="FORM812" localSheetId="17">#REF!</definedName>
    <definedName name="FORM812">#REF!</definedName>
    <definedName name="FORM813" localSheetId="17">#REF!</definedName>
    <definedName name="FORM813">#REF!</definedName>
    <definedName name="FORM814" localSheetId="17">#REF!</definedName>
    <definedName name="FORM814">#REF!</definedName>
    <definedName name="FORM815" localSheetId="17">#REF!</definedName>
    <definedName name="FORM815">#REF!</definedName>
    <definedName name="FORM817" localSheetId="17">#REF!</definedName>
    <definedName name="FORM817">#REF!</definedName>
    <definedName name="FORM817b">[195]NP!$M$1473:$X$1526</definedName>
    <definedName name="FORM818" localSheetId="17">#REF!</definedName>
    <definedName name="FORM818">#REF!</definedName>
    <definedName name="FORM819" localSheetId="17">#REF!</definedName>
    <definedName name="FORM819">#REF!</definedName>
    <definedName name="FORM82" localSheetId="17">#REF!</definedName>
    <definedName name="FORM82">#REF!</definedName>
    <definedName name="FORM822">[196]NP!$M$896:$X$962</definedName>
    <definedName name="FORM83" localSheetId="17">'[95]Div 8'!#REF!</definedName>
    <definedName name="FORM83">'[95]Div 8'!#REF!</definedName>
    <definedName name="FORM841" localSheetId="17">#REF!</definedName>
    <definedName name="FORM841">#REF!</definedName>
    <definedName name="FORM8410" localSheetId="17">#REF!</definedName>
    <definedName name="FORM8410">#REF!</definedName>
    <definedName name="FORM842" localSheetId="17">#REF!</definedName>
    <definedName name="FORM842">#REF!</definedName>
    <definedName name="FORM842A">'[197]NP(2)'!$M$1:$X$65</definedName>
    <definedName name="FORM842B">'[197]NP(2)'!$M$67:$X$138</definedName>
    <definedName name="FORM842C">'[197]NP(2)'!$M$139:$X$208</definedName>
    <definedName name="FORM842D">'[197]NP(2)'!$M$210:$X$279</definedName>
    <definedName name="FORM842E">'[197]NP(2)'!$M$281:$X$349</definedName>
    <definedName name="FORM843" localSheetId="17">#REF!</definedName>
    <definedName name="FORM843">#REF!</definedName>
    <definedName name="FORM844" localSheetId="17">#REF!</definedName>
    <definedName name="FORM844">#REF!</definedName>
    <definedName name="FORM845" localSheetId="17">#REF!</definedName>
    <definedName name="FORM845">#REF!</definedName>
    <definedName name="FORM846" localSheetId="17">#REF!</definedName>
    <definedName name="FORM846">#REF!</definedName>
    <definedName name="FORM847" localSheetId="17">#REF!</definedName>
    <definedName name="FORM847">#REF!</definedName>
    <definedName name="FORM910" localSheetId="17">#REF!</definedName>
    <definedName name="FORM910">#REF!</definedName>
    <definedName name="FORM911" localSheetId="17">#REF!</definedName>
    <definedName name="FORM911">#REF!</definedName>
    <definedName name="FORM912" localSheetId="17">#REF!</definedName>
    <definedName name="FORM912">#REF!</definedName>
    <definedName name="FORM913" localSheetId="17">#REF!</definedName>
    <definedName name="FORM913">#REF!</definedName>
    <definedName name="FORM914" localSheetId="17">#REF!</definedName>
    <definedName name="FORM914">#REF!</definedName>
    <definedName name="FORM915" localSheetId="17">#REF!</definedName>
    <definedName name="FORM915">#REF!</definedName>
    <definedName name="FORM916" localSheetId="17">#REF!</definedName>
    <definedName name="FORM916">#REF!</definedName>
    <definedName name="FORM917" localSheetId="17">#REF!</definedName>
    <definedName name="FORM917">#REF!</definedName>
    <definedName name="FORM918" localSheetId="17">#REF!</definedName>
    <definedName name="FORM918">#REF!</definedName>
    <definedName name="FORM919" localSheetId="17">#REF!</definedName>
    <definedName name="FORM919">#REF!</definedName>
    <definedName name="FORM920" localSheetId="17">#REF!</definedName>
    <definedName name="FORM920">#REF!</definedName>
    <definedName name="FORM94" localSheetId="17">#REF!</definedName>
    <definedName name="FORM94">#REF!</definedName>
    <definedName name="FORM95" localSheetId="17">#REF!</definedName>
    <definedName name="FORM95">#REF!</definedName>
    <definedName name="FORM96" localSheetId="17">#REF!</definedName>
    <definedName name="FORM96">#REF!</definedName>
    <definedName name="FORM97" localSheetId="17">#REF!</definedName>
    <definedName name="FORM97">#REF!</definedName>
    <definedName name="FORM98" localSheetId="17">#REF!</definedName>
    <definedName name="FORM98">#REF!</definedName>
    <definedName name="FORM99" localSheetId="17">#REF!</definedName>
    <definedName name="FORM99">#REF!</definedName>
    <definedName name="FORMGEOTEKSTIL" localSheetId="17">#REF!</definedName>
    <definedName name="FORMGEOTEKSTIL">#REF!</definedName>
    <definedName name="formika" localSheetId="17">'[94]harga lama'!#REF!</definedName>
    <definedName name="formika">'[94]harga lama'!#REF!</definedName>
    <definedName name="FORMLatasirK" localSheetId="17">#REF!</definedName>
    <definedName name="FORMLatasirK">#REF!</definedName>
    <definedName name="FORMLatasirKL" localSheetId="17">#REF!</definedName>
    <definedName name="FORMLatasirKL">#REF!</definedName>
    <definedName name="FRRDS" localSheetId="17">#REF!</definedName>
    <definedName name="FRRDS">#REF!</definedName>
    <definedName name="FULVIMIXER" localSheetId="17">#REF!</definedName>
    <definedName name="FULVIMIXER">#REF!</definedName>
    <definedName name="furing1">'[108]ANALISA SNI'!$K$1036</definedName>
    <definedName name="g">'[2]Upah&amp;Bahan'!$U$1672</definedName>
    <definedName name="G." localSheetId="17">#REF!</definedName>
    <definedName name="G.">#REF!</definedName>
    <definedName name="G.14" localSheetId="9">#REF!</definedName>
    <definedName name="G.14" localSheetId="17">#REF!</definedName>
    <definedName name="G.14" localSheetId="5">#REF!</definedName>
    <definedName name="G.14">#REF!</definedName>
    <definedName name="G.16">[81]ANALISA!$L$564</definedName>
    <definedName name="G.2" localSheetId="17">#REF!</definedName>
    <definedName name="G.2">#REF!</definedName>
    <definedName name="g.2a" localSheetId="17">#REF!</definedName>
    <definedName name="g.2a">#REF!</definedName>
    <definedName name="g.2b" localSheetId="17">#REF!</definedName>
    <definedName name="g.2b">#REF!</definedName>
    <definedName name="G.31.H">[81]ANALISA!$L$575</definedName>
    <definedName name="G.31.m">[81]ANALISA!$L$586</definedName>
    <definedName name="G.32">[82]ANALISA!$L$371</definedName>
    <definedName name="G.32.h">[81]ANALISA!$L$596</definedName>
    <definedName name="G.32.h.1">[81]ANALISA!$L$600</definedName>
    <definedName name="G.32.h.2">[81]ANALISA!$L$604</definedName>
    <definedName name="G.32.h.3">[81]ANALISA!$L$608</definedName>
    <definedName name="G.32.m">[81]ANALISA!$L$619</definedName>
    <definedName name="G.32.m.2">[81]ANALISA!$L$627</definedName>
    <definedName name="G.32.m1">[81]ANALISA!$L$623</definedName>
    <definedName name="g.32a" localSheetId="17">#REF!</definedName>
    <definedName name="g.32a">#REF!</definedName>
    <definedName name="G.32F">[82]ANALISA!$L$379</definedName>
    <definedName name="G.32H" localSheetId="9">#REF!</definedName>
    <definedName name="G.32H" localSheetId="17">#REF!</definedName>
    <definedName name="G.32H" localSheetId="5">#REF!</definedName>
    <definedName name="G.32H">#REF!</definedName>
    <definedName name="g.32l" localSheetId="17">#REF!</definedName>
    <definedName name="g.32l">#REF!</definedName>
    <definedName name="G.33.B">#N/A</definedName>
    <definedName name="G.33.F">#N/A</definedName>
    <definedName name="G.33.M">#N/A</definedName>
    <definedName name="G.33b" localSheetId="17">#REF!</definedName>
    <definedName name="G.33b">#REF!</definedName>
    <definedName name="G.33b1" localSheetId="17">#REF!</definedName>
    <definedName name="G.33b1">#REF!</definedName>
    <definedName name="G.33H" localSheetId="17">[103]Anl!#REF!</definedName>
    <definedName name="G.33H">[103]Anl!#REF!</definedName>
    <definedName name="G.33I" localSheetId="9">#REF!</definedName>
    <definedName name="G.33I" localSheetId="17">#REF!</definedName>
    <definedName name="G.33I" localSheetId="5">#REF!</definedName>
    <definedName name="G.33I">#REF!</definedName>
    <definedName name="G.33M" localSheetId="9">#REF!</definedName>
    <definedName name="G.33M" localSheetId="17">#REF!</definedName>
    <definedName name="G.33M">#REF!</definedName>
    <definedName name="G.38" localSheetId="17">#REF!</definedName>
    <definedName name="G.38">#REF!</definedName>
    <definedName name="G.41" localSheetId="9">#REF!</definedName>
    <definedName name="G.41" localSheetId="17">#REF!</definedName>
    <definedName name="G.41">#REF!</definedName>
    <definedName name="G.41.1">[81]ANALISA!$L$1084</definedName>
    <definedName name="G.41.2">[81]ANALISA!$L$1088</definedName>
    <definedName name="G.41.3">[81]ANALISA!$L$1092</definedName>
    <definedName name="G.41.A">#N/A</definedName>
    <definedName name="G.41A" localSheetId="9">#REF!</definedName>
    <definedName name="G.41A" localSheetId="17">#REF!</definedName>
    <definedName name="G.41A">#REF!</definedName>
    <definedName name="G.41B" localSheetId="9">#REF!</definedName>
    <definedName name="G.41B" localSheetId="17">#REF!</definedName>
    <definedName name="G.41B">#REF!</definedName>
    <definedName name="g.41c" localSheetId="17">#REF!</definedName>
    <definedName name="g.41c">#REF!</definedName>
    <definedName name="g.42" localSheetId="17">[50]ANALISA!#REF!</definedName>
    <definedName name="g.42">[50]ANALISA!#REF!</definedName>
    <definedName name="G.42.1">[81]ANALISA!$L$646</definedName>
    <definedName name="G.42.2">[81]ANALISA!$L$650</definedName>
    <definedName name="G.43" localSheetId="9">#REF!</definedName>
    <definedName name="G.43" localSheetId="17">#REF!</definedName>
    <definedName name="G.43">#REF!</definedName>
    <definedName name="G.43.1">[81]ANALISA!$L$665</definedName>
    <definedName name="G.43.2">[81]ANALISA!$L$669</definedName>
    <definedName name="G.43.A">#N/A</definedName>
    <definedName name="G.43.B">#N/A</definedName>
    <definedName name="G.43a" localSheetId="17">#REF!</definedName>
    <definedName name="G.43a">#REF!</definedName>
    <definedName name="G.43b" localSheetId="17">#REF!</definedName>
    <definedName name="G.43b">#REF!</definedName>
    <definedName name="G.44" localSheetId="9">#REF!</definedName>
    <definedName name="G.44" localSheetId="17">#REF!</definedName>
    <definedName name="G.44">#REF!</definedName>
    <definedName name="G.44.1">[81]ANALISA!$L$684</definedName>
    <definedName name="G.44.2">[81]ANALISA!$L$688</definedName>
    <definedName name="G.50.H">#N/A</definedName>
    <definedName name="G.50.h.1">[81]ANALISA!$L$702</definedName>
    <definedName name="G.50.h.2">[81]ANALISA!$L$706</definedName>
    <definedName name="G.50.i">[81]ANALISA!$L$722</definedName>
    <definedName name="G.50.i.1">[81]ANALISA!$L$726</definedName>
    <definedName name="G.50.i.2">[81]ANALISA!$L$730</definedName>
    <definedName name="G.50.i.3">[81]ANALISA!$L$734</definedName>
    <definedName name="G.50.K">#N/A</definedName>
    <definedName name="G.50.k.1">[81]ANALISA!$L$748</definedName>
    <definedName name="G.50.k.2">[81]ANALISA!$L$752</definedName>
    <definedName name="G.50.P">#N/A</definedName>
    <definedName name="G.50H" localSheetId="9">#REF!</definedName>
    <definedName name="G.50H" localSheetId="17">#REF!</definedName>
    <definedName name="G.50H">#REF!</definedName>
    <definedName name="G.50I" localSheetId="9">#REF!</definedName>
    <definedName name="G.50I" localSheetId="17">#REF!</definedName>
    <definedName name="G.50I">#REF!</definedName>
    <definedName name="G.50K" localSheetId="9">#REF!</definedName>
    <definedName name="G.50K" localSheetId="17">#REF!</definedName>
    <definedName name="G.50K">#REF!</definedName>
    <definedName name="G.50P">[104]Anl!$L$116</definedName>
    <definedName name="G.50q" localSheetId="17">#REF!</definedName>
    <definedName name="G.50q">#REF!</definedName>
    <definedName name="G.51" localSheetId="17">#REF!</definedName>
    <definedName name="G.51">#REF!</definedName>
    <definedName name="G.51C" localSheetId="9">#REF!</definedName>
    <definedName name="G.51C" localSheetId="17">#REF!</definedName>
    <definedName name="G.51C">#REF!</definedName>
    <definedName name="G.53">#N/A</definedName>
    <definedName name="G.60">[81]ANALISA!$L$764</definedName>
    <definedName name="G.67">#N/A</definedName>
    <definedName name="G.67.A">'[177]ANALISA BOW'!$L$604</definedName>
    <definedName name="G.68" localSheetId="17">[21]Anl!#REF!</definedName>
    <definedName name="G.68">[21]Anl!#REF!</definedName>
    <definedName name="G.68.1">[81]ANALISA!$L$778</definedName>
    <definedName name="G.68.2">[81]ANALISA!$L$782</definedName>
    <definedName name="G.68.A">#N/A</definedName>
    <definedName name="G.68.B">#N/A</definedName>
    <definedName name="G.68.C">#N/A</definedName>
    <definedName name="G.68.D">#N/A</definedName>
    <definedName name="G.69">[81]ANALISA!$L$798</definedName>
    <definedName name="G.69.1">[81]ANALISA!$L$802</definedName>
    <definedName name="G.69.2">[81]ANALISA!$L$806</definedName>
    <definedName name="G.69.A">#N/A</definedName>
    <definedName name="G.69.B">#N/A</definedName>
    <definedName name="G.69.C">#N/A</definedName>
    <definedName name="G.69.D">#N/A</definedName>
    <definedName name="G.69.E">#N/A</definedName>
    <definedName name="G.69.F">#N/A</definedName>
    <definedName name="G.69.G">#N/A</definedName>
    <definedName name="G.69.H">#N/A</definedName>
    <definedName name="G.69.I">#N/A</definedName>
    <definedName name="G.69A" localSheetId="9">#REF!</definedName>
    <definedName name="G.69A" localSheetId="17">#REF!</definedName>
    <definedName name="G.69A">#REF!</definedName>
    <definedName name="G.69B" localSheetId="9">#REF!</definedName>
    <definedName name="G.69B" localSheetId="17">#REF!</definedName>
    <definedName name="G.69B">#REF!</definedName>
    <definedName name="G.69c" localSheetId="17">#REF!</definedName>
    <definedName name="G.69c">#REF!</definedName>
    <definedName name="G.72" localSheetId="17">[103]Anl!#REF!</definedName>
    <definedName name="G.72">[103]Anl!#REF!</definedName>
    <definedName name="G.72.1">[81]ANALISA!$L$828</definedName>
    <definedName name="G.72.2">[81]ANALISA!$L$832</definedName>
    <definedName name="G.72.A">'[177]ANALISA BOW'!$L$655</definedName>
    <definedName name="G.72A" localSheetId="17">[103]Anl!#REF!</definedName>
    <definedName name="G.72A">[103]Anl!#REF!</definedName>
    <definedName name="g.72c" localSheetId="17">[50]ANALISA!#REF!</definedName>
    <definedName name="g.72c">[50]ANALISA!#REF!</definedName>
    <definedName name="G.73">[81]ANALISA!$L$849</definedName>
    <definedName name="G.73.1">[81]ANALISA!$L$853</definedName>
    <definedName name="G.73.2">[81]ANALISA!$L$857</definedName>
    <definedName name="G.74">[81]ANALISA!$L$870</definedName>
    <definedName name="G.74.1">[81]ANALISA!$L$874</definedName>
    <definedName name="G.74.2">[81]ANALISA!$L$878</definedName>
    <definedName name="G.74.a">[81]ANALISA!$L$896</definedName>
    <definedName name="G.74.a.1">[81]ANALISA!$L$900</definedName>
    <definedName name="G.74.a.2">[81]ANALISA!$L$904</definedName>
    <definedName name="G.75">[81]ANALISA!$L$917</definedName>
    <definedName name="G.75.1">[81]ANALISA!$L$921</definedName>
    <definedName name="G.75.2">[81]ANALISA!$L$925</definedName>
    <definedName name="G.75.3">[81]ANALISA!$L$929</definedName>
    <definedName name="G.75.a">[81]ANALISA!$L$944</definedName>
    <definedName name="G.75.a.1">[81]ANALISA!$L$948</definedName>
    <definedName name="G.75.a.2">[81]ANALISA!$L$952</definedName>
    <definedName name="G.76">[81]ANALISA!$L$965</definedName>
    <definedName name="G.76.1">[81]ANALISA!$L$969</definedName>
    <definedName name="G.76.2">[81]ANALISA!$L$973</definedName>
    <definedName name="G.Kramik" localSheetId="9">#REF!</definedName>
    <definedName name="G.Kramik" localSheetId="17">#REF!</definedName>
    <definedName name="G.Kramik">#REF!</definedName>
    <definedName name="G_14" localSheetId="17">[50]ANALISA!#REF!</definedName>
    <definedName name="G_14">[50]ANALISA!#REF!</definedName>
    <definedName name="G_50H">'[198]Analisa BOW'!$N$172</definedName>
    <definedName name="G_67" localSheetId="17">[50]ANALISA!#REF!</definedName>
    <definedName name="G_67">[50]ANALISA!#REF!</definedName>
    <definedName name="g_72c" localSheetId="17">[50]ANALISA!#REF!</definedName>
    <definedName name="g_72c">[50]ANALISA!#REF!</definedName>
    <definedName name="g_72d" localSheetId="17">[50]ANALISA!#REF!</definedName>
    <definedName name="g_72d">[50]ANALISA!#REF!</definedName>
    <definedName name="g41b2" localSheetId="17">[65]ANALISA!#REF!</definedName>
    <definedName name="g41b2">[65]ANALISA!#REF!</definedName>
    <definedName name="gab" localSheetId="17">[50]ANALISA!#REF!</definedName>
    <definedName name="gab">[50]ANALISA!#REF!</definedName>
    <definedName name="GAL">[199]ANALHASA!$J$9</definedName>
    <definedName name="gali" localSheetId="9">#REF!</definedName>
    <definedName name="gali" localSheetId="17">#REF!</definedName>
    <definedName name="gali">#REF!</definedName>
    <definedName name="galian" localSheetId="17">#REF!</definedName>
    <definedName name="galian">#REF!</definedName>
    <definedName name="Galian_1" localSheetId="9">#REF!</definedName>
    <definedName name="Galian_1" localSheetId="17">#REF!</definedName>
    <definedName name="Galian_1">#REF!</definedName>
    <definedName name="Galian_2" localSheetId="9">#REF!</definedName>
    <definedName name="Galian_2" localSheetId="17">#REF!</definedName>
    <definedName name="Galian_2">#REF!</definedName>
    <definedName name="galian_buangan">'[112]AHS-SIPIL'!$H$73</definedName>
    <definedName name="galian_tanah">'[112]AHS-SIPIL'!$H$42</definedName>
    <definedName name="galianbatu_buangan">'[112]AHS-SIPIL'!$H$87</definedName>
    <definedName name="galianpasir" localSheetId="17">[128]Analisa!#REF!</definedName>
    <definedName name="galianpasir">[128]Analisa!#REF!</definedName>
    <definedName name="GALTAN_MANUAL" localSheetId="17">#REF!</definedName>
    <definedName name="GALTAN_MANUAL">#REF!</definedName>
    <definedName name="galtanahkons">'[200]DRUP (ASLI)'!$I$582</definedName>
    <definedName name="GATA" localSheetId="17">[103]Anl!#REF!</definedName>
    <definedName name="GATA">[103]Anl!#REF!</definedName>
    <definedName name="GC" localSheetId="17">#REF!</definedName>
    <definedName name="GC">#REF!</definedName>
    <definedName name="gddh" localSheetId="17">[103]Anl!#REF!</definedName>
    <definedName name="gddh">[103]Anl!#REF!</definedName>
    <definedName name="gdga" localSheetId="17" hidden="1">'[165]ANL-EI'!#REF!</definedName>
    <definedName name="gdga" hidden="1">'[165]ANL-EI'!#REF!</definedName>
    <definedName name="gebalan" localSheetId="17">#REF!</definedName>
    <definedName name="gebalan">#REF!</definedName>
    <definedName name="gelugu">[49]HASAT!$I$35</definedName>
    <definedName name="gemilang">[115]ANALISA!$H$672</definedName>
    <definedName name="GENSET" localSheetId="17">#REF!</definedName>
    <definedName name="GENSET">#REF!</definedName>
    <definedName name="genteng.supersteel">[201]BAHAN!$L$38</definedName>
    <definedName name="genteng_beton" localSheetId="17">[27]HARGA!#REF!</definedName>
    <definedName name="genteng_beton">[27]HARGA!#REF!</definedName>
    <definedName name="genteng_metal">'[112]HD-SIPIL'!$D$54</definedName>
    <definedName name="genteng_metal_pas">'[112]AHS-SIPIL'!$H$738</definedName>
    <definedName name="GentengMetal">'[127]Analisa Harga Satuan'!$G$2627</definedName>
    <definedName name="geo" localSheetId="17">'[128]DU&amp;B'!#REF!</definedName>
    <definedName name="geo">'[128]DU&amp;B'!#REF!</definedName>
    <definedName name="geol" localSheetId="17">'[128]DU&amp;B'!#REF!</definedName>
    <definedName name="geol">'[128]DU&amp;B'!#REF!</definedName>
    <definedName name="geolh" localSheetId="17">'[128]DU&amp;B'!#REF!</definedName>
    <definedName name="geolh">'[128]DU&amp;B'!#REF!</definedName>
    <definedName name="Geotex">[202]Beton!$L$2153:$V$2213</definedName>
    <definedName name="geotextile" localSheetId="17">[128]Analisa!#REF!</definedName>
    <definedName name="geotextile">[128]Analisa!#REF!</definedName>
    <definedName name="geou" localSheetId="17">'[128]DU&amp;B'!#REF!</definedName>
    <definedName name="geou">'[128]DU&amp;B'!#REF!</definedName>
    <definedName name="GES" localSheetId="17">#REF!</definedName>
    <definedName name="GES">#REF!</definedName>
    <definedName name="GET_B" localSheetId="17">#REF!</definedName>
    <definedName name="GET_B">#REF!</definedName>
    <definedName name="GETB" localSheetId="17">#REF!</definedName>
    <definedName name="GETB">#REF!</definedName>
    <definedName name="gevel" localSheetId="17">[131]Analisis!#REF!</definedName>
    <definedName name="gevel">[131]Analisis!#REF!</definedName>
    <definedName name="gf" hidden="1">[203]H.Satuan!$CF$82</definedName>
    <definedName name="GFF" hidden="1">[204]SEX!$P$7:$P$7</definedName>
    <definedName name="gg" localSheetId="17">#REF!</definedName>
    <definedName name="gg">#REF!</definedName>
    <definedName name="GGG">'[178]BIAYA  ALAT'!$U$1257</definedName>
    <definedName name="GGGGG">[14]alat!$AW$10</definedName>
    <definedName name="GGGGGGGGGGGGG">[14]alat!$AW$11</definedName>
    <definedName name="GGHDD">[14]alat!$A$355:$J$413</definedName>
    <definedName name="ghgfshshgyghdsfgdafg" localSheetId="17">#REF!</definedName>
    <definedName name="ghgfshshgyghdsfgdafg">#REF!</definedName>
    <definedName name="gi">'[2]Upah&amp;Bahan'!$U$821</definedName>
    <definedName name="gil">'[2]Upah&amp;Bahan'!$U$709</definedName>
    <definedName name="gila">'[2]Upah&amp;Bahan'!$U$653</definedName>
    <definedName name="GILAS" localSheetId="9">#REF!</definedName>
    <definedName name="GILAS" localSheetId="17">#REF!</definedName>
    <definedName name="GILAS" localSheetId="5">#REF!</definedName>
    <definedName name="GILAS">#REF!</definedName>
    <definedName name="gip_2">'[112]HD-SIPIL'!$D$100</definedName>
    <definedName name="gip1_2">'[112]HD-SIPIL'!$D$95</definedName>
    <definedName name="gip1_2_pas">'[112]AHS-SIPIL'!$H$972</definedName>
    <definedName name="gip2_pas">'[112]AHS-SIPIL'!$H$986</definedName>
    <definedName name="gipsum">[205]BAHAN!$L$35</definedName>
    <definedName name="girder_25pas" localSheetId="17">#REF!</definedName>
    <definedName name="girder_25pas">#REF!</definedName>
    <definedName name="girder_38pas" localSheetId="17">#REF!</definedName>
    <definedName name="girder_38pas">#REF!</definedName>
    <definedName name="girder25" localSheetId="17">#REF!</definedName>
    <definedName name="girder25">#REF!</definedName>
    <definedName name="girder38" localSheetId="17">#REF!</definedName>
    <definedName name="girder38">#REF!</definedName>
    <definedName name="glasbid" localSheetId="17">#REF!</definedName>
    <definedName name="glasbid">#REF!</definedName>
    <definedName name="GLN_H_" localSheetId="17">#REF!</definedName>
    <definedName name="GLN_H_">#REF!</definedName>
    <definedName name="GLNH" localSheetId="17">#REF!</definedName>
    <definedName name="GLNH">#REF!</definedName>
    <definedName name="GLT" localSheetId="17">#REF!</definedName>
    <definedName name="GLT">#REF!</definedName>
    <definedName name="GO" localSheetId="17">#REF!</definedName>
    <definedName name="GO">#REF!</definedName>
    <definedName name="gogon" hidden="1">'[206]Master 1.0'!$K$203:$CX$203</definedName>
    <definedName name="GORDING" localSheetId="17">[50]BAHAN!#REF!</definedName>
    <definedName name="GORDING">[50]BAHAN!#REF!</definedName>
    <definedName name="GORONG1M" localSheetId="17">#REF!</definedName>
    <definedName name="GORONG1M">#REF!</definedName>
    <definedName name="gpek" localSheetId="17">#REF!</definedName>
    <definedName name="gpek">#REF!</definedName>
    <definedName name="grader" localSheetId="17">#REF!</definedName>
    <definedName name="grader">#REF!</definedName>
    <definedName name="Granit4040" localSheetId="9">#REF!</definedName>
    <definedName name="Granit4040" localSheetId="17">#REF!</definedName>
    <definedName name="Granit4040">#REF!</definedName>
    <definedName name="Granit6060" localSheetId="9">#REF!</definedName>
    <definedName name="Granit6060" localSheetId="17">#REF!</definedName>
    <definedName name="Granit6060">#REF!</definedName>
    <definedName name="grase" localSheetId="17">'[128]DU&amp;B'!#REF!</definedName>
    <definedName name="grase">'[128]DU&amp;B'!#REF!</definedName>
    <definedName name="GRAVEL">'[74]4-Analisa Quarry'!$A$406:$I$518</definedName>
    <definedName name="Grease" localSheetId="17">#REF!</definedName>
    <definedName name="Grease">#REF!</definedName>
    <definedName name="grendel_jendela">'[112]HD-SIPIL'!$D$126</definedName>
    <definedName name="grendel_jendela_pas">'[112]AHS-SIPIL'!$H$623</definedName>
    <definedName name="grendel_pintu">'[112]HD-SIPIL'!$D$125</definedName>
    <definedName name="grendel_pintu_pas">'[112]AHS-SIPIL'!$H$584</definedName>
    <definedName name="grendeljendela" localSheetId="17">[124]cover!#REF!</definedName>
    <definedName name="grendeljendela">[124]cover!#REF!</definedName>
    <definedName name="grill">'[115]HARGA SATUAN'!$E$174</definedName>
    <definedName name="grum" localSheetId="17">'[207]DU&amp;B'!#REF!</definedName>
    <definedName name="grum">'[207]DU&amp;B'!#REF!</definedName>
    <definedName name="GS">[49]HASAT!$I$79</definedName>
    <definedName name="GSS" localSheetId="17">#REF!</definedName>
    <definedName name="GSS">#REF!</definedName>
    <definedName name="gth" localSheetId="17">[38]Concrete!#REF!</definedName>
    <definedName name="gth">[38]Concrete!#REF!</definedName>
    <definedName name="gyp" localSheetId="17">[65]UPAH!#REF!</definedName>
    <definedName name="gyp">[65]UPAH!#REF!</definedName>
    <definedName name="gypsum.9" localSheetId="9">#REF!</definedName>
    <definedName name="gypsum.9" localSheetId="17">#REF!</definedName>
    <definedName name="gypsum.9" localSheetId="5">#REF!</definedName>
    <definedName name="gypsum.9">#REF!</definedName>
    <definedName name="gypsum.prf" localSheetId="9">#REF!</definedName>
    <definedName name="gypsum.prf" localSheetId="17">#REF!</definedName>
    <definedName name="gypsum.prf" localSheetId="5">#REF!</definedName>
    <definedName name="gypsum.prf">#REF!</definedName>
    <definedName name="gypsumboard" localSheetId="17">[50]ANALISA!#REF!</definedName>
    <definedName name="gypsumboard">[50]ANALISA!#REF!</definedName>
    <definedName name="h" localSheetId="17">#REF!</definedName>
    <definedName name="h">#REF!</definedName>
    <definedName name="H." localSheetId="17">#REF!</definedName>
    <definedName name="H.">#REF!</definedName>
    <definedName name="H.06" localSheetId="17">#REF!</definedName>
    <definedName name="H.06">#REF!</definedName>
    <definedName name="H.07" localSheetId="17">#REF!</definedName>
    <definedName name="H.07">#REF!</definedName>
    <definedName name="H.10" localSheetId="17">#REF!</definedName>
    <definedName name="H.10">#REF!</definedName>
    <definedName name="H.10.1">[81]ANALISA!$L$1431</definedName>
    <definedName name="H.10.2">[81]ANALISA!$L$1435</definedName>
    <definedName name="H.10.A">#N/A</definedName>
    <definedName name="H.10.B">#N/A</definedName>
    <definedName name="H.10.C">#N/A</definedName>
    <definedName name="H.10A" localSheetId="9">#REF!</definedName>
    <definedName name="H.10A" localSheetId="17">#REF!</definedName>
    <definedName name="H.10A">#REF!</definedName>
    <definedName name="h.10b" localSheetId="17">[50]ANALISA!#REF!</definedName>
    <definedName name="h.10b">[50]ANALISA!#REF!</definedName>
    <definedName name="H.10D">[82]ANALISA!$L$713</definedName>
    <definedName name="H.11">[81]ANALISA!$L$1444</definedName>
    <definedName name="H.11.1">[81]ANALISA!$L$1448</definedName>
    <definedName name="H.11.2">[81]ANALISA!$L$1452</definedName>
    <definedName name="H.12">[81]ANALISA!$L$1462</definedName>
    <definedName name="H.12.1">[81]ANALISA!$L$1466</definedName>
    <definedName name="H.12.2">[81]ANALISA!$L$1470</definedName>
    <definedName name="H.12.3">[81]ANALISA!$L$1474</definedName>
    <definedName name="H.14">#N/A</definedName>
    <definedName name="H.14.A">#N/A</definedName>
    <definedName name="H.15" localSheetId="17">#REF!</definedName>
    <definedName name="H.15">#REF!</definedName>
    <definedName name="H.15.1">[81]ANALISA!$L$1488</definedName>
    <definedName name="H.15.2">[81]ANALISA!$L$1492</definedName>
    <definedName name="H.17">[81]ANALISA!$L$1502</definedName>
    <definedName name="H.17.1">[81]ANALISA!$L$1506</definedName>
    <definedName name="H.17.2">[81]ANALISA!$L$1510</definedName>
    <definedName name="H.18">#N/A</definedName>
    <definedName name="H.18.1">[81]ANALISA!$L$1523</definedName>
    <definedName name="H.18.2">[81]ANALISA!$L$1527</definedName>
    <definedName name="H.18.A">#N/A</definedName>
    <definedName name="H.2" localSheetId="17">[21]Anl!#REF!</definedName>
    <definedName name="H.2">[21]Anl!#REF!</definedName>
    <definedName name="H.2.1">[81]ANALISA!$L$1356</definedName>
    <definedName name="H.2.2">[81]ANALISA!$L$1360</definedName>
    <definedName name="H.3">[81]ANALISA!$L$1369</definedName>
    <definedName name="H.3.1">[81]ANALISA!$L$1373</definedName>
    <definedName name="H.3.2">[81]ANALISA!$L$1377</definedName>
    <definedName name="H.3.3">[81]ANALISA!$L$1381</definedName>
    <definedName name="H.6">#N/A</definedName>
    <definedName name="H.6.A">#N/A</definedName>
    <definedName name="H.6.B">#N/A</definedName>
    <definedName name="H.6.C">#N/A</definedName>
    <definedName name="H.7">#N/A</definedName>
    <definedName name="H.7.A">#N/A</definedName>
    <definedName name="H.7.B">#N/A</definedName>
    <definedName name="H.7.C">#N/A</definedName>
    <definedName name="H.8">#N/A</definedName>
    <definedName name="H.8.1">[81]ANALISA!$L$1395</definedName>
    <definedName name="H.8.2">[81]ANALISA!$L$1399</definedName>
    <definedName name="H.8.A">#N/A</definedName>
    <definedName name="H.8.B">#N/A</definedName>
    <definedName name="H.8A" localSheetId="9">#REF!</definedName>
    <definedName name="H.8A" localSheetId="17">#REF!</definedName>
    <definedName name="H.8A">#REF!</definedName>
    <definedName name="h.8b" localSheetId="17">[50]ANALISA!#REF!</definedName>
    <definedName name="h.8b">[50]ANALISA!#REF!</definedName>
    <definedName name="H.9">#N/A</definedName>
    <definedName name="H.9.1">[81]ANALISA!$L$1413</definedName>
    <definedName name="H.9.2">[81]ANALISA!$L$1417</definedName>
    <definedName name="H.9.A">#N/A</definedName>
    <definedName name="H.9.B">#N/A</definedName>
    <definedName name="H_10" localSheetId="17">[50]ANALISA!#REF!</definedName>
    <definedName name="H_10">[50]ANALISA!#REF!</definedName>
    <definedName name="H_8" localSheetId="17">[50]ANALISA!#REF!</definedName>
    <definedName name="H_8">[50]ANALISA!#REF!</definedName>
    <definedName name="H_8A">[86]Analisa!$L$242</definedName>
    <definedName name="H11111111111111" localSheetId="17">#REF!</definedName>
    <definedName name="H11111111111111">#REF!</definedName>
    <definedName name="ha" localSheetId="17">[65]UPAH!#REF!</definedName>
    <definedName name="ha">[65]UPAH!#REF!</definedName>
    <definedName name="hak_angin">'[112]HD-SIPIL'!$D$127</definedName>
    <definedName name="hak_angin_pas">'[112]AHS-SIPIL'!$H$636</definedName>
    <definedName name="hakangin" localSheetId="17">[124]cover!#REF!</definedName>
    <definedName name="hakangin">[124]cover!#REF!</definedName>
    <definedName name="HAL" localSheetId="17">#REF!</definedName>
    <definedName name="HAL">#REF!</definedName>
    <definedName name="Hammer">[157]rekap!$D$78</definedName>
    <definedName name="hand" localSheetId="9">#REF!</definedName>
    <definedName name="hand" localSheetId="17">#REF!</definedName>
    <definedName name="hand">#REF!</definedName>
    <definedName name="HAND_COMPACTOR" localSheetId="17">#REF!</definedName>
    <definedName name="HAND_COMPACTOR">#REF!</definedName>
    <definedName name="hand_rel2" localSheetId="17">[27]HARGA!#REF!</definedName>
    <definedName name="hand_rel2">[27]HARGA!#REF!</definedName>
    <definedName name="hand_rel3" localSheetId="17">[27]HARGA!#REF!</definedName>
    <definedName name="hand_rel3">[27]HARGA!#REF!</definedName>
    <definedName name="handle">[147]BAHAN!$L$23</definedName>
    <definedName name="HANGIN" localSheetId="17">#REF!</definedName>
    <definedName name="HANGIN">#REF!</definedName>
    <definedName name="haraga">[208]Hrg!$B$8:$F$10</definedName>
    <definedName name="HARGA" localSheetId="17">'[209]BHN UPAH'!#REF!</definedName>
    <definedName name="HARGA">'[209]BHN UPAH'!#REF!</definedName>
    <definedName name="harga\" localSheetId="9">#REF!</definedName>
    <definedName name="harga\" localSheetId="17">#REF!</definedName>
    <definedName name="harga\" localSheetId="6">#REF!</definedName>
    <definedName name="harga\" localSheetId="5">#REF!</definedName>
    <definedName name="harga\">#REF!</definedName>
    <definedName name="Harga_Alat">'[210]HSD ALAT'!$C$6:$K$5000</definedName>
    <definedName name="HARGA_BAHAN" localSheetId="17">#REF!</definedName>
    <definedName name="HARGA_BAHAN">#REF!</definedName>
    <definedName name="HARGA_JADI" localSheetId="17">#REF!</definedName>
    <definedName name="HARGA_JADI">#REF!</definedName>
    <definedName name="harga_satuan_beton_k275">'[211]Analisa '!$I$663</definedName>
    <definedName name="Harga_Upah">'[210]HSD UPAH'!$B$6:$E$5000</definedName>
    <definedName name="harga1">[212]Hrg!$B$8:$F$9</definedName>
    <definedName name="hargaBasic">[213]input!$B$2:$E$134</definedName>
    <definedName name="hargasatuan" localSheetId="17">#REF!</definedName>
    <definedName name="hargasatuan" localSheetId="5">#REF!</definedName>
    <definedName name="hargasatuan">#REF!</definedName>
    <definedName name="hari">'[2]Upah&amp;Bahan'!$C$41</definedName>
    <definedName name="HARMONIM">#N/A</definedName>
    <definedName name="harsat" localSheetId="17">#REF!</definedName>
    <definedName name="harsat">#REF!</definedName>
    <definedName name="hbongkar">[214]DKH!$J$27</definedName>
    <definedName name="hcahaya">[214]DKH!$J$169</definedName>
    <definedName name="hcs" localSheetId="17">#REF!</definedName>
    <definedName name="hcs">#REF!</definedName>
    <definedName name="hcslab" localSheetId="17">'[215]WF '!#REF!</definedName>
    <definedName name="hcslab">'[215]WF '!#REF!</definedName>
    <definedName name="hdrainase">[214]DKH!$J$52</definedName>
    <definedName name="he" localSheetId="17">#REF!</definedName>
    <definedName name="he">#REF!</definedName>
    <definedName name="Heä_soá_laép_xaø_H">1.7</definedName>
    <definedName name="hfasilitas">[214]DKH!$J$501</definedName>
    <definedName name="hg">'[2]Upah&amp;Bahan'!$C$55</definedName>
    <definedName name="hgalstruk">[214]DKH!$J$41</definedName>
    <definedName name="hgblkdhlh" hidden="1">[216]Sheet2!$H$54:$S$54</definedName>
    <definedName name="HGYG">'[217]Daft Harg'!$D$9</definedName>
    <definedName name="HiddenRows" localSheetId="17" hidden="1">#REF!</definedName>
    <definedName name="HiddenRows" hidden="1">#REF!</definedName>
    <definedName name="Hidraulik" localSheetId="17">#REF!</definedName>
    <definedName name="Hidraulik">#REF!</definedName>
    <definedName name="hidrolik" localSheetId="17">'[128]DU&amp;B'!#REF!</definedName>
    <definedName name="hidrolik">'[128]DU&amp;B'!#REF!</definedName>
    <definedName name="hidup" localSheetId="17">#REF!</definedName>
    <definedName name="hidup">#REF!</definedName>
    <definedName name="hj" localSheetId="17">[65]UPAH!#REF!</definedName>
    <definedName name="hj">[65]UPAH!#REF!</definedName>
    <definedName name="hjhj" hidden="1">[218]Mobilisasi!$G$27:$G$33</definedName>
    <definedName name="hk">[219]MAP!$AC$16</definedName>
    <definedName name="hlappondasi">[214]DKH!$J$64</definedName>
    <definedName name="HO" localSheetId="17">#REF!</definedName>
    <definedName name="HO">#REF!</definedName>
    <definedName name="hollow_spaning" localSheetId="17">[27]HARGA!#REF!</definedName>
    <definedName name="hollow_spaning">[27]HARGA!#REF!</definedName>
    <definedName name="Homogenius3030" localSheetId="9">#REF!</definedName>
    <definedName name="Homogenius3030" localSheetId="17">#REF!</definedName>
    <definedName name="Homogenius3030">#REF!</definedName>
    <definedName name="Homogenius4040" localSheetId="9">#REF!</definedName>
    <definedName name="Homogenius4040" localSheetId="17">#REF!</definedName>
    <definedName name="Homogenius4040">#REF!</definedName>
    <definedName name="Homogenius6060" localSheetId="9">#REF!</definedName>
    <definedName name="Homogenius6060" localSheetId="17">#REF!</definedName>
    <definedName name="Homogenius6060">#REF!</definedName>
    <definedName name="hpbp" localSheetId="17">#REF!</definedName>
    <definedName name="hpbp">#REF!</definedName>
    <definedName name="hpeklain">[214]DKH!$J$111</definedName>
    <definedName name="hpektanah">[214]DKH!$J$35</definedName>
    <definedName name="hpembersihan">[214]DKH!$J$22</definedName>
    <definedName name="hpengalihan">[214]DKH!$J$232</definedName>
    <definedName name="hperkerasan">[214]DKH!$J$80</definedName>
    <definedName name="hpkst" localSheetId="17">#REF!</definedName>
    <definedName name="hpkst">#REF!</definedName>
    <definedName name="HPL">[220]Bahan!$J$75</definedName>
    <definedName name="hplazatol">[214]DKH!$J$228</definedName>
    <definedName name="hppt" localSheetId="17">#REF!</definedName>
    <definedName name="hppt">#REF!</definedName>
    <definedName name="HRS" localSheetId="9">#REF!</definedName>
    <definedName name="HRS" localSheetId="17">#REF!</definedName>
    <definedName name="HRS" localSheetId="5">#REF!</definedName>
    <definedName name="HRS">#REF!</definedName>
    <definedName name="HSBETON2">[199]ANALHASA!$J$66</definedName>
    <definedName name="HSCT3">0.1</definedName>
    <definedName name="HSDN">2.5</definedName>
    <definedName name="hstrubaja">[214]DKH!$J$93</definedName>
    <definedName name="hstrubeton">[214]DKH!$J$86</definedName>
    <definedName name="hsubgrade">[214]DKH!$J$58</definedName>
    <definedName name="HUMUM">[214]DKH!$J$16</definedName>
    <definedName name="hv" localSheetId="17">#REF!</definedName>
    <definedName name="hv">#REF!</definedName>
    <definedName name="hx" localSheetId="17">#REF!</definedName>
    <definedName name="hx">#REF!</definedName>
    <definedName name="Hydraulic" localSheetId="17">#REF!</definedName>
    <definedName name="Hydraulic">#REF!</definedName>
    <definedName name="i" localSheetId="17">#REF!</definedName>
    <definedName name="i">#REF!</definedName>
    <definedName name="I." localSheetId="17">#REF!</definedName>
    <definedName name="I.">#REF!</definedName>
    <definedName name="I.2" localSheetId="9">#REF!</definedName>
    <definedName name="I.2" localSheetId="17">#REF!</definedName>
    <definedName name="I.2" localSheetId="5">#REF!</definedName>
    <definedName name="I.2">#REF!</definedName>
    <definedName name="I.2.A" localSheetId="17">[21]Anl!#REF!</definedName>
    <definedName name="I.2.A">[21]Anl!#REF!</definedName>
    <definedName name="I.2.B" localSheetId="17">[21]Anl!#REF!</definedName>
    <definedName name="I.2.B">[21]Anl!#REF!</definedName>
    <definedName name="i0" localSheetId="17">'[221]Bahan n Upah'!#REF!</definedName>
    <definedName name="i0">'[221]Bahan n Upah'!#REF!</definedName>
    <definedName name="I1O7">'[222]DAFTAR HRG''05'!$A$8</definedName>
    <definedName name="ia">'[223]HARGA SATUAN'!$E$9</definedName>
    <definedName name="iat">'[3]Upah&amp;Bahan'!$C$55</definedName>
    <definedName name="ID" localSheetId="17">#REF!</definedName>
    <definedName name="ID">#REF!</definedName>
    <definedName name="ID_A" localSheetId="17">#REF!</definedName>
    <definedName name="ID_A">#REF!</definedName>
    <definedName name="ID_A_" localSheetId="17">#REF!</definedName>
    <definedName name="ID_A_">#REF!</definedName>
    <definedName name="IE" localSheetId="17">#REF!</definedName>
    <definedName name="IE">#REF!</definedName>
    <definedName name="II_PEK_TANAH" localSheetId="17">#REF!</definedName>
    <definedName name="II_PEK_TANAH">#REF!</definedName>
    <definedName name="III_PEK_PONDASI" localSheetId="17">#REF!</definedName>
    <definedName name="III_PEK_PONDASI">#REF!</definedName>
    <definedName name="IIIST">'[77]3TH'!$DR$13:$DR$504</definedName>
    <definedName name="IIST">'[77]2RD'!$DR$13:$DR$504</definedName>
    <definedName name="ijuk" localSheetId="17">'[207]DU&amp;B'!#REF!</definedName>
    <definedName name="ijuk">'[207]DU&amp;B'!#REF!</definedName>
    <definedName name="IKATAN_ANGIN" localSheetId="17">[50]BAHAN!#REF!</definedName>
    <definedName name="IKATAN_ANGIN">[50]BAHAN!#REF!</definedName>
    <definedName name="ikiran">'[3]Upah&amp;Bahan'!$C$18</definedName>
    <definedName name="IKK">[14]alat!$AW$19</definedName>
    <definedName name="IN" localSheetId="17">[61]BPS!#REF!</definedName>
    <definedName name="IN">[61]BPS!#REF!</definedName>
    <definedName name="info" localSheetId="17">#REF!</definedName>
    <definedName name="info">#REF!</definedName>
    <definedName name="inlam" localSheetId="17">[65]UPAH!#REF!</definedName>
    <definedName name="inlam">[65]UPAH!#REF!</definedName>
    <definedName name="INSTALASI" localSheetId="17">#REF!</definedName>
    <definedName name="INSTALASI">#REF!</definedName>
    <definedName name="intop" localSheetId="17">[65]UPAH!#REF!</definedName>
    <definedName name="intop">[65]UPAH!#REF!</definedName>
    <definedName name="iones" hidden="1">'[96]Agregat Halus &amp; Kasar'!$H$12:$H$20</definedName>
    <definedName name="isikoral" localSheetId="17">#REF!</definedName>
    <definedName name="isikoral">#REF!</definedName>
    <definedName name="Ist">'[61]1st'!$B$12:$B$503</definedName>
    <definedName name="item" localSheetId="9">'[3]Kuantitas &amp; Harga'!#REF!</definedName>
    <definedName name="item" localSheetId="17">'[3]Kuantitas &amp; Harga'!#REF!</definedName>
    <definedName name="item" localSheetId="6">'[3]Kuantitas &amp; Harga'!#REF!</definedName>
    <definedName name="item" localSheetId="5">'[3]Kuantitas &amp; Harga'!#REF!</definedName>
    <definedName name="item">'[3]Kuantitas &amp; Harga'!#REF!</definedName>
    <definedName name="ITEM_PEMBAYARAN_No." localSheetId="17">#REF!</definedName>
    <definedName name="ITEM_PEMBAYARAN_No.">#REF!</definedName>
    <definedName name="ITEM851">'[181]HSLAIN-LAIN'!$A$1:$H$54</definedName>
    <definedName name="IV_PEK_DINDING" localSheetId="17">#REF!</definedName>
    <definedName name="IV_PEK_DINDING">#REF!</definedName>
    <definedName name="IVST">'[77]4TH'!$DR$13:$DR$504</definedName>
    <definedName name="J" localSheetId="17">#REF!</definedName>
    <definedName name="J">#REF!</definedName>
    <definedName name="J." localSheetId="17">#REF!</definedName>
    <definedName name="J.">#REF!</definedName>
    <definedName name="ja" localSheetId="17">#REF!</definedName>
    <definedName name="ja">#REF!</definedName>
    <definedName name="jab">[140]REKAP!$I$33</definedName>
    <definedName name="jabatan">[84]INPUT!$E$22</definedName>
    <definedName name="jack_hammer" localSheetId="17">#REF!</definedName>
    <definedName name="jack_hammer">#REF!</definedName>
    <definedName name="jack_hm">'[112]HD-SIPIL'!$D$151</definedName>
    <definedName name="JACKHAMMER" localSheetId="17">#REF!</definedName>
    <definedName name="JACKHAMMER">#REF!</definedName>
    <definedName name="jal" localSheetId="17">#REF!</definedName>
    <definedName name="jal">#REF!</definedName>
    <definedName name="jalan" localSheetId="17">[128]Analisa!#REF!</definedName>
    <definedName name="jalan">[128]Analisa!#REF!</definedName>
    <definedName name="jalusi" localSheetId="17">[131]Analisis!#REF!</definedName>
    <definedName name="jalusi">[131]Analisis!#REF!</definedName>
    <definedName name="JALUSIDL">#N/A</definedName>
    <definedName name="JALUSIKM">#N/A</definedName>
    <definedName name="jangan" localSheetId="17" hidden="1">[224]H.Satuan!#REF!</definedName>
    <definedName name="jangan" hidden="1">[224]H.Satuan!#REF!</definedName>
    <definedName name="jb">[49]HASAT!$I$49</definedName>
    <definedName name="jdkhfu" localSheetId="17">#REF!</definedName>
    <definedName name="jdkhfu">#REF!</definedName>
    <definedName name="JEKAMATI">#N/A</definedName>
    <definedName name="Jend_1">'[127]Analisa Harga Satuan'!$G$2417</definedName>
    <definedName name="JendBV1">'[127]Analisa Harga Satuan'!$G$2448</definedName>
    <definedName name="JendBV2">'[127]Analisa Harga Satuan'!$G$2456</definedName>
    <definedName name="jendela_kaca5">'[112]AHS-SIPIL'!$H$676</definedName>
    <definedName name="Jenis_Alat">'[210]HSD ALAT'!$H$6:$H$5000</definedName>
    <definedName name="Jenis_Bahan">'[210]HSD BAHAN'!$H$6:$H$5000</definedName>
    <definedName name="Jenis_Upah">'[210]HSD UPAH'!$C$6:$C$5000</definedName>
    <definedName name="Jet_Shower" localSheetId="9">#REF!</definedName>
    <definedName name="Jet_Shower" localSheetId="17">#REF!</definedName>
    <definedName name="Jet_Shower">#REF!</definedName>
    <definedName name="JG" localSheetId="17">#REF!</definedName>
    <definedName name="JG">#REF!</definedName>
    <definedName name="jika">'[2]Upah&amp;Bahan'!$C$19</definedName>
    <definedName name="jj" localSheetId="17">#REF!</definedName>
    <definedName name="jj">#REF!</definedName>
    <definedName name="jk">[163]DC!$V$49</definedName>
    <definedName name="JMNHG">[14]alat!$AO$1:$AX$49</definedName>
    <definedName name="jolly" localSheetId="17">#REF!</definedName>
    <definedName name="jolly">#REF!</definedName>
    <definedName name="jongkok" localSheetId="17">[65]UPAH!#REF!</definedName>
    <definedName name="jongkok">[65]UPAH!#REF!</definedName>
    <definedName name="jopie" localSheetId="9">'[3]Upah&amp;Bahan'!#REF!</definedName>
    <definedName name="jopie" localSheetId="17">'[3]Upah&amp;Bahan'!#REF!</definedName>
    <definedName name="jopie" localSheetId="6">'[3]Upah&amp;Bahan'!#REF!</definedName>
    <definedName name="jopie" localSheetId="5">'[3]Upah&amp;Bahan'!#REF!</definedName>
    <definedName name="jopie">'[3]Upah&amp;Bahan'!#REF!</definedName>
    <definedName name="JPEMBA" localSheetId="17">'[52]1_boq'!#REF!</definedName>
    <definedName name="JPEMBA">'[52]1_boq'!#REF!</definedName>
    <definedName name="JPENING" localSheetId="17">'[52]1_boq'!#REF!</definedName>
    <definedName name="JPENING">'[52]1_boq'!#REF!</definedName>
    <definedName name="JREHAB" localSheetId="17">'[52]1_boq'!#REF!</definedName>
    <definedName name="JREHAB">'[52]1_boq'!#REF!</definedName>
    <definedName name="JU" localSheetId="17">#REF!</definedName>
    <definedName name="JU">#REF!</definedName>
    <definedName name="JUDUL" localSheetId="17">#REF!</definedName>
    <definedName name="JUDUL">#REF!</definedName>
    <definedName name="jumlah" localSheetId="17">#REF!</definedName>
    <definedName name="jumlah">#REF!</definedName>
    <definedName name="JURAIDAL" localSheetId="17">#REF!</definedName>
    <definedName name="JURAIDAL">#REF!</definedName>
    <definedName name="JuruUkur" localSheetId="17">#REF!</definedName>
    <definedName name="JuruUkur">#REF!</definedName>
    <definedName name="k">'[2]Upah&amp;Bahan'!$U$1437</definedName>
    <definedName name="k." localSheetId="17">#REF!</definedName>
    <definedName name="k.">#REF!</definedName>
    <definedName name="K.012" localSheetId="9">[225]anaK!#REF!</definedName>
    <definedName name="K.012" localSheetId="17">[225]anaK!#REF!</definedName>
    <definedName name="K.012" localSheetId="6">[225]anaK!#REF!</definedName>
    <definedName name="K.012" localSheetId="5">[225]anaK!#REF!</definedName>
    <definedName name="K.012">[225]anaK!#REF!</definedName>
    <definedName name="K.017" localSheetId="17">#REF!</definedName>
    <definedName name="K.017">#REF!</definedName>
    <definedName name="K.18" localSheetId="17">#REF!</definedName>
    <definedName name="K.18">#REF!</definedName>
    <definedName name="K.210" localSheetId="17">#REF!</definedName>
    <definedName name="K.210">#REF!</definedName>
    <definedName name="K.211" localSheetId="17">'[226]Anl. HSP'!#REF!</definedName>
    <definedName name="K.211">'[226]Anl. HSP'!#REF!</definedName>
    <definedName name="K.224" localSheetId="9">[225]anaK!#REF!</definedName>
    <definedName name="K.224" localSheetId="17">[225]anaK!#REF!</definedName>
    <definedName name="K.224" localSheetId="5">[225]anaK!#REF!</definedName>
    <definedName name="K.224">[225]anaK!#REF!</definedName>
    <definedName name="K.225" localSheetId="17">#REF!</definedName>
    <definedName name="K.225">#REF!</definedName>
    <definedName name="K.23">[81]ANALISA!$L$1545</definedName>
    <definedName name="K.23.1">[81]ANALISA!$L$1549</definedName>
    <definedName name="K.23.2">[81]ANALISA!$L$1554</definedName>
    <definedName name="K.23.3">'[177]ANALISA BOW'!$L$1127</definedName>
    <definedName name="K.23.a">[81]ANALISA!$L$1562</definedName>
    <definedName name="K.23.a.1">[81]ANALISA!$L$1565</definedName>
    <definedName name="K.23.a.2">[81]ANALISA!$L$1569</definedName>
    <definedName name="K.23.a.3">[81]ANALISA!$L$1573</definedName>
    <definedName name="K.23.a.4">'[177]ANALISA BOW'!$L$1146</definedName>
    <definedName name="K.23.b">[81]ANALISA!$L$1582</definedName>
    <definedName name="K.23.b.1">[81]ANALISA!$L$1586</definedName>
    <definedName name="K.23.b.2">[81]ANALISA!$L$1590</definedName>
    <definedName name="K.23.b.3">[81]ANALISA!$L$1594</definedName>
    <definedName name="K.23.c">[81]ANALISA!$L$1602</definedName>
    <definedName name="K.23.c.1">[81]ANALISA!$L$1606</definedName>
    <definedName name="K.23.c.2">[81]ANALISA!$L$1610</definedName>
    <definedName name="K.23.c.3">[81]ANALISA!$L$1614</definedName>
    <definedName name="K.23.d">[81]ANALISA!$L$1622</definedName>
    <definedName name="K.23.d.1">[81]ANALISA!$L$1626</definedName>
    <definedName name="K.23.d.2">[81]ANALISA!$L$1630</definedName>
    <definedName name="K.23.d.3">[81]ANALISA!$L$1634</definedName>
    <definedName name="K.23.e">[81]ANALISA!$L$1641</definedName>
    <definedName name="K.23.e.1">[81]ANALISA!$L$1644</definedName>
    <definedName name="K.23.e.2">[81]ANALISA!$L$1648</definedName>
    <definedName name="K.23.e.3">[81]ANALISA!$L$1652</definedName>
    <definedName name="K.230" localSheetId="17">#REF!</definedName>
    <definedName name="K.230">#REF!</definedName>
    <definedName name="K.23A" localSheetId="17">[21]Anl!#REF!</definedName>
    <definedName name="K.23A">[21]Anl!#REF!</definedName>
    <definedName name="K.23B" localSheetId="17">[21]Anl!#REF!</definedName>
    <definedName name="K.23B">[21]Anl!#REF!</definedName>
    <definedName name="K.23C" localSheetId="17">[21]Anl!#REF!</definedName>
    <definedName name="K.23C">[21]Anl!#REF!</definedName>
    <definedName name="K.321" localSheetId="9">[225]anaK!#REF!</definedName>
    <definedName name="K.321" localSheetId="17">[225]anaK!#REF!</definedName>
    <definedName name="K.321" localSheetId="5">[225]anaK!#REF!</definedName>
    <definedName name="K.321">[225]anaK!#REF!</definedName>
    <definedName name="K.35" localSheetId="17">#REF!</definedName>
    <definedName name="K.35">#REF!</definedName>
    <definedName name="k.35a" localSheetId="17">#REF!</definedName>
    <definedName name="k.35a">#REF!</definedName>
    <definedName name="k.35b" localSheetId="17">#REF!</definedName>
    <definedName name="k.35b">#REF!</definedName>
    <definedName name="k.40.40.roman.crk" localSheetId="17">#REF!</definedName>
    <definedName name="k.40.40.roman.crk">#REF!</definedName>
    <definedName name="K.411" localSheetId="17">#REF!</definedName>
    <definedName name="K.411">#REF!</definedName>
    <definedName name="K.514" localSheetId="17">#REF!</definedName>
    <definedName name="K.514">#REF!</definedName>
    <definedName name="K.515" localSheetId="17">#REF!</definedName>
    <definedName name="K.515">#REF!</definedName>
    <definedName name="K.517" localSheetId="17">#REF!</definedName>
    <definedName name="K.517">#REF!</definedName>
    <definedName name="K.520" localSheetId="17">#REF!</definedName>
    <definedName name="K.520">#REF!</definedName>
    <definedName name="K.528" localSheetId="17">#REF!</definedName>
    <definedName name="K.528">#REF!</definedName>
    <definedName name="K.618" localSheetId="9">[225]anaK!#REF!</definedName>
    <definedName name="K.618" localSheetId="17">[225]anaK!#REF!</definedName>
    <definedName name="K.618" localSheetId="5">[225]anaK!#REF!</definedName>
    <definedName name="K.618">[225]anaK!#REF!</definedName>
    <definedName name="K.636" localSheetId="9">[225]anaK!#REF!</definedName>
    <definedName name="K.636" localSheetId="17">[225]anaK!#REF!</definedName>
    <definedName name="K.636">[225]anaK!#REF!</definedName>
    <definedName name="K.641" localSheetId="17">#REF!</definedName>
    <definedName name="K.641">#REF!</definedName>
    <definedName name="K.710" localSheetId="9">[225]anaK!#REF!</definedName>
    <definedName name="K.710" localSheetId="17">[225]anaK!#REF!</definedName>
    <definedName name="K.710">[225]anaK!#REF!</definedName>
    <definedName name="K.715" localSheetId="9">[225]anaK!#REF!</definedName>
    <definedName name="K.715" localSheetId="17">[225]anaK!#REF!</definedName>
    <definedName name="K.715">[225]anaK!#REF!</definedName>
    <definedName name="K.719" localSheetId="17">#REF!</definedName>
    <definedName name="K.719">#REF!</definedName>
    <definedName name="K.720" localSheetId="9">[225]anaK!#REF!</definedName>
    <definedName name="K.720" localSheetId="17">[225]anaK!#REF!</definedName>
    <definedName name="K.720">[225]anaK!#REF!</definedName>
    <definedName name="K.721" localSheetId="9">[225]anaK!#REF!</definedName>
    <definedName name="K.721" localSheetId="17">[225]anaK!#REF!</definedName>
    <definedName name="K.721">[225]anaK!#REF!</definedName>
    <definedName name="K.722" localSheetId="17">#REF!</definedName>
    <definedName name="K.722">#REF!</definedName>
    <definedName name="K.725" localSheetId="17">#REF!</definedName>
    <definedName name="K.725">#REF!</definedName>
    <definedName name="K.810" localSheetId="17">#REF!</definedName>
    <definedName name="K.810">#REF!</definedName>
    <definedName name="k.beton" localSheetId="17">#REF!</definedName>
    <definedName name="k.beton">#REF!</definedName>
    <definedName name="k.ddg.20.25.rmn.crk" localSheetId="17">#REF!</definedName>
    <definedName name="k.ddg.20.25.rmn.crk">#REF!</definedName>
    <definedName name="k.ddg.rmn.20.25.pls" localSheetId="17">#REF!</definedName>
    <definedName name="k.ddg.rmn.20.25.pls">#REF!</definedName>
    <definedName name="K.GALVANO" localSheetId="17">#REF!</definedName>
    <definedName name="K.GALVANO">#REF!</definedName>
    <definedName name="k.Harga">[84]INPUT!$B$53</definedName>
    <definedName name="k.Jumlah">[84]INPUT!$B$55</definedName>
    <definedName name="k.Jumlah__1_____2">[84]INPUT!$B$67</definedName>
    <definedName name="k.Jumlah_1">[84]INPUT!$B$65</definedName>
    <definedName name="k.Jumlah_2">[84]INPUT!$B$66</definedName>
    <definedName name="k.Jumlah3">[84]INPUT!$B$64</definedName>
    <definedName name="k.Koef.">[84]INPUT!$B$63</definedName>
    <definedName name="k.lnt.rmn.20.20.crk" localSheetId="9">#REF!</definedName>
    <definedName name="k.lnt.rmn.20.20.crk" localSheetId="17">#REF!</definedName>
    <definedName name="k.lnt.rmn.20.20.crk" localSheetId="5">#REF!</definedName>
    <definedName name="k.lnt.rmn.20.20.crk">#REF!</definedName>
    <definedName name="k.lnt.rmn.20.20.pls" localSheetId="9">#REF!</definedName>
    <definedName name="k.lnt.rmn.20.20.pls" localSheetId="17">#REF!</definedName>
    <definedName name="k.lnt.rmn.20.20.pls" localSheetId="5">#REF!</definedName>
    <definedName name="k.lnt.rmn.20.20.pls">#REF!</definedName>
    <definedName name="k.No.">[84]INPUT!$B$61</definedName>
    <definedName name="k.rmmn.30.30.pls" localSheetId="9">#REF!</definedName>
    <definedName name="k.rmmn.30.30.pls" localSheetId="17">#REF!</definedName>
    <definedName name="k.rmmn.30.30.pls" localSheetId="5">#REF!</definedName>
    <definedName name="k.rmmn.30.30.pls">#REF!</definedName>
    <definedName name="k.rmn.30.30.crk" localSheetId="9">#REF!</definedName>
    <definedName name="k.rmn.30.30.crk" localSheetId="17">#REF!</definedName>
    <definedName name="k.rmn.30.30.crk">#REF!</definedName>
    <definedName name="k.roman.40.40.polos" localSheetId="9">#REF!</definedName>
    <definedName name="k.roman.40.40.polos" localSheetId="17">#REF!</definedName>
    <definedName name="k.roman.40.40.polos">#REF!</definedName>
    <definedName name="k.Rp">[84]INPUT!$B$52</definedName>
    <definedName name="k.Satuan">[84]INPUT!$B$54</definedName>
    <definedName name="k.sembarng" localSheetId="17">#REF!</definedName>
    <definedName name="k.sembarng">#REF!</definedName>
    <definedName name="k.Stn.">[84]INPUT!$B$59</definedName>
    <definedName name="k.tukang" localSheetId="9">#REF!</definedName>
    <definedName name="k.tukang" localSheetId="17">#REF!</definedName>
    <definedName name="k.tukang">#REF!</definedName>
    <definedName name="k.Uraian">[84]INPUT!$B$58</definedName>
    <definedName name="k.zink" localSheetId="9">#REF!</definedName>
    <definedName name="k.zink" localSheetId="17">#REF!</definedName>
    <definedName name="k.zink">#REF!</definedName>
    <definedName name="K_0_5K23">#N/A</definedName>
    <definedName name="K_013" localSheetId="17">#REF!</definedName>
    <definedName name="K_013">#REF!</definedName>
    <definedName name="K_016" localSheetId="17">#REF!</definedName>
    <definedName name="K_016">#REF!</definedName>
    <definedName name="K_017" localSheetId="17">#REF!</definedName>
    <definedName name="K_017">#REF!</definedName>
    <definedName name="K_026" localSheetId="17">#REF!</definedName>
    <definedName name="K_026">#REF!</definedName>
    <definedName name="k_035" localSheetId="17">#REF!</definedName>
    <definedName name="k_035">#REF!</definedName>
    <definedName name="K_100" localSheetId="9">#REF!</definedName>
    <definedName name="K_100" localSheetId="17">#REF!</definedName>
    <definedName name="K_100">#REF!</definedName>
    <definedName name="K_175" localSheetId="9">#REF!</definedName>
    <definedName name="K_175" localSheetId="17">#REF!</definedName>
    <definedName name="K_175">#REF!</definedName>
    <definedName name="K_225" localSheetId="9">#REF!</definedName>
    <definedName name="K_225">'[227]K-2007'!$V$659</definedName>
    <definedName name="k_23_kilat" localSheetId="17">[50]ANALISA!#REF!</definedName>
    <definedName name="k_23_kilat">[50]ANALISA!#REF!</definedName>
    <definedName name="K_300" localSheetId="9">#REF!</definedName>
    <definedName name="K_300" localSheetId="17">#REF!</definedName>
    <definedName name="K_300">#REF!</definedName>
    <definedName name="K_311">'[227]K-2007'!$V$781</definedName>
    <definedName name="K_321">'[227]K-2007'!$V$838</definedName>
    <definedName name="K_705">'[227]K-2007'!$V$1134</definedName>
    <definedName name="K_710">'[227]K-2007'!$V$1191</definedName>
    <definedName name="K_715">'[227]K-2007'!$V$1252</definedName>
    <definedName name="K_720" localSheetId="17">#REF!</definedName>
    <definedName name="K_720">#REF!</definedName>
    <definedName name="K_725">'[227]K-2007'!$V$1314</definedName>
    <definedName name="K_TUKANG" localSheetId="9">#REF!</definedName>
    <definedName name="K_TUKANG" localSheetId="17">#REF!</definedName>
    <definedName name="K_TUKANG">#REF!</definedName>
    <definedName name="K_TUNGGU">#N/A</definedName>
    <definedName name="K23_K18">#N/A</definedName>
    <definedName name="K23K6ICI">#N/A</definedName>
    <definedName name="K23K6WN">#N/A</definedName>
    <definedName name="K9K23K30">#N/A</definedName>
    <definedName name="ka">'[2]Upah&amp;Bahan'!$U$1381</definedName>
    <definedName name="kab" localSheetId="17">#REF!</definedName>
    <definedName name="kab">#REF!</definedName>
    <definedName name="Kab." localSheetId="17">#REF!</definedName>
    <definedName name="Kab.">#REF!</definedName>
    <definedName name="kabek">[49]HASAT!$I$47</definedName>
    <definedName name="kaca" localSheetId="17">[131]Analisis!#REF!</definedName>
    <definedName name="kaca">[131]Analisis!#REF!</definedName>
    <definedName name="kaca.es" localSheetId="9">#REF!</definedName>
    <definedName name="kaca.es" localSheetId="17">#REF!</definedName>
    <definedName name="kaca.es" localSheetId="5">#REF!</definedName>
    <definedName name="kaca.es">#REF!</definedName>
    <definedName name="kaca.p.5" localSheetId="9">#REF!</definedName>
    <definedName name="kaca.p.5" localSheetId="17">#REF!</definedName>
    <definedName name="kaca.p.5" localSheetId="5">#REF!</definedName>
    <definedName name="kaca.p.5">#REF!</definedName>
    <definedName name="kaca5_bening">'[112]HD-SIPIL'!$D$67</definedName>
    <definedName name="kacamati" localSheetId="17">[131]Analisis!#REF!</definedName>
    <definedName name="kacamati">[131]Analisis!#REF!</definedName>
    <definedName name="kacarayban">'[101]dft-harga'!$G$48</definedName>
    <definedName name="KADDE" localSheetId="17">#REF!</definedName>
    <definedName name="KADDE">#REF!</definedName>
    <definedName name="KADDL" localSheetId="17">#REF!</definedName>
    <definedName name="KADDL">#REF!</definedName>
    <definedName name="KADSN" localSheetId="17">#REF!</definedName>
    <definedName name="KADSN">#REF!</definedName>
    <definedName name="KAESN" localSheetId="17">#REF!</definedName>
    <definedName name="KAESN">#REF!</definedName>
    <definedName name="kaki">'[3]Upah&amp;Bahan'!$C$52</definedName>
    <definedName name="KAKS" localSheetId="17">#REF!</definedName>
    <definedName name="KAKS">#REF!</definedName>
    <definedName name="kal">'[2]Upah&amp;Bahan'!$U$1325</definedName>
    <definedName name="kali">'[2]Upah&amp;Bahan'!$U$1269</definedName>
    <definedName name="KALSE" localSheetId="17">#REF!</definedName>
    <definedName name="KALSE">#REF!</definedName>
    <definedName name="kalut">'[3]Upah&amp;Bahan'!$C$20</definedName>
    <definedName name="kamu">'[2]Upah&amp;Bahan'!$C$20</definedName>
    <definedName name="KANSD" localSheetId="17">#REF!</definedName>
    <definedName name="KANSD">#REF!</definedName>
    <definedName name="KANST" localSheetId="17">#REF!</definedName>
    <definedName name="KANST">#REF!</definedName>
    <definedName name="Kansteen" localSheetId="9">#REF!</definedName>
    <definedName name="Kansteen" localSheetId="17">#REF!</definedName>
    <definedName name="Kansteen">#REF!</definedName>
    <definedName name="KANTE" localSheetId="17">#REF!</definedName>
    <definedName name="KANTE">#REF!</definedName>
    <definedName name="kaol" localSheetId="9">'[3]Kuantitas &amp; Harga'!#REF!</definedName>
    <definedName name="kaol" localSheetId="17">'[3]Kuantitas &amp; Harga'!#REF!</definedName>
    <definedName name="kaol" localSheetId="5">'[3]Kuantitas &amp; Harga'!#REF!</definedName>
    <definedName name="kaol">'[3]Kuantitas &amp; Harga'!#REF!</definedName>
    <definedName name="kaoli" localSheetId="17">'[3]Kuantitas &amp; Harga'!#REF!</definedName>
    <definedName name="kaoli">'[3]Kuantitas &amp; Harga'!#REF!</definedName>
    <definedName name="Kapi" localSheetId="17">#REF!</definedName>
    <definedName name="Kapi">#REF!</definedName>
    <definedName name="kapur" localSheetId="17">#REF!</definedName>
    <definedName name="kapur">#REF!</definedName>
    <definedName name="kapurb" localSheetId="17">[27]HARGA!#REF!</definedName>
    <definedName name="kapurb">[27]HARGA!#REF!</definedName>
    <definedName name="kapurk" localSheetId="17">[27]HARGA!#REF!</definedName>
    <definedName name="kapurk">[27]HARGA!#REF!</definedName>
    <definedName name="KASARHALUS">'[74]Agg Halus &amp; Kasar'!$A$1:$J$116</definedName>
    <definedName name="KASDS" localSheetId="17">#REF!</definedName>
    <definedName name="KASDS">#REF!</definedName>
    <definedName name="KASSN" localSheetId="17">#REF!</definedName>
    <definedName name="KASSN">#REF!</definedName>
    <definedName name="kat_j2l" localSheetId="17">[27]HARGA!#REF!</definedName>
    <definedName name="kat_j2l">[27]HARGA!#REF!</definedName>
    <definedName name="KATDL" localSheetId="17">#REF!</definedName>
    <definedName name="KATDL">#REF!</definedName>
    <definedName name="KATDN" localSheetId="17">#REF!</definedName>
    <definedName name="KATDN">#REF!</definedName>
    <definedName name="KATDS" localSheetId="17">#REF!</definedName>
    <definedName name="KATDS">#REF!</definedName>
    <definedName name="KATES" localSheetId="17">#REF!</definedName>
    <definedName name="KATES">#REF!</definedName>
    <definedName name="KATSL" localSheetId="17">#REF!</definedName>
    <definedName name="KATSL">#REF!</definedName>
    <definedName name="KATSN" localSheetId="17">#REF!</definedName>
    <definedName name="KATSN">#REF!</definedName>
    <definedName name="KATUKANG" localSheetId="17">#REF!</definedName>
    <definedName name="KATUKANG">#REF!</definedName>
    <definedName name="kawat" localSheetId="17">#REF!</definedName>
    <definedName name="kawat">#REF!</definedName>
    <definedName name="kawat.licin" localSheetId="17">[50]BAHAN!#REF!</definedName>
    <definedName name="kawat.licin">[50]BAHAN!#REF!</definedName>
    <definedName name="kawat_bendrat" localSheetId="17">#REF!</definedName>
    <definedName name="kawat_bendrat">#REF!</definedName>
    <definedName name="KAWAT_BETON">[50]BAHAN!$L$28</definedName>
    <definedName name="kawat_bronjong" localSheetId="17">#REF!</definedName>
    <definedName name="kawat_bronjong">#REF!</definedName>
    <definedName name="KAWAT_LAS" localSheetId="17">[50]BAHAN!#REF!</definedName>
    <definedName name="KAWAT_LAS">[50]BAHAN!#REF!</definedName>
    <definedName name="kawat_pengikat" localSheetId="17">[27]HARGA!#REF!</definedName>
    <definedName name="kawat_pengikat">[27]HARGA!#REF!</definedName>
    <definedName name="KAWATBET" localSheetId="17">#REF!</definedName>
    <definedName name="KAWATBET">#REF!</definedName>
    <definedName name="KAWATBRO" localSheetId="17">#REF!</definedName>
    <definedName name="KAWATBRO">#REF!</definedName>
    <definedName name="Kawatbronjong" localSheetId="17">#REF!</definedName>
    <definedName name="Kawatbronjong">#REF!</definedName>
    <definedName name="kawatlas">'[115]HARGA SATUAN'!$E$133</definedName>
    <definedName name="kayu" localSheetId="17">#REF!</definedName>
    <definedName name="kayu">#REF!</definedName>
    <definedName name="kayu.bulau" localSheetId="17">[50]BAHAN!#REF!</definedName>
    <definedName name="kayu.bulau">[50]BAHAN!#REF!</definedName>
    <definedName name="kayu_bek" localSheetId="17">#REF!</definedName>
    <definedName name="kayu_bek">#REF!</definedName>
    <definedName name="KAYU_BULAT">[132]Bahan!$M$46</definedName>
    <definedName name="KAYU_DAMAR">[132]Bahan!$M$47</definedName>
    <definedName name="KAYU_K1" localSheetId="17">#REF!</definedName>
    <definedName name="KAYU_K1">#REF!</definedName>
    <definedName name="KAYU_K2" localSheetId="17">#REF!</definedName>
    <definedName name="KAYU_K2">#REF!</definedName>
    <definedName name="kayu_klas2">[228]BAHAN!$N$44</definedName>
    <definedName name="KAYU_KLS_I" localSheetId="17">[50]BAHAN!#REF!</definedName>
    <definedName name="KAYU_KLS_I">[50]BAHAN!#REF!</definedName>
    <definedName name="KAYU_KLS_II">[50]BAHAN!$L$31</definedName>
    <definedName name="KAYU_KLS_III">[50]BAHAN!$L$32</definedName>
    <definedName name="KAYU_KLS_IV">[50]BAHAN!$L$33</definedName>
    <definedName name="KAYU_MERANTI">[132]Bahan!$M$48</definedName>
    <definedName name="KAYU_MERANTI_1">'[112]HD-SIPIL'!$D$28</definedName>
    <definedName name="KAYU1" localSheetId="17">#REF!</definedName>
    <definedName name="KAYU1">#REF!</definedName>
    <definedName name="KAYU2" localSheetId="17">#REF!</definedName>
    <definedName name="KAYU2">#REF!</definedName>
    <definedName name="KAYU3" localSheetId="17">#REF!</definedName>
    <definedName name="KAYU3">#REF!</definedName>
    <definedName name="KAYU4" localSheetId="17">#REF!</definedName>
    <definedName name="KAYU4">#REF!</definedName>
    <definedName name="kayuacuan" localSheetId="17">#REF!</definedName>
    <definedName name="kayuacuan">#REF!</definedName>
    <definedName name="Kayubakar" localSheetId="17">'[94]harga lama'!#REF!</definedName>
    <definedName name="Kayubakar">'[94]harga lama'!#REF!</definedName>
    <definedName name="KAYUBAKAU" localSheetId="17">#REF!</definedName>
    <definedName name="KAYUBAKAU">#REF!</definedName>
    <definedName name="kayubulat">[229]BAHAN!$N$25</definedName>
    <definedName name="KAYUIII" localSheetId="17">#REF!</definedName>
    <definedName name="KAYUIII">#REF!</definedName>
    <definedName name="kayukm" localSheetId="17">'[128]DU&amp;B'!#REF!</definedName>
    <definedName name="kayukm">'[128]DU&amp;B'!#REF!</definedName>
    <definedName name="kayul" localSheetId="17">'[128]DU&amp;B'!#REF!</definedName>
    <definedName name="kayul">'[128]DU&amp;B'!#REF!</definedName>
    <definedName name="kayulh" localSheetId="17">'[128]DU&amp;B'!#REF!</definedName>
    <definedName name="kayulh">'[128]DU&amp;B'!#REF!</definedName>
    <definedName name="kayumrtmrh">'[101]dft-harga'!$G$53</definedName>
    <definedName name="KayuSeumantok">'[230]Daftar upah'!$G$56</definedName>
    <definedName name="kayuu" localSheetId="17">'[128]DU&amp;B'!#REF!</definedName>
    <definedName name="kayuu">'[128]DU&amp;B'!#REF!</definedName>
    <definedName name="KB" localSheetId="17">#REF!</definedName>
    <definedName name="KB">#REF!</definedName>
    <definedName name="kbe" localSheetId="17">#REF!</definedName>
    <definedName name="kbe">#REF!</definedName>
    <definedName name="kbek" localSheetId="17">#REF!</definedName>
    <definedName name="kbek">#REF!</definedName>
    <definedName name="kber" localSheetId="17">[145]BAHAN!#REF!</definedName>
    <definedName name="kber">[145]BAHAN!#REF!</definedName>
    <definedName name="kbet">'[138]DU&amp;B'!$F$17</definedName>
    <definedName name="Kbeton" localSheetId="17">#REF!</definedName>
    <definedName name="Kbeton">#REF!</definedName>
    <definedName name="KBM" localSheetId="17">#REF!</definedName>
    <definedName name="KBM">#REF!</definedName>
    <definedName name="kbro" localSheetId="17">'[207]DU&amp;B'!#REF!</definedName>
    <definedName name="kbro">'[207]DU&amp;B'!#REF!</definedName>
    <definedName name="Kbronjong" localSheetId="17">#REF!</definedName>
    <definedName name="Kbronjong">#REF!</definedName>
    <definedName name="kc" localSheetId="17">#REF!</definedName>
    <definedName name="kc">#REF!</definedName>
    <definedName name="kd" localSheetId="17">#REF!</definedName>
    <definedName name="kd">#REF!</definedName>
    <definedName name="kd2bjrg" localSheetId="17">[27]ANL!#REF!</definedName>
    <definedName name="kd2bjrg">[27]ANL!#REF!</definedName>
    <definedName name="KDL" localSheetId="17">#REF!</definedName>
    <definedName name="KDL">#REF!</definedName>
    <definedName name="kdol" localSheetId="17">'[207]DU&amp;B'!#REF!</definedName>
    <definedName name="kdol">'[207]DU&amp;B'!#REF!</definedName>
    <definedName name="KDOLKEN" localSheetId="17">#REF!</definedName>
    <definedName name="KDOLKEN">#REF!</definedName>
    <definedName name="KDT_" localSheetId="17">#REF!</definedName>
    <definedName name="KDT_">#REF!</definedName>
    <definedName name="Kduri" localSheetId="17">#REF!</definedName>
    <definedName name="Kduri">#REF!</definedName>
    <definedName name="ke" localSheetId="9">'[3]Kuantitas &amp; Harga'!#REF!</definedName>
    <definedName name="ke" localSheetId="17">'[3]Kuantitas &amp; Harga'!#REF!</definedName>
    <definedName name="ke" localSheetId="6">'[3]Kuantitas &amp; Harga'!#REF!</definedName>
    <definedName name="ke" localSheetId="5">'[3]Kuantitas &amp; Harga'!#REF!</definedName>
    <definedName name="ke">'[3]Kuantitas &amp; Harga'!#REF!</definedName>
    <definedName name="keadaan">'[3]Upah&amp;Bahan'!$C$26</definedName>
    <definedName name="kec" localSheetId="17">#REF!</definedName>
    <definedName name="kec">#REF!</definedName>
    <definedName name="KEMENTERIAN_KELAUTAN_DAN_PERIKANAN">[84]INPUT!$E$2</definedName>
    <definedName name="kenek" localSheetId="9">#REF!</definedName>
    <definedName name="kenek" localSheetId="17">#REF!</definedName>
    <definedName name="kenek" localSheetId="5">#REF!</definedName>
    <definedName name="kenek">#REF!</definedName>
    <definedName name="kep">[231]Bahan!$E$81</definedName>
    <definedName name="Kep_Tk_Batu">[232]Upah!$C$12</definedName>
    <definedName name="Kep_Tk_Cat">[233]Upah!$D$21</definedName>
    <definedName name="Kep_tkg">'[112]HD-SIPIL'!$D$134</definedName>
    <definedName name="KEPALA" localSheetId="17">#REF!</definedName>
    <definedName name="KEPALA">#REF!</definedName>
    <definedName name="Kepala.Tukang">'[234]DAFTAR HARGA'!$E$12</definedName>
    <definedName name="KEPALA_TUKANG">'[235]Harga Bahan'!$H$147</definedName>
    <definedName name="Kepalatukang">[157]rekap!$D$6</definedName>
    <definedName name="kepalatukanglas" localSheetId="17">[124]cover!#REF!</definedName>
    <definedName name="kepalatukanglas">[124]cover!#REF!</definedName>
    <definedName name="KEPTU" localSheetId="17">#REF!</definedName>
    <definedName name="KEPTU">#REF!</definedName>
    <definedName name="keptuk" localSheetId="17">[145]BAHAN!#REF!</definedName>
    <definedName name="keptuk">[145]BAHAN!#REF!</definedName>
    <definedName name="KEPTUKANG" localSheetId="17">#REF!</definedName>
    <definedName name="KEPTUKANG">#REF!</definedName>
    <definedName name="KER" localSheetId="17">#REF!</definedName>
    <definedName name="KER">#REF!</definedName>
    <definedName name="Ker.L13" localSheetId="17">#REF!</definedName>
    <definedName name="Ker.L13">#REF!</definedName>
    <definedName name="KERAMIK_20X20">[132]Bahan!$M$54</definedName>
    <definedName name="KERAMIK_20X25">[132]Bahan!$M$55</definedName>
    <definedName name="keramik_30x30">[132]Bahan!$M$56</definedName>
    <definedName name="KERAMIK_40X40">[132]Bahan!$M$57</definedName>
    <definedName name="keramik10_20">'[101]dft-harga'!$G$59</definedName>
    <definedName name="keramik20" localSheetId="17">[124]cover!#REF!</definedName>
    <definedName name="keramik20">[124]cover!#REF!</definedName>
    <definedName name="keramik20_20">'[101]dft-harga'!$G$60</definedName>
    <definedName name="Keramik2025" localSheetId="9">#REF!</definedName>
    <definedName name="Keramik2025" localSheetId="17">#REF!</definedName>
    <definedName name="Keramik2025">#REF!</definedName>
    <definedName name="keramik20x20_pas">'[112]AHS-SIPIL'!$H$826</definedName>
    <definedName name="keramik20x25_pas">'[112]AHS-SIPIL'!$H$858</definedName>
    <definedName name="keramik25" localSheetId="17">[124]cover!#REF!</definedName>
    <definedName name="keramik25">[124]cover!#REF!</definedName>
    <definedName name="Keramik2540" localSheetId="9">#REF!</definedName>
    <definedName name="keramik2540" localSheetId="17">[27]HARGA!#REF!</definedName>
    <definedName name="keramik2540">[27]HARGA!#REF!</definedName>
    <definedName name="keramik30">[50]BAHAN!$L$50</definedName>
    <definedName name="keramik30_30">'[101]dft-harga'!$G$61</definedName>
    <definedName name="keramik30x30_pas">'[112]AHS-SIPIL'!$H$810</definedName>
    <definedName name="keramik40">[236]BAHAN!$N$42</definedName>
    <definedName name="keramik4060" localSheetId="17">[27]HARGA!#REF!</definedName>
    <definedName name="keramik4060">[27]HARGA!#REF!</definedName>
    <definedName name="KeramikDinding2025">'[127]Analisa Harga Satuan'!$G$1720</definedName>
    <definedName name="KeramikLantai2020">'[127]Analisa Harga Satuan'!$G$1688</definedName>
    <definedName name="KeramikLantai3030">'[127]Analisa Harga Satuan'!$G$1672</definedName>
    <definedName name="KeramikStep1020">'[127]Analisa Harga Satuan'!$G$1752</definedName>
    <definedName name="KERAMIM_10X20">[132]Bahan!$M$53</definedName>
    <definedName name="kerawang" localSheetId="17">[131]Analisis!#REF!</definedName>
    <definedName name="kerawang">[131]Analisis!#REF!</definedName>
    <definedName name="Kereta" localSheetId="17">#REF!</definedName>
    <definedName name="Kereta">#REF!</definedName>
    <definedName name="kerikil" localSheetId="17">#REF!</definedName>
    <definedName name="kerikil">#REF!</definedName>
    <definedName name="KERIKIL_TDK" localSheetId="17">[50]BAHAN!#REF!</definedName>
    <definedName name="KERIKIL_TDK">[50]BAHAN!#REF!</definedName>
    <definedName name="Kerikilbeton" localSheetId="17">'[94]harga lama'!#REF!</definedName>
    <definedName name="Kerikilbeton">'[94]harga lama'!#REF!</definedName>
    <definedName name="kerikiljagung" localSheetId="17">[124]cover!#REF!</definedName>
    <definedName name="kerikiljagung">[124]cover!#REF!</definedName>
    <definedName name="kerikill" localSheetId="17">'[128]DU&amp;B'!#REF!</definedName>
    <definedName name="kerikill">'[128]DU&amp;B'!#REF!</definedName>
    <definedName name="kerikillh" localSheetId="17">'[128]DU&amp;B'!#REF!</definedName>
    <definedName name="kerikillh">'[128]DU&amp;B'!#REF!</definedName>
    <definedName name="kerikilpecahtersaring" localSheetId="17">#REF!</definedName>
    <definedName name="kerikilpecahtersaring">#REF!</definedName>
    <definedName name="kerikilsungaitidaktersaring" localSheetId="17">#REF!</definedName>
    <definedName name="kerikilsungaitidaktersaring">#REF!</definedName>
    <definedName name="kerikilu" localSheetId="17">'[128]DU&amp;B'!#REF!</definedName>
    <definedName name="kerikilu">'[128]DU&amp;B'!#REF!</definedName>
    <definedName name="KERNET">[50]UPAH!$K$23</definedName>
    <definedName name="kerosen" localSheetId="17">#REF!</definedName>
    <definedName name="kerosen">#REF!</definedName>
    <definedName name="kertas.pasir" localSheetId="17">[50]BAHAN!#REF!</definedName>
    <definedName name="kertas.pasir">[50]BAHAN!#REF!</definedName>
    <definedName name="KES.A" localSheetId="17">#REF!</definedName>
    <definedName name="KES.A">#REF!</definedName>
    <definedName name="KES.B" localSheetId="17">#REF!</definedName>
    <definedName name="KES.B">#REF!</definedName>
    <definedName name="KES.C" localSheetId="9">#REF!</definedName>
    <definedName name="KES.C" localSheetId="17">#REF!</definedName>
    <definedName name="KES.C" localSheetId="5">#REF!</definedName>
    <definedName name="KES.C">#REF!</definedName>
    <definedName name="KES.D" localSheetId="9">#REF!</definedName>
    <definedName name="KES.D" localSheetId="17">#REF!</definedName>
    <definedName name="KES.D" localSheetId="5">#REF!</definedName>
    <definedName name="KES.D">#REF!</definedName>
    <definedName name="KES.E" localSheetId="9">#REF!</definedName>
    <definedName name="KES.E" localSheetId="17">#REF!</definedName>
    <definedName name="KES.E" localSheetId="5">#REF!</definedName>
    <definedName name="KES.E">#REF!</definedName>
    <definedName name="KG" localSheetId="17">#REF!</definedName>
    <definedName name="KG">#REF!</definedName>
    <definedName name="Kitchen_Zink" localSheetId="9">#REF!</definedName>
    <definedName name="Kitchen_Zink" localSheetId="17">#REF!</definedName>
    <definedName name="Kitchen_Zink">#REF!</definedName>
    <definedName name="KJHJH" localSheetId="17">#REF!</definedName>
    <definedName name="KJHJH">#REF!</definedName>
    <definedName name="KJKLHH">[14]alat!$AW$16</definedName>
    <definedName name="KK" localSheetId="17">#REF!</definedName>
    <definedName name="KK">#REF!</definedName>
    <definedName name="KK_KYMRT">#N/A</definedName>
    <definedName name="KKS" localSheetId="17">#REF!</definedName>
    <definedName name="KKS">#REF!</definedName>
    <definedName name="KL" localSheetId="17">#REF!</definedName>
    <definedName name="KL">#REF!</definedName>
    <definedName name="klep" localSheetId="17">[50]BAHAN!#REF!</definedName>
    <definedName name="klep">[50]BAHAN!#REF!</definedName>
    <definedName name="KLEP_POMPA">[180]BAHAN!$L$42</definedName>
    <definedName name="KlosedJongkok">'[127]Analisa Harga Satuan'!$G$1769</definedName>
    <definedName name="Kloset_duduk" localSheetId="9">#REF!</definedName>
    <definedName name="kloset_duduk">'[112]HD-SIPIL'!$D$105</definedName>
    <definedName name="kloset_duduk_pas">'[112]AHS-SIPIL'!$H$1044</definedName>
    <definedName name="Kloset_jongkok" localSheetId="9">#REF!</definedName>
    <definedName name="kloset_jongkok">'[112]HD-SIPIL'!$D$104</definedName>
    <definedName name="kloset_jongkok_pas">'[112]AHS-SIPIL'!$H$1061</definedName>
    <definedName name="klurs">'[2]Upah&amp;Bahan'!$C$61</definedName>
    <definedName name="KMASD" localSheetId="17">#REF!</definedName>
    <definedName name="KMASD">#REF!</definedName>
    <definedName name="KMB" localSheetId="17">#REF!</definedName>
    <definedName name="KMB">#REF!</definedName>
    <definedName name="KMDDE" localSheetId="17">#REF!</definedName>
    <definedName name="KMDDE">#REF!</definedName>
    <definedName name="KMDDL" localSheetId="17">#REF!</definedName>
    <definedName name="KMDDL">#REF!</definedName>
    <definedName name="KMDSL" localSheetId="17">#REF!</definedName>
    <definedName name="KMDSL">#REF!</definedName>
    <definedName name="KMDSN" localSheetId="17">#REF!</definedName>
    <definedName name="KMDSN">#REF!</definedName>
    <definedName name="KMEDT" localSheetId="17">#REF!</definedName>
    <definedName name="KMEDT">#REF!</definedName>
    <definedName name="KMESN" localSheetId="17">#REF!</definedName>
    <definedName name="KMESN">#REF!</definedName>
    <definedName name="KMFD" localSheetId="17">#REF!</definedName>
    <definedName name="KMFD">#REF!</definedName>
    <definedName name="KMFE" localSheetId="17">#REF!</definedName>
    <definedName name="KMFE">#REF!</definedName>
    <definedName name="KMGLT" localSheetId="17">#REF!</definedName>
    <definedName name="KMGLT">#REF!</definedName>
    <definedName name="KMHD" localSheetId="17">#REF!</definedName>
    <definedName name="KMHD">#REF!</definedName>
    <definedName name="KMKS" localSheetId="17">#REF!</definedName>
    <definedName name="KMKS">#REF!</definedName>
    <definedName name="KMLSE" localSheetId="17">#REF!</definedName>
    <definedName name="KMLSE">#REF!</definedName>
    <definedName name="KMNSD" localSheetId="17">#REF!</definedName>
    <definedName name="KMNSD">#REF!</definedName>
    <definedName name="KMNST" localSheetId="17">#REF!</definedName>
    <definedName name="KMNST">#REF!</definedName>
    <definedName name="KMNTE" localSheetId="17">#REF!</definedName>
    <definedName name="KMNTE">#REF!</definedName>
    <definedName name="kmp.banjar" localSheetId="9">#REF!</definedName>
    <definedName name="kmp.banjar" localSheetId="17">#REF!</definedName>
    <definedName name="kmp.banjar" localSheetId="5">#REF!</definedName>
    <definedName name="kmp.banjar">#REF!</definedName>
    <definedName name="KMR" localSheetId="17">#REF!</definedName>
    <definedName name="KMR">#REF!</definedName>
    <definedName name="KMSDS" localSheetId="17">#REF!</definedName>
    <definedName name="KMSDS">#REF!</definedName>
    <definedName name="KMSNIB" localSheetId="17">#REF!</definedName>
    <definedName name="KMSNIB">#REF!</definedName>
    <definedName name="KMSNIH" localSheetId="17">#REF!</definedName>
    <definedName name="KMSNIH">#REF!</definedName>
    <definedName name="KMSSN" localSheetId="17">#REF!</definedName>
    <definedName name="KMSSN">#REF!</definedName>
    <definedName name="KMTDL" localSheetId="17">#REF!</definedName>
    <definedName name="KMTDL">#REF!</definedName>
    <definedName name="KMTDN" localSheetId="17">#REF!</definedName>
    <definedName name="KMTDN">#REF!</definedName>
    <definedName name="KMTDS" localSheetId="17">#REF!</definedName>
    <definedName name="KMTDS">#REF!</definedName>
    <definedName name="KMTES" localSheetId="17">#REF!</definedName>
    <definedName name="KMTES">#REF!</definedName>
    <definedName name="KMTSL" localSheetId="17">#REF!</definedName>
    <definedName name="KMTSL">#REF!</definedName>
    <definedName name="KMTSN" localSheetId="17">#REF!</definedName>
    <definedName name="KMTSN">#REF!</definedName>
    <definedName name="kode" localSheetId="17">#REF!</definedName>
    <definedName name="kode">#REF!</definedName>
    <definedName name="Kode_Alat">'[210]HSD ALAT'!$C$6:$C$5000</definedName>
    <definedName name="Kode_Bahan">'[210]HSD BAHAN'!$C$6:$C$5000</definedName>
    <definedName name="Kode_Upah">'[210]HSD UPAH'!$B$6:$B$5000</definedName>
    <definedName name="Koef" localSheetId="9">#REF!</definedName>
    <definedName name="KOEF" localSheetId="17">#REF!</definedName>
    <definedName name="KOEF">#REF!</definedName>
    <definedName name="Kolom_Praktis" localSheetId="9">#REF!</definedName>
    <definedName name="Kolom_Praktis" localSheetId="17">#REF!</definedName>
    <definedName name="Kolom_Praktis">#REF!</definedName>
    <definedName name="Kolom1" localSheetId="17">[116]ANALISA!#REF!</definedName>
    <definedName name="Kolom1">[116]ANALISA!#REF!</definedName>
    <definedName name="Kolom1a" localSheetId="17">[116]ANALISA!#REF!</definedName>
    <definedName name="Kolom1a">[116]ANALISA!#REF!</definedName>
    <definedName name="Kolom2" localSheetId="17">[116]ANALISA!#REF!</definedName>
    <definedName name="Kolom2">[116]ANALISA!#REF!</definedName>
    <definedName name="kolomlantaiI" localSheetId="17">#REF!</definedName>
    <definedName name="kolomlantaiI">#REF!</definedName>
    <definedName name="Kolompraktis" localSheetId="17">[116]ANALISA!#REF!</definedName>
    <definedName name="Kolompraktis">[116]ANALISA!#REF!</definedName>
    <definedName name="kolter" localSheetId="17">[27]HARGA!#REF!</definedName>
    <definedName name="kolter">[27]HARGA!#REF!</definedName>
    <definedName name="KOLULI" localSheetId="17">#REF!</definedName>
    <definedName name="KOLULI">#REF!</definedName>
    <definedName name="koral" localSheetId="17">[50]BAHAN!#REF!</definedName>
    <definedName name="koral">[50]BAHAN!#REF!</definedName>
    <definedName name="kosen" localSheetId="17">[131]Analisis!#REF!</definedName>
    <definedName name="kosen">[131]Analisis!#REF!</definedName>
    <definedName name="kp" localSheetId="17">#REF!</definedName>
    <definedName name="kp">#REF!</definedName>
    <definedName name="kpb" localSheetId="17">#REF!</definedName>
    <definedName name="kpb">#REF!</definedName>
    <definedName name="KPL_ANAL">[1]A!$W$10:$AD$13</definedName>
    <definedName name="KPS" localSheetId="17">#REF!</definedName>
    <definedName name="KPS">#REF!</definedName>
    <definedName name="KR" localSheetId="17">#REF!</definedName>
    <definedName name="KR">#REF!</definedName>
    <definedName name="KR20X20" localSheetId="17">#REF!</definedName>
    <definedName name="KR20X20">#REF!</definedName>
    <definedName name="KR2X2" localSheetId="17">#REF!</definedName>
    <definedName name="KR2X2">#REF!</definedName>
    <definedName name="KR30X30" localSheetId="17">#REF!</definedName>
    <definedName name="KR30X30">#REF!</definedName>
    <definedName name="Kran" localSheetId="9">#REF!</definedName>
    <definedName name="KRAN" localSheetId="17">#REF!</definedName>
    <definedName name="KRAN">#REF!</definedName>
    <definedName name="kran.bbk" localSheetId="9">#REF!</definedName>
    <definedName name="kran.bbk" localSheetId="17">#REF!</definedName>
    <definedName name="kran.bbk" localSheetId="5">#REF!</definedName>
    <definedName name="kran.bbk">#REF!</definedName>
    <definedName name="kran.ddg" localSheetId="9">#REF!</definedName>
    <definedName name="kran.ddg" localSheetId="17">#REF!</definedName>
    <definedName name="kran.ddg" localSheetId="5">#REF!</definedName>
    <definedName name="kran.ddg">#REF!</definedName>
    <definedName name="Kran1.5" localSheetId="17">[114]UPAH!#REF!</definedName>
    <definedName name="Kran1.5">[114]UPAH!#REF!</definedName>
    <definedName name="kran1_2sanEI">'[112]HD-SIPIL'!$D$110</definedName>
    <definedName name="kran1_2sanEI_bebek">'[112]HD-SIPIL'!$D$111</definedName>
    <definedName name="KranAngsa">'[127]Analisa Harga Satuan'!$G$1837</definedName>
    <definedName name="KranShower">'[127]Analisa Harga Satuan'!$G$1780</definedName>
    <definedName name="KRDIN20X20" localSheetId="17">#REF!</definedName>
    <definedName name="KRDIN20X20">#REF!</definedName>
    <definedName name="krgplas">[49]HASAT!$I$45</definedName>
    <definedName name="Krib" localSheetId="17">#REF!</definedName>
    <definedName name="Krib">#REF!</definedName>
    <definedName name="krp" localSheetId="17">[65]UPAH!#REF!</definedName>
    <definedName name="krp">[65]UPAH!#REF!</definedName>
    <definedName name="ks" localSheetId="17">[145]BAHAN!#REF!</definedName>
    <definedName name="ks">[145]BAHAN!#REF!</definedName>
    <definedName name="KSDSL" localSheetId="17">#REF!</definedName>
    <definedName name="KSDSL">#REF!</definedName>
    <definedName name="KSK" localSheetId="17">#REF!</definedName>
    <definedName name="KSK">#REF!</definedName>
    <definedName name="KSS" localSheetId="17">#REF!</definedName>
    <definedName name="KSS">#REF!</definedName>
    <definedName name="KSS_" localSheetId="17">#REF!</definedName>
    <definedName name="KSS_">#REF!</definedName>
    <definedName name="kt" localSheetId="17">#REF!</definedName>
    <definedName name="kt">#REF!</definedName>
    <definedName name="KTB" localSheetId="17">#REF!</definedName>
    <definedName name="KTB">#REF!</definedName>
    <definedName name="KTBB" localSheetId="17">#REF!</definedName>
    <definedName name="KTBB">#REF!</definedName>
    <definedName name="KTBP" localSheetId="17">#REF!</definedName>
    <definedName name="KTBP">#REF!</definedName>
    <definedName name="KTC" localSheetId="17">#REF!</definedName>
    <definedName name="KTC">#REF!</definedName>
    <definedName name="KTD" localSheetId="17">#REF!</definedName>
    <definedName name="KTD">#REF!</definedName>
    <definedName name="ktk" localSheetId="17">#REF!</definedName>
    <definedName name="ktk">#REF!</definedName>
    <definedName name="KTT" localSheetId="17">#REF!</definedName>
    <definedName name="KTT">#REF!</definedName>
    <definedName name="KTukang" localSheetId="17">#REF!</definedName>
    <definedName name="KTukang">#REF!</definedName>
    <definedName name="ku">'[3]Upah&amp;Bahan'!$C$41</definedName>
    <definedName name="kua" localSheetId="9">#REF!</definedName>
    <definedName name="kua" localSheetId="17">#REF!</definedName>
    <definedName name="kua" localSheetId="5">#REF!</definedName>
    <definedName name="kua">#REF!</definedName>
    <definedName name="KUANTITAS" localSheetId="9">#REF!</definedName>
    <definedName name="KUANTITAS" localSheetId="17">#REF!</definedName>
    <definedName name="KUANTITAS" localSheetId="5">#REF!</definedName>
    <definedName name="KUANTITAS">#REF!</definedName>
    <definedName name="kuas">'[112]HD-SIPIL'!$D$65</definedName>
    <definedName name="KUASD" localSheetId="17">#REF!</definedName>
    <definedName name="KUASD">#REF!</definedName>
    <definedName name="KUDA" localSheetId="17">#REF!</definedName>
    <definedName name="KUDA">#REF!</definedName>
    <definedName name="kudakuda" localSheetId="17">[131]Analisis!#REF!</definedName>
    <definedName name="kudakuda">[131]Analisis!#REF!</definedName>
    <definedName name="KudaKudaBaja" localSheetId="17">[27]ANL!#REF!</definedName>
    <definedName name="KudaKudaBaja">[27]ANL!#REF!</definedName>
    <definedName name="KUDDE" localSheetId="17">#REF!</definedName>
    <definedName name="KUDDE">#REF!</definedName>
    <definedName name="KUDDL" localSheetId="17">#REF!</definedName>
    <definedName name="KUDDL">#REF!</definedName>
    <definedName name="KUDSL" localSheetId="17">#REF!</definedName>
    <definedName name="KUDSL">#REF!</definedName>
    <definedName name="KUDSN" localSheetId="17">#REF!</definedName>
    <definedName name="KUDSN">#REF!</definedName>
    <definedName name="KUEDT" localSheetId="17">#REF!</definedName>
    <definedName name="KUEDT">#REF!</definedName>
    <definedName name="KUESN" localSheetId="17">#REF!</definedName>
    <definedName name="KUESN">#REF!</definedName>
    <definedName name="KUFD" localSheetId="17">#REF!</definedName>
    <definedName name="KUFD">#REF!</definedName>
    <definedName name="KUFE" localSheetId="17">#REF!</definedName>
    <definedName name="KUFE">#REF!</definedName>
    <definedName name="KUGLT" localSheetId="17">#REF!</definedName>
    <definedName name="KUGLT">#REF!</definedName>
    <definedName name="KUHD" localSheetId="17">#REF!</definedName>
    <definedName name="KUHD">#REF!</definedName>
    <definedName name="kuitansi">[237]Sheet4!$A$1:$B$1000</definedName>
    <definedName name="KUKS" localSheetId="17">#REF!</definedName>
    <definedName name="KUKS">#REF!</definedName>
    <definedName name="kulit">[147]BAHAN!$L$29</definedName>
    <definedName name="KULSE" localSheetId="17">#REF!</definedName>
    <definedName name="KULSE">#REF!</definedName>
    <definedName name="kunci.808" localSheetId="17">[50]BAHAN!#REF!</definedName>
    <definedName name="kunci.808">[50]BAHAN!#REF!</definedName>
    <definedName name="KUNCI_808">[172]BAHAN!$L$48</definedName>
    <definedName name="kunci_besar">'[112]HD-SIPIL'!$D$120</definedName>
    <definedName name="kunci_besar_pas">'[112]AHS-SIPIL'!$H$545</definedName>
    <definedName name="kunci_mandi">'[112]HD-SIPIL'!$D$121</definedName>
    <definedName name="kunci_mandi_pas">'[112]AHS-SIPIL'!$H$558</definedName>
    <definedName name="kunci_pintu_pas">'[112]AHS-SIPIL'!$H$597</definedName>
    <definedName name="KUNCI_TANAM">[50]BAHAN!$L$82</definedName>
    <definedName name="Kunci2slag" localSheetId="17">[124]cover!#REF!</definedName>
    <definedName name="Kunci2slag">[124]cover!#REF!</definedName>
    <definedName name="kunci808">[147]BAHAN!$L$22</definedName>
    <definedName name="KUNSD" localSheetId="17">#REF!</definedName>
    <definedName name="KUNSD">#REF!</definedName>
    <definedName name="KUNST" localSheetId="17">#REF!</definedName>
    <definedName name="KUNST">#REF!</definedName>
    <definedName name="KUNTE" localSheetId="17">#REF!</definedName>
    <definedName name="KUNTE">#REF!</definedName>
    <definedName name="KURMURID">#N/A</definedName>
    <definedName name="kurs">[2]ANGKUT!$H$42</definedName>
    <definedName name="KURSGURU">#N/A</definedName>
    <definedName name="kursi">'[2]Upah&amp;Bahan'!$C$90</definedName>
    <definedName name="kursi.guru" localSheetId="17">[50]ANALISA!#REF!</definedName>
    <definedName name="kursi.guru">[50]ANALISA!#REF!</definedName>
    <definedName name="kursi_guru">[147]ANALISA!$N$34</definedName>
    <definedName name="kurst" localSheetId="17">#REF!</definedName>
    <definedName name="kurst">#REF!</definedName>
    <definedName name="KUSDS" localSheetId="17">#REF!</definedName>
    <definedName name="KUSDS">#REF!</definedName>
    <definedName name="kusen" localSheetId="9">#REF!</definedName>
    <definedName name="kusen" localSheetId="17">#REF!</definedName>
    <definedName name="kusen" localSheetId="5">#REF!</definedName>
    <definedName name="kusen">#REF!</definedName>
    <definedName name="kusen.alum" localSheetId="9">#REF!</definedName>
    <definedName name="kusen.alum" localSheetId="17">#REF!</definedName>
    <definedName name="kusen.alum" localSheetId="5">#REF!</definedName>
    <definedName name="kusen.alum">#REF!</definedName>
    <definedName name="Kusen_aluminium" localSheetId="9">#REF!</definedName>
    <definedName name="Kusen_aluminium" localSheetId="17">#REF!</definedName>
    <definedName name="Kusen_aluminium">#REF!</definedName>
    <definedName name="kusen_m3">'[112]AHS-SIPIL'!$H$471</definedName>
    <definedName name="Kusendamarlaut" localSheetId="9">#REF!</definedName>
    <definedName name="Kusendamarlaut" localSheetId="17">#REF!</definedName>
    <definedName name="Kusendamarlaut">#REF!</definedName>
    <definedName name="KusenPA1">'[127]Analisa Harga Satuan'!$G$2333</definedName>
    <definedName name="KusenPA2">'[127]Analisa Harga Satuan'!$G$2345</definedName>
    <definedName name="KusenPA3">'[127]Analisa Harga Satuan'!$G$2358</definedName>
    <definedName name="KusenPA4">'[127]Analisa Harga Satuan'!$G$2370</definedName>
    <definedName name="KusenPA5">'[127]Analisa Harga Satuan'!$G$2382</definedName>
    <definedName name="KusenPA6">'[127]Analisa Harga Satuan'!$G$2394</definedName>
    <definedName name="KusenPA7">'[127]Analisa Harga Satuan'!$G$2406</definedName>
    <definedName name="KusenPB1Besi">'[127]Analisa Harga Satuan'!$G$2321</definedName>
    <definedName name="KUSNIB" localSheetId="17">#REF!</definedName>
    <definedName name="KUSNIB">#REF!</definedName>
    <definedName name="KUSNIH" localSheetId="17">#REF!</definedName>
    <definedName name="KUSNIH">#REF!</definedName>
    <definedName name="KUSSN" localSheetId="17">#REF!</definedName>
    <definedName name="KUSSN">#REF!</definedName>
    <definedName name="KUTDL" localSheetId="17">#REF!</definedName>
    <definedName name="KUTDL">#REF!</definedName>
    <definedName name="KUTDN" localSheetId="17">#REF!</definedName>
    <definedName name="KUTDN">#REF!</definedName>
    <definedName name="KUTDS" localSheetId="17">#REF!</definedName>
    <definedName name="KUTDS">#REF!</definedName>
    <definedName name="KUTES" localSheetId="17">#REF!</definedName>
    <definedName name="KUTES">#REF!</definedName>
    <definedName name="KUTSL" localSheetId="17">#REF!</definedName>
    <definedName name="KUTSL">#REF!</definedName>
    <definedName name="KUTSN" localSheetId="17">#REF!</definedName>
    <definedName name="KUTSN">#REF!</definedName>
    <definedName name="KUZEN" localSheetId="17">[50]BAHAN!#REF!</definedName>
    <definedName name="KUZEN">[50]BAHAN!#REF!</definedName>
    <definedName name="kwt">[122]harsat!$I$38</definedName>
    <definedName name="kwt_bronjong">'[112]HD-SIPIL'!$D$46</definedName>
    <definedName name="kwt_duri">'[112]HD-SIPIL'!$D$45</definedName>
    <definedName name="kwt_las">'[112]HD-SIPIL'!$D$44</definedName>
    <definedName name="kwtharmonika">'[101]dft-harga'!$G$51</definedName>
    <definedName name="kwtlas">[49]HASAT!$I$38</definedName>
    <definedName name="l" localSheetId="17">[61]BPS!#REF!</definedName>
    <definedName name="l">[61]BPS!#REF!</definedName>
    <definedName name="L.061" localSheetId="9">#REF!</definedName>
    <definedName name="L.061" localSheetId="17">#REF!</definedName>
    <definedName name="L.061" localSheetId="5">#REF!</definedName>
    <definedName name="L.061">#REF!</definedName>
    <definedName name="L.062">'[238]Upah Kerja'!$E$17</definedName>
    <definedName name="l.068" localSheetId="9">#REF!</definedName>
    <definedName name="l.068" localSheetId="17">#REF!</definedName>
    <definedName name="l.068">#REF!</definedName>
    <definedName name="L.071" localSheetId="9">#REF!</definedName>
    <definedName name="L.071" localSheetId="17">#REF!</definedName>
    <definedName name="L.071">#REF!</definedName>
    <definedName name="L.072" localSheetId="17">[145]BAHAN!#REF!</definedName>
    <definedName name="L.072">[145]BAHAN!#REF!</definedName>
    <definedName name="L.073" localSheetId="9">#REF!</definedName>
    <definedName name="L.073" localSheetId="17">#REF!</definedName>
    <definedName name="L.073">#REF!</definedName>
    <definedName name="l.075" localSheetId="9">#REF!</definedName>
    <definedName name="l.075" localSheetId="17">#REF!</definedName>
    <definedName name="l.075">#REF!</definedName>
    <definedName name="L.079" localSheetId="9">#REF!</definedName>
    <definedName name="L.079" localSheetId="17">#REF!</definedName>
    <definedName name="L.079">#REF!</definedName>
    <definedName name="L.081" localSheetId="9">#REF!</definedName>
    <definedName name="L.081" localSheetId="17">#REF!</definedName>
    <definedName name="L.081">#REF!</definedName>
    <definedName name="L.082" localSheetId="9">#REF!</definedName>
    <definedName name="L.082" localSheetId="17">#REF!</definedName>
    <definedName name="L.082">#REF!</definedName>
    <definedName name="L.083" localSheetId="9">#REF!</definedName>
    <definedName name="L.083" localSheetId="17">#REF!</definedName>
    <definedName name="L.083">#REF!</definedName>
    <definedName name="l.085" localSheetId="9">#REF!</definedName>
    <definedName name="l.085" localSheetId="17">#REF!</definedName>
    <definedName name="l.085">#REF!</definedName>
    <definedName name="L.091" localSheetId="9">#REF!</definedName>
    <definedName name="L.091" localSheetId="17">#REF!</definedName>
    <definedName name="L.091">#REF!</definedName>
    <definedName name="L.092" localSheetId="17">[145]BAHAN!#REF!</definedName>
    <definedName name="L.092">[145]BAHAN!#REF!</definedName>
    <definedName name="l.095" localSheetId="9">#REF!</definedName>
    <definedName name="l.095" localSheetId="17">#REF!</definedName>
    <definedName name="l.095">#REF!</definedName>
    <definedName name="L.099" localSheetId="9">#REF!</definedName>
    <definedName name="L.099" localSheetId="17">#REF!</definedName>
    <definedName name="L.099">#REF!</definedName>
    <definedName name="L.10">[81]ANALISA!$L$1751</definedName>
    <definedName name="L.10.1">[81]ANALISA!$L$1755</definedName>
    <definedName name="L.10.2">[81]ANALISA!$L$1759</definedName>
    <definedName name="L.101" localSheetId="9">#REF!</definedName>
    <definedName name="L.101" localSheetId="17">#REF!</definedName>
    <definedName name="L.101">#REF!</definedName>
    <definedName name="L.103" localSheetId="9">#REF!</definedName>
    <definedName name="L.103" localSheetId="17">#REF!</definedName>
    <definedName name="L.103">#REF!</definedName>
    <definedName name="l.105" localSheetId="9">#REF!</definedName>
    <definedName name="l.105" localSheetId="17">#REF!</definedName>
    <definedName name="l.105">#REF!</definedName>
    <definedName name="L.106" localSheetId="9">#REF!</definedName>
    <definedName name="L.106" localSheetId="17">#REF!</definedName>
    <definedName name="L.106">#REF!</definedName>
    <definedName name="l.107" localSheetId="9">#REF!</definedName>
    <definedName name="l.107" localSheetId="17">#REF!</definedName>
    <definedName name="l.107">#REF!</definedName>
    <definedName name="L.11">[81]ANALISA!$L$1767</definedName>
    <definedName name="L.15A" localSheetId="9">#REF!</definedName>
    <definedName name="L.15A" localSheetId="17">#REF!</definedName>
    <definedName name="L.15A">#REF!</definedName>
    <definedName name="L.4">#N/A</definedName>
    <definedName name="L.4.1">[81]ANALISA!$L$1663</definedName>
    <definedName name="L.4.2">[81]ANALISA!$L$1667</definedName>
    <definedName name="L.4.A">#N/A</definedName>
    <definedName name="L.4.b">'[177]ANALISA BOW'!$L$1221</definedName>
    <definedName name="L.5">#N/A</definedName>
    <definedName name="L.5.1">[81]ANALISA!$L$1677</definedName>
    <definedName name="L.6">[81]ANALISA!$L$1693</definedName>
    <definedName name="L.6.1">[81]ANALISA!$L$1697</definedName>
    <definedName name="L.7">[81]ANALISA!$L$1713</definedName>
    <definedName name="L.71" localSheetId="17">[145]BAHAN!#REF!</definedName>
    <definedName name="L.71">[145]BAHAN!#REF!</definedName>
    <definedName name="L.8">[81]ANALISA!$L$1726</definedName>
    <definedName name="L.9">#N/A</definedName>
    <definedName name="L.9.1">[81]ANALISA!$L$1739</definedName>
    <definedName name="L.9.2">[81]ANALISA!$L$1743</definedName>
    <definedName name="L.9.A">#N/A</definedName>
    <definedName name="l.9.b">'[177]ANALISA BOW'!$L$1296</definedName>
    <definedName name="L.grc" localSheetId="17">#REF!</definedName>
    <definedName name="L.grc">#REF!</definedName>
    <definedName name="L0.79" localSheetId="17">[145]BAHAN!#REF!</definedName>
    <definedName name="L0.79">[145]BAHAN!#REF!</definedName>
    <definedName name="L01_pekerja" localSheetId="17">#REF!</definedName>
    <definedName name="L01_pekerja">#REF!</definedName>
    <definedName name="l02_tukang" localSheetId="17">#REF!</definedName>
    <definedName name="l02_tukang">#REF!</definedName>
    <definedName name="l03_kep.tukang" localSheetId="17">#REF!</definedName>
    <definedName name="l03_kep.tukang">#REF!</definedName>
    <definedName name="l04_mandor" localSheetId="17">#REF!</definedName>
    <definedName name="l04_mandor">#REF!</definedName>
    <definedName name="l05_operator" localSheetId="17">#REF!</definedName>
    <definedName name="l05_operator">#REF!</definedName>
    <definedName name="l06_mekanik" localSheetId="17">#REF!</definedName>
    <definedName name="l06_mekanik">#REF!</definedName>
    <definedName name="l07_pemb.operator" localSheetId="17">#REF!</definedName>
    <definedName name="l07_pemb.operator">#REF!</definedName>
    <definedName name="LA" localSheetId="17">#REF!</definedName>
    <definedName name="LA">#REF!</definedName>
    <definedName name="lagi">'[3]Upah&amp;Bahan'!$C$27</definedName>
    <definedName name="LAIN" localSheetId="17">[21]Rab!#REF!</definedName>
    <definedName name="LAIN">[21]Rab!#REF!</definedName>
    <definedName name="lain1" localSheetId="17">'[72]R-MP'!#REF!</definedName>
    <definedName name="lain1">'[72]R-MP'!#REF!</definedName>
    <definedName name="lain2" localSheetId="17">'[71]R-MP2-98'!#REF!</definedName>
    <definedName name="lain2">'[71]R-MP2-98'!#REF!</definedName>
    <definedName name="lain3" localSheetId="17">'[71]R-MP2-98'!#REF!</definedName>
    <definedName name="lain3">'[71]R-MP2-98'!#REF!</definedName>
    <definedName name="lain5" localSheetId="17">'[71]R-MP2-98'!#REF!</definedName>
    <definedName name="lain5">'[71]R-MP2-98'!#REF!</definedName>
    <definedName name="lain6" localSheetId="17">'[72]R-MP'!#REF!</definedName>
    <definedName name="lain6">'[72]R-MP'!#REF!</definedName>
    <definedName name="LAINLAIN" localSheetId="9">'[64]Kuantitas &amp; Harga'!#REF!</definedName>
    <definedName name="LAINLAIN" localSheetId="17">'[64]Kuantitas &amp; Harga'!#REF!</definedName>
    <definedName name="LAINLAIN" localSheetId="6">'[64]Kuantitas &amp; Harga'!#REF!</definedName>
    <definedName name="LAINLAIN" localSheetId="5">'[64]Kuantitas &amp; Harga'!#REF!</definedName>
    <definedName name="LAINLAIN">'[64]Kuantitas &amp; Harga'!#REF!</definedName>
    <definedName name="laki" localSheetId="9">#REF!</definedName>
    <definedName name="laki" localSheetId="17">#REF!</definedName>
    <definedName name="laki" localSheetId="5">#REF!</definedName>
    <definedName name="laki">#REF!</definedName>
    <definedName name="laku">'[2]Upah&amp;Bahan'!$C$18</definedName>
    <definedName name="lama">'[3]Upah&amp;Bahan'!$C$47</definedName>
    <definedName name="lampu_xl10" localSheetId="17">[27]HARGA!#REF!</definedName>
    <definedName name="lampu_xl10">[27]HARGA!#REF!</definedName>
    <definedName name="Lantai_kerja" localSheetId="9">#REF!</definedName>
    <definedName name="Lantai_kerja" localSheetId="17">#REF!</definedName>
    <definedName name="Lantai_kerja">#REF!</definedName>
    <definedName name="LANTAICOR" localSheetId="17">#REF!</definedName>
    <definedName name="LANTAICOR">#REF!</definedName>
    <definedName name="Lantaikerami15anti" localSheetId="17">[114]ANALISA!#REF!</definedName>
    <definedName name="Lantaikerami15anti">[114]ANALISA!#REF!</definedName>
    <definedName name="lantaikeramik" localSheetId="17">[131]Analisis!#REF!</definedName>
    <definedName name="lantaikeramik">[131]Analisis!#REF!</definedName>
    <definedName name="LAPEN" localSheetId="17">#REF!</definedName>
    <definedName name="LAPEN">#REF!</definedName>
    <definedName name="laptu" localSheetId="17">#REF!</definedName>
    <definedName name="laptu">#REF!</definedName>
    <definedName name="Lasbes" localSheetId="17">#REF!</definedName>
    <definedName name="Lasbes">#REF!</definedName>
    <definedName name="latai" localSheetId="17">[131]Analisis!#REF!</definedName>
    <definedName name="latai">[131]Analisis!#REF!</definedName>
    <definedName name="latasir">'[200]DRUP (ASLI)'!$I$363</definedName>
    <definedName name="LDD" localSheetId="17">#REF!</definedName>
    <definedName name="LDD">#REF!</definedName>
    <definedName name="lem">[147]BAHAN!$L$25</definedName>
    <definedName name="lem.kayu" localSheetId="17">[50]BAHAN!#REF!</definedName>
    <definedName name="lem.kayu">[50]BAHAN!#REF!</definedName>
    <definedName name="LEM_KAYU">[172]BAHAN!$L$43</definedName>
    <definedName name="LEM_OBAT">#N/A</definedName>
    <definedName name="LEMRBUKU">#N/A</definedName>
    <definedName name="len" localSheetId="17">[61]BPS!#REF!</definedName>
    <definedName name="len">[61]BPS!#REF!</definedName>
    <definedName name="LG" localSheetId="17">#REF!</definedName>
    <definedName name="LG">#REF!</definedName>
    <definedName name="licin">[229]BAHAN!$N$53</definedName>
    <definedName name="lisplank" localSheetId="17">[131]Analisis!#REF!</definedName>
    <definedName name="lisplank">[131]Analisis!#REF!</definedName>
    <definedName name="lisplank_pas">'[112]AHS-SIPIL'!$H$780</definedName>
    <definedName name="List_Profil_Gypsum" localSheetId="9">#REF!</definedName>
    <definedName name="List_Profil_Gypsum" localSheetId="17">#REF!</definedName>
    <definedName name="List_Profil_Gypsum">#REF!</definedName>
    <definedName name="List5cm">'[127]Analisa Harga Satuan'!$G$2522</definedName>
    <definedName name="LISTPLANK" localSheetId="17">#REF!</definedName>
    <definedName name="LISTPLANK">#REF!</definedName>
    <definedName name="Listplank330">'[127]Analisa Harga Satuan'!$G$2576</definedName>
    <definedName name="LK" localSheetId="17">#REF!</definedName>
    <definedName name="LK">#REF!</definedName>
    <definedName name="Lkg" localSheetId="17">#REF!</definedName>
    <definedName name="Lkg">#REF!</definedName>
    <definedName name="LKKLK" localSheetId="17">#REF!</definedName>
    <definedName name="LKKLK">#REF!</definedName>
    <definedName name="LKOK" localSheetId="17">#REF!</definedName>
    <definedName name="LKOK">#REF!</definedName>
    <definedName name="ll" localSheetId="17">#REF!</definedName>
    <definedName name="ll">#REF!</definedName>
    <definedName name="llfoeo" localSheetId="17" hidden="1">[179]H.Satuan!#REF!</definedName>
    <definedName name="llfoeo" hidden="1">[179]H.Satuan!#REF!</definedName>
    <definedName name="LM_ARSIP">#N/A</definedName>
    <definedName name="LM_INSTR">#N/A</definedName>
    <definedName name="LM_KARTU">#N/A</definedName>
    <definedName name="LMASD" localSheetId="17">#REF!</definedName>
    <definedName name="LMASD">#REF!</definedName>
    <definedName name="LMDDE" localSheetId="17">#REF!</definedName>
    <definedName name="LMDDE">#REF!</definedName>
    <definedName name="LMDDL" localSheetId="17">#REF!</definedName>
    <definedName name="LMDDL">#REF!</definedName>
    <definedName name="LMDSL" localSheetId="17">#REF!</definedName>
    <definedName name="LMDSL">#REF!</definedName>
    <definedName name="LMDSN" localSheetId="17">#REF!</definedName>
    <definedName name="LMDSN">#REF!</definedName>
    <definedName name="LMEDT" localSheetId="17">#REF!</definedName>
    <definedName name="LMEDT">#REF!</definedName>
    <definedName name="LMESN" localSheetId="17">#REF!</definedName>
    <definedName name="LMESN">#REF!</definedName>
    <definedName name="LMFD" localSheetId="17">#REF!</definedName>
    <definedName name="LMFD">#REF!</definedName>
    <definedName name="LMFE" localSheetId="17">#REF!</definedName>
    <definedName name="LMFE">#REF!</definedName>
    <definedName name="LMGLT" localSheetId="17">#REF!</definedName>
    <definedName name="LMGLT">#REF!</definedName>
    <definedName name="LMHD" localSheetId="17">#REF!</definedName>
    <definedName name="LMHD">#REF!</definedName>
    <definedName name="LMKS" localSheetId="17">#REF!</definedName>
    <definedName name="LMKS">#REF!</definedName>
    <definedName name="LMLSE" localSheetId="17">#REF!</definedName>
    <definedName name="LMLSE">#REF!</definedName>
    <definedName name="LMNSD" localSheetId="17">#REF!</definedName>
    <definedName name="LMNSD">#REF!</definedName>
    <definedName name="LMNST" localSheetId="17">#REF!</definedName>
    <definedName name="LMNST">#REF!</definedName>
    <definedName name="LMNTE" localSheetId="17">#REF!</definedName>
    <definedName name="LMNTE">#REF!</definedName>
    <definedName name="LMSDS" localSheetId="17">#REF!</definedName>
    <definedName name="LMSDS">#REF!</definedName>
    <definedName name="LMSNIB" localSheetId="17">#REF!</definedName>
    <definedName name="LMSNIB">#REF!</definedName>
    <definedName name="LMSNIH" localSheetId="17">#REF!</definedName>
    <definedName name="LMSNIH">#REF!</definedName>
    <definedName name="LMSSN" localSheetId="17">#REF!</definedName>
    <definedName name="LMSSN">#REF!</definedName>
    <definedName name="LMTDL" localSheetId="17">#REF!</definedName>
    <definedName name="LMTDL">#REF!</definedName>
    <definedName name="LMTDN" localSheetId="17">#REF!</definedName>
    <definedName name="LMTDN">#REF!</definedName>
    <definedName name="LMTDS" localSheetId="17">#REF!</definedName>
    <definedName name="LMTDS">#REF!</definedName>
    <definedName name="LMTES" localSheetId="17">#REF!</definedName>
    <definedName name="LMTES">#REF!</definedName>
    <definedName name="LMTSL" localSheetId="17">#REF!</definedName>
    <definedName name="LMTSL">#REF!</definedName>
    <definedName name="LMTSN" localSheetId="17">#REF!</definedName>
    <definedName name="LMTSN">#REF!</definedName>
    <definedName name="lo" localSheetId="17">[239]ANALISA!#REF!</definedName>
    <definedName name="lo">[239]ANALISA!#REF!</definedName>
    <definedName name="LOADER" localSheetId="17">#REF!</definedName>
    <definedName name="LOADER">#REF!</definedName>
    <definedName name="loader115" localSheetId="17">#REF!</definedName>
    <definedName name="loader115">#REF!</definedName>
    <definedName name="loaderwheel80hp" localSheetId="17">#REF!</definedName>
    <definedName name="loaderwheel80hp">#REF!</definedName>
    <definedName name="Lokasi" localSheetId="17">#REF!</definedName>
    <definedName name="Lokasi">#REF!</definedName>
    <definedName name="LPAA" localSheetId="17">#REF!</definedName>
    <definedName name="LPAA">#REF!</definedName>
    <definedName name="LPBC" localSheetId="17">#REF!</definedName>
    <definedName name="LPBC">#REF!</definedName>
    <definedName name="lr" localSheetId="17">#REF!</definedName>
    <definedName name="lr">#REF!</definedName>
    <definedName name="LSE" localSheetId="17">#REF!</definedName>
    <definedName name="LSE">#REF!</definedName>
    <definedName name="LUASD" localSheetId="17">#REF!</definedName>
    <definedName name="LUASD">#REF!</definedName>
    <definedName name="LUBANG">'[240]Calculation BATA'!$B$50:$J$63</definedName>
    <definedName name="LUDDE" localSheetId="17">#REF!</definedName>
    <definedName name="LUDDE">#REF!</definedName>
    <definedName name="LUDDL" localSheetId="17">#REF!</definedName>
    <definedName name="LUDDL">#REF!</definedName>
    <definedName name="LUDSL" localSheetId="17">#REF!</definedName>
    <definedName name="LUDSL">#REF!</definedName>
    <definedName name="LUDSN" localSheetId="17">#REF!</definedName>
    <definedName name="LUDSN">#REF!</definedName>
    <definedName name="LUEDT" localSheetId="17">#REF!</definedName>
    <definedName name="LUEDT">#REF!</definedName>
    <definedName name="LUESN" localSheetId="17">#REF!</definedName>
    <definedName name="LUESN">#REF!</definedName>
    <definedName name="LUFD" localSheetId="17">#REF!</definedName>
    <definedName name="LUFD">#REF!</definedName>
    <definedName name="LUFE" localSheetId="17">#REF!</definedName>
    <definedName name="LUFE">#REF!</definedName>
    <definedName name="LUGLT" localSheetId="17">#REF!</definedName>
    <definedName name="LUGLT">#REF!</definedName>
    <definedName name="LUHD" localSheetId="17">#REF!</definedName>
    <definedName name="LUHD">#REF!</definedName>
    <definedName name="LUKS" localSheetId="17">#REF!</definedName>
    <definedName name="LUKS">#REF!</definedName>
    <definedName name="LULSE" localSheetId="17">#REF!</definedName>
    <definedName name="LULSE">#REF!</definedName>
    <definedName name="LUNSD" localSheetId="17">#REF!</definedName>
    <definedName name="LUNSD">#REF!</definedName>
    <definedName name="LUNSY" localSheetId="17">#REF!</definedName>
    <definedName name="LUNSY">#REF!</definedName>
    <definedName name="LUNTE" localSheetId="17">#REF!</definedName>
    <definedName name="LUNTE">#REF!</definedName>
    <definedName name="LUSDS" localSheetId="17">#REF!</definedName>
    <definedName name="LUSDS">#REF!</definedName>
    <definedName name="LUSNIB" localSheetId="17">#REF!</definedName>
    <definedName name="LUSNIB">#REF!</definedName>
    <definedName name="LUSNIH" localSheetId="17">#REF!</definedName>
    <definedName name="LUSNIH">#REF!</definedName>
    <definedName name="LUSSN" localSheetId="17">#REF!</definedName>
    <definedName name="LUSSN">#REF!</definedName>
    <definedName name="LUTDL" localSheetId="17">#REF!</definedName>
    <definedName name="LUTDL">#REF!</definedName>
    <definedName name="LUTDN" localSheetId="17">#REF!</definedName>
    <definedName name="LUTDN">#REF!</definedName>
    <definedName name="LUTDS" localSheetId="17">#REF!</definedName>
    <definedName name="LUTDS">#REF!</definedName>
    <definedName name="LUTES" localSheetId="17">#REF!</definedName>
    <definedName name="LUTES">#REF!</definedName>
    <definedName name="LUTSL" localSheetId="17">#REF!</definedName>
    <definedName name="LUTSL">#REF!</definedName>
    <definedName name="LUTSN" localSheetId="17">#REF!</definedName>
    <definedName name="LUTSN">#REF!</definedName>
    <definedName name="LYSP">[222]Analisa!$M$62</definedName>
    <definedName name="m" localSheetId="17">#REF!</definedName>
    <definedName name="m">#REF!</definedName>
    <definedName name="M.010" localSheetId="9">#REF!</definedName>
    <definedName name="M.010" localSheetId="17">#REF!</definedName>
    <definedName name="M.010" localSheetId="5">#REF!</definedName>
    <definedName name="M.010">#REF!</definedName>
    <definedName name="M.011" localSheetId="17">[145]BAHAN!#REF!</definedName>
    <definedName name="M.011">[145]BAHAN!#REF!</definedName>
    <definedName name="M.012" localSheetId="17">[145]BAHAN!#REF!</definedName>
    <definedName name="M.012">[145]BAHAN!#REF!</definedName>
    <definedName name="M.013" localSheetId="17">#REF!</definedName>
    <definedName name="M.013">#REF!</definedName>
    <definedName name="M.014" localSheetId="17">[145]BAHAN!#REF!</definedName>
    <definedName name="M.014">[145]BAHAN!#REF!</definedName>
    <definedName name="M.020" localSheetId="17">[145]BAHAN!#REF!</definedName>
    <definedName name="M.020">[145]BAHAN!#REF!</definedName>
    <definedName name="M.021" localSheetId="17">[145]BAHAN!#REF!</definedName>
    <definedName name="M.021">[145]BAHAN!#REF!</definedName>
    <definedName name="M.022" localSheetId="17">[145]BAHAN!#REF!</definedName>
    <definedName name="M.022">[145]BAHAN!#REF!</definedName>
    <definedName name="M.023" localSheetId="9">#REF!</definedName>
    <definedName name="M.023" localSheetId="17">#REF!</definedName>
    <definedName name="M.023" localSheetId="5">#REF!</definedName>
    <definedName name="M.023">#REF!</definedName>
    <definedName name="M.024" localSheetId="9">#REF!</definedName>
    <definedName name="M.024" localSheetId="17">#REF!</definedName>
    <definedName name="M.024" localSheetId="5">#REF!</definedName>
    <definedName name="M.024">#REF!</definedName>
    <definedName name="M.025" localSheetId="9">#REF!</definedName>
    <definedName name="M.025" localSheetId="17">#REF!</definedName>
    <definedName name="M.025">#REF!</definedName>
    <definedName name="M.026" localSheetId="17">'[241]Harga Bahan'!#REF!</definedName>
    <definedName name="M.026">'[241]Harga Bahan'!#REF!</definedName>
    <definedName name="m.028" localSheetId="9">#REF!</definedName>
    <definedName name="m.028" localSheetId="17">#REF!</definedName>
    <definedName name="m.028">#REF!</definedName>
    <definedName name="m.029" localSheetId="9">#REF!</definedName>
    <definedName name="m.029" localSheetId="17">#REF!</definedName>
    <definedName name="m.029">#REF!</definedName>
    <definedName name="M.031" localSheetId="17">[145]BAHAN!#REF!</definedName>
    <definedName name="M.031">[145]BAHAN!#REF!</definedName>
    <definedName name="M.033" localSheetId="17">[145]BAHAN!#REF!</definedName>
    <definedName name="M.033">[145]BAHAN!#REF!</definedName>
    <definedName name="M.040" localSheetId="9">#REF!</definedName>
    <definedName name="M.040" localSheetId="17">#REF!</definedName>
    <definedName name="M.040">#REF!</definedName>
    <definedName name="M.041" localSheetId="9">#REF!</definedName>
    <definedName name="M.041" localSheetId="17">#REF!</definedName>
    <definedName name="M.041">#REF!</definedName>
    <definedName name="M.042" localSheetId="9">#REF!</definedName>
    <definedName name="M.042" localSheetId="17">#REF!</definedName>
    <definedName name="M.042">#REF!</definedName>
    <definedName name="m.045" localSheetId="9">#REF!</definedName>
    <definedName name="m.045" localSheetId="17">#REF!</definedName>
    <definedName name="m.045">#REF!</definedName>
    <definedName name="m.047" localSheetId="9">#REF!</definedName>
    <definedName name="m.047" localSheetId="17">#REF!</definedName>
    <definedName name="m.047">#REF!</definedName>
    <definedName name="m.048" localSheetId="9">#REF!</definedName>
    <definedName name="m.048" localSheetId="17">#REF!</definedName>
    <definedName name="m.048">#REF!</definedName>
    <definedName name="m.049">'[3]Upah&amp;Bahan'!$C$44</definedName>
    <definedName name="M.050">[242]Material!$J$24</definedName>
    <definedName name="M.061" localSheetId="9">#REF!</definedName>
    <definedName name="M.061" localSheetId="17">#REF!</definedName>
    <definedName name="M.061" localSheetId="5">#REF!</definedName>
    <definedName name="M.061">#REF!</definedName>
    <definedName name="M.063" localSheetId="17">[145]BAHAN!#REF!</definedName>
    <definedName name="M.063">[145]BAHAN!#REF!</definedName>
    <definedName name="M.065" localSheetId="9">#REF!</definedName>
    <definedName name="M.065" localSheetId="17">#REF!</definedName>
    <definedName name="M.065" localSheetId="5">#REF!</definedName>
    <definedName name="M.065">#REF!</definedName>
    <definedName name="m.068">'[3]Upah&amp;Bahan'!$C$90</definedName>
    <definedName name="m.069">'[3]Upah&amp;Bahan'!$C$83</definedName>
    <definedName name="M.070" localSheetId="17">[145]BAHAN!#REF!</definedName>
    <definedName name="M.070">[145]BAHAN!#REF!</definedName>
    <definedName name="M.080" localSheetId="9">#REF!</definedName>
    <definedName name="M.080" localSheetId="17">#REF!</definedName>
    <definedName name="M.080" localSheetId="5">#REF!</definedName>
    <definedName name="M.080">#REF!</definedName>
    <definedName name="M.081" localSheetId="17">'[241]Harga Bahan'!#REF!</definedName>
    <definedName name="M.081">'[241]Harga Bahan'!#REF!</definedName>
    <definedName name="m.089">'[3]Upah&amp;Bahan'!$C$62</definedName>
    <definedName name="M.090" localSheetId="17">'[241]Harga Bahan'!#REF!</definedName>
    <definedName name="M.090">'[241]Harga Bahan'!#REF!</definedName>
    <definedName name="m.105" localSheetId="9">#REF!</definedName>
    <definedName name="m.105" localSheetId="17">#REF!</definedName>
    <definedName name="m.105" localSheetId="5">#REF!</definedName>
    <definedName name="m.105">#REF!</definedName>
    <definedName name="M.162" localSheetId="17">[243]H.BAHAN!#REF!</definedName>
    <definedName name="M.162">[243]H.BAHAN!#REF!</definedName>
    <definedName name="M.165" localSheetId="17">'[241]Harga Bahan'!#REF!</definedName>
    <definedName name="M.165">'[241]Harga Bahan'!#REF!</definedName>
    <definedName name="M.166" localSheetId="9">#REF!</definedName>
    <definedName name="M.166" localSheetId="17">#REF!</definedName>
    <definedName name="M.166" localSheetId="5">#REF!</definedName>
    <definedName name="M.166">#REF!</definedName>
    <definedName name="M.167" localSheetId="9">#REF!</definedName>
    <definedName name="M.167" localSheetId="17">#REF!</definedName>
    <definedName name="M.167" localSheetId="5">#REF!</definedName>
    <definedName name="M.167">#REF!</definedName>
    <definedName name="M.168" localSheetId="17">'[241]Harga Bahan'!#REF!</definedName>
    <definedName name="M.168">'[241]Harga Bahan'!#REF!</definedName>
    <definedName name="m.169" localSheetId="9">#REF!</definedName>
    <definedName name="m.169" localSheetId="17">#REF!</definedName>
    <definedName name="m.169">#REF!</definedName>
    <definedName name="M.170" localSheetId="9">#REF!</definedName>
    <definedName name="M.170" localSheetId="17">#REF!</definedName>
    <definedName name="M.170">#REF!</definedName>
    <definedName name="M.180" localSheetId="9">#REF!</definedName>
    <definedName name="M.180" localSheetId="17">#REF!</definedName>
    <definedName name="M.180">#REF!</definedName>
    <definedName name="M.181" localSheetId="17">'[241]Harga Bahan'!#REF!</definedName>
    <definedName name="M.181">'[241]Harga Bahan'!#REF!</definedName>
    <definedName name="M.183" localSheetId="17">'[241]Harga Bahan'!#REF!</definedName>
    <definedName name="M.183">'[241]Harga Bahan'!#REF!</definedName>
    <definedName name="M.184" localSheetId="17">'[241]Harga Bahan'!#REF!</definedName>
    <definedName name="M.184">'[241]Harga Bahan'!#REF!</definedName>
    <definedName name="M.185" localSheetId="17">'[241]Harga Bahan'!#REF!</definedName>
    <definedName name="M.185">'[241]Harga Bahan'!#REF!</definedName>
    <definedName name="m.190">'[2]Upah&amp;Bahan'!$C$100</definedName>
    <definedName name="m.68">'[3]Upah&amp;Bahan'!$C$61</definedName>
    <definedName name="M1_2BIRO">#N/A</definedName>
    <definedName name="MABANAMA" localSheetId="17">#REF!</definedName>
    <definedName name="MABANAMA">#REF!</definedName>
    <definedName name="mader">[244]Alat!$BO$427</definedName>
    <definedName name="maka">'[2]Upah&amp;Bahan'!$C$44</definedName>
    <definedName name="Mal" localSheetId="17">#REF!</definedName>
    <definedName name="Mal">#REF!</definedName>
    <definedName name="MAL1M2" localSheetId="17">#REF!</definedName>
    <definedName name="MAL1M2">#REF!</definedName>
    <definedName name="MAL1M3" localSheetId="17">#REF!</definedName>
    <definedName name="MAL1M3">#REF!</definedName>
    <definedName name="malat">[163]DC!$V$26</definedName>
    <definedName name="mall.1">[245]ANALISA!$N$51</definedName>
    <definedName name="MAMAKANAMAK" localSheetId="17">#REF!</definedName>
    <definedName name="MAMAKANAMAK">#REF!</definedName>
    <definedName name="MAN" localSheetId="17">[246]uphbhn!#REF!</definedName>
    <definedName name="MAN">[246]uphbhn!#REF!</definedName>
    <definedName name="Mandor" localSheetId="9">#REF!</definedName>
    <definedName name="MANDOR">'[235]Harga Bahan'!$H$150</definedName>
    <definedName name="marine" localSheetId="17">'[94]harga lama'!#REF!</definedName>
    <definedName name="marine">'[94]harga lama'!#REF!</definedName>
    <definedName name="master">[247]master!$B$5:$N$65536</definedName>
    <definedName name="MAT_PILIHAN" localSheetId="17">#REF!</definedName>
    <definedName name="MAT_PILIHAN">#REF!</definedName>
    <definedName name="mata">'[2]Upah&amp;Bahan'!$C$52</definedName>
    <definedName name="matahari">'[2]Upah&amp;Bahan'!$C$51</definedName>
    <definedName name="MATERIAL">'[74]4-Basic Price'!$A$39:$I$118</definedName>
    <definedName name="materials">'[248]HARGA DASAR'!$C$16:$F$406</definedName>
    <definedName name="mau">'[3]Upah&amp;Bahan'!$C$54</definedName>
    <definedName name="MB">[122]MAP!$V$11</definedName>
    <definedName name="mbahan">[249]PriceList!$J$5</definedName>
    <definedName name="MBM" localSheetId="17">#REF!</definedName>
    <definedName name="MBM">#REF!</definedName>
    <definedName name="mc">[49]HASAT!$I$99</definedName>
    <definedName name="md" localSheetId="17">#REF!</definedName>
    <definedName name="md">#REF!</definedName>
    <definedName name="mdr" localSheetId="17">#REF!</definedName>
    <definedName name="mdr">#REF!</definedName>
    <definedName name="Medan__19_April_2010">[84]INPUT!$E$16</definedName>
    <definedName name="medan3.4" localSheetId="9">#REF!</definedName>
    <definedName name="medan3.4" localSheetId="17">#REF!</definedName>
    <definedName name="medan3.4" localSheetId="5">#REF!</definedName>
    <definedName name="medan3.4">#REF!</definedName>
    <definedName name="medan5.10" localSheetId="9">#REF!</definedName>
    <definedName name="medan5.10" localSheetId="17">#REF!</definedName>
    <definedName name="medan5.10" localSheetId="5">#REF!</definedName>
    <definedName name="medan5.10">#REF!</definedName>
    <definedName name="medan5.7" localSheetId="9">#REF!</definedName>
    <definedName name="medan5.7" localSheetId="17">#REF!</definedName>
    <definedName name="medan5.7" localSheetId="5">#REF!</definedName>
    <definedName name="medan5.7">#REF!</definedName>
    <definedName name="medan6.12" localSheetId="9">#REF!</definedName>
    <definedName name="medan6.12" localSheetId="17">#REF!</definedName>
    <definedName name="medan6.12">#REF!</definedName>
    <definedName name="medan8.15" localSheetId="9">#REF!</definedName>
    <definedName name="medan8.15" localSheetId="17">#REF!</definedName>
    <definedName name="medan8.15">#REF!</definedName>
    <definedName name="meja">'[2]Upah&amp;Bahan'!$C$83</definedName>
    <definedName name="meja.guru" localSheetId="17">[50]ANALISA!#REF!</definedName>
    <definedName name="meja.guru">[50]ANALISA!#REF!</definedName>
    <definedName name="meja.murid" localSheetId="17">[50]ANALISA!#REF!</definedName>
    <definedName name="meja.murid">[50]ANALISA!#REF!</definedName>
    <definedName name="MEJA_GURU">[147]ANALISA!$N$11</definedName>
    <definedName name="meja_murid">[147]ANALISA!$N$53</definedName>
    <definedName name="MEJAGURU">#N/A</definedName>
    <definedName name="MEJMURID">#N/A</definedName>
    <definedName name="mek" localSheetId="17">[145]BAHAN!#REF!</definedName>
    <definedName name="mek">[145]BAHAN!#REF!</definedName>
    <definedName name="mekanik" localSheetId="17">'[128]DU&amp;B'!#REF!</definedName>
    <definedName name="mekanik">'[128]DU&amp;B'!#REF!</definedName>
    <definedName name="mekpem" localSheetId="17">[145]BAHAN!#REF!</definedName>
    <definedName name="mekpem">[145]BAHAN!#REF!</definedName>
    <definedName name="MEMEK" localSheetId="17">#REF!</definedName>
    <definedName name="MEMEK">#REF!</definedName>
    <definedName name="mengapa" localSheetId="9">'[3]Kuantitas &amp; Harga'!#REF!</definedName>
    <definedName name="mengapa" localSheetId="17">'[3]Kuantitas &amp; Harga'!#REF!</definedName>
    <definedName name="mengapa" localSheetId="6">'[3]Kuantitas &amp; Harga'!#REF!</definedName>
    <definedName name="mengapa" localSheetId="5">'[3]Kuantitas &amp; Harga'!#REF!</definedName>
    <definedName name="mengapa">'[3]Kuantitas &amp; Harga'!#REF!</definedName>
    <definedName name="MENI" localSheetId="17">#REF!</definedName>
    <definedName name="MENI">#REF!</definedName>
    <definedName name="meni.kayu" localSheetId="17">#REF!</definedName>
    <definedName name="meni.kayu">#REF!</definedName>
    <definedName name="MENUBOQ" localSheetId="17">'[52]1_boq'!#REF!</definedName>
    <definedName name="MENUBOQ">'[52]1_boq'!#REF!</definedName>
    <definedName name="menunggu">'[3]Upah&amp;Bahan'!$C$17</definedName>
    <definedName name="Meranti" localSheetId="17">#REF!</definedName>
    <definedName name="Meranti">#REF!</definedName>
    <definedName name="Merbau" localSheetId="17">#REF!</definedName>
    <definedName name="Merbau">#REF!</definedName>
    <definedName name="mesingerenda">'[139]HRG SAT BOW'!$E$100</definedName>
    <definedName name="mesingilas" localSheetId="17">'[94]harga lama'!#REF!</definedName>
    <definedName name="mesingilas">'[94]harga lama'!#REF!</definedName>
    <definedName name="mesingilas3roda" localSheetId="17">#REF!</definedName>
    <definedName name="mesingilas3roda">#REF!</definedName>
    <definedName name="mesingilaskaret" localSheetId="17">#REF!</definedName>
    <definedName name="mesingilaskaret">#REF!</definedName>
    <definedName name="mesingilastendem" localSheetId="17">#REF!</definedName>
    <definedName name="mesingilastendem">#REF!</definedName>
    <definedName name="mesinlas">'[250]HRG SAT BOW'!$E$101</definedName>
    <definedName name="mesinpotong">'[139]HRG SAT BOW'!$E$99</definedName>
    <definedName name="metal" localSheetId="17">[65]UPAH!#REF!</definedName>
    <definedName name="metal">[65]UPAH!#REF!</definedName>
    <definedName name="meteran_air_1_2">'[112]Laporan Mingguan'!$I$231</definedName>
    <definedName name="MF8A" localSheetId="17">#REF!</definedName>
    <definedName name="MF8A">#REF!</definedName>
    <definedName name="MF8B" localSheetId="17">#REF!</definedName>
    <definedName name="MF8B">#REF!</definedName>
    <definedName name="MFHJ">[14]alat!$BD$87</definedName>
    <definedName name="MG" localSheetId="17">#REF!</definedName>
    <definedName name="MG">#REF!</definedName>
    <definedName name="MG43B">'[75]ANALISA (2)'!$Q$1770</definedName>
    <definedName name="MG50H">'[75]ANALISA (2)'!$Q$1832</definedName>
    <definedName name="MI2A" localSheetId="17">#REF!</definedName>
    <definedName name="MI2A">#REF!</definedName>
    <definedName name="MI2AF6" localSheetId="17">#REF!</definedName>
    <definedName name="MI2AF6">#REF!</definedName>
    <definedName name="mincat" localSheetId="17">[65]UPAH!#REF!</definedName>
    <definedName name="mincat">[65]UPAH!#REF!</definedName>
    <definedName name="MINOR" localSheetId="9">'[64]Kuantitas &amp; Harga'!#REF!</definedName>
    <definedName name="MINOR" localSheetId="17">'[64]Kuantitas &amp; Harga'!#REF!</definedName>
    <definedName name="MINOR" localSheetId="6">'[64]Kuantitas &amp; Harga'!#REF!</definedName>
    <definedName name="MINOR" localSheetId="5">'[64]Kuantitas &amp; Harga'!#REF!</definedName>
    <definedName name="MINOR">'[64]Kuantitas &amp; Harga'!#REF!</definedName>
    <definedName name="MINORR" localSheetId="17">'[64]Kuantitas &amp; Harga'!#REF!</definedName>
    <definedName name="MINORR">'[64]Kuantitas &amp; Harga'!#REF!</definedName>
    <definedName name="minyak" localSheetId="17">#REF!</definedName>
    <definedName name="minyak">#REF!</definedName>
    <definedName name="minyak_cat" localSheetId="17">#REF!</definedName>
    <definedName name="minyak_cat">#REF!</definedName>
    <definedName name="MJRAPAT">#N/A</definedName>
    <definedName name="mk" localSheetId="17">#REF!</definedName>
    <definedName name="mk">#REF!</definedName>
    <definedName name="MK_DLAUT">#N/A</definedName>
    <definedName name="MKS" localSheetId="17">#REF!</definedName>
    <definedName name="MKS">#REF!</definedName>
    <definedName name="ml" localSheetId="17">'[128]DU&amp;B'!#REF!</definedName>
    <definedName name="ml">'[128]DU&amp;B'!#REF!</definedName>
    <definedName name="mlex.w" localSheetId="9">#REF!</definedName>
    <definedName name="mlex.w" localSheetId="17">#REF!</definedName>
    <definedName name="mlex.w" localSheetId="5">#REF!</definedName>
    <definedName name="mlex.w">#REF!</definedName>
    <definedName name="mlh" localSheetId="17">'[128]DU&amp;B'!#REF!</definedName>
    <definedName name="mlh">'[128]DU&amp;B'!#REF!</definedName>
    <definedName name="m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MME">[112]MAPDC!$W$17</definedName>
    <definedName name="MMM17A">'[74]4-Basic Price'!$H$195</definedName>
    <definedName name="MMM35A">'[74]4-Basic Price'!$H$99</definedName>
    <definedName name="mobil" localSheetId="17">[128]Analisa!#REF!</definedName>
    <definedName name="mobil">[128]Analisa!#REF!</definedName>
    <definedName name="MOBILISASI" localSheetId="9">#REF!</definedName>
    <definedName name="MOBILISASI" localSheetId="17">#REF!</definedName>
    <definedName name="MOBILISASI" localSheetId="5">#REF!</definedName>
    <definedName name="MOBILISASI">#REF!</definedName>
    <definedName name="mol" localSheetId="17">#REF!</definedName>
    <definedName name="mol">#REF!</definedName>
    <definedName name="molen" localSheetId="17">#REF!</definedName>
    <definedName name="molen">#REF!</definedName>
    <definedName name="molenbeton" localSheetId="17">#REF!</definedName>
    <definedName name="molenbeton">#REF!</definedName>
    <definedName name="MOTOR_GRADER" localSheetId="17">#REF!</definedName>
    <definedName name="MOTOR_GRADER">#REF!</definedName>
    <definedName name="mowi.w.shield" localSheetId="9">#REF!</definedName>
    <definedName name="mowi.w.shield" localSheetId="17">#REF!</definedName>
    <definedName name="mowi.w.shield" localSheetId="5">#REF!</definedName>
    <definedName name="mowi.w.shield">#REF!</definedName>
    <definedName name="mowi.ws" localSheetId="9">#REF!</definedName>
    <definedName name="mowi.ws" localSheetId="17">#REF!</definedName>
    <definedName name="mowi.ws">#REF!</definedName>
    <definedName name="MP" localSheetId="17">[145]BAHAN!#REF!</definedName>
    <definedName name="MP">[145]BAHAN!#REF!</definedName>
    <definedName name="MPERIKSA">#N/A</definedName>
    <definedName name="MR.011" localSheetId="17">[145]BAHAN!#REF!</definedName>
    <definedName name="MR.011">[145]BAHAN!#REF!</definedName>
    <definedName name="MR.012" localSheetId="17">[145]BAHAN!#REF!</definedName>
    <definedName name="MR.012">[145]BAHAN!#REF!</definedName>
    <definedName name="MR.013" localSheetId="17">[145]BAHAN!#REF!</definedName>
    <definedName name="MR.013">[145]BAHAN!#REF!</definedName>
    <definedName name="MR.014" localSheetId="17">[145]BAHAN!#REF!</definedName>
    <definedName name="MR.014">[145]BAHAN!#REF!</definedName>
    <definedName name="MR.042" localSheetId="17">[145]BAHAN!#REF!</definedName>
    <definedName name="MR.042">[145]BAHAN!#REF!</definedName>
    <definedName name="MR.12" localSheetId="9">#REF!</definedName>
    <definedName name="MR.12" localSheetId="17">#REF!</definedName>
    <definedName name="MR.12">#REF!</definedName>
    <definedName name="mr.15" localSheetId="9">#REF!</definedName>
    <definedName name="mr.15" localSheetId="17">#REF!</definedName>
    <definedName name="mr.15">#REF!</definedName>
    <definedName name="mr.19" localSheetId="9">#REF!</definedName>
    <definedName name="mr.19" localSheetId="17">#REF!</definedName>
    <definedName name="mr.19">#REF!</definedName>
    <definedName name="mrgm">'[108]ANALISA SNI'!$K$1020</definedName>
    <definedName name="MSDE">'[251]ANALISA (2)'!$Z$41</definedName>
    <definedName name="MSDL">'[251]ANALISA (2)'!$Z$42</definedName>
    <definedName name="MSDT">'[251]ANALISA (2)'!$Z$40</definedName>
    <definedName name="msolar">[163]DC!$V$35</definedName>
    <definedName name="MSPLV">'[75]ANALISA (2)'!$Q$2390</definedName>
    <definedName name="MTanah" localSheetId="17">#REF!</definedName>
    <definedName name="MTanah">#REF!</definedName>
    <definedName name="mu">'[3]Upah&amp;Bahan'!$C$15</definedName>
    <definedName name="muka">'[2]Upah&amp;Bahan'!$C$42</definedName>
    <definedName name="multi.18" localSheetId="9">#REF!</definedName>
    <definedName name="multi.18" localSheetId="17">#REF!</definedName>
    <definedName name="multi.18" localSheetId="5">#REF!</definedName>
    <definedName name="multi.18">#REF!</definedName>
    <definedName name="multi.4" localSheetId="9">#REF!</definedName>
    <definedName name="multi.4" localSheetId="17">#REF!</definedName>
    <definedName name="multi.4" localSheetId="5">#REF!</definedName>
    <definedName name="multi.4">#REF!</definedName>
    <definedName name="multi.6" localSheetId="9">#REF!</definedName>
    <definedName name="multi.6" localSheetId="17">#REF!</definedName>
    <definedName name="multi.6" localSheetId="5">#REF!</definedName>
    <definedName name="multi.6">#REF!</definedName>
    <definedName name="multi.9" localSheetId="9">#REF!</definedName>
    <definedName name="multi.9" localSheetId="17">#REF!</definedName>
    <definedName name="multi.9">#REF!</definedName>
    <definedName name="multicolour" localSheetId="17">[131]Analisis!#REF!</definedName>
    <definedName name="multicolour">[131]Analisis!#REF!</definedName>
    <definedName name="multipleks12" localSheetId="17">[27]HARGA!#REF!</definedName>
    <definedName name="multipleks12">[27]HARGA!#REF!</definedName>
    <definedName name="multipleks5.4" localSheetId="17">[27]HARGA!#REF!</definedName>
    <definedName name="multipleks5.4">[27]HARGA!#REF!</definedName>
    <definedName name="multiplex12">'[139]HRG SAT BOW'!$E$141</definedName>
    <definedName name="multiplex9">'[139]HRG SAT BOW'!$E$142</definedName>
    <definedName name="mupah">[163]DC!$V$24</definedName>
    <definedName name="N" localSheetId="17">#REF!</definedName>
    <definedName name="N">#REF!</definedName>
    <definedName name="NACO_4">[86]BAHAN!$L$43</definedName>
    <definedName name="NACO4" localSheetId="17">[50]BAHAN!#REF!</definedName>
    <definedName name="NACO4">[50]BAHAN!#REF!</definedName>
    <definedName name="NACO4a" localSheetId="17">[50]BAHAN!#REF!</definedName>
    <definedName name="NACO4a">[50]BAHAN!#REF!</definedName>
    <definedName name="NACO6" localSheetId="17">[50]BAHAN!#REF!</definedName>
    <definedName name="NACO6">[50]BAHAN!#REF!</definedName>
    <definedName name="naco8" localSheetId="17">[50]BAHAN!#REF!</definedName>
    <definedName name="naco8">[50]BAHAN!#REF!</definedName>
    <definedName name="NAMA" localSheetId="17">#REF!</definedName>
    <definedName name="NAMA">#REF!</definedName>
    <definedName name="NEN" localSheetId="17">#REF!</definedName>
    <definedName name="NEN">#REF!</definedName>
    <definedName name="neng">'[2]Upah&amp;Bahan'!$C$47</definedName>
    <definedName name="NI" localSheetId="17">[61]BPS!#REF!</definedName>
    <definedName name="NI">[61]BPS!#REF!</definedName>
    <definedName name="nilaitwr">[99]Sheet1!$C$20</definedName>
    <definedName name="nipDIR">[135]INPUT!$E$22</definedName>
    <definedName name="nipTA">[135]INPUT!$E$26</definedName>
    <definedName name="nm" localSheetId="17">#REF!</definedName>
    <definedName name="nm">#REF!</definedName>
    <definedName name="no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Nok" localSheetId="9">#REF!</definedName>
    <definedName name="Nok" localSheetId="17">#REF!</definedName>
    <definedName name="Nok" localSheetId="5">#REF!</definedName>
    <definedName name="Nok">#REF!</definedName>
    <definedName name="nok_metal">'[112]HD-SIPIL'!$D$48</definedName>
    <definedName name="NokGentengMetal">'[127]Analisa Harga Satuan'!$G$2637</definedName>
    <definedName name="nomer1" localSheetId="17">#REF!</definedName>
    <definedName name="nomer1">#REF!</definedName>
    <definedName name="nomer10" localSheetId="17">#REF!</definedName>
    <definedName name="nomer10">#REF!</definedName>
    <definedName name="nomer11" localSheetId="17">#REF!</definedName>
    <definedName name="nomer11">#REF!</definedName>
    <definedName name="nomer12" localSheetId="17">#REF!</definedName>
    <definedName name="nomer12">#REF!</definedName>
    <definedName name="nomer13" localSheetId="17">#REF!</definedName>
    <definedName name="nomer13">#REF!</definedName>
    <definedName name="nomer14" localSheetId="17">#REF!</definedName>
    <definedName name="nomer14">#REF!</definedName>
    <definedName name="nomer15" localSheetId="17">#REF!</definedName>
    <definedName name="nomer15">#REF!</definedName>
    <definedName name="nomer16" localSheetId="17">#REF!</definedName>
    <definedName name="nomer16">#REF!</definedName>
    <definedName name="nomer17" localSheetId="17">#REF!</definedName>
    <definedName name="nomer17">#REF!</definedName>
    <definedName name="nomer18" localSheetId="17">#REF!</definedName>
    <definedName name="nomer18">#REF!</definedName>
    <definedName name="nomer19" localSheetId="17">#REF!</definedName>
    <definedName name="nomer19">#REF!</definedName>
    <definedName name="nomer2" localSheetId="17">#REF!</definedName>
    <definedName name="nomer2">#REF!</definedName>
    <definedName name="nomer20" localSheetId="17">#REF!</definedName>
    <definedName name="nomer20">#REF!</definedName>
    <definedName name="nomer21" localSheetId="17">#REF!</definedName>
    <definedName name="nomer21">#REF!</definedName>
    <definedName name="nomer3" localSheetId="17">#REF!</definedName>
    <definedName name="nomer3">#REF!</definedName>
    <definedName name="nomer4" localSheetId="17">#REF!</definedName>
    <definedName name="nomer4">#REF!</definedName>
    <definedName name="nomer5" localSheetId="17">#REF!</definedName>
    <definedName name="nomer5">#REF!</definedName>
    <definedName name="nomer6" localSheetId="17">#REF!</definedName>
    <definedName name="nomer6">#REF!</definedName>
    <definedName name="nomer7" localSheetId="17">#REF!</definedName>
    <definedName name="nomer7">#REF!</definedName>
    <definedName name="nomer8" localSheetId="17">#REF!</definedName>
    <definedName name="nomer8">#REF!</definedName>
    <definedName name="nomer9" localSheetId="17">#REF!</definedName>
    <definedName name="nomer9">#REF!</definedName>
    <definedName name="nomor">[99]Sheet1!$C$4</definedName>
    <definedName name="NOPERSH">[136]ISI!$B$5</definedName>
    <definedName name="NP">[136]ISI!$B$3</definedName>
    <definedName name="npwp">[99]Sheet1!$C$14</definedName>
    <definedName name="NSD" localSheetId="17">#REF!</definedName>
    <definedName name="NSD">#REF!</definedName>
    <definedName name="NSE" localSheetId="17">#REF!</definedName>
    <definedName name="NSE">#REF!</definedName>
    <definedName name="NST" localSheetId="17">#REF!</definedName>
    <definedName name="NST">#REF!</definedName>
    <definedName name="NYA">'[252]HARGA SATUAN'!$E$85</definedName>
    <definedName name="O" localSheetId="17">#REF!</definedName>
    <definedName name="O">#REF!</definedName>
    <definedName name="OH">[122]MAP!$V$3</definedName>
    <definedName name="oke">'[223]HARGA SATUAN'!$E$7</definedName>
    <definedName name="oksigenu" localSheetId="17">'[128]DU&amp;B'!#REF!</definedName>
    <definedName name="oksigenu">'[128]DU&amp;B'!#REF!</definedName>
    <definedName name="Olie" localSheetId="17">#REF!</definedName>
    <definedName name="Olie">#REF!</definedName>
    <definedName name="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ONGKOS1" localSheetId="17">#REF!</definedName>
    <definedName name="ONGKOS1">#REF!</definedName>
    <definedName name="ONGKOS2" localSheetId="17">#REF!</definedName>
    <definedName name="ONGKOS2">#REF!</definedName>
    <definedName name="ONGKOS3" localSheetId="17">#REF!</definedName>
    <definedName name="ONGKOS3">#REF!</definedName>
    <definedName name="ONGKOS4" localSheetId="17">#REF!</definedName>
    <definedName name="ONGKOS4">#REF!</definedName>
    <definedName name="ONGKOS5" localSheetId="17">#REF!</definedName>
    <definedName name="ONGKOS5">#REF!</definedName>
    <definedName name="oooooo">[244]Peralatan!$AW$26</definedName>
    <definedName name="OP" localSheetId="17">[246]uphbhn!#REF!</definedName>
    <definedName name="OP">[246]uphbhn!#REF!</definedName>
    <definedName name="Operator" localSheetId="17">#REF!</definedName>
    <definedName name="Operator">#REF!</definedName>
    <definedName name="opr" localSheetId="17">#REF!</definedName>
    <definedName name="opr">#REF!</definedName>
    <definedName name="opsemter" localSheetId="17">[145]BAHAN!#REF!</definedName>
    <definedName name="opsemter">[145]BAHAN!#REF!</definedName>
    <definedName name="opter" localSheetId="17">[145]BAHAN!#REF!</definedName>
    <definedName name="opter">[145]BAHAN!#REF!</definedName>
    <definedName name="optersem" localSheetId="17">[145]BAHAN!#REF!</definedName>
    <definedName name="optersem">[145]BAHAN!#REF!</definedName>
    <definedName name="OrderTable" localSheetId="17" hidden="1">#REF!</definedName>
    <definedName name="OrderTable" hidden="1">#REF!</definedName>
    <definedName name="oscar" localSheetId="17">[50]BAHAN!#REF!</definedName>
    <definedName name="oscar">[50]BAHAN!#REF!</definedName>
    <definedName name="OST" localSheetId="17">#REF!</definedName>
    <definedName name="OST">#REF!</definedName>
    <definedName name="OT" localSheetId="17">#REF!</definedName>
    <definedName name="OT">#REF!</definedName>
    <definedName name="Oxigen" localSheetId="17">'[94]harga lama'!#REF!</definedName>
    <definedName name="Oxigen">'[94]harga lama'!#REF!</definedName>
    <definedName name="oxigenu" localSheetId="17">'[128]DU&amp;B'!#REF!</definedName>
    <definedName name="oxigenu">'[128]DU&amp;B'!#REF!</definedName>
    <definedName name="oxygen" localSheetId="17">'[94]harga lama'!#REF!</definedName>
    <definedName name="oxygen">'[94]harga lama'!#REF!</definedName>
    <definedName name="p" localSheetId="17">#REF!</definedName>
    <definedName name="p">#REF!</definedName>
    <definedName name="P.B.6.1" localSheetId="17">'[253]ANALISA SNI'!#REF!</definedName>
    <definedName name="P.B.6.1">'[253]ANALISA SNI'!#REF!</definedName>
    <definedName name="p.bI" localSheetId="9">#REF!</definedName>
    <definedName name="p.bI" localSheetId="17">#REF!</definedName>
    <definedName name="p.bI" localSheetId="5">#REF!</definedName>
    <definedName name="p.bI">#REF!</definedName>
    <definedName name="p.kmp.smrd.3.20" localSheetId="9">#REF!</definedName>
    <definedName name="p.kmp.smrd.3.20" localSheetId="17">#REF!</definedName>
    <definedName name="p.kmp.smrd.3.20" localSheetId="5">#REF!</definedName>
    <definedName name="p.kmp.smrd.3.20">#REF!</definedName>
    <definedName name="P.RUTIN" localSheetId="17">#REF!</definedName>
    <definedName name="P.RUTIN">#REF!</definedName>
    <definedName name="p.triplek" localSheetId="9">#REF!</definedName>
    <definedName name="p.triplek" localSheetId="17">#REF!</definedName>
    <definedName name="p.triplek">#REF!</definedName>
    <definedName name="pa" localSheetId="9">#REF!</definedName>
    <definedName name="pa" localSheetId="17">#REF!</definedName>
    <definedName name="pa">#REF!</definedName>
    <definedName name="PA.6.15" localSheetId="17">'[253]ANALISA SNI'!#REF!</definedName>
    <definedName name="PA.6.15">'[253]ANALISA SNI'!#REF!</definedName>
    <definedName name="PADANAN">[254]PADANAN!$A$1:$C$396</definedName>
    <definedName name="Padat" localSheetId="17">#REF!</definedName>
    <definedName name="Padat">#REF!</definedName>
    <definedName name="Pagar" localSheetId="9">#REF!</definedName>
    <definedName name="Pagar" localSheetId="17">#REF!</definedName>
    <definedName name="Pagar">#REF!</definedName>
    <definedName name="pajak1" localSheetId="17">'[71]R-MP2-98'!#REF!</definedName>
    <definedName name="pajak1">'[71]R-MP2-98'!#REF!</definedName>
    <definedName name="pajak2" localSheetId="17">'[71]R-MP2-98'!#REF!</definedName>
    <definedName name="pajak2">'[71]R-MP2-98'!#REF!</definedName>
    <definedName name="pajak3" localSheetId="17">'[71]R-MP2-98'!#REF!</definedName>
    <definedName name="pajak3">'[71]R-MP2-98'!#REF!</definedName>
    <definedName name="pajak4" localSheetId="17">'[71]R-MP2-98'!#REF!</definedName>
    <definedName name="pajak4">'[71]R-MP2-98'!#REF!</definedName>
    <definedName name="pajak5" localSheetId="17">'[71]R-MP2-98'!#REF!</definedName>
    <definedName name="pajak5">'[71]R-MP2-98'!#REF!</definedName>
    <definedName name="pajak6" localSheetId="17">'[71]R-MP2-98'!#REF!</definedName>
    <definedName name="pajak6">'[71]R-MP2-98'!#REF!</definedName>
    <definedName name="PAKB" localSheetId="17">#REF!</definedName>
    <definedName name="PAKB">#REF!</definedName>
    <definedName name="PAKBI" localSheetId="17">#REF!</definedName>
    <definedName name="PAKBI">#REF!</definedName>
    <definedName name="paket">[99]Sheet1!$C$5</definedName>
    <definedName name="paku" localSheetId="17">#REF!</definedName>
    <definedName name="paku">#REF!</definedName>
    <definedName name="paku.2" localSheetId="17">[50]BAHAN!#REF!</definedName>
    <definedName name="paku.2">[50]BAHAN!#REF!</definedName>
    <definedName name="paku.seng" localSheetId="17">[50]BAHAN!#REF!</definedName>
    <definedName name="paku.seng">[50]BAHAN!#REF!</definedName>
    <definedName name="PAKU_BIASA">[132]Bahan!$M$74</definedName>
    <definedName name="PAKU_SENG">[132]Bahan!$M$75</definedName>
    <definedName name="PAKU_SKRUP">[50]BAHAN!$L$44</definedName>
    <definedName name="paku5.7.10" localSheetId="9">#REF!</definedName>
    <definedName name="paku5.7.10" localSheetId="17">#REF!</definedName>
    <definedName name="paku5.7.10">#REF!</definedName>
    <definedName name="pakuasbes" localSheetId="17">[124]cover!#REF!</definedName>
    <definedName name="pakuasbes">[124]cover!#REF!</definedName>
    <definedName name="pakukm" localSheetId="17">'[128]DU&amp;B'!#REF!</definedName>
    <definedName name="pakukm">'[128]DU&amp;B'!#REF!</definedName>
    <definedName name="pakul" localSheetId="17">'[128]DU&amp;B'!#REF!</definedName>
    <definedName name="pakul">'[128]DU&amp;B'!#REF!</definedName>
    <definedName name="pakulh" localSheetId="17">'[128]DU&amp;B'!#REF!</definedName>
    <definedName name="pakulh">'[128]DU&amp;B'!#REF!</definedName>
    <definedName name="pakuonduline" localSheetId="17">[124]cover!#REF!</definedName>
    <definedName name="pakuonduline">[124]cover!#REF!</definedName>
    <definedName name="Pakuseng" localSheetId="17">#REF!</definedName>
    <definedName name="Pakuseng">#REF!</definedName>
    <definedName name="pakutripleks">'[101]dft-harga'!$G$80</definedName>
    <definedName name="pakuu" localSheetId="17">'[128]DU&amp;B'!#REF!</definedName>
    <definedName name="pakuu">'[128]DU&amp;B'!#REF!</definedName>
    <definedName name="pan" localSheetId="17">#REF!</definedName>
    <definedName name="pan">#REF!</definedName>
    <definedName name="pan_mixer" localSheetId="17">#REF!</definedName>
    <definedName name="pan_mixer">#REF!</definedName>
    <definedName name="pancang" localSheetId="17">#REF!</definedName>
    <definedName name="pancang">#REF!</definedName>
    <definedName name="Panitia" localSheetId="17">#REF!</definedName>
    <definedName name="Panitia">#REF!</definedName>
    <definedName name="papan" localSheetId="17">#REF!</definedName>
    <definedName name="papan">#REF!</definedName>
    <definedName name="papan.m.3.20" localSheetId="9">#REF!</definedName>
    <definedName name="papan.m.3.20" localSheetId="17">#REF!</definedName>
    <definedName name="papan.m.3.20">#REF!</definedName>
    <definedName name="papan.tulis" localSheetId="17">[50]ANALISA!#REF!</definedName>
    <definedName name="papan.tulis">[50]ANALISA!#REF!</definedName>
    <definedName name="papan_tulis">[147]ANALISA!$N$72</definedName>
    <definedName name="PapanRuiter">'[127]Analisa Harga Satuan'!$G$2596</definedName>
    <definedName name="PAPAS" localSheetId="17">#REF!</definedName>
    <definedName name="PAPAS">#REF!</definedName>
    <definedName name="Paper_holder" localSheetId="9">#REF!</definedName>
    <definedName name="Paper_holder" localSheetId="17">#REF!</definedName>
    <definedName name="Paper_holder">#REF!</definedName>
    <definedName name="PAR" localSheetId="17">#REF!</definedName>
    <definedName name="PAR">#REF!</definedName>
    <definedName name="PARTIS" localSheetId="17">[103]Anl!#REF!</definedName>
    <definedName name="PARTIS">[103]Anl!#REF!</definedName>
    <definedName name="Pas" localSheetId="17">#REF!</definedName>
    <definedName name="Pas">#REF!</definedName>
    <definedName name="pasanganbatamerah1_2" localSheetId="17">#REF!</definedName>
    <definedName name="pasanganbatamerah1_2">#REF!</definedName>
    <definedName name="pasanganbatu">'[200]DRUP (ASLI)'!$I$801</definedName>
    <definedName name="Pasbatu" localSheetId="17">#REF!</definedName>
    <definedName name="Pasbatu">#REF!</definedName>
    <definedName name="pasir" localSheetId="17">#REF!</definedName>
    <definedName name="pasir">#REF!</definedName>
    <definedName name="PASIR_AGG" localSheetId="17">#REF!</definedName>
    <definedName name="PASIR_AGG">#REF!</definedName>
    <definedName name="pasir_cor">'[112]HD-SIPIL'!$D$8</definedName>
    <definedName name="PASIR_PASANG">[50]BAHAN!$L$16</definedName>
    <definedName name="pasir_timbun">'[112]HD-SIPIL'!$D$7</definedName>
    <definedName name="Pasir_urug" localSheetId="9">#REF!</definedName>
    <definedName name="PASIR_URUG" localSheetId="17">[50]BAHAN!#REF!</definedName>
    <definedName name="PASIR_URUG">[50]BAHAN!#REF!</definedName>
    <definedName name="pasir3" localSheetId="17">#REF!</definedName>
    <definedName name="pasir3">#REF!</definedName>
    <definedName name="pasirayakkasar" localSheetId="17">#REF!</definedName>
    <definedName name="pasirayakkasar">#REF!</definedName>
    <definedName name="Pasirpasang">[133]UPAH!$D$34</definedName>
    <definedName name="PASIRURUG">'[74]4-Analisa Quarry'!$A$632:$I$742</definedName>
    <definedName name="pasr.1">[90]Progress!$C$21</definedName>
    <definedName name="PASU" localSheetId="17">#REF!</definedName>
    <definedName name="PASU">#REF!</definedName>
    <definedName name="PASUR" localSheetId="17">#REF!</definedName>
    <definedName name="PASUR">#REF!</definedName>
    <definedName name="paving.block">[255]BAHAN!$L$23</definedName>
    <definedName name="paving_pas">'[112]AHS-SIPIL'!$H$1364</definedName>
    <definedName name="paving8">'[112]HD-SIPIL'!$D$86</definedName>
    <definedName name="pb" localSheetId="17">#REF!</definedName>
    <definedName name="pb">#REF!</definedName>
    <definedName name="PB.6.14" localSheetId="17">'[253]ANALISA SNI'!#REF!</definedName>
    <definedName name="PB.6.14">'[253]ANALISA SNI'!#REF!</definedName>
    <definedName name="PB.6.29">'[108]ANALISA SNI'!$K$496</definedName>
    <definedName name="PB.6.30">'[108]ANALISA SNI'!$K$513</definedName>
    <definedName name="PB.6.31">'[108]ANALISA SNI'!$K$530</definedName>
    <definedName name="PB.6.33" localSheetId="17">'[253]ANALISA SNI'!#REF!</definedName>
    <definedName name="PB.6.33">'[253]ANALISA SNI'!#REF!</definedName>
    <definedName name="PB.6.35" localSheetId="17">'[253]ANALISA SNI'!#REF!</definedName>
    <definedName name="PB.6.35">'[253]ANALISA SNI'!#REF!</definedName>
    <definedName name="PB.6.36" localSheetId="17">'[253]ANALISA SNI'!#REF!</definedName>
    <definedName name="PB.6.36">'[253]ANALISA SNI'!#REF!</definedName>
    <definedName name="PB.6.37" localSheetId="17">'[253]ANALISA SNI'!#REF!</definedName>
    <definedName name="PB.6.37">'[253]ANALISA SNI'!#REF!</definedName>
    <definedName name="PB.6.4" localSheetId="17">'[253]ANALISA SNI'!#REF!</definedName>
    <definedName name="PB.6.4">'[253]ANALISA SNI'!#REF!</definedName>
    <definedName name="PB.6.45" localSheetId="17">'[253]ANALISA SNI'!#REF!</definedName>
    <definedName name="PB.6.45">'[253]ANALISA SNI'!#REF!</definedName>
    <definedName name="PB.6.46" localSheetId="17">'[253]ANALISA SNI'!#REF!</definedName>
    <definedName name="PB.6.46">'[253]ANALISA SNI'!#REF!</definedName>
    <definedName name="pbat">'[138]DU&amp;B'!$F$8</definedName>
    <definedName name="pbek" localSheetId="17">'[207]DU&amp;B'!#REF!</definedName>
    <definedName name="pbek">'[207]DU&amp;B'!#REF!</definedName>
    <definedName name="pbet" localSheetId="17">#REF!</definedName>
    <definedName name="pbet">#REF!</definedName>
    <definedName name="pbp" localSheetId="17">#REF!</definedName>
    <definedName name="pbp">#REF!</definedName>
    <definedName name="PC" localSheetId="17">#REF!</definedName>
    <definedName name="PC">#REF!</definedName>
    <definedName name="PC.6.14">'[108]ANALISA SNI'!$K$873</definedName>
    <definedName name="PC.6.9">'[108]ANALISA SNI'!$K$859</definedName>
    <definedName name="pcros">[49]HASAT!$I$61</definedName>
    <definedName name="PD.6.10" localSheetId="17">'[253]ANALISA SNI'!#REF!</definedName>
    <definedName name="PD.6.10">'[253]ANALISA SNI'!#REF!</definedName>
    <definedName name="PD.6.17" localSheetId="17">'[253]ANALISA SNI'!#REF!</definedName>
    <definedName name="PD.6.17">'[253]ANALISA SNI'!#REF!</definedName>
    <definedName name="PD.6.19" localSheetId="17">'[253]ANALISA SNI'!#REF!</definedName>
    <definedName name="PD.6.19">'[253]ANALISA SNI'!#REF!</definedName>
    <definedName name="PD.6.23" localSheetId="17">'[253]ANALISA SNI'!#REF!</definedName>
    <definedName name="PD.6.23">'[253]ANALISA SNI'!#REF!</definedName>
    <definedName name="PD.6.8" localSheetId="17">'[253]ANALISA SNI'!#REF!</definedName>
    <definedName name="PD.6.8">'[253]ANALISA SNI'!#REF!</definedName>
    <definedName name="PE">[142]PE!$B$8:$J$144</definedName>
    <definedName name="PEDESTRIANROLLER" localSheetId="17">#REF!</definedName>
    <definedName name="PEDESTRIANROLLER">#REF!</definedName>
    <definedName name="pegal">'[3]Upah&amp;Bahan'!$C$42</definedName>
    <definedName name="pegangan" localSheetId="17">[50]BAHAN!#REF!</definedName>
    <definedName name="pegangan">[50]BAHAN!#REF!</definedName>
    <definedName name="PEGANGAN_TANGAN">[172]BAHAN!$L$44</definedName>
    <definedName name="PEK" localSheetId="17">[246]uphbhn!#REF!</definedName>
    <definedName name="PEK">[246]uphbhn!#REF!</definedName>
    <definedName name="PEK.SIPIL" localSheetId="17">'[256]1_boq'!#REF!</definedName>
    <definedName name="PEK.SIPIL">'[256]1_boq'!#REF!</definedName>
    <definedName name="pekeja" localSheetId="17">#REF!</definedName>
    <definedName name="pekeja">#REF!</definedName>
    <definedName name="PEKERJA">'[235]Harga Bahan'!$H$149</definedName>
    <definedName name="Pekerja_T">[232]Upah!$C$9</definedName>
    <definedName name="Pekerjaan_Atap" localSheetId="9">#REF!</definedName>
    <definedName name="Pekerjaan_Atap" localSheetId="17">#REF!</definedName>
    <definedName name="Pekerjaan_Atap">#REF!</definedName>
    <definedName name="Pekerjaan_Dinding" localSheetId="9">#REF!</definedName>
    <definedName name="Pekerjaan_Dinding" localSheetId="17">#REF!</definedName>
    <definedName name="Pekerjaan_Dinding">#REF!</definedName>
    <definedName name="Pekerjaan_Finishing" localSheetId="9">#REF!</definedName>
    <definedName name="Pekerjaan_Finishing" localSheetId="17">#REF!</definedName>
    <definedName name="Pekerjaan_Finishing">#REF!</definedName>
    <definedName name="Pekerjaan_Jalan" localSheetId="9">#REF!</definedName>
    <definedName name="Pekerjaan_Jalan" localSheetId="17">#REF!</definedName>
    <definedName name="Pekerjaan_Jalan">#REF!</definedName>
    <definedName name="Pekerjaan_Kelistrikan" localSheetId="9">#REF!</definedName>
    <definedName name="Pekerjaan_Kelistrikan" localSheetId="17">#REF!</definedName>
    <definedName name="Pekerjaan_Kelistrikan">#REF!</definedName>
    <definedName name="Pekerjaan_Lantai" localSheetId="9">#REF!</definedName>
    <definedName name="Pekerjaan_Lantai" localSheetId="17">#REF!</definedName>
    <definedName name="Pekerjaan_Lantai">#REF!</definedName>
    <definedName name="Pekerjaan_Pintu" localSheetId="9">#REF!</definedName>
    <definedName name="Pekerjaan_Pintu" localSheetId="17">#REF!</definedName>
    <definedName name="Pekerjaan_Pintu">#REF!</definedName>
    <definedName name="Pekerjaan_Plambing" localSheetId="9">#REF!</definedName>
    <definedName name="Pekerjaan_Plambing" localSheetId="17">#REF!</definedName>
    <definedName name="Pekerjaan_Plambing">#REF!</definedName>
    <definedName name="Pekerjaan_Pondasi" localSheetId="9">#REF!</definedName>
    <definedName name="Pekerjaan_Pondasi" localSheetId="17">#REF!</definedName>
    <definedName name="Pekerjaan_Pondasi">#REF!</definedName>
    <definedName name="Pekerjaan_Sanitasi" localSheetId="9">#REF!</definedName>
    <definedName name="Pekerjaan_Sanitasi" localSheetId="17">#REF!</definedName>
    <definedName name="Pekerjaan_Sanitasi">#REF!</definedName>
    <definedName name="Pekerjaan_Struktur" localSheetId="9">#REF!</definedName>
    <definedName name="Pekerjaan_Struktur" localSheetId="17">#REF!</definedName>
    <definedName name="Pekerjaan_Struktur">#REF!</definedName>
    <definedName name="Pekerjaan_Tanah" localSheetId="9">#REF!</definedName>
    <definedName name="Pekerjaan_Tanah" localSheetId="17">#REF!</definedName>
    <definedName name="Pekerjaan_Tanah">#REF!</definedName>
    <definedName name="PEL" localSheetId="17">#REF!</definedName>
    <definedName name="PEL">#REF!</definedName>
    <definedName name="pelumas" localSheetId="17">'[128]DU&amp;B'!#REF!</definedName>
    <definedName name="pelumas">'[128]DU&amp;B'!#REF!</definedName>
    <definedName name="pem.op" localSheetId="17">#REF!</definedName>
    <definedName name="pem.op">#REF!</definedName>
    <definedName name="pem.supir" localSheetId="17">#REF!</definedName>
    <definedName name="pem.supir">#REF!</definedName>
    <definedName name="pemadatan" localSheetId="17">#REF!</definedName>
    <definedName name="pemadatan">#REF!</definedName>
    <definedName name="Pemancangan">[67]NP!$L$183:$V$243</definedName>
    <definedName name="Pematang" localSheetId="17">#REF!</definedName>
    <definedName name="Pematang">#REF!</definedName>
    <definedName name="PEMBANDING" localSheetId="17">#REF!</definedName>
    <definedName name="PEMBANDING">#REF!</definedName>
    <definedName name="Pembantu" localSheetId="17">#REF!</definedName>
    <definedName name="Pembantu">#REF!</definedName>
    <definedName name="PembantuO" localSheetId="17">#REF!</definedName>
    <definedName name="PembantuO">#REF!</definedName>
    <definedName name="pembersihan" localSheetId="17">[131]Analisis!#REF!</definedName>
    <definedName name="pembersihan">[131]Analisis!#REF!</definedName>
    <definedName name="pembesian">'[112]AHS-SIPIL'!$H$239</definedName>
    <definedName name="pembesian_ulir" localSheetId="17">#REF!</definedName>
    <definedName name="pembesian_ulir">#REF!</definedName>
    <definedName name="Pembongkaran">[257]NP!$L$841:$V$901</definedName>
    <definedName name="pemop" localSheetId="17">[145]BAHAN!#REF!</definedName>
    <definedName name="pemop">[145]BAHAN!#REF!</definedName>
    <definedName name="pen">[163]DC!$V$40</definedName>
    <definedName name="Penawar" localSheetId="17">#REF!</definedName>
    <definedName name="Penawar">#REF!</definedName>
    <definedName name="PENAWARAN" localSheetId="17">#REF!</definedName>
    <definedName name="PENAWARAN">#REF!</definedName>
    <definedName name="Pendahuluan" localSheetId="9">#REF!</definedName>
    <definedName name="Pendahuluan" localSheetId="17">#REF!</definedName>
    <definedName name="Pendahuluan">#REF!</definedName>
    <definedName name="pengadaan">'[258]UPH BHN'!$I$25</definedName>
    <definedName name="pengecatan_dinding">'[112]AHS-SIPIL'!$H$957</definedName>
    <definedName name="pengecatan_facia">'[112]AHS-SIPIL'!$H$940</definedName>
    <definedName name="pengecatan_kayu">'[112]AHS-SIPIL'!$H$906</definedName>
    <definedName name="pengecatan_plafon">'[112]AHS-SIPIL'!$H$923</definedName>
    <definedName name="Pengelola" localSheetId="17">#REF!</definedName>
    <definedName name="Pengelola">#REF!</definedName>
    <definedName name="Pengeringan" localSheetId="17">#REF!</definedName>
    <definedName name="Pengeringan">#REF!</definedName>
    <definedName name="Pengesahan." localSheetId="17">#REF!</definedName>
    <definedName name="Pengesahan.">#REF!</definedName>
    <definedName name="Penggalian_1_m3_tanah_biasa_sedalam_1_m" localSheetId="17">#REF!</definedName>
    <definedName name="Penggalian_1_m3_tanah_biasa_sedalam_1_m">#REF!</definedName>
    <definedName name="penghampar" localSheetId="17">#REF!</definedName>
    <definedName name="penghampar">#REF!</definedName>
    <definedName name="Pengukuran" localSheetId="9">#REF!</definedName>
    <definedName name="Pengukuran" localSheetId="17">#REF!</definedName>
    <definedName name="Pengukuran">#REF!</definedName>
    <definedName name="Peningkatan_DI_Mbanua_Sibohou_Desa_Desa_Loloana_a_Kec.Lolomatua">'[259]Analisa Bahan'!$E$7</definedName>
    <definedName name="PENUTUP">#N/A</definedName>
    <definedName name="penyaring" localSheetId="17">#REF!</definedName>
    <definedName name="penyaring">#REF!</definedName>
    <definedName name="penyelamu" localSheetId="17">'[128]DU&amp;B'!#REF!</definedName>
    <definedName name="penyelamu">'[128]DU&amp;B'!#REF!</definedName>
    <definedName name="penyemprot1000" localSheetId="17">#REF!</definedName>
    <definedName name="penyemprot1000">#REF!</definedName>
    <definedName name="perancah" localSheetId="17">#REF!</definedName>
    <definedName name="perancah">#REF!</definedName>
    <definedName name="perancahlaut" localSheetId="17">#REF!</definedName>
    <definedName name="perancahlaut">#REF!</definedName>
    <definedName name="PEREKAT" localSheetId="17">[103]Anl!#REF!</definedName>
    <definedName name="PEREKAT">[103]Anl!#REF!</definedName>
    <definedName name="PEREKAT1.3" localSheetId="17">#REF!</definedName>
    <definedName name="PEREKAT1.3">#REF!</definedName>
    <definedName name="PERIODIK" localSheetId="17">#REF!</definedName>
    <definedName name="PERIODIK">#REF!</definedName>
    <definedName name="perkerja" localSheetId="17">#REF!</definedName>
    <definedName name="perkerja">#REF!</definedName>
    <definedName name="pers">[260]MAP!$V$15</definedName>
    <definedName name="Persiapan" localSheetId="9">#REF!</definedName>
    <definedName name="Persiapan" localSheetId="17">#REF!</definedName>
    <definedName name="Persiapan">#REF!</definedName>
    <definedName name="pertiwi.4">[261]BAHAN!$L$27</definedName>
    <definedName name="PF8A" localSheetId="17">#REF!</definedName>
    <definedName name="PF8A">#REF!</definedName>
    <definedName name="PF8B" localSheetId="17">#REF!</definedName>
    <definedName name="PF8B">#REF!</definedName>
    <definedName name="PG43B">'[75]ANALISA (2)'!$Q$1754</definedName>
    <definedName name="PG50H">'[75]ANALISA (2)'!$Q$1816</definedName>
    <definedName name="pgal">'[138]DU&amp;B'!$F$9</definedName>
    <definedName name="PGB" localSheetId="17">#REF!</definedName>
    <definedName name="PGB">#REF!</definedName>
    <definedName name="Philip" hidden="1">{#N/A,#N/A,FALSE,"REK-S-TPL";#N/A,#N/A,FALSE,"REK-TPML";#N/A,#N/A,FALSE,"RAB-TEMPEL"}</definedName>
    <definedName name="PI2A" localSheetId="17">#REF!</definedName>
    <definedName name="PI2A">#REF!</definedName>
    <definedName name="PI2AF6" localSheetId="17">#REF!</definedName>
    <definedName name="PI2AF6">#REF!</definedName>
    <definedName name="PICK_UP" localSheetId="17">#REF!</definedName>
    <definedName name="PICK_UP">#REF!</definedName>
    <definedName name="pickup" localSheetId="17">'[94]harga lama'!#REF!</definedName>
    <definedName name="pickup">'[94]harga lama'!#REF!</definedName>
    <definedName name="PIJENKACA" localSheetId="17">#REF!</definedName>
    <definedName name="PIJENKACA">#REF!</definedName>
    <definedName name="PIJENPANEL" localSheetId="17">#REF!</definedName>
    <definedName name="PIJENPANEL">#REF!</definedName>
    <definedName name="PIJENTRIPLEK" localSheetId="17">#REF!</definedName>
    <definedName name="PIJENTRIPLEK">#REF!</definedName>
    <definedName name="PIJEPAK">[222]Analisa!$M$119</definedName>
    <definedName name="pimpinan">[84]INPUT!$E$20</definedName>
    <definedName name="pintu.tripleks">[245]ANALISA!$N$96</definedName>
    <definedName name="pintu_kaca5">'[112]AHS-SIPIL'!$H$532</definedName>
    <definedName name="pintu_panel_triplek2">'[112]AHS-SIPIL'!$H$486</definedName>
    <definedName name="pintu_triplek_alumn">'[112]AHS-SIPIL'!$H$517</definedName>
    <definedName name="pintu_triplek_alumn1_1">'[112]AHS-SIPIL'!$H$502</definedName>
    <definedName name="PINTUAIR" localSheetId="17">#REF!</definedName>
    <definedName name="PINTUAIR">#REF!</definedName>
    <definedName name="pintualuminium" localSheetId="17">[27]HARGA!#REF!</definedName>
    <definedName name="pintualuminium">[27]HARGA!#REF!</definedName>
    <definedName name="Pintujalusi" localSheetId="9">#REF!</definedName>
    <definedName name="Pintujalusi" localSheetId="17">#REF!</definedName>
    <definedName name="Pintujalusi">#REF!</definedName>
    <definedName name="pintupanel" localSheetId="17">[131]Analisis!#REF!</definedName>
    <definedName name="pintupanel">[131]Analisis!#REF!</definedName>
    <definedName name="PintuTeakwood" localSheetId="9">#REF!</definedName>
    <definedName name="PintuTeakwood" localSheetId="17">#REF!</definedName>
    <definedName name="PintuTeakwood">#REF!</definedName>
    <definedName name="pipa" localSheetId="17">#REF!</definedName>
    <definedName name="pipa">#REF!</definedName>
    <definedName name="pipa.isap" localSheetId="17">[50]BAHAN!#REF!</definedName>
    <definedName name="pipa.isap">[50]BAHAN!#REF!</definedName>
    <definedName name="pipa_gip_3" localSheetId="17">#REF!</definedName>
    <definedName name="pipa_gip_3">#REF!</definedName>
    <definedName name="PIPA_PVC1">[180]BAHAN!$L$32</definedName>
    <definedName name="PIPA_PVC2">[180]BAHAN!$L$31</definedName>
    <definedName name="PIPA_PVC25">[180]BAHAN!$L$30</definedName>
    <definedName name="PIPA_PVC4">[180]BAHAN!$L$29</definedName>
    <definedName name="pipabaja" localSheetId="17">'[94]harga lama'!#REF!</definedName>
    <definedName name="pipabaja">'[94]harga lama'!#REF!</definedName>
    <definedName name="PipaGalvanis" localSheetId="17">#REF!</definedName>
    <definedName name="PipaGalvanis">#REF!</definedName>
    <definedName name="pipagorong">'[200]DRUP (ASLI)'!$I$655</definedName>
    <definedName name="PipaPVC" localSheetId="17">#REF!</definedName>
    <definedName name="PipaPVC">#REF!</definedName>
    <definedName name="Pit" localSheetId="9">#REF!</definedName>
    <definedName name="Pit" localSheetId="17">#REF!</definedName>
    <definedName name="Pit">#REF!</definedName>
    <definedName name="PITRUN" localSheetId="17">#REF!</definedName>
    <definedName name="PITRUN">#REF!</definedName>
    <definedName name="pk" localSheetId="17">#REF!</definedName>
    <definedName name="pk">#REF!</definedName>
    <definedName name="PK.6.1" localSheetId="17">'[253]ANALISA SNI'!#REF!</definedName>
    <definedName name="PK.6.1">'[253]ANALISA SNI'!#REF!</definedName>
    <definedName name="PK.6.10" localSheetId="17">'[253]ANALISA SNI'!#REF!</definedName>
    <definedName name="PK.6.10">'[253]ANALISA SNI'!#REF!</definedName>
    <definedName name="PK.6.10a" localSheetId="17">'[253]ANALISA SNI'!#REF!</definedName>
    <definedName name="PK.6.10a">'[253]ANALISA SNI'!#REF!</definedName>
    <definedName name="PK.6.11" localSheetId="17">'[253]ANALISA SNI'!#REF!</definedName>
    <definedName name="PK.6.11">'[253]ANALISA SNI'!#REF!</definedName>
    <definedName name="PK.6.11a" localSheetId="17">'[253]ANALISA SNI'!#REF!</definedName>
    <definedName name="PK.6.11a">'[253]ANALISA SNI'!#REF!</definedName>
    <definedName name="PK.6.12" localSheetId="17">'[253]ANALISA SNI'!#REF!</definedName>
    <definedName name="PK.6.12">'[253]ANALISA SNI'!#REF!</definedName>
    <definedName name="PK.6.13">'[108]ANALISA SNI'!$K$411</definedName>
    <definedName name="PK.6.13a" localSheetId="17">'[253]ANALISA SNI'!#REF!</definedName>
    <definedName name="PK.6.13a">'[253]ANALISA SNI'!#REF!</definedName>
    <definedName name="PK.6.14" localSheetId="17">'[253]ANALISA SNI'!#REF!</definedName>
    <definedName name="PK.6.14">'[253]ANALISA SNI'!#REF!</definedName>
    <definedName name="PK.6.15" localSheetId="17">'[253]ANALISA SNI'!#REF!</definedName>
    <definedName name="PK.6.15">'[253]ANALISA SNI'!#REF!</definedName>
    <definedName name="PK.6.16" localSheetId="17">'[253]ANALISA SNI'!#REF!</definedName>
    <definedName name="PK.6.16">'[253]ANALISA SNI'!#REF!</definedName>
    <definedName name="PK.6.17" localSheetId="17">'[253]ANALISA SNI'!#REF!</definedName>
    <definedName name="PK.6.17">'[253]ANALISA SNI'!#REF!</definedName>
    <definedName name="PK.6.18" localSheetId="17">'[253]ANALISA SNI'!#REF!</definedName>
    <definedName name="PK.6.18">'[253]ANALISA SNI'!#REF!</definedName>
    <definedName name="PK.6.19" localSheetId="17">'[253]ANALISA SNI'!#REF!</definedName>
    <definedName name="PK.6.19">'[253]ANALISA SNI'!#REF!</definedName>
    <definedName name="PK.6.2" localSheetId="17">'[253]ANALISA SNI'!#REF!</definedName>
    <definedName name="PK.6.2">'[253]ANALISA SNI'!#REF!</definedName>
    <definedName name="PK.6.20" localSheetId="17">'[253]ANALISA SNI'!#REF!</definedName>
    <definedName name="PK.6.20">'[253]ANALISA SNI'!#REF!</definedName>
    <definedName name="PK.6.20a" localSheetId="17">'[253]ANALISA SNI'!#REF!</definedName>
    <definedName name="PK.6.20a">'[253]ANALISA SNI'!#REF!</definedName>
    <definedName name="PK.6.21" localSheetId="17">'[253]ANALISA SNI'!#REF!</definedName>
    <definedName name="PK.6.21">'[253]ANALISA SNI'!#REF!</definedName>
    <definedName name="PK.6.21b" localSheetId="17">'[253]ANALISA SNI'!#REF!</definedName>
    <definedName name="PK.6.21b">'[253]ANALISA SNI'!#REF!</definedName>
    <definedName name="PK.6.22" localSheetId="17">'[253]ANALISA SNI'!#REF!</definedName>
    <definedName name="PK.6.22">'[253]ANALISA SNI'!#REF!</definedName>
    <definedName name="PK.6.23" localSheetId="17">'[253]ANALISA SNI'!#REF!</definedName>
    <definedName name="PK.6.23">'[253]ANALISA SNI'!#REF!</definedName>
    <definedName name="PK.6.25" localSheetId="17">'[253]ANALISA SNI'!#REF!</definedName>
    <definedName name="PK.6.25">'[253]ANALISA SNI'!#REF!</definedName>
    <definedName name="PK.6.27" localSheetId="17">'[253]ANALISA SNI'!#REF!</definedName>
    <definedName name="PK.6.27">'[253]ANALISA SNI'!#REF!</definedName>
    <definedName name="PK.6.28" localSheetId="17">'[253]ANALISA SNI'!#REF!</definedName>
    <definedName name="PK.6.28">'[253]ANALISA SNI'!#REF!</definedName>
    <definedName name="PK.6.2a" localSheetId="17">'[253]ANALISA SNI'!#REF!</definedName>
    <definedName name="PK.6.2a">'[253]ANALISA SNI'!#REF!</definedName>
    <definedName name="PK.6.3" localSheetId="17">'[253]ANALISA SNI'!#REF!</definedName>
    <definedName name="PK.6.3">'[253]ANALISA SNI'!#REF!</definedName>
    <definedName name="PK.6.4" localSheetId="17">'[253]ANALISA SNI'!#REF!</definedName>
    <definedName name="PK.6.4">'[253]ANALISA SNI'!#REF!</definedName>
    <definedName name="PK.6.5" localSheetId="17">'[253]ANALISA SNI'!#REF!</definedName>
    <definedName name="PK.6.5">'[253]ANALISA SNI'!#REF!</definedName>
    <definedName name="PK.6.5a" localSheetId="17">'[253]ANALISA SNI'!#REF!</definedName>
    <definedName name="PK.6.5a">'[253]ANALISA SNI'!#REF!</definedName>
    <definedName name="PK.6.6" localSheetId="17">'[253]ANALISA SNI'!#REF!</definedName>
    <definedName name="PK.6.6">'[253]ANALISA SNI'!#REF!</definedName>
    <definedName name="PK.6.60" localSheetId="17">'[253]ANALISA SNI'!#REF!</definedName>
    <definedName name="PK.6.60">'[253]ANALISA SNI'!#REF!</definedName>
    <definedName name="PK.6.6a" localSheetId="17">'[253]ANALISA SNI'!#REF!</definedName>
    <definedName name="PK.6.6a">'[253]ANALISA SNI'!#REF!</definedName>
    <definedName name="PK.6.7" localSheetId="17">'[253]ANALISA SNI'!#REF!</definedName>
    <definedName name="PK.6.7">'[253]ANALISA SNI'!#REF!</definedName>
    <definedName name="PK.6.8" localSheetId="17">'[253]ANALISA SNI'!#REF!</definedName>
    <definedName name="PK.6.8">'[253]ANALISA SNI'!#REF!</definedName>
    <definedName name="PK.6.8a" localSheetId="17">'[253]ANALISA SNI'!#REF!</definedName>
    <definedName name="PK.6.8a">'[253]ANALISA SNI'!#REF!</definedName>
    <definedName name="PK.6.9" localSheetId="17">'[253]ANALISA SNI'!#REF!</definedName>
    <definedName name="PK.6.9">'[253]ANALISA SNI'!#REF!</definedName>
    <definedName name="pkj" localSheetId="17">#REF!</definedName>
    <definedName name="pkj">#REF!</definedName>
    <definedName name="pkk" localSheetId="17">'[253]ANALISA SNI'!#REF!</definedName>
    <definedName name="pkk">'[253]ANALISA SNI'!#REF!</definedName>
    <definedName name="PKK.6.2" localSheetId="17">'[253]ANALISA SNI'!#REF!</definedName>
    <definedName name="PKK.6.2">'[253]ANALISA SNI'!#REF!</definedName>
    <definedName name="PKK.6.5" localSheetId="17">'[253]ANALISA SNI'!#REF!</definedName>
    <definedName name="PKK.6.5">'[253]ANALISA SNI'!#REF!</definedName>
    <definedName name="PKK.6.5a" localSheetId="17">'[253]ANALISA SNI'!#REF!</definedName>
    <definedName name="PKK.6.5a">'[253]ANALISA SNI'!#REF!</definedName>
    <definedName name="PKK.6.5b" localSheetId="17">'[253]ANALISA SNI'!#REF!</definedName>
    <definedName name="PKK.6.5b">'[253]ANALISA SNI'!#REF!</definedName>
    <definedName name="PKK.6.6" localSheetId="17">'[253]ANALISA SNI'!#REF!</definedName>
    <definedName name="PKK.6.6">'[253]ANALISA SNI'!#REF!</definedName>
    <definedName name="PKK.6.9" localSheetId="17">'[253]ANALISA SNI'!#REF!</definedName>
    <definedName name="PKK.6.9">'[253]ANALISA SNI'!#REF!</definedName>
    <definedName name="pkst" localSheetId="17">#REF!</definedName>
    <definedName name="pkst">#REF!</definedName>
    <definedName name="pl" localSheetId="17">#REF!</definedName>
    <definedName name="pl">#REF!</definedName>
    <definedName name="PL.6.13" localSheetId="17">'[253]ANALISA SNI'!#REF!</definedName>
    <definedName name="PL.6.13">'[253]ANALISA SNI'!#REF!</definedName>
    <definedName name="PL.6.14" localSheetId="17">'[253]ANALISA SNI'!#REF!</definedName>
    <definedName name="PL.6.14">'[253]ANALISA SNI'!#REF!</definedName>
    <definedName name="PL.6.15" localSheetId="17">'[253]ANALISA SNI'!#REF!</definedName>
    <definedName name="PL.6.15">'[253]ANALISA SNI'!#REF!</definedName>
    <definedName name="PL.6.26" localSheetId="17">'[253]ANALISA SNI'!#REF!</definedName>
    <definedName name="PL.6.26">'[253]ANALISA SNI'!#REF!</definedName>
    <definedName name="PL.6.3" localSheetId="17">'[253]ANALISA SNI'!#REF!</definedName>
    <definedName name="PL.6.3">'[253]ANALISA SNI'!#REF!</definedName>
    <definedName name="PL.6.4">'[108]ANALISA SNI'!$K$318</definedName>
    <definedName name="PLAFON" localSheetId="17">#REF!</definedName>
    <definedName name="PLAFON">#REF!</definedName>
    <definedName name="plafon_asbes">'[112]AHS-SIPIL'!$H$873</definedName>
    <definedName name="Plafond_akustik" localSheetId="9">#REF!</definedName>
    <definedName name="Plafond_akustik" localSheetId="17">#REF!</definedName>
    <definedName name="Plafond_akustik">#REF!</definedName>
    <definedName name="Plafond_Calsiboard" localSheetId="9">#REF!</definedName>
    <definedName name="Plafond_Calsiboard" localSheetId="17">#REF!</definedName>
    <definedName name="Plafond_Calsiboard">#REF!</definedName>
    <definedName name="Plafond_gypsum" localSheetId="9">#REF!</definedName>
    <definedName name="Plafond_gypsum" localSheetId="17">#REF!</definedName>
    <definedName name="Plafond_gypsum">#REF!</definedName>
    <definedName name="Plafond_Spandrell" localSheetId="9">#REF!</definedName>
    <definedName name="Plafond_Spandrell" localSheetId="17">#REF!</definedName>
    <definedName name="Plafond_Spandrell">#REF!</definedName>
    <definedName name="PlafondGRC4mm">'[127]Analisa Harga Satuan'!$G$2490</definedName>
    <definedName name="PlafondGypsumRHollow">'[127]Analisa Harga Satuan'!$G$2501</definedName>
    <definedName name="plafondplywood" localSheetId="17">[131]Analisis!#REF!</definedName>
    <definedName name="plafondplywood">[131]Analisis!#REF!</definedName>
    <definedName name="plafondreider" localSheetId="17">[131]Analisis!#REF!</definedName>
    <definedName name="plafondreider">[131]Analisis!#REF!</definedName>
    <definedName name="plamir">'[112]HD-SIPIL'!$D$64</definedName>
    <definedName name="plamur" localSheetId="17">#REF!</definedName>
    <definedName name="plamur">#REF!</definedName>
    <definedName name="plamur.matex" localSheetId="17">#REF!</definedName>
    <definedName name="plamur.matex">#REF!</definedName>
    <definedName name="plastik">[262]HASAT!$I$44</definedName>
    <definedName name="plat" localSheetId="17">[131]Analisis!#REF!</definedName>
    <definedName name="plat">[131]Analisis!#REF!</definedName>
    <definedName name="plat.besi" localSheetId="17">[50]BAHAN!#REF!</definedName>
    <definedName name="plat.besi">[50]BAHAN!#REF!</definedName>
    <definedName name="PLAT_BESI">[172]BAHAN!$L$51</definedName>
    <definedName name="PLAT_SENG">[132]Bahan!$M$79</definedName>
    <definedName name="platbaja" localSheetId="17">'[94]harga lama'!#REF!</definedName>
    <definedName name="platbaja">'[94]harga lama'!#REF!</definedName>
    <definedName name="Platlantai" localSheetId="17">[116]ANALISA!#REF!</definedName>
    <definedName name="Platlantai">[116]ANALISA!#REF!</definedName>
    <definedName name="Platlantai7" localSheetId="17">[116]ANALISA!#REF!</definedName>
    <definedName name="Platlantai7">[116]ANALISA!#REF!</definedName>
    <definedName name="Plattangga" localSheetId="17">[116]ANALISA!#REF!</definedName>
    <definedName name="Plattangga">[116]ANALISA!#REF!</definedName>
    <definedName name="pleks12">'[101]dft-harga'!$G$68</definedName>
    <definedName name="Ples13_15cm">'[127]Analisa Harga Satuan'!$G$1529</definedName>
    <definedName name="Ples16_15cm">'[127]Analisa Harga Satuan'!$G$1571</definedName>
    <definedName name="Plest_Screet13_35cm">'[127]Analisa Harga Satuan'!$G$1655</definedName>
    <definedName name="PLEST1.2" localSheetId="17">#REF!</definedName>
    <definedName name="PLEST1.2">#REF!</definedName>
    <definedName name="PLEST1.3" localSheetId="17">#REF!</definedName>
    <definedName name="PLEST1.3">#REF!</definedName>
    <definedName name="PLEST1.4" localSheetId="17">#REF!</definedName>
    <definedName name="PLEST1.4">#REF!</definedName>
    <definedName name="plester" localSheetId="17">#REF!</definedName>
    <definedName name="plester">#REF!</definedName>
    <definedName name="Plester_11" localSheetId="9">#REF!</definedName>
    <definedName name="Plester_11" localSheetId="17">#REF!</definedName>
    <definedName name="Plester_11">#REF!</definedName>
    <definedName name="Plester_12" localSheetId="9">#REF!</definedName>
    <definedName name="Plester_12" localSheetId="17">#REF!</definedName>
    <definedName name="Plester_12">#REF!</definedName>
    <definedName name="Plester_14" localSheetId="9">#REF!</definedName>
    <definedName name="Plester_14" localSheetId="17">#REF!</definedName>
    <definedName name="Plester_14">#REF!</definedName>
    <definedName name="Plester_bata_ringan" localSheetId="9">#REF!</definedName>
    <definedName name="Plester_bata_ringan" localSheetId="17">#REF!</definedName>
    <definedName name="Plester_bata_ringan">#REF!</definedName>
    <definedName name="plester12" localSheetId="17">#REF!</definedName>
    <definedName name="plester12">#REF!</definedName>
    <definedName name="plester14" localSheetId="17">#REF!</definedName>
    <definedName name="plester14">#REF!</definedName>
    <definedName name="plesteran1_2">'[112]AHS-SIPIL'!$H$415</definedName>
    <definedName name="plesteran1_4">'[112]AHS-SIPIL'!$H$429</definedName>
    <definedName name="plh" localSheetId="17">'[128]DU&amp;B'!#REF!</definedName>
    <definedName name="plh">'[128]DU&amp;B'!#REF!</definedName>
    <definedName name="PLINT" localSheetId="17">#REF!</definedName>
    <definedName name="PLINT">#REF!</definedName>
    <definedName name="Plint1030">'[127]Analisa Harga Satuan'!$G$1736</definedName>
    <definedName name="plitur" localSheetId="17">[50]BAHAN!#REF!</definedName>
    <definedName name="plitur">[50]BAHAN!#REF!</definedName>
    <definedName name="PLKRA" localSheetId="17">#REF!</definedName>
    <definedName name="PLKRA">#REF!</definedName>
    <definedName name="PLL.6.24">'[108]ANALISA SNI'!$K$888</definedName>
    <definedName name="plywood" localSheetId="17">#REF!</definedName>
    <definedName name="plywood">#REF!</definedName>
    <definedName name="PLYWOOD_12">[172]BAHAN!$L$28</definedName>
    <definedName name="PLYWOOD_3">[172]BAHAN!$L$30</definedName>
    <definedName name="PLYWOOD_6">[132]Bahan!$M$85</definedName>
    <definedName name="plywood4" localSheetId="17">[50]BAHAN!#REF!</definedName>
    <definedName name="plywood4">[50]BAHAN!#REF!</definedName>
    <definedName name="PM" localSheetId="17">#REF!</definedName>
    <definedName name="PM">#REF!</definedName>
    <definedName name="pnw">[112]MAPDC!$Y$8</definedName>
    <definedName name="PO" localSheetId="17">[145]BAHAN!#REF!</definedName>
    <definedName name="PO">[145]BAHAN!#REF!</definedName>
    <definedName name="polipropylene" localSheetId="17">'[94]harga lama'!#REF!</definedName>
    <definedName name="polipropylene">'[94]harga lama'!#REF!</definedName>
    <definedName name="pomc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pompa" localSheetId="17">#REF!</definedName>
    <definedName name="pompa">#REF!</definedName>
    <definedName name="pompa.air" localSheetId="17">[50]BAHAN!#REF!</definedName>
    <definedName name="pompa.air">[50]BAHAN!#REF!</definedName>
    <definedName name="pond.bt.kl">[90]Progress!$C$23</definedName>
    <definedName name="Pondasi_13" localSheetId="9">#REF!</definedName>
    <definedName name="Pondasi_13" localSheetId="17">#REF!</definedName>
    <definedName name="Pondasi_13">#REF!</definedName>
    <definedName name="Pondasi_14" localSheetId="9">#REF!</definedName>
    <definedName name="Pondasi_14" localSheetId="17">#REF!</definedName>
    <definedName name="Pondasi_14">#REF!</definedName>
    <definedName name="Pondasi_Batu_Kosong" localSheetId="9">#REF!</definedName>
    <definedName name="Pondasi_Batu_Kosong" localSheetId="17">#REF!</definedName>
    <definedName name="Pondasi_Batu_Kosong">#REF!</definedName>
    <definedName name="Pondasi1" localSheetId="17">[116]ANALISA!#REF!</definedName>
    <definedName name="Pondasi1">[116]ANALISA!#REF!</definedName>
    <definedName name="Pondasi2" localSheetId="17">[116]ANALISA!#REF!</definedName>
    <definedName name="Pondasi2">[116]ANALISA!#REF!</definedName>
    <definedName name="pondasibatu" localSheetId="17">#REF!</definedName>
    <definedName name="pondasibatu">#REF!</definedName>
    <definedName name="Ponton">[157]rekap!$D$79</definedName>
    <definedName name="poooo" localSheetId="17">[239]ANALISA!#REF!</definedName>
    <definedName name="poooo">[239]ANALISA!#REF!</definedName>
    <definedName name="poperator">[263]UPAH!$G$22</definedName>
    <definedName name="Por11x11" localSheetId="17">#REF!</definedName>
    <definedName name="Por11x11">#REF!</definedName>
    <definedName name="POTUR" localSheetId="17">#REF!</definedName>
    <definedName name="POTUR">#REF!</definedName>
    <definedName name="pp" localSheetId="17">#REF!</definedName>
    <definedName name="pp">#REF!</definedName>
    <definedName name="PPA.6.32">'[108]ANALISA SNI'!$K$579</definedName>
    <definedName name="PPA.6.32a" localSheetId="17">'[253]ANALISA SNI'!#REF!</definedName>
    <definedName name="PPA.6.32a">'[253]ANALISA SNI'!#REF!</definedName>
    <definedName name="PPA.6.32b" localSheetId="17">'[253]ANALISA SNI'!#REF!</definedName>
    <definedName name="PPA.6.32b">'[253]ANALISA SNI'!#REF!</definedName>
    <definedName name="ppas" localSheetId="17">#REF!</definedName>
    <definedName name="ppas">#REF!</definedName>
    <definedName name="Ppbj">[49]HASAT!$I$39</definedName>
    <definedName name="ppkCVPT">[135]INPUT!$E$18</definedName>
    <definedName name="ppkDIR">[84]INPUT!$E$18</definedName>
    <definedName name="PPL.6.24" localSheetId="17">'[253]ANALISA SNI'!#REF!</definedName>
    <definedName name="PPL.6.24">'[253]ANALISA SNI'!#REF!</definedName>
    <definedName name="PPL.6.44">'[108]ANALISA SNI'!$K$782</definedName>
    <definedName name="PPL.6.49">'[108]ANALISA SNI'!$K$812</definedName>
    <definedName name="PPL.6.69">'[108]ANALISA SNI'!$K$827</definedName>
    <definedName name="ppn.d.laut" localSheetId="17">#REF!</definedName>
    <definedName name="ppn.d.laut">#REF!</definedName>
    <definedName name="ppn.jati" localSheetId="17">#REF!</definedName>
    <definedName name="ppn.jati">#REF!</definedName>
    <definedName name="ppn.k.meranti" localSheetId="17">#REF!</definedName>
    <definedName name="ppn.k.meranti">#REF!</definedName>
    <definedName name="ppn.m.3.20.serut" localSheetId="9">#REF!</definedName>
    <definedName name="ppn.m.3.20.serut" localSheetId="17">#REF!</definedName>
    <definedName name="ppn.m.3.20.serut" localSheetId="5">#REF!</definedName>
    <definedName name="ppn.m.3.20.serut">#REF!</definedName>
    <definedName name="ppn2.30" localSheetId="9">#REF!</definedName>
    <definedName name="ppn2.30" localSheetId="17">#REF!</definedName>
    <definedName name="ppn2.30" localSheetId="5">#REF!</definedName>
    <definedName name="ppn2.30">#REF!</definedName>
    <definedName name="ppn3.30" localSheetId="9">#REF!</definedName>
    <definedName name="ppn3.30" localSheetId="17">#REF!</definedName>
    <definedName name="ppn3.30" localSheetId="5">#REF!</definedName>
    <definedName name="ppn3.30">#REF!</definedName>
    <definedName name="PPNTULIS">#N/A</definedName>
    <definedName name="PPPPPPPPPPP">'[264]UPH BHN'!$I$25</definedName>
    <definedName name="pps" localSheetId="17">#REF!</definedName>
    <definedName name="pps">#REF!</definedName>
    <definedName name="PR" localSheetId="17">#REF!</definedName>
    <definedName name="PR">#REF!</definedName>
    <definedName name="praktis" localSheetId="17">[131]Analisis!#REF!</definedName>
    <definedName name="praktis">[131]Analisis!#REF!</definedName>
    <definedName name="PREM" localSheetId="17">#REF!</definedName>
    <definedName name="PREM">#REF!</definedName>
    <definedName name="Premium" localSheetId="17">#REF!</definedName>
    <definedName name="Premium">#REF!</definedName>
    <definedName name="price">[265]LIST!$A$3:$F$13676</definedName>
    <definedName name="price2">[265]LIST!$B$3:$F$13676</definedName>
    <definedName name="pricelist">[249]PriceList!$A$1:$U$65536</definedName>
    <definedName name="print" localSheetId="17">#REF!</definedName>
    <definedName name="print">#REF!</definedName>
    <definedName name="_xlnm.Print_Area" localSheetId="11">'AHS EL'!$B$1:$O$119</definedName>
    <definedName name="_xlnm.Print_Area" localSheetId="13">'AHS ELE'!$B$1:$N$1268</definedName>
    <definedName name="_xlnm.Print_Area" localSheetId="10">'AHS PL'!$B$2:$O$99</definedName>
    <definedName name="_xlnm.Print_Area" localSheetId="12">'AHS TATA U'!$A$1:$J$1667</definedName>
    <definedName name="_xlnm.Print_Area" localSheetId="9">'AHSP ARS'!$B$2:$L$252</definedName>
    <definedName name="_xlnm.Print_Area" localSheetId="8">'AHSP STR'!$B$2:$L$295</definedName>
    <definedName name="_xlnm.Print_Area" localSheetId="15">analisa!$A$1:$G$266</definedName>
    <definedName name="_xlnm.Print_Area" localSheetId="16">'ANALISA (2)'!$C$3:$K$103</definedName>
    <definedName name="_xlnm.Print_Area" localSheetId="4">BQ!$A$1:$M$785</definedName>
    <definedName name="_xlnm.Print_Area" localSheetId="1">Rekapitulasi!$B$1:$G$63</definedName>
    <definedName name="_xlnm.Print_Area" localSheetId="2">'Rencana Anggaran Biaya'!$A$1:$M$761</definedName>
    <definedName name="_xlnm.Print_Area" localSheetId="17">'Rencana Anggaran Biaya (2)'!$A$1:$K$750</definedName>
    <definedName name="_xlnm.Print_Area" localSheetId="0">SAMPUL!$B$2:$K$42</definedName>
    <definedName name="_xlnm.Print_Area" localSheetId="6">'UPAH &amp; BAHAN'!$B$1:$K$248</definedName>
    <definedName name="_xlnm.Print_Area" localSheetId="7">'UPAH DAN BAHAN'!$B$1:$N$350</definedName>
    <definedName name="_xlnm.Print_Area" localSheetId="14">'UPAH-BAHAN-ALAT'!$A$1:$H$1380</definedName>
    <definedName name="_xlnm.Print_Area" localSheetId="5">'Volume Backup'!$A$1:$V$726</definedName>
    <definedName name="_xlnm.Print_Area">#REF!</definedName>
    <definedName name="Print_Area_MI" localSheetId="17">#REF!</definedName>
    <definedName name="Print_Area_MI">#REF!</definedName>
    <definedName name="_xlnm.Print_Titles" localSheetId="17">#REF!</definedName>
    <definedName name="_xlnm.Print_Titles" localSheetId="6">'UPAH &amp; BAHAN'!$20:$20</definedName>
    <definedName name="_xlnm.Print_Titles" localSheetId="7">'UPAH DAN BAHAN'!$14:$15</definedName>
    <definedName name="_xlnm.Print_Titles">#REF!</definedName>
    <definedName name="PRINT_TITLES_MI" localSheetId="17">#REF!</definedName>
    <definedName name="PRINT_TITLES_MI">#REF!</definedName>
    <definedName name="pro" localSheetId="17">#REF!</definedName>
    <definedName name="pro">#REF!</definedName>
    <definedName name="ProdForm" localSheetId="17" hidden="1">#REF!</definedName>
    <definedName name="ProdForm" hidden="1">#REF!</definedName>
    <definedName name="Prodozer" localSheetId="17">#REF!</definedName>
    <definedName name="Prodozer">#REF!</definedName>
    <definedName name="Product" localSheetId="17" hidden="1">#REF!</definedName>
    <definedName name="Product" hidden="1">#REF!</definedName>
    <definedName name="Prodump" localSheetId="17">#REF!</definedName>
    <definedName name="Prodump">#REF!</definedName>
    <definedName name="proexcavator" localSheetId="17">#REF!</definedName>
    <definedName name="proexcavator">#REF!</definedName>
    <definedName name="PROFIT" localSheetId="17">#REF!</definedName>
    <definedName name="PROFIT">#REF!</definedName>
    <definedName name="Promixer" localSheetId="17">#REF!</definedName>
    <definedName name="Promixer">#REF!</definedName>
    <definedName name="Propadat" localSheetId="17">#REF!</definedName>
    <definedName name="Propadat">#REF!</definedName>
    <definedName name="Prudump" localSheetId="17">#REF!</definedName>
    <definedName name="Prudump">#REF!</definedName>
    <definedName name="ps">[49]HASAT!$I$26</definedName>
    <definedName name="PS.6.1">'[108]ANALISA SNI'!$K$620</definedName>
    <definedName name="PS.6.2" localSheetId="17">'[253]ANALISA SNI'!#REF!</definedName>
    <definedName name="PS.6.2">'[253]ANALISA SNI'!#REF!</definedName>
    <definedName name="PS.6.26">'[108]ANALISA SNI'!$K$693</definedName>
    <definedName name="PS.6.3" localSheetId="17">'[253]ANALISA SNI'!#REF!</definedName>
    <definedName name="PS.6.3">'[253]ANALISA SNI'!#REF!</definedName>
    <definedName name="PS.6.31">'[108]ANALISA SNI'!$K$707</definedName>
    <definedName name="PS.6.32">'[108]ANALISA SNI'!$K$720</definedName>
    <definedName name="PS.6.35">'[108]ANALISA SNI'!$K$733</definedName>
    <definedName name="PS.6.36">'[108]ANALISA SNI'!$K$745</definedName>
    <definedName name="PS.6.4" localSheetId="17">'[253]ANALISA SNI'!#REF!</definedName>
    <definedName name="PS.6.4">'[253]ANALISA SNI'!#REF!</definedName>
    <definedName name="PS.6.5">'[108]ANALISA SNI'!$K$679</definedName>
    <definedName name="PSAPB" localSheetId="17">#REF!</definedName>
    <definedName name="PSAPB">#REF!</definedName>
    <definedName name="PsKran">'[127]Analisa Harga Satuan'!$G$1827</definedName>
    <definedName name="PSPLV">'[75]ANALISA (2)'!$Q$2374</definedName>
    <definedName name="psr" localSheetId="17">'[207]DU&amp;B'!#REF!</definedName>
    <definedName name="psr">'[207]DU&amp;B'!#REF!</definedName>
    <definedName name="Psr.psg" localSheetId="17">#REF!</definedName>
    <definedName name="Psr.psg">#REF!</definedName>
    <definedName name="psr.trs" localSheetId="17">#REF!</definedName>
    <definedName name="psr.trs">#REF!</definedName>
    <definedName name="PST" localSheetId="17">#REF!</definedName>
    <definedName name="PST">#REF!</definedName>
    <definedName name="psupir">[263]UPAH!$G$24</definedName>
    <definedName name="PT" localSheetId="17">#REF!</definedName>
    <definedName name="PT">#REF!</definedName>
    <definedName name="PT.6.15" localSheetId="17">'[253]ANALISA SNI'!#REF!</definedName>
    <definedName name="PT.6.15">'[253]ANALISA SNI'!#REF!</definedName>
    <definedName name="PT.6.16" localSheetId="17">'[253]ANALISA SNI'!#REF!</definedName>
    <definedName name="PT.6.16">'[253]ANALISA SNI'!#REF!</definedName>
    <definedName name="PTJW" localSheetId="17">#REF!</definedName>
    <definedName name="PTJW">#REF!</definedName>
    <definedName name="pTOK" localSheetId="17">#REF!</definedName>
    <definedName name="pTOK">#REF!</definedName>
    <definedName name="pu" localSheetId="17">#REF!</definedName>
    <definedName name="pu">#REF!</definedName>
    <definedName name="pulaq">'[3]Upah&amp;Bahan'!$C$18</definedName>
    <definedName name="PUSAT" localSheetId="17">'[266]ANL-EI'!#REF!</definedName>
    <definedName name="PUSAT">'[266]ANL-EI'!#REF!</definedName>
    <definedName name="pvc" localSheetId="17">[65]UPAH!#REF!</definedName>
    <definedName name="pvc">[65]UPAH!#REF!</definedName>
    <definedName name="pvc.0.5.mas.d" localSheetId="9">#REF!</definedName>
    <definedName name="pvc.0.5.mas.d" localSheetId="17">#REF!</definedName>
    <definedName name="pvc.0.5.mas.d" localSheetId="5">#REF!</definedName>
    <definedName name="pvc.0.5.mas.d">#REF!</definedName>
    <definedName name="pvc.0.7.5.Mas.d" localSheetId="9">#REF!</definedName>
    <definedName name="pvc.0.7.5.Mas.d" localSheetId="17">#REF!</definedName>
    <definedName name="pvc.0.7.5.Mas.d" localSheetId="5">#REF!</definedName>
    <definedName name="pvc.0.7.5.Mas.d">#REF!</definedName>
    <definedName name="pvc.1.M.abu" localSheetId="9">#REF!</definedName>
    <definedName name="pvc.1.M.abu" localSheetId="17">#REF!</definedName>
    <definedName name="pvc.1.M.abu" localSheetId="5">#REF!</definedName>
    <definedName name="pvc.1.M.abu">#REF!</definedName>
    <definedName name="pvc.2.5.Mas.d" localSheetId="9">#REF!</definedName>
    <definedName name="pvc.2.5.Mas.d" localSheetId="17">#REF!</definedName>
    <definedName name="pvc.2.5.Mas.d">#REF!</definedName>
    <definedName name="pvc.2.mas.d" localSheetId="9">#REF!</definedName>
    <definedName name="pvc.2.mas.d" localSheetId="17">#REF!</definedName>
    <definedName name="pvc.2.mas.d">#REF!</definedName>
    <definedName name="PVC.3" localSheetId="17">#REF!</definedName>
    <definedName name="PVC.3">#REF!</definedName>
    <definedName name="pvc.3.mas.d" localSheetId="9">#REF!</definedName>
    <definedName name="pvc.3.mas.d" localSheetId="17">#REF!</definedName>
    <definedName name="pvc.3.mas.d">#REF!</definedName>
    <definedName name="pvc.4.mas.d" localSheetId="9">#REF!</definedName>
    <definedName name="pvc.4.mas.d" localSheetId="17">#REF!</definedName>
    <definedName name="pvc.4.mas.d">#REF!</definedName>
    <definedName name="pvc_1">'[112]HD-SIPIL'!$D$90</definedName>
    <definedName name="pvc_2">'[112]HD-SIPIL'!$D$91</definedName>
    <definedName name="pvc_4">'[112]HD-SIPIL'!$D$93</definedName>
    <definedName name="pvc_6">'[112]HD-SIPIL'!$D$94</definedName>
    <definedName name="PVC0_5" localSheetId="17">#REF!</definedName>
    <definedName name="PVC0_5">#REF!</definedName>
    <definedName name="pvc1.2.aw" localSheetId="9">#REF!</definedName>
    <definedName name="pvc1.2.aw" localSheetId="17">#REF!</definedName>
    <definedName name="pvc1.2.aw">#REF!</definedName>
    <definedName name="pvc1.2.wav.aw" localSheetId="9">#REF!</definedName>
    <definedName name="pvc1.2.wav.aw" localSheetId="17">#REF!</definedName>
    <definedName name="pvc1.2.wav.aw">#REF!</definedName>
    <definedName name="PVC1.5" localSheetId="17">#REF!</definedName>
    <definedName name="PVC1.5">#REF!</definedName>
    <definedName name="pvc1_pas">'[112]AHS-SIPIL'!$H$1338</definedName>
    <definedName name="pvc2_pas">'[112]AHS-SIPIL'!$H$1000</definedName>
    <definedName name="pvc2d" localSheetId="9">#REF!</definedName>
    <definedName name="pvc2d" localSheetId="17">#REF!</definedName>
    <definedName name="pvc2d">#REF!</definedName>
    <definedName name="pvc3.4.aw" localSheetId="9">#REF!</definedName>
    <definedName name="pvc3.4.aw" localSheetId="17">#REF!</definedName>
    <definedName name="pvc3.4.aw">#REF!</definedName>
    <definedName name="pvc3d" localSheetId="9">#REF!</definedName>
    <definedName name="pvc3d" localSheetId="17">#REF!</definedName>
    <definedName name="pvc3d">#REF!</definedName>
    <definedName name="pvc4_pas">'[112]AHS-SIPIL'!$H$1014</definedName>
    <definedName name="pvc4d" localSheetId="9">#REF!</definedName>
    <definedName name="pvc4d" localSheetId="17">#REF!</definedName>
    <definedName name="pvc4d">#REF!</definedName>
    <definedName name="PVC8X6" localSheetId="17">#REF!</definedName>
    <definedName name="PVC8X6">#REF!</definedName>
    <definedName name="q" localSheetId="9">'[2]Upah&amp;Bahan'!#REF!</definedName>
    <definedName name="q" localSheetId="17">'[2]Upah&amp;Bahan'!#REF!</definedName>
    <definedName name="q">'[2]Upah&amp;Bahan'!#REF!</definedName>
    <definedName name="QQ">'[178]BIAYA  ALAT'!$U$1537</definedName>
    <definedName name="QRY.3" hidden="1">'[267]Agregat Halus &amp; Kasar'!$I$12:$I$20</definedName>
    <definedName name="QRY_KERIKIL">[151]QUARY!$Q$76</definedName>
    <definedName name="QRY_KORAL">[86]QUARY!$Q$216</definedName>
    <definedName name="QRY_PASIR_PASANG">[151]QUARY!$Q$178</definedName>
    <definedName name="QRY_PASIRPASANG">[86]QUARY!$Q$362</definedName>
    <definedName name="Quarry">'[268]Tabel Jarak'!$A$3:$AE$21</definedName>
    <definedName name="QW">'[178]BIAYA  ALAT'!$U$1747</definedName>
    <definedName name="qweqwe" localSheetId="17">#REF!</definedName>
    <definedName name="qweqwe">#REF!</definedName>
    <definedName name="QWWWW">[14]alat!$BD$47</definedName>
    <definedName name="r.gording" localSheetId="17">'[253]ANALISA SNI'!#REF!</definedName>
    <definedName name="r.gording">'[253]ANALISA SNI'!#REF!</definedName>
    <definedName name="R_" localSheetId="17">#REF!</definedName>
    <definedName name="R_">#REF!</definedName>
    <definedName name="RAB" localSheetId="17">#REF!</definedName>
    <definedName name="RAB">#REF!</definedName>
    <definedName name="RAB.CH113">#N/A</definedName>
    <definedName name="RAB.TEK" localSheetId="17">#REF!</definedName>
    <definedName name="RAB.TEK">#REF!</definedName>
    <definedName name="rabasgel" localSheetId="17">'[94]harga lama'!#REF!</definedName>
    <definedName name="rabasgel">'[94]harga lama'!#REF!</definedName>
    <definedName name="rabat" localSheetId="17">[131]Analisis!#REF!</definedName>
    <definedName name="rabat">[131]Analisis!#REF!</definedName>
    <definedName name="RABUNG" localSheetId="17">[50]BAHAN!#REF!</definedName>
    <definedName name="RABUNG">[50]BAHAN!#REF!</definedName>
    <definedName name="rabung.2">[50]BAHAN!$L$43</definedName>
    <definedName name="rabung.4">[261]BAHAN!$L$28</definedName>
    <definedName name="rabung.metal" localSheetId="17">[50]BAHAN!#REF!</definedName>
    <definedName name="rabung.metal">[50]BAHAN!#REF!</definedName>
    <definedName name="rabung.seng" localSheetId="17">[50]ANALISA!#REF!</definedName>
    <definedName name="rabung.seng">[50]ANALISA!#REF!</definedName>
    <definedName name="rabung.zinc" localSheetId="17">[50]BAHAN!#REF!</definedName>
    <definedName name="rabung.zinc">[50]BAHAN!#REF!</definedName>
    <definedName name="RABUNG_SENG">[132]Bahan!$M$87</definedName>
    <definedName name="rabungmetal">[255]ANALISA!$N$338</definedName>
    <definedName name="rabungondulen" localSheetId="17">'[94]harga lama'!#REF!</definedName>
    <definedName name="rabungondulen">'[94]harga lama'!#REF!</definedName>
    <definedName name="rabungonduline" localSheetId="17">[124]cover!#REF!</definedName>
    <definedName name="rabungonduline">[124]cover!#REF!</definedName>
    <definedName name="rabungzinc">[269]BAHAN!$N$28</definedName>
    <definedName name="Railling">'[127]Analisa Harga Satuan'!$G$2467</definedName>
    <definedName name="rangka_atap_m3">'[112]AHS-SIPIL'!$H$722</definedName>
    <definedName name="RANGKAPLAFON" localSheetId="17">#REF!</definedName>
    <definedName name="RANGKAPLAFON">#REF!</definedName>
    <definedName name="ranum" localSheetId="9">#REF!</definedName>
    <definedName name="ranum" localSheetId="17">#REF!</definedName>
    <definedName name="ranum" localSheetId="5">#REF!</definedName>
    <definedName name="ranum">#REF!</definedName>
    <definedName name="rargm" localSheetId="17">[27]HARGA!#REF!</definedName>
    <definedName name="rargm">[27]HARGA!#REF!</definedName>
    <definedName name="rarz" localSheetId="17">[27]HARGA!#REF!</definedName>
    <definedName name="rarz">[27]HARGA!#REF!</definedName>
    <definedName name="RATAP" localSheetId="17">#REF!</definedName>
    <definedName name="RATAP">#REF!</definedName>
    <definedName name="RATIO1">[270]RATIO!$F$23:$M$32</definedName>
    <definedName name="rb.seng" localSheetId="17">[50]BAHAN!#REF!</definedName>
    <definedName name="rb.seng">[50]BAHAN!#REF!</definedName>
    <definedName name="RCArea" localSheetId="17" hidden="1">#REF!</definedName>
    <definedName name="RCArea" hidden="1">#REF!</definedName>
    <definedName name="rebung.genteng">[151]BAHAN!$L$27</definedName>
    <definedName name="reducer1" localSheetId="17">[50]BAHAN!#REF!</definedName>
    <definedName name="reducer1">[50]BAHAN!#REF!</definedName>
    <definedName name="reducer2" localSheetId="17">[50]BAHAN!#REF!</definedName>
    <definedName name="reducer2">[50]BAHAN!#REF!</definedName>
    <definedName name="reducer4" localSheetId="17">[50]BAHAN!#REF!</definedName>
    <definedName name="reducer4">[50]BAHAN!#REF!</definedName>
    <definedName name="Rekap" localSheetId="9">#REF!</definedName>
    <definedName name="Rekap" localSheetId="17">#REF!</definedName>
    <definedName name="Rekap" localSheetId="6">#REF!</definedName>
    <definedName name="Rekap" localSheetId="5">#REF!</definedName>
    <definedName name="Rekap">#REF!</definedName>
    <definedName name="Rekap." localSheetId="17">#REF!</definedName>
    <definedName name="Rekap.">#REF!</definedName>
    <definedName name="REKAPDUA" localSheetId="17">#REF!</definedName>
    <definedName name="REKAPDUA">#REF!</definedName>
    <definedName name="REKAPITULASI" localSheetId="17">#REF!</definedName>
    <definedName name="REKAPITULASI">#REF!</definedName>
    <definedName name="REKAPP" localSheetId="17">'[64]Kuantitas &amp; Harga'!#REF!</definedName>
    <definedName name="REKAPP">'[64]Kuantitas &amp; Harga'!#REF!</definedName>
    <definedName name="reng" localSheetId="9">#REF!</definedName>
    <definedName name="reng" localSheetId="17">#REF!</definedName>
    <definedName name="reng" localSheetId="5">#REF!</definedName>
    <definedName name="reng">#REF!</definedName>
    <definedName name="RES" localSheetId="17">[271]NP!#REF!</definedName>
    <definedName name="RES">[271]NP!#REF!</definedName>
    <definedName name="resi" localSheetId="17">[65]UPAH!#REF!</definedName>
    <definedName name="resi">[65]UPAH!#REF!</definedName>
    <definedName name="residu" localSheetId="17">[131]Analisis!#REF!</definedName>
    <definedName name="residu">[131]Analisis!#REF!</definedName>
    <definedName name="RET" localSheetId="17">#REF!</definedName>
    <definedName name="RET">#REF!</definedName>
    <definedName name="RGENTENG" localSheetId="17">#REF!</definedName>
    <definedName name="RGENTENG">#REF!</definedName>
    <definedName name="rider" localSheetId="17">'[94]harga lama'!#REF!</definedName>
    <definedName name="rider">'[94]harga lama'!#REF!</definedName>
    <definedName name="RINCIANSEWA">'[74]5-ALAT(1)'!$L$1:$AM$59</definedName>
    <definedName name="RINCIANSEWA2" localSheetId="17">#REF!</definedName>
    <definedName name="RINCIANSEWA2">#REF!</definedName>
    <definedName name="Ringbalk1" localSheetId="17">[116]ANALISA!#REF!</definedName>
    <definedName name="Ringbalk1">[116]ANALISA!#REF!</definedName>
    <definedName name="Ringbalk2" localSheetId="17">[116]ANALISA!#REF!</definedName>
    <definedName name="Ringbalk2">[116]ANALISA!#REF!</definedName>
    <definedName name="riol1_2_30">'[112]HD-SIPIL'!$D$75</definedName>
    <definedName name="riol1_2_40">'[112]HD-SIPIL'!$D$76</definedName>
    <definedName name="riol1_2_50">'[112]HD-SIPIL'!$D$77</definedName>
    <definedName name="riol100full">'[112]HD-SIPIL'!$D$85</definedName>
    <definedName name="riol20" localSheetId="17">[27]HARGA!#REF!</definedName>
    <definedName name="riol20">[27]HARGA!#REF!</definedName>
    <definedName name="riol30full">'[112]HD-SIPIL'!$D$80</definedName>
    <definedName name="riol40full">'[112]HD-SIPIL'!$D$81</definedName>
    <definedName name="riol50full">'[112]HD-SIPIL'!$D$82</definedName>
    <definedName name="riol60full">'[112]HD-SIPIL'!$D$83</definedName>
    <definedName name="riol80full">'[112]HD-SIPIL'!$D$84</definedName>
    <definedName name="RIUTERDL">#N/A</definedName>
    <definedName name="RIUTERPM">#N/A</definedName>
    <definedName name="RKP">[1]A!$AP$1:$AS$59</definedName>
    <definedName name="RKPANLS">'[272]REKAP ANALISA'!$B$4:$D$164</definedName>
    <definedName name="road_shoulder">'[112]AHS-SIPIL'!$H$136</definedName>
    <definedName name="Robe_Hook" localSheetId="9">#REF!</definedName>
    <definedName name="Robe_Hook" localSheetId="17">#REF!</definedName>
    <definedName name="Robe_Hook">#REF!</definedName>
    <definedName name="roller" localSheetId="17">#REF!</definedName>
    <definedName name="roller">#REF!</definedName>
    <definedName name="roman" localSheetId="17">[65]UPAH!#REF!</definedName>
    <definedName name="roman">[65]UPAH!#REF!</definedName>
    <definedName name="ROSET" localSheetId="17">#REF!</definedName>
    <definedName name="ROSET">#REF!</definedName>
    <definedName name="rp" localSheetId="17">#REF!</definedName>
    <definedName name="rp">#REF!</definedName>
    <definedName name="RPGLTNMA" localSheetId="17">#REF!</definedName>
    <definedName name="RPGLTNMA">#REF!</definedName>
    <definedName name="rpt" localSheetId="17">#REF!</definedName>
    <definedName name="rpt">#REF!</definedName>
    <definedName name="RSS" localSheetId="17">#REF!</definedName>
    <definedName name="RSS">#REF!</definedName>
    <definedName name="RT2.36" localSheetId="17">#REF!</definedName>
    <definedName name="RT2.36">#REF!</definedName>
    <definedName name="rum" localSheetId="17">#REF!</definedName>
    <definedName name="rum">#REF!</definedName>
    <definedName name="rumah" localSheetId="9">'[3]Kuantitas &amp; Harga'!#REF!</definedName>
    <definedName name="rumah" localSheetId="17">'[3]Kuantitas &amp; Harga'!#REF!</definedName>
    <definedName name="rumah" localSheetId="5">'[3]Kuantitas &amp; Harga'!#REF!</definedName>
    <definedName name="rumah">'[3]Kuantitas &amp; Harga'!#REF!</definedName>
    <definedName name="rumahdinas" localSheetId="17">#REF!</definedName>
    <definedName name="rumahdinas">#REF!</definedName>
    <definedName name="rumput" localSheetId="17">#REF!</definedName>
    <definedName name="rumput">#REF!</definedName>
    <definedName name="RUTIN" localSheetId="9">'[64]Kuantitas &amp; Harga'!#REF!</definedName>
    <definedName name="RUTIN" localSheetId="17">'[64]Kuantitas &amp; Harga'!#REF!</definedName>
    <definedName name="RUTIN" localSheetId="5">'[64]Kuantitas &amp; Harga'!#REF!</definedName>
    <definedName name="RUTIN">'[64]Kuantitas &amp; Harga'!#REF!</definedName>
    <definedName name="S" hidden="1">[273]B.Kim2010!$C$641:$C$648</definedName>
    <definedName name="s.05a" localSheetId="17">#REF!</definedName>
    <definedName name="s.05a">#REF!</definedName>
    <definedName name="s.05b" localSheetId="17">#REF!</definedName>
    <definedName name="s.05b">#REF!</definedName>
    <definedName name="s.05c" localSheetId="17">#REF!</definedName>
    <definedName name="s.05c">#REF!</definedName>
    <definedName name="s.05d" localSheetId="17">#REF!</definedName>
    <definedName name="s.05d">#REF!</definedName>
    <definedName name="s.05e" localSheetId="17">#REF!</definedName>
    <definedName name="s.05e">#REF!</definedName>
    <definedName name="s.05f" localSheetId="17">#REF!</definedName>
    <definedName name="s.05f">#REF!</definedName>
    <definedName name="s.05g" localSheetId="17">#REF!</definedName>
    <definedName name="s.05g">#REF!</definedName>
    <definedName name="s.05h" localSheetId="17">#REF!</definedName>
    <definedName name="s.05h">#REF!</definedName>
    <definedName name="s.05i" localSheetId="17">#REF!</definedName>
    <definedName name="s.05i">#REF!</definedName>
    <definedName name="s.05j" localSheetId="17">#REF!</definedName>
    <definedName name="s.05j">#REF!</definedName>
    <definedName name="S.05J1" localSheetId="17">#REF!</definedName>
    <definedName name="S.05J1">#REF!</definedName>
    <definedName name="S.05J2" localSheetId="17">#REF!</definedName>
    <definedName name="S.05J2">#REF!</definedName>
    <definedName name="S.05J3" localSheetId="17">#REF!</definedName>
    <definedName name="S.05J3">#REF!</definedName>
    <definedName name="S.05J4" localSheetId="17">#REF!</definedName>
    <definedName name="S.05J4">#REF!</definedName>
    <definedName name="S.05J5" localSheetId="17">#REF!</definedName>
    <definedName name="S.05J5">#REF!</definedName>
    <definedName name="S.05J6" localSheetId="17">#REF!</definedName>
    <definedName name="S.05J6">#REF!</definedName>
    <definedName name="S.05J7" localSheetId="17">#REF!</definedName>
    <definedName name="S.05J7">#REF!</definedName>
    <definedName name="s.05k" localSheetId="17">#REF!</definedName>
    <definedName name="s.05k">#REF!</definedName>
    <definedName name="S.05L" localSheetId="17">#REF!</definedName>
    <definedName name="S.05L">#REF!</definedName>
    <definedName name="S.05M" localSheetId="17">#REF!</definedName>
    <definedName name="S.05M">#REF!</definedName>
    <definedName name="S.05N" localSheetId="17">#REF!</definedName>
    <definedName name="S.05N">#REF!</definedName>
    <definedName name="S.05O" localSheetId="17">#REF!</definedName>
    <definedName name="S.05O">#REF!</definedName>
    <definedName name="S.05P" localSheetId="17">#REF!</definedName>
    <definedName name="S.05P">#REF!</definedName>
    <definedName name="S.05Q" localSheetId="17">#REF!</definedName>
    <definedName name="S.05Q">#REF!</definedName>
    <definedName name="s.05r" localSheetId="17">#REF!</definedName>
    <definedName name="s.05r">#REF!</definedName>
    <definedName name="s.05s" localSheetId="17">#REF!</definedName>
    <definedName name="s.05s">#REF!</definedName>
    <definedName name="s.05t" localSheetId="17">#REF!</definedName>
    <definedName name="s.05t">#REF!</definedName>
    <definedName name="S.05U" localSheetId="17">#REF!</definedName>
    <definedName name="S.05U">#REF!</definedName>
    <definedName name="s.09a" localSheetId="17">#REF!</definedName>
    <definedName name="s.09a">#REF!</definedName>
    <definedName name="s.09b" localSheetId="17">#REF!</definedName>
    <definedName name="s.09b">#REF!</definedName>
    <definedName name="s.09c" localSheetId="17">#REF!</definedName>
    <definedName name="s.09c">#REF!</definedName>
    <definedName name="s.tukang" localSheetId="9">#REF!</definedName>
    <definedName name="s.tukang" localSheetId="17">#REF!</definedName>
    <definedName name="s.tukang" localSheetId="5">#REF!</definedName>
    <definedName name="s.tukang">#REF!</definedName>
    <definedName name="s.warna" localSheetId="9">#REF!</definedName>
    <definedName name="s.warna" localSheetId="17">#REF!</definedName>
    <definedName name="s.warna" localSheetId="5">#REF!</definedName>
    <definedName name="s.warna">#REF!</definedName>
    <definedName name="S_V" localSheetId="17">#REF!</definedName>
    <definedName name="S_V">#REF!</definedName>
    <definedName name="sa" localSheetId="17">#REF!</definedName>
    <definedName name="sa">#REF!</definedName>
    <definedName name="sabtu">'[2]Upah&amp;Bahan'!$C$15</definedName>
    <definedName name="sabu">'[2]Upah&amp;Bahan'!$C$26</definedName>
    <definedName name="Sabun" localSheetId="9">#REF!</definedName>
    <definedName name="sabun">'[112]HD-SIPIL'!$D$102</definedName>
    <definedName name="SAD">[14]alat!$A$237:$J$295</definedName>
    <definedName name="saf" localSheetId="17">[103]Anl!#REF!</definedName>
    <definedName name="saf">[103]Anl!#REF!</definedName>
    <definedName name="SAH" localSheetId="17">#REF!</definedName>
    <definedName name="SAH">#REF!</definedName>
    <definedName name="SAK.1" localSheetId="17">#REF!</definedName>
    <definedName name="SAK.1">#REF!</definedName>
    <definedName name="SAK.2" localSheetId="17">#REF!</definedName>
    <definedName name="SAK.2">#REF!</definedName>
    <definedName name="SAK.3" localSheetId="17">#REF!</definedName>
    <definedName name="SAK.3">#REF!</definedName>
    <definedName name="saklar" localSheetId="17">'[94]harga lama'!#REF!</definedName>
    <definedName name="saklar">'[94]harga lama'!#REF!</definedName>
    <definedName name="saku">'[2]Upah&amp;Bahan'!$C$21</definedName>
    <definedName name="salah" localSheetId="17" hidden="1">#REF!</definedName>
    <definedName name="salah" hidden="1">#REF!</definedName>
    <definedName name="Salas" hidden="1">[44]TJ1Q47!$H$7:$H$31</definedName>
    <definedName name="sali">'[2]Upah&amp;Bahan'!$C$22</definedName>
    <definedName name="salim" localSheetId="17">#REF!</definedName>
    <definedName name="salim">#REF!</definedName>
    <definedName name="salome">'[2]Upah&amp;Bahan'!$C$16</definedName>
    <definedName name="Saluran" localSheetId="17">#REF!</definedName>
    <definedName name="Saluran">#REF!</definedName>
    <definedName name="saluran_terbuka50">'[112]AHS-SIPIL'!$H$1225</definedName>
    <definedName name="saluran1_2_30">'[112]AHS-SIPIL'!$H$1203</definedName>
    <definedName name="saluran100">'[112]AHS-SIPIL'!$H$1285</definedName>
    <definedName name="saluran30">'[112]AHS-SIPIL'!$H$1235</definedName>
    <definedName name="saluran40">'[112]AHS-SIPIL'!$H$1245</definedName>
    <definedName name="saluran50">'[112]AHS-SIPIL'!$H$1255</definedName>
    <definedName name="saluran60">'[112]AHS-SIPIL'!$H$1265</definedName>
    <definedName name="saluran80">'[112]AHS-SIPIL'!$H$1275</definedName>
    <definedName name="sambungan_pln" localSheetId="17">[27]HARGA!#REF!</definedName>
    <definedName name="sambungan_pln">[27]HARGA!#REF!</definedName>
    <definedName name="sampai">'[3]Upah&amp;Bahan'!$C$51</definedName>
    <definedName name="SANDAR" localSheetId="17">#REF!</definedName>
    <definedName name="SANDAR">#REF!</definedName>
    <definedName name="Sanitari">[149]RAB!$C$146:$L$155</definedName>
    <definedName name="sanum">'[2]Upah&amp;Bahan'!$C$17</definedName>
    <definedName name="sanur">'[2]Upah&amp;Bahan'!$C$24</definedName>
    <definedName name="Sapu" localSheetId="17">#REF!</definedName>
    <definedName name="Sapu">#REF!</definedName>
    <definedName name="satin">'[2]Upah&amp;Bahan'!$C$23</definedName>
    <definedName name="satu" localSheetId="9">#REF!</definedName>
    <definedName name="satu" localSheetId="17">#REF!</definedName>
    <definedName name="satu" localSheetId="5">#REF!</definedName>
    <definedName name="satu">#REF!</definedName>
    <definedName name="saya">'[2]Upah&amp;Bahan'!$C$18</definedName>
    <definedName name="sayang" localSheetId="9">'[3]Kuantitas &amp; Harga'!#REF!</definedName>
    <definedName name="sayang" localSheetId="17">'[3]Kuantitas &amp; Harga'!#REF!</definedName>
    <definedName name="sayang" localSheetId="6">'[3]Kuantitas &amp; Harga'!#REF!</definedName>
    <definedName name="sayang" localSheetId="5">'[3]Kuantitas &amp; Harga'!#REF!</definedName>
    <definedName name="sayang">'[3]Kuantitas &amp; Harga'!#REF!</definedName>
    <definedName name="sayu">'[2]Upah&amp;Bahan'!$C$19</definedName>
    <definedName name="sayur">'[2]Upah&amp;Bahan'!$C$27</definedName>
    <definedName name="SCEC">[274]Profil!$C$2</definedName>
    <definedName name="sd" localSheetId="17">#REF!</definedName>
    <definedName name="sd">#REF!</definedName>
    <definedName name="SDFGHJ" hidden="1">[44]TJ1Q47!$G$7:$G$31</definedName>
    <definedName name="SDFSADFSADF" hidden="1">[44]TJ1Q47!$L$7:$L$31</definedName>
    <definedName name="SDFSDFASFGDSFG" hidden="1">[44]TJ1Q47!$E$7:$E$31</definedName>
    <definedName name="SDS" localSheetId="17">#REF!</definedName>
    <definedName name="SDS">#REF!</definedName>
    <definedName name="SDSDSD" localSheetId="17">#REF!</definedName>
    <definedName name="SDSDSD">#REF!</definedName>
    <definedName name="SDT" localSheetId="17">#REF!</definedName>
    <definedName name="SDT">#REF!</definedName>
    <definedName name="SE" localSheetId="17">#REF!</definedName>
    <definedName name="SE">#REF!</definedName>
    <definedName name="seal_tape">'[112]HD-SIPIL'!$D$115</definedName>
    <definedName name="sealer" localSheetId="9">#REF!</definedName>
    <definedName name="sealer" localSheetId="17">#REF!</definedName>
    <definedName name="sealer" localSheetId="5">#REF!</definedName>
    <definedName name="sealer">#REF!</definedName>
    <definedName name="sealer.mowi" localSheetId="9">#REF!</definedName>
    <definedName name="sealer.mowi" localSheetId="17">#REF!</definedName>
    <definedName name="sealer.mowi" localSheetId="5">#REF!</definedName>
    <definedName name="sealer.mowi">#REF!</definedName>
    <definedName name="sealer.vini" localSheetId="9">#REF!</definedName>
    <definedName name="sealer.vini" localSheetId="17">#REF!</definedName>
    <definedName name="sealer.vini" localSheetId="5">#REF!</definedName>
    <definedName name="sealer.vini">#REF!</definedName>
    <definedName name="SED">'[178]BIAYA  ALAT'!$U$1957</definedName>
    <definedName name="sefeg">'[164]HRG SATUAN'!$G$17</definedName>
    <definedName name="sek" localSheetId="17">#REF!</definedName>
    <definedName name="sek">#REF!</definedName>
    <definedName name="sekali">'[3]Upah&amp;Bahan'!$C$43</definedName>
    <definedName name="Sekop" localSheetId="17">#REF!</definedName>
    <definedName name="Sekop">#REF!</definedName>
    <definedName name="Sekul" localSheetId="17">#REF!</definedName>
    <definedName name="Sekul">#REF!</definedName>
    <definedName name="Sembarang" localSheetId="17">#REF!</definedName>
    <definedName name="Sembarang">#REF!</definedName>
    <definedName name="Semen" localSheetId="17">#REF!</definedName>
    <definedName name="Semen" localSheetId="5">#REF!</definedName>
    <definedName name="Semen">#REF!</definedName>
    <definedName name="semen_50">'[112]HD-SIPIL'!$D$24</definedName>
    <definedName name="SEMEN_PUTIH">[132]Bahan!$M$90</definedName>
    <definedName name="semen_warna">'[112]HD-SIPIL'!$D$26</definedName>
    <definedName name="Semenpc40">[133]UPAH!$D$36</definedName>
    <definedName name="semenputih">'[101]dft-harga'!$G$96</definedName>
    <definedName name="seng" localSheetId="17">[131]Analisis!#REF!</definedName>
    <definedName name="seng">[131]Analisis!#REF!</definedName>
    <definedName name="seng.plat" localSheetId="17">[50]BAHAN!#REF!</definedName>
    <definedName name="seng.plat">[50]BAHAN!#REF!</definedName>
    <definedName name="seng_20_6">'[112]HD-SIPIL'!$D$52</definedName>
    <definedName name="seng_35_6">'[112]HD-SIPIL'!$D$51</definedName>
    <definedName name="SENG_BJLS">[132]Bahan!$M$91</definedName>
    <definedName name="seng_bjls_8kk" localSheetId="17">[27]HARGA!#REF!</definedName>
    <definedName name="seng_bjls_8kk">[27]HARGA!#REF!</definedName>
    <definedName name="seng3" localSheetId="17">[65]UPAH!#REF!</definedName>
    <definedName name="seng3">[65]UPAH!#REF!</definedName>
    <definedName name="seng35" localSheetId="17">[65]UPAH!#REF!</definedName>
    <definedName name="seng35">[65]UPAH!#REF!</definedName>
    <definedName name="senggelkecil">'[101]dft-harga'!$G$98</definedName>
    <definedName name="sengplat">[157]rekap!$D$29</definedName>
    <definedName name="septic_resapan">'[112]AHS-SIPIL'!$H$1180</definedName>
    <definedName name="septictank2" localSheetId="17">'[94]harga lama'!#REF!</definedName>
    <definedName name="septictank2">'[94]harga lama'!#REF!</definedName>
    <definedName name="septitank">'[108]ANALISA SNI'!$K$914</definedName>
    <definedName name="serlak" localSheetId="17">[50]BAHAN!#REF!</definedName>
    <definedName name="serlak">[50]BAHAN!#REF!</definedName>
    <definedName name="serup">[275]HARGA!$E$180</definedName>
    <definedName name="seumantok">[157]rekap!$D$42</definedName>
    <definedName name="sg" localSheetId="17">#REF!</definedName>
    <definedName name="sg">#REF!</definedName>
    <definedName name="sga" localSheetId="17">#REF!</definedName>
    <definedName name="sga">#REF!</definedName>
    <definedName name="SGFASFGA" hidden="1">[44]TJ1Q47!$E$7:$E$31</definedName>
    <definedName name="SHEET2">[199]ANALHASA!$J$108</definedName>
    <definedName name="shovel" localSheetId="17">#REF!</definedName>
    <definedName name="shovel">#REF!</definedName>
    <definedName name="siap2" localSheetId="17">'[71]R-MP2-98'!#REF!</definedName>
    <definedName name="siap2">'[71]R-MP2-98'!#REF!</definedName>
    <definedName name="siap3" localSheetId="17">'[71]R-MP2-98'!#REF!</definedName>
    <definedName name="siap3">'[71]R-MP2-98'!#REF!</definedName>
    <definedName name="siap4" localSheetId="17">'[71]R-MP2-98'!#REF!</definedName>
    <definedName name="siap4">'[71]R-MP2-98'!#REF!</definedName>
    <definedName name="siap5" localSheetId="17">'[72]R-MP'!#REF!</definedName>
    <definedName name="siap5">'[72]R-MP'!#REF!</definedName>
    <definedName name="siapakah">'[3]Upah&amp;Bahan'!$C$22</definedName>
    <definedName name="Siar" localSheetId="17">#REF!</definedName>
    <definedName name="Siar">#REF!</definedName>
    <definedName name="sibolga" localSheetId="17">'[276]8'!#REF!</definedName>
    <definedName name="sibolga">'[276]8'!#REF!</definedName>
    <definedName name="Sikatbaja" localSheetId="17">#REF!</definedName>
    <definedName name="Sikatbaja">#REF!</definedName>
    <definedName name="Sikatijuk" localSheetId="17">#REF!</definedName>
    <definedName name="Sikatijuk">#REF!</definedName>
    <definedName name="siku">'[2]Upah&amp;Bahan'!$C$20</definedName>
    <definedName name="silicon" localSheetId="17">[27]HARGA!#REF!</definedName>
    <definedName name="silicon">[27]HARGA!#REF!</definedName>
    <definedName name="SIPIL" localSheetId="17" hidden="1">'[277]GALIAN MEKANIS'!#REF!</definedName>
    <definedName name="SIPIL" hidden="1">'[277]GALIAN MEKANIS'!#REF!</definedName>
    <definedName name="SIRSANG" localSheetId="17">#REF!</definedName>
    <definedName name="SIRSANG">#REF!</definedName>
    <definedName name="Sirtu" localSheetId="9">#REF!</definedName>
    <definedName name="sirtu" localSheetId="17">#REF!</definedName>
    <definedName name="sirtu">#REF!</definedName>
    <definedName name="sisikbadak" localSheetId="17">[131]Analisis!#REF!</definedName>
    <definedName name="sisikbadak">[131]Analisis!#REF!</definedName>
    <definedName name="SITON" localSheetId="17">#REF!</definedName>
    <definedName name="SITON">#REF!</definedName>
    <definedName name="SK" localSheetId="17">#REF!</definedName>
    <definedName name="SK">#REF!</definedName>
    <definedName name="SLH" localSheetId="17">#REF!</definedName>
    <definedName name="SLH">#REF!</definedName>
    <definedName name="Slof" localSheetId="17">#REF!</definedName>
    <definedName name="Slof">#REF!</definedName>
    <definedName name="sloof" localSheetId="17">#REF!</definedName>
    <definedName name="sloof">#REF!</definedName>
    <definedName name="Sloof1" localSheetId="17">[116]ANALISA!#REF!</definedName>
    <definedName name="Sloof1">[116]ANALISA!#REF!</definedName>
    <definedName name="Sloof15.20" localSheetId="17">[116]ANALISA!#REF!</definedName>
    <definedName name="Sloof15.20">[116]ANALISA!#REF!</definedName>
    <definedName name="Sloof2" localSheetId="17">[116]ANALISA!#REF!</definedName>
    <definedName name="Sloof2">[116]ANALISA!#REF!</definedName>
    <definedName name="Sloof3" localSheetId="17">[116]ANALISA!#REF!</definedName>
    <definedName name="Sloof3">[116]ANALISA!#REF!</definedName>
    <definedName name="Sloof4" localSheetId="17">[116]ANALISA!#REF!</definedName>
    <definedName name="Sloof4">[116]ANALISA!#REF!</definedName>
    <definedName name="sm" localSheetId="17">#REF!</definedName>
    <definedName name="sm">#REF!</definedName>
    <definedName name="smu_hkbp" localSheetId="17">#REF!</definedName>
    <definedName name="smu_hkbp">#REF!</definedName>
    <definedName name="SNI">[14]alat!$BD$326</definedName>
    <definedName name="socket1" localSheetId="17">[50]BAHAN!#REF!</definedName>
    <definedName name="socket1">[50]BAHAN!#REF!</definedName>
    <definedName name="socket2" localSheetId="17">[50]BAHAN!#REF!</definedName>
    <definedName name="socket2">[50]BAHAN!#REF!</definedName>
    <definedName name="socket2.5" localSheetId="17">[50]BAHAN!#REF!</definedName>
    <definedName name="socket2.5">[50]BAHAN!#REF!</definedName>
    <definedName name="SOCKET25">[180]BAHAN!$L$35</definedName>
    <definedName name="socket4" localSheetId="17">[50]BAHAN!#REF!</definedName>
    <definedName name="socket4">[50]BAHAN!#REF!</definedName>
    <definedName name="SOE">[132]Bahan!$M$52</definedName>
    <definedName name="SOL" localSheetId="17">#REF!</definedName>
    <definedName name="SOL">#REF!</definedName>
    <definedName name="solar" localSheetId="17">'[94]harga lama'!#REF!</definedName>
    <definedName name="solar">'[94]harga lama'!#REF!</definedName>
    <definedName name="solarm" localSheetId="17">'[128]DU&amp;B'!#REF!</definedName>
    <definedName name="solarm">'[128]DU&amp;B'!#REF!</definedName>
    <definedName name="soper" localSheetId="17">[145]BAHAN!#REF!</definedName>
    <definedName name="soper">[145]BAHAN!#REF!</definedName>
    <definedName name="soptuk" localSheetId="17">[145]BAHAN!#REF!</definedName>
    <definedName name="soptuk">[145]BAHAN!#REF!</definedName>
    <definedName name="SP" localSheetId="17">#REF!</definedName>
    <definedName name="SP">#REF!</definedName>
    <definedName name="SPAN_UTAMA" localSheetId="17">[50]BAHAN!#REF!</definedName>
    <definedName name="SPAN_UTAMA">[50]BAHAN!#REF!</definedName>
    <definedName name="spc" localSheetId="17">#REF!</definedName>
    <definedName name="spc">#REF!</definedName>
    <definedName name="SpecialPrice" localSheetId="17" hidden="1">#REF!</definedName>
    <definedName name="SpecialPrice" hidden="1">#REF!</definedName>
    <definedName name="SPEMBA" localSheetId="17">#REF!</definedName>
    <definedName name="SPEMBA">#REF!</definedName>
    <definedName name="SPENING" localSheetId="17">'[52]1_boq'!#REF!</definedName>
    <definedName name="SPENING">'[52]1_boq'!#REF!</definedName>
    <definedName name="SPL.I.A">#N/A</definedName>
    <definedName name="SPL.I.B">#N/A</definedName>
    <definedName name="SPL.I.C">#N/A</definedName>
    <definedName name="SPL.II.A">#N/A</definedName>
    <definedName name="SPL.II.B">#N/A</definedName>
    <definedName name="SPL.II.C">#N/A</definedName>
    <definedName name="SPL.II.D">#N/A</definedName>
    <definedName name="SPL.II.E">#N/A</definedName>
    <definedName name="SPL.III.D">#N/A</definedName>
    <definedName name="SPL.III.E">#N/A</definedName>
    <definedName name="SPL.IIIA">#N/A</definedName>
    <definedName name="SPL.IIIB">#N/A</definedName>
    <definedName name="SPL.IIIC">#N/A</definedName>
    <definedName name="SPL.IV.A">#N/A</definedName>
    <definedName name="SPL.IV.B">#N/A</definedName>
    <definedName name="SPL.IV.C">#N/A</definedName>
    <definedName name="SPL.IV.D">#N/A</definedName>
    <definedName name="SPL.IV.E">#N/A</definedName>
    <definedName name="SPL.V.A">#N/A</definedName>
    <definedName name="SPL.V.B">#N/A</definedName>
    <definedName name="SPL.V.C">#N/A</definedName>
    <definedName name="SPL.V.D">#N/A</definedName>
    <definedName name="SPL.V.E">#N/A</definedName>
    <definedName name="spleet">[49]HASAT!$I$34</definedName>
    <definedName name="splIII" localSheetId="17">[65]ANALISA!#REF!</definedName>
    <definedName name="splIII">[65]ANALISA!#REF!</definedName>
    <definedName name="splIIIa" localSheetId="17">[65]ANALISA!#REF!</definedName>
    <definedName name="splIIIa">[65]ANALISA!#REF!</definedName>
    <definedName name="splIIIb" localSheetId="17">[65]ANALISA!#REF!</definedName>
    <definedName name="splIIIb">[65]ANALISA!#REF!</definedName>
    <definedName name="Split" localSheetId="17">#REF!</definedName>
    <definedName name="Split">#REF!</definedName>
    <definedName name="split1.2" localSheetId="9">#REF!</definedName>
    <definedName name="split1.2" localSheetId="17">#REF!</definedName>
    <definedName name="split1.2" localSheetId="5">#REF!</definedName>
    <definedName name="split1.2">#REF!</definedName>
    <definedName name="split2.3" localSheetId="9">#REF!</definedName>
    <definedName name="split2.3" localSheetId="17">#REF!</definedName>
    <definedName name="split2.3" localSheetId="5">#REF!</definedName>
    <definedName name="split2.3">#REF!</definedName>
    <definedName name="splIV" localSheetId="17">[65]ANALISA!#REF!</definedName>
    <definedName name="splIV">[65]ANALISA!#REF!</definedName>
    <definedName name="splIXa" localSheetId="17">[65]ANALISA!#REF!</definedName>
    <definedName name="splIXa">[65]ANALISA!#REF!</definedName>
    <definedName name="splIXb" localSheetId="17">[65]ANALISA!#REF!</definedName>
    <definedName name="splIXb">[65]ANALISA!#REF!</definedName>
    <definedName name="splIXc" localSheetId="17">[65]ANALISA!#REF!</definedName>
    <definedName name="splIXc">[65]ANALISA!#REF!</definedName>
    <definedName name="splovii" localSheetId="17">[65]ANALISA!#REF!</definedName>
    <definedName name="splovii">[65]ANALISA!#REF!</definedName>
    <definedName name="SPLT" localSheetId="17">#REF!</definedName>
    <definedName name="SPLT">#REF!</definedName>
    <definedName name="splve1" localSheetId="17">[65]ANALISA!#REF!</definedName>
    <definedName name="splve1">[65]ANALISA!#REF!</definedName>
    <definedName name="splve2" localSheetId="17">[65]ANALISA!#REF!</definedName>
    <definedName name="splve2">[65]ANALISA!#REF!</definedName>
    <definedName name="splve3" localSheetId="17">[65]ANALISA!#REF!</definedName>
    <definedName name="splve3">[65]ANALISA!#REF!</definedName>
    <definedName name="splve4" localSheetId="17">[65]ANALISA!#REF!</definedName>
    <definedName name="splve4">[65]ANALISA!#REF!</definedName>
    <definedName name="splve5" localSheetId="17">[65]ANALISA!#REF!</definedName>
    <definedName name="splve5">[65]ANALISA!#REF!</definedName>
    <definedName name="splve6" localSheetId="17">[65]ANALISA!#REF!</definedName>
    <definedName name="splve6">[65]ANALISA!#REF!</definedName>
    <definedName name="splvf1" localSheetId="17">[65]ANALISA!#REF!</definedName>
    <definedName name="splvf1">[65]ANALISA!#REF!</definedName>
    <definedName name="splvf2" localSheetId="17">[65]ANALISA!#REF!</definedName>
    <definedName name="splvf2">[65]ANALISA!#REF!</definedName>
    <definedName name="splvf3" localSheetId="17">[65]ANALISA!#REF!</definedName>
    <definedName name="splvf3">[65]ANALISA!#REF!</definedName>
    <definedName name="splvf4" localSheetId="17">[65]ANALISA!#REF!</definedName>
    <definedName name="splvf4">[65]ANALISA!#REF!</definedName>
    <definedName name="splvf5" localSheetId="17">[65]ANALISA!#REF!</definedName>
    <definedName name="splvf5">[65]ANALISA!#REF!</definedName>
    <definedName name="splvh" localSheetId="17">[65]ANALISA!#REF!</definedName>
    <definedName name="splvh">[65]ANALISA!#REF!</definedName>
    <definedName name="splVI" localSheetId="17">[65]ANALISA!#REF!</definedName>
    <definedName name="splVI">[65]ANALISA!#REF!</definedName>
    <definedName name="splvi1" localSheetId="17">[65]ANALISA!#REF!</definedName>
    <definedName name="splvi1">[65]ANALISA!#REF!</definedName>
    <definedName name="splvi2" localSheetId="17">[65]ANALISA!#REF!</definedName>
    <definedName name="splvi2">[65]ANALISA!#REF!</definedName>
    <definedName name="splvi3" localSheetId="17">[65]ANALISA!#REF!</definedName>
    <definedName name="splvi3">[65]ANALISA!#REF!</definedName>
    <definedName name="splVIa" localSheetId="17">[65]ANALISA!#REF!</definedName>
    <definedName name="splVIa">[65]ANALISA!#REF!</definedName>
    <definedName name="splVII" localSheetId="17">[65]ANALISA!#REF!</definedName>
    <definedName name="splVII">[65]ANALISA!#REF!</definedName>
    <definedName name="splVIIa" localSheetId="17">[65]ANALISA!#REF!</definedName>
    <definedName name="splVIIa">[65]ANALISA!#REF!</definedName>
    <definedName name="splVIIb" localSheetId="17">[65]ANALISA!#REF!</definedName>
    <definedName name="splVIIb">[65]ANALISA!#REF!</definedName>
    <definedName name="splVIIc" localSheetId="17">[65]ANALISA!#REF!</definedName>
    <definedName name="splVIIc">[65]ANALISA!#REF!</definedName>
    <definedName name="splVIII" localSheetId="17">[65]ANALISA!#REF!</definedName>
    <definedName name="splVIII">[65]ANALISA!#REF!</definedName>
    <definedName name="splvk" localSheetId="17">[65]ANALISA!#REF!</definedName>
    <definedName name="splvk">[65]ANALISA!#REF!</definedName>
    <definedName name="splXIb" localSheetId="17">[65]ANALISA!#REF!</definedName>
    <definedName name="splXIb">[65]ANALISA!#REF!</definedName>
    <definedName name="SPPD1" localSheetId="17">#REF!</definedName>
    <definedName name="SPPD1">#REF!</definedName>
    <definedName name="SPPD2" localSheetId="17">#REF!</definedName>
    <definedName name="SPPD2">#REF!</definedName>
    <definedName name="SPRAYER" localSheetId="17">#REF!</definedName>
    <definedName name="SPRAYER">#REF!</definedName>
    <definedName name="SREHAB" localSheetId="17">'[52]1_boq'!#REF!</definedName>
    <definedName name="SREHAB">'[52]1_boq'!#REF!</definedName>
    <definedName name="ss" localSheetId="17">#REF!</definedName>
    <definedName name="ss">#REF!</definedName>
    <definedName name="SSD" localSheetId="17">#REF!</definedName>
    <definedName name="SSD">#REF!</definedName>
    <definedName name="SSN" localSheetId="17">#REF!</definedName>
    <definedName name="SSN">#REF!</definedName>
    <definedName name="ST" localSheetId="17">[145]BAHAN!#REF!</definedName>
    <definedName name="ST">[145]BAHAN!#REF!</definedName>
    <definedName name="stairnzing" localSheetId="9">#REF!</definedName>
    <definedName name="stairnzing" localSheetId="17">#REF!</definedName>
    <definedName name="stairnzing" localSheetId="5">#REF!</definedName>
    <definedName name="stairnzing">#REF!</definedName>
    <definedName name="stamper" localSheetId="17">[278]harga!#REF!</definedName>
    <definedName name="stamper">[278]harga!#REF!</definedName>
    <definedName name="STD" localSheetId="17">#REF!</definedName>
    <definedName name="STD">#REF!</definedName>
    <definedName name="steel" localSheetId="9">'[152]WF '!#REF!</definedName>
    <definedName name="steel" localSheetId="17">'[153]WF '!#REF!</definedName>
    <definedName name="steel" localSheetId="5">'[153]WF '!#REF!</definedName>
    <definedName name="steel">'[153]WF '!#REF!</definedName>
    <definedName name="stektiang" localSheetId="17">#REF!</definedName>
    <definedName name="stektiang">#REF!</definedName>
    <definedName name="Step_Nozing" localSheetId="9">#REF!</definedName>
    <definedName name="Step_Nozing" localSheetId="17">#REF!</definedName>
    <definedName name="Step_Nozing">#REF!</definedName>
    <definedName name="stifener_12">'[112]Laporan Mingguan'!$I$385</definedName>
    <definedName name="stone" localSheetId="17">#REF!</definedName>
    <definedName name="stone">#REF!</definedName>
    <definedName name="STONECRUSHER">'[74]5-ALAT(1)'!$A$1244:$J$1305</definedName>
    <definedName name="stop" localSheetId="17">[65]UPAH!#REF!</definedName>
    <definedName name="stop">[65]UPAH!#REF!</definedName>
    <definedName name="stop_kran1_2">'[112]HD-SIPIL'!$D$112</definedName>
    <definedName name="STOPKONTAK" localSheetId="17">#REF!</definedName>
    <definedName name="STOPKONTAK">#REF!</definedName>
    <definedName name="str" localSheetId="17">#REF!</definedName>
    <definedName name="str">#REF!</definedName>
    <definedName name="stress">'[3]Upah&amp;Bahan'!$C$19</definedName>
    <definedName name="Stripping" localSheetId="17">#REF!</definedName>
    <definedName name="Stripping">#REF!</definedName>
    <definedName name="Struktur" localSheetId="9">#REF!</definedName>
    <definedName name="STRUKTUR" localSheetId="17">'[64]Kuantitas &amp; Harga'!#REF!</definedName>
    <definedName name="Struktur" localSheetId="6">#REF!</definedName>
    <definedName name="STRUKTUR" localSheetId="5">'[64]Kuantitas &amp; Harga'!#REF!</definedName>
    <definedName name="STRUKTUR">'[64]Kuantitas &amp; Harga'!#REF!</definedName>
    <definedName name="STS" localSheetId="17">#REF!</definedName>
    <definedName name="STS">#REF!</definedName>
    <definedName name="sub_grade">'[112]AHS-SIPIL'!$H$118</definedName>
    <definedName name="subbase">'[112]AHS-SIPIL'!$H$156</definedName>
    <definedName name="SUBKONTRAKTOR" localSheetId="17">#REF!</definedName>
    <definedName name="SUBKONTRAKTOR">#REF!</definedName>
    <definedName name="SukuBunga" localSheetId="17">#REF!</definedName>
    <definedName name="SukuBunga">#REF!</definedName>
    <definedName name="SUM_G52_G83">[74]BOQ!$I$94</definedName>
    <definedName name="sunloid" localSheetId="9">#REF!</definedName>
    <definedName name="sunloid" localSheetId="17">#REF!</definedName>
    <definedName name="sunloid" localSheetId="5">#REF!</definedName>
    <definedName name="sunloid">#REF!</definedName>
    <definedName name="sup.4b" localSheetId="17">[50]ANALISA!#REF!</definedName>
    <definedName name="sup.4b">[50]ANALISA!#REF!</definedName>
    <definedName name="SUP.V">[82]ANALISA!$L$106</definedName>
    <definedName name="sup.v.a">[279]ANALISA!$N$257</definedName>
    <definedName name="SUP.V1">[82]ANALISA!$L$145</definedName>
    <definedName name="SUP.V2">[82]ANALISA!$L$167</definedName>
    <definedName name="SUP.V3">[82]ANALISA!$L$189</definedName>
    <definedName name="SUP.V4">[82]ANALISA!$L$211</definedName>
    <definedName name="SUP.VA">[176]ANALISA!$L$123</definedName>
    <definedName name="Superdek" localSheetId="17">#REF!</definedName>
    <definedName name="Superdek">#REF!</definedName>
    <definedName name="SUPIR">[50]UPAH!$K$21</definedName>
    <definedName name="Supl._V" localSheetId="17">#REF!</definedName>
    <definedName name="Supl._V">#REF!</definedName>
    <definedName name="SUPL.5C" localSheetId="9">#REF!</definedName>
    <definedName name="SUPL.5C" localSheetId="17">#REF!</definedName>
    <definedName name="SUPL.5C" localSheetId="5">#REF!</definedName>
    <definedName name="SUPL.5C">#REF!</definedName>
    <definedName name="SUPL.9" localSheetId="9">#REF!</definedName>
    <definedName name="SUPL.9" localSheetId="17">#REF!</definedName>
    <definedName name="SUPL.9" localSheetId="5">#REF!</definedName>
    <definedName name="SUPL.9">#REF!</definedName>
    <definedName name="SUPL.9A" localSheetId="9">#REF!</definedName>
    <definedName name="SUPL.9A" localSheetId="17">#REF!</definedName>
    <definedName name="SUPL.9A">#REF!</definedName>
    <definedName name="SUPL.III1">[82]ANALISA!$L$406</definedName>
    <definedName name="SUPL.III2">[82]ANALISA!$L$415</definedName>
    <definedName name="SUPL.IV" localSheetId="17">[21]Anl!#REF!</definedName>
    <definedName name="SUPL.IV">[21]Anl!#REF!</definedName>
    <definedName name="Supl.IV.1">[81]ANALISA!$L$996</definedName>
    <definedName name="Supl.IV.2">[81]ANALISA!$L$1000</definedName>
    <definedName name="Supl.IV.a">[81]ANALISA!$L$1010</definedName>
    <definedName name="Supl.IV.a.1">[81]ANALISA!$L$1014</definedName>
    <definedName name="Supl.IV.a.2">[81]ANALISA!$L$1018</definedName>
    <definedName name="Supl.IV.b">[81]ANALISA!$L$1028</definedName>
    <definedName name="Supl.IV.b.1">[81]ANALISA!$L$1032</definedName>
    <definedName name="Supl.IV.b.2">[81]ANALISA!$L$1036</definedName>
    <definedName name="Supl.IV.c">[81]ANALISA!$L$1046</definedName>
    <definedName name="Supl.IV.c.1">[81]ANALISA!$L$1050</definedName>
    <definedName name="Supl.IV.c.2">[81]ANALISA!$L$1054</definedName>
    <definedName name="supl.ivb">[245]ANALISA!$N$313</definedName>
    <definedName name="Supl.IX">[81]ANALISA!$L$1269</definedName>
    <definedName name="Supl.IX.1">[81]ANALISA!$L$1273</definedName>
    <definedName name="Supl.IX.2">[81]ANALISA!$L$1277</definedName>
    <definedName name="SUPL.V" localSheetId="17">[21]Anl!#REF!</definedName>
    <definedName name="SUPL.V">[21]Anl!#REF!</definedName>
    <definedName name="SUPL.VA" localSheetId="9">#REF!</definedName>
    <definedName name="SUPL.VA" localSheetId="17">#REF!</definedName>
    <definedName name="SUPL.VA">#REF!</definedName>
    <definedName name="SUPL.VB" localSheetId="9">#REF!</definedName>
    <definedName name="SUPL.VB" localSheetId="17">#REF!</definedName>
    <definedName name="SUPL.VB">#REF!</definedName>
    <definedName name="SUPL.VC" localSheetId="9">#REF!</definedName>
    <definedName name="SUPL.VC" localSheetId="17">#REF!</definedName>
    <definedName name="SUPL.VC">#REF!</definedName>
    <definedName name="SUPL.VD" localSheetId="9">#REF!</definedName>
    <definedName name="SUPL.VD" localSheetId="17">#REF!</definedName>
    <definedName name="SUPL.VD">#REF!</definedName>
    <definedName name="SUPL.VE" localSheetId="9">#REF!</definedName>
    <definedName name="SUPL.VE" localSheetId="17">#REF!</definedName>
    <definedName name="SUPL.VE">#REF!</definedName>
    <definedName name="SUPL.VF" localSheetId="9">#REF!</definedName>
    <definedName name="SUPL.VF" localSheetId="17">#REF!</definedName>
    <definedName name="SUPL.VF">#REF!</definedName>
    <definedName name="SUPL.VG" localSheetId="9">#REF!</definedName>
    <definedName name="SUPL.VG" localSheetId="17">#REF!</definedName>
    <definedName name="SUPL.VG">#REF!</definedName>
    <definedName name="SUPL.VH" localSheetId="9">#REF!</definedName>
    <definedName name="SUPL.VH" localSheetId="17">#REF!</definedName>
    <definedName name="SUPL.VH">#REF!</definedName>
    <definedName name="SUPL.VIII" localSheetId="17">[21]Anl!#REF!</definedName>
    <definedName name="SUPL.VIII">[21]Anl!#REF!</definedName>
    <definedName name="Supl.VIII.1">[81]ANALISA!$L$1256</definedName>
    <definedName name="Supl.VIII.2">[81]ANALISA!$L$1260</definedName>
    <definedName name="Supl_IVb" localSheetId="17">[50]ANALISA!#REF!</definedName>
    <definedName name="Supl_IVb">[50]ANALISA!#REF!</definedName>
    <definedName name="SUPL_V">[86]Analisa!$L$321</definedName>
    <definedName name="supl_viii" localSheetId="17">[50]ANALISA!#REF!</definedName>
    <definedName name="supl_viii">[50]ANALISA!#REF!</definedName>
    <definedName name="Supliiib" localSheetId="17">[119]ANALISA!#REF!</definedName>
    <definedName name="Supliiib">[119]ANALISA!#REF!</definedName>
    <definedName name="supliva">[120]ANALISA!$G$116</definedName>
    <definedName name="suplivg" localSheetId="17">[119]ANALISA!#REF!</definedName>
    <definedName name="suplivg">[119]ANALISA!#REF!</definedName>
    <definedName name="suptuk" localSheetId="17">[145]BAHAN!#REF!</definedName>
    <definedName name="suptuk">[145]BAHAN!#REF!</definedName>
    <definedName name="surarrrrrt" localSheetId="17">#REF!</definedName>
    <definedName name="surarrrrrt">#REF!</definedName>
    <definedName name="surat" localSheetId="17">#REF!</definedName>
    <definedName name="surat">#REF!</definedName>
    <definedName name="surface_m2">'[112]AHS-SIPIL'!$H$197</definedName>
    <definedName name="SV" localSheetId="17">#REF!</definedName>
    <definedName name="SV">#REF!</definedName>
    <definedName name="swpclm">[49]HASAT!$I$62</definedName>
    <definedName name="t" localSheetId="17">#REF!</definedName>
    <definedName name="t">#REF!</definedName>
    <definedName name="t.batu" localSheetId="17">#REF!</definedName>
    <definedName name="t.batu">#REF!</definedName>
    <definedName name="t.cat" localSheetId="17">#REF!</definedName>
    <definedName name="t.cat">#REF!</definedName>
    <definedName name="t.sabun" localSheetId="9">#REF!</definedName>
    <definedName name="t.sabun" localSheetId="17">#REF!</definedName>
    <definedName name="t.sabun">#REF!</definedName>
    <definedName name="tabel">[144]ALAT!$H$12:$L$45</definedName>
    <definedName name="Tabel_Analisa" localSheetId="9">#REF!</definedName>
    <definedName name="Tabel_Analisa" localSheetId="17">#REF!</definedName>
    <definedName name="Tabel_Analisa">#REF!</definedName>
    <definedName name="Tabel_Besi" localSheetId="9">#REF!</definedName>
    <definedName name="Tabel_Besi" localSheetId="17">#REF!</definedName>
    <definedName name="Tabel_Besi" localSheetId="6">#REF!</definedName>
    <definedName name="Tabel_Besi">#REF!</definedName>
    <definedName name="tABEL_BESII" localSheetId="9">#REF!</definedName>
    <definedName name="tABEL_BESII" localSheetId="17">#REF!</definedName>
    <definedName name="tABEL_BESII">#REF!</definedName>
    <definedName name="Tabel_Harga" localSheetId="9">#REF!</definedName>
    <definedName name="Tabel_Harga" localSheetId="17">#REF!</definedName>
    <definedName name="Tabel_Harga">#REF!</definedName>
    <definedName name="Tabel_Sanitari" localSheetId="9">#REF!</definedName>
    <definedName name="Tabel_Sanitari" localSheetId="17">#REF!</definedName>
    <definedName name="Tabel_Sanitari">#REF!</definedName>
    <definedName name="table" localSheetId="17" hidden="1">[179]H.Satuan!#REF!</definedName>
    <definedName name="table" hidden="1">[179]H.Satuan!#REF!</definedName>
    <definedName name="TAKSIR.1">[81]ANALISA!$L$266</definedName>
    <definedName name="TAKSIR.1.1">[81]ANALISA!$L$270</definedName>
    <definedName name="Taksir.1.a">'[177]ANALISA BOW'!$L$262</definedName>
    <definedName name="Taksir.2">[81]ANALISA!$L$1068</definedName>
    <definedName name="Taksir.3">[81]ANALISA!$L$1287</definedName>
    <definedName name="Taksir.3.1">[81]ANALISA!$L$1291</definedName>
    <definedName name="Taksir.3.2">[81]ANALISA!$L$1295</definedName>
    <definedName name="Taksir.3.3">[81]ANALISA!$L$1299</definedName>
    <definedName name="Taksir.4">[81]ANALISA!$L$1311</definedName>
    <definedName name="Taksir.4.1">[81]ANALISA!$L$1315</definedName>
    <definedName name="Taksir.4.2">[81]ANALISA!$L$1319</definedName>
    <definedName name="Taksir.4.3">[81]ANALISA!$L$1323</definedName>
    <definedName name="Taksir.5">[81]ANALISA!$L$1335</definedName>
    <definedName name="Taksir.5.1">[81]ANALISA!$L$1339</definedName>
    <definedName name="Taksir.5.2">[81]ANALISA!$L$1343</definedName>
    <definedName name="Taksir.6">[81]ANALISA!$L$1535</definedName>
    <definedName name="Taksir.7">[81]ANALISA!$L$1683</definedName>
    <definedName name="Taksir.7.1">[81]ANALISA!$L$1687</definedName>
    <definedName name="Taksir.8">[81]ANALISA!$L$1703</definedName>
    <definedName name="Taksir.8.1">[81]ANALISA!$L$1707</definedName>
    <definedName name="TAKSIR1.2">[81]ANALISA!$L$274</definedName>
    <definedName name="talang" localSheetId="17">[50]ANALISA!#REF!</definedName>
    <definedName name="talang">[50]ANALISA!#REF!</definedName>
    <definedName name="tamper" localSheetId="17">#REF!</definedName>
    <definedName name="tamper">#REF!</definedName>
    <definedName name="TAMPING" localSheetId="17">#REF!</definedName>
    <definedName name="TAMPING">#REF!</definedName>
    <definedName name="tamu">'[2]Upah&amp;Bahan'!$C$62</definedName>
    <definedName name="TAN" localSheetId="17">#REF!</definedName>
    <definedName name="TAN">#REF!</definedName>
    <definedName name="TANAH" localSheetId="9">#REF!</definedName>
    <definedName name="TANAH" localSheetId="17">#REF!</definedName>
    <definedName name="TANAH" localSheetId="5">#REF!</definedName>
    <definedName name="TANAH">#REF!</definedName>
    <definedName name="TANAH_PILIHAN" localSheetId="17">#REF!</definedName>
    <definedName name="TANAH_PILIHAN">#REF!</definedName>
    <definedName name="Tanah_timbun" localSheetId="9">#REF!</definedName>
    <definedName name="TANAH_TIMBUN" localSheetId="17">#REF!</definedName>
    <definedName name="TANAH_TIMBUN">#REF!</definedName>
    <definedName name="TanahTimbun" localSheetId="17">[27]ANL!#REF!</definedName>
    <definedName name="TanahTimbun">[27]ANL!#REF!</definedName>
    <definedName name="Tanahurug" localSheetId="17">'[94]harga lama'!#REF!</definedName>
    <definedName name="Tanahurug">'[94]harga lama'!#REF!</definedName>
    <definedName name="Tandem">[157]rekap!$D$80</definedName>
    <definedName name="TANDEM_ROLLER" localSheetId="17">#REF!</definedName>
    <definedName name="TANDEM_ROLLER">#REF!</definedName>
    <definedName name="TANDEMROLLER">'[74]5-ALAT(1)'!$A$996:$J$1057</definedName>
    <definedName name="TANGGAL">'[280]Hrg Satuan &amp; Upah'!$E$67</definedName>
    <definedName name="TANGGAL1">[136]ISI!$E$7</definedName>
    <definedName name="tanjd" localSheetId="17" hidden="1">[179]H.Satuan!#REF!</definedName>
    <definedName name="tanjd" hidden="1">[179]H.Satuan!#REF!</definedName>
    <definedName name="TANKAR">[199]ANALHASA!$J$94</definedName>
    <definedName name="tanker">'[112]HD-SIPIL'!$D$150</definedName>
    <definedName name="Tantim">[281]Dafhrg!$H$97</definedName>
    <definedName name="tapak" localSheetId="17">[131]Analisis!#REF!</definedName>
    <definedName name="tapak">[131]Analisis!#REF!</definedName>
    <definedName name="target">[135]INPUT!$E$14</definedName>
    <definedName name="TATIM" localSheetId="17">#REF!</definedName>
    <definedName name="TATIM">#REF!</definedName>
    <definedName name="Tatu" localSheetId="17">#REF!</definedName>
    <definedName name="Tatu">#REF!</definedName>
    <definedName name="TB" localSheetId="17">#REF!</definedName>
    <definedName name="TB">#REF!</definedName>
    <definedName name="tbat">'[138]DU&amp;B'!$F$13</definedName>
    <definedName name="TBB" localSheetId="17">#REF!</definedName>
    <definedName name="TBB">#REF!</definedName>
    <definedName name="TBBST" localSheetId="17">#REF!</definedName>
    <definedName name="TBBST">#REF!</definedName>
    <definedName name="TBBT" localSheetId="17">#REF!</definedName>
    <definedName name="TBBT">#REF!</definedName>
    <definedName name="tbl_ProdInfo" localSheetId="17" hidden="1">#REF!</definedName>
    <definedName name="tbl_ProdInfo" hidden="1">#REF!</definedName>
    <definedName name="TBP" localSheetId="17">#REF!</definedName>
    <definedName name="TBP">#REF!</definedName>
    <definedName name="TBPT" localSheetId="17">#REF!</definedName>
    <definedName name="TBPT">#REF!</definedName>
    <definedName name="TBST" localSheetId="17">#REF!</definedName>
    <definedName name="TBST">#REF!</definedName>
    <definedName name="TBT" localSheetId="17">#REF!</definedName>
    <definedName name="TBT">#REF!</definedName>
    <definedName name="TC" localSheetId="17">#REF!</definedName>
    <definedName name="TC">#REF!</definedName>
    <definedName name="TCST" localSheetId="17">#REF!</definedName>
    <definedName name="TCST">#REF!</definedName>
    <definedName name="TCT" localSheetId="17">#REF!</definedName>
    <definedName name="TCT">#REF!</definedName>
    <definedName name="TDN" localSheetId="17">#REF!</definedName>
    <definedName name="TDN">#REF!</definedName>
    <definedName name="TDS" localSheetId="17">#REF!</definedName>
    <definedName name="TDS">#REF!</definedName>
    <definedName name="teak" localSheetId="17">[65]UPAH!#REF!</definedName>
    <definedName name="teak">[65]UPAH!#REF!</definedName>
    <definedName name="team">'[2]Upah&amp;Bahan'!$C$68</definedName>
    <definedName name="Tebas" localSheetId="17">#REF!</definedName>
    <definedName name="Tebas">#REF!</definedName>
    <definedName name="TED" localSheetId="17">#REF!</definedName>
    <definedName name="TED">#REF!</definedName>
    <definedName name="Tegel" localSheetId="17">#REF!</definedName>
    <definedName name="Tegel">#REF!</definedName>
    <definedName name="tegel_semen_30x30">[132]Bahan!$M$95</definedName>
    <definedName name="Tempat">[140]REKAP!$I$27</definedName>
    <definedName name="Tempatmasak" localSheetId="17">[278]harga!#REF!</definedName>
    <definedName name="Tempatmasak">[278]harga!#REF!</definedName>
    <definedName name="TempatSabun">'[127]Analisa Harga Satuan'!$G$1847</definedName>
    <definedName name="tepas" localSheetId="17">[50]BAHAN!#REF!</definedName>
    <definedName name="tepas">[50]BAHAN!#REF!</definedName>
    <definedName name="ter" localSheetId="17">#REF!</definedName>
    <definedName name="ter">#REF!</definedName>
    <definedName name="terbilang">[99]Sheet1!$C$9</definedName>
    <definedName name="terntang" localSheetId="9">#REF!</definedName>
    <definedName name="terntang" localSheetId="17">#REF!</definedName>
    <definedName name="terntang" localSheetId="5">#REF!</definedName>
    <definedName name="terntang">#REF!</definedName>
    <definedName name="test" localSheetId="17" hidden="1">'[282]GALIAN MEKANIS'!#REF!</definedName>
    <definedName name="test" hidden="1">'[282]GALIAN MEKANIS'!#REF!</definedName>
    <definedName name="tgl" localSheetId="17">#REF!</definedName>
    <definedName name="tgl">#REF!</definedName>
    <definedName name="THREEWHEELROLLER">'[74]5-ALAT(1)'!$A$934:$J$995</definedName>
    <definedName name="tht" localSheetId="17">#REF!</definedName>
    <definedName name="tht">#REF!</definedName>
    <definedName name="Tiang_pancang" localSheetId="9">#REF!</definedName>
    <definedName name="Tiang_pancang" localSheetId="17">#REF!</definedName>
    <definedName name="Tiang_pancang">#REF!</definedName>
    <definedName name="tiang_polos" localSheetId="17">[27]HARGA!#REF!</definedName>
    <definedName name="tiang_polos">[27]HARGA!#REF!</definedName>
    <definedName name="timbun" localSheetId="17">#REF!</definedName>
    <definedName name="timbun">#REF!</definedName>
    <definedName name="timbunan" localSheetId="17">#REF!</definedName>
    <definedName name="timbunan">#REF!</definedName>
    <definedName name="timbunan_tanah_kembali">'[112]AHS-SIPIL'!$H$100</definedName>
    <definedName name="timbunankembali">[115]ANALISA!$H$43</definedName>
    <definedName name="timbunanpasir" localSheetId="17">[131]Analisis!#REF!</definedName>
    <definedName name="timbunanpasir">[131]Analisis!#REF!</definedName>
    <definedName name="timbunantanah" localSheetId="17">[131]Analisis!#REF!</definedName>
    <definedName name="timbunantanah">[131]Analisis!#REF!</definedName>
    <definedName name="time">'[164]HRG SATUAN'!$G$21</definedName>
    <definedName name="TIMSIR" localSheetId="17">#REF!</definedName>
    <definedName name="TIMSIR">#REF!</definedName>
    <definedName name="TIMTANAH" localSheetId="17">#REF!</definedName>
    <definedName name="TIMTANAH">#REF!</definedName>
    <definedName name="Tiner" localSheetId="17">#REF!</definedName>
    <definedName name="Tiner">#REF!</definedName>
    <definedName name="Tinner" localSheetId="17">'[94]harga lama'!#REF!</definedName>
    <definedName name="Tinner">'[94]harga lama'!#REF!</definedName>
    <definedName name="tire_roler" localSheetId="17">#REF!</definedName>
    <definedName name="tire_roler">#REF!</definedName>
    <definedName name="TIREROLLER" localSheetId="17">#REF!</definedName>
    <definedName name="TIREROLLER">#REF!</definedName>
    <definedName name="tisu">'[112]HD-SIPIL'!$D$103</definedName>
    <definedName name="tk" localSheetId="17">#REF!</definedName>
    <definedName name="tk">#REF!</definedName>
    <definedName name="TK_01">'[89]HRG BHN'!$G$435</definedName>
    <definedName name="TK_03">'[89]HRG BHN'!$G$437</definedName>
    <definedName name="TK_04">'[89]HRG BHN'!$G$441</definedName>
    <definedName name="Tk_Batu_T">[232]Upah!$C$11</definedName>
    <definedName name="Tk_Cat_ST">[233]Upah!$D$19</definedName>
    <definedName name="tkg" localSheetId="9">#REF!</definedName>
    <definedName name="tkg" localSheetId="17">#REF!</definedName>
    <definedName name="tkg" localSheetId="5">#REF!</definedName>
    <definedName name="tkg">#REF!</definedName>
    <definedName name="TKST" localSheetId="17">#REF!</definedName>
    <definedName name="TKST">#REF!</definedName>
    <definedName name="TKT" localSheetId="17">#REF!</definedName>
    <definedName name="TKT">#REF!</definedName>
    <definedName name="TLK_UKUR" localSheetId="17">#REF!</definedName>
    <definedName name="TLK_UKUR">#REF!</definedName>
    <definedName name="tm3000ltr">[49]HASAT!$I$77</definedName>
    <definedName name="tmptTGL">[84]INPUT!$E$16</definedName>
    <definedName name="tok" localSheetId="17">#REF!</definedName>
    <definedName name="tok">#REF!</definedName>
    <definedName name="tokeku">[283]Harga!$H$14</definedName>
    <definedName name="TONPE">[222]Analisa!$M$167</definedName>
    <definedName name="topkran" localSheetId="17">[65]UPAH!#REF!</definedName>
    <definedName name="topkran">[65]UPAH!#REF!</definedName>
    <definedName name="TOTAL1">'[61]1st'!$AU$12:$AU$503</definedName>
    <definedName name="toti" localSheetId="17">[65]UPAH!#REF!</definedName>
    <definedName name="toti">[65]UPAH!#REF!</definedName>
    <definedName name="tp" localSheetId="17">#REF!</definedName>
    <definedName name="tp">#REF!</definedName>
    <definedName name="tp_50" localSheetId="17">#REF!</definedName>
    <definedName name="tp_50">#REF!</definedName>
    <definedName name="TPBST" localSheetId="17">#REF!</definedName>
    <definedName name="TPBST">#REF!</definedName>
    <definedName name="TR">[49]HASAT!$I$83</definedName>
    <definedName name="TRACKLOADER" localSheetId="17">#REF!</definedName>
    <definedName name="TRACKLOADER">#REF!</definedName>
    <definedName name="TRACKSTANG" localSheetId="17">[50]BAHAN!#REF!</definedName>
    <definedName name="TRACKSTANG">[50]BAHAN!#REF!</definedName>
    <definedName name="TRAFEL">[180]BAHAN!$L$41</definedName>
    <definedName name="TRAILLER" localSheetId="17">#REF!</definedName>
    <definedName name="TRAILLER">#REF!</definedName>
    <definedName name="traktor" localSheetId="17">#REF!</definedName>
    <definedName name="traktor">#REF!</definedName>
    <definedName name="tranmisi" localSheetId="17">'[128]DU&amp;B'!#REF!</definedName>
    <definedName name="tranmisi">'[128]DU&amp;B'!#REF!</definedName>
    <definedName name="Trans" localSheetId="17">#REF!</definedName>
    <definedName name="Trans">#REF!</definedName>
    <definedName name="Transmisi" localSheetId="17">#REF!</definedName>
    <definedName name="Transmisi">#REF!</definedName>
    <definedName name="Transport" localSheetId="17">#REF!</definedName>
    <definedName name="Transport">#REF!</definedName>
    <definedName name="travel" localSheetId="17">[50]BAHAN!#REF!</definedName>
    <definedName name="travel">[50]BAHAN!#REF!</definedName>
    <definedName name="TRER">[284]DKH!$J$232</definedName>
    <definedName name="tri.6">[126]BAHAN!$L$88</definedName>
    <definedName name="Trip1" localSheetId="17">#REF!</definedName>
    <definedName name="Trip1">#REF!</definedName>
    <definedName name="Trip2" localSheetId="17">#REF!</definedName>
    <definedName name="Trip2">#REF!</definedName>
    <definedName name="triplek_alumn">'[112]HD-SIPIL'!$D$35</definedName>
    <definedName name="triplek18">'[112]HD-SIPIL'!$D$34</definedName>
    <definedName name="triplek4">'[112]HD-SIPIL'!$D$30</definedName>
    <definedName name="tripleks4" localSheetId="17">[50]BAHAN!#REF!</definedName>
    <definedName name="tripleks4">[50]BAHAN!#REF!</definedName>
    <definedName name="truck35ton" localSheetId="17">#REF!</definedName>
    <definedName name="truck35ton">#REF!</definedName>
    <definedName name="trucktangki" localSheetId="17">#REF!</definedName>
    <definedName name="trucktangki">#REF!</definedName>
    <definedName name="truk_mixer" localSheetId="17">#REF!</definedName>
    <definedName name="truk_mixer">#REF!</definedName>
    <definedName name="ts">[285]ts!$A$1:$IV$14</definedName>
    <definedName name="TSL" localSheetId="17">#REF!</definedName>
    <definedName name="TSL">#REF!</definedName>
    <definedName name="TSN" localSheetId="17">#REF!</definedName>
    <definedName name="TSN">#REF!</definedName>
    <definedName name="TSS" localSheetId="17">#REF!</definedName>
    <definedName name="TSS">#REF!</definedName>
    <definedName name="tt" localSheetId="17">#REF!</definedName>
    <definedName name="tt">#REF!</definedName>
    <definedName name="ttim" localSheetId="17">'[207]DU&amp;B'!#REF!</definedName>
    <definedName name="ttim">'[207]DU&amp;B'!#REF!</definedName>
    <definedName name="TTPASIEN">#N/A</definedName>
    <definedName name="tu" localSheetId="17">#REF!</definedName>
    <definedName name="tu">#REF!</definedName>
    <definedName name="TUCAH" localSheetId="17">#REF!</definedName>
    <definedName name="TUCAH">#REF!</definedName>
    <definedName name="tugboat" localSheetId="17">'[94]harga lama'!#REF!</definedName>
    <definedName name="tugboat">'[94]harga lama'!#REF!</definedName>
    <definedName name="TUK" localSheetId="17">[246]uphbhn!#REF!</definedName>
    <definedName name="TUK">[246]uphbhn!#REF!</definedName>
    <definedName name="tuk.aluminium" localSheetId="17">#REF!</definedName>
    <definedName name="tuk.aluminium">#REF!</definedName>
    <definedName name="Tuk.batu" localSheetId="17">#REF!</definedName>
    <definedName name="Tuk.batu">#REF!</definedName>
    <definedName name="tuk.besi" localSheetId="17">#REF!</definedName>
    <definedName name="tuk.besi">#REF!</definedName>
    <definedName name="tuk.cat" localSheetId="17">#REF!</definedName>
    <definedName name="tuk.cat">#REF!</definedName>
    <definedName name="tuk.kayu">[286]HARGA!$E$9</definedName>
    <definedName name="tuk.keramik" localSheetId="17">#REF!</definedName>
    <definedName name="tuk.keramik">#REF!</definedName>
    <definedName name="tuk.plafon" localSheetId="17">#REF!</definedName>
    <definedName name="tuk.plafon">#REF!</definedName>
    <definedName name="tuk_batu" localSheetId="17">#REF!</definedName>
    <definedName name="tuk_batu">#REF!</definedName>
    <definedName name="Tukang" localSheetId="9">#REF!</definedName>
    <definedName name="TUKANG">'[235]Harga Bahan'!$H$146</definedName>
    <definedName name="tukang_batu" localSheetId="17">#REF!</definedName>
    <definedName name="tukang_batu">#REF!</definedName>
    <definedName name="Tukanglas" localSheetId="17">[124]cover!#REF!</definedName>
    <definedName name="Tukanglas">[124]cover!#REF!</definedName>
    <definedName name="tukg.batu" localSheetId="17">#REF!</definedName>
    <definedName name="tukg.batu">#REF!</definedName>
    <definedName name="tukng" localSheetId="17">#REF!</definedName>
    <definedName name="tukng">#REF!</definedName>
    <definedName name="tulangan" localSheetId="17">#REF!</definedName>
    <definedName name="tulangan">#REF!</definedName>
    <definedName name="TULI" localSheetId="17">#REF!</definedName>
    <definedName name="TULI">#REF!</definedName>
    <definedName name="Turap" localSheetId="17">#REF!</definedName>
    <definedName name="Turap">#REF!</definedName>
    <definedName name="TUTA" localSheetId="17">#REF!</definedName>
    <definedName name="TUTA">#REF!</definedName>
    <definedName name="TW" localSheetId="17">#REF!</definedName>
    <definedName name="TW">#REF!</definedName>
    <definedName name="tyeman">'[3]Upah&amp;Bahan'!$U$205</definedName>
    <definedName name="U" localSheetId="17">#REF!</definedName>
    <definedName name="U">#REF!</definedName>
    <definedName name="u.bekisting" localSheetId="9">#REF!</definedName>
    <definedName name="u.bekisting" localSheetId="17">#REF!</definedName>
    <definedName name="u.bekisting" localSheetId="5">#REF!</definedName>
    <definedName name="u.bekisting">#REF!</definedName>
    <definedName name="u.besi" localSheetId="9">#REF!</definedName>
    <definedName name="u.besi" localSheetId="17">#REF!</definedName>
    <definedName name="u.besi" localSheetId="5">#REF!</definedName>
    <definedName name="u.besi">#REF!</definedName>
    <definedName name="u.cor" localSheetId="9">#REF!</definedName>
    <definedName name="u.cor" localSheetId="17">#REF!</definedName>
    <definedName name="u.cor" localSheetId="5">#REF!</definedName>
    <definedName name="u.cor">#REF!</definedName>
    <definedName name="UANG">[136]ISI!$B$9</definedName>
    <definedName name="UBA">'[287]Dftr Bhn'!$E$12:$J$151</definedName>
    <definedName name="ubin30x30" localSheetId="17">[131]Analisis!#REF!</definedName>
    <definedName name="ubin30x30">[131]Analisis!#REF!</definedName>
    <definedName name="ubinkeramik" localSheetId="17">[131]Analisis!#REF!</definedName>
    <definedName name="ubinkeramik">[131]Analisis!#REF!</definedName>
    <definedName name="UCAT" localSheetId="17">#REF!</definedName>
    <definedName name="UCAT">#REF!</definedName>
    <definedName name="uh">[49]HASAT!$I$50</definedName>
    <definedName name="Ukatukang">'[135]U&amp;B'!$L$18</definedName>
    <definedName name="ukir" localSheetId="17">[65]UPAH!#REF!</definedName>
    <definedName name="ukir">[65]UPAH!#REF!</definedName>
    <definedName name="ukur" localSheetId="17">#REF!</definedName>
    <definedName name="ukur">#REF!</definedName>
    <definedName name="ulir" localSheetId="17">[65]UPAH!#REF!</definedName>
    <definedName name="ulir">[65]UPAH!#REF!</definedName>
    <definedName name="Umandor">'[84]U&amp;B'!$L$16</definedName>
    <definedName name="UMUM">[95]Informasi!$A$1:$N$81</definedName>
    <definedName name="UMUR" localSheetId="17">#REF!</definedName>
    <definedName name="UMUR">#REF!</definedName>
    <definedName name="Unpolish3030" localSheetId="9">#REF!</definedName>
    <definedName name="Unpolish3030" localSheetId="17">#REF!</definedName>
    <definedName name="Unpolish3030">#REF!</definedName>
    <definedName name="Up_Kep_Tk_Besi">'[288]HRG SATUAN'!$G$21</definedName>
    <definedName name="Up_Pekerja">'[288]HRG SATUAN'!$G$13</definedName>
    <definedName name="Up_Tk_Besi">'[288]HRG SATUAN'!$G$17</definedName>
    <definedName name="Upah">[84]INPUT!$B$45</definedName>
    <definedName name="UPAH?">'[130]Harsat Upah'!$A$7:$E$35</definedName>
    <definedName name="upah_kpl_tukang">'[289]Daft Harg'!$D$7</definedName>
    <definedName name="upah_mandor">'[289]Daft Harg'!$D$9</definedName>
    <definedName name="upah_pekerja">'[289]Daft Harg'!$D$8</definedName>
    <definedName name="Upah_sanitari" localSheetId="9">#REF!</definedName>
    <definedName name="Upah_sanitari" localSheetId="17">#REF!</definedName>
    <definedName name="Upah_sanitari">#REF!</definedName>
    <definedName name="upah_tukang">'[289]Daft Harg'!$D$6</definedName>
    <definedName name="UPAHCAT" localSheetId="17">[21]Anl!#REF!</definedName>
    <definedName name="UPAHCAT">[21]Anl!#REF!</definedName>
    <definedName name="upahpolos" localSheetId="17">#REF!</definedName>
    <definedName name="upahpolos">#REF!</definedName>
    <definedName name="upahulir" localSheetId="17">#REF!</definedName>
    <definedName name="upahulir">#REF!</definedName>
    <definedName name="Upekerja">'[135]U&amp;B'!$L$15</definedName>
    <definedName name="UPH_BHN" localSheetId="17">#REF!</definedName>
    <definedName name="UPH_BHN">#REF!</definedName>
    <definedName name="URAIAN">'[182]3-DIV2'!$A$1:$J$1101</definedName>
    <definedName name="URAIAN101">'[181]NP-10'!$A$1:$J$122</definedName>
    <definedName name="URAIAN1021">'[181]NP-10'!$A$123:$J$244</definedName>
    <definedName name="URAIAN1022">'[181]NP-10'!$A$245:$J$366</definedName>
    <definedName name="URAIAN1031">'[181]NP-10'!$A$367:$J$488</definedName>
    <definedName name="URAIAN1032">'[181]NP-10'!$A$489:$J$610</definedName>
    <definedName name="URAIAN1041">'[181]NP-10'!$A$611:$J$730</definedName>
    <definedName name="URAIAN1042">'[181]NP-10'!$A$731:$J$850</definedName>
    <definedName name="URAIAN21">'[182]3-DIV2'!$A$1:$J$121</definedName>
    <definedName name="URAIAN22E">'[182]3-DIV2'!$A$122:$J$123</definedName>
    <definedName name="URAIAN22L" localSheetId="17">'[182]3-DIV2'!#REF!</definedName>
    <definedName name="URAIAN22L">'[182]3-DIV2'!#REF!</definedName>
    <definedName name="URAIAN231">'[182]3-DIV2'!$A$124:$J$243</definedName>
    <definedName name="URAIAN232">'[182]3-DIV2'!$A$244:$J$363</definedName>
    <definedName name="URAIAN233">'[182]3-DIV2'!$A$364:$J$483</definedName>
    <definedName name="Uraian234">'[182]3-DIV2'!$A$484:$J$603</definedName>
    <definedName name="URAIAN234L" localSheetId="17">#REF!</definedName>
    <definedName name="URAIAN234L">#REF!</definedName>
    <definedName name="Uraian235">'[182]3-DIV2'!$A$604:$J$854</definedName>
    <definedName name="Uraian236">'[182]3-DIV2'!$A$855:$J$973</definedName>
    <definedName name="URAIAN241">'[182]3-DIV2'!$A$974:$J$978</definedName>
    <definedName name="URAIAN242">'[182]3-DIV2'!$A$979:$J$1039</definedName>
    <definedName name="URAIAN243">'[182]3-DIV2'!$A$1040:$J$1101</definedName>
    <definedName name="Uraian310" localSheetId="17">[183]NP!#REF!</definedName>
    <definedName name="Uraian310">[183]NP!#REF!</definedName>
    <definedName name="Uraian311">'[184]3-DIV3'!$A$1:$J$120</definedName>
    <definedName name="Uraian312">'[184]3-DIV3'!$A$121:$J$240</definedName>
    <definedName name="Uraian313">'[184]3-DIV3'!$A$255:$J$374</definedName>
    <definedName name="Uraian314">'[184]3-DIV3'!$A$375:$J$494</definedName>
    <definedName name="Uraian315">'[184]3-DIV3'!$A$1766:$J$1885</definedName>
    <definedName name="URAIAN316">'[95]Div 3'!$A$139:$J$139</definedName>
    <definedName name="URAIAN317" localSheetId="17">#REF!</definedName>
    <definedName name="URAIAN317">#REF!</definedName>
    <definedName name="Uraian319">'[184]3-DIV3'!$A$1886:$J$1946</definedName>
    <definedName name="URAIAN321">'[95]Div 3'!$A$150:$J$345</definedName>
    <definedName name="Uraian322">'[184]3-DIV3'!$A$1947:$J$2127</definedName>
    <definedName name="Uraian323">'[184]3-DIV3'!$A$2128:$J$2306</definedName>
    <definedName name="URAIAN323L" localSheetId="17">#REF!</definedName>
    <definedName name="URAIAN323L">#REF!</definedName>
    <definedName name="Uraian324">'[184]3-DIV3'!$A$2307:$J$2428</definedName>
    <definedName name="Uraian325" localSheetId="17">[183]NP!#REF!</definedName>
    <definedName name="Uraian325">[183]NP!#REF!</definedName>
    <definedName name="URAIAN326" localSheetId="17">[186]Div.3!#REF!</definedName>
    <definedName name="URAIAN326">[186]Div.3!#REF!</definedName>
    <definedName name="URAIAN33">'[95]Div 3'!$A$357:$J$484</definedName>
    <definedName name="Uraian331">'[184]3-DIV3'!$A$2429:$J$2548</definedName>
    <definedName name="Uraian332">[185]NP!$A$920:$J$994</definedName>
    <definedName name="URAIAN336" localSheetId="17">[186]Div.3!#REF!</definedName>
    <definedName name="URAIAN336">[186]Div.3!#REF!</definedName>
    <definedName name="Uraian346">'[184]3-DIV3'!$A$2549:$J$2609</definedName>
    <definedName name="URAIAN421">'[187]3-DIV4'!$A$1:$J$179</definedName>
    <definedName name="URAIAN422">'[187]3-DIV4'!$A$180:$J$358</definedName>
    <definedName name="URAIAN423">'[187]3-DIV4'!$A$479:$J$717</definedName>
    <definedName name="URAIAN424">'[187]3-DIV4'!$A$359:$J$478</definedName>
    <definedName name="URAIAN425">'[187]3-DIV4'!$A$718:$J$896</definedName>
    <definedName name="URAIAN426">'[187]3-DIV4'!$A$897:$J$1016</definedName>
    <definedName name="URAIAN427">'[187]3-DIV4'!$A$1017:$J$1136</definedName>
    <definedName name="URAIAN511">'[188]3-DIV5'!$A$1:$J$179</definedName>
    <definedName name="URAIAN512">'[188]3-DIV5'!$A$180:$J$358</definedName>
    <definedName name="URAIAN521">'[188]3-DIV5'!$A$359:$J$537</definedName>
    <definedName name="URAIAN522">'[188]3-DIV5'!$A$3075:$J$3253</definedName>
    <definedName name="URAIAN541">'[188]3-DIV5'!$A$3254:$J$3373</definedName>
    <definedName name="URAIAN542">'[188]3-DIV5'!$A$3374:$J$3612</definedName>
    <definedName name="URAIAN55s" localSheetId="17">[190]Lapis!#REF!</definedName>
    <definedName name="URAIAN55s">[190]Lapis!#REF!</definedName>
    <definedName name="URAIAN56" localSheetId="17">'[191]NP (2)'!#REF!</definedName>
    <definedName name="URAIAN56">'[191]NP (2)'!#REF!</definedName>
    <definedName name="URAIAN611" localSheetId="17">#REF!</definedName>
    <definedName name="URAIAN611">#REF!</definedName>
    <definedName name="URAIAN612" localSheetId="17">#REF!</definedName>
    <definedName name="URAIAN612">#REF!</definedName>
    <definedName name="URAIAN621" localSheetId="17">#REF!</definedName>
    <definedName name="URAIAN621">#REF!</definedName>
    <definedName name="URAIAN622" localSheetId="17">#REF!</definedName>
    <definedName name="URAIAN622">#REF!</definedName>
    <definedName name="URAIAN623" localSheetId="17">#REF!</definedName>
    <definedName name="URAIAN623">#REF!</definedName>
    <definedName name="URAIAN624">'[95]Div 6'!$A$138:$J$138</definedName>
    <definedName name="URAIAN631" localSheetId="17">#REF!</definedName>
    <definedName name="URAIAN631">#REF!</definedName>
    <definedName name="URAIAN632" localSheetId="17">#REF!</definedName>
    <definedName name="URAIAN632">#REF!</definedName>
    <definedName name="URAIAN633" localSheetId="17">#REF!</definedName>
    <definedName name="URAIAN633">#REF!</definedName>
    <definedName name="URAIAN634" localSheetId="17">#REF!</definedName>
    <definedName name="URAIAN634">#REF!</definedName>
    <definedName name="URAIAN635" localSheetId="17">#REF!</definedName>
    <definedName name="URAIAN635">#REF!</definedName>
    <definedName name="URAIAN635A" localSheetId="17">#REF!</definedName>
    <definedName name="URAIAN635A">#REF!</definedName>
    <definedName name="URAIAN636" localSheetId="17">#REF!</definedName>
    <definedName name="URAIAN636">#REF!</definedName>
    <definedName name="URAIAN641L" localSheetId="17">#REF!</definedName>
    <definedName name="URAIAN641L">#REF!</definedName>
    <definedName name="URAIAN642" localSheetId="17">#REF!</definedName>
    <definedName name="URAIAN642">#REF!</definedName>
    <definedName name="URAIAN65" localSheetId="17">#REF!</definedName>
    <definedName name="URAIAN65">#REF!</definedName>
    <definedName name="URAIAN651" localSheetId="17">'[95]Div 6'!#REF!</definedName>
    <definedName name="URAIAN651">'[95]Div 6'!#REF!</definedName>
    <definedName name="URAIAN66" localSheetId="17">#REF!</definedName>
    <definedName name="URAIAN66">#REF!</definedName>
    <definedName name="URAIAN661" localSheetId="17">'[95]Div 6'!#REF!</definedName>
    <definedName name="URAIAN661">'[95]Div 6'!#REF!</definedName>
    <definedName name="URAIAN662" localSheetId="17">'[95]Div 6'!#REF!</definedName>
    <definedName name="URAIAN662">'[95]Div 6'!#REF!</definedName>
    <definedName name="URAIAN66PERATA" localSheetId="17">#REF!</definedName>
    <definedName name="URAIAN66PERATA">#REF!</definedName>
    <definedName name="URAIAN66PERMUKAAN" localSheetId="17">#REF!</definedName>
    <definedName name="URAIAN66PERMUKAAN">#REF!</definedName>
    <definedName name="URAIAN7101" localSheetId="17">#REF!</definedName>
    <definedName name="URAIAN7101">#REF!</definedName>
    <definedName name="URAIAN7102" localSheetId="17">#REF!</definedName>
    <definedName name="URAIAN7102">#REF!</definedName>
    <definedName name="URAIAN7103" localSheetId="17">#REF!</definedName>
    <definedName name="URAIAN7103">#REF!</definedName>
    <definedName name="URAIAN711" localSheetId="17">#REF!</definedName>
    <definedName name="URAIAN711">#REF!</definedName>
    <definedName name="URAIAN712" localSheetId="17">#REF!</definedName>
    <definedName name="URAIAN712">#REF!</definedName>
    <definedName name="URAIAN713" localSheetId="17">#REF!</definedName>
    <definedName name="URAIAN713">#REF!</definedName>
    <definedName name="URAIAN714" localSheetId="17">#REF!</definedName>
    <definedName name="URAIAN714">#REF!</definedName>
    <definedName name="URAIAN715" localSheetId="17">#REF!</definedName>
    <definedName name="URAIAN715">#REF!</definedName>
    <definedName name="URAIAN716" localSheetId="17">#REF!</definedName>
    <definedName name="URAIAN716">#REF!</definedName>
    <definedName name="URAIAN717" localSheetId="17">#REF!</definedName>
    <definedName name="URAIAN717">#REF!</definedName>
    <definedName name="URAIAN718" localSheetId="17">#REF!</definedName>
    <definedName name="URAIAN718">#REF!</definedName>
    <definedName name="URAIAN721" localSheetId="17">#REF!</definedName>
    <definedName name="URAIAN721">#REF!</definedName>
    <definedName name="URAIAN73">'[181]NP-7'!$A$1079:$J$1198</definedName>
    <definedName name="URAIAN731" localSheetId="17">#REF!</definedName>
    <definedName name="URAIAN731">#REF!</definedName>
    <definedName name="URAIAN732" localSheetId="17">#REF!</definedName>
    <definedName name="URAIAN732">#REF!</definedName>
    <definedName name="URAIAN733" localSheetId="17">#REF!</definedName>
    <definedName name="URAIAN733">#REF!</definedName>
    <definedName name="URAIAN734" localSheetId="17">#REF!</definedName>
    <definedName name="URAIAN734">#REF!</definedName>
    <definedName name="URAIAN735" localSheetId="17">#REF!</definedName>
    <definedName name="URAIAN735">#REF!</definedName>
    <definedName name="URAIAN73PL" localSheetId="17">'[95]Div 7'!#REF!</definedName>
    <definedName name="URAIAN73PL">'[95]Div 7'!#REF!</definedName>
    <definedName name="URAIAN73UL" localSheetId="17">'[95]Div 7'!#REF!</definedName>
    <definedName name="URAIAN73UL">'[95]Div 7'!#REF!</definedName>
    <definedName name="URAIAN744" localSheetId="17">#REF!</definedName>
    <definedName name="URAIAN744">#REF!</definedName>
    <definedName name="URAIAN745" localSheetId="17">#REF!</definedName>
    <definedName name="URAIAN745">#REF!</definedName>
    <definedName name="URAIAN751" localSheetId="17">'[95]Div 7'!#REF!</definedName>
    <definedName name="URAIAN751">'[95]Div 7'!#REF!</definedName>
    <definedName name="URAIAN752" localSheetId="17">'[95]Div 7'!#REF!</definedName>
    <definedName name="URAIAN752">'[95]Div 7'!#REF!</definedName>
    <definedName name="URAIAN753" localSheetId="17">'[193]K.175 - K.225'!#REF!</definedName>
    <definedName name="URAIAN753">'[193]K.175 - K.225'!#REF!</definedName>
    <definedName name="URAIAN761">[290]NP!$A$468:$J$544</definedName>
    <definedName name="URAIAN7610" localSheetId="17">#REF!</definedName>
    <definedName name="URAIAN7610">#REF!</definedName>
    <definedName name="URAIAN7611" localSheetId="17">'[95]Div 7'!#REF!</definedName>
    <definedName name="URAIAN7611">'[95]Div 7'!#REF!</definedName>
    <definedName name="URAIAN7612" localSheetId="17">'[95]Div 7'!#REF!</definedName>
    <definedName name="URAIAN7612">'[95]Div 7'!#REF!</definedName>
    <definedName name="URAIAN7612a" localSheetId="17">#REF!</definedName>
    <definedName name="URAIAN7612a">#REF!</definedName>
    <definedName name="URAIAN7612b" localSheetId="17">#REF!</definedName>
    <definedName name="URAIAN7612b">#REF!</definedName>
    <definedName name="URAIAN7612c" localSheetId="17">#REF!</definedName>
    <definedName name="URAIAN7612c">#REF!</definedName>
    <definedName name="URAIAN7613" localSheetId="17">'[95]Div 7'!#REF!</definedName>
    <definedName name="URAIAN7613">'[95]Div 7'!#REF!</definedName>
    <definedName name="URAIAN7613a" localSheetId="17">#REF!</definedName>
    <definedName name="URAIAN7613a">#REF!</definedName>
    <definedName name="URAIAN7613b" localSheetId="17">#REF!</definedName>
    <definedName name="URAIAN7613b">#REF!</definedName>
    <definedName name="URAIAN7613c" localSheetId="17">#REF!</definedName>
    <definedName name="URAIAN7613c">#REF!</definedName>
    <definedName name="URAIAN7614" localSheetId="17">'[95]Div 7'!#REF!</definedName>
    <definedName name="URAIAN7614">'[95]Div 7'!#REF!</definedName>
    <definedName name="URAIAN7614a" localSheetId="17">#REF!</definedName>
    <definedName name="URAIAN7614a">#REF!</definedName>
    <definedName name="URAIAN7614b" localSheetId="17">#REF!</definedName>
    <definedName name="URAIAN7614b">#REF!</definedName>
    <definedName name="URAIAN7614d" localSheetId="17">#REF!</definedName>
    <definedName name="URAIAN7614d">#REF!</definedName>
    <definedName name="URAIAN7614e" localSheetId="17">#REF!</definedName>
    <definedName name="URAIAN7614e">#REF!</definedName>
    <definedName name="URAIAN7615" localSheetId="17">'[95]Div 7'!#REF!</definedName>
    <definedName name="URAIAN7615">'[95]Div 7'!#REF!</definedName>
    <definedName name="URAIAN7616" localSheetId="17">'[95]Div 7'!#REF!</definedName>
    <definedName name="URAIAN7616">'[95]Div 7'!#REF!</definedName>
    <definedName name="URAIAN7617" localSheetId="17">'[95]Div 7'!#REF!</definedName>
    <definedName name="URAIAN7617">'[95]Div 7'!#REF!</definedName>
    <definedName name="URAIAN7618" localSheetId="17">#REF!</definedName>
    <definedName name="URAIAN7618">#REF!</definedName>
    <definedName name="URAIAN7619" localSheetId="17">#REF!</definedName>
    <definedName name="URAIAN7619">#REF!</definedName>
    <definedName name="URAIAN7620" localSheetId="17">'[95]Div 7'!#REF!</definedName>
    <definedName name="URAIAN7620">'[95]Div 7'!#REF!</definedName>
    <definedName name="URAIAN7621" localSheetId="17">'[95]Div 7'!#REF!</definedName>
    <definedName name="URAIAN7621">'[95]Div 7'!#REF!</definedName>
    <definedName name="URAIAN7625" localSheetId="17">'[95]Div 7'!#REF!</definedName>
    <definedName name="URAIAN7625">'[95]Div 7'!#REF!</definedName>
    <definedName name="URAIAN7626" localSheetId="17">'[95]Div 7'!#REF!</definedName>
    <definedName name="URAIAN7626">'[95]Div 7'!#REF!</definedName>
    <definedName name="URAIAN767" localSheetId="17">'[95]Div 7'!#REF!</definedName>
    <definedName name="URAIAN767">'[95]Div 7'!#REF!</definedName>
    <definedName name="URAIAN768" localSheetId="17">#REF!</definedName>
    <definedName name="URAIAN768">#REF!</definedName>
    <definedName name="URAIAN769" localSheetId="17">#REF!</definedName>
    <definedName name="URAIAN769">#REF!</definedName>
    <definedName name="URAIAN76x" localSheetId="17">#REF!</definedName>
    <definedName name="URAIAN76x">#REF!</definedName>
    <definedName name="URAIAN771" localSheetId="17">'[95]Div 7'!#REF!</definedName>
    <definedName name="URAIAN771">'[95]Div 7'!#REF!</definedName>
    <definedName name="URAIAN771a" localSheetId="17">#REF!</definedName>
    <definedName name="URAIAN771a">#REF!</definedName>
    <definedName name="URAIAN771b" localSheetId="17">#REF!</definedName>
    <definedName name="URAIAN771b">#REF!</definedName>
    <definedName name="URAIAN771c" localSheetId="17">#REF!</definedName>
    <definedName name="URAIAN771c">#REF!</definedName>
    <definedName name="URAIAN771d" localSheetId="17">#REF!</definedName>
    <definedName name="URAIAN771d">#REF!</definedName>
    <definedName name="URAIAN772a" localSheetId="17">#REF!</definedName>
    <definedName name="URAIAN772a">#REF!</definedName>
    <definedName name="URAIAN772b" localSheetId="17">#REF!</definedName>
    <definedName name="URAIAN772b">#REF!</definedName>
    <definedName name="URAIAN772c" localSheetId="17">#REF!</definedName>
    <definedName name="URAIAN772c">#REF!</definedName>
    <definedName name="URAIAN772d" localSheetId="17">#REF!</definedName>
    <definedName name="URAIAN772d">#REF!</definedName>
    <definedName name="URAIAN775" localSheetId="17">'[95]Div 7'!#REF!</definedName>
    <definedName name="URAIAN775">'[95]Div 7'!#REF!</definedName>
    <definedName name="URAIAN79" localSheetId="17">'[95]Div 7'!#REF!</definedName>
    <definedName name="URAIAN79">'[95]Div 7'!#REF!</definedName>
    <definedName name="URAIAN79L">'[95]Div 7'!$A$11:$J$112</definedName>
    <definedName name="URAIAN79manual" localSheetId="17">#REF!</definedName>
    <definedName name="URAIAN79manual">#REF!</definedName>
    <definedName name="URAIAN79mekanis" localSheetId="17">#REF!</definedName>
    <definedName name="URAIAN79mekanis">#REF!</definedName>
    <definedName name="URAIAN811" localSheetId="17">#REF!</definedName>
    <definedName name="URAIAN811">#REF!</definedName>
    <definedName name="URAIAN8113" localSheetId="17">'[145]DIV-8'!#REF!</definedName>
    <definedName name="URAIAN8113">'[145]DIV-8'!#REF!</definedName>
    <definedName name="URAIAN812" localSheetId="17">#REF!</definedName>
    <definedName name="URAIAN812">#REF!</definedName>
    <definedName name="URAIAN813" localSheetId="17">#REF!</definedName>
    <definedName name="URAIAN813">#REF!</definedName>
    <definedName name="URAIAN814" localSheetId="17">#REF!</definedName>
    <definedName name="URAIAN814">#REF!</definedName>
    <definedName name="URAIAN815" localSheetId="17">#REF!</definedName>
    <definedName name="URAIAN815">#REF!</definedName>
    <definedName name="URAIAN817" localSheetId="17">#REF!</definedName>
    <definedName name="URAIAN817">#REF!</definedName>
    <definedName name="Uraian817b">[195]NP!$A$1473:$K$1550</definedName>
    <definedName name="URAIAN818" localSheetId="17">#REF!</definedName>
    <definedName name="URAIAN818">#REF!</definedName>
    <definedName name="URAIAN819" localSheetId="17">#REF!</definedName>
    <definedName name="URAIAN819">#REF!</definedName>
    <definedName name="URAIAN82" localSheetId="17">#REF!</definedName>
    <definedName name="URAIAN82">#REF!</definedName>
    <definedName name="URAIAN822">[196]NP!$A$896:$K$956</definedName>
    <definedName name="URAIAN83" localSheetId="17">'[95]Div 8'!#REF!</definedName>
    <definedName name="URAIAN83">'[95]Div 8'!#REF!</definedName>
    <definedName name="Uraian841" localSheetId="17">#REF!</definedName>
    <definedName name="Uraian841">#REF!</definedName>
    <definedName name="Uraian8410" localSheetId="17">#REF!</definedName>
    <definedName name="Uraian8410">#REF!</definedName>
    <definedName name="Uraian842" localSheetId="17">#REF!</definedName>
    <definedName name="Uraian842">#REF!</definedName>
    <definedName name="URAIAN842A">'[197]NP(2)'!$A$1:$K$66</definedName>
    <definedName name="URAIAN842B">'[197]NP(2)'!$A$67:$K$138</definedName>
    <definedName name="URAIAN842C">'[197]NP(2)'!$A$139:$K$208</definedName>
    <definedName name="URAIAN842D">'[197]NP(2)'!$A$210:$K$279</definedName>
    <definedName name="URAIAN842E">'[197]NP(2)'!$A$281:$K$349</definedName>
    <definedName name="Uraian843" localSheetId="17">#REF!</definedName>
    <definedName name="Uraian843">#REF!</definedName>
    <definedName name="Uraian844" localSheetId="17">#REF!</definedName>
    <definedName name="Uraian844">#REF!</definedName>
    <definedName name="Uraian845" localSheetId="17">#REF!</definedName>
    <definedName name="Uraian845">#REF!</definedName>
    <definedName name="Uraian846" localSheetId="17">#REF!</definedName>
    <definedName name="Uraian846">#REF!</definedName>
    <definedName name="Uraian847" localSheetId="17">#REF!</definedName>
    <definedName name="Uraian847">#REF!</definedName>
    <definedName name="URAIAN910" localSheetId="17">#REF!</definedName>
    <definedName name="URAIAN910">#REF!</definedName>
    <definedName name="URAIAN911" localSheetId="17">#REF!</definedName>
    <definedName name="URAIAN911">#REF!</definedName>
    <definedName name="URAIAN912" localSheetId="17">#REF!</definedName>
    <definedName name="URAIAN912">#REF!</definedName>
    <definedName name="URAIAN913" localSheetId="17">#REF!</definedName>
    <definedName name="URAIAN913">#REF!</definedName>
    <definedName name="URAIAN914" localSheetId="17">#REF!</definedName>
    <definedName name="URAIAN914">#REF!</definedName>
    <definedName name="URAIAN915" localSheetId="17">#REF!</definedName>
    <definedName name="URAIAN915">#REF!</definedName>
    <definedName name="URAIAN916" localSheetId="17">#REF!</definedName>
    <definedName name="URAIAN916">#REF!</definedName>
    <definedName name="URAIAN917" localSheetId="17">#REF!</definedName>
    <definedName name="URAIAN917">#REF!</definedName>
    <definedName name="URAIAN918" localSheetId="17">#REF!</definedName>
    <definedName name="URAIAN918">#REF!</definedName>
    <definedName name="URAIAN919" localSheetId="17">#REF!</definedName>
    <definedName name="URAIAN919">#REF!</definedName>
    <definedName name="URAIAN920" localSheetId="17">#REF!</definedName>
    <definedName name="URAIAN920">#REF!</definedName>
    <definedName name="URAIAN94" localSheetId="17">#REF!</definedName>
    <definedName name="URAIAN94">#REF!</definedName>
    <definedName name="URAIAN95" localSheetId="17">#REF!</definedName>
    <definedName name="URAIAN95">#REF!</definedName>
    <definedName name="URAIAN96" localSheetId="17">#REF!</definedName>
    <definedName name="URAIAN96">#REF!</definedName>
    <definedName name="URAIAN97" localSheetId="17">#REF!</definedName>
    <definedName name="URAIAN97">#REF!</definedName>
    <definedName name="URAIAN98" localSheetId="17">#REF!</definedName>
    <definedName name="URAIAN98">#REF!</definedName>
    <definedName name="URAIAN99" localSheetId="17">#REF!</definedName>
    <definedName name="URAIAN99">#REF!</definedName>
    <definedName name="URAIANGEOTEKSTIL" localSheetId="17">#REF!</definedName>
    <definedName name="URAIANGEOTEKSTIL">#REF!</definedName>
    <definedName name="URAIANLatasirK" localSheetId="17">#REF!</definedName>
    <definedName name="URAIANLatasirK">#REF!</definedName>
    <definedName name="URAIANLatasirKL" localSheetId="17">#REF!</definedName>
    <definedName name="URAIANLatasirKL">#REF!</definedName>
    <definedName name="Urinoir" localSheetId="9">#REF!</definedName>
    <definedName name="urinoir" localSheetId="17">#REF!</definedName>
    <definedName name="urinoir">#REF!</definedName>
    <definedName name="Urinoir_partition" localSheetId="9">#REF!</definedName>
    <definedName name="Urinoir_partition" localSheetId="17">#REF!</definedName>
    <definedName name="Urinoir_partition">#REF!</definedName>
    <definedName name="URUG">[291]ANALHASA!$J$15</definedName>
    <definedName name="Urugan_kembali" localSheetId="9">#REF!</definedName>
    <definedName name="Urugan_kembali" localSheetId="17">#REF!</definedName>
    <definedName name="Urugan_kembali">#REF!</definedName>
    <definedName name="urugan_pasir">'[112]AHS-SIPIL'!$H$53</definedName>
    <definedName name="urugan_tanah_kembali">'[112]AHS-SIPIL'!$H$61</definedName>
    <definedName name="urugkembali" localSheetId="17">#REF!</definedName>
    <definedName name="urugkembali">#REF!</definedName>
    <definedName name="UTAIAN7614c" localSheetId="17">#REF!</definedName>
    <definedName name="UTAIAN7614c">#REF!</definedName>
    <definedName name="UTAMA" localSheetId="17">'[78]1_boq'!#REF!</definedName>
    <definedName name="UTAMA">'[78]1_boq'!#REF!</definedName>
    <definedName name="Utukang">'[135]U&amp;B'!$L$17</definedName>
    <definedName name="v" localSheetId="17">#REF!</definedName>
    <definedName name="v">#REF!</definedName>
    <definedName name="V_PEK_PLESTER" localSheetId="17">#REF!</definedName>
    <definedName name="V_PEK_PLESTER">#REF!</definedName>
    <definedName name="VALVE" localSheetId="17">#REF!</definedName>
    <definedName name="VALVE">#REF!</definedName>
    <definedName name="ventilasi_atap">'[112]AHS-SIPIL'!$H$793</definedName>
    <definedName name="VENTKAYU" localSheetId="17">#REF!</definedName>
    <definedName name="VENTKAYU">#REF!</definedName>
    <definedName name="Vertical_blinds" localSheetId="9">#REF!</definedName>
    <definedName name="Vertical_blinds" localSheetId="17">#REF!</definedName>
    <definedName name="Vertical_blinds">#REF!</definedName>
    <definedName name="VI_PEK_KAYU" localSheetId="17">#REF!</definedName>
    <definedName name="VI_PEK_KAYU">#REF!</definedName>
    <definedName name="vibrator" localSheetId="17">'[94]harga lama'!#REF!</definedName>
    <definedName name="vibrator">'[94]harga lama'!#REF!</definedName>
    <definedName name="vibro" localSheetId="17">#REF!</definedName>
    <definedName name="vibro">#REF!</definedName>
    <definedName name="VIBRO_ROLER" localSheetId="17">#REF!</definedName>
    <definedName name="VIBRO_ROLER">#REF!</definedName>
    <definedName name="vibro7" localSheetId="17">#REF!</definedName>
    <definedName name="vibro7">#REF!</definedName>
    <definedName name="VIBROLER" localSheetId="17">#REF!</definedName>
    <definedName name="VIBROLER">#REF!</definedName>
    <definedName name="VIBROROLLER">'[74]5-ALAT(1)'!$A$1120:$J$1181</definedName>
    <definedName name="VII.1" localSheetId="17">#REF!</definedName>
    <definedName name="VII.1">#REF!</definedName>
    <definedName name="VII.10" localSheetId="17">#REF!</definedName>
    <definedName name="VII.10">#REF!</definedName>
    <definedName name="VII.11" localSheetId="17">#REF!</definedName>
    <definedName name="VII.11">#REF!</definedName>
    <definedName name="VII.12" localSheetId="17">#REF!</definedName>
    <definedName name="VII.12">#REF!</definedName>
    <definedName name="VII.17" localSheetId="17">#REF!</definedName>
    <definedName name="VII.17">#REF!</definedName>
    <definedName name="VII.18" localSheetId="17">#REF!</definedName>
    <definedName name="VII.18">#REF!</definedName>
    <definedName name="VII.2" localSheetId="17">#REF!</definedName>
    <definedName name="VII.2">#REF!</definedName>
    <definedName name="VII.20" localSheetId="17">#REF!</definedName>
    <definedName name="VII.20">#REF!</definedName>
    <definedName name="VII.21" localSheetId="17">#REF!</definedName>
    <definedName name="VII.21">#REF!</definedName>
    <definedName name="VII.3" localSheetId="17">#REF!</definedName>
    <definedName name="VII.3">#REF!</definedName>
    <definedName name="VII.4" localSheetId="17">#REF!</definedName>
    <definedName name="VII.4">#REF!</definedName>
    <definedName name="VII.5" localSheetId="17">#REF!</definedName>
    <definedName name="VII.5">#REF!</definedName>
    <definedName name="VII.6" localSheetId="17">#REF!</definedName>
    <definedName name="VII.6">#REF!</definedName>
    <definedName name="VII.7" localSheetId="17">#REF!</definedName>
    <definedName name="VII.7">#REF!</definedName>
    <definedName name="VII.8" localSheetId="17">#REF!</definedName>
    <definedName name="VII.8">#REF!</definedName>
    <definedName name="VII.9" localSheetId="17">#REF!</definedName>
    <definedName name="VII.9">#REF!</definedName>
    <definedName name="VII_PEK_BETON" localSheetId="17">#REF!</definedName>
    <definedName name="VII_PEK_BETON">#REF!</definedName>
    <definedName name="VOL.PintuJendela">'[272]Calc. Sheet BATA'!$B$3:$J$16</definedName>
    <definedName name="volume">[99]Sheet1!$C$16</definedName>
    <definedName name="volume3" localSheetId="17">#REF!</definedName>
    <definedName name="volume3">#REF!</definedName>
    <definedName name="vr" localSheetId="17">#REF!</definedName>
    <definedName name="vr">#REF!</definedName>
    <definedName name="VST">'[77]5TH'!$DR$13:$DR$504</definedName>
    <definedName name="VVV" localSheetId="17" hidden="1">[41]LOADDAT!#REF!</definedName>
    <definedName name="VVV" hidden="1">[41]LOADDAT!#REF!</definedName>
    <definedName name="W" localSheetId="9">#REF!</definedName>
    <definedName name="W" localSheetId="17">#REF!</definedName>
    <definedName name="W">#REF!</definedName>
    <definedName name="w.01" localSheetId="17">#REF!</definedName>
    <definedName name="w.01">#REF!</definedName>
    <definedName name="W.0104" localSheetId="17">#REF!</definedName>
    <definedName name="W.0104">#REF!</definedName>
    <definedName name="w.02" localSheetId="17">#REF!</definedName>
    <definedName name="w.02">#REF!</definedName>
    <definedName name="W.0346" localSheetId="17">#REF!</definedName>
    <definedName name="W.0346">#REF!</definedName>
    <definedName name="w.03a" localSheetId="17">#REF!</definedName>
    <definedName name="w.03a">#REF!</definedName>
    <definedName name="w.03b" localSheetId="17">#REF!</definedName>
    <definedName name="w.03b">#REF!</definedName>
    <definedName name="w.04" localSheetId="17">#REF!</definedName>
    <definedName name="w.04">#REF!</definedName>
    <definedName name="w.05a" localSheetId="17">#REF!</definedName>
    <definedName name="w.05a">#REF!</definedName>
    <definedName name="w.05b" localSheetId="17">#REF!</definedName>
    <definedName name="w.05b">#REF!</definedName>
    <definedName name="W.1" localSheetId="9">#REF!</definedName>
    <definedName name="W.1" localSheetId="17">#REF!</definedName>
    <definedName name="W.1">#REF!</definedName>
    <definedName name="W.1A" localSheetId="9">#REF!</definedName>
    <definedName name="W.1A" localSheetId="17">#REF!</definedName>
    <definedName name="W.1A">#REF!</definedName>
    <definedName name="W.2" localSheetId="9">#REF!</definedName>
    <definedName name="W.2" localSheetId="17">#REF!</definedName>
    <definedName name="W.2">#REF!</definedName>
    <definedName name="W.3" localSheetId="9">#REF!</definedName>
    <definedName name="W.3" localSheetId="17">#REF!</definedName>
    <definedName name="W.3">#REF!</definedName>
    <definedName name="W.3A" localSheetId="9">#REF!</definedName>
    <definedName name="W.3A" localSheetId="17">#REF!</definedName>
    <definedName name="W.3A">#REF!</definedName>
    <definedName name="W.4" localSheetId="9">#REF!</definedName>
    <definedName name="W.4" localSheetId="17">#REF!</definedName>
    <definedName name="W.4">#REF!</definedName>
    <definedName name="W.5" localSheetId="9">#REF!</definedName>
    <definedName name="W.5" localSheetId="17">#REF!</definedName>
    <definedName name="W.5">#REF!</definedName>
    <definedName name="W.5A" localSheetId="9">#REF!</definedName>
    <definedName name="W.5A" localSheetId="17">#REF!</definedName>
    <definedName name="W.5A">#REF!</definedName>
    <definedName name="w.6">[81]ANALISA!$L$1828</definedName>
    <definedName name="w.6.a">[81]ANALISA!$J$1834</definedName>
    <definedName name="W.7" localSheetId="9">#REF!</definedName>
    <definedName name="W.7" localSheetId="17">#REF!</definedName>
    <definedName name="W.7">#REF!</definedName>
    <definedName name="W.7A" localSheetId="9">#REF!</definedName>
    <definedName name="W.7A" localSheetId="17">#REF!</definedName>
    <definedName name="W.7A">#REF!</definedName>
    <definedName name="W.O5B" localSheetId="17">#REF!</definedName>
    <definedName name="W.O5B">#REF!</definedName>
    <definedName name="w.stain" localSheetId="9">#REF!</definedName>
    <definedName name="w.stain" localSheetId="17">#REF!</definedName>
    <definedName name="w.stain">#REF!</definedName>
    <definedName name="WAFEL" localSheetId="17">#REF!</definedName>
    <definedName name="WAFEL">#REF!</definedName>
    <definedName name="wages">'[292]HARGA DASAR'!$C$5:$F$13</definedName>
    <definedName name="Wall_Paper" localSheetId="9">#REF!</definedName>
    <definedName name="Wall_Paper" localSheetId="17">#REF!</definedName>
    <definedName name="Wall_Paper">#REF!</definedName>
    <definedName name="wanita">'[2]Upah&amp;Bahan'!$C$56</definedName>
    <definedName name="warna" localSheetId="17">#REF!</definedName>
    <definedName name="warna">#REF!</definedName>
    <definedName name="washtafel" localSheetId="9">#REF!</definedName>
    <definedName name="washtafel" localSheetId="17">#REF!</definedName>
    <definedName name="washtafel" localSheetId="5">#REF!</definedName>
    <definedName name="washtafel">#REF!</definedName>
    <definedName name="Wastafel" localSheetId="9">#REF!</definedName>
    <definedName name="Wastafel">'[127]Analisa Harga Satuan'!$G$1792</definedName>
    <definedName name="water.prof" localSheetId="9">#REF!</definedName>
    <definedName name="water.prof" localSheetId="17">#REF!</definedName>
    <definedName name="water.prof" localSheetId="5">#REF!</definedName>
    <definedName name="water.prof">#REF!</definedName>
    <definedName name="water_profing" localSheetId="17">[27]HARGA!#REF!</definedName>
    <definedName name="water_profing">[27]HARGA!#REF!</definedName>
    <definedName name="WATER_PUMP" localSheetId="17">#REF!</definedName>
    <definedName name="WATER_PUMP">#REF!</definedName>
    <definedName name="WATER_TANK" localSheetId="17">#REF!</definedName>
    <definedName name="WATER_TANK">#REF!</definedName>
    <definedName name="Waterpass" localSheetId="17">'[94]harga lama'!#REF!</definedName>
    <definedName name="Waterpass">'[94]harga lama'!#REF!</definedName>
    <definedName name="Waterproofing">[149]Analisa!$F$1194</definedName>
    <definedName name="Waterproofliquit">'[127]Analisa Harga Satuan'!$G$2647</definedName>
    <definedName name="WATERPUMP" localSheetId="17">#REF!</definedName>
    <definedName name="WATERPUMP">#REF!</definedName>
    <definedName name="Waters" localSheetId="17">#REF!</definedName>
    <definedName name="Waters">#REF!</definedName>
    <definedName name="WATERTANKER" localSheetId="17">#REF!</definedName>
    <definedName name="WATERTANKER">#REF!</definedName>
    <definedName name="WATON" localSheetId="17">#REF!</definedName>
    <definedName name="WATON">#REF!</definedName>
    <definedName name="WCD" localSheetId="17">#REF!</definedName>
    <definedName name="WCD">#REF!</definedName>
    <definedName name="WCJ" localSheetId="17">#REF!</definedName>
    <definedName name="WCJ">#REF!</definedName>
    <definedName name="WE">'[178]BIAYA  ALAT'!$U$1887</definedName>
    <definedName name="wel" localSheetId="17">'[128]DU&amp;B'!#REF!</definedName>
    <definedName name="wel">'[128]DU&amp;B'!#REF!</definedName>
    <definedName name="wffqwfqwr" localSheetId="17">[61]BPS!#REF!</definedName>
    <definedName name="wffqwfqwr">[61]BPS!#REF!</definedName>
    <definedName name="WHEEL_ROLLER" localSheetId="17">#REF!</definedName>
    <definedName name="WHEEL_ROLLER">#REF!</definedName>
    <definedName name="WHEELLOADER">'[74]5-ALAT(1)'!$A$872:$J$933</definedName>
    <definedName name="Wiremesh" localSheetId="9">#REF!</definedName>
    <definedName name="Wiremesh" localSheetId="17">#REF!</definedName>
    <definedName name="Wiremesh">#REF!</definedName>
    <definedName name="WL">[49]HASAT!$I$81</definedName>
    <definedName name="WM" localSheetId="17">#REF!</definedName>
    <definedName name="WM">#REF!</definedName>
    <definedName name="wp">[49]HASAT!$I$93</definedName>
    <definedName name="wr" localSheetId="17">'[128]DU&amp;B'!#REF!</definedName>
    <definedName name="wr">'[128]DU&amp;B'!#REF!</definedName>
    <definedName name="wrn.AAA." hidden="1">{#N/A,#N/A,FALSE,"REK";#N/A,#N/A,FALSE,"Bq-ARS"}</definedName>
    <definedName name="wrn.chi._.tiÆt." hidden="1">{#N/A,#N/A,FALSE,"Chi tiÆt"}</definedName>
    <definedName name="wrn.Full._.Report." hidden="1">{#N/A,#N/A,TRUE,"Front";#N/A,#N/A,TRUE,"Simple Letter";#N/A,#N/A,TRUE,"Inside";#N/A,#N/A,TRUE,"Contents";#N/A,#N/A,TRUE,"Basis";#N/A,#N/A,TRUE,"Inclusions";#N/A,#N/A,TRUE,"Exclusions";#N/A,#N/A,TRUE,"Areas";#N/A,#N/A,TRUE,"Summary";#N/A,#N/A,TRUE,"Detail"}</definedName>
    <definedName name="wrn.rtpl." hidden="1">{#N/A,#N/A,FALSE,"REK-S-TPL";#N/A,#N/A,FALSE,"REK-TPML";#N/A,#N/A,FALSE,"RAB-TEMPEL"}</definedName>
    <definedName name="wrn.ry." hidden="1">{#N/A,#N/A,FALSE,"REK";#N/A,#N/A,FALSE,"rab"}</definedName>
    <definedName name="WSD">'[178]BIAYA  ALAT'!$U$2027</definedName>
    <definedName name="wtf">[166]BAHAN!$L$34</definedName>
    <definedName name="WTT">[49]HASAT!$I$89</definedName>
    <definedName name="X" localSheetId="9">#REF!</definedName>
    <definedName name="X" localSheetId="17">#REF!</definedName>
    <definedName name="X" localSheetId="5">#REF!</definedName>
    <definedName name="X">#REF!</definedName>
    <definedName name="X010_" localSheetId="17">#REF!</definedName>
    <definedName name="X010_">#REF!</definedName>
    <definedName name="XCCT">0.5</definedName>
    <definedName name="XCDDD">[14]alat!$BD$27</definedName>
    <definedName name="XCZ" localSheetId="17">#REF!</definedName>
    <definedName name="XCZ">#REF!</definedName>
    <definedName name="XDDS" localSheetId="17">#REF!</definedName>
    <definedName name="XDDS">#REF!</definedName>
    <definedName name="XDLD" localSheetId="17">#REF!</definedName>
    <definedName name="XDLD">#REF!</definedName>
    <definedName name="XDLS" localSheetId="17">#REF!</definedName>
    <definedName name="XDLS">#REF!</definedName>
    <definedName name="XDLT" localSheetId="17">#REF!</definedName>
    <definedName name="XDLT">#REF!</definedName>
    <definedName name="XDSD" localSheetId="17">#REF!</definedName>
    <definedName name="XDSD">#REF!</definedName>
    <definedName name="XDSS" localSheetId="17">#REF!</definedName>
    <definedName name="XDSS">#REF!</definedName>
    <definedName name="XNDD" localSheetId="17">#REF!</definedName>
    <definedName name="XNDD">#REF!</definedName>
    <definedName name="XNDE" localSheetId="17">#REF!</definedName>
    <definedName name="XNDE">#REF!</definedName>
    <definedName name="XNDN" localSheetId="17">#REF!</definedName>
    <definedName name="XNDN">#REF!</definedName>
    <definedName name="XNDS" localSheetId="17">#REF!</definedName>
    <definedName name="XNDS">#REF!</definedName>
    <definedName name="XNDSE" localSheetId="17">#REF!</definedName>
    <definedName name="XNDSE">#REF!</definedName>
    <definedName name="XNDT" localSheetId="17">#REF!</definedName>
    <definedName name="XNDT">#REF!</definedName>
    <definedName name="XNEN" localSheetId="17">#REF!</definedName>
    <definedName name="XNEN">#REF!</definedName>
    <definedName name="XNLD" localSheetId="17">#REF!</definedName>
    <definedName name="XNLD">#REF!</definedName>
    <definedName name="XNLN" localSheetId="17">#REF!</definedName>
    <definedName name="XNLN">#REF!</definedName>
    <definedName name="XNLT" localSheetId="17">#REF!</definedName>
    <definedName name="XNLT">#REF!</definedName>
    <definedName name="XNNS" localSheetId="17">#REF!</definedName>
    <definedName name="XNNS">#REF!</definedName>
    <definedName name="XNSN" localSheetId="17">#REF!</definedName>
    <definedName name="XNSN">#REF!</definedName>
    <definedName name="XNTS" localSheetId="17">#REF!</definedName>
    <definedName name="XNTS">#REF!</definedName>
    <definedName name="XSDD" localSheetId="17">#REF!</definedName>
    <definedName name="XSDD">#REF!</definedName>
    <definedName name="XSLD" localSheetId="17">#REF!</definedName>
    <definedName name="XSLD">#REF!</definedName>
    <definedName name="XSLEM" localSheetId="17">#REF!</definedName>
    <definedName name="XSLEM">#REF!</definedName>
    <definedName name="XSLEN" localSheetId="17">#REF!</definedName>
    <definedName name="XSLEN">#REF!</definedName>
    <definedName name="XSLL" localSheetId="17">#REF!</definedName>
    <definedName name="XSLL">#REF!</definedName>
    <definedName name="XSLTI" localSheetId="17">#REF!</definedName>
    <definedName name="XSLTI">#REF!</definedName>
    <definedName name="XSLTU" localSheetId="17">#REF!</definedName>
    <definedName name="XSLTU">#REF!</definedName>
    <definedName name="XSSD" localSheetId="17">#REF!</definedName>
    <definedName name="XSSD">#REF!</definedName>
    <definedName name="XSSS" localSheetId="17">#REF!</definedName>
    <definedName name="XSSS">#REF!</definedName>
    <definedName name="XSXXXXXXXXXXXX" hidden="1">[44]TJ1Q47!$G$7:$G$31</definedName>
    <definedName name="XTES" localSheetId="17">#REF!</definedName>
    <definedName name="XTES">#REF!</definedName>
    <definedName name="XTNS" localSheetId="17">#REF!</definedName>
    <definedName name="XTNS">#REF!</definedName>
    <definedName name="xx" localSheetId="17">#REF!</definedName>
    <definedName name="xx">#REF!</definedName>
    <definedName name="xxx" localSheetId="17">#REF!</definedName>
    <definedName name="xxx">#REF!</definedName>
    <definedName name="xxxx" localSheetId="17">#REF!</definedName>
    <definedName name="xxxx">#REF!</definedName>
    <definedName name="xxxxxxx" hidden="1">[293]TJ1Q47!$E$7:$E$31</definedName>
    <definedName name="xxxxxxxx" localSheetId="17">#REF!</definedName>
    <definedName name="xxxxxxxx">#REF!</definedName>
    <definedName name="XXXXXXXXXXX" hidden="1">[44]TJ1Q47!$N$7:$N$31</definedName>
    <definedName name="xz" localSheetId="17">#REF!</definedName>
    <definedName name="xz">#REF!</definedName>
    <definedName name="xzz" localSheetId="17">'[189]6'!#REF!</definedName>
    <definedName name="xzz">'[189]6'!#REF!</definedName>
    <definedName name="y" hidden="1">#N/A</definedName>
    <definedName name="yayuk" localSheetId="17" hidden="1">#REF!</definedName>
    <definedName name="yayuk" hidden="1">#REF!</definedName>
    <definedName name="yee">'[3]Upah&amp;Bahan'!$C$18</definedName>
    <definedName name="yen" localSheetId="17">#REF!</definedName>
    <definedName name="yen">#REF!</definedName>
    <definedName name="z" localSheetId="9">#REF!</definedName>
    <definedName name="z" localSheetId="17">#REF!</definedName>
    <definedName name="z" localSheetId="5">#REF!</definedName>
    <definedName name="z">#REF!</definedName>
    <definedName name="Z_3F9B5724_02A1_494E_8A05_6302C3C28A11_.wvu.PrintArea" localSheetId="17" hidden="1">#REF!</definedName>
    <definedName name="Z_3F9B5724_02A1_494E_8A05_6302C3C28A11_.wvu.PrintArea" hidden="1">#REF!</definedName>
    <definedName name="Z_4A4DBCF5_6E02_43D6_8F4D_223D21633DB8_.wvu.Rows" hidden="1">'[294]Analisa SNI STANDART '!$A$155:$IV$155,'[294]Analisa SNI STANDART '!$A$3144:$IV$3431</definedName>
    <definedName name="Z_AEFAA9BC_77A3_4DB7_9FE7_A7F47A5E0AF8_.wvu.Rows" hidden="1">'[295]IN OUT'!$A$94:$IV$65536,'[295]IN OUT'!$A$5:$IV$93</definedName>
    <definedName name="Z_C5F07B99_5B9B_4D7E_8E51_7715CFFC23CA_.wvu.Rows" hidden="1">[296]Estimate!$A$32:$IV$42,[296]Estimate!$A$56:$IV$63,[296]Estimate!$A$69:$IV$72,[296]Estimate!$A$85:$IV$90,[296]Estimate!$A$103:$IV$108,[296]Estimate!$A$125:$IV$126,[296]Estimate!$A$142:$IV$147,[296]Estimate!$A$151:$IV$154,[296]Estimate!$A$158:$IV$191,[296]Estimate!$A$193:$IV$194,[296]Estimate!$A$198:$IV$225,[296]Estimate!$A$227:$IV$232,[296]Estimate!$A$253:$IV$254,[296]Estimate!$A$265:$IV$274,[296]Estimate!$A$287:$IV$316,[296]Estimate!$A$319:$IV$354</definedName>
    <definedName name="zinc">[269]BAHAN!$N$27</definedName>
    <definedName name="Zincrinch" localSheetId="17">'[94]harga lama'!#REF!</definedName>
    <definedName name="Zincrinch">'[94]harga lama'!#REF!</definedName>
    <definedName name="zx" localSheetId="17">#REF!</definedName>
    <definedName name="zx">#REF!</definedName>
    <definedName name="zz" localSheetId="17">#REF!</definedName>
    <definedName name="zz">#REF!</definedName>
    <definedName name="zzz" localSheetId="17">#REF!</definedName>
    <definedName name="zzz">#REF!</definedName>
    <definedName name="ZZZZ" localSheetId="17">#REF!</definedName>
    <definedName name="ZZZZ">#REF!</definedName>
    <definedName name="zzzzzzzzzz" localSheetId="17">#REF!</definedName>
    <definedName name="zzzzzzzzzz">#REF!</definedName>
    <definedName name="工程表_全体" localSheetId="17">#REF!</definedName>
    <definedName name="工程表_全体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750" i="54" l="1"/>
  <c r="I749" i="54"/>
  <c r="F749" i="54"/>
  <c r="E749" i="54"/>
  <c r="H749" i="54" s="1"/>
  <c r="B749" i="54"/>
  <c r="I748" i="54"/>
  <c r="F748" i="54"/>
  <c r="E748" i="54"/>
  <c r="H748" i="54" s="1"/>
  <c r="H750" i="54" s="1"/>
  <c r="F746" i="54"/>
  <c r="E746" i="54"/>
  <c r="F745" i="54"/>
  <c r="E745" i="54"/>
  <c r="F744" i="54"/>
  <c r="E744" i="54"/>
  <c r="F743" i="54"/>
  <c r="E743" i="54"/>
  <c r="F742" i="54"/>
  <c r="E742" i="54"/>
  <c r="F741" i="54"/>
  <c r="E741" i="54"/>
  <c r="F740" i="54"/>
  <c r="E740" i="54"/>
  <c r="F739" i="54"/>
  <c r="E739" i="54"/>
  <c r="F738" i="54"/>
  <c r="E738" i="54"/>
  <c r="F737" i="54"/>
  <c r="E737" i="54"/>
  <c r="F736" i="54"/>
  <c r="E736" i="54"/>
  <c r="F735" i="54"/>
  <c r="E735" i="54"/>
  <c r="F734" i="54"/>
  <c r="E734" i="54"/>
  <c r="F733" i="54"/>
  <c r="E733" i="54"/>
  <c r="B733" i="54"/>
  <c r="B734" i="54" s="1"/>
  <c r="B735" i="54" s="1"/>
  <c r="B736" i="54" s="1"/>
  <c r="B737" i="54" s="1"/>
  <c r="B738" i="54" s="1"/>
  <c r="B739" i="54" s="1"/>
  <c r="B740" i="54" s="1"/>
  <c r="B741" i="54" s="1"/>
  <c r="B742" i="54" s="1"/>
  <c r="B743" i="54" s="1"/>
  <c r="B744" i="54" s="1"/>
  <c r="B745" i="54" s="1"/>
  <c r="B746" i="54" s="1"/>
  <c r="F732" i="54"/>
  <c r="E732" i="54"/>
  <c r="G730" i="54"/>
  <c r="I730" i="54" s="1"/>
  <c r="F730" i="54"/>
  <c r="E730" i="54"/>
  <c r="F727" i="54"/>
  <c r="E727" i="54"/>
  <c r="F725" i="54"/>
  <c r="E725" i="54"/>
  <c r="F724" i="54"/>
  <c r="E724" i="54"/>
  <c r="F723" i="54"/>
  <c r="E723" i="54"/>
  <c r="B723" i="54"/>
  <c r="B724" i="54" s="1"/>
  <c r="B725" i="54" s="1"/>
  <c r="F722" i="54"/>
  <c r="E722" i="54"/>
  <c r="F720" i="54"/>
  <c r="E720" i="54"/>
  <c r="F718" i="54"/>
  <c r="E718" i="54"/>
  <c r="F717" i="54"/>
  <c r="E717" i="54"/>
  <c r="B717" i="54"/>
  <c r="B718" i="54" s="1"/>
  <c r="F716" i="54"/>
  <c r="E716" i="54"/>
  <c r="F714" i="54"/>
  <c r="E714" i="54"/>
  <c r="F713" i="54"/>
  <c r="E713" i="54"/>
  <c r="F712" i="54"/>
  <c r="E712" i="54"/>
  <c r="B712" i="54"/>
  <c r="B713" i="54" s="1"/>
  <c r="B714" i="54" s="1"/>
  <c r="F711" i="54"/>
  <c r="E711" i="54"/>
  <c r="F708" i="54"/>
  <c r="E708" i="54"/>
  <c r="F707" i="54"/>
  <c r="E707" i="54"/>
  <c r="F706" i="54"/>
  <c r="E706" i="54"/>
  <c r="F705" i="54"/>
  <c r="E705" i="54"/>
  <c r="F704" i="54"/>
  <c r="E704" i="54"/>
  <c r="F703" i="54"/>
  <c r="E703" i="54"/>
  <c r="F702" i="54"/>
  <c r="E702" i="54"/>
  <c r="F701" i="54"/>
  <c r="E701" i="54"/>
  <c r="F700" i="54"/>
  <c r="E700" i="54"/>
  <c r="F699" i="54"/>
  <c r="E699" i="54"/>
  <c r="F698" i="54"/>
  <c r="E698" i="54"/>
  <c r="F697" i="54"/>
  <c r="E697" i="54"/>
  <c r="F696" i="54"/>
  <c r="E696" i="54"/>
  <c r="F695" i="54"/>
  <c r="E695" i="54"/>
  <c r="B695" i="54"/>
  <c r="B696" i="54" s="1"/>
  <c r="B697" i="54" s="1"/>
  <c r="B698" i="54" s="1"/>
  <c r="B699" i="54" s="1"/>
  <c r="B700" i="54" s="1"/>
  <c r="B701" i="54" s="1"/>
  <c r="B702" i="54" s="1"/>
  <c r="B703" i="54" s="1"/>
  <c r="B704" i="54" s="1"/>
  <c r="B705" i="54" s="1"/>
  <c r="B706" i="54" s="1"/>
  <c r="B707" i="54" s="1"/>
  <c r="B708" i="54" s="1"/>
  <c r="F694" i="54"/>
  <c r="E694" i="54"/>
  <c r="F692" i="54"/>
  <c r="E692" i="54"/>
  <c r="I690" i="54"/>
  <c r="F690" i="54"/>
  <c r="E690" i="54"/>
  <c r="F688" i="54"/>
  <c r="E688" i="54"/>
  <c r="F687" i="54"/>
  <c r="E687" i="54"/>
  <c r="F686" i="54"/>
  <c r="E686" i="54"/>
  <c r="F685" i="54"/>
  <c r="E685" i="54"/>
  <c r="F684" i="54"/>
  <c r="E684" i="54"/>
  <c r="F683" i="54"/>
  <c r="E683" i="54"/>
  <c r="F682" i="54"/>
  <c r="E682" i="54"/>
  <c r="B682" i="54"/>
  <c r="B683" i="54" s="1"/>
  <c r="B684" i="54" s="1"/>
  <c r="B685" i="54" s="1"/>
  <c r="B686" i="54" s="1"/>
  <c r="B687" i="54" s="1"/>
  <c r="B688" i="54" s="1"/>
  <c r="F681" i="54"/>
  <c r="E681" i="54"/>
  <c r="F679" i="54"/>
  <c r="E679" i="54"/>
  <c r="F677" i="54"/>
  <c r="E677" i="54"/>
  <c r="F676" i="54"/>
  <c r="E676" i="54"/>
  <c r="F675" i="54"/>
  <c r="E675" i="54"/>
  <c r="F674" i="54"/>
  <c r="E674" i="54"/>
  <c r="B674" i="54"/>
  <c r="B675" i="54" s="1"/>
  <c r="B676" i="54" s="1"/>
  <c r="B677" i="54" s="1"/>
  <c r="F673" i="54"/>
  <c r="E673" i="54"/>
  <c r="I671" i="54"/>
  <c r="F671" i="54"/>
  <c r="E671" i="54"/>
  <c r="H671" i="54" s="1"/>
  <c r="F670" i="54"/>
  <c r="E670" i="54"/>
  <c r="B668" i="54"/>
  <c r="B669" i="54" s="1"/>
  <c r="B670" i="54" s="1"/>
  <c r="B671" i="54" s="1"/>
  <c r="F667" i="54"/>
  <c r="F668" i="54" s="1"/>
  <c r="F669" i="54" s="1"/>
  <c r="E667" i="54"/>
  <c r="E668" i="54" s="1"/>
  <c r="E669" i="54" s="1"/>
  <c r="F664" i="54"/>
  <c r="E664" i="54"/>
  <c r="F663" i="54"/>
  <c r="E663" i="54"/>
  <c r="F662" i="54"/>
  <c r="E662" i="54"/>
  <c r="F661" i="54"/>
  <c r="E661" i="54"/>
  <c r="F660" i="54"/>
  <c r="E660" i="54"/>
  <c r="F659" i="54"/>
  <c r="E659" i="54"/>
  <c r="F658" i="54"/>
  <c r="E658" i="54"/>
  <c r="F657" i="54"/>
  <c r="E657" i="54"/>
  <c r="F656" i="54"/>
  <c r="E656" i="54"/>
  <c r="F655" i="54"/>
  <c r="E655" i="54"/>
  <c r="F654" i="54"/>
  <c r="E654" i="54"/>
  <c r="F653" i="54"/>
  <c r="E653" i="54"/>
  <c r="F652" i="54"/>
  <c r="E652" i="54"/>
  <c r="F651" i="54"/>
  <c r="E651" i="54"/>
  <c r="B651" i="54"/>
  <c r="B652" i="54" s="1"/>
  <c r="B653" i="54" s="1"/>
  <c r="B654" i="54" s="1"/>
  <c r="B655" i="54" s="1"/>
  <c r="B656" i="54" s="1"/>
  <c r="B657" i="54" s="1"/>
  <c r="B658" i="54" s="1"/>
  <c r="B659" i="54" s="1"/>
  <c r="B660" i="54" s="1"/>
  <c r="B661" i="54" s="1"/>
  <c r="B662" i="54" s="1"/>
  <c r="B663" i="54" s="1"/>
  <c r="B664" i="54" s="1"/>
  <c r="F650" i="54"/>
  <c r="E650" i="54"/>
  <c r="F648" i="54"/>
  <c r="E648" i="54"/>
  <c r="G646" i="54"/>
  <c r="I646" i="54" s="1"/>
  <c r="F646" i="54"/>
  <c r="E646" i="54"/>
  <c r="B646" i="54"/>
  <c r="I645" i="54"/>
  <c r="F645" i="54"/>
  <c r="E645" i="54"/>
  <c r="H645" i="54" s="1"/>
  <c r="F643" i="54"/>
  <c r="E643" i="54"/>
  <c r="F642" i="54"/>
  <c r="E642" i="54"/>
  <c r="F641" i="54"/>
  <c r="E641" i="54"/>
  <c r="F640" i="54"/>
  <c r="E640" i="54"/>
  <c r="F639" i="54"/>
  <c r="E639" i="54"/>
  <c r="F638" i="54"/>
  <c r="E638" i="54"/>
  <c r="B638" i="54"/>
  <c r="B639" i="54" s="1"/>
  <c r="B640" i="54" s="1"/>
  <c r="B641" i="54" s="1"/>
  <c r="B642" i="54" s="1"/>
  <c r="B643" i="54" s="1"/>
  <c r="F637" i="54"/>
  <c r="E637" i="54"/>
  <c r="F635" i="54"/>
  <c r="E635" i="54"/>
  <c r="F633" i="54"/>
  <c r="E633" i="54"/>
  <c r="F632" i="54"/>
  <c r="E632" i="54"/>
  <c r="F631" i="54"/>
  <c r="E631" i="54"/>
  <c r="B631" i="54"/>
  <c r="B632" i="54" s="1"/>
  <c r="B633" i="54" s="1"/>
  <c r="F630" i="54"/>
  <c r="E630" i="54"/>
  <c r="G628" i="54"/>
  <c r="F628" i="54"/>
  <c r="E628" i="54"/>
  <c r="F627" i="54"/>
  <c r="E627" i="54"/>
  <c r="F624" i="54"/>
  <c r="F625" i="54" s="1"/>
  <c r="F626" i="54" s="1"/>
  <c r="E624" i="54"/>
  <c r="E625" i="54" s="1"/>
  <c r="E626" i="54" s="1"/>
  <c r="F623" i="54"/>
  <c r="E623" i="54"/>
  <c r="F622" i="54"/>
  <c r="E622" i="54"/>
  <c r="B622" i="54"/>
  <c r="B623" i="54" s="1"/>
  <c r="B624" i="54" s="1"/>
  <c r="B625" i="54" s="1"/>
  <c r="B626" i="54" s="1"/>
  <c r="B627" i="54" s="1"/>
  <c r="B628" i="54" s="1"/>
  <c r="F621" i="54"/>
  <c r="E621" i="54"/>
  <c r="F618" i="54"/>
  <c r="E618" i="54"/>
  <c r="F616" i="54"/>
  <c r="E616" i="54"/>
  <c r="F615" i="54"/>
  <c r="E615" i="54"/>
  <c r="F614" i="54"/>
  <c r="E614" i="54"/>
  <c r="B614" i="54"/>
  <c r="B615" i="54" s="1"/>
  <c r="B616" i="54" s="1"/>
  <c r="F613" i="54"/>
  <c r="E613" i="54"/>
  <c r="F611" i="54"/>
  <c r="E611" i="54"/>
  <c r="F610" i="54"/>
  <c r="E610" i="54"/>
  <c r="F609" i="54"/>
  <c r="E609" i="54"/>
  <c r="F608" i="54"/>
  <c r="E608" i="54"/>
  <c r="F607" i="54"/>
  <c r="E607" i="54"/>
  <c r="F606" i="54"/>
  <c r="E606" i="54"/>
  <c r="F605" i="54"/>
  <c r="E605" i="54"/>
  <c r="B605" i="54"/>
  <c r="B606" i="54" s="1"/>
  <c r="B607" i="54" s="1"/>
  <c r="B608" i="54" s="1"/>
  <c r="B609" i="54" s="1"/>
  <c r="B610" i="54" s="1"/>
  <c r="B611" i="54" s="1"/>
  <c r="F604" i="54"/>
  <c r="E604" i="54"/>
  <c r="F602" i="54"/>
  <c r="E602" i="54"/>
  <c r="F600" i="54"/>
  <c r="E600" i="54"/>
  <c r="F599" i="54"/>
  <c r="E599" i="54"/>
  <c r="F598" i="54"/>
  <c r="E598" i="54"/>
  <c r="B598" i="54"/>
  <c r="B599" i="54" s="1"/>
  <c r="B600" i="54" s="1"/>
  <c r="F597" i="54"/>
  <c r="E597" i="54"/>
  <c r="I595" i="54"/>
  <c r="F595" i="54"/>
  <c r="E595" i="54"/>
  <c r="H595" i="54" s="1"/>
  <c r="F594" i="54"/>
  <c r="E594" i="54"/>
  <c r="B592" i="54"/>
  <c r="B593" i="54" s="1"/>
  <c r="B594" i="54" s="1"/>
  <c r="B595" i="54" s="1"/>
  <c r="F591" i="54"/>
  <c r="F592" i="54" s="1"/>
  <c r="F593" i="54" s="1"/>
  <c r="E591" i="54"/>
  <c r="E592" i="54" s="1"/>
  <c r="E593" i="54" s="1"/>
  <c r="F588" i="54"/>
  <c r="E588" i="54"/>
  <c r="F586" i="54"/>
  <c r="E586" i="54"/>
  <c r="F585" i="54"/>
  <c r="E585" i="54"/>
  <c r="F584" i="54"/>
  <c r="E584" i="54"/>
  <c r="B584" i="54"/>
  <c r="B585" i="54" s="1"/>
  <c r="B586" i="54" s="1"/>
  <c r="F583" i="54"/>
  <c r="E583" i="54"/>
  <c r="F581" i="54"/>
  <c r="E581" i="54"/>
  <c r="F580" i="54"/>
  <c r="E580" i="54"/>
  <c r="F579" i="54"/>
  <c r="E579" i="54"/>
  <c r="F578" i="54"/>
  <c r="E578" i="54"/>
  <c r="F577" i="54"/>
  <c r="E577" i="54"/>
  <c r="F576" i="54"/>
  <c r="E576" i="54"/>
  <c r="F575" i="54"/>
  <c r="E575" i="54"/>
  <c r="B575" i="54"/>
  <c r="B576" i="54" s="1"/>
  <c r="B577" i="54" s="1"/>
  <c r="B578" i="54" s="1"/>
  <c r="B579" i="54" s="1"/>
  <c r="B580" i="54" s="1"/>
  <c r="B581" i="54" s="1"/>
  <c r="F574" i="54"/>
  <c r="E574" i="54"/>
  <c r="F572" i="54"/>
  <c r="E572" i="54"/>
  <c r="F570" i="54"/>
  <c r="E570" i="54"/>
  <c r="F569" i="54"/>
  <c r="E569" i="54"/>
  <c r="F568" i="54"/>
  <c r="E568" i="54"/>
  <c r="B568" i="54"/>
  <c r="B569" i="54" s="1"/>
  <c r="B570" i="54" s="1"/>
  <c r="F567" i="54"/>
  <c r="E567" i="54"/>
  <c r="I565" i="54"/>
  <c r="I628" i="54" s="1"/>
  <c r="F565" i="54"/>
  <c r="E565" i="54"/>
  <c r="H565" i="54" s="1"/>
  <c r="F564" i="54"/>
  <c r="E564" i="54"/>
  <c r="F561" i="54"/>
  <c r="F562" i="54" s="1"/>
  <c r="F563" i="54" s="1"/>
  <c r="E561" i="54"/>
  <c r="E562" i="54" s="1"/>
  <c r="E563" i="54" s="1"/>
  <c r="F560" i="54"/>
  <c r="E560" i="54"/>
  <c r="F559" i="54"/>
  <c r="E559" i="54"/>
  <c r="B559" i="54"/>
  <c r="B560" i="54" s="1"/>
  <c r="B561" i="54" s="1"/>
  <c r="B562" i="54" s="1"/>
  <c r="B563" i="54" s="1"/>
  <c r="B564" i="54" s="1"/>
  <c r="B565" i="54" s="1"/>
  <c r="F558" i="54"/>
  <c r="E558" i="54"/>
  <c r="I555" i="54"/>
  <c r="F555" i="54"/>
  <c r="E555" i="54"/>
  <c r="H555" i="54" s="1"/>
  <c r="F553" i="54"/>
  <c r="E553" i="54"/>
  <c r="F552" i="54"/>
  <c r="E552" i="54"/>
  <c r="F551" i="54"/>
  <c r="E551" i="54"/>
  <c r="F550" i="54"/>
  <c r="E550" i="54"/>
  <c r="F549" i="54"/>
  <c r="E549" i="54"/>
  <c r="B549" i="54"/>
  <c r="B550" i="54" s="1"/>
  <c r="B551" i="54" s="1"/>
  <c r="B552" i="54" s="1"/>
  <c r="B553" i="54" s="1"/>
  <c r="F548" i="54"/>
  <c r="E548" i="54"/>
  <c r="F546" i="54"/>
  <c r="E546" i="54"/>
  <c r="F544" i="54"/>
  <c r="E544" i="54"/>
  <c r="F543" i="54"/>
  <c r="E543" i="54"/>
  <c r="B543" i="54"/>
  <c r="B544" i="54" s="1"/>
  <c r="F542" i="54"/>
  <c r="E542" i="54"/>
  <c r="F540" i="54"/>
  <c r="E540" i="54"/>
  <c r="B538" i="54"/>
  <c r="B539" i="54" s="1"/>
  <c r="B540" i="54" s="1"/>
  <c r="F537" i="54"/>
  <c r="F538" i="54" s="1"/>
  <c r="F539" i="54" s="1"/>
  <c r="E537" i="54"/>
  <c r="E538" i="54" s="1"/>
  <c r="F534" i="54"/>
  <c r="E534" i="54"/>
  <c r="F533" i="54"/>
  <c r="E533" i="54"/>
  <c r="F532" i="54"/>
  <c r="E532" i="54"/>
  <c r="F531" i="54"/>
  <c r="E531" i="54"/>
  <c r="F530" i="54"/>
  <c r="E530" i="54"/>
  <c r="F529" i="54"/>
  <c r="E529" i="54"/>
  <c r="F528" i="54"/>
  <c r="E528" i="54"/>
  <c r="F527" i="54"/>
  <c r="E527" i="54"/>
  <c r="F526" i="54"/>
  <c r="E526" i="54"/>
  <c r="F525" i="54"/>
  <c r="E525" i="54"/>
  <c r="F524" i="54"/>
  <c r="E524" i="54"/>
  <c r="F523" i="54"/>
  <c r="E523" i="54"/>
  <c r="F522" i="54"/>
  <c r="E522" i="54"/>
  <c r="F521" i="54"/>
  <c r="E521" i="54"/>
  <c r="B521" i="54"/>
  <c r="B522" i="54" s="1"/>
  <c r="B523" i="54" s="1"/>
  <c r="B524" i="54" s="1"/>
  <c r="B525" i="54" s="1"/>
  <c r="B526" i="54" s="1"/>
  <c r="B527" i="54" s="1"/>
  <c r="B528" i="54" s="1"/>
  <c r="B529" i="54" s="1"/>
  <c r="B530" i="54" s="1"/>
  <c r="B531" i="54" s="1"/>
  <c r="B532" i="54" s="1"/>
  <c r="B533" i="54" s="1"/>
  <c r="B534" i="54" s="1"/>
  <c r="F520" i="54"/>
  <c r="E520" i="54"/>
  <c r="F518" i="54"/>
  <c r="E518" i="54"/>
  <c r="I516" i="54"/>
  <c r="F516" i="54"/>
  <c r="E516" i="54"/>
  <c r="H516" i="54" s="1"/>
  <c r="F514" i="54"/>
  <c r="E514" i="54"/>
  <c r="F513" i="54"/>
  <c r="E513" i="54"/>
  <c r="F512" i="54"/>
  <c r="E512" i="54"/>
  <c r="F511" i="54"/>
  <c r="E511" i="54"/>
  <c r="F510" i="54"/>
  <c r="E510" i="54"/>
  <c r="F509" i="54"/>
  <c r="E509" i="54"/>
  <c r="F508" i="54"/>
  <c r="E508" i="54"/>
  <c r="B508" i="54"/>
  <c r="B509" i="54" s="1"/>
  <c r="B510" i="54" s="1"/>
  <c r="B511" i="54" s="1"/>
  <c r="B512" i="54" s="1"/>
  <c r="B513" i="54" s="1"/>
  <c r="B514" i="54" s="1"/>
  <c r="F507" i="54"/>
  <c r="E507" i="54"/>
  <c r="F505" i="54"/>
  <c r="E505" i="54"/>
  <c r="F503" i="54"/>
  <c r="E503" i="54"/>
  <c r="F502" i="54"/>
  <c r="E502" i="54"/>
  <c r="F501" i="54"/>
  <c r="E501" i="54"/>
  <c r="B501" i="54"/>
  <c r="B502" i="54" s="1"/>
  <c r="B503" i="54" s="1"/>
  <c r="F500" i="54"/>
  <c r="E500" i="54"/>
  <c r="I498" i="54"/>
  <c r="F498" i="54"/>
  <c r="E498" i="54"/>
  <c r="H498" i="54" s="1"/>
  <c r="F497" i="54"/>
  <c r="E497" i="54"/>
  <c r="B495" i="54"/>
  <c r="B496" i="54" s="1"/>
  <c r="B497" i="54" s="1"/>
  <c r="B498" i="54" s="1"/>
  <c r="F494" i="54"/>
  <c r="F495" i="54" s="1"/>
  <c r="F496" i="54" s="1"/>
  <c r="E494" i="54"/>
  <c r="E495" i="54" s="1"/>
  <c r="E496" i="54" s="1"/>
  <c r="F491" i="54"/>
  <c r="E491" i="54"/>
  <c r="B491" i="54"/>
  <c r="F490" i="54"/>
  <c r="E490" i="54"/>
  <c r="F488" i="54"/>
  <c r="E488" i="54"/>
  <c r="F487" i="54"/>
  <c r="E487" i="54"/>
  <c r="F486" i="54"/>
  <c r="E486" i="54"/>
  <c r="B486" i="54"/>
  <c r="B487" i="54" s="1"/>
  <c r="B488" i="54" s="1"/>
  <c r="F485" i="54"/>
  <c r="E485" i="54"/>
  <c r="F483" i="54"/>
  <c r="E483" i="54"/>
  <c r="F482" i="54"/>
  <c r="E482" i="54"/>
  <c r="F481" i="54"/>
  <c r="E481" i="54"/>
  <c r="F480" i="54"/>
  <c r="E480" i="54"/>
  <c r="F479" i="54"/>
  <c r="E479" i="54"/>
  <c r="B479" i="54"/>
  <c r="B480" i="54" s="1"/>
  <c r="B481" i="54" s="1"/>
  <c r="B482" i="54" s="1"/>
  <c r="B483" i="54" s="1"/>
  <c r="F478" i="54"/>
  <c r="E478" i="54"/>
  <c r="F476" i="54"/>
  <c r="E476" i="54"/>
  <c r="F475" i="54"/>
  <c r="E475" i="54"/>
  <c r="F474" i="54"/>
  <c r="E474" i="54"/>
  <c r="F473" i="54"/>
  <c r="E473" i="54"/>
  <c r="B473" i="54"/>
  <c r="B474" i="54" s="1"/>
  <c r="B475" i="54" s="1"/>
  <c r="B476" i="54" s="1"/>
  <c r="F472" i="54"/>
  <c r="E472" i="54"/>
  <c r="F470" i="54"/>
  <c r="E470" i="54"/>
  <c r="F468" i="54"/>
  <c r="E468" i="54"/>
  <c r="B468" i="54"/>
  <c r="F467" i="54"/>
  <c r="E467" i="54"/>
  <c r="B464" i="54"/>
  <c r="B465" i="54" s="1"/>
  <c r="F463" i="54"/>
  <c r="F464" i="54" s="1"/>
  <c r="F465" i="54" s="1"/>
  <c r="E463" i="54"/>
  <c r="E464" i="54" s="1"/>
  <c r="F460" i="54"/>
  <c r="E460" i="54"/>
  <c r="F458" i="54"/>
  <c r="E458" i="54"/>
  <c r="F457" i="54"/>
  <c r="E457" i="54"/>
  <c r="F456" i="54"/>
  <c r="E456" i="54"/>
  <c r="B456" i="54"/>
  <c r="B457" i="54" s="1"/>
  <c r="B458" i="54" s="1"/>
  <c r="F455" i="54"/>
  <c r="E455" i="54"/>
  <c r="F453" i="54"/>
  <c r="E453" i="54"/>
  <c r="F452" i="54"/>
  <c r="E452" i="54"/>
  <c r="F451" i="54"/>
  <c r="E451" i="54"/>
  <c r="F450" i="54"/>
  <c r="E450" i="54"/>
  <c r="F449" i="54"/>
  <c r="E449" i="54"/>
  <c r="F448" i="54"/>
  <c r="E448" i="54"/>
  <c r="F447" i="54"/>
  <c r="E447" i="54"/>
  <c r="B447" i="54"/>
  <c r="B448" i="54" s="1"/>
  <c r="B449" i="54" s="1"/>
  <c r="B450" i="54" s="1"/>
  <c r="B451" i="54" s="1"/>
  <c r="B452" i="54" s="1"/>
  <c r="B453" i="54" s="1"/>
  <c r="F446" i="54"/>
  <c r="E446" i="54"/>
  <c r="F444" i="54"/>
  <c r="E444" i="54"/>
  <c r="F442" i="54"/>
  <c r="E442" i="54"/>
  <c r="F441" i="54"/>
  <c r="E441" i="54"/>
  <c r="F440" i="54"/>
  <c r="E440" i="54"/>
  <c r="B440" i="54"/>
  <c r="B441" i="54" s="1"/>
  <c r="B442" i="54" s="1"/>
  <c r="F439" i="54"/>
  <c r="E439" i="54"/>
  <c r="I437" i="54"/>
  <c r="F437" i="54"/>
  <c r="E437" i="54"/>
  <c r="H437" i="54" s="1"/>
  <c r="F436" i="54"/>
  <c r="E436" i="54"/>
  <c r="B434" i="54"/>
  <c r="B435" i="54" s="1"/>
  <c r="B436" i="54" s="1"/>
  <c r="B437" i="54" s="1"/>
  <c r="F433" i="54"/>
  <c r="F434" i="54" s="1"/>
  <c r="F435" i="54" s="1"/>
  <c r="E433" i="54"/>
  <c r="F430" i="54"/>
  <c r="E430" i="54"/>
  <c r="F429" i="54"/>
  <c r="E429" i="54"/>
  <c r="F428" i="54"/>
  <c r="E428" i="54"/>
  <c r="F427" i="54"/>
  <c r="E427" i="54"/>
  <c r="F426" i="54"/>
  <c r="E426" i="54"/>
  <c r="F425" i="54"/>
  <c r="E425" i="54"/>
  <c r="F424" i="54"/>
  <c r="E424" i="54"/>
  <c r="F423" i="54"/>
  <c r="E423" i="54"/>
  <c r="F422" i="54"/>
  <c r="E422" i="54"/>
  <c r="F421" i="54"/>
  <c r="E421" i="54"/>
  <c r="F420" i="54"/>
  <c r="E420" i="54"/>
  <c r="F419" i="54"/>
  <c r="E419" i="54"/>
  <c r="F418" i="54"/>
  <c r="E418" i="54"/>
  <c r="F417" i="54"/>
  <c r="E417" i="54"/>
  <c r="B417" i="54"/>
  <c r="B418" i="54" s="1"/>
  <c r="B419" i="54" s="1"/>
  <c r="B420" i="54" s="1"/>
  <c r="B421" i="54" s="1"/>
  <c r="B422" i="54" s="1"/>
  <c r="B423" i="54" s="1"/>
  <c r="B424" i="54" s="1"/>
  <c r="B425" i="54" s="1"/>
  <c r="B426" i="54" s="1"/>
  <c r="B427" i="54" s="1"/>
  <c r="B428" i="54" s="1"/>
  <c r="B429" i="54" s="1"/>
  <c r="B430" i="54" s="1"/>
  <c r="F416" i="54"/>
  <c r="E416" i="54"/>
  <c r="F414" i="54"/>
  <c r="E414" i="54"/>
  <c r="G412" i="54"/>
  <c r="I412" i="54" s="1"/>
  <c r="F412" i="54"/>
  <c r="E412" i="54"/>
  <c r="B412" i="54"/>
  <c r="I411" i="54"/>
  <c r="F411" i="54"/>
  <c r="E411" i="54"/>
  <c r="H411" i="54" s="1"/>
  <c r="F409" i="54"/>
  <c r="E409" i="54"/>
  <c r="F408" i="54"/>
  <c r="E408" i="54"/>
  <c r="F407" i="54"/>
  <c r="E407" i="54"/>
  <c r="F406" i="54"/>
  <c r="E406" i="54"/>
  <c r="F405" i="54"/>
  <c r="E405" i="54"/>
  <c r="F404" i="54"/>
  <c r="E404" i="54"/>
  <c r="B404" i="54"/>
  <c r="B405" i="54" s="1"/>
  <c r="B406" i="54" s="1"/>
  <c r="B407" i="54" s="1"/>
  <c r="B408" i="54" s="1"/>
  <c r="B409" i="54" s="1"/>
  <c r="F403" i="54"/>
  <c r="E403" i="54"/>
  <c r="F401" i="54"/>
  <c r="E401" i="54"/>
  <c r="F399" i="54"/>
  <c r="E399" i="54"/>
  <c r="F398" i="54"/>
  <c r="E398" i="54"/>
  <c r="B398" i="54"/>
  <c r="B399" i="54" s="1"/>
  <c r="F397" i="54"/>
  <c r="E397" i="54"/>
  <c r="I395" i="54"/>
  <c r="F395" i="54"/>
  <c r="E395" i="54"/>
  <c r="H395" i="54" s="1"/>
  <c r="F394" i="54"/>
  <c r="E394" i="54"/>
  <c r="F391" i="54"/>
  <c r="F392" i="54" s="1"/>
  <c r="F393" i="54" s="1"/>
  <c r="E391" i="54"/>
  <c r="E392" i="54" s="1"/>
  <c r="F390" i="54"/>
  <c r="E390" i="54"/>
  <c r="F389" i="54"/>
  <c r="E389" i="54"/>
  <c r="B389" i="54"/>
  <c r="B390" i="54" s="1"/>
  <c r="B391" i="54" s="1"/>
  <c r="B392" i="54" s="1"/>
  <c r="B393" i="54" s="1"/>
  <c r="B394" i="54" s="1"/>
  <c r="B395" i="54" s="1"/>
  <c r="F388" i="54"/>
  <c r="E388" i="54"/>
  <c r="F385" i="54"/>
  <c r="E385" i="54"/>
  <c r="F384" i="54"/>
  <c r="E384" i="54"/>
  <c r="F383" i="54"/>
  <c r="E383" i="54"/>
  <c r="F382" i="54"/>
  <c r="E382" i="54"/>
  <c r="F381" i="54"/>
  <c r="E381" i="54"/>
  <c r="F380" i="54"/>
  <c r="E380" i="54"/>
  <c r="F379" i="54"/>
  <c r="E379" i="54"/>
  <c r="F378" i="54"/>
  <c r="E378" i="54"/>
  <c r="F377" i="54"/>
  <c r="E377" i="54"/>
  <c r="F376" i="54"/>
  <c r="E376" i="54"/>
  <c r="F375" i="54"/>
  <c r="E375" i="54"/>
  <c r="F374" i="54"/>
  <c r="E374" i="54"/>
  <c r="F373" i="54"/>
  <c r="E373" i="54"/>
  <c r="F372" i="54"/>
  <c r="E372" i="54"/>
  <c r="B372" i="54"/>
  <c r="B373" i="54" s="1"/>
  <c r="B374" i="54" s="1"/>
  <c r="B375" i="54" s="1"/>
  <c r="B376" i="54" s="1"/>
  <c r="B377" i="54" s="1"/>
  <c r="B378" i="54" s="1"/>
  <c r="B379" i="54" s="1"/>
  <c r="B380" i="54" s="1"/>
  <c r="B381" i="54" s="1"/>
  <c r="B382" i="54" s="1"/>
  <c r="B383" i="54" s="1"/>
  <c r="B384" i="54" s="1"/>
  <c r="B385" i="54" s="1"/>
  <c r="F371" i="54"/>
  <c r="E371" i="54"/>
  <c r="I369" i="54"/>
  <c r="F369" i="54"/>
  <c r="E369" i="54"/>
  <c r="H369" i="54" s="1"/>
  <c r="F367" i="54"/>
  <c r="E367" i="54"/>
  <c r="F366" i="54"/>
  <c r="E366" i="54"/>
  <c r="F365" i="54"/>
  <c r="E365" i="54"/>
  <c r="F364" i="54"/>
  <c r="E364" i="54"/>
  <c r="F363" i="54"/>
  <c r="E363" i="54"/>
  <c r="F362" i="54"/>
  <c r="E362" i="54"/>
  <c r="B362" i="54"/>
  <c r="B363" i="54" s="1"/>
  <c r="B364" i="54" s="1"/>
  <c r="B365" i="54" s="1"/>
  <c r="B366" i="54" s="1"/>
  <c r="B367" i="54" s="1"/>
  <c r="F361" i="54"/>
  <c r="E361" i="54"/>
  <c r="G359" i="54"/>
  <c r="I359" i="54" s="1"/>
  <c r="F359" i="54"/>
  <c r="E359" i="54"/>
  <c r="D359" i="54"/>
  <c r="B359" i="54"/>
  <c r="F358" i="54"/>
  <c r="E358" i="54"/>
  <c r="F356" i="54"/>
  <c r="E356" i="54"/>
  <c r="F355" i="54"/>
  <c r="E355" i="54"/>
  <c r="F354" i="54"/>
  <c r="E354" i="54"/>
  <c r="B354" i="54"/>
  <c r="B355" i="54" s="1"/>
  <c r="B356" i="54" s="1"/>
  <c r="F353" i="54"/>
  <c r="E353" i="54"/>
  <c r="I351" i="54"/>
  <c r="F351" i="54"/>
  <c r="E351" i="54"/>
  <c r="H351" i="54" s="1"/>
  <c r="F350" i="54"/>
  <c r="E350" i="54"/>
  <c r="F347" i="54"/>
  <c r="F348" i="54" s="1"/>
  <c r="F349" i="54" s="1"/>
  <c r="E347" i="54"/>
  <c r="E348" i="54" s="1"/>
  <c r="E349" i="54" s="1"/>
  <c r="F346" i="54"/>
  <c r="E346" i="54"/>
  <c r="F345" i="54"/>
  <c r="E345" i="54"/>
  <c r="F344" i="54"/>
  <c r="E344" i="54"/>
  <c r="B344" i="54"/>
  <c r="B345" i="54" s="1"/>
  <c r="B346" i="54" s="1"/>
  <c r="B347" i="54" s="1"/>
  <c r="B348" i="54" s="1"/>
  <c r="B349" i="54" s="1"/>
  <c r="B350" i="54" s="1"/>
  <c r="B351" i="54" s="1"/>
  <c r="F343" i="54"/>
  <c r="E343" i="54"/>
  <c r="F339" i="54"/>
  <c r="E339" i="54"/>
  <c r="F338" i="54"/>
  <c r="E338" i="54"/>
  <c r="F337" i="54"/>
  <c r="E337" i="54"/>
  <c r="F336" i="54"/>
  <c r="E336" i="54"/>
  <c r="F335" i="54"/>
  <c r="E335" i="54"/>
  <c r="F334" i="54"/>
  <c r="E334" i="54"/>
  <c r="F333" i="54"/>
  <c r="E333" i="54"/>
  <c r="F332" i="54"/>
  <c r="E332" i="54"/>
  <c r="F331" i="54"/>
  <c r="E331" i="54"/>
  <c r="F330" i="54"/>
  <c r="E330" i="54"/>
  <c r="F329" i="54"/>
  <c r="E329" i="54"/>
  <c r="F328" i="54"/>
  <c r="E328" i="54"/>
  <c r="F327" i="54"/>
  <c r="E327" i="54"/>
  <c r="F326" i="54"/>
  <c r="E326" i="54"/>
  <c r="B326" i="54"/>
  <c r="B327" i="54" s="1"/>
  <c r="B328" i="54" s="1"/>
  <c r="B329" i="54" s="1"/>
  <c r="B330" i="54" s="1"/>
  <c r="B331" i="54" s="1"/>
  <c r="B332" i="54" s="1"/>
  <c r="B333" i="54" s="1"/>
  <c r="B334" i="54" s="1"/>
  <c r="B335" i="54" s="1"/>
  <c r="B336" i="54" s="1"/>
  <c r="B337" i="54" s="1"/>
  <c r="B338" i="54" s="1"/>
  <c r="B339" i="54" s="1"/>
  <c r="F325" i="54"/>
  <c r="E325" i="54"/>
  <c r="I323" i="54"/>
  <c r="F323" i="54"/>
  <c r="E323" i="54"/>
  <c r="H323" i="54" s="1"/>
  <c r="F321" i="54"/>
  <c r="E321" i="54"/>
  <c r="F320" i="54"/>
  <c r="E320" i="54"/>
  <c r="F319" i="54"/>
  <c r="E319" i="54"/>
  <c r="F318" i="54"/>
  <c r="E318" i="54"/>
  <c r="F317" i="54"/>
  <c r="E317" i="54"/>
  <c r="F316" i="54"/>
  <c r="E316" i="54"/>
  <c r="B316" i="54"/>
  <c r="B317" i="54" s="1"/>
  <c r="B318" i="54" s="1"/>
  <c r="B319" i="54" s="1"/>
  <c r="B320" i="54" s="1"/>
  <c r="B321" i="54" s="1"/>
  <c r="F315" i="54"/>
  <c r="E315" i="54"/>
  <c r="F313" i="54"/>
  <c r="E313" i="54"/>
  <c r="F311" i="54"/>
  <c r="E311" i="54"/>
  <c r="F310" i="54"/>
  <c r="E310" i="54"/>
  <c r="B310" i="54"/>
  <c r="B311" i="54" s="1"/>
  <c r="F309" i="54"/>
  <c r="E309" i="54"/>
  <c r="I307" i="54"/>
  <c r="F307" i="54"/>
  <c r="E307" i="54"/>
  <c r="H307" i="54" s="1"/>
  <c r="F306" i="54"/>
  <c r="E306" i="54"/>
  <c r="F305" i="54"/>
  <c r="E305" i="54"/>
  <c r="F303" i="54"/>
  <c r="F304" i="54" s="1"/>
  <c r="F302" i="54"/>
  <c r="E302" i="54"/>
  <c r="F301" i="54"/>
  <c r="E301" i="54"/>
  <c r="F300" i="54"/>
  <c r="E300" i="54"/>
  <c r="B300" i="54"/>
  <c r="B301" i="54" s="1"/>
  <c r="B302" i="54" s="1"/>
  <c r="B303" i="54" s="1"/>
  <c r="B304" i="54" s="1"/>
  <c r="B305" i="54" s="1"/>
  <c r="B306" i="54" s="1"/>
  <c r="B307" i="54" s="1"/>
  <c r="F299" i="54"/>
  <c r="E299" i="54"/>
  <c r="F296" i="54"/>
  <c r="E296" i="54"/>
  <c r="F294" i="54"/>
  <c r="E294" i="54"/>
  <c r="F293" i="54"/>
  <c r="E293" i="54"/>
  <c r="F292" i="54"/>
  <c r="E292" i="54"/>
  <c r="B292" i="54"/>
  <c r="B293" i="54" s="1"/>
  <c r="B294" i="54" s="1"/>
  <c r="F291" i="54"/>
  <c r="E291" i="54"/>
  <c r="F289" i="54"/>
  <c r="E289" i="54"/>
  <c r="F288" i="54"/>
  <c r="E288" i="54"/>
  <c r="F287" i="54"/>
  <c r="E287" i="54"/>
  <c r="F286" i="54"/>
  <c r="E286" i="54"/>
  <c r="F285" i="54"/>
  <c r="E285" i="54"/>
  <c r="F284" i="54"/>
  <c r="E284" i="54"/>
  <c r="F283" i="54"/>
  <c r="E283" i="54"/>
  <c r="B283" i="54"/>
  <c r="B284" i="54" s="1"/>
  <c r="B285" i="54" s="1"/>
  <c r="B286" i="54" s="1"/>
  <c r="B287" i="54" s="1"/>
  <c r="B288" i="54" s="1"/>
  <c r="B289" i="54" s="1"/>
  <c r="F282" i="54"/>
  <c r="E282" i="54"/>
  <c r="F280" i="54"/>
  <c r="E280" i="54"/>
  <c r="F278" i="54"/>
  <c r="E278" i="54"/>
  <c r="F277" i="54"/>
  <c r="E277" i="54"/>
  <c r="F276" i="54"/>
  <c r="E276" i="54"/>
  <c r="B276" i="54"/>
  <c r="B277" i="54" s="1"/>
  <c r="B278" i="54" s="1"/>
  <c r="F275" i="54"/>
  <c r="E275" i="54"/>
  <c r="I273" i="54"/>
  <c r="F273" i="54"/>
  <c r="E273" i="54"/>
  <c r="H273" i="54" s="1"/>
  <c r="F272" i="54"/>
  <c r="E272" i="54"/>
  <c r="F270" i="54"/>
  <c r="F271" i="54" s="1"/>
  <c r="B270" i="54"/>
  <c r="B271" i="54" s="1"/>
  <c r="B272" i="54" s="1"/>
  <c r="B273" i="54" s="1"/>
  <c r="F269" i="54"/>
  <c r="E269" i="54"/>
  <c r="E270" i="54" s="1"/>
  <c r="E271" i="54" s="1"/>
  <c r="F266" i="54"/>
  <c r="E266" i="54"/>
  <c r="F265" i="54"/>
  <c r="E265" i="54"/>
  <c r="F264" i="54"/>
  <c r="E264" i="54"/>
  <c r="F263" i="54"/>
  <c r="E263" i="54"/>
  <c r="F262" i="54"/>
  <c r="E262" i="54"/>
  <c r="G261" i="54"/>
  <c r="G334" i="54" s="1"/>
  <c r="G380" i="54" s="1"/>
  <c r="G425" i="54" s="1"/>
  <c r="G529" i="54" s="1"/>
  <c r="G659" i="54" s="1"/>
  <c r="G703" i="54" s="1"/>
  <c r="F261" i="54"/>
  <c r="E261" i="54"/>
  <c r="F260" i="54"/>
  <c r="E260" i="54"/>
  <c r="F259" i="54"/>
  <c r="E259" i="54"/>
  <c r="F258" i="54"/>
  <c r="E258" i="54"/>
  <c r="F257" i="54"/>
  <c r="E257" i="54"/>
  <c r="F256" i="54"/>
  <c r="E256" i="54"/>
  <c r="F255" i="54"/>
  <c r="E255" i="54"/>
  <c r="F254" i="54"/>
  <c r="E254" i="54"/>
  <c r="F253" i="54"/>
  <c r="E253" i="54"/>
  <c r="B253" i="54"/>
  <c r="B254" i="54" s="1"/>
  <c r="B255" i="54" s="1"/>
  <c r="B256" i="54" s="1"/>
  <c r="B257" i="54" s="1"/>
  <c r="B258" i="54" s="1"/>
  <c r="B259" i="54" s="1"/>
  <c r="B260" i="54" s="1"/>
  <c r="B261" i="54" s="1"/>
  <c r="B262" i="54" s="1"/>
  <c r="B263" i="54" s="1"/>
  <c r="B264" i="54" s="1"/>
  <c r="B265" i="54" s="1"/>
  <c r="B266" i="54" s="1"/>
  <c r="F252" i="54"/>
  <c r="E252" i="54"/>
  <c r="F250" i="54"/>
  <c r="E250" i="54"/>
  <c r="F248" i="54"/>
  <c r="E248" i="54"/>
  <c r="H248" i="54" s="1"/>
  <c r="F246" i="54"/>
  <c r="E246" i="54"/>
  <c r="F245" i="54"/>
  <c r="E245" i="54"/>
  <c r="F244" i="54"/>
  <c r="E244" i="54"/>
  <c r="G243" i="54"/>
  <c r="G286" i="54" s="1"/>
  <c r="F243" i="54"/>
  <c r="E243" i="54"/>
  <c r="G242" i="54"/>
  <c r="G285" i="54" s="1"/>
  <c r="F242" i="54"/>
  <c r="E242" i="54"/>
  <c r="F241" i="54"/>
  <c r="E241" i="54"/>
  <c r="F240" i="54"/>
  <c r="E240" i="54"/>
  <c r="B240" i="54"/>
  <c r="B241" i="54" s="1"/>
  <c r="B242" i="54" s="1"/>
  <c r="B243" i="54" s="1"/>
  <c r="B244" i="54" s="1"/>
  <c r="B245" i="54" s="1"/>
  <c r="B246" i="54" s="1"/>
  <c r="F239" i="54"/>
  <c r="E239" i="54"/>
  <c r="F237" i="54"/>
  <c r="E237" i="54"/>
  <c r="F235" i="54"/>
  <c r="E235" i="54"/>
  <c r="F234" i="54"/>
  <c r="E234" i="54"/>
  <c r="F233" i="54"/>
  <c r="E233" i="54"/>
  <c r="B233" i="54"/>
  <c r="B234" i="54" s="1"/>
  <c r="B235" i="54" s="1"/>
  <c r="F232" i="54"/>
  <c r="E232" i="54"/>
  <c r="I230" i="54"/>
  <c r="F230" i="54"/>
  <c r="E230" i="54"/>
  <c r="H230" i="54" s="1"/>
  <c r="F229" i="54"/>
  <c r="E229" i="54"/>
  <c r="F227" i="54"/>
  <c r="F228" i="54" s="1"/>
  <c r="B227" i="54"/>
  <c r="B228" i="54" s="1"/>
  <c r="B229" i="54" s="1"/>
  <c r="B230" i="54" s="1"/>
  <c r="F226" i="54"/>
  <c r="E226" i="54"/>
  <c r="E227" i="54" s="1"/>
  <c r="E228" i="54" s="1"/>
  <c r="F223" i="54"/>
  <c r="E223" i="54"/>
  <c r="B223" i="54"/>
  <c r="F222" i="54"/>
  <c r="E222" i="54"/>
  <c r="I220" i="54"/>
  <c r="I488" i="54" s="1"/>
  <c r="G220" i="54"/>
  <c r="G488" i="54" s="1"/>
  <c r="F220" i="54"/>
  <c r="E220" i="54"/>
  <c r="D220" i="54"/>
  <c r="D488" i="54" s="1"/>
  <c r="I219" i="54"/>
  <c r="I487" i="54" s="1"/>
  <c r="G219" i="54"/>
  <c r="G487" i="54" s="1"/>
  <c r="F219" i="54"/>
  <c r="E219" i="54"/>
  <c r="D219" i="54"/>
  <c r="D487" i="54" s="1"/>
  <c r="F218" i="54"/>
  <c r="E218" i="54"/>
  <c r="B218" i="54"/>
  <c r="B219" i="54" s="1"/>
  <c r="B220" i="54" s="1"/>
  <c r="F217" i="54"/>
  <c r="E217" i="54"/>
  <c r="F215" i="54"/>
  <c r="E215" i="54"/>
  <c r="F214" i="54"/>
  <c r="E214" i="54"/>
  <c r="F213" i="54"/>
  <c r="E213" i="54"/>
  <c r="F212" i="54"/>
  <c r="E212" i="54"/>
  <c r="F211" i="54"/>
  <c r="E211" i="54"/>
  <c r="B211" i="54"/>
  <c r="B212" i="54" s="1"/>
  <c r="B213" i="54" s="1"/>
  <c r="B214" i="54" s="1"/>
  <c r="B215" i="54" s="1"/>
  <c r="F210" i="54"/>
  <c r="E210" i="54"/>
  <c r="F208" i="54"/>
  <c r="E208" i="54"/>
  <c r="F207" i="54"/>
  <c r="E207" i="54"/>
  <c r="F206" i="54"/>
  <c r="E206" i="54"/>
  <c r="F205" i="54"/>
  <c r="E205" i="54"/>
  <c r="B205" i="54"/>
  <c r="B206" i="54" s="1"/>
  <c r="B207" i="54" s="1"/>
  <c r="B208" i="54" s="1"/>
  <c r="F204" i="54"/>
  <c r="E204" i="54"/>
  <c r="G202" i="54"/>
  <c r="I202" i="54" s="1"/>
  <c r="I358" i="54" s="1"/>
  <c r="F202" i="54"/>
  <c r="E202" i="54"/>
  <c r="D202" i="54"/>
  <c r="F200" i="54"/>
  <c r="E200" i="54"/>
  <c r="B200" i="54"/>
  <c r="F199" i="54"/>
  <c r="E199" i="54"/>
  <c r="F196" i="54"/>
  <c r="F197" i="54" s="1"/>
  <c r="B196" i="54"/>
  <c r="B197" i="54" s="1"/>
  <c r="F195" i="54"/>
  <c r="E195" i="54"/>
  <c r="E196" i="54" s="1"/>
  <c r="E197" i="54" s="1"/>
  <c r="F192" i="54"/>
  <c r="E192" i="54"/>
  <c r="F190" i="54"/>
  <c r="E190" i="54"/>
  <c r="F189" i="54"/>
  <c r="E189" i="54"/>
  <c r="I188" i="54"/>
  <c r="I222" i="54" s="1"/>
  <c r="G188" i="54"/>
  <c r="F188" i="54"/>
  <c r="E188" i="54"/>
  <c r="D188" i="54"/>
  <c r="D292" i="54" s="1"/>
  <c r="D456" i="54" s="1"/>
  <c r="B188" i="54"/>
  <c r="B189" i="54" s="1"/>
  <c r="B190" i="54" s="1"/>
  <c r="F187" i="54"/>
  <c r="E187" i="54"/>
  <c r="F185" i="54"/>
  <c r="E185" i="54"/>
  <c r="F184" i="54"/>
  <c r="E184" i="54"/>
  <c r="F183" i="54"/>
  <c r="E183" i="54"/>
  <c r="I182" i="54"/>
  <c r="I243" i="54" s="1"/>
  <c r="I286" i="54" s="1"/>
  <c r="F182" i="54"/>
  <c r="E182" i="54"/>
  <c r="H182" i="54" s="1"/>
  <c r="I181" i="54"/>
  <c r="F181" i="54"/>
  <c r="E181" i="54"/>
  <c r="H181" i="54" s="1"/>
  <c r="F180" i="54"/>
  <c r="E180" i="54"/>
  <c r="F179" i="54"/>
  <c r="E179" i="54"/>
  <c r="B179" i="54"/>
  <c r="B180" i="54" s="1"/>
  <c r="B181" i="54" s="1"/>
  <c r="B182" i="54" s="1"/>
  <c r="B183" i="54" s="1"/>
  <c r="B184" i="54" s="1"/>
  <c r="B185" i="54" s="1"/>
  <c r="F178" i="54"/>
  <c r="E178" i="54"/>
  <c r="F176" i="54"/>
  <c r="E176" i="54"/>
  <c r="F174" i="54"/>
  <c r="E174" i="54"/>
  <c r="F173" i="54"/>
  <c r="E173" i="54"/>
  <c r="F172" i="54"/>
  <c r="E172" i="54"/>
  <c r="B172" i="54"/>
  <c r="B173" i="54" s="1"/>
  <c r="B174" i="54" s="1"/>
  <c r="F171" i="54"/>
  <c r="E171" i="54"/>
  <c r="I169" i="54"/>
  <c r="F169" i="54"/>
  <c r="E169" i="54"/>
  <c r="H169" i="54" s="1"/>
  <c r="F168" i="54"/>
  <c r="E168" i="54"/>
  <c r="F167" i="54"/>
  <c r="F166" i="54"/>
  <c r="B166" i="54"/>
  <c r="B167" i="54" s="1"/>
  <c r="B168" i="54" s="1"/>
  <c r="B169" i="54" s="1"/>
  <c r="F165" i="54"/>
  <c r="E165" i="54"/>
  <c r="F162" i="54"/>
  <c r="E162" i="54"/>
  <c r="F161" i="54"/>
  <c r="E161" i="54"/>
  <c r="F160" i="54"/>
  <c r="E160" i="54"/>
  <c r="F159" i="54"/>
  <c r="E159" i="54"/>
  <c r="G158" i="54"/>
  <c r="G207" i="54" s="1"/>
  <c r="G475" i="54" s="1"/>
  <c r="F158" i="54"/>
  <c r="E158" i="54"/>
  <c r="D158" i="54"/>
  <c r="D159" i="54" s="1"/>
  <c r="D263" i="54" s="1"/>
  <c r="D336" i="54" s="1"/>
  <c r="D382" i="54" s="1"/>
  <c r="D427" i="54" s="1"/>
  <c r="D531" i="54" s="1"/>
  <c r="D661" i="54" s="1"/>
  <c r="D705" i="54" s="1"/>
  <c r="D743" i="54" s="1"/>
  <c r="I157" i="54"/>
  <c r="F157" i="54"/>
  <c r="E157" i="54"/>
  <c r="H157" i="54" s="1"/>
  <c r="I156" i="54"/>
  <c r="G156" i="54"/>
  <c r="G260" i="54" s="1"/>
  <c r="F156" i="54"/>
  <c r="E156" i="54"/>
  <c r="D156" i="54"/>
  <c r="D260" i="54" s="1"/>
  <c r="D333" i="54" s="1"/>
  <c r="D379" i="54" s="1"/>
  <c r="D424" i="54" s="1"/>
  <c r="D528" i="54" s="1"/>
  <c r="D658" i="54" s="1"/>
  <c r="D702" i="54" s="1"/>
  <c r="D740" i="54" s="1"/>
  <c r="I155" i="54"/>
  <c r="I259" i="54" s="1"/>
  <c r="G155" i="54"/>
  <c r="G259" i="54" s="1"/>
  <c r="G332" i="54" s="1"/>
  <c r="F155" i="54"/>
  <c r="E155" i="54"/>
  <c r="D155" i="54"/>
  <c r="D259" i="54" s="1"/>
  <c r="D332" i="54" s="1"/>
  <c r="D378" i="54" s="1"/>
  <c r="D423" i="54" s="1"/>
  <c r="D527" i="54" s="1"/>
  <c r="D657" i="54" s="1"/>
  <c r="D701" i="54" s="1"/>
  <c r="D739" i="54" s="1"/>
  <c r="I154" i="54"/>
  <c r="I258" i="54" s="1"/>
  <c r="G154" i="54"/>
  <c r="G258" i="54" s="1"/>
  <c r="G331" i="54" s="1"/>
  <c r="G377" i="54" s="1"/>
  <c r="G422" i="54" s="1"/>
  <c r="F154" i="54"/>
  <c r="E154" i="54"/>
  <c r="D154" i="54"/>
  <c r="D258" i="54" s="1"/>
  <c r="D331" i="54" s="1"/>
  <c r="D377" i="54" s="1"/>
  <c r="D422" i="54" s="1"/>
  <c r="D526" i="54" s="1"/>
  <c r="D656" i="54" s="1"/>
  <c r="D700" i="54" s="1"/>
  <c r="D738" i="54" s="1"/>
  <c r="I153" i="54"/>
  <c r="I257" i="54" s="1"/>
  <c r="I330" i="54" s="1"/>
  <c r="G153" i="54"/>
  <c r="G257" i="54" s="1"/>
  <c r="G330" i="54" s="1"/>
  <c r="G376" i="54" s="1"/>
  <c r="F153" i="54"/>
  <c r="E153" i="54"/>
  <c r="D153" i="54"/>
  <c r="D257" i="54" s="1"/>
  <c r="D330" i="54" s="1"/>
  <c r="D376" i="54" s="1"/>
  <c r="D421" i="54" s="1"/>
  <c r="D525" i="54" s="1"/>
  <c r="D655" i="54" s="1"/>
  <c r="D699" i="54" s="1"/>
  <c r="D737" i="54" s="1"/>
  <c r="I152" i="54"/>
  <c r="I256" i="54" s="1"/>
  <c r="G152" i="54"/>
  <c r="G256" i="54" s="1"/>
  <c r="G329" i="54" s="1"/>
  <c r="G375" i="54" s="1"/>
  <c r="G420" i="54" s="1"/>
  <c r="F152" i="54"/>
  <c r="E152" i="54"/>
  <c r="D152" i="54"/>
  <c r="D256" i="54" s="1"/>
  <c r="D329" i="54" s="1"/>
  <c r="D375" i="54" s="1"/>
  <c r="D420" i="54" s="1"/>
  <c r="D524" i="54" s="1"/>
  <c r="D654" i="54" s="1"/>
  <c r="D698" i="54" s="1"/>
  <c r="D736" i="54" s="1"/>
  <c r="G151" i="54"/>
  <c r="G255" i="54" s="1"/>
  <c r="F151" i="54"/>
  <c r="E151" i="54"/>
  <c r="D151" i="54"/>
  <c r="D255" i="54" s="1"/>
  <c r="D328" i="54" s="1"/>
  <c r="D374" i="54" s="1"/>
  <c r="D419" i="54" s="1"/>
  <c r="D523" i="54" s="1"/>
  <c r="D653" i="54" s="1"/>
  <c r="D697" i="54" s="1"/>
  <c r="D735" i="54" s="1"/>
  <c r="I150" i="54"/>
  <c r="I254" i="54" s="1"/>
  <c r="I327" i="54" s="1"/>
  <c r="I373" i="54" s="1"/>
  <c r="I418" i="54" s="1"/>
  <c r="G150" i="54"/>
  <c r="G254" i="54" s="1"/>
  <c r="F150" i="54"/>
  <c r="E150" i="54"/>
  <c r="D150" i="54"/>
  <c r="D254" i="54" s="1"/>
  <c r="D327" i="54" s="1"/>
  <c r="D373" i="54" s="1"/>
  <c r="D418" i="54" s="1"/>
  <c r="D522" i="54" s="1"/>
  <c r="D652" i="54" s="1"/>
  <c r="D696" i="54" s="1"/>
  <c r="D734" i="54" s="1"/>
  <c r="I149" i="54"/>
  <c r="I253" i="54" s="1"/>
  <c r="J253" i="54" s="1"/>
  <c r="G149" i="54"/>
  <c r="F149" i="54"/>
  <c r="E149" i="54"/>
  <c r="D149" i="54"/>
  <c r="D253" i="54" s="1"/>
  <c r="D326" i="54" s="1"/>
  <c r="D372" i="54" s="1"/>
  <c r="D417" i="54" s="1"/>
  <c r="B149" i="54"/>
  <c r="B150" i="54" s="1"/>
  <c r="B151" i="54" s="1"/>
  <c r="B152" i="54" s="1"/>
  <c r="B153" i="54" s="1"/>
  <c r="B154" i="54" s="1"/>
  <c r="B155" i="54" s="1"/>
  <c r="B156" i="54" s="1"/>
  <c r="B157" i="54" s="1"/>
  <c r="B158" i="54" s="1"/>
  <c r="B159" i="54" s="1"/>
  <c r="B160" i="54" s="1"/>
  <c r="B161" i="54" s="1"/>
  <c r="B162" i="54" s="1"/>
  <c r="I148" i="54"/>
  <c r="G148" i="54"/>
  <c r="F148" i="54"/>
  <c r="E148" i="54"/>
  <c r="D148" i="54"/>
  <c r="F146" i="54"/>
  <c r="E146" i="54"/>
  <c r="I144" i="54"/>
  <c r="F144" i="54"/>
  <c r="E144" i="54"/>
  <c r="H144" i="54" s="1"/>
  <c r="B144" i="54"/>
  <c r="I143" i="54"/>
  <c r="F143" i="54"/>
  <c r="E143" i="54"/>
  <c r="H143" i="54" s="1"/>
  <c r="I141" i="54"/>
  <c r="I321" i="54" s="1"/>
  <c r="I367" i="54" s="1"/>
  <c r="G141" i="54"/>
  <c r="G321" i="54" s="1"/>
  <c r="G367" i="54" s="1"/>
  <c r="F141" i="54"/>
  <c r="E141" i="54"/>
  <c r="D141" i="54"/>
  <c r="D321" i="54" s="1"/>
  <c r="D367" i="54" s="1"/>
  <c r="D409" i="54" s="1"/>
  <c r="D643" i="54" s="1"/>
  <c r="F140" i="54"/>
  <c r="E140" i="54"/>
  <c r="F139" i="54"/>
  <c r="E139" i="54"/>
  <c r="F138" i="54"/>
  <c r="E138" i="54"/>
  <c r="F137" i="54"/>
  <c r="E137" i="54"/>
  <c r="F136" i="54"/>
  <c r="E136" i="54"/>
  <c r="B136" i="54"/>
  <c r="B137" i="54" s="1"/>
  <c r="B138" i="54" s="1"/>
  <c r="B139" i="54" s="1"/>
  <c r="B140" i="54" s="1"/>
  <c r="B141" i="54" s="1"/>
  <c r="F135" i="54"/>
  <c r="E135" i="54"/>
  <c r="F133" i="54"/>
  <c r="E133" i="54"/>
  <c r="F131" i="54"/>
  <c r="E131" i="54"/>
  <c r="F130" i="54"/>
  <c r="E130" i="54"/>
  <c r="B130" i="54"/>
  <c r="B131" i="54" s="1"/>
  <c r="F129" i="54"/>
  <c r="E129" i="54"/>
  <c r="I127" i="54"/>
  <c r="F127" i="54"/>
  <c r="E127" i="54"/>
  <c r="H127" i="54" s="1"/>
  <c r="F126" i="54"/>
  <c r="E126" i="54"/>
  <c r="G125" i="54"/>
  <c r="G167" i="54" s="1"/>
  <c r="F125" i="54"/>
  <c r="D125" i="54"/>
  <c r="D304" i="54" s="1"/>
  <c r="D349" i="54" s="1"/>
  <c r="D393" i="54" s="1"/>
  <c r="D435" i="54" s="1"/>
  <c r="D465" i="54" s="1"/>
  <c r="D496" i="54" s="1"/>
  <c r="D539" i="54" s="1"/>
  <c r="D563" i="54" s="1"/>
  <c r="D593" i="54" s="1"/>
  <c r="D626" i="54" s="1"/>
  <c r="D669" i="54" s="1"/>
  <c r="G124" i="54"/>
  <c r="G303" i="54" s="1"/>
  <c r="G348" i="54" s="1"/>
  <c r="F124" i="54"/>
  <c r="D124" i="54"/>
  <c r="D303" i="54" s="1"/>
  <c r="D348" i="54" s="1"/>
  <c r="D392" i="54" s="1"/>
  <c r="D434" i="54" s="1"/>
  <c r="D464" i="54" s="1"/>
  <c r="D495" i="54" s="1"/>
  <c r="D538" i="54" s="1"/>
  <c r="D562" i="54" s="1"/>
  <c r="D592" i="54" s="1"/>
  <c r="D625" i="54" s="1"/>
  <c r="D668" i="54" s="1"/>
  <c r="G123" i="54"/>
  <c r="G165" i="54" s="1"/>
  <c r="F123" i="54"/>
  <c r="E123" i="54"/>
  <c r="E124" i="54" s="1"/>
  <c r="D123" i="54"/>
  <c r="D302" i="54" s="1"/>
  <c r="D347" i="54" s="1"/>
  <c r="D391" i="54" s="1"/>
  <c r="D433" i="54" s="1"/>
  <c r="D463" i="54" s="1"/>
  <c r="F122" i="54"/>
  <c r="E122" i="54"/>
  <c r="F121" i="54"/>
  <c r="E121" i="54"/>
  <c r="B121" i="54"/>
  <c r="B122" i="54" s="1"/>
  <c r="B123" i="54" s="1"/>
  <c r="B124" i="54" s="1"/>
  <c r="B125" i="54" s="1"/>
  <c r="B126" i="54" s="1"/>
  <c r="B127" i="54" s="1"/>
  <c r="F120" i="54"/>
  <c r="E120" i="54"/>
  <c r="G117" i="54"/>
  <c r="I117" i="54" s="1"/>
  <c r="F117" i="54"/>
  <c r="E117" i="54"/>
  <c r="D117" i="54"/>
  <c r="D146" i="54" s="1"/>
  <c r="D192" i="54" s="1"/>
  <c r="D250" i="54" s="1"/>
  <c r="D296" i="54" s="1"/>
  <c r="D414" i="54" s="1"/>
  <c r="D460" i="54" s="1"/>
  <c r="D518" i="54" s="1"/>
  <c r="D588" i="54" s="1"/>
  <c r="D618" i="54" s="1"/>
  <c r="D648" i="54" s="1"/>
  <c r="D692" i="54" s="1"/>
  <c r="G115" i="54"/>
  <c r="G190" i="54" s="1"/>
  <c r="F115" i="54"/>
  <c r="E115" i="54"/>
  <c r="F114" i="54"/>
  <c r="E114" i="54"/>
  <c r="I113" i="54"/>
  <c r="F113" i="54"/>
  <c r="E113" i="54"/>
  <c r="H113" i="54" s="1"/>
  <c r="I112" i="54"/>
  <c r="F112" i="54"/>
  <c r="E112" i="54"/>
  <c r="H112" i="54" s="1"/>
  <c r="B112" i="54"/>
  <c r="B113" i="54" s="1"/>
  <c r="B114" i="54" s="1"/>
  <c r="B115" i="54" s="1"/>
  <c r="F111" i="54"/>
  <c r="E111" i="54"/>
  <c r="I109" i="54"/>
  <c r="G109" i="54"/>
  <c r="F109" i="54"/>
  <c r="E109" i="54"/>
  <c r="D109" i="54"/>
  <c r="I108" i="54"/>
  <c r="G108" i="54"/>
  <c r="G140" i="54" s="1"/>
  <c r="F108" i="54"/>
  <c r="E108" i="54"/>
  <c r="D108" i="54"/>
  <c r="D140" i="54" s="1"/>
  <c r="D320" i="54" s="1"/>
  <c r="D366" i="54" s="1"/>
  <c r="D408" i="54" s="1"/>
  <c r="D642" i="54" s="1"/>
  <c r="I107" i="54"/>
  <c r="I139" i="54" s="1"/>
  <c r="G107" i="54"/>
  <c r="G139" i="54" s="1"/>
  <c r="F107" i="54"/>
  <c r="E107" i="54"/>
  <c r="D107" i="54"/>
  <c r="D139" i="54" s="1"/>
  <c r="F106" i="54"/>
  <c r="E106" i="54"/>
  <c r="I105" i="54"/>
  <c r="I137" i="54" s="1"/>
  <c r="G105" i="54"/>
  <c r="G137" i="54" s="1"/>
  <c r="F105" i="54"/>
  <c r="E105" i="54"/>
  <c r="D105" i="54"/>
  <c r="D137" i="54" s="1"/>
  <c r="D180" i="54" s="1"/>
  <c r="D212" i="54" s="1"/>
  <c r="D241" i="54" s="1"/>
  <c r="D284" i="54" s="1"/>
  <c r="G104" i="54"/>
  <c r="G136" i="54" s="1"/>
  <c r="I136" i="54" s="1"/>
  <c r="F104" i="54"/>
  <c r="E104" i="54"/>
  <c r="D104" i="54"/>
  <c r="D136" i="54" s="1"/>
  <c r="D179" i="54" s="1"/>
  <c r="D211" i="54" s="1"/>
  <c r="D240" i="54" s="1"/>
  <c r="D283" i="54" s="1"/>
  <c r="B104" i="54"/>
  <c r="B105" i="54" s="1"/>
  <c r="B106" i="54" s="1"/>
  <c r="B107" i="54" s="1"/>
  <c r="B108" i="54" s="1"/>
  <c r="B109" i="54" s="1"/>
  <c r="F103" i="54"/>
  <c r="E103" i="54"/>
  <c r="G101" i="54"/>
  <c r="F101" i="54"/>
  <c r="E101" i="54"/>
  <c r="D101" i="54"/>
  <c r="D133" i="54" s="1"/>
  <c r="D176" i="54" s="1"/>
  <c r="D237" i="54" s="1"/>
  <c r="D280" i="54" s="1"/>
  <c r="D313" i="54" s="1"/>
  <c r="D401" i="54" s="1"/>
  <c r="D444" i="54" s="1"/>
  <c r="D505" i="54" s="1"/>
  <c r="D572" i="54" s="1"/>
  <c r="D602" i="54" s="1"/>
  <c r="D635" i="54" s="1"/>
  <c r="D679" i="54" s="1"/>
  <c r="F99" i="54"/>
  <c r="E99" i="54"/>
  <c r="I98" i="54"/>
  <c r="G98" i="54"/>
  <c r="G355" i="54" s="1"/>
  <c r="F98" i="54"/>
  <c r="E98" i="54"/>
  <c r="D98" i="54"/>
  <c r="D355" i="54" s="1"/>
  <c r="D632" i="54" s="1"/>
  <c r="D675" i="54" s="1"/>
  <c r="F97" i="54"/>
  <c r="E97" i="54"/>
  <c r="B97" i="54"/>
  <c r="B98" i="54" s="1"/>
  <c r="B99" i="54" s="1"/>
  <c r="F96" i="54"/>
  <c r="E96" i="54"/>
  <c r="I94" i="54"/>
  <c r="F94" i="54"/>
  <c r="E94" i="54"/>
  <c r="H94" i="54" s="1"/>
  <c r="G93" i="54"/>
  <c r="I93" i="54" s="1"/>
  <c r="F93" i="54"/>
  <c r="E93" i="54"/>
  <c r="D93" i="54"/>
  <c r="F92" i="54"/>
  <c r="E92" i="54"/>
  <c r="G91" i="54"/>
  <c r="G126" i="54" s="1"/>
  <c r="F91" i="54"/>
  <c r="E91" i="54"/>
  <c r="D91" i="54"/>
  <c r="D126" i="54" s="1"/>
  <c r="D305" i="54" s="1"/>
  <c r="D350" i="54" s="1"/>
  <c r="D394" i="54" s="1"/>
  <c r="D436" i="54" s="1"/>
  <c r="D497" i="54" s="1"/>
  <c r="D540" i="54" s="1"/>
  <c r="D564" i="54" s="1"/>
  <c r="G90" i="54"/>
  <c r="I90" i="54" s="1"/>
  <c r="D90" i="54"/>
  <c r="G89" i="54"/>
  <c r="I89" i="54" s="1"/>
  <c r="F89" i="54"/>
  <c r="F90" i="54" s="1"/>
  <c r="D89" i="54"/>
  <c r="G88" i="54"/>
  <c r="I88" i="54" s="1"/>
  <c r="F88" i="54"/>
  <c r="E88" i="54"/>
  <c r="E89" i="54" s="1"/>
  <c r="D88" i="54"/>
  <c r="I87" i="54"/>
  <c r="G87" i="54"/>
  <c r="G99" i="54" s="1"/>
  <c r="F87" i="54"/>
  <c r="E87" i="54"/>
  <c r="D87" i="54"/>
  <c r="D99" i="54" s="1"/>
  <c r="I86" i="54"/>
  <c r="I122" i="54" s="1"/>
  <c r="G86" i="54"/>
  <c r="G122" i="54" s="1"/>
  <c r="G301" i="54" s="1"/>
  <c r="G345" i="54" s="1"/>
  <c r="G390" i="54" s="1"/>
  <c r="F86" i="54"/>
  <c r="E86" i="54"/>
  <c r="D86" i="54"/>
  <c r="D122" i="54" s="1"/>
  <c r="D301" i="54" s="1"/>
  <c r="D345" i="54" s="1"/>
  <c r="D390" i="54" s="1"/>
  <c r="D560" i="54" s="1"/>
  <c r="D623" i="54" s="1"/>
  <c r="D713" i="54" s="1"/>
  <c r="I85" i="54"/>
  <c r="I121" i="54" s="1"/>
  <c r="G85" i="54"/>
  <c r="G121" i="54" s="1"/>
  <c r="F85" i="54"/>
  <c r="E85" i="54"/>
  <c r="D85" i="54"/>
  <c r="D121" i="54" s="1"/>
  <c r="D300" i="54" s="1"/>
  <c r="D344" i="54" s="1"/>
  <c r="D389" i="54" s="1"/>
  <c r="D559" i="54" s="1"/>
  <c r="D622" i="54" s="1"/>
  <c r="D712" i="54" s="1"/>
  <c r="B85" i="54"/>
  <c r="B86" i="54" s="1"/>
  <c r="B87" i="54" s="1"/>
  <c r="B88" i="54" s="1"/>
  <c r="B89" i="54" s="1"/>
  <c r="B90" i="54" s="1"/>
  <c r="B91" i="54" s="1"/>
  <c r="B92" i="54" s="1"/>
  <c r="B93" i="54" s="1"/>
  <c r="B94" i="54" s="1"/>
  <c r="F84" i="54"/>
  <c r="E84" i="54"/>
  <c r="F82" i="54"/>
  <c r="E82" i="54"/>
  <c r="F81" i="54"/>
  <c r="E81" i="54"/>
  <c r="I80" i="54"/>
  <c r="G80" i="54"/>
  <c r="G84" i="54" s="1"/>
  <c r="G120" i="54" s="1"/>
  <c r="F80" i="54"/>
  <c r="E80" i="54"/>
  <c r="D80" i="54"/>
  <c r="D204" i="54" s="1"/>
  <c r="D472" i="54" s="1"/>
  <c r="B80" i="54"/>
  <c r="B81" i="54" s="1"/>
  <c r="B82" i="54" s="1"/>
  <c r="F79" i="54"/>
  <c r="E79" i="54"/>
  <c r="F77" i="54"/>
  <c r="E77" i="54"/>
  <c r="F76" i="54"/>
  <c r="E76" i="54"/>
  <c r="B76" i="54"/>
  <c r="B77" i="54" s="1"/>
  <c r="F75" i="54"/>
  <c r="E75" i="54"/>
  <c r="F73" i="54"/>
  <c r="E73" i="54"/>
  <c r="F72" i="54"/>
  <c r="E72" i="54"/>
  <c r="B72" i="54"/>
  <c r="B73" i="54" s="1"/>
  <c r="F71" i="54"/>
  <c r="E71" i="54"/>
  <c r="F69" i="54"/>
  <c r="E69" i="54"/>
  <c r="F68" i="54"/>
  <c r="E68" i="54"/>
  <c r="F67" i="54"/>
  <c r="E67" i="54"/>
  <c r="B67" i="54"/>
  <c r="B68" i="54" s="1"/>
  <c r="B69" i="54" s="1"/>
  <c r="F66" i="54"/>
  <c r="E66" i="54"/>
  <c r="F62" i="54"/>
  <c r="E62" i="54"/>
  <c r="B62" i="54"/>
  <c r="F61" i="54"/>
  <c r="E61" i="54"/>
  <c r="G59" i="54"/>
  <c r="I59" i="54" s="1"/>
  <c r="F59" i="54"/>
  <c r="E59" i="54"/>
  <c r="D59" i="54"/>
  <c r="B59" i="54"/>
  <c r="F58" i="54"/>
  <c r="E58" i="54"/>
  <c r="I56" i="54"/>
  <c r="I58" i="54" s="1"/>
  <c r="G56" i="54"/>
  <c r="F56" i="54"/>
  <c r="E56" i="54"/>
  <c r="D56" i="54"/>
  <c r="D58" i="54" s="1"/>
  <c r="G55" i="54"/>
  <c r="F55" i="54"/>
  <c r="E55" i="54"/>
  <c r="D55" i="54"/>
  <c r="D97" i="54" s="1"/>
  <c r="D130" i="54" s="1"/>
  <c r="B55" i="54"/>
  <c r="B56" i="54" s="1"/>
  <c r="I54" i="54"/>
  <c r="G54" i="54"/>
  <c r="G96" i="54" s="1"/>
  <c r="G160" i="54" s="1"/>
  <c r="F54" i="54"/>
  <c r="E54" i="54"/>
  <c r="D54" i="54"/>
  <c r="D96" i="54" s="1"/>
  <c r="D129" i="54" s="1"/>
  <c r="D160" i="54" s="1"/>
  <c r="I52" i="54"/>
  <c r="G52" i="54"/>
  <c r="G106" i="54" s="1"/>
  <c r="G138" i="54" s="1"/>
  <c r="F52" i="54"/>
  <c r="E52" i="54"/>
  <c r="D52" i="54"/>
  <c r="D106" i="54" s="1"/>
  <c r="D138" i="54" s="1"/>
  <c r="D318" i="54" s="1"/>
  <c r="D364" i="54" s="1"/>
  <c r="D406" i="54" s="1"/>
  <c r="D640" i="54" s="1"/>
  <c r="D723" i="54" s="1"/>
  <c r="I51" i="54"/>
  <c r="I103" i="54" s="1"/>
  <c r="G51" i="54"/>
  <c r="G103" i="54" s="1"/>
  <c r="F51" i="54"/>
  <c r="E51" i="54"/>
  <c r="D51" i="54"/>
  <c r="D103" i="54" s="1"/>
  <c r="D135" i="54" s="1"/>
  <c r="D178" i="54" s="1"/>
  <c r="D210" i="54" s="1"/>
  <c r="D239" i="54" s="1"/>
  <c r="D282" i="54" s="1"/>
  <c r="B51" i="54"/>
  <c r="B52" i="54" s="1"/>
  <c r="I50" i="54"/>
  <c r="F50" i="54"/>
  <c r="E50" i="54"/>
  <c r="H50" i="54" s="1"/>
  <c r="I48" i="54"/>
  <c r="G48" i="54"/>
  <c r="F48" i="54"/>
  <c r="E48" i="54"/>
  <c r="D48" i="54"/>
  <c r="B48" i="54"/>
  <c r="I47" i="54"/>
  <c r="G47" i="54"/>
  <c r="F47" i="54"/>
  <c r="E47" i="54"/>
  <c r="D47" i="54"/>
  <c r="G45" i="54"/>
  <c r="I45" i="54" s="1"/>
  <c r="I62" i="54" s="1"/>
  <c r="F45" i="54"/>
  <c r="E45" i="54"/>
  <c r="D45" i="54"/>
  <c r="D62" i="54" s="1"/>
  <c r="F44" i="54"/>
  <c r="E44" i="54"/>
  <c r="F43" i="54"/>
  <c r="E43" i="54"/>
  <c r="B43" i="54"/>
  <c r="B44" i="54" s="1"/>
  <c r="B45" i="54" s="1"/>
  <c r="I42" i="54"/>
  <c r="I81" i="54" s="1"/>
  <c r="G42" i="54"/>
  <c r="G81" i="54" s="1"/>
  <c r="F42" i="54"/>
  <c r="E42" i="54"/>
  <c r="D42" i="54"/>
  <c r="D81" i="54" s="1"/>
  <c r="F40" i="54"/>
  <c r="E40" i="54"/>
  <c r="F39" i="54"/>
  <c r="E39" i="54"/>
  <c r="B39" i="54"/>
  <c r="B40" i="54" s="1"/>
  <c r="I38" i="54"/>
  <c r="I75" i="54" s="1"/>
  <c r="G38" i="54"/>
  <c r="G75" i="54" s="1"/>
  <c r="F38" i="54"/>
  <c r="E38" i="54"/>
  <c r="D38" i="54"/>
  <c r="D75" i="54" s="1"/>
  <c r="F36" i="54"/>
  <c r="E36" i="54"/>
  <c r="F35" i="54"/>
  <c r="E35" i="54"/>
  <c r="B35" i="54"/>
  <c r="B36" i="54" s="1"/>
  <c r="I34" i="54"/>
  <c r="I71" i="54" s="1"/>
  <c r="G34" i="54"/>
  <c r="G71" i="54" s="1"/>
  <c r="F34" i="54"/>
  <c r="E34" i="54"/>
  <c r="D34" i="54"/>
  <c r="D71" i="54" s="1"/>
  <c r="F32" i="54"/>
  <c r="E32" i="54"/>
  <c r="F31" i="54"/>
  <c r="E31" i="54"/>
  <c r="B31" i="54"/>
  <c r="B32" i="54" s="1"/>
  <c r="I30" i="54"/>
  <c r="I67" i="54" s="1"/>
  <c r="G30" i="54"/>
  <c r="G67" i="54" s="1"/>
  <c r="F30" i="54"/>
  <c r="E30" i="54"/>
  <c r="D30" i="54"/>
  <c r="D67" i="54" s="1"/>
  <c r="I28" i="54"/>
  <c r="G28" i="54"/>
  <c r="G32" i="54" s="1"/>
  <c r="G69" i="54" s="1"/>
  <c r="F28" i="54"/>
  <c r="E28" i="54"/>
  <c r="D28" i="54"/>
  <c r="D32" i="54" s="1"/>
  <c r="I27" i="54"/>
  <c r="G27" i="54"/>
  <c r="G31" i="54" s="1"/>
  <c r="F27" i="54"/>
  <c r="E27" i="54"/>
  <c r="D27" i="54"/>
  <c r="D31" i="54" s="1"/>
  <c r="D35" i="54" s="1"/>
  <c r="I26" i="54"/>
  <c r="G26" i="54"/>
  <c r="F26" i="54"/>
  <c r="E26" i="54"/>
  <c r="D26" i="54"/>
  <c r="B26" i="54"/>
  <c r="B27" i="54" s="1"/>
  <c r="B28" i="54" s="1"/>
  <c r="I25" i="54"/>
  <c r="G25" i="54"/>
  <c r="G66" i="54" s="1"/>
  <c r="F25" i="54"/>
  <c r="E25" i="54"/>
  <c r="D25" i="54"/>
  <c r="D66" i="54" s="1"/>
  <c r="D79" i="54" s="1"/>
  <c r="I22" i="54"/>
  <c r="F22" i="54"/>
  <c r="E22" i="54"/>
  <c r="H22" i="54" s="1"/>
  <c r="I21" i="54"/>
  <c r="G21" i="54"/>
  <c r="G114" i="54" s="1"/>
  <c r="F21" i="54"/>
  <c r="E21" i="54"/>
  <c r="D21" i="54"/>
  <c r="D114" i="54" s="1"/>
  <c r="D189" i="54" s="1"/>
  <c r="D293" i="54" s="1"/>
  <c r="D457" i="54" s="1"/>
  <c r="D585" i="54" s="1"/>
  <c r="D615" i="54" s="1"/>
  <c r="G20" i="54"/>
  <c r="I20" i="54" s="1"/>
  <c r="F20" i="54"/>
  <c r="E20" i="54"/>
  <c r="D20" i="54"/>
  <c r="B20" i="54"/>
  <c r="B21" i="54" s="1"/>
  <c r="B22" i="54" s="1"/>
  <c r="G19" i="54"/>
  <c r="G111" i="54" s="1"/>
  <c r="G187" i="54" s="1"/>
  <c r="G291" i="54" s="1"/>
  <c r="G455" i="54" s="1"/>
  <c r="G583" i="54" s="1"/>
  <c r="G613" i="54" s="1"/>
  <c r="F19" i="54"/>
  <c r="E19" i="54"/>
  <c r="D19" i="54"/>
  <c r="D111" i="54" s="1"/>
  <c r="D187" i="54" s="1"/>
  <c r="D291" i="54" s="1"/>
  <c r="D455" i="54" s="1"/>
  <c r="D583" i="54" s="1"/>
  <c r="D613" i="54" s="1"/>
  <c r="I17" i="54"/>
  <c r="F17" i="54"/>
  <c r="E17" i="54"/>
  <c r="H17" i="54" s="1"/>
  <c r="G16" i="54"/>
  <c r="G727" i="54" s="1"/>
  <c r="H727" i="54" s="1"/>
  <c r="F16" i="54"/>
  <c r="E16" i="54"/>
  <c r="D16" i="54"/>
  <c r="D727" i="54" s="1"/>
  <c r="B16" i="54"/>
  <c r="B17" i="54" s="1"/>
  <c r="I15" i="54"/>
  <c r="I61" i="54" s="1"/>
  <c r="G15" i="54"/>
  <c r="G92" i="54" s="1"/>
  <c r="F15" i="54"/>
  <c r="E15" i="54"/>
  <c r="D15" i="54"/>
  <c r="D61" i="54" s="1"/>
  <c r="I11" i="54"/>
  <c r="F11" i="54"/>
  <c r="E11" i="54"/>
  <c r="H11" i="54" s="1"/>
  <c r="I10" i="54"/>
  <c r="F10" i="54"/>
  <c r="E10" i="54"/>
  <c r="H10" i="54" s="1"/>
  <c r="I9" i="54"/>
  <c r="F9" i="54"/>
  <c r="E9" i="54"/>
  <c r="H9" i="54" s="1"/>
  <c r="I8" i="54"/>
  <c r="F8" i="54"/>
  <c r="E8" i="54"/>
  <c r="H8" i="54" s="1"/>
  <c r="I7" i="54"/>
  <c r="F7" i="54"/>
  <c r="E7" i="54"/>
  <c r="H7" i="54" s="1"/>
  <c r="I6" i="54"/>
  <c r="F6" i="54"/>
  <c r="E6" i="54"/>
  <c r="H6" i="54" s="1"/>
  <c r="D6" i="54"/>
  <c r="D7" i="54" s="1"/>
  <c r="D8" i="54" s="1"/>
  <c r="D9" i="54" s="1"/>
  <c r="D10" i="54" s="1"/>
  <c r="D11" i="54" s="1"/>
  <c r="D17" i="54" s="1"/>
  <c r="D22" i="54" s="1"/>
  <c r="B6" i="54"/>
  <c r="B7" i="54" s="1"/>
  <c r="B8" i="54" s="1"/>
  <c r="B9" i="54" s="1"/>
  <c r="B10" i="54" s="1"/>
  <c r="B11" i="54" s="1"/>
  <c r="I5" i="54"/>
  <c r="F5" i="54"/>
  <c r="E5" i="54"/>
  <c r="H5" i="54" s="1"/>
  <c r="E2" i="20"/>
  <c r="F5" i="8"/>
  <c r="B5" i="8"/>
  <c r="F4" i="8"/>
  <c r="B4" i="8"/>
  <c r="H92" i="54" l="1"/>
  <c r="J487" i="54"/>
  <c r="J323" i="54"/>
  <c r="K323" i="54" s="1"/>
  <c r="J358" i="54"/>
  <c r="H15" i="54"/>
  <c r="H109" i="54"/>
  <c r="J359" i="54"/>
  <c r="J17" i="54"/>
  <c r="K17" i="54" s="1"/>
  <c r="H87" i="54"/>
  <c r="H105" i="54"/>
  <c r="H475" i="54"/>
  <c r="J8" i="54"/>
  <c r="K8" i="54" s="1"/>
  <c r="J50" i="54"/>
  <c r="K50" i="54" s="1"/>
  <c r="H52" i="54"/>
  <c r="J122" i="54"/>
  <c r="J112" i="54"/>
  <c r="K112" i="54" s="1"/>
  <c r="D84" i="54"/>
  <c r="D120" i="54" s="1"/>
  <c r="D299" i="54" s="1"/>
  <c r="D343" i="54" s="1"/>
  <c r="D388" i="54" s="1"/>
  <c r="D558" i="54" s="1"/>
  <c r="D621" i="54" s="1"/>
  <c r="D711" i="54" s="1"/>
  <c r="I124" i="54"/>
  <c r="I303" i="54" s="1"/>
  <c r="I348" i="54" s="1"/>
  <c r="J348" i="54" s="1"/>
  <c r="J307" i="54"/>
  <c r="K307" i="54" s="1"/>
  <c r="H47" i="54"/>
  <c r="J628" i="54"/>
  <c r="H730" i="54"/>
  <c r="J71" i="54"/>
  <c r="J222" i="54"/>
  <c r="H488" i="54"/>
  <c r="H258" i="54"/>
  <c r="H137" i="54"/>
  <c r="G180" i="54"/>
  <c r="G212" i="54" s="1"/>
  <c r="G241" i="54" s="1"/>
  <c r="G284" i="54" s="1"/>
  <c r="G509" i="54" s="1"/>
  <c r="H613" i="54"/>
  <c r="H67" i="54"/>
  <c r="H34" i="54"/>
  <c r="J437" i="54"/>
  <c r="K437" i="54" s="1"/>
  <c r="J646" i="54"/>
  <c r="H28" i="54"/>
  <c r="H55" i="54"/>
  <c r="J88" i="54"/>
  <c r="H91" i="54"/>
  <c r="H126" i="54"/>
  <c r="J498" i="54"/>
  <c r="K498" i="54" s="1"/>
  <c r="J690" i="54"/>
  <c r="J93" i="54"/>
  <c r="J516" i="54"/>
  <c r="K516" i="54" s="1"/>
  <c r="H141" i="54"/>
  <c r="H81" i="54"/>
  <c r="J645" i="54"/>
  <c r="K645" i="54" s="1"/>
  <c r="J730" i="54"/>
  <c r="K730" i="54" s="1"/>
  <c r="H32" i="54"/>
  <c r="J75" i="54"/>
  <c r="J59" i="54"/>
  <c r="J94" i="54"/>
  <c r="K94" i="54" s="1"/>
  <c r="I185" i="54"/>
  <c r="J185" i="54" s="1"/>
  <c r="J412" i="54"/>
  <c r="H628" i="54"/>
  <c r="H20" i="54"/>
  <c r="H48" i="54"/>
  <c r="H56" i="54"/>
  <c r="H115" i="54"/>
  <c r="H155" i="54"/>
  <c r="J488" i="54"/>
  <c r="J395" i="54"/>
  <c r="K395" i="54" s="1"/>
  <c r="H690" i="54"/>
  <c r="J5" i="54"/>
  <c r="K5" i="54" s="1"/>
  <c r="J7" i="54"/>
  <c r="K7" i="54" s="1"/>
  <c r="J9" i="54"/>
  <c r="K9" i="54" s="1"/>
  <c r="H19" i="54"/>
  <c r="J20" i="54"/>
  <c r="H51" i="54"/>
  <c r="J58" i="54"/>
  <c r="H59" i="54"/>
  <c r="H261" i="54"/>
  <c r="J28" i="54"/>
  <c r="J254" i="54"/>
  <c r="H98" i="54"/>
  <c r="H154" i="54"/>
  <c r="H54" i="54"/>
  <c r="H30" i="54"/>
  <c r="J38" i="54"/>
  <c r="H93" i="54"/>
  <c r="I104" i="54"/>
  <c r="J104" i="54" s="1"/>
  <c r="J109" i="54"/>
  <c r="H148" i="54"/>
  <c r="I292" i="54"/>
  <c r="J292" i="54" s="1"/>
  <c r="H359" i="54"/>
  <c r="H85" i="54"/>
  <c r="H220" i="54"/>
  <c r="H256" i="54"/>
  <c r="H111" i="54"/>
  <c r="J149" i="54"/>
  <c r="G264" i="54"/>
  <c r="G337" i="54" s="1"/>
  <c r="G383" i="54" s="1"/>
  <c r="G428" i="54" s="1"/>
  <c r="H428" i="54" s="1"/>
  <c r="H160" i="54"/>
  <c r="G62" i="54"/>
  <c r="H62" i="54" s="1"/>
  <c r="J11" i="54"/>
  <c r="K11" i="54" s="1"/>
  <c r="J15" i="54"/>
  <c r="K15" i="54" s="1"/>
  <c r="H21" i="54"/>
  <c r="H71" i="54"/>
  <c r="K71" i="54" s="1"/>
  <c r="H88" i="54"/>
  <c r="H108" i="54"/>
  <c r="J143" i="54"/>
  <c r="K143" i="54" s="1"/>
  <c r="I151" i="54"/>
  <c r="I255" i="54" s="1"/>
  <c r="J255" i="54" s="1"/>
  <c r="J169" i="54"/>
  <c r="K169" i="54" s="1"/>
  <c r="D218" i="54"/>
  <c r="H243" i="54"/>
  <c r="J273" i="54"/>
  <c r="K273" i="54" s="1"/>
  <c r="G58" i="54"/>
  <c r="H58" i="54" s="1"/>
  <c r="H96" i="54"/>
  <c r="H101" i="54"/>
  <c r="H260" i="54"/>
  <c r="O433" i="54"/>
  <c r="H259" i="54"/>
  <c r="I32" i="54"/>
  <c r="J32" i="54" s="1"/>
  <c r="J42" i="54"/>
  <c r="H86" i="54"/>
  <c r="H106" i="54"/>
  <c r="J107" i="54"/>
  <c r="J113" i="54"/>
  <c r="K113" i="54" s="1"/>
  <c r="J141" i="54"/>
  <c r="J150" i="54"/>
  <c r="H156" i="54"/>
  <c r="G185" i="54"/>
  <c r="G215" i="54" s="1"/>
  <c r="G246" i="54" s="1"/>
  <c r="G289" i="54" s="1"/>
  <c r="G514" i="54" s="1"/>
  <c r="I218" i="54"/>
  <c r="J218" i="54" s="1"/>
  <c r="J248" i="54"/>
  <c r="K248" i="54" s="1"/>
  <c r="J25" i="54"/>
  <c r="D92" i="54"/>
  <c r="H117" i="54"/>
  <c r="J127" i="54"/>
  <c r="K127" i="54" s="1"/>
  <c r="H136" i="54"/>
  <c r="G208" i="54"/>
  <c r="G476" i="54" s="1"/>
  <c r="H476" i="54" s="1"/>
  <c r="H285" i="54"/>
  <c r="J48" i="54"/>
  <c r="J6" i="54"/>
  <c r="K6" i="54" s="1"/>
  <c r="J10" i="54"/>
  <c r="K10" i="54" s="1"/>
  <c r="H69" i="54"/>
  <c r="J67" i="54"/>
  <c r="I66" i="54"/>
  <c r="J66" i="54" s="1"/>
  <c r="I123" i="54"/>
  <c r="I302" i="54" s="1"/>
  <c r="I347" i="54" s="1"/>
  <c r="J347" i="54" s="1"/>
  <c r="I125" i="54"/>
  <c r="I304" i="54" s="1"/>
  <c r="H151" i="54"/>
  <c r="J230" i="54"/>
  <c r="K230" i="54" s="1"/>
  <c r="H242" i="54"/>
  <c r="J369" i="54"/>
  <c r="K369" i="54" s="1"/>
  <c r="J373" i="54"/>
  <c r="J749" i="54"/>
  <c r="K749" i="54" s="1"/>
  <c r="D165" i="54"/>
  <c r="D195" i="54" s="1"/>
  <c r="D226" i="54" s="1"/>
  <c r="D269" i="54" s="1"/>
  <c r="J26" i="54"/>
  <c r="H45" i="54"/>
  <c r="J56" i="54"/>
  <c r="I92" i="54"/>
  <c r="J92" i="54" s="1"/>
  <c r="K92" i="54" s="1"/>
  <c r="H99" i="54"/>
  <c r="G146" i="54"/>
  <c r="G414" i="54" s="1"/>
  <c r="H165" i="54"/>
  <c r="G304" i="54"/>
  <c r="G349" i="54" s="1"/>
  <c r="G393" i="54" s="1"/>
  <c r="I393" i="54" s="1"/>
  <c r="J351" i="54"/>
  <c r="K351" i="54" s="1"/>
  <c r="J555" i="54"/>
  <c r="K555" i="54" s="1"/>
  <c r="D264" i="54"/>
  <c r="D337" i="54" s="1"/>
  <c r="D383" i="54" s="1"/>
  <c r="D428" i="54" s="1"/>
  <c r="D532" i="54" s="1"/>
  <c r="D662" i="54" s="1"/>
  <c r="D706" i="54" s="1"/>
  <c r="D744" i="54" s="1"/>
  <c r="D171" i="54"/>
  <c r="D199" i="54" s="1"/>
  <c r="D232" i="54" s="1"/>
  <c r="D275" i="54" s="1"/>
  <c r="D309" i="54" s="1"/>
  <c r="D353" i="54" s="1"/>
  <c r="D131" i="54"/>
  <c r="D162" i="54"/>
  <c r="D319" i="54"/>
  <c r="D365" i="54" s="1"/>
  <c r="D407" i="54" s="1"/>
  <c r="D641" i="54" s="1"/>
  <c r="D183" i="54"/>
  <c r="D213" i="54" s="1"/>
  <c r="D244" i="54" s="1"/>
  <c r="D287" i="54" s="1"/>
  <c r="G35" i="54"/>
  <c r="H35" i="54" s="1"/>
  <c r="G68" i="54"/>
  <c r="H68" i="54" s="1"/>
  <c r="D447" i="54"/>
  <c r="D479" i="54" s="1"/>
  <c r="D508" i="54"/>
  <c r="D316" i="54"/>
  <c r="D362" i="54" s="1"/>
  <c r="D404" i="54" s="1"/>
  <c r="D638" i="54" s="1"/>
  <c r="D94" i="54"/>
  <c r="D50" i="54"/>
  <c r="D115" i="54"/>
  <c r="D190" i="54" s="1"/>
  <c r="D507" i="54"/>
  <c r="D446" i="54"/>
  <c r="D478" i="54" s="1"/>
  <c r="D315" i="54"/>
  <c r="D361" i="54" s="1"/>
  <c r="D403" i="54" s="1"/>
  <c r="D637" i="54" s="1"/>
  <c r="D69" i="54"/>
  <c r="D36" i="54"/>
  <c r="H66" i="54"/>
  <c r="G79" i="54"/>
  <c r="H79" i="54" s="1"/>
  <c r="D448" i="54"/>
  <c r="D480" i="54" s="1"/>
  <c r="D317" i="54"/>
  <c r="D363" i="54" s="1"/>
  <c r="D405" i="54" s="1"/>
  <c r="D639" i="54" s="1"/>
  <c r="D509" i="54"/>
  <c r="I511" i="54"/>
  <c r="J286" i="54"/>
  <c r="I450" i="54"/>
  <c r="J450" i="54" s="1"/>
  <c r="H26" i="54"/>
  <c r="J51" i="54"/>
  <c r="H89" i="54"/>
  <c r="E90" i="54"/>
  <c r="H90" i="54" s="1"/>
  <c r="I179" i="54"/>
  <c r="J136" i="54"/>
  <c r="J188" i="54"/>
  <c r="H188" i="54"/>
  <c r="H31" i="54"/>
  <c r="H38" i="54"/>
  <c r="K38" i="54" s="1"/>
  <c r="J117" i="54"/>
  <c r="G392" i="54"/>
  <c r="H392" i="54" s="1"/>
  <c r="H348" i="54"/>
  <c r="H255" i="54"/>
  <c r="G328" i="54"/>
  <c r="J34" i="54"/>
  <c r="H114" i="54"/>
  <c r="G189" i="54"/>
  <c r="G293" i="54" s="1"/>
  <c r="G457" i="54" s="1"/>
  <c r="G36" i="54"/>
  <c r="H42" i="54"/>
  <c r="I180" i="54"/>
  <c r="J137" i="54"/>
  <c r="H16" i="54"/>
  <c r="J62" i="54"/>
  <c r="G131" i="54"/>
  <c r="H131" i="54" s="1"/>
  <c r="G162" i="54"/>
  <c r="G305" i="54"/>
  <c r="G168" i="54"/>
  <c r="H168" i="54" s="1"/>
  <c r="G253" i="54"/>
  <c r="G326" i="54" s="1"/>
  <c r="G372" i="54" s="1"/>
  <c r="G218" i="54"/>
  <c r="H218" i="54" s="1"/>
  <c r="G327" i="54"/>
  <c r="H254" i="54"/>
  <c r="G421" i="54"/>
  <c r="G525" i="54" s="1"/>
  <c r="H376" i="54"/>
  <c r="I331" i="54"/>
  <c r="J258" i="54"/>
  <c r="D184" i="54"/>
  <c r="D214" i="54" s="1"/>
  <c r="D245" i="54" s="1"/>
  <c r="D288" i="54" s="1"/>
  <c r="J103" i="54"/>
  <c r="I135" i="54"/>
  <c r="I344" i="54"/>
  <c r="I300" i="54"/>
  <c r="J300" i="54" s="1"/>
  <c r="J121" i="54"/>
  <c r="I355" i="54"/>
  <c r="J98" i="54"/>
  <c r="G318" i="54"/>
  <c r="G364" i="54" s="1"/>
  <c r="G406" i="54" s="1"/>
  <c r="G640" i="54" s="1"/>
  <c r="H138" i="54"/>
  <c r="D262" i="54"/>
  <c r="D335" i="54" s="1"/>
  <c r="D381" i="54" s="1"/>
  <c r="D426" i="54" s="1"/>
  <c r="D530" i="54" s="1"/>
  <c r="D660" i="54" s="1"/>
  <c r="D704" i="54" s="1"/>
  <c r="D207" i="54"/>
  <c r="J27" i="54"/>
  <c r="I31" i="54"/>
  <c r="G299" i="54"/>
  <c r="H120" i="54"/>
  <c r="J89" i="54"/>
  <c r="I115" i="54"/>
  <c r="J22" i="54"/>
  <c r="K22" i="54" s="1"/>
  <c r="E125" i="54"/>
  <c r="H125" i="54" s="1"/>
  <c r="H124" i="54"/>
  <c r="J259" i="54"/>
  <c r="I332" i="54"/>
  <c r="D161" i="54"/>
  <c r="I19" i="54"/>
  <c r="J81" i="54"/>
  <c r="J47" i="54"/>
  <c r="I114" i="54"/>
  <c r="J21" i="54"/>
  <c r="D39" i="54"/>
  <c r="D72" i="54"/>
  <c r="J45" i="54"/>
  <c r="G97" i="54"/>
  <c r="I55" i="54"/>
  <c r="D68" i="54"/>
  <c r="H75" i="54"/>
  <c r="G204" i="54"/>
  <c r="G472" i="54" s="1"/>
  <c r="H472" i="54" s="1"/>
  <c r="H80" i="54"/>
  <c r="G320" i="54"/>
  <c r="H140" i="54"/>
  <c r="G184" i="54"/>
  <c r="G214" i="54" s="1"/>
  <c r="G245" i="54" s="1"/>
  <c r="G288" i="54" s="1"/>
  <c r="G294" i="54"/>
  <c r="G223" i="54"/>
  <c r="H223" i="54" s="1"/>
  <c r="H190" i="54"/>
  <c r="G195" i="54"/>
  <c r="G226" i="54" s="1"/>
  <c r="G269" i="54" s="1"/>
  <c r="H269" i="54" s="1"/>
  <c r="I165" i="54"/>
  <c r="G217" i="54"/>
  <c r="H217" i="54" s="1"/>
  <c r="G252" i="54"/>
  <c r="H149" i="54"/>
  <c r="J152" i="54"/>
  <c r="H152" i="54"/>
  <c r="I242" i="54"/>
  <c r="J181" i="54"/>
  <c r="K181" i="54" s="1"/>
  <c r="H187" i="54"/>
  <c r="J52" i="54"/>
  <c r="I106" i="54"/>
  <c r="M11" i="54"/>
  <c r="H27" i="54"/>
  <c r="I84" i="54"/>
  <c r="I204" i="54"/>
  <c r="J80" i="54"/>
  <c r="H121" i="54"/>
  <c r="G300" i="54"/>
  <c r="G183" i="54"/>
  <c r="H139" i="54"/>
  <c r="G319" i="54"/>
  <c r="G365" i="54" s="1"/>
  <c r="G407" i="54" s="1"/>
  <c r="J61" i="54"/>
  <c r="I16" i="54"/>
  <c r="H25" i="54"/>
  <c r="G135" i="54"/>
  <c r="G178" i="54" s="1"/>
  <c r="H103" i="54"/>
  <c r="J54" i="54"/>
  <c r="I96" i="54"/>
  <c r="H84" i="54"/>
  <c r="I345" i="54"/>
  <c r="I301" i="54"/>
  <c r="J301" i="54" s="1"/>
  <c r="I319" i="54"/>
  <c r="I183" i="54"/>
  <c r="J139" i="54"/>
  <c r="I140" i="54"/>
  <c r="J108" i="54"/>
  <c r="I167" i="54"/>
  <c r="G197" i="54"/>
  <c r="H197" i="54" s="1"/>
  <c r="D185" i="54"/>
  <c r="D215" i="54" s="1"/>
  <c r="D246" i="54" s="1"/>
  <c r="D289" i="54" s="1"/>
  <c r="J30" i="54"/>
  <c r="J85" i="54"/>
  <c r="J86" i="54"/>
  <c r="I91" i="54"/>
  <c r="J105" i="54"/>
  <c r="H107" i="54"/>
  <c r="H123" i="54"/>
  <c r="H150" i="54"/>
  <c r="J154" i="54"/>
  <c r="J155" i="54"/>
  <c r="J182" i="54"/>
  <c r="K182" i="54" s="1"/>
  <c r="D584" i="54"/>
  <c r="D614" i="54" s="1"/>
  <c r="D490" i="54"/>
  <c r="G510" i="54"/>
  <c r="G449" i="54"/>
  <c r="H449" i="54" s="1"/>
  <c r="I326" i="54"/>
  <c r="H301" i="54"/>
  <c r="E303" i="54"/>
  <c r="D470" i="54"/>
  <c r="D546" i="54" s="1"/>
  <c r="D358" i="54"/>
  <c r="G61" i="54"/>
  <c r="H61" i="54" s="1"/>
  <c r="H104" i="54"/>
  <c r="I252" i="54"/>
  <c r="J148" i="54"/>
  <c r="I522" i="54"/>
  <c r="J418" i="54"/>
  <c r="G524" i="54"/>
  <c r="G654" i="54" s="1"/>
  <c r="G698" i="54" s="1"/>
  <c r="H420" i="54"/>
  <c r="D166" i="54"/>
  <c r="D196" i="54" s="1"/>
  <c r="D227" i="54" s="1"/>
  <c r="D270" i="54" s="1"/>
  <c r="D167" i="54"/>
  <c r="D197" i="54" s="1"/>
  <c r="D168" i="54"/>
  <c r="D229" i="54" s="1"/>
  <c r="D272" i="54" s="1"/>
  <c r="G179" i="54"/>
  <c r="G211" i="54" s="1"/>
  <c r="G240" i="54" s="1"/>
  <c r="H202" i="54"/>
  <c r="H207" i="54"/>
  <c r="H321" i="54"/>
  <c r="H331" i="54"/>
  <c r="G333" i="54"/>
  <c r="E166" i="54"/>
  <c r="G171" i="54"/>
  <c r="G199" i="54" s="1"/>
  <c r="G232" i="54" s="1"/>
  <c r="G302" i="54"/>
  <c r="G347" i="54" s="1"/>
  <c r="J327" i="54"/>
  <c r="H329" i="54"/>
  <c r="D627" i="54"/>
  <c r="D670" i="54" s="1"/>
  <c r="D594" i="54"/>
  <c r="I146" i="54"/>
  <c r="G262" i="54"/>
  <c r="G335" i="54" s="1"/>
  <c r="I158" i="54"/>
  <c r="G159" i="54"/>
  <c r="G263" i="54" s="1"/>
  <c r="G409" i="54"/>
  <c r="H367" i="54"/>
  <c r="J144" i="54"/>
  <c r="K144" i="54" s="1"/>
  <c r="I329" i="54"/>
  <c r="J256" i="54"/>
  <c r="H153" i="54"/>
  <c r="G526" i="54"/>
  <c r="H422" i="54"/>
  <c r="G378" i="54"/>
  <c r="G423" i="54" s="1"/>
  <c r="G527" i="54" s="1"/>
  <c r="H332" i="54"/>
  <c r="H158" i="54"/>
  <c r="G470" i="54"/>
  <c r="G358" i="54"/>
  <c r="H358" i="54" s="1"/>
  <c r="H219" i="54"/>
  <c r="J321" i="54"/>
  <c r="H330" i="54"/>
  <c r="D521" i="54"/>
  <c r="D651" i="54" s="1"/>
  <c r="D695" i="54" s="1"/>
  <c r="D733" i="54" s="1"/>
  <c r="D486" i="54"/>
  <c r="I376" i="54"/>
  <c r="J330" i="54"/>
  <c r="J157" i="54"/>
  <c r="K157" i="54" s="1"/>
  <c r="I261" i="54"/>
  <c r="G166" i="54"/>
  <c r="J220" i="54"/>
  <c r="G450" i="54"/>
  <c r="H450" i="54" s="1"/>
  <c r="G511" i="54"/>
  <c r="H286" i="54"/>
  <c r="J257" i="54"/>
  <c r="G133" i="54"/>
  <c r="I101" i="54"/>
  <c r="G560" i="54"/>
  <c r="H390" i="54"/>
  <c r="G129" i="54"/>
  <c r="H129" i="54" s="1"/>
  <c r="D252" i="54"/>
  <c r="D325" i="54" s="1"/>
  <c r="D371" i="54" s="1"/>
  <c r="D416" i="54" s="1"/>
  <c r="D217" i="54"/>
  <c r="I99" i="54"/>
  <c r="J87" i="54"/>
  <c r="G632" i="54"/>
  <c r="G675" i="54" s="1"/>
  <c r="H675" i="54" s="1"/>
  <c r="H355" i="54"/>
  <c r="H122" i="54"/>
  <c r="I409" i="54"/>
  <c r="J367" i="54"/>
  <c r="J153" i="54"/>
  <c r="I260" i="54"/>
  <c r="J156" i="54"/>
  <c r="J243" i="54"/>
  <c r="J202" i="54"/>
  <c r="I217" i="54"/>
  <c r="J217" i="54" s="1"/>
  <c r="J219" i="54"/>
  <c r="H257" i="54"/>
  <c r="H345" i="54"/>
  <c r="D468" i="54"/>
  <c r="D494" i="54"/>
  <c r="D537" i="54" s="1"/>
  <c r="D561" i="54" s="1"/>
  <c r="D591" i="54" s="1"/>
  <c r="D624" i="54" s="1"/>
  <c r="D667" i="54" s="1"/>
  <c r="G222" i="54"/>
  <c r="H222" i="54" s="1"/>
  <c r="K222" i="54" s="1"/>
  <c r="G292" i="54"/>
  <c r="G456" i="54" s="1"/>
  <c r="D222" i="54"/>
  <c r="H380" i="54"/>
  <c r="J411" i="54"/>
  <c r="K411" i="54" s="1"/>
  <c r="H659" i="54"/>
  <c r="E465" i="54"/>
  <c r="H334" i="54"/>
  <c r="H375" i="54"/>
  <c r="E434" i="54"/>
  <c r="H703" i="54"/>
  <c r="G741" i="54"/>
  <c r="H741" i="54" s="1"/>
  <c r="H291" i="54"/>
  <c r="H455" i="54"/>
  <c r="H529" i="54"/>
  <c r="E393" i="54"/>
  <c r="H412" i="54"/>
  <c r="H377" i="54"/>
  <c r="E539" i="54"/>
  <c r="H425" i="54"/>
  <c r="H583" i="54"/>
  <c r="H487" i="54"/>
  <c r="K487" i="54" s="1"/>
  <c r="M749" i="54"/>
  <c r="J595" i="54"/>
  <c r="K595" i="54" s="1"/>
  <c r="J565" i="54"/>
  <c r="K565" i="54" s="1"/>
  <c r="H646" i="54"/>
  <c r="J671" i="54"/>
  <c r="K671" i="54" s="1"/>
  <c r="J748" i="54"/>
  <c r="B18" i="53"/>
  <c r="G17" i="53"/>
  <c r="B17" i="53"/>
  <c r="G16" i="53"/>
  <c r="B16" i="53"/>
  <c r="G15" i="53"/>
  <c r="B15" i="53"/>
  <c r="G14" i="53"/>
  <c r="B14" i="53"/>
  <c r="G19" i="53"/>
  <c r="B19" i="53"/>
  <c r="B11" i="53"/>
  <c r="B12" i="53"/>
  <c r="B13" i="53"/>
  <c r="B10" i="53"/>
  <c r="G13" i="53"/>
  <c r="G9" i="53"/>
  <c r="B9" i="53"/>
  <c r="G8" i="53"/>
  <c r="B8" i="53"/>
  <c r="U154" i="11"/>
  <c r="U153" i="11"/>
  <c r="U252" i="11"/>
  <c r="U251" i="11"/>
  <c r="U321" i="11"/>
  <c r="U320" i="11"/>
  <c r="U366" i="11"/>
  <c r="U365" i="11"/>
  <c r="U409" i="11"/>
  <c r="U408" i="11"/>
  <c r="U507" i="11"/>
  <c r="U506" i="11"/>
  <c r="U629" i="11"/>
  <c r="U628" i="11"/>
  <c r="U671" i="11"/>
  <c r="U670" i="11"/>
  <c r="B751" i="20"/>
  <c r="B752" i="20" s="1"/>
  <c r="B753" i="20" s="1"/>
  <c r="B754" i="20" s="1"/>
  <c r="B755" i="20" s="1"/>
  <c r="D32" i="8"/>
  <c r="C32" i="8"/>
  <c r="H751" i="20"/>
  <c r="H752" i="20"/>
  <c r="H753" i="20"/>
  <c r="H754" i="20"/>
  <c r="H755" i="20"/>
  <c r="G742" i="20"/>
  <c r="H742" i="20"/>
  <c r="G743" i="20"/>
  <c r="H743" i="20"/>
  <c r="G744" i="20"/>
  <c r="H744" i="20"/>
  <c r="G745" i="20"/>
  <c r="H745" i="20"/>
  <c r="G746" i="20"/>
  <c r="H746" i="20"/>
  <c r="G747" i="20"/>
  <c r="H747" i="20"/>
  <c r="G748" i="20"/>
  <c r="H748" i="20"/>
  <c r="G749" i="20"/>
  <c r="H749" i="20"/>
  <c r="G750" i="20"/>
  <c r="H750" i="20"/>
  <c r="H741" i="20"/>
  <c r="G741" i="20"/>
  <c r="H739" i="20"/>
  <c r="G739" i="20"/>
  <c r="G718" i="11"/>
  <c r="G719" i="11" s="1"/>
  <c r="G720" i="11" s="1"/>
  <c r="G721" i="11" s="1"/>
  <c r="F718" i="11"/>
  <c r="F719" i="11" s="1"/>
  <c r="U717" i="11"/>
  <c r="G751" i="20" s="1"/>
  <c r="C721" i="11"/>
  <c r="C720" i="11"/>
  <c r="C719" i="11"/>
  <c r="C718" i="11"/>
  <c r="C717" i="11"/>
  <c r="C716" i="11"/>
  <c r="C715" i="11"/>
  <c r="C714" i="11"/>
  <c r="C713" i="11"/>
  <c r="C712" i="11"/>
  <c r="C711" i="11"/>
  <c r="C710" i="11"/>
  <c r="C709" i="11"/>
  <c r="C708" i="11"/>
  <c r="C707" i="11"/>
  <c r="B707" i="11"/>
  <c r="C706" i="11"/>
  <c r="A706" i="11"/>
  <c r="C705" i="11"/>
  <c r="B705" i="11"/>
  <c r="C704" i="11"/>
  <c r="A704" i="11"/>
  <c r="C703" i="11"/>
  <c r="A703" i="11"/>
  <c r="I739" i="20"/>
  <c r="B742" i="20"/>
  <c r="B743" i="20" s="1"/>
  <c r="B744" i="20" s="1"/>
  <c r="B745" i="20" s="1"/>
  <c r="B746" i="20" s="1"/>
  <c r="B747" i="20" s="1"/>
  <c r="B748" i="20" s="1"/>
  <c r="B749" i="20" s="1"/>
  <c r="B750" i="20" s="1"/>
  <c r="I756" i="20"/>
  <c r="F60" i="50"/>
  <c r="G121" i="49"/>
  <c r="F64" i="50"/>
  <c r="H50" i="52"/>
  <c r="H51" i="52" s="1"/>
  <c r="H368" i="20"/>
  <c r="U352" i="11"/>
  <c r="G368" i="20" s="1"/>
  <c r="C352" i="11"/>
  <c r="F368" i="20"/>
  <c r="I51" i="52"/>
  <c r="I50" i="52"/>
  <c r="I48" i="52"/>
  <c r="J48" i="52" s="1"/>
  <c r="B368" i="20"/>
  <c r="B352" i="11" s="1"/>
  <c r="H69" i="20"/>
  <c r="H68" i="20"/>
  <c r="F68" i="11"/>
  <c r="T68" i="11"/>
  <c r="U69" i="11"/>
  <c r="G69" i="20" s="1"/>
  <c r="C69" i="11"/>
  <c r="C68" i="11"/>
  <c r="B68" i="11"/>
  <c r="C67" i="11"/>
  <c r="A67" i="11"/>
  <c r="B69" i="20"/>
  <c r="B69" i="11" s="1"/>
  <c r="H132" i="20"/>
  <c r="K412" i="54" l="1"/>
  <c r="K32" i="54"/>
  <c r="H264" i="54"/>
  <c r="H337" i="54"/>
  <c r="J750" i="54"/>
  <c r="K750" i="54" s="1"/>
  <c r="K258" i="54"/>
  <c r="J124" i="54"/>
  <c r="K124" i="54" s="1"/>
  <c r="K109" i="54"/>
  <c r="K30" i="54"/>
  <c r="K80" i="54"/>
  <c r="K358" i="54"/>
  <c r="K47" i="54"/>
  <c r="K67" i="54"/>
  <c r="K105" i="54"/>
  <c r="K188" i="54"/>
  <c r="K359" i="54"/>
  <c r="H406" i="54"/>
  <c r="H364" i="54"/>
  <c r="K52" i="54"/>
  <c r="K48" i="54"/>
  <c r="K122" i="54"/>
  <c r="K59" i="54"/>
  <c r="K149" i="54"/>
  <c r="K20" i="54"/>
  <c r="K87" i="54"/>
  <c r="K254" i="54"/>
  <c r="H349" i="54"/>
  <c r="G532" i="54"/>
  <c r="G662" i="54" s="1"/>
  <c r="G706" i="54" s="1"/>
  <c r="G744" i="54" s="1"/>
  <c r="H744" i="54" s="1"/>
  <c r="H211" i="54"/>
  <c r="I456" i="54"/>
  <c r="I584" i="54" s="1"/>
  <c r="K86" i="54"/>
  <c r="K34" i="54"/>
  <c r="K28" i="54"/>
  <c r="K155" i="54"/>
  <c r="K628" i="54"/>
  <c r="K154" i="54"/>
  <c r="K56" i="54"/>
  <c r="K88" i="54"/>
  <c r="K488" i="54"/>
  <c r="K646" i="54"/>
  <c r="H632" i="54"/>
  <c r="H241" i="54"/>
  <c r="K108" i="54"/>
  <c r="K58" i="54"/>
  <c r="K156" i="54"/>
  <c r="H319" i="54"/>
  <c r="H284" i="54"/>
  <c r="H189" i="54"/>
  <c r="K75" i="54"/>
  <c r="H212" i="54"/>
  <c r="G448" i="54"/>
  <c r="G480" i="54" s="1"/>
  <c r="H480" i="54" s="1"/>
  <c r="H146" i="54"/>
  <c r="K141" i="54"/>
  <c r="H289" i="54"/>
  <c r="J123" i="54"/>
  <c r="K123" i="54" s="1"/>
  <c r="G453" i="54"/>
  <c r="G483" i="54" s="1"/>
  <c r="H483" i="54" s="1"/>
  <c r="H226" i="54"/>
  <c r="H204" i="54"/>
  <c r="K81" i="54"/>
  <c r="K136" i="54"/>
  <c r="K150" i="54"/>
  <c r="K117" i="54"/>
  <c r="K104" i="54"/>
  <c r="K148" i="54"/>
  <c r="G317" i="54"/>
  <c r="G363" i="54" s="1"/>
  <c r="H363" i="54" s="1"/>
  <c r="H180" i="54"/>
  <c r="M22" i="54"/>
  <c r="I36" i="54"/>
  <c r="I40" i="54" s="1"/>
  <c r="K93" i="54"/>
  <c r="K85" i="54"/>
  <c r="K98" i="54"/>
  <c r="K137" i="54"/>
  <c r="I79" i="54"/>
  <c r="J79" i="54" s="1"/>
  <c r="K79" i="54" s="1"/>
  <c r="I215" i="54"/>
  <c r="K218" i="54"/>
  <c r="K690" i="54"/>
  <c r="J90" i="54"/>
  <c r="K90" i="54" s="1"/>
  <c r="H293" i="54"/>
  <c r="K256" i="54"/>
  <c r="H302" i="54"/>
  <c r="K45" i="54"/>
  <c r="I69" i="54"/>
  <c r="J69" i="54" s="1"/>
  <c r="K69" i="54" s="1"/>
  <c r="K51" i="54"/>
  <c r="H215" i="54"/>
  <c r="H393" i="54"/>
  <c r="H326" i="54"/>
  <c r="K220" i="54"/>
  <c r="G435" i="54"/>
  <c r="G465" i="54" s="1"/>
  <c r="H208" i="54"/>
  <c r="K54" i="54"/>
  <c r="K107" i="54"/>
  <c r="K255" i="54"/>
  <c r="H318" i="54"/>
  <c r="K42" i="54"/>
  <c r="H253" i="54"/>
  <c r="K253" i="54" s="1"/>
  <c r="K243" i="54"/>
  <c r="K321" i="54"/>
  <c r="K139" i="54"/>
  <c r="K21" i="54"/>
  <c r="J125" i="54"/>
  <c r="K125" i="54" s="1"/>
  <c r="H185" i="54"/>
  <c r="K185" i="54" s="1"/>
  <c r="H135" i="54"/>
  <c r="H524" i="54"/>
  <c r="H423" i="54"/>
  <c r="H383" i="54"/>
  <c r="K202" i="54"/>
  <c r="J302" i="54"/>
  <c r="I328" i="54"/>
  <c r="I374" i="54" s="1"/>
  <c r="J151" i="54"/>
  <c r="K151" i="54" s="1"/>
  <c r="H195" i="54"/>
  <c r="K27" i="54"/>
  <c r="N11" i="54"/>
  <c r="G192" i="54"/>
  <c r="H192" i="54" s="1"/>
  <c r="K26" i="54"/>
  <c r="K367" i="54"/>
  <c r="H378" i="54"/>
  <c r="K152" i="54"/>
  <c r="K219" i="54"/>
  <c r="H159" i="54"/>
  <c r="H246" i="54"/>
  <c r="K259" i="54"/>
  <c r="G381" i="54"/>
  <c r="H335" i="54"/>
  <c r="G458" i="54"/>
  <c r="H294" i="54"/>
  <c r="G196" i="54"/>
  <c r="I166" i="54"/>
  <c r="J166" i="54" s="1"/>
  <c r="I375" i="54"/>
  <c r="J329" i="54"/>
  <c r="K329" i="54" s="1"/>
  <c r="E304" i="54"/>
  <c r="H304" i="54" s="1"/>
  <c r="H303" i="54"/>
  <c r="J55" i="54"/>
  <c r="K55" i="54" s="1"/>
  <c r="I97" i="54"/>
  <c r="H214" i="54"/>
  <c r="D576" i="54"/>
  <c r="D606" i="54" s="1"/>
  <c r="D683" i="54" s="1"/>
  <c r="D550" i="54"/>
  <c r="K257" i="54"/>
  <c r="H166" i="54"/>
  <c r="E167" i="54"/>
  <c r="H167" i="54" s="1"/>
  <c r="H171" i="54"/>
  <c r="I138" i="54"/>
  <c r="J106" i="54"/>
  <c r="K106" i="54" s="1"/>
  <c r="H252" i="54"/>
  <c r="G325" i="54"/>
  <c r="G130" i="54"/>
  <c r="H130" i="54" s="1"/>
  <c r="G161" i="54"/>
  <c r="J303" i="54"/>
  <c r="J115" i="54"/>
  <c r="K115" i="54" s="1"/>
  <c r="I190" i="54"/>
  <c r="G373" i="54"/>
  <c r="H327" i="54"/>
  <c r="K327" i="54" s="1"/>
  <c r="H292" i="54"/>
  <c r="K292" i="54" s="1"/>
  <c r="G176" i="54"/>
  <c r="H133" i="54"/>
  <c r="I414" i="54"/>
  <c r="J146" i="54"/>
  <c r="I192" i="54"/>
  <c r="I126" i="54"/>
  <c r="J91" i="54"/>
  <c r="K91" i="54" s="1"/>
  <c r="G641" i="54"/>
  <c r="H641" i="54" s="1"/>
  <c r="H407" i="54"/>
  <c r="J19" i="54"/>
  <c r="K19" i="54" s="1"/>
  <c r="I111" i="54"/>
  <c r="K348" i="54"/>
  <c r="I389" i="54"/>
  <c r="J344" i="54"/>
  <c r="K66" i="54"/>
  <c r="G648" i="54"/>
  <c r="H648" i="54" s="1"/>
  <c r="H414" i="54"/>
  <c r="D512" i="54"/>
  <c r="D451" i="54"/>
  <c r="D481" i="54" s="1"/>
  <c r="H421" i="54"/>
  <c r="H365" i="54"/>
  <c r="I333" i="54"/>
  <c r="J260" i="54"/>
  <c r="K260" i="54" s="1"/>
  <c r="I162" i="54"/>
  <c r="I131" i="54"/>
  <c r="J131" i="54" s="1"/>
  <c r="K131" i="54" s="1"/>
  <c r="J99" i="54"/>
  <c r="K99" i="54" s="1"/>
  <c r="H511" i="54"/>
  <c r="G578" i="54"/>
  <c r="K330" i="54"/>
  <c r="G657" i="54"/>
  <c r="H527" i="54"/>
  <c r="H347" i="54"/>
  <c r="K347" i="54" s="1"/>
  <c r="G391" i="54"/>
  <c r="G283" i="54"/>
  <c r="H240" i="54"/>
  <c r="J319" i="54"/>
  <c r="K319" i="54" s="1"/>
  <c r="I365" i="54"/>
  <c r="G210" i="54"/>
  <c r="H178" i="54"/>
  <c r="I195" i="54"/>
  <c r="J165" i="54"/>
  <c r="K89" i="54"/>
  <c r="I349" i="54"/>
  <c r="J349" i="54" s="1"/>
  <c r="J135" i="54"/>
  <c r="I178" i="54"/>
  <c r="G417" i="54"/>
  <c r="H372" i="54"/>
  <c r="G585" i="54"/>
  <c r="H457" i="54"/>
  <c r="K450" i="54"/>
  <c r="H232" i="54"/>
  <c r="G275" i="54"/>
  <c r="G576" i="54"/>
  <c r="G550" i="54"/>
  <c r="H550" i="54" s="1"/>
  <c r="H199" i="54"/>
  <c r="G736" i="54"/>
  <c r="H736" i="54" s="1"/>
  <c r="H698" i="54"/>
  <c r="G513" i="54"/>
  <c r="G452" i="54"/>
  <c r="H288" i="54"/>
  <c r="I133" i="54"/>
  <c r="J101" i="54"/>
  <c r="K101" i="54" s="1"/>
  <c r="I334" i="54"/>
  <c r="J261" i="54"/>
  <c r="K261" i="54" s="1"/>
  <c r="D453" i="54"/>
  <c r="D483" i="54" s="1"/>
  <c r="D514" i="54"/>
  <c r="I472" i="54"/>
  <c r="J472" i="54" s="1"/>
  <c r="K472" i="54" s="1"/>
  <c r="J204" i="54"/>
  <c r="G350" i="54"/>
  <c r="H305" i="54"/>
  <c r="G460" i="54"/>
  <c r="G379" i="54"/>
  <c r="H333" i="54"/>
  <c r="J84" i="54"/>
  <c r="K84" i="54" s="1"/>
  <c r="I120" i="54"/>
  <c r="H184" i="54"/>
  <c r="H320" i="54"/>
  <c r="G366" i="54"/>
  <c r="D513" i="54"/>
  <c r="D452" i="54"/>
  <c r="D482" i="54" s="1"/>
  <c r="G266" i="54"/>
  <c r="H266" i="54" s="1"/>
  <c r="H162" i="54"/>
  <c r="G174" i="54"/>
  <c r="G173" i="54"/>
  <c r="G73" i="54"/>
  <c r="G40" i="54"/>
  <c r="H36" i="54"/>
  <c r="D549" i="54"/>
  <c r="D575" i="54"/>
  <c r="D605" i="54" s="1"/>
  <c r="D682" i="54" s="1"/>
  <c r="H654" i="54"/>
  <c r="E435" i="54"/>
  <c r="K153" i="54"/>
  <c r="I421" i="54"/>
  <c r="J376" i="54"/>
  <c r="K376" i="54" s="1"/>
  <c r="G643" i="54"/>
  <c r="H643" i="54" s="1"/>
  <c r="H409" i="54"/>
  <c r="I325" i="54"/>
  <c r="J252" i="54"/>
  <c r="G577" i="54"/>
  <c r="H510" i="54"/>
  <c r="G228" i="54"/>
  <c r="I197" i="54"/>
  <c r="G200" i="54"/>
  <c r="H97" i="54"/>
  <c r="K25" i="54"/>
  <c r="H183" i="54"/>
  <c r="G213" i="54"/>
  <c r="I285" i="54"/>
  <c r="J242" i="54"/>
  <c r="K242" i="54" s="1"/>
  <c r="D76" i="54"/>
  <c r="D205" i="54" s="1"/>
  <c r="D473" i="54" s="1"/>
  <c r="D43" i="54"/>
  <c r="K103" i="54"/>
  <c r="K62" i="54"/>
  <c r="G374" i="54"/>
  <c r="H328" i="54"/>
  <c r="I211" i="54"/>
  <c r="J179" i="54"/>
  <c r="K286" i="54"/>
  <c r="D548" i="54"/>
  <c r="D574" i="54"/>
  <c r="D604" i="54" s="1"/>
  <c r="D681" i="54" s="1"/>
  <c r="D722" i="54" s="1"/>
  <c r="D266" i="54"/>
  <c r="D339" i="54" s="1"/>
  <c r="D174" i="54"/>
  <c r="D235" i="54" s="1"/>
  <c r="D278" i="54" s="1"/>
  <c r="D306" i="54" s="1"/>
  <c r="D173" i="54"/>
  <c r="D234" i="54" s="1"/>
  <c r="D277" i="54" s="1"/>
  <c r="D311" i="54" s="1"/>
  <c r="I490" i="54"/>
  <c r="J490" i="54" s="1"/>
  <c r="G623" i="54"/>
  <c r="H560" i="54"/>
  <c r="G546" i="54"/>
  <c r="H546" i="54" s="1"/>
  <c r="I470" i="54"/>
  <c r="H470" i="54"/>
  <c r="I320" i="54"/>
  <c r="I184" i="54"/>
  <c r="J140" i="54"/>
  <c r="K140" i="54" s="1"/>
  <c r="I129" i="54"/>
  <c r="J129" i="54" s="1"/>
  <c r="K129" i="54" s="1"/>
  <c r="I160" i="54"/>
  <c r="J96" i="54"/>
  <c r="K96" i="54" s="1"/>
  <c r="K121" i="54"/>
  <c r="I212" i="54"/>
  <c r="J180" i="54"/>
  <c r="K180" i="54" s="1"/>
  <c r="H509" i="54"/>
  <c r="D720" i="54"/>
  <c r="D742" i="54"/>
  <c r="I652" i="54"/>
  <c r="J522" i="54"/>
  <c r="I372" i="54"/>
  <c r="J326" i="54"/>
  <c r="I213" i="54"/>
  <c r="J183" i="54"/>
  <c r="H245" i="54"/>
  <c r="D520" i="54"/>
  <c r="D650" i="54" s="1"/>
  <c r="D694" i="54" s="1"/>
  <c r="D732" i="54" s="1"/>
  <c r="D485" i="54"/>
  <c r="G656" i="54"/>
  <c r="H526" i="54"/>
  <c r="G336" i="54"/>
  <c r="H263" i="54"/>
  <c r="G581" i="54"/>
  <c r="G553" i="54"/>
  <c r="H553" i="54" s="1"/>
  <c r="H514" i="54"/>
  <c r="D228" i="54"/>
  <c r="D271" i="54" s="1"/>
  <c r="D200" i="54"/>
  <c r="J393" i="54"/>
  <c r="K301" i="54"/>
  <c r="I727" i="54"/>
  <c r="J727" i="54" s="1"/>
  <c r="K727" i="54" s="1"/>
  <c r="J16" i="54"/>
  <c r="H179" i="54"/>
  <c r="D265" i="54"/>
  <c r="D338" i="54" s="1"/>
  <c r="D384" i="54" s="1"/>
  <c r="D429" i="54" s="1"/>
  <c r="D533" i="54" s="1"/>
  <c r="D663" i="54" s="1"/>
  <c r="D707" i="54" s="1"/>
  <c r="D745" i="54" s="1"/>
  <c r="D172" i="54"/>
  <c r="D233" i="54" s="1"/>
  <c r="D276" i="54" s="1"/>
  <c r="D310" i="54" s="1"/>
  <c r="D354" i="54" s="1"/>
  <c r="H299" i="54"/>
  <c r="G343" i="54"/>
  <c r="G723" i="54"/>
  <c r="H723" i="54" s="1"/>
  <c r="H640" i="54"/>
  <c r="J331" i="54"/>
  <c r="K331" i="54" s="1"/>
  <c r="I377" i="54"/>
  <c r="H262" i="54"/>
  <c r="I578" i="54"/>
  <c r="J511" i="54"/>
  <c r="D223" i="54"/>
  <c r="D230" i="54" s="1"/>
  <c r="D273" i="54" s="1"/>
  <c r="D294" i="54"/>
  <c r="D458" i="54" s="1"/>
  <c r="I262" i="54"/>
  <c r="J158" i="54"/>
  <c r="K158" i="54" s="1"/>
  <c r="I159" i="54"/>
  <c r="I207" i="54"/>
  <c r="I390" i="54"/>
  <c r="J345" i="54"/>
  <c r="K345" i="54" s="1"/>
  <c r="K61" i="54"/>
  <c r="G344" i="54"/>
  <c r="H300" i="54"/>
  <c r="K300" i="54" s="1"/>
  <c r="J114" i="54"/>
  <c r="K114" i="54" s="1"/>
  <c r="I189" i="54"/>
  <c r="J332" i="54"/>
  <c r="K332" i="54" s="1"/>
  <c r="I378" i="54"/>
  <c r="I68" i="54"/>
  <c r="J68" i="54" s="1"/>
  <c r="K68" i="54" s="1"/>
  <c r="I35" i="54"/>
  <c r="J31" i="54"/>
  <c r="K31" i="54" s="1"/>
  <c r="D439" i="54"/>
  <c r="D397" i="54"/>
  <c r="K748" i="54"/>
  <c r="N749" i="54"/>
  <c r="G584" i="54"/>
  <c r="G490" i="54"/>
  <c r="H490" i="54" s="1"/>
  <c r="I632" i="54"/>
  <c r="J355" i="54"/>
  <c r="K355" i="54" s="1"/>
  <c r="G655" i="54"/>
  <c r="H525" i="54"/>
  <c r="G434" i="54"/>
  <c r="H434" i="54" s="1"/>
  <c r="I392" i="54"/>
  <c r="J392" i="54" s="1"/>
  <c r="K392" i="54" s="1"/>
  <c r="D127" i="54"/>
  <c r="D112" i="54"/>
  <c r="D113" i="54" s="1"/>
  <c r="I643" i="54"/>
  <c r="J643" i="54" s="1"/>
  <c r="J409" i="54"/>
  <c r="D475" i="54"/>
  <c r="D208" i="54"/>
  <c r="D476" i="54" s="1"/>
  <c r="G229" i="54"/>
  <c r="I168" i="54"/>
  <c r="D40" i="54"/>
  <c r="D73" i="54"/>
  <c r="G72" i="54"/>
  <c r="G39" i="54"/>
  <c r="K217" i="54"/>
  <c r="H456" i="54"/>
  <c r="U719" i="11"/>
  <c r="G753" i="20" s="1"/>
  <c r="U718" i="11"/>
  <c r="G752" i="20" s="1"/>
  <c r="B721" i="11"/>
  <c r="J739" i="20"/>
  <c r="B708" i="11"/>
  <c r="B710" i="11"/>
  <c r="B712" i="11"/>
  <c r="B714" i="11"/>
  <c r="B716" i="11"/>
  <c r="B718" i="11"/>
  <c r="B720" i="11"/>
  <c r="K739" i="20"/>
  <c r="L739" i="20" s="1"/>
  <c r="M739" i="20" s="1"/>
  <c r="B709" i="11"/>
  <c r="B711" i="11"/>
  <c r="B713" i="11"/>
  <c r="B715" i="11"/>
  <c r="B717" i="11"/>
  <c r="B719" i="11"/>
  <c r="F720" i="11"/>
  <c r="U720" i="11" s="1"/>
  <c r="G754" i="20" s="1"/>
  <c r="U68" i="11"/>
  <c r="G68" i="20" s="1"/>
  <c r="I49" i="52"/>
  <c r="J49" i="52" s="1"/>
  <c r="F607" i="11"/>
  <c r="B677" i="20"/>
  <c r="B678" i="20" s="1"/>
  <c r="B679" i="20" s="1"/>
  <c r="B680" i="20" s="1"/>
  <c r="B601" i="20"/>
  <c r="B602" i="20" s="1"/>
  <c r="B603" i="20" s="1"/>
  <c r="B604" i="20" s="1"/>
  <c r="B547" i="20"/>
  <c r="B548" i="20" s="1"/>
  <c r="B549" i="20" s="1"/>
  <c r="B504" i="20"/>
  <c r="B505" i="20" s="1"/>
  <c r="B506" i="20" s="1"/>
  <c r="B507" i="20" s="1"/>
  <c r="B473" i="20"/>
  <c r="B474" i="20" s="1"/>
  <c r="B443" i="20"/>
  <c r="B444" i="20" s="1"/>
  <c r="B445" i="20" s="1"/>
  <c r="B446" i="20" s="1"/>
  <c r="H311" i="20"/>
  <c r="H312" i="20" s="1"/>
  <c r="H278" i="20"/>
  <c r="H279" i="20" s="1"/>
  <c r="B278" i="20"/>
  <c r="B279" i="20" s="1"/>
  <c r="B280" i="20" s="1"/>
  <c r="B281" i="20" s="1"/>
  <c r="H235" i="20"/>
  <c r="H236" i="20" s="1"/>
  <c r="B235" i="20"/>
  <c r="B236" i="20" s="1"/>
  <c r="B237" i="20" s="1"/>
  <c r="B238" i="20" s="1"/>
  <c r="H204" i="20"/>
  <c r="H205" i="20" s="1"/>
  <c r="B204" i="20"/>
  <c r="B205" i="20" s="1"/>
  <c r="H175" i="20"/>
  <c r="H174" i="20"/>
  <c r="B174" i="20"/>
  <c r="B175" i="20" s="1"/>
  <c r="B176" i="20" s="1"/>
  <c r="B177" i="20" s="1"/>
  <c r="F133" i="20"/>
  <c r="F132" i="20"/>
  <c r="F131" i="20"/>
  <c r="F173" i="20" s="1"/>
  <c r="H133" i="20"/>
  <c r="F98" i="20"/>
  <c r="F97" i="20"/>
  <c r="F96" i="20"/>
  <c r="H97" i="20"/>
  <c r="H98" i="20" s="1"/>
  <c r="J82" i="52"/>
  <c r="I16" i="52"/>
  <c r="J16" i="52" s="1"/>
  <c r="I99" i="52"/>
  <c r="J99" i="52" s="1"/>
  <c r="I98" i="52"/>
  <c r="J98" i="52" s="1"/>
  <c r="I83" i="52"/>
  <c r="J83" i="52" s="1"/>
  <c r="I81" i="52"/>
  <c r="J81" i="52" s="1"/>
  <c r="I78" i="52"/>
  <c r="J78" i="52" s="1"/>
  <c r="I77" i="52"/>
  <c r="J77" i="52" s="1"/>
  <c r="I76" i="52"/>
  <c r="J76" i="52" s="1"/>
  <c r="I75" i="52"/>
  <c r="J75" i="52" s="1"/>
  <c r="I67" i="52"/>
  <c r="J67" i="52" s="1"/>
  <c r="I66" i="52"/>
  <c r="J66" i="52" s="1"/>
  <c r="I32" i="52"/>
  <c r="J32" i="52" s="1"/>
  <c r="I13" i="52"/>
  <c r="I63" i="52" s="1"/>
  <c r="I12" i="52"/>
  <c r="J12" i="52" s="1"/>
  <c r="I11" i="52"/>
  <c r="I61" i="52" s="1"/>
  <c r="I10" i="52"/>
  <c r="I26" i="52" s="1"/>
  <c r="J456" i="54" l="1"/>
  <c r="K456" i="54" s="1"/>
  <c r="J328" i="54"/>
  <c r="H706" i="54"/>
  <c r="K409" i="54"/>
  <c r="I73" i="54"/>
  <c r="J73" i="54" s="1"/>
  <c r="G405" i="54"/>
  <c r="G639" i="54" s="1"/>
  <c r="H639" i="54" s="1"/>
  <c r="G250" i="54"/>
  <c r="G296" i="54" s="1"/>
  <c r="J36" i="54"/>
  <c r="K36" i="54" s="1"/>
  <c r="K146" i="54"/>
  <c r="H317" i="54"/>
  <c r="K349" i="54"/>
  <c r="H532" i="54"/>
  <c r="H662" i="54"/>
  <c r="H453" i="54"/>
  <c r="H448" i="54"/>
  <c r="K204" i="54"/>
  <c r="I246" i="54"/>
  <c r="J215" i="54"/>
  <c r="K215" i="54" s="1"/>
  <c r="K252" i="54"/>
  <c r="K302" i="54"/>
  <c r="J167" i="54"/>
  <c r="K167" i="54" s="1"/>
  <c r="K326" i="54"/>
  <c r="H435" i="54"/>
  <c r="K135" i="54"/>
  <c r="I435" i="54"/>
  <c r="J435" i="54" s="1"/>
  <c r="K393" i="54"/>
  <c r="K303" i="54"/>
  <c r="K643" i="54"/>
  <c r="K183" i="54"/>
  <c r="K511" i="54"/>
  <c r="D307" i="54"/>
  <c r="D323" i="54" s="1"/>
  <c r="D143" i="54"/>
  <c r="D144" i="54" s="1"/>
  <c r="D157" i="54" s="1"/>
  <c r="I176" i="54"/>
  <c r="J133" i="54"/>
  <c r="K133" i="54" s="1"/>
  <c r="G614" i="54"/>
  <c r="H614" i="54" s="1"/>
  <c r="H584" i="54"/>
  <c r="J262" i="54"/>
  <c r="K262" i="54" s="1"/>
  <c r="I335" i="54"/>
  <c r="K16" i="54"/>
  <c r="N22" i="54"/>
  <c r="D346" i="54"/>
  <c r="D356" i="54" s="1"/>
  <c r="D385" i="54"/>
  <c r="D430" i="54" s="1"/>
  <c r="D534" i="54" s="1"/>
  <c r="D664" i="54" s="1"/>
  <c r="D708" i="54" s="1"/>
  <c r="H213" i="54"/>
  <c r="G244" i="54"/>
  <c r="G44" i="54"/>
  <c r="H44" i="54" s="1"/>
  <c r="G77" i="54"/>
  <c r="H40" i="54"/>
  <c r="G408" i="54"/>
  <c r="H366" i="54"/>
  <c r="D553" i="54"/>
  <c r="D581" i="54"/>
  <c r="D611" i="54" s="1"/>
  <c r="D688" i="54" s="1"/>
  <c r="D725" i="54" s="1"/>
  <c r="G482" i="54"/>
  <c r="H482" i="54" s="1"/>
  <c r="H452" i="54"/>
  <c r="G486" i="54"/>
  <c r="H486" i="54" s="1"/>
  <c r="H417" i="54"/>
  <c r="G521" i="54"/>
  <c r="G172" i="54"/>
  <c r="G265" i="54"/>
  <c r="H161" i="54"/>
  <c r="M162" i="54" s="1"/>
  <c r="K166" i="54"/>
  <c r="J374" i="54"/>
  <c r="I419" i="54"/>
  <c r="G447" i="54"/>
  <c r="G508" i="54"/>
  <c r="G316" i="54"/>
  <c r="H283" i="54"/>
  <c r="I559" i="54"/>
  <c r="J389" i="54"/>
  <c r="I318" i="54"/>
  <c r="J138" i="54"/>
  <c r="K138" i="54" s="1"/>
  <c r="I371" i="54"/>
  <c r="J325" i="54"/>
  <c r="G464" i="54"/>
  <c r="I434" i="54"/>
  <c r="J434" i="54" s="1"/>
  <c r="K434" i="54" s="1"/>
  <c r="I423" i="54"/>
  <c r="J378" i="54"/>
  <c r="K378" i="54" s="1"/>
  <c r="I560" i="54"/>
  <c r="J390" i="54"/>
  <c r="K390" i="54" s="1"/>
  <c r="D586" i="54"/>
  <c r="D491" i="54"/>
  <c r="D498" i="54" s="1"/>
  <c r="G611" i="54"/>
  <c r="H581" i="54"/>
  <c r="G713" i="54"/>
  <c r="H713" i="54" s="1"/>
  <c r="H623" i="54"/>
  <c r="G607" i="54"/>
  <c r="H577" i="54"/>
  <c r="G206" i="54"/>
  <c r="H73" i="54"/>
  <c r="G580" i="54"/>
  <c r="G552" i="54"/>
  <c r="H552" i="54" s="1"/>
  <c r="H513" i="54"/>
  <c r="G606" i="54"/>
  <c r="H576" i="54"/>
  <c r="I210" i="54"/>
  <c r="J178" i="54"/>
  <c r="K178" i="54" s="1"/>
  <c r="G239" i="54"/>
  <c r="H210" i="54"/>
  <c r="G701" i="54"/>
  <c r="H657" i="54"/>
  <c r="I379" i="54"/>
  <c r="J333" i="54"/>
  <c r="K333" i="54" s="1"/>
  <c r="G237" i="54"/>
  <c r="H176" i="54"/>
  <c r="G227" i="54"/>
  <c r="I196" i="54"/>
  <c r="H196" i="54"/>
  <c r="D398" i="54"/>
  <c r="D440" i="54"/>
  <c r="D501" i="54" s="1"/>
  <c r="D543" i="54" s="1"/>
  <c r="D568" i="54" s="1"/>
  <c r="D598" i="54" s="1"/>
  <c r="D631" i="54" s="1"/>
  <c r="D674" i="54" s="1"/>
  <c r="D717" i="54" s="1"/>
  <c r="I200" i="54"/>
  <c r="J200" i="54" s="1"/>
  <c r="H200" i="54"/>
  <c r="I460" i="54"/>
  <c r="I250" i="54"/>
  <c r="J192" i="54"/>
  <c r="K192" i="54" s="1"/>
  <c r="I229" i="54"/>
  <c r="J168" i="54"/>
  <c r="K168" i="54" s="1"/>
  <c r="I263" i="54"/>
  <c r="J159" i="54"/>
  <c r="K159" i="54" s="1"/>
  <c r="H39" i="54"/>
  <c r="G76" i="54"/>
  <c r="H76" i="54" s="1"/>
  <c r="G43" i="54"/>
  <c r="H43" i="54" s="1"/>
  <c r="I244" i="54"/>
  <c r="J213" i="54"/>
  <c r="J184" i="54"/>
  <c r="K184" i="54" s="1"/>
  <c r="I214" i="54"/>
  <c r="G496" i="54"/>
  <c r="I465" i="54"/>
  <c r="J465" i="54" s="1"/>
  <c r="I525" i="54"/>
  <c r="J421" i="54"/>
  <c r="K421" i="54" s="1"/>
  <c r="G234" i="54"/>
  <c r="H173" i="54"/>
  <c r="G618" i="54"/>
  <c r="H618" i="54" s="1"/>
  <c r="H460" i="54"/>
  <c r="G353" i="54"/>
  <c r="G309" i="54"/>
  <c r="H309" i="54" s="1"/>
  <c r="H275" i="54"/>
  <c r="I407" i="54"/>
  <c r="J365" i="54"/>
  <c r="K365" i="54" s="1"/>
  <c r="H465" i="54"/>
  <c r="G371" i="54"/>
  <c r="H325" i="54"/>
  <c r="I130" i="54"/>
  <c r="J130" i="54" s="1"/>
  <c r="K130" i="54" s="1"/>
  <c r="I161" i="54"/>
  <c r="J97" i="54"/>
  <c r="K97" i="54" s="1"/>
  <c r="I240" i="54"/>
  <c r="J211" i="54"/>
  <c r="K211" i="54" s="1"/>
  <c r="J652" i="54"/>
  <c r="I696" i="54"/>
  <c r="J470" i="54"/>
  <c r="K470" i="54" s="1"/>
  <c r="I546" i="54"/>
  <c r="J546" i="54" s="1"/>
  <c r="K546" i="54" s="1"/>
  <c r="I228" i="54"/>
  <c r="J197" i="54"/>
  <c r="K197" i="54" s="1"/>
  <c r="K165" i="54"/>
  <c r="G205" i="54"/>
  <c r="H72" i="54"/>
  <c r="G699" i="54"/>
  <c r="H655" i="54"/>
  <c r="I293" i="54"/>
  <c r="J189" i="54"/>
  <c r="K189" i="54" s="1"/>
  <c r="G388" i="54"/>
  <c r="H343" i="54"/>
  <c r="G382" i="54"/>
  <c r="H336" i="54"/>
  <c r="I366" i="54"/>
  <c r="J320" i="54"/>
  <c r="K320" i="54" s="1"/>
  <c r="H174" i="54"/>
  <c r="G235" i="54"/>
  <c r="I299" i="54"/>
  <c r="J120" i="54"/>
  <c r="G608" i="54"/>
  <c r="H578" i="54"/>
  <c r="G586" i="54"/>
  <c r="G491" i="54"/>
  <c r="H491" i="54" s="1"/>
  <c r="H458" i="54"/>
  <c r="D467" i="54"/>
  <c r="D500" i="54"/>
  <c r="D542" i="54" s="1"/>
  <c r="D567" i="54" s="1"/>
  <c r="D597" i="54" s="1"/>
  <c r="D630" i="54" s="1"/>
  <c r="D673" i="54" s="1"/>
  <c r="D716" i="54" s="1"/>
  <c r="G700" i="54"/>
  <c r="H656" i="54"/>
  <c r="G389" i="54"/>
  <c r="H344" i="54"/>
  <c r="K344" i="54" s="1"/>
  <c r="I422" i="54"/>
  <c r="J377" i="54"/>
  <c r="K377" i="54" s="1"/>
  <c r="I44" i="54"/>
  <c r="J44" i="54" s="1"/>
  <c r="I77" i="54"/>
  <c r="J40" i="54"/>
  <c r="D551" i="54"/>
  <c r="D579" i="54"/>
  <c r="D609" i="54" s="1"/>
  <c r="D686" i="54" s="1"/>
  <c r="D724" i="54" s="1"/>
  <c r="H405" i="54"/>
  <c r="I608" i="54"/>
  <c r="J578" i="54"/>
  <c r="I417" i="54"/>
  <c r="J372" i="54"/>
  <c r="K372" i="54" s="1"/>
  <c r="J212" i="54"/>
  <c r="K212" i="54" s="1"/>
  <c r="I241" i="54"/>
  <c r="K490" i="54"/>
  <c r="K179" i="54"/>
  <c r="I206" i="54"/>
  <c r="G394" i="54"/>
  <c r="H350" i="54"/>
  <c r="I380" i="54"/>
  <c r="J334" i="54"/>
  <c r="K334" i="54" s="1"/>
  <c r="K328" i="54"/>
  <c r="J304" i="54"/>
  <c r="K304" i="54" s="1"/>
  <c r="I305" i="54"/>
  <c r="J126" i="54"/>
  <c r="K126" i="54" s="1"/>
  <c r="G418" i="54"/>
  <c r="H373" i="54"/>
  <c r="K373" i="54" s="1"/>
  <c r="D77" i="54"/>
  <c r="D44" i="54"/>
  <c r="I675" i="54"/>
  <c r="J675" i="54" s="1"/>
  <c r="K675" i="54" s="1"/>
  <c r="J632" i="54"/>
  <c r="K632" i="54" s="1"/>
  <c r="I475" i="54"/>
  <c r="J475" i="54" s="1"/>
  <c r="K475" i="54" s="1"/>
  <c r="I208" i="54"/>
  <c r="J207" i="54"/>
  <c r="K207" i="54" s="1"/>
  <c r="J584" i="54"/>
  <c r="I614" i="54"/>
  <c r="J614" i="54" s="1"/>
  <c r="I294" i="54"/>
  <c r="I223" i="54"/>
  <c r="J223" i="54" s="1"/>
  <c r="K223" i="54" s="1"/>
  <c r="J190" i="54"/>
  <c r="K190" i="54" s="1"/>
  <c r="H379" i="54"/>
  <c r="G424" i="54"/>
  <c r="G615" i="54"/>
  <c r="H615" i="54" s="1"/>
  <c r="H585" i="54"/>
  <c r="I391" i="54"/>
  <c r="G433" i="54"/>
  <c r="H391" i="54"/>
  <c r="G426" i="54"/>
  <c r="H381" i="54"/>
  <c r="G272" i="54"/>
  <c r="H272" i="54" s="1"/>
  <c r="H229" i="54"/>
  <c r="J35" i="54"/>
  <c r="K35" i="54" s="1"/>
  <c r="I72" i="54"/>
  <c r="I39" i="54"/>
  <c r="I264" i="54"/>
  <c r="J160" i="54"/>
  <c r="K160" i="54" s="1"/>
  <c r="I171" i="54"/>
  <c r="G419" i="54"/>
  <c r="H374" i="54"/>
  <c r="I510" i="54"/>
  <c r="I449" i="54"/>
  <c r="J449" i="54" s="1"/>
  <c r="K449" i="54" s="1"/>
  <c r="J285" i="54"/>
  <c r="K285" i="54" s="1"/>
  <c r="G271" i="54"/>
  <c r="H271" i="54" s="1"/>
  <c r="H228" i="54"/>
  <c r="D580" i="54"/>
  <c r="D610" i="54" s="1"/>
  <c r="D687" i="54" s="1"/>
  <c r="D552" i="54"/>
  <c r="I226" i="54"/>
  <c r="J195" i="54"/>
  <c r="I174" i="54"/>
  <c r="I173" i="54"/>
  <c r="I266" i="54"/>
  <c r="J162" i="54"/>
  <c r="K162" i="54" s="1"/>
  <c r="I187" i="54"/>
  <c r="J111" i="54"/>
  <c r="K111" i="54" s="1"/>
  <c r="I648" i="54"/>
  <c r="J648" i="54" s="1"/>
  <c r="K648" i="54" s="1"/>
  <c r="J414" i="54"/>
  <c r="K414" i="54" s="1"/>
  <c r="J375" i="54"/>
  <c r="K375" i="54" s="1"/>
  <c r="I420" i="54"/>
  <c r="F311" i="20"/>
  <c r="F174" i="20"/>
  <c r="F204" i="20" s="1"/>
  <c r="F235" i="20" s="1"/>
  <c r="F278" i="20" s="1"/>
  <c r="F312" i="20"/>
  <c r="F175" i="20"/>
  <c r="F205" i="20" s="1"/>
  <c r="F236" i="20" s="1"/>
  <c r="F721" i="11"/>
  <c r="U721" i="11" s="1"/>
  <c r="G755" i="20" s="1"/>
  <c r="J50" i="52"/>
  <c r="J26" i="52"/>
  <c r="I42" i="52"/>
  <c r="J42" i="52" s="1"/>
  <c r="J68" i="52"/>
  <c r="J10" i="52"/>
  <c r="I60" i="52"/>
  <c r="I92" i="52" s="1"/>
  <c r="J92" i="52" s="1"/>
  <c r="J84" i="52"/>
  <c r="I62" i="52"/>
  <c r="I94" i="52" s="1"/>
  <c r="J94" i="52" s="1"/>
  <c r="I28" i="52"/>
  <c r="J100" i="52"/>
  <c r="I95" i="52"/>
  <c r="J95" i="52" s="1"/>
  <c r="J63" i="52"/>
  <c r="I33" i="52"/>
  <c r="J33" i="52" s="1"/>
  <c r="J34" i="52" s="1"/>
  <c r="I93" i="52"/>
  <c r="J93" i="52" s="1"/>
  <c r="J61" i="52"/>
  <c r="I17" i="52"/>
  <c r="J17" i="52" s="1"/>
  <c r="J18" i="52" s="1"/>
  <c r="J79" i="52"/>
  <c r="J11" i="52"/>
  <c r="J13" i="52"/>
  <c r="I27" i="52"/>
  <c r="I29" i="52"/>
  <c r="H250" i="54" l="1"/>
  <c r="K435" i="54"/>
  <c r="J246" i="54"/>
  <c r="K246" i="54" s="1"/>
  <c r="I289" i="54"/>
  <c r="K200" i="54"/>
  <c r="K40" i="54"/>
  <c r="K73" i="54"/>
  <c r="K578" i="54"/>
  <c r="K44" i="54"/>
  <c r="M62" i="54"/>
  <c r="K614" i="54"/>
  <c r="I524" i="54"/>
  <c r="J420" i="54"/>
  <c r="K420" i="54" s="1"/>
  <c r="G436" i="54"/>
  <c r="H394" i="54"/>
  <c r="K120" i="54"/>
  <c r="G427" i="54"/>
  <c r="H382" i="54"/>
  <c r="G473" i="54"/>
  <c r="H473" i="54" s="1"/>
  <c r="H205" i="54"/>
  <c r="K213" i="54"/>
  <c r="J263" i="54"/>
  <c r="K263" i="54" s="1"/>
  <c r="I336" i="54"/>
  <c r="G280" i="54"/>
  <c r="H237" i="54"/>
  <c r="G588" i="54"/>
  <c r="G518" i="54"/>
  <c r="H518" i="54" s="1"/>
  <c r="H296" i="54"/>
  <c r="G688" i="54"/>
  <c r="H611" i="54"/>
  <c r="G495" i="54"/>
  <c r="I464" i="54"/>
  <c r="J464" i="54" s="1"/>
  <c r="H464" i="54"/>
  <c r="G362" i="54"/>
  <c r="H316" i="54"/>
  <c r="G338" i="54"/>
  <c r="H265" i="54"/>
  <c r="D718" i="54"/>
  <c r="D714" i="54"/>
  <c r="D746" i="54"/>
  <c r="G523" i="54"/>
  <c r="H419" i="54"/>
  <c r="G685" i="54"/>
  <c r="H685" i="54" s="1"/>
  <c r="H608" i="54"/>
  <c r="I474" i="54"/>
  <c r="J474" i="54" s="1"/>
  <c r="J206" i="54"/>
  <c r="I343" i="54"/>
  <c r="J299" i="54"/>
  <c r="G277" i="54"/>
  <c r="H234" i="54"/>
  <c r="J244" i="54"/>
  <c r="I287" i="54"/>
  <c r="I239" i="54"/>
  <c r="J210" i="54"/>
  <c r="K210" i="54" s="1"/>
  <c r="K325" i="54"/>
  <c r="G575" i="54"/>
  <c r="G549" i="54"/>
  <c r="H549" i="54" s="1"/>
  <c r="H508" i="54"/>
  <c r="G233" i="54"/>
  <c r="H172" i="54"/>
  <c r="M192" i="54" s="1"/>
  <c r="D633" i="54"/>
  <c r="D676" i="54" s="1"/>
  <c r="D677" i="54" s="1"/>
  <c r="D442" i="54"/>
  <c r="D399" i="54"/>
  <c r="G528" i="54"/>
  <c r="H424" i="54"/>
  <c r="G530" i="54"/>
  <c r="P433" i="54"/>
  <c r="P434" i="54" s="1"/>
  <c r="H426" i="54"/>
  <c r="J173" i="54"/>
  <c r="K173" i="54" s="1"/>
  <c r="I234" i="54"/>
  <c r="I337" i="54"/>
  <c r="J264" i="54"/>
  <c r="K264" i="54" s="1"/>
  <c r="I685" i="54"/>
  <c r="J685" i="54" s="1"/>
  <c r="J608" i="54"/>
  <c r="G278" i="54"/>
  <c r="H235" i="54"/>
  <c r="G558" i="54"/>
  <c r="H388" i="54"/>
  <c r="J240" i="54"/>
  <c r="K240" i="54" s="1"/>
  <c r="I283" i="54"/>
  <c r="I641" i="54"/>
  <c r="J641" i="54" s="1"/>
  <c r="K641" i="54" s="1"/>
  <c r="J407" i="54"/>
  <c r="K407" i="54" s="1"/>
  <c r="I272" i="54"/>
  <c r="J272" i="54" s="1"/>
  <c r="K272" i="54" s="1"/>
  <c r="J229" i="54"/>
  <c r="K229" i="54" s="1"/>
  <c r="G474" i="54"/>
  <c r="H474" i="54" s="1"/>
  <c r="H206" i="54"/>
  <c r="D595" i="54"/>
  <c r="D616" i="54"/>
  <c r="I416" i="54"/>
  <c r="J371" i="54"/>
  <c r="G479" i="54"/>
  <c r="H479" i="54" s="1"/>
  <c r="H447" i="54"/>
  <c r="G651" i="54"/>
  <c r="H521" i="54"/>
  <c r="G642" i="54"/>
  <c r="H642" i="54" s="1"/>
  <c r="H408" i="54"/>
  <c r="I237" i="54"/>
  <c r="J176" i="54"/>
  <c r="K176" i="54" s="1"/>
  <c r="G416" i="54"/>
  <c r="H371" i="54"/>
  <c r="I526" i="54"/>
  <c r="J422" i="54"/>
  <c r="K422" i="54" s="1"/>
  <c r="J525" i="54"/>
  <c r="K525" i="54" s="1"/>
  <c r="I655" i="54"/>
  <c r="J196" i="54"/>
  <c r="K196" i="54" s="1"/>
  <c r="I227" i="54"/>
  <c r="I424" i="54"/>
  <c r="J379" i="54"/>
  <c r="K379" i="54" s="1"/>
  <c r="G683" i="54"/>
  <c r="H683" i="54" s="1"/>
  <c r="H606" i="54"/>
  <c r="I523" i="54"/>
  <c r="J419" i="54"/>
  <c r="I291" i="54"/>
  <c r="J187" i="54"/>
  <c r="K187" i="54" s="1"/>
  <c r="I476" i="54"/>
  <c r="J476" i="54" s="1"/>
  <c r="K476" i="54" s="1"/>
  <c r="J208" i="54"/>
  <c r="K208" i="54" s="1"/>
  <c r="G738" i="54"/>
  <c r="H738" i="54" s="1"/>
  <c r="H700" i="54"/>
  <c r="J266" i="54"/>
  <c r="K266" i="54" s="1"/>
  <c r="I339" i="54"/>
  <c r="I235" i="54"/>
  <c r="J174" i="54"/>
  <c r="K174" i="54" s="1"/>
  <c r="I458" i="54"/>
  <c r="J294" i="54"/>
  <c r="K294" i="54" s="1"/>
  <c r="K195" i="54"/>
  <c r="I205" i="54"/>
  <c r="J72" i="54"/>
  <c r="D206" i="54"/>
  <c r="D474" i="54" s="1"/>
  <c r="D82" i="54"/>
  <c r="I284" i="54"/>
  <c r="J241" i="54"/>
  <c r="K241" i="54" s="1"/>
  <c r="G616" i="54"/>
  <c r="H616" i="54" s="1"/>
  <c r="H586" i="54"/>
  <c r="I457" i="54"/>
  <c r="J293" i="54"/>
  <c r="K293" i="54" s="1"/>
  <c r="J228" i="54"/>
  <c r="K228" i="54" s="1"/>
  <c r="I271" i="54"/>
  <c r="J271" i="54" s="1"/>
  <c r="K271" i="54" s="1"/>
  <c r="I265" i="54"/>
  <c r="J161" i="54"/>
  <c r="K161" i="54" s="1"/>
  <c r="I172" i="54"/>
  <c r="K465" i="54"/>
  <c r="I296" i="54"/>
  <c r="J250" i="54"/>
  <c r="H227" i="54"/>
  <c r="G270" i="54"/>
  <c r="H270" i="54" s="1"/>
  <c r="G684" i="54"/>
  <c r="H684" i="54" s="1"/>
  <c r="H607" i="54"/>
  <c r="I623" i="54"/>
  <c r="J560" i="54"/>
  <c r="K560" i="54" s="1"/>
  <c r="J318" i="54"/>
  <c r="K318" i="54" s="1"/>
  <c r="I364" i="54"/>
  <c r="K374" i="54"/>
  <c r="G82" i="54"/>
  <c r="H82" i="54" s="1"/>
  <c r="H77" i="54"/>
  <c r="D261" i="54"/>
  <c r="D334" i="54" s="1"/>
  <c r="D169" i="54"/>
  <c r="D181" i="54" s="1"/>
  <c r="I521" i="54"/>
  <c r="J417" i="54"/>
  <c r="K417" i="54" s="1"/>
  <c r="I486" i="54"/>
  <c r="J486" i="54" s="1"/>
  <c r="K486" i="54" s="1"/>
  <c r="I734" i="54"/>
  <c r="J734" i="54" s="1"/>
  <c r="J696" i="54"/>
  <c r="G282" i="54"/>
  <c r="H239" i="54"/>
  <c r="I82" i="54"/>
  <c r="J82" i="54" s="1"/>
  <c r="J77" i="54"/>
  <c r="I43" i="54"/>
  <c r="J43" i="54" s="1"/>
  <c r="K43" i="54" s="1"/>
  <c r="J39" i="54"/>
  <c r="I76" i="54"/>
  <c r="J76" i="54" s="1"/>
  <c r="K76" i="54" s="1"/>
  <c r="I561" i="54"/>
  <c r="J391" i="54"/>
  <c r="K391" i="54" s="1"/>
  <c r="I269" i="54"/>
  <c r="J269" i="54" s="1"/>
  <c r="J226" i="54"/>
  <c r="I577" i="54"/>
  <c r="J510" i="54"/>
  <c r="K510" i="54" s="1"/>
  <c r="K584" i="54"/>
  <c r="J380" i="54"/>
  <c r="K380" i="54" s="1"/>
  <c r="I425" i="54"/>
  <c r="G559" i="54"/>
  <c r="H389" i="54"/>
  <c r="K389" i="54" s="1"/>
  <c r="G439" i="54"/>
  <c r="G397" i="54"/>
  <c r="H397" i="54" s="1"/>
  <c r="H353" i="54"/>
  <c r="G539" i="54"/>
  <c r="I496" i="54"/>
  <c r="J496" i="54" s="1"/>
  <c r="H496" i="54"/>
  <c r="I618" i="54"/>
  <c r="J618" i="54" s="1"/>
  <c r="K618" i="54" s="1"/>
  <c r="J460" i="54"/>
  <c r="K460" i="54" s="1"/>
  <c r="G739" i="54"/>
  <c r="H739" i="54" s="1"/>
  <c r="H701" i="54"/>
  <c r="I381" i="54"/>
  <c r="J335" i="54"/>
  <c r="K335" i="54" s="1"/>
  <c r="I199" i="54"/>
  <c r="J171" i="54"/>
  <c r="K171" i="54" s="1"/>
  <c r="I350" i="54"/>
  <c r="J305" i="54"/>
  <c r="K305" i="54" s="1"/>
  <c r="G463" i="54"/>
  <c r="I433" i="54"/>
  <c r="H433" i="54"/>
  <c r="G522" i="54"/>
  <c r="H418" i="54"/>
  <c r="K418" i="54" s="1"/>
  <c r="I408" i="54"/>
  <c r="J366" i="54"/>
  <c r="K366" i="54" s="1"/>
  <c r="G737" i="54"/>
  <c r="H737" i="54" s="1"/>
  <c r="H699" i="54"/>
  <c r="J214" i="54"/>
  <c r="K214" i="54" s="1"/>
  <c r="I245" i="54"/>
  <c r="G610" i="54"/>
  <c r="H580" i="54"/>
  <c r="J423" i="54"/>
  <c r="K423" i="54" s="1"/>
  <c r="I527" i="54"/>
  <c r="I622" i="54"/>
  <c r="J559" i="54"/>
  <c r="H244" i="54"/>
  <c r="G287" i="54"/>
  <c r="F208" i="20"/>
  <c r="F358" i="20"/>
  <c r="F402" i="20" s="1"/>
  <c r="F444" i="20" s="1"/>
  <c r="F474" i="20" s="1"/>
  <c r="F505" i="20" s="1"/>
  <c r="F357" i="20"/>
  <c r="F401" i="20" s="1"/>
  <c r="F443" i="20" s="1"/>
  <c r="F473" i="20" s="1"/>
  <c r="F504" i="20" s="1"/>
  <c r="F279" i="20"/>
  <c r="J51" i="52"/>
  <c r="J52" i="52"/>
  <c r="J62" i="52"/>
  <c r="J60" i="52"/>
  <c r="J64" i="52" s="1"/>
  <c r="J69" i="52" s="1"/>
  <c r="J14" i="52"/>
  <c r="J19" i="52" s="1"/>
  <c r="J20" i="52" s="1"/>
  <c r="J21" i="52" s="1"/>
  <c r="J85" i="52"/>
  <c r="J29" i="52"/>
  <c r="I45" i="52"/>
  <c r="J45" i="52" s="1"/>
  <c r="J28" i="52"/>
  <c r="I44" i="52"/>
  <c r="J44" i="52" s="1"/>
  <c r="J27" i="52"/>
  <c r="I43" i="52"/>
  <c r="J43" i="52" s="1"/>
  <c r="J96" i="52"/>
  <c r="J101" i="52" s="1"/>
  <c r="J102" i="52" s="1"/>
  <c r="J103" i="52" s="1"/>
  <c r="J86" i="52"/>
  <c r="J87" i="52" s="1"/>
  <c r="K250" i="54" l="1"/>
  <c r="J289" i="54"/>
  <c r="K289" i="54" s="1"/>
  <c r="I514" i="54"/>
  <c r="I453" i="54"/>
  <c r="M223" i="54"/>
  <c r="K464" i="54"/>
  <c r="K82" i="54"/>
  <c r="K608" i="54"/>
  <c r="K685" i="54"/>
  <c r="K496" i="54"/>
  <c r="G652" i="54"/>
  <c r="H522" i="54"/>
  <c r="K522" i="54" s="1"/>
  <c r="I491" i="54"/>
  <c r="J491" i="54" s="1"/>
  <c r="K491" i="54" s="1"/>
  <c r="I586" i="54"/>
  <c r="J458" i="54"/>
  <c r="K458" i="54" s="1"/>
  <c r="I388" i="54"/>
  <c r="J343" i="54"/>
  <c r="G538" i="54"/>
  <c r="I495" i="54"/>
  <c r="J495" i="54" s="1"/>
  <c r="H495" i="54"/>
  <c r="J235" i="54"/>
  <c r="K235" i="54" s="1"/>
  <c r="I278" i="54"/>
  <c r="I455" i="54"/>
  <c r="J291" i="54"/>
  <c r="K291" i="54" s="1"/>
  <c r="J237" i="54"/>
  <c r="K237" i="54" s="1"/>
  <c r="I280" i="54"/>
  <c r="K371" i="54"/>
  <c r="I451" i="54"/>
  <c r="I512" i="54"/>
  <c r="J287" i="54"/>
  <c r="K206" i="54"/>
  <c r="N162" i="54"/>
  <c r="G687" i="54"/>
  <c r="H687" i="54" s="1"/>
  <c r="H610" i="54"/>
  <c r="G507" i="54"/>
  <c r="G315" i="54"/>
  <c r="G446" i="54"/>
  <c r="H282" i="54"/>
  <c r="I338" i="54"/>
  <c r="J265" i="54"/>
  <c r="K265" i="54" s="1"/>
  <c r="I654" i="54"/>
  <c r="J524" i="54"/>
  <c r="K524" i="54" s="1"/>
  <c r="G512" i="54"/>
  <c r="G451" i="54"/>
  <c r="H287" i="54"/>
  <c r="I426" i="54"/>
  <c r="J381" i="54"/>
  <c r="K381" i="54" s="1"/>
  <c r="K39" i="54"/>
  <c r="N62" i="54"/>
  <c r="I270" i="54"/>
  <c r="J270" i="54" s="1"/>
  <c r="K270" i="54" s="1"/>
  <c r="J227" i="54"/>
  <c r="K227" i="54" s="1"/>
  <c r="G621" i="54"/>
  <c r="H558" i="54"/>
  <c r="J239" i="54"/>
  <c r="K239" i="54" s="1"/>
  <c r="I282" i="54"/>
  <c r="I463" i="54"/>
  <c r="J433" i="54"/>
  <c r="G468" i="54"/>
  <c r="H468" i="54" s="1"/>
  <c r="H463" i="54"/>
  <c r="G494" i="54"/>
  <c r="I607" i="54"/>
  <c r="J577" i="54"/>
  <c r="K577" i="54" s="1"/>
  <c r="I406" i="54"/>
  <c r="J364" i="54"/>
  <c r="K364" i="54" s="1"/>
  <c r="K72" i="54"/>
  <c r="N117" i="54"/>
  <c r="I385" i="54"/>
  <c r="J339" i="54"/>
  <c r="I346" i="54"/>
  <c r="K419" i="54"/>
  <c r="I699" i="54"/>
  <c r="J655" i="54"/>
  <c r="K655" i="54" s="1"/>
  <c r="I520" i="54"/>
  <c r="I485" i="54"/>
  <c r="J485" i="54" s="1"/>
  <c r="J416" i="54"/>
  <c r="G306" i="54"/>
  <c r="H306" i="54" s="1"/>
  <c r="H278" i="54"/>
  <c r="G276" i="54"/>
  <c r="H233" i="54"/>
  <c r="K244" i="54"/>
  <c r="K474" i="54"/>
  <c r="H688" i="54"/>
  <c r="G725" i="54"/>
  <c r="H725" i="54" s="1"/>
  <c r="M117" i="54"/>
  <c r="I642" i="54"/>
  <c r="J642" i="54" s="1"/>
  <c r="K642" i="54" s="1"/>
  <c r="J408" i="54"/>
  <c r="K408" i="54" s="1"/>
  <c r="I448" i="54"/>
  <c r="I509" i="54"/>
  <c r="I317" i="54"/>
  <c r="J284" i="54"/>
  <c r="K284" i="54" s="1"/>
  <c r="D503" i="54"/>
  <c r="D441" i="54"/>
  <c r="K299" i="54"/>
  <c r="H280" i="54"/>
  <c r="G313" i="54"/>
  <c r="I288" i="54"/>
  <c r="J245" i="54"/>
  <c r="K245" i="54" s="1"/>
  <c r="J336" i="54"/>
  <c r="K336" i="54" s="1"/>
  <c r="I382" i="54"/>
  <c r="J622" i="54"/>
  <c r="I712" i="54"/>
  <c r="J712" i="54" s="1"/>
  <c r="G500" i="54"/>
  <c r="H439" i="54"/>
  <c r="G467" i="54"/>
  <c r="H467" i="54" s="1"/>
  <c r="K226" i="54"/>
  <c r="I518" i="54"/>
  <c r="J518" i="54" s="1"/>
  <c r="K518" i="54" s="1"/>
  <c r="I588" i="54"/>
  <c r="J296" i="54"/>
  <c r="K296" i="54" s="1"/>
  <c r="I585" i="54"/>
  <c r="J457" i="54"/>
  <c r="K457" i="54" s="1"/>
  <c r="I473" i="54"/>
  <c r="J473" i="54" s="1"/>
  <c r="K473" i="54" s="1"/>
  <c r="J205" i="54"/>
  <c r="K205" i="54" s="1"/>
  <c r="I653" i="54"/>
  <c r="J523" i="54"/>
  <c r="G660" i="54"/>
  <c r="H530" i="54"/>
  <c r="G384" i="54"/>
  <c r="H338" i="54"/>
  <c r="G622" i="54"/>
  <c r="H559" i="54"/>
  <c r="K559" i="54" s="1"/>
  <c r="J424" i="54"/>
  <c r="K424" i="54" s="1"/>
  <c r="I528" i="54"/>
  <c r="G520" i="54"/>
  <c r="G485" i="54"/>
  <c r="H485" i="54" s="1"/>
  <c r="H416" i="54"/>
  <c r="J234" i="54"/>
  <c r="K234" i="54" s="1"/>
  <c r="I277" i="54"/>
  <c r="G531" i="54"/>
  <c r="H427" i="54"/>
  <c r="I539" i="54"/>
  <c r="J539" i="54" s="1"/>
  <c r="G563" i="54"/>
  <c r="H539" i="54"/>
  <c r="I657" i="54"/>
  <c r="J527" i="54"/>
  <c r="K527" i="54" s="1"/>
  <c r="I394" i="54"/>
  <c r="J394" i="54" s="1"/>
  <c r="K394" i="54" s="1"/>
  <c r="J350" i="54"/>
  <c r="K350" i="54" s="1"/>
  <c r="K269" i="54"/>
  <c r="K77" i="54"/>
  <c r="I651" i="54"/>
  <c r="J521" i="54"/>
  <c r="K521" i="54" s="1"/>
  <c r="I508" i="54"/>
  <c r="I447" i="54"/>
  <c r="J283" i="54"/>
  <c r="K283" i="54" s="1"/>
  <c r="I316" i="54"/>
  <c r="G311" i="54"/>
  <c r="H277" i="54"/>
  <c r="D242" i="54"/>
  <c r="D285" i="54" s="1"/>
  <c r="D182" i="54"/>
  <c r="D243" i="54" s="1"/>
  <c r="I713" i="54"/>
  <c r="J713" i="54" s="1"/>
  <c r="K713" i="54" s="1"/>
  <c r="J623" i="54"/>
  <c r="K623" i="54" s="1"/>
  <c r="I233" i="54"/>
  <c r="J172" i="54"/>
  <c r="K172" i="54" s="1"/>
  <c r="I656" i="54"/>
  <c r="J526" i="54"/>
  <c r="K526" i="54" s="1"/>
  <c r="G658" i="54"/>
  <c r="H528" i="54"/>
  <c r="G605" i="54"/>
  <c r="H575" i="54"/>
  <c r="H362" i="54"/>
  <c r="G404" i="54"/>
  <c r="G692" i="54"/>
  <c r="H692" i="54" s="1"/>
  <c r="H588" i="54"/>
  <c r="G497" i="54"/>
  <c r="H436" i="54"/>
  <c r="I436" i="54"/>
  <c r="I232" i="54"/>
  <c r="J199" i="54"/>
  <c r="I529" i="54"/>
  <c r="J425" i="54"/>
  <c r="K425" i="54" s="1"/>
  <c r="I624" i="54"/>
  <c r="J624" i="54" s="1"/>
  <c r="I591" i="54"/>
  <c r="J591" i="54" s="1"/>
  <c r="J561" i="54"/>
  <c r="D380" i="54"/>
  <c r="D351" i="54"/>
  <c r="D369" i="54" s="1"/>
  <c r="G695" i="54"/>
  <c r="H651" i="54"/>
  <c r="I383" i="54"/>
  <c r="J337" i="54"/>
  <c r="K337" i="54" s="1"/>
  <c r="G653" i="54"/>
  <c r="H523" i="54"/>
  <c r="F547" i="20"/>
  <c r="F571" i="20" s="1"/>
  <c r="F601" i="20" s="1"/>
  <c r="F634" i="20" s="1"/>
  <c r="F548" i="20"/>
  <c r="F572" i="20" s="1"/>
  <c r="F602" i="20" s="1"/>
  <c r="F635" i="20" s="1"/>
  <c r="J46" i="52"/>
  <c r="J53" i="52" s="1"/>
  <c r="J54" i="52" s="1"/>
  <c r="J55" i="52" s="1"/>
  <c r="I368" i="20" s="1"/>
  <c r="J30" i="52"/>
  <c r="J35" i="52" s="1"/>
  <c r="J36" i="52" s="1"/>
  <c r="J37" i="52" s="1"/>
  <c r="I96" i="20"/>
  <c r="I131" i="20"/>
  <c r="I173" i="20" s="1"/>
  <c r="K173" i="20" s="1"/>
  <c r="I132" i="20"/>
  <c r="I174" i="20" s="1"/>
  <c r="K174" i="20" s="1"/>
  <c r="I97" i="20"/>
  <c r="K97" i="20" s="1"/>
  <c r="I98" i="20"/>
  <c r="K98" i="20" s="1"/>
  <c r="I133" i="20"/>
  <c r="I175" i="20" s="1"/>
  <c r="K175" i="20" s="1"/>
  <c r="J70" i="52"/>
  <c r="J71" i="52" s="1"/>
  <c r="I483" i="54" l="1"/>
  <c r="J483" i="54" s="1"/>
  <c r="K483" i="54" s="1"/>
  <c r="J453" i="54"/>
  <c r="K453" i="54" s="1"/>
  <c r="J514" i="54"/>
  <c r="K514" i="54" s="1"/>
  <c r="I581" i="54"/>
  <c r="I553" i="54"/>
  <c r="J553" i="54" s="1"/>
  <c r="K553" i="54" s="1"/>
  <c r="K495" i="54"/>
  <c r="N192" i="54"/>
  <c r="K416" i="54"/>
  <c r="D449" i="54"/>
  <c r="D510" i="54"/>
  <c r="D577" i="54" s="1"/>
  <c r="D607" i="54" s="1"/>
  <c r="D684" i="54" s="1"/>
  <c r="J651" i="54"/>
  <c r="K651" i="54" s="1"/>
  <c r="I695" i="54"/>
  <c r="G401" i="54"/>
  <c r="H313" i="54"/>
  <c r="I576" i="54"/>
  <c r="J509" i="54"/>
  <c r="K509" i="54" s="1"/>
  <c r="I550" i="54"/>
  <c r="J550" i="54" s="1"/>
  <c r="K550" i="54" s="1"/>
  <c r="K287" i="54"/>
  <c r="J278" i="54"/>
  <c r="K278" i="54" s="1"/>
  <c r="I306" i="54"/>
  <c r="J306" i="54" s="1"/>
  <c r="I558" i="54"/>
  <c r="J388" i="54"/>
  <c r="H695" i="54"/>
  <c r="G733" i="54"/>
  <c r="H733" i="54" s="1"/>
  <c r="K199" i="54"/>
  <c r="N223" i="54"/>
  <c r="I276" i="54"/>
  <c r="J233" i="54"/>
  <c r="K233" i="54" s="1"/>
  <c r="J232" i="54"/>
  <c r="I275" i="54"/>
  <c r="D544" i="54"/>
  <c r="D569" i="54" s="1"/>
  <c r="D502" i="54"/>
  <c r="I684" i="54"/>
  <c r="J684" i="54" s="1"/>
  <c r="K684" i="54" s="1"/>
  <c r="J607" i="54"/>
  <c r="K607" i="54" s="1"/>
  <c r="G540" i="54"/>
  <c r="H497" i="54"/>
  <c r="G702" i="54"/>
  <c r="H658" i="54"/>
  <c r="I428" i="54"/>
  <c r="J383" i="54"/>
  <c r="K383" i="54" s="1"/>
  <c r="I563" i="54"/>
  <c r="J563" i="54" s="1"/>
  <c r="G593" i="54"/>
  <c r="H563" i="54"/>
  <c r="G650" i="54"/>
  <c r="H520" i="54"/>
  <c r="G704" i="54"/>
  <c r="H660" i="54"/>
  <c r="I692" i="54"/>
  <c r="J692" i="54" s="1"/>
  <c r="K692" i="54" s="1"/>
  <c r="J588" i="54"/>
  <c r="K588" i="54" s="1"/>
  <c r="G542" i="54"/>
  <c r="H500" i="54"/>
  <c r="I480" i="54"/>
  <c r="J480" i="54" s="1"/>
  <c r="K480" i="54" s="1"/>
  <c r="J448" i="54"/>
  <c r="K448" i="54" s="1"/>
  <c r="I579" i="54"/>
  <c r="I551" i="54"/>
  <c r="J551" i="54" s="1"/>
  <c r="J512" i="54"/>
  <c r="J699" i="54"/>
  <c r="K699" i="54" s="1"/>
  <c r="I737" i="54"/>
  <c r="J737" i="54" s="1"/>
  <c r="K737" i="54" s="1"/>
  <c r="K433" i="54"/>
  <c r="G481" i="54"/>
  <c r="H481" i="54" s="1"/>
  <c r="H451" i="54"/>
  <c r="G361" i="54"/>
  <c r="H315" i="54"/>
  <c r="J451" i="54"/>
  <c r="I481" i="54"/>
  <c r="J481" i="54" s="1"/>
  <c r="M266" i="54"/>
  <c r="G712" i="54"/>
  <c r="H712" i="54" s="1"/>
  <c r="K712" i="54" s="1"/>
  <c r="H622" i="54"/>
  <c r="K622" i="54" s="1"/>
  <c r="G478" i="54"/>
  <c r="H478" i="54" s="1"/>
  <c r="H446" i="54"/>
  <c r="I700" i="54"/>
  <c r="J656" i="54"/>
  <c r="K656" i="54" s="1"/>
  <c r="G339" i="54"/>
  <c r="H311" i="54"/>
  <c r="K539" i="54"/>
  <c r="I658" i="54"/>
  <c r="J528" i="54"/>
  <c r="K528" i="54" s="1"/>
  <c r="K523" i="54"/>
  <c r="G310" i="54"/>
  <c r="H310" i="54" s="1"/>
  <c r="G354" i="54"/>
  <c r="H276" i="54"/>
  <c r="M296" i="54" s="1"/>
  <c r="J529" i="54"/>
  <c r="K529" i="54" s="1"/>
  <c r="I659" i="54"/>
  <c r="G638" i="54"/>
  <c r="H638" i="54" s="1"/>
  <c r="H404" i="54"/>
  <c r="I362" i="54"/>
  <c r="J316" i="54"/>
  <c r="K316" i="54" s="1"/>
  <c r="J653" i="54"/>
  <c r="I697" i="54"/>
  <c r="I640" i="54"/>
  <c r="J406" i="54"/>
  <c r="K406" i="54" s="1"/>
  <c r="I468" i="54"/>
  <c r="J463" i="54"/>
  <c r="G551" i="54"/>
  <c r="H551" i="54" s="1"/>
  <c r="H512" i="54"/>
  <c r="G579" i="54"/>
  <c r="G548" i="54"/>
  <c r="H548" i="54" s="1"/>
  <c r="G574" i="54"/>
  <c r="H507" i="54"/>
  <c r="J586" i="54"/>
  <c r="K586" i="54" s="1"/>
  <c r="I616" i="54"/>
  <c r="J616" i="54" s="1"/>
  <c r="K616" i="54" s="1"/>
  <c r="G661" i="54"/>
  <c r="H531" i="54"/>
  <c r="J382" i="54"/>
  <c r="K382" i="54" s="1"/>
  <c r="I427" i="54"/>
  <c r="I356" i="54"/>
  <c r="J346" i="54"/>
  <c r="I507" i="54"/>
  <c r="I446" i="54"/>
  <c r="I315" i="54"/>
  <c r="J282" i="54"/>
  <c r="K282" i="54" s="1"/>
  <c r="I313" i="54"/>
  <c r="J280" i="54"/>
  <c r="K280" i="54" s="1"/>
  <c r="J447" i="54"/>
  <c r="K447" i="54" s="1"/>
  <c r="I479" i="54"/>
  <c r="J479" i="54" s="1"/>
  <c r="K479" i="54" s="1"/>
  <c r="J277" i="54"/>
  <c r="K277" i="54" s="1"/>
  <c r="I311" i="54"/>
  <c r="J311" i="54" s="1"/>
  <c r="I698" i="54"/>
  <c r="J654" i="54"/>
  <c r="K654" i="54" s="1"/>
  <c r="D395" i="54"/>
  <c r="D411" i="54" s="1"/>
  <c r="D412" i="54" s="1"/>
  <c r="D425" i="54"/>
  <c r="J436" i="54"/>
  <c r="K436" i="54" s="1"/>
  <c r="I497" i="54"/>
  <c r="J497" i="54" s="1"/>
  <c r="G682" i="54"/>
  <c r="H682" i="54" s="1"/>
  <c r="H605" i="54"/>
  <c r="I575" i="54"/>
  <c r="I549" i="54"/>
  <c r="J549" i="54" s="1"/>
  <c r="K549" i="54" s="1"/>
  <c r="J508" i="54"/>
  <c r="K508" i="54" s="1"/>
  <c r="K485" i="54"/>
  <c r="J385" i="54"/>
  <c r="I430" i="54"/>
  <c r="G537" i="54"/>
  <c r="H494" i="54"/>
  <c r="I538" i="54"/>
  <c r="J538" i="54" s="1"/>
  <c r="G562" i="54"/>
  <c r="H538" i="54"/>
  <c r="G696" i="54"/>
  <c r="H652" i="54"/>
  <c r="K652" i="54" s="1"/>
  <c r="H653" i="54"/>
  <c r="G697" i="54"/>
  <c r="D248" i="54"/>
  <c r="D286" i="54"/>
  <c r="J657" i="54"/>
  <c r="K657" i="54" s="1"/>
  <c r="I701" i="54"/>
  <c r="G429" i="54"/>
  <c r="H384" i="54"/>
  <c r="J585" i="54"/>
  <c r="K585" i="54" s="1"/>
  <c r="I615" i="54"/>
  <c r="J615" i="54" s="1"/>
  <c r="K615" i="54" s="1"/>
  <c r="I513" i="54"/>
  <c r="I452" i="54"/>
  <c r="J288" i="54"/>
  <c r="K288" i="54" s="1"/>
  <c r="I363" i="54"/>
  <c r="J317" i="54"/>
  <c r="K317" i="54" s="1"/>
  <c r="I650" i="54"/>
  <c r="J520" i="54"/>
  <c r="G711" i="54"/>
  <c r="H711" i="54" s="1"/>
  <c r="H621" i="54"/>
  <c r="I530" i="54"/>
  <c r="J426" i="54"/>
  <c r="K426" i="54" s="1"/>
  <c r="I384" i="54"/>
  <c r="J338" i="54"/>
  <c r="K338" i="54" s="1"/>
  <c r="I583" i="54"/>
  <c r="J455" i="54"/>
  <c r="K455" i="54" s="1"/>
  <c r="K343" i="54"/>
  <c r="F678" i="20"/>
  <c r="F677" i="20"/>
  <c r="J368" i="20"/>
  <c r="K368" i="20"/>
  <c r="L368" i="20" s="1"/>
  <c r="K132" i="20"/>
  <c r="K311" i="20" s="1"/>
  <c r="K357" i="20" s="1"/>
  <c r="I311" i="20"/>
  <c r="I357" i="20" s="1"/>
  <c r="I401" i="20" s="1"/>
  <c r="I443" i="20" s="1"/>
  <c r="K443" i="20" s="1"/>
  <c r="K133" i="20"/>
  <c r="K312" i="20" s="1"/>
  <c r="K358" i="20" s="1"/>
  <c r="I312" i="20"/>
  <c r="I358" i="20" s="1"/>
  <c r="I402" i="20" s="1"/>
  <c r="I444" i="20" s="1"/>
  <c r="K444" i="20" s="1"/>
  <c r="K497" i="54" l="1"/>
  <c r="I611" i="54"/>
  <c r="J581" i="54"/>
  <c r="K581" i="54" s="1"/>
  <c r="K563" i="54"/>
  <c r="K311" i="54"/>
  <c r="M491" i="54"/>
  <c r="D529" i="54"/>
  <c r="D437" i="54"/>
  <c r="I633" i="54"/>
  <c r="I399" i="54"/>
  <c r="J399" i="54" s="1"/>
  <c r="I442" i="54"/>
  <c r="J356" i="54"/>
  <c r="K463" i="54"/>
  <c r="G694" i="54"/>
  <c r="H650" i="54"/>
  <c r="K306" i="54"/>
  <c r="J695" i="54"/>
  <c r="K695" i="54" s="1"/>
  <c r="I733" i="54"/>
  <c r="J733" i="54" s="1"/>
  <c r="K733" i="54" s="1"/>
  <c r="G734" i="54"/>
  <c r="H734" i="54" s="1"/>
  <c r="K734" i="54" s="1"/>
  <c r="H696" i="54"/>
  <c r="K696" i="54" s="1"/>
  <c r="I621" i="54"/>
  <c r="J558" i="54"/>
  <c r="I482" i="54"/>
  <c r="J482" i="54" s="1"/>
  <c r="K482" i="54" s="1"/>
  <c r="J452" i="54"/>
  <c r="K452" i="54" s="1"/>
  <c r="D450" i="54"/>
  <c r="D511" i="54"/>
  <c r="I562" i="54"/>
  <c r="J562" i="54" s="1"/>
  <c r="G592" i="54"/>
  <c r="H562" i="54"/>
  <c r="J468" i="54"/>
  <c r="K468" i="54" s="1"/>
  <c r="I494" i="54"/>
  <c r="J494" i="54" s="1"/>
  <c r="I404" i="54"/>
  <c r="J362" i="54"/>
  <c r="K362" i="54" s="1"/>
  <c r="I738" i="54"/>
  <c r="J738" i="54" s="1"/>
  <c r="K738" i="54" s="1"/>
  <c r="J700" i="54"/>
  <c r="K700" i="54" s="1"/>
  <c r="I540" i="54"/>
  <c r="G564" i="54"/>
  <c r="H540" i="54"/>
  <c r="I354" i="54"/>
  <c r="J276" i="54"/>
  <c r="K276" i="54" s="1"/>
  <c r="I310" i="54"/>
  <c r="J310" i="54" s="1"/>
  <c r="K310" i="54" s="1"/>
  <c r="G346" i="54"/>
  <c r="G385" i="54"/>
  <c r="H339" i="54"/>
  <c r="M339" i="54" s="1"/>
  <c r="K232" i="54"/>
  <c r="N266" i="54"/>
  <c r="K538" i="54"/>
  <c r="I401" i="54"/>
  <c r="J313" i="54"/>
  <c r="K313" i="54" s="1"/>
  <c r="I531" i="54"/>
  <c r="J427" i="54"/>
  <c r="K427" i="54" s="1"/>
  <c r="K481" i="54"/>
  <c r="G567" i="54"/>
  <c r="H542" i="54"/>
  <c r="G626" i="54"/>
  <c r="I593" i="54"/>
  <c r="J593" i="54" s="1"/>
  <c r="H593" i="54"/>
  <c r="J363" i="54"/>
  <c r="K363" i="54" s="1"/>
  <c r="I405" i="54"/>
  <c r="G740" i="54"/>
  <c r="H740" i="54" s="1"/>
  <c r="H702" i="54"/>
  <c r="I660" i="54"/>
  <c r="J530" i="54"/>
  <c r="K530" i="54" s="1"/>
  <c r="J575" i="54"/>
  <c r="K575" i="54" s="1"/>
  <c r="I605" i="54"/>
  <c r="I736" i="54"/>
  <c r="J736" i="54" s="1"/>
  <c r="K736" i="54" s="1"/>
  <c r="J698" i="54"/>
  <c r="K698" i="54" s="1"/>
  <c r="G604" i="54"/>
  <c r="H574" i="54"/>
  <c r="I723" i="54"/>
  <c r="J723" i="54" s="1"/>
  <c r="K723" i="54" s="1"/>
  <c r="J640" i="54"/>
  <c r="K640" i="54" s="1"/>
  <c r="K451" i="54"/>
  <c r="J701" i="54"/>
  <c r="K701" i="54" s="1"/>
  <c r="I739" i="54"/>
  <c r="J739" i="54" s="1"/>
  <c r="K739" i="54" s="1"/>
  <c r="H661" i="54"/>
  <c r="G705" i="54"/>
  <c r="H401" i="54"/>
  <c r="G444" i="54"/>
  <c r="I580" i="54"/>
  <c r="I552" i="54"/>
  <c r="J552" i="54" s="1"/>
  <c r="K552" i="54" s="1"/>
  <c r="J513" i="54"/>
  <c r="K513" i="54" s="1"/>
  <c r="I613" i="54"/>
  <c r="J613" i="54" s="1"/>
  <c r="K613" i="54" s="1"/>
  <c r="J583" i="54"/>
  <c r="K583" i="54" s="1"/>
  <c r="K520" i="54"/>
  <c r="G735" i="54"/>
  <c r="H735" i="54" s="1"/>
  <c r="H697" i="54"/>
  <c r="I361" i="54"/>
  <c r="J315" i="54"/>
  <c r="K315" i="54" s="1"/>
  <c r="J659" i="54"/>
  <c r="K659" i="54" s="1"/>
  <c r="I703" i="54"/>
  <c r="I702" i="54"/>
  <c r="J658" i="54"/>
  <c r="K658" i="54" s="1"/>
  <c r="K512" i="54"/>
  <c r="I694" i="54"/>
  <c r="J650" i="54"/>
  <c r="K650" i="54" s="1"/>
  <c r="I537" i="54"/>
  <c r="J537" i="54" s="1"/>
  <c r="G561" i="54"/>
  <c r="H537" i="54"/>
  <c r="I478" i="54"/>
  <c r="J478" i="54" s="1"/>
  <c r="K478" i="54" s="1"/>
  <c r="J446" i="54"/>
  <c r="K446" i="54" s="1"/>
  <c r="G609" i="54"/>
  <c r="H579" i="54"/>
  <c r="I735" i="54"/>
  <c r="J735" i="54" s="1"/>
  <c r="K735" i="54" s="1"/>
  <c r="J697" i="54"/>
  <c r="G403" i="54"/>
  <c r="H361" i="54"/>
  <c r="K551" i="54"/>
  <c r="I532" i="54"/>
  <c r="J428" i="54"/>
  <c r="K428" i="54" s="1"/>
  <c r="D599" i="54"/>
  <c r="D570" i="54"/>
  <c r="D600" i="54" s="1"/>
  <c r="J576" i="54"/>
  <c r="K576" i="54" s="1"/>
  <c r="I606" i="54"/>
  <c r="G440" i="54"/>
  <c r="G398" i="54"/>
  <c r="H398" i="54" s="1"/>
  <c r="H354" i="54"/>
  <c r="J384" i="54"/>
  <c r="K384" i="54" s="1"/>
  <c r="I429" i="54"/>
  <c r="G533" i="54"/>
  <c r="H429" i="54"/>
  <c r="I534" i="54"/>
  <c r="J430" i="54"/>
  <c r="J507" i="54"/>
  <c r="K507" i="54" s="1"/>
  <c r="I548" i="54"/>
  <c r="J548" i="54" s="1"/>
  <c r="K548" i="54" s="1"/>
  <c r="I574" i="54"/>
  <c r="K653" i="54"/>
  <c r="J579" i="54"/>
  <c r="I609" i="54"/>
  <c r="G742" i="54"/>
  <c r="H742" i="54" s="1"/>
  <c r="G720" i="54"/>
  <c r="H720" i="54" s="1"/>
  <c r="H704" i="54"/>
  <c r="J275" i="54"/>
  <c r="I353" i="54"/>
  <c r="I309" i="54"/>
  <c r="J309" i="54" s="1"/>
  <c r="K309" i="54" s="1"/>
  <c r="K388" i="54"/>
  <c r="M368" i="20"/>
  <c r="I205" i="20"/>
  <c r="I204" i="20"/>
  <c r="I235" i="20" s="1"/>
  <c r="K579" i="54" l="1"/>
  <c r="I688" i="54"/>
  <c r="J611" i="54"/>
  <c r="K611" i="54" s="1"/>
  <c r="K697" i="54"/>
  <c r="I403" i="54"/>
  <c r="J361" i="54"/>
  <c r="K361" i="54" s="1"/>
  <c r="I638" i="54"/>
  <c r="J638" i="54" s="1"/>
  <c r="K638" i="54" s="1"/>
  <c r="J404" i="54"/>
  <c r="K404" i="54" s="1"/>
  <c r="I610" i="54"/>
  <c r="J580" i="54"/>
  <c r="K580" i="54" s="1"/>
  <c r="G669" i="54"/>
  <c r="I626" i="54"/>
  <c r="J626" i="54" s="1"/>
  <c r="H626" i="54"/>
  <c r="I440" i="54"/>
  <c r="I398" i="54"/>
  <c r="J398" i="54" s="1"/>
  <c r="K398" i="54" s="1"/>
  <c r="J354" i="54"/>
  <c r="K354" i="54" s="1"/>
  <c r="K494" i="54"/>
  <c r="G505" i="54"/>
  <c r="H444" i="54"/>
  <c r="J660" i="54"/>
  <c r="K660" i="54" s="1"/>
  <c r="I704" i="54"/>
  <c r="N339" i="54"/>
  <c r="I441" i="54"/>
  <c r="J441" i="54" s="1"/>
  <c r="J442" i="54"/>
  <c r="I503" i="54"/>
  <c r="I732" i="54"/>
  <c r="J732" i="54" s="1"/>
  <c r="J694" i="54"/>
  <c r="G627" i="54"/>
  <c r="G594" i="54"/>
  <c r="H594" i="54" s="1"/>
  <c r="H564" i="54"/>
  <c r="I683" i="54"/>
  <c r="J683" i="54" s="1"/>
  <c r="K683" i="54" s="1"/>
  <c r="J606" i="54"/>
  <c r="K606" i="54" s="1"/>
  <c r="G637" i="54"/>
  <c r="H637" i="54" s="1"/>
  <c r="H403" i="54"/>
  <c r="G591" i="54"/>
  <c r="H561" i="54"/>
  <c r="I740" i="54"/>
  <c r="J740" i="54" s="1"/>
  <c r="K740" i="54" s="1"/>
  <c r="J702" i="54"/>
  <c r="K702" i="54" s="1"/>
  <c r="G743" i="54"/>
  <c r="H743" i="54" s="1"/>
  <c r="H705" i="54"/>
  <c r="G681" i="54"/>
  <c r="H604" i="54"/>
  <c r="K339" i="54"/>
  <c r="I564" i="54"/>
  <c r="J540" i="54"/>
  <c r="K540" i="54" s="1"/>
  <c r="G625" i="54"/>
  <c r="I592" i="54"/>
  <c r="J592" i="54" s="1"/>
  <c r="H592" i="54"/>
  <c r="K558" i="54"/>
  <c r="I676" i="54"/>
  <c r="J633" i="54"/>
  <c r="G663" i="54"/>
  <c r="H533" i="54"/>
  <c r="I661" i="54"/>
  <c r="J531" i="54"/>
  <c r="K531" i="54" s="1"/>
  <c r="G356" i="54"/>
  <c r="H346" i="54"/>
  <c r="D516" i="54"/>
  <c r="D578" i="54"/>
  <c r="D608" i="54" s="1"/>
  <c r="D685" i="54" s="1"/>
  <c r="D690" i="54" s="1"/>
  <c r="D730" i="54" s="1"/>
  <c r="D659" i="54"/>
  <c r="D555" i="54"/>
  <c r="D565" i="54" s="1"/>
  <c r="D628" i="54" s="1"/>
  <c r="D645" i="54" s="1"/>
  <c r="D646" i="54" s="1"/>
  <c r="I533" i="54"/>
  <c r="J429" i="54"/>
  <c r="K429" i="54" s="1"/>
  <c r="I682" i="54"/>
  <c r="J682" i="54" s="1"/>
  <c r="K682" i="54" s="1"/>
  <c r="J605" i="54"/>
  <c r="K605" i="54" s="1"/>
  <c r="I439" i="54"/>
  <c r="I397" i="54"/>
  <c r="J397" i="54" s="1"/>
  <c r="J353" i="54"/>
  <c r="J574" i="54"/>
  <c r="K574" i="54" s="1"/>
  <c r="I604" i="54"/>
  <c r="G686" i="54"/>
  <c r="H609" i="54"/>
  <c r="K593" i="54"/>
  <c r="I444" i="54"/>
  <c r="J401" i="54"/>
  <c r="K401" i="54" s="1"/>
  <c r="K275" i="54"/>
  <c r="N296" i="54"/>
  <c r="I662" i="54"/>
  <c r="J532" i="54"/>
  <c r="K532" i="54" s="1"/>
  <c r="H440" i="54"/>
  <c r="G501" i="54"/>
  <c r="G597" i="54"/>
  <c r="H567" i="54"/>
  <c r="I664" i="54"/>
  <c r="J534" i="54"/>
  <c r="J609" i="54"/>
  <c r="I686" i="54"/>
  <c r="K537" i="54"/>
  <c r="J703" i="54"/>
  <c r="K703" i="54" s="1"/>
  <c r="I741" i="54"/>
  <c r="J741" i="54" s="1"/>
  <c r="K741" i="54" s="1"/>
  <c r="I639" i="54"/>
  <c r="J639" i="54" s="1"/>
  <c r="K639" i="54" s="1"/>
  <c r="J405" i="54"/>
  <c r="K405" i="54" s="1"/>
  <c r="G430" i="54"/>
  <c r="H385" i="54"/>
  <c r="K385" i="54" s="1"/>
  <c r="K562" i="54"/>
  <c r="I711" i="54"/>
  <c r="J711" i="54" s="1"/>
  <c r="J621" i="54"/>
  <c r="G732" i="54"/>
  <c r="H732" i="54" s="1"/>
  <c r="H694" i="54"/>
  <c r="I236" i="20"/>
  <c r="K205" i="20"/>
  <c r="K236" i="20" s="1"/>
  <c r="K279" i="20" s="1"/>
  <c r="I208" i="20"/>
  <c r="K208" i="20" s="1"/>
  <c r="I278" i="20"/>
  <c r="J688" i="54" l="1"/>
  <c r="K688" i="54" s="1"/>
  <c r="I725" i="54"/>
  <c r="J725" i="54" s="1"/>
  <c r="K725" i="54" s="1"/>
  <c r="K609" i="54"/>
  <c r="K694" i="54"/>
  <c r="G534" i="54"/>
  <c r="H430" i="54"/>
  <c r="K430" i="54" s="1"/>
  <c r="H681" i="54"/>
  <c r="G722" i="54"/>
  <c r="H722" i="54" s="1"/>
  <c r="I708" i="54"/>
  <c r="J664" i="54"/>
  <c r="I663" i="54"/>
  <c r="J533" i="54"/>
  <c r="K533" i="54" s="1"/>
  <c r="J661" i="54"/>
  <c r="K661" i="54" s="1"/>
  <c r="I705" i="54"/>
  <c r="G572" i="54"/>
  <c r="H505" i="54"/>
  <c r="G668" i="54"/>
  <c r="I625" i="54"/>
  <c r="J625" i="54" s="1"/>
  <c r="H625" i="54"/>
  <c r="I544" i="54"/>
  <c r="J503" i="54"/>
  <c r="I502" i="54"/>
  <c r="J502" i="54" s="1"/>
  <c r="K626" i="54"/>
  <c r="I720" i="54"/>
  <c r="J720" i="54" s="1"/>
  <c r="K720" i="54" s="1"/>
  <c r="I742" i="54"/>
  <c r="J742" i="54" s="1"/>
  <c r="K742" i="54" s="1"/>
  <c r="J704" i="54"/>
  <c r="K704" i="54" s="1"/>
  <c r="G724" i="54"/>
  <c r="H724" i="54" s="1"/>
  <c r="H686" i="54"/>
  <c r="J440" i="54"/>
  <c r="K440" i="54" s="1"/>
  <c r="I501" i="54"/>
  <c r="I706" i="54"/>
  <c r="J662" i="54"/>
  <c r="K662" i="54" s="1"/>
  <c r="D703" i="54"/>
  <c r="D741" i="54" s="1"/>
  <c r="D671" i="54"/>
  <c r="J686" i="54"/>
  <c r="I724" i="54"/>
  <c r="J724" i="54" s="1"/>
  <c r="G633" i="54"/>
  <c r="G442" i="54"/>
  <c r="G399" i="54"/>
  <c r="H399" i="54" s="1"/>
  <c r="H356" i="54"/>
  <c r="K356" i="54" s="1"/>
  <c r="K621" i="54"/>
  <c r="G630" i="54"/>
  <c r="H597" i="54"/>
  <c r="K397" i="54"/>
  <c r="J564" i="54"/>
  <c r="I627" i="54"/>
  <c r="I594" i="54"/>
  <c r="J594" i="54" s="1"/>
  <c r="K594" i="54" s="1"/>
  <c r="G543" i="54"/>
  <c r="H501" i="54"/>
  <c r="K346" i="54"/>
  <c r="H591" i="54"/>
  <c r="G624" i="54"/>
  <c r="G670" i="54"/>
  <c r="H670" i="54" s="1"/>
  <c r="H627" i="54"/>
  <c r="I681" i="54"/>
  <c r="J604" i="54"/>
  <c r="K604" i="54" s="1"/>
  <c r="K592" i="54"/>
  <c r="K732" i="54"/>
  <c r="I637" i="54"/>
  <c r="J637" i="54" s="1"/>
  <c r="K637" i="54" s="1"/>
  <c r="J403" i="54"/>
  <c r="K403" i="54" s="1"/>
  <c r="K353" i="54"/>
  <c r="N385" i="54"/>
  <c r="G707" i="54"/>
  <c r="H663" i="54"/>
  <c r="I669" i="54"/>
  <c r="J669" i="54" s="1"/>
  <c r="H669" i="54"/>
  <c r="K711" i="54"/>
  <c r="J444" i="54"/>
  <c r="K444" i="54" s="1"/>
  <c r="I505" i="54"/>
  <c r="I467" i="54"/>
  <c r="J467" i="54" s="1"/>
  <c r="I500" i="54"/>
  <c r="J439" i="54"/>
  <c r="I677" i="54"/>
  <c r="J677" i="54" s="1"/>
  <c r="J676" i="54"/>
  <c r="K561" i="54"/>
  <c r="I687" i="54"/>
  <c r="J687" i="54" s="1"/>
  <c r="K687" i="54" s="1"/>
  <c r="J610" i="54"/>
  <c r="K610" i="54" s="1"/>
  <c r="K401" i="20"/>
  <c r="K402" i="20"/>
  <c r="I279" i="20"/>
  <c r="M385" i="54" l="1"/>
  <c r="K686" i="54"/>
  <c r="K591" i="54"/>
  <c r="K669" i="54"/>
  <c r="I670" i="54"/>
  <c r="J670" i="54" s="1"/>
  <c r="K670" i="54" s="1"/>
  <c r="J627" i="54"/>
  <c r="K625" i="54"/>
  <c r="I668" i="54"/>
  <c r="J668" i="54" s="1"/>
  <c r="H668" i="54"/>
  <c r="K399" i="54"/>
  <c r="M430" i="54"/>
  <c r="G602" i="54"/>
  <c r="H572" i="54"/>
  <c r="K467" i="54"/>
  <c r="N491" i="54"/>
  <c r="K724" i="54"/>
  <c r="I743" i="54"/>
  <c r="J743" i="54" s="1"/>
  <c r="K743" i="54" s="1"/>
  <c r="J705" i="54"/>
  <c r="K705" i="54" s="1"/>
  <c r="K564" i="54"/>
  <c r="I707" i="54"/>
  <c r="J663" i="54"/>
  <c r="K663" i="54" s="1"/>
  <c r="I722" i="54"/>
  <c r="J722" i="54" s="1"/>
  <c r="K722" i="54" s="1"/>
  <c r="J681" i="54"/>
  <c r="K681" i="54" s="1"/>
  <c r="N430" i="54"/>
  <c r="I746" i="54"/>
  <c r="J746" i="54" s="1"/>
  <c r="I718" i="54"/>
  <c r="J718" i="54" s="1"/>
  <c r="J708" i="54"/>
  <c r="I714" i="54"/>
  <c r="J714" i="54" s="1"/>
  <c r="K439" i="54"/>
  <c r="N460" i="54"/>
  <c r="G441" i="54"/>
  <c r="H441" i="54" s="1"/>
  <c r="K441" i="54" s="1"/>
  <c r="G503" i="54"/>
  <c r="H442" i="54"/>
  <c r="I744" i="54"/>
  <c r="J744" i="54" s="1"/>
  <c r="K744" i="54" s="1"/>
  <c r="J706" i="54"/>
  <c r="K706" i="54" s="1"/>
  <c r="I542" i="54"/>
  <c r="J500" i="54"/>
  <c r="G568" i="54"/>
  <c r="H543" i="54"/>
  <c r="G676" i="54"/>
  <c r="H633" i="54"/>
  <c r="K633" i="54" s="1"/>
  <c r="I543" i="54"/>
  <c r="J501" i="54"/>
  <c r="K501" i="54" s="1"/>
  <c r="G673" i="54"/>
  <c r="H630" i="54"/>
  <c r="J505" i="54"/>
  <c r="K505" i="54" s="1"/>
  <c r="I572" i="54"/>
  <c r="G745" i="54"/>
  <c r="H745" i="54" s="1"/>
  <c r="H707" i="54"/>
  <c r="H624" i="54"/>
  <c r="G667" i="54"/>
  <c r="I599" i="54"/>
  <c r="I569" i="54"/>
  <c r="J544" i="54"/>
  <c r="G664" i="54"/>
  <c r="H534" i="54"/>
  <c r="K534" i="54" s="1"/>
  <c r="I473" i="20"/>
  <c r="I504" i="20" s="1"/>
  <c r="I547" i="20" s="1"/>
  <c r="K547" i="20" s="1"/>
  <c r="I474" i="20"/>
  <c r="K442" i="54" l="1"/>
  <c r="M460" i="54"/>
  <c r="G708" i="54"/>
  <c r="H664" i="54"/>
  <c r="K664" i="54" s="1"/>
  <c r="H676" i="54"/>
  <c r="K676" i="54" s="1"/>
  <c r="G677" i="54"/>
  <c r="H677" i="54" s="1"/>
  <c r="K677" i="54" s="1"/>
  <c r="G544" i="54"/>
  <c r="G502" i="54"/>
  <c r="H502" i="54" s="1"/>
  <c r="H503" i="54"/>
  <c r="K503" i="54" s="1"/>
  <c r="I602" i="54"/>
  <c r="J572" i="54"/>
  <c r="K572" i="54" s="1"/>
  <c r="G635" i="54"/>
  <c r="H602" i="54"/>
  <c r="K627" i="54"/>
  <c r="J569" i="54"/>
  <c r="I570" i="54"/>
  <c r="J570" i="54" s="1"/>
  <c r="G598" i="54"/>
  <c r="H568" i="54"/>
  <c r="I600" i="54"/>
  <c r="J600" i="54" s="1"/>
  <c r="J599" i="54"/>
  <c r="H673" i="54"/>
  <c r="G716" i="54"/>
  <c r="H716" i="54" s="1"/>
  <c r="K500" i="54"/>
  <c r="N534" i="54"/>
  <c r="I667" i="54"/>
  <c r="J667" i="54" s="1"/>
  <c r="H667" i="54"/>
  <c r="I597" i="54"/>
  <c r="I567" i="54"/>
  <c r="J567" i="54" s="1"/>
  <c r="J542" i="54"/>
  <c r="K624" i="54"/>
  <c r="I598" i="54"/>
  <c r="I568" i="54"/>
  <c r="J568" i="54" s="1"/>
  <c r="J543" i="54"/>
  <c r="K543" i="54" s="1"/>
  <c r="J707" i="54"/>
  <c r="K707" i="54" s="1"/>
  <c r="I745" i="54"/>
  <c r="J745" i="54" s="1"/>
  <c r="K668" i="54"/>
  <c r="K504" i="20"/>
  <c r="I505" i="20"/>
  <c r="I548" i="20" s="1"/>
  <c r="K548" i="20" s="1"/>
  <c r="K474" i="20"/>
  <c r="K667" i="54" l="1"/>
  <c r="G569" i="54"/>
  <c r="H544" i="54"/>
  <c r="G631" i="54"/>
  <c r="H598" i="54"/>
  <c r="K502" i="54"/>
  <c r="M534" i="54"/>
  <c r="J602" i="54"/>
  <c r="K602" i="54" s="1"/>
  <c r="I635" i="54"/>
  <c r="K542" i="54"/>
  <c r="N555" i="54"/>
  <c r="G746" i="54"/>
  <c r="H746" i="54" s="1"/>
  <c r="H708" i="54"/>
  <c r="K708" i="54" s="1"/>
  <c r="G718" i="54"/>
  <c r="H718" i="54" s="1"/>
  <c r="K718" i="54" s="1"/>
  <c r="G714" i="54"/>
  <c r="H714" i="54" s="1"/>
  <c r="G679" i="54"/>
  <c r="H679" i="54" s="1"/>
  <c r="H635" i="54"/>
  <c r="K745" i="54"/>
  <c r="N746" i="54"/>
  <c r="K568" i="54"/>
  <c r="K567" i="54"/>
  <c r="N588" i="54"/>
  <c r="I631" i="54"/>
  <c r="J598" i="54"/>
  <c r="I630" i="54"/>
  <c r="J597" i="54"/>
  <c r="I572" i="20"/>
  <c r="I602" i="20" s="1"/>
  <c r="I635" i="20" s="1"/>
  <c r="I678" i="20" s="1"/>
  <c r="K678" i="20" s="1"/>
  <c r="K505" i="20"/>
  <c r="I571" i="20"/>
  <c r="I601" i="20" s="1"/>
  <c r="I634" i="20" s="1"/>
  <c r="I677" i="20" s="1"/>
  <c r="K677" i="20" s="1"/>
  <c r="K121" i="20"/>
  <c r="G121" i="20"/>
  <c r="H121" i="20"/>
  <c r="C119" i="11"/>
  <c r="K746" i="54" l="1"/>
  <c r="M746" i="54"/>
  <c r="I673" i="54"/>
  <c r="J630" i="54"/>
  <c r="K597" i="54"/>
  <c r="N618" i="54"/>
  <c r="K598" i="54"/>
  <c r="G674" i="54"/>
  <c r="H631" i="54"/>
  <c r="M664" i="54" s="1"/>
  <c r="G570" i="54"/>
  <c r="G599" i="54"/>
  <c r="H599" i="54" s="1"/>
  <c r="K599" i="54" s="1"/>
  <c r="H569" i="54"/>
  <c r="K569" i="54" s="1"/>
  <c r="I679" i="54"/>
  <c r="J679" i="54" s="1"/>
  <c r="K679" i="54" s="1"/>
  <c r="J635" i="54"/>
  <c r="K635" i="54" s="1"/>
  <c r="K714" i="54"/>
  <c r="J631" i="54"/>
  <c r="I674" i="54"/>
  <c r="K544" i="54"/>
  <c r="M555" i="54"/>
  <c r="K634" i="20"/>
  <c r="K635" i="20"/>
  <c r="F179" i="50"/>
  <c r="F181" i="50"/>
  <c r="F645" i="11"/>
  <c r="F648" i="11" s="1"/>
  <c r="F649" i="11" s="1"/>
  <c r="G717" i="54" l="1"/>
  <c r="H717" i="54" s="1"/>
  <c r="H674" i="54"/>
  <c r="M708" i="54" s="1"/>
  <c r="K630" i="54"/>
  <c r="N664" i="54"/>
  <c r="I717" i="54"/>
  <c r="J717" i="54" s="1"/>
  <c r="J674" i="54"/>
  <c r="I716" i="54"/>
  <c r="J716" i="54" s="1"/>
  <c r="J673" i="54"/>
  <c r="K631" i="54"/>
  <c r="G600" i="54"/>
  <c r="H600" i="54" s="1"/>
  <c r="H570" i="54"/>
  <c r="K446" i="20"/>
  <c r="K404" i="20"/>
  <c r="K360" i="20"/>
  <c r="F196" i="20"/>
  <c r="U269" i="11"/>
  <c r="U228" i="11"/>
  <c r="U171" i="11"/>
  <c r="U131" i="11"/>
  <c r="U100" i="11"/>
  <c r="U24" i="11"/>
  <c r="G198" i="50"/>
  <c r="K674" i="54" l="1"/>
  <c r="M752" i="54"/>
  <c r="M727" i="54"/>
  <c r="K716" i="54"/>
  <c r="N727" i="54"/>
  <c r="K717" i="54"/>
  <c r="M588" i="54"/>
  <c r="K570" i="54"/>
  <c r="K673" i="54"/>
  <c r="N708" i="54"/>
  <c r="K600" i="54"/>
  <c r="M618" i="54"/>
  <c r="G11" i="51"/>
  <c r="J11" i="51" s="1"/>
  <c r="G12" i="51"/>
  <c r="L12" i="51" s="1"/>
  <c r="G13" i="51"/>
  <c r="J13" i="51" s="1"/>
  <c r="G14" i="51"/>
  <c r="J14" i="51" s="1"/>
  <c r="G15" i="51"/>
  <c r="L15" i="51" s="1"/>
  <c r="G16" i="51"/>
  <c r="J16" i="51" s="1"/>
  <c r="G17" i="51"/>
  <c r="J17" i="51" s="1"/>
  <c r="G24" i="51"/>
  <c r="J24" i="51" s="1"/>
  <c r="G54" i="51"/>
  <c r="L54" i="51" s="1"/>
  <c r="G55" i="51"/>
  <c r="J55" i="51" s="1"/>
  <c r="G57" i="51"/>
  <c r="L57" i="51" s="1"/>
  <c r="G58" i="51"/>
  <c r="J58" i="51" s="1"/>
  <c r="G59" i="51"/>
  <c r="J59" i="51" s="1"/>
  <c r="G98" i="51"/>
  <c r="J98" i="51" s="1"/>
  <c r="G109" i="51"/>
  <c r="L109" i="51" s="1"/>
  <c r="G110" i="51"/>
  <c r="G111" i="51"/>
  <c r="L111" i="51" s="1"/>
  <c r="G112" i="51"/>
  <c r="J112" i="51" s="1"/>
  <c r="G113" i="51"/>
  <c r="J113" i="51" s="1"/>
  <c r="G121" i="51"/>
  <c r="J121" i="51" s="1"/>
  <c r="G122" i="51"/>
  <c r="J122" i="51" s="1"/>
  <c r="G123" i="51"/>
  <c r="L123" i="51" s="1"/>
  <c r="G124" i="51"/>
  <c r="J124" i="51" s="1"/>
  <c r="G133" i="51"/>
  <c r="L133" i="51" s="1"/>
  <c r="G143" i="51"/>
  <c r="L143" i="51" s="1"/>
  <c r="G144" i="51"/>
  <c r="G145" i="51"/>
  <c r="G146" i="51"/>
  <c r="G147" i="51"/>
  <c r="L147" i="51" s="1"/>
  <c r="G149" i="51"/>
  <c r="L149" i="51" s="1"/>
  <c r="G150" i="51"/>
  <c r="L150" i="51" s="1"/>
  <c r="G152" i="51"/>
  <c r="J152" i="51" s="1"/>
  <c r="G153" i="51"/>
  <c r="G154" i="51"/>
  <c r="G155" i="51"/>
  <c r="L155" i="51" s="1"/>
  <c r="G156" i="51"/>
  <c r="L156" i="51" s="1"/>
  <c r="G159" i="51"/>
  <c r="J159" i="51" s="1"/>
  <c r="G160" i="51"/>
  <c r="J160" i="51" s="1"/>
  <c r="G161" i="51"/>
  <c r="J161" i="51" s="1"/>
  <c r="G162" i="51"/>
  <c r="G163" i="51"/>
  <c r="J163" i="51" s="1"/>
  <c r="G164" i="51"/>
  <c r="J164" i="51" s="1"/>
  <c r="G165" i="51"/>
  <c r="L165" i="51" s="1"/>
  <c r="G166" i="51"/>
  <c r="L166" i="51" s="1"/>
  <c r="G167" i="51"/>
  <c r="J167" i="51" s="1"/>
  <c r="G168" i="51"/>
  <c r="J168" i="51" s="1"/>
  <c r="G181" i="51"/>
  <c r="L181" i="51" s="1"/>
  <c r="G192" i="51"/>
  <c r="J192" i="51" s="1"/>
  <c r="G193" i="51"/>
  <c r="J193" i="51" s="1"/>
  <c r="G194" i="51"/>
  <c r="J194" i="51" s="1"/>
  <c r="G195" i="51"/>
  <c r="G196" i="51"/>
  <c r="G197" i="51"/>
  <c r="G204" i="51"/>
  <c r="J204" i="51" s="1"/>
  <c r="G205" i="51"/>
  <c r="G225" i="51"/>
  <c r="L225" i="51" s="1"/>
  <c r="G226" i="51"/>
  <c r="G227" i="51"/>
  <c r="G228" i="51"/>
  <c r="G230" i="51"/>
  <c r="L230" i="51" s="1"/>
  <c r="G231" i="51"/>
  <c r="G232" i="51"/>
  <c r="J232" i="51" s="1"/>
  <c r="G233" i="51"/>
  <c r="J233" i="51" s="1"/>
  <c r="G238" i="51"/>
  <c r="L238" i="51" s="1"/>
  <c r="G239" i="51"/>
  <c r="J239" i="51" s="1"/>
  <c r="G245" i="51"/>
  <c r="J245" i="51" s="1"/>
  <c r="G256" i="51"/>
  <c r="G257" i="51"/>
  <c r="J257" i="51" s="1"/>
  <c r="G258" i="51"/>
  <c r="G259" i="51"/>
  <c r="G260" i="51"/>
  <c r="G261" i="51"/>
  <c r="G263" i="51"/>
  <c r="J263" i="51" s="1"/>
  <c r="G265" i="51"/>
  <c r="L265" i="51" s="1"/>
  <c r="G266" i="51"/>
  <c r="J266" i="51" s="1"/>
  <c r="G270" i="51"/>
  <c r="G271" i="51"/>
  <c r="G272" i="51"/>
  <c r="G273" i="51"/>
  <c r="G274" i="51"/>
  <c r="G275" i="51"/>
  <c r="G276" i="51"/>
  <c r="G277" i="51"/>
  <c r="G278" i="51"/>
  <c r="G279" i="51"/>
  <c r="J279" i="51" s="1"/>
  <c r="G292" i="51"/>
  <c r="J292" i="51" s="1"/>
  <c r="G303" i="51"/>
  <c r="G304" i="51"/>
  <c r="G305" i="51"/>
  <c r="G306" i="51"/>
  <c r="G307" i="51"/>
  <c r="G308" i="51"/>
  <c r="G315" i="51"/>
  <c r="J315" i="51" s="1"/>
  <c r="G316" i="51"/>
  <c r="J316" i="51" s="1"/>
  <c r="G327" i="51"/>
  <c r="J327" i="51" s="1"/>
  <c r="G337" i="51"/>
  <c r="G338" i="51"/>
  <c r="G339" i="51"/>
  <c r="G340" i="51"/>
  <c r="G341" i="51"/>
  <c r="G343" i="51"/>
  <c r="J343" i="51" s="1"/>
  <c r="G345" i="51"/>
  <c r="G346" i="51"/>
  <c r="G347" i="51"/>
  <c r="G348" i="51"/>
  <c r="G349" i="51"/>
  <c r="G350" i="51"/>
  <c r="J350" i="51" s="1"/>
  <c r="G351" i="51"/>
  <c r="G352" i="51"/>
  <c r="G353" i="51"/>
  <c r="G354" i="51"/>
  <c r="G373" i="51"/>
  <c r="J373" i="51" s="1"/>
  <c r="G377" i="51"/>
  <c r="G384" i="51"/>
  <c r="G385" i="51"/>
  <c r="G386" i="51"/>
  <c r="G387" i="51"/>
  <c r="G388" i="51"/>
  <c r="G390" i="51"/>
  <c r="J390" i="51" s="1"/>
  <c r="G392" i="51"/>
  <c r="G393" i="51"/>
  <c r="G394" i="51"/>
  <c r="G395" i="51"/>
  <c r="G396" i="51"/>
  <c r="G397" i="51"/>
  <c r="J397" i="51" s="1"/>
  <c r="G398" i="51"/>
  <c r="G399" i="51"/>
  <c r="G400" i="51"/>
  <c r="G401" i="51"/>
  <c r="G417" i="51"/>
  <c r="J417" i="51" s="1"/>
  <c r="G427" i="51"/>
  <c r="G428" i="51"/>
  <c r="G429" i="51"/>
  <c r="G430" i="51"/>
  <c r="G431" i="51"/>
  <c r="G433" i="51"/>
  <c r="J433" i="51" s="1"/>
  <c r="G434" i="51"/>
  <c r="J434" i="51" s="1"/>
  <c r="G436" i="51"/>
  <c r="G437" i="51"/>
  <c r="G438" i="51"/>
  <c r="G439" i="51"/>
  <c r="G440" i="51"/>
  <c r="G443" i="51"/>
  <c r="G444" i="51"/>
  <c r="G445" i="51"/>
  <c r="G446" i="51"/>
  <c r="G447" i="51"/>
  <c r="G448" i="51"/>
  <c r="G449" i="51"/>
  <c r="G450" i="51"/>
  <c r="G451" i="51"/>
  <c r="G452" i="51"/>
  <c r="G465" i="51"/>
  <c r="L465" i="51" s="1"/>
  <c r="G476" i="51"/>
  <c r="G477" i="51"/>
  <c r="G478" i="51"/>
  <c r="G479" i="51"/>
  <c r="G480" i="51"/>
  <c r="G481" i="51"/>
  <c r="G488" i="51"/>
  <c r="J488" i="51" s="1"/>
  <c r="G489" i="51"/>
  <c r="G509" i="51"/>
  <c r="G510" i="51"/>
  <c r="G511" i="51"/>
  <c r="G512" i="51"/>
  <c r="G514" i="51"/>
  <c r="G515" i="51"/>
  <c r="G516" i="51"/>
  <c r="L516" i="51" s="1"/>
  <c r="G517" i="51"/>
  <c r="J517" i="51" s="1"/>
  <c r="G522" i="51"/>
  <c r="J522" i="51" s="1"/>
  <c r="G523" i="51"/>
  <c r="G529" i="51"/>
  <c r="J529" i="51" s="1"/>
  <c r="G540" i="51"/>
  <c r="G541" i="51"/>
  <c r="G542" i="51"/>
  <c r="G543" i="51"/>
  <c r="G544" i="51"/>
  <c r="G545" i="51"/>
  <c r="G547" i="51"/>
  <c r="J547" i="51" s="1"/>
  <c r="G549" i="51"/>
  <c r="G550" i="51"/>
  <c r="G554" i="51"/>
  <c r="G555" i="51"/>
  <c r="G556" i="51"/>
  <c r="G557" i="51"/>
  <c r="G558" i="51"/>
  <c r="G559" i="51"/>
  <c r="G560" i="51"/>
  <c r="G561" i="51"/>
  <c r="G562" i="51"/>
  <c r="G563" i="51"/>
  <c r="G585" i="51"/>
  <c r="G586" i="51"/>
  <c r="G587" i="51"/>
  <c r="G588" i="51"/>
  <c r="G590" i="51"/>
  <c r="J590" i="51" s="1"/>
  <c r="G592" i="51"/>
  <c r="J592" i="51" s="1"/>
  <c r="G593" i="51"/>
  <c r="G602" i="51"/>
  <c r="J602" i="51" s="1"/>
  <c r="G613" i="51"/>
  <c r="G614" i="51"/>
  <c r="G615" i="51"/>
  <c r="G616" i="51"/>
  <c r="G617" i="51"/>
  <c r="G618" i="51"/>
  <c r="G625" i="51"/>
  <c r="G626" i="51"/>
  <c r="G634" i="51"/>
  <c r="L634" i="51" s="1"/>
  <c r="G645" i="51"/>
  <c r="G646" i="51"/>
  <c r="G647" i="51"/>
  <c r="G648" i="51"/>
  <c r="G649" i="51"/>
  <c r="G650" i="51"/>
  <c r="G657" i="51"/>
  <c r="J657" i="51" s="1"/>
  <c r="G658" i="51"/>
  <c r="G668" i="51"/>
  <c r="J668" i="51" s="1"/>
  <c r="G679" i="51"/>
  <c r="G680" i="51"/>
  <c r="G681" i="51"/>
  <c r="G682" i="51"/>
  <c r="G683" i="51"/>
  <c r="G685" i="51"/>
  <c r="L685" i="51" s="1"/>
  <c r="G686" i="51"/>
  <c r="G688" i="51"/>
  <c r="L688" i="51" s="1"/>
  <c r="G689" i="51"/>
  <c r="G690" i="51"/>
  <c r="J690" i="51" s="1"/>
  <c r="G691" i="51"/>
  <c r="J691" i="51" s="1"/>
  <c r="G692" i="51"/>
  <c r="G695" i="51"/>
  <c r="G696" i="51"/>
  <c r="G697" i="51"/>
  <c r="G698" i="51"/>
  <c r="G699" i="51"/>
  <c r="G700" i="51"/>
  <c r="G701" i="51"/>
  <c r="G702" i="51"/>
  <c r="G703" i="51"/>
  <c r="G704" i="51"/>
  <c r="G717" i="51"/>
  <c r="L717" i="51" s="1"/>
  <c r="G729" i="51"/>
  <c r="G730" i="51"/>
  <c r="G731" i="51"/>
  <c r="G732" i="51"/>
  <c r="G733" i="51"/>
  <c r="G734" i="51"/>
  <c r="G736" i="51"/>
  <c r="J736" i="51" s="1"/>
  <c r="G738" i="51"/>
  <c r="G739" i="51"/>
  <c r="G743" i="51"/>
  <c r="G744" i="51"/>
  <c r="G745" i="51"/>
  <c r="G746" i="51"/>
  <c r="G747" i="51"/>
  <c r="G748" i="51"/>
  <c r="G749" i="51"/>
  <c r="G750" i="51"/>
  <c r="G751" i="51"/>
  <c r="G752" i="51"/>
  <c r="G774" i="51"/>
  <c r="G775" i="51"/>
  <c r="G776" i="51"/>
  <c r="G778" i="51"/>
  <c r="J778" i="51" s="1"/>
  <c r="G782" i="51"/>
  <c r="J782" i="51" s="1"/>
  <c r="G783" i="51"/>
  <c r="L783" i="51" s="1"/>
  <c r="I784" i="51"/>
  <c r="H783" i="51"/>
  <c r="B783" i="51"/>
  <c r="H782" i="51"/>
  <c r="I780" i="51"/>
  <c r="H779" i="51"/>
  <c r="B779" i="51"/>
  <c r="H778" i="51"/>
  <c r="H776" i="51"/>
  <c r="H775" i="51"/>
  <c r="H774" i="51"/>
  <c r="B774" i="51"/>
  <c r="B775" i="51" s="1"/>
  <c r="B776" i="51" s="1"/>
  <c r="H773" i="51"/>
  <c r="H769" i="51"/>
  <c r="H768" i="51"/>
  <c r="B768" i="51"/>
  <c r="B769" i="51" s="1"/>
  <c r="H767" i="51"/>
  <c r="H765" i="51"/>
  <c r="H764" i="51"/>
  <c r="H763" i="51"/>
  <c r="B763" i="51"/>
  <c r="B764" i="51" s="1"/>
  <c r="B765" i="51" s="1"/>
  <c r="H762" i="51"/>
  <c r="H759" i="51"/>
  <c r="H758" i="51"/>
  <c r="H757" i="51"/>
  <c r="H756" i="51"/>
  <c r="H755" i="51"/>
  <c r="H754" i="51"/>
  <c r="B754" i="51"/>
  <c r="B755" i="51" s="1"/>
  <c r="B756" i="51" s="1"/>
  <c r="B757" i="51" s="1"/>
  <c r="B758" i="51" s="1"/>
  <c r="B759" i="51" s="1"/>
  <c r="H753" i="51"/>
  <c r="H752" i="51"/>
  <c r="H751" i="51"/>
  <c r="H750" i="51"/>
  <c r="H749" i="51"/>
  <c r="H748" i="51"/>
  <c r="H747" i="51"/>
  <c r="H746" i="51"/>
  <c r="H745" i="51"/>
  <c r="H744" i="51"/>
  <c r="B744" i="51"/>
  <c r="B745" i="51" s="1"/>
  <c r="B746" i="51" s="1"/>
  <c r="B747" i="51" s="1"/>
  <c r="B748" i="51" s="1"/>
  <c r="B749" i="51" s="1"/>
  <c r="B750" i="51" s="1"/>
  <c r="B751" i="51" s="1"/>
  <c r="B752" i="51" s="1"/>
  <c r="B753" i="51" s="1"/>
  <c r="H743" i="51"/>
  <c r="H741" i="51"/>
  <c r="H740" i="51"/>
  <c r="B740" i="51"/>
  <c r="B741" i="51" s="1"/>
  <c r="H739" i="51"/>
  <c r="B739" i="51"/>
  <c r="H738" i="51"/>
  <c r="H736" i="51"/>
  <c r="H734" i="51"/>
  <c r="H733" i="51"/>
  <c r="H732" i="51"/>
  <c r="H731" i="51"/>
  <c r="H730" i="51"/>
  <c r="H729" i="51"/>
  <c r="H728" i="51"/>
  <c r="B728" i="51"/>
  <c r="B729" i="51" s="1"/>
  <c r="B730" i="51" s="1"/>
  <c r="B731" i="51" s="1"/>
  <c r="B732" i="51" s="1"/>
  <c r="B733" i="51" s="1"/>
  <c r="B734" i="51" s="1"/>
  <c r="H727" i="51"/>
  <c r="H725" i="51"/>
  <c r="H723" i="51"/>
  <c r="H722" i="51"/>
  <c r="H721" i="51"/>
  <c r="H720" i="51"/>
  <c r="B720" i="51"/>
  <c r="B721" i="51" s="1"/>
  <c r="B722" i="51" s="1"/>
  <c r="B723" i="51" s="1"/>
  <c r="H719" i="51"/>
  <c r="H717" i="51"/>
  <c r="H716" i="51"/>
  <c r="H715" i="51"/>
  <c r="B715" i="51"/>
  <c r="B716" i="51" s="1"/>
  <c r="B717" i="51" s="1"/>
  <c r="H714" i="51"/>
  <c r="H711" i="51"/>
  <c r="H710" i="51"/>
  <c r="H709" i="51"/>
  <c r="H708" i="51"/>
  <c r="H707" i="51"/>
  <c r="H706" i="51"/>
  <c r="H705" i="51"/>
  <c r="H704" i="51"/>
  <c r="H703" i="51"/>
  <c r="H702" i="51"/>
  <c r="H701" i="51"/>
  <c r="H700" i="51"/>
  <c r="H699" i="51"/>
  <c r="H698" i="51"/>
  <c r="H697" i="51"/>
  <c r="B697" i="51"/>
  <c r="B698" i="51" s="1"/>
  <c r="B699" i="51" s="1"/>
  <c r="B700" i="51" s="1"/>
  <c r="B701" i="51" s="1"/>
  <c r="B702" i="51" s="1"/>
  <c r="B703" i="51" s="1"/>
  <c r="B704" i="51" s="1"/>
  <c r="B705" i="51" s="1"/>
  <c r="B706" i="51" s="1"/>
  <c r="B707" i="51" s="1"/>
  <c r="B708" i="51" s="1"/>
  <c r="B709" i="51" s="1"/>
  <c r="B710" i="51" s="1"/>
  <c r="B711" i="51" s="1"/>
  <c r="H696" i="51"/>
  <c r="B696" i="51"/>
  <c r="H695" i="51"/>
  <c r="H693" i="51"/>
  <c r="H692" i="51"/>
  <c r="H691" i="51"/>
  <c r="H690" i="51"/>
  <c r="H689" i="51"/>
  <c r="B689" i="51"/>
  <c r="B690" i="51" s="1"/>
  <c r="B691" i="51" s="1"/>
  <c r="B692" i="51" s="1"/>
  <c r="B693" i="51" s="1"/>
  <c r="H688" i="51"/>
  <c r="H686" i="51"/>
  <c r="B686" i="51"/>
  <c r="H685" i="51"/>
  <c r="H683" i="51"/>
  <c r="H682" i="51"/>
  <c r="H681" i="51"/>
  <c r="H680" i="51"/>
  <c r="H679" i="51"/>
  <c r="H678" i="51"/>
  <c r="B678" i="51"/>
  <c r="B679" i="51" s="1"/>
  <c r="B680" i="51" s="1"/>
  <c r="B681" i="51" s="1"/>
  <c r="B682" i="51" s="1"/>
  <c r="B683" i="51" s="1"/>
  <c r="H677" i="51"/>
  <c r="H675" i="51"/>
  <c r="H673" i="51"/>
  <c r="H672" i="51"/>
  <c r="B672" i="51"/>
  <c r="B673" i="51" s="1"/>
  <c r="H671" i="51"/>
  <c r="B671" i="51"/>
  <c r="H670" i="51"/>
  <c r="H668" i="51"/>
  <c r="H667" i="51"/>
  <c r="H666" i="51"/>
  <c r="H665" i="51"/>
  <c r="H664" i="51"/>
  <c r="H663" i="51"/>
  <c r="B663" i="51"/>
  <c r="B664" i="51" s="1"/>
  <c r="B665" i="51" s="1"/>
  <c r="B666" i="51" s="1"/>
  <c r="B667" i="51" s="1"/>
  <c r="B668" i="51" s="1"/>
  <c r="H662" i="51"/>
  <c r="H659" i="51"/>
  <c r="H658" i="51"/>
  <c r="B658" i="51"/>
  <c r="B659" i="51" s="1"/>
  <c r="H657" i="51"/>
  <c r="H655" i="51"/>
  <c r="H654" i="51"/>
  <c r="B654" i="51"/>
  <c r="B655" i="51" s="1"/>
  <c r="H653" i="51"/>
  <c r="B653" i="51"/>
  <c r="H652" i="51"/>
  <c r="H650" i="51"/>
  <c r="H649" i="51"/>
  <c r="H648" i="51"/>
  <c r="H647" i="51"/>
  <c r="H646" i="51"/>
  <c r="H645" i="51"/>
  <c r="B645" i="51"/>
  <c r="B646" i="51" s="1"/>
  <c r="B647" i="51" s="1"/>
  <c r="B648" i="51" s="1"/>
  <c r="B649" i="51" s="1"/>
  <c r="B650" i="51" s="1"/>
  <c r="H644" i="51"/>
  <c r="B644" i="51"/>
  <c r="H643" i="51"/>
  <c r="H641" i="51"/>
  <c r="H639" i="51"/>
  <c r="H638" i="51"/>
  <c r="H637" i="51"/>
  <c r="B637" i="51"/>
  <c r="B638" i="51" s="1"/>
  <c r="B639" i="51" s="1"/>
  <c r="H636" i="51"/>
  <c r="H634" i="51"/>
  <c r="H633" i="51"/>
  <c r="H632" i="51"/>
  <c r="B632" i="51"/>
  <c r="B633" i="51" s="1"/>
  <c r="B634" i="51" s="1"/>
  <c r="H631" i="51"/>
  <c r="H628" i="51"/>
  <c r="H627" i="51"/>
  <c r="H626" i="51"/>
  <c r="B626" i="51"/>
  <c r="B627" i="51" s="1"/>
  <c r="B628" i="51" s="1"/>
  <c r="H625" i="51"/>
  <c r="H623" i="51"/>
  <c r="H622" i="51"/>
  <c r="H621" i="51"/>
  <c r="B621" i="51"/>
  <c r="B622" i="51" s="1"/>
  <c r="B623" i="51" s="1"/>
  <c r="H620" i="51"/>
  <c r="H618" i="51"/>
  <c r="H617" i="51"/>
  <c r="H616" i="51"/>
  <c r="H615" i="51"/>
  <c r="H614" i="51"/>
  <c r="H613" i="51"/>
  <c r="B613" i="51"/>
  <c r="B614" i="51" s="1"/>
  <c r="B615" i="51" s="1"/>
  <c r="B616" i="51" s="1"/>
  <c r="B617" i="51" s="1"/>
  <c r="B618" i="51" s="1"/>
  <c r="H612" i="51"/>
  <c r="B612" i="51"/>
  <c r="H611" i="51"/>
  <c r="H609" i="51"/>
  <c r="H607" i="51"/>
  <c r="H606" i="51"/>
  <c r="H605" i="51"/>
  <c r="B605" i="51"/>
  <c r="B606" i="51" s="1"/>
  <c r="B607" i="51" s="1"/>
  <c r="H604" i="51"/>
  <c r="H602" i="51"/>
  <c r="H601" i="51"/>
  <c r="H600" i="51"/>
  <c r="H599" i="51"/>
  <c r="H598" i="51"/>
  <c r="H597" i="51"/>
  <c r="B597" i="51"/>
  <c r="B598" i="51" s="1"/>
  <c r="B599" i="51" s="1"/>
  <c r="B600" i="51" s="1"/>
  <c r="B601" i="51" s="1"/>
  <c r="B602" i="51" s="1"/>
  <c r="H596" i="51"/>
  <c r="H593" i="51"/>
  <c r="B593" i="51"/>
  <c r="H592" i="51"/>
  <c r="H590" i="51"/>
  <c r="H588" i="51"/>
  <c r="B588" i="51"/>
  <c r="H587" i="51"/>
  <c r="H586" i="51"/>
  <c r="H585" i="51"/>
  <c r="H584" i="51"/>
  <c r="B584" i="51"/>
  <c r="B585" i="51" s="1"/>
  <c r="B586" i="51" s="1"/>
  <c r="B587" i="51" s="1"/>
  <c r="H583" i="51"/>
  <c r="H581" i="51"/>
  <c r="H579" i="51"/>
  <c r="H578" i="51"/>
  <c r="B578" i="51"/>
  <c r="B579" i="51" s="1"/>
  <c r="H577" i="51"/>
  <c r="H575" i="51"/>
  <c r="H574" i="51"/>
  <c r="B574" i="51"/>
  <c r="B575" i="51" s="1"/>
  <c r="H573" i="51"/>
  <c r="H570" i="51"/>
  <c r="H569" i="51"/>
  <c r="B569" i="51"/>
  <c r="B570" i="51" s="1"/>
  <c r="H568" i="51"/>
  <c r="H567" i="51"/>
  <c r="H566" i="51"/>
  <c r="H565" i="51"/>
  <c r="H564" i="51"/>
  <c r="H563" i="51"/>
  <c r="H562" i="51"/>
  <c r="H561" i="51"/>
  <c r="H560" i="51"/>
  <c r="H559" i="51"/>
  <c r="H558" i="51"/>
  <c r="H557" i="51"/>
  <c r="H556" i="51"/>
  <c r="H555" i="51"/>
  <c r="B555" i="51"/>
  <c r="B556" i="51" s="1"/>
  <c r="B557" i="51" s="1"/>
  <c r="B558" i="51" s="1"/>
  <c r="B559" i="51" s="1"/>
  <c r="B560" i="51" s="1"/>
  <c r="B561" i="51" s="1"/>
  <c r="B562" i="51" s="1"/>
  <c r="B563" i="51" s="1"/>
  <c r="B564" i="51" s="1"/>
  <c r="B565" i="51" s="1"/>
  <c r="B566" i="51" s="1"/>
  <c r="B567" i="51" s="1"/>
  <c r="B568" i="51" s="1"/>
  <c r="H554" i="51"/>
  <c r="H552" i="51"/>
  <c r="H551" i="51"/>
  <c r="B551" i="51"/>
  <c r="B552" i="51" s="1"/>
  <c r="H550" i="51"/>
  <c r="B550" i="51"/>
  <c r="H549" i="51"/>
  <c r="H547" i="51"/>
  <c r="H545" i="51"/>
  <c r="H544" i="51"/>
  <c r="H543" i="51"/>
  <c r="H542" i="51"/>
  <c r="H541" i="51"/>
  <c r="H540" i="51"/>
  <c r="H539" i="51"/>
  <c r="B539" i="51"/>
  <c r="B540" i="51" s="1"/>
  <c r="B541" i="51" s="1"/>
  <c r="B542" i="51" s="1"/>
  <c r="B543" i="51" s="1"/>
  <c r="B544" i="51" s="1"/>
  <c r="B545" i="51" s="1"/>
  <c r="H538" i="51"/>
  <c r="H536" i="51"/>
  <c r="H534" i="51"/>
  <c r="H533" i="51"/>
  <c r="B533" i="51"/>
  <c r="B534" i="51" s="1"/>
  <c r="H532" i="51"/>
  <c r="B532" i="51"/>
  <c r="H531" i="51"/>
  <c r="H529" i="51"/>
  <c r="H528" i="51"/>
  <c r="H527" i="51"/>
  <c r="B527" i="51"/>
  <c r="B528" i="51" s="1"/>
  <c r="B529" i="51" s="1"/>
  <c r="H526" i="51"/>
  <c r="H523" i="51"/>
  <c r="B523" i="51"/>
  <c r="H522" i="51"/>
  <c r="H520" i="51"/>
  <c r="B520" i="51"/>
  <c r="H519" i="51"/>
  <c r="H517" i="51"/>
  <c r="H516" i="51"/>
  <c r="H515" i="51"/>
  <c r="B515" i="51"/>
  <c r="B516" i="51" s="1"/>
  <c r="B517" i="51" s="1"/>
  <c r="H514" i="51"/>
  <c r="H512" i="51"/>
  <c r="H511" i="51"/>
  <c r="H510" i="51"/>
  <c r="H509" i="51"/>
  <c r="H508" i="51"/>
  <c r="B508" i="51"/>
  <c r="B509" i="51" s="1"/>
  <c r="B510" i="51" s="1"/>
  <c r="B511" i="51" s="1"/>
  <c r="B512" i="51" s="1"/>
  <c r="H507" i="51"/>
  <c r="H505" i="51"/>
  <c r="H504" i="51"/>
  <c r="H503" i="51"/>
  <c r="H502" i="51"/>
  <c r="B502" i="51"/>
  <c r="B503" i="51" s="1"/>
  <c r="B504" i="51" s="1"/>
  <c r="B505" i="51" s="1"/>
  <c r="H501" i="51"/>
  <c r="H499" i="51"/>
  <c r="H497" i="51"/>
  <c r="B497" i="51"/>
  <c r="H496" i="51"/>
  <c r="H494" i="51"/>
  <c r="B494" i="51"/>
  <c r="H493" i="51"/>
  <c r="H490" i="51"/>
  <c r="H489" i="51"/>
  <c r="B489" i="51"/>
  <c r="B490" i="51" s="1"/>
  <c r="H488" i="51"/>
  <c r="H486" i="51"/>
  <c r="H485" i="51"/>
  <c r="H484" i="51"/>
  <c r="B484" i="51"/>
  <c r="B485" i="51" s="1"/>
  <c r="B486" i="51" s="1"/>
  <c r="H483" i="51"/>
  <c r="H481" i="51"/>
  <c r="H480" i="51"/>
  <c r="H479" i="51"/>
  <c r="H478" i="51"/>
  <c r="H477" i="51"/>
  <c r="H476" i="51"/>
  <c r="H475" i="51"/>
  <c r="B475" i="51"/>
  <c r="B476" i="51" s="1"/>
  <c r="B477" i="51" s="1"/>
  <c r="B478" i="51" s="1"/>
  <c r="B479" i="51" s="1"/>
  <c r="B480" i="51" s="1"/>
  <c r="B481" i="51" s="1"/>
  <c r="H474" i="51"/>
  <c r="H472" i="51"/>
  <c r="H470" i="51"/>
  <c r="H469" i="51"/>
  <c r="H468" i="51"/>
  <c r="B468" i="51"/>
  <c r="B469" i="51" s="1"/>
  <c r="B470" i="51" s="1"/>
  <c r="H467" i="51"/>
  <c r="H465" i="51"/>
  <c r="H464" i="51"/>
  <c r="H463" i="51"/>
  <c r="B463" i="51"/>
  <c r="B464" i="51" s="1"/>
  <c r="B465" i="51" s="1"/>
  <c r="H462" i="51"/>
  <c r="H459" i="51"/>
  <c r="H458" i="51"/>
  <c r="H457" i="51"/>
  <c r="H456" i="51"/>
  <c r="H455" i="51"/>
  <c r="H454" i="51"/>
  <c r="H453" i="51"/>
  <c r="H452" i="51"/>
  <c r="H451" i="51"/>
  <c r="H450" i="51"/>
  <c r="H449" i="51"/>
  <c r="H448" i="51"/>
  <c r="H447" i="51"/>
  <c r="H446" i="51"/>
  <c r="H445" i="51"/>
  <c r="H444" i="51"/>
  <c r="B444" i="51"/>
  <c r="B445" i="51" s="1"/>
  <c r="B446" i="51" s="1"/>
  <c r="B447" i="51" s="1"/>
  <c r="B448" i="51" s="1"/>
  <c r="B449" i="51" s="1"/>
  <c r="B450" i="51" s="1"/>
  <c r="B451" i="51" s="1"/>
  <c r="B452" i="51" s="1"/>
  <c r="B453" i="51" s="1"/>
  <c r="B454" i="51" s="1"/>
  <c r="B455" i="51" s="1"/>
  <c r="B456" i="51" s="1"/>
  <c r="B457" i="51" s="1"/>
  <c r="B458" i="51" s="1"/>
  <c r="B459" i="51" s="1"/>
  <c r="H443" i="51"/>
  <c r="H441" i="51"/>
  <c r="H440" i="51"/>
  <c r="H439" i="51"/>
  <c r="H438" i="51"/>
  <c r="H437" i="51"/>
  <c r="B437" i="51"/>
  <c r="B438" i="51" s="1"/>
  <c r="B439" i="51" s="1"/>
  <c r="B440" i="51" s="1"/>
  <c r="B441" i="51" s="1"/>
  <c r="H436" i="51"/>
  <c r="H434" i="51"/>
  <c r="B434" i="51"/>
  <c r="H433" i="51"/>
  <c r="H431" i="51"/>
  <c r="H430" i="51"/>
  <c r="H429" i="51"/>
  <c r="H428" i="51"/>
  <c r="H427" i="51"/>
  <c r="H426" i="51"/>
  <c r="B426" i="51"/>
  <c r="B427" i="51" s="1"/>
  <c r="B428" i="51" s="1"/>
  <c r="B429" i="51" s="1"/>
  <c r="B430" i="51" s="1"/>
  <c r="B431" i="51" s="1"/>
  <c r="H425" i="51"/>
  <c r="H423" i="51"/>
  <c r="H421" i="51"/>
  <c r="B421" i="51"/>
  <c r="H420" i="51"/>
  <c r="B420" i="51"/>
  <c r="H419" i="51"/>
  <c r="H417" i="51"/>
  <c r="H416" i="51"/>
  <c r="H415" i="51"/>
  <c r="H414" i="51"/>
  <c r="H413" i="51"/>
  <c r="H412" i="51"/>
  <c r="B412" i="51"/>
  <c r="B413" i="51" s="1"/>
  <c r="B414" i="51" s="1"/>
  <c r="B415" i="51" s="1"/>
  <c r="B416" i="51" s="1"/>
  <c r="B417" i="51" s="1"/>
  <c r="H411" i="51"/>
  <c r="H408" i="51"/>
  <c r="H407" i="51"/>
  <c r="H406" i="51"/>
  <c r="H405" i="51"/>
  <c r="H404" i="51"/>
  <c r="H403" i="51"/>
  <c r="H402" i="51"/>
  <c r="H401" i="51"/>
  <c r="H400" i="51"/>
  <c r="H399" i="51"/>
  <c r="H398" i="51"/>
  <c r="H397" i="51"/>
  <c r="B397" i="51"/>
  <c r="B398" i="51" s="1"/>
  <c r="B399" i="51" s="1"/>
  <c r="B400" i="51" s="1"/>
  <c r="B401" i="51" s="1"/>
  <c r="B402" i="51" s="1"/>
  <c r="B403" i="51" s="1"/>
  <c r="B404" i="51" s="1"/>
  <c r="B405" i="51" s="1"/>
  <c r="B406" i="51" s="1"/>
  <c r="B407" i="51" s="1"/>
  <c r="B408" i="51" s="1"/>
  <c r="H396" i="51"/>
  <c r="H395" i="51"/>
  <c r="H394" i="51"/>
  <c r="H393" i="51"/>
  <c r="B393" i="51"/>
  <c r="B394" i="51" s="1"/>
  <c r="B395" i="51" s="1"/>
  <c r="B396" i="51" s="1"/>
  <c r="H392" i="51"/>
  <c r="H390" i="51"/>
  <c r="H388" i="51"/>
  <c r="H387" i="51"/>
  <c r="H386" i="51"/>
  <c r="H385" i="51"/>
  <c r="H384" i="51"/>
  <c r="H383" i="51"/>
  <c r="B383" i="51"/>
  <c r="B384" i="51" s="1"/>
  <c r="B385" i="51" s="1"/>
  <c r="B386" i="51" s="1"/>
  <c r="B387" i="51" s="1"/>
  <c r="B388" i="51" s="1"/>
  <c r="H382" i="51"/>
  <c r="H380" i="51"/>
  <c r="H378" i="51"/>
  <c r="H377" i="51"/>
  <c r="H376" i="51"/>
  <c r="B376" i="51"/>
  <c r="B377" i="51" s="1"/>
  <c r="B378" i="51" s="1"/>
  <c r="H375" i="51"/>
  <c r="H373" i="51"/>
  <c r="H372" i="51"/>
  <c r="H371" i="51"/>
  <c r="H370" i="51"/>
  <c r="H369" i="51"/>
  <c r="H368" i="51"/>
  <c r="H367" i="51"/>
  <c r="B367" i="51"/>
  <c r="B368" i="51" s="1"/>
  <c r="B369" i="51" s="1"/>
  <c r="B370" i="51" s="1"/>
  <c r="B371" i="51" s="1"/>
  <c r="B372" i="51" s="1"/>
  <c r="B373" i="51" s="1"/>
  <c r="H366" i="51"/>
  <c r="I362" i="51"/>
  <c r="H361" i="51"/>
  <c r="H360" i="51"/>
  <c r="H359" i="51"/>
  <c r="H358" i="51"/>
  <c r="H357" i="51"/>
  <c r="H356" i="51"/>
  <c r="H355" i="51"/>
  <c r="H354" i="51"/>
  <c r="H353" i="51"/>
  <c r="H352" i="51"/>
  <c r="H351" i="51"/>
  <c r="H350" i="51"/>
  <c r="H349" i="51"/>
  <c r="H348" i="51"/>
  <c r="H347" i="51"/>
  <c r="B347" i="51"/>
  <c r="B348" i="51" s="1"/>
  <c r="B349" i="51" s="1"/>
  <c r="B350" i="51" s="1"/>
  <c r="B351" i="51" s="1"/>
  <c r="B352" i="51" s="1"/>
  <c r="B353" i="51" s="1"/>
  <c r="B354" i="51" s="1"/>
  <c r="B355" i="51" s="1"/>
  <c r="B356" i="51" s="1"/>
  <c r="B357" i="51" s="1"/>
  <c r="B358" i="51" s="1"/>
  <c r="B359" i="51" s="1"/>
  <c r="B360" i="51" s="1"/>
  <c r="B361" i="51" s="1"/>
  <c r="H346" i="51"/>
  <c r="B346" i="51"/>
  <c r="H345" i="51"/>
  <c r="H343" i="51"/>
  <c r="H341" i="51"/>
  <c r="F341" i="51"/>
  <c r="F388" i="51" s="1"/>
  <c r="F431" i="51" s="1"/>
  <c r="F683" i="51" s="1"/>
  <c r="H340" i="51"/>
  <c r="H339" i="51"/>
  <c r="H338" i="51"/>
  <c r="H337" i="51"/>
  <c r="H336" i="51"/>
  <c r="B336" i="51"/>
  <c r="B337" i="51" s="1"/>
  <c r="B338" i="51" s="1"/>
  <c r="B339" i="51" s="1"/>
  <c r="B340" i="51" s="1"/>
  <c r="B341" i="51" s="1"/>
  <c r="H335" i="51"/>
  <c r="H333" i="51"/>
  <c r="H331" i="51"/>
  <c r="H330" i="51"/>
  <c r="B330" i="51"/>
  <c r="B331" i="51" s="1"/>
  <c r="H329" i="51"/>
  <c r="H327" i="51"/>
  <c r="H326" i="51"/>
  <c r="H325" i="51"/>
  <c r="H324" i="51"/>
  <c r="H323" i="51"/>
  <c r="B323" i="51"/>
  <c r="B324" i="51" s="1"/>
  <c r="B325" i="51" s="1"/>
  <c r="B326" i="51" s="1"/>
  <c r="B327" i="51" s="1"/>
  <c r="H322" i="51"/>
  <c r="B322" i="51"/>
  <c r="H321" i="51"/>
  <c r="H318" i="51"/>
  <c r="H317" i="51"/>
  <c r="H316" i="51"/>
  <c r="B316" i="51"/>
  <c r="B317" i="51" s="1"/>
  <c r="B318" i="51" s="1"/>
  <c r="H315" i="51"/>
  <c r="H313" i="51"/>
  <c r="H312" i="51"/>
  <c r="H311" i="51"/>
  <c r="B311" i="51"/>
  <c r="B312" i="51" s="1"/>
  <c r="B313" i="51" s="1"/>
  <c r="H310" i="51"/>
  <c r="H308" i="51"/>
  <c r="H307" i="51"/>
  <c r="H306" i="51"/>
  <c r="H305" i="51"/>
  <c r="H304" i="51"/>
  <c r="H303" i="51"/>
  <c r="H302" i="51"/>
  <c r="B302" i="51"/>
  <c r="B303" i="51" s="1"/>
  <c r="B304" i="51" s="1"/>
  <c r="B305" i="51" s="1"/>
  <c r="B306" i="51" s="1"/>
  <c r="B307" i="51" s="1"/>
  <c r="B308" i="51" s="1"/>
  <c r="H301" i="51"/>
  <c r="H299" i="51"/>
  <c r="H297" i="51"/>
  <c r="H296" i="51"/>
  <c r="H295" i="51"/>
  <c r="B295" i="51"/>
  <c r="B296" i="51" s="1"/>
  <c r="B297" i="51" s="1"/>
  <c r="H294" i="51"/>
  <c r="H292" i="51"/>
  <c r="H291" i="51"/>
  <c r="B291" i="51"/>
  <c r="B292" i="51" s="1"/>
  <c r="H290" i="51"/>
  <c r="B290" i="51"/>
  <c r="H289" i="51"/>
  <c r="H286" i="51"/>
  <c r="H285" i="51"/>
  <c r="H284" i="51"/>
  <c r="H283" i="51"/>
  <c r="H282" i="51"/>
  <c r="H281" i="51"/>
  <c r="H280" i="51"/>
  <c r="H279" i="51"/>
  <c r="H278" i="51"/>
  <c r="H277" i="51"/>
  <c r="H276" i="51"/>
  <c r="H275" i="51"/>
  <c r="H274" i="51"/>
  <c r="H273" i="51"/>
  <c r="H272" i="51"/>
  <c r="H271" i="51"/>
  <c r="B271" i="51"/>
  <c r="B272" i="51" s="1"/>
  <c r="B273" i="51" s="1"/>
  <c r="B274" i="51" s="1"/>
  <c r="B275" i="51" s="1"/>
  <c r="B276" i="51" s="1"/>
  <c r="B277" i="51" s="1"/>
  <c r="B278" i="51" s="1"/>
  <c r="B279" i="51" s="1"/>
  <c r="B280" i="51" s="1"/>
  <c r="B281" i="51" s="1"/>
  <c r="B282" i="51" s="1"/>
  <c r="B283" i="51" s="1"/>
  <c r="B284" i="51" s="1"/>
  <c r="B285" i="51" s="1"/>
  <c r="B286" i="51" s="1"/>
  <c r="H270" i="51"/>
  <c r="H268" i="51"/>
  <c r="H267" i="51"/>
  <c r="H266" i="51"/>
  <c r="B266" i="51"/>
  <c r="B267" i="51" s="1"/>
  <c r="B268" i="51" s="1"/>
  <c r="H265" i="51"/>
  <c r="H263" i="51"/>
  <c r="H261" i="51"/>
  <c r="H260" i="51"/>
  <c r="H259" i="51"/>
  <c r="H258" i="51"/>
  <c r="H257" i="51"/>
  <c r="H256" i="51"/>
  <c r="H255" i="51"/>
  <c r="B255" i="51"/>
  <c r="B256" i="51" s="1"/>
  <c r="B257" i="51" s="1"/>
  <c r="B258" i="51" s="1"/>
  <c r="B259" i="51" s="1"/>
  <c r="B260" i="51" s="1"/>
  <c r="B261" i="51" s="1"/>
  <c r="H254" i="51"/>
  <c r="H252" i="51"/>
  <c r="H250" i="51"/>
  <c r="H249" i="51"/>
  <c r="H248" i="51"/>
  <c r="B248" i="51"/>
  <c r="B249" i="51" s="1"/>
  <c r="B250" i="51" s="1"/>
  <c r="H247" i="51"/>
  <c r="H245" i="51"/>
  <c r="H244" i="51"/>
  <c r="H243" i="51"/>
  <c r="B243" i="51"/>
  <c r="B244" i="51" s="1"/>
  <c r="B245" i="51" s="1"/>
  <c r="H242" i="51"/>
  <c r="H239" i="51"/>
  <c r="B239" i="51"/>
  <c r="H238" i="51"/>
  <c r="H236" i="51"/>
  <c r="B236" i="51"/>
  <c r="H235" i="51"/>
  <c r="H233" i="51"/>
  <c r="F233" i="51"/>
  <c r="F517" i="51" s="1"/>
  <c r="H232" i="51"/>
  <c r="F232" i="51"/>
  <c r="F516" i="51" s="1"/>
  <c r="H231" i="51"/>
  <c r="B231" i="51"/>
  <c r="B232" i="51" s="1"/>
  <c r="B233" i="51" s="1"/>
  <c r="H230" i="51"/>
  <c r="H228" i="51"/>
  <c r="H227" i="51"/>
  <c r="H226" i="51"/>
  <c r="H225" i="51"/>
  <c r="H224" i="51"/>
  <c r="B224" i="51"/>
  <c r="B225" i="51" s="1"/>
  <c r="B226" i="51" s="1"/>
  <c r="B227" i="51" s="1"/>
  <c r="B228" i="51" s="1"/>
  <c r="H223" i="51"/>
  <c r="H221" i="51"/>
  <c r="H220" i="51"/>
  <c r="H219" i="51"/>
  <c r="H218" i="51"/>
  <c r="B218" i="51"/>
  <c r="B219" i="51" s="1"/>
  <c r="B220" i="51" s="1"/>
  <c r="B221" i="51" s="1"/>
  <c r="H217" i="51"/>
  <c r="H215" i="51"/>
  <c r="F215" i="51"/>
  <c r="H213" i="51"/>
  <c r="B213" i="51"/>
  <c r="H212" i="51"/>
  <c r="H210" i="51"/>
  <c r="B210" i="51"/>
  <c r="H209" i="51"/>
  <c r="H206" i="51"/>
  <c r="H205" i="51"/>
  <c r="B205" i="51"/>
  <c r="B206" i="51" s="1"/>
  <c r="H204" i="51"/>
  <c r="H202" i="51"/>
  <c r="H201" i="51"/>
  <c r="H200" i="51"/>
  <c r="B200" i="51"/>
  <c r="B201" i="51" s="1"/>
  <c r="B202" i="51" s="1"/>
  <c r="H199" i="51"/>
  <c r="H197" i="51"/>
  <c r="H196" i="51"/>
  <c r="H195" i="51"/>
  <c r="H194" i="51"/>
  <c r="H193" i="51"/>
  <c r="H192" i="51"/>
  <c r="H191" i="51"/>
  <c r="B191" i="51"/>
  <c r="B192" i="51" s="1"/>
  <c r="B193" i="51" s="1"/>
  <c r="B194" i="51" s="1"/>
  <c r="B195" i="51" s="1"/>
  <c r="B196" i="51" s="1"/>
  <c r="B197" i="51" s="1"/>
  <c r="H190" i="51"/>
  <c r="H188" i="51"/>
  <c r="H186" i="51"/>
  <c r="H185" i="51"/>
  <c r="H184" i="51"/>
  <c r="B184" i="51"/>
  <c r="B185" i="51" s="1"/>
  <c r="B186" i="51" s="1"/>
  <c r="H183" i="51"/>
  <c r="H181" i="51"/>
  <c r="H180" i="51"/>
  <c r="H179" i="51"/>
  <c r="B179" i="51"/>
  <c r="B180" i="51" s="1"/>
  <c r="B181" i="51" s="1"/>
  <c r="H178" i="51"/>
  <c r="H175" i="51"/>
  <c r="H174" i="51"/>
  <c r="H173" i="51"/>
  <c r="H172" i="51"/>
  <c r="H171" i="51"/>
  <c r="F171" i="51"/>
  <c r="F172" i="51" s="1"/>
  <c r="F283" i="51" s="1"/>
  <c r="F358" i="51" s="1"/>
  <c r="F405" i="51" s="1"/>
  <c r="F456" i="51" s="1"/>
  <c r="F567" i="51" s="1"/>
  <c r="F708" i="51" s="1"/>
  <c r="F756" i="51" s="1"/>
  <c r="H170" i="51"/>
  <c r="H169" i="51"/>
  <c r="H168" i="51"/>
  <c r="H167" i="51"/>
  <c r="F167" i="51"/>
  <c r="F278" i="51" s="1"/>
  <c r="F353" i="51" s="1"/>
  <c r="F400" i="51" s="1"/>
  <c r="F451" i="51" s="1"/>
  <c r="F562" i="51" s="1"/>
  <c r="F703" i="51" s="1"/>
  <c r="F751" i="51" s="1"/>
  <c r="H166" i="51"/>
  <c r="F166" i="51"/>
  <c r="F277" i="51" s="1"/>
  <c r="F352" i="51" s="1"/>
  <c r="F399" i="51" s="1"/>
  <c r="F450" i="51" s="1"/>
  <c r="F561" i="51" s="1"/>
  <c r="F702" i="51" s="1"/>
  <c r="F750" i="51" s="1"/>
  <c r="H165" i="51"/>
  <c r="F165" i="51"/>
  <c r="F276" i="51" s="1"/>
  <c r="F351" i="51" s="1"/>
  <c r="F398" i="51" s="1"/>
  <c r="F449" i="51" s="1"/>
  <c r="F560" i="51" s="1"/>
  <c r="F701" i="51" s="1"/>
  <c r="F749" i="51" s="1"/>
  <c r="H164" i="51"/>
  <c r="F164" i="51"/>
  <c r="F275" i="51" s="1"/>
  <c r="F350" i="51" s="1"/>
  <c r="F397" i="51" s="1"/>
  <c r="F448" i="51" s="1"/>
  <c r="F559" i="51" s="1"/>
  <c r="F700" i="51" s="1"/>
  <c r="F748" i="51" s="1"/>
  <c r="H163" i="51"/>
  <c r="F163" i="51"/>
  <c r="F274" i="51" s="1"/>
  <c r="F349" i="51" s="1"/>
  <c r="F396" i="51" s="1"/>
  <c r="F447" i="51" s="1"/>
  <c r="F558" i="51" s="1"/>
  <c r="F699" i="51" s="1"/>
  <c r="F747" i="51" s="1"/>
  <c r="H162" i="51"/>
  <c r="F162" i="51"/>
  <c r="F273" i="51" s="1"/>
  <c r="F348" i="51" s="1"/>
  <c r="F395" i="51" s="1"/>
  <c r="F446" i="51" s="1"/>
  <c r="F557" i="51" s="1"/>
  <c r="F698" i="51" s="1"/>
  <c r="F746" i="51" s="1"/>
  <c r="H161" i="51"/>
  <c r="F161" i="51"/>
  <c r="F272" i="51" s="1"/>
  <c r="F347" i="51" s="1"/>
  <c r="F394" i="51" s="1"/>
  <c r="F445" i="51" s="1"/>
  <c r="F556" i="51" s="1"/>
  <c r="F697" i="51" s="1"/>
  <c r="F745" i="51" s="1"/>
  <c r="H160" i="51"/>
  <c r="F160" i="51"/>
  <c r="F231" i="51" s="1"/>
  <c r="B160" i="51"/>
  <c r="B161" i="51" s="1"/>
  <c r="B162" i="51" s="1"/>
  <c r="B163" i="51" s="1"/>
  <c r="B164" i="51" s="1"/>
  <c r="B165" i="51" s="1"/>
  <c r="B166" i="51" s="1"/>
  <c r="B167" i="51" s="1"/>
  <c r="B168" i="51" s="1"/>
  <c r="B169" i="51" s="1"/>
  <c r="B170" i="51" s="1"/>
  <c r="B171" i="51" s="1"/>
  <c r="B172" i="51" s="1"/>
  <c r="B173" i="51" s="1"/>
  <c r="B174" i="51" s="1"/>
  <c r="B175" i="51" s="1"/>
  <c r="H159" i="51"/>
  <c r="F159" i="51"/>
  <c r="F230" i="51" s="1"/>
  <c r="H157" i="51"/>
  <c r="H156" i="51"/>
  <c r="H155" i="51"/>
  <c r="H154" i="51"/>
  <c r="H153" i="51"/>
  <c r="B153" i="51"/>
  <c r="B154" i="51" s="1"/>
  <c r="B155" i="51" s="1"/>
  <c r="B156" i="51" s="1"/>
  <c r="B157" i="51" s="1"/>
  <c r="H152" i="51"/>
  <c r="H150" i="51"/>
  <c r="B150" i="51"/>
  <c r="H149" i="51"/>
  <c r="H147" i="51"/>
  <c r="F147" i="51"/>
  <c r="F197" i="51" s="1"/>
  <c r="F228" i="51" s="1"/>
  <c r="F261" i="51" s="1"/>
  <c r="F308" i="51" s="1"/>
  <c r="H146" i="51"/>
  <c r="H145" i="51"/>
  <c r="H144" i="51"/>
  <c r="H143" i="51"/>
  <c r="H142" i="51"/>
  <c r="B142" i="51"/>
  <c r="B143" i="51" s="1"/>
  <c r="B144" i="51" s="1"/>
  <c r="B145" i="51" s="1"/>
  <c r="B146" i="51" s="1"/>
  <c r="B147" i="51" s="1"/>
  <c r="H141" i="51"/>
  <c r="H139" i="51"/>
  <c r="H137" i="51"/>
  <c r="B137" i="51"/>
  <c r="H136" i="51"/>
  <c r="B136" i="51"/>
  <c r="H135" i="51"/>
  <c r="H133" i="51"/>
  <c r="H132" i="51"/>
  <c r="H131" i="51"/>
  <c r="H130" i="51"/>
  <c r="H129" i="51"/>
  <c r="H128" i="51"/>
  <c r="B128" i="51"/>
  <c r="B129" i="51" s="1"/>
  <c r="B130" i="51" s="1"/>
  <c r="B131" i="51" s="1"/>
  <c r="B132" i="51" s="1"/>
  <c r="B133" i="51" s="1"/>
  <c r="H127" i="51"/>
  <c r="H124" i="51"/>
  <c r="H123" i="51"/>
  <c r="H122" i="51"/>
  <c r="H121" i="51"/>
  <c r="B121" i="51"/>
  <c r="B122" i="51" s="1"/>
  <c r="B123" i="51" s="1"/>
  <c r="B124" i="51" s="1"/>
  <c r="H120" i="51"/>
  <c r="F120" i="51"/>
  <c r="F157" i="51" s="1"/>
  <c r="F206" i="51" s="1"/>
  <c r="F268" i="51" s="1"/>
  <c r="F318" i="51" s="1"/>
  <c r="F441" i="51" s="1"/>
  <c r="F490" i="51" s="1"/>
  <c r="F552" i="51" s="1"/>
  <c r="F628" i="51" s="1"/>
  <c r="F659" i="51" s="1"/>
  <c r="F693" i="51" s="1"/>
  <c r="F741" i="51" s="1"/>
  <c r="H118" i="51"/>
  <c r="H117" i="51"/>
  <c r="H116" i="51"/>
  <c r="F116" i="51"/>
  <c r="F200" i="51" s="1"/>
  <c r="F235" i="51" s="1"/>
  <c r="B116" i="51"/>
  <c r="B117" i="51" s="1"/>
  <c r="B118" i="51" s="1"/>
  <c r="H115" i="51"/>
  <c r="H113" i="51"/>
  <c r="F113" i="51"/>
  <c r="H112" i="51"/>
  <c r="F112" i="51"/>
  <c r="F146" i="51" s="1"/>
  <c r="F340" i="51" s="1"/>
  <c r="F387" i="51" s="1"/>
  <c r="F430" i="51" s="1"/>
  <c r="F682" i="51" s="1"/>
  <c r="H111" i="51"/>
  <c r="F111" i="51"/>
  <c r="F145" i="51" s="1"/>
  <c r="H110" i="51"/>
  <c r="H109" i="51"/>
  <c r="F109" i="51"/>
  <c r="F143" i="51" s="1"/>
  <c r="F192" i="51" s="1"/>
  <c r="F225" i="51" s="1"/>
  <c r="F256" i="51" s="1"/>
  <c r="F303" i="51" s="1"/>
  <c r="B109" i="51"/>
  <c r="B110" i="51" s="1"/>
  <c r="B111" i="51" s="1"/>
  <c r="B112" i="51" s="1"/>
  <c r="B113" i="51" s="1"/>
  <c r="H108" i="51"/>
  <c r="F108" i="51"/>
  <c r="F142" i="51" s="1"/>
  <c r="F191" i="51" s="1"/>
  <c r="F224" i="51" s="1"/>
  <c r="F255" i="51" s="1"/>
  <c r="F302" i="51" s="1"/>
  <c r="B108" i="51"/>
  <c r="H107" i="51"/>
  <c r="H105" i="51"/>
  <c r="F105" i="51"/>
  <c r="F139" i="51" s="1"/>
  <c r="F188" i="51" s="1"/>
  <c r="F252" i="51" s="1"/>
  <c r="F299" i="51" s="1"/>
  <c r="F333" i="51" s="1"/>
  <c r="F423" i="51" s="1"/>
  <c r="F472" i="51" s="1"/>
  <c r="F536" i="51" s="1"/>
  <c r="F609" i="51" s="1"/>
  <c r="F641" i="51" s="1"/>
  <c r="F675" i="51" s="1"/>
  <c r="F725" i="51" s="1"/>
  <c r="H103" i="51"/>
  <c r="H102" i="51"/>
  <c r="F102" i="51"/>
  <c r="F377" i="51" s="1"/>
  <c r="F672" i="51" s="1"/>
  <c r="F721" i="51" s="1"/>
  <c r="B102" i="51"/>
  <c r="B103" i="51" s="1"/>
  <c r="H101" i="51"/>
  <c r="B101" i="51"/>
  <c r="H100" i="51"/>
  <c r="H98" i="51"/>
  <c r="H97" i="51"/>
  <c r="F97" i="51"/>
  <c r="H96" i="51"/>
  <c r="H95" i="51"/>
  <c r="F95" i="51"/>
  <c r="F132" i="51" s="1"/>
  <c r="F180" i="51" s="1"/>
  <c r="F210" i="51" s="1"/>
  <c r="F244" i="51" s="1"/>
  <c r="F291" i="51" s="1"/>
  <c r="F372" i="51" s="1"/>
  <c r="F416" i="51" s="1"/>
  <c r="F464" i="51" s="1"/>
  <c r="F494" i="51" s="1"/>
  <c r="F528" i="51" s="1"/>
  <c r="F575" i="51" s="1"/>
  <c r="F601" i="51" s="1"/>
  <c r="H94" i="51"/>
  <c r="F94" i="51"/>
  <c r="F131" i="51" s="1"/>
  <c r="H93" i="51"/>
  <c r="F93" i="51"/>
  <c r="F130" i="51" s="1"/>
  <c r="H92" i="51"/>
  <c r="F92" i="51"/>
  <c r="F103" i="51" s="1"/>
  <c r="H91" i="51"/>
  <c r="F91" i="51"/>
  <c r="F129" i="51" s="1"/>
  <c r="F323" i="51" s="1"/>
  <c r="F368" i="51" s="1"/>
  <c r="F413" i="51" s="1"/>
  <c r="F598" i="51" s="1"/>
  <c r="F664" i="51" s="1"/>
  <c r="F764" i="51" s="1"/>
  <c r="B91" i="51"/>
  <c r="B92" i="51" s="1"/>
  <c r="B93" i="51" s="1"/>
  <c r="B94" i="51" s="1"/>
  <c r="B95" i="51" s="1"/>
  <c r="B96" i="51" s="1"/>
  <c r="B97" i="51" s="1"/>
  <c r="B98" i="51" s="1"/>
  <c r="H90" i="51"/>
  <c r="F90" i="51"/>
  <c r="F128" i="51" s="1"/>
  <c r="F322" i="51" s="1"/>
  <c r="F367" i="51" s="1"/>
  <c r="F412" i="51" s="1"/>
  <c r="F597" i="51" s="1"/>
  <c r="F663" i="51" s="1"/>
  <c r="F763" i="51" s="1"/>
  <c r="B90" i="51"/>
  <c r="H89" i="51"/>
  <c r="H87" i="51"/>
  <c r="H86" i="51"/>
  <c r="H85" i="51"/>
  <c r="F85" i="51"/>
  <c r="F217" i="51" s="1"/>
  <c r="F501" i="51" s="1"/>
  <c r="B85" i="51"/>
  <c r="B86" i="51" s="1"/>
  <c r="B87" i="51" s="1"/>
  <c r="H84" i="51"/>
  <c r="H82" i="51"/>
  <c r="H81" i="51"/>
  <c r="B81" i="51"/>
  <c r="B82" i="51" s="1"/>
  <c r="H80" i="51"/>
  <c r="H78" i="51"/>
  <c r="H77" i="51"/>
  <c r="B77" i="51"/>
  <c r="B78" i="51" s="1"/>
  <c r="H76" i="51"/>
  <c r="H74" i="51"/>
  <c r="H73" i="51"/>
  <c r="H72" i="51"/>
  <c r="B72" i="51"/>
  <c r="B73" i="51" s="1"/>
  <c r="B74" i="51" s="1"/>
  <c r="H71" i="51"/>
  <c r="I67" i="51"/>
  <c r="H66" i="51"/>
  <c r="F66" i="51"/>
  <c r="B66" i="51"/>
  <c r="H65" i="51"/>
  <c r="H63" i="51"/>
  <c r="F63" i="51"/>
  <c r="F65" i="51" s="1"/>
  <c r="H62" i="51"/>
  <c r="F62" i="51"/>
  <c r="F101" i="51" s="1"/>
  <c r="B62" i="51"/>
  <c r="B63" i="51" s="1"/>
  <c r="H61" i="51"/>
  <c r="F61" i="51"/>
  <c r="F100" i="51" s="1"/>
  <c r="F135" i="51" s="1"/>
  <c r="F173" i="51" s="1"/>
  <c r="H59" i="51"/>
  <c r="F59" i="51"/>
  <c r="F110" i="51" s="1"/>
  <c r="F144" i="51" s="1"/>
  <c r="F338" i="51" s="1"/>
  <c r="F385" i="51" s="1"/>
  <c r="F428" i="51" s="1"/>
  <c r="F680" i="51" s="1"/>
  <c r="F774" i="51" s="1"/>
  <c r="B59" i="51"/>
  <c r="H58" i="51"/>
  <c r="F58" i="51"/>
  <c r="F107" i="51" s="1"/>
  <c r="F141" i="51" s="1"/>
  <c r="F190" i="51" s="1"/>
  <c r="F223" i="51" s="1"/>
  <c r="F254" i="51" s="1"/>
  <c r="F301" i="51" s="1"/>
  <c r="B58" i="51"/>
  <c r="H57" i="51"/>
  <c r="H55" i="51"/>
  <c r="F55" i="51"/>
  <c r="B55" i="51"/>
  <c r="H54" i="51"/>
  <c r="F54" i="51"/>
  <c r="H52" i="51"/>
  <c r="F52" i="51"/>
  <c r="H51" i="51"/>
  <c r="H50" i="51"/>
  <c r="B50" i="51"/>
  <c r="B51" i="51" s="1"/>
  <c r="B52" i="51" s="1"/>
  <c r="H49" i="51"/>
  <c r="F49" i="51"/>
  <c r="F86" i="51" s="1"/>
  <c r="H47" i="51"/>
  <c r="B47" i="51"/>
  <c r="H46" i="51"/>
  <c r="B46" i="51"/>
  <c r="H45" i="51"/>
  <c r="F45" i="51"/>
  <c r="F80" i="51" s="1"/>
  <c r="H43" i="51"/>
  <c r="H42" i="51"/>
  <c r="B42" i="51"/>
  <c r="B43" i="51" s="1"/>
  <c r="H41" i="51"/>
  <c r="F41" i="51"/>
  <c r="F76" i="51" s="1"/>
  <c r="H39" i="51"/>
  <c r="H38" i="51"/>
  <c r="B38" i="51"/>
  <c r="B39" i="51" s="1"/>
  <c r="H37" i="51"/>
  <c r="F37" i="51"/>
  <c r="F72" i="51" s="1"/>
  <c r="H35" i="51"/>
  <c r="F35" i="51"/>
  <c r="F39" i="51" s="1"/>
  <c r="H34" i="51"/>
  <c r="F34" i="51"/>
  <c r="F38" i="51" s="1"/>
  <c r="F73" i="51" s="1"/>
  <c r="B34" i="51"/>
  <c r="B35" i="51" s="1"/>
  <c r="H33" i="51"/>
  <c r="F33" i="51"/>
  <c r="B33" i="51"/>
  <c r="H32" i="51"/>
  <c r="F32" i="51"/>
  <c r="F71" i="51" s="1"/>
  <c r="F84" i="51" s="1"/>
  <c r="H29" i="51"/>
  <c r="H28" i="51"/>
  <c r="F28" i="51"/>
  <c r="F117" i="51" s="1"/>
  <c r="F201" i="51" s="1"/>
  <c r="F312" i="51" s="1"/>
  <c r="F485" i="51" s="1"/>
  <c r="F622" i="51" s="1"/>
  <c r="F654" i="51" s="1"/>
  <c r="B28" i="51"/>
  <c r="B29" i="51" s="1"/>
  <c r="H27" i="51"/>
  <c r="F27" i="51"/>
  <c r="B27" i="51"/>
  <c r="H26" i="51"/>
  <c r="F26" i="51"/>
  <c r="F115" i="51" s="1"/>
  <c r="F199" i="51" s="1"/>
  <c r="F310" i="51" s="1"/>
  <c r="F483" i="51" s="1"/>
  <c r="F620" i="51" s="1"/>
  <c r="F652" i="51" s="1"/>
  <c r="H24" i="51"/>
  <c r="H23" i="51"/>
  <c r="F23" i="51"/>
  <c r="F779" i="51" s="1"/>
  <c r="B23" i="51"/>
  <c r="B24" i="51" s="1"/>
  <c r="H22" i="51"/>
  <c r="F22" i="51"/>
  <c r="F96" i="51" s="1"/>
  <c r="I18" i="51"/>
  <c r="H17" i="51"/>
  <c r="H16" i="51"/>
  <c r="H15" i="51"/>
  <c r="H14" i="51"/>
  <c r="H13" i="51"/>
  <c r="H12" i="51"/>
  <c r="F12" i="51"/>
  <c r="F13" i="51" s="1"/>
  <c r="F14" i="51" s="1"/>
  <c r="F15" i="51" s="1"/>
  <c r="F16" i="51" s="1"/>
  <c r="F17" i="51" s="1"/>
  <c r="F24" i="51" s="1"/>
  <c r="F29" i="51" s="1"/>
  <c r="B12" i="51"/>
  <c r="B13" i="51" s="1"/>
  <c r="B14" i="51" s="1"/>
  <c r="B15" i="51" s="1"/>
  <c r="B16" i="51" s="1"/>
  <c r="B17" i="51" s="1"/>
  <c r="H11" i="51"/>
  <c r="J55" i="8"/>
  <c r="O761" i="20" s="1"/>
  <c r="F22" i="11"/>
  <c r="F45" i="11"/>
  <c r="F130" i="50"/>
  <c r="C684" i="11"/>
  <c r="A684" i="11"/>
  <c r="C598" i="11"/>
  <c r="A598" i="11"/>
  <c r="C553" i="11"/>
  <c r="B553" i="11"/>
  <c r="C552" i="11"/>
  <c r="A552" i="11"/>
  <c r="H551" i="11"/>
  <c r="G551" i="11"/>
  <c r="C551" i="11"/>
  <c r="C550" i="11"/>
  <c r="I549" i="11"/>
  <c r="F551" i="11" s="1"/>
  <c r="G549" i="11"/>
  <c r="G550" i="11" s="1"/>
  <c r="G553" i="11" s="1"/>
  <c r="F549" i="11"/>
  <c r="C549" i="11"/>
  <c r="U548" i="11"/>
  <c r="G604" i="51" s="1"/>
  <c r="C548" i="11"/>
  <c r="B548" i="11"/>
  <c r="C547" i="11"/>
  <c r="A547" i="11"/>
  <c r="C546" i="11"/>
  <c r="C545" i="11"/>
  <c r="C511" i="11"/>
  <c r="C422" i="11"/>
  <c r="A422" i="11"/>
  <c r="C332" i="11"/>
  <c r="C243" i="11"/>
  <c r="C153" i="11"/>
  <c r="C60" i="11"/>
  <c r="A60" i="11"/>
  <c r="C323" i="11"/>
  <c r="C324" i="11"/>
  <c r="C325" i="11"/>
  <c r="C326" i="11"/>
  <c r="C327" i="11"/>
  <c r="C328" i="11"/>
  <c r="C329" i="11"/>
  <c r="C330" i="11"/>
  <c r="C331" i="11"/>
  <c r="C333" i="11"/>
  <c r="H573" i="20"/>
  <c r="G574" i="20"/>
  <c r="H574" i="20"/>
  <c r="C725" i="11"/>
  <c r="C724" i="11"/>
  <c r="B724" i="11"/>
  <c r="C723" i="11"/>
  <c r="A723" i="11"/>
  <c r="G702" i="11"/>
  <c r="F702" i="11"/>
  <c r="C702" i="11"/>
  <c r="C701" i="11"/>
  <c r="A701" i="11"/>
  <c r="C700" i="11"/>
  <c r="C699" i="11"/>
  <c r="C698" i="11"/>
  <c r="U697" i="11"/>
  <c r="G773" i="51" s="1"/>
  <c r="C697" i="11"/>
  <c r="B697" i="11"/>
  <c r="C696" i="11"/>
  <c r="A696" i="11"/>
  <c r="V695" i="11"/>
  <c r="H771" i="51" s="1"/>
  <c r="G695" i="11"/>
  <c r="F695" i="11"/>
  <c r="C695" i="11"/>
  <c r="B695" i="11"/>
  <c r="C694" i="11"/>
  <c r="A694" i="11"/>
  <c r="C693" i="11"/>
  <c r="C692" i="11"/>
  <c r="U691" i="11"/>
  <c r="C691" i="11"/>
  <c r="B691" i="11"/>
  <c r="C690" i="11"/>
  <c r="A690" i="11"/>
  <c r="C689" i="11"/>
  <c r="C688" i="11"/>
  <c r="C687" i="11"/>
  <c r="U686" i="11"/>
  <c r="G762" i="51" s="1"/>
  <c r="C686" i="11"/>
  <c r="B686" i="11"/>
  <c r="C685" i="11"/>
  <c r="A685" i="11"/>
  <c r="C683" i="11"/>
  <c r="C682" i="11"/>
  <c r="C681" i="11"/>
  <c r="G680" i="11"/>
  <c r="G681" i="11" s="1"/>
  <c r="G682" i="11" s="1"/>
  <c r="G683" i="11" s="1"/>
  <c r="F680" i="11"/>
  <c r="C680" i="11"/>
  <c r="C679" i="11"/>
  <c r="U679" i="11"/>
  <c r="G755" i="51" s="1"/>
  <c r="G753" i="51"/>
  <c r="C678" i="11"/>
  <c r="C677" i="11"/>
  <c r="C676" i="11"/>
  <c r="C675" i="11"/>
  <c r="C674" i="11"/>
  <c r="C673" i="11"/>
  <c r="C672" i="11"/>
  <c r="C671" i="11"/>
  <c r="C670" i="11"/>
  <c r="C669" i="11"/>
  <c r="B669" i="11"/>
  <c r="C668" i="11"/>
  <c r="A668" i="11"/>
  <c r="U667" i="11"/>
  <c r="G741" i="51" s="1"/>
  <c r="C667" i="11"/>
  <c r="G740" i="51"/>
  <c r="C666" i="11"/>
  <c r="A666" i="11"/>
  <c r="C665" i="11"/>
  <c r="B665" i="11"/>
  <c r="C664" i="11"/>
  <c r="A664" i="11"/>
  <c r="C663" i="11"/>
  <c r="C662" i="11"/>
  <c r="C661" i="11"/>
  <c r="C660" i="11"/>
  <c r="C659" i="11"/>
  <c r="C658" i="11"/>
  <c r="C657" i="11"/>
  <c r="U656" i="11"/>
  <c r="G727" i="51" s="1"/>
  <c r="C656" i="11"/>
  <c r="B656" i="11"/>
  <c r="C655" i="11"/>
  <c r="A655" i="11"/>
  <c r="C654" i="11"/>
  <c r="B654" i="11"/>
  <c r="C653" i="11"/>
  <c r="A653" i="11"/>
  <c r="H652" i="11"/>
  <c r="G652" i="11"/>
  <c r="C652" i="11"/>
  <c r="C651" i="11"/>
  <c r="U650" i="11"/>
  <c r="G721" i="51" s="1"/>
  <c r="C650" i="11"/>
  <c r="I649" i="11"/>
  <c r="F652" i="11" s="1"/>
  <c r="G649" i="11"/>
  <c r="G651" i="11" s="1"/>
  <c r="G654" i="11" s="1"/>
  <c r="C649" i="11"/>
  <c r="U648" i="11"/>
  <c r="G719" i="51" s="1"/>
  <c r="C648" i="11"/>
  <c r="B648" i="11"/>
  <c r="C647" i="11"/>
  <c r="A647" i="11"/>
  <c r="C646" i="11"/>
  <c r="H645" i="11"/>
  <c r="U645" i="11" s="1"/>
  <c r="G715" i="51" s="1"/>
  <c r="C645" i="11"/>
  <c r="U644" i="11"/>
  <c r="G714" i="51" s="1"/>
  <c r="C644" i="11"/>
  <c r="B644" i="11"/>
  <c r="C643" i="11"/>
  <c r="A643" i="11"/>
  <c r="C642" i="11"/>
  <c r="A642" i="11"/>
  <c r="C641" i="11"/>
  <c r="C640" i="11"/>
  <c r="C639" i="11"/>
  <c r="G638" i="11"/>
  <c r="G639" i="11" s="1"/>
  <c r="G640" i="11" s="1"/>
  <c r="G641" i="11" s="1"/>
  <c r="F638" i="11"/>
  <c r="F639" i="11" s="1"/>
  <c r="C638" i="11"/>
  <c r="C637" i="11"/>
  <c r="U637" i="11"/>
  <c r="G707" i="51" s="1"/>
  <c r="G705" i="51"/>
  <c r="C636" i="11"/>
  <c r="C635" i="11"/>
  <c r="C634" i="11"/>
  <c r="C633" i="11"/>
  <c r="C632" i="11"/>
  <c r="C629" i="11"/>
  <c r="C624" i="11"/>
  <c r="A624" i="11"/>
  <c r="C616" i="11"/>
  <c r="C615" i="11"/>
  <c r="U614" i="11"/>
  <c r="G677" i="51" s="1"/>
  <c r="C614" i="11"/>
  <c r="B614" i="11"/>
  <c r="C613" i="11"/>
  <c r="A613" i="11"/>
  <c r="C612" i="11"/>
  <c r="B612" i="11"/>
  <c r="C611" i="11"/>
  <c r="A611" i="11"/>
  <c r="C610" i="11"/>
  <c r="C609" i="11"/>
  <c r="G608" i="11"/>
  <c r="U615" i="11" s="1"/>
  <c r="G678" i="51" s="1"/>
  <c r="C608" i="11"/>
  <c r="C607" i="11"/>
  <c r="B607" i="11"/>
  <c r="C587" i="11"/>
  <c r="H579" i="11"/>
  <c r="G579" i="11"/>
  <c r="C577" i="11"/>
  <c r="C561" i="11"/>
  <c r="C542" i="11"/>
  <c r="C535" i="11"/>
  <c r="U532" i="11"/>
  <c r="G584" i="51" s="1"/>
  <c r="C527" i="11"/>
  <c r="C526" i="11"/>
  <c r="U525" i="11"/>
  <c r="G577" i="51" s="1"/>
  <c r="C525" i="11"/>
  <c r="B525" i="11"/>
  <c r="C524" i="11"/>
  <c r="A524" i="11"/>
  <c r="H523" i="11"/>
  <c r="U523" i="11" s="1"/>
  <c r="G574" i="51" s="1"/>
  <c r="C523" i="11"/>
  <c r="U522" i="11"/>
  <c r="G573" i="51" s="1"/>
  <c r="C522" i="11"/>
  <c r="B522" i="11"/>
  <c r="C521" i="11"/>
  <c r="A521" i="11"/>
  <c r="C520" i="11"/>
  <c r="A520" i="11"/>
  <c r="C519" i="11"/>
  <c r="C516" i="11"/>
  <c r="C508" i="11"/>
  <c r="C501" i="11"/>
  <c r="B501" i="11"/>
  <c r="C491" i="11"/>
  <c r="A491" i="11"/>
  <c r="C482" i="11"/>
  <c r="C475" i="11"/>
  <c r="U466" i="11"/>
  <c r="G508" i="51" s="1"/>
  <c r="C465" i="11"/>
  <c r="B465" i="11"/>
  <c r="U455" i="11"/>
  <c r="G497" i="51" s="1"/>
  <c r="C455" i="11"/>
  <c r="C448" i="11"/>
  <c r="A448" i="11"/>
  <c r="C440" i="11"/>
  <c r="C439" i="11"/>
  <c r="C438" i="11"/>
  <c r="C437" i="11"/>
  <c r="C436" i="11"/>
  <c r="U435" i="11"/>
  <c r="G474" i="51" s="1"/>
  <c r="C435" i="11"/>
  <c r="B435" i="11"/>
  <c r="C434" i="11"/>
  <c r="A434" i="11"/>
  <c r="G433" i="11"/>
  <c r="F433" i="11"/>
  <c r="U436" i="11" s="1"/>
  <c r="G475" i="51" s="1"/>
  <c r="C433" i="11"/>
  <c r="B433" i="11"/>
  <c r="C432" i="11"/>
  <c r="A432" i="11"/>
  <c r="C431" i="11"/>
  <c r="G429" i="11"/>
  <c r="F429" i="11"/>
  <c r="U428" i="11"/>
  <c r="G467" i="51" s="1"/>
  <c r="C428" i="11"/>
  <c r="B428" i="11"/>
  <c r="C419" i="11"/>
  <c r="C411" i="11"/>
  <c r="C396" i="11"/>
  <c r="U394" i="11"/>
  <c r="G425" i="51" s="1"/>
  <c r="C386" i="11"/>
  <c r="C377" i="11"/>
  <c r="C369" i="11"/>
  <c r="C359" i="11"/>
  <c r="J351" i="11"/>
  <c r="I351" i="11"/>
  <c r="G351" i="11"/>
  <c r="C350" i="11"/>
  <c r="A350" i="11"/>
  <c r="C349" i="11"/>
  <c r="C348" i="11"/>
  <c r="C347" i="11"/>
  <c r="U346" i="11"/>
  <c r="C346" i="11"/>
  <c r="B346" i="11"/>
  <c r="C345" i="11"/>
  <c r="A345" i="11"/>
  <c r="C344" i="11"/>
  <c r="C343" i="11"/>
  <c r="C342" i="11"/>
  <c r="C339" i="11"/>
  <c r="G330" i="11"/>
  <c r="F330" i="11"/>
  <c r="C321" i="11"/>
  <c r="C311" i="11"/>
  <c r="U309" i="11"/>
  <c r="G335" i="51" s="1"/>
  <c r="C301" i="11"/>
  <c r="C284" i="11"/>
  <c r="C274" i="11"/>
  <c r="C265" i="11"/>
  <c r="A265" i="11"/>
  <c r="C259" i="11"/>
  <c r="C258" i="11"/>
  <c r="C257" i="11"/>
  <c r="C256" i="11"/>
  <c r="C255" i="11"/>
  <c r="C254" i="11"/>
  <c r="C253" i="11"/>
  <c r="C252" i="11"/>
  <c r="C251" i="11"/>
  <c r="C250" i="11"/>
  <c r="B250" i="11"/>
  <c r="C240" i="11"/>
  <c r="U237" i="11"/>
  <c r="G254" i="51" s="1"/>
  <c r="I231" i="11"/>
  <c r="G231" i="11"/>
  <c r="F231" i="11"/>
  <c r="U230" i="11"/>
  <c r="G247" i="51" s="1"/>
  <c r="C230" i="11"/>
  <c r="B230" i="11"/>
  <c r="C214" i="11"/>
  <c r="H205" i="11"/>
  <c r="G205" i="11"/>
  <c r="F205" i="11"/>
  <c r="U204" i="11"/>
  <c r="G217" i="51" s="1"/>
  <c r="C204" i="11"/>
  <c r="B204" i="11"/>
  <c r="C195" i="11"/>
  <c r="A195" i="11"/>
  <c r="O194" i="11"/>
  <c r="G194" i="11"/>
  <c r="C187" i="11"/>
  <c r="U180" i="11"/>
  <c r="G190" i="51" s="1"/>
  <c r="C177" i="11"/>
  <c r="A177" i="11"/>
  <c r="C170" i="11"/>
  <c r="C169" i="11"/>
  <c r="B169" i="11"/>
  <c r="C168" i="11"/>
  <c r="A168" i="11"/>
  <c r="C167" i="11"/>
  <c r="A167" i="11"/>
  <c r="C166" i="11"/>
  <c r="C165" i="11"/>
  <c r="C164" i="11"/>
  <c r="G163" i="11"/>
  <c r="G164" i="11" s="1"/>
  <c r="G165" i="11" s="1"/>
  <c r="G166" i="11" s="1"/>
  <c r="F163" i="11"/>
  <c r="C163" i="11"/>
  <c r="C162" i="11"/>
  <c r="C160" i="11"/>
  <c r="C150" i="11"/>
  <c r="C145" i="11"/>
  <c r="U139" i="11"/>
  <c r="G141" i="51" s="1"/>
  <c r="C135" i="11"/>
  <c r="F130" i="11"/>
  <c r="H129" i="11"/>
  <c r="U126" i="11"/>
  <c r="U127" i="11" s="1"/>
  <c r="G128" i="51" s="1"/>
  <c r="C126" i="11"/>
  <c r="B126" i="11"/>
  <c r="C120" i="11"/>
  <c r="C109" i="11"/>
  <c r="B109" i="11"/>
  <c r="C99" i="11"/>
  <c r="C90" i="11"/>
  <c r="C82" i="11"/>
  <c r="A82" i="11"/>
  <c r="C81" i="11"/>
  <c r="O80" i="11"/>
  <c r="O81" i="11" s="1"/>
  <c r="H80" i="11"/>
  <c r="H81" i="11" s="1"/>
  <c r="H92" i="11" s="1"/>
  <c r="G80" i="11"/>
  <c r="G81" i="11" s="1"/>
  <c r="F80" i="11"/>
  <c r="F81" i="11" s="1"/>
  <c r="C80" i="11"/>
  <c r="U79" i="11"/>
  <c r="G76" i="51" s="1"/>
  <c r="J76" i="51" s="1"/>
  <c r="C79" i="11"/>
  <c r="B79" i="11"/>
  <c r="C78" i="11"/>
  <c r="A78" i="11"/>
  <c r="C77" i="11"/>
  <c r="C76" i="11"/>
  <c r="H75" i="11"/>
  <c r="H76" i="11" s="1"/>
  <c r="H77" i="11" s="1"/>
  <c r="H83" i="11" s="1"/>
  <c r="G75" i="11"/>
  <c r="G76" i="11" s="1"/>
  <c r="G77" i="11" s="1"/>
  <c r="G83" i="11" s="1"/>
  <c r="F75" i="11"/>
  <c r="F76" i="11" s="1"/>
  <c r="C75" i="11"/>
  <c r="U74" i="11"/>
  <c r="G71" i="51" s="1"/>
  <c r="C74" i="11"/>
  <c r="B74" i="11"/>
  <c r="C73" i="11"/>
  <c r="A73" i="11"/>
  <c r="C57" i="11"/>
  <c r="B57" i="11"/>
  <c r="C47" i="11"/>
  <c r="O38" i="11"/>
  <c r="H38" i="11"/>
  <c r="G38" i="11"/>
  <c r="F38" i="11"/>
  <c r="U37" i="11"/>
  <c r="G37" i="51" s="1"/>
  <c r="J37" i="51" s="1"/>
  <c r="C37" i="11"/>
  <c r="B37" i="11"/>
  <c r="F28" i="11"/>
  <c r="C27" i="11"/>
  <c r="C17" i="11"/>
  <c r="G50" i="11"/>
  <c r="F49" i="11"/>
  <c r="F149" i="20"/>
  <c r="K57" i="20"/>
  <c r="B208" i="50"/>
  <c r="H62" i="42"/>
  <c r="I62" i="42" s="1"/>
  <c r="J62" i="42"/>
  <c r="H63" i="42"/>
  <c r="I63" i="42" s="1"/>
  <c r="J63" i="42"/>
  <c r="H64" i="42"/>
  <c r="I64" i="42" s="1"/>
  <c r="J64" i="42"/>
  <c r="J65" i="42"/>
  <c r="H69" i="42"/>
  <c r="I69" i="42" s="1"/>
  <c r="J69" i="42"/>
  <c r="H70" i="42"/>
  <c r="I70" i="42" s="1"/>
  <c r="J70" i="42"/>
  <c r="H71" i="42"/>
  <c r="I71" i="42" s="1"/>
  <c r="J71" i="42"/>
  <c r="H102" i="42"/>
  <c r="I102" i="42" s="1"/>
  <c r="J102" i="42"/>
  <c r="H103" i="42"/>
  <c r="I103" i="42" s="1"/>
  <c r="J103" i="42"/>
  <c r="H104" i="42"/>
  <c r="I104" i="42" s="1"/>
  <c r="J104" i="42"/>
  <c r="J105" i="42"/>
  <c r="H109" i="42"/>
  <c r="I109" i="42" s="1"/>
  <c r="J109" i="42"/>
  <c r="H110" i="42"/>
  <c r="I110" i="42" s="1"/>
  <c r="J110" i="42"/>
  <c r="H111" i="42"/>
  <c r="I111" i="42" s="1"/>
  <c r="J111" i="42"/>
  <c r="E3" i="11"/>
  <c r="E4" i="11"/>
  <c r="E2" i="11"/>
  <c r="U702" i="11" l="1"/>
  <c r="G779" i="51" s="1"/>
  <c r="L779" i="51" s="1"/>
  <c r="L16" i="51"/>
  <c r="J15" i="51"/>
  <c r="J688" i="51"/>
  <c r="L11" i="51"/>
  <c r="J12" i="51"/>
  <c r="L55" i="51"/>
  <c r="J123" i="51"/>
  <c r="L417" i="51"/>
  <c r="L517" i="51"/>
  <c r="J465" i="51"/>
  <c r="F43" i="51"/>
  <c r="F74" i="51"/>
  <c r="L159" i="51"/>
  <c r="L163" i="51"/>
  <c r="L263" i="51"/>
  <c r="L315" i="51"/>
  <c r="O787" i="51"/>
  <c r="F89" i="51"/>
  <c r="F127" i="51" s="1"/>
  <c r="F321" i="51" s="1"/>
  <c r="F366" i="51" s="1"/>
  <c r="F411" i="51" s="1"/>
  <c r="F596" i="51" s="1"/>
  <c r="F662" i="51" s="1"/>
  <c r="F762" i="51" s="1"/>
  <c r="L167" i="51"/>
  <c r="L390" i="51"/>
  <c r="J57" i="51"/>
  <c r="J109" i="51"/>
  <c r="G667" i="51"/>
  <c r="L161" i="51"/>
  <c r="L13" i="51"/>
  <c r="L98" i="51"/>
  <c r="L113" i="51"/>
  <c r="L17" i="51"/>
  <c r="L124" i="51"/>
  <c r="L24" i="51"/>
  <c r="L434" i="51"/>
  <c r="J634" i="51"/>
  <c r="J717" i="51"/>
  <c r="L590" i="51"/>
  <c r="J165" i="51"/>
  <c r="J181" i="51"/>
  <c r="L266" i="51"/>
  <c r="L529" i="51"/>
  <c r="J133" i="51"/>
  <c r="U695" i="11"/>
  <c r="G771" i="51" s="1"/>
  <c r="G609" i="11"/>
  <c r="G612" i="11" s="1"/>
  <c r="L433" i="51"/>
  <c r="L121" i="51"/>
  <c r="L257" i="51"/>
  <c r="L373" i="51"/>
  <c r="J685" i="51"/>
  <c r="J783" i="51"/>
  <c r="O783" i="51" s="1"/>
  <c r="U687" i="11"/>
  <c r="U688" i="11" s="1"/>
  <c r="L522" i="51"/>
  <c r="U526" i="11"/>
  <c r="U638" i="11"/>
  <c r="G708" i="51" s="1"/>
  <c r="L192" i="51"/>
  <c r="G127" i="51"/>
  <c r="U347" i="11"/>
  <c r="G375" i="51"/>
  <c r="G601" i="51"/>
  <c r="L37" i="51"/>
  <c r="U163" i="11"/>
  <c r="G172" i="51" s="1"/>
  <c r="J172" i="51" s="1"/>
  <c r="U692" i="11"/>
  <c r="G767" i="51"/>
  <c r="J111" i="51"/>
  <c r="L686" i="51"/>
  <c r="J686" i="51"/>
  <c r="U652" i="11"/>
  <c r="G723" i="51" s="1"/>
  <c r="U680" i="11"/>
  <c r="G756" i="51" s="1"/>
  <c r="U551" i="11"/>
  <c r="G607" i="51" s="1"/>
  <c r="U75" i="11"/>
  <c r="G72" i="51" s="1"/>
  <c r="L72" i="51" s="1"/>
  <c r="U433" i="11"/>
  <c r="G472" i="51" s="1"/>
  <c r="U549" i="11"/>
  <c r="G605" i="51" s="1"/>
  <c r="U649" i="11"/>
  <c r="G720" i="51" s="1"/>
  <c r="F220" i="51"/>
  <c r="J440" i="51"/>
  <c r="J436" i="51"/>
  <c r="L154" i="51"/>
  <c r="J438" i="51"/>
  <c r="J439" i="51"/>
  <c r="J721" i="51"/>
  <c r="J238" i="51"/>
  <c r="J265" i="51"/>
  <c r="L292" i="51"/>
  <c r="J54" i="51"/>
  <c r="L327" i="51"/>
  <c r="L736" i="51"/>
  <c r="L14" i="51"/>
  <c r="L122" i="51"/>
  <c r="J147" i="51"/>
  <c r="L274" i="51"/>
  <c r="L343" i="51"/>
  <c r="L547" i="51"/>
  <c r="L592" i="51"/>
  <c r="L782" i="51"/>
  <c r="L784" i="51" s="1"/>
  <c r="F57" i="51"/>
  <c r="F118" i="51"/>
  <c r="F98" i="51"/>
  <c r="F133" i="51" s="1"/>
  <c r="L71" i="51"/>
  <c r="F47" i="51"/>
  <c r="F78" i="51"/>
  <c r="L76" i="51"/>
  <c r="F538" i="51"/>
  <c r="F474" i="51"/>
  <c r="F507" i="51" s="1"/>
  <c r="F335" i="51"/>
  <c r="F382" i="51" s="1"/>
  <c r="F425" i="51" s="1"/>
  <c r="F677" i="51" s="1"/>
  <c r="L58" i="51"/>
  <c r="F284" i="51"/>
  <c r="F359" i="51" s="1"/>
  <c r="F406" i="51" s="1"/>
  <c r="F457" i="51" s="1"/>
  <c r="F568" i="51" s="1"/>
  <c r="F709" i="51" s="1"/>
  <c r="F757" i="51" s="1"/>
  <c r="F183" i="51"/>
  <c r="F212" i="51" s="1"/>
  <c r="F247" i="51" s="1"/>
  <c r="F294" i="51" s="1"/>
  <c r="F329" i="51" s="1"/>
  <c r="F375" i="51" s="1"/>
  <c r="F169" i="51"/>
  <c r="F324" i="51"/>
  <c r="F370" i="51" s="1"/>
  <c r="F540" i="51"/>
  <c r="F476" i="51"/>
  <c r="F509" i="51" s="1"/>
  <c r="F337" i="51"/>
  <c r="F384" i="51" s="1"/>
  <c r="F427" i="51" s="1"/>
  <c r="F679" i="51" s="1"/>
  <c r="J110" i="51"/>
  <c r="L195" i="51"/>
  <c r="F325" i="51"/>
  <c r="F371" i="51" s="1"/>
  <c r="F170" i="51"/>
  <c r="F136" i="51"/>
  <c r="F174" i="51"/>
  <c r="J146" i="51"/>
  <c r="J683" i="51"/>
  <c r="J388" i="51"/>
  <c r="J347" i="51"/>
  <c r="F42" i="51"/>
  <c r="J71" i="51"/>
  <c r="F175" i="51"/>
  <c r="F137" i="51"/>
  <c r="J338" i="51"/>
  <c r="F545" i="51"/>
  <c r="F481" i="51"/>
  <c r="F512" i="51" s="1"/>
  <c r="J351" i="51"/>
  <c r="J141" i="51"/>
  <c r="L110" i="51"/>
  <c r="L146" i="51"/>
  <c r="F195" i="51"/>
  <c r="F226" i="51" s="1"/>
  <c r="F259" i="51" s="1"/>
  <c r="F306" i="51" s="1"/>
  <c r="F339" i="51"/>
  <c r="F386" i="51" s="1"/>
  <c r="F429" i="51" s="1"/>
  <c r="F681" i="51" s="1"/>
  <c r="L278" i="51"/>
  <c r="L354" i="51"/>
  <c r="F667" i="51"/>
  <c r="F633" i="51"/>
  <c r="F716" i="51" s="1"/>
  <c r="L276" i="51"/>
  <c r="J278" i="51"/>
  <c r="J401" i="51"/>
  <c r="F311" i="51"/>
  <c r="F484" i="51" s="1"/>
  <c r="L112" i="51"/>
  <c r="L128" i="51"/>
  <c r="J144" i="51"/>
  <c r="L197" i="51"/>
  <c r="J166" i="51"/>
  <c r="L168" i="51"/>
  <c r="L258" i="51"/>
  <c r="J197" i="51"/>
  <c r="L204" i="51"/>
  <c r="F504" i="51"/>
  <c r="F221" i="51"/>
  <c r="F505" i="51" s="1"/>
  <c r="J230" i="51"/>
  <c r="J231" i="51"/>
  <c r="J270" i="51"/>
  <c r="L272" i="51"/>
  <c r="J274" i="51"/>
  <c r="L279" i="51"/>
  <c r="L550" i="51"/>
  <c r="L316" i="51"/>
  <c r="J340" i="51"/>
  <c r="L59" i="51"/>
  <c r="L217" i="51"/>
  <c r="L377" i="51"/>
  <c r="J143" i="51"/>
  <c r="J162" i="51"/>
  <c r="L164" i="51"/>
  <c r="L277" i="51"/>
  <c r="L193" i="51"/>
  <c r="L194" i="51"/>
  <c r="F196" i="51"/>
  <c r="F227" i="51" s="1"/>
  <c r="F260" i="51" s="1"/>
  <c r="F307" i="51" s="1"/>
  <c r="J225" i="51"/>
  <c r="J228" i="51"/>
  <c r="L245" i="51"/>
  <c r="J258" i="51"/>
  <c r="J276" i="51"/>
  <c r="J304" i="51"/>
  <c r="J339" i="51"/>
  <c r="F539" i="51"/>
  <c r="F475" i="51"/>
  <c r="F508" i="51" s="1"/>
  <c r="F336" i="51"/>
  <c r="F383" i="51" s="1"/>
  <c r="F426" i="51" s="1"/>
  <c r="F678" i="51" s="1"/>
  <c r="L145" i="51"/>
  <c r="J128" i="51"/>
  <c r="J145" i="51"/>
  <c r="J689" i="51"/>
  <c r="J153" i="51"/>
  <c r="L160" i="51"/>
  <c r="J195" i="51"/>
  <c r="L231" i="51"/>
  <c r="J256" i="51"/>
  <c r="J272" i="51"/>
  <c r="J275" i="51"/>
  <c r="J303" i="51"/>
  <c r="J341" i="51"/>
  <c r="J149" i="51"/>
  <c r="J150" i="51"/>
  <c r="J154" i="51"/>
  <c r="J155" i="51"/>
  <c r="J156" i="51"/>
  <c r="F499" i="51"/>
  <c r="F581" i="51" s="1"/>
  <c r="F380" i="51"/>
  <c r="F270" i="51"/>
  <c r="F345" i="51" s="1"/>
  <c r="F392" i="51" s="1"/>
  <c r="F443" i="51" s="1"/>
  <c r="F282" i="51"/>
  <c r="F357" i="51" s="1"/>
  <c r="F404" i="51" s="1"/>
  <c r="F455" i="51" s="1"/>
  <c r="F566" i="51" s="1"/>
  <c r="F707" i="51" s="1"/>
  <c r="F755" i="51" s="1"/>
  <c r="F771" i="51" s="1"/>
  <c r="J549" i="51"/>
  <c r="J354" i="51"/>
  <c r="J377" i="51"/>
  <c r="J428" i="51"/>
  <c r="J431" i="51"/>
  <c r="L436" i="51"/>
  <c r="J516" i="51"/>
  <c r="L152" i="51"/>
  <c r="L690" i="51"/>
  <c r="L438" i="51"/>
  <c r="L691" i="51"/>
  <c r="L439" i="51"/>
  <c r="L692" i="51"/>
  <c r="L440" i="51"/>
  <c r="L232" i="51"/>
  <c r="F271" i="51"/>
  <c r="F346" i="51" s="1"/>
  <c r="F393" i="51" s="1"/>
  <c r="F444" i="51" s="1"/>
  <c r="J550" i="51"/>
  <c r="J386" i="51"/>
  <c r="J398" i="51"/>
  <c r="L233" i="51"/>
  <c r="L549" i="51"/>
  <c r="J385" i="51"/>
  <c r="J437" i="51"/>
  <c r="J452" i="51"/>
  <c r="J449" i="51"/>
  <c r="J477" i="51"/>
  <c r="J540" i="51"/>
  <c r="J563" i="51"/>
  <c r="L668" i="51"/>
  <c r="L602" i="51"/>
  <c r="J523" i="51"/>
  <c r="J559" i="51"/>
  <c r="J692" i="51"/>
  <c r="K55" i="8"/>
  <c r="L55" i="8" s="1"/>
  <c r="F550" i="11"/>
  <c r="G706" i="51"/>
  <c r="G754" i="51"/>
  <c r="U639" i="11"/>
  <c r="G709" i="51" s="1"/>
  <c r="F640" i="11"/>
  <c r="F77" i="11"/>
  <c r="U81" i="11"/>
  <c r="G78" i="51" s="1"/>
  <c r="G575" i="51"/>
  <c r="G716" i="51"/>
  <c r="F651" i="11"/>
  <c r="F164" i="11"/>
  <c r="F681" i="11"/>
  <c r="I72" i="42"/>
  <c r="I112" i="42"/>
  <c r="O17" i="51" l="1"/>
  <c r="J18" i="51"/>
  <c r="I608" i="11"/>
  <c r="U607" i="11"/>
  <c r="G670" i="51" s="1"/>
  <c r="F608" i="11"/>
  <c r="J784" i="51"/>
  <c r="J779" i="51"/>
  <c r="J72" i="51"/>
  <c r="G763" i="51"/>
  <c r="J763" i="51" s="1"/>
  <c r="U349" i="11"/>
  <c r="G378" i="51" s="1"/>
  <c r="G376" i="51"/>
  <c r="P783" i="51"/>
  <c r="U693" i="11"/>
  <c r="G769" i="51" s="1"/>
  <c r="G768" i="51"/>
  <c r="U689" i="11"/>
  <c r="G765" i="51" s="1"/>
  <c r="G764" i="51"/>
  <c r="G578" i="51"/>
  <c r="U527" i="11"/>
  <c r="J445" i="51"/>
  <c r="J448" i="51"/>
  <c r="J394" i="51"/>
  <c r="L477" i="51"/>
  <c r="L304" i="51"/>
  <c r="J78" i="51"/>
  <c r="L18" i="51"/>
  <c r="P17" i="51"/>
  <c r="L270" i="51"/>
  <c r="L340" i="51"/>
  <c r="J337" i="51"/>
  <c r="L349" i="51"/>
  <c r="J478" i="51"/>
  <c r="J305" i="51"/>
  <c r="J273" i="51"/>
  <c r="L721" i="51"/>
  <c r="J396" i="51"/>
  <c r="J392" i="51"/>
  <c r="L256" i="51"/>
  <c r="J226" i="51"/>
  <c r="J345" i="51"/>
  <c r="F621" i="51"/>
  <c r="F653" i="51" s="1"/>
  <c r="F519" i="51"/>
  <c r="L541" i="51"/>
  <c r="J774" i="51"/>
  <c r="J680" i="51"/>
  <c r="J556" i="51"/>
  <c r="J387" i="51"/>
  <c r="F179" i="51"/>
  <c r="F243" i="51" s="1"/>
  <c r="F290" i="51" s="1"/>
  <c r="F281" i="51"/>
  <c r="F356" i="51" s="1"/>
  <c r="F403" i="51" s="1"/>
  <c r="F51" i="51"/>
  <c r="F82" i="51"/>
  <c r="F149" i="51"/>
  <c r="F150" i="51" s="1"/>
  <c r="F152" i="51" s="1"/>
  <c r="F153" i="51" s="1"/>
  <c r="F154" i="51" s="1"/>
  <c r="F155" i="51" s="1"/>
  <c r="F156" i="51" s="1"/>
  <c r="F168" i="51" s="1"/>
  <c r="F327" i="51"/>
  <c r="F343" i="51" s="1"/>
  <c r="L738" i="51"/>
  <c r="L625" i="51"/>
  <c r="L341" i="51"/>
  <c r="J346" i="51"/>
  <c r="L153" i="51"/>
  <c r="J509" i="51"/>
  <c r="J476" i="51"/>
  <c r="F612" i="51"/>
  <c r="F644" i="51" s="1"/>
  <c r="F728" i="51" s="1"/>
  <c r="F584" i="51"/>
  <c r="L275" i="51"/>
  <c r="L739" i="51"/>
  <c r="L626" i="51"/>
  <c r="J277" i="51"/>
  <c r="J752" i="51"/>
  <c r="J704" i="51"/>
  <c r="L351" i="51"/>
  <c r="L401" i="51"/>
  <c r="F543" i="51"/>
  <c r="F479" i="51"/>
  <c r="F510" i="51" s="1"/>
  <c r="L144" i="51"/>
  <c r="F185" i="51"/>
  <c r="F249" i="51" s="1"/>
  <c r="F296" i="51" s="1"/>
  <c r="F331" i="51" s="1"/>
  <c r="F286" i="51"/>
  <c r="F361" i="51" s="1"/>
  <c r="F186" i="51"/>
  <c r="F250" i="51" s="1"/>
  <c r="F297" i="51" s="1"/>
  <c r="F326" i="51" s="1"/>
  <c r="L127" i="51"/>
  <c r="J196" i="51"/>
  <c r="F184" i="51"/>
  <c r="F248" i="51" s="1"/>
  <c r="F295" i="51" s="1"/>
  <c r="F330" i="51" s="1"/>
  <c r="F376" i="51" s="1"/>
  <c r="F285" i="51"/>
  <c r="F360" i="51" s="1"/>
  <c r="F407" i="51" s="1"/>
  <c r="F458" i="51" s="1"/>
  <c r="F569" i="51" s="1"/>
  <c r="F710" i="51" s="1"/>
  <c r="F758" i="51" s="1"/>
  <c r="J217" i="51"/>
  <c r="F280" i="51"/>
  <c r="F355" i="51" s="1"/>
  <c r="F402" i="51" s="1"/>
  <c r="F178" i="51"/>
  <c r="F209" i="51" s="1"/>
  <c r="F467" i="51"/>
  <c r="F419" i="51"/>
  <c r="F202" i="51"/>
  <c r="F121" i="51"/>
  <c r="F122" i="51" s="1"/>
  <c r="F123" i="51" s="1"/>
  <c r="F124" i="51" s="1"/>
  <c r="J739" i="51"/>
  <c r="J626" i="51"/>
  <c r="L239" i="51"/>
  <c r="F554" i="51"/>
  <c r="F695" i="51" s="1"/>
  <c r="F743" i="51" s="1"/>
  <c r="F514" i="51"/>
  <c r="J205" i="51"/>
  <c r="J585" i="51"/>
  <c r="L347" i="51"/>
  <c r="J261" i="51"/>
  <c r="J271" i="51"/>
  <c r="L196" i="51"/>
  <c r="F618" i="51"/>
  <c r="F650" i="51" s="1"/>
  <c r="F734" i="51" s="1"/>
  <c r="F776" i="51" s="1"/>
  <c r="F588" i="51"/>
  <c r="J127" i="51"/>
  <c r="L226" i="51"/>
  <c r="F585" i="51"/>
  <c r="F613" i="51"/>
  <c r="F645" i="51" s="1"/>
  <c r="F729" i="51" s="1"/>
  <c r="F555" i="51"/>
  <c r="F696" i="51" s="1"/>
  <c r="F744" i="51" s="1"/>
  <c r="F515" i="51"/>
  <c r="J738" i="51"/>
  <c r="J625" i="51"/>
  <c r="J748" i="51"/>
  <c r="J700" i="51"/>
  <c r="L271" i="51"/>
  <c r="L339" i="51"/>
  <c r="F544" i="51"/>
  <c r="F480" i="51"/>
  <c r="F511" i="51" s="1"/>
  <c r="L352" i="51"/>
  <c r="L162" i="51"/>
  <c r="J541" i="51"/>
  <c r="L657" i="51"/>
  <c r="L488" i="51"/>
  <c r="L478" i="51"/>
  <c r="L305" i="51"/>
  <c r="L228" i="51"/>
  <c r="J681" i="51"/>
  <c r="J429" i="51"/>
  <c r="J349" i="51"/>
  <c r="J353" i="51"/>
  <c r="L353" i="51"/>
  <c r="J190" i="51"/>
  <c r="J560" i="51"/>
  <c r="F46" i="51"/>
  <c r="F77" i="51"/>
  <c r="F611" i="51"/>
  <c r="F643" i="51" s="1"/>
  <c r="F727" i="51" s="1"/>
  <c r="F773" i="51" s="1"/>
  <c r="F583" i="51"/>
  <c r="F553" i="11"/>
  <c r="U550" i="11"/>
  <c r="G606" i="51" s="1"/>
  <c r="F165" i="11"/>
  <c r="U164" i="11"/>
  <c r="G173" i="51" s="1"/>
  <c r="J173" i="51" s="1"/>
  <c r="U77" i="11"/>
  <c r="G74" i="51" s="1"/>
  <c r="F83" i="11"/>
  <c r="U640" i="11"/>
  <c r="G710" i="51" s="1"/>
  <c r="F641" i="11"/>
  <c r="U641" i="11" s="1"/>
  <c r="G711" i="51" s="1"/>
  <c r="F682" i="11"/>
  <c r="U681" i="11"/>
  <c r="G757" i="51" s="1"/>
  <c r="U651" i="11"/>
  <c r="G722" i="51" s="1"/>
  <c r="F654" i="11"/>
  <c r="F609" i="11" l="1"/>
  <c r="U608" i="11"/>
  <c r="U529" i="11"/>
  <c r="G581" i="51" s="1"/>
  <c r="J581" i="51" s="1"/>
  <c r="G579" i="51"/>
  <c r="L173" i="51"/>
  <c r="J74" i="51"/>
  <c r="L74" i="51"/>
  <c r="J749" i="51"/>
  <c r="J701" i="51"/>
  <c r="J400" i="51"/>
  <c r="L273" i="51"/>
  <c r="L346" i="51"/>
  <c r="F420" i="51"/>
  <c r="F468" i="51"/>
  <c r="F532" i="51" s="1"/>
  <c r="F578" i="51" s="1"/>
  <c r="F605" i="51" s="1"/>
  <c r="F637" i="51" s="1"/>
  <c r="F671" i="51" s="1"/>
  <c r="F720" i="51" s="1"/>
  <c r="F768" i="51" s="1"/>
  <c r="L338" i="51"/>
  <c r="L350" i="51"/>
  <c r="J682" i="51"/>
  <c r="J430" i="51"/>
  <c r="L396" i="51"/>
  <c r="L345" i="51"/>
  <c r="L261" i="51"/>
  <c r="F587" i="51"/>
  <c r="F617" i="51"/>
  <c r="F649" i="51" s="1"/>
  <c r="F733" i="51" s="1"/>
  <c r="L394" i="51"/>
  <c r="L205" i="51"/>
  <c r="F531" i="51"/>
  <c r="F577" i="51" s="1"/>
  <c r="F604" i="51" s="1"/>
  <c r="F636" i="51" s="1"/>
  <c r="F670" i="51" s="1"/>
  <c r="F719" i="51" s="1"/>
  <c r="F767" i="51" s="1"/>
  <c r="F496" i="51"/>
  <c r="J227" i="51"/>
  <c r="F616" i="51"/>
  <c r="F648" i="51" s="1"/>
  <c r="F732" i="51" s="1"/>
  <c r="F775" i="51" s="1"/>
  <c r="F586" i="51"/>
  <c r="L398" i="51"/>
  <c r="J352" i="51"/>
  <c r="J393" i="51"/>
  <c r="F454" i="51"/>
  <c r="F415" i="51"/>
  <c r="J745" i="51"/>
  <c r="J697" i="51"/>
  <c r="L303" i="51"/>
  <c r="J447" i="51"/>
  <c r="L400" i="51"/>
  <c r="L542" i="51"/>
  <c r="J614" i="51"/>
  <c r="L399" i="51"/>
  <c r="L227" i="51"/>
  <c r="J613" i="51"/>
  <c r="F213" i="51"/>
  <c r="F242" i="51"/>
  <c r="F289" i="51" s="1"/>
  <c r="F369" i="51"/>
  <c r="F378" i="51" s="1"/>
  <c r="F408" i="51"/>
  <c r="F459" i="51" s="1"/>
  <c r="F570" i="51" s="1"/>
  <c r="F711" i="51" s="1"/>
  <c r="F759" i="51" s="1"/>
  <c r="L78" i="51"/>
  <c r="L689" i="51"/>
  <c r="L437" i="51"/>
  <c r="L141" i="51"/>
  <c r="J259" i="51"/>
  <c r="L172" i="51"/>
  <c r="J542" i="51"/>
  <c r="J384" i="51"/>
  <c r="L387" i="51"/>
  <c r="F81" i="51"/>
  <c r="F218" i="51" s="1"/>
  <c r="F502" i="51" s="1"/>
  <c r="F50" i="51"/>
  <c r="L386" i="51"/>
  <c r="L259" i="51"/>
  <c r="J308" i="51"/>
  <c r="J658" i="51"/>
  <c r="J489" i="51"/>
  <c r="L778" i="51"/>
  <c r="L523" i="51"/>
  <c r="F313" i="51"/>
  <c r="F236" i="51"/>
  <c r="F238" i="51" s="1"/>
  <c r="F239" i="51" s="1"/>
  <c r="F245" i="51" s="1"/>
  <c r="F292" i="51" s="1"/>
  <c r="F204" i="51"/>
  <c r="F205" i="51" s="1"/>
  <c r="F453" i="51"/>
  <c r="F414" i="51"/>
  <c r="F599" i="51" s="1"/>
  <c r="L452" i="51"/>
  <c r="L388" i="51"/>
  <c r="F279" i="51"/>
  <c r="F354" i="51" s="1"/>
  <c r="F181" i="51"/>
  <c r="F193" i="51" s="1"/>
  <c r="F219" i="51"/>
  <c r="F503" i="51" s="1"/>
  <c r="F87" i="51"/>
  <c r="L614" i="51"/>
  <c r="J514" i="51"/>
  <c r="J443" i="51"/>
  <c r="J348" i="51"/>
  <c r="U556" i="11"/>
  <c r="G612" i="51" s="1"/>
  <c r="U553" i="11"/>
  <c r="G609" i="51" s="1"/>
  <c r="F683" i="11"/>
  <c r="U683" i="11" s="1"/>
  <c r="G759" i="51" s="1"/>
  <c r="U682" i="11"/>
  <c r="G758" i="51" s="1"/>
  <c r="U654" i="11"/>
  <c r="G725" i="51" s="1"/>
  <c r="U657" i="11"/>
  <c r="G728" i="51" s="1"/>
  <c r="U165" i="11"/>
  <c r="G174" i="51" s="1"/>
  <c r="J174" i="51" s="1"/>
  <c r="F166" i="11"/>
  <c r="U166" i="11" s="1"/>
  <c r="G175" i="51" s="1"/>
  <c r="L581" i="51" l="1"/>
  <c r="U610" i="11"/>
  <c r="G673" i="51" s="1"/>
  <c r="G671" i="51"/>
  <c r="F612" i="11"/>
  <c r="U612" i="11" s="1"/>
  <c r="G675" i="51" s="1"/>
  <c r="U609" i="11"/>
  <c r="G672" i="51" s="1"/>
  <c r="J175" i="51"/>
  <c r="L175" i="51"/>
  <c r="L730" i="51"/>
  <c r="L646" i="51"/>
  <c r="J512" i="51"/>
  <c r="J481" i="51"/>
  <c r="J729" i="51"/>
  <c r="J645" i="51"/>
  <c r="J558" i="51"/>
  <c r="L585" i="51"/>
  <c r="L540" i="51"/>
  <c r="J399" i="51"/>
  <c r="L445" i="51"/>
  <c r="L308" i="51"/>
  <c r="L397" i="51"/>
  <c r="L348" i="51"/>
  <c r="L683" i="51"/>
  <c r="L431" i="51"/>
  <c r="J545" i="51"/>
  <c r="J588" i="51"/>
  <c r="L681" i="51"/>
  <c r="L429" i="51"/>
  <c r="L682" i="51"/>
  <c r="L430" i="51"/>
  <c r="J615" i="51"/>
  <c r="J306" i="51"/>
  <c r="F765" i="51"/>
  <c r="F769" i="51"/>
  <c r="L260" i="51"/>
  <c r="L174" i="51"/>
  <c r="L450" i="51"/>
  <c r="L615" i="51"/>
  <c r="L392" i="51"/>
  <c r="L447" i="51"/>
  <c r="J395" i="51"/>
  <c r="J554" i="51"/>
  <c r="F194" i="51"/>
  <c r="F258" i="51" s="1"/>
  <c r="F257" i="51"/>
  <c r="F304" i="51" s="1"/>
  <c r="F631" i="51"/>
  <c r="F665" i="51"/>
  <c r="F486" i="51"/>
  <c r="F315" i="51"/>
  <c r="F316" i="51" s="1"/>
  <c r="F317" i="51" s="1"/>
  <c r="L190" i="51"/>
  <c r="F673" i="51"/>
  <c r="F722" i="51" s="1"/>
  <c r="F723" i="51" s="1"/>
  <c r="F470" i="51"/>
  <c r="F421" i="51"/>
  <c r="L337" i="51"/>
  <c r="J515" i="51"/>
  <c r="J444" i="51"/>
  <c r="L449" i="51"/>
  <c r="J260" i="51"/>
  <c r="L658" i="51"/>
  <c r="L489" i="51"/>
  <c r="J254" i="51"/>
  <c r="L393" i="51"/>
  <c r="J451" i="51"/>
  <c r="F373" i="51"/>
  <c r="F390" i="51" s="1"/>
  <c r="F401" i="51"/>
  <c r="L563" i="51"/>
  <c r="F462" i="51"/>
  <c r="F493" i="51" s="1"/>
  <c r="F497" i="51" s="1"/>
  <c r="F526" i="51" s="1"/>
  <c r="F564" i="51"/>
  <c r="L306" i="51"/>
  <c r="J679" i="51"/>
  <c r="J427" i="51"/>
  <c r="J730" i="51"/>
  <c r="J646" i="51"/>
  <c r="L451" i="51"/>
  <c r="L476" i="51"/>
  <c r="L509" i="51"/>
  <c r="F565" i="51"/>
  <c r="F463" i="51"/>
  <c r="F527" i="51" s="1"/>
  <c r="L385" i="51"/>
  <c r="J672" i="51" l="1"/>
  <c r="L672" i="51"/>
  <c r="L586" i="51"/>
  <c r="L543" i="51"/>
  <c r="L560" i="51"/>
  <c r="F534" i="51"/>
  <c r="F469" i="51"/>
  <c r="F541" i="51"/>
  <c r="F614" i="51" s="1"/>
  <c r="F646" i="51" s="1"/>
  <c r="F730" i="51" s="1"/>
  <c r="F477" i="51"/>
  <c r="L307" i="51"/>
  <c r="L481" i="51"/>
  <c r="L512" i="51"/>
  <c r="L562" i="51"/>
  <c r="L444" i="51"/>
  <c r="L515" i="51"/>
  <c r="L384" i="51"/>
  <c r="J247" i="51"/>
  <c r="F263" i="51"/>
  <c r="F265" i="51" s="1"/>
  <c r="F266" i="51" s="1"/>
  <c r="F267" i="51" s="1"/>
  <c r="F305" i="51"/>
  <c r="J446" i="51"/>
  <c r="L764" i="51"/>
  <c r="L443" i="51"/>
  <c r="L514" i="51"/>
  <c r="L731" i="51"/>
  <c r="L647" i="51"/>
  <c r="J731" i="51"/>
  <c r="J647" i="51"/>
  <c r="J618" i="51"/>
  <c r="L395" i="51"/>
  <c r="L448" i="51"/>
  <c r="L588" i="51"/>
  <c r="L545" i="51"/>
  <c r="L428" i="51"/>
  <c r="L763" i="51"/>
  <c r="L752" i="51"/>
  <c r="L704" i="51"/>
  <c r="J741" i="51"/>
  <c r="J764" i="51"/>
  <c r="J307" i="51"/>
  <c r="J740" i="51"/>
  <c r="F520" i="51"/>
  <c r="F522" i="51" s="1"/>
  <c r="F523" i="51" s="1"/>
  <c r="F529" i="51" s="1"/>
  <c r="F623" i="51"/>
  <c r="F488" i="51"/>
  <c r="F489" i="51" s="1"/>
  <c r="J510" i="51"/>
  <c r="J479" i="51"/>
  <c r="J747" i="51"/>
  <c r="J699" i="51"/>
  <c r="F706" i="51"/>
  <c r="F754" i="51" s="1"/>
  <c r="F574" i="51"/>
  <c r="F600" i="51" s="1"/>
  <c r="L510" i="51"/>
  <c r="L479" i="51"/>
  <c r="F705" i="51"/>
  <c r="F573" i="51"/>
  <c r="F452" i="51"/>
  <c r="F417" i="51"/>
  <c r="F433" i="51" s="1"/>
  <c r="F434" i="51" s="1"/>
  <c r="F436" i="51" s="1"/>
  <c r="F437" i="51" s="1"/>
  <c r="F438" i="51" s="1"/>
  <c r="F439" i="51" s="1"/>
  <c r="F440" i="51" s="1"/>
  <c r="J562" i="51"/>
  <c r="L247" i="51"/>
  <c r="J555" i="51"/>
  <c r="J743" i="51"/>
  <c r="J695" i="51"/>
  <c r="L558" i="51"/>
  <c r="L561" i="51"/>
  <c r="J586" i="51"/>
  <c r="J543" i="51"/>
  <c r="L556" i="51"/>
  <c r="J450" i="51"/>
  <c r="L613" i="51"/>
  <c r="J756" i="51"/>
  <c r="J708" i="51"/>
  <c r="L729" i="51" l="1"/>
  <c r="L645" i="51"/>
  <c r="J472" i="51"/>
  <c r="J587" i="51"/>
  <c r="J544" i="51"/>
  <c r="J335" i="51"/>
  <c r="L751" i="51"/>
  <c r="L703" i="51"/>
  <c r="L511" i="51"/>
  <c r="L480" i="51"/>
  <c r="F579" i="51"/>
  <c r="F606" i="51" s="1"/>
  <c r="F533" i="51"/>
  <c r="L616" i="51"/>
  <c r="J561" i="51"/>
  <c r="L745" i="51"/>
  <c r="L697" i="51"/>
  <c r="J616" i="51"/>
  <c r="L747" i="51"/>
  <c r="L699" i="51"/>
  <c r="J751" i="51"/>
  <c r="J703" i="51"/>
  <c r="F714" i="51"/>
  <c r="F753" i="51"/>
  <c r="F655" i="51"/>
  <c r="F657" i="51" s="1"/>
  <c r="F658" i="51" s="1"/>
  <c r="F625" i="51"/>
  <c r="F626" i="51" s="1"/>
  <c r="F627" i="51" s="1"/>
  <c r="F634" i="51" s="1"/>
  <c r="J474" i="51"/>
  <c r="L446" i="51"/>
  <c r="J650" i="51"/>
  <c r="J557" i="51"/>
  <c r="L593" i="51"/>
  <c r="J593" i="51"/>
  <c r="L555" i="51"/>
  <c r="J508" i="51"/>
  <c r="J475" i="51"/>
  <c r="L587" i="51"/>
  <c r="L544" i="51"/>
  <c r="L378" i="51"/>
  <c r="L750" i="51"/>
  <c r="L702" i="51"/>
  <c r="F666" i="51"/>
  <c r="F715" i="51" s="1"/>
  <c r="F632" i="51"/>
  <c r="L774" i="51"/>
  <c r="L680" i="51"/>
  <c r="L618" i="51"/>
  <c r="L554" i="51"/>
  <c r="F542" i="51"/>
  <c r="F478" i="51"/>
  <c r="L254" i="51"/>
  <c r="J707" i="51"/>
  <c r="J584" i="51"/>
  <c r="L749" i="51"/>
  <c r="L701" i="51"/>
  <c r="L741" i="51"/>
  <c r="J744" i="51"/>
  <c r="J696" i="51"/>
  <c r="F563" i="51"/>
  <c r="F465" i="51"/>
  <c r="J511" i="51"/>
  <c r="J480" i="51"/>
  <c r="L559" i="51"/>
  <c r="L679" i="51"/>
  <c r="L427" i="51"/>
  <c r="L740" i="51"/>
  <c r="J612" i="51" l="1"/>
  <c r="L617" i="51"/>
  <c r="L475" i="51"/>
  <c r="L508" i="51"/>
  <c r="L648" i="51"/>
  <c r="F638" i="51"/>
  <c r="F607" i="51"/>
  <c r="F639" i="51" s="1"/>
  <c r="J573" i="51"/>
  <c r="L762" i="51"/>
  <c r="L650" i="51"/>
  <c r="L673" i="51"/>
  <c r="J746" i="51"/>
  <c r="J698" i="51"/>
  <c r="L557" i="51"/>
  <c r="J376" i="51"/>
  <c r="L584" i="51"/>
  <c r="J617" i="51"/>
  <c r="L472" i="51"/>
  <c r="L375" i="51"/>
  <c r="J755" i="51"/>
  <c r="J771" i="51"/>
  <c r="F615" i="51"/>
  <c r="F647" i="51" s="1"/>
  <c r="F731" i="51" s="1"/>
  <c r="F736" i="51" s="1"/>
  <c r="F738" i="51" s="1"/>
  <c r="F739" i="51" s="1"/>
  <c r="F740" i="51" s="1"/>
  <c r="F547" i="51"/>
  <c r="F549" i="51" s="1"/>
  <c r="F550" i="51" s="1"/>
  <c r="F551" i="51" s="1"/>
  <c r="L743" i="51"/>
  <c r="L695" i="51"/>
  <c r="L696" i="51"/>
  <c r="L744" i="51"/>
  <c r="J648" i="51"/>
  <c r="J750" i="51"/>
  <c r="J702" i="51"/>
  <c r="J762" i="51"/>
  <c r="L700" i="51"/>
  <c r="L748" i="51"/>
  <c r="F704" i="51"/>
  <c r="F590" i="51"/>
  <c r="F592" i="51" s="1"/>
  <c r="F593" i="51" s="1"/>
  <c r="F602" i="51" s="1"/>
  <c r="F668" i="51" s="1"/>
  <c r="F685" i="51" s="1"/>
  <c r="F686" i="51" s="1"/>
  <c r="F688" i="51" s="1"/>
  <c r="F689" i="51" s="1"/>
  <c r="F690" i="51" s="1"/>
  <c r="F691" i="51" s="1"/>
  <c r="F692" i="51" s="1"/>
  <c r="J375" i="51"/>
  <c r="J776" i="51"/>
  <c r="J734" i="51"/>
  <c r="J609" i="51" l="1"/>
  <c r="L335" i="51"/>
  <c r="J677" i="51"/>
  <c r="J425" i="51"/>
  <c r="L711" i="51"/>
  <c r="F752" i="51"/>
  <c r="F778" i="51" s="1"/>
  <c r="F717" i="51"/>
  <c r="J678" i="51"/>
  <c r="J775" i="51"/>
  <c r="J732" i="51"/>
  <c r="L612" i="51"/>
  <c r="L757" i="51"/>
  <c r="L709" i="51"/>
  <c r="J754" i="51"/>
  <c r="J706" i="51"/>
  <c r="L775" i="51"/>
  <c r="L732" i="51"/>
  <c r="L376" i="51"/>
  <c r="J753" i="51"/>
  <c r="J714" i="51"/>
  <c r="J705" i="51"/>
  <c r="L733" i="51"/>
  <c r="L649" i="51"/>
  <c r="J728" i="51"/>
  <c r="J467" i="51"/>
  <c r="L746" i="51"/>
  <c r="L698" i="51"/>
  <c r="L474" i="51"/>
  <c r="L573" i="51"/>
  <c r="L467" i="51"/>
  <c r="J733" i="51"/>
  <c r="J649" i="51"/>
  <c r="L734" i="51"/>
  <c r="L776" i="51"/>
  <c r="L707" i="51"/>
  <c r="L723" i="51"/>
  <c r="L722" i="51"/>
  <c r="J574" i="51"/>
  <c r="J757" i="51"/>
  <c r="J709" i="51"/>
  <c r="J378" i="51" l="1"/>
  <c r="L579" i="51"/>
  <c r="J773" i="51"/>
  <c r="J727" i="51"/>
  <c r="L728" i="51"/>
  <c r="L771" i="51"/>
  <c r="L755" i="51"/>
  <c r="L756" i="51"/>
  <c r="L708" i="51"/>
  <c r="L754" i="51"/>
  <c r="L706" i="51"/>
  <c r="L769" i="51"/>
  <c r="L759" i="51"/>
  <c r="L765" i="51"/>
  <c r="L753" i="51"/>
  <c r="L705" i="51"/>
  <c r="L714" i="51"/>
  <c r="J758" i="51"/>
  <c r="J710" i="51"/>
  <c r="J497" i="51"/>
  <c r="L609" i="51"/>
  <c r="L574" i="51"/>
  <c r="L678" i="51"/>
  <c r="J725" i="51" l="1"/>
  <c r="J675" i="51"/>
  <c r="L497" i="51"/>
  <c r="J577" i="51"/>
  <c r="J578" i="51"/>
  <c r="L758" i="51"/>
  <c r="L710" i="51"/>
  <c r="J715" i="51"/>
  <c r="L577" i="51"/>
  <c r="L604" i="51"/>
  <c r="L607" i="51"/>
  <c r="L606" i="51"/>
  <c r="J673" i="51"/>
  <c r="L677" i="51"/>
  <c r="L425" i="51"/>
  <c r="L605" i="51" l="1"/>
  <c r="L578" i="51"/>
  <c r="J711" i="51"/>
  <c r="J605" i="51"/>
  <c r="J575" i="51"/>
  <c r="L725" i="51"/>
  <c r="L675" i="51"/>
  <c r="J723" i="51"/>
  <c r="J722" i="51"/>
  <c r="L727" i="51"/>
  <c r="L773" i="51"/>
  <c r="J604" i="51"/>
  <c r="L715" i="51"/>
  <c r="J579" i="51" l="1"/>
  <c r="J667" i="51"/>
  <c r="J601" i="51"/>
  <c r="J765" i="51"/>
  <c r="J759" i="51"/>
  <c r="J769" i="51"/>
  <c r="L670" i="51"/>
  <c r="J671" i="51" l="1"/>
  <c r="L719" i="51"/>
  <c r="L767" i="51"/>
  <c r="J606" i="51"/>
  <c r="L575" i="51"/>
  <c r="J670" i="51"/>
  <c r="J716" i="51"/>
  <c r="L671" i="51"/>
  <c r="L768" i="51" l="1"/>
  <c r="P779" i="51" s="1"/>
  <c r="L720" i="51"/>
  <c r="J767" i="51"/>
  <c r="J719" i="51"/>
  <c r="J607" i="51"/>
  <c r="L601" i="51"/>
  <c r="J768" i="51"/>
  <c r="J720" i="51"/>
  <c r="O759" i="51" l="1"/>
  <c r="O779" i="51"/>
  <c r="L667" i="51"/>
  <c r="L716" i="51"/>
  <c r="P759" i="51" l="1"/>
  <c r="D31" i="8" l="1"/>
  <c r="C31" i="8"/>
  <c r="D30" i="8"/>
  <c r="C30" i="8"/>
  <c r="D29" i="8"/>
  <c r="C29" i="8"/>
  <c r="D28" i="8"/>
  <c r="C28" i="8"/>
  <c r="D27" i="8"/>
  <c r="C27" i="8"/>
  <c r="D26" i="8"/>
  <c r="C26" i="8"/>
  <c r="D25" i="8"/>
  <c r="C25" i="8"/>
  <c r="D24" i="8"/>
  <c r="C24" i="8"/>
  <c r="D23" i="8"/>
  <c r="C23" i="8"/>
  <c r="D22" i="8"/>
  <c r="C22" i="8"/>
  <c r="D21" i="8"/>
  <c r="C21" i="8"/>
  <c r="C20" i="8"/>
  <c r="B20" i="8"/>
  <c r="D19" i="8"/>
  <c r="C19" i="8"/>
  <c r="D18" i="8"/>
  <c r="C18" i="8"/>
  <c r="D17" i="8"/>
  <c r="C17" i="8"/>
  <c r="D16" i="8"/>
  <c r="C16" i="8"/>
  <c r="D15" i="8"/>
  <c r="C15" i="8"/>
  <c r="D14" i="8"/>
  <c r="C14" i="8"/>
  <c r="D13" i="8"/>
  <c r="C13" i="8"/>
  <c r="C12" i="8"/>
  <c r="B12" i="8"/>
  <c r="D11" i="8"/>
  <c r="C11" i="8"/>
  <c r="K135" i="20"/>
  <c r="K102" i="20"/>
  <c r="D10" i="8"/>
  <c r="C10" i="8"/>
  <c r="K699" i="20"/>
  <c r="K680" i="20"/>
  <c r="K654" i="20"/>
  <c r="I655" i="20"/>
  <c r="K655" i="20" s="1"/>
  <c r="K604" i="20"/>
  <c r="K574" i="20"/>
  <c r="K637" i="20" s="1"/>
  <c r="K564" i="20"/>
  <c r="K525" i="20"/>
  <c r="K507" i="20"/>
  <c r="K420" i="20"/>
  <c r="I421" i="20"/>
  <c r="K421" i="20" s="1"/>
  <c r="K378" i="20"/>
  <c r="K331" i="20"/>
  <c r="K315" i="20"/>
  <c r="K281" i="20"/>
  <c r="I251" i="20"/>
  <c r="I250" i="20"/>
  <c r="K238" i="20"/>
  <c r="K190" i="20"/>
  <c r="K251" i="20" s="1"/>
  <c r="K189" i="20"/>
  <c r="K250" i="20" s="1"/>
  <c r="K177" i="20"/>
  <c r="K165" i="20"/>
  <c r="K269" i="20" s="1"/>
  <c r="K342" i="20" s="1"/>
  <c r="K389" i="20" s="1"/>
  <c r="K434" i="20" s="1"/>
  <c r="K538" i="20" s="1"/>
  <c r="K668" i="20" s="1"/>
  <c r="K152" i="20"/>
  <c r="K151" i="20"/>
  <c r="K24" i="20"/>
  <c r="U23" i="11"/>
  <c r="G23" i="51" s="1"/>
  <c r="K759" i="20"/>
  <c r="K758" i="20"/>
  <c r="I637" i="20"/>
  <c r="H759" i="20"/>
  <c r="G759" i="20"/>
  <c r="H758" i="20"/>
  <c r="G758" i="20"/>
  <c r="H736" i="20"/>
  <c r="G736" i="20"/>
  <c r="G732" i="20"/>
  <c r="H732" i="20"/>
  <c r="G733" i="20"/>
  <c r="H733" i="20"/>
  <c r="G734" i="20"/>
  <c r="H734" i="20"/>
  <c r="H731" i="20"/>
  <c r="G731" i="20"/>
  <c r="H729" i="20"/>
  <c r="G729" i="20"/>
  <c r="H727" i="20"/>
  <c r="G727" i="20"/>
  <c r="H726" i="20"/>
  <c r="G726" i="20"/>
  <c r="H725" i="20"/>
  <c r="G725" i="20"/>
  <c r="H723" i="20"/>
  <c r="G723" i="20"/>
  <c r="H722" i="20"/>
  <c r="G722" i="20"/>
  <c r="H721" i="20"/>
  <c r="G721" i="20"/>
  <c r="H720" i="20"/>
  <c r="G720" i="20"/>
  <c r="G707" i="20"/>
  <c r="H707" i="20"/>
  <c r="G708" i="20"/>
  <c r="H708" i="20"/>
  <c r="G709" i="20"/>
  <c r="H709" i="20"/>
  <c r="G710" i="20"/>
  <c r="H710" i="20"/>
  <c r="G711" i="20"/>
  <c r="H711" i="20"/>
  <c r="G712" i="20"/>
  <c r="H712" i="20"/>
  <c r="G713" i="20"/>
  <c r="H713" i="20"/>
  <c r="G714" i="20"/>
  <c r="H714" i="20"/>
  <c r="G715" i="20"/>
  <c r="H715" i="20"/>
  <c r="G716" i="20"/>
  <c r="H716" i="20"/>
  <c r="G717" i="20"/>
  <c r="H717" i="20"/>
  <c r="H706" i="20"/>
  <c r="G706" i="20"/>
  <c r="H705" i="20"/>
  <c r="G705" i="20"/>
  <c r="H704" i="20"/>
  <c r="G704" i="20"/>
  <c r="H703" i="20"/>
  <c r="G703" i="20"/>
  <c r="H701" i="20"/>
  <c r="H699" i="20"/>
  <c r="G699" i="20"/>
  <c r="G691" i="20"/>
  <c r="H691" i="20"/>
  <c r="G692" i="20"/>
  <c r="H692" i="20"/>
  <c r="G693" i="20"/>
  <c r="H693" i="20"/>
  <c r="G694" i="20"/>
  <c r="H694" i="20"/>
  <c r="G695" i="20"/>
  <c r="H695" i="20"/>
  <c r="G696" i="20"/>
  <c r="H696" i="20"/>
  <c r="G697" i="20"/>
  <c r="H697" i="20"/>
  <c r="H690" i="20"/>
  <c r="G690" i="20"/>
  <c r="H688" i="20"/>
  <c r="G688" i="20"/>
  <c r="G686" i="20"/>
  <c r="H686" i="20"/>
  <c r="H685" i="20"/>
  <c r="G685" i="20"/>
  <c r="H684" i="20"/>
  <c r="G684" i="20"/>
  <c r="H683" i="20"/>
  <c r="G683" i="20"/>
  <c r="H682" i="20"/>
  <c r="G682" i="20"/>
  <c r="G680" i="20"/>
  <c r="H680" i="20"/>
  <c r="H679" i="20"/>
  <c r="G679" i="20"/>
  <c r="H676" i="20"/>
  <c r="H677" i="20" s="1"/>
  <c r="H678" i="20" s="1"/>
  <c r="G676" i="20"/>
  <c r="G677" i="20" s="1"/>
  <c r="G665" i="20"/>
  <c r="H665" i="20"/>
  <c r="G666" i="20"/>
  <c r="H666" i="20"/>
  <c r="G667" i="20"/>
  <c r="H667" i="20"/>
  <c r="G668" i="20"/>
  <c r="H668" i="20"/>
  <c r="G669" i="20"/>
  <c r="H669" i="20"/>
  <c r="G670" i="20"/>
  <c r="H670" i="20"/>
  <c r="G671" i="20"/>
  <c r="H671" i="20"/>
  <c r="G672" i="20"/>
  <c r="H672" i="20"/>
  <c r="G673" i="20"/>
  <c r="H673" i="20"/>
  <c r="H664" i="20"/>
  <c r="G664" i="20"/>
  <c r="H663" i="20"/>
  <c r="G663" i="20"/>
  <c r="H662" i="20"/>
  <c r="G662" i="20"/>
  <c r="H661" i="20"/>
  <c r="G661" i="20"/>
  <c r="H660" i="20"/>
  <c r="G660" i="20"/>
  <c r="H659" i="20"/>
  <c r="G659" i="20"/>
  <c r="H657" i="20"/>
  <c r="H655" i="20"/>
  <c r="G655" i="20"/>
  <c r="H654" i="20"/>
  <c r="G654" i="20"/>
  <c r="G647" i="20"/>
  <c r="H647" i="20"/>
  <c r="G648" i="20"/>
  <c r="H648" i="20"/>
  <c r="G649" i="20"/>
  <c r="H649" i="20"/>
  <c r="G650" i="20"/>
  <c r="H650" i="20"/>
  <c r="G651" i="20"/>
  <c r="H651" i="20"/>
  <c r="G652" i="20"/>
  <c r="H652" i="20"/>
  <c r="H646" i="20"/>
  <c r="G646" i="20"/>
  <c r="H644" i="20"/>
  <c r="G644" i="20"/>
  <c r="G642" i="20"/>
  <c r="H642" i="20"/>
  <c r="H641" i="20"/>
  <c r="G641" i="20"/>
  <c r="H640" i="20"/>
  <c r="G640" i="20"/>
  <c r="H639" i="20"/>
  <c r="G639" i="20"/>
  <c r="H633" i="20"/>
  <c r="H634" i="20" s="1"/>
  <c r="H635" i="20" s="1"/>
  <c r="H636" i="20"/>
  <c r="G637" i="20"/>
  <c r="H637" i="20"/>
  <c r="H632" i="20"/>
  <c r="H631" i="20"/>
  <c r="H630" i="20"/>
  <c r="H627" i="20"/>
  <c r="H625" i="20"/>
  <c r="H624" i="20"/>
  <c r="H623" i="20"/>
  <c r="H622" i="20"/>
  <c r="H614" i="20"/>
  <c r="G615" i="20"/>
  <c r="H615" i="20"/>
  <c r="G616" i="20"/>
  <c r="H616" i="20"/>
  <c r="G617" i="20"/>
  <c r="H617" i="20"/>
  <c r="G618" i="20"/>
  <c r="H618" i="20"/>
  <c r="G619" i="20"/>
  <c r="H619" i="20"/>
  <c r="G620" i="20"/>
  <c r="H620" i="20"/>
  <c r="H613" i="20"/>
  <c r="H611" i="20"/>
  <c r="H609" i="20"/>
  <c r="H608" i="20"/>
  <c r="H607" i="20"/>
  <c r="H606" i="20"/>
  <c r="H604" i="20"/>
  <c r="G604" i="20"/>
  <c r="H603" i="20"/>
  <c r="H600" i="20"/>
  <c r="H601" i="20" s="1"/>
  <c r="H602" i="20" s="1"/>
  <c r="H597" i="20"/>
  <c r="H595" i="20"/>
  <c r="H594" i="20"/>
  <c r="H593" i="20"/>
  <c r="H592" i="20"/>
  <c r="G584" i="20"/>
  <c r="H584" i="20"/>
  <c r="G585" i="20"/>
  <c r="H585" i="20"/>
  <c r="G586" i="20"/>
  <c r="H586" i="20"/>
  <c r="G587" i="20"/>
  <c r="H587" i="20"/>
  <c r="G588" i="20"/>
  <c r="H588" i="20"/>
  <c r="G589" i="20"/>
  <c r="H589" i="20"/>
  <c r="G590" i="20"/>
  <c r="H590" i="20"/>
  <c r="H583" i="20"/>
  <c r="H581" i="20"/>
  <c r="G581" i="20"/>
  <c r="G578" i="20"/>
  <c r="H578" i="20"/>
  <c r="G579" i="20"/>
  <c r="H579" i="20"/>
  <c r="H577" i="20"/>
  <c r="G577" i="20"/>
  <c r="H576" i="20"/>
  <c r="G576" i="20"/>
  <c r="H569" i="20"/>
  <c r="H570" i="20"/>
  <c r="H571" i="20" s="1"/>
  <c r="H572" i="20" s="1"/>
  <c r="H568" i="20"/>
  <c r="H567" i="20"/>
  <c r="H564" i="20"/>
  <c r="G564" i="20"/>
  <c r="G558" i="20"/>
  <c r="H558" i="20"/>
  <c r="G559" i="20"/>
  <c r="H559" i="20"/>
  <c r="G560" i="20"/>
  <c r="H560" i="20"/>
  <c r="G561" i="20"/>
  <c r="H561" i="20"/>
  <c r="G562" i="20"/>
  <c r="H562" i="20"/>
  <c r="H557" i="20"/>
  <c r="H555" i="20"/>
  <c r="H553" i="20"/>
  <c r="H552" i="20"/>
  <c r="G552" i="20"/>
  <c r="H551" i="20"/>
  <c r="G551" i="20"/>
  <c r="H549" i="20"/>
  <c r="G549" i="20"/>
  <c r="H546" i="20"/>
  <c r="H547" i="20" s="1"/>
  <c r="H548" i="20" s="1"/>
  <c r="G546" i="20"/>
  <c r="G547" i="20" s="1"/>
  <c r="G533" i="20"/>
  <c r="H533" i="20"/>
  <c r="G534" i="20"/>
  <c r="H534" i="20"/>
  <c r="G535" i="20"/>
  <c r="H535" i="20"/>
  <c r="G536" i="20"/>
  <c r="H536" i="20"/>
  <c r="G537" i="20"/>
  <c r="H537" i="20"/>
  <c r="G538" i="20"/>
  <c r="H538" i="20"/>
  <c r="H539" i="20"/>
  <c r="H540" i="20"/>
  <c r="H541" i="20"/>
  <c r="H542" i="20"/>
  <c r="H543" i="20"/>
  <c r="H532" i="20"/>
  <c r="G532" i="20"/>
  <c r="H531" i="20"/>
  <c r="G531" i="20"/>
  <c r="H530" i="20"/>
  <c r="G530" i="20"/>
  <c r="H529" i="20"/>
  <c r="G529" i="20"/>
  <c r="H527" i="20"/>
  <c r="H525" i="20"/>
  <c r="G525" i="20"/>
  <c r="H517" i="20"/>
  <c r="G518" i="20"/>
  <c r="H518" i="20"/>
  <c r="G519" i="20"/>
  <c r="H519" i="20"/>
  <c r="G520" i="20"/>
  <c r="H520" i="20"/>
  <c r="G521" i="20"/>
  <c r="H521" i="20"/>
  <c r="G522" i="20"/>
  <c r="H522" i="20"/>
  <c r="G523" i="20"/>
  <c r="H523" i="20"/>
  <c r="H516" i="20"/>
  <c r="H514" i="20"/>
  <c r="H512" i="20"/>
  <c r="H511" i="20"/>
  <c r="H510" i="20"/>
  <c r="H509" i="20"/>
  <c r="G507" i="20"/>
  <c r="H507" i="20"/>
  <c r="H506" i="20"/>
  <c r="H503" i="20"/>
  <c r="H504" i="20" s="1"/>
  <c r="H505" i="20" s="1"/>
  <c r="H500" i="20"/>
  <c r="H499" i="20"/>
  <c r="G497" i="20"/>
  <c r="H497" i="20"/>
  <c r="H496" i="20"/>
  <c r="G496" i="20"/>
  <c r="H495" i="20"/>
  <c r="G495" i="20"/>
  <c r="H494" i="20"/>
  <c r="G494" i="20"/>
  <c r="G492" i="20"/>
  <c r="H492" i="20"/>
  <c r="H491" i="20"/>
  <c r="G491" i="20"/>
  <c r="H490" i="20"/>
  <c r="G490" i="20"/>
  <c r="H489" i="20"/>
  <c r="G489" i="20"/>
  <c r="H488" i="20"/>
  <c r="G488" i="20"/>
  <c r="H487" i="20"/>
  <c r="H482" i="20"/>
  <c r="H483" i="20"/>
  <c r="H484" i="20"/>
  <c r="H485" i="20"/>
  <c r="H481" i="20"/>
  <c r="H479" i="20"/>
  <c r="H477" i="20"/>
  <c r="G477" i="20"/>
  <c r="H476" i="20"/>
  <c r="H472" i="20"/>
  <c r="H473" i="20" s="1"/>
  <c r="H474" i="20" s="1"/>
  <c r="H469" i="20"/>
  <c r="H467" i="20"/>
  <c r="H466" i="20"/>
  <c r="H465" i="20"/>
  <c r="H464" i="20"/>
  <c r="G456" i="20"/>
  <c r="H456" i="20"/>
  <c r="G457" i="20"/>
  <c r="H457" i="20"/>
  <c r="G458" i="20"/>
  <c r="H458" i="20"/>
  <c r="G459" i="20"/>
  <c r="H459" i="20"/>
  <c r="G460" i="20"/>
  <c r="H460" i="20"/>
  <c r="G461" i="20"/>
  <c r="H461" i="20"/>
  <c r="G462" i="20"/>
  <c r="H462" i="20"/>
  <c r="H455" i="20"/>
  <c r="H453" i="20"/>
  <c r="G453" i="20"/>
  <c r="H451" i="20"/>
  <c r="H450" i="20"/>
  <c r="H449" i="20"/>
  <c r="H448" i="20"/>
  <c r="G448" i="20"/>
  <c r="H446" i="20"/>
  <c r="G446" i="20"/>
  <c r="H445" i="20"/>
  <c r="H442" i="20"/>
  <c r="H443" i="20" s="1"/>
  <c r="H444" i="20" s="1"/>
  <c r="G431" i="20"/>
  <c r="H431" i="20"/>
  <c r="G432" i="20"/>
  <c r="H432" i="20"/>
  <c r="G433" i="20"/>
  <c r="H433" i="20"/>
  <c r="G434" i="20"/>
  <c r="H434" i="20"/>
  <c r="H435" i="20"/>
  <c r="H436" i="20"/>
  <c r="H437" i="20"/>
  <c r="H438" i="20"/>
  <c r="H439" i="20"/>
  <c r="H430" i="20"/>
  <c r="G430" i="20"/>
  <c r="H429" i="20"/>
  <c r="G429" i="20"/>
  <c r="H428" i="20"/>
  <c r="G428" i="20"/>
  <c r="H427" i="20"/>
  <c r="G427" i="20"/>
  <c r="H426" i="20"/>
  <c r="G426" i="20"/>
  <c r="H425" i="20"/>
  <c r="G425" i="20"/>
  <c r="H423" i="20"/>
  <c r="H421" i="20"/>
  <c r="G421" i="20"/>
  <c r="H420" i="20"/>
  <c r="G420" i="20"/>
  <c r="H413" i="20"/>
  <c r="G414" i="20"/>
  <c r="H414" i="20"/>
  <c r="G415" i="20"/>
  <c r="H415" i="20"/>
  <c r="G416" i="20"/>
  <c r="H416" i="20"/>
  <c r="G417" i="20"/>
  <c r="H417" i="20"/>
  <c r="G418" i="20"/>
  <c r="H418" i="20"/>
  <c r="H412" i="20"/>
  <c r="H410" i="20"/>
  <c r="H407" i="20"/>
  <c r="H408" i="20"/>
  <c r="H406" i="20"/>
  <c r="H399" i="20"/>
  <c r="H400" i="20"/>
  <c r="H401" i="20" s="1"/>
  <c r="H402" i="20" s="1"/>
  <c r="H403" i="20"/>
  <c r="G404" i="20"/>
  <c r="H404" i="20"/>
  <c r="H398" i="20"/>
  <c r="H397" i="20"/>
  <c r="G381" i="20"/>
  <c r="H381" i="20"/>
  <c r="G382" i="20"/>
  <c r="H382" i="20"/>
  <c r="G383" i="20"/>
  <c r="H383" i="20"/>
  <c r="G384" i="20"/>
  <c r="H384" i="20"/>
  <c r="G385" i="20"/>
  <c r="H385" i="20"/>
  <c r="G386" i="20"/>
  <c r="H386" i="20"/>
  <c r="G387" i="20"/>
  <c r="H387" i="20"/>
  <c r="G388" i="20"/>
  <c r="H388" i="20"/>
  <c r="G389" i="20"/>
  <c r="H389" i="20"/>
  <c r="H390" i="20"/>
  <c r="H391" i="20"/>
  <c r="H392" i="20"/>
  <c r="H393" i="20"/>
  <c r="H394" i="20"/>
  <c r="H380" i="20"/>
  <c r="G380" i="20"/>
  <c r="H378" i="20"/>
  <c r="G378" i="20"/>
  <c r="H371" i="20"/>
  <c r="G372" i="20"/>
  <c r="H372" i="20"/>
  <c r="G373" i="20"/>
  <c r="H373" i="20"/>
  <c r="G374" i="20"/>
  <c r="H374" i="20"/>
  <c r="G375" i="20"/>
  <c r="H375" i="20"/>
  <c r="G376" i="20"/>
  <c r="H376" i="20"/>
  <c r="H370" i="20"/>
  <c r="H367" i="20"/>
  <c r="H365" i="20"/>
  <c r="G365" i="20"/>
  <c r="H364" i="20"/>
  <c r="G364" i="20"/>
  <c r="H363" i="20"/>
  <c r="G363" i="20"/>
  <c r="H362" i="20"/>
  <c r="G362" i="20"/>
  <c r="H355" i="20"/>
  <c r="H356" i="20"/>
  <c r="H357" i="20" s="1"/>
  <c r="H358" i="20" s="1"/>
  <c r="H359" i="20"/>
  <c r="G360" i="20"/>
  <c r="H360" i="20"/>
  <c r="H354" i="20"/>
  <c r="H353" i="20"/>
  <c r="H352" i="20"/>
  <c r="B732" i="20"/>
  <c r="U625" i="11"/>
  <c r="C625" i="11"/>
  <c r="B625" i="11"/>
  <c r="F604" i="11"/>
  <c r="H603" i="11"/>
  <c r="U603" i="11" s="1"/>
  <c r="U600" i="11"/>
  <c r="K594" i="11"/>
  <c r="H594" i="11"/>
  <c r="H593" i="11"/>
  <c r="U593" i="11" s="1"/>
  <c r="F595" i="11"/>
  <c r="F597" i="11" s="1"/>
  <c r="U597" i="11" s="1"/>
  <c r="G659" i="51" s="1"/>
  <c r="U583" i="11"/>
  <c r="G643" i="51" s="1"/>
  <c r="C594" i="11"/>
  <c r="I577" i="11"/>
  <c r="F579" i="11" s="1"/>
  <c r="G577" i="11"/>
  <c r="F577" i="11"/>
  <c r="U576" i="11"/>
  <c r="G636" i="51" s="1"/>
  <c r="H573" i="11"/>
  <c r="U572" i="11"/>
  <c r="G627" i="51"/>
  <c r="K566" i="11"/>
  <c r="H566" i="11"/>
  <c r="H565" i="11"/>
  <c r="U565" i="11" s="1"/>
  <c r="C566" i="11"/>
  <c r="U555" i="11"/>
  <c r="G611" i="51" s="1"/>
  <c r="U564" i="11"/>
  <c r="F545" i="11"/>
  <c r="H544" i="11"/>
  <c r="U544" i="11" s="1"/>
  <c r="U541" i="11"/>
  <c r="U531" i="11"/>
  <c r="G583" i="51" s="1"/>
  <c r="G516" i="11"/>
  <c r="F516" i="11"/>
  <c r="U515" i="11"/>
  <c r="U503" i="11"/>
  <c r="G552" i="51" s="1"/>
  <c r="G551" i="51"/>
  <c r="U492" i="11"/>
  <c r="G538" i="51" s="1"/>
  <c r="H488" i="11"/>
  <c r="G488" i="11"/>
  <c r="I486" i="11"/>
  <c r="F488" i="11" s="1"/>
  <c r="G486" i="11"/>
  <c r="G487" i="11" s="1"/>
  <c r="G490" i="11" s="1"/>
  <c r="F486" i="11"/>
  <c r="U485" i="11"/>
  <c r="F482" i="11"/>
  <c r="H481" i="11"/>
  <c r="H482" i="11" s="1"/>
  <c r="F478" i="11"/>
  <c r="U478" i="11" s="1"/>
  <c r="G520" i="51" s="1"/>
  <c r="U477" i="11"/>
  <c r="U465" i="11"/>
  <c r="G507" i="51" s="1"/>
  <c r="H460" i="11"/>
  <c r="H461" i="11" s="1"/>
  <c r="H462" i="11" s="1"/>
  <c r="G460" i="11"/>
  <c r="G461" i="11" s="1"/>
  <c r="F460" i="11"/>
  <c r="F461" i="11" s="1"/>
  <c r="F462" i="11" s="1"/>
  <c r="U459" i="11"/>
  <c r="G501" i="51" s="1"/>
  <c r="G457" i="11"/>
  <c r="F457" i="11"/>
  <c r="U454" i="11"/>
  <c r="G496" i="51" s="1"/>
  <c r="O449" i="11"/>
  <c r="G449" i="11"/>
  <c r="F447" i="11"/>
  <c r="U447" i="11" s="1"/>
  <c r="G486" i="51" s="1"/>
  <c r="K446" i="11"/>
  <c r="H446" i="11"/>
  <c r="H452" i="11" s="1"/>
  <c r="F446" i="11"/>
  <c r="H445" i="11"/>
  <c r="U445" i="11" s="1"/>
  <c r="U444" i="11"/>
  <c r="H431" i="11"/>
  <c r="G431" i="11"/>
  <c r="G430" i="11"/>
  <c r="F430" i="11"/>
  <c r="C447" i="11"/>
  <c r="C446" i="11"/>
  <c r="C445" i="11"/>
  <c r="C444" i="11"/>
  <c r="B444" i="11"/>
  <c r="B465" i="20"/>
  <c r="B466" i="20" s="1"/>
  <c r="B467" i="20" s="1"/>
  <c r="B447" i="11" s="1"/>
  <c r="G418" i="11"/>
  <c r="G419" i="11" s="1"/>
  <c r="F418" i="11"/>
  <c r="F419" i="11" s="1"/>
  <c r="U417" i="11"/>
  <c r="F405" i="11"/>
  <c r="U405" i="11" s="1"/>
  <c r="G426" i="51"/>
  <c r="F388" i="11"/>
  <c r="U388" i="11" s="1"/>
  <c r="F385" i="11"/>
  <c r="H384" i="11"/>
  <c r="U384" i="11" s="1"/>
  <c r="U381" i="11"/>
  <c r="C405" i="11"/>
  <c r="G375" i="11"/>
  <c r="G376" i="11" s="1"/>
  <c r="G377" i="11" s="1"/>
  <c r="G378" i="11" s="1"/>
  <c r="F375" i="11"/>
  <c r="F376" i="11" s="1"/>
  <c r="U374" i="11"/>
  <c r="U355" i="11"/>
  <c r="U354" i="11"/>
  <c r="G382" i="51" s="1"/>
  <c r="H342" i="11"/>
  <c r="I269" i="20"/>
  <c r="I342" i="20" s="1"/>
  <c r="I389" i="20" s="1"/>
  <c r="I434" i="20" s="1"/>
  <c r="I538" i="20" s="1"/>
  <c r="I668" i="20" s="1"/>
  <c r="F228" i="20"/>
  <c r="F497" i="20" s="1"/>
  <c r="E176" i="50"/>
  <c r="E175" i="50"/>
  <c r="E174" i="50"/>
  <c r="E173" i="50"/>
  <c r="F180" i="50"/>
  <c r="G180" i="50" s="1"/>
  <c r="G179" i="50"/>
  <c r="F176" i="50"/>
  <c r="F175" i="50"/>
  <c r="F174" i="50"/>
  <c r="F173" i="50"/>
  <c r="B181" i="50"/>
  <c r="F227" i="20"/>
  <c r="F496" i="20" s="1"/>
  <c r="F210" i="20"/>
  <c r="F479" i="20" s="1"/>
  <c r="F555" i="20" s="1"/>
  <c r="F166" i="20"/>
  <c r="F270" i="20" s="1"/>
  <c r="F343" i="20" s="1"/>
  <c r="F390" i="20" s="1"/>
  <c r="F435" i="20" s="1"/>
  <c r="F539" i="20" s="1"/>
  <c r="F669" i="20" s="1"/>
  <c r="F713" i="20" s="1"/>
  <c r="F751" i="20" s="1"/>
  <c r="F164" i="20"/>
  <c r="F268" i="20" s="1"/>
  <c r="F163" i="20"/>
  <c r="F267" i="20" s="1"/>
  <c r="F340" i="20" s="1"/>
  <c r="F387" i="20" s="1"/>
  <c r="F432" i="20" s="1"/>
  <c r="F536" i="20" s="1"/>
  <c r="F666" i="20" s="1"/>
  <c r="F710" i="20" s="1"/>
  <c r="F748" i="20" s="1"/>
  <c r="F162" i="20"/>
  <c r="F266" i="20" s="1"/>
  <c r="F339" i="20" s="1"/>
  <c r="F386" i="20" s="1"/>
  <c r="F431" i="20" s="1"/>
  <c r="F535" i="20" s="1"/>
  <c r="F665" i="20" s="1"/>
  <c r="F709" i="20" s="1"/>
  <c r="F747" i="20" s="1"/>
  <c r="F161" i="20"/>
  <c r="F265" i="20" s="1"/>
  <c r="F338" i="20" s="1"/>
  <c r="F385" i="20" s="1"/>
  <c r="F430" i="20" s="1"/>
  <c r="F534" i="20" s="1"/>
  <c r="F664" i="20" s="1"/>
  <c r="F708" i="20" s="1"/>
  <c r="F746" i="20" s="1"/>
  <c r="F160" i="20"/>
  <c r="F264" i="20" s="1"/>
  <c r="F337" i="20" s="1"/>
  <c r="F384" i="20" s="1"/>
  <c r="F429" i="20" s="1"/>
  <c r="F533" i="20" s="1"/>
  <c r="F663" i="20" s="1"/>
  <c r="F707" i="20" s="1"/>
  <c r="F745" i="20" s="1"/>
  <c r="F159" i="20"/>
  <c r="F263" i="20" s="1"/>
  <c r="F336" i="20" s="1"/>
  <c r="F383" i="20" s="1"/>
  <c r="F428" i="20" s="1"/>
  <c r="F532" i="20" s="1"/>
  <c r="F662" i="20" s="1"/>
  <c r="F706" i="20" s="1"/>
  <c r="F744" i="20" s="1"/>
  <c r="F158" i="20"/>
  <c r="F262" i="20" s="1"/>
  <c r="F335" i="20" s="1"/>
  <c r="F382" i="20" s="1"/>
  <c r="F427" i="20" s="1"/>
  <c r="F531" i="20" s="1"/>
  <c r="F661" i="20" s="1"/>
  <c r="F705" i="20" s="1"/>
  <c r="F743" i="20" s="1"/>
  <c r="F157" i="20"/>
  <c r="F261" i="20" s="1"/>
  <c r="F334" i="20" s="1"/>
  <c r="F381" i="20" s="1"/>
  <c r="F426" i="20" s="1"/>
  <c r="F156" i="20"/>
  <c r="F225" i="20" s="1"/>
  <c r="F125" i="20"/>
  <c r="F154" i="20" s="1"/>
  <c r="F200" i="20" s="1"/>
  <c r="F258" i="20" s="1"/>
  <c r="F304" i="20" s="1"/>
  <c r="F423" i="20" s="1"/>
  <c r="I123" i="20"/>
  <c r="I198" i="20" s="1"/>
  <c r="K29" i="20"/>
  <c r="K123" i="20" s="1"/>
  <c r="K198" i="20" s="1"/>
  <c r="F300" i="20"/>
  <c r="F465" i="20" s="1"/>
  <c r="F117" i="20"/>
  <c r="F116" i="20"/>
  <c r="F148" i="20" s="1"/>
  <c r="F115" i="20"/>
  <c r="F147" i="20" s="1"/>
  <c r="F327" i="20" s="1"/>
  <c r="F374" i="20" s="1"/>
  <c r="F113" i="20"/>
  <c r="F145" i="20" s="1"/>
  <c r="F188" i="20" s="1"/>
  <c r="F220" i="20" s="1"/>
  <c r="F249" i="20" s="1"/>
  <c r="F112" i="20"/>
  <c r="F144" i="20" s="1"/>
  <c r="F187" i="20" s="1"/>
  <c r="F219" i="20" s="1"/>
  <c r="F248" i="20" s="1"/>
  <c r="F291" i="20" s="1"/>
  <c r="F109" i="20"/>
  <c r="F141" i="20" s="1"/>
  <c r="F184" i="20" s="1"/>
  <c r="F245" i="20" s="1"/>
  <c r="F288" i="20" s="1"/>
  <c r="F321" i="20" s="1"/>
  <c r="F410" i="20" s="1"/>
  <c r="F453" i="20" s="1"/>
  <c r="F514" i="20" s="1"/>
  <c r="F581" i="20" s="1"/>
  <c r="F611" i="20" s="1"/>
  <c r="F644" i="20" s="1"/>
  <c r="F688" i="20" s="1"/>
  <c r="F106" i="20"/>
  <c r="F364" i="20" s="1"/>
  <c r="F641" i="20" s="1"/>
  <c r="F684" i="20" s="1"/>
  <c r="F101" i="20"/>
  <c r="F99" i="20"/>
  <c r="F134" i="20" s="1"/>
  <c r="F95" i="20"/>
  <c r="F107" i="20" s="1"/>
  <c r="F94" i="20"/>
  <c r="F130" i="20" s="1"/>
  <c r="F309" i="20" s="1"/>
  <c r="F354" i="20" s="1"/>
  <c r="F399" i="20" s="1"/>
  <c r="F569" i="20" s="1"/>
  <c r="F632" i="20" s="1"/>
  <c r="F722" i="20" s="1"/>
  <c r="F93" i="20"/>
  <c r="F129" i="20" s="1"/>
  <c r="F308" i="20" s="1"/>
  <c r="F353" i="20" s="1"/>
  <c r="F398" i="20" s="1"/>
  <c r="F568" i="20" s="1"/>
  <c r="F631" i="20" s="1"/>
  <c r="F721" i="20" s="1"/>
  <c r="F88" i="20"/>
  <c r="F212" i="20" s="1"/>
  <c r="F481" i="20" s="1"/>
  <c r="F66" i="20"/>
  <c r="F62" i="20"/>
  <c r="F105" i="20" s="1"/>
  <c r="F52" i="20"/>
  <c r="F69" i="20" s="1"/>
  <c r="F27" i="20"/>
  <c r="F26" i="20"/>
  <c r="F119" i="20" s="1"/>
  <c r="F195" i="20" s="1"/>
  <c r="F299" i="20" s="1"/>
  <c r="F464" i="20" s="1"/>
  <c r="F592" i="20" s="1"/>
  <c r="F622" i="20" s="1"/>
  <c r="F23" i="20"/>
  <c r="F736" i="20" s="1"/>
  <c r="G262" i="50"/>
  <c r="G261" i="50"/>
  <c r="F248" i="50"/>
  <c r="G248" i="50" s="1"/>
  <c r="F247" i="50"/>
  <c r="G247" i="50" s="1"/>
  <c r="F246" i="50"/>
  <c r="G246" i="50" s="1"/>
  <c r="F243" i="50"/>
  <c r="G243" i="50" s="1"/>
  <c r="F242" i="50"/>
  <c r="G242" i="50" s="1"/>
  <c r="F241" i="50"/>
  <c r="F240" i="50"/>
  <c r="G240" i="50" s="1"/>
  <c r="I235" i="50"/>
  <c r="F231" i="50"/>
  <c r="G231" i="50" s="1"/>
  <c r="F230" i="50"/>
  <c r="G230" i="50" s="1"/>
  <c r="F229" i="50"/>
  <c r="G229" i="50" s="1"/>
  <c r="F226" i="50"/>
  <c r="G226" i="50" s="1"/>
  <c r="F225" i="50"/>
  <c r="G225" i="50" s="1"/>
  <c r="F224" i="50"/>
  <c r="G224" i="50" s="1"/>
  <c r="F223" i="50"/>
  <c r="G223" i="50" s="1"/>
  <c r="G214" i="50"/>
  <c r="G213" i="50"/>
  <c r="F197" i="50"/>
  <c r="G197" i="50" s="1"/>
  <c r="G196" i="50"/>
  <c r="F193" i="50"/>
  <c r="F192" i="50"/>
  <c r="F191" i="50"/>
  <c r="F190" i="50"/>
  <c r="F163" i="50"/>
  <c r="G163" i="50" s="1"/>
  <c r="G162" i="50"/>
  <c r="F159" i="50"/>
  <c r="G159" i="50" s="1"/>
  <c r="F158" i="50"/>
  <c r="G158" i="50" s="1"/>
  <c r="F157" i="50"/>
  <c r="G157" i="50" s="1"/>
  <c r="F156" i="50"/>
  <c r="G156" i="50" s="1"/>
  <c r="F147" i="50"/>
  <c r="G147" i="50" s="1"/>
  <c r="F146" i="50"/>
  <c r="G146" i="50" s="1"/>
  <c r="F143" i="50"/>
  <c r="G143" i="50" s="1"/>
  <c r="F142" i="50"/>
  <c r="G142" i="50" s="1"/>
  <c r="F141" i="50"/>
  <c r="G141" i="50" s="1"/>
  <c r="F140" i="50"/>
  <c r="G140" i="50" s="1"/>
  <c r="F131" i="50"/>
  <c r="G131" i="50" s="1"/>
  <c r="G130" i="50"/>
  <c r="F127" i="50"/>
  <c r="G127" i="50" s="1"/>
  <c r="F126" i="50"/>
  <c r="G126" i="50" s="1"/>
  <c r="F125" i="50"/>
  <c r="G125" i="50" s="1"/>
  <c r="F124" i="50"/>
  <c r="G124" i="50" s="1"/>
  <c r="F115" i="50"/>
  <c r="G115" i="50" s="1"/>
  <c r="G114" i="50"/>
  <c r="F111" i="50"/>
  <c r="G111" i="50" s="1"/>
  <c r="F110" i="50"/>
  <c r="G110" i="50" s="1"/>
  <c r="F109" i="50"/>
  <c r="G109" i="50" s="1"/>
  <c r="F108" i="50"/>
  <c r="G108" i="50" s="1"/>
  <c r="F99" i="50"/>
  <c r="G99" i="50" s="1"/>
  <c r="G98" i="50"/>
  <c r="F95" i="50"/>
  <c r="G95" i="50" s="1"/>
  <c r="F94" i="50"/>
  <c r="G94" i="50" s="1"/>
  <c r="F93" i="50"/>
  <c r="G93" i="50" s="1"/>
  <c r="F92" i="50"/>
  <c r="G92" i="50" s="1"/>
  <c r="F82" i="50"/>
  <c r="G82" i="50" s="1"/>
  <c r="F81" i="50"/>
  <c r="G81" i="50" s="1"/>
  <c r="F80" i="50"/>
  <c r="G80" i="50" s="1"/>
  <c r="F79" i="50"/>
  <c r="G79" i="50" s="1"/>
  <c r="F76" i="50"/>
  <c r="G76" i="50" s="1"/>
  <c r="F75" i="50"/>
  <c r="G75" i="50" s="1"/>
  <c r="F74" i="50"/>
  <c r="G74" i="50" s="1"/>
  <c r="F73" i="50"/>
  <c r="G73" i="50" s="1"/>
  <c r="G64" i="50"/>
  <c r="G65" i="50" s="1"/>
  <c r="H60" i="50"/>
  <c r="G60" i="50"/>
  <c r="H63" i="50" s="1"/>
  <c r="F59" i="50"/>
  <c r="G59" i="50" s="1"/>
  <c r="F56" i="50"/>
  <c r="G56" i="50" s="1"/>
  <c r="F55" i="50"/>
  <c r="G55" i="50" s="1"/>
  <c r="F54" i="50"/>
  <c r="G54" i="50" s="1"/>
  <c r="F53" i="50"/>
  <c r="G53" i="50" s="1"/>
  <c r="G44" i="50"/>
  <c r="G45" i="50" s="1"/>
  <c r="F41" i="50"/>
  <c r="G41" i="50" s="1"/>
  <c r="F40" i="50"/>
  <c r="G40" i="50" s="1"/>
  <c r="F39" i="50"/>
  <c r="G39" i="50" s="1"/>
  <c r="F38" i="50"/>
  <c r="G38" i="50" s="1"/>
  <c r="F29" i="50"/>
  <c r="G29" i="50" s="1"/>
  <c r="F28" i="50"/>
  <c r="G28" i="50" s="1"/>
  <c r="F27" i="50"/>
  <c r="G27" i="50" s="1"/>
  <c r="F26" i="50"/>
  <c r="G26" i="50" s="1"/>
  <c r="F25" i="50"/>
  <c r="G25" i="50" s="1"/>
  <c r="F22" i="50"/>
  <c r="G22" i="50" s="1"/>
  <c r="F21" i="50"/>
  <c r="G21" i="50" s="1"/>
  <c r="F20" i="50"/>
  <c r="G20" i="50" s="1"/>
  <c r="F19" i="50"/>
  <c r="G19" i="50" s="1"/>
  <c r="F10" i="50"/>
  <c r="G10" i="50" s="1"/>
  <c r="G9" i="50"/>
  <c r="G6" i="50"/>
  <c r="G7" i="50" s="1"/>
  <c r="F176" i="20" l="1"/>
  <c r="F237" i="20" s="1"/>
  <c r="F280" i="20" s="1"/>
  <c r="K712" i="20"/>
  <c r="I712" i="20"/>
  <c r="F729" i="20"/>
  <c r="G199" i="50"/>
  <c r="J677" i="20"/>
  <c r="G678" i="20"/>
  <c r="L677" i="20"/>
  <c r="J547" i="20"/>
  <c r="G548" i="20"/>
  <c r="L547" i="20"/>
  <c r="F469" i="20"/>
  <c r="F527" i="20" s="1"/>
  <c r="F597" i="20" s="1"/>
  <c r="F627" i="20" s="1"/>
  <c r="F657" i="20" s="1"/>
  <c r="F701" i="20" s="1"/>
  <c r="F416" i="20"/>
  <c r="F650" i="20" s="1"/>
  <c r="F341" i="20"/>
  <c r="F388" i="20" s="1"/>
  <c r="F433" i="20" s="1"/>
  <c r="F537" i="20" s="1"/>
  <c r="F667" i="20" s="1"/>
  <c r="F711" i="20" s="1"/>
  <c r="F749" i="20" s="1"/>
  <c r="F292" i="20"/>
  <c r="F325" i="20" s="1"/>
  <c r="F372" i="20" s="1"/>
  <c r="G606" i="20"/>
  <c r="G467" i="20"/>
  <c r="G481" i="20"/>
  <c r="G390" i="20"/>
  <c r="G404" i="51"/>
  <c r="J538" i="51"/>
  <c r="L538" i="51"/>
  <c r="J23" i="51"/>
  <c r="L23" i="51"/>
  <c r="G371" i="20"/>
  <c r="G383" i="51"/>
  <c r="U382" i="11"/>
  <c r="G398" i="20" s="1"/>
  <c r="G411" i="51"/>
  <c r="J426" i="51"/>
  <c r="L426" i="51"/>
  <c r="G435" i="20"/>
  <c r="G455" i="51"/>
  <c r="G494" i="51"/>
  <c r="J507" i="51"/>
  <c r="L507" i="51"/>
  <c r="L551" i="51"/>
  <c r="J551" i="51"/>
  <c r="G539" i="20"/>
  <c r="G566" i="51"/>
  <c r="U542" i="11"/>
  <c r="G568" i="20" s="1"/>
  <c r="G596" i="51"/>
  <c r="J611" i="51"/>
  <c r="L611" i="51"/>
  <c r="G527" i="20"/>
  <c r="J382" i="51"/>
  <c r="L382" i="51"/>
  <c r="U389" i="11"/>
  <c r="G407" i="20" s="1"/>
  <c r="G419" i="51"/>
  <c r="G633" i="51"/>
  <c r="G623" i="20"/>
  <c r="G653" i="51"/>
  <c r="G633" i="20"/>
  <c r="G634" i="20" s="1"/>
  <c r="G665" i="51"/>
  <c r="G402" i="51"/>
  <c r="G400" i="20"/>
  <c r="G401" i="20" s="1"/>
  <c r="G414" i="51"/>
  <c r="G423" i="20"/>
  <c r="G441" i="51"/>
  <c r="F420" i="11"/>
  <c r="U419" i="11"/>
  <c r="G464" i="20"/>
  <c r="G483" i="51"/>
  <c r="G499" i="20"/>
  <c r="G519" i="51"/>
  <c r="J552" i="51"/>
  <c r="L552" i="51"/>
  <c r="F517" i="11"/>
  <c r="F518" i="11" s="1"/>
  <c r="U516" i="11"/>
  <c r="G570" i="20"/>
  <c r="G571" i="20" s="1"/>
  <c r="G599" i="51"/>
  <c r="J627" i="51"/>
  <c r="L627" i="51"/>
  <c r="J643" i="51"/>
  <c r="L643" i="51"/>
  <c r="G657" i="20"/>
  <c r="G693" i="51"/>
  <c r="G370" i="20"/>
  <c r="G487" i="20"/>
  <c r="G557" i="20"/>
  <c r="G583" i="20"/>
  <c r="G613" i="20"/>
  <c r="G627" i="20"/>
  <c r="J583" i="51"/>
  <c r="O593" i="51" s="1"/>
  <c r="L583" i="51"/>
  <c r="P593" i="51" s="1"/>
  <c r="G592" i="20"/>
  <c r="G620" i="51"/>
  <c r="G453" i="51"/>
  <c r="G420" i="11"/>
  <c r="G421" i="11" s="1"/>
  <c r="G465" i="20"/>
  <c r="G484" i="51"/>
  <c r="J486" i="51"/>
  <c r="L486" i="51"/>
  <c r="J520" i="51"/>
  <c r="L520" i="51"/>
  <c r="G564" i="51"/>
  <c r="G517" i="11"/>
  <c r="G518" i="11" s="1"/>
  <c r="G519" i="11" s="1"/>
  <c r="G593" i="20"/>
  <c r="G621" i="51"/>
  <c r="G600" i="20"/>
  <c r="G601" i="20" s="1"/>
  <c r="G631" i="51"/>
  <c r="G578" i="11"/>
  <c r="G581" i="11" s="1"/>
  <c r="J659" i="51"/>
  <c r="L659" i="51"/>
  <c r="U601" i="11"/>
  <c r="G662" i="51"/>
  <c r="G500" i="20"/>
  <c r="G516" i="20"/>
  <c r="B405" i="11"/>
  <c r="B733" i="20"/>
  <c r="B698" i="11"/>
  <c r="J496" i="51"/>
  <c r="L496" i="51"/>
  <c r="G476" i="20"/>
  <c r="L501" i="51"/>
  <c r="J501" i="51"/>
  <c r="G509" i="20"/>
  <c r="G531" i="51"/>
  <c r="L636" i="51"/>
  <c r="J636" i="51"/>
  <c r="U577" i="11"/>
  <c r="F578" i="11"/>
  <c r="F581" i="11" s="1"/>
  <c r="G701" i="20" s="1"/>
  <c r="G190" i="50"/>
  <c r="F207" i="50"/>
  <c r="G207" i="50" s="1"/>
  <c r="G191" i="50"/>
  <c r="F208" i="50"/>
  <c r="G192" i="50"/>
  <c r="F209" i="50"/>
  <c r="G209" i="50" s="1"/>
  <c r="G193" i="50"/>
  <c r="F210" i="50"/>
  <c r="G210" i="50" s="1"/>
  <c r="G241" i="50"/>
  <c r="F258" i="50"/>
  <c r="U482" i="11"/>
  <c r="G630" i="20"/>
  <c r="H343" i="11"/>
  <c r="U342" i="11"/>
  <c r="G370" i="51" s="1"/>
  <c r="G397" i="20"/>
  <c r="G567" i="20"/>
  <c r="G413" i="20"/>
  <c r="G412" i="20"/>
  <c r="G406" i="20"/>
  <c r="G174" i="50"/>
  <c r="G176" i="50"/>
  <c r="G215" i="50"/>
  <c r="G148" i="50"/>
  <c r="G263" i="50"/>
  <c r="F530" i="20"/>
  <c r="F660" i="20" s="1"/>
  <c r="F704" i="20" s="1"/>
  <c r="F742" i="20" s="1"/>
  <c r="F495" i="20"/>
  <c r="F324" i="20"/>
  <c r="F371" i="20" s="1"/>
  <c r="F413" i="20" s="1"/>
  <c r="F517" i="20"/>
  <c r="F456" i="20"/>
  <c r="F488" i="20" s="1"/>
  <c r="F593" i="20"/>
  <c r="F623" i="20" s="1"/>
  <c r="F499" i="20"/>
  <c r="F367" i="20"/>
  <c r="U481" i="11"/>
  <c r="U486" i="11"/>
  <c r="H604" i="11"/>
  <c r="U604" i="11" s="1"/>
  <c r="U595" i="11"/>
  <c r="J594" i="11"/>
  <c r="F594" i="11"/>
  <c r="U592" i="11"/>
  <c r="H545" i="11"/>
  <c r="U545" i="11" s="1"/>
  <c r="F567" i="11"/>
  <c r="F566" i="11"/>
  <c r="U430" i="11"/>
  <c r="B445" i="11"/>
  <c r="U573" i="11"/>
  <c r="U579" i="11"/>
  <c r="I429" i="11"/>
  <c r="F431" i="11" s="1"/>
  <c r="U431" i="11" s="1"/>
  <c r="U452" i="11"/>
  <c r="F449" i="11"/>
  <c r="U449" i="11" s="1"/>
  <c r="U457" i="11"/>
  <c r="U488" i="11"/>
  <c r="B446" i="11"/>
  <c r="F487" i="11"/>
  <c r="G462" i="11"/>
  <c r="U462" i="11" s="1"/>
  <c r="U461" i="11"/>
  <c r="F463" i="11"/>
  <c r="U463" i="11" s="1"/>
  <c r="J460" i="11"/>
  <c r="U460" i="11" s="1"/>
  <c r="J446" i="11"/>
  <c r="U446" i="11" s="1"/>
  <c r="H385" i="11"/>
  <c r="U418" i="11"/>
  <c r="U351" i="11"/>
  <c r="U376" i="11"/>
  <c r="F92" i="20"/>
  <c r="F128" i="20" s="1"/>
  <c r="F307" i="20" s="1"/>
  <c r="F352" i="20" s="1"/>
  <c r="F397" i="20" s="1"/>
  <c r="F567" i="20" s="1"/>
  <c r="F630" i="20" s="1"/>
  <c r="F720" i="20" s="1"/>
  <c r="U375" i="11"/>
  <c r="F329" i="20"/>
  <c r="F193" i="20"/>
  <c r="F226" i="20"/>
  <c r="F230" i="20"/>
  <c r="I302" i="20"/>
  <c r="I467" i="20" s="1"/>
  <c r="I231" i="20"/>
  <c r="F139" i="20"/>
  <c r="F170" i="20"/>
  <c r="F328" i="20"/>
  <c r="F192" i="20"/>
  <c r="F222" i="20" s="1"/>
  <c r="F253" i="20" s="1"/>
  <c r="F296" i="20" s="1"/>
  <c r="F191" i="20"/>
  <c r="F221" i="20" s="1"/>
  <c r="F252" i="20" s="1"/>
  <c r="F295" i="20" s="1"/>
  <c r="K302" i="20"/>
  <c r="K467" i="20" s="1"/>
  <c r="K231" i="20"/>
  <c r="F310" i="20"/>
  <c r="F356" i="20" s="1"/>
  <c r="F400" i="20" s="1"/>
  <c r="F442" i="20" s="1"/>
  <c r="F260" i="20"/>
  <c r="F333" i="20" s="1"/>
  <c r="F380" i="20" s="1"/>
  <c r="F425" i="20" s="1"/>
  <c r="F313" i="20"/>
  <c r="F359" i="20" s="1"/>
  <c r="F403" i="20" s="1"/>
  <c r="F445" i="20" s="1"/>
  <c r="F377" i="11"/>
  <c r="G175" i="50"/>
  <c r="G173" i="50"/>
  <c r="G11" i="50"/>
  <c r="G12" i="50" s="1"/>
  <c r="G13" i="50" s="1"/>
  <c r="G14" i="50" s="1"/>
  <c r="I26" i="20" s="1"/>
  <c r="K26" i="20" s="1"/>
  <c r="G116" i="50"/>
  <c r="G144" i="50"/>
  <c r="G42" i="50"/>
  <c r="G46" i="50" s="1"/>
  <c r="G47" i="50" s="1"/>
  <c r="G48" i="50" s="1"/>
  <c r="I125" i="20" s="1"/>
  <c r="K125" i="20" s="1"/>
  <c r="G77" i="50"/>
  <c r="G132" i="50"/>
  <c r="G96" i="50"/>
  <c r="G160" i="50"/>
  <c r="G194" i="50"/>
  <c r="G227" i="50"/>
  <c r="F167" i="20"/>
  <c r="F271" i="20" s="1"/>
  <c r="F344" i="20" s="1"/>
  <c r="F391" i="20" s="1"/>
  <c r="F436" i="20" s="1"/>
  <c r="F540" i="20" s="1"/>
  <c r="F670" i="20" s="1"/>
  <c r="F714" i="20" s="1"/>
  <c r="F752" i="20" s="1"/>
  <c r="F215" i="20"/>
  <c r="F138" i="20"/>
  <c r="F169" i="20"/>
  <c r="G23" i="50"/>
  <c r="G30" i="50"/>
  <c r="G57" i="50"/>
  <c r="F61" i="50"/>
  <c r="G61" i="50" s="1"/>
  <c r="G62" i="50" s="1"/>
  <c r="G83" i="50"/>
  <c r="G258" i="50"/>
  <c r="G259" i="50" s="1"/>
  <c r="G100" i="50"/>
  <c r="G112" i="50"/>
  <c r="G128" i="50"/>
  <c r="G208" i="50"/>
  <c r="F249" i="50"/>
  <c r="G249" i="50" s="1"/>
  <c r="G250" i="50" s="1"/>
  <c r="G232" i="50"/>
  <c r="G244" i="50"/>
  <c r="I750" i="20" l="1"/>
  <c r="K750" i="20"/>
  <c r="M677" i="20"/>
  <c r="M547" i="20"/>
  <c r="J634" i="20"/>
  <c r="G635" i="20"/>
  <c r="L634" i="20"/>
  <c r="G602" i="20"/>
  <c r="G572" i="20"/>
  <c r="F647" i="20"/>
  <c r="F518" i="20"/>
  <c r="F585" i="20" s="1"/>
  <c r="F615" i="20" s="1"/>
  <c r="F692" i="20" s="1"/>
  <c r="F457" i="20"/>
  <c r="F489" i="20" s="1"/>
  <c r="G402" i="20"/>
  <c r="F414" i="20"/>
  <c r="F648" i="20" s="1"/>
  <c r="F472" i="20"/>
  <c r="F503" i="20" s="1"/>
  <c r="F375" i="20"/>
  <c r="F376" i="20"/>
  <c r="F418" i="20" s="1"/>
  <c r="F652" i="20" s="1"/>
  <c r="F203" i="20"/>
  <c r="F223" i="20"/>
  <c r="F254" i="20" s="1"/>
  <c r="F297" i="20" s="1"/>
  <c r="F462" i="20" s="1"/>
  <c r="U578" i="11"/>
  <c r="G638" i="51" s="1"/>
  <c r="L638" i="51" s="1"/>
  <c r="G600" i="51"/>
  <c r="G573" i="20"/>
  <c r="G506" i="20"/>
  <c r="G527" i="51"/>
  <c r="J596" i="51"/>
  <c r="L596" i="51"/>
  <c r="G416" i="51"/>
  <c r="J564" i="51"/>
  <c r="L564" i="51"/>
  <c r="G403" i="51"/>
  <c r="G565" i="51"/>
  <c r="J383" i="51"/>
  <c r="L383" i="51"/>
  <c r="G451" i="20"/>
  <c r="G470" i="51"/>
  <c r="L620" i="51"/>
  <c r="J620" i="51"/>
  <c r="J483" i="51"/>
  <c r="L483" i="51"/>
  <c r="J441" i="51"/>
  <c r="L441" i="51"/>
  <c r="J653" i="51"/>
  <c r="L653" i="51"/>
  <c r="L419" i="51"/>
  <c r="J419" i="51"/>
  <c r="U543" i="11"/>
  <c r="G597" i="51"/>
  <c r="G466" i="20"/>
  <c r="G485" i="51"/>
  <c r="U517" i="11"/>
  <c r="G568" i="51" s="1"/>
  <c r="G655" i="51"/>
  <c r="G625" i="20"/>
  <c r="J631" i="51"/>
  <c r="L631" i="51"/>
  <c r="U390" i="11"/>
  <c r="G420" i="51"/>
  <c r="J566" i="51"/>
  <c r="L566" i="51"/>
  <c r="J455" i="51"/>
  <c r="L455" i="51"/>
  <c r="J411" i="51"/>
  <c r="L411" i="51"/>
  <c r="J404" i="51"/>
  <c r="L404" i="51"/>
  <c r="G454" i="51"/>
  <c r="L662" i="51"/>
  <c r="J662" i="51"/>
  <c r="J621" i="51"/>
  <c r="L621" i="51"/>
  <c r="J494" i="51"/>
  <c r="L494" i="51"/>
  <c r="G406" i="51"/>
  <c r="G392" i="20"/>
  <c r="G603" i="20"/>
  <c r="G632" i="51"/>
  <c r="U602" i="11"/>
  <c r="G663" i="51"/>
  <c r="J599" i="51"/>
  <c r="L599" i="51"/>
  <c r="J402" i="51"/>
  <c r="L402" i="51"/>
  <c r="U377" i="11"/>
  <c r="F378" i="11"/>
  <c r="U378" i="11" s="1"/>
  <c r="G405" i="51"/>
  <c r="G391" i="20"/>
  <c r="G367" i="20"/>
  <c r="G380" i="51"/>
  <c r="G456" i="51"/>
  <c r="G436" i="20"/>
  <c r="G469" i="20"/>
  <c r="G490" i="51"/>
  <c r="G622" i="20"/>
  <c r="G652" i="51"/>
  <c r="G636" i="20"/>
  <c r="G666" i="51"/>
  <c r="G631" i="20"/>
  <c r="J484" i="51"/>
  <c r="L484" i="51"/>
  <c r="J453" i="51"/>
  <c r="L453" i="51"/>
  <c r="J693" i="51"/>
  <c r="L693" i="51"/>
  <c r="G567" i="51"/>
  <c r="G540" i="20"/>
  <c r="J519" i="51"/>
  <c r="L519" i="51"/>
  <c r="G457" i="51"/>
  <c r="G437" i="20"/>
  <c r="J414" i="51"/>
  <c r="L414" i="51"/>
  <c r="J665" i="51"/>
  <c r="L665" i="51"/>
  <c r="J633" i="51"/>
  <c r="L633" i="51"/>
  <c r="U383" i="11"/>
  <c r="G412" i="51"/>
  <c r="B734" i="20"/>
  <c r="B700" i="11" s="1"/>
  <c r="B699" i="11"/>
  <c r="J370" i="51"/>
  <c r="L370" i="51"/>
  <c r="G450" i="20"/>
  <c r="G469" i="51"/>
  <c r="G499" i="51"/>
  <c r="G479" i="20"/>
  <c r="G472" i="20"/>
  <c r="G473" i="20" s="1"/>
  <c r="G493" i="51"/>
  <c r="G503" i="51"/>
  <c r="G483" i="20"/>
  <c r="G502" i="51"/>
  <c r="G482" i="20"/>
  <c r="G504" i="51"/>
  <c r="G484" i="20"/>
  <c r="G505" i="51"/>
  <c r="G485" i="20"/>
  <c r="G528" i="51"/>
  <c r="G503" i="20"/>
  <c r="G504" i="20" s="1"/>
  <c r="G526" i="51"/>
  <c r="G510" i="20"/>
  <c r="G532" i="51"/>
  <c r="L531" i="51"/>
  <c r="J531" i="51"/>
  <c r="G512" i="20"/>
  <c r="G534" i="51"/>
  <c r="G637" i="51"/>
  <c r="G607" i="20"/>
  <c r="G609" i="20"/>
  <c r="G639" i="51"/>
  <c r="U343" i="11"/>
  <c r="G371" i="51" s="1"/>
  <c r="G553" i="20"/>
  <c r="G233" i="50"/>
  <c r="G234" i="50" s="1"/>
  <c r="G235" i="50" s="1"/>
  <c r="I66" i="20" s="1"/>
  <c r="G117" i="50"/>
  <c r="G133" i="50"/>
  <c r="G264" i="50"/>
  <c r="G265" i="50" s="1"/>
  <c r="G266" i="50" s="1"/>
  <c r="I112" i="20" s="1"/>
  <c r="G149" i="50"/>
  <c r="G150" i="50" s="1"/>
  <c r="G151" i="50" s="1"/>
  <c r="I52" i="20" s="1"/>
  <c r="G84" i="50"/>
  <c r="G200" i="50"/>
  <c r="G201" i="50" s="1"/>
  <c r="G202" i="50" s="1"/>
  <c r="I101" i="20" s="1"/>
  <c r="K101" i="20" s="1"/>
  <c r="G177" i="50"/>
  <c r="K595" i="20"/>
  <c r="K625" i="20" s="1"/>
  <c r="K500" i="20"/>
  <c r="I595" i="20"/>
  <c r="I625" i="20" s="1"/>
  <c r="I500" i="20"/>
  <c r="F216" i="20"/>
  <c r="F485" i="20" s="1"/>
  <c r="F484" i="20"/>
  <c r="F529" i="20"/>
  <c r="F659" i="20" s="1"/>
  <c r="F703" i="20" s="1"/>
  <c r="F741" i="20" s="1"/>
  <c r="F494" i="20"/>
  <c r="F521" i="20"/>
  <c r="F460" i="20"/>
  <c r="F490" i="20" s="1"/>
  <c r="F461" i="20"/>
  <c r="F491" i="20" s="1"/>
  <c r="F522" i="20"/>
  <c r="F584" i="20"/>
  <c r="F614" i="20" s="1"/>
  <c r="F691" i="20" s="1"/>
  <c r="F558" i="20"/>
  <c r="U429" i="11"/>
  <c r="G468" i="51" s="1"/>
  <c r="U581" i="11"/>
  <c r="U584" i="11"/>
  <c r="U567" i="11"/>
  <c r="F569" i="11"/>
  <c r="U569" i="11" s="1"/>
  <c r="U594" i="11"/>
  <c r="J566" i="11"/>
  <c r="U566" i="11" s="1"/>
  <c r="H425" i="11"/>
  <c r="U424" i="11"/>
  <c r="F490" i="11"/>
  <c r="U487" i="11"/>
  <c r="F519" i="11"/>
  <c r="U519" i="11" s="1"/>
  <c r="U518" i="11"/>
  <c r="G569" i="51" s="1"/>
  <c r="U385" i="11"/>
  <c r="F421" i="11"/>
  <c r="U421" i="11" s="1"/>
  <c r="U420" i="11"/>
  <c r="F274" i="20"/>
  <c r="F347" i="20" s="1"/>
  <c r="F181" i="20"/>
  <c r="F242" i="20" s="1"/>
  <c r="F285" i="20" s="1"/>
  <c r="F319" i="20" s="1"/>
  <c r="F182" i="20"/>
  <c r="F243" i="20" s="1"/>
  <c r="F286" i="20" s="1"/>
  <c r="F314" i="20" s="1"/>
  <c r="F180" i="20"/>
  <c r="F241" i="20" s="1"/>
  <c r="F273" i="20"/>
  <c r="F346" i="20" s="1"/>
  <c r="F393" i="20" s="1"/>
  <c r="F438" i="20" s="1"/>
  <c r="F542" i="20" s="1"/>
  <c r="F672" i="20" s="1"/>
  <c r="F716" i="20" s="1"/>
  <c r="F754" i="20" s="1"/>
  <c r="G101" i="50"/>
  <c r="G102" i="50" s="1"/>
  <c r="G103" i="50" s="1"/>
  <c r="I210" i="20" s="1"/>
  <c r="G211" i="50"/>
  <c r="G216" i="50" s="1"/>
  <c r="G217" i="50" s="1"/>
  <c r="G218" i="50" s="1"/>
  <c r="I99" i="20" s="1"/>
  <c r="K99" i="20" s="1"/>
  <c r="K119" i="20"/>
  <c r="K195" i="20" s="1"/>
  <c r="K299" i="20" s="1"/>
  <c r="K464" i="20" s="1"/>
  <c r="K592" i="20" s="1"/>
  <c r="K622" i="20" s="1"/>
  <c r="I119" i="20"/>
  <c r="I195" i="20" s="1"/>
  <c r="I299" i="20" s="1"/>
  <c r="I464" i="20" s="1"/>
  <c r="I592" i="20" s="1"/>
  <c r="I622" i="20" s="1"/>
  <c r="G251" i="50"/>
  <c r="G31" i="50"/>
  <c r="G32" i="50" s="1"/>
  <c r="G33" i="50" s="1"/>
  <c r="K154" i="20"/>
  <c r="I154" i="20"/>
  <c r="G85" i="50"/>
  <c r="G86" i="50" s="1"/>
  <c r="I166" i="20" s="1"/>
  <c r="I270" i="20" s="1"/>
  <c r="I343" i="20" s="1"/>
  <c r="I390" i="20" s="1"/>
  <c r="I435" i="20" s="1"/>
  <c r="G134" i="50"/>
  <c r="G135" i="50" s="1"/>
  <c r="I62" i="20" s="1"/>
  <c r="K62" i="20" s="1"/>
  <c r="G66" i="50"/>
  <c r="G118" i="50"/>
  <c r="G119" i="50" s="1"/>
  <c r="I109" i="20" s="1"/>
  <c r="K109" i="20" s="1"/>
  <c r="G252" i="50"/>
  <c r="G253" i="50" s="1"/>
  <c r="I159" i="20" s="1"/>
  <c r="F546" i="20" l="1"/>
  <c r="F570" i="20" s="1"/>
  <c r="F600" i="20" s="1"/>
  <c r="F633" i="20" s="1"/>
  <c r="F676" i="20" s="1"/>
  <c r="I539" i="20"/>
  <c r="I669" i="20" s="1"/>
  <c r="I713" i="20" s="1"/>
  <c r="I751" i="20" s="1"/>
  <c r="R442" i="20"/>
  <c r="J638" i="51"/>
  <c r="G608" i="20"/>
  <c r="I729" i="20"/>
  <c r="K52" i="20"/>
  <c r="K69" i="20" s="1"/>
  <c r="L69" i="20" s="1"/>
  <c r="I69" i="20"/>
  <c r="J69" i="20" s="1"/>
  <c r="K66" i="20"/>
  <c r="I196" i="20"/>
  <c r="K196" i="20"/>
  <c r="F284" i="20"/>
  <c r="F318" i="20" s="1"/>
  <c r="F363" i="20" s="1"/>
  <c r="F407" i="20" s="1"/>
  <c r="G541" i="20"/>
  <c r="M634" i="20"/>
  <c r="J635" i="20"/>
  <c r="L635" i="20"/>
  <c r="F559" i="20"/>
  <c r="J504" i="20"/>
  <c r="G505" i="20"/>
  <c r="L504" i="20"/>
  <c r="G474" i="20"/>
  <c r="F492" i="20"/>
  <c r="F417" i="20"/>
  <c r="F651" i="20" s="1"/>
  <c r="F523" i="20"/>
  <c r="F562" i="20" s="1"/>
  <c r="G394" i="20"/>
  <c r="G408" i="51"/>
  <c r="G438" i="20"/>
  <c r="G458" i="51"/>
  <c r="G595" i="20"/>
  <c r="G623" i="51"/>
  <c r="J456" i="51"/>
  <c r="L456" i="51"/>
  <c r="J485" i="51"/>
  <c r="L485" i="51"/>
  <c r="J416" i="51"/>
  <c r="L416" i="51"/>
  <c r="G594" i="20"/>
  <c r="G622" i="51"/>
  <c r="J380" i="51"/>
  <c r="L380" i="51"/>
  <c r="J632" i="51"/>
  <c r="L632" i="51"/>
  <c r="J420" i="51"/>
  <c r="L420" i="51"/>
  <c r="G407" i="51"/>
  <c r="G393" i="20"/>
  <c r="U392" i="11"/>
  <c r="G421" i="51"/>
  <c r="G408" i="20"/>
  <c r="J655" i="51"/>
  <c r="L655" i="51"/>
  <c r="J597" i="51"/>
  <c r="L597" i="51"/>
  <c r="L470" i="51"/>
  <c r="J470" i="51"/>
  <c r="J565" i="51"/>
  <c r="L565" i="51"/>
  <c r="G543" i="20"/>
  <c r="G570" i="51"/>
  <c r="J412" i="51"/>
  <c r="L412" i="51"/>
  <c r="J405" i="51"/>
  <c r="L405" i="51"/>
  <c r="G632" i="20"/>
  <c r="G664" i="51"/>
  <c r="J406" i="51"/>
  <c r="L406" i="51"/>
  <c r="J403" i="51"/>
  <c r="L403" i="51"/>
  <c r="J527" i="51"/>
  <c r="L527" i="51"/>
  <c r="G439" i="20"/>
  <c r="G459" i="51"/>
  <c r="G372" i="51"/>
  <c r="G399" i="20"/>
  <c r="G413" i="51"/>
  <c r="L457" i="51"/>
  <c r="J457" i="51"/>
  <c r="J567" i="51"/>
  <c r="L567" i="51"/>
  <c r="J666" i="51"/>
  <c r="L666" i="51"/>
  <c r="J490" i="51"/>
  <c r="L490" i="51"/>
  <c r="G403" i="20"/>
  <c r="G415" i="51"/>
  <c r="G624" i="20"/>
  <c r="G654" i="51"/>
  <c r="J371" i="51"/>
  <c r="L371" i="51"/>
  <c r="J569" i="51"/>
  <c r="L569" i="51"/>
  <c r="G442" i="20"/>
  <c r="G443" i="20" s="1"/>
  <c r="G462" i="51"/>
  <c r="G597" i="20"/>
  <c r="G628" i="51"/>
  <c r="J652" i="51"/>
  <c r="L652" i="51"/>
  <c r="J663" i="51"/>
  <c r="L663" i="51"/>
  <c r="J454" i="51"/>
  <c r="L454" i="51"/>
  <c r="J568" i="51"/>
  <c r="L568" i="51"/>
  <c r="G569" i="20"/>
  <c r="G598" i="51"/>
  <c r="J600" i="51"/>
  <c r="L600" i="51"/>
  <c r="L469" i="51"/>
  <c r="J469" i="51"/>
  <c r="J468" i="51"/>
  <c r="L468" i="51"/>
  <c r="J499" i="51"/>
  <c r="L499" i="51"/>
  <c r="J493" i="51"/>
  <c r="L493" i="51"/>
  <c r="J505" i="51"/>
  <c r="L505" i="51"/>
  <c r="J504" i="51"/>
  <c r="L504" i="51"/>
  <c r="L502" i="51"/>
  <c r="J502" i="51"/>
  <c r="J503" i="51"/>
  <c r="L503" i="51"/>
  <c r="J528" i="51"/>
  <c r="L528" i="51"/>
  <c r="J526" i="51"/>
  <c r="L526" i="51"/>
  <c r="G511" i="20"/>
  <c r="G533" i="51"/>
  <c r="L534" i="51"/>
  <c r="J534" i="51"/>
  <c r="J532" i="51"/>
  <c r="L532" i="51"/>
  <c r="G611" i="20"/>
  <c r="G641" i="51"/>
  <c r="J637" i="51"/>
  <c r="L637" i="51"/>
  <c r="L639" i="51"/>
  <c r="J639" i="51"/>
  <c r="G614" i="20"/>
  <c r="G644" i="51"/>
  <c r="I27" i="20"/>
  <c r="G555" i="20"/>
  <c r="G542" i="20"/>
  <c r="G455" i="20"/>
  <c r="G449" i="20"/>
  <c r="I200" i="20"/>
  <c r="I423" i="20"/>
  <c r="F449" i="20"/>
  <c r="F510" i="20" s="1"/>
  <c r="F588" i="20"/>
  <c r="F618" i="20" s="1"/>
  <c r="F695" i="20" s="1"/>
  <c r="F733" i="20" s="1"/>
  <c r="F560" i="20"/>
  <c r="K200" i="20"/>
  <c r="K423" i="20"/>
  <c r="K657" i="20" s="1"/>
  <c r="L657" i="20" s="1"/>
  <c r="F589" i="20"/>
  <c r="F619" i="20" s="1"/>
  <c r="F696" i="20" s="1"/>
  <c r="F561" i="20"/>
  <c r="F506" i="20"/>
  <c r="F549" i="20" s="1"/>
  <c r="K210" i="20"/>
  <c r="K367" i="20" s="1"/>
  <c r="I479" i="20"/>
  <c r="I367" i="20"/>
  <c r="F355" i="20"/>
  <c r="F365" i="20" s="1"/>
  <c r="F394" i="20"/>
  <c r="F439" i="20" s="1"/>
  <c r="F543" i="20" s="1"/>
  <c r="F673" i="20" s="1"/>
  <c r="F717" i="20" s="1"/>
  <c r="F755" i="20" s="1"/>
  <c r="U425" i="11"/>
  <c r="U493" i="11"/>
  <c r="U490" i="11"/>
  <c r="K159" i="20"/>
  <c r="K263" i="20" s="1"/>
  <c r="K336" i="20" s="1"/>
  <c r="K383" i="20" s="1"/>
  <c r="K428" i="20" s="1"/>
  <c r="K532" i="20" s="1"/>
  <c r="K662" i="20" s="1"/>
  <c r="K706" i="20" s="1"/>
  <c r="I263" i="20"/>
  <c r="I336" i="20" s="1"/>
  <c r="I383" i="20" s="1"/>
  <c r="I428" i="20" s="1"/>
  <c r="I532" i="20" s="1"/>
  <c r="I662" i="20" s="1"/>
  <c r="I706" i="20" s="1"/>
  <c r="F234" i="20"/>
  <c r="I215" i="20"/>
  <c r="K166" i="20"/>
  <c r="K270" i="20" s="1"/>
  <c r="K343" i="20" s="1"/>
  <c r="K390" i="20" s="1"/>
  <c r="K435" i="20" s="1"/>
  <c r="K539" i="20" s="1"/>
  <c r="K669" i="20" s="1"/>
  <c r="K713" i="20" s="1"/>
  <c r="I167" i="20"/>
  <c r="I271" i="20" s="1"/>
  <c r="I344" i="20" s="1"/>
  <c r="I391" i="20" s="1"/>
  <c r="I436" i="20" s="1"/>
  <c r="I540" i="20" s="1"/>
  <c r="I670" i="20" s="1"/>
  <c r="I714" i="20" s="1"/>
  <c r="I752" i="20" s="1"/>
  <c r="J752" i="20" s="1"/>
  <c r="I141" i="20"/>
  <c r="I184" i="20" s="1"/>
  <c r="I245" i="20" s="1"/>
  <c r="I288" i="20" s="1"/>
  <c r="I321" i="20" s="1"/>
  <c r="I410" i="20" s="1"/>
  <c r="I453" i="20" s="1"/>
  <c r="I514" i="20" s="1"/>
  <c r="I581" i="20" s="1"/>
  <c r="I611" i="20" s="1"/>
  <c r="I644" i="20" s="1"/>
  <c r="I688" i="20" s="1"/>
  <c r="K141" i="20"/>
  <c r="K184" i="20" s="1"/>
  <c r="K245" i="20" s="1"/>
  <c r="K288" i="20" s="1"/>
  <c r="K321" i="20" s="1"/>
  <c r="K410" i="20" s="1"/>
  <c r="K453" i="20" s="1"/>
  <c r="K514" i="20" s="1"/>
  <c r="K581" i="20" s="1"/>
  <c r="K611" i="20" s="1"/>
  <c r="K644" i="20" s="1"/>
  <c r="K688" i="20" s="1"/>
  <c r="K112" i="20"/>
  <c r="I144" i="20"/>
  <c r="K134" i="20"/>
  <c r="I134" i="20"/>
  <c r="I176" i="20" s="1"/>
  <c r="K176" i="20" s="1"/>
  <c r="K120" i="20"/>
  <c r="I105" i="20"/>
  <c r="K105" i="20"/>
  <c r="G67" i="50"/>
  <c r="G68" i="50" s="1"/>
  <c r="I23" i="20" s="1"/>
  <c r="K23" i="20" s="1"/>
  <c r="K751" i="20" l="1"/>
  <c r="K744" i="20"/>
  <c r="L744" i="20" s="1"/>
  <c r="I744" i="20"/>
  <c r="J744" i="20" s="1"/>
  <c r="K729" i="20"/>
  <c r="M69" i="20"/>
  <c r="F277" i="20"/>
  <c r="M635" i="20"/>
  <c r="M504" i="20"/>
  <c r="F552" i="20"/>
  <c r="F577" i="20" s="1"/>
  <c r="J505" i="20"/>
  <c r="L505" i="20"/>
  <c r="J474" i="20"/>
  <c r="L474" i="20"/>
  <c r="G444" i="20"/>
  <c r="I657" i="20"/>
  <c r="J657" i="20" s="1"/>
  <c r="M657" i="20" s="1"/>
  <c r="F590" i="20"/>
  <c r="F620" i="20" s="1"/>
  <c r="F697" i="20" s="1"/>
  <c r="K27" i="20"/>
  <c r="L121" i="20" s="1"/>
  <c r="J121" i="20"/>
  <c r="G445" i="20"/>
  <c r="G463" i="51"/>
  <c r="J598" i="51"/>
  <c r="L598" i="51"/>
  <c r="J413" i="51"/>
  <c r="L413" i="51"/>
  <c r="L570" i="51"/>
  <c r="J570" i="51"/>
  <c r="L421" i="51"/>
  <c r="J421" i="51"/>
  <c r="J407" i="51"/>
  <c r="L407" i="51"/>
  <c r="J622" i="51"/>
  <c r="L622" i="51"/>
  <c r="J623" i="51"/>
  <c r="L623" i="51"/>
  <c r="L408" i="51"/>
  <c r="J408" i="51"/>
  <c r="J664" i="51"/>
  <c r="O711" i="51" s="1"/>
  <c r="L664" i="51"/>
  <c r="P711" i="51" s="1"/>
  <c r="J458" i="51"/>
  <c r="L458" i="51"/>
  <c r="J628" i="51"/>
  <c r="L628" i="51"/>
  <c r="J654" i="51"/>
  <c r="L654" i="51"/>
  <c r="J372" i="51"/>
  <c r="L372" i="51"/>
  <c r="J462" i="51"/>
  <c r="L462" i="51"/>
  <c r="J415" i="51"/>
  <c r="L415" i="51"/>
  <c r="L459" i="51"/>
  <c r="J459" i="51"/>
  <c r="G410" i="20"/>
  <c r="G423" i="51"/>
  <c r="I187" i="20"/>
  <c r="I219" i="20" s="1"/>
  <c r="I248" i="20" s="1"/>
  <c r="I291" i="20" s="1"/>
  <c r="K144" i="20"/>
  <c r="K187" i="20" s="1"/>
  <c r="K219" i="20" s="1"/>
  <c r="K248" i="20" s="1"/>
  <c r="K291" i="20" s="1"/>
  <c r="G464" i="51"/>
  <c r="O523" i="51"/>
  <c r="P523" i="51"/>
  <c r="L533" i="51"/>
  <c r="J533" i="51"/>
  <c r="G517" i="20"/>
  <c r="G539" i="51"/>
  <c r="G514" i="20"/>
  <c r="G536" i="51"/>
  <c r="J644" i="51"/>
  <c r="L644" i="51"/>
  <c r="J641" i="51"/>
  <c r="L641" i="51"/>
  <c r="G164" i="50"/>
  <c r="G165" i="50" s="1"/>
  <c r="G166" i="50" s="1"/>
  <c r="G167" i="50" s="1"/>
  <c r="G168" i="50" s="1"/>
  <c r="K96" i="20" s="1"/>
  <c r="K131" i="20" s="1"/>
  <c r="G181" i="50"/>
  <c r="G182" i="50" s="1"/>
  <c r="G183" i="50" s="1"/>
  <c r="G184" i="50" s="1"/>
  <c r="G185" i="50" s="1"/>
  <c r="K736" i="20"/>
  <c r="I736" i="20"/>
  <c r="F642" i="20"/>
  <c r="F685" i="20" s="1"/>
  <c r="F686" i="20" s="1"/>
  <c r="F451" i="20"/>
  <c r="F408" i="20"/>
  <c r="F573" i="20"/>
  <c r="K258" i="20"/>
  <c r="K304" i="20" s="1"/>
  <c r="K469" i="20"/>
  <c r="K627" i="20" s="1"/>
  <c r="I216" i="20"/>
  <c r="I485" i="20" s="1"/>
  <c r="I484" i="20"/>
  <c r="K479" i="20"/>
  <c r="K555" i="20" s="1"/>
  <c r="I555" i="20"/>
  <c r="F727" i="20"/>
  <c r="F723" i="20"/>
  <c r="F477" i="20"/>
  <c r="I258" i="20"/>
  <c r="I304" i="20" s="1"/>
  <c r="I469" i="20"/>
  <c r="I627" i="20" s="1"/>
  <c r="I230" i="20"/>
  <c r="I300" i="20"/>
  <c r="I465" i="20" s="1"/>
  <c r="I313" i="20"/>
  <c r="I359" i="20" s="1"/>
  <c r="I403" i="20" s="1"/>
  <c r="I445" i="20" s="1"/>
  <c r="K445" i="20" s="1"/>
  <c r="K313" i="20"/>
  <c r="K359" i="20" s="1"/>
  <c r="K403" i="20" s="1"/>
  <c r="K230" i="20"/>
  <c r="K300" i="20"/>
  <c r="K465" i="20" s="1"/>
  <c r="I169" i="20"/>
  <c r="I138" i="20"/>
  <c r="K169" i="20"/>
  <c r="K138" i="20"/>
  <c r="K215" i="20"/>
  <c r="K167" i="20"/>
  <c r="K271" i="20" s="1"/>
  <c r="K344" i="20" s="1"/>
  <c r="K391" i="20" s="1"/>
  <c r="K436" i="20" s="1"/>
  <c r="K540" i="20" s="1"/>
  <c r="K670" i="20" s="1"/>
  <c r="K714" i="20" s="1"/>
  <c r="K752" i="20" s="1"/>
  <c r="M744" i="20" l="1"/>
  <c r="F734" i="20"/>
  <c r="F607" i="20"/>
  <c r="F640" i="20" s="1"/>
  <c r="F683" i="20" s="1"/>
  <c r="F726" i="20" s="1"/>
  <c r="M474" i="20"/>
  <c r="M505" i="20"/>
  <c r="M121" i="20"/>
  <c r="I310" i="20"/>
  <c r="I356" i="20" s="1"/>
  <c r="I400" i="20" s="1"/>
  <c r="I442" i="20" s="1"/>
  <c r="K442" i="20" s="1"/>
  <c r="O628" i="51"/>
  <c r="J463" i="51"/>
  <c r="L463" i="51"/>
  <c r="J423" i="51"/>
  <c r="O459" i="51" s="1"/>
  <c r="L423" i="51"/>
  <c r="P459" i="51" s="1"/>
  <c r="P628" i="51"/>
  <c r="K456" i="20"/>
  <c r="K488" i="20" s="1"/>
  <c r="K324" i="20"/>
  <c r="K371" i="20" s="1"/>
  <c r="K413" i="20" s="1"/>
  <c r="K647" i="20" s="1"/>
  <c r="K517" i="20"/>
  <c r="K558" i="20" s="1"/>
  <c r="J464" i="51"/>
  <c r="O490" i="51" s="1"/>
  <c r="L464" i="51"/>
  <c r="J536" i="51"/>
  <c r="L536" i="51"/>
  <c r="J539" i="51"/>
  <c r="L539" i="51"/>
  <c r="P659" i="51"/>
  <c r="O659" i="51"/>
  <c r="I324" i="20"/>
  <c r="I371" i="20" s="1"/>
  <c r="I413" i="20" s="1"/>
  <c r="I517" i="20"/>
  <c r="I456" i="20"/>
  <c r="I488" i="20" s="1"/>
  <c r="K597" i="20"/>
  <c r="K701" i="20" s="1"/>
  <c r="K527" i="20"/>
  <c r="F450" i="20"/>
  <c r="F512" i="20"/>
  <c r="I593" i="20"/>
  <c r="I623" i="20" s="1"/>
  <c r="I499" i="20"/>
  <c r="I597" i="20"/>
  <c r="I701" i="20" s="1"/>
  <c r="I527" i="20"/>
  <c r="F636" i="20"/>
  <c r="F679" i="20" s="1"/>
  <c r="F603" i="20"/>
  <c r="K593" i="20"/>
  <c r="K623" i="20" s="1"/>
  <c r="K499" i="20"/>
  <c r="K216" i="20"/>
  <c r="K485" i="20" s="1"/>
  <c r="K484" i="20"/>
  <c r="I180" i="20"/>
  <c r="I241" i="20" s="1"/>
  <c r="I273" i="20"/>
  <c r="I346" i="20" s="1"/>
  <c r="I393" i="20" s="1"/>
  <c r="I438" i="20" s="1"/>
  <c r="I542" i="20" s="1"/>
  <c r="I672" i="20" s="1"/>
  <c r="I716" i="20" s="1"/>
  <c r="K237" i="20"/>
  <c r="K280" i="20" s="1"/>
  <c r="K180" i="20"/>
  <c r="K241" i="20" s="1"/>
  <c r="K273" i="20"/>
  <c r="K346" i="20" s="1"/>
  <c r="K393" i="20" s="1"/>
  <c r="K438" i="20" s="1"/>
  <c r="K542" i="20" s="1"/>
  <c r="K672" i="20" s="1"/>
  <c r="K716" i="20" s="1"/>
  <c r="K754" i="20" s="1"/>
  <c r="K310" i="20"/>
  <c r="K356" i="20" s="1"/>
  <c r="I237" i="20"/>
  <c r="I280" i="20" s="1"/>
  <c r="I754" i="20" l="1"/>
  <c r="K284" i="20"/>
  <c r="K318" i="20" s="1"/>
  <c r="I284" i="20"/>
  <c r="I318" i="20" s="1"/>
  <c r="K584" i="20"/>
  <c r="K614" i="20" s="1"/>
  <c r="K691" i="20" s="1"/>
  <c r="I647" i="20"/>
  <c r="O570" i="51"/>
  <c r="P490" i="51"/>
  <c r="P570" i="51"/>
  <c r="F553" i="20"/>
  <c r="F578" i="20" s="1"/>
  <c r="F511" i="20"/>
  <c r="I558" i="20"/>
  <c r="I584" i="20"/>
  <c r="I614" i="20" s="1"/>
  <c r="I691" i="20" s="1"/>
  <c r="K363" i="20"/>
  <c r="K203" i="20"/>
  <c r="I363" i="20" l="1"/>
  <c r="I407" i="20" s="1"/>
  <c r="L444" i="20"/>
  <c r="J444" i="20"/>
  <c r="I203" i="20"/>
  <c r="I234" i="20" s="1"/>
  <c r="I506" i="20"/>
  <c r="I549" i="20" s="1"/>
  <c r="K549" i="20" s="1"/>
  <c r="K407" i="20"/>
  <c r="K449" i="20"/>
  <c r="K510" i="20" s="1"/>
  <c r="K552" i="20" s="1"/>
  <c r="F608" i="20"/>
  <c r="F579" i="20"/>
  <c r="F609" i="20" s="1"/>
  <c r="K506" i="20"/>
  <c r="K234" i="20"/>
  <c r="K277" i="20" s="1"/>
  <c r="I449" i="20" l="1"/>
  <c r="I510" i="20" s="1"/>
  <c r="I552" i="20" s="1"/>
  <c r="I577" i="20" s="1"/>
  <c r="I277" i="20"/>
  <c r="M444" i="20"/>
  <c r="K577" i="20"/>
  <c r="K607" i="20"/>
  <c r="K640" i="20" s="1"/>
  <c r="K683" i="20" s="1"/>
  <c r="K726" i="20" s="1"/>
  <c r="K573" i="20"/>
  <c r="I573" i="20"/>
  <c r="J754" i="20" l="1"/>
  <c r="L754" i="20"/>
  <c r="I607" i="20"/>
  <c r="I640" i="20" s="1"/>
  <c r="I683" i="20" s="1"/>
  <c r="I726" i="20" s="1"/>
  <c r="I472" i="20"/>
  <c r="K400" i="20"/>
  <c r="K570" i="20" s="1"/>
  <c r="K633" i="20" s="1"/>
  <c r="I603" i="20"/>
  <c r="I636" i="20"/>
  <c r="I679" i="20" s="1"/>
  <c r="K603" i="20"/>
  <c r="K636" i="20"/>
  <c r="K679" i="20" s="1"/>
  <c r="M754" i="20" l="1"/>
  <c r="K601" i="20"/>
  <c r="L601" i="20" s="1"/>
  <c r="J601" i="20"/>
  <c r="I477" i="20"/>
  <c r="I503" i="20"/>
  <c r="K472" i="20"/>
  <c r="K477" i="20" s="1"/>
  <c r="K503" i="20" s="1"/>
  <c r="K600" i="20"/>
  <c r="I546" i="20" l="1"/>
  <c r="K546" i="20" s="1"/>
  <c r="L751" i="20"/>
  <c r="M601" i="20"/>
  <c r="G334" i="20"/>
  <c r="H334" i="20"/>
  <c r="G335" i="20"/>
  <c r="H335" i="20"/>
  <c r="G336" i="20"/>
  <c r="H336" i="20"/>
  <c r="G337" i="20"/>
  <c r="H337" i="20"/>
  <c r="G338" i="20"/>
  <c r="H338" i="20"/>
  <c r="G339" i="20"/>
  <c r="H339" i="20"/>
  <c r="G340" i="20"/>
  <c r="H340" i="20"/>
  <c r="G341" i="20"/>
  <c r="H341" i="20"/>
  <c r="G342" i="20"/>
  <c r="H342" i="20"/>
  <c r="H343" i="20"/>
  <c r="H344" i="20"/>
  <c r="H345" i="20"/>
  <c r="H346" i="20"/>
  <c r="H347" i="20"/>
  <c r="H333" i="20"/>
  <c r="G333" i="20"/>
  <c r="H331" i="20"/>
  <c r="G331" i="20"/>
  <c r="H324" i="20"/>
  <c r="G325" i="20"/>
  <c r="H325" i="20"/>
  <c r="G326" i="20"/>
  <c r="H326" i="20"/>
  <c r="G327" i="20"/>
  <c r="H327" i="20"/>
  <c r="G328" i="20"/>
  <c r="H328" i="20"/>
  <c r="G329" i="20"/>
  <c r="H329" i="20"/>
  <c r="H323" i="20"/>
  <c r="H321" i="20"/>
  <c r="H319" i="20"/>
  <c r="H318" i="20"/>
  <c r="H317" i="20"/>
  <c r="H313" i="20"/>
  <c r="H314" i="20"/>
  <c r="G315" i="20"/>
  <c r="L315" i="20" s="1"/>
  <c r="H315" i="20"/>
  <c r="H310" i="20"/>
  <c r="H309" i="20"/>
  <c r="H308" i="20"/>
  <c r="H307" i="20"/>
  <c r="H304" i="20"/>
  <c r="H302" i="20"/>
  <c r="H301" i="20"/>
  <c r="H300" i="20"/>
  <c r="H299" i="20"/>
  <c r="H291" i="20"/>
  <c r="G292" i="20"/>
  <c r="H292" i="20"/>
  <c r="G293" i="20"/>
  <c r="H293" i="20"/>
  <c r="G294" i="20"/>
  <c r="H294" i="20"/>
  <c r="G295" i="20"/>
  <c r="H295" i="20"/>
  <c r="G296" i="20"/>
  <c r="H296" i="20"/>
  <c r="G297" i="20"/>
  <c r="H297" i="20"/>
  <c r="H290" i="20"/>
  <c r="H288" i="20"/>
  <c r="H286" i="20"/>
  <c r="H285" i="20"/>
  <c r="H284" i="20"/>
  <c r="H283" i="20"/>
  <c r="H281" i="20"/>
  <c r="G281" i="20"/>
  <c r="L281" i="20" s="1"/>
  <c r="H280" i="20"/>
  <c r="H277" i="20"/>
  <c r="G264" i="20"/>
  <c r="H264" i="20"/>
  <c r="G265" i="20"/>
  <c r="H265" i="20"/>
  <c r="G266" i="20"/>
  <c r="H266" i="20"/>
  <c r="G267" i="20"/>
  <c r="H267" i="20"/>
  <c r="G268" i="20"/>
  <c r="H268" i="20"/>
  <c r="G269" i="20"/>
  <c r="H269" i="20"/>
  <c r="H270" i="20"/>
  <c r="H271" i="20"/>
  <c r="H272" i="20"/>
  <c r="H273" i="20"/>
  <c r="H274" i="20"/>
  <c r="H263" i="20"/>
  <c r="G263" i="20"/>
  <c r="H262" i="20"/>
  <c r="G262" i="20"/>
  <c r="H261" i="20"/>
  <c r="G261" i="20"/>
  <c r="H260" i="20"/>
  <c r="G260" i="20"/>
  <c r="H258" i="20"/>
  <c r="H256" i="20"/>
  <c r="G256" i="20"/>
  <c r="H248" i="20"/>
  <c r="G249" i="20"/>
  <c r="H249" i="20"/>
  <c r="G250" i="20"/>
  <c r="H250" i="20"/>
  <c r="G251" i="20"/>
  <c r="H251" i="20"/>
  <c r="G252" i="20"/>
  <c r="H252" i="20"/>
  <c r="G253" i="20"/>
  <c r="H253" i="20"/>
  <c r="G254" i="20"/>
  <c r="H254" i="20"/>
  <c r="H247" i="20"/>
  <c r="H245" i="20"/>
  <c r="H243" i="20"/>
  <c r="H242" i="20"/>
  <c r="H241" i="20"/>
  <c r="H240" i="20"/>
  <c r="G238" i="20"/>
  <c r="L238" i="20" s="1"/>
  <c r="H238" i="20"/>
  <c r="H237" i="20"/>
  <c r="H234" i="20"/>
  <c r="H231" i="20"/>
  <c r="H230" i="20"/>
  <c r="G228" i="20"/>
  <c r="H228" i="20"/>
  <c r="H227" i="20"/>
  <c r="G227" i="20"/>
  <c r="H226" i="20"/>
  <c r="G226" i="20"/>
  <c r="H225" i="20"/>
  <c r="G225" i="20"/>
  <c r="G223" i="20"/>
  <c r="H223" i="20"/>
  <c r="H222" i="20"/>
  <c r="G222" i="20"/>
  <c r="H221" i="20"/>
  <c r="G221" i="20"/>
  <c r="H220" i="20"/>
  <c r="G220" i="20"/>
  <c r="H219" i="20"/>
  <c r="H218" i="20"/>
  <c r="H213" i="20"/>
  <c r="H214" i="20"/>
  <c r="H215" i="20"/>
  <c r="H216" i="20"/>
  <c r="H212" i="20"/>
  <c r="H210" i="20"/>
  <c r="H208" i="20"/>
  <c r="H207" i="20"/>
  <c r="H203" i="20"/>
  <c r="H200" i="20"/>
  <c r="H198" i="20"/>
  <c r="H197" i="20"/>
  <c r="H196" i="20"/>
  <c r="H195" i="20"/>
  <c r="H187" i="20"/>
  <c r="G188" i="20"/>
  <c r="H188" i="20"/>
  <c r="G189" i="20"/>
  <c r="H189" i="20"/>
  <c r="G190" i="20"/>
  <c r="H190" i="20"/>
  <c r="G191" i="20"/>
  <c r="H191" i="20"/>
  <c r="G192" i="20"/>
  <c r="H192" i="20"/>
  <c r="G193" i="20"/>
  <c r="H193" i="20"/>
  <c r="H186" i="20"/>
  <c r="H184" i="20"/>
  <c r="H182" i="20"/>
  <c r="H181" i="20"/>
  <c r="H180" i="20"/>
  <c r="H179" i="20"/>
  <c r="G177" i="20"/>
  <c r="L177" i="20" s="1"/>
  <c r="H177" i="20"/>
  <c r="H176" i="20"/>
  <c r="H173" i="20"/>
  <c r="G162" i="20"/>
  <c r="H162" i="20"/>
  <c r="G163" i="20"/>
  <c r="H163" i="20"/>
  <c r="G164" i="20"/>
  <c r="H164" i="20"/>
  <c r="G165" i="20"/>
  <c r="H165" i="20"/>
  <c r="H166" i="20"/>
  <c r="H167" i="20"/>
  <c r="H168" i="20"/>
  <c r="H169" i="20"/>
  <c r="H170" i="20"/>
  <c r="H161" i="20"/>
  <c r="G161" i="20"/>
  <c r="H160" i="20"/>
  <c r="G160" i="20"/>
  <c r="H159" i="20"/>
  <c r="G159" i="20"/>
  <c r="H158" i="20"/>
  <c r="G158" i="20"/>
  <c r="H157" i="20"/>
  <c r="G157" i="20"/>
  <c r="H156" i="20"/>
  <c r="G156" i="20"/>
  <c r="H154" i="20"/>
  <c r="H152" i="20"/>
  <c r="G152" i="20"/>
  <c r="H151" i="20"/>
  <c r="G151" i="20"/>
  <c r="H144" i="20"/>
  <c r="G145" i="20"/>
  <c r="H145" i="20"/>
  <c r="G146" i="20"/>
  <c r="H146" i="20"/>
  <c r="G147" i="20"/>
  <c r="H147" i="20"/>
  <c r="G148" i="20"/>
  <c r="H148" i="20"/>
  <c r="G149" i="20"/>
  <c r="H149" i="20"/>
  <c r="H143" i="20"/>
  <c r="H141" i="20"/>
  <c r="H139" i="20"/>
  <c r="H138" i="20"/>
  <c r="H137" i="20"/>
  <c r="H130" i="20"/>
  <c r="H131" i="20"/>
  <c r="H134" i="20"/>
  <c r="G135" i="20"/>
  <c r="H135" i="20"/>
  <c r="H129" i="20"/>
  <c r="H128" i="20"/>
  <c r="H76" i="20"/>
  <c r="H77" i="20"/>
  <c r="H75" i="20"/>
  <c r="H74" i="20"/>
  <c r="U338" i="11"/>
  <c r="G331" i="11"/>
  <c r="G332" i="11" s="1"/>
  <c r="G333" i="11" s="1"/>
  <c r="F331" i="11"/>
  <c r="U278" i="11"/>
  <c r="G307" i="11"/>
  <c r="F307" i="11"/>
  <c r="U303" i="11"/>
  <c r="H298" i="11"/>
  <c r="U298" i="11" s="1"/>
  <c r="G324" i="51" s="1"/>
  <c r="F295" i="11"/>
  <c r="U295" i="11" s="1"/>
  <c r="G321" i="51" s="1"/>
  <c r="O292" i="11"/>
  <c r="H292" i="11"/>
  <c r="F292" i="11"/>
  <c r="G317" i="51"/>
  <c r="U288" i="11"/>
  <c r="K289" i="11"/>
  <c r="J289" i="11"/>
  <c r="F289" i="11"/>
  <c r="C289" i="11"/>
  <c r="F290" i="11"/>
  <c r="U290" i="11" s="1"/>
  <c r="C290" i="11"/>
  <c r="C288" i="11"/>
  <c r="B300" i="20"/>
  <c r="G267" i="51"/>
  <c r="U248" i="11"/>
  <c r="H274" i="11"/>
  <c r="G274" i="11"/>
  <c r="I272" i="11"/>
  <c r="F274" i="11" s="1"/>
  <c r="G272" i="11"/>
  <c r="G273" i="11" s="1"/>
  <c r="G276" i="11" s="1"/>
  <c r="F272" i="11"/>
  <c r="F273" i="11" s="1"/>
  <c r="U271" i="11"/>
  <c r="G240" i="20"/>
  <c r="F232" i="11"/>
  <c r="F235" i="11" s="1"/>
  <c r="U238" i="11" s="1"/>
  <c r="F233" i="11"/>
  <c r="G233" i="11"/>
  <c r="H233" i="11"/>
  <c r="F268" i="11"/>
  <c r="G261" i="11"/>
  <c r="G262" i="11" s="1"/>
  <c r="G263" i="11" s="1"/>
  <c r="G264" i="11" s="1"/>
  <c r="F261" i="11"/>
  <c r="F262" i="11" s="1"/>
  <c r="U260" i="11"/>
  <c r="G247" i="20"/>
  <c r="H125" i="20"/>
  <c r="H122" i="20"/>
  <c r="H123" i="20"/>
  <c r="H120" i="20"/>
  <c r="H119" i="20"/>
  <c r="H112" i="20"/>
  <c r="G113" i="20"/>
  <c r="H113" i="20"/>
  <c r="G114" i="20"/>
  <c r="H114" i="20"/>
  <c r="G115" i="20"/>
  <c r="H115" i="20"/>
  <c r="G116" i="20"/>
  <c r="H116" i="20"/>
  <c r="G117" i="20"/>
  <c r="H117" i="20"/>
  <c r="H111" i="20"/>
  <c r="H109" i="20"/>
  <c r="H107" i="20"/>
  <c r="H106" i="20"/>
  <c r="H105" i="20"/>
  <c r="H104" i="20"/>
  <c r="H96" i="20"/>
  <c r="H99" i="20"/>
  <c r="H100" i="20"/>
  <c r="H101" i="20"/>
  <c r="G102" i="20"/>
  <c r="H102" i="20"/>
  <c r="H95" i="20"/>
  <c r="H94" i="20"/>
  <c r="H93" i="20"/>
  <c r="H92" i="20"/>
  <c r="H90" i="20"/>
  <c r="H89" i="20"/>
  <c r="H88" i="20"/>
  <c r="H87" i="20"/>
  <c r="H85" i="20"/>
  <c r="H84" i="20"/>
  <c r="H83" i="20"/>
  <c r="H81" i="20"/>
  <c r="H80" i="20"/>
  <c r="H79" i="20"/>
  <c r="F63" i="20"/>
  <c r="F65" i="20" s="1"/>
  <c r="F61" i="20"/>
  <c r="F104" i="20" s="1"/>
  <c r="F137" i="20" s="1"/>
  <c r="F168" i="20" s="1"/>
  <c r="F59" i="20"/>
  <c r="F114" i="20" s="1"/>
  <c r="F146" i="20" s="1"/>
  <c r="F326" i="20" s="1"/>
  <c r="F373" i="20" s="1"/>
  <c r="F58" i="20"/>
  <c r="F111" i="20" s="1"/>
  <c r="F143" i="20" s="1"/>
  <c r="F186" i="20" s="1"/>
  <c r="F218" i="20" s="1"/>
  <c r="F247" i="20" s="1"/>
  <c r="F290" i="20" s="1"/>
  <c r="F55" i="20"/>
  <c r="F54" i="20"/>
  <c r="F49" i="20"/>
  <c r="F89" i="20" s="1"/>
  <c r="F45" i="20"/>
  <c r="F83" i="20" s="1"/>
  <c r="F33" i="20"/>
  <c r="F37" i="20"/>
  <c r="F75" i="20" s="1"/>
  <c r="F41" i="20"/>
  <c r="F79" i="20" s="1"/>
  <c r="F35" i="20"/>
  <c r="F39" i="20" s="1"/>
  <c r="F34" i="20"/>
  <c r="F38" i="20" s="1"/>
  <c r="F32" i="20"/>
  <c r="F74" i="20" s="1"/>
  <c r="F87" i="20" s="1"/>
  <c r="F28" i="20"/>
  <c r="F122" i="20" s="1"/>
  <c r="F197" i="20" s="1"/>
  <c r="F301" i="20" s="1"/>
  <c r="F466" i="20" s="1"/>
  <c r="F594" i="20" s="1"/>
  <c r="F624" i="20" s="1"/>
  <c r="F22" i="20"/>
  <c r="H66" i="20"/>
  <c r="H65" i="20"/>
  <c r="H63" i="20"/>
  <c r="H62" i="20"/>
  <c r="H61" i="20"/>
  <c r="G59" i="20"/>
  <c r="H59" i="20"/>
  <c r="H58" i="20"/>
  <c r="G58" i="20"/>
  <c r="H57" i="20"/>
  <c r="G57" i="20"/>
  <c r="H55" i="20"/>
  <c r="H54" i="20"/>
  <c r="G54" i="20"/>
  <c r="H52" i="20"/>
  <c r="H51" i="20"/>
  <c r="H50" i="20"/>
  <c r="H49" i="20"/>
  <c r="H47" i="20"/>
  <c r="H46" i="20"/>
  <c r="H45" i="20"/>
  <c r="H43" i="20"/>
  <c r="H42" i="20"/>
  <c r="H41" i="20"/>
  <c r="H39" i="20"/>
  <c r="H38" i="20"/>
  <c r="H37" i="20"/>
  <c r="H35" i="20"/>
  <c r="H34" i="20"/>
  <c r="H33" i="20"/>
  <c r="H32" i="20"/>
  <c r="H29" i="20"/>
  <c r="H28" i="20"/>
  <c r="H27" i="20"/>
  <c r="H26" i="20"/>
  <c r="H24" i="20"/>
  <c r="G24" i="20"/>
  <c r="H23" i="20"/>
  <c r="G23" i="20"/>
  <c r="H22" i="20"/>
  <c r="G12" i="20"/>
  <c r="H12" i="20"/>
  <c r="G13" i="20"/>
  <c r="H13" i="20"/>
  <c r="G14" i="20"/>
  <c r="H14" i="20"/>
  <c r="G15" i="20"/>
  <c r="H15" i="20"/>
  <c r="G16" i="20"/>
  <c r="H16" i="20"/>
  <c r="G17" i="20"/>
  <c r="H17" i="20"/>
  <c r="H11" i="20"/>
  <c r="G11" i="20"/>
  <c r="H226" i="11"/>
  <c r="H227" i="11" s="1"/>
  <c r="U222" i="11"/>
  <c r="F223" i="11"/>
  <c r="U223" i="11" s="1"/>
  <c r="U211" i="11"/>
  <c r="U210" i="11"/>
  <c r="G212" i="20"/>
  <c r="H206" i="11"/>
  <c r="H207" i="11" s="1"/>
  <c r="G206" i="11"/>
  <c r="G207" i="11" s="1"/>
  <c r="F206" i="11"/>
  <c r="G202" i="11"/>
  <c r="U200" i="11"/>
  <c r="U199" i="11"/>
  <c r="H190" i="11"/>
  <c r="U190" i="11" s="1"/>
  <c r="U189" i="11"/>
  <c r="K191" i="11"/>
  <c r="H191" i="11"/>
  <c r="H197" i="11" s="1"/>
  <c r="F191" i="11"/>
  <c r="C191" i="11"/>
  <c r="F192" i="11"/>
  <c r="J191" i="11" s="1"/>
  <c r="G186" i="20"/>
  <c r="G178" i="11"/>
  <c r="F178" i="11"/>
  <c r="H176" i="11"/>
  <c r="G176" i="11"/>
  <c r="G174" i="11"/>
  <c r="I174" i="11" s="1"/>
  <c r="F174" i="11"/>
  <c r="F175" i="11" s="1"/>
  <c r="U173" i="11"/>
  <c r="F150" i="11"/>
  <c r="G143" i="20"/>
  <c r="U133" i="11"/>
  <c r="U129" i="11"/>
  <c r="U128" i="11"/>
  <c r="U118" i="11"/>
  <c r="C121" i="11"/>
  <c r="C118" i="11"/>
  <c r="B120" i="20"/>
  <c r="B121" i="20" s="1"/>
  <c r="U109" i="11"/>
  <c r="U104" i="11"/>
  <c r="G107" i="11"/>
  <c r="U89" i="11"/>
  <c r="H90" i="11"/>
  <c r="G90" i="11"/>
  <c r="F90" i="11"/>
  <c r="F87" i="11"/>
  <c r="U87" i="11" s="1"/>
  <c r="G79" i="20"/>
  <c r="B83" i="11"/>
  <c r="C83" i="11"/>
  <c r="C84" i="11"/>
  <c r="C85" i="11"/>
  <c r="B80" i="20"/>
  <c r="B80" i="11" s="1"/>
  <c r="B84" i="20"/>
  <c r="B85" i="20" s="1"/>
  <c r="B85" i="11" s="1"/>
  <c r="S76" i="11"/>
  <c r="T76" i="11"/>
  <c r="H84" i="11"/>
  <c r="H85" i="11" s="1"/>
  <c r="G84" i="11"/>
  <c r="G85" i="11" s="1"/>
  <c r="C63" i="11"/>
  <c r="C62" i="11"/>
  <c r="C61" i="11"/>
  <c r="B61" i="11"/>
  <c r="B62" i="20"/>
  <c r="B63" i="20" s="1"/>
  <c r="B63" i="11" s="1"/>
  <c r="M65" i="11"/>
  <c r="L65" i="11"/>
  <c r="U52" i="11"/>
  <c r="F51" i="11"/>
  <c r="F61" i="11" s="1"/>
  <c r="T50" i="11"/>
  <c r="T205" i="11" s="1"/>
  <c r="H50" i="11"/>
  <c r="H51" i="11" s="1"/>
  <c r="U49" i="11"/>
  <c r="K65" i="11"/>
  <c r="O46" i="11"/>
  <c r="H46" i="11"/>
  <c r="G46" i="11"/>
  <c r="S42" i="11"/>
  <c r="T42" i="11"/>
  <c r="H42" i="11"/>
  <c r="G42" i="11"/>
  <c r="F42" i="11"/>
  <c r="G37" i="20"/>
  <c r="H39" i="11"/>
  <c r="O39" i="11"/>
  <c r="G39" i="11"/>
  <c r="U32" i="11"/>
  <c r="O33" i="11"/>
  <c r="O34" i="11" s="1"/>
  <c r="O35" i="11" s="1"/>
  <c r="O41" i="11" s="1"/>
  <c r="H34" i="11"/>
  <c r="H35" i="11" s="1"/>
  <c r="G33" i="11"/>
  <c r="G34" i="11" s="1"/>
  <c r="G35" i="11" s="1"/>
  <c r="F33" i="11"/>
  <c r="G28" i="11"/>
  <c r="O27" i="11"/>
  <c r="O28" i="11" s="1"/>
  <c r="F27" i="11"/>
  <c r="U26" i="11"/>
  <c r="T22" i="11"/>
  <c r="C52" i="11"/>
  <c r="B50" i="20"/>
  <c r="B51" i="20" s="1"/>
  <c r="B51" i="11" s="1"/>
  <c r="B46" i="20"/>
  <c r="B47" i="20" s="1"/>
  <c r="B47" i="11" s="1"/>
  <c r="B42" i="20"/>
  <c r="B43" i="20" s="1"/>
  <c r="C28" i="11"/>
  <c r="B27" i="20"/>
  <c r="C631" i="11"/>
  <c r="C630" i="11"/>
  <c r="C628" i="11"/>
  <c r="C627" i="11"/>
  <c r="B627" i="11"/>
  <c r="C626" i="11"/>
  <c r="A626" i="11"/>
  <c r="C623" i="11"/>
  <c r="C622" i="11"/>
  <c r="B622" i="11"/>
  <c r="C621" i="11"/>
  <c r="A621" i="11"/>
  <c r="C620" i="11"/>
  <c r="C619" i="11"/>
  <c r="C618" i="11"/>
  <c r="C617" i="11"/>
  <c r="C606" i="11"/>
  <c r="A606" i="11"/>
  <c r="C605" i="11"/>
  <c r="C604" i="11"/>
  <c r="C603" i="11"/>
  <c r="C602" i="11"/>
  <c r="C601" i="11"/>
  <c r="C600" i="11"/>
  <c r="B600" i="11"/>
  <c r="C599" i="11"/>
  <c r="A599" i="11"/>
  <c r="C597" i="11"/>
  <c r="C596" i="11"/>
  <c r="A596" i="11"/>
  <c r="C595" i="11"/>
  <c r="C593" i="11"/>
  <c r="C592" i="11"/>
  <c r="B592" i="11"/>
  <c r="C591" i="11"/>
  <c r="A591" i="11"/>
  <c r="C590" i="11"/>
  <c r="C589" i="11"/>
  <c r="C588" i="11"/>
  <c r="C586" i="11"/>
  <c r="C585" i="11"/>
  <c r="C584" i="11"/>
  <c r="C583" i="11"/>
  <c r="B583" i="11"/>
  <c r="C582" i="11"/>
  <c r="A582" i="11"/>
  <c r="C581" i="11"/>
  <c r="B581" i="11"/>
  <c r="C580" i="11"/>
  <c r="A580" i="11"/>
  <c r="C579" i="11"/>
  <c r="C578" i="11"/>
  <c r="C576" i="11"/>
  <c r="B576" i="11"/>
  <c r="C575" i="11"/>
  <c r="A575" i="11"/>
  <c r="C574" i="11"/>
  <c r="C573" i="11"/>
  <c r="C572" i="11"/>
  <c r="B572" i="11"/>
  <c r="C571" i="11"/>
  <c r="A571" i="11"/>
  <c r="C570" i="11"/>
  <c r="A570" i="11"/>
  <c r="C569" i="11"/>
  <c r="C568" i="11"/>
  <c r="A568" i="11"/>
  <c r="C567" i="11"/>
  <c r="C565" i="11"/>
  <c r="C564" i="11"/>
  <c r="B564" i="11"/>
  <c r="C563" i="11"/>
  <c r="A563" i="11"/>
  <c r="C562" i="11"/>
  <c r="C560" i="11"/>
  <c r="C559" i="11"/>
  <c r="C558" i="11"/>
  <c r="C557" i="11"/>
  <c r="C556" i="11"/>
  <c r="C555" i="11"/>
  <c r="B555" i="11"/>
  <c r="C554" i="11"/>
  <c r="A554" i="11"/>
  <c r="C544" i="11"/>
  <c r="C543" i="11"/>
  <c r="C541" i="11"/>
  <c r="B541" i="11"/>
  <c r="C540" i="11"/>
  <c r="A540" i="11"/>
  <c r="C539" i="11"/>
  <c r="A539" i="11"/>
  <c r="C538" i="11"/>
  <c r="B538" i="11"/>
  <c r="C537" i="11"/>
  <c r="A537" i="11"/>
  <c r="C536" i="11"/>
  <c r="C534" i="11"/>
  <c r="C533" i="11"/>
  <c r="C532" i="11"/>
  <c r="C531" i="11"/>
  <c r="B531" i="11"/>
  <c r="C530" i="11"/>
  <c r="A530" i="11"/>
  <c r="C529" i="11"/>
  <c r="B529" i="11"/>
  <c r="C528" i="11"/>
  <c r="A528" i="11"/>
  <c r="C518" i="11"/>
  <c r="C517" i="11"/>
  <c r="C515" i="11"/>
  <c r="C514" i="11"/>
  <c r="C513" i="11"/>
  <c r="C512" i="11"/>
  <c r="C510" i="11"/>
  <c r="C509" i="11"/>
  <c r="C507" i="11"/>
  <c r="C506" i="11"/>
  <c r="C505" i="11"/>
  <c r="B505" i="11"/>
  <c r="C504" i="11"/>
  <c r="A504" i="11"/>
  <c r="C503" i="11"/>
  <c r="C502" i="11"/>
  <c r="A502" i="11"/>
  <c r="C500" i="11"/>
  <c r="A500" i="11"/>
  <c r="C499" i="11"/>
  <c r="C498" i="11"/>
  <c r="C497" i="11"/>
  <c r="C496" i="11"/>
  <c r="C495" i="11"/>
  <c r="C494" i="11"/>
  <c r="C493" i="11"/>
  <c r="C492" i="11"/>
  <c r="B492" i="11"/>
  <c r="C490" i="11"/>
  <c r="B490" i="11"/>
  <c r="C489" i="11"/>
  <c r="A489" i="11"/>
  <c r="C488" i="11"/>
  <c r="C487" i="11"/>
  <c r="C486" i="11"/>
  <c r="C485" i="11"/>
  <c r="B485" i="11"/>
  <c r="C484" i="11"/>
  <c r="A484" i="11"/>
  <c r="C483" i="11"/>
  <c r="C481" i="11"/>
  <c r="B481" i="11"/>
  <c r="C480" i="11"/>
  <c r="A480" i="11"/>
  <c r="C479" i="11"/>
  <c r="A479" i="11"/>
  <c r="C478" i="11"/>
  <c r="C477" i="11"/>
  <c r="B477" i="11"/>
  <c r="C476" i="11"/>
  <c r="A476" i="11"/>
  <c r="C474" i="11"/>
  <c r="C473" i="11"/>
  <c r="C472" i="11"/>
  <c r="B472" i="11"/>
  <c r="C471" i="11"/>
  <c r="A471" i="11"/>
  <c r="C470" i="11"/>
  <c r="C469" i="11"/>
  <c r="C468" i="11"/>
  <c r="C467" i="11"/>
  <c r="C466" i="11"/>
  <c r="C464" i="11"/>
  <c r="A464" i="11"/>
  <c r="C463" i="11"/>
  <c r="C462" i="11"/>
  <c r="C461" i="11"/>
  <c r="C460" i="11"/>
  <c r="C459" i="11"/>
  <c r="B459" i="11"/>
  <c r="C458" i="11"/>
  <c r="A458" i="11"/>
  <c r="C457" i="11"/>
  <c r="B457" i="11"/>
  <c r="C456" i="11"/>
  <c r="A456" i="11"/>
  <c r="C454" i="11"/>
  <c r="B454" i="11"/>
  <c r="C453" i="11"/>
  <c r="A453" i="11"/>
  <c r="C452" i="11"/>
  <c r="B452" i="11"/>
  <c r="C451" i="11"/>
  <c r="A451" i="11"/>
  <c r="C450" i="11"/>
  <c r="A450" i="11"/>
  <c r="C449" i="11"/>
  <c r="C443" i="11"/>
  <c r="A443" i="11"/>
  <c r="C442" i="11"/>
  <c r="C441" i="11"/>
  <c r="C430" i="11"/>
  <c r="C429" i="11"/>
  <c r="C427" i="11"/>
  <c r="A427" i="11"/>
  <c r="C426" i="11"/>
  <c r="C425" i="11"/>
  <c r="C424" i="11"/>
  <c r="B424" i="11"/>
  <c r="C423" i="11"/>
  <c r="A423" i="11"/>
  <c r="C421" i="11"/>
  <c r="C420" i="11"/>
  <c r="C418" i="11"/>
  <c r="C417" i="11"/>
  <c r="C416" i="11"/>
  <c r="C415" i="11"/>
  <c r="C414" i="11"/>
  <c r="C413" i="11"/>
  <c r="C412" i="11"/>
  <c r="C410" i="11"/>
  <c r="C409" i="11"/>
  <c r="C408" i="11"/>
  <c r="C407" i="11"/>
  <c r="B407" i="11"/>
  <c r="C406" i="11"/>
  <c r="A406" i="11"/>
  <c r="C404" i="11"/>
  <c r="A404" i="11"/>
  <c r="C403" i="11"/>
  <c r="C402" i="11"/>
  <c r="B402" i="11"/>
  <c r="C401" i="11"/>
  <c r="A401" i="11"/>
  <c r="C400" i="11"/>
  <c r="C399" i="11"/>
  <c r="C398" i="11"/>
  <c r="C397" i="11"/>
  <c r="C395" i="11"/>
  <c r="C394" i="11"/>
  <c r="B394" i="11"/>
  <c r="C393" i="11"/>
  <c r="A393" i="11"/>
  <c r="C392" i="11"/>
  <c r="B392" i="11"/>
  <c r="C391" i="11"/>
  <c r="A391" i="11"/>
  <c r="C390" i="11"/>
  <c r="C389" i="11"/>
  <c r="C388" i="11"/>
  <c r="B388" i="11"/>
  <c r="C387" i="11"/>
  <c r="A387" i="11"/>
  <c r="C385" i="11"/>
  <c r="C384" i="11"/>
  <c r="C383" i="11"/>
  <c r="C382" i="11"/>
  <c r="C381" i="11"/>
  <c r="B381" i="11"/>
  <c r="C380" i="11"/>
  <c r="A380" i="11"/>
  <c r="C379" i="11"/>
  <c r="A379" i="11"/>
  <c r="C378" i="11"/>
  <c r="C376" i="11"/>
  <c r="C375" i="11"/>
  <c r="C374" i="11"/>
  <c r="C373" i="11"/>
  <c r="C372" i="11"/>
  <c r="C371" i="11"/>
  <c r="C370" i="11"/>
  <c r="C368" i="11"/>
  <c r="C367" i="11"/>
  <c r="C366" i="11"/>
  <c r="C365" i="11"/>
  <c r="C364" i="11"/>
  <c r="B364" i="11"/>
  <c r="C363" i="11"/>
  <c r="A363" i="11"/>
  <c r="C362" i="11"/>
  <c r="B362" i="11"/>
  <c r="C361" i="11"/>
  <c r="A361" i="11"/>
  <c r="C360" i="11"/>
  <c r="C358" i="11"/>
  <c r="C357" i="11"/>
  <c r="C356" i="11"/>
  <c r="C355" i="11"/>
  <c r="C354" i="11"/>
  <c r="B354" i="11"/>
  <c r="C353" i="11"/>
  <c r="A353" i="11"/>
  <c r="C351" i="11"/>
  <c r="B351" i="11"/>
  <c r="C341" i="11"/>
  <c r="C340" i="11"/>
  <c r="C338" i="11"/>
  <c r="B338" i="11"/>
  <c r="C337" i="11"/>
  <c r="A337" i="11"/>
  <c r="C336" i="11"/>
  <c r="A336" i="11"/>
  <c r="C335" i="11"/>
  <c r="A335" i="11"/>
  <c r="C322" i="11"/>
  <c r="C320" i="11"/>
  <c r="C319" i="11"/>
  <c r="B319" i="11"/>
  <c r="C318" i="11"/>
  <c r="A318" i="11"/>
  <c r="C317" i="11"/>
  <c r="B317" i="11"/>
  <c r="C316" i="11"/>
  <c r="A316" i="11"/>
  <c r="C315" i="11"/>
  <c r="C314" i="11"/>
  <c r="C313" i="11"/>
  <c r="C312" i="11"/>
  <c r="C310" i="11"/>
  <c r="C309" i="11"/>
  <c r="B309" i="11"/>
  <c r="C308" i="11"/>
  <c r="A308" i="11"/>
  <c r="C307" i="11"/>
  <c r="B307" i="11"/>
  <c r="C306" i="11"/>
  <c r="A306" i="11"/>
  <c r="C305" i="11"/>
  <c r="C304" i="11"/>
  <c r="C303" i="11"/>
  <c r="B303" i="11"/>
  <c r="C302" i="11"/>
  <c r="A302" i="11"/>
  <c r="C300" i="11"/>
  <c r="C299" i="11"/>
  <c r="C298" i="11"/>
  <c r="C297" i="11"/>
  <c r="C296" i="11"/>
  <c r="C295" i="11"/>
  <c r="B295" i="11"/>
  <c r="C294" i="11"/>
  <c r="A294" i="11"/>
  <c r="C293" i="11"/>
  <c r="A293" i="11"/>
  <c r="C292" i="11"/>
  <c r="C291" i="11"/>
  <c r="A291" i="11"/>
  <c r="C287" i="11"/>
  <c r="B287" i="11"/>
  <c r="C286" i="11"/>
  <c r="A286" i="11"/>
  <c r="C285" i="11"/>
  <c r="C283" i="11"/>
  <c r="C282" i="11"/>
  <c r="C281" i="11"/>
  <c r="C280" i="11"/>
  <c r="C279" i="11"/>
  <c r="C278" i="11"/>
  <c r="B278" i="11"/>
  <c r="C277" i="11"/>
  <c r="A277" i="11"/>
  <c r="C276" i="11"/>
  <c r="B276" i="11"/>
  <c r="C275" i="11"/>
  <c r="A275" i="11"/>
  <c r="C273" i="11"/>
  <c r="C272" i="11"/>
  <c r="C271" i="11"/>
  <c r="B271" i="11"/>
  <c r="C270" i="11"/>
  <c r="A270" i="11"/>
  <c r="C269" i="11"/>
  <c r="C268" i="11"/>
  <c r="C267" i="11"/>
  <c r="B267" i="11"/>
  <c r="C266" i="11"/>
  <c r="A266" i="11"/>
  <c r="C264" i="11"/>
  <c r="C263" i="11"/>
  <c r="C262" i="11"/>
  <c r="C261" i="11"/>
  <c r="C260" i="11"/>
  <c r="C249" i="11"/>
  <c r="A249" i="11"/>
  <c r="C248" i="11"/>
  <c r="C247" i="11"/>
  <c r="A247" i="11"/>
  <c r="C246" i="11"/>
  <c r="B246" i="11"/>
  <c r="C245" i="11"/>
  <c r="A245" i="11"/>
  <c r="C244" i="11"/>
  <c r="C242" i="11"/>
  <c r="C241" i="11"/>
  <c r="C239" i="11"/>
  <c r="C238" i="11"/>
  <c r="C237" i="11"/>
  <c r="B237" i="11"/>
  <c r="C236" i="11"/>
  <c r="A236" i="11"/>
  <c r="C235" i="11"/>
  <c r="B235" i="11"/>
  <c r="C234" i="11"/>
  <c r="A234" i="11"/>
  <c r="C233" i="11"/>
  <c r="C232" i="11"/>
  <c r="C231" i="11"/>
  <c r="C229" i="11"/>
  <c r="A229" i="11"/>
  <c r="C228" i="11"/>
  <c r="C227" i="11"/>
  <c r="C226" i="11"/>
  <c r="B226" i="11"/>
  <c r="C225" i="11"/>
  <c r="A225" i="11"/>
  <c r="C224" i="11"/>
  <c r="A224" i="11"/>
  <c r="C223" i="11"/>
  <c r="C222" i="11"/>
  <c r="B222" i="11"/>
  <c r="C221" i="11"/>
  <c r="A221" i="11"/>
  <c r="C220" i="11"/>
  <c r="C219" i="11"/>
  <c r="C218" i="11"/>
  <c r="C217" i="11"/>
  <c r="B217" i="11"/>
  <c r="C216" i="11"/>
  <c r="A216" i="11"/>
  <c r="C215" i="11"/>
  <c r="C213" i="11"/>
  <c r="C212" i="11"/>
  <c r="C211" i="11"/>
  <c r="C210" i="11"/>
  <c r="B210" i="11"/>
  <c r="C209" i="11"/>
  <c r="A209" i="11"/>
  <c r="C208" i="11"/>
  <c r="C207" i="11"/>
  <c r="C206" i="11"/>
  <c r="C205" i="11"/>
  <c r="C203" i="11"/>
  <c r="A203" i="11"/>
  <c r="C202" i="11"/>
  <c r="B202" i="11"/>
  <c r="C201" i="11"/>
  <c r="A201" i="11"/>
  <c r="C200" i="11"/>
  <c r="C199" i="11"/>
  <c r="B199" i="11"/>
  <c r="C198" i="11"/>
  <c r="A198" i="11"/>
  <c r="C197" i="11"/>
  <c r="B197" i="11"/>
  <c r="C196" i="11"/>
  <c r="A196" i="11"/>
  <c r="C194" i="11"/>
  <c r="C193" i="11"/>
  <c r="A193" i="11"/>
  <c r="C192" i="11"/>
  <c r="C190" i="11"/>
  <c r="C189" i="11"/>
  <c r="B189" i="11"/>
  <c r="C188" i="11"/>
  <c r="A188" i="11"/>
  <c r="C186" i="11"/>
  <c r="C185" i="11"/>
  <c r="C184" i="11"/>
  <c r="C183" i="11"/>
  <c r="C182" i="11"/>
  <c r="C181" i="11"/>
  <c r="C180" i="11"/>
  <c r="B180" i="11"/>
  <c r="C179" i="11"/>
  <c r="A179" i="11"/>
  <c r="C178" i="11"/>
  <c r="B178" i="11"/>
  <c r="C176" i="11"/>
  <c r="C175" i="11"/>
  <c r="C174" i="11"/>
  <c r="C173" i="11"/>
  <c r="B173" i="11"/>
  <c r="C172" i="11"/>
  <c r="A172" i="11"/>
  <c r="C171" i="11"/>
  <c r="C161" i="11"/>
  <c r="C159" i="11"/>
  <c r="C158" i="11"/>
  <c r="C157" i="11"/>
  <c r="C156" i="11"/>
  <c r="C155" i="11"/>
  <c r="C154" i="11"/>
  <c r="C152" i="11"/>
  <c r="B152" i="11"/>
  <c r="C151" i="11"/>
  <c r="A151" i="11"/>
  <c r="C149" i="11"/>
  <c r="A149" i="11"/>
  <c r="C148" i="11"/>
  <c r="C147" i="11"/>
  <c r="B147" i="11"/>
  <c r="C146" i="11"/>
  <c r="A146" i="11"/>
  <c r="C144" i="11"/>
  <c r="C143" i="11"/>
  <c r="C142" i="11"/>
  <c r="C141" i="11"/>
  <c r="C140" i="11"/>
  <c r="C139" i="11"/>
  <c r="B139" i="11"/>
  <c r="C138" i="11"/>
  <c r="A138" i="11"/>
  <c r="C137" i="11"/>
  <c r="B137" i="11"/>
  <c r="C136" i="11"/>
  <c r="A136" i="11"/>
  <c r="C134" i="11"/>
  <c r="C133" i="11"/>
  <c r="B133" i="11"/>
  <c r="C132" i="11"/>
  <c r="A132" i="11"/>
  <c r="C131" i="11"/>
  <c r="C130" i="11"/>
  <c r="C129" i="11"/>
  <c r="C128" i="11"/>
  <c r="C127" i="11"/>
  <c r="C125" i="11"/>
  <c r="A125" i="11"/>
  <c r="C124" i="11"/>
  <c r="A124" i="11"/>
  <c r="C123" i="11"/>
  <c r="B123" i="11"/>
  <c r="C122" i="11"/>
  <c r="A122" i="11"/>
  <c r="C117" i="11"/>
  <c r="B117" i="11"/>
  <c r="C116" i="11"/>
  <c r="A116" i="11"/>
  <c r="C115" i="11"/>
  <c r="C114" i="11"/>
  <c r="C113" i="11"/>
  <c r="C112" i="11"/>
  <c r="C111" i="11"/>
  <c r="C110" i="11"/>
  <c r="C108" i="11"/>
  <c r="A108" i="11"/>
  <c r="C107" i="11"/>
  <c r="B107" i="11"/>
  <c r="C106" i="11"/>
  <c r="A106" i="11"/>
  <c r="C105" i="11"/>
  <c r="C104" i="11"/>
  <c r="C103" i="11"/>
  <c r="C102" i="11"/>
  <c r="B102" i="11"/>
  <c r="C101" i="11"/>
  <c r="A101" i="11"/>
  <c r="C100" i="11"/>
  <c r="C98" i="11"/>
  <c r="C97" i="11"/>
  <c r="C96" i="11"/>
  <c r="C95" i="11"/>
  <c r="C94" i="11"/>
  <c r="C93" i="11"/>
  <c r="C92" i="11"/>
  <c r="B92" i="11"/>
  <c r="C91" i="11"/>
  <c r="A91" i="11"/>
  <c r="C89" i="11"/>
  <c r="C88" i="11"/>
  <c r="C87" i="11"/>
  <c r="B87" i="11"/>
  <c r="C86" i="11"/>
  <c r="A86" i="11"/>
  <c r="C72" i="11"/>
  <c r="A72" i="11"/>
  <c r="C71" i="11"/>
  <c r="A71" i="11"/>
  <c r="C66" i="11"/>
  <c r="C65" i="11"/>
  <c r="B65" i="11"/>
  <c r="C64" i="11"/>
  <c r="A64" i="11"/>
  <c r="C59" i="11"/>
  <c r="C58" i="11"/>
  <c r="C56" i="11"/>
  <c r="A56" i="11"/>
  <c r="C55" i="11"/>
  <c r="C54" i="11"/>
  <c r="B54" i="11"/>
  <c r="C53" i="11"/>
  <c r="A53" i="11"/>
  <c r="C51" i="11"/>
  <c r="C50" i="11"/>
  <c r="C49" i="11"/>
  <c r="B49" i="11"/>
  <c r="C48" i="11"/>
  <c r="A48" i="11"/>
  <c r="C46" i="11"/>
  <c r="C45" i="11"/>
  <c r="B45" i="11"/>
  <c r="C44" i="11"/>
  <c r="A44" i="11"/>
  <c r="C43" i="11"/>
  <c r="C42" i="11"/>
  <c r="C41" i="11"/>
  <c r="B41" i="11"/>
  <c r="C40" i="11"/>
  <c r="A40" i="11"/>
  <c r="C39" i="11"/>
  <c r="C38" i="11"/>
  <c r="C36" i="11"/>
  <c r="A36" i="11"/>
  <c r="C32" i="11"/>
  <c r="C33" i="11"/>
  <c r="C34" i="11"/>
  <c r="C35" i="11"/>
  <c r="B32" i="11"/>
  <c r="C31" i="11"/>
  <c r="A31" i="11"/>
  <c r="C30" i="11"/>
  <c r="A30" i="11"/>
  <c r="C29" i="11"/>
  <c r="C26" i="11"/>
  <c r="B26" i="11"/>
  <c r="C25" i="11"/>
  <c r="A25" i="11"/>
  <c r="C22" i="11"/>
  <c r="C23" i="11"/>
  <c r="C24" i="11"/>
  <c r="B22" i="11"/>
  <c r="C21" i="11"/>
  <c r="A21" i="11"/>
  <c r="C20" i="11"/>
  <c r="A20" i="11"/>
  <c r="C19" i="11"/>
  <c r="A19" i="11"/>
  <c r="C11" i="11"/>
  <c r="C12" i="11"/>
  <c r="C13" i="11"/>
  <c r="C14" i="11"/>
  <c r="C15" i="11"/>
  <c r="C16" i="11"/>
  <c r="B11" i="11"/>
  <c r="C10" i="11"/>
  <c r="A10" i="11"/>
  <c r="B23" i="20"/>
  <c r="B24" i="20" s="1"/>
  <c r="B24" i="11" s="1"/>
  <c r="B721" i="20"/>
  <c r="B687" i="11" s="1"/>
  <c r="B702" i="11"/>
  <c r="B726" i="20"/>
  <c r="B704" i="20"/>
  <c r="B670" i="11" s="1"/>
  <c r="L701" i="20"/>
  <c r="J699" i="20"/>
  <c r="B691" i="20"/>
  <c r="B657" i="11" s="1"/>
  <c r="B683" i="20"/>
  <c r="B649" i="11" s="1"/>
  <c r="L680" i="20"/>
  <c r="L679" i="20"/>
  <c r="B645" i="11"/>
  <c r="B660" i="20"/>
  <c r="B655" i="20"/>
  <c r="B623" i="11" s="1"/>
  <c r="B647" i="20"/>
  <c r="B615" i="11" s="1"/>
  <c r="B640" i="20"/>
  <c r="B608" i="11" s="1"/>
  <c r="L637" i="20"/>
  <c r="L636" i="20"/>
  <c r="L633" i="20"/>
  <c r="B631" i="20"/>
  <c r="B632" i="20" s="1"/>
  <c r="L595" i="20"/>
  <c r="B593" i="20"/>
  <c r="B594" i="20" s="1"/>
  <c r="L593" i="20"/>
  <c r="L627" i="20"/>
  <c r="B623" i="20"/>
  <c r="B624" i="20" s="1"/>
  <c r="B614" i="20"/>
  <c r="B607" i="20"/>
  <c r="B577" i="11" s="1"/>
  <c r="L604" i="20"/>
  <c r="L603" i="20"/>
  <c r="L600" i="20"/>
  <c r="L469" i="20"/>
  <c r="B449" i="11"/>
  <c r="B456" i="20"/>
  <c r="B436" i="11" s="1"/>
  <c r="B449" i="20"/>
  <c r="B450" i="20" s="1"/>
  <c r="L446" i="20"/>
  <c r="L445" i="20"/>
  <c r="L442" i="20"/>
  <c r="B568" i="20"/>
  <c r="B542" i="11" s="1"/>
  <c r="L597" i="20"/>
  <c r="L592" i="20"/>
  <c r="B584" i="20"/>
  <c r="B577" i="20"/>
  <c r="B549" i="11" s="1"/>
  <c r="L574" i="20"/>
  <c r="L573" i="20"/>
  <c r="L570" i="20"/>
  <c r="L549" i="20"/>
  <c r="B523" i="11"/>
  <c r="B558" i="20"/>
  <c r="B552" i="20"/>
  <c r="B526" i="11" s="1"/>
  <c r="L546" i="20"/>
  <c r="B530" i="20"/>
  <c r="L527" i="20"/>
  <c r="B517" i="20"/>
  <c r="B518" i="20" s="1"/>
  <c r="B510" i="20"/>
  <c r="L507" i="20"/>
  <c r="L506" i="20"/>
  <c r="L503" i="20"/>
  <c r="B500" i="20"/>
  <c r="B478" i="11" s="1"/>
  <c r="B495" i="20"/>
  <c r="B496" i="20" s="1"/>
  <c r="B488" i="20"/>
  <c r="B482" i="20"/>
  <c r="B477" i="20"/>
  <c r="B455" i="11" s="1"/>
  <c r="L472" i="20"/>
  <c r="B129" i="20"/>
  <c r="B130" i="20" s="1"/>
  <c r="B131" i="20" s="1"/>
  <c r="B132" i="20" s="1"/>
  <c r="B133" i="20" s="1"/>
  <c r="B134" i="20" s="1"/>
  <c r="B135" i="20" s="1"/>
  <c r="B308" i="20"/>
  <c r="B398" i="20"/>
  <c r="B399" i="20" s="1"/>
  <c r="B400" i="20" s="1"/>
  <c r="B401" i="20" s="1"/>
  <c r="B402" i="20" s="1"/>
  <c r="B403" i="20" s="1"/>
  <c r="B404" i="20" s="1"/>
  <c r="B426" i="20"/>
  <c r="B427" i="20" s="1"/>
  <c r="B421" i="20"/>
  <c r="B403" i="11" s="1"/>
  <c r="B413" i="20"/>
  <c r="B414" i="20" s="1"/>
  <c r="B396" i="11" s="1"/>
  <c r="B407" i="20"/>
  <c r="B408" i="20" s="1"/>
  <c r="B390" i="11" s="1"/>
  <c r="L404" i="20"/>
  <c r="L403" i="20"/>
  <c r="L400" i="20"/>
  <c r="L423" i="20"/>
  <c r="J423" i="20"/>
  <c r="L467" i="20"/>
  <c r="J467" i="20"/>
  <c r="L465" i="20"/>
  <c r="J465" i="20"/>
  <c r="L464" i="20"/>
  <c r="J464" i="20"/>
  <c r="B381" i="20"/>
  <c r="I348" i="20"/>
  <c r="B371" i="20"/>
  <c r="B363" i="20"/>
  <c r="B347" i="11" s="1"/>
  <c r="L360" i="20"/>
  <c r="B353" i="20"/>
  <c r="B339" i="11" s="1"/>
  <c r="B88" i="20"/>
  <c r="B89" i="20" s="1"/>
  <c r="B90" i="20" s="1"/>
  <c r="B90" i="11" s="1"/>
  <c r="B334" i="20"/>
  <c r="B324" i="20"/>
  <c r="B318" i="20"/>
  <c r="B93" i="20"/>
  <c r="B94" i="20" s="1"/>
  <c r="B95" i="20" s="1"/>
  <c r="B96" i="20" s="1"/>
  <c r="B75" i="20"/>
  <c r="B112" i="20"/>
  <c r="B113" i="20" s="1"/>
  <c r="B114" i="20" s="1"/>
  <c r="B115" i="20" s="1"/>
  <c r="B116" i="20" s="1"/>
  <c r="B117" i="20" s="1"/>
  <c r="B115" i="11" s="1"/>
  <c r="B105" i="20"/>
  <c r="B106" i="20" s="1"/>
  <c r="B291" i="20"/>
  <c r="B284" i="20"/>
  <c r="B261" i="20"/>
  <c r="B251" i="11" s="1"/>
  <c r="K294" i="20"/>
  <c r="I294" i="20"/>
  <c r="K293" i="20"/>
  <c r="I293" i="20"/>
  <c r="B248" i="20"/>
  <c r="B241" i="20"/>
  <c r="B213" i="20"/>
  <c r="B226" i="20"/>
  <c r="B231" i="20"/>
  <c r="B223" i="11" s="1"/>
  <c r="B219" i="20"/>
  <c r="B208" i="20"/>
  <c r="B200" i="11" s="1"/>
  <c r="B196" i="20"/>
  <c r="B197" i="20" s="1"/>
  <c r="B187" i="20"/>
  <c r="B180" i="20"/>
  <c r="B181" i="20" s="1"/>
  <c r="B170" i="11"/>
  <c r="B152" i="20"/>
  <c r="B148" i="11" s="1"/>
  <c r="B157" i="20"/>
  <c r="B144" i="20"/>
  <c r="B145" i="20" s="1"/>
  <c r="B146" i="20" s="1"/>
  <c r="B147" i="20" s="1"/>
  <c r="B148" i="20" s="1"/>
  <c r="B149" i="20" s="1"/>
  <c r="B145" i="11" s="1"/>
  <c r="B138" i="20"/>
  <c r="B139" i="20" s="1"/>
  <c r="B135" i="11" s="1"/>
  <c r="B66" i="20"/>
  <c r="B66" i="11" s="1"/>
  <c r="A3" i="11"/>
  <c r="A4" i="11"/>
  <c r="A2" i="11"/>
  <c r="I570" i="20" l="1"/>
  <c r="I600" i="20" s="1"/>
  <c r="I633" i="20" s="1"/>
  <c r="I676" i="20" s="1"/>
  <c r="K676" i="20" s="1"/>
  <c r="L676" i="20" s="1"/>
  <c r="J751" i="20"/>
  <c r="M751" i="20" s="1"/>
  <c r="F100" i="20"/>
  <c r="F68" i="20"/>
  <c r="O47" i="11"/>
  <c r="G47" i="11"/>
  <c r="U27" i="11"/>
  <c r="G27" i="51" s="1"/>
  <c r="L27" i="51" s="1"/>
  <c r="F415" i="20"/>
  <c r="F649" i="20" s="1"/>
  <c r="B131" i="11"/>
  <c r="B122" i="20"/>
  <c r="B123" i="20" s="1"/>
  <c r="B121" i="11" s="1"/>
  <c r="B119" i="11"/>
  <c r="B97" i="20"/>
  <c r="B98" i="20" s="1"/>
  <c r="B99" i="20" s="1"/>
  <c r="B100" i="20" s="1"/>
  <c r="B101" i="20" s="1"/>
  <c r="B102" i="20" s="1"/>
  <c r="G26" i="20"/>
  <c r="J26" i="20" s="1"/>
  <c r="G26" i="51"/>
  <c r="T80" i="11"/>
  <c r="J76" i="11"/>
  <c r="G106" i="20"/>
  <c r="G102" i="51"/>
  <c r="G218" i="20"/>
  <c r="G223" i="51"/>
  <c r="G352" i="20"/>
  <c r="G366" i="51"/>
  <c r="J27" i="51"/>
  <c r="S80" i="11"/>
  <c r="K76" i="11"/>
  <c r="G87" i="20"/>
  <c r="G84" i="51"/>
  <c r="G89" i="20"/>
  <c r="G86" i="51"/>
  <c r="G111" i="20"/>
  <c r="G107" i="51"/>
  <c r="G120" i="20"/>
  <c r="J120" i="20" s="1"/>
  <c r="G116" i="51"/>
  <c r="G179" i="20"/>
  <c r="G183" i="51"/>
  <c r="G207" i="20"/>
  <c r="G212" i="51"/>
  <c r="G219" i="20"/>
  <c r="J219" i="20" s="1"/>
  <c r="G224" i="51"/>
  <c r="G280" i="51"/>
  <c r="J317" i="51"/>
  <c r="L317" i="51"/>
  <c r="L321" i="51"/>
  <c r="J321" i="51"/>
  <c r="G32" i="20"/>
  <c r="G32" i="51"/>
  <c r="G300" i="20"/>
  <c r="L300" i="20" s="1"/>
  <c r="G311" i="51"/>
  <c r="U66" i="11"/>
  <c r="G49" i="51"/>
  <c r="G52" i="20"/>
  <c r="G52" i="51"/>
  <c r="U90" i="11"/>
  <c r="G87" i="51" s="1"/>
  <c r="G130" i="20"/>
  <c r="G129" i="51"/>
  <c r="G144" i="20"/>
  <c r="G142" i="51"/>
  <c r="G169" i="51"/>
  <c r="G195" i="20"/>
  <c r="J195" i="20" s="1"/>
  <c r="G199" i="51"/>
  <c r="G208" i="20"/>
  <c r="J208" i="20" s="1"/>
  <c r="G213" i="51"/>
  <c r="G231" i="20"/>
  <c r="J231" i="20" s="1"/>
  <c r="G236" i="51"/>
  <c r="G270" i="20"/>
  <c r="L270" i="20" s="1"/>
  <c r="G282" i="51"/>
  <c r="G258" i="20"/>
  <c r="J258" i="20" s="1"/>
  <c r="G268" i="51"/>
  <c r="J324" i="51"/>
  <c r="L324" i="51"/>
  <c r="G290" i="20"/>
  <c r="G301" i="51"/>
  <c r="T98" i="11"/>
  <c r="U22" i="11"/>
  <c r="F194" i="11"/>
  <c r="U194" i="11" s="1"/>
  <c r="U150" i="11"/>
  <c r="G157" i="51" s="1"/>
  <c r="G196" i="20"/>
  <c r="G200" i="51"/>
  <c r="G230" i="20"/>
  <c r="L230" i="20" s="1"/>
  <c r="G235" i="51"/>
  <c r="U274" i="11"/>
  <c r="G297" i="51" s="1"/>
  <c r="L297" i="51" s="1"/>
  <c r="J267" i="51"/>
  <c r="L267" i="51"/>
  <c r="G302" i="20"/>
  <c r="L302" i="20" s="1"/>
  <c r="G313" i="51"/>
  <c r="G355" i="51"/>
  <c r="B158" i="20"/>
  <c r="B159" i="20" s="1"/>
  <c r="B160" i="20" s="1"/>
  <c r="B161" i="20" s="1"/>
  <c r="B162" i="20" s="1"/>
  <c r="B163" i="20" s="1"/>
  <c r="B164" i="20" s="1"/>
  <c r="B153" i="11"/>
  <c r="B76" i="20"/>
  <c r="B75" i="11"/>
  <c r="B483" i="11"/>
  <c r="B482" i="11"/>
  <c r="B727" i="20"/>
  <c r="B693" i="11" s="1"/>
  <c r="B692" i="11"/>
  <c r="B28" i="20"/>
  <c r="B29" i="20" s="1"/>
  <c r="B29" i="11" s="1"/>
  <c r="B27" i="11"/>
  <c r="G131" i="20"/>
  <c r="G132" i="20" s="1"/>
  <c r="G130" i="51"/>
  <c r="G244" i="51"/>
  <c r="G248" i="20"/>
  <c r="L248" i="20" s="1"/>
  <c r="G255" i="51"/>
  <c r="G283" i="20"/>
  <c r="G294" i="51"/>
  <c r="G317" i="20"/>
  <c r="G329" i="51"/>
  <c r="U134" i="11"/>
  <c r="G136" i="51" s="1"/>
  <c r="G135" i="51"/>
  <c r="G170" i="51"/>
  <c r="U329" i="11"/>
  <c r="H47" i="11"/>
  <c r="F323" i="20"/>
  <c r="F370" i="20" s="1"/>
  <c r="F412" i="20" s="1"/>
  <c r="F516" i="20"/>
  <c r="F455" i="20"/>
  <c r="F487" i="20" s="1"/>
  <c r="K459" i="20"/>
  <c r="L459" i="20" s="1"/>
  <c r="K520" i="20"/>
  <c r="K587" i="20" s="1"/>
  <c r="K617" i="20" s="1"/>
  <c r="K694" i="20" s="1"/>
  <c r="L694" i="20" s="1"/>
  <c r="K519" i="20"/>
  <c r="K586" i="20" s="1"/>
  <c r="K616" i="20" s="1"/>
  <c r="K693" i="20" s="1"/>
  <c r="L693" i="20" s="1"/>
  <c r="K458" i="20"/>
  <c r="L458" i="20" s="1"/>
  <c r="I459" i="20"/>
  <c r="J459" i="20" s="1"/>
  <c r="I520" i="20"/>
  <c r="I587" i="20" s="1"/>
  <c r="I617" i="20" s="1"/>
  <c r="I694" i="20" s="1"/>
  <c r="J694" i="20" s="1"/>
  <c r="I519" i="20"/>
  <c r="I586" i="20" s="1"/>
  <c r="I616" i="20" s="1"/>
  <c r="I693" i="20" s="1"/>
  <c r="J693" i="20" s="1"/>
  <c r="I458" i="20"/>
  <c r="J458" i="20" s="1"/>
  <c r="U304" i="11"/>
  <c r="U305" i="11" s="1"/>
  <c r="M465" i="20"/>
  <c r="B625" i="20"/>
  <c r="B595" i="11" s="1"/>
  <c r="B594" i="11"/>
  <c r="B566" i="11"/>
  <c r="B595" i="20"/>
  <c r="B567" i="11" s="1"/>
  <c r="M467" i="20"/>
  <c r="M464" i="20"/>
  <c r="U262" i="11"/>
  <c r="U307" i="11"/>
  <c r="U292" i="11"/>
  <c r="U331" i="11"/>
  <c r="U296" i="11"/>
  <c r="G322" i="51" s="1"/>
  <c r="G307" i="20"/>
  <c r="U299" i="11"/>
  <c r="G310" i="20"/>
  <c r="F300" i="11"/>
  <c r="U300" i="11" s="1"/>
  <c r="U310" i="11"/>
  <c r="G336" i="51" s="1"/>
  <c r="G128" i="20"/>
  <c r="G129" i="20"/>
  <c r="G137" i="20"/>
  <c r="M423" i="20"/>
  <c r="F43" i="20"/>
  <c r="F77" i="20"/>
  <c r="F42" i="20"/>
  <c r="F76" i="20"/>
  <c r="F272" i="20"/>
  <c r="F345" i="20" s="1"/>
  <c r="F392" i="20" s="1"/>
  <c r="F437" i="20" s="1"/>
  <c r="F541" i="20" s="1"/>
  <c r="F671" i="20" s="1"/>
  <c r="F715" i="20" s="1"/>
  <c r="F753" i="20" s="1"/>
  <c r="F179" i="20"/>
  <c r="F207" i="20" s="1"/>
  <c r="F240" i="20" s="1"/>
  <c r="U339" i="11"/>
  <c r="G367" i="51" s="1"/>
  <c r="U330" i="11"/>
  <c r="F332" i="11"/>
  <c r="U202" i="11"/>
  <c r="B301" i="20"/>
  <c r="B288" i="11"/>
  <c r="U272" i="11"/>
  <c r="U273" i="11"/>
  <c r="U226" i="11"/>
  <c r="H268" i="11"/>
  <c r="F276" i="11"/>
  <c r="U279" i="11" s="1"/>
  <c r="U192" i="11"/>
  <c r="U231" i="11"/>
  <c r="U233" i="11"/>
  <c r="U178" i="11"/>
  <c r="J205" i="11"/>
  <c r="U205" i="11" s="1"/>
  <c r="G232" i="11"/>
  <c r="U261" i="11"/>
  <c r="B198" i="20"/>
  <c r="B192" i="11" s="1"/>
  <c r="B191" i="11"/>
  <c r="F263" i="11"/>
  <c r="U263" i="11" s="1"/>
  <c r="U191" i="11"/>
  <c r="U206" i="11"/>
  <c r="U227" i="11"/>
  <c r="F207" i="11"/>
  <c r="G49" i="20"/>
  <c r="U197" i="11"/>
  <c r="F176" i="11"/>
  <c r="U176" i="11" s="1"/>
  <c r="U174" i="11"/>
  <c r="U181" i="11"/>
  <c r="G167" i="20"/>
  <c r="G175" i="11"/>
  <c r="U175" i="11" s="1"/>
  <c r="H130" i="11"/>
  <c r="B118" i="11"/>
  <c r="B81" i="20"/>
  <c r="B81" i="11" s="1"/>
  <c r="H99" i="11"/>
  <c r="H117" i="11" s="1"/>
  <c r="H96" i="11"/>
  <c r="G81" i="20"/>
  <c r="F88" i="11"/>
  <c r="U88" i="11" s="1"/>
  <c r="B84" i="11"/>
  <c r="B46" i="11"/>
  <c r="G75" i="20"/>
  <c r="G27" i="20"/>
  <c r="L27" i="20" s="1"/>
  <c r="G74" i="20"/>
  <c r="B50" i="11"/>
  <c r="F62" i="11"/>
  <c r="K38" i="11"/>
  <c r="F43" i="11"/>
  <c r="F65" i="11" s="1"/>
  <c r="H43" i="11"/>
  <c r="G55" i="20" s="1"/>
  <c r="J50" i="11"/>
  <c r="U50" i="11" s="1"/>
  <c r="U33" i="11"/>
  <c r="B62" i="11"/>
  <c r="U41" i="11"/>
  <c r="O42" i="11"/>
  <c r="O43" i="11" s="1"/>
  <c r="I65" i="11" s="1"/>
  <c r="J38" i="11"/>
  <c r="G43" i="11"/>
  <c r="G65" i="11" s="1"/>
  <c r="U45" i="11"/>
  <c r="G51" i="11"/>
  <c r="U28" i="11"/>
  <c r="F34" i="11"/>
  <c r="K42" i="11"/>
  <c r="F46" i="11"/>
  <c r="J42" i="11"/>
  <c r="B42" i="11"/>
  <c r="B52" i="20"/>
  <c r="B52" i="11" s="1"/>
  <c r="F39" i="11"/>
  <c r="U39" i="11" s="1"/>
  <c r="B128" i="11"/>
  <c r="B95" i="11"/>
  <c r="B93" i="11"/>
  <c r="B130" i="11"/>
  <c r="B190" i="11"/>
  <c r="B107" i="20"/>
  <c r="B105" i="11" s="1"/>
  <c r="B104" i="11"/>
  <c r="B262" i="20"/>
  <c r="B252" i="11" s="1"/>
  <c r="B268" i="11"/>
  <c r="B285" i="20"/>
  <c r="B272" i="11"/>
  <c r="B325" i="20"/>
  <c r="B311" i="11" s="1"/>
  <c r="B310" i="11"/>
  <c r="B354" i="20"/>
  <c r="B372" i="20"/>
  <c r="B355" i="11"/>
  <c r="B415" i="20"/>
  <c r="B383" i="11"/>
  <c r="B489" i="20"/>
  <c r="B466" i="11"/>
  <c r="B585" i="20"/>
  <c r="B556" i="11"/>
  <c r="B608" i="20"/>
  <c r="B722" i="20"/>
  <c r="B688" i="11" s="1"/>
  <c r="B110" i="11"/>
  <c r="B182" i="20"/>
  <c r="B176" i="11" s="1"/>
  <c r="B175" i="11"/>
  <c r="B335" i="20"/>
  <c r="B321" i="11" s="1"/>
  <c r="B320" i="11"/>
  <c r="B382" i="20"/>
  <c r="B365" i="11"/>
  <c r="B428" i="20"/>
  <c r="B409" i="11"/>
  <c r="B309" i="20"/>
  <c r="B296" i="11"/>
  <c r="B519" i="20"/>
  <c r="B494" i="11"/>
  <c r="B531" i="20"/>
  <c r="B506" i="11"/>
  <c r="B457" i="20"/>
  <c r="B437" i="11" s="1"/>
  <c r="B565" i="11"/>
  <c r="B692" i="20"/>
  <c r="B658" i="11" s="1"/>
  <c r="B174" i="11"/>
  <c r="B408" i="11"/>
  <c r="B493" i="11"/>
  <c r="B601" i="11"/>
  <c r="B574" i="11"/>
  <c r="B667" i="11"/>
  <c r="B114" i="11"/>
  <c r="B141" i="11"/>
  <c r="B188" i="20"/>
  <c r="B181" i="11"/>
  <c r="B194" i="11"/>
  <c r="B220" i="20"/>
  <c r="B211" i="11"/>
  <c r="B227" i="20"/>
  <c r="B218" i="11"/>
  <c r="B249" i="20"/>
  <c r="B238" i="11"/>
  <c r="B292" i="20"/>
  <c r="B279" i="11"/>
  <c r="B319" i="20"/>
  <c r="B304" i="11"/>
  <c r="B483" i="20"/>
  <c r="B460" i="11"/>
  <c r="B578" i="20"/>
  <c r="B550" i="11" s="1"/>
  <c r="B569" i="20"/>
  <c r="B615" i="20"/>
  <c r="B584" i="11"/>
  <c r="B633" i="20"/>
  <c r="B634" i="20" s="1"/>
  <c r="B635" i="20" s="1"/>
  <c r="B636" i="20" s="1"/>
  <c r="B637" i="20" s="1"/>
  <c r="B602" i="11"/>
  <c r="B641" i="20"/>
  <c r="B609" i="11" s="1"/>
  <c r="B705" i="20"/>
  <c r="B671" i="11" s="1"/>
  <c r="B23" i="11"/>
  <c r="B94" i="11"/>
  <c r="B96" i="11"/>
  <c r="B103" i="11"/>
  <c r="B111" i="11"/>
  <c r="B113" i="11"/>
  <c r="B127" i="11"/>
  <c r="B129" i="11"/>
  <c r="B134" i="11"/>
  <c r="B140" i="11"/>
  <c r="B142" i="11"/>
  <c r="B144" i="11"/>
  <c r="B382" i="11"/>
  <c r="B395" i="11"/>
  <c r="B473" i="11"/>
  <c r="B227" i="11"/>
  <c r="B242" i="20"/>
  <c r="B231" i="11"/>
  <c r="B661" i="20"/>
  <c r="B629" i="11" s="1"/>
  <c r="B628" i="11"/>
  <c r="B112" i="11"/>
  <c r="B143" i="11"/>
  <c r="B214" i="20"/>
  <c r="B205" i="11"/>
  <c r="B497" i="20"/>
  <c r="B475" i="11" s="1"/>
  <c r="B474" i="11"/>
  <c r="B511" i="20"/>
  <c r="B486" i="11"/>
  <c r="B553" i="20"/>
  <c r="B527" i="11" s="1"/>
  <c r="B559" i="20"/>
  <c r="B532" i="11"/>
  <c r="B425" i="11"/>
  <c r="B451" i="20"/>
  <c r="B431" i="11" s="1"/>
  <c r="B430" i="11"/>
  <c r="B593" i="11"/>
  <c r="B597" i="11"/>
  <c r="B648" i="20"/>
  <c r="B616" i="11" s="1"/>
  <c r="B684" i="20"/>
  <c r="B650" i="11" s="1"/>
  <c r="B389" i="11"/>
  <c r="B429" i="11"/>
  <c r="B573" i="11"/>
  <c r="B89" i="11"/>
  <c r="B88" i="11"/>
  <c r="J24" i="20"/>
  <c r="J23" i="20"/>
  <c r="L24" i="20"/>
  <c r="L23" i="20"/>
  <c r="J729" i="20"/>
  <c r="L726" i="20"/>
  <c r="J644" i="20"/>
  <c r="J726" i="20"/>
  <c r="J736" i="20"/>
  <c r="L640" i="20"/>
  <c r="L688" i="20"/>
  <c r="L729" i="20"/>
  <c r="L736" i="20"/>
  <c r="L683" i="20"/>
  <c r="J614" i="20"/>
  <c r="J647" i="20"/>
  <c r="L712" i="20"/>
  <c r="J680" i="20"/>
  <c r="M680" i="20" s="1"/>
  <c r="J683" i="20"/>
  <c r="J688" i="20"/>
  <c r="L716" i="20"/>
  <c r="J662" i="20"/>
  <c r="J713" i="20"/>
  <c r="L713" i="20"/>
  <c r="J716" i="20"/>
  <c r="L669" i="20"/>
  <c r="L714" i="20"/>
  <c r="L607" i="20"/>
  <c r="L655" i="20"/>
  <c r="J655" i="20"/>
  <c r="L668" i="20"/>
  <c r="J669" i="20"/>
  <c r="L691" i="20"/>
  <c r="L706" i="20"/>
  <c r="J712" i="20"/>
  <c r="J714" i="20"/>
  <c r="L654" i="20"/>
  <c r="L662" i="20"/>
  <c r="J668" i="20"/>
  <c r="J679" i="20"/>
  <c r="M679" i="20" s="1"/>
  <c r="J691" i="20"/>
  <c r="L699" i="20"/>
  <c r="M699" i="20" s="1"/>
  <c r="J706" i="20"/>
  <c r="J633" i="20"/>
  <c r="M633" i="20" s="1"/>
  <c r="J640" i="20"/>
  <c r="L672" i="20"/>
  <c r="J701" i="20"/>
  <c r="M701" i="20" s="1"/>
  <c r="J654" i="20"/>
  <c r="J670" i="20"/>
  <c r="L670" i="20"/>
  <c r="J672" i="20"/>
  <c r="J676" i="20"/>
  <c r="L644" i="20"/>
  <c r="L647" i="20"/>
  <c r="L622" i="20"/>
  <c r="J453" i="20"/>
  <c r="J611" i="20"/>
  <c r="L623" i="20"/>
  <c r="J636" i="20"/>
  <c r="M636" i="20" s="1"/>
  <c r="J637" i="20"/>
  <c r="M637" i="20" s="1"/>
  <c r="J604" i="20"/>
  <c r="M604" i="20" s="1"/>
  <c r="J595" i="20"/>
  <c r="M595" i="20" s="1"/>
  <c r="J607" i="20"/>
  <c r="J622" i="20"/>
  <c r="J625" i="20"/>
  <c r="J449" i="20"/>
  <c r="L456" i="20"/>
  <c r="J603" i="20"/>
  <c r="M603" i="20" s="1"/>
  <c r="J623" i="20"/>
  <c r="J593" i="20"/>
  <c r="M593" i="20" s="1"/>
  <c r="J445" i="20"/>
  <c r="M445" i="20" s="1"/>
  <c r="L453" i="20"/>
  <c r="L625" i="20"/>
  <c r="L611" i="20"/>
  <c r="L614" i="20"/>
  <c r="J627" i="20"/>
  <c r="M627" i="20" s="1"/>
  <c r="J446" i="20"/>
  <c r="M446" i="20" s="1"/>
  <c r="J456" i="20"/>
  <c r="J600" i="20"/>
  <c r="J577" i="20"/>
  <c r="L449" i="20"/>
  <c r="J469" i="20"/>
  <c r="M469" i="20" s="1"/>
  <c r="J442" i="20"/>
  <c r="J573" i="20"/>
  <c r="M573" i="20" s="1"/>
  <c r="L581" i="20"/>
  <c r="J581" i="20"/>
  <c r="L584" i="20"/>
  <c r="J574" i="20"/>
  <c r="M574" i="20" s="1"/>
  <c r="L577" i="20"/>
  <c r="J584" i="20"/>
  <c r="J592" i="20"/>
  <c r="M592" i="20" s="1"/>
  <c r="J597" i="20"/>
  <c r="M597" i="20" s="1"/>
  <c r="L564" i="20"/>
  <c r="J570" i="20"/>
  <c r="M570" i="20" s="1"/>
  <c r="L484" i="20"/>
  <c r="L555" i="20"/>
  <c r="L500" i="20"/>
  <c r="L540" i="20"/>
  <c r="J564" i="20"/>
  <c r="L477" i="20"/>
  <c r="J517" i="20"/>
  <c r="L532" i="20"/>
  <c r="J539" i="20"/>
  <c r="L558" i="20"/>
  <c r="J503" i="20"/>
  <c r="J555" i="20"/>
  <c r="J477" i="20"/>
  <c r="L479" i="20"/>
  <c r="J500" i="20"/>
  <c r="J538" i="20"/>
  <c r="L488" i="20"/>
  <c r="J549" i="20"/>
  <c r="M549" i="20" s="1"/>
  <c r="J383" i="20"/>
  <c r="J407" i="20"/>
  <c r="J485" i="20"/>
  <c r="L499" i="20"/>
  <c r="L510" i="20"/>
  <c r="J542" i="20"/>
  <c r="J546" i="20"/>
  <c r="J558" i="20"/>
  <c r="J488" i="20"/>
  <c r="J510" i="20"/>
  <c r="L525" i="20"/>
  <c r="L538" i="20"/>
  <c r="J552" i="20"/>
  <c r="L552" i="20"/>
  <c r="L514" i="20"/>
  <c r="L517" i="20"/>
  <c r="J479" i="20"/>
  <c r="J484" i="20"/>
  <c r="J514" i="20"/>
  <c r="J525" i="20"/>
  <c r="L539" i="20"/>
  <c r="J540" i="20"/>
  <c r="L485" i="20"/>
  <c r="J499" i="20"/>
  <c r="J532" i="20"/>
  <c r="L542" i="20"/>
  <c r="J472" i="20"/>
  <c r="J506" i="20"/>
  <c r="M506" i="20" s="1"/>
  <c r="J507" i="20"/>
  <c r="M507" i="20" s="1"/>
  <c r="J527" i="20"/>
  <c r="M527" i="20" s="1"/>
  <c r="J420" i="20"/>
  <c r="J421" i="20"/>
  <c r="L413" i="20"/>
  <c r="L421" i="20"/>
  <c r="L389" i="20"/>
  <c r="L391" i="20"/>
  <c r="J435" i="20"/>
  <c r="L407" i="20"/>
  <c r="J434" i="20"/>
  <c r="J436" i="20"/>
  <c r="L438" i="20"/>
  <c r="J413" i="20"/>
  <c r="J428" i="20"/>
  <c r="J410" i="20"/>
  <c r="L435" i="20"/>
  <c r="L393" i="20"/>
  <c r="J400" i="20"/>
  <c r="M400" i="20" s="1"/>
  <c r="L410" i="20"/>
  <c r="L420" i="20"/>
  <c r="L428" i="20"/>
  <c r="L434" i="20"/>
  <c r="L436" i="20"/>
  <c r="J438" i="20"/>
  <c r="L390" i="20"/>
  <c r="J393" i="20"/>
  <c r="J403" i="20"/>
  <c r="M403" i="20" s="1"/>
  <c r="J404" i="20"/>
  <c r="M404" i="20" s="1"/>
  <c r="J390" i="20"/>
  <c r="J263" i="20"/>
  <c r="J336" i="20"/>
  <c r="L383" i="20"/>
  <c r="J389" i="20"/>
  <c r="J391" i="20"/>
  <c r="L336" i="20"/>
  <c r="L263" i="20"/>
  <c r="J371" i="20"/>
  <c r="J363" i="20"/>
  <c r="J378" i="20"/>
  <c r="J360" i="20"/>
  <c r="M360" i="20" s="1"/>
  <c r="L378" i="20"/>
  <c r="L363" i="20"/>
  <c r="L367" i="20"/>
  <c r="L371" i="20"/>
  <c r="J367" i="20"/>
  <c r="B364" i="20"/>
  <c r="B348" i="11" s="1"/>
  <c r="J331" i="20"/>
  <c r="J342" i="20"/>
  <c r="L342" i="20"/>
  <c r="J315" i="20"/>
  <c r="M315" i="20" s="1"/>
  <c r="L331" i="20"/>
  <c r="J294" i="20"/>
  <c r="L293" i="20"/>
  <c r="L294" i="20"/>
  <c r="L269" i="20"/>
  <c r="J293" i="20"/>
  <c r="J281" i="20"/>
  <c r="M281" i="20" s="1"/>
  <c r="J269" i="20"/>
  <c r="L251" i="20"/>
  <c r="J238" i="20"/>
  <c r="M238" i="20" s="1"/>
  <c r="J250" i="20"/>
  <c r="J256" i="20"/>
  <c r="L256" i="20"/>
  <c r="L250" i="20"/>
  <c r="J251" i="20"/>
  <c r="J177" i="20"/>
  <c r="M177" i="20" s="1"/>
  <c r="J190" i="20"/>
  <c r="J189" i="20"/>
  <c r="L190" i="20"/>
  <c r="L189" i="20"/>
  <c r="G18" i="53" l="1"/>
  <c r="F732" i="20"/>
  <c r="F47" i="11"/>
  <c r="F283" i="20"/>
  <c r="F317" i="20" s="1"/>
  <c r="F362" i="20" s="1"/>
  <c r="F406" i="20" s="1"/>
  <c r="U76" i="11"/>
  <c r="G73" i="51" s="1"/>
  <c r="J73" i="51" s="1"/>
  <c r="J520" i="20"/>
  <c r="B154" i="11"/>
  <c r="F646" i="20"/>
  <c r="B155" i="11"/>
  <c r="L195" i="20"/>
  <c r="M195" i="20" s="1"/>
  <c r="B159" i="11"/>
  <c r="B156" i="11"/>
  <c r="B120" i="11"/>
  <c r="B158" i="11"/>
  <c r="B157" i="11"/>
  <c r="B28" i="11"/>
  <c r="L310" i="20"/>
  <c r="G311" i="20"/>
  <c r="J587" i="20"/>
  <c r="J132" i="20"/>
  <c r="G133" i="20"/>
  <c r="L132" i="20"/>
  <c r="B98" i="11"/>
  <c r="B99" i="11"/>
  <c r="B97" i="11"/>
  <c r="L26" i="20"/>
  <c r="M26" i="20" s="1"/>
  <c r="J300" i="20"/>
  <c r="M300" i="20" s="1"/>
  <c r="L231" i="20"/>
  <c r="M231" i="20" s="1"/>
  <c r="L258" i="20"/>
  <c r="M258" i="20" s="1"/>
  <c r="L120" i="20"/>
  <c r="M120" i="20" s="1"/>
  <c r="L219" i="20"/>
  <c r="M219" i="20" s="1"/>
  <c r="J310" i="20"/>
  <c r="J270" i="20"/>
  <c r="M270" i="20" s="1"/>
  <c r="G286" i="20"/>
  <c r="J297" i="51"/>
  <c r="G154" i="20"/>
  <c r="J302" i="20"/>
  <c r="M302" i="20" s="1"/>
  <c r="G200" i="20"/>
  <c r="G206" i="51"/>
  <c r="G88" i="20"/>
  <c r="G85" i="51"/>
  <c r="G187" i="20"/>
  <c r="J187" i="20" s="1"/>
  <c r="G191" i="51"/>
  <c r="G214" i="20"/>
  <c r="G219" i="51"/>
  <c r="G271" i="20"/>
  <c r="L271" i="20" s="1"/>
  <c r="G283" i="51"/>
  <c r="J367" i="51"/>
  <c r="L367" i="51"/>
  <c r="G304" i="20"/>
  <c r="L304" i="20" s="1"/>
  <c r="G318" i="51"/>
  <c r="J49" i="51"/>
  <c r="L49" i="51"/>
  <c r="J32" i="51"/>
  <c r="L32" i="51"/>
  <c r="J224" i="51"/>
  <c r="L224" i="51"/>
  <c r="J107" i="51"/>
  <c r="L107" i="51"/>
  <c r="J230" i="20"/>
  <c r="M230" i="20" s="1"/>
  <c r="G45" i="20"/>
  <c r="G45" i="51"/>
  <c r="G180" i="20"/>
  <c r="L180" i="20" s="1"/>
  <c r="G184" i="51"/>
  <c r="G281" i="51"/>
  <c r="J268" i="51"/>
  <c r="L268" i="51"/>
  <c r="J199" i="51"/>
  <c r="L199" i="51"/>
  <c r="J142" i="51"/>
  <c r="L142" i="51"/>
  <c r="G66" i="20"/>
  <c r="G66" i="51"/>
  <c r="T84" i="11"/>
  <c r="J80" i="11"/>
  <c r="L208" i="20"/>
  <c r="M208" i="20" s="1"/>
  <c r="G90" i="20"/>
  <c r="G181" i="20"/>
  <c r="G185" i="51"/>
  <c r="G182" i="20"/>
  <c r="G186" i="51"/>
  <c r="G197" i="20"/>
  <c r="G201" i="51"/>
  <c r="G213" i="20"/>
  <c r="G218" i="51"/>
  <c r="G198" i="20"/>
  <c r="G202" i="51"/>
  <c r="U332" i="11"/>
  <c r="G360" i="51" s="1"/>
  <c r="F333" i="11"/>
  <c r="U333" i="11" s="1"/>
  <c r="G361" i="51" s="1"/>
  <c r="G314" i="20"/>
  <c r="G326" i="51"/>
  <c r="L322" i="51"/>
  <c r="J322" i="51"/>
  <c r="G272" i="20"/>
  <c r="G284" i="51"/>
  <c r="G356" i="51"/>
  <c r="J170" i="51"/>
  <c r="L170" i="51"/>
  <c r="J313" i="51"/>
  <c r="L313" i="51"/>
  <c r="G22" i="51"/>
  <c r="G22" i="20"/>
  <c r="J52" i="51"/>
  <c r="L52" i="51"/>
  <c r="J311" i="51"/>
  <c r="L311" i="51"/>
  <c r="J280" i="51"/>
  <c r="L280" i="51"/>
  <c r="L212" i="51"/>
  <c r="J212" i="51"/>
  <c r="J116" i="51"/>
  <c r="L116" i="51"/>
  <c r="J86" i="51"/>
  <c r="L86" i="51"/>
  <c r="L366" i="51"/>
  <c r="J366" i="51"/>
  <c r="L102" i="51"/>
  <c r="J102" i="51"/>
  <c r="L26" i="51"/>
  <c r="J26" i="51"/>
  <c r="G39" i="20"/>
  <c r="G39" i="51"/>
  <c r="G50" i="20"/>
  <c r="G50" i="51"/>
  <c r="G132" i="51"/>
  <c r="G313" i="20"/>
  <c r="L313" i="20" s="1"/>
  <c r="G325" i="51"/>
  <c r="U47" i="11"/>
  <c r="G47" i="51" s="1"/>
  <c r="J355" i="51"/>
  <c r="L355" i="51"/>
  <c r="L183" i="51"/>
  <c r="J183" i="51"/>
  <c r="J84" i="51"/>
  <c r="L84" i="51"/>
  <c r="J223" i="51"/>
  <c r="L223" i="51"/>
  <c r="G41" i="20"/>
  <c r="G41" i="51"/>
  <c r="G210" i="51"/>
  <c r="G343" i="20"/>
  <c r="J343" i="20" s="1"/>
  <c r="G357" i="51"/>
  <c r="J200" i="51"/>
  <c r="L200" i="51"/>
  <c r="J301" i="51"/>
  <c r="L301" i="51"/>
  <c r="J236" i="51"/>
  <c r="L236" i="51"/>
  <c r="J87" i="51"/>
  <c r="L87" i="51"/>
  <c r="U29" i="11"/>
  <c r="G29" i="51" s="1"/>
  <c r="G28" i="51"/>
  <c r="G33" i="20"/>
  <c r="G33" i="51"/>
  <c r="G203" i="20"/>
  <c r="G204" i="20" s="1"/>
  <c r="G209" i="51"/>
  <c r="G237" i="20"/>
  <c r="L237" i="20" s="1"/>
  <c r="G243" i="51"/>
  <c r="G273" i="20"/>
  <c r="L273" i="20" s="1"/>
  <c r="G285" i="51"/>
  <c r="G184" i="20"/>
  <c r="G188" i="51"/>
  <c r="G344" i="20"/>
  <c r="J344" i="20" s="1"/>
  <c r="G358" i="51"/>
  <c r="G138" i="20"/>
  <c r="G345" i="20"/>
  <c r="G359" i="51"/>
  <c r="U135" i="11"/>
  <c r="J235" i="51"/>
  <c r="L235" i="51"/>
  <c r="J157" i="51"/>
  <c r="L157" i="51"/>
  <c r="J282" i="51"/>
  <c r="L282" i="51"/>
  <c r="J213" i="51"/>
  <c r="L213" i="51"/>
  <c r="J169" i="51"/>
  <c r="L169" i="51"/>
  <c r="J129" i="51"/>
  <c r="L129" i="51"/>
  <c r="S84" i="11"/>
  <c r="K80" i="11"/>
  <c r="J617" i="20"/>
  <c r="L586" i="20"/>
  <c r="L616" i="20"/>
  <c r="J248" i="20"/>
  <c r="M248" i="20" s="1"/>
  <c r="J519" i="20"/>
  <c r="J616" i="20"/>
  <c r="L587" i="20"/>
  <c r="L617" i="20"/>
  <c r="L520" i="20"/>
  <c r="J586" i="20"/>
  <c r="L519" i="20"/>
  <c r="B77" i="20"/>
  <c r="B77" i="11" s="1"/>
  <c r="B76" i="11"/>
  <c r="B165" i="20"/>
  <c r="B166" i="20" s="1"/>
  <c r="B167" i="20" s="1"/>
  <c r="B168" i="20" s="1"/>
  <c r="B169" i="20" s="1"/>
  <c r="B170" i="20" s="1"/>
  <c r="B160" i="11"/>
  <c r="J130" i="51"/>
  <c r="L130" i="51"/>
  <c r="G210" i="20"/>
  <c r="L210" i="20" s="1"/>
  <c r="G215" i="51"/>
  <c r="J244" i="51"/>
  <c r="L244" i="51"/>
  <c r="G234" i="20"/>
  <c r="G242" i="51"/>
  <c r="G243" i="20"/>
  <c r="G250" i="51"/>
  <c r="G241" i="20"/>
  <c r="L241" i="20" s="1"/>
  <c r="G248" i="51"/>
  <c r="J255" i="51"/>
  <c r="L255" i="51"/>
  <c r="G284" i="20"/>
  <c r="G295" i="51"/>
  <c r="G291" i="20"/>
  <c r="L291" i="20" s="1"/>
  <c r="G302" i="51"/>
  <c r="L294" i="51"/>
  <c r="J294" i="51"/>
  <c r="G285" i="20"/>
  <c r="G296" i="51"/>
  <c r="J336" i="51"/>
  <c r="L336" i="51"/>
  <c r="G321" i="20"/>
  <c r="L321" i="20" s="1"/>
  <c r="G333" i="51"/>
  <c r="J329" i="51"/>
  <c r="L329" i="51"/>
  <c r="G319" i="20"/>
  <c r="G331" i="51"/>
  <c r="G318" i="20"/>
  <c r="G330" i="51"/>
  <c r="M683" i="20"/>
  <c r="J135" i="51"/>
  <c r="L135" i="51"/>
  <c r="J136" i="51"/>
  <c r="L136" i="51"/>
  <c r="U268" i="11"/>
  <c r="U340" i="11"/>
  <c r="G353" i="20"/>
  <c r="U162" i="11"/>
  <c r="G171" i="51" s="1"/>
  <c r="G324" i="20"/>
  <c r="L324" i="20" s="1"/>
  <c r="G323" i="20"/>
  <c r="G28" i="20"/>
  <c r="G356" i="20"/>
  <c r="G357" i="20" s="1"/>
  <c r="M503" i="20"/>
  <c r="F583" i="20"/>
  <c r="F613" i="20" s="1"/>
  <c r="F690" i="20" s="1"/>
  <c r="F731" i="20" s="1"/>
  <c r="F557" i="20"/>
  <c r="M472" i="20"/>
  <c r="M546" i="20"/>
  <c r="M442" i="20"/>
  <c r="M600" i="20"/>
  <c r="M676" i="20"/>
  <c r="G308" i="20"/>
  <c r="U297" i="11"/>
  <c r="F46" i="20"/>
  <c r="F80" i="20"/>
  <c r="F47" i="20"/>
  <c r="F81" i="20"/>
  <c r="B302" i="20"/>
  <c r="B290" i="11" s="1"/>
  <c r="B289" i="11"/>
  <c r="J27" i="20"/>
  <c r="M27" i="20" s="1"/>
  <c r="U276" i="11"/>
  <c r="G168" i="20"/>
  <c r="U267" i="11"/>
  <c r="G235" i="11"/>
  <c r="U235" i="11" s="1"/>
  <c r="U232" i="11"/>
  <c r="F264" i="11"/>
  <c r="U264" i="11" s="1"/>
  <c r="U130" i="11"/>
  <c r="F208" i="11"/>
  <c r="U208" i="11" s="1"/>
  <c r="U207" i="11"/>
  <c r="G169" i="20"/>
  <c r="G170" i="20"/>
  <c r="B150" i="11"/>
  <c r="H97" i="11"/>
  <c r="U97" i="11" s="1"/>
  <c r="U96" i="11"/>
  <c r="U51" i="11"/>
  <c r="G61" i="11"/>
  <c r="J46" i="11"/>
  <c r="F63" i="11"/>
  <c r="K46" i="11"/>
  <c r="U38" i="11"/>
  <c r="U42" i="11"/>
  <c r="H65" i="11"/>
  <c r="U65" i="11" s="1"/>
  <c r="J34" i="11"/>
  <c r="U34" i="11" s="1"/>
  <c r="F35" i="11"/>
  <c r="U35" i="11" s="1"/>
  <c r="U43" i="11"/>
  <c r="B662" i="20"/>
  <c r="B365" i="20"/>
  <c r="B349" i="11" s="1"/>
  <c r="B100" i="11"/>
  <c r="B693" i="20"/>
  <c r="B659" i="11" s="1"/>
  <c r="B458" i="20"/>
  <c r="B438" i="11" s="1"/>
  <c r="B532" i="20"/>
  <c r="B508" i="11" s="1"/>
  <c r="B507" i="11"/>
  <c r="B310" i="20"/>
  <c r="B311" i="20" s="1"/>
  <c r="B312" i="20" s="1"/>
  <c r="B313" i="20" s="1"/>
  <c r="B314" i="20" s="1"/>
  <c r="B315" i="20" s="1"/>
  <c r="B297" i="11"/>
  <c r="B383" i="20"/>
  <c r="B366" i="11"/>
  <c r="B609" i="20"/>
  <c r="B579" i="11" s="1"/>
  <c r="B578" i="11"/>
  <c r="B490" i="20"/>
  <c r="B467" i="11"/>
  <c r="B416" i="20"/>
  <c r="B397" i="11"/>
  <c r="B355" i="20"/>
  <c r="B340" i="11"/>
  <c r="B286" i="20"/>
  <c r="B274" i="11" s="1"/>
  <c r="B273" i="11"/>
  <c r="B263" i="20"/>
  <c r="B253" i="11" s="1"/>
  <c r="B685" i="20"/>
  <c r="B651" i="11" s="1"/>
  <c r="B649" i="20"/>
  <c r="B426" i="11"/>
  <c r="B560" i="20"/>
  <c r="B533" i="11"/>
  <c r="B503" i="11"/>
  <c r="B215" i="20"/>
  <c r="B206" i="11"/>
  <c r="B228" i="11"/>
  <c r="B706" i="20"/>
  <c r="B672" i="11" s="1"/>
  <c r="B642" i="20"/>
  <c r="B610" i="11" s="1"/>
  <c r="B616" i="20"/>
  <c r="B585" i="11"/>
  <c r="B579" i="20"/>
  <c r="B551" i="11" s="1"/>
  <c r="B305" i="11"/>
  <c r="B250" i="20"/>
  <c r="B240" i="11" s="1"/>
  <c r="B239" i="11"/>
  <c r="B221" i="20"/>
  <c r="B212" i="11"/>
  <c r="B189" i="20"/>
  <c r="B182" i="11"/>
  <c r="B171" i="11"/>
  <c r="B646" i="11"/>
  <c r="B569" i="11"/>
  <c r="B512" i="20"/>
  <c r="B488" i="11" s="1"/>
  <c r="B487" i="11"/>
  <c r="B292" i="11"/>
  <c r="B243" i="20"/>
  <c r="B233" i="11" s="1"/>
  <c r="B232" i="11"/>
  <c r="B603" i="11"/>
  <c r="B570" i="20"/>
  <c r="B571" i="20" s="1"/>
  <c r="B572" i="20" s="1"/>
  <c r="B573" i="20" s="1"/>
  <c r="B574" i="20" s="1"/>
  <c r="B543" i="11"/>
  <c r="B484" i="20"/>
  <c r="B461" i="11"/>
  <c r="B293" i="20"/>
  <c r="B280" i="11"/>
  <c r="B228" i="20"/>
  <c r="B220" i="11" s="1"/>
  <c r="B219" i="11"/>
  <c r="B520" i="20"/>
  <c r="B495" i="11"/>
  <c r="B429" i="20"/>
  <c r="B411" i="11" s="1"/>
  <c r="B410" i="11"/>
  <c r="B336" i="20"/>
  <c r="B248" i="11"/>
  <c r="B723" i="20"/>
  <c r="B689" i="11" s="1"/>
  <c r="B586" i="20"/>
  <c r="B557" i="11"/>
  <c r="B384" i="11"/>
  <c r="B373" i="20"/>
  <c r="B356" i="11"/>
  <c r="B326" i="20"/>
  <c r="B269" i="11"/>
  <c r="M611" i="20"/>
  <c r="M250" i="20"/>
  <c r="M391" i="20"/>
  <c r="M420" i="20"/>
  <c r="M24" i="20"/>
  <c r="M712" i="20"/>
  <c r="M23" i="20"/>
  <c r="M726" i="20"/>
  <c r="M614" i="20"/>
  <c r="M640" i="20"/>
  <c r="M688" i="20"/>
  <c r="M647" i="20"/>
  <c r="M669" i="20"/>
  <c r="M644" i="20"/>
  <c r="M662" i="20"/>
  <c r="M736" i="20"/>
  <c r="M729" i="20"/>
  <c r="M607" i="20"/>
  <c r="M714" i="20"/>
  <c r="M668" i="20"/>
  <c r="M694" i="20"/>
  <c r="M713" i="20"/>
  <c r="M453" i="20"/>
  <c r="M623" i="20"/>
  <c r="M693" i="20"/>
  <c r="M672" i="20"/>
  <c r="M706" i="20"/>
  <c r="M691" i="20"/>
  <c r="M716" i="20"/>
  <c r="M479" i="20"/>
  <c r="M655" i="20"/>
  <c r="M625" i="20"/>
  <c r="M459" i="20"/>
  <c r="M654" i="20"/>
  <c r="M449" i="20"/>
  <c r="M456" i="20"/>
  <c r="M622" i="20"/>
  <c r="M670" i="20"/>
  <c r="M525" i="20"/>
  <c r="M484" i="20"/>
  <c r="M517" i="20"/>
  <c r="M552" i="20"/>
  <c r="M555" i="20"/>
  <c r="M538" i="20"/>
  <c r="M407" i="20"/>
  <c r="M540" i="20"/>
  <c r="M577" i="20"/>
  <c r="M458" i="20"/>
  <c r="M581" i="20"/>
  <c r="M421" i="20"/>
  <c r="M514" i="20"/>
  <c r="M477" i="20"/>
  <c r="M584" i="20"/>
  <c r="M539" i="20"/>
  <c r="M488" i="20"/>
  <c r="M558" i="20"/>
  <c r="M564" i="20"/>
  <c r="M383" i="20"/>
  <c r="M532" i="20"/>
  <c r="M500" i="20"/>
  <c r="M510" i="20"/>
  <c r="M393" i="20"/>
  <c r="M389" i="20"/>
  <c r="M435" i="20"/>
  <c r="M499" i="20"/>
  <c r="M413" i="20"/>
  <c r="M542" i="20"/>
  <c r="M485" i="20"/>
  <c r="M410" i="20"/>
  <c r="M438" i="20"/>
  <c r="M436" i="20"/>
  <c r="M390" i="20"/>
  <c r="M428" i="20"/>
  <c r="M434" i="20"/>
  <c r="M263" i="20"/>
  <c r="M336" i="20"/>
  <c r="M371" i="20"/>
  <c r="M363" i="20"/>
  <c r="M378" i="20"/>
  <c r="M367" i="20"/>
  <c r="M331" i="20"/>
  <c r="M342" i="20"/>
  <c r="M251" i="20"/>
  <c r="M294" i="20"/>
  <c r="M293" i="20"/>
  <c r="M269" i="20"/>
  <c r="M256" i="20"/>
  <c r="M189" i="20"/>
  <c r="M190" i="20"/>
  <c r="L73" i="51" l="1"/>
  <c r="G76" i="20"/>
  <c r="F448" i="20"/>
  <c r="F509" i="20" s="1"/>
  <c r="M520" i="20"/>
  <c r="M587" i="20"/>
  <c r="G358" i="20"/>
  <c r="M310" i="20"/>
  <c r="G312" i="20"/>
  <c r="L234" i="20"/>
  <c r="G235" i="20"/>
  <c r="G205" i="20"/>
  <c r="M132" i="20"/>
  <c r="J133" i="20"/>
  <c r="L133" i="20"/>
  <c r="L343" i="20"/>
  <c r="M343" i="20" s="1"/>
  <c r="M617" i="20"/>
  <c r="J313" i="20"/>
  <c r="M313" i="20" s="1"/>
  <c r="G346" i="20"/>
  <c r="L346" i="20" s="1"/>
  <c r="J273" i="20"/>
  <c r="M273" i="20" s="1"/>
  <c r="L344" i="20"/>
  <c r="M344" i="20" s="1"/>
  <c r="G29" i="20"/>
  <c r="J29" i="20" s="1"/>
  <c r="J321" i="20"/>
  <c r="M321" i="20" s="1"/>
  <c r="M616" i="20"/>
  <c r="L187" i="20"/>
  <c r="M187" i="20" s="1"/>
  <c r="J271" i="20"/>
  <c r="M271" i="20" s="1"/>
  <c r="J304" i="20"/>
  <c r="M304" i="20" s="1"/>
  <c r="J237" i="20"/>
  <c r="M237" i="20" s="1"/>
  <c r="G34" i="20"/>
  <c r="G34" i="51"/>
  <c r="G215" i="20"/>
  <c r="L215" i="20" s="1"/>
  <c r="G220" i="51"/>
  <c r="G291" i="51"/>
  <c r="J171" i="51"/>
  <c r="L171" i="51"/>
  <c r="G137" i="51"/>
  <c r="G139" i="20"/>
  <c r="J358" i="51"/>
  <c r="L358" i="51"/>
  <c r="J285" i="51"/>
  <c r="L285" i="51"/>
  <c r="J209" i="51"/>
  <c r="L209" i="51"/>
  <c r="L28" i="51"/>
  <c r="J28" i="51"/>
  <c r="J210" i="51"/>
  <c r="L210" i="51"/>
  <c r="J47" i="51"/>
  <c r="L47" i="51"/>
  <c r="J22" i="51"/>
  <c r="L22" i="51"/>
  <c r="J198" i="20"/>
  <c r="L198" i="20"/>
  <c r="L85" i="51"/>
  <c r="J85" i="51"/>
  <c r="G65" i="20"/>
  <c r="G65" i="51"/>
  <c r="G216" i="20"/>
  <c r="J216" i="20" s="1"/>
  <c r="G221" i="51"/>
  <c r="J180" i="20"/>
  <c r="M180" i="20" s="1"/>
  <c r="G280" i="20"/>
  <c r="L280" i="20" s="1"/>
  <c r="G290" i="51"/>
  <c r="L359" i="51"/>
  <c r="J359" i="51"/>
  <c r="J29" i="51"/>
  <c r="L29" i="51"/>
  <c r="J325" i="51"/>
  <c r="L325" i="51"/>
  <c r="L50" i="51"/>
  <c r="J50" i="51"/>
  <c r="J356" i="51"/>
  <c r="L356" i="51"/>
  <c r="L361" i="51"/>
  <c r="J361" i="51"/>
  <c r="L218" i="51"/>
  <c r="J218" i="51"/>
  <c r="J186" i="51"/>
  <c r="L186" i="51"/>
  <c r="J66" i="51"/>
  <c r="L66" i="51"/>
  <c r="J281" i="51"/>
  <c r="L281" i="51"/>
  <c r="L45" i="51"/>
  <c r="J45" i="51"/>
  <c r="J219" i="51"/>
  <c r="L219" i="51"/>
  <c r="G43" i="20"/>
  <c r="G43" i="51"/>
  <c r="G42" i="20"/>
  <c r="G42" i="51"/>
  <c r="G96" i="20"/>
  <c r="G97" i="20" s="1"/>
  <c r="G93" i="51"/>
  <c r="G166" i="20"/>
  <c r="G134" i="20"/>
  <c r="G131" i="51"/>
  <c r="U137" i="11"/>
  <c r="G141" i="20" s="1"/>
  <c r="G354" i="20"/>
  <c r="G368" i="51"/>
  <c r="G47" i="20"/>
  <c r="J188" i="51"/>
  <c r="L188" i="51"/>
  <c r="J243" i="51"/>
  <c r="L243" i="51"/>
  <c r="J33" i="51"/>
  <c r="L33" i="51"/>
  <c r="J357" i="51"/>
  <c r="L357" i="51"/>
  <c r="J41" i="51"/>
  <c r="L41" i="51"/>
  <c r="J360" i="51"/>
  <c r="L360" i="51"/>
  <c r="J318" i="51"/>
  <c r="L318" i="51"/>
  <c r="J283" i="51"/>
  <c r="L283" i="51"/>
  <c r="J191" i="51"/>
  <c r="L191" i="51"/>
  <c r="J206" i="51"/>
  <c r="L206" i="51"/>
  <c r="G51" i="20"/>
  <c r="G51" i="51"/>
  <c r="G35" i="20"/>
  <c r="G35" i="51"/>
  <c r="G38" i="20"/>
  <c r="G38" i="51"/>
  <c r="G99" i="20"/>
  <c r="J99" i="20" s="1"/>
  <c r="G94" i="51"/>
  <c r="G274" i="20"/>
  <c r="G286" i="51"/>
  <c r="G309" i="20"/>
  <c r="G323" i="51"/>
  <c r="M586" i="20"/>
  <c r="J184" i="20"/>
  <c r="L184" i="20"/>
  <c r="J132" i="51"/>
  <c r="L132" i="51"/>
  <c r="J39" i="51"/>
  <c r="L39" i="51"/>
  <c r="L284" i="51"/>
  <c r="J284" i="51"/>
  <c r="J326" i="51"/>
  <c r="L326" i="51"/>
  <c r="J202" i="51"/>
  <c r="L202" i="51"/>
  <c r="J201" i="51"/>
  <c r="L201" i="51"/>
  <c r="L185" i="51"/>
  <c r="J185" i="51"/>
  <c r="U80" i="11"/>
  <c r="J184" i="51"/>
  <c r="L184" i="51"/>
  <c r="M519" i="20"/>
  <c r="J324" i="20"/>
  <c r="M324" i="20" s="1"/>
  <c r="J291" i="20"/>
  <c r="M291" i="20" s="1"/>
  <c r="J210" i="20"/>
  <c r="M210" i="20" s="1"/>
  <c r="J234" i="20"/>
  <c r="B161" i="11"/>
  <c r="G95" i="51"/>
  <c r="J215" i="51"/>
  <c r="L215" i="51"/>
  <c r="J242" i="51"/>
  <c r="L242" i="51"/>
  <c r="J248" i="51"/>
  <c r="L248" i="51"/>
  <c r="G242" i="20"/>
  <c r="G249" i="51"/>
  <c r="J250" i="51"/>
  <c r="L250" i="51"/>
  <c r="G245" i="20"/>
  <c r="J245" i="20" s="1"/>
  <c r="G252" i="51"/>
  <c r="J241" i="20"/>
  <c r="M241" i="20" s="1"/>
  <c r="G277" i="20"/>
  <c r="G289" i="51"/>
  <c r="G288" i="20"/>
  <c r="J288" i="20" s="1"/>
  <c r="G299" i="51"/>
  <c r="J302" i="51"/>
  <c r="L302" i="51"/>
  <c r="J295" i="51"/>
  <c r="L295" i="51"/>
  <c r="L296" i="51"/>
  <c r="J296" i="51"/>
  <c r="L284" i="20"/>
  <c r="J284" i="20"/>
  <c r="J333" i="51"/>
  <c r="L333" i="51"/>
  <c r="J330" i="51"/>
  <c r="L330" i="51"/>
  <c r="L331" i="51"/>
  <c r="J331" i="51"/>
  <c r="L318" i="20"/>
  <c r="J318" i="20"/>
  <c r="U341" i="11"/>
  <c r="H170" i="11"/>
  <c r="U169" i="11"/>
  <c r="G178" i="51" s="1"/>
  <c r="G347" i="20"/>
  <c r="G359" i="20"/>
  <c r="J356" i="20"/>
  <c r="L356" i="20"/>
  <c r="F476" i="20"/>
  <c r="J169" i="20"/>
  <c r="L169" i="20"/>
  <c r="F51" i="20"/>
  <c r="F85" i="20"/>
  <c r="F50" i="20"/>
  <c r="F84" i="20"/>
  <c r="F213" i="20" s="1"/>
  <c r="F482" i="20" s="1"/>
  <c r="U287" i="11"/>
  <c r="H289" i="11"/>
  <c r="U289" i="11" s="1"/>
  <c r="U46" i="11"/>
  <c r="G77" i="20"/>
  <c r="G62" i="11"/>
  <c r="U61" i="11"/>
  <c r="B374" i="20"/>
  <c r="B357" i="11"/>
  <c r="B587" i="20"/>
  <c r="B558" i="11"/>
  <c r="B430" i="20"/>
  <c r="B485" i="20"/>
  <c r="B463" i="11" s="1"/>
  <c r="B462" i="11"/>
  <c r="B604" i="11"/>
  <c r="B222" i="20"/>
  <c r="B214" i="11" s="1"/>
  <c r="B213" i="11"/>
  <c r="B617" i="20"/>
  <c r="B587" i="11" s="1"/>
  <c r="B586" i="11"/>
  <c r="B707" i="20"/>
  <c r="B673" i="11" s="1"/>
  <c r="B216" i="20"/>
  <c r="B208" i="11" s="1"/>
  <c r="B207" i="11"/>
  <c r="B686" i="20"/>
  <c r="B652" i="11" s="1"/>
  <c r="B417" i="20"/>
  <c r="B398" i="11"/>
  <c r="B384" i="20"/>
  <c r="B367" i="11"/>
  <c r="B533" i="20"/>
  <c r="B694" i="20"/>
  <c r="B660" i="11" s="1"/>
  <c r="B327" i="20"/>
  <c r="B312" i="11"/>
  <c r="B385" i="11"/>
  <c r="B337" i="20"/>
  <c r="B323" i="11" s="1"/>
  <c r="B322" i="11"/>
  <c r="B521" i="20"/>
  <c r="B496" i="11"/>
  <c r="B294" i="20"/>
  <c r="B281" i="11"/>
  <c r="B545" i="11"/>
  <c r="B544" i="11"/>
  <c r="B190" i="20"/>
  <c r="B183" i="11"/>
  <c r="B251" i="20"/>
  <c r="B561" i="20"/>
  <c r="B535" i="11" s="1"/>
  <c r="B534" i="11"/>
  <c r="B650" i="20"/>
  <c r="B617" i="11"/>
  <c r="B264" i="20"/>
  <c r="B254" i="11" s="1"/>
  <c r="B356" i="20"/>
  <c r="B357" i="20" s="1"/>
  <c r="B358" i="20" s="1"/>
  <c r="B359" i="20" s="1"/>
  <c r="B360" i="20" s="1"/>
  <c r="B341" i="11"/>
  <c r="B491" i="20"/>
  <c r="B468" i="11"/>
  <c r="B298" i="11"/>
  <c r="B459" i="20"/>
  <c r="B439" i="11" s="1"/>
  <c r="B663" i="20"/>
  <c r="B630" i="11"/>
  <c r="K17" i="20"/>
  <c r="K16" i="20"/>
  <c r="K15" i="20"/>
  <c r="K12" i="20"/>
  <c r="K14" i="20"/>
  <c r="F12" i="20"/>
  <c r="F13" i="20" s="1"/>
  <c r="F14" i="20" s="1"/>
  <c r="F15" i="20" s="1"/>
  <c r="F16" i="20" s="1"/>
  <c r="F17" i="20" s="1"/>
  <c r="F24" i="20" s="1"/>
  <c r="F29" i="20" s="1"/>
  <c r="F57" i="20" s="1"/>
  <c r="K11" i="20"/>
  <c r="L1261" i="47"/>
  <c r="J1261" i="47"/>
  <c r="L1258" i="47"/>
  <c r="J1258" i="47"/>
  <c r="K1258" i="47" s="1"/>
  <c r="L1257" i="47"/>
  <c r="K1257" i="47"/>
  <c r="J1257" i="47"/>
  <c r="L1256" i="47"/>
  <c r="J1256" i="47"/>
  <c r="K1256" i="47" s="1"/>
  <c r="L1255" i="47"/>
  <c r="J1255" i="47"/>
  <c r="K1255" i="47" s="1"/>
  <c r="L1241" i="47"/>
  <c r="J1241" i="47"/>
  <c r="L1238" i="47"/>
  <c r="J1238" i="47"/>
  <c r="K1238" i="47" s="1"/>
  <c r="L1237" i="47"/>
  <c r="J1237" i="47"/>
  <c r="K1237" i="47" s="1"/>
  <c r="L1236" i="47"/>
  <c r="J1236" i="47"/>
  <c r="K1236" i="47" s="1"/>
  <c r="L1235" i="47"/>
  <c r="J1235" i="47"/>
  <c r="K1235" i="47" s="1"/>
  <c r="L1221" i="47"/>
  <c r="J1221" i="47"/>
  <c r="L1218" i="47"/>
  <c r="J1218" i="47"/>
  <c r="K1218" i="47" s="1"/>
  <c r="L1217" i="47"/>
  <c r="J1217" i="47"/>
  <c r="K1217" i="47" s="1"/>
  <c r="L1216" i="47"/>
  <c r="J1216" i="47"/>
  <c r="K1216" i="47" s="1"/>
  <c r="L1215" i="47"/>
  <c r="J1215" i="47"/>
  <c r="K1215" i="47" s="1"/>
  <c r="L1201" i="47"/>
  <c r="J1201" i="47"/>
  <c r="L1198" i="47"/>
  <c r="J1198" i="47"/>
  <c r="K1198" i="47" s="1"/>
  <c r="L1197" i="47"/>
  <c r="J1197" i="47"/>
  <c r="K1197" i="47" s="1"/>
  <c r="L1196" i="47"/>
  <c r="J1196" i="47"/>
  <c r="K1196" i="47" s="1"/>
  <c r="L1195" i="47"/>
  <c r="J1195" i="47"/>
  <c r="K1195" i="47" s="1"/>
  <c r="L1181" i="47"/>
  <c r="J1181" i="47"/>
  <c r="K1181" i="47" s="1"/>
  <c r="L1180" i="47"/>
  <c r="J1180" i="47"/>
  <c r="K1180" i="47" s="1"/>
  <c r="L1177" i="47"/>
  <c r="J1177" i="47"/>
  <c r="K1177" i="47" s="1"/>
  <c r="L1176" i="47"/>
  <c r="J1176" i="47"/>
  <c r="K1176" i="47" s="1"/>
  <c r="L1175" i="47"/>
  <c r="J1175" i="47"/>
  <c r="K1175" i="47" s="1"/>
  <c r="L1174" i="47"/>
  <c r="K1174" i="47"/>
  <c r="J1174" i="47"/>
  <c r="L1160" i="47"/>
  <c r="J1160" i="47"/>
  <c r="L1159" i="47"/>
  <c r="J1159" i="47"/>
  <c r="K1159" i="47" s="1"/>
  <c r="L1156" i="47"/>
  <c r="J1156" i="47"/>
  <c r="K1156" i="47" s="1"/>
  <c r="L1155" i="47"/>
  <c r="J1155" i="47"/>
  <c r="K1155" i="47" s="1"/>
  <c r="L1154" i="47"/>
  <c r="K1154" i="47"/>
  <c r="J1154" i="47"/>
  <c r="L1153" i="47"/>
  <c r="J1153" i="47"/>
  <c r="K1153" i="47" s="1"/>
  <c r="L1139" i="47"/>
  <c r="J1139" i="47"/>
  <c r="K1139" i="47" s="1"/>
  <c r="L1136" i="47"/>
  <c r="J1136" i="47"/>
  <c r="K1136" i="47" s="1"/>
  <c r="L1135" i="47"/>
  <c r="K1135" i="47"/>
  <c r="J1135" i="47"/>
  <c r="L1134" i="47"/>
  <c r="J1134" i="47"/>
  <c r="K1134" i="47" s="1"/>
  <c r="L1133" i="47"/>
  <c r="J1133" i="47"/>
  <c r="K1133" i="47" s="1"/>
  <c r="L1119" i="47"/>
  <c r="J1119" i="47"/>
  <c r="J1120" i="47" s="1"/>
  <c r="K1120" i="47" s="1"/>
  <c r="L1118" i="47"/>
  <c r="J1118" i="47"/>
  <c r="K1118" i="47" s="1"/>
  <c r="L1115" i="47"/>
  <c r="K1115" i="47"/>
  <c r="J1115" i="47"/>
  <c r="L1114" i="47"/>
  <c r="J1114" i="47"/>
  <c r="K1114" i="47" s="1"/>
  <c r="L1113" i="47"/>
  <c r="J1113" i="47"/>
  <c r="K1113" i="47" s="1"/>
  <c r="L1112" i="47"/>
  <c r="J1112" i="47"/>
  <c r="K1112" i="47" s="1"/>
  <c r="L1098" i="47"/>
  <c r="J1098" i="47"/>
  <c r="K1098" i="47" s="1"/>
  <c r="L1097" i="47"/>
  <c r="J1097" i="47"/>
  <c r="L1094" i="47"/>
  <c r="K1094" i="47"/>
  <c r="J1094" i="47"/>
  <c r="L1093" i="47"/>
  <c r="J1093" i="47"/>
  <c r="K1093" i="47" s="1"/>
  <c r="L1092" i="47"/>
  <c r="J1092" i="47"/>
  <c r="K1092" i="47" s="1"/>
  <c r="L1091" i="47"/>
  <c r="J1091" i="47"/>
  <c r="K1091" i="47" s="1"/>
  <c r="K1095" i="47" s="1"/>
  <c r="L1077" i="47"/>
  <c r="J1077" i="47"/>
  <c r="L1074" i="47"/>
  <c r="J1074" i="47"/>
  <c r="K1074" i="47" s="1"/>
  <c r="L1073" i="47"/>
  <c r="J1073" i="47"/>
  <c r="K1073" i="47" s="1"/>
  <c r="L1072" i="47"/>
  <c r="J1072" i="47"/>
  <c r="K1072" i="47" s="1"/>
  <c r="L1071" i="47"/>
  <c r="J1071" i="47"/>
  <c r="K1071" i="47" s="1"/>
  <c r="L1057" i="47"/>
  <c r="J1057" i="47"/>
  <c r="K1057" i="47" s="1"/>
  <c r="L1056" i="47"/>
  <c r="J1056" i="47"/>
  <c r="L1053" i="47"/>
  <c r="J1053" i="47"/>
  <c r="K1053" i="47" s="1"/>
  <c r="L1052" i="47"/>
  <c r="J1052" i="47"/>
  <c r="K1052" i="47" s="1"/>
  <c r="L1051" i="47"/>
  <c r="J1051" i="47"/>
  <c r="K1051" i="47" s="1"/>
  <c r="L1050" i="47"/>
  <c r="K1050" i="47"/>
  <c r="J1050" i="47"/>
  <c r="L1036" i="47"/>
  <c r="J1036" i="47"/>
  <c r="K1036" i="47" s="1"/>
  <c r="L1035" i="47"/>
  <c r="J1035" i="47"/>
  <c r="K1035" i="47" s="1"/>
  <c r="L1032" i="47"/>
  <c r="J1032" i="47"/>
  <c r="K1032" i="47" s="1"/>
  <c r="L1031" i="47"/>
  <c r="K1031" i="47"/>
  <c r="J1031" i="47"/>
  <c r="L1030" i="47"/>
  <c r="J1030" i="47"/>
  <c r="K1030" i="47" s="1"/>
  <c r="L1029" i="47"/>
  <c r="J1029" i="47"/>
  <c r="K1029" i="47" s="1"/>
  <c r="L1015" i="47"/>
  <c r="J1015" i="47"/>
  <c r="K1015" i="47" s="1"/>
  <c r="L1014" i="47"/>
  <c r="K1014" i="47"/>
  <c r="L1011" i="47"/>
  <c r="J1011" i="47"/>
  <c r="K1011" i="47" s="1"/>
  <c r="L1010" i="47"/>
  <c r="J1010" i="47"/>
  <c r="K1010" i="47" s="1"/>
  <c r="L1009" i="47"/>
  <c r="J1009" i="47"/>
  <c r="K1009" i="47" s="1"/>
  <c r="L1008" i="47"/>
  <c r="J1008" i="47"/>
  <c r="K1008" i="47" s="1"/>
  <c r="L995" i="47"/>
  <c r="J995" i="47"/>
  <c r="K995" i="47" s="1"/>
  <c r="L992" i="47"/>
  <c r="J992" i="47"/>
  <c r="K992" i="47" s="1"/>
  <c r="L991" i="47"/>
  <c r="J991" i="47"/>
  <c r="K991" i="47" s="1"/>
  <c r="L990" i="47"/>
  <c r="J990" i="47"/>
  <c r="K990" i="47" s="1"/>
  <c r="L989" i="47"/>
  <c r="J989" i="47"/>
  <c r="K989" i="47" s="1"/>
  <c r="L975" i="47"/>
  <c r="K975" i="47"/>
  <c r="J975" i="47"/>
  <c r="J976" i="47" s="1"/>
  <c r="L972" i="47"/>
  <c r="J972" i="47"/>
  <c r="K972" i="47" s="1"/>
  <c r="L971" i="47"/>
  <c r="J971" i="47"/>
  <c r="K971" i="47" s="1"/>
  <c r="L970" i="47"/>
  <c r="J970" i="47"/>
  <c r="K970" i="47" s="1"/>
  <c r="L969" i="47"/>
  <c r="J969" i="47"/>
  <c r="K969" i="47" s="1"/>
  <c r="L955" i="47"/>
  <c r="J955" i="47"/>
  <c r="J956" i="47" s="1"/>
  <c r="K956" i="47" s="1"/>
  <c r="L952" i="47"/>
  <c r="J952" i="47"/>
  <c r="K952" i="47" s="1"/>
  <c r="L951" i="47"/>
  <c r="J951" i="47"/>
  <c r="K951" i="47" s="1"/>
  <c r="L950" i="47"/>
  <c r="J950" i="47"/>
  <c r="K950" i="47" s="1"/>
  <c r="L949" i="47"/>
  <c r="K949" i="47"/>
  <c r="J949" i="47"/>
  <c r="L935" i="47"/>
  <c r="J935" i="47"/>
  <c r="J936" i="47" s="1"/>
  <c r="K936" i="47" s="1"/>
  <c r="L934" i="47"/>
  <c r="J934" i="47"/>
  <c r="K934" i="47" s="1"/>
  <c r="L931" i="47"/>
  <c r="J931" i="47"/>
  <c r="K931" i="47" s="1"/>
  <c r="L930" i="47"/>
  <c r="K930" i="47"/>
  <c r="J930" i="47"/>
  <c r="L929" i="47"/>
  <c r="J929" i="47"/>
  <c r="K929" i="47" s="1"/>
  <c r="L928" i="47"/>
  <c r="J928" i="47"/>
  <c r="K928" i="47" s="1"/>
  <c r="L914" i="47"/>
  <c r="K914" i="47"/>
  <c r="J914" i="47"/>
  <c r="L913" i="47"/>
  <c r="J913" i="47"/>
  <c r="L910" i="47"/>
  <c r="J910" i="47"/>
  <c r="K910" i="47" s="1"/>
  <c r="L909" i="47"/>
  <c r="K909" i="47"/>
  <c r="J909" i="47"/>
  <c r="L908" i="47"/>
  <c r="J908" i="47"/>
  <c r="K908" i="47" s="1"/>
  <c r="L907" i="47"/>
  <c r="J907" i="47"/>
  <c r="K907" i="47" s="1"/>
  <c r="K894" i="47"/>
  <c r="L893" i="47"/>
  <c r="L892" i="47"/>
  <c r="K892" i="47"/>
  <c r="L889" i="47"/>
  <c r="J889" i="47"/>
  <c r="K889" i="47" s="1"/>
  <c r="L888" i="47"/>
  <c r="J888" i="47"/>
  <c r="K888" i="47" s="1"/>
  <c r="L887" i="47"/>
  <c r="J887" i="47"/>
  <c r="K887" i="47" s="1"/>
  <c r="L886" i="47"/>
  <c r="J886" i="47"/>
  <c r="K886" i="47" s="1"/>
  <c r="K873" i="47"/>
  <c r="L872" i="47"/>
  <c r="J872" i="47"/>
  <c r="K871" i="47"/>
  <c r="L868" i="47"/>
  <c r="K868" i="47"/>
  <c r="J868" i="47"/>
  <c r="L867" i="47"/>
  <c r="J867" i="47"/>
  <c r="K867" i="47" s="1"/>
  <c r="L866" i="47"/>
  <c r="J866" i="47"/>
  <c r="K866" i="47" s="1"/>
  <c r="L865" i="47"/>
  <c r="J865" i="47"/>
  <c r="K865" i="47" s="1"/>
  <c r="L850" i="47"/>
  <c r="K850" i="47"/>
  <c r="J850" i="47"/>
  <c r="L849" i="47"/>
  <c r="J849" i="47"/>
  <c r="K849" i="47" s="1"/>
  <c r="L846" i="47"/>
  <c r="J846" i="47"/>
  <c r="K846" i="47" s="1"/>
  <c r="L845" i="47"/>
  <c r="K845" i="47"/>
  <c r="J845" i="47"/>
  <c r="L844" i="47"/>
  <c r="J844" i="47"/>
  <c r="K844" i="47" s="1"/>
  <c r="L843" i="47"/>
  <c r="J843" i="47"/>
  <c r="K843" i="47" s="1"/>
  <c r="L829" i="47"/>
  <c r="J829" i="47"/>
  <c r="L826" i="47"/>
  <c r="J826" i="47"/>
  <c r="K826" i="47" s="1"/>
  <c r="L825" i="47"/>
  <c r="J825" i="47"/>
  <c r="K825" i="47" s="1"/>
  <c r="L824" i="47"/>
  <c r="J824" i="47"/>
  <c r="K824" i="47" s="1"/>
  <c r="L823" i="47"/>
  <c r="J823" i="47"/>
  <c r="K823" i="47" s="1"/>
  <c r="K810" i="47"/>
  <c r="J810" i="47"/>
  <c r="L809" i="47"/>
  <c r="K809" i="47"/>
  <c r="L806" i="47"/>
  <c r="J806" i="47"/>
  <c r="K806" i="47" s="1"/>
  <c r="L805" i="47"/>
  <c r="J805" i="47"/>
  <c r="K805" i="47" s="1"/>
  <c r="L804" i="47"/>
  <c r="J804" i="47"/>
  <c r="K804" i="47" s="1"/>
  <c r="K807" i="47" s="1"/>
  <c r="L803" i="47"/>
  <c r="J803" i="47"/>
  <c r="K803" i="47" s="1"/>
  <c r="L789" i="47"/>
  <c r="J789" i="47"/>
  <c r="K789" i="47" s="1"/>
  <c r="L786" i="47"/>
  <c r="J786" i="47"/>
  <c r="K786" i="47" s="1"/>
  <c r="L785" i="47"/>
  <c r="J785" i="47"/>
  <c r="K785" i="47" s="1"/>
  <c r="L784" i="47"/>
  <c r="J784" i="47"/>
  <c r="K784" i="47" s="1"/>
  <c r="L783" i="47"/>
  <c r="J783" i="47"/>
  <c r="K783" i="47" s="1"/>
  <c r="M769" i="47"/>
  <c r="N769" i="47" s="1"/>
  <c r="K769" i="47"/>
  <c r="L768" i="47"/>
  <c r="J768" i="47"/>
  <c r="L765" i="47"/>
  <c r="J765" i="47"/>
  <c r="K765" i="47" s="1"/>
  <c r="L764" i="47"/>
  <c r="K764" i="47"/>
  <c r="J764" i="47"/>
  <c r="L763" i="47"/>
  <c r="J763" i="47"/>
  <c r="K763" i="47" s="1"/>
  <c r="L762" i="47"/>
  <c r="J762" i="47"/>
  <c r="K762" i="47" s="1"/>
  <c r="L749" i="47"/>
  <c r="J749" i="47"/>
  <c r="L748" i="47"/>
  <c r="J748" i="47"/>
  <c r="K748" i="47" s="1"/>
  <c r="L745" i="47"/>
  <c r="J745" i="47"/>
  <c r="K745" i="47" s="1"/>
  <c r="L744" i="47"/>
  <c r="J744" i="47"/>
  <c r="K744" i="47" s="1"/>
  <c r="L743" i="47"/>
  <c r="J743" i="47"/>
  <c r="K743" i="47" s="1"/>
  <c r="L742" i="47"/>
  <c r="J742" i="47"/>
  <c r="K742" i="47" s="1"/>
  <c r="L728" i="47"/>
  <c r="J728" i="47"/>
  <c r="J729" i="47" s="1"/>
  <c r="K729" i="47" s="1"/>
  <c r="L725" i="47"/>
  <c r="J725" i="47"/>
  <c r="K725" i="47" s="1"/>
  <c r="L724" i="47"/>
  <c r="K724" i="47"/>
  <c r="J724" i="47"/>
  <c r="L723" i="47"/>
  <c r="J723" i="47"/>
  <c r="K723" i="47" s="1"/>
  <c r="L722" i="47"/>
  <c r="J722" i="47"/>
  <c r="K722" i="47" s="1"/>
  <c r="L708" i="47"/>
  <c r="J708" i="47"/>
  <c r="J709" i="47" s="1"/>
  <c r="K709" i="47" s="1"/>
  <c r="L707" i="47"/>
  <c r="K707" i="47"/>
  <c r="L704" i="47"/>
  <c r="J704" i="47"/>
  <c r="K704" i="47" s="1"/>
  <c r="L703" i="47"/>
  <c r="J703" i="47"/>
  <c r="K703" i="47" s="1"/>
  <c r="L702" i="47"/>
  <c r="K702" i="47"/>
  <c r="J702" i="47"/>
  <c r="L701" i="47"/>
  <c r="J701" i="47"/>
  <c r="K701" i="47" s="1"/>
  <c r="K688" i="47"/>
  <c r="L687" i="47"/>
  <c r="J687" i="47"/>
  <c r="K687" i="47" s="1"/>
  <c r="L684" i="47"/>
  <c r="J684" i="47"/>
  <c r="K684" i="47" s="1"/>
  <c r="L683" i="47"/>
  <c r="J683" i="47"/>
  <c r="K683" i="47" s="1"/>
  <c r="L682" i="47"/>
  <c r="J682" i="47"/>
  <c r="K682" i="47" s="1"/>
  <c r="L681" i="47"/>
  <c r="J681" i="47"/>
  <c r="K681" i="47" s="1"/>
  <c r="J668" i="47"/>
  <c r="K668" i="47" s="1"/>
  <c r="L667" i="47"/>
  <c r="J667" i="47"/>
  <c r="K667" i="47" s="1"/>
  <c r="L664" i="47"/>
  <c r="J664" i="47"/>
  <c r="K664" i="47" s="1"/>
  <c r="L663" i="47"/>
  <c r="J663" i="47"/>
  <c r="K663" i="47" s="1"/>
  <c r="L662" i="47"/>
  <c r="J662" i="47"/>
  <c r="K662" i="47" s="1"/>
  <c r="L661" i="47"/>
  <c r="J661" i="47"/>
  <c r="K661" i="47" s="1"/>
  <c r="K648" i="47"/>
  <c r="L647" i="47"/>
  <c r="J647" i="47"/>
  <c r="K647" i="47" s="1"/>
  <c r="L644" i="47"/>
  <c r="J644" i="47"/>
  <c r="K644" i="47" s="1"/>
  <c r="L643" i="47"/>
  <c r="J643" i="47"/>
  <c r="K643" i="47" s="1"/>
  <c r="L642" i="47"/>
  <c r="J642" i="47"/>
  <c r="K642" i="47" s="1"/>
  <c r="L641" i="47"/>
  <c r="J641" i="47"/>
  <c r="K641" i="47" s="1"/>
  <c r="L627" i="47"/>
  <c r="J627" i="47"/>
  <c r="K627" i="47" s="1"/>
  <c r="L624" i="47"/>
  <c r="J624" i="47"/>
  <c r="K624" i="47" s="1"/>
  <c r="L623" i="47"/>
  <c r="K623" i="47"/>
  <c r="J623" i="47"/>
  <c r="L622" i="47"/>
  <c r="J622" i="47"/>
  <c r="K622" i="47" s="1"/>
  <c r="L621" i="47"/>
  <c r="J621" i="47"/>
  <c r="K621" i="47" s="1"/>
  <c r="L607" i="47"/>
  <c r="K607" i="47"/>
  <c r="J607" i="47"/>
  <c r="L604" i="47"/>
  <c r="J604" i="47"/>
  <c r="K604" i="47" s="1"/>
  <c r="L603" i="47"/>
  <c r="J603" i="47"/>
  <c r="K603" i="47" s="1"/>
  <c r="L602" i="47"/>
  <c r="K602" i="47"/>
  <c r="J602" i="47"/>
  <c r="L601" i="47"/>
  <c r="J601" i="47"/>
  <c r="K601" i="47" s="1"/>
  <c r="L587" i="47"/>
  <c r="J587" i="47"/>
  <c r="K587" i="47" s="1"/>
  <c r="L584" i="47"/>
  <c r="J584" i="47"/>
  <c r="K584" i="47" s="1"/>
  <c r="L583" i="47"/>
  <c r="J583" i="47"/>
  <c r="K583" i="47" s="1"/>
  <c r="L582" i="47"/>
  <c r="J582" i="47"/>
  <c r="K582" i="47" s="1"/>
  <c r="L581" i="47"/>
  <c r="K581" i="47"/>
  <c r="J581" i="47"/>
  <c r="J568" i="47"/>
  <c r="L567" i="47"/>
  <c r="J567" i="47"/>
  <c r="K567" i="47" s="1"/>
  <c r="L566" i="47"/>
  <c r="J566" i="47"/>
  <c r="K566" i="47" s="1"/>
  <c r="L563" i="47"/>
  <c r="J563" i="47"/>
  <c r="K563" i="47" s="1"/>
  <c r="L562" i="47"/>
  <c r="J562" i="47"/>
  <c r="K562" i="47" s="1"/>
  <c r="L561" i="47"/>
  <c r="K561" i="47"/>
  <c r="J561" i="47"/>
  <c r="L560" i="47"/>
  <c r="J560" i="47"/>
  <c r="K560" i="47" s="1"/>
  <c r="K547" i="47"/>
  <c r="L546" i="47"/>
  <c r="L545" i="47"/>
  <c r="J545" i="47"/>
  <c r="K545" i="47" s="1"/>
  <c r="L542" i="47"/>
  <c r="K542" i="47"/>
  <c r="J542" i="47"/>
  <c r="L541" i="47"/>
  <c r="J541" i="47"/>
  <c r="K541" i="47" s="1"/>
  <c r="L540" i="47"/>
  <c r="J540" i="47"/>
  <c r="K540" i="47" s="1"/>
  <c r="L539" i="47"/>
  <c r="J539" i="47"/>
  <c r="K539" i="47" s="1"/>
  <c r="L525" i="47"/>
  <c r="L524" i="47"/>
  <c r="J524" i="47"/>
  <c r="L521" i="47"/>
  <c r="J521" i="47"/>
  <c r="K521" i="47" s="1"/>
  <c r="L520" i="47"/>
  <c r="J520" i="47"/>
  <c r="K520" i="47" s="1"/>
  <c r="L519" i="47"/>
  <c r="J519" i="47"/>
  <c r="K519" i="47" s="1"/>
  <c r="L518" i="47"/>
  <c r="J518" i="47"/>
  <c r="K518" i="47" s="1"/>
  <c r="M504" i="47"/>
  <c r="N504" i="47" s="1"/>
  <c r="K504" i="47"/>
  <c r="K505" i="47" s="1"/>
  <c r="L500" i="47"/>
  <c r="J500" i="47"/>
  <c r="K500" i="47" s="1"/>
  <c r="M499" i="47"/>
  <c r="N499" i="47" s="1"/>
  <c r="K499" i="47"/>
  <c r="L498" i="47"/>
  <c r="J498" i="47"/>
  <c r="L495" i="47"/>
  <c r="J495" i="47"/>
  <c r="K495" i="47" s="1"/>
  <c r="L494" i="47"/>
  <c r="K494" i="47"/>
  <c r="J494" i="47"/>
  <c r="L493" i="47"/>
  <c r="J493" i="47"/>
  <c r="K493" i="47" s="1"/>
  <c r="L492" i="47"/>
  <c r="J492" i="47"/>
  <c r="K492" i="47" s="1"/>
  <c r="L491" i="47"/>
  <c r="J491" i="47"/>
  <c r="K491" i="47" s="1"/>
  <c r="L477" i="47"/>
  <c r="J477" i="47"/>
  <c r="L474" i="47"/>
  <c r="J474" i="47"/>
  <c r="K474" i="47" s="1"/>
  <c r="L473" i="47"/>
  <c r="J473" i="47"/>
  <c r="K473" i="47" s="1"/>
  <c r="L472" i="47"/>
  <c r="J472" i="47"/>
  <c r="K472" i="47" s="1"/>
  <c r="L471" i="47"/>
  <c r="J471" i="47"/>
  <c r="K471" i="47" s="1"/>
  <c r="L457" i="47"/>
  <c r="J457" i="47"/>
  <c r="J458" i="47" s="1"/>
  <c r="K458" i="47" s="1"/>
  <c r="L454" i="47"/>
  <c r="J454" i="47"/>
  <c r="K454" i="47" s="1"/>
  <c r="L453" i="47"/>
  <c r="J453" i="47"/>
  <c r="K453" i="47" s="1"/>
  <c r="L452" i="47"/>
  <c r="J452" i="47"/>
  <c r="K452" i="47" s="1"/>
  <c r="L451" i="47"/>
  <c r="J451" i="47"/>
  <c r="K451" i="47" s="1"/>
  <c r="L437" i="47"/>
  <c r="J437" i="47"/>
  <c r="L434" i="47"/>
  <c r="J434" i="47"/>
  <c r="K434" i="47" s="1"/>
  <c r="L433" i="47"/>
  <c r="J433" i="47"/>
  <c r="K433" i="47" s="1"/>
  <c r="L432" i="47"/>
  <c r="J432" i="47"/>
  <c r="K432" i="47" s="1"/>
  <c r="L431" i="47"/>
  <c r="J431" i="47"/>
  <c r="K431" i="47" s="1"/>
  <c r="J418" i="47"/>
  <c r="K418" i="47" s="1"/>
  <c r="L417" i="47"/>
  <c r="J417" i="47"/>
  <c r="K417" i="47" s="1"/>
  <c r="L414" i="47"/>
  <c r="J414" i="47"/>
  <c r="K414" i="47" s="1"/>
  <c r="L413" i="47"/>
  <c r="J413" i="47"/>
  <c r="K413" i="47" s="1"/>
  <c r="L412" i="47"/>
  <c r="J412" i="47"/>
  <c r="K412" i="47" s="1"/>
  <c r="L411" i="47"/>
  <c r="J411" i="47"/>
  <c r="K411" i="47" s="1"/>
  <c r="K398" i="47"/>
  <c r="N397" i="47"/>
  <c r="J397" i="47"/>
  <c r="K397" i="47" s="1"/>
  <c r="L394" i="47"/>
  <c r="J394" i="47"/>
  <c r="K394" i="47" s="1"/>
  <c r="L393" i="47"/>
  <c r="J393" i="47"/>
  <c r="K393" i="47" s="1"/>
  <c r="L392" i="47"/>
  <c r="J392" i="47"/>
  <c r="K392" i="47" s="1"/>
  <c r="L391" i="47"/>
  <c r="K391" i="47"/>
  <c r="J391" i="47"/>
  <c r="L377" i="47"/>
  <c r="J377" i="47"/>
  <c r="J378" i="47" s="1"/>
  <c r="K378" i="47" s="1"/>
  <c r="L376" i="47"/>
  <c r="K376" i="47"/>
  <c r="L373" i="47"/>
  <c r="J373" i="47"/>
  <c r="K373" i="47" s="1"/>
  <c r="L372" i="47"/>
  <c r="J372" i="47"/>
  <c r="K372" i="47" s="1"/>
  <c r="L371" i="47"/>
  <c r="J371" i="47"/>
  <c r="K371" i="47" s="1"/>
  <c r="L370" i="47"/>
  <c r="J370" i="47"/>
  <c r="K370" i="47" s="1"/>
  <c r="J357" i="47"/>
  <c r="K357" i="47" s="1"/>
  <c r="L356" i="47"/>
  <c r="J356" i="47"/>
  <c r="K356" i="47" s="1"/>
  <c r="L355" i="47"/>
  <c r="J355" i="47"/>
  <c r="K355" i="47" s="1"/>
  <c r="L352" i="47"/>
  <c r="J352" i="47"/>
  <c r="K352" i="47" s="1"/>
  <c r="L351" i="47"/>
  <c r="J351" i="47"/>
  <c r="K351" i="47" s="1"/>
  <c r="L350" i="47"/>
  <c r="J350" i="47"/>
  <c r="K350" i="47" s="1"/>
  <c r="L349" i="47"/>
  <c r="J349" i="47"/>
  <c r="K349" i="47" s="1"/>
  <c r="K336" i="47"/>
  <c r="L335" i="47"/>
  <c r="J335" i="47"/>
  <c r="K335" i="47" s="1"/>
  <c r="N334" i="47"/>
  <c r="K334" i="47"/>
  <c r="L331" i="47"/>
  <c r="J331" i="47"/>
  <c r="K331" i="47" s="1"/>
  <c r="L330" i="47"/>
  <c r="K330" i="47"/>
  <c r="J330" i="47"/>
  <c r="L329" i="47"/>
  <c r="J329" i="47"/>
  <c r="K329" i="47" s="1"/>
  <c r="L328" i="47"/>
  <c r="J328" i="47"/>
  <c r="K328" i="47" s="1"/>
  <c r="K315" i="47"/>
  <c r="L314" i="47"/>
  <c r="K314" i="47"/>
  <c r="J314" i="47"/>
  <c r="L313" i="47"/>
  <c r="J313" i="47"/>
  <c r="K313" i="47" s="1"/>
  <c r="L310" i="47"/>
  <c r="J310" i="47"/>
  <c r="K310" i="47" s="1"/>
  <c r="L309" i="47"/>
  <c r="J309" i="47"/>
  <c r="K309" i="47" s="1"/>
  <c r="L308" i="47"/>
  <c r="J308" i="47"/>
  <c r="K308" i="47" s="1"/>
  <c r="L307" i="47"/>
  <c r="K307" i="47"/>
  <c r="J307" i="47"/>
  <c r="L294" i="47"/>
  <c r="J294" i="47"/>
  <c r="K294" i="47" s="1"/>
  <c r="L293" i="47"/>
  <c r="J293" i="47"/>
  <c r="L290" i="47"/>
  <c r="J290" i="47"/>
  <c r="K290" i="47" s="1"/>
  <c r="L289" i="47"/>
  <c r="J289" i="47"/>
  <c r="K289" i="47" s="1"/>
  <c r="L288" i="47"/>
  <c r="K288" i="47"/>
  <c r="J288" i="47"/>
  <c r="L287" i="47"/>
  <c r="J287" i="47"/>
  <c r="K287" i="47" s="1"/>
  <c r="L273" i="47"/>
  <c r="K273" i="47"/>
  <c r="J273" i="47"/>
  <c r="J274" i="47" s="1"/>
  <c r="K274" i="47" s="1"/>
  <c r="L270" i="47"/>
  <c r="J270" i="47"/>
  <c r="K270" i="47" s="1"/>
  <c r="L269" i="47"/>
  <c r="J269" i="47"/>
  <c r="K269" i="47" s="1"/>
  <c r="L268" i="47"/>
  <c r="J268" i="47"/>
  <c r="K268" i="47" s="1"/>
  <c r="L267" i="47"/>
  <c r="J267" i="47"/>
  <c r="K267" i="47" s="1"/>
  <c r="L253" i="47"/>
  <c r="J253" i="47"/>
  <c r="J254" i="47" s="1"/>
  <c r="K254" i="47" s="1"/>
  <c r="L250" i="47"/>
  <c r="K250" i="47"/>
  <c r="J250" i="47"/>
  <c r="L249" i="47"/>
  <c r="J249" i="47"/>
  <c r="K249" i="47" s="1"/>
  <c r="L248" i="47"/>
  <c r="J248" i="47"/>
  <c r="K248" i="47" s="1"/>
  <c r="L247" i="47"/>
  <c r="J247" i="47"/>
  <c r="K247" i="47" s="1"/>
  <c r="M234" i="47"/>
  <c r="N234" i="47" s="1"/>
  <c r="K234" i="47"/>
  <c r="L233" i="47"/>
  <c r="J233" i="47"/>
  <c r="K233" i="47" s="1"/>
  <c r="L230" i="47"/>
  <c r="J230" i="47"/>
  <c r="K230" i="47" s="1"/>
  <c r="L229" i="47"/>
  <c r="J229" i="47"/>
  <c r="K229" i="47" s="1"/>
  <c r="L228" i="47"/>
  <c r="J228" i="47"/>
  <c r="K228" i="47" s="1"/>
  <c r="L227" i="47"/>
  <c r="J227" i="47"/>
  <c r="K227" i="47" s="1"/>
  <c r="L213" i="47"/>
  <c r="J213" i="47"/>
  <c r="K213" i="47" s="1"/>
  <c r="L210" i="47"/>
  <c r="K210" i="47"/>
  <c r="J210" i="47"/>
  <c r="L209" i="47"/>
  <c r="J209" i="47"/>
  <c r="K209" i="47" s="1"/>
  <c r="L208" i="47"/>
  <c r="J208" i="47"/>
  <c r="K208" i="47" s="1"/>
  <c r="L207" i="47"/>
  <c r="J207" i="47"/>
  <c r="K207" i="47" s="1"/>
  <c r="L194" i="47"/>
  <c r="J194" i="47"/>
  <c r="K194" i="47" s="1"/>
  <c r="L191" i="47"/>
  <c r="J191" i="47"/>
  <c r="K191" i="47" s="1"/>
  <c r="L190" i="47"/>
  <c r="K190" i="47"/>
  <c r="J190" i="47"/>
  <c r="L189" i="47"/>
  <c r="J189" i="47"/>
  <c r="K189" i="47" s="1"/>
  <c r="L188" i="47"/>
  <c r="J188" i="47"/>
  <c r="K188" i="47" s="1"/>
  <c r="L174" i="47"/>
  <c r="J174" i="47"/>
  <c r="K174" i="47" s="1"/>
  <c r="L171" i="47"/>
  <c r="J171" i="47"/>
  <c r="K171" i="47" s="1"/>
  <c r="L170" i="47"/>
  <c r="J170" i="47"/>
  <c r="K170" i="47" s="1"/>
  <c r="L169" i="47"/>
  <c r="J169" i="47"/>
  <c r="K169" i="47" s="1"/>
  <c r="L168" i="47"/>
  <c r="J168" i="47"/>
  <c r="K168" i="47" s="1"/>
  <c r="J156" i="47"/>
  <c r="J175" i="47" s="1"/>
  <c r="J195" i="47" s="1"/>
  <c r="L155" i="47"/>
  <c r="J155" i="47"/>
  <c r="K155" i="47" s="1"/>
  <c r="L152" i="47"/>
  <c r="J152" i="47"/>
  <c r="K152" i="47" s="1"/>
  <c r="L151" i="47"/>
  <c r="J151" i="47"/>
  <c r="K151" i="47" s="1"/>
  <c r="L150" i="47"/>
  <c r="J150" i="47"/>
  <c r="K150" i="47" s="1"/>
  <c r="L149" i="47"/>
  <c r="J149" i="47"/>
  <c r="K149" i="47" s="1"/>
  <c r="K137" i="47"/>
  <c r="L136" i="47"/>
  <c r="J136" i="47"/>
  <c r="K136" i="47" s="1"/>
  <c r="K138" i="47" s="1"/>
  <c r="L133" i="47"/>
  <c r="K133" i="47"/>
  <c r="J133" i="47"/>
  <c r="L132" i="47"/>
  <c r="J132" i="47"/>
  <c r="K132" i="47" s="1"/>
  <c r="L131" i="47"/>
  <c r="J131" i="47"/>
  <c r="K131" i="47" s="1"/>
  <c r="L130" i="47"/>
  <c r="J130" i="47"/>
  <c r="K130" i="47" s="1"/>
  <c r="K118" i="47"/>
  <c r="M117" i="47"/>
  <c r="N117" i="47" s="1"/>
  <c r="L117" i="47"/>
  <c r="K117" i="47"/>
  <c r="L116" i="47"/>
  <c r="J116" i="47"/>
  <c r="K116" i="47" s="1"/>
  <c r="L113" i="47"/>
  <c r="J113" i="47"/>
  <c r="L112" i="47"/>
  <c r="J112" i="47"/>
  <c r="L111" i="47"/>
  <c r="J111" i="47"/>
  <c r="K111" i="47" s="1"/>
  <c r="L110" i="47"/>
  <c r="J110" i="47"/>
  <c r="K110" i="47" s="1"/>
  <c r="K97" i="47"/>
  <c r="M96" i="47"/>
  <c r="N96" i="47" s="1"/>
  <c r="L96" i="47"/>
  <c r="K96" i="47"/>
  <c r="L95" i="47"/>
  <c r="J95" i="47"/>
  <c r="K95" i="47" s="1"/>
  <c r="L92" i="47"/>
  <c r="J92" i="47"/>
  <c r="I92" i="47"/>
  <c r="I113" i="47" s="1"/>
  <c r="K113" i="47" s="1"/>
  <c r="L91" i="47"/>
  <c r="J91" i="47"/>
  <c r="I91" i="47"/>
  <c r="L90" i="47"/>
  <c r="J90" i="47"/>
  <c r="K90" i="47" s="1"/>
  <c r="L89" i="47"/>
  <c r="J89" i="47"/>
  <c r="K89" i="47" s="1"/>
  <c r="M75" i="47"/>
  <c r="N75" i="47" s="1"/>
  <c r="L75" i="47"/>
  <c r="K75" i="47"/>
  <c r="L74" i="47"/>
  <c r="J74" i="47"/>
  <c r="K74" i="47" s="1"/>
  <c r="L71" i="47"/>
  <c r="K71" i="47"/>
  <c r="J71" i="47"/>
  <c r="L70" i="47"/>
  <c r="J70" i="47"/>
  <c r="K70" i="47" s="1"/>
  <c r="L69" i="47"/>
  <c r="J69" i="47"/>
  <c r="K69" i="47" s="1"/>
  <c r="L68" i="47"/>
  <c r="K68" i="47"/>
  <c r="J68" i="47"/>
  <c r="J56" i="47"/>
  <c r="K56" i="47" s="1"/>
  <c r="L55" i="47"/>
  <c r="K55" i="47"/>
  <c r="J55" i="47"/>
  <c r="L54" i="47"/>
  <c r="J54" i="47"/>
  <c r="K54" i="47" s="1"/>
  <c r="L51" i="47"/>
  <c r="J51" i="47"/>
  <c r="K51" i="47" s="1"/>
  <c r="L50" i="47"/>
  <c r="J50" i="47"/>
  <c r="K50" i="47" s="1"/>
  <c r="L49" i="47"/>
  <c r="J49" i="47"/>
  <c r="K49" i="47" s="1"/>
  <c r="L48" i="47"/>
  <c r="J48" i="47"/>
  <c r="K48" i="47" s="1"/>
  <c r="K36" i="47"/>
  <c r="L35" i="47"/>
  <c r="J35" i="47"/>
  <c r="K35" i="47" s="1"/>
  <c r="L34" i="47"/>
  <c r="J34" i="47"/>
  <c r="K34" i="47" s="1"/>
  <c r="L31" i="47"/>
  <c r="J31" i="47"/>
  <c r="K31" i="47" s="1"/>
  <c r="L30" i="47"/>
  <c r="J30" i="47"/>
  <c r="K30" i="47" s="1"/>
  <c r="L29" i="47"/>
  <c r="J29" i="47"/>
  <c r="K29" i="47" s="1"/>
  <c r="L28" i="47"/>
  <c r="K28" i="47"/>
  <c r="J28" i="47"/>
  <c r="K16" i="47"/>
  <c r="L15" i="47"/>
  <c r="K15" i="47"/>
  <c r="J15" i="47"/>
  <c r="J525" i="47" s="1"/>
  <c r="J546" i="47" s="1"/>
  <c r="K546" i="47" s="1"/>
  <c r="L14" i="47"/>
  <c r="J14" i="47"/>
  <c r="K14" i="47" s="1"/>
  <c r="L11" i="47"/>
  <c r="J11" i="47"/>
  <c r="K11" i="47" s="1"/>
  <c r="L10" i="47"/>
  <c r="J10" i="47"/>
  <c r="K10" i="47" s="1"/>
  <c r="L9" i="47"/>
  <c r="J9" i="47"/>
  <c r="K9" i="47" s="1"/>
  <c r="L8" i="47"/>
  <c r="K8" i="47"/>
  <c r="J8" i="47"/>
  <c r="I1661" i="46"/>
  <c r="J1661" i="46" s="1"/>
  <c r="G1661" i="46"/>
  <c r="G1662" i="46" s="1"/>
  <c r="G1657" i="46"/>
  <c r="F1657" i="46"/>
  <c r="G1656" i="46"/>
  <c r="H1652" i="46"/>
  <c r="H1651" i="46"/>
  <c r="H1650" i="46"/>
  <c r="H1649" i="46"/>
  <c r="J1635" i="46"/>
  <c r="I1635" i="46"/>
  <c r="G1635" i="46"/>
  <c r="H1634" i="46"/>
  <c r="F1634" i="46"/>
  <c r="G1634" i="46" s="1"/>
  <c r="H1630" i="46"/>
  <c r="F1630" i="46"/>
  <c r="F1652" i="46" s="1"/>
  <c r="G1652" i="46" s="1"/>
  <c r="H1629" i="46"/>
  <c r="F1629" i="46"/>
  <c r="G1629" i="46" s="1"/>
  <c r="H1628" i="46"/>
  <c r="F1628" i="46"/>
  <c r="H1627" i="46"/>
  <c r="F1627" i="46"/>
  <c r="H1613" i="46"/>
  <c r="F1613" i="46"/>
  <c r="H1609" i="46"/>
  <c r="F1609" i="46"/>
  <c r="G1609" i="46" s="1"/>
  <c r="H1608" i="46"/>
  <c r="F1608" i="46"/>
  <c r="G1608" i="46" s="1"/>
  <c r="H1607" i="46"/>
  <c r="F1607" i="46"/>
  <c r="G1607" i="46" s="1"/>
  <c r="H1606" i="46"/>
  <c r="F1606" i="46"/>
  <c r="G1606" i="46" s="1"/>
  <c r="H1592" i="46"/>
  <c r="F1592" i="46"/>
  <c r="F1593" i="46" s="1"/>
  <c r="G1593" i="46" s="1"/>
  <c r="H1588" i="46"/>
  <c r="F1588" i="46"/>
  <c r="G1588" i="46" s="1"/>
  <c r="H1587" i="46"/>
  <c r="F1587" i="46"/>
  <c r="G1587" i="46" s="1"/>
  <c r="H1586" i="46"/>
  <c r="F1586" i="46"/>
  <c r="G1586" i="46" s="1"/>
  <c r="H1585" i="46"/>
  <c r="F1585" i="46"/>
  <c r="G1585" i="46" s="1"/>
  <c r="H1571" i="46"/>
  <c r="F1571" i="46"/>
  <c r="H1567" i="46"/>
  <c r="G1567" i="46"/>
  <c r="F1567" i="46"/>
  <c r="H1566" i="46"/>
  <c r="F1566" i="46"/>
  <c r="G1566" i="46" s="1"/>
  <c r="H1565" i="46"/>
  <c r="F1565" i="46"/>
  <c r="G1565" i="46" s="1"/>
  <c r="H1564" i="46"/>
  <c r="G1564" i="46"/>
  <c r="G1568" i="46" s="1"/>
  <c r="F1564" i="46"/>
  <c r="H1550" i="46"/>
  <c r="F1550" i="46"/>
  <c r="F1551" i="46" s="1"/>
  <c r="G1551" i="46" s="1"/>
  <c r="H1546" i="46"/>
  <c r="F1546" i="46"/>
  <c r="G1546" i="46" s="1"/>
  <c r="H1545" i="46"/>
  <c r="F1545" i="46"/>
  <c r="G1545" i="46" s="1"/>
  <c r="H1544" i="46"/>
  <c r="F1544" i="46"/>
  <c r="G1544" i="46" s="1"/>
  <c r="H1543" i="46"/>
  <c r="F1543" i="46"/>
  <c r="G1543" i="46" s="1"/>
  <c r="H1529" i="46"/>
  <c r="F1529" i="46"/>
  <c r="F1530" i="46" s="1"/>
  <c r="G1530" i="46" s="1"/>
  <c r="H1525" i="46"/>
  <c r="F1525" i="46"/>
  <c r="G1525" i="46" s="1"/>
  <c r="H1524" i="46"/>
  <c r="F1524" i="46"/>
  <c r="G1524" i="46" s="1"/>
  <c r="H1523" i="46"/>
  <c r="F1523" i="46"/>
  <c r="G1523" i="46" s="1"/>
  <c r="H1522" i="46"/>
  <c r="G1522" i="46"/>
  <c r="F1522" i="46"/>
  <c r="H1508" i="46"/>
  <c r="F1508" i="46"/>
  <c r="F1509" i="46" s="1"/>
  <c r="G1509" i="46" s="1"/>
  <c r="H1504" i="46"/>
  <c r="F1504" i="46"/>
  <c r="G1504" i="46" s="1"/>
  <c r="H1503" i="46"/>
  <c r="F1503" i="46"/>
  <c r="G1503" i="46" s="1"/>
  <c r="H1502" i="46"/>
  <c r="F1502" i="46"/>
  <c r="G1502" i="46" s="1"/>
  <c r="H1501" i="46"/>
  <c r="F1501" i="46"/>
  <c r="G1501" i="46" s="1"/>
  <c r="H1487" i="46"/>
  <c r="F1487" i="46"/>
  <c r="F1488" i="46" s="1"/>
  <c r="G1488" i="46" s="1"/>
  <c r="H1483" i="46"/>
  <c r="G1483" i="46"/>
  <c r="F1483" i="46"/>
  <c r="H1482" i="46"/>
  <c r="F1482" i="46"/>
  <c r="G1482" i="46" s="1"/>
  <c r="H1481" i="46"/>
  <c r="F1481" i="46"/>
  <c r="G1481" i="46" s="1"/>
  <c r="H1480" i="46"/>
  <c r="F1480" i="46"/>
  <c r="G1480" i="46" s="1"/>
  <c r="H1466" i="46"/>
  <c r="F1466" i="46"/>
  <c r="F1467" i="46" s="1"/>
  <c r="G1467" i="46" s="1"/>
  <c r="H1462" i="46"/>
  <c r="F1462" i="46"/>
  <c r="G1462" i="46" s="1"/>
  <c r="H1461" i="46"/>
  <c r="F1461" i="46"/>
  <c r="G1461" i="46" s="1"/>
  <c r="H1460" i="46"/>
  <c r="F1460" i="46"/>
  <c r="G1460" i="46" s="1"/>
  <c r="H1459" i="46"/>
  <c r="F1459" i="46"/>
  <c r="G1459" i="46" s="1"/>
  <c r="H1445" i="46"/>
  <c r="F1445" i="46"/>
  <c r="F1446" i="46" s="1"/>
  <c r="G1446" i="46" s="1"/>
  <c r="H1441" i="46"/>
  <c r="F1441" i="46"/>
  <c r="G1441" i="46" s="1"/>
  <c r="H1440" i="46"/>
  <c r="F1440" i="46"/>
  <c r="G1440" i="46" s="1"/>
  <c r="H1439" i="46"/>
  <c r="G1439" i="46"/>
  <c r="F1439" i="46"/>
  <c r="H1438" i="46"/>
  <c r="F1438" i="46"/>
  <c r="G1438" i="46" s="1"/>
  <c r="F1424" i="46"/>
  <c r="G1424" i="46" s="1"/>
  <c r="G1425" i="46" s="1"/>
  <c r="I1423" i="46"/>
  <c r="J1423" i="46" s="1"/>
  <c r="G1423" i="46"/>
  <c r="H1419" i="46"/>
  <c r="G1419" i="46"/>
  <c r="F1419" i="46"/>
  <c r="H1418" i="46"/>
  <c r="F1418" i="46"/>
  <c r="G1418" i="46" s="1"/>
  <c r="H1417" i="46"/>
  <c r="F1417" i="46"/>
  <c r="G1417" i="46" s="1"/>
  <c r="G1420" i="46" s="1"/>
  <c r="H1416" i="46"/>
  <c r="F1416" i="46"/>
  <c r="G1416" i="46" s="1"/>
  <c r="H1400" i="46"/>
  <c r="F1400" i="46"/>
  <c r="G1400" i="46" s="1"/>
  <c r="H1396" i="46"/>
  <c r="F1396" i="46"/>
  <c r="G1396" i="46" s="1"/>
  <c r="H1395" i="46"/>
  <c r="F1395" i="46"/>
  <c r="G1395" i="46" s="1"/>
  <c r="H1394" i="46"/>
  <c r="G1394" i="46"/>
  <c r="F1394" i="46"/>
  <c r="H1393" i="46"/>
  <c r="F1393" i="46"/>
  <c r="G1393" i="46" s="1"/>
  <c r="H1379" i="46"/>
  <c r="G1379" i="46"/>
  <c r="F1379" i="46"/>
  <c r="F1380" i="46" s="1"/>
  <c r="G1380" i="46" s="1"/>
  <c r="G1381" i="46" s="1"/>
  <c r="H1375" i="46"/>
  <c r="F1375" i="46"/>
  <c r="G1375" i="46" s="1"/>
  <c r="H1374" i="46"/>
  <c r="F1374" i="46"/>
  <c r="G1374" i="46" s="1"/>
  <c r="H1373" i="46"/>
  <c r="F1373" i="46"/>
  <c r="G1373" i="46" s="1"/>
  <c r="H1372" i="46"/>
  <c r="F1372" i="46"/>
  <c r="G1372" i="46" s="1"/>
  <c r="H1358" i="46"/>
  <c r="F1358" i="46"/>
  <c r="F1359" i="46" s="1"/>
  <c r="G1359" i="46" s="1"/>
  <c r="H1354" i="46"/>
  <c r="F1354" i="46"/>
  <c r="G1354" i="46" s="1"/>
  <c r="H1353" i="46"/>
  <c r="F1353" i="46"/>
  <c r="G1353" i="46" s="1"/>
  <c r="H1352" i="46"/>
  <c r="G1352" i="46"/>
  <c r="F1352" i="46"/>
  <c r="H1351" i="46"/>
  <c r="F1351" i="46"/>
  <c r="G1351" i="46" s="1"/>
  <c r="H1336" i="46"/>
  <c r="F1336" i="46"/>
  <c r="G1336" i="46" s="1"/>
  <c r="H1332" i="46"/>
  <c r="F1332" i="46"/>
  <c r="G1332" i="46" s="1"/>
  <c r="H1331" i="46"/>
  <c r="F1331" i="46"/>
  <c r="G1331" i="46" s="1"/>
  <c r="H1330" i="46"/>
  <c r="F1330" i="46"/>
  <c r="G1330" i="46" s="1"/>
  <c r="H1329" i="46"/>
  <c r="F1329" i="46"/>
  <c r="G1329" i="46" s="1"/>
  <c r="H1314" i="46"/>
  <c r="F1314" i="46"/>
  <c r="G1314" i="46" s="1"/>
  <c r="H1310" i="46"/>
  <c r="F1310" i="46"/>
  <c r="G1310" i="46" s="1"/>
  <c r="H1309" i="46"/>
  <c r="F1309" i="46"/>
  <c r="G1309" i="46" s="1"/>
  <c r="H1308" i="46"/>
  <c r="F1308" i="46"/>
  <c r="G1308" i="46" s="1"/>
  <c r="H1307" i="46"/>
  <c r="F1307" i="46"/>
  <c r="G1307" i="46" s="1"/>
  <c r="H1293" i="46"/>
  <c r="F1293" i="46"/>
  <c r="G1293" i="46" s="1"/>
  <c r="H1289" i="46"/>
  <c r="F1289" i="46"/>
  <c r="G1289" i="46" s="1"/>
  <c r="H1288" i="46"/>
  <c r="F1288" i="46"/>
  <c r="G1288" i="46" s="1"/>
  <c r="H1287" i="46"/>
  <c r="G1287" i="46"/>
  <c r="F1287" i="46"/>
  <c r="H1286" i="46"/>
  <c r="F1286" i="46"/>
  <c r="G1286" i="46" s="1"/>
  <c r="H1273" i="46"/>
  <c r="F1273" i="46"/>
  <c r="F1274" i="46" s="1"/>
  <c r="G1274" i="46" s="1"/>
  <c r="H1269" i="46"/>
  <c r="F1269" i="46"/>
  <c r="G1269" i="46" s="1"/>
  <c r="H1268" i="46"/>
  <c r="F1268" i="46"/>
  <c r="G1268" i="46" s="1"/>
  <c r="H1267" i="46"/>
  <c r="G1267" i="46"/>
  <c r="F1267" i="46"/>
  <c r="H1266" i="46"/>
  <c r="F1266" i="46"/>
  <c r="G1266" i="46" s="1"/>
  <c r="H1252" i="46"/>
  <c r="F1252" i="46"/>
  <c r="G1252" i="46" s="1"/>
  <c r="H1251" i="46"/>
  <c r="F1251" i="46"/>
  <c r="H1247" i="46"/>
  <c r="G1247" i="46"/>
  <c r="F1247" i="46"/>
  <c r="H1246" i="46"/>
  <c r="F1246" i="46"/>
  <c r="G1246" i="46" s="1"/>
  <c r="H1245" i="46"/>
  <c r="F1245" i="46"/>
  <c r="G1245" i="46" s="1"/>
  <c r="H1244" i="46"/>
  <c r="G1244" i="46"/>
  <c r="F1244" i="46"/>
  <c r="G1232" i="46"/>
  <c r="I1231" i="46"/>
  <c r="J1231" i="46" s="1"/>
  <c r="G1231" i="46"/>
  <c r="H1226" i="46"/>
  <c r="F1226" i="46"/>
  <c r="H1222" i="46"/>
  <c r="F1222" i="46"/>
  <c r="G1222" i="46" s="1"/>
  <c r="H1221" i="46"/>
  <c r="F1221" i="46"/>
  <c r="G1221" i="46" s="1"/>
  <c r="H1220" i="46"/>
  <c r="F1220" i="46"/>
  <c r="G1220" i="46" s="1"/>
  <c r="H1219" i="46"/>
  <c r="G1219" i="46"/>
  <c r="F1219" i="46"/>
  <c r="G1207" i="46"/>
  <c r="I1206" i="46"/>
  <c r="J1206" i="46" s="1"/>
  <c r="G1206" i="46"/>
  <c r="H1201" i="46"/>
  <c r="F1201" i="46"/>
  <c r="H1197" i="46"/>
  <c r="F1197" i="46"/>
  <c r="G1197" i="46" s="1"/>
  <c r="H1196" i="46"/>
  <c r="F1196" i="46"/>
  <c r="G1196" i="46" s="1"/>
  <c r="H1195" i="46"/>
  <c r="F1195" i="46"/>
  <c r="G1195" i="46" s="1"/>
  <c r="H1194" i="46"/>
  <c r="F1194" i="46"/>
  <c r="G1194" i="46" s="1"/>
  <c r="I1181" i="46"/>
  <c r="J1181" i="46" s="1"/>
  <c r="G1181" i="46"/>
  <c r="G1182" i="46" s="1"/>
  <c r="H1176" i="46"/>
  <c r="F1176" i="46"/>
  <c r="H1172" i="46"/>
  <c r="F1172" i="46"/>
  <c r="G1172" i="46" s="1"/>
  <c r="H1171" i="46"/>
  <c r="F1171" i="46"/>
  <c r="G1171" i="46" s="1"/>
  <c r="H1170" i="46"/>
  <c r="F1170" i="46"/>
  <c r="G1170" i="46" s="1"/>
  <c r="H1169" i="46"/>
  <c r="F1169" i="46"/>
  <c r="G1169" i="46" s="1"/>
  <c r="I1156" i="46"/>
  <c r="J1156" i="46" s="1"/>
  <c r="G1156" i="46"/>
  <c r="G1157" i="46" s="1"/>
  <c r="H1151" i="46"/>
  <c r="F1151" i="46"/>
  <c r="H1147" i="46"/>
  <c r="F1147" i="46"/>
  <c r="G1147" i="46" s="1"/>
  <c r="H1146" i="46"/>
  <c r="F1146" i="46"/>
  <c r="G1146" i="46" s="1"/>
  <c r="H1145" i="46"/>
  <c r="F1145" i="46"/>
  <c r="G1145" i="46" s="1"/>
  <c r="H1144" i="46"/>
  <c r="F1144" i="46"/>
  <c r="G1144" i="46" s="1"/>
  <c r="J1131" i="46"/>
  <c r="I1131" i="46"/>
  <c r="G1131" i="46"/>
  <c r="G1132" i="46" s="1"/>
  <c r="F1127" i="46"/>
  <c r="G1127" i="46" s="1"/>
  <c r="I1126" i="46"/>
  <c r="J1126" i="46" s="1"/>
  <c r="G1126" i="46"/>
  <c r="H1122" i="46"/>
  <c r="F1122" i="46"/>
  <c r="G1122" i="46" s="1"/>
  <c r="H1121" i="46"/>
  <c r="F1121" i="46"/>
  <c r="G1121" i="46" s="1"/>
  <c r="H1120" i="46"/>
  <c r="F1120" i="46"/>
  <c r="G1120" i="46" s="1"/>
  <c r="H1119" i="46"/>
  <c r="G1119" i="46"/>
  <c r="G1123" i="46" s="1"/>
  <c r="F1119" i="46"/>
  <c r="H1105" i="46"/>
  <c r="F1105" i="46"/>
  <c r="H1101" i="46"/>
  <c r="F1101" i="46"/>
  <c r="G1101" i="46" s="1"/>
  <c r="H1100" i="46"/>
  <c r="F1100" i="46"/>
  <c r="G1100" i="46" s="1"/>
  <c r="H1099" i="46"/>
  <c r="F1099" i="46"/>
  <c r="G1099" i="46" s="1"/>
  <c r="H1098" i="46"/>
  <c r="G1098" i="46"/>
  <c r="F1098" i="46"/>
  <c r="I1085" i="46"/>
  <c r="J1085" i="46" s="1"/>
  <c r="G1085" i="46"/>
  <c r="F1084" i="46"/>
  <c r="H1080" i="46"/>
  <c r="F1080" i="46"/>
  <c r="G1080" i="46" s="1"/>
  <c r="H1079" i="46"/>
  <c r="F1079" i="46"/>
  <c r="G1079" i="46" s="1"/>
  <c r="H1078" i="46"/>
  <c r="F1078" i="46"/>
  <c r="G1078" i="46" s="1"/>
  <c r="H1077" i="46"/>
  <c r="G1077" i="46"/>
  <c r="F1077" i="46"/>
  <c r="I1064" i="46"/>
  <c r="J1064" i="46" s="1"/>
  <c r="G1064" i="46"/>
  <c r="F1063" i="46"/>
  <c r="H1059" i="46"/>
  <c r="F1059" i="46"/>
  <c r="G1059" i="46" s="1"/>
  <c r="H1058" i="46"/>
  <c r="G1058" i="46"/>
  <c r="F1058" i="46"/>
  <c r="H1057" i="46"/>
  <c r="F1057" i="46"/>
  <c r="G1057" i="46" s="1"/>
  <c r="H1056" i="46"/>
  <c r="F1056" i="46"/>
  <c r="G1056" i="46" s="1"/>
  <c r="H1043" i="46"/>
  <c r="F1043" i="46"/>
  <c r="H1040" i="46"/>
  <c r="F1040" i="46"/>
  <c r="G1040" i="46" s="1"/>
  <c r="H1039" i="46"/>
  <c r="G1039" i="46"/>
  <c r="F1039" i="46"/>
  <c r="H1038" i="46"/>
  <c r="F1038" i="46"/>
  <c r="G1038" i="46" s="1"/>
  <c r="F1026" i="46"/>
  <c r="G1026" i="46" s="1"/>
  <c r="H1025" i="46"/>
  <c r="F1025" i="46"/>
  <c r="G1025" i="46" s="1"/>
  <c r="H1021" i="46"/>
  <c r="G1021" i="46"/>
  <c r="F1021" i="46"/>
  <c r="H1020" i="46"/>
  <c r="F1020" i="46"/>
  <c r="G1020" i="46" s="1"/>
  <c r="H1019" i="46"/>
  <c r="F1019" i="46"/>
  <c r="G1019" i="46" s="1"/>
  <c r="H1018" i="46"/>
  <c r="F1018" i="46"/>
  <c r="G1018" i="46" s="1"/>
  <c r="H1005" i="46"/>
  <c r="F1005" i="46"/>
  <c r="G1005" i="46" s="1"/>
  <c r="H1004" i="46"/>
  <c r="F1004" i="46"/>
  <c r="G1004" i="46" s="1"/>
  <c r="H1003" i="46"/>
  <c r="F1003" i="46"/>
  <c r="G1003" i="46" s="1"/>
  <c r="H1002" i="46"/>
  <c r="F1002" i="46"/>
  <c r="G1002" i="46" s="1"/>
  <c r="H998" i="46"/>
  <c r="F998" i="46"/>
  <c r="G998" i="46" s="1"/>
  <c r="H997" i="46"/>
  <c r="F997" i="46"/>
  <c r="G997" i="46" s="1"/>
  <c r="H996" i="46"/>
  <c r="F996" i="46"/>
  <c r="G996" i="46" s="1"/>
  <c r="H995" i="46"/>
  <c r="F995" i="46"/>
  <c r="G995" i="46" s="1"/>
  <c r="H982" i="46"/>
  <c r="G982" i="46"/>
  <c r="H981" i="46"/>
  <c r="F981" i="46"/>
  <c r="G981" i="46" s="1"/>
  <c r="H980" i="46"/>
  <c r="F980" i="46"/>
  <c r="G980" i="46" s="1"/>
  <c r="H979" i="46"/>
  <c r="F979" i="46"/>
  <c r="G979" i="46" s="1"/>
  <c r="H975" i="46"/>
  <c r="F975" i="46"/>
  <c r="G975" i="46" s="1"/>
  <c r="H974" i="46"/>
  <c r="G974" i="46"/>
  <c r="F974" i="46"/>
  <c r="H973" i="46"/>
  <c r="F973" i="46"/>
  <c r="G973" i="46" s="1"/>
  <c r="H972" i="46"/>
  <c r="F972" i="46"/>
  <c r="G972" i="46" s="1"/>
  <c r="H959" i="46"/>
  <c r="G959" i="46"/>
  <c r="H958" i="46"/>
  <c r="F958" i="46"/>
  <c r="G958" i="46" s="1"/>
  <c r="H957" i="46"/>
  <c r="G957" i="46"/>
  <c r="F957" i="46"/>
  <c r="H956" i="46"/>
  <c r="F956" i="46"/>
  <c r="G956" i="46" s="1"/>
  <c r="H952" i="46"/>
  <c r="F952" i="46"/>
  <c r="G952" i="46" s="1"/>
  <c r="H951" i="46"/>
  <c r="G951" i="46"/>
  <c r="F951" i="46"/>
  <c r="H950" i="46"/>
  <c r="F950" i="46"/>
  <c r="G950" i="46" s="1"/>
  <c r="H949" i="46"/>
  <c r="F949" i="46"/>
  <c r="G949" i="46" s="1"/>
  <c r="I935" i="46"/>
  <c r="J935" i="46" s="1"/>
  <c r="G935" i="46"/>
  <c r="H934" i="46"/>
  <c r="F934" i="46"/>
  <c r="H930" i="46"/>
  <c r="F930" i="46"/>
  <c r="G930" i="46" s="1"/>
  <c r="H929" i="46"/>
  <c r="F929" i="46"/>
  <c r="G929" i="46" s="1"/>
  <c r="H928" i="46"/>
  <c r="G928" i="46"/>
  <c r="F928" i="46"/>
  <c r="H927" i="46"/>
  <c r="F927" i="46"/>
  <c r="G927" i="46" s="1"/>
  <c r="I914" i="46"/>
  <c r="J914" i="46" s="1"/>
  <c r="G914" i="46"/>
  <c r="G915" i="46" s="1"/>
  <c r="H909" i="46"/>
  <c r="F909" i="46"/>
  <c r="F910" i="46" s="1"/>
  <c r="G910" i="46" s="1"/>
  <c r="H905" i="46"/>
  <c r="F905" i="46"/>
  <c r="G905" i="46" s="1"/>
  <c r="H904" i="46"/>
  <c r="G904" i="46"/>
  <c r="F904" i="46"/>
  <c r="H903" i="46"/>
  <c r="F903" i="46"/>
  <c r="G903" i="46" s="1"/>
  <c r="H902" i="46"/>
  <c r="F902" i="46"/>
  <c r="G902" i="46" s="1"/>
  <c r="I889" i="46"/>
  <c r="J889" i="46" s="1"/>
  <c r="G889" i="46"/>
  <c r="G890" i="46" s="1"/>
  <c r="H884" i="46"/>
  <c r="F884" i="46"/>
  <c r="G884" i="46" s="1"/>
  <c r="H880" i="46"/>
  <c r="F880" i="46"/>
  <c r="G880" i="46" s="1"/>
  <c r="H879" i="46"/>
  <c r="F879" i="46"/>
  <c r="G879" i="46" s="1"/>
  <c r="H878" i="46"/>
  <c r="F878" i="46"/>
  <c r="G878" i="46" s="1"/>
  <c r="H877" i="46"/>
  <c r="F877" i="46"/>
  <c r="G877" i="46" s="1"/>
  <c r="I864" i="46"/>
  <c r="J864" i="46" s="1"/>
  <c r="G864" i="46"/>
  <c r="G865" i="46" s="1"/>
  <c r="H859" i="46"/>
  <c r="G859" i="46"/>
  <c r="G861" i="46" s="1"/>
  <c r="F859" i="46"/>
  <c r="F860" i="46" s="1"/>
  <c r="G860" i="46" s="1"/>
  <c r="H855" i="46"/>
  <c r="F855" i="46"/>
  <c r="G855" i="46" s="1"/>
  <c r="H854" i="46"/>
  <c r="F854" i="46"/>
  <c r="G854" i="46" s="1"/>
  <c r="H853" i="46"/>
  <c r="F853" i="46"/>
  <c r="G853" i="46" s="1"/>
  <c r="H852" i="46"/>
  <c r="F852" i="46"/>
  <c r="G852" i="46" s="1"/>
  <c r="H851" i="46"/>
  <c r="G851" i="46"/>
  <c r="F851" i="46"/>
  <c r="I838" i="46"/>
  <c r="J838" i="46" s="1"/>
  <c r="G838" i="46"/>
  <c r="G839" i="46" s="1"/>
  <c r="H833" i="46"/>
  <c r="F833" i="46"/>
  <c r="H829" i="46"/>
  <c r="G829" i="46"/>
  <c r="F829" i="46"/>
  <c r="H828" i="46"/>
  <c r="F828" i="46"/>
  <c r="G828" i="46" s="1"/>
  <c r="H827" i="46"/>
  <c r="F827" i="46"/>
  <c r="G827" i="46" s="1"/>
  <c r="H826" i="46"/>
  <c r="F826" i="46"/>
  <c r="G826" i="46" s="1"/>
  <c r="H825" i="46"/>
  <c r="F825" i="46"/>
  <c r="G825" i="46" s="1"/>
  <c r="I812" i="46"/>
  <c r="J812" i="46" s="1"/>
  <c r="G812" i="46"/>
  <c r="I811" i="46"/>
  <c r="J811" i="46" s="1"/>
  <c r="G811" i="46"/>
  <c r="H810" i="46"/>
  <c r="F810" i="46"/>
  <c r="G810" i="46" s="1"/>
  <c r="H806" i="46"/>
  <c r="F806" i="46"/>
  <c r="G806" i="46" s="1"/>
  <c r="H805" i="46"/>
  <c r="F805" i="46"/>
  <c r="G805" i="46" s="1"/>
  <c r="H804" i="46"/>
  <c r="F804" i="46"/>
  <c r="G804" i="46" s="1"/>
  <c r="H803" i="46"/>
  <c r="F803" i="46"/>
  <c r="G803" i="46" s="1"/>
  <c r="H790" i="46"/>
  <c r="G790" i="46"/>
  <c r="H789" i="46"/>
  <c r="G789" i="46"/>
  <c r="H788" i="46"/>
  <c r="F788" i="46"/>
  <c r="G788" i="46" s="1"/>
  <c r="H787" i="46"/>
  <c r="F787" i="46"/>
  <c r="G787" i="46" s="1"/>
  <c r="H783" i="46"/>
  <c r="F783" i="46"/>
  <c r="G783" i="46" s="1"/>
  <c r="H782" i="46"/>
  <c r="F782" i="46"/>
  <c r="G782" i="46" s="1"/>
  <c r="H781" i="46"/>
  <c r="F781" i="46"/>
  <c r="G781" i="46" s="1"/>
  <c r="H780" i="46"/>
  <c r="F780" i="46"/>
  <c r="G780" i="46" s="1"/>
  <c r="I767" i="46"/>
  <c r="J767" i="46" s="1"/>
  <c r="G767" i="46"/>
  <c r="H766" i="46"/>
  <c r="F766" i="46"/>
  <c r="G766" i="46" s="1"/>
  <c r="H765" i="46"/>
  <c r="F765" i="46"/>
  <c r="G765" i="46" s="1"/>
  <c r="H764" i="46"/>
  <c r="F764" i="46"/>
  <c r="G764" i="46" s="1"/>
  <c r="H763" i="46"/>
  <c r="F763" i="46"/>
  <c r="G763" i="46" s="1"/>
  <c r="H762" i="46"/>
  <c r="F762" i="46"/>
  <c r="G762" i="46" s="1"/>
  <c r="H758" i="46"/>
  <c r="F758" i="46"/>
  <c r="G758" i="46" s="1"/>
  <c r="H757" i="46"/>
  <c r="F757" i="46"/>
  <c r="G757" i="46" s="1"/>
  <c r="H756" i="46"/>
  <c r="F756" i="46"/>
  <c r="G756" i="46" s="1"/>
  <c r="H755" i="46"/>
  <c r="F755" i="46"/>
  <c r="G755" i="46" s="1"/>
  <c r="I742" i="46"/>
  <c r="J742" i="46" s="1"/>
  <c r="G742" i="46"/>
  <c r="H741" i="46"/>
  <c r="F741" i="46"/>
  <c r="G741" i="46" s="1"/>
  <c r="H740" i="46"/>
  <c r="F740" i="46"/>
  <c r="G740" i="46" s="1"/>
  <c r="H739" i="46"/>
  <c r="F739" i="46"/>
  <c r="G739" i="46" s="1"/>
  <c r="H738" i="46"/>
  <c r="F738" i="46"/>
  <c r="G738" i="46" s="1"/>
  <c r="H737" i="46"/>
  <c r="F737" i="46"/>
  <c r="G737" i="46" s="1"/>
  <c r="H733" i="46"/>
  <c r="F733" i="46"/>
  <c r="G733" i="46" s="1"/>
  <c r="H732" i="46"/>
  <c r="G732" i="46"/>
  <c r="F732" i="46"/>
  <c r="H731" i="46"/>
  <c r="F731" i="46"/>
  <c r="G731" i="46" s="1"/>
  <c r="H730" i="46"/>
  <c r="F730" i="46"/>
  <c r="G730" i="46" s="1"/>
  <c r="J717" i="46"/>
  <c r="I717" i="46"/>
  <c r="G717" i="46"/>
  <c r="H716" i="46"/>
  <c r="G716" i="46"/>
  <c r="F716" i="46"/>
  <c r="H712" i="46"/>
  <c r="F712" i="46"/>
  <c r="G712" i="46" s="1"/>
  <c r="H711" i="46"/>
  <c r="F711" i="46"/>
  <c r="G711" i="46" s="1"/>
  <c r="H710" i="46"/>
  <c r="F710" i="46"/>
  <c r="G710" i="46" s="1"/>
  <c r="H709" i="46"/>
  <c r="F709" i="46"/>
  <c r="G709" i="46" s="1"/>
  <c r="I696" i="46"/>
  <c r="J696" i="46" s="1"/>
  <c r="G696" i="46"/>
  <c r="G697" i="46" s="1"/>
  <c r="H695" i="46"/>
  <c r="F695" i="46"/>
  <c r="G695" i="46" s="1"/>
  <c r="H691" i="46"/>
  <c r="F691" i="46"/>
  <c r="G691" i="46" s="1"/>
  <c r="H690" i="46"/>
  <c r="F690" i="46"/>
  <c r="G690" i="46" s="1"/>
  <c r="G692" i="46" s="1"/>
  <c r="H689" i="46"/>
  <c r="F689" i="46"/>
  <c r="G689" i="46" s="1"/>
  <c r="H688" i="46"/>
  <c r="F688" i="46"/>
  <c r="G688" i="46" s="1"/>
  <c r="F675" i="46"/>
  <c r="H674" i="46"/>
  <c r="F674" i="46"/>
  <c r="G674" i="46" s="1"/>
  <c r="H670" i="46"/>
  <c r="F670" i="46"/>
  <c r="G670" i="46" s="1"/>
  <c r="H669" i="46"/>
  <c r="F669" i="46"/>
  <c r="G669" i="46" s="1"/>
  <c r="H668" i="46"/>
  <c r="F668" i="46"/>
  <c r="G668" i="46" s="1"/>
  <c r="H667" i="46"/>
  <c r="F667" i="46"/>
  <c r="G667" i="46" s="1"/>
  <c r="F654" i="46"/>
  <c r="G654" i="46" s="1"/>
  <c r="H653" i="46"/>
  <c r="F653" i="46"/>
  <c r="G653" i="46" s="1"/>
  <c r="H649" i="46"/>
  <c r="F649" i="46"/>
  <c r="G649" i="46" s="1"/>
  <c r="H648" i="46"/>
  <c r="G648" i="46"/>
  <c r="F648" i="46"/>
  <c r="H647" i="46"/>
  <c r="F647" i="46"/>
  <c r="G647" i="46" s="1"/>
  <c r="H646" i="46"/>
  <c r="F646" i="46"/>
  <c r="G646" i="46" s="1"/>
  <c r="H633" i="46"/>
  <c r="H632" i="46"/>
  <c r="F632" i="46"/>
  <c r="G632" i="46" s="1"/>
  <c r="H631" i="46"/>
  <c r="F631" i="46"/>
  <c r="G631" i="46" s="1"/>
  <c r="H630" i="46"/>
  <c r="F630" i="46"/>
  <c r="G630" i="46" s="1"/>
  <c r="H626" i="46"/>
  <c r="F626" i="46"/>
  <c r="G626" i="46" s="1"/>
  <c r="H625" i="46"/>
  <c r="F625" i="46"/>
  <c r="G625" i="46" s="1"/>
  <c r="H624" i="46"/>
  <c r="F624" i="46"/>
  <c r="G624" i="46" s="1"/>
  <c r="H623" i="46"/>
  <c r="F623" i="46"/>
  <c r="G623" i="46" s="1"/>
  <c r="H610" i="46"/>
  <c r="H609" i="46"/>
  <c r="F609" i="46"/>
  <c r="G609" i="46" s="1"/>
  <c r="H608" i="46"/>
  <c r="F608" i="46"/>
  <c r="G608" i="46" s="1"/>
  <c r="H607" i="46"/>
  <c r="F607" i="46"/>
  <c r="G607" i="46" s="1"/>
  <c r="H603" i="46"/>
  <c r="F603" i="46"/>
  <c r="G603" i="46" s="1"/>
  <c r="H602" i="46"/>
  <c r="F602" i="46"/>
  <c r="G602" i="46" s="1"/>
  <c r="H601" i="46"/>
  <c r="F601" i="46"/>
  <c r="G601" i="46" s="1"/>
  <c r="H600" i="46"/>
  <c r="G600" i="46"/>
  <c r="F600" i="46"/>
  <c r="H587" i="46"/>
  <c r="H586" i="46"/>
  <c r="G586" i="46"/>
  <c r="F586" i="46"/>
  <c r="H585" i="46"/>
  <c r="F585" i="46"/>
  <c r="G585" i="46" s="1"/>
  <c r="H584" i="46"/>
  <c r="F584" i="46"/>
  <c r="G584" i="46" s="1"/>
  <c r="H580" i="46"/>
  <c r="F580" i="46"/>
  <c r="G580" i="46" s="1"/>
  <c r="H579" i="46"/>
  <c r="F579" i="46"/>
  <c r="G579" i="46" s="1"/>
  <c r="H578" i="46"/>
  <c r="F578" i="46"/>
  <c r="G578" i="46" s="1"/>
  <c r="H577" i="46"/>
  <c r="F577" i="46"/>
  <c r="G577" i="46" s="1"/>
  <c r="H564" i="46"/>
  <c r="H563" i="46"/>
  <c r="F563" i="46"/>
  <c r="G563" i="46" s="1"/>
  <c r="H562" i="46"/>
  <c r="F562" i="46"/>
  <c r="G562" i="46" s="1"/>
  <c r="H561" i="46"/>
  <c r="F561" i="46"/>
  <c r="G561" i="46" s="1"/>
  <c r="H557" i="46"/>
  <c r="F557" i="46"/>
  <c r="G557" i="46" s="1"/>
  <c r="H556" i="46"/>
  <c r="F556" i="46"/>
  <c r="G556" i="46" s="1"/>
  <c r="H555" i="46"/>
  <c r="F555" i="46"/>
  <c r="G555" i="46" s="1"/>
  <c r="H554" i="46"/>
  <c r="F554" i="46"/>
  <c r="G554" i="46" s="1"/>
  <c r="H541" i="46"/>
  <c r="G541" i="46"/>
  <c r="F541" i="46"/>
  <c r="F564" i="46" s="1"/>
  <c r="F587" i="46" s="1"/>
  <c r="H540" i="46"/>
  <c r="F540" i="46"/>
  <c r="G540" i="46" s="1"/>
  <c r="H539" i="46"/>
  <c r="F539" i="46"/>
  <c r="G539" i="46" s="1"/>
  <c r="H538" i="46"/>
  <c r="F538" i="46"/>
  <c r="G538" i="46" s="1"/>
  <c r="H534" i="46"/>
  <c r="F534" i="46"/>
  <c r="G534" i="46" s="1"/>
  <c r="H533" i="46"/>
  <c r="F533" i="46"/>
  <c r="G533" i="46" s="1"/>
  <c r="H532" i="46"/>
  <c r="F532" i="46"/>
  <c r="G532" i="46" s="1"/>
  <c r="H531" i="46"/>
  <c r="F531" i="46"/>
  <c r="G531" i="46" s="1"/>
  <c r="H518" i="46"/>
  <c r="G518" i="46"/>
  <c r="H517" i="46"/>
  <c r="F517" i="46"/>
  <c r="G517" i="46" s="1"/>
  <c r="H516" i="46"/>
  <c r="F516" i="46"/>
  <c r="G516" i="46" s="1"/>
  <c r="H515" i="46"/>
  <c r="F515" i="46"/>
  <c r="G515" i="46" s="1"/>
  <c r="H511" i="46"/>
  <c r="F511" i="46"/>
  <c r="G511" i="46" s="1"/>
  <c r="H510" i="46"/>
  <c r="F510" i="46"/>
  <c r="G510" i="46" s="1"/>
  <c r="H509" i="46"/>
  <c r="F509" i="46"/>
  <c r="G509" i="46" s="1"/>
  <c r="H508" i="46"/>
  <c r="F508" i="46"/>
  <c r="G508" i="46" s="1"/>
  <c r="H495" i="46"/>
  <c r="G495" i="46"/>
  <c r="H494" i="46"/>
  <c r="G494" i="46"/>
  <c r="H493" i="46"/>
  <c r="G493" i="46"/>
  <c r="H492" i="46"/>
  <c r="F492" i="46"/>
  <c r="G492" i="46" s="1"/>
  <c r="H488" i="46"/>
  <c r="F488" i="46"/>
  <c r="G488" i="46" s="1"/>
  <c r="H487" i="46"/>
  <c r="F487" i="46"/>
  <c r="G487" i="46" s="1"/>
  <c r="H486" i="46"/>
  <c r="G486" i="46"/>
  <c r="F486" i="46"/>
  <c r="H485" i="46"/>
  <c r="F485" i="46"/>
  <c r="G485" i="46" s="1"/>
  <c r="I472" i="46"/>
  <c r="J472" i="46" s="1"/>
  <c r="G472" i="46"/>
  <c r="H471" i="46"/>
  <c r="F471" i="46"/>
  <c r="G471" i="46" s="1"/>
  <c r="G473" i="46" s="1"/>
  <c r="H467" i="46"/>
  <c r="F467" i="46"/>
  <c r="G467" i="46" s="1"/>
  <c r="H466" i="46"/>
  <c r="F466" i="46"/>
  <c r="G466" i="46" s="1"/>
  <c r="H465" i="46"/>
  <c r="F465" i="46"/>
  <c r="G465" i="46" s="1"/>
  <c r="H464" i="46"/>
  <c r="G464" i="46"/>
  <c r="F464" i="46"/>
  <c r="J451" i="46"/>
  <c r="I451" i="46"/>
  <c r="G451" i="46"/>
  <c r="H450" i="46"/>
  <c r="F450" i="46"/>
  <c r="G450" i="46" s="1"/>
  <c r="G452" i="46" s="1"/>
  <c r="H446" i="46"/>
  <c r="G446" i="46"/>
  <c r="F446" i="46"/>
  <c r="H445" i="46"/>
  <c r="F445" i="46"/>
  <c r="G445" i="46" s="1"/>
  <c r="H444" i="46"/>
  <c r="F444" i="46"/>
  <c r="G444" i="46" s="1"/>
  <c r="H443" i="46"/>
  <c r="F443" i="46"/>
  <c r="G443" i="46" s="1"/>
  <c r="H430" i="46"/>
  <c r="G430" i="46"/>
  <c r="H429" i="46"/>
  <c r="G429" i="46"/>
  <c r="H428" i="46"/>
  <c r="G428" i="46"/>
  <c r="H427" i="46"/>
  <c r="F427" i="46"/>
  <c r="G427" i="46" s="1"/>
  <c r="G431" i="46" s="1"/>
  <c r="H423" i="46"/>
  <c r="F423" i="46"/>
  <c r="G423" i="46" s="1"/>
  <c r="H422" i="46"/>
  <c r="G422" i="46"/>
  <c r="F422" i="46"/>
  <c r="H421" i="46"/>
  <c r="F421" i="46"/>
  <c r="G421" i="46" s="1"/>
  <c r="H420" i="46"/>
  <c r="F420" i="46"/>
  <c r="G420" i="46" s="1"/>
  <c r="I407" i="46"/>
  <c r="J407" i="46" s="1"/>
  <c r="G407" i="46"/>
  <c r="H406" i="46"/>
  <c r="F406" i="46"/>
  <c r="G406" i="46" s="1"/>
  <c r="H402" i="46"/>
  <c r="F402" i="46"/>
  <c r="G402" i="46" s="1"/>
  <c r="H401" i="46"/>
  <c r="G401" i="46"/>
  <c r="F401" i="46"/>
  <c r="H400" i="46"/>
  <c r="F400" i="46"/>
  <c r="G400" i="46" s="1"/>
  <c r="H399" i="46"/>
  <c r="F399" i="46"/>
  <c r="G399" i="46" s="1"/>
  <c r="I386" i="46"/>
  <c r="J386" i="46" s="1"/>
  <c r="G386" i="46"/>
  <c r="H385" i="46"/>
  <c r="F385" i="46"/>
  <c r="G385" i="46" s="1"/>
  <c r="G387" i="46" s="1"/>
  <c r="H381" i="46"/>
  <c r="F381" i="46"/>
  <c r="G381" i="46" s="1"/>
  <c r="H380" i="46"/>
  <c r="F380" i="46"/>
  <c r="G380" i="46" s="1"/>
  <c r="H379" i="46"/>
  <c r="F379" i="46"/>
  <c r="G379" i="46" s="1"/>
  <c r="H378" i="46"/>
  <c r="F378" i="46"/>
  <c r="G378" i="46" s="1"/>
  <c r="I365" i="46"/>
  <c r="J365" i="46" s="1"/>
  <c r="G365" i="46"/>
  <c r="H364" i="46"/>
  <c r="F364" i="46"/>
  <c r="G364" i="46" s="1"/>
  <c r="G366" i="46" s="1"/>
  <c r="H360" i="46"/>
  <c r="F360" i="46"/>
  <c r="G360" i="46" s="1"/>
  <c r="H359" i="46"/>
  <c r="G359" i="46"/>
  <c r="F359" i="46"/>
  <c r="H358" i="46"/>
  <c r="F358" i="46"/>
  <c r="G358" i="46" s="1"/>
  <c r="H357" i="46"/>
  <c r="G357" i="46"/>
  <c r="F357" i="46"/>
  <c r="J344" i="46"/>
  <c r="I344" i="46"/>
  <c r="G344" i="46"/>
  <c r="H343" i="46"/>
  <c r="F343" i="46"/>
  <c r="G343" i="46" s="1"/>
  <c r="H339" i="46"/>
  <c r="F339" i="46"/>
  <c r="G339" i="46" s="1"/>
  <c r="H338" i="46"/>
  <c r="F338" i="46"/>
  <c r="G338" i="46" s="1"/>
  <c r="H337" i="46"/>
  <c r="F337" i="46"/>
  <c r="G337" i="46" s="1"/>
  <c r="H336" i="46"/>
  <c r="F336" i="46"/>
  <c r="G336" i="46" s="1"/>
  <c r="G340" i="46" s="1"/>
  <c r="I323" i="46"/>
  <c r="J323" i="46" s="1"/>
  <c r="G323" i="46"/>
  <c r="H322" i="46"/>
  <c r="F322" i="46"/>
  <c r="G322" i="46" s="1"/>
  <c r="G324" i="46" s="1"/>
  <c r="H318" i="46"/>
  <c r="F318" i="46"/>
  <c r="G318" i="46" s="1"/>
  <c r="H317" i="46"/>
  <c r="F317" i="46"/>
  <c r="G317" i="46" s="1"/>
  <c r="H316" i="46"/>
  <c r="F316" i="46"/>
  <c r="G316" i="46" s="1"/>
  <c r="H315" i="46"/>
  <c r="F315" i="46"/>
  <c r="G315" i="46" s="1"/>
  <c r="I302" i="46"/>
  <c r="J302" i="46" s="1"/>
  <c r="G302" i="46"/>
  <c r="G303" i="46" s="1"/>
  <c r="H298" i="46"/>
  <c r="F298" i="46"/>
  <c r="G298" i="46" s="1"/>
  <c r="H297" i="46"/>
  <c r="F297" i="46"/>
  <c r="G297" i="46" s="1"/>
  <c r="H294" i="46"/>
  <c r="G294" i="46"/>
  <c r="F294" i="46"/>
  <c r="H293" i="46"/>
  <c r="F293" i="46"/>
  <c r="G293" i="46" s="1"/>
  <c r="H292" i="46"/>
  <c r="F292" i="46"/>
  <c r="G292" i="46" s="1"/>
  <c r="I280" i="46"/>
  <c r="J280" i="46" s="1"/>
  <c r="G280" i="46"/>
  <c r="G281" i="46" s="1"/>
  <c r="H276" i="46"/>
  <c r="F276" i="46"/>
  <c r="H273" i="46"/>
  <c r="F273" i="46"/>
  <c r="G273" i="46" s="1"/>
  <c r="H272" i="46"/>
  <c r="F272" i="46"/>
  <c r="G272" i="46" s="1"/>
  <c r="H271" i="46"/>
  <c r="F271" i="46"/>
  <c r="G271" i="46" s="1"/>
  <c r="I259" i="46"/>
  <c r="J259" i="46" s="1"/>
  <c r="G259" i="46"/>
  <c r="G260" i="46" s="1"/>
  <c r="H255" i="46"/>
  <c r="G255" i="46"/>
  <c r="F255" i="46"/>
  <c r="F256" i="46" s="1"/>
  <c r="G256" i="46" s="1"/>
  <c r="H252" i="46"/>
  <c r="F252" i="46"/>
  <c r="G252" i="46" s="1"/>
  <c r="H251" i="46"/>
  <c r="F251" i="46"/>
  <c r="G251" i="46" s="1"/>
  <c r="H250" i="46"/>
  <c r="F250" i="46"/>
  <c r="G250" i="46" s="1"/>
  <c r="I237" i="46"/>
  <c r="J237" i="46" s="1"/>
  <c r="G237" i="46"/>
  <c r="G238" i="46" s="1"/>
  <c r="H233" i="46"/>
  <c r="F233" i="46"/>
  <c r="G233" i="46" s="1"/>
  <c r="H232" i="46"/>
  <c r="F232" i="46"/>
  <c r="F234" i="46" s="1"/>
  <c r="G234" i="46" s="1"/>
  <c r="H229" i="46"/>
  <c r="F229" i="46"/>
  <c r="G229" i="46" s="1"/>
  <c r="H228" i="46"/>
  <c r="F228" i="46"/>
  <c r="G228" i="46" s="1"/>
  <c r="H227" i="46"/>
  <c r="G227" i="46"/>
  <c r="F227" i="46"/>
  <c r="I215" i="46"/>
  <c r="J215" i="46" s="1"/>
  <c r="G215" i="46"/>
  <c r="G216" i="46" s="1"/>
  <c r="H211" i="46"/>
  <c r="F211" i="46"/>
  <c r="F212" i="46" s="1"/>
  <c r="G212" i="46" s="1"/>
  <c r="H208" i="46"/>
  <c r="F208" i="46"/>
  <c r="G208" i="46" s="1"/>
  <c r="H207" i="46"/>
  <c r="F207" i="46"/>
  <c r="G207" i="46" s="1"/>
  <c r="H206" i="46"/>
  <c r="F206" i="46"/>
  <c r="G206" i="46" s="1"/>
  <c r="I193" i="46"/>
  <c r="J193" i="46" s="1"/>
  <c r="G193" i="46"/>
  <c r="G194" i="46" s="1"/>
  <c r="H189" i="46"/>
  <c r="F189" i="46"/>
  <c r="G189" i="46" s="1"/>
  <c r="H188" i="46"/>
  <c r="F188" i="46"/>
  <c r="F190" i="46" s="1"/>
  <c r="G190" i="46" s="1"/>
  <c r="H185" i="46"/>
  <c r="F185" i="46"/>
  <c r="G185" i="46" s="1"/>
  <c r="H184" i="46"/>
  <c r="F184" i="46"/>
  <c r="G184" i="46" s="1"/>
  <c r="H183" i="46"/>
  <c r="F183" i="46"/>
  <c r="G183" i="46" s="1"/>
  <c r="J171" i="46"/>
  <c r="I171" i="46"/>
  <c r="G171" i="46"/>
  <c r="G172" i="46" s="1"/>
  <c r="H167" i="46"/>
  <c r="F167" i="46"/>
  <c r="G167" i="46" s="1"/>
  <c r="H164" i="46"/>
  <c r="G164" i="46"/>
  <c r="F164" i="46"/>
  <c r="H163" i="46"/>
  <c r="F163" i="46"/>
  <c r="G163" i="46" s="1"/>
  <c r="H162" i="46"/>
  <c r="F162" i="46"/>
  <c r="G162" i="46" s="1"/>
  <c r="J149" i="46"/>
  <c r="I149" i="46"/>
  <c r="G149" i="46"/>
  <c r="G150" i="46" s="1"/>
  <c r="H145" i="46"/>
  <c r="F145" i="46"/>
  <c r="H142" i="46"/>
  <c r="F142" i="46"/>
  <c r="G142" i="46" s="1"/>
  <c r="H141" i="46"/>
  <c r="G141" i="46"/>
  <c r="F141" i="46"/>
  <c r="H140" i="46"/>
  <c r="F140" i="46"/>
  <c r="G140" i="46" s="1"/>
  <c r="I127" i="46"/>
  <c r="J127" i="46" s="1"/>
  <c r="G127" i="46"/>
  <c r="G128" i="46" s="1"/>
  <c r="H123" i="46"/>
  <c r="F123" i="46"/>
  <c r="G123" i="46" s="1"/>
  <c r="H120" i="46"/>
  <c r="F120" i="46"/>
  <c r="G120" i="46" s="1"/>
  <c r="H119" i="46"/>
  <c r="F119" i="46"/>
  <c r="G119" i="46" s="1"/>
  <c r="H118" i="46"/>
  <c r="G118" i="46"/>
  <c r="G121" i="46" s="1"/>
  <c r="F118" i="46"/>
  <c r="I105" i="46"/>
  <c r="J105" i="46" s="1"/>
  <c r="G105" i="46"/>
  <c r="G106" i="46" s="1"/>
  <c r="H101" i="46"/>
  <c r="F101" i="46"/>
  <c r="H98" i="46"/>
  <c r="F98" i="46"/>
  <c r="G98" i="46" s="1"/>
  <c r="H97" i="46"/>
  <c r="F97" i="46"/>
  <c r="G97" i="46" s="1"/>
  <c r="H96" i="46"/>
  <c r="F96" i="46"/>
  <c r="G96" i="46" s="1"/>
  <c r="G84" i="46"/>
  <c r="I83" i="46"/>
  <c r="J83" i="46" s="1"/>
  <c r="G83" i="46"/>
  <c r="H79" i="46"/>
  <c r="F79" i="46"/>
  <c r="H76" i="46"/>
  <c r="F76" i="46"/>
  <c r="G76" i="46" s="1"/>
  <c r="H75" i="46"/>
  <c r="F75" i="46"/>
  <c r="G75" i="46" s="1"/>
  <c r="H74" i="46"/>
  <c r="F74" i="46"/>
  <c r="G74" i="46" s="1"/>
  <c r="I61" i="46"/>
  <c r="J61" i="46" s="1"/>
  <c r="G61" i="46"/>
  <c r="G62" i="46" s="1"/>
  <c r="H57" i="46"/>
  <c r="F57" i="46"/>
  <c r="H54" i="46"/>
  <c r="F54" i="46"/>
  <c r="G54" i="46" s="1"/>
  <c r="H53" i="46"/>
  <c r="F53" i="46"/>
  <c r="G53" i="46" s="1"/>
  <c r="H52" i="46"/>
  <c r="F52" i="46"/>
  <c r="G52" i="46" s="1"/>
  <c r="I38" i="46"/>
  <c r="J38" i="46" s="1"/>
  <c r="G38" i="46"/>
  <c r="G39" i="46" s="1"/>
  <c r="H34" i="46"/>
  <c r="F34" i="46"/>
  <c r="G34" i="46" s="1"/>
  <c r="H31" i="46"/>
  <c r="F31" i="46"/>
  <c r="G31" i="46" s="1"/>
  <c r="H30" i="46"/>
  <c r="F30" i="46"/>
  <c r="G30" i="46" s="1"/>
  <c r="H29" i="46"/>
  <c r="G29" i="46"/>
  <c r="F29" i="46"/>
  <c r="I17" i="46"/>
  <c r="J17" i="46" s="1"/>
  <c r="G17" i="46"/>
  <c r="G18" i="46" s="1"/>
  <c r="H13" i="46"/>
  <c r="F13" i="46"/>
  <c r="F14" i="46" s="1"/>
  <c r="G14" i="46" s="1"/>
  <c r="H10" i="46"/>
  <c r="F10" i="46"/>
  <c r="G10" i="46" s="1"/>
  <c r="H9" i="46"/>
  <c r="F9" i="46"/>
  <c r="G9" i="46" s="1"/>
  <c r="H8" i="46"/>
  <c r="F8" i="46"/>
  <c r="G8" i="46" s="1"/>
  <c r="M112" i="45"/>
  <c r="K112" i="45"/>
  <c r="K113" i="45" s="1"/>
  <c r="L113" i="45" s="1"/>
  <c r="M109" i="45"/>
  <c r="K109" i="45"/>
  <c r="L109" i="45" s="1"/>
  <c r="M108" i="45"/>
  <c r="K108" i="45"/>
  <c r="L108" i="45" s="1"/>
  <c r="M107" i="45"/>
  <c r="K107" i="45"/>
  <c r="L107" i="45" s="1"/>
  <c r="M106" i="45"/>
  <c r="K106" i="45"/>
  <c r="L106" i="45" s="1"/>
  <c r="M93" i="45"/>
  <c r="K93" i="45"/>
  <c r="K94" i="45" s="1"/>
  <c r="M90" i="45"/>
  <c r="K90" i="45"/>
  <c r="L90" i="45" s="1"/>
  <c r="M89" i="45"/>
  <c r="K89" i="45"/>
  <c r="L89" i="45" s="1"/>
  <c r="M88" i="45"/>
  <c r="K88" i="45"/>
  <c r="L88" i="45" s="1"/>
  <c r="M87" i="45"/>
  <c r="K87" i="45"/>
  <c r="L87" i="45" s="1"/>
  <c r="M74" i="45"/>
  <c r="K74" i="45"/>
  <c r="K75" i="45" s="1"/>
  <c r="M71" i="45"/>
  <c r="K71" i="45"/>
  <c r="L71" i="45" s="1"/>
  <c r="M70" i="45"/>
  <c r="L70" i="45"/>
  <c r="K70" i="45"/>
  <c r="M69" i="45"/>
  <c r="K69" i="45"/>
  <c r="L69" i="45" s="1"/>
  <c r="M68" i="45"/>
  <c r="K68" i="45"/>
  <c r="L68" i="45" s="1"/>
  <c r="M54" i="45"/>
  <c r="K54" i="45"/>
  <c r="M51" i="45"/>
  <c r="K51" i="45"/>
  <c r="L51" i="45" s="1"/>
  <c r="H51" i="45"/>
  <c r="H71" i="45" s="1"/>
  <c r="H90" i="45" s="1"/>
  <c r="H109" i="45" s="1"/>
  <c r="M50" i="45"/>
  <c r="L50" i="45"/>
  <c r="K50" i="45"/>
  <c r="H50" i="45"/>
  <c r="H70" i="45" s="1"/>
  <c r="H89" i="45" s="1"/>
  <c r="H108" i="45" s="1"/>
  <c r="M49" i="45"/>
  <c r="L49" i="45"/>
  <c r="K49" i="45"/>
  <c r="H49" i="45"/>
  <c r="H69" i="45" s="1"/>
  <c r="H88" i="45" s="1"/>
  <c r="H107" i="45" s="1"/>
  <c r="M48" i="45"/>
  <c r="K48" i="45"/>
  <c r="L48" i="45" s="1"/>
  <c r="H48" i="45"/>
  <c r="H68" i="45" s="1"/>
  <c r="H87" i="45" s="1"/>
  <c r="H106" i="45" s="1"/>
  <c r="M34" i="45"/>
  <c r="K34" i="45"/>
  <c r="L34" i="45" s="1"/>
  <c r="M31" i="45"/>
  <c r="K31" i="45"/>
  <c r="L31" i="45" s="1"/>
  <c r="M30" i="45"/>
  <c r="K30" i="45"/>
  <c r="L30" i="45" s="1"/>
  <c r="M29" i="45"/>
  <c r="K29" i="45"/>
  <c r="L29" i="45" s="1"/>
  <c r="M28" i="45"/>
  <c r="K28" i="45"/>
  <c r="L28" i="45" s="1"/>
  <c r="N16" i="45"/>
  <c r="O16" i="45" s="1"/>
  <c r="L16" i="45"/>
  <c r="M15" i="45"/>
  <c r="K15" i="45"/>
  <c r="L15" i="45" s="1"/>
  <c r="M14" i="45"/>
  <c r="K14" i="45"/>
  <c r="L14" i="45" s="1"/>
  <c r="M11" i="45"/>
  <c r="K11" i="45"/>
  <c r="L11" i="45" s="1"/>
  <c r="M10" i="45"/>
  <c r="K10" i="45"/>
  <c r="L10" i="45" s="1"/>
  <c r="M9" i="45"/>
  <c r="K9" i="45"/>
  <c r="L9" i="45" s="1"/>
  <c r="M8" i="45"/>
  <c r="K8" i="45"/>
  <c r="L8" i="45" s="1"/>
  <c r="M92" i="44"/>
  <c r="K92" i="44"/>
  <c r="K93" i="44" s="1"/>
  <c r="N93" i="44" s="1"/>
  <c r="O93" i="44" s="1"/>
  <c r="M89" i="44"/>
  <c r="K89" i="44"/>
  <c r="L89" i="44" s="1"/>
  <c r="H89" i="44"/>
  <c r="M88" i="44"/>
  <c r="K88" i="44"/>
  <c r="L88" i="44" s="1"/>
  <c r="H88" i="44"/>
  <c r="M87" i="44"/>
  <c r="K87" i="44"/>
  <c r="L87" i="44" s="1"/>
  <c r="H87" i="44"/>
  <c r="M86" i="44"/>
  <c r="K86" i="44"/>
  <c r="L86" i="44" s="1"/>
  <c r="H86" i="44"/>
  <c r="M73" i="44"/>
  <c r="K73" i="44"/>
  <c r="L73" i="44" s="1"/>
  <c r="M70" i="44"/>
  <c r="K70" i="44"/>
  <c r="J70" i="44"/>
  <c r="H70" i="44"/>
  <c r="M69" i="44"/>
  <c r="K69" i="44"/>
  <c r="J69" i="44"/>
  <c r="H69" i="44"/>
  <c r="M68" i="44"/>
  <c r="K68" i="44"/>
  <c r="J68" i="44"/>
  <c r="H68" i="44"/>
  <c r="M67" i="44"/>
  <c r="K67" i="44"/>
  <c r="J67" i="44"/>
  <c r="H67" i="44"/>
  <c r="M53" i="44"/>
  <c r="K53" i="44"/>
  <c r="K54" i="44" s="1"/>
  <c r="N54" i="44" s="1"/>
  <c r="O54" i="44" s="1"/>
  <c r="M50" i="44"/>
  <c r="K50" i="44"/>
  <c r="J50" i="44"/>
  <c r="H50" i="44"/>
  <c r="M49" i="44"/>
  <c r="K49" i="44"/>
  <c r="L49" i="44" s="1"/>
  <c r="H49" i="44"/>
  <c r="M48" i="44"/>
  <c r="K48" i="44"/>
  <c r="L48" i="44" s="1"/>
  <c r="H48" i="44"/>
  <c r="M47" i="44"/>
  <c r="K47" i="44"/>
  <c r="L47" i="44" s="1"/>
  <c r="H47" i="44"/>
  <c r="M34" i="44"/>
  <c r="K34" i="44"/>
  <c r="L34" i="44" s="1"/>
  <c r="M31" i="44"/>
  <c r="K31" i="44"/>
  <c r="L31" i="44" s="1"/>
  <c r="H31" i="44"/>
  <c r="M30" i="44"/>
  <c r="K30" i="44"/>
  <c r="L30" i="44" s="1"/>
  <c r="H30" i="44"/>
  <c r="M29" i="44"/>
  <c r="K29" i="44"/>
  <c r="L29" i="44" s="1"/>
  <c r="H29" i="44"/>
  <c r="M28" i="44"/>
  <c r="K28" i="44"/>
  <c r="L28" i="44" s="1"/>
  <c r="H28" i="44"/>
  <c r="M15" i="44"/>
  <c r="K15" i="44"/>
  <c r="K16" i="44" s="1"/>
  <c r="M12" i="44"/>
  <c r="K12" i="44"/>
  <c r="L12" i="44" s="1"/>
  <c r="H12" i="44"/>
  <c r="M11" i="44"/>
  <c r="K11" i="44"/>
  <c r="L11" i="44" s="1"/>
  <c r="H11" i="44"/>
  <c r="M10" i="44"/>
  <c r="K10" i="44"/>
  <c r="L10" i="44" s="1"/>
  <c r="H10" i="44"/>
  <c r="M9" i="44"/>
  <c r="K9" i="44"/>
  <c r="L9" i="44" s="1"/>
  <c r="H9" i="44"/>
  <c r="K247" i="43"/>
  <c r="L247" i="43" s="1"/>
  <c r="I247" i="43"/>
  <c r="J246" i="43"/>
  <c r="H246" i="43"/>
  <c r="I246" i="43" s="1"/>
  <c r="J242" i="43"/>
  <c r="J241" i="43"/>
  <c r="H241" i="43"/>
  <c r="I241" i="43" s="1"/>
  <c r="J240" i="43"/>
  <c r="H240" i="43"/>
  <c r="I240" i="43" s="1"/>
  <c r="J239" i="43"/>
  <c r="H239" i="43"/>
  <c r="I239" i="43" s="1"/>
  <c r="K228" i="43"/>
  <c r="L228" i="43" s="1"/>
  <c r="I228" i="43"/>
  <c r="J227" i="43"/>
  <c r="H227" i="43"/>
  <c r="I227" i="43" s="1"/>
  <c r="J223" i="43"/>
  <c r="J222" i="43"/>
  <c r="H222" i="43"/>
  <c r="I222" i="43" s="1"/>
  <c r="J221" i="43"/>
  <c r="H221" i="43"/>
  <c r="I221" i="43" s="1"/>
  <c r="J220" i="43"/>
  <c r="H220" i="43"/>
  <c r="I220" i="43" s="1"/>
  <c r="J209" i="43"/>
  <c r="H209" i="43"/>
  <c r="I209" i="43" s="1"/>
  <c r="I210" i="43" s="1"/>
  <c r="J205" i="43"/>
  <c r="J204" i="43"/>
  <c r="H204" i="43"/>
  <c r="I204" i="43" s="1"/>
  <c r="J203" i="43"/>
  <c r="H203" i="43"/>
  <c r="I203" i="43" s="1"/>
  <c r="J202" i="43"/>
  <c r="H202" i="43"/>
  <c r="I202" i="43" s="1"/>
  <c r="J191" i="43"/>
  <c r="H191" i="43"/>
  <c r="I191" i="43" s="1"/>
  <c r="J190" i="43"/>
  <c r="J189" i="43"/>
  <c r="H189" i="43"/>
  <c r="I189" i="43" s="1"/>
  <c r="J185" i="43"/>
  <c r="J184" i="43"/>
  <c r="H184" i="43"/>
  <c r="I184" i="43" s="1"/>
  <c r="J183" i="43"/>
  <c r="H183" i="43"/>
  <c r="I183" i="43" s="1"/>
  <c r="J182" i="43"/>
  <c r="H182" i="43"/>
  <c r="I182" i="43" s="1"/>
  <c r="J171" i="43"/>
  <c r="H171" i="43"/>
  <c r="I171" i="43" s="1"/>
  <c r="J170" i="43"/>
  <c r="J169" i="43"/>
  <c r="J165" i="43"/>
  <c r="J164" i="43"/>
  <c r="H164" i="43"/>
  <c r="I164" i="43" s="1"/>
  <c r="J163" i="43"/>
  <c r="H163" i="43"/>
  <c r="I163" i="43" s="1"/>
  <c r="J162" i="43"/>
  <c r="H162" i="43"/>
  <c r="I162" i="43" s="1"/>
  <c r="J151" i="43"/>
  <c r="H151" i="43"/>
  <c r="I151" i="43" s="1"/>
  <c r="J150" i="43"/>
  <c r="J146" i="43"/>
  <c r="G146" i="43"/>
  <c r="J145" i="43"/>
  <c r="H145" i="43"/>
  <c r="G145" i="43"/>
  <c r="J144" i="43"/>
  <c r="H144" i="43"/>
  <c r="I144" i="43" s="1"/>
  <c r="J143" i="43"/>
  <c r="H143" i="43"/>
  <c r="I143" i="43" s="1"/>
  <c r="J132" i="43"/>
  <c r="H132" i="43"/>
  <c r="I132" i="43" s="1"/>
  <c r="J131" i="43"/>
  <c r="H131" i="43"/>
  <c r="I131" i="43" s="1"/>
  <c r="J130" i="43"/>
  <c r="H130" i="43"/>
  <c r="I130" i="43" s="1"/>
  <c r="J126" i="43"/>
  <c r="J125" i="43"/>
  <c r="H125" i="43"/>
  <c r="I125" i="43" s="1"/>
  <c r="J124" i="43"/>
  <c r="H124" i="43"/>
  <c r="I124" i="43" s="1"/>
  <c r="J123" i="43"/>
  <c r="H123" i="43"/>
  <c r="I123" i="43" s="1"/>
  <c r="J112" i="43"/>
  <c r="H112" i="43"/>
  <c r="I112" i="43" s="1"/>
  <c r="J111" i="43"/>
  <c r="H111" i="43"/>
  <c r="I111" i="43" s="1"/>
  <c r="J107" i="43"/>
  <c r="J106" i="43"/>
  <c r="H106" i="43"/>
  <c r="I106" i="43" s="1"/>
  <c r="J105" i="43"/>
  <c r="H105" i="43"/>
  <c r="I105" i="43" s="1"/>
  <c r="J104" i="43"/>
  <c r="H104" i="43"/>
  <c r="I104" i="43" s="1"/>
  <c r="J93" i="43"/>
  <c r="H93" i="43"/>
  <c r="I93" i="43" s="1"/>
  <c r="J92" i="43"/>
  <c r="H92" i="43"/>
  <c r="G92" i="43"/>
  <c r="J88" i="43"/>
  <c r="J87" i="43"/>
  <c r="H87" i="43"/>
  <c r="I87" i="43" s="1"/>
  <c r="J86" i="43"/>
  <c r="H86" i="43"/>
  <c r="G86" i="43"/>
  <c r="J85" i="43"/>
  <c r="H85" i="43"/>
  <c r="I85" i="43" s="1"/>
  <c r="J74" i="43"/>
  <c r="H74" i="43"/>
  <c r="I74" i="43" s="1"/>
  <c r="J73" i="43"/>
  <c r="H73" i="43"/>
  <c r="I73" i="43" s="1"/>
  <c r="J69" i="43"/>
  <c r="J68" i="43"/>
  <c r="H68" i="43"/>
  <c r="J67" i="43"/>
  <c r="H67" i="43"/>
  <c r="G67" i="43"/>
  <c r="J66" i="43"/>
  <c r="H66" i="43"/>
  <c r="J55" i="43"/>
  <c r="J51" i="43"/>
  <c r="J50" i="43"/>
  <c r="H50" i="43"/>
  <c r="I50" i="43" s="1"/>
  <c r="J49" i="43"/>
  <c r="H49" i="43"/>
  <c r="I49" i="43" s="1"/>
  <c r="J48" i="43"/>
  <c r="H48" i="43"/>
  <c r="I48" i="43" s="1"/>
  <c r="J37" i="43"/>
  <c r="H37" i="43"/>
  <c r="I37" i="43" s="1"/>
  <c r="J36" i="43"/>
  <c r="J32" i="43"/>
  <c r="J31" i="43"/>
  <c r="H31" i="43"/>
  <c r="I31" i="43" s="1"/>
  <c r="J30" i="43"/>
  <c r="H30" i="43"/>
  <c r="I30" i="43" s="1"/>
  <c r="J29" i="43"/>
  <c r="H29" i="43"/>
  <c r="I29" i="43" s="1"/>
  <c r="J18" i="43"/>
  <c r="H18" i="43"/>
  <c r="I18" i="43" s="1"/>
  <c r="J17" i="43"/>
  <c r="J16" i="43"/>
  <c r="H16" i="43"/>
  <c r="I16" i="43" s="1"/>
  <c r="J12" i="43"/>
  <c r="J11" i="43"/>
  <c r="H11" i="43"/>
  <c r="I11" i="43" s="1"/>
  <c r="J10" i="43"/>
  <c r="H10" i="43"/>
  <c r="I10" i="43" s="1"/>
  <c r="J9" i="43"/>
  <c r="H9" i="43"/>
  <c r="I9" i="43" s="1"/>
  <c r="J288" i="42"/>
  <c r="H288" i="42"/>
  <c r="I288" i="42" s="1"/>
  <c r="I289" i="42" s="1"/>
  <c r="J284" i="42"/>
  <c r="J283" i="42"/>
  <c r="H283" i="42"/>
  <c r="I283" i="42" s="1"/>
  <c r="J282" i="42"/>
  <c r="H282" i="42"/>
  <c r="I282" i="42" s="1"/>
  <c r="J281" i="42"/>
  <c r="H281" i="42"/>
  <c r="I281" i="42" s="1"/>
  <c r="J269" i="42"/>
  <c r="H269" i="42"/>
  <c r="G269" i="42"/>
  <c r="J268" i="42"/>
  <c r="H268" i="42"/>
  <c r="G268" i="42"/>
  <c r="J267" i="42"/>
  <c r="H267" i="42"/>
  <c r="G267" i="42"/>
  <c r="J266" i="42"/>
  <c r="H266" i="42"/>
  <c r="I266" i="42" s="1"/>
  <c r="J265" i="42"/>
  <c r="H265" i="42"/>
  <c r="I265" i="42" s="1"/>
  <c r="J264" i="42"/>
  <c r="H264" i="42"/>
  <c r="G264" i="42"/>
  <c r="J260" i="42"/>
  <c r="J259" i="42"/>
  <c r="H259" i="42"/>
  <c r="I259" i="42" s="1"/>
  <c r="J258" i="42"/>
  <c r="H258" i="42"/>
  <c r="I258" i="42" s="1"/>
  <c r="J257" i="42"/>
  <c r="H257" i="42"/>
  <c r="I257" i="42" s="1"/>
  <c r="J246" i="42"/>
  <c r="H246" i="42"/>
  <c r="I246" i="42" s="1"/>
  <c r="J245" i="42"/>
  <c r="H245" i="42"/>
  <c r="I245" i="42" s="1"/>
  <c r="J244" i="42"/>
  <c r="H244" i="42"/>
  <c r="I244" i="42" s="1"/>
  <c r="J243" i="42"/>
  <c r="H243" i="42"/>
  <c r="I243" i="42" s="1"/>
  <c r="J242" i="42"/>
  <c r="H242" i="42"/>
  <c r="I242" i="42" s="1"/>
  <c r="J241" i="42"/>
  <c r="H241" i="42"/>
  <c r="I241" i="42" s="1"/>
  <c r="J237" i="42"/>
  <c r="J236" i="42"/>
  <c r="H236" i="42"/>
  <c r="I236" i="42" s="1"/>
  <c r="J235" i="42"/>
  <c r="H235" i="42"/>
  <c r="I235" i="42" s="1"/>
  <c r="J234" i="42"/>
  <c r="H234" i="42"/>
  <c r="I234" i="42" s="1"/>
  <c r="J223" i="42"/>
  <c r="H223" i="42"/>
  <c r="G223" i="42"/>
  <c r="J222" i="42"/>
  <c r="H222" i="42"/>
  <c r="G222" i="42"/>
  <c r="J221" i="42"/>
  <c r="H221" i="42"/>
  <c r="G221" i="42"/>
  <c r="J220" i="42"/>
  <c r="H220" i="42"/>
  <c r="I220" i="42" s="1"/>
  <c r="J219" i="42"/>
  <c r="H219" i="42"/>
  <c r="I219" i="42" s="1"/>
  <c r="J218" i="42"/>
  <c r="H218" i="42"/>
  <c r="G218" i="42"/>
  <c r="J214" i="42"/>
  <c r="J213" i="42"/>
  <c r="H213" i="42"/>
  <c r="I213" i="42" s="1"/>
  <c r="J212" i="42"/>
  <c r="H212" i="42"/>
  <c r="I212" i="42" s="1"/>
  <c r="J211" i="42"/>
  <c r="H211" i="42"/>
  <c r="I211" i="42" s="1"/>
  <c r="J200" i="42"/>
  <c r="H200" i="42"/>
  <c r="I200" i="42" s="1"/>
  <c r="J199" i="42"/>
  <c r="H199" i="42"/>
  <c r="I199" i="42" s="1"/>
  <c r="J198" i="42"/>
  <c r="H198" i="42"/>
  <c r="I198" i="42" s="1"/>
  <c r="J197" i="42"/>
  <c r="H197" i="42"/>
  <c r="I197" i="42" s="1"/>
  <c r="J196" i="42"/>
  <c r="H196" i="42"/>
  <c r="I196" i="42" s="1"/>
  <c r="J195" i="42"/>
  <c r="H195" i="42"/>
  <c r="I195" i="42" s="1"/>
  <c r="J191" i="42"/>
  <c r="J190" i="42"/>
  <c r="H190" i="42"/>
  <c r="I190" i="42" s="1"/>
  <c r="J189" i="42"/>
  <c r="H189" i="42"/>
  <c r="I189" i="42" s="1"/>
  <c r="J188" i="42"/>
  <c r="H188" i="42"/>
  <c r="I188" i="42" s="1"/>
  <c r="J177" i="42"/>
  <c r="H177" i="42"/>
  <c r="G177" i="42"/>
  <c r="J176" i="42"/>
  <c r="H176" i="42"/>
  <c r="G176" i="42"/>
  <c r="J175" i="42"/>
  <c r="H175" i="42"/>
  <c r="G175" i="42"/>
  <c r="J174" i="42"/>
  <c r="H174" i="42"/>
  <c r="I174" i="42" s="1"/>
  <c r="J173" i="42"/>
  <c r="H173" i="42"/>
  <c r="I173" i="42" s="1"/>
  <c r="J172" i="42"/>
  <c r="H172" i="42"/>
  <c r="G172" i="42"/>
  <c r="J168" i="42"/>
  <c r="J167" i="42"/>
  <c r="H167" i="42"/>
  <c r="I167" i="42" s="1"/>
  <c r="J166" i="42"/>
  <c r="H166" i="42"/>
  <c r="I166" i="42" s="1"/>
  <c r="J165" i="42"/>
  <c r="H165" i="42"/>
  <c r="I165" i="42" s="1"/>
  <c r="J154" i="42"/>
  <c r="H154" i="42"/>
  <c r="I154" i="42" s="1"/>
  <c r="J153" i="42"/>
  <c r="H153" i="42"/>
  <c r="I153" i="42" s="1"/>
  <c r="J152" i="42"/>
  <c r="H152" i="42"/>
  <c r="I152" i="42" s="1"/>
  <c r="J151" i="42"/>
  <c r="H151" i="42"/>
  <c r="I151" i="42" s="1"/>
  <c r="J150" i="42"/>
  <c r="H150" i="42"/>
  <c r="I150" i="42" s="1"/>
  <c r="J149" i="42"/>
  <c r="H149" i="42"/>
  <c r="I149" i="42" s="1"/>
  <c r="J145" i="42"/>
  <c r="J144" i="42"/>
  <c r="H144" i="42"/>
  <c r="I144" i="42" s="1"/>
  <c r="J143" i="42"/>
  <c r="H143" i="42"/>
  <c r="I143" i="42" s="1"/>
  <c r="J142" i="42"/>
  <c r="H142" i="42"/>
  <c r="I142" i="42" s="1"/>
  <c r="J131" i="42"/>
  <c r="H131" i="42"/>
  <c r="I131" i="42" s="1"/>
  <c r="J130" i="42"/>
  <c r="H130" i="42"/>
  <c r="I130" i="42" s="1"/>
  <c r="J129" i="42"/>
  <c r="H129" i="42"/>
  <c r="G129" i="42"/>
  <c r="J125" i="42"/>
  <c r="J124" i="42"/>
  <c r="H124" i="42"/>
  <c r="I124" i="42" s="1"/>
  <c r="J123" i="42"/>
  <c r="H123" i="42"/>
  <c r="I123" i="42" s="1"/>
  <c r="J122" i="42"/>
  <c r="H122" i="42"/>
  <c r="I122" i="42" s="1"/>
  <c r="J91" i="42"/>
  <c r="H91" i="42"/>
  <c r="I91" i="42" s="1"/>
  <c r="J90" i="42"/>
  <c r="H90" i="42"/>
  <c r="I90" i="42" s="1"/>
  <c r="J89" i="42"/>
  <c r="H89" i="42"/>
  <c r="J85" i="42"/>
  <c r="J84" i="42"/>
  <c r="H84" i="42"/>
  <c r="I84" i="42" s="1"/>
  <c r="J83" i="42"/>
  <c r="H83" i="42"/>
  <c r="I83" i="42" s="1"/>
  <c r="J82" i="42"/>
  <c r="H82" i="42"/>
  <c r="I82" i="42" s="1"/>
  <c r="J50" i="42"/>
  <c r="H50" i="42"/>
  <c r="I50" i="42" s="1"/>
  <c r="J49" i="42"/>
  <c r="H49" i="42"/>
  <c r="I49" i="42" s="1"/>
  <c r="J45" i="42"/>
  <c r="J44" i="42"/>
  <c r="H44" i="42"/>
  <c r="I44" i="42" s="1"/>
  <c r="J43" i="42"/>
  <c r="H43" i="42"/>
  <c r="I43" i="42" s="1"/>
  <c r="J42" i="42"/>
  <c r="H42" i="42"/>
  <c r="I42" i="42" s="1"/>
  <c r="J31" i="42"/>
  <c r="H31" i="42"/>
  <c r="I31" i="42" s="1"/>
  <c r="J30" i="42"/>
  <c r="J29" i="42"/>
  <c r="J25" i="42"/>
  <c r="J24" i="42"/>
  <c r="H24" i="42"/>
  <c r="I24" i="42" s="1"/>
  <c r="J23" i="42"/>
  <c r="H23" i="42"/>
  <c r="I23" i="42" s="1"/>
  <c r="J22" i="42"/>
  <c r="H22" i="42"/>
  <c r="I22" i="42" s="1"/>
  <c r="J10" i="42"/>
  <c r="J9" i="42"/>
  <c r="H9" i="42"/>
  <c r="I9" i="42" s="1"/>
  <c r="M348" i="41"/>
  <c r="M347" i="41"/>
  <c r="M346" i="41"/>
  <c r="M345" i="41"/>
  <c r="M344" i="41"/>
  <c r="M343" i="41"/>
  <c r="M342" i="41"/>
  <c r="M341" i="41"/>
  <c r="M340" i="41"/>
  <c r="M339" i="41"/>
  <c r="M1241" i="47" s="1"/>
  <c r="N1241" i="47" s="1"/>
  <c r="M338" i="41"/>
  <c r="M1261" i="47" s="1"/>
  <c r="N1261" i="47" s="1"/>
  <c r="M337" i="41"/>
  <c r="M1221" i="47" s="1"/>
  <c r="N1221" i="47" s="1"/>
  <c r="M336" i="41"/>
  <c r="M1201" i="47" s="1"/>
  <c r="N1201" i="47" s="1"/>
  <c r="M335" i="41"/>
  <c r="M334" i="41"/>
  <c r="M333" i="41"/>
  <c r="M1097" i="47" s="1"/>
  <c r="N1097" i="47" s="1"/>
  <c r="M332" i="41"/>
  <c r="M1118" i="47" s="1"/>
  <c r="N1118" i="47" s="1"/>
  <c r="M331" i="41"/>
  <c r="M1077" i="47" s="1"/>
  <c r="N1077" i="47" s="1"/>
  <c r="M330" i="41"/>
  <c r="M1139" i="47" s="1"/>
  <c r="N1139" i="47" s="1"/>
  <c r="M329" i="41"/>
  <c r="M328" i="41"/>
  <c r="M327" i="41"/>
  <c r="M995" i="47" s="1"/>
  <c r="N995" i="47" s="1"/>
  <c r="M326" i="41"/>
  <c r="M1036" i="47" s="1"/>
  <c r="N1036" i="47" s="1"/>
  <c r="M325" i="41"/>
  <c r="M1035" i="47" s="1"/>
  <c r="N1035" i="47" s="1"/>
  <c r="M324" i="41"/>
  <c r="M1015" i="47" s="1"/>
  <c r="N1015" i="47" s="1"/>
  <c r="M323" i="41"/>
  <c r="M322" i="41"/>
  <c r="M321" i="41"/>
  <c r="M975" i="47" s="1"/>
  <c r="N975" i="47" s="1"/>
  <c r="M320" i="41"/>
  <c r="M892" i="47" s="1"/>
  <c r="N892" i="47" s="1"/>
  <c r="M319" i="41"/>
  <c r="M318" i="41"/>
  <c r="M955" i="47" s="1"/>
  <c r="N955" i="47" s="1"/>
  <c r="M317" i="41"/>
  <c r="M934" i="47" s="1"/>
  <c r="N934" i="47" s="1"/>
  <c r="M316" i="41"/>
  <c r="M913" i="47" s="1"/>
  <c r="N913" i="47" s="1"/>
  <c r="M315" i="41"/>
  <c r="M314" i="41"/>
  <c r="M849" i="47" s="1"/>
  <c r="N849" i="47" s="1"/>
  <c r="M313" i="41"/>
  <c r="M829" i="47" s="1"/>
  <c r="N829" i="47" s="1"/>
  <c r="M312" i="41"/>
  <c r="M311" i="41"/>
  <c r="M789" i="47" s="1"/>
  <c r="N789" i="47" s="1"/>
  <c r="M310" i="41"/>
  <c r="M768" i="47" s="1"/>
  <c r="N768" i="47" s="1"/>
  <c r="M309" i="41"/>
  <c r="M728" i="47" s="1"/>
  <c r="N728" i="47" s="1"/>
  <c r="M308" i="41"/>
  <c r="M708" i="47" s="1"/>
  <c r="N708" i="47" s="1"/>
  <c r="M307" i="41"/>
  <c r="M306" i="41"/>
  <c r="M305" i="41"/>
  <c r="M304" i="41"/>
  <c r="M303" i="41"/>
  <c r="M302" i="41"/>
  <c r="M567" i="47" s="1"/>
  <c r="N567" i="47" s="1"/>
  <c r="M301" i="41"/>
  <c r="M687" i="47" s="1"/>
  <c r="N687" i="47" s="1"/>
  <c r="M300" i="41"/>
  <c r="M667" i="47" s="1"/>
  <c r="N667" i="47" s="1"/>
  <c r="M299" i="41"/>
  <c r="M647" i="47" s="1"/>
  <c r="N647" i="47" s="1"/>
  <c r="M298" i="41"/>
  <c r="M627" i="47" s="1"/>
  <c r="N627" i="47" s="1"/>
  <c r="M297" i="41"/>
  <c r="M607" i="47" s="1"/>
  <c r="N607" i="47" s="1"/>
  <c r="M296" i="41"/>
  <c r="M295" i="41"/>
  <c r="M566" i="47" s="1"/>
  <c r="N566" i="47" s="1"/>
  <c r="M294" i="41"/>
  <c r="M293" i="41"/>
  <c r="M477" i="47" s="1"/>
  <c r="N477" i="47" s="1"/>
  <c r="M292" i="41"/>
  <c r="M457" i="47" s="1"/>
  <c r="N457" i="47" s="1"/>
  <c r="M291" i="41"/>
  <c r="M437" i="47" s="1"/>
  <c r="N437" i="47" s="1"/>
  <c r="M290" i="41"/>
  <c r="M289" i="41"/>
  <c r="M524" i="47" s="1"/>
  <c r="N524" i="47" s="1"/>
  <c r="M288" i="41"/>
  <c r="M313" i="47" s="1"/>
  <c r="N313" i="47" s="1"/>
  <c r="M287" i="41"/>
  <c r="M355" i="47" s="1"/>
  <c r="N355" i="47" s="1"/>
  <c r="M286" i="41"/>
  <c r="M285" i="41"/>
  <c r="M377" i="47" s="1"/>
  <c r="N377" i="47" s="1"/>
  <c r="M284" i="41"/>
  <c r="M283" i="41"/>
  <c r="M417" i="47" s="1"/>
  <c r="N417" i="47" s="1"/>
  <c r="M282" i="41"/>
  <c r="M376" i="47" s="1"/>
  <c r="N376" i="47" s="1"/>
  <c r="M281" i="41"/>
  <c r="M280" i="41"/>
  <c r="M279" i="41"/>
  <c r="M278" i="41"/>
  <c r="M253" i="47" s="1"/>
  <c r="N253" i="47" s="1"/>
  <c r="M277" i="41"/>
  <c r="M233" i="47" s="1"/>
  <c r="N233" i="47" s="1"/>
  <c r="M276" i="41"/>
  <c r="M174" i="47" s="1"/>
  <c r="N174" i="47" s="1"/>
  <c r="M275" i="41"/>
  <c r="M194" i="47" s="1"/>
  <c r="N194" i="47" s="1"/>
  <c r="M274" i="41"/>
  <c r="M213" i="47" s="1"/>
  <c r="N213" i="47" s="1"/>
  <c r="M273" i="41"/>
  <c r="M155" i="47" s="1"/>
  <c r="N155" i="47" s="1"/>
  <c r="M272" i="41"/>
  <c r="M136" i="47" s="1"/>
  <c r="N136" i="47" s="1"/>
  <c r="M271" i="41"/>
  <c r="M270" i="41"/>
  <c r="M269" i="41"/>
  <c r="M293" i="47" s="1"/>
  <c r="N293" i="47" s="1"/>
  <c r="M268" i="41"/>
  <c r="M116" i="47" s="1"/>
  <c r="N116" i="47" s="1"/>
  <c r="M267" i="41"/>
  <c r="M34" i="47" s="1"/>
  <c r="N34" i="47" s="1"/>
  <c r="M266" i="41"/>
  <c r="M54" i="47" s="1"/>
  <c r="N54" i="47" s="1"/>
  <c r="M265" i="41"/>
  <c r="M14" i="47" s="1"/>
  <c r="N14" i="47" s="1"/>
  <c r="M264" i="41"/>
  <c r="M263" i="41"/>
  <c r="M262" i="41"/>
  <c r="M261" i="41"/>
  <c r="M260" i="41"/>
  <c r="I1025" i="46" s="1"/>
  <c r="J1025" i="46" s="1"/>
  <c r="M259" i="41"/>
  <c r="M258" i="41"/>
  <c r="M257" i="41"/>
  <c r="M256" i="41"/>
  <c r="I810" i="46" s="1"/>
  <c r="J810" i="46" s="1"/>
  <c r="M255" i="41"/>
  <c r="I787" i="46" s="1"/>
  <c r="J787" i="46" s="1"/>
  <c r="M254" i="41"/>
  <c r="I765" i="46" s="1"/>
  <c r="J765" i="46" s="1"/>
  <c r="M253" i="41"/>
  <c r="I764" i="46" s="1"/>
  <c r="J764" i="46" s="1"/>
  <c r="M252" i="41"/>
  <c r="I763" i="46" s="1"/>
  <c r="J763" i="46" s="1"/>
  <c r="M251" i="41"/>
  <c r="I766" i="46" s="1"/>
  <c r="J766" i="46" s="1"/>
  <c r="M250" i="41"/>
  <c r="I762" i="46" s="1"/>
  <c r="J762" i="46" s="1"/>
  <c r="M249" i="41"/>
  <c r="I740" i="46" s="1"/>
  <c r="J740" i="46" s="1"/>
  <c r="M248" i="41"/>
  <c r="I739" i="46" s="1"/>
  <c r="J739" i="46" s="1"/>
  <c r="M247" i="41"/>
  <c r="I738" i="46" s="1"/>
  <c r="J738" i="46" s="1"/>
  <c r="M246" i="41"/>
  <c r="I741" i="46" s="1"/>
  <c r="J741" i="46" s="1"/>
  <c r="M245" i="41"/>
  <c r="I737" i="46" s="1"/>
  <c r="J737" i="46" s="1"/>
  <c r="M244" i="41"/>
  <c r="M243" i="41"/>
  <c r="M242" i="41"/>
  <c r="M241" i="41"/>
  <c r="I716" i="46" s="1"/>
  <c r="J716" i="46" s="1"/>
  <c r="M240" i="41"/>
  <c r="I695" i="46" s="1"/>
  <c r="J695" i="46" s="1"/>
  <c r="M239" i="41"/>
  <c r="I1002" i="46" s="1"/>
  <c r="J1002" i="46" s="1"/>
  <c r="M238" i="41"/>
  <c r="I630" i="46" s="1"/>
  <c r="J630" i="46" s="1"/>
  <c r="M237" i="41"/>
  <c r="I956" i="46" s="1"/>
  <c r="J956" i="46" s="1"/>
  <c r="M236" i="41"/>
  <c r="I674" i="46" s="1"/>
  <c r="J674" i="46" s="1"/>
  <c r="M235" i="41"/>
  <c r="I653" i="46" s="1"/>
  <c r="J653" i="46" s="1"/>
  <c r="M234" i="41"/>
  <c r="I322" i="46" s="1"/>
  <c r="J322" i="46" s="1"/>
  <c r="M233" i="41"/>
  <c r="M232" i="41"/>
  <c r="I471" i="46" s="1"/>
  <c r="J471" i="46" s="1"/>
  <c r="M231" i="41"/>
  <c r="I450" i="46" s="1"/>
  <c r="J450" i="46" s="1"/>
  <c r="M230" i="41"/>
  <c r="I427" i="46" s="1"/>
  <c r="J427" i="46" s="1"/>
  <c r="M229" i="41"/>
  <c r="I406" i="46" s="1"/>
  <c r="J406" i="46" s="1"/>
  <c r="M228" i="41"/>
  <c r="I385" i="46" s="1"/>
  <c r="J385" i="46" s="1"/>
  <c r="M227" i="41"/>
  <c r="I364" i="46" s="1"/>
  <c r="J364" i="46" s="1"/>
  <c r="M226" i="41"/>
  <c r="M225" i="41"/>
  <c r="I607" i="46" s="1"/>
  <c r="J607" i="46" s="1"/>
  <c r="M224" i="41"/>
  <c r="I584" i="46" s="1"/>
  <c r="J584" i="46" s="1"/>
  <c r="M223" i="41"/>
  <c r="I561" i="46" s="1"/>
  <c r="J561" i="46" s="1"/>
  <c r="M222" i="41"/>
  <c r="I538" i="46" s="1"/>
  <c r="J538" i="46" s="1"/>
  <c r="M221" i="41"/>
  <c r="M220" i="41"/>
  <c r="I909" i="46" s="1"/>
  <c r="J909" i="46" s="1"/>
  <c r="R219" i="41"/>
  <c r="S219" i="41" s="1"/>
  <c r="M219" i="41"/>
  <c r="I884" i="46" s="1"/>
  <c r="J884" i="46" s="1"/>
  <c r="W218" i="41"/>
  <c r="X218" i="41" s="1"/>
  <c r="R218" i="41"/>
  <c r="S218" i="41" s="1"/>
  <c r="M218" i="41"/>
  <c r="I859" i="46" s="1"/>
  <c r="J859" i="46" s="1"/>
  <c r="R217" i="41"/>
  <c r="S217" i="41" s="1"/>
  <c r="M217" i="41"/>
  <c r="I833" i="46" s="1"/>
  <c r="J833" i="46" s="1"/>
  <c r="W216" i="41"/>
  <c r="X216" i="41" s="1"/>
  <c r="R216" i="41"/>
  <c r="S216" i="41" s="1"/>
  <c r="M216" i="41"/>
  <c r="Q215" i="41"/>
  <c r="M215" i="41"/>
  <c r="I13" i="46" s="1"/>
  <c r="J13" i="46" s="1"/>
  <c r="Q214" i="41"/>
  <c r="M214" i="41"/>
  <c r="I34" i="46" s="1"/>
  <c r="J34" i="46" s="1"/>
  <c r="Q213" i="41"/>
  <c r="M213" i="41"/>
  <c r="I57" i="46" s="1"/>
  <c r="J57" i="46" s="1"/>
  <c r="Q212" i="41"/>
  <c r="M212" i="41"/>
  <c r="I79" i="46" s="1"/>
  <c r="J79" i="46" s="1"/>
  <c r="Q211" i="41"/>
  <c r="M211" i="41"/>
  <c r="I101" i="46" s="1"/>
  <c r="J101" i="46" s="1"/>
  <c r="Q210" i="41"/>
  <c r="M210" i="41"/>
  <c r="I123" i="46" s="1"/>
  <c r="J123" i="46" s="1"/>
  <c r="Q209" i="41"/>
  <c r="M209" i="41"/>
  <c r="I145" i="46" s="1"/>
  <c r="J145" i="46" s="1"/>
  <c r="Q208" i="41"/>
  <c r="M208" i="41"/>
  <c r="I232" i="46" s="1"/>
  <c r="J232" i="46" s="1"/>
  <c r="Q207" i="41"/>
  <c r="M207" i="41"/>
  <c r="I211" i="46" s="1"/>
  <c r="J211" i="46" s="1"/>
  <c r="Q206" i="41"/>
  <c r="M206" i="41"/>
  <c r="I255" i="46" s="1"/>
  <c r="J255" i="46" s="1"/>
  <c r="Q205" i="41"/>
  <c r="M205" i="41"/>
  <c r="M204" i="41"/>
  <c r="M203" i="41"/>
  <c r="Q202" i="41"/>
  <c r="M202" i="41"/>
  <c r="I1592" i="46" s="1"/>
  <c r="J1592" i="46" s="1"/>
  <c r="M201" i="41"/>
  <c r="I1571" i="46" s="1"/>
  <c r="J1571" i="46" s="1"/>
  <c r="M200" i="41"/>
  <c r="I1550" i="46" s="1"/>
  <c r="J1550" i="46" s="1"/>
  <c r="P199" i="41"/>
  <c r="M199" i="41"/>
  <c r="I1529" i="46" s="1"/>
  <c r="J1529" i="46" s="1"/>
  <c r="M198" i="41"/>
  <c r="I1466" i="46" s="1"/>
  <c r="J1466" i="46" s="1"/>
  <c r="M197" i="41"/>
  <c r="I1445" i="46" s="1"/>
  <c r="J1445" i="46" s="1"/>
  <c r="M196" i="41"/>
  <c r="I1487" i="46" s="1"/>
  <c r="J1487" i="46" s="1"/>
  <c r="M195" i="41"/>
  <c r="I1613" i="46" s="1"/>
  <c r="J1613" i="46" s="1"/>
  <c r="M194" i="41"/>
  <c r="I1508" i="46" s="1"/>
  <c r="J1508" i="46" s="1"/>
  <c r="M193" i="41"/>
  <c r="I1105" i="46" s="1"/>
  <c r="J1105" i="46" s="1"/>
  <c r="M192" i="41"/>
  <c r="M191" i="41"/>
  <c r="M190" i="41"/>
  <c r="M189" i="41"/>
  <c r="I1379" i="46" s="1"/>
  <c r="J1379" i="46" s="1"/>
  <c r="T188" i="41"/>
  <c r="S188" i="41"/>
  <c r="U188" i="41" s="1"/>
  <c r="M188" i="41"/>
  <c r="I1358" i="46" s="1"/>
  <c r="J1358" i="46" s="1"/>
  <c r="T187" i="41"/>
  <c r="S187" i="41"/>
  <c r="M187" i="41"/>
  <c r="I1336" i="46" s="1"/>
  <c r="J1336" i="46" s="1"/>
  <c r="T186" i="41"/>
  <c r="F1401" i="46" s="1"/>
  <c r="S186" i="41"/>
  <c r="U186" i="41" s="1"/>
  <c r="M186" i="41"/>
  <c r="T185" i="41"/>
  <c r="S185" i="41"/>
  <c r="M185" i="41"/>
  <c r="I1293" i="46" s="1"/>
  <c r="J1293" i="46" s="1"/>
  <c r="T184" i="41"/>
  <c r="S184" i="41"/>
  <c r="U184" i="41" s="1"/>
  <c r="M184" i="41"/>
  <c r="I1273" i="46" s="1"/>
  <c r="J1273" i="46" s="1"/>
  <c r="T183" i="41"/>
  <c r="S183" i="41"/>
  <c r="M183" i="41"/>
  <c r="M182" i="41"/>
  <c r="I1226" i="46" s="1"/>
  <c r="J1226" i="46" s="1"/>
  <c r="Q181" i="41"/>
  <c r="R181" i="41" s="1"/>
  <c r="M181" i="41"/>
  <c r="I1201" i="46" s="1"/>
  <c r="J1201" i="46" s="1"/>
  <c r="M180" i="41"/>
  <c r="Q179" i="41"/>
  <c r="R179" i="41" s="1"/>
  <c r="M179" i="41"/>
  <c r="I1151" i="46" s="1"/>
  <c r="J1151" i="46" s="1"/>
  <c r="Q178" i="41"/>
  <c r="R178" i="41" s="1"/>
  <c r="M178" i="41"/>
  <c r="M177" i="41"/>
  <c r="M176" i="41"/>
  <c r="M175" i="41"/>
  <c r="M174" i="41"/>
  <c r="P173" i="41"/>
  <c r="M173" i="41"/>
  <c r="M172" i="41"/>
  <c r="M171" i="41"/>
  <c r="M170" i="41"/>
  <c r="M169" i="41"/>
  <c r="M168" i="41"/>
  <c r="M167" i="41"/>
  <c r="N74" i="45" s="1"/>
  <c r="O74" i="45" s="1"/>
  <c r="M166" i="41"/>
  <c r="N54" i="45" s="1"/>
  <c r="O54" i="45" s="1"/>
  <c r="M165" i="41"/>
  <c r="M164" i="41"/>
  <c r="N34" i="45" s="1"/>
  <c r="O34" i="45" s="1"/>
  <c r="M163" i="41"/>
  <c r="M162" i="41"/>
  <c r="M161" i="41"/>
  <c r="M160" i="41"/>
  <c r="M159" i="41"/>
  <c r="M158" i="41"/>
  <c r="M157" i="41"/>
  <c r="M156" i="41"/>
  <c r="M155" i="41"/>
  <c r="M154" i="41"/>
  <c r="M153" i="41"/>
  <c r="M152" i="41"/>
  <c r="M151" i="41"/>
  <c r="M150" i="41"/>
  <c r="M149" i="41"/>
  <c r="M148" i="41"/>
  <c r="M147" i="41"/>
  <c r="M146" i="41"/>
  <c r="M145" i="41"/>
  <c r="M144" i="41"/>
  <c r="M143" i="41"/>
  <c r="M142" i="41"/>
  <c r="M141" i="41"/>
  <c r="M140" i="41"/>
  <c r="M139" i="41"/>
  <c r="M138" i="41"/>
  <c r="M137" i="41"/>
  <c r="M136" i="41"/>
  <c r="M135" i="41"/>
  <c r="M134" i="41"/>
  <c r="M133" i="41"/>
  <c r="M132" i="41"/>
  <c r="M131" i="41"/>
  <c r="M130" i="41"/>
  <c r="M129" i="41"/>
  <c r="M128" i="41"/>
  <c r="M127" i="41"/>
  <c r="M126" i="41"/>
  <c r="M125" i="41"/>
  <c r="P124" i="41"/>
  <c r="P126" i="41" s="1"/>
  <c r="M124" i="41"/>
  <c r="M123" i="41"/>
  <c r="M122" i="41"/>
  <c r="M121" i="41"/>
  <c r="M120" i="41"/>
  <c r="M119" i="41"/>
  <c r="M118" i="41"/>
  <c r="M117" i="41"/>
  <c r="M116" i="41"/>
  <c r="M115" i="41"/>
  <c r="M114" i="41"/>
  <c r="Q113" i="41"/>
  <c r="R113" i="41" s="1"/>
  <c r="M113" i="41"/>
  <c r="M112" i="41"/>
  <c r="M111" i="41"/>
  <c r="M110" i="41"/>
  <c r="Q109" i="41"/>
  <c r="R109" i="41" s="1"/>
  <c r="M109" i="41"/>
  <c r="M108" i="41"/>
  <c r="N112" i="45" s="1"/>
  <c r="O112" i="45" s="1"/>
  <c r="M107" i="41"/>
  <c r="Q106" i="41"/>
  <c r="R106" i="41" s="1"/>
  <c r="M106" i="41"/>
  <c r="N93" i="45" s="1"/>
  <c r="O93" i="45" s="1"/>
  <c r="Q105" i="41"/>
  <c r="R105" i="41" s="1"/>
  <c r="M105" i="41"/>
  <c r="M104" i="41"/>
  <c r="R103" i="41"/>
  <c r="U102" i="41"/>
  <c r="S102" i="41"/>
  <c r="I102" i="41"/>
  <c r="M102" i="41" s="1"/>
  <c r="S101" i="41"/>
  <c r="U101" i="41" s="1"/>
  <c r="S100" i="41"/>
  <c r="U100" i="41" s="1"/>
  <c r="I101" i="41" s="1"/>
  <c r="M101" i="41" s="1"/>
  <c r="S99" i="41"/>
  <c r="U99" i="41" s="1"/>
  <c r="I100" i="41" s="1"/>
  <c r="M100" i="41" s="1"/>
  <c r="S98" i="41"/>
  <c r="U98" i="41" s="1"/>
  <c r="S97" i="41"/>
  <c r="U97" i="41" s="1"/>
  <c r="U96" i="41"/>
  <c r="I97" i="41" s="1"/>
  <c r="M97" i="41" s="1"/>
  <c r="S96" i="41"/>
  <c r="U95" i="41"/>
  <c r="S95" i="41"/>
  <c r="U94" i="41"/>
  <c r="S94" i="41"/>
  <c r="I94" i="41"/>
  <c r="M94" i="41" s="1"/>
  <c r="S93" i="41"/>
  <c r="U93" i="41" s="1"/>
  <c r="S92" i="41"/>
  <c r="S91" i="41"/>
  <c r="U91" i="41" s="1"/>
  <c r="I92" i="41" s="1"/>
  <c r="M92" i="41" s="1"/>
  <c r="S90" i="41"/>
  <c r="U90" i="41" s="1"/>
  <c r="S89" i="41"/>
  <c r="U89" i="41" s="1"/>
  <c r="U88" i="41"/>
  <c r="S88" i="41"/>
  <c r="I89" i="41" s="1"/>
  <c r="M89" i="41" s="1"/>
  <c r="U87" i="41"/>
  <c r="S87" i="41"/>
  <c r="U86" i="41"/>
  <c r="S86" i="41"/>
  <c r="S85" i="41"/>
  <c r="U85" i="41" s="1"/>
  <c r="S84" i="41"/>
  <c r="U84" i="41" s="1"/>
  <c r="P82" i="41"/>
  <c r="S81" i="41"/>
  <c r="S80" i="41"/>
  <c r="S79" i="41"/>
  <c r="S78" i="41"/>
  <c r="S77" i="41"/>
  <c r="S76" i="41"/>
  <c r="S75" i="41"/>
  <c r="S74" i="41"/>
  <c r="I75" i="41" s="1"/>
  <c r="I74" i="41"/>
  <c r="S73" i="41"/>
  <c r="S72" i="41"/>
  <c r="U72" i="41" s="1"/>
  <c r="I73" i="41" s="1"/>
  <c r="M73" i="41" s="1"/>
  <c r="S71" i="41"/>
  <c r="U71" i="41" s="1"/>
  <c r="I72" i="41" s="1"/>
  <c r="M72" i="41" s="1"/>
  <c r="S70" i="41"/>
  <c r="U70" i="41" s="1"/>
  <c r="M70" i="41"/>
  <c r="M69" i="41"/>
  <c r="M68" i="41"/>
  <c r="M67" i="41"/>
  <c r="Q66" i="41"/>
  <c r="M66" i="41"/>
  <c r="Q65" i="41"/>
  <c r="S65" i="41" s="1"/>
  <c r="T65" i="41" s="1"/>
  <c r="M65" i="41"/>
  <c r="Q64" i="41"/>
  <c r="S64" i="41" s="1"/>
  <c r="T64" i="41" s="1"/>
  <c r="M64" i="41"/>
  <c r="Q63" i="41"/>
  <c r="S63" i="41" s="1"/>
  <c r="T63" i="41" s="1"/>
  <c r="M63" i="41"/>
  <c r="N92" i="44" s="1"/>
  <c r="O92" i="44" s="1"/>
  <c r="Q62" i="41"/>
  <c r="S62" i="41" s="1"/>
  <c r="T62" i="41" s="1"/>
  <c r="M62" i="41"/>
  <c r="N73" i="44" s="1"/>
  <c r="O73" i="44" s="1"/>
  <c r="Q61" i="41"/>
  <c r="S61" i="41" s="1"/>
  <c r="T61" i="41" s="1"/>
  <c r="M61" i="41"/>
  <c r="N53" i="44" s="1"/>
  <c r="O53" i="44" s="1"/>
  <c r="Q60" i="41"/>
  <c r="S60" i="41" s="1"/>
  <c r="T60" i="41" s="1"/>
  <c r="M60" i="41"/>
  <c r="Q59" i="41"/>
  <c r="S59" i="41" s="1"/>
  <c r="T59" i="41" s="1"/>
  <c r="M59" i="41"/>
  <c r="M58" i="41"/>
  <c r="M57" i="41"/>
  <c r="M56" i="41"/>
  <c r="M55" i="41"/>
  <c r="M54" i="41"/>
  <c r="M53" i="41"/>
  <c r="M52" i="41"/>
  <c r="M51" i="41"/>
  <c r="M50" i="41"/>
  <c r="M49" i="41"/>
  <c r="M48" i="41"/>
  <c r="M47" i="41"/>
  <c r="M46" i="41"/>
  <c r="M45" i="41"/>
  <c r="Q44" i="41"/>
  <c r="M44" i="41"/>
  <c r="M43" i="41"/>
  <c r="M42" i="41"/>
  <c r="N15" i="44" s="1"/>
  <c r="O15" i="44" s="1"/>
  <c r="M41" i="41"/>
  <c r="M40" i="41"/>
  <c r="Q39" i="41"/>
  <c r="R39" i="41" s="1"/>
  <c r="M39" i="41"/>
  <c r="R38" i="41"/>
  <c r="Q38" i="41"/>
  <c r="M38" i="41"/>
  <c r="M37" i="41"/>
  <c r="R36" i="41"/>
  <c r="Q36" i="41"/>
  <c r="M36" i="41"/>
  <c r="Q35" i="41"/>
  <c r="R35" i="41" s="1"/>
  <c r="M35" i="41"/>
  <c r="Q34" i="41"/>
  <c r="R34" i="41" s="1"/>
  <c r="M34" i="41"/>
  <c r="Q33" i="41"/>
  <c r="R33" i="41" s="1"/>
  <c r="M33" i="41"/>
  <c r="Q32" i="41"/>
  <c r="R32" i="41" s="1"/>
  <c r="M32" i="41"/>
  <c r="R31" i="41"/>
  <c r="M30" i="41"/>
  <c r="M29" i="41"/>
  <c r="M27" i="41"/>
  <c r="P26" i="41"/>
  <c r="R26" i="41" s="1"/>
  <c r="S26" i="41" s="1"/>
  <c r="M26" i="41"/>
  <c r="R25" i="41"/>
  <c r="S25" i="41" s="1"/>
  <c r="P25" i="41"/>
  <c r="M25" i="41"/>
  <c r="P24" i="41"/>
  <c r="R24" i="41" s="1"/>
  <c r="S24" i="41" s="1"/>
  <c r="M24" i="41"/>
  <c r="P23" i="41"/>
  <c r="R23" i="41" s="1"/>
  <c r="S23" i="41" s="1"/>
  <c r="M23" i="41"/>
  <c r="P22" i="41"/>
  <c r="R22" i="41" s="1"/>
  <c r="S22" i="41" s="1"/>
  <c r="M22" i="41"/>
  <c r="R21" i="41"/>
  <c r="S21" i="41" s="1"/>
  <c r="P21" i="41"/>
  <c r="M21" i="41"/>
  <c r="P20" i="41"/>
  <c r="R20" i="41" s="1"/>
  <c r="S20" i="41" s="1"/>
  <c r="M20" i="41"/>
  <c r="P19" i="41"/>
  <c r="R19" i="41" s="1"/>
  <c r="S19" i="41" s="1"/>
  <c r="M19" i="41"/>
  <c r="P18" i="41"/>
  <c r="R18" i="41" s="1"/>
  <c r="S18" i="41" s="1"/>
  <c r="M12" i="41"/>
  <c r="M11" i="41"/>
  <c r="M10" i="41"/>
  <c r="M9" i="41"/>
  <c r="M8" i="41"/>
  <c r="M7" i="41"/>
  <c r="B7" i="41"/>
  <c r="B8" i="41" s="1"/>
  <c r="M6" i="41"/>
  <c r="J247" i="40"/>
  <c r="J246" i="40"/>
  <c r="J245" i="40"/>
  <c r="J244" i="40"/>
  <c r="J243" i="40"/>
  <c r="J242" i="40"/>
  <c r="J241" i="40"/>
  <c r="J240" i="40"/>
  <c r="J239" i="40"/>
  <c r="J238" i="40"/>
  <c r="J237" i="40"/>
  <c r="J236" i="40"/>
  <c r="J235" i="40"/>
  <c r="J234" i="40"/>
  <c r="J233" i="40"/>
  <c r="J232" i="40"/>
  <c r="J231" i="40"/>
  <c r="J230" i="40"/>
  <c r="J229" i="40"/>
  <c r="J228" i="40"/>
  <c r="J227" i="40"/>
  <c r="J226" i="40"/>
  <c r="J225" i="40"/>
  <c r="J224" i="40"/>
  <c r="J223" i="40"/>
  <c r="J222" i="40"/>
  <c r="J221" i="40"/>
  <c r="J220" i="40"/>
  <c r="J219" i="40"/>
  <c r="J218" i="40"/>
  <c r="J217" i="40"/>
  <c r="J216" i="40"/>
  <c r="J215" i="40"/>
  <c r="J214" i="40"/>
  <c r="J213" i="40"/>
  <c r="J212" i="40"/>
  <c r="J211" i="40"/>
  <c r="J210" i="40"/>
  <c r="J209" i="40"/>
  <c r="J208" i="40"/>
  <c r="J207" i="40"/>
  <c r="J206" i="40"/>
  <c r="K189" i="43" s="1"/>
  <c r="L189" i="43" s="1"/>
  <c r="G205" i="40"/>
  <c r="I169" i="43" s="1"/>
  <c r="J204" i="40"/>
  <c r="K246" i="43" s="1"/>
  <c r="L246" i="43" s="1"/>
  <c r="J203" i="40"/>
  <c r="K151" i="43" s="1"/>
  <c r="L151" i="43" s="1"/>
  <c r="G202" i="40"/>
  <c r="H150" i="43" s="1"/>
  <c r="I150" i="43" s="1"/>
  <c r="I152" i="43" s="1"/>
  <c r="J201" i="40"/>
  <c r="J200" i="40"/>
  <c r="J199" i="40"/>
  <c r="J198" i="40"/>
  <c r="J197" i="40"/>
  <c r="J196" i="40"/>
  <c r="J195" i="40"/>
  <c r="J194" i="40"/>
  <c r="J193" i="40"/>
  <c r="J192" i="40"/>
  <c r="J191" i="40"/>
  <c r="J190" i="40"/>
  <c r="J189" i="40"/>
  <c r="J188" i="40"/>
  <c r="J187" i="40"/>
  <c r="J186" i="40"/>
  <c r="J185" i="40"/>
  <c r="J184" i="40"/>
  <c r="J183" i="40"/>
  <c r="J182" i="40"/>
  <c r="J181" i="40"/>
  <c r="J180" i="40"/>
  <c r="J179" i="40"/>
  <c r="J178" i="40"/>
  <c r="J177" i="40"/>
  <c r="J176" i="40"/>
  <c r="J175" i="40"/>
  <c r="J174" i="40"/>
  <c r="J173" i="40"/>
  <c r="J172" i="40"/>
  <c r="J171" i="40"/>
  <c r="J170" i="40"/>
  <c r="J169" i="40"/>
  <c r="J168" i="40"/>
  <c r="J167" i="40"/>
  <c r="J166" i="40"/>
  <c r="J165" i="40"/>
  <c r="J164" i="40"/>
  <c r="J163" i="40"/>
  <c r="J162" i="40"/>
  <c r="J161" i="40"/>
  <c r="J160" i="40"/>
  <c r="J159" i="40"/>
  <c r="J158" i="40"/>
  <c r="J157" i="40"/>
  <c r="J156" i="40"/>
  <c r="J155" i="40"/>
  <c r="J154" i="40"/>
  <c r="J153" i="40"/>
  <c r="J152" i="40"/>
  <c r="J151" i="40"/>
  <c r="J150" i="40"/>
  <c r="J149" i="40"/>
  <c r="J148" i="40"/>
  <c r="J147" i="40"/>
  <c r="J146" i="40"/>
  <c r="J145" i="40"/>
  <c r="J144" i="40"/>
  <c r="J143" i="40"/>
  <c r="J142" i="40"/>
  <c r="J141" i="40"/>
  <c r="J140" i="40"/>
  <c r="J139" i="40"/>
  <c r="J138" i="40"/>
  <c r="J137" i="40"/>
  <c r="J136" i="40"/>
  <c r="J135" i="40"/>
  <c r="J134" i="40"/>
  <c r="J133" i="40"/>
  <c r="J132" i="40"/>
  <c r="J131" i="40"/>
  <c r="J130" i="40"/>
  <c r="J129" i="40"/>
  <c r="J128" i="40"/>
  <c r="J127" i="40"/>
  <c r="J126" i="40"/>
  <c r="J125" i="40"/>
  <c r="J124" i="40"/>
  <c r="J123" i="40"/>
  <c r="J122" i="40"/>
  <c r="J121" i="40"/>
  <c r="J120" i="40"/>
  <c r="G119" i="40"/>
  <c r="G118" i="40"/>
  <c r="J118" i="40" s="1"/>
  <c r="G117" i="40"/>
  <c r="G116" i="40"/>
  <c r="G115" i="40"/>
  <c r="J115" i="40" s="1"/>
  <c r="G114" i="40"/>
  <c r="J114" i="40" s="1"/>
  <c r="G113" i="40"/>
  <c r="J112" i="40"/>
  <c r="J111" i="40"/>
  <c r="J110" i="40"/>
  <c r="J109" i="40"/>
  <c r="J108" i="40"/>
  <c r="K227" i="43" s="1"/>
  <c r="L227" i="43" s="1"/>
  <c r="J107" i="40"/>
  <c r="K209" i="43" s="1"/>
  <c r="L209" i="43" s="1"/>
  <c r="G106" i="40"/>
  <c r="J106" i="40" s="1"/>
  <c r="G105" i="40"/>
  <c r="G104" i="40"/>
  <c r="J103" i="40"/>
  <c r="J102" i="40"/>
  <c r="J101" i="40"/>
  <c r="J100" i="40"/>
  <c r="J99" i="40"/>
  <c r="J98" i="40"/>
  <c r="J97" i="40"/>
  <c r="J96" i="40"/>
  <c r="J95" i="40"/>
  <c r="J94" i="40"/>
  <c r="J93" i="40"/>
  <c r="J92" i="40"/>
  <c r="J91" i="40"/>
  <c r="G90" i="40"/>
  <c r="J90" i="40" s="1"/>
  <c r="G89" i="40"/>
  <c r="J88" i="40"/>
  <c r="G87" i="40"/>
  <c r="G86" i="40"/>
  <c r="G85" i="40"/>
  <c r="G84" i="40"/>
  <c r="J83" i="40"/>
  <c r="J82" i="40"/>
  <c r="J81" i="40"/>
  <c r="J80" i="40"/>
  <c r="J79" i="40"/>
  <c r="J78" i="40"/>
  <c r="G77" i="40"/>
  <c r="J77" i="40" s="1"/>
  <c r="J76" i="40"/>
  <c r="K288" i="42" s="1"/>
  <c r="L288" i="42" s="1"/>
  <c r="J75" i="40"/>
  <c r="K49" i="42" s="1"/>
  <c r="L49" i="42" s="1"/>
  <c r="J74" i="40"/>
  <c r="J73" i="40"/>
  <c r="J72" i="40"/>
  <c r="K92" i="43" s="1"/>
  <c r="J71" i="40"/>
  <c r="K73" i="43" s="1"/>
  <c r="L73" i="43" s="1"/>
  <c r="J70" i="40"/>
  <c r="J69" i="40"/>
  <c r="J68" i="40"/>
  <c r="G67" i="40"/>
  <c r="J66" i="40"/>
  <c r="J65" i="40"/>
  <c r="G64" i="40"/>
  <c r="J63" i="40"/>
  <c r="J62" i="40"/>
  <c r="J61" i="40"/>
  <c r="J60" i="40"/>
  <c r="J59" i="40"/>
  <c r="J58" i="40"/>
  <c r="J57" i="40"/>
  <c r="J56" i="40"/>
  <c r="G55" i="40"/>
  <c r="J55" i="40" s="1"/>
  <c r="J54" i="40"/>
  <c r="G53" i="40"/>
  <c r="J53" i="40" s="1"/>
  <c r="J52" i="40"/>
  <c r="G51" i="40"/>
  <c r="J51" i="40" s="1"/>
  <c r="J50" i="40"/>
  <c r="J49" i="40"/>
  <c r="J48" i="40"/>
  <c r="J47" i="40"/>
  <c r="J46" i="40"/>
  <c r="K132" i="43" s="1"/>
  <c r="L132" i="43" s="1"/>
  <c r="J45" i="40"/>
  <c r="J44" i="40"/>
  <c r="K16" i="43" s="1"/>
  <c r="L16" i="43" s="1"/>
  <c r="J43" i="40"/>
  <c r="J42" i="40"/>
  <c r="J41" i="40"/>
  <c r="J40" i="40"/>
  <c r="J39" i="40"/>
  <c r="J38" i="40"/>
  <c r="J37" i="40"/>
  <c r="J36" i="40"/>
  <c r="G35" i="40"/>
  <c r="J34" i="40"/>
  <c r="J33" i="40"/>
  <c r="J32" i="40"/>
  <c r="J31" i="40"/>
  <c r="J30" i="40"/>
  <c r="J29" i="40"/>
  <c r="J28" i="40"/>
  <c r="K111" i="43" s="1"/>
  <c r="L111" i="43" s="1"/>
  <c r="J27" i="40"/>
  <c r="J26" i="40"/>
  <c r="G25" i="40"/>
  <c r="J25" i="40" s="1"/>
  <c r="G24" i="40"/>
  <c r="J23" i="40"/>
  <c r="J16" i="40"/>
  <c r="J15" i="40"/>
  <c r="G14" i="40"/>
  <c r="J13" i="40"/>
  <c r="J12" i="40"/>
  <c r="J11" i="40"/>
  <c r="J10" i="40"/>
  <c r="J9" i="40"/>
  <c r="J166" i="20" l="1"/>
  <c r="Q442" i="20"/>
  <c r="R443" i="20" s="1"/>
  <c r="K976" i="47"/>
  <c r="J1016" i="47"/>
  <c r="K1016" i="47" s="1"/>
  <c r="K291" i="47"/>
  <c r="K63" i="42"/>
  <c r="L63" i="42" s="1"/>
  <c r="K103" i="42"/>
  <c r="L103" i="42" s="1"/>
  <c r="K71" i="42"/>
  <c r="L71" i="42" s="1"/>
  <c r="K111" i="42"/>
  <c r="L111" i="42" s="1"/>
  <c r="K62" i="42"/>
  <c r="L62" i="42" s="1"/>
  <c r="K102" i="42"/>
  <c r="L102" i="42" s="1"/>
  <c r="I88" i="41"/>
  <c r="M88" i="41" s="1"/>
  <c r="U92" i="41"/>
  <c r="I93" i="41" s="1"/>
  <c r="M93" i="41" s="1"/>
  <c r="I98" i="41"/>
  <c r="M98" i="41" s="1"/>
  <c r="G232" i="46"/>
  <c r="G447" i="46"/>
  <c r="G454" i="46" s="1"/>
  <c r="G813" i="46"/>
  <c r="G1508" i="46"/>
  <c r="G1550" i="46"/>
  <c r="G1630" i="46"/>
  <c r="J76" i="47"/>
  <c r="K76" i="47" s="1"/>
  <c r="J996" i="47"/>
  <c r="K996" i="47" s="1"/>
  <c r="H65" i="42"/>
  <c r="I65" i="42" s="1"/>
  <c r="I66" i="42" s="1"/>
  <c r="I74" i="42" s="1"/>
  <c r="I75" i="42" s="1"/>
  <c r="I76" i="42" s="1"/>
  <c r="H105" i="42"/>
  <c r="I105" i="42" s="1"/>
  <c r="I106" i="42" s="1"/>
  <c r="I114" i="42" s="1"/>
  <c r="I115" i="42" s="1"/>
  <c r="I116" i="42" s="1"/>
  <c r="K110" i="42"/>
  <c r="L110" i="42" s="1"/>
  <c r="K70" i="42"/>
  <c r="L70" i="42" s="1"/>
  <c r="G535" i="46"/>
  <c r="F885" i="46"/>
  <c r="G885" i="46" s="1"/>
  <c r="G1273" i="46"/>
  <c r="F1315" i="46"/>
  <c r="G1315" i="46" s="1"/>
  <c r="G1466" i="46"/>
  <c r="G1610" i="46"/>
  <c r="K548" i="47"/>
  <c r="K91" i="47"/>
  <c r="K119" i="47"/>
  <c r="K275" i="47"/>
  <c r="K316" i="47"/>
  <c r="J750" i="47"/>
  <c r="K750" i="47" s="1"/>
  <c r="K811" i="47"/>
  <c r="K813" i="47" s="1"/>
  <c r="K814" i="47" s="1"/>
  <c r="K815" i="47" s="1"/>
  <c r="K816" i="47" s="1"/>
  <c r="K104" i="42"/>
  <c r="L104" i="42" s="1"/>
  <c r="K64" i="42"/>
  <c r="L64" i="42" s="1"/>
  <c r="K109" i="42"/>
  <c r="L109" i="42" s="1"/>
  <c r="K69" i="42"/>
  <c r="L69" i="42" s="1"/>
  <c r="I90" i="41"/>
  <c r="M90" i="41" s="1"/>
  <c r="I96" i="41"/>
  <c r="M96" i="41" s="1"/>
  <c r="G408" i="46"/>
  <c r="G496" i="46"/>
  <c r="G999" i="46"/>
  <c r="G1128" i="46"/>
  <c r="G1134" i="46" s="1"/>
  <c r="G1135" i="46" s="1"/>
  <c r="G1136" i="46" s="1"/>
  <c r="G1137" i="46" s="1"/>
  <c r="G1376" i="46"/>
  <c r="G1589" i="46"/>
  <c r="K399" i="47"/>
  <c r="K997" i="47"/>
  <c r="I85" i="41"/>
  <c r="M85" i="41" s="1"/>
  <c r="G519" i="46"/>
  <c r="G1358" i="46"/>
  <c r="F1636" i="46"/>
  <c r="G1636" i="46" s="1"/>
  <c r="K543" i="47"/>
  <c r="J790" i="47"/>
  <c r="K790" i="47" s="1"/>
  <c r="K847" i="47"/>
  <c r="K869" i="47"/>
  <c r="K911" i="47"/>
  <c r="F551" i="20"/>
  <c r="F576" i="20" s="1"/>
  <c r="F606" i="20" s="1"/>
  <c r="F639" i="20" s="1"/>
  <c r="F682" i="20" s="1"/>
  <c r="F725" i="20" s="1"/>
  <c r="B342" i="11"/>
  <c r="M234" i="20"/>
  <c r="J312" i="20"/>
  <c r="L312" i="20"/>
  <c r="J277" i="20"/>
  <c r="G278" i="20"/>
  <c r="J235" i="20"/>
  <c r="G236" i="20"/>
  <c r="J205" i="20"/>
  <c r="L205" i="20"/>
  <c r="M133" i="20"/>
  <c r="G98" i="20"/>
  <c r="J97" i="20"/>
  <c r="L97" i="20"/>
  <c r="L29" i="20"/>
  <c r="M29" i="20" s="1"/>
  <c r="J346" i="20"/>
  <c r="M346" i="20" s="1"/>
  <c r="J215" i="20"/>
  <c r="M215" i="20" s="1"/>
  <c r="L216" i="20"/>
  <c r="M216" i="20" s="1"/>
  <c r="L99" i="20"/>
  <c r="M99" i="20" s="1"/>
  <c r="M198" i="20"/>
  <c r="L288" i="20"/>
  <c r="M288" i="20" s="1"/>
  <c r="G173" i="20"/>
  <c r="L166" i="20"/>
  <c r="M166" i="20" s="1"/>
  <c r="G139" i="51"/>
  <c r="J139" i="51" s="1"/>
  <c r="J280" i="20"/>
  <c r="M280" i="20" s="1"/>
  <c r="J221" i="51"/>
  <c r="L221" i="51"/>
  <c r="P29" i="51"/>
  <c r="J220" i="51"/>
  <c r="L220" i="51"/>
  <c r="G299" i="20"/>
  <c r="J299" i="20" s="1"/>
  <c r="G310" i="51"/>
  <c r="G355" i="20"/>
  <c r="G369" i="51"/>
  <c r="J323" i="51"/>
  <c r="O361" i="51" s="1"/>
  <c r="L323" i="51"/>
  <c r="P361" i="51" s="1"/>
  <c r="J94" i="51"/>
  <c r="L94" i="51"/>
  <c r="J35" i="51"/>
  <c r="L35" i="51"/>
  <c r="J93" i="51"/>
  <c r="L93" i="51"/>
  <c r="J43" i="51"/>
  <c r="L43" i="51"/>
  <c r="J290" i="51"/>
  <c r="L290" i="51"/>
  <c r="O29" i="51"/>
  <c r="G301" i="20"/>
  <c r="G312" i="51"/>
  <c r="G46" i="20"/>
  <c r="G46" i="51"/>
  <c r="M184" i="20"/>
  <c r="J131" i="51"/>
  <c r="L131" i="51"/>
  <c r="J65" i="51"/>
  <c r="L65" i="51"/>
  <c r="J291" i="51"/>
  <c r="L291" i="51"/>
  <c r="L34" i="51"/>
  <c r="J34" i="51"/>
  <c r="G61" i="20"/>
  <c r="G61" i="51"/>
  <c r="J178" i="51"/>
  <c r="L178" i="51"/>
  <c r="G77" i="51"/>
  <c r="G80" i="20"/>
  <c r="J286" i="51"/>
  <c r="L286" i="51"/>
  <c r="L38" i="51"/>
  <c r="J38" i="51"/>
  <c r="J51" i="51"/>
  <c r="L51" i="51"/>
  <c r="L368" i="51"/>
  <c r="J368" i="51"/>
  <c r="L42" i="51"/>
  <c r="J42" i="51"/>
  <c r="J137" i="51"/>
  <c r="L137" i="51"/>
  <c r="L245" i="20"/>
  <c r="M245" i="20" s="1"/>
  <c r="L277" i="20"/>
  <c r="M318" i="20"/>
  <c r="J95" i="51"/>
  <c r="L95" i="51"/>
  <c r="J252" i="51"/>
  <c r="L252" i="51"/>
  <c r="J249" i="51"/>
  <c r="L249" i="51"/>
  <c r="J289" i="51"/>
  <c r="L289" i="51"/>
  <c r="M284" i="20"/>
  <c r="J299" i="51"/>
  <c r="L299" i="51"/>
  <c r="M356" i="20"/>
  <c r="U170" i="11"/>
  <c r="G179" i="51" s="1"/>
  <c r="L359" i="20"/>
  <c r="J359" i="20"/>
  <c r="L93" i="45"/>
  <c r="L50" i="44"/>
  <c r="L53" i="44"/>
  <c r="L68" i="44"/>
  <c r="L13" i="44"/>
  <c r="I113" i="43"/>
  <c r="I86" i="43"/>
  <c r="I229" i="43"/>
  <c r="I133" i="43"/>
  <c r="I248" i="43"/>
  <c r="I218" i="42"/>
  <c r="I264" i="42"/>
  <c r="I221" i="42"/>
  <c r="I175" i="42"/>
  <c r="I223" i="42"/>
  <c r="I89" i="42"/>
  <c r="I92" i="42" s="1"/>
  <c r="I269" i="42"/>
  <c r="I51" i="42"/>
  <c r="I172" i="42"/>
  <c r="I177" i="42"/>
  <c r="I267" i="42"/>
  <c r="M169" i="20"/>
  <c r="F214" i="20"/>
  <c r="F483" i="20" s="1"/>
  <c r="F90" i="20"/>
  <c r="F123" i="20"/>
  <c r="F102" i="20"/>
  <c r="U83" i="11"/>
  <c r="F84" i="11"/>
  <c r="G63" i="11"/>
  <c r="U63" i="11" s="1"/>
  <c r="U62" i="11"/>
  <c r="B664" i="20"/>
  <c r="B632" i="11" s="1"/>
  <c r="B631" i="11"/>
  <c r="B299" i="11"/>
  <c r="B492" i="20"/>
  <c r="B470" i="11" s="1"/>
  <c r="B469" i="11"/>
  <c r="B265" i="20"/>
  <c r="B255" i="11" s="1"/>
  <c r="B562" i="20"/>
  <c r="B536" i="11" s="1"/>
  <c r="B191" i="20"/>
  <c r="B184" i="11"/>
  <c r="B338" i="20"/>
  <c r="B324" i="11" s="1"/>
  <c r="B386" i="11"/>
  <c r="B695" i="20"/>
  <c r="B661" i="11" s="1"/>
  <c r="B385" i="20"/>
  <c r="B369" i="11" s="1"/>
  <c r="B368" i="11"/>
  <c r="B708" i="20"/>
  <c r="B674" i="11" s="1"/>
  <c r="B223" i="20"/>
  <c r="B215" i="11" s="1"/>
  <c r="B605" i="11"/>
  <c r="B588" i="20"/>
  <c r="B559" i="11"/>
  <c r="B460" i="20"/>
  <c r="B440" i="11" s="1"/>
  <c r="B343" i="11"/>
  <c r="B651" i="20"/>
  <c r="B618" i="11"/>
  <c r="B252" i="20"/>
  <c r="B241" i="11"/>
  <c r="B295" i="20"/>
  <c r="B282" i="11"/>
  <c r="B522" i="20"/>
  <c r="B497" i="11"/>
  <c r="B328" i="20"/>
  <c r="B313" i="11"/>
  <c r="B534" i="20"/>
  <c r="B509" i="11"/>
  <c r="B418" i="20"/>
  <c r="B400" i="11" s="1"/>
  <c r="B399" i="11"/>
  <c r="B618" i="20"/>
  <c r="B431" i="20"/>
  <c r="B412" i="11"/>
  <c r="B375" i="20"/>
  <c r="B359" i="11" s="1"/>
  <c r="B358" i="11"/>
  <c r="L203" i="20"/>
  <c r="J203" i="20"/>
  <c r="K131" i="43"/>
  <c r="L131" i="43" s="1"/>
  <c r="J113" i="40"/>
  <c r="M51" i="47"/>
  <c r="N51" i="47" s="1"/>
  <c r="I1609" i="46"/>
  <c r="J1609" i="46" s="1"/>
  <c r="I1354" i="46"/>
  <c r="J1354" i="46" s="1"/>
  <c r="I511" i="46"/>
  <c r="J511" i="46" s="1"/>
  <c r="I252" i="46"/>
  <c r="J252" i="46" s="1"/>
  <c r="I10" i="46"/>
  <c r="J10" i="46" s="1"/>
  <c r="I86" i="41"/>
  <c r="M86" i="41" s="1"/>
  <c r="K93" i="43"/>
  <c r="L93" i="43" s="1"/>
  <c r="H168" i="42"/>
  <c r="I168" i="42" s="1"/>
  <c r="I169" i="42" s="1"/>
  <c r="H10" i="42"/>
  <c r="I10" i="42" s="1"/>
  <c r="I11" i="42" s="1"/>
  <c r="I13" i="42" s="1"/>
  <c r="H51" i="43"/>
  <c r="I51" i="43" s="1"/>
  <c r="H260" i="42"/>
  <c r="I260" i="42" s="1"/>
  <c r="H45" i="42"/>
  <c r="I45" i="42" s="1"/>
  <c r="I46" i="42" s="1"/>
  <c r="I53" i="42" s="1"/>
  <c r="H30" i="42"/>
  <c r="I30" i="42" s="1"/>
  <c r="J84" i="40"/>
  <c r="J87" i="40"/>
  <c r="K246" i="42"/>
  <c r="L246" i="42" s="1"/>
  <c r="K154" i="42"/>
  <c r="L154" i="42" s="1"/>
  <c r="K200" i="42"/>
  <c r="L200" i="42" s="1"/>
  <c r="J105" i="40"/>
  <c r="I71" i="41"/>
  <c r="M71" i="41" s="1"/>
  <c r="K240" i="43"/>
  <c r="L240" i="43" s="1"/>
  <c r="K67" i="43"/>
  <c r="L67" i="43" s="1"/>
  <c r="K30" i="43"/>
  <c r="L30" i="43" s="1"/>
  <c r="K10" i="43"/>
  <c r="L10" i="43" s="1"/>
  <c r="K83" i="42"/>
  <c r="L83" i="42" s="1"/>
  <c r="K184" i="43"/>
  <c r="L184" i="43" s="1"/>
  <c r="K204" i="43"/>
  <c r="L204" i="43" s="1"/>
  <c r="K241" i="43"/>
  <c r="L241" i="43" s="1"/>
  <c r="K222" i="43"/>
  <c r="L222" i="43" s="1"/>
  <c r="K11" i="43"/>
  <c r="L11" i="43" s="1"/>
  <c r="K236" i="42"/>
  <c r="L236" i="42" s="1"/>
  <c r="K31" i="43"/>
  <c r="L31" i="43" s="1"/>
  <c r="K124" i="42"/>
  <c r="L124" i="42" s="1"/>
  <c r="K106" i="43"/>
  <c r="L106" i="43" s="1"/>
  <c r="K190" i="42"/>
  <c r="L190" i="42" s="1"/>
  <c r="K144" i="42"/>
  <c r="L144" i="42" s="1"/>
  <c r="K84" i="42"/>
  <c r="L84" i="42" s="1"/>
  <c r="J35" i="40"/>
  <c r="J64" i="40"/>
  <c r="J67" i="40"/>
  <c r="K150" i="42"/>
  <c r="L150" i="42" s="1"/>
  <c r="K242" i="42"/>
  <c r="L242" i="42" s="1"/>
  <c r="K129" i="42"/>
  <c r="K89" i="42"/>
  <c r="L89" i="42" s="1"/>
  <c r="J116" i="40"/>
  <c r="J119" i="40"/>
  <c r="M74" i="41"/>
  <c r="I87" i="41"/>
  <c r="I95" i="41"/>
  <c r="M95" i="41" s="1"/>
  <c r="I103" i="41"/>
  <c r="M103" i="41" s="1"/>
  <c r="J117" i="40"/>
  <c r="M519" i="47"/>
  <c r="N519" i="47" s="1"/>
  <c r="M1092" i="47"/>
  <c r="N1092" i="47" s="1"/>
  <c r="M248" i="47"/>
  <c r="N248" i="47" s="1"/>
  <c r="M208" i="47"/>
  <c r="N208" i="47" s="1"/>
  <c r="N49" i="45"/>
  <c r="O49" i="45" s="1"/>
  <c r="K202" i="43"/>
  <c r="L202" i="43" s="1"/>
  <c r="K239" i="43"/>
  <c r="L239" i="43" s="1"/>
  <c r="K143" i="43"/>
  <c r="L143" i="43" s="1"/>
  <c r="K104" i="43"/>
  <c r="L104" i="43" s="1"/>
  <c r="K211" i="42"/>
  <c r="L211" i="42" s="1"/>
  <c r="K257" i="42"/>
  <c r="L257" i="42" s="1"/>
  <c r="K42" i="42"/>
  <c r="L42" i="42" s="1"/>
  <c r="K281" i="42"/>
  <c r="L281" i="42" s="1"/>
  <c r="K22" i="42"/>
  <c r="L22" i="42" s="1"/>
  <c r="K165" i="42"/>
  <c r="L165" i="42" s="1"/>
  <c r="K130" i="43"/>
  <c r="L130" i="43" s="1"/>
  <c r="J86" i="40"/>
  <c r="J89" i="40"/>
  <c r="K268" i="42"/>
  <c r="L268" i="42" s="1"/>
  <c r="K222" i="42"/>
  <c r="K176" i="42"/>
  <c r="L176" i="42" s="1"/>
  <c r="M518" i="47"/>
  <c r="N518" i="47" s="1"/>
  <c r="I1329" i="46"/>
  <c r="J1329" i="46" s="1"/>
  <c r="M783" i="47"/>
  <c r="N783" i="47" s="1"/>
  <c r="M227" i="47"/>
  <c r="N227" i="47" s="1"/>
  <c r="I1351" i="46"/>
  <c r="J1351" i="46" s="1"/>
  <c r="I1194" i="46"/>
  <c r="J1194" i="46" s="1"/>
  <c r="I162" i="46"/>
  <c r="J162" i="46" s="1"/>
  <c r="I951" i="46"/>
  <c r="J951" i="46" s="1"/>
  <c r="I997" i="46"/>
  <c r="J997" i="46" s="1"/>
  <c r="I1171" i="46"/>
  <c r="J1171" i="46" s="1"/>
  <c r="N50" i="45"/>
  <c r="O50" i="45" s="1"/>
  <c r="I163" i="46"/>
  <c r="J163" i="46" s="1"/>
  <c r="I9" i="46"/>
  <c r="J9" i="46" s="1"/>
  <c r="I91" i="41"/>
  <c r="M91" i="41" s="1"/>
  <c r="I99" i="41"/>
  <c r="M99" i="41" s="1"/>
  <c r="I247" i="42"/>
  <c r="I261" i="42"/>
  <c r="I75" i="43"/>
  <c r="U185" i="41"/>
  <c r="N16" i="44"/>
  <c r="O16" i="44" s="1"/>
  <c r="L16" i="44"/>
  <c r="I155" i="42"/>
  <c r="U183" i="41"/>
  <c r="U187" i="41"/>
  <c r="I92" i="43"/>
  <c r="I94" i="43" s="1"/>
  <c r="L90" i="44"/>
  <c r="L15" i="44"/>
  <c r="G699" i="46"/>
  <c r="L92" i="44"/>
  <c r="L17" i="45"/>
  <c r="L75" i="45"/>
  <c r="N75" i="45"/>
  <c r="O75" i="45" s="1"/>
  <c r="I145" i="43"/>
  <c r="L94" i="45"/>
  <c r="N94" i="45"/>
  <c r="O94" i="45" s="1"/>
  <c r="L51" i="44"/>
  <c r="L69" i="44"/>
  <c r="L95" i="45"/>
  <c r="K35" i="45"/>
  <c r="L35" i="45" s="1"/>
  <c r="L36" i="45" s="1"/>
  <c r="L74" i="45"/>
  <c r="L112" i="45"/>
  <c r="F35" i="46"/>
  <c r="G35" i="46" s="1"/>
  <c r="F124" i="46"/>
  <c r="G165" i="46"/>
  <c r="F168" i="46"/>
  <c r="G211" i="46"/>
  <c r="G403" i="46"/>
  <c r="G410" i="46" s="1"/>
  <c r="G542" i="46"/>
  <c r="G544" i="46" s="1"/>
  <c r="G655" i="46"/>
  <c r="I654" i="46"/>
  <c r="J654" i="46" s="1"/>
  <c r="G791" i="46"/>
  <c r="G909" i="46"/>
  <c r="G911" i="46" s="1"/>
  <c r="G1084" i="46"/>
  <c r="G1086" i="46" s="1"/>
  <c r="I1084" i="46"/>
  <c r="J1084" i="46" s="1"/>
  <c r="L91" i="45"/>
  <c r="L97" i="45" s="1"/>
  <c r="L110" i="45"/>
  <c r="G230" i="46"/>
  <c r="G713" i="46"/>
  <c r="G886" i="46"/>
  <c r="L52" i="45"/>
  <c r="G13" i="46"/>
  <c r="G55" i="46"/>
  <c r="G257" i="46"/>
  <c r="G512" i="46"/>
  <c r="G521" i="46" s="1"/>
  <c r="G558" i="46"/>
  <c r="F936" i="46"/>
  <c r="G936" i="46" s="1"/>
  <c r="G934" i="46"/>
  <c r="G937" i="46" s="1"/>
  <c r="G1027" i="46"/>
  <c r="G319" i="46"/>
  <c r="G468" i="46"/>
  <c r="G983" i="46"/>
  <c r="G1198" i="46"/>
  <c r="G1442" i="46"/>
  <c r="K890" i="47"/>
  <c r="G953" i="46"/>
  <c r="G1223" i="46"/>
  <c r="G1248" i="46"/>
  <c r="G1505" i="46"/>
  <c r="G1592" i="46"/>
  <c r="K37" i="47"/>
  <c r="K92" i="47"/>
  <c r="K93" i="47" s="1"/>
  <c r="K156" i="47"/>
  <c r="K175" i="47"/>
  <c r="K253" i="47"/>
  <c r="K708" i="47"/>
  <c r="K710" i="47" s="1"/>
  <c r="K728" i="47"/>
  <c r="K746" i="47"/>
  <c r="K827" i="47"/>
  <c r="J851" i="47"/>
  <c r="K851" i="47" s="1"/>
  <c r="J1037" i="47"/>
  <c r="K1037" i="47" s="1"/>
  <c r="K1119" i="47"/>
  <c r="K1121" i="47" s="1"/>
  <c r="K1199" i="47"/>
  <c r="K1219" i="47"/>
  <c r="K1239" i="47"/>
  <c r="K1259" i="47"/>
  <c r="G976" i="46"/>
  <c r="G1022" i="46"/>
  <c r="G1041" i="46"/>
  <c r="G1102" i="46"/>
  <c r="G1275" i="46"/>
  <c r="F1294" i="46"/>
  <c r="G1294" i="46" s="1"/>
  <c r="G1295" i="46" s="1"/>
  <c r="G1333" i="46"/>
  <c r="F1337" i="46"/>
  <c r="G1337" i="46" s="1"/>
  <c r="G1338" i="46" s="1"/>
  <c r="G1487" i="46"/>
  <c r="G1529" i="46"/>
  <c r="G1552" i="46"/>
  <c r="K72" i="47"/>
  <c r="K77" i="47"/>
  <c r="K98" i="47"/>
  <c r="K157" i="47"/>
  <c r="K159" i="47" s="1"/>
  <c r="K172" i="47"/>
  <c r="K192" i="47"/>
  <c r="J235" i="47"/>
  <c r="K235" i="47" s="1"/>
  <c r="K236" i="47" s="1"/>
  <c r="K311" i="47"/>
  <c r="K353" i="47"/>
  <c r="K360" i="47" s="1"/>
  <c r="K457" i="47"/>
  <c r="K459" i="47" s="1"/>
  <c r="K749" i="47"/>
  <c r="K955" i="47"/>
  <c r="J1140" i="47"/>
  <c r="K1140" i="47" s="1"/>
  <c r="K1141" i="47" s="1"/>
  <c r="G1360" i="46"/>
  <c r="G1468" i="46"/>
  <c r="G1484" i="46"/>
  <c r="G1510" i="46"/>
  <c r="K358" i="47"/>
  <c r="K564" i="47"/>
  <c r="K1116" i="47"/>
  <c r="G1594" i="46"/>
  <c r="K153" i="47"/>
  <c r="K377" i="47"/>
  <c r="K455" i="47"/>
  <c r="K525" i="47"/>
  <c r="K726" i="47"/>
  <c r="K935" i="47"/>
  <c r="K91" i="42"/>
  <c r="L91" i="42" s="1"/>
  <c r="K131" i="42"/>
  <c r="L131" i="42" s="1"/>
  <c r="K243" i="42"/>
  <c r="L243" i="42" s="1"/>
  <c r="K197" i="42"/>
  <c r="L197" i="42" s="1"/>
  <c r="K151" i="42"/>
  <c r="L151" i="42" s="1"/>
  <c r="M75" i="41"/>
  <c r="P83" i="41"/>
  <c r="S83" i="41" s="1"/>
  <c r="S82" i="41"/>
  <c r="I222" i="42"/>
  <c r="L222" i="42"/>
  <c r="U75" i="41"/>
  <c r="I76" i="41" s="1"/>
  <c r="M76" i="41" s="1"/>
  <c r="U79" i="41"/>
  <c r="I80" i="41" s="1"/>
  <c r="M80" i="41" s="1"/>
  <c r="F1402" i="46"/>
  <c r="G1402" i="46" s="1"/>
  <c r="I1401" i="46"/>
  <c r="J1401" i="46" s="1"/>
  <c r="G1401" i="46"/>
  <c r="G1403" i="46" s="1"/>
  <c r="I52" i="43"/>
  <c r="N34" i="44"/>
  <c r="O34" i="44" s="1"/>
  <c r="U76" i="41"/>
  <c r="I77" i="41" s="1"/>
  <c r="M77" i="41" s="1"/>
  <c r="U80" i="41"/>
  <c r="I81" i="41" s="1"/>
  <c r="M81" i="41" s="1"/>
  <c r="I1252" i="46"/>
  <c r="J1252" i="46" s="1"/>
  <c r="M1160" i="47"/>
  <c r="N1160" i="47" s="1"/>
  <c r="M872" i="47"/>
  <c r="N872" i="47" s="1"/>
  <c r="M749" i="47"/>
  <c r="N749" i="47" s="1"/>
  <c r="M1057" i="47"/>
  <c r="N1057" i="47" s="1"/>
  <c r="M893" i="47"/>
  <c r="N893" i="47" s="1"/>
  <c r="M546" i="47"/>
  <c r="N546" i="47" s="1"/>
  <c r="M35" i="47"/>
  <c r="N35" i="47" s="1"/>
  <c r="M1181" i="47"/>
  <c r="N1181" i="47" s="1"/>
  <c r="M314" i="47"/>
  <c r="N314" i="47" s="1"/>
  <c r="N15" i="45"/>
  <c r="O15" i="45" s="1"/>
  <c r="M294" i="47"/>
  <c r="N294" i="47" s="1"/>
  <c r="M15" i="47"/>
  <c r="N15" i="47" s="1"/>
  <c r="M850" i="47"/>
  <c r="N850" i="47" s="1"/>
  <c r="M55" i="47"/>
  <c r="N55" i="47" s="1"/>
  <c r="M525" i="47"/>
  <c r="N525" i="47" s="1"/>
  <c r="L129" i="42"/>
  <c r="I129" i="42"/>
  <c r="I132" i="42" s="1"/>
  <c r="I176" i="42"/>
  <c r="I178" i="42" s="1"/>
  <c r="I201" i="42"/>
  <c r="I268" i="42"/>
  <c r="I270" i="42" s="1"/>
  <c r="L72" i="45"/>
  <c r="L104" i="40"/>
  <c r="J104" i="40"/>
  <c r="U78" i="41"/>
  <c r="I79" i="41" s="1"/>
  <c r="M79" i="41" s="1"/>
  <c r="G522" i="46"/>
  <c r="G523" i="46" s="1"/>
  <c r="G524" i="46" s="1"/>
  <c r="I979" i="46"/>
  <c r="J979" i="46" s="1"/>
  <c r="I515" i="46"/>
  <c r="J515" i="46" s="1"/>
  <c r="I343" i="46"/>
  <c r="J343" i="46" s="1"/>
  <c r="I276" i="46"/>
  <c r="J276" i="46" s="1"/>
  <c r="M1056" i="47"/>
  <c r="N1056" i="47" s="1"/>
  <c r="M1159" i="47"/>
  <c r="N1159" i="47" s="1"/>
  <c r="K174" i="42"/>
  <c r="L174" i="42" s="1"/>
  <c r="K266" i="42"/>
  <c r="L266" i="42" s="1"/>
  <c r="K361" i="47"/>
  <c r="K362" i="47" s="1"/>
  <c r="K363" i="47" s="1"/>
  <c r="H185" i="43"/>
  <c r="I185" i="43" s="1"/>
  <c r="I186" i="43" s="1"/>
  <c r="H88" i="43"/>
  <c r="I88" i="43" s="1"/>
  <c r="H32" i="43"/>
  <c r="I32" i="43" s="1"/>
  <c r="I33" i="43" s="1"/>
  <c r="H242" i="43"/>
  <c r="I242" i="43" s="1"/>
  <c r="I243" i="43" s="1"/>
  <c r="H69" i="43"/>
  <c r="H12" i="43"/>
  <c r="I12" i="43" s="1"/>
  <c r="I13" i="43" s="1"/>
  <c r="H85" i="42"/>
  <c r="I85" i="42" s="1"/>
  <c r="I86" i="42" s="1"/>
  <c r="H205" i="43"/>
  <c r="I205" i="43" s="1"/>
  <c r="I206" i="43" s="1"/>
  <c r="I212" i="43" s="1"/>
  <c r="H126" i="43"/>
  <c r="I126" i="43" s="1"/>
  <c r="I127" i="43" s="1"/>
  <c r="I135" i="43" s="1"/>
  <c r="H25" i="42"/>
  <c r="I25" i="42" s="1"/>
  <c r="I26" i="42" s="1"/>
  <c r="J14" i="40"/>
  <c r="H165" i="43"/>
  <c r="I165" i="43" s="1"/>
  <c r="I166" i="43" s="1"/>
  <c r="H223" i="43"/>
  <c r="I223" i="43" s="1"/>
  <c r="I224" i="43" s="1"/>
  <c r="I231" i="43" s="1"/>
  <c r="H107" i="43"/>
  <c r="I107" i="43" s="1"/>
  <c r="I108" i="43" s="1"/>
  <c r="I115" i="43" s="1"/>
  <c r="H237" i="42"/>
  <c r="I237" i="42" s="1"/>
  <c r="I238" i="42" s="1"/>
  <c r="I249" i="42" s="1"/>
  <c r="H191" i="42"/>
  <c r="I191" i="42" s="1"/>
  <c r="I192" i="42" s="1"/>
  <c r="I203" i="42" s="1"/>
  <c r="H145" i="42"/>
  <c r="I145" i="42" s="1"/>
  <c r="I146" i="42" s="1"/>
  <c r="H125" i="42"/>
  <c r="I125" i="42" s="1"/>
  <c r="I126" i="42" s="1"/>
  <c r="H146" i="43"/>
  <c r="I146" i="43" s="1"/>
  <c r="I147" i="43" s="1"/>
  <c r="I154" i="43" s="1"/>
  <c r="K265" i="42"/>
  <c r="L265" i="42" s="1"/>
  <c r="K219" i="42"/>
  <c r="L219" i="42" s="1"/>
  <c r="K173" i="42"/>
  <c r="L173" i="42" s="1"/>
  <c r="K90" i="42"/>
  <c r="L90" i="42" s="1"/>
  <c r="K130" i="42"/>
  <c r="L130" i="42" s="1"/>
  <c r="J85" i="40"/>
  <c r="I1650" i="46"/>
  <c r="J1650" i="46" s="1"/>
  <c r="I1607" i="46"/>
  <c r="J1607" i="46" s="1"/>
  <c r="I1120" i="46"/>
  <c r="J1120" i="46" s="1"/>
  <c r="I1099" i="46"/>
  <c r="J1099" i="46" s="1"/>
  <c r="I1078" i="46"/>
  <c r="J1078" i="46" s="1"/>
  <c r="I1057" i="46"/>
  <c r="J1057" i="46" s="1"/>
  <c r="I731" i="46"/>
  <c r="J731" i="46" s="1"/>
  <c r="I668" i="46"/>
  <c r="J668" i="46" s="1"/>
  <c r="I601" i="46"/>
  <c r="J601" i="46" s="1"/>
  <c r="I358" i="46"/>
  <c r="J358" i="46" s="1"/>
  <c r="I1373" i="46"/>
  <c r="J1373" i="46" s="1"/>
  <c r="I1330" i="46"/>
  <c r="J1330" i="46" s="1"/>
  <c r="I1287" i="46"/>
  <c r="J1287" i="46" s="1"/>
  <c r="I1245" i="46"/>
  <c r="J1245" i="46" s="1"/>
  <c r="I1145" i="46"/>
  <c r="J1145" i="46" s="1"/>
  <c r="I996" i="46"/>
  <c r="J996" i="46" s="1"/>
  <c r="I903" i="46"/>
  <c r="J903" i="46" s="1"/>
  <c r="I853" i="46"/>
  <c r="J853" i="46" s="1"/>
  <c r="I804" i="46"/>
  <c r="J804" i="46" s="1"/>
  <c r="I710" i="46"/>
  <c r="J710" i="46" s="1"/>
  <c r="I532" i="46"/>
  <c r="J532" i="46" s="1"/>
  <c r="I509" i="46"/>
  <c r="J509" i="46" s="1"/>
  <c r="I465" i="46"/>
  <c r="J465" i="46" s="1"/>
  <c r="I444" i="46"/>
  <c r="J444" i="46" s="1"/>
  <c r="I400" i="46"/>
  <c r="J400" i="46" s="1"/>
  <c r="I379" i="46"/>
  <c r="J379" i="46" s="1"/>
  <c r="I337" i="46"/>
  <c r="J337" i="46" s="1"/>
  <c r="I1628" i="46"/>
  <c r="J1628" i="46" s="1"/>
  <c r="I1586" i="46"/>
  <c r="J1586" i="46" s="1"/>
  <c r="I1481" i="46"/>
  <c r="J1481" i="46" s="1"/>
  <c r="I1460" i="46"/>
  <c r="J1460" i="46" s="1"/>
  <c r="I1170" i="46"/>
  <c r="J1170" i="46" s="1"/>
  <c r="I1019" i="46"/>
  <c r="J1019" i="46" s="1"/>
  <c r="I928" i="46"/>
  <c r="J928" i="46" s="1"/>
  <c r="I827" i="46"/>
  <c r="J827" i="46" s="1"/>
  <c r="I781" i="46"/>
  <c r="J781" i="46" s="1"/>
  <c r="I421" i="46"/>
  <c r="J421" i="46" s="1"/>
  <c r="I316" i="46"/>
  <c r="J316" i="46" s="1"/>
  <c r="I1439" i="46"/>
  <c r="J1439" i="46" s="1"/>
  <c r="I1394" i="46"/>
  <c r="J1394" i="46" s="1"/>
  <c r="I1352" i="46"/>
  <c r="J1352" i="46" s="1"/>
  <c r="I1308" i="46"/>
  <c r="J1308" i="46" s="1"/>
  <c r="I1544" i="46"/>
  <c r="J1544" i="46" s="1"/>
  <c r="I1267" i="46"/>
  <c r="J1267" i="46" s="1"/>
  <c r="I973" i="46"/>
  <c r="J973" i="46" s="1"/>
  <c r="I756" i="46"/>
  <c r="J756" i="46" s="1"/>
  <c r="I624" i="46"/>
  <c r="J624" i="46" s="1"/>
  <c r="I486" i="46"/>
  <c r="J486" i="46" s="1"/>
  <c r="I1523" i="46"/>
  <c r="J1523" i="46" s="1"/>
  <c r="I1502" i="46"/>
  <c r="J1502" i="46" s="1"/>
  <c r="I1195" i="46"/>
  <c r="J1195" i="46" s="1"/>
  <c r="I878" i="46"/>
  <c r="J878" i="46" s="1"/>
  <c r="I555" i="46"/>
  <c r="J555" i="46" s="1"/>
  <c r="I1417" i="46"/>
  <c r="J1417" i="46" s="1"/>
  <c r="I950" i="46"/>
  <c r="J950" i="46" s="1"/>
  <c r="I647" i="46"/>
  <c r="J647" i="46" s="1"/>
  <c r="I578" i="46"/>
  <c r="J578" i="46" s="1"/>
  <c r="I1565" i="46"/>
  <c r="J1565" i="46" s="1"/>
  <c r="I1220" i="46"/>
  <c r="J1220" i="46" s="1"/>
  <c r="I689" i="46"/>
  <c r="J689" i="46" s="1"/>
  <c r="N48" i="44"/>
  <c r="O48" i="44" s="1"/>
  <c r="N87" i="44"/>
  <c r="O87" i="44" s="1"/>
  <c r="N29" i="44"/>
  <c r="O29" i="44" s="1"/>
  <c r="N10" i="44"/>
  <c r="O10" i="44" s="1"/>
  <c r="N68" i="44"/>
  <c r="O68" i="44" s="1"/>
  <c r="U77" i="41"/>
  <c r="I78" i="41" s="1"/>
  <c r="M78" i="41" s="1"/>
  <c r="U81" i="41"/>
  <c r="I82" i="41" s="1"/>
  <c r="M87" i="41"/>
  <c r="K31" i="42"/>
  <c r="L31" i="42" s="1"/>
  <c r="K196" i="42"/>
  <c r="L196" i="42" s="1"/>
  <c r="H214" i="42"/>
  <c r="I214" i="42" s="1"/>
  <c r="I215" i="42" s="1"/>
  <c r="K220" i="42"/>
  <c r="L220" i="42" s="1"/>
  <c r="H284" i="42"/>
  <c r="I284" i="42" s="1"/>
  <c r="I285" i="42" s="1"/>
  <c r="I291" i="42" s="1"/>
  <c r="I89" i="43"/>
  <c r="F58" i="46"/>
  <c r="G58" i="46" s="1"/>
  <c r="G57" i="46"/>
  <c r="G411" i="46"/>
  <c r="G412" i="46" s="1"/>
  <c r="G413" i="46" s="1"/>
  <c r="K203" i="43"/>
  <c r="L203" i="43" s="1"/>
  <c r="K124" i="43"/>
  <c r="L124" i="43" s="1"/>
  <c r="K105" i="43"/>
  <c r="L105" i="43" s="1"/>
  <c r="K221" i="43"/>
  <c r="L221" i="43" s="1"/>
  <c r="H170" i="43"/>
  <c r="I170" i="43" s="1"/>
  <c r="I172" i="43" s="1"/>
  <c r="H55" i="43"/>
  <c r="I55" i="43" s="1"/>
  <c r="I56" i="43" s="1"/>
  <c r="M1175" i="47"/>
  <c r="N1175" i="47" s="1"/>
  <c r="M1051" i="47"/>
  <c r="N1051" i="47" s="1"/>
  <c r="M1154" i="47"/>
  <c r="N1154" i="47" s="1"/>
  <c r="M1134" i="47"/>
  <c r="N1134" i="47" s="1"/>
  <c r="M1030" i="47"/>
  <c r="N1030" i="47" s="1"/>
  <c r="M1009" i="47"/>
  <c r="N1009" i="47" s="1"/>
  <c r="M990" i="47"/>
  <c r="N990" i="47" s="1"/>
  <c r="M950" i="47"/>
  <c r="N950" i="47" s="1"/>
  <c r="M763" i="47"/>
  <c r="N763" i="47" s="1"/>
  <c r="M682" i="47"/>
  <c r="N682" i="47" s="1"/>
  <c r="M1256" i="47"/>
  <c r="N1256" i="47" s="1"/>
  <c r="M1216" i="47"/>
  <c r="N1216" i="47" s="1"/>
  <c r="M804" i="47"/>
  <c r="N804" i="47" s="1"/>
  <c r="M642" i="47"/>
  <c r="N642" i="47" s="1"/>
  <c r="M622" i="47"/>
  <c r="N622" i="47" s="1"/>
  <c r="M602" i="47"/>
  <c r="N602" i="47" s="1"/>
  <c r="M582" i="47"/>
  <c r="N582" i="47" s="1"/>
  <c r="M392" i="47"/>
  <c r="N392" i="47" s="1"/>
  <c r="M371" i="47"/>
  <c r="N371" i="47" s="1"/>
  <c r="M49" i="47"/>
  <c r="N49" i="47" s="1"/>
  <c r="M29" i="47"/>
  <c r="N29" i="47" s="1"/>
  <c r="M9" i="47"/>
  <c r="N9" i="47" s="1"/>
  <c r="M1072" i="47"/>
  <c r="N1072" i="47" s="1"/>
  <c r="M844" i="47"/>
  <c r="N844" i="47" s="1"/>
  <c r="M561" i="47"/>
  <c r="N561" i="47" s="1"/>
  <c r="M472" i="47"/>
  <c r="N472" i="47" s="1"/>
  <c r="M432" i="47"/>
  <c r="N432" i="47" s="1"/>
  <c r="M169" i="47"/>
  <c r="N169" i="47" s="1"/>
  <c r="M111" i="47"/>
  <c r="N111" i="47" s="1"/>
  <c r="M1236" i="47"/>
  <c r="N1236" i="47" s="1"/>
  <c r="M1113" i="47"/>
  <c r="N1113" i="47" s="1"/>
  <c r="M662" i="47"/>
  <c r="N662" i="47" s="1"/>
  <c r="M350" i="47"/>
  <c r="N350" i="47" s="1"/>
  <c r="M308" i="47"/>
  <c r="N308" i="47" s="1"/>
  <c r="M228" i="47"/>
  <c r="N228" i="47" s="1"/>
  <c r="M131" i="47"/>
  <c r="N131" i="47" s="1"/>
  <c r="M69" i="47"/>
  <c r="N69" i="47" s="1"/>
  <c r="M929" i="47"/>
  <c r="N929" i="47" s="1"/>
  <c r="M723" i="47"/>
  <c r="N723" i="47" s="1"/>
  <c r="M412" i="47"/>
  <c r="N412" i="47" s="1"/>
  <c r="M329" i="47"/>
  <c r="N329" i="47" s="1"/>
  <c r="N29" i="45"/>
  <c r="O29" i="45" s="1"/>
  <c r="M970" i="47"/>
  <c r="N970" i="47" s="1"/>
  <c r="M908" i="47"/>
  <c r="N908" i="47" s="1"/>
  <c r="M824" i="47"/>
  <c r="N824" i="47" s="1"/>
  <c r="M189" i="47"/>
  <c r="N189" i="47" s="1"/>
  <c r="M743" i="47"/>
  <c r="N743" i="47" s="1"/>
  <c r="M540" i="47"/>
  <c r="N540" i="47" s="1"/>
  <c r="M268" i="47"/>
  <c r="N268" i="47" s="1"/>
  <c r="M784" i="47"/>
  <c r="N784" i="47" s="1"/>
  <c r="M288" i="47"/>
  <c r="N288" i="47" s="1"/>
  <c r="M90" i="47"/>
  <c r="N90" i="47" s="1"/>
  <c r="M1196" i="47"/>
  <c r="N1196" i="47" s="1"/>
  <c r="M702" i="47"/>
  <c r="N702" i="47" s="1"/>
  <c r="N88" i="45"/>
  <c r="O88" i="45" s="1"/>
  <c r="M887" i="47"/>
  <c r="N887" i="47" s="1"/>
  <c r="M866" i="47"/>
  <c r="N866" i="47" s="1"/>
  <c r="N69" i="45"/>
  <c r="O69" i="45" s="1"/>
  <c r="N9" i="45"/>
  <c r="O9" i="45" s="1"/>
  <c r="M498" i="47"/>
  <c r="N498" i="47" s="1"/>
  <c r="M74" i="47"/>
  <c r="N74" i="47" s="1"/>
  <c r="K166" i="42"/>
  <c r="L166" i="42" s="1"/>
  <c r="K212" i="42"/>
  <c r="L212" i="42" s="1"/>
  <c r="K282" i="42"/>
  <c r="L282" i="42" s="1"/>
  <c r="K37" i="43"/>
  <c r="L37" i="43" s="1"/>
  <c r="G68" i="43"/>
  <c r="I67" i="43"/>
  <c r="G66" i="43"/>
  <c r="L92" i="43"/>
  <c r="K144" i="43"/>
  <c r="L144" i="43" s="1"/>
  <c r="N113" i="45"/>
  <c r="O113" i="45" s="1"/>
  <c r="G734" i="46"/>
  <c r="M150" i="47"/>
  <c r="N150" i="47" s="1"/>
  <c r="K251" i="47"/>
  <c r="K145" i="43"/>
  <c r="L145" i="43" s="1"/>
  <c r="K68" i="43"/>
  <c r="K50" i="43"/>
  <c r="L50" i="43" s="1"/>
  <c r="J24" i="40"/>
  <c r="J202" i="40"/>
  <c r="K150" i="43" s="1"/>
  <c r="L150" i="43" s="1"/>
  <c r="J205" i="40"/>
  <c r="K169" i="43" s="1"/>
  <c r="L169" i="43" s="1"/>
  <c r="M1255" i="47"/>
  <c r="N1255" i="47" s="1"/>
  <c r="M1235" i="47"/>
  <c r="N1235" i="47" s="1"/>
  <c r="M1215" i="47"/>
  <c r="N1215" i="47" s="1"/>
  <c r="M1195" i="47"/>
  <c r="N1195" i="47" s="1"/>
  <c r="M1091" i="47"/>
  <c r="N1091" i="47" s="1"/>
  <c r="M1071" i="47"/>
  <c r="N1071" i="47" s="1"/>
  <c r="M1174" i="47"/>
  <c r="N1174" i="47" s="1"/>
  <c r="M1050" i="47"/>
  <c r="N1050" i="47" s="1"/>
  <c r="M1112" i="47"/>
  <c r="N1112" i="47" s="1"/>
  <c r="M989" i="47"/>
  <c r="N989" i="47" s="1"/>
  <c r="M928" i="47"/>
  <c r="N928" i="47" s="1"/>
  <c r="M865" i="47"/>
  <c r="N865" i="47" s="1"/>
  <c r="M742" i="47"/>
  <c r="N742" i="47" s="1"/>
  <c r="M701" i="47"/>
  <c r="N701" i="47" s="1"/>
  <c r="M491" i="47"/>
  <c r="N491" i="47" s="1"/>
  <c r="M471" i="47"/>
  <c r="N471" i="47" s="1"/>
  <c r="M451" i="47"/>
  <c r="N451" i="47" s="1"/>
  <c r="M431" i="47"/>
  <c r="N431" i="47" s="1"/>
  <c r="M411" i="47"/>
  <c r="N411" i="47" s="1"/>
  <c r="M287" i="47"/>
  <c r="N287" i="47" s="1"/>
  <c r="M267" i="47"/>
  <c r="N267" i="47" s="1"/>
  <c r="M247" i="47"/>
  <c r="N247" i="47" s="1"/>
  <c r="M89" i="47"/>
  <c r="N89" i="47" s="1"/>
  <c r="M68" i="47"/>
  <c r="N68" i="47" s="1"/>
  <c r="I1627" i="46"/>
  <c r="J1627" i="46" s="1"/>
  <c r="I1606" i="46"/>
  <c r="J1606" i="46" s="1"/>
  <c r="I1585" i="46"/>
  <c r="J1585" i="46" s="1"/>
  <c r="M1153" i="47"/>
  <c r="N1153" i="47" s="1"/>
  <c r="M1133" i="47"/>
  <c r="N1133" i="47" s="1"/>
  <c r="M969" i="47"/>
  <c r="N969" i="47" s="1"/>
  <c r="M661" i="47"/>
  <c r="N661" i="47" s="1"/>
  <c r="M621" i="47"/>
  <c r="N621" i="47" s="1"/>
  <c r="M349" i="47"/>
  <c r="N349" i="47" s="1"/>
  <c r="M168" i="47"/>
  <c r="N168" i="47" s="1"/>
  <c r="M130" i="47"/>
  <c r="N130" i="47" s="1"/>
  <c r="M110" i="47"/>
  <c r="N110" i="47" s="1"/>
  <c r="M8" i="47"/>
  <c r="N8" i="47" s="1"/>
  <c r="I1564" i="46"/>
  <c r="J1564" i="46" s="1"/>
  <c r="I1543" i="46"/>
  <c r="J1543" i="46" s="1"/>
  <c r="I1522" i="46"/>
  <c r="J1522" i="46" s="1"/>
  <c r="I1501" i="46"/>
  <c r="J1501" i="46" s="1"/>
  <c r="I1480" i="46"/>
  <c r="J1480" i="46" s="1"/>
  <c r="I1459" i="46"/>
  <c r="J1459" i="46" s="1"/>
  <c r="I1438" i="46"/>
  <c r="J1438" i="46" s="1"/>
  <c r="I825" i="46"/>
  <c r="J825" i="46" s="1"/>
  <c r="I803" i="46"/>
  <c r="J803" i="46" s="1"/>
  <c r="I755" i="46"/>
  <c r="J755" i="46" s="1"/>
  <c r="I623" i="46"/>
  <c r="J623" i="46" s="1"/>
  <c r="I531" i="46"/>
  <c r="J531" i="46" s="1"/>
  <c r="I508" i="46"/>
  <c r="J508" i="46" s="1"/>
  <c r="I443" i="46"/>
  <c r="J443" i="46" s="1"/>
  <c r="I378" i="46"/>
  <c r="J378" i="46" s="1"/>
  <c r="I206" i="46"/>
  <c r="J206" i="46" s="1"/>
  <c r="I183" i="46"/>
  <c r="J183" i="46" s="1"/>
  <c r="M1029" i="47"/>
  <c r="N1029" i="47" s="1"/>
  <c r="M907" i="47"/>
  <c r="N907" i="47" s="1"/>
  <c r="M641" i="47"/>
  <c r="N641" i="47" s="1"/>
  <c r="M581" i="47"/>
  <c r="N581" i="47" s="1"/>
  <c r="M560" i="47"/>
  <c r="N560" i="47" s="1"/>
  <c r="M307" i="47"/>
  <c r="N307" i="47" s="1"/>
  <c r="I1244" i="46"/>
  <c r="J1244" i="46" s="1"/>
  <c r="I1144" i="46"/>
  <c r="J1144" i="46" s="1"/>
  <c r="I1119" i="46"/>
  <c r="J1119" i="46" s="1"/>
  <c r="I1018" i="46"/>
  <c r="J1018" i="46" s="1"/>
  <c r="I995" i="46"/>
  <c r="J995" i="46" s="1"/>
  <c r="I464" i="46"/>
  <c r="J464" i="46" s="1"/>
  <c r="I399" i="46"/>
  <c r="J399" i="46" s="1"/>
  <c r="I227" i="46"/>
  <c r="J227" i="46" s="1"/>
  <c r="I140" i="46"/>
  <c r="J140" i="46" s="1"/>
  <c r="I8" i="46"/>
  <c r="J8" i="46" s="1"/>
  <c r="J20" i="46" s="1"/>
  <c r="N8" i="45"/>
  <c r="O8" i="45" s="1"/>
  <c r="N28" i="44"/>
  <c r="O28" i="44" s="1"/>
  <c r="M949" i="47"/>
  <c r="N949" i="47" s="1"/>
  <c r="M886" i="47"/>
  <c r="N886" i="47" s="1"/>
  <c r="M823" i="47"/>
  <c r="N823" i="47" s="1"/>
  <c r="M492" i="47"/>
  <c r="N492" i="47" s="1"/>
  <c r="M370" i="47"/>
  <c r="N370" i="47" s="1"/>
  <c r="M328" i="47"/>
  <c r="N328" i="47" s="1"/>
  <c r="I1169" i="46"/>
  <c r="J1169" i="46" s="1"/>
  <c r="I1038" i="46"/>
  <c r="J1038" i="46" s="1"/>
  <c r="I902" i="46"/>
  <c r="J902" i="46" s="1"/>
  <c r="I877" i="46"/>
  <c r="J877" i="46" s="1"/>
  <c r="I826" i="46"/>
  <c r="J826" i="46" s="1"/>
  <c r="I780" i="46"/>
  <c r="J780" i="46" s="1"/>
  <c r="I709" i="46"/>
  <c r="J709" i="46" s="1"/>
  <c r="I667" i="46"/>
  <c r="J667" i="46" s="1"/>
  <c r="I315" i="46"/>
  <c r="J315" i="46" s="1"/>
  <c r="I292" i="46"/>
  <c r="J292" i="46" s="1"/>
  <c r="I74" i="46"/>
  <c r="J74" i="46" s="1"/>
  <c r="N87" i="45"/>
  <c r="O87" i="45" s="1"/>
  <c r="N48" i="45"/>
  <c r="O48" i="45" s="1"/>
  <c r="M843" i="47"/>
  <c r="N843" i="47" s="1"/>
  <c r="M803" i="47"/>
  <c r="N803" i="47" s="1"/>
  <c r="M762" i="47"/>
  <c r="N762" i="47" s="1"/>
  <c r="M722" i="47"/>
  <c r="N722" i="47" s="1"/>
  <c r="M188" i="47"/>
  <c r="N188" i="47" s="1"/>
  <c r="M149" i="47"/>
  <c r="N149" i="47" s="1"/>
  <c r="M48" i="47"/>
  <c r="N48" i="47" s="1"/>
  <c r="M28" i="47"/>
  <c r="N28" i="47" s="1"/>
  <c r="I1649" i="46"/>
  <c r="J1649" i="46" s="1"/>
  <c r="M681" i="47"/>
  <c r="N681" i="47" s="1"/>
  <c r="I1416" i="46"/>
  <c r="J1416" i="46" s="1"/>
  <c r="I1372" i="46"/>
  <c r="J1372" i="46" s="1"/>
  <c r="I1077" i="46"/>
  <c r="J1077" i="46" s="1"/>
  <c r="I972" i="46"/>
  <c r="J972" i="46" s="1"/>
  <c r="I600" i="46"/>
  <c r="J600" i="46" s="1"/>
  <c r="I357" i="46"/>
  <c r="J357" i="46" s="1"/>
  <c r="I250" i="46"/>
  <c r="J250" i="46" s="1"/>
  <c r="I118" i="46"/>
  <c r="J118" i="46" s="1"/>
  <c r="M601" i="47"/>
  <c r="N601" i="47" s="1"/>
  <c r="M539" i="47"/>
  <c r="N539" i="47" s="1"/>
  <c r="M207" i="47"/>
  <c r="N207" i="47" s="1"/>
  <c r="I1393" i="46"/>
  <c r="J1393" i="46" s="1"/>
  <c r="I1307" i="46"/>
  <c r="J1307" i="46" s="1"/>
  <c r="I1266" i="46"/>
  <c r="J1266" i="46" s="1"/>
  <c r="I1219" i="46"/>
  <c r="J1219" i="46" s="1"/>
  <c r="I851" i="46"/>
  <c r="J851" i="46" s="1"/>
  <c r="I730" i="46"/>
  <c r="J730" i="46" s="1"/>
  <c r="I336" i="46"/>
  <c r="J336" i="46" s="1"/>
  <c r="I271" i="46"/>
  <c r="J271" i="46" s="1"/>
  <c r="M1008" i="47"/>
  <c r="N1008" i="47" s="1"/>
  <c r="M391" i="47"/>
  <c r="N391" i="47" s="1"/>
  <c r="I554" i="46"/>
  <c r="J554" i="46" s="1"/>
  <c r="N106" i="45"/>
  <c r="O106" i="45" s="1"/>
  <c r="N67" i="44"/>
  <c r="O67" i="44" s="1"/>
  <c r="N47" i="44"/>
  <c r="O47" i="44" s="1"/>
  <c r="I1056" i="46"/>
  <c r="J1056" i="46" s="1"/>
  <c r="I927" i="46"/>
  <c r="J927" i="46" s="1"/>
  <c r="I852" i="46"/>
  <c r="J852" i="46" s="1"/>
  <c r="I646" i="46"/>
  <c r="J646" i="46" s="1"/>
  <c r="I52" i="46"/>
  <c r="J52" i="46" s="1"/>
  <c r="I29" i="46"/>
  <c r="J29" i="46" s="1"/>
  <c r="N68" i="45"/>
  <c r="O68" i="45" s="1"/>
  <c r="M1155" i="47"/>
  <c r="N1155" i="47" s="1"/>
  <c r="M1135" i="47"/>
  <c r="N1135" i="47" s="1"/>
  <c r="M1031" i="47"/>
  <c r="N1031" i="47" s="1"/>
  <c r="M1010" i="47"/>
  <c r="N1010" i="47" s="1"/>
  <c r="M991" i="47"/>
  <c r="N991" i="47" s="1"/>
  <c r="M971" i="47"/>
  <c r="N971" i="47" s="1"/>
  <c r="M1114" i="47"/>
  <c r="N1114" i="47" s="1"/>
  <c r="M1257" i="47"/>
  <c r="N1257" i="47" s="1"/>
  <c r="M1237" i="47"/>
  <c r="N1237" i="47" s="1"/>
  <c r="M1217" i="47"/>
  <c r="N1217" i="47" s="1"/>
  <c r="M1197" i="47"/>
  <c r="N1197" i="47" s="1"/>
  <c r="M1093" i="47"/>
  <c r="N1093" i="47" s="1"/>
  <c r="M1073" i="47"/>
  <c r="N1073" i="47" s="1"/>
  <c r="M930" i="47"/>
  <c r="N930" i="47" s="1"/>
  <c r="M888" i="47"/>
  <c r="N888" i="47" s="1"/>
  <c r="M867" i="47"/>
  <c r="N867" i="47" s="1"/>
  <c r="M805" i="47"/>
  <c r="N805" i="47" s="1"/>
  <c r="M785" i="47"/>
  <c r="N785" i="47" s="1"/>
  <c r="M744" i="47"/>
  <c r="N744" i="47" s="1"/>
  <c r="M724" i="47"/>
  <c r="N724" i="47" s="1"/>
  <c r="M703" i="47"/>
  <c r="N703" i="47" s="1"/>
  <c r="M1176" i="47"/>
  <c r="N1176" i="47" s="1"/>
  <c r="M909" i="47"/>
  <c r="N909" i="47" s="1"/>
  <c r="M845" i="47"/>
  <c r="N845" i="47" s="1"/>
  <c r="M663" i="47"/>
  <c r="N663" i="47" s="1"/>
  <c r="M562" i="47"/>
  <c r="N562" i="47" s="1"/>
  <c r="M541" i="47"/>
  <c r="N541" i="47" s="1"/>
  <c r="M351" i="47"/>
  <c r="N351" i="47" s="1"/>
  <c r="M132" i="47"/>
  <c r="N132" i="47" s="1"/>
  <c r="M112" i="47"/>
  <c r="M1052" i="47"/>
  <c r="N1052" i="47" s="1"/>
  <c r="M825" i="47"/>
  <c r="N825" i="47" s="1"/>
  <c r="M623" i="47"/>
  <c r="N623" i="47" s="1"/>
  <c r="M473" i="47"/>
  <c r="N473" i="47" s="1"/>
  <c r="M433" i="47"/>
  <c r="N433" i="47" s="1"/>
  <c r="M229" i="47"/>
  <c r="N229" i="47" s="1"/>
  <c r="M10" i="47"/>
  <c r="N10" i="47" s="1"/>
  <c r="I1608" i="46"/>
  <c r="J1608" i="46" s="1"/>
  <c r="I1418" i="46"/>
  <c r="J1418" i="46" s="1"/>
  <c r="I1395" i="46"/>
  <c r="J1395" i="46" s="1"/>
  <c r="I1374" i="46"/>
  <c r="J1374" i="46" s="1"/>
  <c r="I1353" i="46"/>
  <c r="J1353" i="46" s="1"/>
  <c r="J1362" i="46" s="1"/>
  <c r="I1331" i="46"/>
  <c r="J1331" i="46" s="1"/>
  <c r="I1309" i="46"/>
  <c r="J1309" i="46" s="1"/>
  <c r="I1288" i="46"/>
  <c r="J1288" i="46" s="1"/>
  <c r="I1268" i="46"/>
  <c r="J1268" i="46" s="1"/>
  <c r="I1020" i="46"/>
  <c r="J1020" i="46" s="1"/>
  <c r="I929" i="46"/>
  <c r="J929" i="46" s="1"/>
  <c r="I904" i="46"/>
  <c r="J904" i="46" s="1"/>
  <c r="I879" i="46"/>
  <c r="J879" i="46" s="1"/>
  <c r="I854" i="46"/>
  <c r="J854" i="46" s="1"/>
  <c r="I711" i="46"/>
  <c r="J711" i="46" s="1"/>
  <c r="I579" i="46"/>
  <c r="J579" i="46" s="1"/>
  <c r="I487" i="46"/>
  <c r="J487" i="46" s="1"/>
  <c r="I422" i="46"/>
  <c r="J422" i="46" s="1"/>
  <c r="I338" i="46"/>
  <c r="J338" i="46" s="1"/>
  <c r="M683" i="47"/>
  <c r="N683" i="47" s="1"/>
  <c r="M643" i="47"/>
  <c r="N643" i="47" s="1"/>
  <c r="M494" i="47"/>
  <c r="N494" i="47" s="1"/>
  <c r="M209" i="47"/>
  <c r="N209" i="47" s="1"/>
  <c r="M170" i="47"/>
  <c r="N170" i="47" s="1"/>
  <c r="M151" i="47"/>
  <c r="N151" i="47" s="1"/>
  <c r="I1221" i="46"/>
  <c r="J1221" i="46" s="1"/>
  <c r="I1121" i="46"/>
  <c r="J1121" i="46" s="1"/>
  <c r="I805" i="46"/>
  <c r="J805" i="46" s="1"/>
  <c r="I648" i="46"/>
  <c r="J648" i="46" s="1"/>
  <c r="I533" i="46"/>
  <c r="J533" i="46" s="1"/>
  <c r="I510" i="46"/>
  <c r="J510" i="46" s="1"/>
  <c r="I445" i="46"/>
  <c r="J445" i="46" s="1"/>
  <c r="I380" i="46"/>
  <c r="J380" i="46" s="1"/>
  <c r="N30" i="45"/>
  <c r="O30" i="45" s="1"/>
  <c r="N69" i="44"/>
  <c r="O69" i="44" s="1"/>
  <c r="N30" i="44"/>
  <c r="O30" i="44" s="1"/>
  <c r="M951" i="47"/>
  <c r="N951" i="47" s="1"/>
  <c r="M583" i="47"/>
  <c r="N583" i="47" s="1"/>
  <c r="M372" i="47"/>
  <c r="N372" i="47" s="1"/>
  <c r="M289" i="47"/>
  <c r="N289" i="47" s="1"/>
  <c r="M269" i="47"/>
  <c r="N269" i="47" s="1"/>
  <c r="M249" i="47"/>
  <c r="N249" i="47" s="1"/>
  <c r="M190" i="47"/>
  <c r="N190" i="47" s="1"/>
  <c r="M91" i="47"/>
  <c r="I1651" i="46"/>
  <c r="J1651" i="46" s="1"/>
  <c r="I1629" i="46"/>
  <c r="J1629" i="46" s="1"/>
  <c r="I1587" i="46"/>
  <c r="J1587" i="46" s="1"/>
  <c r="I1524" i="46"/>
  <c r="J1524" i="46" s="1"/>
  <c r="I1461" i="46"/>
  <c r="J1461" i="46" s="1"/>
  <c r="I1246" i="46"/>
  <c r="J1246" i="46" s="1"/>
  <c r="I669" i="46"/>
  <c r="J669" i="46" s="1"/>
  <c r="N108" i="45"/>
  <c r="O108" i="45" s="1"/>
  <c r="N70" i="45"/>
  <c r="O70" i="45" s="1"/>
  <c r="N49" i="44"/>
  <c r="O49" i="44" s="1"/>
  <c r="M764" i="47"/>
  <c r="N764" i="47" s="1"/>
  <c r="M520" i="47"/>
  <c r="N520" i="47" s="1"/>
  <c r="M413" i="47"/>
  <c r="N413" i="47" s="1"/>
  <c r="M70" i="47"/>
  <c r="N70" i="47" s="1"/>
  <c r="M30" i="47"/>
  <c r="N30" i="47" s="1"/>
  <c r="I1482" i="46"/>
  <c r="J1482" i="46" s="1"/>
  <c r="M453" i="47"/>
  <c r="N453" i="47" s="1"/>
  <c r="M309" i="47"/>
  <c r="N309" i="47" s="1"/>
  <c r="I1566" i="46"/>
  <c r="J1566" i="46" s="1"/>
  <c r="I1440" i="46"/>
  <c r="J1440" i="46" s="1"/>
  <c r="I1146" i="46"/>
  <c r="J1146" i="46" s="1"/>
  <c r="I828" i="46"/>
  <c r="J828" i="46" s="1"/>
  <c r="I782" i="46"/>
  <c r="J782" i="46" s="1"/>
  <c r="I602" i="46"/>
  <c r="J602" i="46" s="1"/>
  <c r="I466" i="46"/>
  <c r="J466" i="46" s="1"/>
  <c r="I359" i="46"/>
  <c r="J359" i="46" s="1"/>
  <c r="M603" i="47"/>
  <c r="N603" i="47" s="1"/>
  <c r="I1545" i="46"/>
  <c r="J1545" i="46" s="1"/>
  <c r="I1196" i="46"/>
  <c r="J1196" i="46" s="1"/>
  <c r="I757" i="46"/>
  <c r="J757" i="46" s="1"/>
  <c r="I732" i="46"/>
  <c r="J732" i="46" s="1"/>
  <c r="I625" i="46"/>
  <c r="J625" i="46" s="1"/>
  <c r="I556" i="46"/>
  <c r="J556" i="46" s="1"/>
  <c r="M393" i="47"/>
  <c r="N393" i="47" s="1"/>
  <c r="N88" i="44"/>
  <c r="O88" i="44" s="1"/>
  <c r="I1503" i="46"/>
  <c r="J1503" i="46" s="1"/>
  <c r="I1079" i="46"/>
  <c r="J1079" i="46" s="1"/>
  <c r="I1058" i="46"/>
  <c r="J1058" i="46" s="1"/>
  <c r="I401" i="46"/>
  <c r="J401" i="46" s="1"/>
  <c r="I317" i="46"/>
  <c r="J317" i="46" s="1"/>
  <c r="N10" i="45"/>
  <c r="O10" i="45" s="1"/>
  <c r="I251" i="46"/>
  <c r="J251" i="46" s="1"/>
  <c r="I228" i="46"/>
  <c r="J228" i="46" s="1"/>
  <c r="I207" i="46"/>
  <c r="J207" i="46" s="1"/>
  <c r="I184" i="46"/>
  <c r="J184" i="46" s="1"/>
  <c r="I119" i="46"/>
  <c r="J119" i="46" s="1"/>
  <c r="I30" i="46"/>
  <c r="J30" i="46" s="1"/>
  <c r="I97" i="46"/>
  <c r="J97" i="46" s="1"/>
  <c r="I75" i="46"/>
  <c r="J75" i="46" s="1"/>
  <c r="I53" i="46"/>
  <c r="J53" i="46" s="1"/>
  <c r="M493" i="47"/>
  <c r="N493" i="47" s="1"/>
  <c r="I293" i="46"/>
  <c r="J293" i="46" s="1"/>
  <c r="I272" i="46"/>
  <c r="J272" i="46" s="1"/>
  <c r="I141" i="46"/>
  <c r="J141" i="46" s="1"/>
  <c r="N14" i="45"/>
  <c r="O14" i="45" s="1"/>
  <c r="I1176" i="46"/>
  <c r="J1176" i="46" s="1"/>
  <c r="I1634" i="46"/>
  <c r="J1634" i="46" s="1"/>
  <c r="I1004" i="46"/>
  <c r="J1004" i="46" s="1"/>
  <c r="I981" i="46"/>
  <c r="J981" i="46" s="1"/>
  <c r="I958" i="46"/>
  <c r="J958" i="46" s="1"/>
  <c r="I563" i="46"/>
  <c r="J563" i="46" s="1"/>
  <c r="I609" i="46"/>
  <c r="J609" i="46" s="1"/>
  <c r="I586" i="46"/>
  <c r="J586" i="46" s="1"/>
  <c r="I789" i="46"/>
  <c r="J789" i="46" s="1"/>
  <c r="I540" i="46"/>
  <c r="J540" i="46" s="1"/>
  <c r="I517" i="46"/>
  <c r="J517" i="46" s="1"/>
  <c r="I494" i="46"/>
  <c r="J494" i="46" s="1"/>
  <c r="I632" i="46"/>
  <c r="J632" i="46" s="1"/>
  <c r="I429" i="46"/>
  <c r="J429" i="46" s="1"/>
  <c r="M748" i="47"/>
  <c r="N748" i="47" s="1"/>
  <c r="M95" i="47"/>
  <c r="N95" i="47" s="1"/>
  <c r="M707" i="47"/>
  <c r="N707" i="47" s="1"/>
  <c r="M273" i="47"/>
  <c r="N273" i="47" s="1"/>
  <c r="M1014" i="47"/>
  <c r="N1014" i="47" s="1"/>
  <c r="M935" i="47"/>
  <c r="N935" i="47" s="1"/>
  <c r="M914" i="47"/>
  <c r="N914" i="47" s="1"/>
  <c r="K9" i="42"/>
  <c r="L9" i="42" s="1"/>
  <c r="K23" i="42"/>
  <c r="L23" i="42" s="1"/>
  <c r="K44" i="42"/>
  <c r="L44" i="42" s="1"/>
  <c r="K50" i="42"/>
  <c r="L50" i="42" s="1"/>
  <c r="K122" i="42"/>
  <c r="L122" i="42" s="1"/>
  <c r="K142" i="42"/>
  <c r="L142" i="42" s="1"/>
  <c r="K152" i="42"/>
  <c r="L152" i="42" s="1"/>
  <c r="K167" i="42"/>
  <c r="L167" i="42" s="1"/>
  <c r="K172" i="42"/>
  <c r="L172" i="42" s="1"/>
  <c r="K175" i="42"/>
  <c r="L175" i="42" s="1"/>
  <c r="K177" i="42"/>
  <c r="L177" i="42" s="1"/>
  <c r="K188" i="42"/>
  <c r="L188" i="42" s="1"/>
  <c r="K198" i="42"/>
  <c r="L198" i="42" s="1"/>
  <c r="K213" i="42"/>
  <c r="L213" i="42" s="1"/>
  <c r="K218" i="42"/>
  <c r="L218" i="42" s="1"/>
  <c r="K221" i="42"/>
  <c r="L221" i="42" s="1"/>
  <c r="K223" i="42"/>
  <c r="L223" i="42" s="1"/>
  <c r="K234" i="42"/>
  <c r="L234" i="42" s="1"/>
  <c r="K244" i="42"/>
  <c r="L244" i="42" s="1"/>
  <c r="K259" i="42"/>
  <c r="L259" i="42" s="1"/>
  <c r="K264" i="42"/>
  <c r="L264" i="42" s="1"/>
  <c r="K267" i="42"/>
  <c r="L267" i="42" s="1"/>
  <c r="K269" i="42"/>
  <c r="L269" i="42" s="1"/>
  <c r="K283" i="42"/>
  <c r="L283" i="42" s="1"/>
  <c r="H17" i="43"/>
  <c r="I17" i="43" s="1"/>
  <c r="I19" i="43" s="1"/>
  <c r="K18" i="43"/>
  <c r="L18" i="43" s="1"/>
  <c r="H36" i="43"/>
  <c r="I36" i="43" s="1"/>
  <c r="I38" i="43" s="1"/>
  <c r="K48" i="43"/>
  <c r="L48" i="43" s="1"/>
  <c r="K74" i="43"/>
  <c r="L74" i="43" s="1"/>
  <c r="K85" i="43"/>
  <c r="L85" i="43" s="1"/>
  <c r="K162" i="43"/>
  <c r="L162" i="43" s="1"/>
  <c r="K163" i="43"/>
  <c r="L163" i="43" s="1"/>
  <c r="K183" i="43"/>
  <c r="L183" i="43" s="1"/>
  <c r="N9" i="44"/>
  <c r="O9" i="44" s="1"/>
  <c r="L32" i="44"/>
  <c r="K35" i="44"/>
  <c r="N86" i="44"/>
  <c r="O86" i="44" s="1"/>
  <c r="K55" i="45"/>
  <c r="L54" i="45"/>
  <c r="N107" i="45"/>
  <c r="O107" i="45" s="1"/>
  <c r="L114" i="45"/>
  <c r="L116" i="45" s="1"/>
  <c r="F80" i="46"/>
  <c r="G79" i="46"/>
  <c r="G295" i="46"/>
  <c r="G326" i="46"/>
  <c r="I485" i="46"/>
  <c r="J485" i="46" s="1"/>
  <c r="I577" i="46"/>
  <c r="J577" i="46" s="1"/>
  <c r="I688" i="46"/>
  <c r="J688" i="46" s="1"/>
  <c r="G768" i="46"/>
  <c r="I974" i="46"/>
  <c r="J974" i="46" s="1"/>
  <c r="I1098" i="46"/>
  <c r="J1098" i="46" s="1"/>
  <c r="I1100" i="46"/>
  <c r="J1100" i="46" s="1"/>
  <c r="I1286" i="46"/>
  <c r="J1286" i="46" s="1"/>
  <c r="G1290" i="46"/>
  <c r="G1297" i="46" s="1"/>
  <c r="G1463" i="46"/>
  <c r="G1470" i="46" s="1"/>
  <c r="K17" i="47"/>
  <c r="M452" i="47"/>
  <c r="N452" i="47" s="1"/>
  <c r="M500" i="47"/>
  <c r="N500" i="47" s="1"/>
  <c r="L70" i="44"/>
  <c r="G455" i="46"/>
  <c r="G456" i="46" s="1"/>
  <c r="G457" i="46" s="1"/>
  <c r="G807" i="46"/>
  <c r="G815" i="46" s="1"/>
  <c r="K160" i="47"/>
  <c r="K161" i="47" s="1"/>
  <c r="K162" i="47" s="1"/>
  <c r="K171" i="43"/>
  <c r="L171" i="43" s="1"/>
  <c r="I1400" i="46"/>
  <c r="J1400" i="46" s="1"/>
  <c r="I934" i="46"/>
  <c r="J934" i="46" s="1"/>
  <c r="I492" i="46"/>
  <c r="J492" i="46" s="1"/>
  <c r="I585" i="46"/>
  <c r="J585" i="46" s="1"/>
  <c r="I957" i="46"/>
  <c r="J957" i="46" s="1"/>
  <c r="I788" i="46"/>
  <c r="J788" i="46" s="1"/>
  <c r="I631" i="46"/>
  <c r="J631" i="46" s="1"/>
  <c r="I608" i="46"/>
  <c r="J608" i="46" s="1"/>
  <c r="I493" i="46"/>
  <c r="J493" i="46" s="1"/>
  <c r="I428" i="46"/>
  <c r="J428" i="46" s="1"/>
  <c r="I539" i="46"/>
  <c r="J539" i="46" s="1"/>
  <c r="I562" i="46"/>
  <c r="J562" i="46" s="1"/>
  <c r="I980" i="46"/>
  <c r="J980" i="46" s="1"/>
  <c r="I516" i="46"/>
  <c r="J516" i="46" s="1"/>
  <c r="I233" i="46"/>
  <c r="J233" i="46" s="1"/>
  <c r="I298" i="46"/>
  <c r="J298" i="46" s="1"/>
  <c r="I189" i="46"/>
  <c r="J189" i="46" s="1"/>
  <c r="M356" i="47"/>
  <c r="N356" i="47" s="1"/>
  <c r="M335" i="47"/>
  <c r="N335" i="47" s="1"/>
  <c r="M1119" i="47"/>
  <c r="N1119" i="47" s="1"/>
  <c r="M1098" i="47"/>
  <c r="N1098" i="47" s="1"/>
  <c r="K43" i="42"/>
  <c r="L43" i="42" s="1"/>
  <c r="K258" i="42"/>
  <c r="L258" i="42" s="1"/>
  <c r="K112" i="43"/>
  <c r="L112" i="43" s="1"/>
  <c r="H190" i="43"/>
  <c r="I190" i="43" s="1"/>
  <c r="I192" i="43" s="1"/>
  <c r="L54" i="44"/>
  <c r="L55" i="44" s="1"/>
  <c r="L32" i="45"/>
  <c r="L38" i="45" s="1"/>
  <c r="N35" i="45"/>
  <c r="O35" i="45" s="1"/>
  <c r="F102" i="46"/>
  <c r="G101" i="46"/>
  <c r="G604" i="46"/>
  <c r="G1105" i="46"/>
  <c r="F1106" i="46"/>
  <c r="G1106" i="46" s="1"/>
  <c r="J295" i="47"/>
  <c r="K295" i="47" s="1"/>
  <c r="K293" i="47"/>
  <c r="K182" i="43"/>
  <c r="L182" i="43" s="1"/>
  <c r="K66" i="43"/>
  <c r="K29" i="43"/>
  <c r="L29" i="43" s="1"/>
  <c r="K220" i="43"/>
  <c r="L220" i="43" s="1"/>
  <c r="M1115" i="47"/>
  <c r="N1115" i="47" s="1"/>
  <c r="M1258" i="47"/>
  <c r="N1258" i="47" s="1"/>
  <c r="M1238" i="47"/>
  <c r="N1238" i="47" s="1"/>
  <c r="M1218" i="47"/>
  <c r="N1218" i="47" s="1"/>
  <c r="M1198" i="47"/>
  <c r="N1198" i="47" s="1"/>
  <c r="M1094" i="47"/>
  <c r="N1094" i="47" s="1"/>
  <c r="M1074" i="47"/>
  <c r="N1074" i="47" s="1"/>
  <c r="M1177" i="47"/>
  <c r="N1177" i="47" s="1"/>
  <c r="M1156" i="47"/>
  <c r="N1156" i="47" s="1"/>
  <c r="M1136" i="47"/>
  <c r="N1136" i="47" s="1"/>
  <c r="M1053" i="47"/>
  <c r="N1053" i="47" s="1"/>
  <c r="M1032" i="47"/>
  <c r="N1032" i="47" s="1"/>
  <c r="M910" i="47"/>
  <c r="N910" i="47" s="1"/>
  <c r="M846" i="47"/>
  <c r="N846" i="47" s="1"/>
  <c r="M826" i="47"/>
  <c r="N826" i="47" s="1"/>
  <c r="M806" i="47"/>
  <c r="N806" i="47" s="1"/>
  <c r="M664" i="47"/>
  <c r="N664" i="47" s="1"/>
  <c r="M521" i="47"/>
  <c r="N521" i="47" s="1"/>
  <c r="M495" i="47"/>
  <c r="N495" i="47" s="1"/>
  <c r="M331" i="47"/>
  <c r="N331" i="47" s="1"/>
  <c r="M310" i="47"/>
  <c r="N310" i="47" s="1"/>
  <c r="M230" i="47"/>
  <c r="N230" i="47" s="1"/>
  <c r="M210" i="47"/>
  <c r="N210" i="47" s="1"/>
  <c r="M191" i="47"/>
  <c r="N191" i="47" s="1"/>
  <c r="M171" i="47"/>
  <c r="N171" i="47" s="1"/>
  <c r="M152" i="47"/>
  <c r="N152" i="47" s="1"/>
  <c r="M952" i="47"/>
  <c r="N952" i="47" s="1"/>
  <c r="M765" i="47"/>
  <c r="N765" i="47" s="1"/>
  <c r="M624" i="47"/>
  <c r="N624" i="47" s="1"/>
  <c r="M563" i="47"/>
  <c r="N563" i="47" s="1"/>
  <c r="M290" i="47"/>
  <c r="N290" i="47" s="1"/>
  <c r="M250" i="47"/>
  <c r="N250" i="47" s="1"/>
  <c r="M92" i="47"/>
  <c r="N92" i="47" s="1"/>
  <c r="M71" i="47"/>
  <c r="N71" i="47" s="1"/>
  <c r="M11" i="47"/>
  <c r="N11" i="47" s="1"/>
  <c r="I1247" i="46"/>
  <c r="J1247" i="46" s="1"/>
  <c r="I1222" i="46"/>
  <c r="J1222" i="46" s="1"/>
  <c r="I1197" i="46"/>
  <c r="J1197" i="46" s="1"/>
  <c r="J1209" i="46" s="1"/>
  <c r="I1172" i="46"/>
  <c r="J1172" i="46" s="1"/>
  <c r="I1147" i="46"/>
  <c r="J1147" i="46" s="1"/>
  <c r="I1040" i="46"/>
  <c r="J1040" i="46" s="1"/>
  <c r="I998" i="46"/>
  <c r="J998" i="46" s="1"/>
  <c r="I975" i="46"/>
  <c r="J975" i="46" s="1"/>
  <c r="I952" i="46"/>
  <c r="J952" i="46" s="1"/>
  <c r="I829" i="46"/>
  <c r="J829" i="46" s="1"/>
  <c r="I783" i="46"/>
  <c r="J783" i="46" s="1"/>
  <c r="I691" i="46"/>
  <c r="J691" i="46" s="1"/>
  <c r="I649" i="46"/>
  <c r="J649" i="46" s="1"/>
  <c r="I557" i="46"/>
  <c r="J557" i="46" s="1"/>
  <c r="I467" i="46"/>
  <c r="J467" i="46" s="1"/>
  <c r="I402" i="46"/>
  <c r="J402" i="46" s="1"/>
  <c r="I318" i="46"/>
  <c r="J318" i="46" s="1"/>
  <c r="I273" i="46"/>
  <c r="J273" i="46" s="1"/>
  <c r="M992" i="47"/>
  <c r="N992" i="47" s="1"/>
  <c r="M684" i="47"/>
  <c r="N684" i="47" s="1"/>
  <c r="M644" i="47"/>
  <c r="N644" i="47" s="1"/>
  <c r="M604" i="47"/>
  <c r="N604" i="47" s="1"/>
  <c r="M454" i="47"/>
  <c r="N454" i="47" s="1"/>
  <c r="M414" i="47"/>
  <c r="N414" i="47" s="1"/>
  <c r="M394" i="47"/>
  <c r="N394" i="47" s="1"/>
  <c r="M373" i="47"/>
  <c r="N373" i="47" s="1"/>
  <c r="M352" i="47"/>
  <c r="N352" i="47" s="1"/>
  <c r="M270" i="47"/>
  <c r="N270" i="47" s="1"/>
  <c r="M133" i="47"/>
  <c r="N133" i="47" s="1"/>
  <c r="M113" i="47"/>
  <c r="N113" i="47" s="1"/>
  <c r="I1652" i="46"/>
  <c r="J1652" i="46" s="1"/>
  <c r="I1567" i="46"/>
  <c r="J1567" i="46" s="1"/>
  <c r="I1525" i="46"/>
  <c r="J1525" i="46" s="1"/>
  <c r="I1483" i="46"/>
  <c r="J1483" i="46" s="1"/>
  <c r="I1441" i="46"/>
  <c r="J1441" i="46" s="1"/>
  <c r="I1375" i="46"/>
  <c r="J1375" i="46" s="1"/>
  <c r="I1332" i="46"/>
  <c r="J1332" i="46" s="1"/>
  <c r="I1289" i="46"/>
  <c r="J1289" i="46" s="1"/>
  <c r="I1122" i="46"/>
  <c r="J1122" i="46" s="1"/>
  <c r="I905" i="46"/>
  <c r="J905" i="46" s="1"/>
  <c r="I855" i="46"/>
  <c r="J855" i="46" s="1"/>
  <c r="I712" i="46"/>
  <c r="J712" i="46" s="1"/>
  <c r="I339" i="46"/>
  <c r="J339" i="46" s="1"/>
  <c r="I294" i="46"/>
  <c r="J294" i="46" s="1"/>
  <c r="I229" i="46"/>
  <c r="J229" i="46" s="1"/>
  <c r="I208" i="46"/>
  <c r="J208" i="46" s="1"/>
  <c r="I185" i="46"/>
  <c r="J185" i="46" s="1"/>
  <c r="I98" i="46"/>
  <c r="J98" i="46" s="1"/>
  <c r="I54" i="46"/>
  <c r="J54" i="46" s="1"/>
  <c r="M972" i="47"/>
  <c r="N972" i="47" s="1"/>
  <c r="M931" i="47"/>
  <c r="N931" i="47" s="1"/>
  <c r="M786" i="47"/>
  <c r="N786" i="47" s="1"/>
  <c r="M725" i="47"/>
  <c r="N725" i="47" s="1"/>
  <c r="M704" i="47"/>
  <c r="N704" i="47" s="1"/>
  <c r="M584" i="47"/>
  <c r="N584" i="47" s="1"/>
  <c r="M474" i="47"/>
  <c r="N474" i="47" s="1"/>
  <c r="I1021" i="46"/>
  <c r="J1021" i="46" s="1"/>
  <c r="I580" i="46"/>
  <c r="J580" i="46" s="1"/>
  <c r="I534" i="46"/>
  <c r="J534" i="46" s="1"/>
  <c r="I423" i="46"/>
  <c r="J423" i="46" s="1"/>
  <c r="I381" i="46"/>
  <c r="J381" i="46" s="1"/>
  <c r="N90" i="45"/>
  <c r="O90" i="45" s="1"/>
  <c r="N31" i="45"/>
  <c r="O31" i="45" s="1"/>
  <c r="N31" i="44"/>
  <c r="O31" i="44" s="1"/>
  <c r="M31" i="47"/>
  <c r="N31" i="47" s="1"/>
  <c r="I1546" i="46"/>
  <c r="J1546" i="46" s="1"/>
  <c r="M542" i="47"/>
  <c r="N542" i="47" s="1"/>
  <c r="I1396" i="46"/>
  <c r="J1396" i="46" s="1"/>
  <c r="I1310" i="46"/>
  <c r="J1310" i="46" s="1"/>
  <c r="I1080" i="46"/>
  <c r="J1080" i="46" s="1"/>
  <c r="I1059" i="46"/>
  <c r="J1059" i="46" s="1"/>
  <c r="I758" i="46"/>
  <c r="J758" i="46" s="1"/>
  <c r="I626" i="46"/>
  <c r="J626" i="46" s="1"/>
  <c r="I446" i="46"/>
  <c r="J446" i="46" s="1"/>
  <c r="I142" i="46"/>
  <c r="J142" i="46" s="1"/>
  <c r="I120" i="46"/>
  <c r="J120" i="46" s="1"/>
  <c r="I31" i="46"/>
  <c r="J31" i="46" s="1"/>
  <c r="M434" i="47"/>
  <c r="N434" i="47" s="1"/>
  <c r="I1630" i="46"/>
  <c r="J1630" i="46" s="1"/>
  <c r="I1588" i="46"/>
  <c r="J1588" i="46" s="1"/>
  <c r="I1504" i="46"/>
  <c r="J1504" i="46" s="1"/>
  <c r="I1462" i="46"/>
  <c r="J1462" i="46" s="1"/>
  <c r="I930" i="46"/>
  <c r="J930" i="46" s="1"/>
  <c r="I880" i="46"/>
  <c r="J880" i="46" s="1"/>
  <c r="I806" i="46"/>
  <c r="J806" i="46" s="1"/>
  <c r="I603" i="46"/>
  <c r="J603" i="46" s="1"/>
  <c r="I488" i="46"/>
  <c r="J488" i="46" s="1"/>
  <c r="I360" i="46"/>
  <c r="J360" i="46" s="1"/>
  <c r="I76" i="46"/>
  <c r="J76" i="46" s="1"/>
  <c r="M1011" i="47"/>
  <c r="N1011" i="47" s="1"/>
  <c r="I1101" i="46"/>
  <c r="J1101" i="46" s="1"/>
  <c r="I733" i="46"/>
  <c r="J733" i="46" s="1"/>
  <c r="I670" i="46"/>
  <c r="J670" i="46" s="1"/>
  <c r="N71" i="45"/>
  <c r="O71" i="45" s="1"/>
  <c r="N11" i="45"/>
  <c r="O11" i="45" s="1"/>
  <c r="M889" i="47"/>
  <c r="N889" i="47" s="1"/>
  <c r="M868" i="47"/>
  <c r="N868" i="47" s="1"/>
  <c r="M745" i="47"/>
  <c r="N745" i="47" s="1"/>
  <c r="I1269" i="46"/>
  <c r="J1269" i="46" s="1"/>
  <c r="I164" i="46"/>
  <c r="J164" i="46" s="1"/>
  <c r="N109" i="45"/>
  <c r="O109" i="45" s="1"/>
  <c r="N51" i="45"/>
  <c r="O51" i="45" s="1"/>
  <c r="N50" i="44"/>
  <c r="O50" i="44" s="1"/>
  <c r="I1251" i="46"/>
  <c r="J1251" i="46" s="1"/>
  <c r="I1314" i="46"/>
  <c r="J1314" i="46" s="1"/>
  <c r="I188" i="46"/>
  <c r="J188" i="46" s="1"/>
  <c r="I167" i="46"/>
  <c r="J167" i="46" s="1"/>
  <c r="I1043" i="46"/>
  <c r="J1043" i="46" s="1"/>
  <c r="I297" i="46"/>
  <c r="J297" i="46" s="1"/>
  <c r="I982" i="46"/>
  <c r="J982" i="46" s="1"/>
  <c r="I959" i="46"/>
  <c r="J959" i="46" s="1"/>
  <c r="I633" i="46"/>
  <c r="J633" i="46" s="1"/>
  <c r="I541" i="46"/>
  <c r="J541" i="46" s="1"/>
  <c r="I610" i="46"/>
  <c r="J610" i="46" s="1"/>
  <c r="I587" i="46"/>
  <c r="J587" i="46" s="1"/>
  <c r="I1005" i="46"/>
  <c r="J1005" i="46" s="1"/>
  <c r="I495" i="46"/>
  <c r="J495" i="46" s="1"/>
  <c r="I430" i="46"/>
  <c r="J430" i="46" s="1"/>
  <c r="I790" i="46"/>
  <c r="J790" i="46" s="1"/>
  <c r="I564" i="46"/>
  <c r="J564" i="46" s="1"/>
  <c r="M587" i="47"/>
  <c r="N587" i="47" s="1"/>
  <c r="M809" i="47"/>
  <c r="N809" i="47" s="1"/>
  <c r="M1180" i="47"/>
  <c r="N1180" i="47" s="1"/>
  <c r="M545" i="47"/>
  <c r="N545" i="47" s="1"/>
  <c r="K24" i="42"/>
  <c r="L24" i="42" s="1"/>
  <c r="H29" i="42"/>
  <c r="I29" i="42" s="1"/>
  <c r="I32" i="42" s="1"/>
  <c r="K82" i="42"/>
  <c r="L82" i="42" s="1"/>
  <c r="K123" i="42"/>
  <c r="L123" i="42" s="1"/>
  <c r="K143" i="42"/>
  <c r="L143" i="42" s="1"/>
  <c r="K149" i="42"/>
  <c r="L149" i="42" s="1"/>
  <c r="K153" i="42"/>
  <c r="L153" i="42" s="1"/>
  <c r="K189" i="42"/>
  <c r="L189" i="42" s="1"/>
  <c r="K195" i="42"/>
  <c r="L195" i="42" s="1"/>
  <c r="K199" i="42"/>
  <c r="L199" i="42" s="1"/>
  <c r="K235" i="42"/>
  <c r="L235" i="42" s="1"/>
  <c r="K241" i="42"/>
  <c r="L241" i="42" s="1"/>
  <c r="K245" i="42"/>
  <c r="L245" i="42" s="1"/>
  <c r="K9" i="43"/>
  <c r="L9" i="43" s="1"/>
  <c r="K49" i="43"/>
  <c r="L49" i="43" s="1"/>
  <c r="K86" i="43"/>
  <c r="L86" i="43" s="1"/>
  <c r="K87" i="43"/>
  <c r="L87" i="43" s="1"/>
  <c r="K123" i="43"/>
  <c r="L123" i="43" s="1"/>
  <c r="K125" i="43"/>
  <c r="L125" i="43" s="1"/>
  <c r="K164" i="43"/>
  <c r="L164" i="43" s="1"/>
  <c r="K191" i="43"/>
  <c r="L191" i="43" s="1"/>
  <c r="N11" i="44"/>
  <c r="O11" i="44" s="1"/>
  <c r="N12" i="44"/>
  <c r="O12" i="44" s="1"/>
  <c r="N70" i="44"/>
  <c r="O70" i="44" s="1"/>
  <c r="N89" i="44"/>
  <c r="O89" i="44" s="1"/>
  <c r="L12" i="45"/>
  <c r="L19" i="45" s="1"/>
  <c r="N28" i="45"/>
  <c r="O28" i="45" s="1"/>
  <c r="N89" i="45"/>
  <c r="O89" i="45" s="1"/>
  <c r="G77" i="46"/>
  <c r="I96" i="46"/>
  <c r="J96" i="46" s="1"/>
  <c r="F146" i="46"/>
  <c r="G145" i="46"/>
  <c r="G209" i="46"/>
  <c r="I420" i="46"/>
  <c r="J420" i="46" s="1"/>
  <c r="I518" i="46"/>
  <c r="J518" i="46" s="1"/>
  <c r="I690" i="46"/>
  <c r="J690" i="46" s="1"/>
  <c r="G700" i="46"/>
  <c r="G701" i="46" s="1"/>
  <c r="G702" i="46" s="1"/>
  <c r="I949" i="46"/>
  <c r="J949" i="46" s="1"/>
  <c r="I1003" i="46"/>
  <c r="J1003" i="46" s="1"/>
  <c r="I1039" i="46"/>
  <c r="J1039" i="46" s="1"/>
  <c r="G1063" i="46"/>
  <c r="G1065" i="46" s="1"/>
  <c r="I1063" i="46"/>
  <c r="J1063" i="46" s="1"/>
  <c r="G1383" i="46"/>
  <c r="I1419" i="46"/>
  <c r="J1419" i="46" s="1"/>
  <c r="M50" i="47"/>
  <c r="N50" i="47" s="1"/>
  <c r="K79" i="47"/>
  <c r="M330" i="47"/>
  <c r="N330" i="47" s="1"/>
  <c r="K74" i="44"/>
  <c r="G36" i="46"/>
  <c r="G253" i="46"/>
  <c r="G262" i="46" s="1"/>
  <c r="G382" i="46"/>
  <c r="G389" i="46" s="1"/>
  <c r="G489" i="46"/>
  <c r="G498" i="46" s="1"/>
  <c r="F834" i="46"/>
  <c r="G834" i="46" s="1"/>
  <c r="G833" i="46"/>
  <c r="G856" i="46"/>
  <c r="G867" i="46" s="1"/>
  <c r="G906" i="46"/>
  <c r="G917" i="46" s="1"/>
  <c r="F1044" i="46"/>
  <c r="G1043" i="46"/>
  <c r="G1251" i="46"/>
  <c r="F1253" i="46"/>
  <c r="G1253" i="46" s="1"/>
  <c r="G1428" i="46"/>
  <c r="G1531" i="46"/>
  <c r="K231" i="47"/>
  <c r="K238" i="47" s="1"/>
  <c r="K475" i="47"/>
  <c r="J770" i="47"/>
  <c r="K770" i="47" s="1"/>
  <c r="K768" i="47"/>
  <c r="J830" i="47"/>
  <c r="K830" i="47" s="1"/>
  <c r="K829" i="47"/>
  <c r="J1202" i="47"/>
  <c r="K1202" i="47" s="1"/>
  <c r="K1201" i="47"/>
  <c r="L93" i="44"/>
  <c r="L94" i="44" s="1"/>
  <c r="L96" i="44" s="1"/>
  <c r="G99" i="46"/>
  <c r="G424" i="46"/>
  <c r="G433" i="46" s="1"/>
  <c r="I675" i="46"/>
  <c r="J675" i="46" s="1"/>
  <c r="G675" i="46"/>
  <c r="G676" i="46" s="1"/>
  <c r="G759" i="46"/>
  <c r="G770" i="46" s="1"/>
  <c r="F1152" i="46"/>
  <c r="G1152" i="46" s="1"/>
  <c r="G1151" i="46"/>
  <c r="G1173" i="46"/>
  <c r="F1227" i="46"/>
  <c r="G1227" i="46" s="1"/>
  <c r="G1226" i="46"/>
  <c r="F1572" i="46"/>
  <c r="G1572" i="46" s="1"/>
  <c r="G1571" i="46"/>
  <c r="G1573" i="46" s="1"/>
  <c r="K134" i="47"/>
  <c r="K140" i="47" s="1"/>
  <c r="K271" i="47"/>
  <c r="K277" i="47" s="1"/>
  <c r="K318" i="47"/>
  <c r="K461" i="47"/>
  <c r="K932" i="47"/>
  <c r="G143" i="46"/>
  <c r="G186" i="46"/>
  <c r="G581" i="46"/>
  <c r="G671" i="46"/>
  <c r="G743" i="46"/>
  <c r="G784" i="46"/>
  <c r="G793" i="46" s="1"/>
  <c r="G960" i="46"/>
  <c r="G962" i="46" s="1"/>
  <c r="G1006" i="46"/>
  <c r="G1008" i="46" s="1"/>
  <c r="G1060" i="46"/>
  <c r="G1067" i="46" s="1"/>
  <c r="G1316" i="46"/>
  <c r="G1547" i="46"/>
  <c r="G1554" i="46" s="1"/>
  <c r="K32" i="47"/>
  <c r="K39" i="47" s="1"/>
  <c r="J478" i="47"/>
  <c r="K478" i="47" s="1"/>
  <c r="K477" i="47"/>
  <c r="J501" i="47"/>
  <c r="K501" i="47" s="1"/>
  <c r="K498" i="47"/>
  <c r="K913" i="47"/>
  <c r="J915" i="47"/>
  <c r="K915" i="47" s="1"/>
  <c r="K953" i="47"/>
  <c r="G11" i="46"/>
  <c r="G15" i="46"/>
  <c r="G20" i="46" s="1"/>
  <c r="G32" i="46"/>
  <c r="G188" i="46"/>
  <c r="G191" i="46" s="1"/>
  <c r="G213" i="46"/>
  <c r="F610" i="46"/>
  <c r="G587" i="46"/>
  <c r="G588" i="46" s="1"/>
  <c r="G564" i="46"/>
  <c r="G565" i="46" s="1"/>
  <c r="G567" i="46" s="1"/>
  <c r="G650" i="46"/>
  <c r="G830" i="46"/>
  <c r="G881" i="46"/>
  <c r="G892" i="46" s="1"/>
  <c r="G931" i="46"/>
  <c r="G939" i="46" s="1"/>
  <c r="G1148" i="46"/>
  <c r="F1202" i="46"/>
  <c r="G1202" i="46" s="1"/>
  <c r="G1201" i="46"/>
  <c r="G1489" i="46"/>
  <c r="G1491" i="46" s="1"/>
  <c r="G1526" i="46"/>
  <c r="G1575" i="46"/>
  <c r="K176" i="47"/>
  <c r="K178" i="47" s="1"/>
  <c r="K255" i="47"/>
  <c r="K374" i="47"/>
  <c r="K419" i="47"/>
  <c r="K435" i="47"/>
  <c r="K665" i="47"/>
  <c r="K751" i="47"/>
  <c r="K753" i="47" s="1"/>
  <c r="K766" i="47"/>
  <c r="J1161" i="47"/>
  <c r="K1161" i="47" s="1"/>
  <c r="K1160" i="47"/>
  <c r="G1596" i="46"/>
  <c r="F1649" i="46"/>
  <c r="G1649" i="46" s="1"/>
  <c r="G1627" i="46"/>
  <c r="G1637" i="46"/>
  <c r="G1658" i="46"/>
  <c r="K379" i="47"/>
  <c r="K395" i="47"/>
  <c r="K401" i="47" s="1"/>
  <c r="J438" i="47"/>
  <c r="K438" i="47" s="1"/>
  <c r="K437" i="47"/>
  <c r="K605" i="47"/>
  <c r="K937" i="47"/>
  <c r="K1012" i="47"/>
  <c r="L67" i="44"/>
  <c r="L71" i="44" s="1"/>
  <c r="G274" i="46"/>
  <c r="F277" i="46"/>
  <c r="G277" i="46" s="1"/>
  <c r="G276" i="46"/>
  <c r="F299" i="46"/>
  <c r="G299" i="46" s="1"/>
  <c r="G300" i="46" s="1"/>
  <c r="G305" i="46" s="1"/>
  <c r="G361" i="46"/>
  <c r="G368" i="46" s="1"/>
  <c r="G475" i="46"/>
  <c r="G627" i="46"/>
  <c r="G1270" i="46"/>
  <c r="G1277" i="46" s="1"/>
  <c r="G1311" i="46"/>
  <c r="G1355" i="46"/>
  <c r="G1362" i="46" s="1"/>
  <c r="G1397" i="46"/>
  <c r="G1445" i="46"/>
  <c r="G1447" i="46" s="1"/>
  <c r="G1449" i="46" s="1"/>
  <c r="K57" i="47"/>
  <c r="I112" i="47"/>
  <c r="N91" i="47"/>
  <c r="K211" i="47"/>
  <c r="K415" i="47"/>
  <c r="K496" i="47"/>
  <c r="J588" i="47"/>
  <c r="K568" i="47"/>
  <c r="K569" i="47" s="1"/>
  <c r="K571" i="47" s="1"/>
  <c r="K625" i="47"/>
  <c r="K645" i="47"/>
  <c r="K649" i="47"/>
  <c r="K651" i="47" s="1"/>
  <c r="K669" i="47"/>
  <c r="K671" i="47" s="1"/>
  <c r="K705" i="47"/>
  <c r="K712" i="47" s="1"/>
  <c r="J893" i="47"/>
  <c r="K893" i="47" s="1"/>
  <c r="K895" i="47" s="1"/>
  <c r="K897" i="47" s="1"/>
  <c r="K872" i="47"/>
  <c r="K874" i="47" s="1"/>
  <c r="K876" i="47" s="1"/>
  <c r="K957" i="47"/>
  <c r="J1242" i="47"/>
  <c r="K1242" i="47" s="1"/>
  <c r="K1241" i="47"/>
  <c r="G235" i="46"/>
  <c r="G240" i="46" s="1"/>
  <c r="G345" i="46"/>
  <c r="G347" i="46" s="1"/>
  <c r="G718" i="46"/>
  <c r="G720" i="46" s="1"/>
  <c r="G1081" i="46"/>
  <c r="G1088" i="46" s="1"/>
  <c r="F1177" i="46"/>
  <c r="G1177" i="46" s="1"/>
  <c r="G1176" i="46"/>
  <c r="F1614" i="46"/>
  <c r="G1614" i="46" s="1"/>
  <c r="G1613" i="46"/>
  <c r="F1650" i="46"/>
  <c r="G1650" i="46" s="1"/>
  <c r="G1628" i="46"/>
  <c r="K12" i="47"/>
  <c r="J214" i="47"/>
  <c r="K214" i="47" s="1"/>
  <c r="K215" i="47" s="1"/>
  <c r="K195" i="47"/>
  <c r="K196" i="47" s="1"/>
  <c r="K198" i="47" s="1"/>
  <c r="K332" i="47"/>
  <c r="K337" i="47"/>
  <c r="K522" i="47"/>
  <c r="K524" i="47"/>
  <c r="J526" i="47"/>
  <c r="K526" i="47" s="1"/>
  <c r="K730" i="47"/>
  <c r="K732" i="47" s="1"/>
  <c r="K791" i="47"/>
  <c r="F1651" i="46"/>
  <c r="G1651" i="46" s="1"/>
  <c r="K52" i="47"/>
  <c r="K585" i="47"/>
  <c r="K685" i="47"/>
  <c r="K689" i="47"/>
  <c r="K691" i="47" s="1"/>
  <c r="K787" i="47"/>
  <c r="K852" i="47"/>
  <c r="K854" i="47" s="1"/>
  <c r="K993" i="47"/>
  <c r="K999" i="47" s="1"/>
  <c r="K1038" i="47"/>
  <c r="J1058" i="47"/>
  <c r="K1058" i="47" s="1"/>
  <c r="K1056" i="47"/>
  <c r="K1075" i="47"/>
  <c r="J1099" i="47"/>
  <c r="K1099" i="47" s="1"/>
  <c r="K1097" i="47"/>
  <c r="K1178" i="47"/>
  <c r="J1222" i="47"/>
  <c r="K1222" i="47" s="1"/>
  <c r="K1221" i="47"/>
  <c r="K1223" i="47" s="1"/>
  <c r="K1225" i="47" s="1"/>
  <c r="J1262" i="47"/>
  <c r="K1262" i="47" s="1"/>
  <c r="K1261" i="47"/>
  <c r="K973" i="47"/>
  <c r="K977" i="47"/>
  <c r="K979" i="47" s="1"/>
  <c r="K1017" i="47"/>
  <c r="K1019" i="47" s="1"/>
  <c r="K1054" i="47"/>
  <c r="J1078" i="47"/>
  <c r="K1078" i="47" s="1"/>
  <c r="K1077" i="47"/>
  <c r="K1079" i="47" s="1"/>
  <c r="K1081" i="47" s="1"/>
  <c r="J1182" i="47"/>
  <c r="K1182" i="47" s="1"/>
  <c r="K1183" i="47" s="1"/>
  <c r="K1033" i="47"/>
  <c r="K1137" i="47"/>
  <c r="K1157" i="47"/>
  <c r="G985" i="46" l="1"/>
  <c r="L17" i="44"/>
  <c r="L19" i="44" s="1"/>
  <c r="N238" i="47"/>
  <c r="K105" i="42"/>
  <c r="L105" i="42" s="1"/>
  <c r="L114" i="42" s="1"/>
  <c r="K65" i="42"/>
  <c r="L65" i="42" s="1"/>
  <c r="K527" i="47"/>
  <c r="G1254" i="46"/>
  <c r="G1256" i="46" s="1"/>
  <c r="K1143" i="47"/>
  <c r="K793" i="47"/>
  <c r="K217" i="47"/>
  <c r="G1615" i="46"/>
  <c r="G1617" i="46" s="1"/>
  <c r="G1618" i="46" s="1"/>
  <c r="G1619" i="46" s="1"/>
  <c r="G1620" i="46" s="1"/>
  <c r="K1243" i="47"/>
  <c r="K1245" i="47" s="1"/>
  <c r="G196" i="46"/>
  <c r="K502" i="47"/>
  <c r="K507" i="47" s="1"/>
  <c r="G218" i="46"/>
  <c r="G1341" i="46"/>
  <c r="G1342" i="46" s="1"/>
  <c r="G1343" i="46" s="1"/>
  <c r="G1344" i="46" s="1"/>
  <c r="G1512" i="46"/>
  <c r="G1513" i="46" s="1"/>
  <c r="G1514" i="46" s="1"/>
  <c r="G1515" i="46" s="1"/>
  <c r="L74" i="42"/>
  <c r="L75" i="42" s="1"/>
  <c r="L76" i="42" s="1"/>
  <c r="K1263" i="47"/>
  <c r="K1265" i="47" s="1"/>
  <c r="K1059" i="47"/>
  <c r="K339" i="47"/>
  <c r="K59" i="47"/>
  <c r="G1319" i="46"/>
  <c r="K381" i="47"/>
  <c r="G42" i="46"/>
  <c r="K100" i="47"/>
  <c r="K550" i="47"/>
  <c r="K551" i="47" s="1"/>
  <c r="K552" i="47" s="1"/>
  <c r="K553" i="47" s="1"/>
  <c r="M97" i="20"/>
  <c r="M312" i="20"/>
  <c r="M277" i="20"/>
  <c r="G279" i="20"/>
  <c r="J236" i="20"/>
  <c r="L236" i="20"/>
  <c r="M205" i="20"/>
  <c r="L173" i="20"/>
  <c r="G174" i="20"/>
  <c r="J98" i="20"/>
  <c r="L98" i="20"/>
  <c r="L139" i="51"/>
  <c r="L299" i="20"/>
  <c r="M299" i="20" s="1"/>
  <c r="J173" i="20"/>
  <c r="P175" i="51"/>
  <c r="P239" i="51"/>
  <c r="O239" i="51"/>
  <c r="O175" i="51"/>
  <c r="J179" i="51"/>
  <c r="L179" i="51"/>
  <c r="L369" i="51"/>
  <c r="L780" i="51" s="1"/>
  <c r="J369" i="51"/>
  <c r="O408" i="51" s="1"/>
  <c r="L46" i="51"/>
  <c r="J46" i="51"/>
  <c r="G62" i="20"/>
  <c r="L62" i="20" s="1"/>
  <c r="G62" i="51"/>
  <c r="G176" i="20"/>
  <c r="J176" i="20" s="1"/>
  <c r="L77" i="51"/>
  <c r="J77" i="51"/>
  <c r="L61" i="51"/>
  <c r="J61" i="51"/>
  <c r="L310" i="51"/>
  <c r="J310" i="51"/>
  <c r="G63" i="20"/>
  <c r="G63" i="51"/>
  <c r="J312" i="51"/>
  <c r="L312" i="51"/>
  <c r="F135" i="20"/>
  <c r="F151" i="20" s="1"/>
  <c r="F152" i="20" s="1"/>
  <c r="F165" i="20" s="1"/>
  <c r="F120" i="20"/>
  <c r="F121" i="20" s="1"/>
  <c r="P286" i="51"/>
  <c r="O286" i="51"/>
  <c r="G83" i="20"/>
  <c r="G80" i="51"/>
  <c r="G180" i="51"/>
  <c r="M359" i="20"/>
  <c r="L76" i="45"/>
  <c r="L78" i="45" s="1"/>
  <c r="O38" i="45"/>
  <c r="L57" i="44"/>
  <c r="I250" i="43"/>
  <c r="I251" i="43" s="1"/>
  <c r="I252" i="43" s="1"/>
  <c r="I161" i="20" s="1"/>
  <c r="I265" i="20" s="1"/>
  <c r="I96" i="43"/>
  <c r="I97" i="43" s="1"/>
  <c r="I98" i="43" s="1"/>
  <c r="I61" i="20" s="1"/>
  <c r="I104" i="20" s="1"/>
  <c r="I272" i="42"/>
  <c r="I224" i="42"/>
  <c r="I180" i="42"/>
  <c r="I181" i="42" s="1"/>
  <c r="I182" i="42" s="1"/>
  <c r="I41" i="20" s="1"/>
  <c r="I79" i="20" s="1"/>
  <c r="J79" i="20" s="1"/>
  <c r="I157" i="42"/>
  <c r="I94" i="42"/>
  <c r="G657" i="46"/>
  <c r="G658" i="46" s="1"/>
  <c r="G659" i="46" s="1"/>
  <c r="G660" i="46" s="1"/>
  <c r="F198" i="20"/>
  <c r="J84" i="11"/>
  <c r="K84" i="11"/>
  <c r="F85" i="11"/>
  <c r="B376" i="20"/>
  <c r="B360" i="11" s="1"/>
  <c r="B619" i="20"/>
  <c r="B588" i="11"/>
  <c r="B535" i="20"/>
  <c r="B511" i="11" s="1"/>
  <c r="B510" i="11"/>
  <c r="B296" i="20"/>
  <c r="B284" i="11" s="1"/>
  <c r="B283" i="11"/>
  <c r="B253" i="20"/>
  <c r="B243" i="11" s="1"/>
  <c r="B242" i="11"/>
  <c r="B461" i="20"/>
  <c r="B386" i="20"/>
  <c r="B192" i="20"/>
  <c r="B185" i="11"/>
  <c r="B266" i="20"/>
  <c r="B256" i="11" s="1"/>
  <c r="B301" i="11"/>
  <c r="B300" i="11"/>
  <c r="B432" i="20"/>
  <c r="B413" i="11"/>
  <c r="B329" i="20"/>
  <c r="B315" i="11" s="1"/>
  <c r="B314" i="11"/>
  <c r="B523" i="20"/>
  <c r="B499" i="11" s="1"/>
  <c r="B498" i="11"/>
  <c r="B652" i="20"/>
  <c r="B620" i="11" s="1"/>
  <c r="B619" i="11"/>
  <c r="B589" i="20"/>
  <c r="B561" i="11" s="1"/>
  <c r="B560" i="11"/>
  <c r="B709" i="20"/>
  <c r="B675" i="11" s="1"/>
  <c r="B696" i="20"/>
  <c r="B662" i="11" s="1"/>
  <c r="B339" i="20"/>
  <c r="B325" i="11" s="1"/>
  <c r="B546" i="11"/>
  <c r="B665" i="20"/>
  <c r="B633" i="11" s="1"/>
  <c r="M203" i="20"/>
  <c r="L200" i="20"/>
  <c r="J200" i="20"/>
  <c r="L167" i="20"/>
  <c r="J167" i="20"/>
  <c r="G545" i="46"/>
  <c r="G546" i="46" s="1"/>
  <c r="G547" i="46" s="1"/>
  <c r="J1109" i="46"/>
  <c r="K1123" i="47"/>
  <c r="G1653" i="46"/>
  <c r="G1664" i="46" s="1"/>
  <c r="I58" i="43"/>
  <c r="I124" i="46"/>
  <c r="J124" i="46" s="1"/>
  <c r="G124" i="46"/>
  <c r="G125" i="46" s="1"/>
  <c r="G130" i="46" s="1"/>
  <c r="G1533" i="46"/>
  <c r="O96" i="44"/>
  <c r="N529" i="47"/>
  <c r="N530" i="47" s="1"/>
  <c r="N1019" i="47"/>
  <c r="J867" i="46"/>
  <c r="J869" i="46" s="1"/>
  <c r="J1406" i="46"/>
  <c r="J368" i="46"/>
  <c r="J1383" i="46"/>
  <c r="N732" i="47"/>
  <c r="J917" i="46"/>
  <c r="N959" i="47"/>
  <c r="J410" i="46"/>
  <c r="J1134" i="46"/>
  <c r="N1040" i="47"/>
  <c r="N1041" i="47" s="1"/>
  <c r="N1042" i="47" s="1"/>
  <c r="J454" i="46"/>
  <c r="J455" i="46" s="1"/>
  <c r="J456" i="46" s="1"/>
  <c r="J1470" i="46"/>
  <c r="J1554" i="46"/>
  <c r="J1555" i="46" s="1"/>
  <c r="N140" i="47"/>
  <c r="N421" i="47"/>
  <c r="N422" i="47" s="1"/>
  <c r="N423" i="47" s="1"/>
  <c r="N793" i="47"/>
  <c r="J1341" i="46"/>
  <c r="I174" i="43"/>
  <c r="I175" i="43" s="1"/>
  <c r="G1029" i="46"/>
  <c r="G678" i="46"/>
  <c r="G679" i="46" s="1"/>
  <c r="G680" i="46" s="1"/>
  <c r="G681" i="46" s="1"/>
  <c r="K1185" i="47"/>
  <c r="K1187" i="47" s="1"/>
  <c r="K1188" i="47" s="1"/>
  <c r="K1100" i="47"/>
  <c r="K1102" i="47" s="1"/>
  <c r="K1103" i="47" s="1"/>
  <c r="K1104" i="47" s="1"/>
  <c r="K1105" i="47" s="1"/>
  <c r="G1631" i="46"/>
  <c r="G1639" i="46" s="1"/>
  <c r="G1640" i="46" s="1"/>
  <c r="G1641" i="46" s="1"/>
  <c r="G1642" i="46" s="1"/>
  <c r="K1162" i="47"/>
  <c r="K1164" i="47" s="1"/>
  <c r="G1228" i="46"/>
  <c r="G1234" i="46" s="1"/>
  <c r="G1235" i="46" s="1"/>
  <c r="G1236" i="46" s="1"/>
  <c r="G1237" i="46" s="1"/>
  <c r="K1203" i="47"/>
  <c r="K1205" i="47" s="1"/>
  <c r="K1206" i="47" s="1"/>
  <c r="K1207" i="47" s="1"/>
  <c r="K1208" i="47" s="1"/>
  <c r="J433" i="46"/>
  <c r="K296" i="47"/>
  <c r="K298" i="47" s="1"/>
  <c r="K299" i="47" s="1"/>
  <c r="K300" i="47" s="1"/>
  <c r="K301" i="47" s="1"/>
  <c r="G1107" i="46"/>
  <c r="G1109" i="46" s="1"/>
  <c r="J1067" i="46"/>
  <c r="N217" i="47"/>
  <c r="J475" i="46"/>
  <c r="I21" i="43"/>
  <c r="I22" i="43" s="1"/>
  <c r="I23" i="43" s="1"/>
  <c r="I88" i="20" s="1"/>
  <c r="I40" i="43"/>
  <c r="I41" i="43" s="1"/>
  <c r="I42" i="43" s="1"/>
  <c r="I93" i="20" s="1"/>
  <c r="I129" i="20" s="1"/>
  <c r="I308" i="20" s="1"/>
  <c r="G168" i="46"/>
  <c r="G169" i="46" s="1"/>
  <c r="G174" i="46" s="1"/>
  <c r="I168" i="46"/>
  <c r="J168" i="46" s="1"/>
  <c r="J174" i="46" s="1"/>
  <c r="K30" i="42"/>
  <c r="L30" i="42" s="1"/>
  <c r="I292" i="42"/>
  <c r="I293" i="42"/>
  <c r="I22" i="20" s="1"/>
  <c r="I68" i="20" s="1"/>
  <c r="J68" i="20" s="1"/>
  <c r="K713" i="47"/>
  <c r="K714" i="47" s="1"/>
  <c r="K715" i="47" s="1"/>
  <c r="J1363" i="46"/>
  <c r="J1364" i="46" s="1"/>
  <c r="N794" i="47"/>
  <c r="N795" i="47" s="1"/>
  <c r="J1342" i="46"/>
  <c r="J1343" i="46" s="1"/>
  <c r="I158" i="42"/>
  <c r="I159" i="42" s="1"/>
  <c r="G306" i="46"/>
  <c r="G307" i="46" s="1"/>
  <c r="G308" i="46" s="1"/>
  <c r="K1165" i="47"/>
  <c r="K1166" i="47"/>
  <c r="K1167" i="47" s="1"/>
  <c r="G1492" i="46"/>
  <c r="G1493" i="46" s="1"/>
  <c r="G1494" i="46" s="1"/>
  <c r="G568" i="46"/>
  <c r="G569" i="46" s="1"/>
  <c r="G570" i="46" s="1"/>
  <c r="G197" i="46"/>
  <c r="G198" i="46" s="1"/>
  <c r="G199" i="46" s="1"/>
  <c r="K141" i="47"/>
  <c r="K142" i="47" s="1"/>
  <c r="K143" i="47" s="1"/>
  <c r="L20" i="45"/>
  <c r="L21" i="45" s="1"/>
  <c r="I58" i="20" s="1"/>
  <c r="I111" i="20" s="1"/>
  <c r="I143" i="20" s="1"/>
  <c r="I186" i="20" s="1"/>
  <c r="G1110" i="46"/>
  <c r="G1111" i="46" s="1"/>
  <c r="G1112" i="46" s="1"/>
  <c r="I226" i="42"/>
  <c r="I204" i="42"/>
  <c r="I205" i="42" s="1"/>
  <c r="I213" i="43"/>
  <c r="I214" i="43" s="1"/>
  <c r="I162" i="20" s="1"/>
  <c r="I273" i="42"/>
  <c r="I274" i="42" s="1"/>
  <c r="I49" i="20" s="1"/>
  <c r="I89" i="20" s="1"/>
  <c r="G963" i="46"/>
  <c r="G964" i="46" s="1"/>
  <c r="G965" i="46" s="1"/>
  <c r="J52" i="20"/>
  <c r="L58" i="44"/>
  <c r="L59" i="44" s="1"/>
  <c r="I232" i="43"/>
  <c r="I233" i="43" s="1"/>
  <c r="K1186" i="47"/>
  <c r="K572" i="47"/>
  <c r="K573" i="47" s="1"/>
  <c r="K574" i="47" s="1"/>
  <c r="K508" i="47"/>
  <c r="K509" i="47" s="1"/>
  <c r="K510" i="47" s="1"/>
  <c r="G1257" i="46"/>
  <c r="G1258" i="46" s="1"/>
  <c r="G1259" i="46" s="1"/>
  <c r="I95" i="42"/>
  <c r="I96" i="42" s="1"/>
  <c r="I33" i="20" s="1"/>
  <c r="K1061" i="47"/>
  <c r="K794" i="47"/>
  <c r="K795" i="47" s="1"/>
  <c r="K796" i="47" s="1"/>
  <c r="K1246" i="47"/>
  <c r="K1247" i="47" s="1"/>
  <c r="K1248" i="47" s="1"/>
  <c r="K652" i="47"/>
  <c r="K653" i="47" s="1"/>
  <c r="K654" i="47" s="1"/>
  <c r="K60" i="47"/>
  <c r="K61" i="47" s="1"/>
  <c r="K62" i="47" s="1"/>
  <c r="G369" i="46"/>
  <c r="G370" i="46" s="1"/>
  <c r="G371" i="46" s="1"/>
  <c r="G43" i="46"/>
  <c r="G44" i="46" s="1"/>
  <c r="G45" i="46" s="1"/>
  <c r="K1000" i="47"/>
  <c r="K1001" i="47" s="1"/>
  <c r="K1002" i="47" s="1"/>
  <c r="G434" i="46"/>
  <c r="G435" i="46" s="1"/>
  <c r="G436" i="46" s="1"/>
  <c r="G721" i="46"/>
  <c r="G722" i="46"/>
  <c r="G723" i="46" s="1"/>
  <c r="K80" i="47"/>
  <c r="K81" i="47"/>
  <c r="K82" i="47" s="1"/>
  <c r="G1298" i="46"/>
  <c r="G1299" i="46" s="1"/>
  <c r="G1300" i="46" s="1"/>
  <c r="I116" i="43"/>
  <c r="I117" i="43" s="1"/>
  <c r="I28" i="20" s="1"/>
  <c r="J42" i="46"/>
  <c r="J369" i="46"/>
  <c r="J370" i="46" s="1"/>
  <c r="J918" i="46"/>
  <c r="J919" i="46" s="1"/>
  <c r="N960" i="47"/>
  <c r="N961" i="47" s="1"/>
  <c r="O19" i="45"/>
  <c r="J1135" i="46"/>
  <c r="J1136" i="46" s="1"/>
  <c r="J770" i="46"/>
  <c r="J1471" i="46"/>
  <c r="J1472" i="46" s="1"/>
  <c r="N141" i="47"/>
  <c r="J1596" i="46"/>
  <c r="N939" i="47"/>
  <c r="N1185" i="47"/>
  <c r="N1225" i="47"/>
  <c r="L98" i="45"/>
  <c r="L99" i="45" s="1"/>
  <c r="G241" i="46"/>
  <c r="G242" i="46"/>
  <c r="G243" i="46" s="1"/>
  <c r="M82" i="41"/>
  <c r="I34" i="42"/>
  <c r="U82" i="41"/>
  <c r="I83" i="41" s="1"/>
  <c r="K733" i="47"/>
  <c r="K734" i="47" s="1"/>
  <c r="K735" i="47" s="1"/>
  <c r="G1665" i="46"/>
  <c r="G1666" i="46" s="1"/>
  <c r="G1667" i="46" s="1"/>
  <c r="K421" i="47"/>
  <c r="G21" i="46"/>
  <c r="G22" i="46" s="1"/>
  <c r="G23" i="46" s="1"/>
  <c r="G794" i="46"/>
  <c r="G795" i="46" s="1"/>
  <c r="G796" i="46" s="1"/>
  <c r="K462" i="47"/>
  <c r="K463" i="47" s="1"/>
  <c r="K464" i="47" s="1"/>
  <c r="G175" i="46"/>
  <c r="G176" i="46" s="1"/>
  <c r="G177" i="46" s="1"/>
  <c r="G868" i="46"/>
  <c r="G869" i="46" s="1"/>
  <c r="G870" i="46" s="1"/>
  <c r="G263" i="46"/>
  <c r="G264" i="46" s="1"/>
  <c r="G265" i="46" s="1"/>
  <c r="O39" i="45"/>
  <c r="O40" i="45" s="1"/>
  <c r="G1009" i="46"/>
  <c r="G1010" i="46" s="1"/>
  <c r="G1011" i="46" s="1"/>
  <c r="K19" i="47"/>
  <c r="L117" i="45"/>
  <c r="L118" i="45" s="1"/>
  <c r="J64" i="46"/>
  <c r="J283" i="46"/>
  <c r="J1234" i="46"/>
  <c r="J1428" i="46"/>
  <c r="N773" i="47"/>
  <c r="J793" i="46"/>
  <c r="N591" i="47"/>
  <c r="J196" i="46"/>
  <c r="J815" i="46"/>
  <c r="J1575" i="46"/>
  <c r="N979" i="47"/>
  <c r="N257" i="47"/>
  <c r="N712" i="47"/>
  <c r="N1081" i="47"/>
  <c r="N1245" i="47"/>
  <c r="N239" i="47"/>
  <c r="N240" i="47" s="1"/>
  <c r="I155" i="43"/>
  <c r="I156" i="43" s="1"/>
  <c r="I160" i="20" s="1"/>
  <c r="I59" i="43"/>
  <c r="I60" i="43" s="1"/>
  <c r="I94" i="20" s="1"/>
  <c r="I130" i="20" s="1"/>
  <c r="I309" i="20" s="1"/>
  <c r="G348" i="46"/>
  <c r="G349" i="46" s="1"/>
  <c r="G350" i="46" s="1"/>
  <c r="K1082" i="47"/>
  <c r="K1083" i="47" s="1"/>
  <c r="K1084" i="47" s="1"/>
  <c r="K980" i="47"/>
  <c r="K981" i="47" s="1"/>
  <c r="K982" i="47" s="1"/>
  <c r="K1226" i="47"/>
  <c r="K1227" i="47" s="1"/>
  <c r="K1228" i="47" s="1"/>
  <c r="K1040" i="47"/>
  <c r="K692" i="47"/>
  <c r="K693" i="47" s="1"/>
  <c r="K694" i="47" s="1"/>
  <c r="G1178" i="46"/>
  <c r="G1184" i="46" s="1"/>
  <c r="G1406" i="46"/>
  <c r="G278" i="46"/>
  <c r="G283" i="46" s="1"/>
  <c r="K439" i="47"/>
  <c r="K441" i="47" s="1"/>
  <c r="G1597" i="46"/>
  <c r="G1598" i="46" s="1"/>
  <c r="G1599" i="46" s="1"/>
  <c r="K754" i="47"/>
  <c r="K755" i="47"/>
  <c r="K756" i="47" s="1"/>
  <c r="G1203" i="46"/>
  <c r="G1209" i="46" s="1"/>
  <c r="K319" i="47"/>
  <c r="K320" i="47" s="1"/>
  <c r="K321" i="47" s="1"/>
  <c r="L97" i="44"/>
  <c r="L98" i="44" s="1"/>
  <c r="G1429" i="46"/>
  <c r="G1430" i="46"/>
  <c r="G1431" i="46" s="1"/>
  <c r="G1044" i="46"/>
  <c r="I1044" i="46"/>
  <c r="J1044" i="46" s="1"/>
  <c r="G835" i="46"/>
  <c r="G841" i="46" s="1"/>
  <c r="G499" i="46"/>
  <c r="G500" i="46" s="1"/>
  <c r="G501" i="46" s="1"/>
  <c r="J962" i="46"/>
  <c r="G816" i="46"/>
  <c r="G817" i="46" s="1"/>
  <c r="G818" i="46" s="1"/>
  <c r="G1471" i="46"/>
  <c r="G1472" i="46" s="1"/>
  <c r="G1473" i="46" s="1"/>
  <c r="J498" i="46"/>
  <c r="J657" i="46"/>
  <c r="O116" i="45"/>
  <c r="J567" i="46"/>
  <c r="J347" i="46"/>
  <c r="J1277" i="46"/>
  <c r="N550" i="47"/>
  <c r="J130" i="46"/>
  <c r="J985" i="46"/>
  <c r="N691" i="47"/>
  <c r="N159" i="47"/>
  <c r="N813" i="47"/>
  <c r="J326" i="46"/>
  <c r="J1184" i="46"/>
  <c r="N833" i="47"/>
  <c r="J1008" i="46"/>
  <c r="J1256" i="46"/>
  <c r="N651" i="47"/>
  <c r="J218" i="46"/>
  <c r="J544" i="46"/>
  <c r="J841" i="46"/>
  <c r="J1512" i="46"/>
  <c r="N19" i="47"/>
  <c r="N360" i="47"/>
  <c r="N1143" i="47"/>
  <c r="J1639" i="46"/>
  <c r="N277" i="47"/>
  <c r="N461" i="47"/>
  <c r="N753" i="47"/>
  <c r="N1123" i="47"/>
  <c r="N1102" i="47"/>
  <c r="N1265" i="47"/>
  <c r="I250" i="42"/>
  <c r="I251" i="42" s="1"/>
  <c r="I14" i="42"/>
  <c r="I15" i="42" s="1"/>
  <c r="I32" i="20" s="1"/>
  <c r="I74" i="20" s="1"/>
  <c r="I87" i="20" s="1"/>
  <c r="I54" i="42"/>
  <c r="I55" i="42" s="1"/>
  <c r="I56" i="42" s="1"/>
  <c r="I34" i="20" s="1"/>
  <c r="I38" i="20" s="1"/>
  <c r="K1266" i="47"/>
  <c r="K1267" i="47" s="1"/>
  <c r="K1268" i="47" s="1"/>
  <c r="K855" i="47"/>
  <c r="K856" i="47" s="1"/>
  <c r="K857" i="47" s="1"/>
  <c r="K218" i="47"/>
  <c r="K219" i="47" s="1"/>
  <c r="K220" i="47" s="1"/>
  <c r="G1089" i="46"/>
  <c r="G1090" i="46" s="1"/>
  <c r="G1091" i="46" s="1"/>
  <c r="K877" i="47"/>
  <c r="K878" i="47" s="1"/>
  <c r="K879" i="47" s="1"/>
  <c r="G1320" i="46"/>
  <c r="G1321" i="46" s="1"/>
  <c r="G1322" i="46" s="1"/>
  <c r="K402" i="47"/>
  <c r="K403" i="47" s="1"/>
  <c r="K404" i="47" s="1"/>
  <c r="K239" i="47"/>
  <c r="K240" i="47"/>
  <c r="K241" i="47" s="1"/>
  <c r="G893" i="46"/>
  <c r="G894" i="46" s="1"/>
  <c r="G895" i="46" s="1"/>
  <c r="K101" i="47"/>
  <c r="K102" i="47" s="1"/>
  <c r="K103" i="47" s="1"/>
  <c r="G918" i="46"/>
  <c r="G919" i="46" s="1"/>
  <c r="G920" i="46" s="1"/>
  <c r="J434" i="46"/>
  <c r="J435" i="46" s="1"/>
  <c r="G1450" i="46"/>
  <c r="G1451" i="46" s="1"/>
  <c r="G1452" i="46" s="1"/>
  <c r="J1210" i="46"/>
  <c r="J1211" i="46" s="1"/>
  <c r="J1110" i="46"/>
  <c r="J1111" i="46" s="1"/>
  <c r="G80" i="46"/>
  <c r="I80" i="46"/>
  <c r="J80" i="46" s="1"/>
  <c r="J86" i="46" s="1"/>
  <c r="J939" i="46"/>
  <c r="N1020" i="47"/>
  <c r="N1021" i="47" s="1"/>
  <c r="J868" i="46"/>
  <c r="J1407" i="46"/>
  <c r="J1408" i="46" s="1"/>
  <c r="J1384" i="46"/>
  <c r="J1385" i="46"/>
  <c r="N39" i="47"/>
  <c r="J720" i="46"/>
  <c r="N381" i="47"/>
  <c r="J411" i="46"/>
  <c r="J412" i="46" s="1"/>
  <c r="N571" i="47"/>
  <c r="N671" i="47"/>
  <c r="N100" i="47"/>
  <c r="N507" i="47"/>
  <c r="I136" i="43"/>
  <c r="I137" i="43" s="1"/>
  <c r="K278" i="47"/>
  <c r="K279" i="47" s="1"/>
  <c r="K280" i="47" s="1"/>
  <c r="K1020" i="47"/>
  <c r="K1021" i="47" s="1"/>
  <c r="K1022" i="47" s="1"/>
  <c r="K340" i="47"/>
  <c r="K341" i="47" s="1"/>
  <c r="K342" i="47" s="1"/>
  <c r="K898" i="47"/>
  <c r="K899" i="47" s="1"/>
  <c r="K900" i="47" s="1"/>
  <c r="J608" i="47"/>
  <c r="K588" i="47"/>
  <c r="K589" i="47" s="1"/>
  <c r="K591" i="47" s="1"/>
  <c r="G1279" i="46"/>
  <c r="G1280" i="46" s="1"/>
  <c r="G1278" i="46"/>
  <c r="K382" i="47"/>
  <c r="K383" i="47" s="1"/>
  <c r="K384" i="47" s="1"/>
  <c r="K179" i="47"/>
  <c r="K180" i="47" s="1"/>
  <c r="K181" i="47" s="1"/>
  <c r="G610" i="46"/>
  <c r="G611" i="46" s="1"/>
  <c r="G613" i="46" s="1"/>
  <c r="F633" i="46"/>
  <c r="G633" i="46" s="1"/>
  <c r="G634" i="46" s="1"/>
  <c r="G636" i="46" s="1"/>
  <c r="G1068" i="46"/>
  <c r="G1069" i="46" s="1"/>
  <c r="G1070" i="46" s="1"/>
  <c r="G590" i="46"/>
  <c r="K40" i="47"/>
  <c r="K41" i="47" s="1"/>
  <c r="K42" i="47" s="1"/>
  <c r="G771" i="46"/>
  <c r="G772" i="46" s="1"/>
  <c r="G773" i="46" s="1"/>
  <c r="G1045" i="46"/>
  <c r="G1047" i="46" s="1"/>
  <c r="K1144" i="47"/>
  <c r="K1145" i="47" s="1"/>
  <c r="K1146" i="47" s="1"/>
  <c r="G1385" i="46"/>
  <c r="G1386" i="46" s="1"/>
  <c r="G1384" i="46"/>
  <c r="J1297" i="46"/>
  <c r="J590" i="46"/>
  <c r="L55" i="45"/>
  <c r="L56" i="45" s="1"/>
  <c r="L58" i="45" s="1"/>
  <c r="N55" i="45"/>
  <c r="O55" i="45" s="1"/>
  <c r="O58" i="45" s="1"/>
  <c r="O97" i="44"/>
  <c r="O98" i="44" s="1"/>
  <c r="K158" i="20" s="1"/>
  <c r="K262" i="20" s="1"/>
  <c r="J1068" i="46"/>
  <c r="J1069" i="46" s="1"/>
  <c r="N218" i="47"/>
  <c r="N219" i="47" s="1"/>
  <c r="J613" i="46"/>
  <c r="N59" i="47"/>
  <c r="J305" i="46"/>
  <c r="J1047" i="46"/>
  <c r="J21" i="46"/>
  <c r="J22" i="46" s="1"/>
  <c r="J1159" i="46"/>
  <c r="J521" i="46"/>
  <c r="J1491" i="46"/>
  <c r="N178" i="47"/>
  <c r="J1617" i="46"/>
  <c r="N441" i="47"/>
  <c r="N999" i="47"/>
  <c r="I68" i="43"/>
  <c r="L68" i="43"/>
  <c r="L39" i="45"/>
  <c r="L40" i="45" s="1"/>
  <c r="I149" i="20" s="1"/>
  <c r="I194" i="43"/>
  <c r="K242" i="43"/>
  <c r="L242" i="43" s="1"/>
  <c r="L250" i="43" s="1"/>
  <c r="K223" i="43"/>
  <c r="L223" i="43" s="1"/>
  <c r="K165" i="43"/>
  <c r="L165" i="43" s="1"/>
  <c r="K205" i="43"/>
  <c r="L205" i="43" s="1"/>
  <c r="L212" i="43" s="1"/>
  <c r="K146" i="43"/>
  <c r="L146" i="43" s="1"/>
  <c r="L154" i="43" s="1"/>
  <c r="K126" i="43"/>
  <c r="L126" i="43" s="1"/>
  <c r="L135" i="43" s="1"/>
  <c r="K88" i="43"/>
  <c r="L88" i="43" s="1"/>
  <c r="L96" i="43" s="1"/>
  <c r="K51" i="43"/>
  <c r="L51" i="43" s="1"/>
  <c r="K284" i="42"/>
  <c r="L284" i="42" s="1"/>
  <c r="L291" i="42" s="1"/>
  <c r="K260" i="42"/>
  <c r="L260" i="42" s="1"/>
  <c r="L272" i="42" s="1"/>
  <c r="K214" i="42"/>
  <c r="L214" i="42" s="1"/>
  <c r="L226" i="42" s="1"/>
  <c r="K168" i="42"/>
  <c r="L168" i="42" s="1"/>
  <c r="L180" i="42" s="1"/>
  <c r="K45" i="42"/>
  <c r="L45" i="42" s="1"/>
  <c r="L53" i="42" s="1"/>
  <c r="K10" i="42"/>
  <c r="L10" i="42" s="1"/>
  <c r="L13" i="42" s="1"/>
  <c r="K125" i="42"/>
  <c r="L125" i="42" s="1"/>
  <c r="K185" i="43"/>
  <c r="L185" i="43" s="1"/>
  <c r="K107" i="43"/>
  <c r="L107" i="43" s="1"/>
  <c r="L115" i="43" s="1"/>
  <c r="K12" i="43"/>
  <c r="L12" i="43" s="1"/>
  <c r="K85" i="42"/>
  <c r="L85" i="42" s="1"/>
  <c r="L94" i="42" s="1"/>
  <c r="K69" i="43"/>
  <c r="K237" i="42"/>
  <c r="L237" i="42" s="1"/>
  <c r="L249" i="42" s="1"/>
  <c r="K191" i="42"/>
  <c r="L191" i="42" s="1"/>
  <c r="L203" i="42" s="1"/>
  <c r="K145" i="42"/>
  <c r="L145" i="42" s="1"/>
  <c r="L157" i="42" s="1"/>
  <c r="K25" i="42"/>
  <c r="L25" i="42" s="1"/>
  <c r="K32" i="43"/>
  <c r="L32" i="43" s="1"/>
  <c r="I134" i="42"/>
  <c r="U83" i="41"/>
  <c r="I84" i="41"/>
  <c r="K529" i="47"/>
  <c r="K200" i="47"/>
  <c r="K201" i="47" s="1"/>
  <c r="K199" i="47"/>
  <c r="K959" i="47"/>
  <c r="K672" i="47"/>
  <c r="K673" i="47" s="1"/>
  <c r="K674" i="47" s="1"/>
  <c r="N112" i="47"/>
  <c r="K112" i="47"/>
  <c r="K114" i="47" s="1"/>
  <c r="K121" i="47" s="1"/>
  <c r="G1363" i="46"/>
  <c r="G1364" i="46" s="1"/>
  <c r="G1365" i="46" s="1"/>
  <c r="G476" i="46"/>
  <c r="G477" i="46" s="1"/>
  <c r="G478" i="46" s="1"/>
  <c r="K939" i="47"/>
  <c r="K257" i="47"/>
  <c r="G1576" i="46"/>
  <c r="G1577" i="46" s="1"/>
  <c r="G1578" i="46" s="1"/>
  <c r="G940" i="46"/>
  <c r="G941" i="46"/>
  <c r="G942" i="46" s="1"/>
  <c r="K916" i="47"/>
  <c r="K918" i="47" s="1"/>
  <c r="K479" i="47"/>
  <c r="K481" i="47" s="1"/>
  <c r="G1555" i="46"/>
  <c r="G1556" i="46" s="1"/>
  <c r="G1557" i="46" s="1"/>
  <c r="G1153" i="46"/>
  <c r="G1159" i="46" s="1"/>
  <c r="K831" i="47"/>
  <c r="K833" i="47" s="1"/>
  <c r="K771" i="47"/>
  <c r="K773" i="47" s="1"/>
  <c r="G390" i="46"/>
  <c r="G391" i="46" s="1"/>
  <c r="G392" i="46" s="1"/>
  <c r="L74" i="44"/>
  <c r="L75" i="44" s="1"/>
  <c r="L77" i="44" s="1"/>
  <c r="N74" i="44"/>
  <c r="O74" i="44" s="1"/>
  <c r="O77" i="44" s="1"/>
  <c r="I146" i="46"/>
  <c r="J146" i="46" s="1"/>
  <c r="J152" i="46" s="1"/>
  <c r="G146" i="46"/>
  <c r="G147" i="46" s="1"/>
  <c r="G152" i="46" s="1"/>
  <c r="L231" i="43"/>
  <c r="G102" i="46"/>
  <c r="G103" i="46" s="1"/>
  <c r="G108" i="46" s="1"/>
  <c r="I102" i="46"/>
  <c r="J102" i="46" s="1"/>
  <c r="J108" i="46" s="1"/>
  <c r="L20" i="44"/>
  <c r="L21" i="44" s="1"/>
  <c r="J699" i="46"/>
  <c r="G327" i="46"/>
  <c r="G328" i="46" s="1"/>
  <c r="G329" i="46" s="1"/>
  <c r="G81" i="46"/>
  <c r="G86" i="46" s="1"/>
  <c r="N35" i="44"/>
  <c r="O35" i="44" s="1"/>
  <c r="O38" i="44" s="1"/>
  <c r="L35" i="44"/>
  <c r="L36" i="44" s="1"/>
  <c r="L38" i="44" s="1"/>
  <c r="O19" i="44"/>
  <c r="L134" i="42"/>
  <c r="O78" i="45"/>
  <c r="O57" i="44"/>
  <c r="N401" i="47"/>
  <c r="J745" i="46"/>
  <c r="J1319" i="46"/>
  <c r="N611" i="47"/>
  <c r="J262" i="46"/>
  <c r="J1088" i="46"/>
  <c r="J1664" i="46"/>
  <c r="N198" i="47"/>
  <c r="N854" i="47"/>
  <c r="O97" i="45"/>
  <c r="J678" i="46"/>
  <c r="J892" i="46"/>
  <c r="N339" i="47"/>
  <c r="N897" i="47"/>
  <c r="J240" i="46"/>
  <c r="J1029" i="46"/>
  <c r="N318" i="47"/>
  <c r="N918" i="47"/>
  <c r="J389" i="46"/>
  <c r="J636" i="46"/>
  <c r="J1449" i="46"/>
  <c r="J1533" i="46"/>
  <c r="N121" i="47"/>
  <c r="N631" i="47"/>
  <c r="N1164" i="47"/>
  <c r="N79" i="47"/>
  <c r="N298" i="47"/>
  <c r="N481" i="47"/>
  <c r="N876" i="47"/>
  <c r="N1061" i="47"/>
  <c r="N1205" i="47"/>
  <c r="K190" i="43"/>
  <c r="L190" i="43" s="1"/>
  <c r="K170" i="43"/>
  <c r="L170" i="43" s="1"/>
  <c r="K36" i="43"/>
  <c r="L36" i="43" s="1"/>
  <c r="K17" i="43"/>
  <c r="L17" i="43" s="1"/>
  <c r="K29" i="42"/>
  <c r="L29" i="42" s="1"/>
  <c r="K55" i="43"/>
  <c r="L55" i="43" s="1"/>
  <c r="G745" i="46"/>
  <c r="G69" i="43"/>
  <c r="I66" i="43"/>
  <c r="L66" i="43"/>
  <c r="G59" i="46"/>
  <c r="G64" i="46" s="1"/>
  <c r="L115" i="42" l="1"/>
  <c r="L116" i="42"/>
  <c r="J176" i="46"/>
  <c r="J175" i="46"/>
  <c r="K117" i="20"/>
  <c r="K149" i="20"/>
  <c r="L58" i="43"/>
  <c r="J1556" i="46"/>
  <c r="G219" i="46"/>
  <c r="G220" i="46" s="1"/>
  <c r="G221" i="46" s="1"/>
  <c r="G1534" i="46"/>
  <c r="G1535" i="46" s="1"/>
  <c r="G1536" i="46" s="1"/>
  <c r="N142" i="47"/>
  <c r="G986" i="46"/>
  <c r="G987" i="46"/>
  <c r="G988" i="46" s="1"/>
  <c r="M236" i="20"/>
  <c r="J279" i="20"/>
  <c r="L279" i="20"/>
  <c r="M98" i="20"/>
  <c r="M173" i="20"/>
  <c r="J174" i="20"/>
  <c r="G175" i="20"/>
  <c r="L174" i="20"/>
  <c r="L176" i="20"/>
  <c r="M176" i="20" s="1"/>
  <c r="P408" i="51"/>
  <c r="J780" i="51"/>
  <c r="P318" i="51"/>
  <c r="O318" i="51"/>
  <c r="J62" i="20"/>
  <c r="M62" i="20" s="1"/>
  <c r="L63" i="51"/>
  <c r="J63" i="51"/>
  <c r="J62" i="51"/>
  <c r="L62" i="51"/>
  <c r="F315" i="20"/>
  <c r="F331" i="20" s="1"/>
  <c r="B162" i="11"/>
  <c r="L80" i="51"/>
  <c r="J80" i="51"/>
  <c r="J180" i="51"/>
  <c r="O206" i="51" s="1"/>
  <c r="L180" i="51"/>
  <c r="P206" i="51" s="1"/>
  <c r="L79" i="45"/>
  <c r="L80" i="45" s="1"/>
  <c r="L41" i="45"/>
  <c r="I117" i="20"/>
  <c r="L119" i="45"/>
  <c r="I59" i="20"/>
  <c r="I114" i="20" s="1"/>
  <c r="I146" i="20" s="1"/>
  <c r="K193" i="20"/>
  <c r="K329" i="20"/>
  <c r="L149" i="20"/>
  <c r="L100" i="45"/>
  <c r="I113" i="20"/>
  <c r="I145" i="20" s="1"/>
  <c r="I188" i="20" s="1"/>
  <c r="I218" i="20"/>
  <c r="J186" i="20"/>
  <c r="L22" i="44"/>
  <c r="I54" i="20"/>
  <c r="L99" i="44"/>
  <c r="I158" i="20"/>
  <c r="I262" i="20" s="1"/>
  <c r="K335" i="20"/>
  <c r="L262" i="20"/>
  <c r="L21" i="43"/>
  <c r="I264" i="20"/>
  <c r="J160" i="20"/>
  <c r="I164" i="20"/>
  <c r="I268" i="20" s="1"/>
  <c r="J311" i="20" s="1"/>
  <c r="I228" i="20"/>
  <c r="I266" i="20"/>
  <c r="J162" i="20"/>
  <c r="I353" i="20"/>
  <c r="J308" i="20"/>
  <c r="L40" i="43"/>
  <c r="L41" i="43" s="1"/>
  <c r="I95" i="20"/>
  <c r="I107" i="20" s="1"/>
  <c r="I63" i="20"/>
  <c r="I338" i="20"/>
  <c r="J265" i="20"/>
  <c r="I354" i="20"/>
  <c r="J309" i="20"/>
  <c r="I137" i="20"/>
  <c r="I168" i="20"/>
  <c r="I122" i="20"/>
  <c r="I197" i="20" s="1"/>
  <c r="J28" i="20"/>
  <c r="I176" i="43"/>
  <c r="I163" i="20" s="1"/>
  <c r="I267" i="20" s="1"/>
  <c r="I329" i="20"/>
  <c r="I193" i="20"/>
  <c r="J149" i="20"/>
  <c r="I92" i="20"/>
  <c r="I128" i="20" s="1"/>
  <c r="I307" i="20" s="1"/>
  <c r="I212" i="20"/>
  <c r="I76" i="20"/>
  <c r="I42" i="20"/>
  <c r="I100" i="20"/>
  <c r="J22" i="20"/>
  <c r="F177" i="20"/>
  <c r="F189" i="20" s="1"/>
  <c r="F269" i="20"/>
  <c r="F302" i="20"/>
  <c r="F231" i="20"/>
  <c r="U85" i="11"/>
  <c r="U84" i="11"/>
  <c r="B697" i="20"/>
  <c r="B663" i="11" s="1"/>
  <c r="B590" i="20"/>
  <c r="B562" i="11" s="1"/>
  <c r="B433" i="20"/>
  <c r="B414" i="11"/>
  <c r="B267" i="20"/>
  <c r="B257" i="11" s="1"/>
  <c r="B344" i="11"/>
  <c r="B297" i="20"/>
  <c r="B285" i="11" s="1"/>
  <c r="B620" i="20"/>
  <c r="B590" i="11" s="1"/>
  <c r="B589" i="11"/>
  <c r="B666" i="20"/>
  <c r="B634" i="11" s="1"/>
  <c r="B340" i="20"/>
  <c r="B326" i="11" s="1"/>
  <c r="B710" i="20"/>
  <c r="B676" i="11" s="1"/>
  <c r="B193" i="20"/>
  <c r="B187" i="11" s="1"/>
  <c r="B186" i="11"/>
  <c r="B387" i="20"/>
  <c r="B370" i="11"/>
  <c r="B462" i="20"/>
  <c r="B442" i="11" s="1"/>
  <c r="B441" i="11"/>
  <c r="B254" i="20"/>
  <c r="B244" i="11" s="1"/>
  <c r="B536" i="20"/>
  <c r="M200" i="20"/>
  <c r="M167" i="20"/>
  <c r="J196" i="20"/>
  <c r="L196" i="20"/>
  <c r="G1031" i="46"/>
  <c r="G1032" i="46" s="1"/>
  <c r="G1030" i="46"/>
  <c r="G131" i="46"/>
  <c r="G132" i="46" s="1"/>
  <c r="G133" i="46" s="1"/>
  <c r="K1124" i="47"/>
  <c r="K1125" i="47" s="1"/>
  <c r="K1126" i="47" s="1"/>
  <c r="L34" i="42"/>
  <c r="L194" i="43"/>
  <c r="J476" i="46"/>
  <c r="J477" i="46" s="1"/>
  <c r="N733" i="47"/>
  <c r="N734" i="47" s="1"/>
  <c r="L60" i="44"/>
  <c r="N531" i="47"/>
  <c r="L174" i="43"/>
  <c r="L175" i="43" s="1"/>
  <c r="L176" i="43" s="1"/>
  <c r="K163" i="20" s="1"/>
  <c r="K267" i="20" s="1"/>
  <c r="L22" i="45"/>
  <c r="G1160" i="46"/>
  <c r="G1161" i="46" s="1"/>
  <c r="G1162" i="46" s="1"/>
  <c r="L22" i="43"/>
  <c r="L23" i="43" s="1"/>
  <c r="K88" i="20" s="1"/>
  <c r="L155" i="43"/>
  <c r="L156" i="43" s="1"/>
  <c r="K160" i="20" s="1"/>
  <c r="G1185" i="46"/>
  <c r="G1186" i="46" s="1"/>
  <c r="G1187" i="46" s="1"/>
  <c r="L195" i="43"/>
  <c r="L196" i="43" s="1"/>
  <c r="K227" i="20" s="1"/>
  <c r="L181" i="42"/>
  <c r="L182" i="42" s="1"/>
  <c r="K41" i="20" s="1"/>
  <c r="K79" i="20" s="1"/>
  <c r="L79" i="20" s="1"/>
  <c r="M79" i="20" s="1"/>
  <c r="G637" i="46"/>
  <c r="G638" i="46" s="1"/>
  <c r="G639" i="46" s="1"/>
  <c r="G109" i="46"/>
  <c r="G110" i="46" s="1"/>
  <c r="G111" i="46" s="1"/>
  <c r="L250" i="42"/>
  <c r="L251" i="42" s="1"/>
  <c r="L52" i="20"/>
  <c r="M52" i="20" s="1"/>
  <c r="L97" i="43"/>
  <c r="L98" i="43" s="1"/>
  <c r="K61" i="20" s="1"/>
  <c r="K104" i="20" s="1"/>
  <c r="O39" i="44"/>
  <c r="O40" i="44" s="1"/>
  <c r="K156" i="20" s="1"/>
  <c r="J153" i="46"/>
  <c r="J154" i="46" s="1"/>
  <c r="J109" i="46"/>
  <c r="J110" i="46" s="1"/>
  <c r="L14" i="42"/>
  <c r="L15" i="42" s="1"/>
  <c r="K32" i="20" s="1"/>
  <c r="K74" i="20" s="1"/>
  <c r="K87" i="20" s="1"/>
  <c r="G87" i="46"/>
  <c r="G88" i="46" s="1"/>
  <c r="G89" i="46" s="1"/>
  <c r="G153" i="46"/>
  <c r="G154" i="46" s="1"/>
  <c r="G155" i="46" s="1"/>
  <c r="L35" i="42"/>
  <c r="L36" i="42" s="1"/>
  <c r="K35" i="20" s="1"/>
  <c r="L54" i="42"/>
  <c r="L55" i="42" s="1"/>
  <c r="L56" i="42" s="1"/>
  <c r="K34" i="20" s="1"/>
  <c r="K38" i="20" s="1"/>
  <c r="L273" i="42"/>
  <c r="L274" i="42" s="1"/>
  <c r="K49" i="20" s="1"/>
  <c r="K89" i="20" s="1"/>
  <c r="L292" i="42"/>
  <c r="L293" i="42" s="1"/>
  <c r="K22" i="20" s="1"/>
  <c r="K68" i="20" s="1"/>
  <c r="L68" i="20" s="1"/>
  <c r="M68" i="20" s="1"/>
  <c r="L136" i="43"/>
  <c r="L137" i="43" s="1"/>
  <c r="O59" i="45"/>
  <c r="O60" i="45" s="1"/>
  <c r="K115" i="20" s="1"/>
  <c r="K147" i="20" s="1"/>
  <c r="J87" i="46"/>
  <c r="J88" i="46" s="1"/>
  <c r="G746" i="46"/>
  <c r="G747" i="46" s="1"/>
  <c r="G748" i="46" s="1"/>
  <c r="N877" i="47"/>
  <c r="N878" i="47" s="1"/>
  <c r="N319" i="47"/>
  <c r="N320" i="47" s="1"/>
  <c r="J746" i="46"/>
  <c r="J747" i="46" s="1"/>
  <c r="O79" i="45"/>
  <c r="O80" i="45" s="1"/>
  <c r="K116" i="20" s="1"/>
  <c r="K148" i="20" s="1"/>
  <c r="L232" i="43"/>
  <c r="L233" i="43" s="1"/>
  <c r="K940" i="47"/>
  <c r="K941" i="47" s="1"/>
  <c r="K942" i="47" s="1"/>
  <c r="K530" i="47"/>
  <c r="K531" i="47" s="1"/>
  <c r="K532" i="47" s="1"/>
  <c r="J1618" i="46"/>
  <c r="J1619" i="46" s="1"/>
  <c r="N382" i="47"/>
  <c r="N383" i="47" s="1"/>
  <c r="L204" i="42"/>
  <c r="L205" i="42" s="1"/>
  <c r="N754" i="47"/>
  <c r="N755" i="47" s="1"/>
  <c r="J842" i="46"/>
  <c r="J843" i="46" s="1"/>
  <c r="J986" i="46"/>
  <c r="J987" i="46" s="1"/>
  <c r="K442" i="47"/>
  <c r="K443" i="47"/>
  <c r="K444" i="47" s="1"/>
  <c r="J197" i="46"/>
  <c r="J198" i="46" s="1"/>
  <c r="J65" i="46"/>
  <c r="J66" i="46" s="1"/>
  <c r="L59" i="45"/>
  <c r="L60" i="45" s="1"/>
  <c r="I115" i="20" s="1"/>
  <c r="I147" i="20" s="1"/>
  <c r="N482" i="47"/>
  <c r="N483" i="47" s="1"/>
  <c r="N632" i="47"/>
  <c r="N633" i="47" s="1"/>
  <c r="J637" i="46"/>
  <c r="J638" i="46" s="1"/>
  <c r="J1030" i="46"/>
  <c r="J1031" i="46" s="1"/>
  <c r="N340" i="47"/>
  <c r="N341" i="47" s="1"/>
  <c r="O98" i="45"/>
  <c r="O99" i="45" s="1"/>
  <c r="K113" i="20" s="1"/>
  <c r="K145" i="20" s="1"/>
  <c r="K188" i="20" s="1"/>
  <c r="N855" i="47"/>
  <c r="N856" i="47" s="1"/>
  <c r="J263" i="46"/>
  <c r="J264" i="46" s="1"/>
  <c r="O58" i="44"/>
  <c r="O59" i="44" s="1"/>
  <c r="O20" i="44"/>
  <c r="O21" i="44" s="1"/>
  <c r="K54" i="20" s="1"/>
  <c r="K122" i="47"/>
  <c r="K123" i="47" s="1"/>
  <c r="K124" i="47" s="1"/>
  <c r="K960" i="47"/>
  <c r="K961" i="47" s="1"/>
  <c r="K962" i="47" s="1"/>
  <c r="M84" i="41"/>
  <c r="L116" i="43"/>
  <c r="L117" i="43" s="1"/>
  <c r="K28" i="20" s="1"/>
  <c r="N179" i="47"/>
  <c r="N180" i="47" s="1"/>
  <c r="J1048" i="46"/>
  <c r="J1049" i="46" s="1"/>
  <c r="J628" i="47"/>
  <c r="K628" i="47" s="1"/>
  <c r="K629" i="47" s="1"/>
  <c r="K631" i="47" s="1"/>
  <c r="K608" i="47"/>
  <c r="K609" i="47" s="1"/>
  <c r="K611" i="47" s="1"/>
  <c r="N572" i="47"/>
  <c r="N573" i="47" s="1"/>
  <c r="J721" i="46"/>
  <c r="J722" i="46"/>
  <c r="J940" i="46"/>
  <c r="J941" i="46" s="1"/>
  <c r="N1266" i="47"/>
  <c r="N1267" i="47" s="1"/>
  <c r="N462" i="47"/>
  <c r="N463" i="47" s="1"/>
  <c r="N361" i="47"/>
  <c r="N362" i="47" s="1"/>
  <c r="J545" i="46"/>
  <c r="J546" i="46" s="1"/>
  <c r="J1009" i="46"/>
  <c r="J1010" i="46" s="1"/>
  <c r="J1185" i="46"/>
  <c r="J1186" i="46" s="1"/>
  <c r="N814" i="47"/>
  <c r="N815" i="47" s="1"/>
  <c r="J131" i="46"/>
  <c r="J132" i="46" s="1"/>
  <c r="J568" i="46"/>
  <c r="J569" i="46" s="1"/>
  <c r="N1246" i="47"/>
  <c r="N1247" i="47" s="1"/>
  <c r="N980" i="47"/>
  <c r="N981" i="47" s="1"/>
  <c r="N592" i="47"/>
  <c r="N593" i="47"/>
  <c r="J1430" i="46"/>
  <c r="J1429" i="46"/>
  <c r="N1186" i="47"/>
  <c r="N1187" i="47" s="1"/>
  <c r="J1597" i="46"/>
  <c r="J1598" i="46" s="1"/>
  <c r="O20" i="45"/>
  <c r="O21" i="45" s="1"/>
  <c r="K58" i="20" s="1"/>
  <c r="K111" i="20" s="1"/>
  <c r="K143" i="20" s="1"/>
  <c r="K186" i="20" s="1"/>
  <c r="K1062" i="47"/>
  <c r="K1063" i="47" s="1"/>
  <c r="K1064" i="47" s="1"/>
  <c r="G65" i="46"/>
  <c r="G66" i="46" s="1"/>
  <c r="G67" i="46" s="1"/>
  <c r="N1063" i="47"/>
  <c r="N1062" i="47"/>
  <c r="N80" i="47"/>
  <c r="N81" i="47"/>
  <c r="J1535" i="46"/>
  <c r="J1534" i="46"/>
  <c r="N919" i="47"/>
  <c r="N920" i="47" s="1"/>
  <c r="J679" i="46"/>
  <c r="J680" i="46" s="1"/>
  <c r="J1665" i="46"/>
  <c r="J1666" i="46" s="1"/>
  <c r="J1320" i="46"/>
  <c r="J1321" i="46" s="1"/>
  <c r="K774" i="47"/>
  <c r="K775" i="47" s="1"/>
  <c r="K776" i="47" s="1"/>
  <c r="K919" i="47"/>
  <c r="K920" i="47" s="1"/>
  <c r="K921" i="47" s="1"/>
  <c r="K258" i="47"/>
  <c r="K259" i="47" s="1"/>
  <c r="K260" i="47" s="1"/>
  <c r="I135" i="42"/>
  <c r="I136" i="42" s="1"/>
  <c r="I37" i="20" s="1"/>
  <c r="I75" i="20" s="1"/>
  <c r="L227" i="42"/>
  <c r="L228" i="42" s="1"/>
  <c r="K45" i="20" s="1"/>
  <c r="K83" i="20" s="1"/>
  <c r="L83" i="20" s="1"/>
  <c r="I195" i="43"/>
  <c r="I196" i="43" s="1"/>
  <c r="I227" i="20" s="1"/>
  <c r="N442" i="47"/>
  <c r="N443" i="47" s="1"/>
  <c r="J522" i="46"/>
  <c r="J523" i="46" s="1"/>
  <c r="J614" i="46"/>
  <c r="J615" i="46" s="1"/>
  <c r="J1298" i="46"/>
  <c r="J1299" i="46" s="1"/>
  <c r="G614" i="46"/>
  <c r="G615" i="46" s="1"/>
  <c r="G616" i="46" s="1"/>
  <c r="G591" i="46"/>
  <c r="G592" i="46" s="1"/>
  <c r="G593" i="46" s="1"/>
  <c r="N101" i="47"/>
  <c r="N102" i="47" s="1"/>
  <c r="N1124" i="47"/>
  <c r="N1125" i="47" s="1"/>
  <c r="J1640" i="46"/>
  <c r="J1641" i="46" s="1"/>
  <c r="J1513" i="46"/>
  <c r="J1514" i="46" s="1"/>
  <c r="N652" i="47"/>
  <c r="N653" i="47" s="1"/>
  <c r="N692" i="47"/>
  <c r="N693" i="47" s="1"/>
  <c r="J1278" i="46"/>
  <c r="J1279" i="46" s="1"/>
  <c r="O117" i="45"/>
  <c r="O118" i="45" s="1"/>
  <c r="K59" i="20" s="1"/>
  <c r="K114" i="20" s="1"/>
  <c r="K146" i="20" s="1"/>
  <c r="J658" i="46"/>
  <c r="J659" i="46" s="1"/>
  <c r="L158" i="42"/>
  <c r="L159" i="42" s="1"/>
  <c r="J963" i="46"/>
  <c r="J964" i="46" s="1"/>
  <c r="G1210" i="46"/>
  <c r="G1211" i="46" s="1"/>
  <c r="G1212" i="46" s="1"/>
  <c r="N713" i="47"/>
  <c r="N714" i="47" s="1"/>
  <c r="J816" i="46"/>
  <c r="J817" i="46"/>
  <c r="J795" i="46"/>
  <c r="J794" i="46"/>
  <c r="J284" i="46"/>
  <c r="J285" i="46" s="1"/>
  <c r="G842" i="46"/>
  <c r="G843" i="46" s="1"/>
  <c r="G844" i="46" s="1"/>
  <c r="O78" i="44"/>
  <c r="O79" i="44" s="1"/>
  <c r="N1165" i="47"/>
  <c r="N1166" i="47"/>
  <c r="J1450" i="46"/>
  <c r="J1451" i="46" s="1"/>
  <c r="N898" i="47"/>
  <c r="N899" i="47" s="1"/>
  <c r="J1089" i="46"/>
  <c r="J1090" i="46" s="1"/>
  <c r="K834" i="47"/>
  <c r="K835" i="47" s="1"/>
  <c r="K836" i="47" s="1"/>
  <c r="J1160" i="46"/>
  <c r="J1161" i="46" s="1"/>
  <c r="K592" i="47"/>
  <c r="K593" i="47"/>
  <c r="K594" i="47" s="1"/>
  <c r="N672" i="47"/>
  <c r="N673" i="47" s="1"/>
  <c r="N1144" i="47"/>
  <c r="N1145" i="47"/>
  <c r="J1257" i="46"/>
  <c r="J1258" i="46" s="1"/>
  <c r="N834" i="47"/>
  <c r="N835" i="47" s="1"/>
  <c r="J348" i="46"/>
  <c r="J349" i="46" s="1"/>
  <c r="G284" i="46"/>
  <c r="G285" i="46" s="1"/>
  <c r="G286" i="46" s="1"/>
  <c r="N258" i="47"/>
  <c r="N259" i="47" s="1"/>
  <c r="N774" i="47"/>
  <c r="N775" i="47"/>
  <c r="L59" i="43"/>
  <c r="L60" i="43" s="1"/>
  <c r="K94" i="20" s="1"/>
  <c r="K130" i="20" s="1"/>
  <c r="K20" i="47"/>
  <c r="K21" i="47" s="1"/>
  <c r="K22" i="47" s="1"/>
  <c r="K422" i="47"/>
  <c r="K423" i="47"/>
  <c r="K424" i="47" s="1"/>
  <c r="N1226" i="47"/>
  <c r="N1227" i="47" s="1"/>
  <c r="I227" i="42"/>
  <c r="I228" i="42" s="1"/>
  <c r="I45" i="20" s="1"/>
  <c r="I83" i="20" s="1"/>
  <c r="J83" i="20" s="1"/>
  <c r="I69" i="43"/>
  <c r="I70" i="43" s="1"/>
  <c r="I77" i="43" s="1"/>
  <c r="L69" i="43"/>
  <c r="L77" i="43" s="1"/>
  <c r="N1206" i="47"/>
  <c r="N1207" i="47" s="1"/>
  <c r="N299" i="47"/>
  <c r="N300" i="47" s="1"/>
  <c r="N122" i="47"/>
  <c r="N123" i="47" s="1"/>
  <c r="J390" i="46"/>
  <c r="J391" i="46" s="1"/>
  <c r="J241" i="46"/>
  <c r="J242" i="46" s="1"/>
  <c r="J893" i="46"/>
  <c r="J894" i="46" s="1"/>
  <c r="N199" i="47"/>
  <c r="N200" i="47" s="1"/>
  <c r="N612" i="47"/>
  <c r="N613" i="47" s="1"/>
  <c r="N402" i="47"/>
  <c r="N403" i="47" s="1"/>
  <c r="L135" i="42"/>
  <c r="L136" i="42" s="1"/>
  <c r="K37" i="20" s="1"/>
  <c r="K75" i="20" s="1"/>
  <c r="L39" i="44"/>
  <c r="L40" i="44" s="1"/>
  <c r="I156" i="20" s="1"/>
  <c r="J700" i="46"/>
  <c r="J701" i="46" s="1"/>
  <c r="L95" i="42"/>
  <c r="L96" i="42" s="1"/>
  <c r="K33" i="20" s="1"/>
  <c r="L78" i="44"/>
  <c r="L79" i="44" s="1"/>
  <c r="K482" i="47"/>
  <c r="K483" i="47" s="1"/>
  <c r="K484" i="47" s="1"/>
  <c r="L213" i="43"/>
  <c r="L214" i="43" s="1"/>
  <c r="K162" i="20" s="1"/>
  <c r="L251" i="43"/>
  <c r="L252" i="43" s="1"/>
  <c r="K161" i="20" s="1"/>
  <c r="K265" i="20" s="1"/>
  <c r="N1000" i="47"/>
  <c r="N1001" i="47" s="1"/>
  <c r="J1492" i="46"/>
  <c r="J1493" i="46" s="1"/>
  <c r="J306" i="46"/>
  <c r="J307" i="46" s="1"/>
  <c r="N60" i="47"/>
  <c r="N61" i="47" s="1"/>
  <c r="J591" i="46"/>
  <c r="J592" i="46" s="1"/>
  <c r="G1048" i="46"/>
  <c r="G1049" i="46" s="1"/>
  <c r="G1050" i="46" s="1"/>
  <c r="N508" i="47"/>
  <c r="N509" i="47" s="1"/>
  <c r="N40" i="47"/>
  <c r="N41" i="47" s="1"/>
  <c r="N1103" i="47"/>
  <c r="N1104" i="47" s="1"/>
  <c r="N278" i="47"/>
  <c r="N279" i="47" s="1"/>
  <c r="N20" i="47"/>
  <c r="N21" i="47" s="1"/>
  <c r="J219" i="46"/>
  <c r="J220" i="46" s="1"/>
  <c r="J327" i="46"/>
  <c r="J328" i="46" s="1"/>
  <c r="N160" i="47"/>
  <c r="N161" i="47" s="1"/>
  <c r="N551" i="47"/>
  <c r="N552" i="47" s="1"/>
  <c r="J499" i="46"/>
  <c r="J500" i="46" s="1"/>
  <c r="G1407" i="46"/>
  <c r="G1408" i="46" s="1"/>
  <c r="G1409" i="46" s="1"/>
  <c r="K1041" i="47"/>
  <c r="K1042" i="47"/>
  <c r="K1043" i="47" s="1"/>
  <c r="N1082" i="47"/>
  <c r="N1083" i="47" s="1"/>
  <c r="J1576" i="46"/>
  <c r="J1577" i="46" s="1"/>
  <c r="J1235" i="46"/>
  <c r="J1236" i="46" s="1"/>
  <c r="M83" i="41"/>
  <c r="I35" i="42"/>
  <c r="I36" i="42" s="1"/>
  <c r="I35" i="20" s="1"/>
  <c r="N940" i="47"/>
  <c r="N941" i="47"/>
  <c r="J771" i="46"/>
  <c r="J772" i="46" s="1"/>
  <c r="J43" i="46"/>
  <c r="J44" i="46" s="1"/>
  <c r="C33" i="8"/>
  <c r="B33" i="8"/>
  <c r="C9" i="8"/>
  <c r="B9" i="8"/>
  <c r="C8" i="8"/>
  <c r="B8" i="8"/>
  <c r="F6" i="8"/>
  <c r="B6" i="8"/>
  <c r="L358" i="20" l="1"/>
  <c r="J358" i="20"/>
  <c r="F342" i="20"/>
  <c r="F360" i="20" s="1"/>
  <c r="F378" i="20" s="1"/>
  <c r="M279" i="20"/>
  <c r="M174" i="20"/>
  <c r="K204" i="20"/>
  <c r="J204" i="20"/>
  <c r="J175" i="20"/>
  <c r="L175" i="20"/>
  <c r="P66" i="51"/>
  <c r="L67" i="51"/>
  <c r="O66" i="51"/>
  <c r="J67" i="51"/>
  <c r="F238" i="20"/>
  <c r="F281" i="20" s="1"/>
  <c r="J164" i="20"/>
  <c r="B163" i="11"/>
  <c r="G84" i="20"/>
  <c r="G81" i="51"/>
  <c r="G85" i="20"/>
  <c r="G82" i="51"/>
  <c r="M149" i="20"/>
  <c r="K218" i="20"/>
  <c r="L186" i="20"/>
  <c r="M186" i="20" s="1"/>
  <c r="I247" i="20"/>
  <c r="J218" i="20"/>
  <c r="K376" i="20"/>
  <c r="L329" i="20"/>
  <c r="I327" i="20"/>
  <c r="I191" i="20"/>
  <c r="I220" i="20"/>
  <c r="J188" i="20"/>
  <c r="K223" i="20"/>
  <c r="L193" i="20"/>
  <c r="K326" i="20"/>
  <c r="L146" i="20"/>
  <c r="K192" i="20"/>
  <c r="K328" i="20"/>
  <c r="K327" i="20"/>
  <c r="K191" i="20"/>
  <c r="I326" i="20"/>
  <c r="J146" i="20"/>
  <c r="L81" i="45"/>
  <c r="I116" i="20"/>
  <c r="I148" i="20" s="1"/>
  <c r="K220" i="20"/>
  <c r="L188" i="20"/>
  <c r="I335" i="20"/>
  <c r="J262" i="20"/>
  <c r="M262" i="20" s="1"/>
  <c r="I225" i="20"/>
  <c r="J225" i="20" s="1"/>
  <c r="I260" i="20"/>
  <c r="J156" i="20"/>
  <c r="K260" i="20"/>
  <c r="K225" i="20"/>
  <c r="L225" i="20" s="1"/>
  <c r="L156" i="20"/>
  <c r="I157" i="20"/>
  <c r="I55" i="20"/>
  <c r="K157" i="20"/>
  <c r="K55" i="20"/>
  <c r="K382" i="20"/>
  <c r="L335" i="20"/>
  <c r="O29" i="20"/>
  <c r="G10" i="8" s="1"/>
  <c r="J163" i="20"/>
  <c r="L42" i="43"/>
  <c r="K93" i="20" s="1"/>
  <c r="K129" i="20" s="1"/>
  <c r="K353" i="20" s="1"/>
  <c r="K309" i="20"/>
  <c r="L309" i="20" s="1"/>
  <c r="M309" i="20" s="1"/>
  <c r="K354" i="20"/>
  <c r="K264" i="20"/>
  <c r="L160" i="20"/>
  <c r="M160" i="20" s="1"/>
  <c r="K95" i="20"/>
  <c r="K107" i="20" s="1"/>
  <c r="K63" i="20"/>
  <c r="I496" i="20"/>
  <c r="J496" i="20" s="1"/>
  <c r="J227" i="20"/>
  <c r="K338" i="20"/>
  <c r="L265" i="20"/>
  <c r="M265" i="20" s="1"/>
  <c r="K340" i="20"/>
  <c r="L267" i="20"/>
  <c r="K496" i="20"/>
  <c r="L496" i="20" s="1"/>
  <c r="L227" i="20"/>
  <c r="I481" i="20"/>
  <c r="J481" i="20" s="1"/>
  <c r="J212" i="20"/>
  <c r="I223" i="20"/>
  <c r="J193" i="20"/>
  <c r="I301" i="20"/>
  <c r="J197" i="20"/>
  <c r="I399" i="20"/>
  <c r="J354" i="20"/>
  <c r="I139" i="20"/>
  <c r="J139" i="20" s="1"/>
  <c r="I170" i="20"/>
  <c r="K122" i="20"/>
  <c r="K197" i="20" s="1"/>
  <c r="L28" i="20"/>
  <c r="M28" i="20" s="1"/>
  <c r="K266" i="20"/>
  <c r="L162" i="20"/>
  <c r="M162" i="20" s="1"/>
  <c r="I352" i="20"/>
  <c r="J307" i="20"/>
  <c r="J329" i="20"/>
  <c r="I376" i="20"/>
  <c r="I272" i="20"/>
  <c r="I179" i="20"/>
  <c r="J168" i="20"/>
  <c r="I339" i="20"/>
  <c r="J266" i="20"/>
  <c r="I337" i="20"/>
  <c r="J264" i="20"/>
  <c r="K308" i="20"/>
  <c r="L308" i="20" s="1"/>
  <c r="M308" i="20" s="1"/>
  <c r="K164" i="20"/>
  <c r="K228" i="20"/>
  <c r="K168" i="20"/>
  <c r="K137" i="20"/>
  <c r="K212" i="20"/>
  <c r="K92" i="20"/>
  <c r="K128" i="20" s="1"/>
  <c r="K307" i="20" s="1"/>
  <c r="I340" i="20"/>
  <c r="J267" i="20"/>
  <c r="I385" i="20"/>
  <c r="J338" i="20"/>
  <c r="I497" i="20"/>
  <c r="J497" i="20" s="1"/>
  <c r="J228" i="20"/>
  <c r="L163" i="20"/>
  <c r="I65" i="20"/>
  <c r="J63" i="20"/>
  <c r="I398" i="20"/>
  <c r="J353" i="20"/>
  <c r="I341" i="20"/>
  <c r="J268" i="20"/>
  <c r="I39" i="20"/>
  <c r="J35" i="20"/>
  <c r="K100" i="20"/>
  <c r="L22" i="20"/>
  <c r="K39" i="20"/>
  <c r="L35" i="20"/>
  <c r="M83" i="20"/>
  <c r="K42" i="20"/>
  <c r="K76" i="20"/>
  <c r="I46" i="20"/>
  <c r="I80" i="20"/>
  <c r="F467" i="20"/>
  <c r="F190" i="20"/>
  <c r="F251" i="20" s="1"/>
  <c r="F250" i="20"/>
  <c r="F99" i="11"/>
  <c r="F98" i="11"/>
  <c r="U92" i="11"/>
  <c r="G89" i="51" s="1"/>
  <c r="B537" i="20"/>
  <c r="B512" i="11"/>
  <c r="B711" i="20"/>
  <c r="B677" i="11" s="1"/>
  <c r="B667" i="20"/>
  <c r="B635" i="11" s="1"/>
  <c r="B268" i="20"/>
  <c r="B258" i="11" s="1"/>
  <c r="B388" i="20"/>
  <c r="B371" i="11"/>
  <c r="B341" i="20"/>
  <c r="B327" i="11" s="1"/>
  <c r="B434" i="20"/>
  <c r="B435" i="20" s="1"/>
  <c r="B436" i="20" s="1"/>
  <c r="B437" i="20" s="1"/>
  <c r="B438" i="20" s="1"/>
  <c r="B439" i="20" s="1"/>
  <c r="B415" i="11"/>
  <c r="M196" i="20"/>
  <c r="L135" i="20"/>
  <c r="J135" i="20"/>
  <c r="K13" i="20"/>
  <c r="L13" i="20" s="1"/>
  <c r="L165" i="20"/>
  <c r="J165" i="20"/>
  <c r="L131" i="20"/>
  <c r="J137" i="20"/>
  <c r="L41" i="44"/>
  <c r="L61" i="45"/>
  <c r="L80" i="44"/>
  <c r="L759" i="20"/>
  <c r="J759" i="20"/>
  <c r="J758" i="20"/>
  <c r="L758" i="20"/>
  <c r="J57" i="20"/>
  <c r="L57" i="20"/>
  <c r="J16" i="20"/>
  <c r="L16" i="20"/>
  <c r="L14" i="20"/>
  <c r="J14" i="20"/>
  <c r="J12" i="20"/>
  <c r="L12" i="20"/>
  <c r="L17" i="20"/>
  <c r="J17" i="20"/>
  <c r="J15" i="20"/>
  <c r="L15" i="20"/>
  <c r="L11" i="20"/>
  <c r="J11" i="20"/>
  <c r="L78" i="43"/>
  <c r="L79" i="43" s="1"/>
  <c r="K106" i="20" s="1"/>
  <c r="K364" i="20" s="1"/>
  <c r="I78" i="43"/>
  <c r="I79" i="43" s="1"/>
  <c r="I106" i="20" s="1"/>
  <c r="I364" i="20" s="1"/>
  <c r="K612" i="47"/>
  <c r="K613" i="47" s="1"/>
  <c r="K614" i="47" s="1"/>
  <c r="K632" i="47"/>
  <c r="K633" i="47" s="1"/>
  <c r="K634" i="47" s="1"/>
  <c r="M225" i="20" l="1"/>
  <c r="M35" i="20"/>
  <c r="F389" i="20"/>
  <c r="F404" i="20" s="1"/>
  <c r="F420" i="20" s="1"/>
  <c r="F421" i="20" s="1"/>
  <c r="M358" i="20"/>
  <c r="L204" i="20"/>
  <c r="M204" i="20" s="1"/>
  <c r="K235" i="20"/>
  <c r="F293" i="20"/>
  <c r="F458" i="20" s="1"/>
  <c r="M175" i="20"/>
  <c r="M188" i="20"/>
  <c r="M163" i="20"/>
  <c r="M193" i="20"/>
  <c r="B164" i="11"/>
  <c r="J82" i="51"/>
  <c r="L82" i="51"/>
  <c r="L81" i="51"/>
  <c r="J81" i="51"/>
  <c r="L89" i="51"/>
  <c r="J89" i="51"/>
  <c r="M156" i="20"/>
  <c r="P17" i="20"/>
  <c r="U99" i="11"/>
  <c r="G97" i="51" s="1"/>
  <c r="U98" i="11"/>
  <c r="M329" i="20"/>
  <c r="K375" i="20"/>
  <c r="L328" i="20"/>
  <c r="I221" i="20"/>
  <c r="J191" i="20"/>
  <c r="K249" i="20"/>
  <c r="L220" i="20"/>
  <c r="I373" i="20"/>
  <c r="J326" i="20"/>
  <c r="K222" i="20"/>
  <c r="L192" i="20"/>
  <c r="K254" i="20"/>
  <c r="L223" i="20"/>
  <c r="I374" i="20"/>
  <c r="J327" i="20"/>
  <c r="I290" i="20"/>
  <c r="J247" i="20"/>
  <c r="I328" i="20"/>
  <c r="I192" i="20"/>
  <c r="K221" i="20"/>
  <c r="L191" i="20"/>
  <c r="M146" i="20"/>
  <c r="K374" i="20"/>
  <c r="L327" i="20"/>
  <c r="K373" i="20"/>
  <c r="L326" i="20"/>
  <c r="I249" i="20"/>
  <c r="J278" i="20" s="1"/>
  <c r="J220" i="20"/>
  <c r="K418" i="20"/>
  <c r="L376" i="20"/>
  <c r="K247" i="20"/>
  <c r="L218" i="20"/>
  <c r="M218" i="20" s="1"/>
  <c r="K226" i="20"/>
  <c r="L226" i="20" s="1"/>
  <c r="K261" i="20"/>
  <c r="I333" i="20"/>
  <c r="J260" i="20"/>
  <c r="K427" i="20"/>
  <c r="L382" i="20"/>
  <c r="I226" i="20"/>
  <c r="J226" i="20" s="1"/>
  <c r="I261" i="20"/>
  <c r="K333" i="20"/>
  <c r="L260" i="20"/>
  <c r="I382" i="20"/>
  <c r="J335" i="20"/>
  <c r="M335" i="20" s="1"/>
  <c r="M496" i="20"/>
  <c r="M267" i="20"/>
  <c r="I641" i="20"/>
  <c r="J364" i="20"/>
  <c r="K352" i="20"/>
  <c r="L307" i="20"/>
  <c r="M307" i="20" s="1"/>
  <c r="I181" i="20"/>
  <c r="I274" i="20"/>
  <c r="J274" i="20" s="1"/>
  <c r="I182" i="20"/>
  <c r="J170" i="20"/>
  <c r="K481" i="20"/>
  <c r="L481" i="20" s="1"/>
  <c r="M481" i="20" s="1"/>
  <c r="L212" i="20"/>
  <c r="M212" i="20" s="1"/>
  <c r="K268" i="20"/>
  <c r="L311" i="20" s="1"/>
  <c r="M311" i="20" s="1"/>
  <c r="L164" i="20"/>
  <c r="M164" i="20" s="1"/>
  <c r="I384" i="20"/>
  <c r="J337" i="20"/>
  <c r="J179" i="20"/>
  <c r="I207" i="20"/>
  <c r="K339" i="20"/>
  <c r="L266" i="20"/>
  <c r="M266" i="20" s="1"/>
  <c r="I466" i="20"/>
  <c r="J301" i="20"/>
  <c r="K387" i="20"/>
  <c r="L340" i="20"/>
  <c r="K337" i="20"/>
  <c r="L264" i="20"/>
  <c r="M264" i="20" s="1"/>
  <c r="I430" i="20"/>
  <c r="J385" i="20"/>
  <c r="I388" i="20"/>
  <c r="J341" i="20"/>
  <c r="I387" i="20"/>
  <c r="J340" i="20"/>
  <c r="K398" i="20"/>
  <c r="L353" i="20"/>
  <c r="M353" i="20" s="1"/>
  <c r="J272" i="20"/>
  <c r="I345" i="20"/>
  <c r="I397" i="20"/>
  <c r="J352" i="20"/>
  <c r="M227" i="20"/>
  <c r="K65" i="20"/>
  <c r="L63" i="20"/>
  <c r="M63" i="20" s="1"/>
  <c r="K399" i="20"/>
  <c r="L354" i="20"/>
  <c r="M354" i="20" s="1"/>
  <c r="K641" i="20"/>
  <c r="L364" i="20"/>
  <c r="I568" i="20"/>
  <c r="J398" i="20"/>
  <c r="K497" i="20"/>
  <c r="L497" i="20" s="1"/>
  <c r="M497" i="20" s="1"/>
  <c r="L228" i="20"/>
  <c r="M228" i="20" s="1"/>
  <c r="K179" i="20"/>
  <c r="K272" i="20"/>
  <c r="L168" i="20"/>
  <c r="M168" i="20" s="1"/>
  <c r="I386" i="20"/>
  <c r="J339" i="20"/>
  <c r="I418" i="20"/>
  <c r="J376" i="20"/>
  <c r="K301" i="20"/>
  <c r="L197" i="20"/>
  <c r="M197" i="20" s="1"/>
  <c r="I569" i="20"/>
  <c r="J399" i="20"/>
  <c r="I254" i="20"/>
  <c r="J223" i="20"/>
  <c r="K385" i="20"/>
  <c r="L338" i="20"/>
  <c r="M338" i="20" s="1"/>
  <c r="K139" i="20"/>
  <c r="L139" i="20" s="1"/>
  <c r="M139" i="20" s="1"/>
  <c r="K170" i="20"/>
  <c r="I213" i="20"/>
  <c r="J80" i="20"/>
  <c r="M22" i="20"/>
  <c r="P29" i="20"/>
  <c r="I50" i="20"/>
  <c r="J50" i="20" s="1"/>
  <c r="I84" i="20"/>
  <c r="J84" i="20" s="1"/>
  <c r="K80" i="20"/>
  <c r="K46" i="20"/>
  <c r="K43" i="20"/>
  <c r="K77" i="20"/>
  <c r="I43" i="20"/>
  <c r="I77" i="20"/>
  <c r="P759" i="20"/>
  <c r="O759" i="20"/>
  <c r="G33" i="8" s="1"/>
  <c r="F595" i="20"/>
  <c r="F604" i="20" s="1"/>
  <c r="F500" i="20"/>
  <c r="F507" i="20" s="1"/>
  <c r="F294" i="20"/>
  <c r="F256" i="20"/>
  <c r="U93" i="11"/>
  <c r="G90" i="51" s="1"/>
  <c r="G92" i="20"/>
  <c r="G101" i="20"/>
  <c r="L101" i="20" s="1"/>
  <c r="J61" i="20"/>
  <c r="B342" i="20"/>
  <c r="B389" i="20"/>
  <c r="B390" i="20" s="1"/>
  <c r="B391" i="20" s="1"/>
  <c r="B392" i="20" s="1"/>
  <c r="B393" i="20" s="1"/>
  <c r="B394" i="20" s="1"/>
  <c r="B372" i="11"/>
  <c r="B712" i="20"/>
  <c r="B416" i="11"/>
  <c r="B269" i="20"/>
  <c r="B668" i="20"/>
  <c r="B669" i="20" s="1"/>
  <c r="B670" i="20" s="1"/>
  <c r="B671" i="20" s="1"/>
  <c r="B672" i="20" s="1"/>
  <c r="B673" i="20" s="1"/>
  <c r="B538" i="20"/>
  <c r="B539" i="20" s="1"/>
  <c r="B540" i="20" s="1"/>
  <c r="B541" i="20" s="1"/>
  <c r="B542" i="20" s="1"/>
  <c r="B543" i="20" s="1"/>
  <c r="B513" i="11"/>
  <c r="J41" i="20"/>
  <c r="L137" i="20"/>
  <c r="J131" i="20"/>
  <c r="M131" i="20" s="1"/>
  <c r="M135" i="20"/>
  <c r="J138" i="20"/>
  <c r="L138" i="20"/>
  <c r="J46" i="20"/>
  <c r="J128" i="20"/>
  <c r="L128" i="20"/>
  <c r="M165" i="20"/>
  <c r="J147" i="20"/>
  <c r="L147" i="20"/>
  <c r="J102" i="20"/>
  <c r="L102" i="20"/>
  <c r="J45" i="20"/>
  <c r="L129" i="20"/>
  <c r="J129" i="20"/>
  <c r="J42" i="20"/>
  <c r="J151" i="20"/>
  <c r="L151" i="20"/>
  <c r="L134" i="20"/>
  <c r="L32" i="20"/>
  <c r="L145" i="20"/>
  <c r="J145" i="20"/>
  <c r="L41" i="20"/>
  <c r="J49" i="20"/>
  <c r="M759" i="20"/>
  <c r="M758" i="20"/>
  <c r="L760" i="20"/>
  <c r="M15" i="20"/>
  <c r="M12" i="20"/>
  <c r="M16" i="20"/>
  <c r="J143" i="20"/>
  <c r="L143" i="20"/>
  <c r="J54" i="20"/>
  <c r="J13" i="20"/>
  <c r="M13" i="20" s="1"/>
  <c r="J37" i="20"/>
  <c r="J58" i="20"/>
  <c r="L58" i="20"/>
  <c r="M11" i="20"/>
  <c r="M14" i="20"/>
  <c r="M57" i="20"/>
  <c r="M17" i="20"/>
  <c r="L18" i="20"/>
  <c r="B678" i="11" l="1"/>
  <c r="B713" i="20"/>
  <c r="B714" i="20" s="1"/>
  <c r="B715" i="20" s="1"/>
  <c r="B716" i="20" s="1"/>
  <c r="B717" i="20" s="1"/>
  <c r="B328" i="11"/>
  <c r="B343" i="20"/>
  <c r="B344" i="20" s="1"/>
  <c r="B345" i="20" s="1"/>
  <c r="B346" i="20" s="1"/>
  <c r="B347" i="20" s="1"/>
  <c r="B259" i="11"/>
  <c r="B270" i="20"/>
  <c r="B271" i="20" s="1"/>
  <c r="B272" i="20" s="1"/>
  <c r="B273" i="20" s="1"/>
  <c r="B274" i="20" s="1"/>
  <c r="B636" i="11"/>
  <c r="F434" i="20"/>
  <c r="F446" i="20" s="1"/>
  <c r="L402" i="20"/>
  <c r="J402" i="20"/>
  <c r="L357" i="20"/>
  <c r="J357" i="20"/>
  <c r="F519" i="20"/>
  <c r="F586" i="20" s="1"/>
  <c r="F616" i="20" s="1"/>
  <c r="F693" i="20" s="1"/>
  <c r="L235" i="20"/>
  <c r="M235" i="20" s="1"/>
  <c r="K278" i="20"/>
  <c r="L278" i="20" s="1"/>
  <c r="M278" i="20" s="1"/>
  <c r="M327" i="20"/>
  <c r="B166" i="11"/>
  <c r="B165" i="11"/>
  <c r="M376" i="20"/>
  <c r="G100" i="20"/>
  <c r="G96" i="51"/>
  <c r="J90" i="51"/>
  <c r="L90" i="51"/>
  <c r="J97" i="51"/>
  <c r="L97" i="51"/>
  <c r="M260" i="20"/>
  <c r="K290" i="20"/>
  <c r="L247" i="20"/>
  <c r="M247" i="20" s="1"/>
  <c r="I292" i="20"/>
  <c r="J249" i="20"/>
  <c r="K416" i="20"/>
  <c r="L374" i="20"/>
  <c r="I222" i="20"/>
  <c r="J192" i="20"/>
  <c r="M192" i="20" s="1"/>
  <c r="I516" i="20"/>
  <c r="I455" i="20"/>
  <c r="I323" i="20"/>
  <c r="J290" i="20"/>
  <c r="K297" i="20"/>
  <c r="L254" i="20"/>
  <c r="I415" i="20"/>
  <c r="J373" i="20"/>
  <c r="I252" i="20"/>
  <c r="J221" i="20"/>
  <c r="M223" i="20"/>
  <c r="M326" i="20"/>
  <c r="I375" i="20"/>
  <c r="J328" i="20"/>
  <c r="M328" i="20" s="1"/>
  <c r="M220" i="20"/>
  <c r="K252" i="20"/>
  <c r="L221" i="20"/>
  <c r="K652" i="20"/>
  <c r="L418" i="20"/>
  <c r="K415" i="20"/>
  <c r="L373" i="20"/>
  <c r="M191" i="20"/>
  <c r="I416" i="20"/>
  <c r="J374" i="20"/>
  <c r="K253" i="20"/>
  <c r="L222" i="20"/>
  <c r="K292" i="20"/>
  <c r="L249" i="20"/>
  <c r="K417" i="20"/>
  <c r="L375" i="20"/>
  <c r="I427" i="20"/>
  <c r="J382" i="20"/>
  <c r="M382" i="20" s="1"/>
  <c r="I380" i="20"/>
  <c r="J333" i="20"/>
  <c r="K380" i="20"/>
  <c r="L333" i="20"/>
  <c r="K531" i="20"/>
  <c r="L427" i="20"/>
  <c r="K334" i="20"/>
  <c r="L261" i="20"/>
  <c r="I334" i="20"/>
  <c r="J261" i="20"/>
  <c r="M226" i="20"/>
  <c r="M364" i="20"/>
  <c r="I297" i="20"/>
  <c r="J254" i="20"/>
  <c r="K466" i="20"/>
  <c r="L301" i="20"/>
  <c r="M301" i="20" s="1"/>
  <c r="I431" i="20"/>
  <c r="J386" i="20"/>
  <c r="I567" i="20"/>
  <c r="J397" i="20"/>
  <c r="K568" i="20"/>
  <c r="L398" i="20"/>
  <c r="M398" i="20" s="1"/>
  <c r="I433" i="20"/>
  <c r="J388" i="20"/>
  <c r="K384" i="20"/>
  <c r="L337" i="20"/>
  <c r="M337" i="20" s="1"/>
  <c r="I594" i="20"/>
  <c r="J466" i="20"/>
  <c r="K341" i="20"/>
  <c r="L268" i="20"/>
  <c r="M268" i="20" s="1"/>
  <c r="I243" i="20"/>
  <c r="J182" i="20"/>
  <c r="K397" i="20"/>
  <c r="L352" i="20"/>
  <c r="K274" i="20"/>
  <c r="K181" i="20"/>
  <c r="K182" i="20"/>
  <c r="L170" i="20"/>
  <c r="M170" i="20" s="1"/>
  <c r="K207" i="20"/>
  <c r="L179" i="20"/>
  <c r="I631" i="20"/>
  <c r="J568" i="20"/>
  <c r="K569" i="20"/>
  <c r="L399" i="20"/>
  <c r="M399" i="20" s="1"/>
  <c r="J207" i="20"/>
  <c r="I240" i="20"/>
  <c r="K684" i="20"/>
  <c r="L684" i="20" s="1"/>
  <c r="L641" i="20"/>
  <c r="J345" i="20"/>
  <c r="I392" i="20"/>
  <c r="M340" i="20"/>
  <c r="K430" i="20"/>
  <c r="L385" i="20"/>
  <c r="M385" i="20" s="1"/>
  <c r="I632" i="20"/>
  <c r="J569" i="20"/>
  <c r="I652" i="20"/>
  <c r="J418" i="20"/>
  <c r="K345" i="20"/>
  <c r="L272" i="20"/>
  <c r="M272" i="20" s="1"/>
  <c r="I432" i="20"/>
  <c r="J387" i="20"/>
  <c r="I534" i="20"/>
  <c r="J430" i="20"/>
  <c r="K432" i="20"/>
  <c r="L387" i="20"/>
  <c r="K386" i="20"/>
  <c r="L339" i="20"/>
  <c r="M339" i="20" s="1"/>
  <c r="I429" i="20"/>
  <c r="J384" i="20"/>
  <c r="I242" i="20"/>
  <c r="J181" i="20"/>
  <c r="I684" i="20"/>
  <c r="J684" i="20" s="1"/>
  <c r="J641" i="20"/>
  <c r="I81" i="20"/>
  <c r="I47" i="20"/>
  <c r="K213" i="20"/>
  <c r="L80" i="20"/>
  <c r="M80" i="20" s="1"/>
  <c r="K47" i="20"/>
  <c r="L47" i="20" s="1"/>
  <c r="K81" i="20"/>
  <c r="K50" i="20"/>
  <c r="L50" i="20" s="1"/>
  <c r="M50" i="20" s="1"/>
  <c r="K84" i="20"/>
  <c r="L84" i="20" s="1"/>
  <c r="M84" i="20" s="1"/>
  <c r="I482" i="20"/>
  <c r="J482" i="20" s="1"/>
  <c r="J213" i="20"/>
  <c r="F538" i="20"/>
  <c r="F520" i="20"/>
  <c r="F459" i="20"/>
  <c r="F625" i="20"/>
  <c r="O17" i="20"/>
  <c r="G8" i="8" s="1"/>
  <c r="J101" i="20"/>
  <c r="M101" i="20" s="1"/>
  <c r="U94" i="11"/>
  <c r="G91" i="51" s="1"/>
  <c r="G93" i="20"/>
  <c r="J93" i="20" s="1"/>
  <c r="M137" i="20"/>
  <c r="U110" i="11"/>
  <c r="F107" i="11"/>
  <c r="U102" i="11"/>
  <c r="G100" i="51" s="1"/>
  <c r="L61" i="20"/>
  <c r="M61" i="20" s="1"/>
  <c r="B373" i="11"/>
  <c r="B514" i="11"/>
  <c r="M41" i="20"/>
  <c r="L45" i="20"/>
  <c r="M45" i="20" s="1"/>
  <c r="L46" i="20"/>
  <c r="M46" i="20" s="1"/>
  <c r="J134" i="20"/>
  <c r="M151" i="20"/>
  <c r="L42" i="20"/>
  <c r="M42" i="20" s="1"/>
  <c r="M128" i="20"/>
  <c r="M138" i="20"/>
  <c r="M145" i="20"/>
  <c r="M129" i="20"/>
  <c r="J158" i="20"/>
  <c r="L158" i="20"/>
  <c r="L89" i="20"/>
  <c r="J89" i="20"/>
  <c r="J130" i="20"/>
  <c r="L130" i="20"/>
  <c r="J87" i="20"/>
  <c r="L87" i="20"/>
  <c r="L154" i="20"/>
  <c r="J154" i="20"/>
  <c r="M102" i="20"/>
  <c r="M147" i="20"/>
  <c r="J114" i="20"/>
  <c r="L114" i="20"/>
  <c r="J55" i="20"/>
  <c r="J34" i="20"/>
  <c r="J32" i="20"/>
  <c r="L159" i="20"/>
  <c r="J159" i="20"/>
  <c r="L88" i="20"/>
  <c r="J88" i="20"/>
  <c r="L152" i="20"/>
  <c r="J152" i="20"/>
  <c r="L111" i="20"/>
  <c r="J111" i="20"/>
  <c r="L43" i="20"/>
  <c r="L33" i="20"/>
  <c r="L74" i="20"/>
  <c r="J74" i="20"/>
  <c r="J113" i="20"/>
  <c r="L113" i="20"/>
  <c r="L148" i="20"/>
  <c r="J148" i="20"/>
  <c r="L49" i="20"/>
  <c r="M49" i="20" s="1"/>
  <c r="L54" i="20"/>
  <c r="M54" i="20" s="1"/>
  <c r="M143" i="20"/>
  <c r="L37" i="20"/>
  <c r="M58" i="20"/>
  <c r="L59" i="20"/>
  <c r="J38" i="20"/>
  <c r="L38" i="20"/>
  <c r="M254" i="20" l="1"/>
  <c r="J652" i="20"/>
  <c r="L652" i="20"/>
  <c r="M37" i="20"/>
  <c r="L548" i="20"/>
  <c r="J548" i="20"/>
  <c r="M402" i="20"/>
  <c r="M357" i="20"/>
  <c r="M387" i="20"/>
  <c r="M221" i="20"/>
  <c r="L91" i="51"/>
  <c r="J91" i="51"/>
  <c r="L96" i="51"/>
  <c r="J96" i="51"/>
  <c r="J100" i="20"/>
  <c r="L100" i="20"/>
  <c r="J100" i="51"/>
  <c r="L100" i="51"/>
  <c r="G112" i="20"/>
  <c r="J112" i="20" s="1"/>
  <c r="G108" i="51"/>
  <c r="M333" i="20"/>
  <c r="M261" i="20"/>
  <c r="M418" i="20"/>
  <c r="M373" i="20"/>
  <c r="O200" i="20"/>
  <c r="G15" i="8" s="1"/>
  <c r="M249" i="20"/>
  <c r="K651" i="20"/>
  <c r="L417" i="20"/>
  <c r="K296" i="20"/>
  <c r="L253" i="20"/>
  <c r="I649" i="20"/>
  <c r="J415" i="20"/>
  <c r="I370" i="20"/>
  <c r="J323" i="20"/>
  <c r="I253" i="20"/>
  <c r="J222" i="20"/>
  <c r="M222" i="20" s="1"/>
  <c r="I325" i="20"/>
  <c r="I518" i="20"/>
  <c r="I457" i="20"/>
  <c r="J292" i="20"/>
  <c r="K649" i="20"/>
  <c r="L415" i="20"/>
  <c r="K295" i="20"/>
  <c r="L252" i="20"/>
  <c r="I487" i="20"/>
  <c r="J487" i="20" s="1"/>
  <c r="J455" i="20"/>
  <c r="M374" i="20"/>
  <c r="K518" i="20"/>
  <c r="K325" i="20"/>
  <c r="K457" i="20"/>
  <c r="L292" i="20"/>
  <c r="I650" i="20"/>
  <c r="J416" i="20"/>
  <c r="I417" i="20"/>
  <c r="J375" i="20"/>
  <c r="M375" i="20" s="1"/>
  <c r="I295" i="20"/>
  <c r="J252" i="20"/>
  <c r="K523" i="20"/>
  <c r="K462" i="20"/>
  <c r="L297" i="20"/>
  <c r="J516" i="20"/>
  <c r="I583" i="20"/>
  <c r="I557" i="20"/>
  <c r="J557" i="20" s="1"/>
  <c r="K650" i="20"/>
  <c r="L416" i="20"/>
  <c r="K516" i="20"/>
  <c r="K323" i="20"/>
  <c r="K455" i="20"/>
  <c r="L290" i="20"/>
  <c r="M290" i="20" s="1"/>
  <c r="I381" i="20"/>
  <c r="J334" i="20"/>
  <c r="K661" i="20"/>
  <c r="L531" i="20"/>
  <c r="I425" i="20"/>
  <c r="J380" i="20"/>
  <c r="K381" i="20"/>
  <c r="L334" i="20"/>
  <c r="K425" i="20"/>
  <c r="L380" i="20"/>
  <c r="I531" i="20"/>
  <c r="J427" i="20"/>
  <c r="M427" i="20" s="1"/>
  <c r="J240" i="20"/>
  <c r="I283" i="20"/>
  <c r="M352" i="20"/>
  <c r="I624" i="20"/>
  <c r="J624" i="20" s="1"/>
  <c r="J594" i="20"/>
  <c r="K594" i="20"/>
  <c r="L466" i="20"/>
  <c r="M466" i="20" s="1"/>
  <c r="I533" i="20"/>
  <c r="J429" i="20"/>
  <c r="K536" i="20"/>
  <c r="L432" i="20"/>
  <c r="I536" i="20"/>
  <c r="J432" i="20"/>
  <c r="M641" i="20"/>
  <c r="I721" i="20"/>
  <c r="J721" i="20" s="1"/>
  <c r="J631" i="20"/>
  <c r="K243" i="20"/>
  <c r="L182" i="20"/>
  <c r="M182" i="20" s="1"/>
  <c r="K567" i="20"/>
  <c r="L397" i="20"/>
  <c r="K388" i="20"/>
  <c r="L341" i="20"/>
  <c r="M341" i="20" s="1"/>
  <c r="M684" i="20"/>
  <c r="M179" i="20"/>
  <c r="K242" i="20"/>
  <c r="L181" i="20"/>
  <c r="M181" i="20" s="1"/>
  <c r="K429" i="20"/>
  <c r="L384" i="20"/>
  <c r="M384" i="20" s="1"/>
  <c r="K631" i="20"/>
  <c r="L568" i="20"/>
  <c r="M568" i="20" s="1"/>
  <c r="I535" i="20"/>
  <c r="J431" i="20"/>
  <c r="I462" i="20"/>
  <c r="J297" i="20"/>
  <c r="I523" i="20"/>
  <c r="I537" i="20"/>
  <c r="J433" i="20"/>
  <c r="I630" i="20"/>
  <c r="J567" i="20"/>
  <c r="K534" i="20"/>
  <c r="L430" i="20"/>
  <c r="M430" i="20" s="1"/>
  <c r="I285" i="20"/>
  <c r="J242" i="20"/>
  <c r="K431" i="20"/>
  <c r="L386" i="20"/>
  <c r="M386" i="20" s="1"/>
  <c r="I664" i="20"/>
  <c r="J534" i="20"/>
  <c r="L345" i="20"/>
  <c r="M345" i="20" s="1"/>
  <c r="K392" i="20"/>
  <c r="I722" i="20"/>
  <c r="J722" i="20" s="1"/>
  <c r="J632" i="20"/>
  <c r="I437" i="20"/>
  <c r="J392" i="20"/>
  <c r="K632" i="20"/>
  <c r="L569" i="20"/>
  <c r="M569" i="20" s="1"/>
  <c r="K240" i="20"/>
  <c r="L207" i="20"/>
  <c r="K347" i="20"/>
  <c r="L274" i="20"/>
  <c r="M274" i="20" s="1"/>
  <c r="I286" i="20"/>
  <c r="J243" i="20"/>
  <c r="K214" i="20"/>
  <c r="L81" i="20"/>
  <c r="L213" i="20"/>
  <c r="K482" i="20"/>
  <c r="L482" i="20" s="1"/>
  <c r="K85" i="20"/>
  <c r="K51" i="20"/>
  <c r="L51" i="20" s="1"/>
  <c r="I85" i="20"/>
  <c r="I51" i="20"/>
  <c r="J51" i="20" s="1"/>
  <c r="I214" i="20"/>
  <c r="J81" i="20"/>
  <c r="F668" i="20"/>
  <c r="F564" i="20"/>
  <c r="F587" i="20"/>
  <c r="F617" i="20" s="1"/>
  <c r="F694" i="20" s="1"/>
  <c r="F699" i="20" s="1"/>
  <c r="F739" i="20" s="1"/>
  <c r="F525" i="20"/>
  <c r="M32" i="20"/>
  <c r="L93" i="20"/>
  <c r="M93" i="20" s="1"/>
  <c r="U103" i="11"/>
  <c r="G101" i="51" s="1"/>
  <c r="G104" i="20"/>
  <c r="U95" i="11"/>
  <c r="G94" i="20"/>
  <c r="J94" i="20" s="1"/>
  <c r="U107" i="11"/>
  <c r="L55" i="20"/>
  <c r="M55" i="20" s="1"/>
  <c r="M134" i="20"/>
  <c r="J47" i="20"/>
  <c r="M47" i="20" s="1"/>
  <c r="L34" i="20"/>
  <c r="M34" i="20" s="1"/>
  <c r="J43" i="20"/>
  <c r="M114" i="20"/>
  <c r="J33" i="20"/>
  <c r="M87" i="20"/>
  <c r="M130" i="20"/>
  <c r="M154" i="20"/>
  <c r="M158" i="20"/>
  <c r="L157" i="20"/>
  <c r="J157" i="20"/>
  <c r="M111" i="20"/>
  <c r="M159" i="20"/>
  <c r="J106" i="20"/>
  <c r="L106" i="20"/>
  <c r="J116" i="20"/>
  <c r="L116" i="20"/>
  <c r="J65" i="20"/>
  <c r="L65" i="20"/>
  <c r="M148" i="20"/>
  <c r="M74" i="20"/>
  <c r="L77" i="20"/>
  <c r="J77" i="20"/>
  <c r="L144" i="20"/>
  <c r="J144" i="20"/>
  <c r="L115" i="20"/>
  <c r="J115" i="20"/>
  <c r="L117" i="20"/>
  <c r="J117" i="20"/>
  <c r="J66" i="20"/>
  <c r="L66" i="20"/>
  <c r="J76" i="20"/>
  <c r="L76" i="20"/>
  <c r="M113" i="20"/>
  <c r="L75" i="20"/>
  <c r="J75" i="20"/>
  <c r="M152" i="20"/>
  <c r="M88" i="20"/>
  <c r="M89" i="20"/>
  <c r="L141" i="20"/>
  <c r="J141" i="20"/>
  <c r="J59" i="20"/>
  <c r="M59" i="20" s="1"/>
  <c r="M38" i="20"/>
  <c r="M652" i="20" l="1"/>
  <c r="L650" i="20"/>
  <c r="J650" i="20"/>
  <c r="L651" i="20"/>
  <c r="M416" i="20"/>
  <c r="M548" i="20"/>
  <c r="K473" i="20"/>
  <c r="L473" i="20" s="1"/>
  <c r="J473" i="20"/>
  <c r="F574" i="20"/>
  <c r="F637" i="20" s="1"/>
  <c r="M380" i="20"/>
  <c r="M100" i="20"/>
  <c r="M207" i="20"/>
  <c r="L112" i="20"/>
  <c r="M297" i="20"/>
  <c r="M292" i="20"/>
  <c r="M415" i="20"/>
  <c r="G95" i="20"/>
  <c r="G92" i="51"/>
  <c r="J108" i="51"/>
  <c r="L108" i="51"/>
  <c r="J101" i="51"/>
  <c r="L101" i="51"/>
  <c r="G109" i="20"/>
  <c r="J109" i="20" s="1"/>
  <c r="G105" i="51"/>
  <c r="M334" i="20"/>
  <c r="M252" i="20"/>
  <c r="K487" i="20"/>
  <c r="L487" i="20" s="1"/>
  <c r="M487" i="20" s="1"/>
  <c r="L455" i="20"/>
  <c r="M455" i="20" s="1"/>
  <c r="I521" i="20"/>
  <c r="I460" i="20"/>
  <c r="J295" i="20"/>
  <c r="K585" i="20"/>
  <c r="K559" i="20"/>
  <c r="L559" i="20" s="1"/>
  <c r="L518" i="20"/>
  <c r="K370" i="20"/>
  <c r="L323" i="20"/>
  <c r="M323" i="20" s="1"/>
  <c r="K492" i="20"/>
  <c r="L492" i="20" s="1"/>
  <c r="L462" i="20"/>
  <c r="K521" i="20"/>
  <c r="K460" i="20"/>
  <c r="L295" i="20"/>
  <c r="I489" i="20"/>
  <c r="J489" i="20" s="1"/>
  <c r="J457" i="20"/>
  <c r="I296" i="20"/>
  <c r="J253" i="20"/>
  <c r="M253" i="20" s="1"/>
  <c r="I732" i="20"/>
  <c r="J649" i="20"/>
  <c r="L516" i="20"/>
  <c r="M516" i="20" s="1"/>
  <c r="K583" i="20"/>
  <c r="K557" i="20"/>
  <c r="L557" i="20" s="1"/>
  <c r="M557" i="20" s="1"/>
  <c r="I613" i="20"/>
  <c r="J583" i="20"/>
  <c r="K562" i="20"/>
  <c r="L562" i="20" s="1"/>
  <c r="K590" i="20"/>
  <c r="L523" i="20"/>
  <c r="I651" i="20"/>
  <c r="J417" i="20"/>
  <c r="M417" i="20" s="1"/>
  <c r="K489" i="20"/>
  <c r="L489" i="20" s="1"/>
  <c r="M489" i="20" s="1"/>
  <c r="L457" i="20"/>
  <c r="M457" i="20" s="1"/>
  <c r="I559" i="20"/>
  <c r="J559" i="20" s="1"/>
  <c r="I585" i="20"/>
  <c r="J518" i="20"/>
  <c r="K372" i="20"/>
  <c r="L325" i="20"/>
  <c r="K732" i="20"/>
  <c r="L649" i="20"/>
  <c r="I372" i="20"/>
  <c r="J325" i="20"/>
  <c r="I412" i="20"/>
  <c r="J370" i="20"/>
  <c r="K522" i="20"/>
  <c r="K461" i="20"/>
  <c r="L296" i="20"/>
  <c r="I661" i="20"/>
  <c r="J531" i="20"/>
  <c r="M531" i="20" s="1"/>
  <c r="K426" i="20"/>
  <c r="L381" i="20"/>
  <c r="K705" i="20"/>
  <c r="L661" i="20"/>
  <c r="K494" i="20"/>
  <c r="L494" i="20" s="1"/>
  <c r="K529" i="20"/>
  <c r="L425" i="20"/>
  <c r="I494" i="20"/>
  <c r="J494" i="20" s="1"/>
  <c r="I529" i="20"/>
  <c r="J425" i="20"/>
  <c r="I426" i="20"/>
  <c r="J381" i="20"/>
  <c r="L94" i="20"/>
  <c r="M94" i="20" s="1"/>
  <c r="P200" i="20"/>
  <c r="K355" i="20"/>
  <c r="K394" i="20"/>
  <c r="L347" i="20"/>
  <c r="K722" i="20"/>
  <c r="L722" i="20" s="1"/>
  <c r="M722" i="20" s="1"/>
  <c r="L632" i="20"/>
  <c r="M632" i="20" s="1"/>
  <c r="I708" i="20"/>
  <c r="J664" i="20"/>
  <c r="I319" i="20"/>
  <c r="J285" i="20"/>
  <c r="I720" i="20"/>
  <c r="J720" i="20" s="1"/>
  <c r="J630" i="20"/>
  <c r="K630" i="20"/>
  <c r="L567" i="20"/>
  <c r="M432" i="20"/>
  <c r="K437" i="20"/>
  <c r="L392" i="20"/>
  <c r="M392" i="20" s="1"/>
  <c r="I492" i="20"/>
  <c r="J492" i="20" s="1"/>
  <c r="J462" i="20"/>
  <c r="K721" i="20"/>
  <c r="L721" i="20" s="1"/>
  <c r="M721" i="20" s="1"/>
  <c r="L631" i="20"/>
  <c r="M631" i="20" s="1"/>
  <c r="K285" i="20"/>
  <c r="L242" i="20"/>
  <c r="M242" i="20" s="1"/>
  <c r="K666" i="20"/>
  <c r="L536" i="20"/>
  <c r="K624" i="20"/>
  <c r="L624" i="20" s="1"/>
  <c r="M624" i="20" s="1"/>
  <c r="L594" i="20"/>
  <c r="M594" i="20" s="1"/>
  <c r="I362" i="20"/>
  <c r="J283" i="20"/>
  <c r="I317" i="20"/>
  <c r="J317" i="20" s="1"/>
  <c r="I314" i="20"/>
  <c r="J314" i="20" s="1"/>
  <c r="J286" i="20"/>
  <c r="L240" i="20"/>
  <c r="K283" i="20"/>
  <c r="I541" i="20"/>
  <c r="J437" i="20"/>
  <c r="K535" i="20"/>
  <c r="L431" i="20"/>
  <c r="M431" i="20" s="1"/>
  <c r="K664" i="20"/>
  <c r="L534" i="20"/>
  <c r="M534" i="20" s="1"/>
  <c r="I667" i="20"/>
  <c r="J537" i="20"/>
  <c r="K433" i="20"/>
  <c r="L388" i="20"/>
  <c r="M388" i="20" s="1"/>
  <c r="K286" i="20"/>
  <c r="L243" i="20"/>
  <c r="M243" i="20" s="1"/>
  <c r="J523" i="20"/>
  <c r="M523" i="20" s="1"/>
  <c r="I562" i="20"/>
  <c r="J562" i="20" s="1"/>
  <c r="I590" i="20"/>
  <c r="I665" i="20"/>
  <c r="J535" i="20"/>
  <c r="K533" i="20"/>
  <c r="L429" i="20"/>
  <c r="M429" i="20" s="1"/>
  <c r="M397" i="20"/>
  <c r="I666" i="20"/>
  <c r="J536" i="20"/>
  <c r="I663" i="20"/>
  <c r="J533" i="20"/>
  <c r="M81" i="20"/>
  <c r="J214" i="20"/>
  <c r="I483" i="20"/>
  <c r="J483" i="20" s="1"/>
  <c r="K90" i="20"/>
  <c r="L90" i="20" s="1"/>
  <c r="L85" i="20"/>
  <c r="L214" i="20"/>
  <c r="K483" i="20"/>
  <c r="L483" i="20" s="1"/>
  <c r="I90" i="20"/>
  <c r="J90" i="20" s="1"/>
  <c r="J85" i="20"/>
  <c r="M482" i="20"/>
  <c r="M51" i="20"/>
  <c r="M213" i="20"/>
  <c r="F680" i="20"/>
  <c r="F712" i="20"/>
  <c r="F750" i="20" s="1"/>
  <c r="M112" i="20"/>
  <c r="J104" i="20"/>
  <c r="L104" i="20"/>
  <c r="U105" i="11"/>
  <c r="G105" i="20"/>
  <c r="U120" i="11"/>
  <c r="U121" i="11"/>
  <c r="U117" i="11"/>
  <c r="B417" i="11"/>
  <c r="B679" i="11"/>
  <c r="B637" i="11"/>
  <c r="B329" i="11"/>
  <c r="M33" i="20"/>
  <c r="M43" i="20"/>
  <c r="M66" i="20"/>
  <c r="M76" i="20"/>
  <c r="M77" i="20"/>
  <c r="M116" i="20"/>
  <c r="M65" i="20"/>
  <c r="M106" i="20"/>
  <c r="M141" i="20"/>
  <c r="M115" i="20"/>
  <c r="M75" i="20"/>
  <c r="M117" i="20"/>
  <c r="M144" i="20"/>
  <c r="M157" i="20"/>
  <c r="J39" i="20"/>
  <c r="O69" i="20" s="1"/>
  <c r="G11" i="8" s="1"/>
  <c r="L39" i="20"/>
  <c r="P69" i="20" s="1"/>
  <c r="J750" i="20" l="1"/>
  <c r="I746" i="20"/>
  <c r="K743" i="20"/>
  <c r="L743" i="20" s="1"/>
  <c r="J732" i="20"/>
  <c r="L732" i="20"/>
  <c r="J708" i="20"/>
  <c r="L705" i="20"/>
  <c r="J651" i="20"/>
  <c r="M651" i="20" s="1"/>
  <c r="M650" i="20"/>
  <c r="M483" i="20"/>
  <c r="J70" i="20"/>
  <c r="L70" i="20"/>
  <c r="F654" i="20"/>
  <c r="F655" i="20" s="1"/>
  <c r="M473" i="20"/>
  <c r="L443" i="20"/>
  <c r="J443" i="20"/>
  <c r="L401" i="20"/>
  <c r="J401" i="20"/>
  <c r="M214" i="20"/>
  <c r="O231" i="20"/>
  <c r="G16" i="8" s="1"/>
  <c r="P231" i="20"/>
  <c r="M462" i="20"/>
  <c r="L109" i="20"/>
  <c r="M109" i="20" s="1"/>
  <c r="M295" i="20"/>
  <c r="M649" i="20"/>
  <c r="O274" i="20"/>
  <c r="G17" i="8" s="1"/>
  <c r="L92" i="51"/>
  <c r="J92" i="51"/>
  <c r="J105" i="51"/>
  <c r="L105" i="51"/>
  <c r="G107" i="20"/>
  <c r="J107" i="20" s="1"/>
  <c r="G103" i="51"/>
  <c r="G119" i="20"/>
  <c r="L119" i="20" s="1"/>
  <c r="G115" i="51"/>
  <c r="U123" i="11"/>
  <c r="G120" i="51" s="1"/>
  <c r="G117" i="51"/>
  <c r="G123" i="20"/>
  <c r="J123" i="20" s="1"/>
  <c r="G118" i="51"/>
  <c r="M425" i="20"/>
  <c r="M492" i="20"/>
  <c r="M562" i="20"/>
  <c r="K589" i="20"/>
  <c r="K561" i="20"/>
  <c r="L561" i="20" s="1"/>
  <c r="L522" i="20"/>
  <c r="I414" i="20"/>
  <c r="J372" i="20"/>
  <c r="K414" i="20"/>
  <c r="L372" i="20"/>
  <c r="M518" i="20"/>
  <c r="I490" i="20"/>
  <c r="J490" i="20" s="1"/>
  <c r="J460" i="20"/>
  <c r="I690" i="20"/>
  <c r="J613" i="20"/>
  <c r="I461" i="20"/>
  <c r="I522" i="20"/>
  <c r="J296" i="20"/>
  <c r="M296" i="20" s="1"/>
  <c r="K490" i="20"/>
  <c r="L490" i="20" s="1"/>
  <c r="L460" i="20"/>
  <c r="M559" i="20"/>
  <c r="I588" i="20"/>
  <c r="I560" i="20"/>
  <c r="J521" i="20"/>
  <c r="I646" i="20"/>
  <c r="J412" i="20"/>
  <c r="K620" i="20"/>
  <c r="L590" i="20"/>
  <c r="K588" i="20"/>
  <c r="K560" i="20"/>
  <c r="L560" i="20" s="1"/>
  <c r="L521" i="20"/>
  <c r="K412" i="20"/>
  <c r="L370" i="20"/>
  <c r="M370" i="20" s="1"/>
  <c r="K615" i="20"/>
  <c r="L585" i="20"/>
  <c r="K491" i="20"/>
  <c r="L491" i="20" s="1"/>
  <c r="L461" i="20"/>
  <c r="M325" i="20"/>
  <c r="I615" i="20"/>
  <c r="J585" i="20"/>
  <c r="K613" i="20"/>
  <c r="L583" i="20"/>
  <c r="M583" i="20" s="1"/>
  <c r="I659" i="20"/>
  <c r="J529" i="20"/>
  <c r="M494" i="20"/>
  <c r="K530" i="20"/>
  <c r="K495" i="20"/>
  <c r="L495" i="20" s="1"/>
  <c r="L426" i="20"/>
  <c r="I495" i="20"/>
  <c r="J495" i="20" s="1"/>
  <c r="I530" i="20"/>
  <c r="J426" i="20"/>
  <c r="K659" i="20"/>
  <c r="L529" i="20"/>
  <c r="M381" i="20"/>
  <c r="I705" i="20"/>
  <c r="J661" i="20"/>
  <c r="M661" i="20" s="1"/>
  <c r="M90" i="20"/>
  <c r="O304" i="20"/>
  <c r="G18" i="8" s="1"/>
  <c r="M536" i="20"/>
  <c r="K720" i="20"/>
  <c r="L720" i="20" s="1"/>
  <c r="M720" i="20" s="1"/>
  <c r="L630" i="20"/>
  <c r="M630" i="20" s="1"/>
  <c r="I710" i="20"/>
  <c r="I748" i="20" s="1"/>
  <c r="J748" i="20" s="1"/>
  <c r="J666" i="20"/>
  <c r="K663" i="20"/>
  <c r="L533" i="20"/>
  <c r="M533" i="20" s="1"/>
  <c r="J362" i="20"/>
  <c r="I406" i="20"/>
  <c r="J406" i="20" s="1"/>
  <c r="I448" i="20"/>
  <c r="K710" i="20"/>
  <c r="K748" i="20" s="1"/>
  <c r="L748" i="20" s="1"/>
  <c r="M748" i="20" s="1"/>
  <c r="L666" i="20"/>
  <c r="K541" i="20"/>
  <c r="L437" i="20"/>
  <c r="M437" i="20" s="1"/>
  <c r="I620" i="20"/>
  <c r="J590" i="20"/>
  <c r="K665" i="20"/>
  <c r="L535" i="20"/>
  <c r="M535" i="20" s="1"/>
  <c r="I347" i="20"/>
  <c r="J319" i="20"/>
  <c r="K537" i="20"/>
  <c r="L433" i="20"/>
  <c r="M433" i="20" s="1"/>
  <c r="K708" i="20"/>
  <c r="L664" i="20"/>
  <c r="M664" i="20" s="1"/>
  <c r="I671" i="20"/>
  <c r="J541" i="20"/>
  <c r="K439" i="20"/>
  <c r="L394" i="20"/>
  <c r="K314" i="20"/>
  <c r="L314" i="20" s="1"/>
  <c r="M314" i="20" s="1"/>
  <c r="L286" i="20"/>
  <c r="M286" i="20" s="1"/>
  <c r="I711" i="20"/>
  <c r="I749" i="20" s="1"/>
  <c r="J667" i="20"/>
  <c r="P274" i="20"/>
  <c r="M240" i="20"/>
  <c r="I707" i="20"/>
  <c r="J663" i="20"/>
  <c r="I709" i="20"/>
  <c r="I747" i="20" s="1"/>
  <c r="J665" i="20"/>
  <c r="K362" i="20"/>
  <c r="K317" i="20"/>
  <c r="L317" i="20" s="1"/>
  <c r="L283" i="20"/>
  <c r="K319" i="20"/>
  <c r="L319" i="20" s="1"/>
  <c r="L285" i="20"/>
  <c r="M285" i="20" s="1"/>
  <c r="M567" i="20"/>
  <c r="K365" i="20"/>
  <c r="L355" i="20"/>
  <c r="M85" i="20"/>
  <c r="G122" i="20"/>
  <c r="L105" i="20"/>
  <c r="J105" i="20"/>
  <c r="M104" i="20"/>
  <c r="B374" i="11"/>
  <c r="B260" i="11"/>
  <c r="B516" i="11"/>
  <c r="B515" i="11"/>
  <c r="B330" i="11"/>
  <c r="B638" i="11"/>
  <c r="B680" i="11"/>
  <c r="B419" i="11"/>
  <c r="B418" i="11"/>
  <c r="L161" i="20"/>
  <c r="P170" i="20" s="1"/>
  <c r="J161" i="20"/>
  <c r="O170" i="20" s="1"/>
  <c r="G14" i="8" s="1"/>
  <c r="M39" i="20"/>
  <c r="L750" i="20" l="1"/>
  <c r="M750" i="20" s="1"/>
  <c r="K746" i="20"/>
  <c r="J747" i="20"/>
  <c r="I743" i="20"/>
  <c r="J743" i="20" s="1"/>
  <c r="M743" i="20" s="1"/>
  <c r="J749" i="20"/>
  <c r="I745" i="20"/>
  <c r="M732" i="20"/>
  <c r="J709" i="20"/>
  <c r="J705" i="20"/>
  <c r="M705" i="20" s="1"/>
  <c r="J707" i="20"/>
  <c r="J711" i="20"/>
  <c r="L708" i="20"/>
  <c r="M708" i="20" s="1"/>
  <c r="J710" i="20"/>
  <c r="L710" i="20"/>
  <c r="G125" i="20"/>
  <c r="L125" i="20" s="1"/>
  <c r="L107" i="20"/>
  <c r="M107" i="20" s="1"/>
  <c r="J646" i="20"/>
  <c r="J560" i="20"/>
  <c r="M560" i="20" s="1"/>
  <c r="M443" i="20"/>
  <c r="M401" i="20"/>
  <c r="J119" i="20"/>
  <c r="M119" i="20" s="1"/>
  <c r="L123" i="20"/>
  <c r="M123" i="20" s="1"/>
  <c r="M521" i="20"/>
  <c r="M490" i="20"/>
  <c r="M590" i="20"/>
  <c r="M666" i="20"/>
  <c r="J103" i="51"/>
  <c r="L103" i="51"/>
  <c r="M319" i="20"/>
  <c r="J117" i="51"/>
  <c r="L117" i="51"/>
  <c r="J120" i="51"/>
  <c r="L120" i="51"/>
  <c r="J115" i="51"/>
  <c r="L115" i="51"/>
  <c r="J118" i="51"/>
  <c r="L118" i="51"/>
  <c r="M529" i="20"/>
  <c r="M372" i="20"/>
  <c r="K692" i="20"/>
  <c r="L692" i="20" s="1"/>
  <c r="L615" i="20"/>
  <c r="I648" i="20"/>
  <c r="J648" i="20" s="1"/>
  <c r="J414" i="20"/>
  <c r="L613" i="20"/>
  <c r="M613" i="20" s="1"/>
  <c r="K690" i="20"/>
  <c r="K618" i="20"/>
  <c r="L588" i="20"/>
  <c r="I618" i="20"/>
  <c r="J588" i="20"/>
  <c r="I731" i="20"/>
  <c r="J731" i="20" s="1"/>
  <c r="J690" i="20"/>
  <c r="K646" i="20"/>
  <c r="L646" i="20" s="1"/>
  <c r="L412" i="20"/>
  <c r="M412" i="20" s="1"/>
  <c r="I561" i="20"/>
  <c r="I589" i="20"/>
  <c r="J522" i="20"/>
  <c r="M522" i="20" s="1"/>
  <c r="K648" i="20"/>
  <c r="L648" i="20" s="1"/>
  <c r="L414" i="20"/>
  <c r="I692" i="20"/>
  <c r="J692" i="20" s="1"/>
  <c r="J615" i="20"/>
  <c r="M585" i="20"/>
  <c r="K697" i="20"/>
  <c r="L620" i="20"/>
  <c r="M460" i="20"/>
  <c r="I491" i="20"/>
  <c r="J491" i="20" s="1"/>
  <c r="M491" i="20" s="1"/>
  <c r="J461" i="20"/>
  <c r="M461" i="20" s="1"/>
  <c r="K619" i="20"/>
  <c r="L589" i="20"/>
  <c r="M495" i="20"/>
  <c r="K703" i="20"/>
  <c r="L659" i="20"/>
  <c r="K660" i="20"/>
  <c r="L530" i="20"/>
  <c r="M426" i="20"/>
  <c r="I660" i="20"/>
  <c r="J530" i="20"/>
  <c r="I703" i="20"/>
  <c r="J659" i="20"/>
  <c r="P347" i="20"/>
  <c r="M317" i="20"/>
  <c r="I715" i="20"/>
  <c r="I753" i="20" s="1"/>
  <c r="J753" i="20" s="1"/>
  <c r="J671" i="20"/>
  <c r="K667" i="20"/>
  <c r="L537" i="20"/>
  <c r="M537" i="20" s="1"/>
  <c r="I355" i="20"/>
  <c r="I394" i="20"/>
  <c r="J347" i="20"/>
  <c r="J620" i="20"/>
  <c r="I697" i="20"/>
  <c r="K408" i="20"/>
  <c r="L408" i="20" s="1"/>
  <c r="K451" i="20"/>
  <c r="K642" i="20"/>
  <c r="L365" i="20"/>
  <c r="K448" i="20"/>
  <c r="K406" i="20"/>
  <c r="L406" i="20" s="1"/>
  <c r="L362" i="20"/>
  <c r="M362" i="20" s="1"/>
  <c r="K543" i="20"/>
  <c r="L439" i="20"/>
  <c r="K709" i="20"/>
  <c r="K747" i="20" s="1"/>
  <c r="L747" i="20" s="1"/>
  <c r="L665" i="20"/>
  <c r="M665" i="20" s="1"/>
  <c r="J448" i="20"/>
  <c r="I509" i="20"/>
  <c r="I476" i="20"/>
  <c r="J476" i="20" s="1"/>
  <c r="K707" i="20"/>
  <c r="L663" i="20"/>
  <c r="M663" i="20" s="1"/>
  <c r="P304" i="20"/>
  <c r="M283" i="20"/>
  <c r="L541" i="20"/>
  <c r="M541" i="20" s="1"/>
  <c r="K671" i="20"/>
  <c r="M105" i="20"/>
  <c r="J122" i="20"/>
  <c r="L122" i="20"/>
  <c r="B681" i="11"/>
  <c r="B331" i="11"/>
  <c r="B261" i="11"/>
  <c r="B639" i="11"/>
  <c r="B375" i="11"/>
  <c r="L95" i="20"/>
  <c r="J95" i="20"/>
  <c r="L92" i="20"/>
  <c r="J92" i="20"/>
  <c r="M161" i="20"/>
  <c r="M747" i="20" l="1"/>
  <c r="K745" i="20"/>
  <c r="L745" i="20" s="1"/>
  <c r="J745" i="20"/>
  <c r="I741" i="20"/>
  <c r="J741" i="20" s="1"/>
  <c r="K741" i="20"/>
  <c r="L741" i="20" s="1"/>
  <c r="L709" i="20"/>
  <c r="M709" i="20" s="1"/>
  <c r="J125" i="20"/>
  <c r="M125" i="20" s="1"/>
  <c r="L707" i="20"/>
  <c r="M707" i="20" s="1"/>
  <c r="J715" i="20"/>
  <c r="M710" i="20"/>
  <c r="M646" i="20"/>
  <c r="L703" i="20"/>
  <c r="J703" i="20"/>
  <c r="L678" i="20"/>
  <c r="J678" i="20"/>
  <c r="K571" i="20"/>
  <c r="L571" i="20" s="1"/>
  <c r="J571" i="20"/>
  <c r="G11" i="53" s="1"/>
  <c r="J561" i="20"/>
  <c r="M561" i="20" s="1"/>
  <c r="O500" i="20"/>
  <c r="G24" i="8" s="1"/>
  <c r="M648" i="20"/>
  <c r="P124" i="51"/>
  <c r="L362" i="51"/>
  <c r="L785" i="51" s="1"/>
  <c r="O124" i="51"/>
  <c r="O785" i="51" s="1"/>
  <c r="O789" i="51" s="1"/>
  <c r="J362" i="51"/>
  <c r="J785" i="51" s="1"/>
  <c r="M659" i="20"/>
  <c r="K695" i="20"/>
  <c r="L618" i="20"/>
  <c r="K734" i="20"/>
  <c r="L734" i="20" s="1"/>
  <c r="L697" i="20"/>
  <c r="I619" i="20"/>
  <c r="J589" i="20"/>
  <c r="M589" i="20" s="1"/>
  <c r="K696" i="20"/>
  <c r="L696" i="20" s="1"/>
  <c r="L619" i="20"/>
  <c r="M620" i="20"/>
  <c r="M414" i="20"/>
  <c r="I695" i="20"/>
  <c r="J618" i="20"/>
  <c r="K731" i="20"/>
  <c r="L731" i="20" s="1"/>
  <c r="M731" i="20" s="1"/>
  <c r="L690" i="20"/>
  <c r="M690" i="20" s="1"/>
  <c r="M615" i="20"/>
  <c r="M588" i="20"/>
  <c r="M692" i="20"/>
  <c r="M530" i="20"/>
  <c r="K704" i="20"/>
  <c r="L660" i="20"/>
  <c r="I704" i="20"/>
  <c r="J660" i="20"/>
  <c r="J509" i="20"/>
  <c r="I551" i="20"/>
  <c r="K450" i="20"/>
  <c r="L450" i="20" s="1"/>
  <c r="K512" i="20"/>
  <c r="L451" i="20"/>
  <c r="O347" i="20"/>
  <c r="M347" i="20"/>
  <c r="K711" i="20"/>
  <c r="K749" i="20" s="1"/>
  <c r="L749" i="20" s="1"/>
  <c r="M749" i="20" s="1"/>
  <c r="L667" i="20"/>
  <c r="M667" i="20" s="1"/>
  <c r="L448" i="20"/>
  <c r="K476" i="20"/>
  <c r="L476" i="20" s="1"/>
  <c r="P500" i="20" s="1"/>
  <c r="K509" i="20"/>
  <c r="I439" i="20"/>
  <c r="J394" i="20"/>
  <c r="K685" i="20"/>
  <c r="L642" i="20"/>
  <c r="K715" i="20"/>
  <c r="K753" i="20" s="1"/>
  <c r="L671" i="20"/>
  <c r="M671" i="20" s="1"/>
  <c r="M406" i="20"/>
  <c r="P439" i="20"/>
  <c r="K673" i="20"/>
  <c r="L543" i="20"/>
  <c r="I734" i="20"/>
  <c r="J734" i="20" s="1"/>
  <c r="J697" i="20"/>
  <c r="I365" i="20"/>
  <c r="J355" i="20"/>
  <c r="P394" i="20"/>
  <c r="M122" i="20"/>
  <c r="B517" i="11"/>
  <c r="B640" i="11"/>
  <c r="B262" i="11"/>
  <c r="B682" i="11"/>
  <c r="B377" i="11"/>
  <c r="B376" i="11"/>
  <c r="B421" i="11"/>
  <c r="B420" i="11"/>
  <c r="B332" i="11"/>
  <c r="M95" i="20"/>
  <c r="M92" i="20"/>
  <c r="L96" i="20"/>
  <c r="J96" i="20"/>
  <c r="G10" i="53" s="1"/>
  <c r="M70" i="20"/>
  <c r="M745" i="20" l="1"/>
  <c r="M741" i="20"/>
  <c r="J746" i="20"/>
  <c r="I742" i="20"/>
  <c r="J742" i="20" s="1"/>
  <c r="L746" i="20"/>
  <c r="K742" i="20"/>
  <c r="L742" i="20" s="1"/>
  <c r="J348" i="20"/>
  <c r="L715" i="20"/>
  <c r="L711" i="20"/>
  <c r="M711" i="20" s="1"/>
  <c r="L704" i="20"/>
  <c r="M703" i="20"/>
  <c r="M394" i="20"/>
  <c r="J704" i="20"/>
  <c r="M678" i="20"/>
  <c r="M571" i="20"/>
  <c r="K572" i="20"/>
  <c r="L572" i="20" s="1"/>
  <c r="J572" i="20"/>
  <c r="G19" i="8"/>
  <c r="M734" i="20"/>
  <c r="O125" i="20"/>
  <c r="G13" i="8" s="1"/>
  <c r="M697" i="20"/>
  <c r="P125" i="20"/>
  <c r="I733" i="20"/>
  <c r="J695" i="20"/>
  <c r="M618" i="20"/>
  <c r="I696" i="20"/>
  <c r="J696" i="20" s="1"/>
  <c r="M696" i="20" s="1"/>
  <c r="J619" i="20"/>
  <c r="M619" i="20" s="1"/>
  <c r="K733" i="20"/>
  <c r="L695" i="20"/>
  <c r="M660" i="20"/>
  <c r="P469" i="20"/>
  <c r="M448" i="20"/>
  <c r="M355" i="20"/>
  <c r="K686" i="20"/>
  <c r="L686" i="20" s="1"/>
  <c r="L685" i="20"/>
  <c r="I543" i="20"/>
  <c r="J439" i="20"/>
  <c r="M439" i="20" s="1"/>
  <c r="I642" i="20"/>
  <c r="I451" i="20"/>
  <c r="I408" i="20"/>
  <c r="J408" i="20" s="1"/>
  <c r="J365" i="20"/>
  <c r="M365" i="20" s="1"/>
  <c r="L509" i="20"/>
  <c r="K551" i="20"/>
  <c r="I576" i="20"/>
  <c r="J551" i="20"/>
  <c r="K717" i="20"/>
  <c r="K755" i="20" s="1"/>
  <c r="L755" i="20" s="1"/>
  <c r="L673" i="20"/>
  <c r="M476" i="20"/>
  <c r="K553" i="20"/>
  <c r="K511" i="20"/>
  <c r="L511" i="20" s="1"/>
  <c r="L512" i="20"/>
  <c r="L348" i="20"/>
  <c r="B333" i="11"/>
  <c r="B683" i="11"/>
  <c r="B641" i="11"/>
  <c r="B378" i="11"/>
  <c r="B264" i="11"/>
  <c r="B263" i="11"/>
  <c r="B519" i="11"/>
  <c r="B518" i="11"/>
  <c r="M96" i="20"/>
  <c r="M746" i="20" l="1"/>
  <c r="M742" i="20"/>
  <c r="L752" i="20"/>
  <c r="M752" i="20" s="1"/>
  <c r="M715" i="20"/>
  <c r="M704" i="20"/>
  <c r="L733" i="20"/>
  <c r="J733" i="20"/>
  <c r="M572" i="20"/>
  <c r="M695" i="20"/>
  <c r="O394" i="20"/>
  <c r="M509" i="20"/>
  <c r="P543" i="20"/>
  <c r="I450" i="20"/>
  <c r="J450" i="20" s="1"/>
  <c r="I512" i="20"/>
  <c r="J451" i="20"/>
  <c r="M451" i="20" s="1"/>
  <c r="I606" i="20"/>
  <c r="J576" i="20"/>
  <c r="I685" i="20"/>
  <c r="J642" i="20"/>
  <c r="M642" i="20" s="1"/>
  <c r="L551" i="20"/>
  <c r="K576" i="20"/>
  <c r="L576" i="20" s="1"/>
  <c r="K606" i="20"/>
  <c r="O439" i="20"/>
  <c r="M408" i="20"/>
  <c r="I673" i="20"/>
  <c r="J543" i="20"/>
  <c r="M543" i="20" s="1"/>
  <c r="K608" i="20"/>
  <c r="K578" i="20"/>
  <c r="L553" i="20"/>
  <c r="K727" i="20"/>
  <c r="L727" i="20" s="1"/>
  <c r="K723" i="20"/>
  <c r="L723" i="20" s="1"/>
  <c r="L717" i="20"/>
  <c r="L753" i="20" l="1"/>
  <c r="M753" i="20" s="1"/>
  <c r="M733" i="20"/>
  <c r="G21" i="8"/>
  <c r="G22" i="8"/>
  <c r="P564" i="20"/>
  <c r="K639" i="20"/>
  <c r="L606" i="20"/>
  <c r="J606" i="20"/>
  <c r="I639" i="20"/>
  <c r="K579" i="20"/>
  <c r="L579" i="20" s="1"/>
  <c r="L578" i="20"/>
  <c r="I717" i="20"/>
  <c r="I755" i="20" s="1"/>
  <c r="J755" i="20" s="1"/>
  <c r="M755" i="20" s="1"/>
  <c r="J673" i="20"/>
  <c r="M673" i="20" s="1"/>
  <c r="M576" i="20"/>
  <c r="I553" i="20"/>
  <c r="I511" i="20"/>
  <c r="J511" i="20" s="1"/>
  <c r="J512" i="20"/>
  <c r="M512" i="20" s="1"/>
  <c r="K609" i="20"/>
  <c r="L609" i="20" s="1"/>
  <c r="L608" i="20"/>
  <c r="M551" i="20"/>
  <c r="I686" i="20"/>
  <c r="J686" i="20" s="1"/>
  <c r="M686" i="20" s="1"/>
  <c r="J685" i="20"/>
  <c r="M685" i="20" s="1"/>
  <c r="O469" i="20"/>
  <c r="G23" i="8" s="1"/>
  <c r="M450" i="20"/>
  <c r="M348" i="20"/>
  <c r="I70" i="20"/>
  <c r="B58" i="20"/>
  <c r="B55" i="20"/>
  <c r="B55" i="11" s="1"/>
  <c r="P597" i="20" l="1"/>
  <c r="M606" i="20"/>
  <c r="O543" i="20"/>
  <c r="M511" i="20"/>
  <c r="L639" i="20"/>
  <c r="K682" i="20"/>
  <c r="I578" i="20"/>
  <c r="J553" i="20"/>
  <c r="O564" i="20" s="1"/>
  <c r="G26" i="8" s="1"/>
  <c r="I723" i="20"/>
  <c r="J723" i="20" s="1"/>
  <c r="M723" i="20" s="1"/>
  <c r="I727" i="20"/>
  <c r="J727" i="20" s="1"/>
  <c r="J717" i="20"/>
  <c r="I682" i="20"/>
  <c r="J639" i="20"/>
  <c r="O673" i="20" s="1"/>
  <c r="G29" i="8" s="1"/>
  <c r="B59" i="20"/>
  <c r="B59" i="11" s="1"/>
  <c r="B58" i="11"/>
  <c r="J760" i="20"/>
  <c r="I760" i="20"/>
  <c r="B759" i="20"/>
  <c r="B725" i="11" s="1"/>
  <c r="J18" i="20"/>
  <c r="I18" i="20"/>
  <c r="B33" i="20"/>
  <c r="O755" i="20" l="1"/>
  <c r="G32" i="8" s="1"/>
  <c r="P755" i="20"/>
  <c r="M727" i="20"/>
  <c r="M717" i="20"/>
  <c r="K602" i="20"/>
  <c r="L602" i="20" s="1"/>
  <c r="J602" i="20"/>
  <c r="G12" i="53" s="1"/>
  <c r="G20" i="53" s="1"/>
  <c r="G25" i="8"/>
  <c r="M553" i="20"/>
  <c r="M639" i="20"/>
  <c r="P673" i="20"/>
  <c r="K725" i="20"/>
  <c r="L725" i="20" s="1"/>
  <c r="L682" i="20"/>
  <c r="I725" i="20"/>
  <c r="J725" i="20" s="1"/>
  <c r="O736" i="20" s="1"/>
  <c r="G31" i="8" s="1"/>
  <c r="J682" i="20"/>
  <c r="O717" i="20" s="1"/>
  <c r="G30" i="8" s="1"/>
  <c r="I608" i="20"/>
  <c r="J608" i="20" s="1"/>
  <c r="I579" i="20"/>
  <c r="J578" i="20"/>
  <c r="M760" i="20"/>
  <c r="B34" i="20"/>
  <c r="B34" i="11" s="1"/>
  <c r="B33" i="11"/>
  <c r="B38" i="20"/>
  <c r="M18" i="20"/>
  <c r="B12" i="20"/>
  <c r="B12" i="11" s="1"/>
  <c r="L756" i="20" l="1"/>
  <c r="L761" i="20" s="1"/>
  <c r="M602" i="20"/>
  <c r="P627" i="20"/>
  <c r="M578" i="20"/>
  <c r="I609" i="20"/>
  <c r="J609" i="20" s="1"/>
  <c r="M609" i="20" s="1"/>
  <c r="J579" i="20"/>
  <c r="M579" i="20" s="1"/>
  <c r="M682" i="20"/>
  <c r="P717" i="20"/>
  <c r="M608" i="20"/>
  <c r="M725" i="20"/>
  <c r="P736" i="20"/>
  <c r="B35" i="20"/>
  <c r="B35" i="11" s="1"/>
  <c r="B39" i="20"/>
  <c r="B39" i="11" s="1"/>
  <c r="B38" i="11"/>
  <c r="B43" i="11"/>
  <c r="B13" i="20"/>
  <c r="J756" i="20" l="1"/>
  <c r="O627" i="20"/>
  <c r="G28" i="8" s="1"/>
  <c r="O597" i="20"/>
  <c r="G27" i="8" s="1"/>
  <c r="B14" i="20"/>
  <c r="B13" i="11"/>
  <c r="G46" i="8"/>
  <c r="G38" i="8"/>
  <c r="G41" i="8"/>
  <c r="M756" i="20" l="1"/>
  <c r="J761" i="20"/>
  <c r="G34" i="8"/>
  <c r="B15" i="20"/>
  <c r="B14" i="11"/>
  <c r="M761" i="20" l="1"/>
  <c r="O763" i="20"/>
  <c r="J56" i="8"/>
  <c r="G35" i="8"/>
  <c r="G36" i="8" s="1"/>
  <c r="B16" i="20"/>
  <c r="B15" i="11"/>
  <c r="B17" i="20" l="1"/>
  <c r="B17" i="11" s="1"/>
  <c r="B16" i="11"/>
</calcChain>
</file>

<file path=xl/sharedStrings.xml><?xml version="1.0" encoding="utf-8"?>
<sst xmlns="http://schemas.openxmlformats.org/spreadsheetml/2006/main" count="15166" uniqueCount="2878">
  <si>
    <t>:</t>
  </si>
  <si>
    <t>bh</t>
  </si>
  <si>
    <t>m</t>
  </si>
  <si>
    <t>kg</t>
  </si>
  <si>
    <t>cm</t>
  </si>
  <si>
    <t>unit</t>
  </si>
  <si>
    <t>m3</t>
  </si>
  <si>
    <t>m2</t>
  </si>
  <si>
    <t>M</t>
  </si>
  <si>
    <t>No.</t>
  </si>
  <si>
    <t>URAIAN PEKERJAAN</t>
  </si>
  <si>
    <t>ANALISA</t>
  </si>
  <si>
    <t>VOLUME</t>
  </si>
  <si>
    <t>HARGA SATUAN</t>
  </si>
  <si>
    <t xml:space="preserve">JUMLAH TOTAL </t>
  </si>
  <si>
    <t>I</t>
  </si>
  <si>
    <t>ls</t>
  </si>
  <si>
    <t>m'</t>
  </si>
  <si>
    <t>A</t>
  </si>
  <si>
    <t>B</t>
  </si>
  <si>
    <t>C</t>
  </si>
  <si>
    <t>D</t>
  </si>
  <si>
    <t>E</t>
  </si>
  <si>
    <t>NO</t>
  </si>
  <si>
    <t>JENIS TENAGA KERJA</t>
  </si>
  <si>
    <t>KODE</t>
  </si>
  <si>
    <t>SATUAN</t>
  </si>
  <si>
    <t>Mandor</t>
  </si>
  <si>
    <t>Kepala Tukang</t>
  </si>
  <si>
    <t>URAIAN / JENIS BAHAN BANGUNAN</t>
  </si>
  <si>
    <t>ltr</t>
  </si>
  <si>
    <t>Pasir Urug</t>
  </si>
  <si>
    <t>zak</t>
  </si>
  <si>
    <t>lbr</t>
  </si>
  <si>
    <t>btg</t>
  </si>
  <si>
    <t>Tripleks 4 mm</t>
  </si>
  <si>
    <t>Tripleks 6 mm</t>
  </si>
  <si>
    <t>Tripleks 9 mm</t>
  </si>
  <si>
    <t>Lbr</t>
  </si>
  <si>
    <t>set</t>
  </si>
  <si>
    <t>Lembar</t>
  </si>
  <si>
    <t>Cat Vernis</t>
  </si>
  <si>
    <t>Dempul</t>
  </si>
  <si>
    <t>Flinkote</t>
  </si>
  <si>
    <t>Thinner</t>
  </si>
  <si>
    <t>seal tape</t>
  </si>
  <si>
    <t>MCB 2A</t>
  </si>
  <si>
    <t>MCB 4A</t>
  </si>
  <si>
    <t>MCB 6A</t>
  </si>
  <si>
    <t>Conduit</t>
  </si>
  <si>
    <t>Btg</t>
  </si>
  <si>
    <t>Rel pintu dorong</t>
  </si>
  <si>
    <t>Kuas</t>
  </si>
  <si>
    <t>hari</t>
  </si>
  <si>
    <t>Bh</t>
  </si>
  <si>
    <t>Unit</t>
  </si>
  <si>
    <t>No</t>
  </si>
  <si>
    <t>Uraian</t>
  </si>
  <si>
    <t>Kode</t>
  </si>
  <si>
    <t>Satuan</t>
  </si>
  <si>
    <t>Koefisien</t>
  </si>
  <si>
    <t>TENAGA</t>
  </si>
  <si>
    <t>Pekerja</t>
  </si>
  <si>
    <t>L.01</t>
  </si>
  <si>
    <t>OH</t>
  </si>
  <si>
    <t>L.02</t>
  </si>
  <si>
    <t>L.03</t>
  </si>
  <si>
    <t>L.04</t>
  </si>
  <si>
    <t>BAHAN</t>
  </si>
  <si>
    <t>PERALATAN</t>
  </si>
  <si>
    <t>Jumlah (A+B+C)</t>
  </si>
  <si>
    <t>F</t>
  </si>
  <si>
    <t>Harga Satuan Pekerjaan (D+E)</t>
  </si>
  <si>
    <t>Tukang batu</t>
  </si>
  <si>
    <t>Paku biasa</t>
  </si>
  <si>
    <t>Besi strip</t>
  </si>
  <si>
    <t>Pasir pasang</t>
  </si>
  <si>
    <t>Kepala tukang</t>
  </si>
  <si>
    <t>Tukang</t>
  </si>
  <si>
    <t>Pasir urug</t>
  </si>
  <si>
    <t>Tukang Batu</t>
  </si>
  <si>
    <t>Kawat beton</t>
  </si>
  <si>
    <t>G</t>
  </si>
  <si>
    <t>Minyak bekisting</t>
  </si>
  <si>
    <t>Besi beton polos</t>
  </si>
  <si>
    <t>L</t>
  </si>
  <si>
    <t>Skrup fixer</t>
  </si>
  <si>
    <t>Ls</t>
  </si>
  <si>
    <t>Semen warna</t>
  </si>
  <si>
    <t>M'</t>
  </si>
  <si>
    <t>Oh</t>
  </si>
  <si>
    <t>Paku skrup</t>
  </si>
  <si>
    <t>Lem kayu</t>
  </si>
  <si>
    <t>Set</t>
  </si>
  <si>
    <t>Ampelas</t>
  </si>
  <si>
    <t>Perlengkapan</t>
  </si>
  <si>
    <t>%</t>
  </si>
  <si>
    <t>Tukang pipa</t>
  </si>
  <si>
    <t>Alat bantu</t>
  </si>
  <si>
    <t>Seal tape</t>
  </si>
  <si>
    <t>H</t>
  </si>
  <si>
    <t>Jumlah (A+B)</t>
  </si>
  <si>
    <t>Harga Satuan Pekerjaan (C+D)</t>
  </si>
  <si>
    <t>Lot</t>
  </si>
  <si>
    <t>Saklar Triple</t>
  </si>
  <si>
    <t>REKAPITULASI ANGGARAN BIAYA</t>
  </si>
  <si>
    <t>NO.</t>
  </si>
  <si>
    <t>HARGA</t>
  </si>
  <si>
    <t>RENCANA ANGGARAN BIAYA</t>
  </si>
  <si>
    <t>Konsultan Perencana</t>
  </si>
  <si>
    <t>Wakil Direktur</t>
  </si>
  <si>
    <t xml:space="preserve">Dibuat Oleh : </t>
  </si>
  <si>
    <t>K</t>
  </si>
  <si>
    <t>P</t>
  </si>
  <si>
    <t>T</t>
  </si>
  <si>
    <t>Ø</t>
  </si>
  <si>
    <t>π</t>
  </si>
  <si>
    <t>JARAK</t>
  </si>
  <si>
    <t>JLH 1</t>
  </si>
  <si>
    <t>JLH 2</t>
  </si>
  <si>
    <t>QTY</t>
  </si>
  <si>
    <t>LUAS</t>
  </si>
  <si>
    <t>VOL</t>
  </si>
  <si>
    <t>VOL*QTY</t>
  </si>
  <si>
    <t>KG</t>
  </si>
  <si>
    <t>KOEF</t>
  </si>
  <si>
    <t>VOLUME KE RAB</t>
  </si>
  <si>
    <t>Foto Dokumentasi</t>
  </si>
  <si>
    <t>tube</t>
  </si>
  <si>
    <t>Sewa Tripot/Tackel &amp; handle crane 2 T</t>
  </si>
  <si>
    <t>Pressure switch</t>
  </si>
  <si>
    <t>Alarm Bell</t>
  </si>
  <si>
    <t>Terminal Box</t>
  </si>
  <si>
    <t>M²</t>
  </si>
  <si>
    <t>J</t>
  </si>
  <si>
    <t>A.2.3.1.1</t>
  </si>
  <si>
    <t>A.4.1.1.10</t>
  </si>
  <si>
    <t>A.4.1.1.20</t>
  </si>
  <si>
    <t>A.4.1.1.21</t>
  </si>
  <si>
    <t>A.4.1.1.22</t>
  </si>
  <si>
    <t>A.4.1.1.23</t>
  </si>
  <si>
    <t>A.4.1.1.24</t>
  </si>
  <si>
    <t>A.4.4.1.9</t>
  </si>
  <si>
    <t>A.4.4.2.4</t>
  </si>
  <si>
    <t>A.4.4.2.27</t>
  </si>
  <si>
    <t>A.5.1.1.14</t>
  </si>
  <si>
    <t>A.4.7.1.10</t>
  </si>
  <si>
    <t>A.5.1.1</t>
  </si>
  <si>
    <t>A.5.1.1.19</t>
  </si>
  <si>
    <t>Tukang Listrik</t>
  </si>
  <si>
    <t>Harga Satuan Pekerjaan (B+C)</t>
  </si>
  <si>
    <t>Dihitung</t>
  </si>
  <si>
    <t>Total keseluruhan</t>
  </si>
  <si>
    <t>PPN 11 %</t>
  </si>
  <si>
    <t>Total pekerjaan</t>
  </si>
  <si>
    <t>Bahan</t>
  </si>
  <si>
    <t>Tenaga</t>
  </si>
  <si>
    <t>-</t>
  </si>
  <si>
    <t>A.</t>
  </si>
  <si>
    <t>B.</t>
  </si>
  <si>
    <t>C.</t>
  </si>
  <si>
    <t>Pekerjaan Pemasangan Bekisting</t>
  </si>
  <si>
    <t>Pekerjaan Lantai</t>
  </si>
  <si>
    <t>Pekerjaan Acian</t>
  </si>
  <si>
    <t>Pekerjaan Dinding</t>
  </si>
  <si>
    <t>Pekerjaan Pengecatan</t>
  </si>
  <si>
    <t>Pekerjaan Mekanikal</t>
  </si>
  <si>
    <t>Pekerjaan Aksesoris</t>
  </si>
  <si>
    <t>Biaya Sistem Manajemen Keselamatan dan Kesehatan Kerja</t>
  </si>
  <si>
    <t>Pekerjaan Pengecoran</t>
  </si>
  <si>
    <t>Pekerjaan Plesteran</t>
  </si>
  <si>
    <t>pcs</t>
  </si>
  <si>
    <t>Pekerjaan Pemasangan Rangka Plafon</t>
  </si>
  <si>
    <t>Medan, Sumatera Utara</t>
  </si>
  <si>
    <t>Pekerjaan Pembongkaran Aspal Eksisting</t>
  </si>
  <si>
    <t>Pekerjaan Pembongkaran Dinding Eksisting</t>
  </si>
  <si>
    <t>Pekerjaan Pembongkaran Kusen dan Daun Pintu Eksisting</t>
  </si>
  <si>
    <t>Pekerjaan Pembuangan Sampah dan Puing Bongkaran</t>
  </si>
  <si>
    <t>Pekerjaan Pembesian</t>
  </si>
  <si>
    <t>Pekerjaan Pembongkaran Keramik Eksisting</t>
  </si>
  <si>
    <t>Pekerjaan Pemasangan Granit</t>
  </si>
  <si>
    <t>Pekerjaan Pendahuluan</t>
  </si>
  <si>
    <t>Pekerjaan Plafon</t>
  </si>
  <si>
    <t>Pekerjaan Pemasangan Plafon PVC</t>
  </si>
  <si>
    <t>Pekerjaan Pemasangan Plafon Gypsum</t>
  </si>
  <si>
    <t>Pekerjaan Instalasi Pipa Air Bersih</t>
  </si>
  <si>
    <t>Pekerjaan Instalasi Pipa Air Kotor</t>
  </si>
  <si>
    <t>Pekerjaan Kolom</t>
  </si>
  <si>
    <t>Pekerjaan Pemasangan Sink</t>
  </si>
  <si>
    <t>Pekerjaan Meubeler</t>
  </si>
  <si>
    <t>Pekerjaan Akhir</t>
  </si>
  <si>
    <t>Pekerjaan Pembersihan Akhir</t>
  </si>
  <si>
    <t>Pekerjaan Pemasangan WPC</t>
  </si>
  <si>
    <t>I.</t>
  </si>
  <si>
    <t>II.</t>
  </si>
  <si>
    <t>III.</t>
  </si>
  <si>
    <t>IV.</t>
  </si>
  <si>
    <t>V.</t>
  </si>
  <si>
    <t>Lokasi Pekerjaan</t>
  </si>
  <si>
    <t>Judul Pekerjaan</t>
  </si>
  <si>
    <t>Tahun Anggaran</t>
  </si>
  <si>
    <t>DAFTAR HARGA SATUAN MATERIAL DAN UPAH</t>
  </si>
  <si>
    <t>Kabupaten/ Kota</t>
  </si>
  <si>
    <t>Medan</t>
  </si>
  <si>
    <t>Provinsi</t>
  </si>
  <si>
    <t>Sumatera Utara</t>
  </si>
  <si>
    <t xml:space="preserve">Jenis Tenaga Kerja </t>
  </si>
  <si>
    <t>Harga Satuan</t>
  </si>
  <si>
    <t>Merk/ Buatan</t>
  </si>
  <si>
    <t xml:space="preserve">Persentase TKDN </t>
  </si>
  <si>
    <t xml:space="preserve">Nilai TKDN </t>
  </si>
  <si>
    <t>Sumber</t>
  </si>
  <si>
    <t>Orang/Hari</t>
  </si>
  <si>
    <t>Lokal</t>
  </si>
  <si>
    <t>Tenaga Lokal</t>
  </si>
  <si>
    <t>Pekerja Listrik</t>
  </si>
  <si>
    <t>Tukang Pipa</t>
  </si>
  <si>
    <t>Pengeboran boredpile diameter 40 cm</t>
  </si>
  <si>
    <t>Jenis Material</t>
  </si>
  <si>
    <t>Bahan Bangunan dan Konstruksi</t>
  </si>
  <si>
    <t>Semen portland (zak)</t>
  </si>
  <si>
    <t>@40 kg</t>
  </si>
  <si>
    <t>Semen Padang Type 1</t>
  </si>
  <si>
    <t>Semen portland (kg)</t>
  </si>
  <si>
    <t>Semen Padang Type 2</t>
  </si>
  <si>
    <t>Sika</t>
  </si>
  <si>
    <t>Mortar acian plaster Ex. Mortar Utama</t>
  </si>
  <si>
    <t>Pt.Cipta Mortar Utama</t>
  </si>
  <si>
    <t>Kaca polos tebal 5 mm</t>
  </si>
  <si>
    <t>PT. Asahimas Flat Glass Tbk</t>
  </si>
  <si>
    <t>Kaca polos tebal 8 mm</t>
  </si>
  <si>
    <t>Kaca tempered tebal 12 mm</t>
  </si>
  <si>
    <t>Sealent</t>
  </si>
  <si>
    <t>Kaca naco</t>
  </si>
  <si>
    <t>Sticker Sandblast</t>
  </si>
  <si>
    <t>M³</t>
  </si>
  <si>
    <t>Pasir pasang (kg)</t>
  </si>
  <si>
    <t>Tanah timbun</t>
  </si>
  <si>
    <t>Batu pecah 2-3 cm (stone crusher)</t>
  </si>
  <si>
    <t>Batu pecah 2-3 cm (stone crusher) kg</t>
  </si>
  <si>
    <t>Batu kerikil bersih (Batu kerikil A cor)</t>
  </si>
  <si>
    <t>Batu kerikil bersih (Batu kerikil A cor) kg</t>
  </si>
  <si>
    <t>Batu kali 10 - 15 cm</t>
  </si>
  <si>
    <t>Batu kali 15 - 20 cm</t>
  </si>
  <si>
    <t>Batu kali/batu belah</t>
  </si>
  <si>
    <t xml:space="preserve">Batu bata </t>
  </si>
  <si>
    <t>Roster 20 x 20</t>
  </si>
  <si>
    <t>Cat tembok (Dulux)</t>
  </si>
  <si>
    <t>PT ICI Paints Indonesia</t>
  </si>
  <si>
    <t>http://tkdn.kemenperin.go.id/sertifikat.php?id=um68G6U8pMvcwBQZtXREyx7WaM20pVx0R1tVSkO-hLc,</t>
  </si>
  <si>
    <t>Cat kilat (Bee Brand)</t>
  </si>
  <si>
    <t>Nippon Paint</t>
  </si>
  <si>
    <t>Cat weathershields (Dulux)</t>
  </si>
  <si>
    <t>http://tkdn.kemenperin.go.id/sertifikat.php?id=wrKP5BgF8Ejmr-m9zk8QwM37g4EVNPOCifJTnVjHaC0,</t>
  </si>
  <si>
    <t>Wood filler</t>
  </si>
  <si>
    <t>Propan</t>
  </si>
  <si>
    <t>Plamir Dulux</t>
  </si>
  <si>
    <t>http://tkdn.kemenperin.go.id/sertifikat.php?id=Hl1x2a5wzyl090AXPOFpiWSBywVT3IpXh3m9DfAdsXE,</t>
  </si>
  <si>
    <t>Cat minyak</t>
  </si>
  <si>
    <t>Cat menie besi</t>
  </si>
  <si>
    <t>Cat menie kayu</t>
  </si>
  <si>
    <t>Cat dasar (Dulux)</t>
  </si>
  <si>
    <t>Jotun</t>
  </si>
  <si>
    <t>http://tkdn.kemenperin.go.id/sertifikat.php?id=h3zp_V6XBUwTPnbekzmr7jezFPx9XAFdPxg5-u6x8Ks,</t>
  </si>
  <si>
    <t>Nippon Timber Finish (3 lapis)</t>
  </si>
  <si>
    <t>http://tkdn.kemenperin.go.id/sertifikat.php?id=jhHu8x_xgXONqVEDhhn_YkD_m1TGz4JBJOxOMI_NYjM,</t>
  </si>
  <si>
    <t>http://tkdn.kemenperin.go.id/sertifikat.php?id=c4xGa3JpjodpfrEUnUgETcMRo67nx5572CcLHeOgGFg,</t>
  </si>
  <si>
    <t>Nippon Stoneshield</t>
  </si>
  <si>
    <t>http://tkdn.kemenperin.go.id/sertifikat.php?id=Fm-AiXhQkbLRy7AJaF2rz6GQ8P5rPUKSI7A2eavChlU,</t>
  </si>
  <si>
    <t>Nippon Zync Chromate Primer + Nippon BB1000 Gloss Finish</t>
  </si>
  <si>
    <t>http://tkdn.kemenperin.go.id/sertifikat.php?id=fPSLSPE3K1Q-iQTjqtM8356w3sjXD1hEACqAxefToOw,</t>
  </si>
  <si>
    <t>Atap bitumen gelombang (90 x 200 cm) ex. Onduline</t>
  </si>
  <si>
    <t>Onduline</t>
  </si>
  <si>
    <t>http://tkdn.kemenperin.go.id/sertifikat.php?id=aTBcAD8HzNeqn9g3f8fMEoM2mi7qjwsHOZqW514mdZM,</t>
  </si>
  <si>
    <t>Atap Spandeks T.0.3 mm</t>
  </si>
  <si>
    <t>6 m</t>
  </si>
  <si>
    <t>PT PRIMA LAND</t>
  </si>
  <si>
    <t>http://tkdn.kemenperin.go.id/sertifikat.php?id=mLcL3Fh9XGw8T8jjRnfg5fzRFNMxg7EtGOCwwDAs0SQ,</t>
  </si>
  <si>
    <t>Seng gelombang BJLS 7 kaki</t>
  </si>
  <si>
    <t>PT.MajaMakmur SuksesMandiri</t>
  </si>
  <si>
    <t>http://tkdn.kemenperin.go.id/sertifikat.php?id=-w7qvbCHtnaOCE1U79fgdq4cQqcGsCpMeJk0UF5NCno,</t>
  </si>
  <si>
    <t>Seng plat 0.40 mm</t>
  </si>
  <si>
    <t>90 x 200</t>
  </si>
  <si>
    <t>Rabung atap bitumen</t>
  </si>
  <si>
    <t>http://tkdn.kemenperin.go.id/sertifikat.php?id=W30862j3i5LAAMbubHnaTYnbGwpIR-wCP5yXC_OWbyg,</t>
  </si>
  <si>
    <t>Rabung atap zincalume</t>
  </si>
  <si>
    <t>Polycarbonate T.3 mm</t>
  </si>
  <si>
    <t>PT Impact Pratama Industri</t>
  </si>
  <si>
    <t>http://p3dn.kemenperin.go.id/sertifikat.php?id=lpo3pUGEDtUSRKZb5hQtbiXDUo8x1dfuFUZocD_uoLg,</t>
  </si>
  <si>
    <t>Plafond UPVC Shunda</t>
  </si>
  <si>
    <t xml:space="preserve">PT Shunda Sucai </t>
  </si>
  <si>
    <t>Furing hollow 40.40.0,5</t>
  </si>
  <si>
    <t>MULCINDO</t>
  </si>
  <si>
    <t>http://tkdn.kemenperin.go.id/sertifikat.php?id=MJREnkOskN1mKsd9jUoL43OOaj7OEXGrdzhYXVgMldg,</t>
  </si>
  <si>
    <t>Rangka Atap Baja Ringan (Atap Seng)</t>
  </si>
  <si>
    <t>PT Krakatau Steel</t>
  </si>
  <si>
    <t>http://tkdn.kemenperin.go.id/sertifikat.php?id=sl84Dj-1j4qIxFWq5850_NnPnPBM6YsOE6IfkjczOK4,</t>
  </si>
  <si>
    <t>Besi beton ulir</t>
  </si>
  <si>
    <t>Besi profil</t>
  </si>
  <si>
    <t>PT Timur Megah Steel</t>
  </si>
  <si>
    <t>http://tkdn.kemenperin.go.id/sertifikat.php?id=JaUxUdPRlUHlhWYD2xk6m08qKiO_Fbb09dzeii58KCU,</t>
  </si>
  <si>
    <t>Paku seng gelombang</t>
  </si>
  <si>
    <t>PT Moon Lion Indonesia</t>
  </si>
  <si>
    <t>http://tkdn.kemenperin.go.id/sertifikat.php?id=w7Nn3ZKjJQdBmL4JqdCvt4HNJCEhTki-Ng8TsfoBZZU,</t>
  </si>
  <si>
    <t>Wiremesh M8</t>
  </si>
  <si>
    <t>(5.4 m x 2.1 m)</t>
  </si>
  <si>
    <t>PT Intan Metalindo</t>
  </si>
  <si>
    <t>http://tkdn.kemenperin.go.id/sertifikat.php?id=tlfKkPHE1PVf6RJh8_lyRf3MsiXlYzc6ZG1RodX_AAU,</t>
  </si>
  <si>
    <t>PT Kapuas Tata Steel</t>
  </si>
  <si>
    <t>http://tkdn.kemenperin.go.id/sertifikat.php?id=RPy9lOtVrr2HzD41j-Lbbqm-LHi2-w7570hNKqwV1Ig,</t>
  </si>
  <si>
    <t>Sierra Tiles Volakas Bianco</t>
  </si>
  <si>
    <t>ktk</t>
  </si>
  <si>
    <t>PT Jui Shin Indonesia</t>
  </si>
  <si>
    <t>http://tkdn.kemenperin.go.id/sertifikat.php?id=D_o0E443t72uvU41mC5u7W0S6pjcIYbugv503lLqSsk,</t>
  </si>
  <si>
    <t>Sierra Tiles Cementum Gray</t>
  </si>
  <si>
    <t>Sierra Tiles Milky White</t>
  </si>
  <si>
    <t>Sierra Tiles Hibiki Black</t>
  </si>
  <si>
    <t>Keramik 20 x 20</t>
  </si>
  <si>
    <t>PT Muliakeramik Indahraya</t>
  </si>
  <si>
    <t>http://tkdn.kemenperin.go.id/sertifikat.php?id=9df9kutH6ljNq0Y7ZlCMVpQsm5xrSzte1kibcjP_U4k,</t>
  </si>
  <si>
    <t xml:space="preserve">Bituline Primer </t>
  </si>
  <si>
    <t>pail</t>
  </si>
  <si>
    <t>PT Miranila Abadi</t>
  </si>
  <si>
    <t>http://tkdn.kemenperin.go.id/sertifikat.php?id=vxI4kOyNNvwrJO2MspgFFoWADpevUMFkpAyLgTc3TqA,</t>
  </si>
  <si>
    <t>Waterproofing Bituline TP-300 tebal 3 mm</t>
  </si>
  <si>
    <t>roll</t>
  </si>
  <si>
    <t>Kayu Papan/Broti Kelas III</t>
  </si>
  <si>
    <t>Kayu Papan/Broti Kelas II</t>
  </si>
  <si>
    <t>Kayu Papan/Broti Kelas I</t>
  </si>
  <si>
    <t>Kayu dolken</t>
  </si>
  <si>
    <t>PT. Albasia Prima Lestari</t>
  </si>
  <si>
    <t>Tripleks 12 mm</t>
  </si>
  <si>
    <t>PT Cipta Aneka Agung</t>
  </si>
  <si>
    <t>PT ALP Petro Industry</t>
  </si>
  <si>
    <t>Multipleks 8 mm</t>
  </si>
  <si>
    <t>Tepung gypsum</t>
  </si>
  <si>
    <t>Calsieboard tebal 4 mm</t>
  </si>
  <si>
    <t>ACP MARKS PVDF 0.5 Alloy 5005 FR</t>
  </si>
  <si>
    <t>Rangka Hollow Aluminium 40.40.1</t>
  </si>
  <si>
    <t>GRC board tebal 12 mm</t>
  </si>
  <si>
    <t>Floor drain Ex. American Standard</t>
  </si>
  <si>
    <t>American standard</t>
  </si>
  <si>
    <t>http://tkdn.kemenperin.go.id/sertifikat.php?id=W5kVDct2tsVMfBlwFn4Q0qm1himtDO-isoADptHgrxs,</t>
  </si>
  <si>
    <t>Kran Ex. American Standard</t>
  </si>
  <si>
    <t>Kusen UPVC</t>
  </si>
  <si>
    <t>S-PLUS</t>
  </si>
  <si>
    <t>PT Smart Techtex</t>
  </si>
  <si>
    <t>http://tkdn.kemenperin.go.id/sertifikat.php?id=YQItULxiAlU4WuPuIQiQ5Vou9cGjx8yL9G46NpYW0zI,</t>
  </si>
  <si>
    <t>Panel UPVC</t>
  </si>
  <si>
    <t>Kisi Aluminium</t>
  </si>
  <si>
    <t>Mortise Lock Dekkson MTS RL DL 84030 SSS</t>
  </si>
  <si>
    <t>PT Elpisdoor Ere Indonesia</t>
  </si>
  <si>
    <t>Cylinder Dekkson CYL DC DL65MM SN</t>
  </si>
  <si>
    <t xml:space="preserve">Pull Handle Dekkson Ecoline PH EL809 32x 332x300 PSS </t>
  </si>
  <si>
    <t>Escutcheon Oval Dekkson ESCN 84030 SSS</t>
  </si>
  <si>
    <t>Floor spring Dekkson FH 84 SSS</t>
  </si>
  <si>
    <t>Handle Deksson LHTR 003 SSS</t>
  </si>
  <si>
    <t>Hinge Dekkson ESS DL 4x3x2MM 2BB SSS</t>
  </si>
  <si>
    <t>Engsel jendela</t>
  </si>
  <si>
    <t>PT Barindo Agung Industri</t>
  </si>
  <si>
    <t>kunci slot jendela</t>
  </si>
  <si>
    <t>Pintu aluminium 70 x 210</t>
  </si>
  <si>
    <t>PT Selaras Lawang Sewu</t>
  </si>
  <si>
    <t>http://tkdn.kemenperin.go.id/sertifikat.php?id=F1_GzXJvSwlmihjYREp4S_8i7eqRVfBvo-oFU0CA068,</t>
  </si>
  <si>
    <t>Bahan MEP</t>
  </si>
  <si>
    <t>Box Panel Metal IP 55 - IK 10 uk. 1000 x 800 x 300mm</t>
  </si>
  <si>
    <t>Box Panel Metal IP 55 - IK 10 uk. 600 x 400 x 250mm</t>
  </si>
  <si>
    <t>Box Panel Metal IP 55 - IK 10  UK. 700 X 500 X 250 </t>
  </si>
  <si>
    <t>Pilot lamp R S T</t>
  </si>
  <si>
    <t>Metering Analog</t>
  </si>
  <si>
    <t>Volt meter analog</t>
  </si>
  <si>
    <t>Ferquency meter HZ meter jarum analog</t>
  </si>
  <si>
    <t>Current Transformer 40/5A</t>
  </si>
  <si>
    <t>Selector MOA,Emergensi</t>
  </si>
  <si>
    <t>MCCB 20 - 50A 4P 36kA LV429644</t>
  </si>
  <si>
    <t>MCCB 30 A  18 kA</t>
  </si>
  <si>
    <t>MCCB 40 A  36 kA</t>
  </si>
  <si>
    <t>MCCB 50 A  36 kA</t>
  </si>
  <si>
    <t>MCCB 60 A  36 kA</t>
  </si>
  <si>
    <t>MCB 10 A 3P</t>
  </si>
  <si>
    <t>MCB 10A</t>
  </si>
  <si>
    <t>MCB 25 A 3P</t>
  </si>
  <si>
    <t xml:space="preserve">Contactor </t>
  </si>
  <si>
    <t>Auto start Module</t>
  </si>
  <si>
    <t>Auto Battrey Charger</t>
  </si>
  <si>
    <t>Reley Omron MY2</t>
  </si>
  <si>
    <t>Push Botton</t>
  </si>
  <si>
    <t>Emergency stop</t>
  </si>
  <si>
    <t xml:space="preserve">Terminal Block 4P </t>
  </si>
  <si>
    <t>Kabel NYA 1 x 2.5 mm²</t>
  </si>
  <si>
    <t>JEMBO CABLE/ PT. Jembo Cable Company Tbk</t>
  </si>
  <si>
    <t>Kabel NYA 1 x 6 mm²</t>
  </si>
  <si>
    <t>Kabel NYA 1 x 10 mm²</t>
  </si>
  <si>
    <t>Kabel NYA 1 x 16 mm²</t>
  </si>
  <si>
    <t>Kabel NYA 1 x 70 mm²</t>
  </si>
  <si>
    <t>Kabel NYM 2 x 2.5 mm²</t>
  </si>
  <si>
    <t>Kabel NYM 3 x 2.5 mm²</t>
  </si>
  <si>
    <t>Kabel NYM 4 x 2.5 mm²</t>
  </si>
  <si>
    <t>Kabel NYY 1 x 10 mm²</t>
  </si>
  <si>
    <t>Kabel NYY 4 x 2.5 mm²</t>
  </si>
  <si>
    <t>Kabel NYY 4 x 10 mm²</t>
  </si>
  <si>
    <t>Kabel NYY 4 x 16 mm²</t>
  </si>
  <si>
    <t>Kabel NYY 4 x 25 mm²</t>
  </si>
  <si>
    <t>Kabel tray  200 x  100 mm c/w support &amp; acc</t>
  </si>
  <si>
    <t>SPECTRA HD/ PT. Lelco Trindo Nusantara</t>
  </si>
  <si>
    <t>Lampu Celling  LED 18 W</t>
  </si>
  <si>
    <t>HORI LED Downlight/ PT. Honoris Industry</t>
  </si>
  <si>
    <t>Lampu Downlight Celling LED 10 W</t>
  </si>
  <si>
    <t xml:space="preserve">LED BOX 24 w </t>
  </si>
  <si>
    <t>Lampu  LED Selang  c/w adaptor</t>
  </si>
  <si>
    <t xml:space="preserve">Lampu Sorot LED 7 W Track </t>
  </si>
  <si>
    <t xml:space="preserve">	LEDPRO VT-FL500</t>
  </si>
  <si>
    <t>Lampu sorot Outdoor 25 watt</t>
  </si>
  <si>
    <t xml:space="preserve">	LEDPRO VT-FL501</t>
  </si>
  <si>
    <t>Lampu spot LED maks 15 Watt (Warm White)</t>
  </si>
  <si>
    <t>Box Armature LED 2 x 20 Watt ( C/W Louvre )</t>
  </si>
  <si>
    <t>Hidden lamp LED T5</t>
  </si>
  <si>
    <t xml:space="preserve">TL LED  1 x 20 Watt </t>
  </si>
  <si>
    <t>Saklar Tunggal 10 A, 1 Phasa</t>
  </si>
  <si>
    <t>PT. Lelco Trindo Nusantara</t>
  </si>
  <si>
    <t>Saklar Ganda 10 A, 1 Phasa</t>
  </si>
  <si>
    <t>Saklar Grid 10 A, 1 Phasa (3 Gang)</t>
  </si>
  <si>
    <t xml:space="preserve">Stop Kontak Lantai 16 A, 1 Phasa </t>
  </si>
  <si>
    <t>Stop Kontak saklar 16 A, 1 Phasa</t>
  </si>
  <si>
    <t>Stop Kontak saklar 16 A, 1 Phasa ( type Outdoor IP65)</t>
  </si>
  <si>
    <t>Elbow  + Klem</t>
  </si>
  <si>
    <t>T - Dos</t>
  </si>
  <si>
    <t>Pipa PVC 5/8" klass D</t>
  </si>
  <si>
    <t>Kabel RG59 + Power</t>
  </si>
  <si>
    <t>Kabel tray  50x50 mm c/w support &amp; acc</t>
  </si>
  <si>
    <t>Kabel tray  100x50 mm c/w support &amp; acc</t>
  </si>
  <si>
    <t>Sanitasi/ Pemipaan</t>
  </si>
  <si>
    <t>Pipa PVC Tipe AW 10 K Ø 1/2"</t>
  </si>
  <si>
    <t>PT. Wahana Duta Jaya Rucika</t>
  </si>
  <si>
    <t>Pipa PVC Tipe AW 10 K Ø 3/4"</t>
  </si>
  <si>
    <t>Pipa PVC Tipe AW 10 K Ø 1"</t>
  </si>
  <si>
    <t>Pipa PVC Tipe AW 10 K Ø 1 1/4"</t>
  </si>
  <si>
    <t>Pipa PVC Tipe AW 10 K Ø 1  1/2"</t>
  </si>
  <si>
    <t>Pipa PVC Tipe AW Ø 2 "</t>
  </si>
  <si>
    <t>Pipa PVC Tipe AW 10 K Ø 2  1/2"</t>
  </si>
  <si>
    <t>Pipa PVC Tipe AW 10K  Ø 3"</t>
  </si>
  <si>
    <t>Pipa PVC Tipe AW 10K Ø4"</t>
  </si>
  <si>
    <t>Pipa PVC Tipe AW 10K Ø6"</t>
  </si>
  <si>
    <t>Pipa PVC Tipe AW 10K Ø8"</t>
  </si>
  <si>
    <t>Pipa PVC Tipe AW 10K Ø10"</t>
  </si>
  <si>
    <t>Kloset duduk Ex. American Standard</t>
  </si>
  <si>
    <t>American Standart</t>
  </si>
  <si>
    <t>Jet Washer Ex. American Standard</t>
  </si>
  <si>
    <t>Shower Ex. TOTO</t>
  </si>
  <si>
    <t>TOTO</t>
  </si>
  <si>
    <t>Wastafel Ex. American Standard</t>
  </si>
  <si>
    <t>Kitchen Sink Ex. ROYAL</t>
  </si>
  <si>
    <t>ROYAL</t>
  </si>
  <si>
    <t>Floor drain (TX1BN)</t>
  </si>
  <si>
    <t>Clean out dia 4"</t>
  </si>
  <si>
    <t>Clean out dia 2 1/2 -3"</t>
  </si>
  <si>
    <t>Roof drain cast iron</t>
  </si>
  <si>
    <t>Gate Valve Drat 125 LBS</t>
  </si>
  <si>
    <t>Pompa Transfer c/w kabel, Pemipaan, elbow , Valve, fitting &amp; Access-nya</t>
  </si>
  <si>
    <t>- Foot Valve dia. 40 mm ( 1 1/4" )</t>
  </si>
  <si>
    <t>- Y strainer dia. 40 mm ( 1 1/4" )</t>
  </si>
  <si>
    <t>PT. Inovasi Pro Filter Indonesia</t>
  </si>
  <si>
    <t>- Flexible Rubber Join Screw dia. 40 mm ( 1 1/4" )</t>
  </si>
  <si>
    <t>- Check Valve dia. 40 mm ( 1 1/4" )</t>
  </si>
  <si>
    <t>PT. Barindo Anggun Industri</t>
  </si>
  <si>
    <t>- Pressure Gauge  0-6 bar</t>
  </si>
  <si>
    <t xml:space="preserve">- Water Level Control Switch </t>
  </si>
  <si>
    <t>Roof Tank c/w Pemipaan, elbow, Valve, fitting, support &amp; Access-nya</t>
  </si>
  <si>
    <t>Floating Valve Pelampung Air 1 1/4 inch stainless SS 304</t>
  </si>
  <si>
    <t>Septiktank Kap. 3 Kubik Konstruksi Beton c/w aksesoris</t>
  </si>
  <si>
    <t>Pipa PPR klas PN-10</t>
  </si>
  <si>
    <t xml:space="preserve">     - dia. 50 mm ( 1 1/2" )</t>
  </si>
  <si>
    <t xml:space="preserve">     - dia. 40 mm ( 1 1/4" )</t>
  </si>
  <si>
    <t xml:space="preserve">     - dia. 25 mm (3/4")</t>
  </si>
  <si>
    <t xml:space="preserve">     - dia. 20 mm (1/2")</t>
  </si>
  <si>
    <t>Valve klas 10 kg/cm2 &amp; aksessories :</t>
  </si>
  <si>
    <t xml:space="preserve">     - Gate valve, dia. 40 mm ( 1 1/4" )</t>
  </si>
  <si>
    <t>PT. Makmur Abadi Valve</t>
  </si>
  <si>
    <t xml:space="preserve">     - Gate valve, dia. 32 mm ( 3/4" )</t>
  </si>
  <si>
    <t xml:space="preserve">     - Kran air , dia. 15 mm ( 1/2" )</t>
  </si>
  <si>
    <t xml:space="preserve">Klem pipa omega stainless dia.80 mm (3") inch </t>
  </si>
  <si>
    <t>Dynabolt M6</t>
  </si>
  <si>
    <t>Selang Gas dia 10mm c/w Fitting &amp; aksessories</t>
  </si>
  <si>
    <t>nozle gas</t>
  </si>
  <si>
    <t>Pemadam Kebakaran</t>
  </si>
  <si>
    <t>FE, tipe ABC Dry Chemical Kapasitas : 6 kg</t>
  </si>
  <si>
    <t>DAFTAR HARGA SATUAN DASAR</t>
  </si>
  <si>
    <t>UPAH DAN BAHAN</t>
  </si>
  <si>
    <t>HARGA (Rp)</t>
  </si>
  <si>
    <t>JAM</t>
  </si>
  <si>
    <t>HARI</t>
  </si>
  <si>
    <t>Tukang listrik</t>
  </si>
  <si>
    <t>pengakutan</t>
  </si>
  <si>
    <t>BAHAN - HAHAN PERPIPAAN</t>
  </si>
  <si>
    <t xml:space="preserve">panjang pipa </t>
  </si>
  <si>
    <t>hrg /mtr</t>
  </si>
  <si>
    <t>hrg/btg</t>
  </si>
  <si>
    <t>5% / mtr</t>
  </si>
  <si>
    <t>PIPA PPR PN 10</t>
  </si>
  <si>
    <t xml:space="preserve">Pipa PPR PN 10 Ø 1/2" </t>
  </si>
  <si>
    <t xml:space="preserve">Pipa PPR PN 10 Ø 3/4" </t>
  </si>
  <si>
    <t xml:space="preserve">Pipa PPR PN 10 Ø 1" </t>
  </si>
  <si>
    <t xml:space="preserve">Pipa PPR PN 10 Ø 1 1/4" </t>
  </si>
  <si>
    <t xml:space="preserve">Pipa PPR PN 10 Ø 1 1/2" </t>
  </si>
  <si>
    <t xml:space="preserve">Pipa PPR PN 10 Ø 2" </t>
  </si>
  <si>
    <t xml:space="preserve">Pipa PPR PN 10 Ø 2 1/2" </t>
  </si>
  <si>
    <t xml:space="preserve">Pipa PPR PN 10 Ø 3" </t>
  </si>
  <si>
    <t xml:space="preserve">Pipa PPR PN 10 Ø 4" </t>
  </si>
  <si>
    <t>PIPA PPR PN 20</t>
  </si>
  <si>
    <t>Tangki air panas</t>
  </si>
  <si>
    <t>PT. Profilia Indotech</t>
  </si>
  <si>
    <t>pompa</t>
  </si>
  <si>
    <t>motor</t>
  </si>
  <si>
    <t>baseplate</t>
  </si>
  <si>
    <t xml:space="preserve">POMPA DAN ROOFTANK </t>
  </si>
  <si>
    <t>Pompa transfer</t>
  </si>
  <si>
    <t>PT. EBARA INDONESIA</t>
  </si>
  <si>
    <t>Elektroda massa</t>
  </si>
  <si>
    <t>Kabel WLC NYMhy 3 x 1,5 mm</t>
  </si>
  <si>
    <t>PT. Central Wire Indrustial</t>
  </si>
  <si>
    <t>Roof tank stainless steel kap. 3 m3</t>
  </si>
  <si>
    <t>Pompa booster package c/w booster pump</t>
  </si>
  <si>
    <t>Clean Out Dia. 100 mm ( 4" )</t>
  </si>
  <si>
    <t>Clean Out Dia. 150 mm ( 6" )</t>
  </si>
  <si>
    <t>Biotech septiktank 8 m3</t>
  </si>
  <si>
    <t>CV. Yupi Fiberglass</t>
  </si>
  <si>
    <t>Biotech septiktank 10 m3</t>
  </si>
  <si>
    <t>Biotech septiktank 0,8 m3</t>
  </si>
  <si>
    <t>Roof drain</t>
  </si>
  <si>
    <t>CV.MERAPI</t>
  </si>
  <si>
    <t>Stop kran / gate valve</t>
  </si>
  <si>
    <t xml:space="preserve">Stop kran / gate valve Ø 1/2" </t>
  </si>
  <si>
    <t xml:space="preserve">Stop kran / gate valve Ø 3/4" </t>
  </si>
  <si>
    <t xml:space="preserve">Stop kran / gate valve Ø 1 " </t>
  </si>
  <si>
    <t>Check valve Ø 1" Brass</t>
  </si>
  <si>
    <t>Foot valve Ø 1" Brass</t>
  </si>
  <si>
    <t xml:space="preserve">Stop kran / gate valve Ø 1 1/4" </t>
  </si>
  <si>
    <t>Check valve Ø 1 1/4" Brass</t>
  </si>
  <si>
    <t>Foot valve Ø 1 1/4" Brass</t>
  </si>
  <si>
    <t>Stop kran / gate valve Ø 1 1/2" screw</t>
  </si>
  <si>
    <t>Stop kran / gate valve Ø 2" screw</t>
  </si>
  <si>
    <t>Stop kran / gate valve Ø 2" flange</t>
  </si>
  <si>
    <t>Strainer Ø 2 " Brass</t>
  </si>
  <si>
    <t>Foot valve Ø 2 " Brass</t>
  </si>
  <si>
    <t>Flexible joint dia. 2 "</t>
  </si>
  <si>
    <t>Check valve 1 1/2"</t>
  </si>
  <si>
    <t>ukuran</t>
  </si>
  <si>
    <t>harga material</t>
  </si>
  <si>
    <t>hrg/mtr</t>
  </si>
  <si>
    <t>pengangkutan</t>
  </si>
  <si>
    <t>PIPA PVC CLASS AW</t>
  </si>
  <si>
    <t>Pipa PVC Tipe AW Ø 1 1/2" setara Wavin</t>
  </si>
  <si>
    <t>Pipa PVC Tipe AW Ø 2" setara Wavin</t>
  </si>
  <si>
    <t>Pipa PVC Tipe AW Ø 3" setara Wavin</t>
  </si>
  <si>
    <t>Pipa PVC Tipe AW Ø 4" setara Wavin</t>
  </si>
  <si>
    <t>Pipa PVC Tipe AW Ø 6" setara Wavin</t>
  </si>
  <si>
    <t>Pipa PVC Tipe D Ø 4" setara Wavin</t>
  </si>
  <si>
    <t>Pipa PVC Tipe D Ø 6" setara Wavin</t>
  </si>
  <si>
    <t>Pipa PVC Tipe D Ø 2" setara Wavin</t>
  </si>
  <si>
    <t>Pipa GIP 3"</t>
  </si>
  <si>
    <t>material</t>
  </si>
  <si>
    <t>upah pasang</t>
  </si>
  <si>
    <t>jumlah</t>
  </si>
  <si>
    <t>profit</t>
  </si>
  <si>
    <t>LISTRIK / ACSESORIES</t>
  </si>
  <si>
    <t>Box panel floor standing Uk. 180 x 80 x 70 cm</t>
  </si>
  <si>
    <t xml:space="preserve">	S-METRIC Wall Mounting/ pt Metsa</t>
  </si>
  <si>
    <t>Box panel Uk. 80 x 60 x 30 cm</t>
  </si>
  <si>
    <t>Box panel Uk. 60 x 50 x 30 cm</t>
  </si>
  <si>
    <t>MCB box 8 group</t>
  </si>
  <si>
    <t>ABB/ PT. ABB Sakti Industri</t>
  </si>
  <si>
    <t>MCB box 6 group</t>
  </si>
  <si>
    <t>Box panel pompa transfer Uk. 60 x 40 x 25 cm</t>
  </si>
  <si>
    <t>MCCB 250 Amp /36 KA/3phase</t>
  </si>
  <si>
    <t>PROTEKSINDO/ PT. Powerindo Prima Perkasa</t>
  </si>
  <si>
    <t>MCCB 80 Amp /18 KA/3phase</t>
  </si>
  <si>
    <t>MCCB 60 Amp /18 KA/3phase</t>
  </si>
  <si>
    <t>MCCB 50 Amp /18 KA/3phase</t>
  </si>
  <si>
    <t>MCB 25 Amp /6 KA/3phase</t>
  </si>
  <si>
    <t>MCB 16 Amp /6 KA/1phase</t>
  </si>
  <si>
    <t>MCB 10 Amp /6 KA/1phase</t>
  </si>
  <si>
    <t>MCB 6 Amp /6 KA/1phase</t>
  </si>
  <si>
    <t>Change over switch 160 amp/ 3 p0le</t>
  </si>
  <si>
    <t>Automatic transfer switch</t>
  </si>
  <si>
    <t>Kontaktor 20 Ampere /1 phase</t>
  </si>
  <si>
    <t>CT range</t>
  </si>
  <si>
    <t>rell MCB</t>
  </si>
  <si>
    <t>Kabel wiring Nyaf 0,75</t>
  </si>
  <si>
    <t>kabel wiring Nyaf 16 mm</t>
  </si>
  <si>
    <t xml:space="preserve">Skun cable + slaves </t>
  </si>
  <si>
    <t>Ktk</t>
  </si>
  <si>
    <t>ampere Meter</t>
  </si>
  <si>
    <t>Volt meter</t>
  </si>
  <si>
    <t>pilot lamp</t>
  </si>
  <si>
    <t>selector switch</t>
  </si>
  <si>
    <t>Busbar grounding</t>
  </si>
  <si>
    <t>Terminal block</t>
  </si>
  <si>
    <t>Busbar sisir 3 P</t>
  </si>
  <si>
    <t>Water level control omron</t>
  </si>
  <si>
    <t>Relay over load</t>
  </si>
  <si>
    <t>Kabel duct panel</t>
  </si>
  <si>
    <t xml:space="preserve">Skun cable </t>
  </si>
  <si>
    <t xml:space="preserve">Genset 250 KVA </t>
  </si>
  <si>
    <t>Armature</t>
  </si>
  <si>
    <t>Lampu spot light panel LED 3 watt ( warm white )</t>
  </si>
  <si>
    <t>Lampu plafon Bulat Panel LED 9 watt ( warm white )</t>
  </si>
  <si>
    <t>Lampu plafon Bulat Panel LED 13 watt ( cool day )</t>
  </si>
  <si>
    <t>Lampu hias dinding outdoor panel LED 9 watt</t>
  </si>
  <si>
    <t>Lampu plafon petak Panel LED 12 watt ( cool day )</t>
  </si>
  <si>
    <t>Lampu plafon T5 LED 13 watt</t>
  </si>
  <si>
    <t>Lampu hias dinding panel LED 8 watt ( warm white )</t>
  </si>
  <si>
    <t>Lampu ceiling plafon 60x60 cm panel LED 29 watt</t>
  </si>
  <si>
    <t>Lampu plafon hias LED 20 watt</t>
  </si>
  <si>
    <t>Lampu TKO V LED 2 x 16 watt</t>
  </si>
  <si>
    <t>Lampu TKO V LED 2 x 16 watt ( emergency )</t>
  </si>
  <si>
    <t>Bola lampu LED 1 x 16 watt</t>
  </si>
  <si>
    <t xml:space="preserve">Lampu exit emergency c/w battery </t>
  </si>
  <si>
    <t>box MCB</t>
  </si>
  <si>
    <t>MCB 16 ,10,6 Amp[</t>
  </si>
  <si>
    <t>Kabel</t>
  </si>
  <si>
    <t>Kabel Listrik NYA 2 Ø 1,5 mm</t>
  </si>
  <si>
    <t>Kabel Listrik NYA 3 Ø 1,5 mm</t>
  </si>
  <si>
    <t>Kabel NYM 2 x 1,5 mm</t>
  </si>
  <si>
    <t>Kabel NYM 2 x 2,5 mm</t>
  </si>
  <si>
    <t>Kabel NYM 3 x 1,5 mm</t>
  </si>
  <si>
    <t>Kabel NYM 3 x 2,5 mm</t>
  </si>
  <si>
    <t>Kabel NYM 3 x 4 mm</t>
  </si>
  <si>
    <t>Kabel NYM 4 x 2,5 mm</t>
  </si>
  <si>
    <t>Kabel NYM 4 x 4 mm</t>
  </si>
  <si>
    <t>Kabel NYM 4 x 6 mm</t>
  </si>
  <si>
    <t>Kabel listrik NYY 4 (1C x 185 mm )</t>
  </si>
  <si>
    <t xml:space="preserve">Kabel listrik NYFGby 4 x 185 mm </t>
  </si>
  <si>
    <t>Kabel listrik NYY 4 x 120 mm</t>
  </si>
  <si>
    <t>Kabel listrik NYRGby 3 x 2,5</t>
  </si>
  <si>
    <t>Kabel listrik NYM 3 x 4</t>
  </si>
  <si>
    <t>Kabel listrik FRC 3 x 70 mm</t>
  </si>
  <si>
    <t>SUMI INDO KABEL/ PT. Sumi Indo Kabel, Tbk</t>
  </si>
  <si>
    <t>Kabel listrik NYY 4 x 50 mm</t>
  </si>
  <si>
    <t>Kabel listrik NYY 4 x 35 mm</t>
  </si>
  <si>
    <t>Kabel listrik NYY 4 x 25 mm</t>
  </si>
  <si>
    <t>Kabel listrik NYY 4 x 16 mm</t>
  </si>
  <si>
    <t>Kabel listrik NYY 4 x 10 mm</t>
  </si>
  <si>
    <t>Kabel listrik NYY 4 x 6 mm</t>
  </si>
  <si>
    <t>Kabel listrik NYY 4 x 4 mm</t>
  </si>
  <si>
    <t>Kabel listrik NYY 3 x 6 mm</t>
  </si>
  <si>
    <t>Kabel listrik FRC 4 x 25 mm</t>
  </si>
  <si>
    <t>Kabel listrik NYRGby 3 x 6 mm</t>
  </si>
  <si>
    <t>Kabel listrik FRC 4 x 1,5 mm</t>
  </si>
  <si>
    <t>Kabel listrik FRC 4 x 6 mm</t>
  </si>
  <si>
    <t>Kabel listrik NYY 3 x 2,5 mm</t>
  </si>
  <si>
    <t>Kabel NYYhy 3 x 1,5 mm</t>
  </si>
  <si>
    <t>Kabel NYA 70 mm</t>
  </si>
  <si>
    <t>Kabel BC 95 mm</t>
  </si>
  <si>
    <t>PT Supreme Cable manufacturing</t>
  </si>
  <si>
    <t>http://tkdn.kemenperin.go.id/sertifikat.php?id=nyWxs-vteUWmEc4cYUFiWXQEAk-pct97iGIDDUakHEE,</t>
  </si>
  <si>
    <t>Kabel BC 70 mm</t>
  </si>
  <si>
    <t>Kabel BC 50 mm</t>
  </si>
  <si>
    <t>Kabel BC 35 mm</t>
  </si>
  <si>
    <t>Kabel BC 25 mm</t>
  </si>
  <si>
    <t>Kabel BC 16 mm</t>
  </si>
  <si>
    <t>Kabel BC 10 mm</t>
  </si>
  <si>
    <t>Kabel BC 6 mm</t>
  </si>
  <si>
    <t xml:space="preserve">Stop Kontak </t>
  </si>
  <si>
    <t>Stop Kontak AC</t>
  </si>
  <si>
    <t xml:space="preserve">Saklar Tunggal </t>
  </si>
  <si>
    <t xml:space="preserve">Saklar Double </t>
  </si>
  <si>
    <t xml:space="preserve">Saklar 4 gang </t>
  </si>
  <si>
    <t xml:space="preserve">Saklar 5 gang </t>
  </si>
  <si>
    <t>Saklar hotel tunggal</t>
  </si>
  <si>
    <t>Saklar hotel Double</t>
  </si>
  <si>
    <t>cable tray uk. 300 x 30 x 10 mm</t>
  </si>
  <si>
    <t>Cable tray 300 x 20 x 10 mm</t>
  </si>
  <si>
    <t>Longdrat Dia. 8 mm</t>
  </si>
  <si>
    <t>Dinaset + baut</t>
  </si>
  <si>
    <t>Genset 250 KVA silent</t>
  </si>
  <si>
    <t>Air conditioning</t>
  </si>
  <si>
    <t>AC Wall mounted Split VRV 9000 BTU/H</t>
  </si>
  <si>
    <t xml:space="preserve">AC Wall mounted Split VRV 12000 BTU/H </t>
  </si>
  <si>
    <t xml:space="preserve">AC Wall mounted Split VRV 12300 BTU/H </t>
  </si>
  <si>
    <t>AC ceiling casstte 24.200 BTU/H</t>
  </si>
  <si>
    <t>Pipa refrigrant ac kap. 1/2 s/d 1 PK</t>
  </si>
  <si>
    <t>PT Industri Kereta Api</t>
  </si>
  <si>
    <t>Pipa refrigrant dia 1/4 " x 0,76 mm ASTM B280  c/w isolation</t>
  </si>
  <si>
    <t>Pipa Refrigrant dia 3/8" x  0,81 mm ASTM B280 c/w isolation</t>
  </si>
  <si>
    <t>Pipa Refrigrant dia. 1/2" x 0,81 mm ASTM B280 c/w isolation</t>
  </si>
  <si>
    <t>Pipa Refrigrant dia 3/4" x 0,89 mm ASTM B280 c/w isolation</t>
  </si>
  <si>
    <t>Pipa Refrigrant dia. 5/8" x 0,89 mm ASTM B280 c/w isolation</t>
  </si>
  <si>
    <t>Pipa Refrigrant dia. 7/8" x 1,14 mm ASTM B280 c/w isolation</t>
  </si>
  <si>
    <t>Isolation pipa drain AC</t>
  </si>
  <si>
    <t>Pipa PVC  3/4 " AW</t>
  </si>
  <si>
    <t>Pipa PVC dia. 1 " AW</t>
  </si>
  <si>
    <t>Ex haust fan dia. 8"</t>
  </si>
  <si>
    <t>Propeller fan Dia. 35 cm</t>
  </si>
  <si>
    <t>Wall fan 16"</t>
  </si>
  <si>
    <t>Refnet joint</t>
  </si>
  <si>
    <t>BP unit ( 1 - 2 )</t>
  </si>
  <si>
    <t>BP unit ( 1 - 3 )</t>
  </si>
  <si>
    <t>Flexible round duct Dia. 4"</t>
  </si>
  <si>
    <t>Supply air Diffuser</t>
  </si>
  <si>
    <t>Return air grill 30 x 30 cm</t>
  </si>
  <si>
    <t>Return air grill 60 x 30 cm</t>
  </si>
  <si>
    <t>Pipa PVC class D dia. 12"</t>
  </si>
  <si>
    <t>Pipa PVC class D dia. 10"</t>
  </si>
  <si>
    <t>HYDRANT</t>
  </si>
  <si>
    <t>Pipa Sch 40 Dia. 200 mm ( 8" )</t>
  </si>
  <si>
    <t>PT Mitra Galpetri</t>
  </si>
  <si>
    <t>Pipa Sch 40 Dia. 150 mm ( 6" )</t>
  </si>
  <si>
    <t>Pipa Sch 40 Dia. 100 mm ( 4" )</t>
  </si>
  <si>
    <t>Pipa Sch 40 Dia. 80 mm ( 3" )</t>
  </si>
  <si>
    <t>Pipa Sch 40 Dia. 65 mm ( 2 1/2" )</t>
  </si>
  <si>
    <t>Pipa Sch 40 Dia. 50 mm ( 2" )</t>
  </si>
  <si>
    <t>Pipa Sch 40 Dia. 40 mm ( 1 1/2" )</t>
  </si>
  <si>
    <t>Pipa Sch 40 Dia. 32 mm ( 1 1/4" )</t>
  </si>
  <si>
    <t>Pipa Sch 40 Dia. 25 mm ( 1 " )</t>
  </si>
  <si>
    <t>Pipa Sch 40 Dia. 15 mm ( 1/2 " )</t>
  </si>
  <si>
    <t>Pipa BSP medium  dia. 100 mm ( 4")</t>
  </si>
  <si>
    <t>PT. Steel Pipe Industry of Indonesia, Tbk</t>
  </si>
  <si>
    <t>Pompa Diesel kap. 500 GPM c/w panel control</t>
  </si>
  <si>
    <t>Pompa Elektrik kap. 500 GPM c/w panel control</t>
  </si>
  <si>
    <t>Pompa jockey kap. 25 GPM c/w panel control</t>
  </si>
  <si>
    <t>Pressure tank kap. 500 liter</t>
  </si>
  <si>
    <t>Gate valve flange Dia. 100 mm ( 4" ) brass</t>
  </si>
  <si>
    <t>Check valve flange Dia. 100 mm ( 4" ) brass</t>
  </si>
  <si>
    <t>Strainer Dia. flange 100 mm ( 4" ) brass</t>
  </si>
  <si>
    <t>Flexible joint flange Dia. 100 mm ( 4" )</t>
  </si>
  <si>
    <t>Foot Valve screw Dia. 150 mm ( 4" ) brass</t>
  </si>
  <si>
    <t>Gate valve flange Dia. 65 mm ( 2 1/2" )</t>
  </si>
  <si>
    <t>Gate valve screw Dia. 32 mm ( 1 1/4" )</t>
  </si>
  <si>
    <t>Check valve screw Dia. 32 mm ( 1 1/4" )</t>
  </si>
  <si>
    <t>Strainer screw Dia. 32 mm ( 1 1/4" )</t>
  </si>
  <si>
    <t>Flexible joint flange Dia. 32 mm ( 1 1/4" )</t>
  </si>
  <si>
    <t>Foot Valve screw Dia. 32 mm ( 1 1/4" )</t>
  </si>
  <si>
    <t>Gate valve screw Dia. 40 mm ( 1 1/2" )</t>
  </si>
  <si>
    <t>Ball valve screw Dia. 25 mm ( 1 " )</t>
  </si>
  <si>
    <t>Ball  valve screw Dia. 15 mm ( 1/2 " )</t>
  </si>
  <si>
    <t>Air Vent screw Dia. 25 mm ( 1")</t>
  </si>
  <si>
    <t>Safety valve Dia. 40 mm ( 1 1/2")</t>
  </si>
  <si>
    <t>Gate valve flange Dia. 80 mm ( 3" ) brass</t>
  </si>
  <si>
    <t>Main control valve flange Dia. 100 mm (4")</t>
  </si>
  <si>
    <t>Pressure reducer valve Dia. 100 mm (4")</t>
  </si>
  <si>
    <t>PT PUCO</t>
  </si>
  <si>
    <t>http://tkdn.kemenperin.go.id/sertifikat.php?id=VERV74CXbScltzqu-wDmeupo0gnhmEgDG52Hk_eY98A,</t>
  </si>
  <si>
    <t>Pressure gauge dia.100 (4")</t>
  </si>
  <si>
    <t>PT 3S Internasional</t>
  </si>
  <si>
    <t>http://tkdn.kemenperin.go.id/sertifikat.php?id=RP4wJHrDol2wdHFIUdyfVDXmZhdpk4bW4uK9iNBVSa4,</t>
  </si>
  <si>
    <t>http://tkdn.kemenperin.go.id/sertifikat.php?id=VztfJX9Sg-CpfdZ6CCYKY7oK-p54Lef1ddqzoJ_f6WM,</t>
  </si>
  <si>
    <t>Flange Dia 100 mm ( 4" )</t>
  </si>
  <si>
    <t>PT Daeshin Flange Fitting Industri</t>
  </si>
  <si>
    <t>http://tkdn.kemenperin.go.id/sertifikat.php?id=ruJ8yiCtdKxMeYuZYOul9NOed4aRIM5pqwGNhHCelbk,</t>
  </si>
  <si>
    <t>Packing gasket flange</t>
  </si>
  <si>
    <t>Baut dan mur flange</t>
  </si>
  <si>
    <t>Indoor Box hydrant type A1</t>
  </si>
  <si>
    <t>PT ECONOMIE MANDIRI</t>
  </si>
  <si>
    <t>Angle landing valve dia.40 mm</t>
  </si>
  <si>
    <t xml:space="preserve">Slang hydrant / fire hose 1,5 " x 30 Meter </t>
  </si>
  <si>
    <t>Hose rack uk. 1,5 "</t>
  </si>
  <si>
    <t>Nozzle hydrant uk.1,5"</t>
  </si>
  <si>
    <t>PT Stainless Steel Primavalve maju Bersama</t>
  </si>
  <si>
    <t>http://tkdn.kemenperin.go.id/sertifikat.php?id=ddOVu0rEkywcKcROMZ5K1bc1VSVHS8uimKkbkAxhqAo,</t>
  </si>
  <si>
    <t xml:space="preserve">Outdoor Box hydrant type B </t>
  </si>
  <si>
    <t>http://tkdn.kemenperin.go.id/sertifikat.php?id=z1e3ch_AHLzQkMTniaObtGE9ixBOowijP_0lZPZFnCw,</t>
  </si>
  <si>
    <t>Angle landing valve dia.65 mm</t>
  </si>
  <si>
    <t xml:space="preserve">Slang hydrant / fire hose 2,5 " x 30 Meter </t>
  </si>
  <si>
    <t>Hose rack uk. 2,5 "</t>
  </si>
  <si>
    <t>Nozzle hydrant uk.2,5"</t>
  </si>
  <si>
    <t>Pillar Hydrant two way uk.2,5 "</t>
  </si>
  <si>
    <t>Siamesse Connection Dia.100 mm ( 4")</t>
  </si>
  <si>
    <t>UD. Logam Utama Rajin Teknik</t>
  </si>
  <si>
    <t>http://tkdn.kemenperin.go.id/sertifikat.php?id=tthF3eB5nZxPM85gR9_yFNfunCYrsBRsRCCwq7C_Gsc,</t>
  </si>
  <si>
    <t>Besi UNP 100</t>
  </si>
  <si>
    <t>PT Rahmat Kurnia Abadi</t>
  </si>
  <si>
    <t>http://tkdn.kemenperin.go.id/sertifikat.php?id=BdEGmvOndQPn5aTLHJqM5xNX8ERx3flZnix2vZNtIsI,</t>
  </si>
  <si>
    <t>Isolation denso type</t>
  </si>
  <si>
    <t>Gate valve flange Dia. 100 mm ( 4" ) brass 10 K</t>
  </si>
  <si>
    <t>Pompa sumpit</t>
  </si>
  <si>
    <t>Srinklers type up right dan pendent</t>
  </si>
  <si>
    <t>Flow switch Dia. 2,5 "</t>
  </si>
  <si>
    <t>ELEKTRONIKA</t>
  </si>
  <si>
    <t>Fire alarm</t>
  </si>
  <si>
    <t>Kabel  NYA 2 ( 1 x Ø 1,5 mm )</t>
  </si>
  <si>
    <t>Kabel  NYA 3 ( 1 x Ø 1,5 mm )</t>
  </si>
  <si>
    <t>Kabel  NYA 4 ( 1 x Ø 1,5 mm )</t>
  </si>
  <si>
    <t>Kabel twisted AWG 18</t>
  </si>
  <si>
    <t>Kabel FRC 4 x 1,5 mm</t>
  </si>
  <si>
    <t>EXTRANA/ PT. Prima Indah Lestari</t>
  </si>
  <si>
    <t>Kabel bc 10 mm</t>
  </si>
  <si>
    <t>Kabel NYMhy 4 x 1,5 mm</t>
  </si>
  <si>
    <t>Heat Detector</t>
  </si>
  <si>
    <t>Smoke detector</t>
  </si>
  <si>
    <t>Manual Push button</t>
  </si>
  <si>
    <t>lampu indikator</t>
  </si>
  <si>
    <t>Alarm bell</t>
  </si>
  <si>
    <t>Master Control fire alarm 10 zone konvensional</t>
  </si>
  <si>
    <t xml:space="preserve">Panel Annuciator fire alarm </t>
  </si>
  <si>
    <t>PT. Laksana Karis Industri</t>
  </si>
  <si>
    <t>Module 1 zone</t>
  </si>
  <si>
    <t>CCTV</t>
  </si>
  <si>
    <t>NVR 32 channel</t>
  </si>
  <si>
    <t>Monitor LED 50 inchi</t>
  </si>
  <si>
    <t xml:space="preserve">komputer server </t>
  </si>
  <si>
    <t>Hard disk 2 terra byte</t>
  </si>
  <si>
    <t>IP camera dome infra red 4 MP</t>
  </si>
  <si>
    <t>IP camera Fixed infra red 4 MP</t>
  </si>
  <si>
    <t>Kabel UTP cat 6</t>
  </si>
  <si>
    <t>Kabel NYMhy 2 x 1,5 mm</t>
  </si>
  <si>
    <t>Jack BNC cctv</t>
  </si>
  <si>
    <t>Rak kabinet wall mount rack 6U</t>
  </si>
  <si>
    <t>UPS 1 KVA</t>
  </si>
  <si>
    <t>Power supply</t>
  </si>
  <si>
    <t>TATA SUARA</t>
  </si>
  <si>
    <t>Power Amplifire 240 watt</t>
  </si>
  <si>
    <t xml:space="preserve">Mixer amplifire </t>
  </si>
  <si>
    <t>Mic carr call</t>
  </si>
  <si>
    <t>Rack penempatan tata suara 10 U</t>
  </si>
  <si>
    <t>Ceiling speaker 6 watt</t>
  </si>
  <si>
    <t xml:space="preserve">Coulumn speaker 15 watt </t>
  </si>
  <si>
    <t>Volume control</t>
  </si>
  <si>
    <t>Kabel jack audio</t>
  </si>
  <si>
    <t>PT Voksel Electric, Tbk.</t>
  </si>
  <si>
    <t>Kabel NYMhy 3 x 1,5 mm</t>
  </si>
  <si>
    <t>Kabel NYMhy 2 x 2,5 mm</t>
  </si>
  <si>
    <t>Terminal box</t>
  </si>
  <si>
    <t>Terminal</t>
  </si>
  <si>
    <t>DVD,MP3, MP4 players</t>
  </si>
  <si>
    <t>Speaker 10"</t>
  </si>
  <si>
    <t>Power amplifire 4000 watt</t>
  </si>
  <si>
    <t>Mic wireless</t>
  </si>
  <si>
    <t>Kabel audio isi 4 x 2,5</t>
  </si>
  <si>
    <t>TELEPHONE</t>
  </si>
  <si>
    <t>PABX 3 line, 16 extension c/w key telephone</t>
  </si>
  <si>
    <t>PABX 3 line, 15 extension c/w key telephone</t>
  </si>
  <si>
    <t>MDF telephone</t>
  </si>
  <si>
    <t>Kabel ITC 4x2x0,6 mm</t>
  </si>
  <si>
    <t>Kabel ITC 10x2x0,6 mm</t>
  </si>
  <si>
    <t>Outlet telephone</t>
  </si>
  <si>
    <t xml:space="preserve">socket RJ 11 </t>
  </si>
  <si>
    <t>LSA</t>
  </si>
  <si>
    <t>Pesawat telephone</t>
  </si>
  <si>
    <t xml:space="preserve">Kabel telephone </t>
  </si>
  <si>
    <t>Outlet floor telephone</t>
  </si>
  <si>
    <t>WIFI / INTERNET</t>
  </si>
  <si>
    <t>Kabel UTP cat 5</t>
  </si>
  <si>
    <t>Switch hub 24 port</t>
  </si>
  <si>
    <t>Acces point</t>
  </si>
  <si>
    <t>Switch hub 8 port</t>
  </si>
  <si>
    <t>Switch hub 6 port</t>
  </si>
  <si>
    <t>RG 45</t>
  </si>
  <si>
    <t>MATV</t>
  </si>
  <si>
    <t>Kabel coaxial RG11</t>
  </si>
  <si>
    <t>outlet tv</t>
  </si>
  <si>
    <t>booster splitter 4 way</t>
  </si>
  <si>
    <t>booster splitter 8 way</t>
  </si>
  <si>
    <t>Penangkal petir</t>
  </si>
  <si>
    <t>Viking sistem radius 120 meter</t>
  </si>
  <si>
    <t>bak kontrol</t>
  </si>
  <si>
    <t>UNit</t>
  </si>
  <si>
    <t>Tiang galvanis 1 1/2"</t>
  </si>
  <si>
    <t>BC 70 mm</t>
  </si>
  <si>
    <t>NYYHy 2 x 1,5 mm</t>
  </si>
  <si>
    <t>PT Jembo Cable Company</t>
  </si>
  <si>
    <t>http://tkdn.kemenperin.go.id/sertifikat.php?id=O_DW0hskBquD_keRj5AsoQ_WvI43iQQQfeAeuTecnoA,</t>
  </si>
  <si>
    <t xml:space="preserve">Lampu tower </t>
  </si>
  <si>
    <t xml:space="preserve">	LEDPRO VT-FL100</t>
  </si>
  <si>
    <t>Splitzen 1 "</t>
  </si>
  <si>
    <t>ANALISA HARGA SATUAN PEKERJAAN STRUKTUR</t>
  </si>
  <si>
    <t>Harga Satuan (Rp.)</t>
  </si>
  <si>
    <t>Jumlah Harga (Rp.)</t>
  </si>
  <si>
    <t>Total TKDN</t>
  </si>
  <si>
    <t>Subtotal A</t>
  </si>
  <si>
    <t>Subtotal B</t>
  </si>
  <si>
    <t>Overhead dan Profit (15%)</t>
  </si>
  <si>
    <t>1 m²</t>
  </si>
  <si>
    <t>Jumlah A</t>
  </si>
  <si>
    <t>1 m³</t>
  </si>
  <si>
    <t>Penggalian Tanah Biasa sedalam 1 m</t>
  </si>
  <si>
    <t>Membuat Beton mutu f'c = 26.4 Mpa (setara K-300)</t>
  </si>
  <si>
    <t>1 kg</t>
  </si>
  <si>
    <t>A.4.1.1.17B</t>
  </si>
  <si>
    <t>Tulangan beton dengan baja tulangan ulir</t>
  </si>
  <si>
    <t>Harga Satuan Pekerjaan /kg (C/10)</t>
  </si>
  <si>
    <t>Pemasangan Bekisting untuk pondasi</t>
  </si>
  <si>
    <t>minyak bekisting</t>
  </si>
  <si>
    <t>A.4.1.1.20A</t>
  </si>
  <si>
    <t>Pemasangan Bekisting untuk pondasi (dua kali pemakaian)</t>
  </si>
  <si>
    <t>Pemasangan Bekisting untuk sloof</t>
  </si>
  <si>
    <t>A.4.1.1.21A</t>
  </si>
  <si>
    <t>Pemasangan Bekisting untuk sloof (dua kali pemakaian)</t>
  </si>
  <si>
    <t>Pemasangan Bekisting untuk kolom</t>
  </si>
  <si>
    <t>Papan</t>
  </si>
  <si>
    <t>Broti</t>
  </si>
  <si>
    <t>A.4.1.1.22A</t>
  </si>
  <si>
    <t>Pemasangan Bekisting untuk kolom (dua kali pemakaian)</t>
  </si>
  <si>
    <t>Pemasangan Bekisting untuk balok</t>
  </si>
  <si>
    <t>A.4.1.1.23A</t>
  </si>
  <si>
    <t>Pemasangan Bekisting untuk balok (dua kali pemakaian)</t>
  </si>
  <si>
    <t>Pemasangan Bekisting untuk lantai</t>
  </si>
  <si>
    <t>A.4.1.1.24A</t>
  </si>
  <si>
    <t>Pemasangan Bekisting untuk lantai (dua kali pemakaian)</t>
  </si>
  <si>
    <t>A 4.2.1.1</t>
  </si>
  <si>
    <t>Pemasangan profil baja</t>
  </si>
  <si>
    <t>Overhead dan Profit (10%)</t>
  </si>
  <si>
    <t>ANALISA HARGA SATUAN PEKERJAAN ARSITEKTUR</t>
  </si>
  <si>
    <t>sealent</t>
  </si>
  <si>
    <t>Pemasangan dinding bata merah tebal 1/2 bata campuran 1 Pc : 4 Pp</t>
  </si>
  <si>
    <t>Pemasangan plasteran tebal 15 mm campuran 1 Pc : 4 Pp</t>
  </si>
  <si>
    <t>Pemasangan Acian</t>
  </si>
  <si>
    <t>A.4.5.1.7A</t>
  </si>
  <si>
    <t>Pemasangan langit-langit UPVC</t>
  </si>
  <si>
    <t>PLL.01</t>
  </si>
  <si>
    <t>Pemasangan Rangka Plafond Hollow</t>
  </si>
  <si>
    <t>A.4.6.2.17B</t>
  </si>
  <si>
    <t>Pemasangan Kaca polos tebal 8 mm</t>
  </si>
  <si>
    <t>Pengecatan Tembok/Plafond Baru</t>
  </si>
  <si>
    <t>1 bh</t>
  </si>
  <si>
    <t>Pemasangan kloset duduk Ex. American Standard</t>
  </si>
  <si>
    <t>A.5.1.3</t>
  </si>
  <si>
    <t>Pemasangan wastafel tanam Ex. American Standard</t>
  </si>
  <si>
    <t>Semen Portland (kg)</t>
  </si>
  <si>
    <t>A.5.1.3A</t>
  </si>
  <si>
    <t>Pemasangan Kitchen Sink</t>
  </si>
  <si>
    <t>Pemasangan floordrain</t>
  </si>
  <si>
    <t>Pemasangan kran</t>
  </si>
  <si>
    <t>A.5.1.1.19A</t>
  </si>
  <si>
    <t xml:space="preserve">Pemasangan Shower </t>
  </si>
  <si>
    <t>ANALISA HARGA PEKERJAAN SANITASI PLUMBING</t>
  </si>
  <si>
    <t>Koefesien</t>
  </si>
  <si>
    <t xml:space="preserve">BAHAN </t>
  </si>
  <si>
    <t>Subtotal C</t>
  </si>
  <si>
    <t>Jumlah ( A+B+C)</t>
  </si>
  <si>
    <t>Overhead &amp; Profit (15%)</t>
  </si>
  <si>
    <t>Harga Satuan Pekerjaan  (D+E)</t>
  </si>
  <si>
    <t>Dibulatkan</t>
  </si>
  <si>
    <t>Jumlah ( A+B)</t>
  </si>
  <si>
    <t>Harga Satuan Pekerjaan  (C+D)</t>
  </si>
  <si>
    <t>Pk.RF.01</t>
  </si>
  <si>
    <t>Pemasangan 1 buah Roof drain Dia. 100 mm ( 4")</t>
  </si>
  <si>
    <t>Pk.plamPVC.01</t>
  </si>
  <si>
    <t>Pemasangan 1 m’ Pipa PVC Type AW diameter 1 1/2”</t>
  </si>
  <si>
    <t>Pk.plamPVC.02</t>
  </si>
  <si>
    <t>Pemasangan 1 m’ Pipa PVC Type AW diameter 2”</t>
  </si>
  <si>
    <t>Pk.plamPVC.03</t>
  </si>
  <si>
    <t>Pemasangan 1 m’ Pipa PVC Type AW diameter 3”</t>
  </si>
  <si>
    <t>Pk.plamPVC.04</t>
  </si>
  <si>
    <t>Pemasangan 1 m’ Pipa PVC Type AW diameter 4”</t>
  </si>
  <si>
    <t>L1</t>
  </si>
  <si>
    <t>L2</t>
  </si>
  <si>
    <t>L3</t>
  </si>
  <si>
    <t>L4</t>
  </si>
  <si>
    <t>ANALISA HARGA PEKERJAAN ELEKTRIKAL</t>
  </si>
  <si>
    <t>PK.Elek.01</t>
  </si>
  <si>
    <t>Pasang 1 Titik Instalasi Titik Lampu dengan Kabel NYM 3x 1,5  mm</t>
  </si>
  <si>
    <t>PK.Elek.28</t>
  </si>
  <si>
    <t>PK.Elek.29</t>
  </si>
  <si>
    <t xml:space="preserve">Pasang 1 Buah Stop Kontak </t>
  </si>
  <si>
    <t xml:space="preserve">Pasang 1 Buah Saklar Tunggal </t>
  </si>
  <si>
    <t>PK.Elek.30</t>
  </si>
  <si>
    <t>Pasang 1 Buah Saklar ganda / double</t>
  </si>
  <si>
    <t>PK.Elek.36</t>
  </si>
  <si>
    <t>Pasang 1 buah Lampu plafon spot light panel LED 3 watt</t>
  </si>
  <si>
    <t>PK.Elek.39</t>
  </si>
  <si>
    <t xml:space="preserve">Pasang 1 buah Lampu plafon bulat panel LED 13 w </t>
  </si>
  <si>
    <t>Pompa air robin</t>
  </si>
  <si>
    <t>ANALISA HARGA PEKERJAAN HYDRANT &amp; TATA UDARA</t>
  </si>
  <si>
    <t>Pek.Mek.01</t>
  </si>
  <si>
    <r>
      <rPr>
        <b/>
        <sz val="10"/>
        <rFont val="Malgun Gothic"/>
        <family val="2"/>
      </rPr>
      <t xml:space="preserve">Pemasangan 1 m pipa baja </t>
    </r>
    <r>
      <rPr>
        <b/>
        <sz val="11"/>
        <color indexed="8"/>
        <rFont val="Malgun Gothic"/>
        <family val="2"/>
      </rPr>
      <t xml:space="preserve">ø </t>
    </r>
    <r>
      <rPr>
        <b/>
        <sz val="10"/>
        <color indexed="8"/>
        <rFont val="Malgun Gothic"/>
        <family val="2"/>
      </rPr>
      <t>15 mm ( 1/2")</t>
    </r>
  </si>
  <si>
    <t xml:space="preserve">Satuan </t>
  </si>
  <si>
    <t>Overhead &amp; Profit ( Contoh 15% )</t>
  </si>
  <si>
    <t>Harga Satuan Pekerjaan ( D+E )</t>
  </si>
  <si>
    <t>Pek.Mek.02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</si>
  <si>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25 mm ( 1")</t>
    </r>
  </si>
  <si>
    <t>Pek.Mek.03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</si>
  <si>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32 mm ( 1 1/4")</t>
    </r>
  </si>
  <si>
    <t>Pek.Mek.04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</si>
  <si>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40 mm ( 1 1/2")</t>
    </r>
  </si>
  <si>
    <t>Pek.Mek.05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</si>
  <si>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50 mm ( 2 ")</t>
    </r>
  </si>
  <si>
    <t>Pek.Mek.06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</si>
  <si>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65 mm ( 2 1/2")</t>
    </r>
  </si>
  <si>
    <t>Pek.Mek.07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</si>
  <si>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80 mm ( 3")</t>
    </r>
  </si>
  <si>
    <t>Pek.Mek.08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</si>
  <si>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100 mm ( 4")</t>
    </r>
  </si>
  <si>
    <t>Pek.Mek.09</t>
  </si>
  <si>
    <r>
      <rPr>
        <b/>
        <sz val="10"/>
        <rFont val="Malgun Gothic"/>
        <family val="2"/>
      </rPr>
      <t xml:space="preserve">Pemasangan 1 m pipa baja </t>
    </r>
    <r>
      <rPr>
        <b/>
        <sz val="10"/>
        <color indexed="8"/>
        <rFont val="Malgun Gothic"/>
        <family val="2"/>
      </rPr>
      <t>ø 100 mm ( 4 ") c/w Isolation</t>
    </r>
  </si>
  <si>
    <t>Pek.Mek.10</t>
  </si>
  <si>
    <t>Pemasangan 1 m pipa sch 40 dia. 150</t>
  </si>
  <si>
    <t>Pek.Mek.10.A</t>
  </si>
  <si>
    <t>Pemasangan 1 m pipa sch 40 dia. 100 c/w isolation denso type</t>
  </si>
  <si>
    <t>Pek.Mek.11</t>
  </si>
  <si>
    <r>
      <rPr>
        <b/>
        <sz val="10"/>
        <rFont val="Malgun Gothic"/>
        <family val="2"/>
      </rPr>
      <t xml:space="preserve">Pemasangan 1 m pipa baja header </t>
    </r>
    <r>
      <rPr>
        <b/>
        <sz val="10"/>
        <color indexed="8"/>
        <rFont val="Malgun Gothic"/>
        <family val="2"/>
      </rPr>
      <t xml:space="preserve">ø 200 mm ( 10 ") </t>
    </r>
  </si>
  <si>
    <t>Pek.Mek.12</t>
  </si>
  <si>
    <t>Pemasangan suport pipa header pompa hydrant</t>
  </si>
  <si>
    <t>Pek.Mek.13</t>
  </si>
  <si>
    <r>
      <rPr>
        <b/>
        <sz val="10"/>
        <rFont val="Malgun Gothic"/>
        <family val="2"/>
      </rPr>
      <t xml:space="preserve">Pemasangan 1 m pipa baja medium </t>
    </r>
    <r>
      <rPr>
        <b/>
        <sz val="10"/>
        <color indexed="8"/>
        <rFont val="Malgun Gothic"/>
        <family val="2"/>
      </rPr>
      <t>ø 100 mm ( 4 ") c/w densotype isolasi</t>
    </r>
  </si>
  <si>
    <t>Pek.GV.001</t>
  </si>
  <si>
    <t xml:space="preserve">Pemasangan 1 buah Ball valve diameter Ø1/2" </t>
  </si>
  <si>
    <t>Overhead &amp; Profit (10 % x C)</t>
  </si>
  <si>
    <t>Pek.GV.002</t>
  </si>
  <si>
    <t xml:space="preserve">Pemasangan 1 buah Ball valve diameter Ø1" </t>
  </si>
  <si>
    <t>Pek.GV.003</t>
  </si>
  <si>
    <t xml:space="preserve">Pemasangan 1 buah Gate valve diameter Ø1 1/4" </t>
  </si>
  <si>
    <t>Pek.GV.004</t>
  </si>
  <si>
    <t xml:space="preserve">Pemasangan 1 buah Check valve diameter Ø1 1/4" </t>
  </si>
  <si>
    <t>Pek.GV.005</t>
  </si>
  <si>
    <t xml:space="preserve">Pemasangan 1 buah  Strainer diameter Ø1 1/4" </t>
  </si>
  <si>
    <t>Pek.GV.006</t>
  </si>
  <si>
    <t xml:space="preserve">Pemasangan 1 buah  Flexible joint diameter Ø1 1/4" </t>
  </si>
  <si>
    <t>Pek.GV.007</t>
  </si>
  <si>
    <t xml:space="preserve">Pemasangan 1 buah  Foot Valve diameter Ø1 1/4" </t>
  </si>
  <si>
    <t>Pek.GV.008</t>
  </si>
  <si>
    <t xml:space="preserve">Pemasangan 1 buah  Gate Valve diameter Ø1 1/2" </t>
  </si>
  <si>
    <t>Pemasangan 1 buah  Gate Valve diameter Ø 2 1/2" flange</t>
  </si>
  <si>
    <t>Pek.GV.010</t>
  </si>
  <si>
    <t xml:space="preserve">Pemasangan 1 buah  Gate Valve diameter Ø 4" </t>
  </si>
  <si>
    <t>Pek.GV.011</t>
  </si>
  <si>
    <t xml:space="preserve">Pemasangan 1 buah  Check Valve diameter Ø 4" </t>
  </si>
  <si>
    <t>Pek.GV.012</t>
  </si>
  <si>
    <t xml:space="preserve">Pemasangan 1 buah  Strainer diameter Ø 4" </t>
  </si>
  <si>
    <t>Pek.GV.013</t>
  </si>
  <si>
    <t xml:space="preserve">Pemasangan 1 buah Flexible joint diameter Ø 4" </t>
  </si>
  <si>
    <t>Pek.GV.014</t>
  </si>
  <si>
    <t xml:space="preserve">Pemasangan 1 buah Foot Valve diameter Ø 4" </t>
  </si>
  <si>
    <t>Pek.GV.015</t>
  </si>
  <si>
    <t xml:space="preserve">Pemasangan 1 buah Main control Valve diameter Ø 4" </t>
  </si>
  <si>
    <t>Pek.GV.016</t>
  </si>
  <si>
    <t xml:space="preserve">Pemasangan 1 buah Air vent valve diameter Ø1 " </t>
  </si>
  <si>
    <t>Pek.GV.017</t>
  </si>
  <si>
    <t xml:space="preserve">Pemasangan 1 buah Safety valve diameter Ø1 1/2 " </t>
  </si>
  <si>
    <t>Pek.GV.018</t>
  </si>
  <si>
    <t xml:space="preserve">Pemasangan 1 buah Pressure gauge 16 Kg diameter Ø 4 " </t>
  </si>
  <si>
    <t>Pek.GV.019</t>
  </si>
  <si>
    <t xml:space="preserve">Pemasangan 1 buah Pressure Switch canal  </t>
  </si>
  <si>
    <t>Pek.IHB.01</t>
  </si>
  <si>
    <t>Pemasangan 1 Unit Indoor hydrant Box complit</t>
  </si>
  <si>
    <t>Dynabolt 10 mm</t>
  </si>
  <si>
    <t>Pek.OHB.01</t>
  </si>
  <si>
    <t>Pemasangan 1 Unit Out door hydrant Box complit</t>
  </si>
  <si>
    <t>Pondasi Box hydrant</t>
  </si>
  <si>
    <t>Pek.Pil.01</t>
  </si>
  <si>
    <t xml:space="preserve">Pemasangan 1 buah Pillar Hydrant two way diameter Ø 2 1/2" </t>
  </si>
  <si>
    <t>Pek.SC.01</t>
  </si>
  <si>
    <t xml:space="preserve">Pemasangan 1 buah Siamesse Conection diameter Ø 4" </t>
  </si>
  <si>
    <t>Lem resin</t>
  </si>
  <si>
    <t>Pek.PD.01</t>
  </si>
  <si>
    <t>Pemasangan 1 Unit Pompa Diesel 500 GPM</t>
  </si>
  <si>
    <t>Hari</t>
  </si>
  <si>
    <t>Overhead &amp; Profit (10 % x D)</t>
  </si>
  <si>
    <t>Pek.PE.01</t>
  </si>
  <si>
    <t>Pemasangan 1 Unit Pompa Elektrikal 500 GPM</t>
  </si>
  <si>
    <t>Pek.PJ.01</t>
  </si>
  <si>
    <t>Pemasangan 1 Unit Pompa Jockey 25 GPM</t>
  </si>
  <si>
    <t>Pek.PT.01</t>
  </si>
  <si>
    <t>Pemasangan 1 Unit Pressure Tank 500 liter</t>
  </si>
  <si>
    <t xml:space="preserve">Pemasangan 1 buah  Gate Valve diameter Ø 2 1/2" </t>
  </si>
  <si>
    <t>Overhead &amp; Profit (10% x D)</t>
  </si>
  <si>
    <t>Pek.GV.009</t>
  </si>
  <si>
    <t xml:space="preserve">Pemasangan 1 buah  Gate Valve diameter Ø 3" </t>
  </si>
  <si>
    <t>Pek.GV.020</t>
  </si>
  <si>
    <t>Pemasangan 1 buah  Gate Valve diameter Ø 4" ( 10 K )</t>
  </si>
  <si>
    <t>Pek.PRV.01</t>
  </si>
  <si>
    <t xml:space="preserve">Pemasangan 1 buah Pressure reducer valve Valve diameter Ø 4" </t>
  </si>
  <si>
    <t>Pek.PMP.sum.01</t>
  </si>
  <si>
    <t>Pemasangan 1 Unit Pompa Submersible/ sumpit</t>
  </si>
  <si>
    <t xml:space="preserve">Pemasangan 1 m pipa baja BSP medium ø 100 mm ( 4 ") </t>
  </si>
  <si>
    <t>Pek.Spr.01</t>
  </si>
  <si>
    <t xml:space="preserve">Pemasangan 1 buah head sprinklers </t>
  </si>
  <si>
    <t>Seal tape + resin</t>
  </si>
  <si>
    <t>Pek.FLS.01</t>
  </si>
  <si>
    <t>Pemasangan 1 buah Flow switch</t>
  </si>
  <si>
    <t>Pek.TU.01</t>
  </si>
  <si>
    <t>Pemasangan 1 Unit Ex haust fan dia. 8"</t>
  </si>
  <si>
    <t>Pek.TU.02</t>
  </si>
  <si>
    <t>Pemasangan 1 Unit Air conditioning 1 PK</t>
  </si>
  <si>
    <t>AC 1 PK</t>
  </si>
  <si>
    <t>Pek.TU.03</t>
  </si>
  <si>
    <t>Pemasangan 1 Unit Air conditioning VRV 9000 BTU/h</t>
  </si>
  <si>
    <t>Pek.TU.04</t>
  </si>
  <si>
    <t>Pemasangan 1 Unit Air conditioning VRV 12000 BTU/h</t>
  </si>
  <si>
    <t>Pek.TU.05</t>
  </si>
  <si>
    <t>Pemasangan 1 Unit Air conditioning VRV 12300 BTU/h</t>
  </si>
  <si>
    <t>Pek.TU.06</t>
  </si>
  <si>
    <t>Pemasangan 1 Unit Air conditioning VRV 24200 BTU/h</t>
  </si>
  <si>
    <t>Pek.TU.07</t>
  </si>
  <si>
    <t>Pemasangan 1 Meter pipa refrigrant Air conditioning 1/2 S/D  1 PK</t>
  </si>
  <si>
    <t>Pek.TU.08</t>
  </si>
  <si>
    <t>Pemasangan 1 Meter pipa refrigrant Air conditioning 1/4 x 0,76 c/w isolation</t>
  </si>
  <si>
    <t>Pek.TU.09</t>
  </si>
  <si>
    <t>Pemasangan 1 Meter pipa refrigrant Air conditioning 3/8 x 0,81 c/w isolation</t>
  </si>
  <si>
    <t>Pek.TU.10</t>
  </si>
  <si>
    <t>Pemasangan 1 Meter pipa refrigrant Air conditioning 1/2 x 0,81 c/w isolation</t>
  </si>
  <si>
    <t>Pek.TU.11</t>
  </si>
  <si>
    <t>Pemasangan 1 Meter pipa refrigrant Air conditioning 3/4 x 0,89 c/w isolation</t>
  </si>
  <si>
    <t>Pek.TU.12</t>
  </si>
  <si>
    <t>Pemasangan 1 Meter pipa refrigrant Air conditioning 5/8 x 0,89 c/w isolation</t>
  </si>
  <si>
    <t>Pek.TU.13</t>
  </si>
  <si>
    <t>Pemasangan 1 Meter pipa refrigrant Air conditioning 7/8 x 1,14 c/w isolation</t>
  </si>
  <si>
    <t>Pek.TU.14</t>
  </si>
  <si>
    <t>Pemasangan 1 Meter pipa Drain c/w isolation</t>
  </si>
  <si>
    <t>isolatian insulflex</t>
  </si>
  <si>
    <t>Pek.TU.15</t>
  </si>
  <si>
    <t>Pemasangan 1 Meter pipa tembaga 1" c/w isolation</t>
  </si>
  <si>
    <t>Pipa tembaga 1' + isolation</t>
  </si>
  <si>
    <t>Pek.TU.16</t>
  </si>
  <si>
    <t>Pemasangan 1 Unit BP ( 1 -2 )</t>
  </si>
  <si>
    <t>Pek.TU.17</t>
  </si>
  <si>
    <t>Pemasangan 1 Unit BP ( 1 -3 )</t>
  </si>
  <si>
    <t>Pek.TU.18</t>
  </si>
  <si>
    <t>Pemasangan 1 Unit connection pipe ( rafnet )</t>
  </si>
  <si>
    <t>Pek.TU.19</t>
  </si>
  <si>
    <t>Pemasangan 1 Unit fan type propelle dia. 35 cm</t>
  </si>
  <si>
    <t>Pek.TU.20</t>
  </si>
  <si>
    <t>Pemasangan 1 meter flexible round duct dia. 4"</t>
  </si>
  <si>
    <t>Pek.TU.21</t>
  </si>
  <si>
    <t>Pemasangan 1 Buah Supply air diffuser ( SAD )</t>
  </si>
  <si>
    <t>Pek.TU.22</t>
  </si>
  <si>
    <t>Pemasangan 1 Buah Return air grill uk. 30 x 30 cm</t>
  </si>
  <si>
    <t>Pek.TU.23</t>
  </si>
  <si>
    <t>Pemasangan 1 Buah Return air grill uk. 60 x 30 cm</t>
  </si>
  <si>
    <t>Pek.TU.24</t>
  </si>
  <si>
    <t>Pemasangan 1 Unit  wall fan dia. 16"</t>
  </si>
  <si>
    <t>Pek.TU.25</t>
  </si>
  <si>
    <t>Pemasangan 1 Meter pipa  Drain 1" c/w isolation</t>
  </si>
  <si>
    <t>Pek.TU.26</t>
  </si>
  <si>
    <t>Pemasangan 1 Unit Air conditioning outdoor  VRV 81900 BTU/h</t>
  </si>
  <si>
    <t>AC VRV outdoor kap. 81.900 btu/h</t>
  </si>
  <si>
    <t>ANALISA HARGA SATUAN ELEKTRONIKA</t>
  </si>
  <si>
    <t>PK.FA.01</t>
  </si>
  <si>
    <t>Pasang 1 Titik Instalasi Heat detector, smoke detector dengan Kabel NYA 2 (1 x 1,5 ) mm</t>
  </si>
  <si>
    <t>PK.FA.02</t>
  </si>
  <si>
    <t>Pasang 1 Titik Instalasi Alarm,bell,  lampu ind. dengan Kabel NYA 4 (1 x 1,5 ) mm</t>
  </si>
  <si>
    <t>PK.FA.03</t>
  </si>
  <si>
    <t>Pasang 1 Titik Instalasi Manual push butoon dengan Kabel NYA 3 (1 x 1,5 ) mm</t>
  </si>
  <si>
    <t>PK.GRAL.01</t>
  </si>
  <si>
    <t>Pasang 1 meter penarikan  Instalasi grounding arus lemah BC 10 mm</t>
  </si>
  <si>
    <t>PK.FA.05</t>
  </si>
  <si>
    <t xml:space="preserve">Pasang 1 meter kabel fedeer NYMhy 4 x 1,5  </t>
  </si>
  <si>
    <t>PK.FA.06</t>
  </si>
  <si>
    <t>Pasang 1 meter kabel Twisted AWG 18</t>
  </si>
  <si>
    <t>PK.FA.07</t>
  </si>
  <si>
    <t>Pasang 1 buah Heat detector</t>
  </si>
  <si>
    <t>Heat detector</t>
  </si>
  <si>
    <t>PK.FA.08</t>
  </si>
  <si>
    <t>Pasang 1 buah smoke detector</t>
  </si>
  <si>
    <t>PK.FA.09</t>
  </si>
  <si>
    <t>Pasang 1 buah Alarm Bell</t>
  </si>
  <si>
    <t>PK.FA.10</t>
  </si>
  <si>
    <t>Pasang 1 buah Lampu indikator</t>
  </si>
  <si>
    <t>Lampu indikator</t>
  </si>
  <si>
    <t>PK.FA.11</t>
  </si>
  <si>
    <t>Pasang 1 buah Manual push button</t>
  </si>
  <si>
    <t>PK.FA.12</t>
  </si>
  <si>
    <t>Pasang 1 unit master control fire alarm konv. 10 zone</t>
  </si>
  <si>
    <t>Pemograman</t>
  </si>
  <si>
    <t>PK.FA.13</t>
  </si>
  <si>
    <t>Pasang 1 unit panel Annuciator 1 loop</t>
  </si>
  <si>
    <t>PK.FA.14</t>
  </si>
  <si>
    <t>Pasang 1 unit terminal box</t>
  </si>
  <si>
    <t>terminal box</t>
  </si>
  <si>
    <t>PK.FA.15</t>
  </si>
  <si>
    <t>Pasang 1 meter kabel FRC 4 x 1,5</t>
  </si>
  <si>
    <t>PK.CCTV.01</t>
  </si>
  <si>
    <t>Pasang 1 Titik Instalasi CCTV dengan Kabel UTP cat 6</t>
  </si>
  <si>
    <t>PK.CCTV.02</t>
  </si>
  <si>
    <t>Pasang 1 Buah Camera dome 2 MP</t>
  </si>
  <si>
    <t>IP camera dome infra red 2 MP</t>
  </si>
  <si>
    <t>PK.CCTV.03</t>
  </si>
  <si>
    <t>Pasang 1 Buah Camera Fixed 4 MP</t>
  </si>
  <si>
    <t>PK.CCTV.04</t>
  </si>
  <si>
    <t xml:space="preserve">Pasang 1 Unit NVR Full HD  2 MP, hard disk 2 terra  24 chanel </t>
  </si>
  <si>
    <t>PK.CCTV.05</t>
  </si>
  <si>
    <t xml:space="preserve">Pasang 1 Unit komputer server </t>
  </si>
  <si>
    <t>PK.TV.06</t>
  </si>
  <si>
    <t>Pasang 1 Unit Monitor LED 50"</t>
  </si>
  <si>
    <t>PK.RS.07</t>
  </si>
  <si>
    <t>Pasang 1 Unit rack cabinet 6U</t>
  </si>
  <si>
    <t>PK.CCTV.08</t>
  </si>
  <si>
    <t>Pasang 1 Unit UPS 1 kva</t>
  </si>
  <si>
    <t>PK.CCTV.09</t>
  </si>
  <si>
    <t>Pasang 1 Unit power supply</t>
  </si>
  <si>
    <t>PK.ALE.01</t>
  </si>
  <si>
    <t>Pasang 1 titik grounding elektronika</t>
  </si>
  <si>
    <t>Cu bars 50 x 10 mm</t>
  </si>
  <si>
    <t>PK.TS.01</t>
  </si>
  <si>
    <t>Pasang 1 Titik Instalasi tata suara dengan Kabel NYMhy 2  x 1,5  mm</t>
  </si>
  <si>
    <t>PK.TS.02</t>
  </si>
  <si>
    <t>Pasang 1 Titik Instalasi volume control dengan Kabel NYMhy 3  x 1,5  mm</t>
  </si>
  <si>
    <t>PK.TS.03</t>
  </si>
  <si>
    <t>Pasang 1 Unit Amplifire 240 watt</t>
  </si>
  <si>
    <t>kabel Jack audio</t>
  </si>
  <si>
    <t>PK.TS.04</t>
  </si>
  <si>
    <t>Pasang 1 Unit Mixer Amplifire</t>
  </si>
  <si>
    <t>PK.TS.05</t>
  </si>
  <si>
    <t>Pasang 1 Unit Mic Car call</t>
  </si>
  <si>
    <t>PK.TS.06</t>
  </si>
  <si>
    <t>Pasang 1 Unit Rak penempatan suara</t>
  </si>
  <si>
    <t>PK.TS.07</t>
  </si>
  <si>
    <t>Pasang 1 buah Ceiling speaker</t>
  </si>
  <si>
    <t>PK.TS.08</t>
  </si>
  <si>
    <t>Pasang 1 buah Coulumn speaker 15 watt</t>
  </si>
  <si>
    <t>PK.TS.09</t>
  </si>
  <si>
    <t>Pasang 1 buah Volume control</t>
  </si>
  <si>
    <t>PK.TS.10</t>
  </si>
  <si>
    <t>Pasang 1 Unit terminal box + terminal</t>
  </si>
  <si>
    <t>PK.TS.11</t>
  </si>
  <si>
    <t>Pasang 1 Unit DVD, MP3 players</t>
  </si>
  <si>
    <t>PK.TS.12</t>
  </si>
  <si>
    <t>Pasang 1 meter Kabel NYMhy 4  x 1,5  mm</t>
  </si>
  <si>
    <t>PK.TS.13</t>
  </si>
  <si>
    <t>Pasang 1 Unit Speaker 10" +suport</t>
  </si>
  <si>
    <t>speaker 10"</t>
  </si>
  <si>
    <t>Suport</t>
  </si>
  <si>
    <t>PK.TS.14</t>
  </si>
  <si>
    <t>Pasang 1 Unit power amplifire 4000 watt</t>
  </si>
  <si>
    <t>PK.TS.15</t>
  </si>
  <si>
    <t xml:space="preserve">Pasang 1 Unit Mixer amplifire </t>
  </si>
  <si>
    <t>PK.TS.16</t>
  </si>
  <si>
    <t>Pasang 1 Unit Micrhophne wireless</t>
  </si>
  <si>
    <t>PK.TS.17</t>
  </si>
  <si>
    <t>Pasang 1 Titik Instalasi speaker dengan Kabel audio 4  x 2,5  mm</t>
  </si>
  <si>
    <t>PK.TL.01</t>
  </si>
  <si>
    <t>Pasang 1 Titik Instalasi telepphone dengan Kabel ITC 2x 2 x 0,6  mm</t>
  </si>
  <si>
    <t>Kabel ITC 2x0,6x0,6 mm</t>
  </si>
  <si>
    <t>PK.TL.02</t>
  </si>
  <si>
    <t>Pasang 1 meter kabel feder dengan Kabel ITC 20 x 2 x 0,6  mm</t>
  </si>
  <si>
    <t>PK.TL.03</t>
  </si>
  <si>
    <t>Pasang 1 Unit PABX 3 line, 16 extension c/w key telephone</t>
  </si>
  <si>
    <t>PK.TL.04</t>
  </si>
  <si>
    <t>Pasang 1 Unit PABX 3 line, 8 extension c/w key telephone</t>
  </si>
  <si>
    <t>Pasang 1 Unit MDF telephone</t>
  </si>
  <si>
    <t>PK.TL.06</t>
  </si>
  <si>
    <t>Pasang 1 buah outlet telephone</t>
  </si>
  <si>
    <t>PK.TL.06.A</t>
  </si>
  <si>
    <t>Pasang 1 buah outlet floor telephone</t>
  </si>
  <si>
    <t>PK.TL.07</t>
  </si>
  <si>
    <t>Pasang 1 Unit terminal box c/w LSA</t>
  </si>
  <si>
    <t>PK.TL.08</t>
  </si>
  <si>
    <t>Pasang 1 buah Pesawat telephone</t>
  </si>
  <si>
    <t>PK.WF.01</t>
  </si>
  <si>
    <t>Pasang 1 titik Instalasi Wifi dengan Kabel UTP cat 5</t>
  </si>
  <si>
    <t>kabel UTP cat 5</t>
  </si>
  <si>
    <t>PK.WF.02</t>
  </si>
  <si>
    <t>Pasang 1 Unit Acess point</t>
  </si>
  <si>
    <t>PK.WF.03</t>
  </si>
  <si>
    <t>Pasang 1 Unit switch hub 6 port</t>
  </si>
  <si>
    <t>PK.WF.04</t>
  </si>
  <si>
    <t>Pasang 1 Unit switch hub 8 port</t>
  </si>
  <si>
    <t>PK.WF.05</t>
  </si>
  <si>
    <t>Pasang 1 Unit Switch hub 24 port</t>
  </si>
  <si>
    <t>PK.WF.06</t>
  </si>
  <si>
    <t>Pasang 1 meter Kabel UTP cat 5</t>
  </si>
  <si>
    <t>PK.WF.07</t>
  </si>
  <si>
    <t>Pasang 1 meter Kabel NYMhy 3 x 1,5 mm</t>
  </si>
  <si>
    <t>PK.matv.01</t>
  </si>
  <si>
    <t>Pasang 1 meter cable antena coaxial RG11</t>
  </si>
  <si>
    <t>kabel coaxial RG11</t>
  </si>
  <si>
    <t>PK.matv.02</t>
  </si>
  <si>
    <t>Pasang 1 bh outlet TV</t>
  </si>
  <si>
    <t>outlet TV</t>
  </si>
  <si>
    <t>PK.matv.03</t>
  </si>
  <si>
    <t>Pasang 1 bh splitter TV 8 way</t>
  </si>
  <si>
    <t>PK.matv.04</t>
  </si>
  <si>
    <t>Pasang 1 bh splitter TV 4 way</t>
  </si>
  <si>
    <t>JUMLAH TKDN</t>
  </si>
  <si>
    <t>NILAI TKDN</t>
  </si>
  <si>
    <t>PERSENTASE TKDN</t>
  </si>
  <si>
    <t>TOTAL KESELURUHAN</t>
  </si>
  <si>
    <t>Pekerjaan Pembongkaran Plafon Eksisting</t>
  </si>
  <si>
    <t>Pekerjaan Façade</t>
  </si>
  <si>
    <t>Pekerjaan Kanopi</t>
  </si>
  <si>
    <t>Pekerjaan Pemasangan Rangka Besi Hollow</t>
  </si>
  <si>
    <t>Pekerjaan Pondasi Telapak</t>
  </si>
  <si>
    <t>Pekerjaan Galian</t>
  </si>
  <si>
    <t>Pekerjaan Sloof</t>
  </si>
  <si>
    <t>Pekerjaan Balok</t>
  </si>
  <si>
    <t>Pekerjaan Atap</t>
  </si>
  <si>
    <t>A1</t>
  </si>
  <si>
    <t>A2</t>
  </si>
  <si>
    <t>A3</t>
  </si>
  <si>
    <t>A4</t>
  </si>
  <si>
    <t>A5</t>
  </si>
  <si>
    <t>A6</t>
  </si>
  <si>
    <t>Pekerjaan Pemasangan Roofdrain</t>
  </si>
  <si>
    <t>B1</t>
  </si>
  <si>
    <t>B2</t>
  </si>
  <si>
    <t>Pekerjaan Elektrikal</t>
  </si>
  <si>
    <t>Pekerjaan Pemasangan MCB</t>
  </si>
  <si>
    <t>Pekerjaan Instalasi Kabel NYM</t>
  </si>
  <si>
    <t>Pekerjaan Pemasangan Lampu Downlight</t>
  </si>
  <si>
    <t>Pekerjaan Finishing Dinding</t>
  </si>
  <si>
    <t>Pekerjaan Pelapisan Waterproof</t>
  </si>
  <si>
    <t>C1</t>
  </si>
  <si>
    <t>C2</t>
  </si>
  <si>
    <t>Pekerjaan Interior Lantai I</t>
  </si>
  <si>
    <t>Pekerjaan Ruang Kabag Umum</t>
  </si>
  <si>
    <t>Pekerjaan Pemasangan Signage</t>
  </si>
  <si>
    <t>Pekerjaan Pemasangan Multipleks Fin HPL</t>
  </si>
  <si>
    <t>Pekerjaan Roller Blind</t>
  </si>
  <si>
    <t>Pekerjaan Pengecatan Plafon</t>
  </si>
  <si>
    <t>Pekerjaan Pemasangan Lampu LED Strips</t>
  </si>
  <si>
    <t>Pekerjaan Pemasangan Saklar Tunggal</t>
  </si>
  <si>
    <t>Pekerjaan Pemasangan Saklar Ganda</t>
  </si>
  <si>
    <t>Pekerjaan Pemasangan Stop Kontak Tunggal</t>
  </si>
  <si>
    <t>Pekerjaan Toilet</t>
  </si>
  <si>
    <t>Pekerjaan Instalasi Pipa Air Kotor Cair</t>
  </si>
  <si>
    <t>Pekerjaan Instalasi Pipa Air Kotor Padat</t>
  </si>
  <si>
    <t>Pekerjaan Pemasangan Kloset Duduk</t>
  </si>
  <si>
    <t>Pekerjaan Pemasangan Jetshower</t>
  </si>
  <si>
    <t>Pekerjaan Pemasangan Floordrain</t>
  </si>
  <si>
    <t>Pekerjaan Pemasangan Wastafel Wall Hung</t>
  </si>
  <si>
    <t>Pekerjaan Pemasangan Faucet</t>
  </si>
  <si>
    <t>Pekerjaan Pemasangan Exhaust</t>
  </si>
  <si>
    <t>Pekerjaan Pemasangan Granit Tensile</t>
  </si>
  <si>
    <t>Pekerjaan Pemasangan Granit Dinding</t>
  </si>
  <si>
    <t>Pekerjaan Pemasangan Granit lantai</t>
  </si>
  <si>
    <t>Pekerjaan Ruang Meeting (Umum)</t>
  </si>
  <si>
    <t>Pekerjaan Pemasangan Dinding Partisi Rangka Aluminium</t>
  </si>
  <si>
    <t>Pekerjaan Pintu Jendela</t>
  </si>
  <si>
    <t>Pekerjaan Pintu Multipleks Fin HPL</t>
  </si>
  <si>
    <t>Pekerjaan Pintu Multipleks Fin WPC</t>
  </si>
  <si>
    <t>Pekerjaan Pemasangan Lampu LED Magnetic Track Light</t>
  </si>
  <si>
    <t>Pekerjaan Pemasangan Pintu Aluminium</t>
  </si>
  <si>
    <t>Pekerjaan Pemasangan Stiker Sandblast</t>
  </si>
  <si>
    <t>Pekerjaan Kursi Kerja</t>
  </si>
  <si>
    <t>Pekerjaan Sofa 2 Seater</t>
  </si>
  <si>
    <t>Pekerjaan Meja Rapat</t>
  </si>
  <si>
    <t>Pekerjaan Pemasangan Lampu LED Hanging Track Light</t>
  </si>
  <si>
    <t>Pekerjaan Pemasangan Lampu LED Mata Kucing</t>
  </si>
  <si>
    <t>Pekerjaan Pemasangan Lampu LED Downlight (Inceil)</t>
  </si>
  <si>
    <t>Pekerjaan Pantry</t>
  </si>
  <si>
    <t>Pekerjaan Pemasangan Vinyl</t>
  </si>
  <si>
    <t>Pekerjaan Pemasangan Plafon Multipleks Fin HPL</t>
  </si>
  <si>
    <t>Pekerjaan Pemasangan Pintu Geser Aluminium</t>
  </si>
  <si>
    <t>Pekerjaan Meja Beton</t>
  </si>
  <si>
    <t>Pekerjaan Pemasangan Granit Meja</t>
  </si>
  <si>
    <t>Pekerjaan Pemasangan Granit Backsplash</t>
  </si>
  <si>
    <t>Pekerjaan Kursi Pantry</t>
  </si>
  <si>
    <t>Pekerjaan Meja Pantry</t>
  </si>
  <si>
    <t>Pekerjaan Ruang Umum (Tata Usaha)</t>
  </si>
  <si>
    <t>Pekerjaan Pemasangan Rak Multipleks Fin HPL</t>
  </si>
  <si>
    <t>Pekerjaan Pemasangan Lemari Multipleks Fin HPL</t>
  </si>
  <si>
    <t>Pekerjaan Pemasangan Pintu Multipleks Fin HPL</t>
  </si>
  <si>
    <t>Pekerjaan Meja Kerja Kabag</t>
  </si>
  <si>
    <t>Pekerjaan Meja Kerja Kasubag</t>
  </si>
  <si>
    <t xml:space="preserve">Pekerjaan Meja Kerja Pegawai </t>
  </si>
  <si>
    <t>Pekerjaan Ruang Umum (Rumah Tangga &amp; Perlengkapan)</t>
  </si>
  <si>
    <t>Pekerjaan  Ruang Resepsionis</t>
  </si>
  <si>
    <t xml:space="preserve">Pekerjaan Pemasangan Pintu Rangka Aluminium </t>
  </si>
  <si>
    <t>Pekerjaan Pemasangan Dinding 1/2 Bata</t>
  </si>
  <si>
    <t xml:space="preserve">Pekerjaan Pengecatan Dinding </t>
  </si>
  <si>
    <t>A7</t>
  </si>
  <si>
    <t>A8</t>
  </si>
  <si>
    <t>A9</t>
  </si>
  <si>
    <t>B3</t>
  </si>
  <si>
    <t>B4</t>
  </si>
  <si>
    <t>B5</t>
  </si>
  <si>
    <t>B6</t>
  </si>
  <si>
    <t>B7</t>
  </si>
  <si>
    <t>C3</t>
  </si>
  <si>
    <t>C4</t>
  </si>
  <si>
    <t>C5</t>
  </si>
  <si>
    <t>C6</t>
  </si>
  <si>
    <t>D1</t>
  </si>
  <si>
    <t>D2</t>
  </si>
  <si>
    <t>D3</t>
  </si>
  <si>
    <t>D4</t>
  </si>
  <si>
    <t>D5</t>
  </si>
  <si>
    <t>D6</t>
  </si>
  <si>
    <t>D7</t>
  </si>
  <si>
    <t>D8</t>
  </si>
  <si>
    <t>E1</t>
  </si>
  <si>
    <t>E2</t>
  </si>
  <si>
    <t>E3</t>
  </si>
  <si>
    <t>E4</t>
  </si>
  <si>
    <t>E5</t>
  </si>
  <si>
    <t>E6</t>
  </si>
  <si>
    <t>E7</t>
  </si>
  <si>
    <t>F1</t>
  </si>
  <si>
    <t>F2</t>
  </si>
  <si>
    <t>F3</t>
  </si>
  <si>
    <t>F5</t>
  </si>
  <si>
    <t>F6</t>
  </si>
  <si>
    <t>Pekerjaan Koridor dan Toilet</t>
  </si>
  <si>
    <t>G1</t>
  </si>
  <si>
    <t>G2</t>
  </si>
  <si>
    <t>G3</t>
  </si>
  <si>
    <t>G4</t>
  </si>
  <si>
    <t>G5</t>
  </si>
  <si>
    <t>G6</t>
  </si>
  <si>
    <t>Pekerjaan Teras</t>
  </si>
  <si>
    <t>Pekerjaan Pemasangan Pondasi Rollag</t>
  </si>
  <si>
    <t>A10</t>
  </si>
  <si>
    <t>Pekerjaan Interior Lantai II</t>
  </si>
  <si>
    <t>Pekerjaan  Ruang Lobby dan Korridor</t>
  </si>
  <si>
    <t>Pekerjaan Pemasangan Urinoir</t>
  </si>
  <si>
    <t>Pekerjaan Ruang Kabag Keuangan</t>
  </si>
  <si>
    <t>Pekerjaan Ruang Keuangan (Akuntansi)</t>
  </si>
  <si>
    <t>Pekerjaan Ruang VIP</t>
  </si>
  <si>
    <t xml:space="preserve">Pekerjaan Pemasangan Plafon Gypsum </t>
  </si>
  <si>
    <t>Pekerjaan Meja</t>
  </si>
  <si>
    <t>Pekerjaan Kursi</t>
  </si>
  <si>
    <t>Pekerjaan Ruang Keuangan (Verifikasi &amp; Anggaran)</t>
  </si>
  <si>
    <t>Pekerjaan Ruang Meeting (Fasilitasi)</t>
  </si>
  <si>
    <t>Pekerjaan Ruang Meeting (Keuangan)</t>
  </si>
  <si>
    <t>F4</t>
  </si>
  <si>
    <t>H1</t>
  </si>
  <si>
    <t>H2</t>
  </si>
  <si>
    <t>H3</t>
  </si>
  <si>
    <t>H4</t>
  </si>
  <si>
    <t>H5</t>
  </si>
  <si>
    <t>H6</t>
  </si>
  <si>
    <t>I1</t>
  </si>
  <si>
    <t>I2</t>
  </si>
  <si>
    <t>I3</t>
  </si>
  <si>
    <t>I4</t>
  </si>
  <si>
    <t>I5</t>
  </si>
  <si>
    <t>I6</t>
  </si>
  <si>
    <t>I7</t>
  </si>
  <si>
    <t>J1</t>
  </si>
  <si>
    <t>J2</t>
  </si>
  <si>
    <t>J3</t>
  </si>
  <si>
    <t>J4</t>
  </si>
  <si>
    <t>J5</t>
  </si>
  <si>
    <t>J6</t>
  </si>
  <si>
    <t>J7</t>
  </si>
  <si>
    <t>Pekerjaan Ruang Merokok</t>
  </si>
  <si>
    <t>K1</t>
  </si>
  <si>
    <t>K2</t>
  </si>
  <si>
    <t>K3</t>
  </si>
  <si>
    <t>K4</t>
  </si>
  <si>
    <t>K5</t>
  </si>
  <si>
    <t>Pekerjaan Façade dan Kanopi</t>
  </si>
  <si>
    <t>B8</t>
  </si>
  <si>
    <t>B9</t>
  </si>
  <si>
    <t>Pekerjaan Pemasangan Ornamen Cutting</t>
  </si>
  <si>
    <t>Pekerjaan Pemasangan Sandblast</t>
  </si>
  <si>
    <t>Pekerjaan Pemasangan Cutting CNC HDF Fin Cat Duco</t>
  </si>
  <si>
    <t>Pekerjaan Pemasangan Kusen Jendela Aluminium</t>
  </si>
  <si>
    <t>Pekerjaan Pemasangan Daun Jendela Aluminium</t>
  </si>
  <si>
    <t xml:space="preserve">Pekerjaan Pemasangan Kaca Mati </t>
  </si>
  <si>
    <t>titik</t>
  </si>
  <si>
    <t>M3</t>
  </si>
  <si>
    <t>Pekerjaan Peamsangan Daun Pintu Tempered</t>
  </si>
  <si>
    <t>Pekerjaan Pemasangan Kaca Mati</t>
  </si>
  <si>
    <t>Pekerjaan Meja Resepsionis</t>
  </si>
  <si>
    <t>Pekerjaan Kursi Lobby</t>
  </si>
  <si>
    <t>Pekerjaan Meja Lobby</t>
  </si>
  <si>
    <t>Pekerjaan Karpet</t>
  </si>
  <si>
    <t>Pekerjaan Meja Sofa</t>
  </si>
  <si>
    <t>Pekerjaan Pengecatan Plafon Gypsum Warna Hitam</t>
  </si>
  <si>
    <t>Pekerjaan Pengecatan Plafon Gypsum Warna Putih</t>
  </si>
  <si>
    <t>Pekerjaan Pemasangan Kusen Pintu Rangka Aluminium</t>
  </si>
  <si>
    <t>Pekerjaan Pemasangan kaca Mati</t>
  </si>
  <si>
    <t>Pekerjaan Pengecatan Dinding</t>
  </si>
  <si>
    <t>DAFTAR UPAH/ BAHAN 2022</t>
  </si>
  <si>
    <t>DAFTAR UPAH KERJA PER ORANG PER HARI</t>
  </si>
  <si>
    <t>Kota</t>
  </si>
  <si>
    <t>: Medan</t>
  </si>
  <si>
    <t>Propinsi</t>
  </si>
  <si>
    <t>: Sumatera Utara</t>
  </si>
  <si>
    <t>HARGA SATUAN          (Rp/Hari)</t>
  </si>
  <si>
    <t>HARGA SATUAN         (Rp/jam)</t>
  </si>
  <si>
    <t>Pekerja terlatih</t>
  </si>
  <si>
    <t>Orang/Hari/jam</t>
  </si>
  <si>
    <t xml:space="preserve">Tukang </t>
  </si>
  <si>
    <t>Operator (alat berat)</t>
  </si>
  <si>
    <t>Pembantu Operator</t>
  </si>
  <si>
    <t>Supir / Driver</t>
  </si>
  <si>
    <t>Pembantu Supir / Driver</t>
  </si>
  <si>
    <t>Mekanik</t>
  </si>
  <si>
    <t>Upah Borongan Pemasangan ACP</t>
  </si>
  <si>
    <t>Upah Laser Cutting Ornamen Melayu PVC, MDF &amp; HDF (3-9 mm)</t>
  </si>
  <si>
    <t>Upah Laser Cutting Ornamen Melayu PVC, MDF &amp; HDF (10-15 mm)</t>
  </si>
  <si>
    <t>Upah Laser Cutting Ornamen Melayu PVC, MDF &amp; HDF (&lt;15 mm)</t>
  </si>
  <si>
    <t>DAFTAR   SATUAN MATERIAL/BAHAN</t>
  </si>
  <si>
    <t>HARGA SATUAN (Rp)</t>
  </si>
  <si>
    <t>KET.</t>
  </si>
  <si>
    <t>UPAH PEMBONGKARAN BANGUNAN</t>
  </si>
  <si>
    <t>Upah bongkar atap genteng/ sirap/ asbest/ seng glb</t>
  </si>
  <si>
    <t>Upah bongkar lantai lama</t>
  </si>
  <si>
    <t xml:space="preserve">Upah bongkar rangka atap kayu </t>
  </si>
  <si>
    <t>Upah bongkar plafond + rangka</t>
  </si>
  <si>
    <t>BAHAN BANGUNAN GEDUNG</t>
  </si>
  <si>
    <t>Bahan-bahan Galian, Semen</t>
  </si>
  <si>
    <t>Air</t>
  </si>
  <si>
    <t>Batu Gunung</t>
  </si>
  <si>
    <t>Batu Kali</t>
  </si>
  <si>
    <t>Batu Koral</t>
  </si>
  <si>
    <t>Batu Pecah 15/20 cm</t>
  </si>
  <si>
    <t>Batu Pecah  5 - 10 cm</t>
  </si>
  <si>
    <t>Batu Pecah  3 - 5cm</t>
  </si>
  <si>
    <t>Batu Pecah  2 - 3cm</t>
  </si>
  <si>
    <t>Batu kelapa</t>
  </si>
  <si>
    <t>Batu alam Andesit Hitam t=1 cm uk. 15x30 cm</t>
  </si>
  <si>
    <t>Batu alam Andesit Hitam t=4 cm uk. 40x40 cm</t>
  </si>
  <si>
    <t>Batu templek</t>
  </si>
  <si>
    <t>Batu bata cetak mesin</t>
  </si>
  <si>
    <t>Bata berongga</t>
  </si>
  <si>
    <t>Bata beton Ringan uk. 10x20x60 BADAK</t>
  </si>
  <si>
    <t>83bh/m3</t>
  </si>
  <si>
    <t>Bata beton Ringan uk. 7,5x20x60 BADAK</t>
  </si>
  <si>
    <t>111bh/m3</t>
  </si>
  <si>
    <t>Batu terawang uk. 20x20</t>
  </si>
  <si>
    <t>Batu terawang uk. 12x21</t>
  </si>
  <si>
    <t>Batu terawang uk. 14x14</t>
  </si>
  <si>
    <t>Batako HB 20</t>
  </si>
  <si>
    <t>Batako HB 15</t>
  </si>
  <si>
    <t>Batako HB 10</t>
  </si>
  <si>
    <t>Kerikil Beton guli (2-3cm)</t>
  </si>
  <si>
    <t>Pasir pasang / Beton</t>
  </si>
  <si>
    <t>Additive beton</t>
  </si>
  <si>
    <t>Semen Putih  40 Kg</t>
  </si>
  <si>
    <t>Semen Portland ( Andalas ) 40 Kg</t>
  </si>
  <si>
    <t>Semen Portland ( Andalas )</t>
  </si>
  <si>
    <t>Semen Mortar</t>
  </si>
  <si>
    <t>BRU Mortar 889 40kg</t>
  </si>
  <si>
    <t>BRU Mortar Thinbed 888 40kg</t>
  </si>
  <si>
    <t>BRU Mortar 887 40kg</t>
  </si>
  <si>
    <t>Semen Grout</t>
  </si>
  <si>
    <t>Sirtu ( Pasir Batu )</t>
  </si>
  <si>
    <t>Tanah Timbun/ merah</t>
  </si>
  <si>
    <t>Tanah Timbun Pilihan (borrow pit/quarry)</t>
  </si>
  <si>
    <t>Tanah Humus</t>
  </si>
  <si>
    <t>Tiang Pancang Ø30 cm Mutu K-350</t>
  </si>
  <si>
    <t>Tiang Pancang Ø60 cm Mutu K-450</t>
  </si>
  <si>
    <t>Mini Pile 20x20 cm Mutu K-350</t>
  </si>
  <si>
    <t>Panel beton pracetak uk. 5x45x240</t>
  </si>
  <si>
    <t>Tiang beton pracetak uk. 320x18x17</t>
  </si>
  <si>
    <t>storrox-100</t>
  </si>
  <si>
    <t>Screening</t>
  </si>
  <si>
    <t>Bahan-bahan Perkayuan</t>
  </si>
  <si>
    <t>Ijuk</t>
  </si>
  <si>
    <t>Kayu DolkenØ3"-4 " , pjg. 4,0 m'</t>
  </si>
  <si>
    <t>Kayu profil 2"</t>
  </si>
  <si>
    <t>Kayu plint 1"x4"</t>
  </si>
  <si>
    <t>Kayu Papan / Broti (Damar)</t>
  </si>
  <si>
    <t>Kayu Papan / Broti (Meranti)</t>
  </si>
  <si>
    <t>Kayu Papan / Broti (SK)</t>
  </si>
  <si>
    <t xml:space="preserve">Lem kayu </t>
  </si>
  <si>
    <t>Lem kuning</t>
  </si>
  <si>
    <t>Listplank motif bunga/ melayu 14x40</t>
  </si>
  <si>
    <t xml:space="preserve">Lembar </t>
  </si>
  <si>
    <t>Multiplek 12 mm</t>
  </si>
  <si>
    <t>Multiplek 18 mm</t>
  </si>
  <si>
    <t>Triplek sungkai 3mm</t>
  </si>
  <si>
    <t>Bambu</t>
  </si>
  <si>
    <t>batang</t>
  </si>
  <si>
    <t>multipleks Phenol film 12mm</t>
  </si>
  <si>
    <t>Formika</t>
  </si>
  <si>
    <t>Bahan-bahan Besi, Alumunium</t>
  </si>
  <si>
    <t>Besi Beton Polos</t>
  </si>
  <si>
    <t>Besi Beton Ulir</t>
  </si>
  <si>
    <t>Besi Profil</t>
  </si>
  <si>
    <t>Besi Baja IWF</t>
  </si>
  <si>
    <t>Besi plat Strip</t>
  </si>
  <si>
    <t>Besi hollow 40.40.2.3</t>
  </si>
  <si>
    <t>Angkur L Ø16x700 mm Steel Bolt &amp; Nut</t>
  </si>
  <si>
    <t>Angkur L Ø19x800 mm Steel Bolt &amp; Nut</t>
  </si>
  <si>
    <t xml:space="preserve">Angkur L Ø22x800 mm Steel Bolt &amp; Nut </t>
  </si>
  <si>
    <t>Besi Siku 20x20x3 mm</t>
  </si>
  <si>
    <t>Besi Siku 25x25x3 mm</t>
  </si>
  <si>
    <t>Besi Siku 30x30x3 mm</t>
  </si>
  <si>
    <t>Besi Siku 40x40x4 mm</t>
  </si>
  <si>
    <t>Rangka Furring Hollow 15x30 mm t=0,3mm</t>
  </si>
  <si>
    <t>Rangka Furring Hollow 30x30 mm t=0,3mm</t>
  </si>
  <si>
    <t>Kawat Beton</t>
  </si>
  <si>
    <t>Kawat Las 5kg type E6010 60 ksi</t>
  </si>
  <si>
    <t>Dos</t>
  </si>
  <si>
    <t>Kawat Las type E6010 60 ksi</t>
  </si>
  <si>
    <t>Kawat jaring galvanis ( harmonika) spasi kotak 50x50 mm t=4mm</t>
  </si>
  <si>
    <t>Kawat duri lokal (barb wire) Ø1,5 mm spasi duri 10 cm</t>
  </si>
  <si>
    <t>Kawat duri type silet (razor wire), Ø gulungan 50 cm, pjg. 6,0 m'</t>
  </si>
  <si>
    <t>Jerjak besi biasa, siku 20x20x1,2 mm, besi beton Ø8-Ø10mm</t>
  </si>
  <si>
    <t>Jerjak besi motif, siku 20x20x1,2 mm, besi beton Ø8-Ø10mm</t>
  </si>
  <si>
    <t xml:space="preserve">Pintu gulung aluminium/ rolling door </t>
  </si>
  <si>
    <t>Pintu besi polos/kotak, bingkai besi siku 40x40x2 mm, lengkap terpasang</t>
  </si>
  <si>
    <t xml:space="preserve">Pintu besi lipat harmonika </t>
  </si>
  <si>
    <t>Pintu KM/ WC PVC lengkap terpasang</t>
  </si>
  <si>
    <t>Pintu Alumunium putih 70x200 cm terpasang</t>
  </si>
  <si>
    <t>Pintu Kaca #5mm bingkai Aluminium + engsel tanam lengkap terpasang</t>
  </si>
  <si>
    <t>Plat baja profil</t>
  </si>
  <si>
    <t>Paku biasa campur</t>
  </si>
  <si>
    <t>Paku sekrup 1-3 inch</t>
  </si>
  <si>
    <t>Paku sekrup 1"</t>
  </si>
  <si>
    <t>Paku sekrup 3"</t>
  </si>
  <si>
    <t>Paku seng payung</t>
  </si>
  <si>
    <t>Pagar Besi Strip terpasang</t>
  </si>
  <si>
    <t>Pagar Besi Hollow terpasang</t>
  </si>
  <si>
    <t>Sekrup fixer S8</t>
  </si>
  <si>
    <t>Venetions Blinds alumunium</t>
  </si>
  <si>
    <t>Venetions Blinds kayu</t>
  </si>
  <si>
    <t>Vertical Blinds</t>
  </si>
  <si>
    <t>Profil Kusen Pintu Aluminium EX. DAMAI ABADI 4" x 1 3/4"  warna (6403L)</t>
  </si>
  <si>
    <t>Profil Kusen Pintu Aluminium EX. DAMAI ABADI 3" x 1 1/2"  warna (6303L)</t>
  </si>
  <si>
    <t>Profil Accesoris Alumunium EX. DAMAI ABADI 3" warna (6306L)</t>
  </si>
  <si>
    <t>Profil Accesoris Alumunium EX. DAMAI ABADI 4" warna (6406L)</t>
  </si>
  <si>
    <t>Profil Daun Jendela Alumunium EX. DAMAI ABADI casement window (7202)</t>
  </si>
  <si>
    <t>Profil Alumunium Swing Door Ex. DAMAI ABADI warna (8212)</t>
  </si>
  <si>
    <t>Profil Alumunium Swing Door Ex. DAMAI ABADI warna (8106K)</t>
  </si>
  <si>
    <t>Profil Alumunium Louver Z (C4101)</t>
  </si>
  <si>
    <t>Profil Alumunium Slat 5,5 cm Full (C5012)</t>
  </si>
  <si>
    <t>Profil Kusen Pintu Alumunium 3" Silver</t>
  </si>
  <si>
    <t>Profil Kusen Pintu Alumunium 3" Coklat/Hitam</t>
  </si>
  <si>
    <t>Profil Kusen Pintu Alumunium 4" Silver</t>
  </si>
  <si>
    <t>Profil Kusen Pintu Alumunium 4" Coklat/Hitam</t>
  </si>
  <si>
    <t>Frame Profil Alumunium Jendela 2"</t>
  </si>
  <si>
    <t>Frame Profil Alumunium Jendela 3"</t>
  </si>
  <si>
    <t>Jendela Alumunium Coklat 60x120 cm, Kaca bening/reben 3mm terpasang</t>
  </si>
  <si>
    <t>Jendela Alumunium Putih 60x120 cm, Kaca bening/reben 3mm terpasang</t>
  </si>
  <si>
    <t>Alumunium Composit Panel (ACP) SEVEN/MARK/ALCOPAN Alloy 1100 tebal 0,3 mm</t>
  </si>
  <si>
    <t>Dinabolt M8x40 stainless</t>
  </si>
  <si>
    <t>Dinabolt M10x60 stainless</t>
  </si>
  <si>
    <t>Seallent</t>
  </si>
  <si>
    <t>Pagar BRC 150x240 cm</t>
  </si>
  <si>
    <t>Rangka Atap kanopi besi hollow 40x40x2mm finishing cat, terpasang</t>
  </si>
  <si>
    <t>Kusen pintu UPVC uk. 80x210cm atau 90x210cm lengkap terpasang</t>
  </si>
  <si>
    <t>Kusen Jendela UPVC terpasang</t>
  </si>
  <si>
    <t>Daun Pintu UPVC uk. 80x210cm atau 90x210cm lengkap terpasang</t>
  </si>
  <si>
    <t>Daun jendela kaca Rangka UPVC lengkap terpasang</t>
  </si>
  <si>
    <t xml:space="preserve">Besi pipa </t>
  </si>
  <si>
    <t>M¹</t>
  </si>
  <si>
    <t>Sunscreen aluminium tebal 1-2mm</t>
  </si>
  <si>
    <t>Aluminium strip 1mm</t>
  </si>
  <si>
    <t>profil kaca</t>
  </si>
  <si>
    <t>Kawat nyamuk aluminium lapis PVC</t>
  </si>
  <si>
    <t>Kawat nyamuk kasa alumunium</t>
  </si>
  <si>
    <t>Baja ringan canal C75</t>
  </si>
  <si>
    <t>Reng Baja Ringan Canal C40</t>
  </si>
  <si>
    <t>Besi lis kaca</t>
  </si>
  <si>
    <t>Steel Deck t. 0,75 mm Bondek TEN G-550 hot dip galvanish</t>
  </si>
  <si>
    <t>Styrofoam</t>
  </si>
  <si>
    <t>HPL TACO Motif Kayu 2440x1220 mm</t>
  </si>
  <si>
    <t>HPL ARBORITE Motif Kayu 2440x1220 mm</t>
  </si>
  <si>
    <t>Huruf Stainles Steel</t>
  </si>
  <si>
    <t>Huruf Akrilik</t>
  </si>
  <si>
    <t>Logo Pemko 40 cm Bahan Stainles Steel</t>
  </si>
  <si>
    <t>rangka furring jombo</t>
  </si>
  <si>
    <t>Acrilic 122x244 cm thk. 10 mm Astariglass Warna</t>
  </si>
  <si>
    <t>Kusen Pintu UPVC</t>
  </si>
  <si>
    <t>Kusen Jendela Casment UPVC</t>
  </si>
  <si>
    <t>Kusen Ventilasi UPVC</t>
  </si>
  <si>
    <t>Daun Pintu Kaca Frame UPVC type P1 + Engsel Set (2x80x210 cm)</t>
  </si>
  <si>
    <t>Daun Pintu Kaca Frame UPVC type P2 + Engsel Set (2x70x210 cm)</t>
  </si>
  <si>
    <t>Daun Pintu Kaca Frame UPVC type P3 + Engsel Set (80x210 cm)</t>
  </si>
  <si>
    <t>Daun Jendela Kaca Frame UPVC + Engsel Casment (60x210 cm)</t>
  </si>
  <si>
    <t>List UPVC Pintu dan Jendela</t>
  </si>
  <si>
    <t>Bahan-bahan Penutup Lantai</t>
  </si>
  <si>
    <t>MULIA / SIGNATURE KERAMIK</t>
  </si>
  <si>
    <t>Keramik 20x20 cm Mulia / Signature</t>
  </si>
  <si>
    <t>Keramik 25x25 cm Mulia / Signature</t>
  </si>
  <si>
    <t>Keramik 25x40 cm Mulia / Signature</t>
  </si>
  <si>
    <t xml:space="preserve">Keramik 30x30 cm Mulia / Signature </t>
  </si>
  <si>
    <t>Keramik 40x40 cm Mulia / Signature</t>
  </si>
  <si>
    <t>Keramik 30x60 cm Mulia / Signature</t>
  </si>
  <si>
    <t>PLATINUM / CORONOSA</t>
  </si>
  <si>
    <t>Keramik 40x40 cm Platinum / Coronosa</t>
  </si>
  <si>
    <t>Keramik 60x60 cm Platinum / Cornosa</t>
  </si>
  <si>
    <t>Keramik 30x60 cm Platinum / Cornosa</t>
  </si>
  <si>
    <t>MUSTIKA TILE</t>
  </si>
  <si>
    <t>Keramik 60x60 cm Mustika</t>
  </si>
  <si>
    <t>INDOGRESS</t>
  </si>
  <si>
    <t>Keramik 60x60 cm Indogress</t>
  </si>
  <si>
    <t>ROMAN</t>
  </si>
  <si>
    <t>Keramik 20x20 cm Roman</t>
  </si>
  <si>
    <t>Keramik 30x30 cm Roman</t>
  </si>
  <si>
    <t>Keramik 40x40 cm Roman</t>
  </si>
  <si>
    <t>Keramik 60x60 cm Roman Granite</t>
  </si>
  <si>
    <t>Keramik 30x60 cm Roman</t>
  </si>
  <si>
    <t>GRANITO</t>
  </si>
  <si>
    <t>Keramik 40x40 cm Granito</t>
  </si>
  <si>
    <t>Keramik 30x60 cm Granito</t>
  </si>
  <si>
    <t>Keramik 60x60 cm Granito</t>
  </si>
  <si>
    <t>GALILEO</t>
  </si>
  <si>
    <t>Keramik 30x60 cm Galileo</t>
  </si>
  <si>
    <t>Keramik 60x60 cm Galileo</t>
  </si>
  <si>
    <t>Stepnosing Raber 1,5x4,5 cm</t>
  </si>
  <si>
    <t xml:space="preserve">Conblock #6cm </t>
  </si>
  <si>
    <t xml:space="preserve">Conblock #8cm </t>
  </si>
  <si>
    <t>Conblock #8cm ukuran 20 x 20 cm</t>
  </si>
  <si>
    <t>Floor Hardener</t>
  </si>
  <si>
    <t>Kg</t>
  </si>
  <si>
    <t>Keramik Siku (bon-bon)</t>
  </si>
  <si>
    <t>Karpet wool</t>
  </si>
  <si>
    <t>Karpet wool + nylon</t>
  </si>
  <si>
    <t>underlayer karpet LATEX 1000 gr/m²</t>
  </si>
  <si>
    <t>Parquet Kayu Solid</t>
  </si>
  <si>
    <t>Lantai kayu sintetis  (Gym floor)</t>
  </si>
  <si>
    <t>Plint keramik 10 x 20 cm</t>
  </si>
  <si>
    <t>Plint keramik 10 x 30 cm</t>
  </si>
  <si>
    <t>Plint keramik 10 x 40 cm</t>
  </si>
  <si>
    <t>Plint keramik 10 x 60 cm</t>
  </si>
  <si>
    <t>Wallpaper kertas, motif biasa</t>
  </si>
  <si>
    <t>Wallpaper lux korea, bermotif</t>
  </si>
  <si>
    <t>Marmer</t>
  </si>
  <si>
    <t>Bata pelapis</t>
  </si>
  <si>
    <t>Vynil lantai 30x30 cm</t>
  </si>
  <si>
    <t>Vinyl Floor Dry Back warna Nature 2mm</t>
  </si>
  <si>
    <t>Vinyl Floor Dry Back warna Nature 3mm</t>
  </si>
  <si>
    <t>Vinyl Floor SPC warna Nature 4mm</t>
  </si>
  <si>
    <t>polish/pengkilat</t>
  </si>
  <si>
    <t>Trowel</t>
  </si>
  <si>
    <t>Pigmen Warna</t>
  </si>
  <si>
    <t>Tepung Talak</t>
  </si>
  <si>
    <t>Resin</t>
  </si>
  <si>
    <t>Bahan-bahan Kaca</t>
  </si>
  <si>
    <t>Kaca 3 mm</t>
  </si>
  <si>
    <t>Kaca 5 mm</t>
  </si>
  <si>
    <t>Kaca 6 mm</t>
  </si>
  <si>
    <t>Kaca 8 mm</t>
  </si>
  <si>
    <t>Kaca Tempered Laminated t=(5+0,38+5) mm, Kaca+PVB+Kaca</t>
  </si>
  <si>
    <t>Kaca Temprated 12 mm</t>
  </si>
  <si>
    <t>Kaca Reflective Stopsol 6mm</t>
  </si>
  <si>
    <t>Kaca Reflective Stopsol 8mm</t>
  </si>
  <si>
    <t>Fitting Kaca Spider 4' Lengkap Terpasang</t>
  </si>
  <si>
    <t>Fitting Kaca Spider 2' Lengkap Terpasang</t>
  </si>
  <si>
    <t>Kaca Buram/ reyben 5 mm</t>
  </si>
  <si>
    <t>Kaca Buram/ reyben 12 mm</t>
  </si>
  <si>
    <t>Kaca cermin 5 mm</t>
  </si>
  <si>
    <t>Kaca jendela nako + rangka</t>
  </si>
  <si>
    <t>Kaca Blok 20x20 cm</t>
  </si>
  <si>
    <t>Bahan-bahan Atap</t>
  </si>
  <si>
    <t xml:space="preserve">Atap Zincalum/Spandek Gelombang # 0,30 </t>
  </si>
  <si>
    <t>Atap Zincalum/Spandek Gelombang Pasir #030</t>
  </si>
  <si>
    <t>Rabung Zincalum/Spandek</t>
  </si>
  <si>
    <t>Rabung Zincalum/Spandek Pasir #030</t>
  </si>
  <si>
    <t>Atap Super Dex</t>
  </si>
  <si>
    <t>Atap Asbes Gelombang Kecil uk. 105x180 cm thk. 5mm</t>
  </si>
  <si>
    <t>Atap Plastik Gelombang Fiber #0,8mm 76x540 cm</t>
  </si>
  <si>
    <t>Atap UPVC Rooftop C-Series</t>
  </si>
  <si>
    <t>m²</t>
  </si>
  <si>
    <t>Nok UPVC Rooftop</t>
  </si>
  <si>
    <t>Atap Genteng Metal  #0,30</t>
  </si>
  <si>
    <t>Genteng Keramik</t>
  </si>
  <si>
    <t>Keping</t>
  </si>
  <si>
    <t>Genteng Beton Warna</t>
  </si>
  <si>
    <t>Rabung Genteng beton</t>
  </si>
  <si>
    <t>Rabung Genteng Metal #0,30</t>
  </si>
  <si>
    <t>Rabung Seng Lebar 30 cm x 2,40 m'</t>
  </si>
  <si>
    <t>Rabung atap Bitumen</t>
  </si>
  <si>
    <t>Rabung Genteng Keramik</t>
  </si>
  <si>
    <t>Rabung Asbes Panjang 0,5 m'</t>
  </si>
  <si>
    <t xml:space="preserve">Seng Gelombang 7 kaki BJLS 20  </t>
  </si>
  <si>
    <t>Seng Gelombang 7 kaki BJLS 30</t>
  </si>
  <si>
    <t xml:space="preserve">Seng Plat BJLS 30 </t>
  </si>
  <si>
    <t>kaki</t>
  </si>
  <si>
    <t>Talang Kantong seng bjls terpasang</t>
  </si>
  <si>
    <t>Isolasi atap/ aluminium foil</t>
  </si>
  <si>
    <t>Isolasi atap/ aluminium foil (Buble)</t>
  </si>
  <si>
    <t>Atap polikarbonat terpasang #10 mm 2,10x11,80 m'</t>
  </si>
  <si>
    <t xml:space="preserve">Listplank GRC </t>
  </si>
  <si>
    <t>Atap genteng bitumen uk. 40x55 cm</t>
  </si>
  <si>
    <t>Atap Bitumen bergelombang uk. 200x95</t>
  </si>
  <si>
    <t>Rabung/ Nok Bitumen</t>
  </si>
  <si>
    <t>Siku Bitumen</t>
  </si>
  <si>
    <t>Sekrup + tutup plastik</t>
  </si>
  <si>
    <t>Baut / Sekrup Fischer S12</t>
  </si>
  <si>
    <t>Baut / Sekrup Fischer S8</t>
  </si>
  <si>
    <t>Baut Hitam 14"</t>
  </si>
  <si>
    <t>Baut Ø5/6x1,5" Double mur</t>
  </si>
  <si>
    <t>Baut Ø5/6x2,5" Double mur</t>
  </si>
  <si>
    <t>Baut Ø5/6x4" Double mur</t>
  </si>
  <si>
    <t>Paku + tutup plastik</t>
  </si>
  <si>
    <t>Baut Baja Ringan 12x50</t>
  </si>
  <si>
    <t>Roofseal Atap UPVC</t>
  </si>
  <si>
    <t xml:space="preserve">Baut atap UPVC 12x90 </t>
  </si>
  <si>
    <t>Plastik aerator</t>
  </si>
  <si>
    <t>Bahan-bahan Plafond</t>
  </si>
  <si>
    <t>Asbes</t>
  </si>
  <si>
    <t>Gypsum board 9mm</t>
  </si>
  <si>
    <t>Gypsum board 6mm</t>
  </si>
  <si>
    <t>Gypsum board 12mm</t>
  </si>
  <si>
    <t>Calsiboard #4mm</t>
  </si>
  <si>
    <t>Calsiboard #6mm</t>
  </si>
  <si>
    <t>Plafond PVC SHUNDA PLAFOND #6mm DOFF/GLOSS</t>
  </si>
  <si>
    <t>Plafond PVC SHUNDA PLAFOND #8mm CORAK DOFF/GLOSS</t>
  </si>
  <si>
    <t>Plafond PVC ABADI PLAFOND #6mm Doff/Glossy</t>
  </si>
  <si>
    <t>Plafond PVC ABADI PLAFOND #8mm Corak Doff/Glossy</t>
  </si>
  <si>
    <t>Panel Plafond Akustik Jaya Tekstur Byhua 9mmx1200x600</t>
  </si>
  <si>
    <t>Panel Plafond Akustik Jaya Tekstur Byhua 9mmx300x600</t>
  </si>
  <si>
    <t>Panel Plafond Akustik Jaya Tekstur Byhua 9mmx300x300</t>
  </si>
  <si>
    <t>Profil gipsum 6"</t>
  </si>
  <si>
    <t>Profil gipsum 4"</t>
  </si>
  <si>
    <t>Profil gipsum 3"</t>
  </si>
  <si>
    <t>Profil gipsum 2"</t>
  </si>
  <si>
    <t>tepung Gypsum</t>
  </si>
  <si>
    <t>Profil PVC</t>
  </si>
  <si>
    <t>Profil PVC 2" ABADI PLAFOND</t>
  </si>
  <si>
    <t>Profil sudut C Corner ABADI PLAFOND/MODREN</t>
  </si>
  <si>
    <t>Profil U ABADI PLAFOND/MODREN</t>
  </si>
  <si>
    <t>Ornamen GRC motif melayu, rangka besi siku terpasang komplit</t>
  </si>
  <si>
    <t>Bahan-bahan Cat</t>
  </si>
  <si>
    <t>Cat Minyak serata Bee Brand 1000</t>
  </si>
  <si>
    <t>Plamur Nippon Paint Matex Putty</t>
  </si>
  <si>
    <t>Plamur Nippon Weatherbond Wall Filler</t>
  </si>
  <si>
    <t>Cat Tembok Interior &amp; Exterior Nippon Paint Kimex</t>
  </si>
  <si>
    <t>Cat Tembok Interior Nippon Paint Flaw Less</t>
  </si>
  <si>
    <t>Cat Tembok Exterior Nippon Paint Elastex</t>
  </si>
  <si>
    <t>Cat Tembok Interior &amp; Exterior Nippon Paint Vinilex</t>
  </si>
  <si>
    <t>Cat Tembok Interior Nippon Paint Virus Guard</t>
  </si>
  <si>
    <t>Cat Tembok Interior Nippon Paint Spotless</t>
  </si>
  <si>
    <t>Cat Tembok Interior Nippon Paint Spotless Plus</t>
  </si>
  <si>
    <t>Cat Tembok Exterior Nippon Paint WeatherBond</t>
  </si>
  <si>
    <t>Cat Tembok Exterior Nippon Paint Solareflec</t>
  </si>
  <si>
    <t>Cat Tembok JOTOPLAST</t>
  </si>
  <si>
    <t>Cat Tembok Interior JOTUN ULTRA PRIMER</t>
  </si>
  <si>
    <t>Cat Tembok Interior JOTUN MAJESTIC</t>
  </si>
  <si>
    <t>Cat Tembok Exterior JOTASHIELD</t>
  </si>
  <si>
    <t>Cat Tembok Wheatershields</t>
  </si>
  <si>
    <t>Cat Waterprofing</t>
  </si>
  <si>
    <t>Cat Manie Besi</t>
  </si>
  <si>
    <t>Cat Manie Kayu</t>
  </si>
  <si>
    <t>Cat Dasar waterbase</t>
  </si>
  <si>
    <t>Cat Sealer Exterior Nippon Paint 5100 Wall Sealer</t>
  </si>
  <si>
    <t>Cat Sealer Interior Nippon Paint 5200 Wall Sealer</t>
  </si>
  <si>
    <t>Cat Sealer Interior &amp; Exterior Nippon Paint 5400 Wall Sealer</t>
  </si>
  <si>
    <t>Cat Dasar MAJESTIC PRIMER</t>
  </si>
  <si>
    <t>Cat Dasar JOTAPLAST PRIMER</t>
  </si>
  <si>
    <t>Cat Dasar JOTASHIELD PRIMER</t>
  </si>
  <si>
    <t>Cat Tembok NO DROP</t>
  </si>
  <si>
    <t>Politur</t>
  </si>
  <si>
    <t>Filler</t>
  </si>
  <si>
    <t>Plamur</t>
  </si>
  <si>
    <t>Soda Api</t>
  </si>
  <si>
    <t>Residu/ kolter</t>
  </si>
  <si>
    <t>Serat Fiber</t>
  </si>
  <si>
    <t>Sabun</t>
  </si>
  <si>
    <t>Teak Oil</t>
  </si>
  <si>
    <t>Bahan-bahan Sanitair</t>
  </si>
  <si>
    <t>Bak Air Fiberglass</t>
  </si>
  <si>
    <t>Bak Cuci piring 2 Lobang komplet</t>
  </si>
  <si>
    <t>Bak Cuci Piring 1 Lubang ROYAL</t>
  </si>
  <si>
    <t>Bak Cuci Piring 2 Lubang ROYAL</t>
  </si>
  <si>
    <t>Water Heater Gas Komplit</t>
  </si>
  <si>
    <t>Filter Plastik</t>
  </si>
  <si>
    <t>Floor Drain Stainless</t>
  </si>
  <si>
    <t>Water drain AER</t>
  </si>
  <si>
    <t>Instalasi air bersih</t>
  </si>
  <si>
    <t>Kloset Duduk (dengan bak air)</t>
  </si>
  <si>
    <t>Kloset Duduk (dengan bak air) TOTO standar</t>
  </si>
  <si>
    <t>Kloset Duduk + Eco Washer (dengan bak air) TOTO standar</t>
  </si>
  <si>
    <t>Kloset Jongkok porselein standar</t>
  </si>
  <si>
    <t>Kloset Jongkok TOTO standar</t>
  </si>
  <si>
    <t>Kloset Jongkok TOTO dengan Flusher</t>
  </si>
  <si>
    <t>Kloset Duduk Mono Block AER</t>
  </si>
  <si>
    <t>Kloset Duduk Mono Block + Eco Washer AER</t>
  </si>
  <si>
    <t>Kran Air Sensor AER</t>
  </si>
  <si>
    <t>Kran Air Cabang AER</t>
  </si>
  <si>
    <t>Kran Air Lokal Stainless Ø3/4"</t>
  </si>
  <si>
    <t>Kran Air Lokal Stainless Ø1/2"</t>
  </si>
  <si>
    <t>Kran Air Bebek Lokal</t>
  </si>
  <si>
    <t>Kran Air San Ei</t>
  </si>
  <si>
    <t>Kran Air Bebek San Ei</t>
  </si>
  <si>
    <t>Kran shower Cabang Stainless</t>
  </si>
  <si>
    <t>Kran bidet/ cebok</t>
  </si>
  <si>
    <t>Stop kran 3/4 atau 1/2</t>
  </si>
  <si>
    <t>Jet Washer Shower + Kran TOTO</t>
  </si>
  <si>
    <t>Jet Washer Closet TOTO</t>
  </si>
  <si>
    <t>Jet Washer AER</t>
  </si>
  <si>
    <t>Septiktank Kapasitas 3 M3</t>
  </si>
  <si>
    <t>Biotank septictank kapasitas 3000 ltr lengkap terpasang</t>
  </si>
  <si>
    <t>Tempat sabun keramik 10x20cm</t>
  </si>
  <si>
    <t>Urinoir Komplit</t>
  </si>
  <si>
    <t>Urinoir AER</t>
  </si>
  <si>
    <t>Wastafel Biasa lengkap</t>
  </si>
  <si>
    <t>Wastafel AMSTO lengkap</t>
  </si>
  <si>
    <t>Wastafel TOTO lengkap</t>
  </si>
  <si>
    <t>Washtafel gantung AER</t>
  </si>
  <si>
    <t>Bathcuip porslen</t>
  </si>
  <si>
    <t>Gantungan Handuk Stailess AER</t>
  </si>
  <si>
    <t>Gantungan Handuk Stainless</t>
  </si>
  <si>
    <t>Bio Septictank Kap. 15 m³</t>
  </si>
  <si>
    <t>Bio Septictank Kap. 2 m³</t>
  </si>
  <si>
    <t>Bio Septictank Kap. 3 m³</t>
  </si>
  <si>
    <t>Bahan-bahan Listrik</t>
  </si>
  <si>
    <t>Instalasi titik nyala</t>
  </si>
  <si>
    <t>Instalasi stop kontak</t>
  </si>
  <si>
    <t>Lampu HANNOCHS LHE LPC 2U 62W Komplit</t>
  </si>
  <si>
    <t>Lampu HANNOCHS LHE LPC 2U 45W Komplit</t>
  </si>
  <si>
    <t>Lampu HANNOCHS LHE LPC 2U 36W Komplit</t>
  </si>
  <si>
    <t>Lampu HANNOCHS LHE LPC 2U 18W Komplit</t>
  </si>
  <si>
    <t>Lampu HANNOCHS SLIMLINER 12W</t>
  </si>
  <si>
    <t>Lampu HANOOCHS SLIMLINER 16W</t>
  </si>
  <si>
    <t>Lampu HANOOCHS AURORA 3W-3FR CW</t>
  </si>
  <si>
    <t>Lampu HANNOCHS LED Downlight Symphony IBR 25W</t>
  </si>
  <si>
    <t>Lampu HANNOCHS LED Downlight Symphony IBR 18W</t>
  </si>
  <si>
    <t>Lampu PHILLIPS LED Downlight Symphony IBR 14W</t>
  </si>
  <si>
    <t>Lampu PHILLIPS LED Downlight Symphony IBR 12W</t>
  </si>
  <si>
    <t>Lampu HANNOCHS SONIC LED 50W Komplit</t>
  </si>
  <si>
    <t>Lampu HANNOCHS SONIC LED 40W Komplit</t>
  </si>
  <si>
    <t>Lampu HANNOCHS SONIC LED 30W Komplit</t>
  </si>
  <si>
    <t>Lampu TL 1x20 watt komplet kotak</t>
  </si>
  <si>
    <t>Lampu TL 1x36 watt komplet kotak</t>
  </si>
  <si>
    <t>Lampu TL 2x36 watt komplet kotak</t>
  </si>
  <si>
    <t>LED Strip 5050 Silikon</t>
  </si>
  <si>
    <t>LED Rope Light Waterprof IP67</t>
  </si>
  <si>
    <t>Driver LED Strip / Power Supply DC 12V 15A</t>
  </si>
  <si>
    <t>Lampu pijar 5 watt +fitting</t>
  </si>
  <si>
    <t>Lampu pijar 10 watt +fitting</t>
  </si>
  <si>
    <t>Lampu pijar 20 watt +fitting</t>
  </si>
  <si>
    <t>Lampu pijar 40 watt +fitting</t>
  </si>
  <si>
    <t>Lampu pijar 100 watt +fitting</t>
  </si>
  <si>
    <t>Lampu SL 10W + Fitting komplit</t>
  </si>
  <si>
    <t>Lampu SL 18W + Fitting komplit</t>
  </si>
  <si>
    <t>Lampu SL 24W + Fitting komplit</t>
  </si>
  <si>
    <t>Lampu SL 45W + Fitting komplit</t>
  </si>
  <si>
    <t>Lampu LED Build 30W</t>
  </si>
  <si>
    <t>Lampu LED Build 32W</t>
  </si>
  <si>
    <t>Lampu LED Downlight 12W</t>
  </si>
  <si>
    <t>Lampu LED Downlight 15W</t>
  </si>
  <si>
    <t>Lampu LED Downlight 20W</t>
  </si>
  <si>
    <t>Saklar tunggal</t>
  </si>
  <si>
    <t>Saklar dobel</t>
  </si>
  <si>
    <t>Saklar tripel</t>
  </si>
  <si>
    <t>Stop kontak tanam</t>
  </si>
  <si>
    <t>MCB 8A</t>
  </si>
  <si>
    <t>Box Zekering 1 grup</t>
  </si>
  <si>
    <t>Box Zekering 2 grup</t>
  </si>
  <si>
    <t>Box Zekering 3 grup</t>
  </si>
  <si>
    <t>Box Zekering 4 grup</t>
  </si>
  <si>
    <t>Kabel listrik NYA 1,5mm</t>
  </si>
  <si>
    <t>Suprame</t>
  </si>
  <si>
    <t>Kabel listrik NYA 2,5mm</t>
  </si>
  <si>
    <t>Kabel listrik NYA 4mm</t>
  </si>
  <si>
    <t>Kabel listrik NYM 2x1,5mm</t>
  </si>
  <si>
    <t>Kabel listrik NYM 2x2,5mm</t>
  </si>
  <si>
    <t>Kabel listrik NYM 3x1,5mm</t>
  </si>
  <si>
    <t>Kabel listrik NYM 3x2,5mm</t>
  </si>
  <si>
    <t>Kabel listrik NYM 4 x 6 mm²</t>
  </si>
  <si>
    <t>Kabel listrik NYM 4 x 4 mm²</t>
  </si>
  <si>
    <t>Kabel listrik NYM 3 x 4 mm²</t>
  </si>
  <si>
    <t>Kabel listrik NYMHY 2 x 1,5 mm²</t>
  </si>
  <si>
    <t>Kabel listrik NYMHY 3 x 2,5 mm²</t>
  </si>
  <si>
    <t>Kabel NA2XSEFGbY 1 (3 x 95) mm²</t>
  </si>
  <si>
    <t>Kabel listrik NYY 3 x 2,5 mm²</t>
  </si>
  <si>
    <t>Kabel listrik NYY 4 x 2,5 mm²</t>
  </si>
  <si>
    <t>Kabel listrik NYY 2 x 4 mm²</t>
  </si>
  <si>
    <t>Kabel listrik NYY 3 x 4 mm²</t>
  </si>
  <si>
    <t>Kabel listrik NYY 4 x 4 mm²</t>
  </si>
  <si>
    <t>Kabel listrik NYY 4 x 6 mm²</t>
  </si>
  <si>
    <t>Kabel listrik NYY 4 x 10 mm²</t>
  </si>
  <si>
    <t>Kabel listrik NYY 4 x 16 mm²</t>
  </si>
  <si>
    <t>Kabel listrik NYY 4 x 25 mm²</t>
  </si>
  <si>
    <t>Kabel listrik NYY 4 x 35 mm²</t>
  </si>
  <si>
    <t>Kabel listrik NYYHY 4 x 50 mm²</t>
  </si>
  <si>
    <t>Kabel BC 16 mm²</t>
  </si>
  <si>
    <t>Kabel BC 50 mm²</t>
  </si>
  <si>
    <t>Lampu Baret</t>
  </si>
  <si>
    <t>Lampu Sorot Arsitektural PHILIPS BVP322 18LED RGB 220V 15 DMX</t>
  </si>
  <si>
    <t>Lampu Sorot Arsitektural PHILIPS BVP323 24LED RGBW 220V 30 DMX</t>
  </si>
  <si>
    <t>Controler SSCTR LRC9628 IPPLAYER3</t>
  </si>
  <si>
    <t>Programming Lampu Sorot</t>
  </si>
  <si>
    <t>Lampu Strip BG201 1100LM 3000K L5000</t>
  </si>
  <si>
    <t>Mounting Kit Mono ZBC201</t>
  </si>
  <si>
    <t>Cable Controller ZBC201</t>
  </si>
  <si>
    <t>LED Transformer 120W 24VDC</t>
  </si>
  <si>
    <t>Lampu Downlight DN027C LED9/WW 11W 220V D150 RD ID</t>
  </si>
  <si>
    <t xml:space="preserve">Kabel Data BELDEN CAT6 </t>
  </si>
  <si>
    <t>Panel Box 40x60x20 cm</t>
  </si>
  <si>
    <t>Kabel Protector</t>
  </si>
  <si>
    <t>Bahan-bahan untuk sambungan baru PLN daya besar</t>
  </si>
  <si>
    <t>KELOMPOK RETRIBUSI</t>
  </si>
  <si>
    <t>Biaya Penyambungan (BP)</t>
  </si>
  <si>
    <t>VA</t>
  </si>
  <si>
    <t>Uang Jaminan Pelanggan (UJL)</t>
  </si>
  <si>
    <t>Sertifikat Laik Operasi (SLO)</t>
  </si>
  <si>
    <t>Surat Jaminan Instalasi (SJI)</t>
  </si>
  <si>
    <t>KELOMPOK APP + ACC</t>
  </si>
  <si>
    <t>Box App III MCCB 3x20 @ Plat 2mm 60x50x15cm</t>
  </si>
  <si>
    <t>Meter KWH Pasca Bayar E.220/380, 5A;1;4W</t>
  </si>
  <si>
    <t>KELOMPOK TRASFORMATOR/KABEL</t>
  </si>
  <si>
    <t>Pemasangan Kabel PWR NFA 2XT; 4 x 25mm</t>
  </si>
  <si>
    <t>Dead and Assyemble 25-70 mm</t>
  </si>
  <si>
    <t>Peacing Conector 25 - 70mm</t>
  </si>
  <si>
    <t>Tiang beton @ 9m</t>
  </si>
  <si>
    <t>Band pole Bunga 3"</t>
  </si>
  <si>
    <t>Panel Stardelta Komplet</t>
  </si>
  <si>
    <t>Kabel listrik NYY 4x10mm U/IB</t>
  </si>
  <si>
    <t>Pemasangan instalasi stop kontak</t>
  </si>
  <si>
    <t>Transformator Listrik</t>
  </si>
  <si>
    <t>PANEL PANEL LISTRIK, DLL</t>
  </si>
  <si>
    <t>MCCB 100 kA 1.000A FIX TYPE 3P</t>
  </si>
  <si>
    <t>MCCB 100 kA 1.600A FIX TYPE 3P</t>
  </si>
  <si>
    <t>MCCB (1000A) 36kA 3P</t>
  </si>
  <si>
    <t>MCCB (930A) 36kA 3P</t>
  </si>
  <si>
    <t>MCCB (500A) 50kA 3P</t>
  </si>
  <si>
    <t>MCCB (300A) 36kA 3P</t>
  </si>
  <si>
    <t>MCCB (250A) 36kA  3P</t>
  </si>
  <si>
    <t>MCCB (240A) 36kA  3P</t>
  </si>
  <si>
    <t>MCCB (200A) 36kA 3P</t>
  </si>
  <si>
    <t>MCCB (193A) 36kA 3P</t>
  </si>
  <si>
    <t>MCCB (150A) 36kA 3P</t>
  </si>
  <si>
    <t>MCCB (145A) 36kA 3P</t>
  </si>
  <si>
    <t>MCCB (120A) 36kA 3P</t>
  </si>
  <si>
    <t>MCCB (113A) 36kA 3P</t>
  </si>
  <si>
    <t>MCCB (105A) 36kA 3P</t>
  </si>
  <si>
    <t>MCCB (100A) 36kA 3P</t>
  </si>
  <si>
    <t>MCCB (100A) 25kA 3P</t>
  </si>
  <si>
    <t>MCCB (95A) 36kA 3P</t>
  </si>
  <si>
    <t>MCCB (90A) 25kA 3P</t>
  </si>
  <si>
    <t>MCCB (80A) 25kA 3P</t>
  </si>
  <si>
    <t>MCCB (70A) 36kA 3P</t>
  </si>
  <si>
    <t>MCCB (60A) 36kA 3P</t>
  </si>
  <si>
    <t>MCCB (55A) 36kA 3P</t>
  </si>
  <si>
    <t>MCCB (50A) 36kA 3P</t>
  </si>
  <si>
    <t>MCCB (40A) 36kA 3P</t>
  </si>
  <si>
    <t>MCCB (32A) 36kA 3P</t>
  </si>
  <si>
    <t>MCCB (30A) 36kA 3P</t>
  </si>
  <si>
    <t>MCCB (28A) 36kA 3P</t>
  </si>
  <si>
    <t>MCCB (26A) 36kA 3P</t>
  </si>
  <si>
    <t>MCCB (25A) 36kA 3P</t>
  </si>
  <si>
    <t>MCCB (24A) 36kA 3P</t>
  </si>
  <si>
    <t>MCCB (22A) 36kA 3P</t>
  </si>
  <si>
    <t>MCCB (20A) 36kA 3P</t>
  </si>
  <si>
    <t>MCCB (16A) 36kA 3P</t>
  </si>
  <si>
    <t>MCCB (15A) 36kA 3P</t>
  </si>
  <si>
    <t>MCCB (10A) 36kA 3P</t>
  </si>
  <si>
    <t>MCCB (6A) 36kA 3P</t>
  </si>
  <si>
    <t>MCB (20A) 36kA 1P</t>
  </si>
  <si>
    <t>MCB (16A) 36kA 1P</t>
  </si>
  <si>
    <t>MCB (10A) 36kA 1P</t>
  </si>
  <si>
    <t>MCB (6A) 36kA 1P</t>
  </si>
  <si>
    <t>MCB (4A) 36kA 1P</t>
  </si>
  <si>
    <t>MCB (2A) 36kA 1P</t>
  </si>
  <si>
    <t>ACB 100 kA 1.000A fix Type 3P</t>
  </si>
  <si>
    <t>ACB 100 kA 1.600A fix Type 3P</t>
  </si>
  <si>
    <t>Gear motor (MCH) NW</t>
  </si>
  <si>
    <t>Closing Release  NW Standard</t>
  </si>
  <si>
    <t>Under voltage Release MN NW</t>
  </si>
  <si>
    <t>Auxilari  Contac ACB Type NW</t>
  </si>
  <si>
    <t>MCB Domae 6A, 4,5 kA type 1P</t>
  </si>
  <si>
    <t>Netral switch 3P</t>
  </si>
  <si>
    <t>Power factor meter 400 V FETC 96</t>
  </si>
  <si>
    <t>Frequenci meter 47-53 HLC 96</t>
  </si>
  <si>
    <t>Volt meter 0-500V EC96</t>
  </si>
  <si>
    <t xml:space="preserve">Timer c/w Socket 8 pin </t>
  </si>
  <si>
    <t>Relay 220 v.8 pin  contact 10A</t>
  </si>
  <si>
    <t>CT Carrent transformator 1600/5A</t>
  </si>
  <si>
    <t>CT Carrent transformator 1200/5A</t>
  </si>
  <si>
    <t>CT Carrent transformator 1000/5A</t>
  </si>
  <si>
    <t>CT Carrent transformator 500/5A</t>
  </si>
  <si>
    <t>CT Carrent transformator 400/5A</t>
  </si>
  <si>
    <t>CT Carrent transformator 300/5A</t>
  </si>
  <si>
    <t>CT Carrent transformator 120/5A</t>
  </si>
  <si>
    <t>CT Carrent transformator 100/5A</t>
  </si>
  <si>
    <t>CT Carrent transformator 60/5A</t>
  </si>
  <si>
    <t>CT Carrent transformator 30/5A</t>
  </si>
  <si>
    <t>CT Carrent transformator 25/5A</t>
  </si>
  <si>
    <t>CT Carrent transformator 20/5A</t>
  </si>
  <si>
    <t>CT Carrent transformator 10/5A</t>
  </si>
  <si>
    <t>Volt selector switch</t>
  </si>
  <si>
    <t>Terminating</t>
  </si>
  <si>
    <t>KWH meter 3P-4W</t>
  </si>
  <si>
    <t>Power Relay MK2P + SOCKET</t>
  </si>
  <si>
    <t>Key selector switch 25 mm</t>
  </si>
  <si>
    <t xml:space="preserve">Pilot lamp  22 mm  (Hijau) ON  </t>
  </si>
  <si>
    <t xml:space="preserve">Pilot lamp  22 mm  (Merah) OFF  </t>
  </si>
  <si>
    <t xml:space="preserve">Pilot lamp  22 mm  (Merah)   phase R  </t>
  </si>
  <si>
    <t xml:space="preserve">Pilot lamp  22 mm  (Kuning)  phase S  </t>
  </si>
  <si>
    <t>Pilot lamp  22 mm  (Hijau)     phase T</t>
  </si>
  <si>
    <t>Pilot lamp  22mm XB7EV04 (merah)   phase R</t>
  </si>
  <si>
    <t>Pilot lamp  22mm XB7EV04 (kuning)  phase S</t>
  </si>
  <si>
    <t>Pilot lamp  22mm XB7EV04 (hijau)     phase T</t>
  </si>
  <si>
    <t>Push button 25mm (Merah)</t>
  </si>
  <si>
    <t>Push button 25mm (Hijau)</t>
  </si>
  <si>
    <t>Contector 200 A 3P</t>
  </si>
  <si>
    <t>Contector 60 A 3P</t>
  </si>
  <si>
    <t>Contector 30 A 3P</t>
  </si>
  <si>
    <t>Contector 20 A 3P</t>
  </si>
  <si>
    <t>Contector 16 A 3P</t>
  </si>
  <si>
    <t>Contector 15 A 3P</t>
  </si>
  <si>
    <t>Emergency switch</t>
  </si>
  <si>
    <t>Flourescent 1 x 20 Watt Light c/w ON/ OFF Switch &amp; FUSE</t>
  </si>
  <si>
    <t>Busbar Sell PDTR</t>
  </si>
  <si>
    <t>Busbar SDP</t>
  </si>
  <si>
    <t>Busbar PL-SK</t>
  </si>
  <si>
    <t>Box Panel 80 x 210 x 80 CM</t>
  </si>
  <si>
    <t>Box Panel 80 x 210 x 60 CM</t>
  </si>
  <si>
    <t>Box Panel 80 x 120 x 60 CM</t>
  </si>
  <si>
    <t>Box Panel 80 x 110 x 60 CM</t>
  </si>
  <si>
    <t>Box Panel 60 x 100 x 40 CM</t>
  </si>
  <si>
    <t>Box Panel 60 x 80 x 30 CM</t>
  </si>
  <si>
    <t>Box Panel 50 x 80 x 20 CM</t>
  </si>
  <si>
    <t>Box Panel 30 x 30 x 20 CM</t>
  </si>
  <si>
    <t>Module PLC TYPE 7650</t>
  </si>
  <si>
    <t xml:space="preserve">     - Over current relay (OCR)</t>
  </si>
  <si>
    <t xml:space="preserve">     - Earth Fault Relay</t>
  </si>
  <si>
    <t xml:space="preserve">     - Volt meter</t>
  </si>
  <si>
    <t xml:space="preserve">     - Power factor</t>
  </si>
  <si>
    <t xml:space="preserve">     - Frequensi</t>
  </si>
  <si>
    <t>Power DC</t>
  </si>
  <si>
    <t xml:space="preserve">     - Power supply 24 VDC</t>
  </si>
  <si>
    <t xml:space="preserve">     - Batteray 12 VOLT</t>
  </si>
  <si>
    <t xml:space="preserve">     - Volt meter DC</t>
  </si>
  <si>
    <t xml:space="preserve">     - Ampere meter</t>
  </si>
  <si>
    <t>Ampere meter 0-1000A 96 x 96 mm</t>
  </si>
  <si>
    <t>Ampere meter 0-500A 96 x 96mm</t>
  </si>
  <si>
    <t>Ampere meter 0-300A 96 x 96mm</t>
  </si>
  <si>
    <t>Ampere meter 0-100A 96 x 96mm</t>
  </si>
  <si>
    <t>Ampere meter 0-200A 96 x 96mm</t>
  </si>
  <si>
    <t>Ampere meter 0-50A 96 x 96mm</t>
  </si>
  <si>
    <t>Ampere meter 0-20A 96 x 96mm</t>
  </si>
  <si>
    <t>CT 500/5A</t>
  </si>
  <si>
    <t>CT 300/5A</t>
  </si>
  <si>
    <t>CT 150/5A</t>
  </si>
  <si>
    <t>CT 100/5A</t>
  </si>
  <si>
    <t>CT 60/5A</t>
  </si>
  <si>
    <t>Contactor LC1-D95 220VAC 3P</t>
  </si>
  <si>
    <t>Capasitor Bank 50 kVAR 380VAC 3P</t>
  </si>
  <si>
    <t>Push button  25mm  (Merah)</t>
  </si>
  <si>
    <t>Push button  25mm  (Hijau)</t>
  </si>
  <si>
    <t>Power relay MK2P + Socket</t>
  </si>
  <si>
    <t>Power Factor regulator 10 Step</t>
  </si>
  <si>
    <t>Power vactor meter 400 V FETC 96</t>
  </si>
  <si>
    <t>Frequensi meter 47-53 HLC 96</t>
  </si>
  <si>
    <t>CT ICM-1B 1000/5A</t>
  </si>
  <si>
    <t>Selector switch manual - OFF - AUTO</t>
  </si>
  <si>
    <t>Exhause Fan 12 Inchi</t>
  </si>
  <si>
    <t>Battery Charger 24V/10A</t>
  </si>
  <si>
    <t>AMF Module</t>
  </si>
  <si>
    <t>Motorized COS 4P 1000A</t>
  </si>
  <si>
    <t>Rele 8 Pin 10A LY2</t>
  </si>
  <si>
    <t>DC Voltmeter + Ammeter</t>
  </si>
  <si>
    <t>NFB 500 A</t>
  </si>
  <si>
    <t>Double Voltmeter</t>
  </si>
  <si>
    <t>Double Frequency Meter</t>
  </si>
  <si>
    <t>Synchroscope</t>
  </si>
  <si>
    <t>Phase Sequence Indikator</t>
  </si>
  <si>
    <t>UPS</t>
  </si>
  <si>
    <t>Bahan-bahan Pengunci Penggantung</t>
  </si>
  <si>
    <t>Door Closer Stainless besar</t>
  </si>
  <si>
    <t>Door Holder Stainless</t>
  </si>
  <si>
    <t>Engsel Pintu Nyilon 4"</t>
  </si>
  <si>
    <t>Engsel Jendela Nyilon 3"</t>
  </si>
  <si>
    <t>Engsel Jendela Casement Alumunium 8" DEKKSON</t>
  </si>
  <si>
    <t>Engsel Jendela Casement Alumunium 12" DEKKSON</t>
  </si>
  <si>
    <t>Rambuncis DEKKSON</t>
  </si>
  <si>
    <t>Grendel Besar 4"</t>
  </si>
  <si>
    <t>Grendel Besar 3"</t>
  </si>
  <si>
    <t>Hak Angin Biasa</t>
  </si>
  <si>
    <t>Handle (pegangan) jendela biasa</t>
  </si>
  <si>
    <t>Kunci tanam 4"</t>
  </si>
  <si>
    <t>Kunci Lock KCL Biasa 6" (antik)</t>
  </si>
  <si>
    <t>Kunci Lock Besar Uk. 4"</t>
  </si>
  <si>
    <t>Kunci Silinder</t>
  </si>
  <si>
    <t>Kunci Pintu Digital</t>
  </si>
  <si>
    <t>Kunci Pintu Elektrik</t>
  </si>
  <si>
    <t>Rel dan Roda Sliding Pintu Kaca</t>
  </si>
  <si>
    <t>Kunci KM</t>
  </si>
  <si>
    <t>door stoper</t>
  </si>
  <si>
    <t>Kunci Swing/Hok Dekkson</t>
  </si>
  <si>
    <t>Engsel Tanama Dekkson</t>
  </si>
  <si>
    <t>Rel Pintu Sliding D3 1,8m-45Kg</t>
  </si>
  <si>
    <t>Bahan Pendukung</t>
  </si>
  <si>
    <t>Amplas</t>
  </si>
  <si>
    <t>Kipas angin Stainlesstell lengkap</t>
  </si>
  <si>
    <t>Hot Mix (HRS)</t>
  </si>
  <si>
    <t>ton</t>
  </si>
  <si>
    <t>Aspal 60/70</t>
  </si>
  <si>
    <t>Coating (Aspal Cair)</t>
  </si>
  <si>
    <t>Oxygen las</t>
  </si>
  <si>
    <t>Waterproof membran bakar</t>
  </si>
  <si>
    <t>Prime cote</t>
  </si>
  <si>
    <t>Bahan-bahan Minyak</t>
  </si>
  <si>
    <t>Bensin premium bersubsidi</t>
  </si>
  <si>
    <t>Liter</t>
  </si>
  <si>
    <t>Minyak Pertalite</t>
  </si>
  <si>
    <t>Minyak Pelumas/ Silender</t>
  </si>
  <si>
    <t>Minyak Gemuk</t>
  </si>
  <si>
    <t>Minyak Solar Non subsidi</t>
  </si>
  <si>
    <t xml:space="preserve">Minyak tanah / lampu </t>
  </si>
  <si>
    <t>Kerosene</t>
  </si>
  <si>
    <t>Minyak bekesting</t>
  </si>
  <si>
    <t>Minyak Gerdang</t>
  </si>
  <si>
    <t>liter</t>
  </si>
  <si>
    <t xml:space="preserve">Minyak Cat </t>
  </si>
  <si>
    <t>Pertamax</t>
  </si>
  <si>
    <t>Bahan-bahan Riol</t>
  </si>
  <si>
    <t>Riol uk. 1/2 Ø 150 mm panjang 1m</t>
  </si>
  <si>
    <t>Riol uk. 1/2 Ø 200 mm panjang 1m</t>
  </si>
  <si>
    <t>Riol uk. 1/2 Ø 300 mm panjang 1m</t>
  </si>
  <si>
    <t>Riol uk. Ø 150 mm panjang 1m</t>
  </si>
  <si>
    <t>Riol uk. Ø 200 mm panjang 1m</t>
  </si>
  <si>
    <t>Riol uk. Ø 300 mm panjang 1m</t>
  </si>
  <si>
    <t>Riol uk. Ø 400 mm panjang 1m</t>
  </si>
  <si>
    <t>Riol uk. Ø 500 mm panjang 1m</t>
  </si>
  <si>
    <t>Riol uk. Ø 600 mm panjang 1m</t>
  </si>
  <si>
    <t>Riol uk. Ø 800 mm panjang 1m</t>
  </si>
  <si>
    <t>Riol uk. Ø 1000 mm panjang 1m</t>
  </si>
  <si>
    <t>Bahan-bahan Perpipaan</t>
  </si>
  <si>
    <t>Lem PVC</t>
  </si>
  <si>
    <t>Sealtape</t>
  </si>
  <si>
    <t>Selang Ø1/2"</t>
  </si>
  <si>
    <t>Shock I 2"x1" PVC</t>
  </si>
  <si>
    <t>Shock I 3"x2" PVC</t>
  </si>
  <si>
    <t>Shock I PVC 2"</t>
  </si>
  <si>
    <t>Shock I PVC 4"</t>
  </si>
  <si>
    <t>Shock nozel plastik</t>
  </si>
  <si>
    <t>Shock Tee 3" PVC</t>
  </si>
  <si>
    <t>Shock Tee 4" PVC</t>
  </si>
  <si>
    <t>Shock Tee AW 2" PVC</t>
  </si>
  <si>
    <t>Shock Tee AW 4"x3" PVC</t>
  </si>
  <si>
    <t>Socket Ø1/2"</t>
  </si>
  <si>
    <t>Socket Ø3/4"</t>
  </si>
  <si>
    <t>Stop Kran PVC 2"</t>
  </si>
  <si>
    <t>Stop Kran PVC 3"</t>
  </si>
  <si>
    <t>Stop Kran PVC 4"</t>
  </si>
  <si>
    <t>Elbow 3/4"</t>
  </si>
  <si>
    <t>Elbow 1"</t>
  </si>
  <si>
    <t>Elbow 1,5"</t>
  </si>
  <si>
    <t>Elbow 2"</t>
  </si>
  <si>
    <t>Elbow 3"</t>
  </si>
  <si>
    <t>Elbow 4"</t>
  </si>
  <si>
    <t>Flange Pipe 2"</t>
  </si>
  <si>
    <t>Flange Pipe 3"</t>
  </si>
  <si>
    <t>Flange Pipe 4"</t>
  </si>
  <si>
    <t>Flange Pipe 5"</t>
  </si>
  <si>
    <t>Flange Pipe 6"</t>
  </si>
  <si>
    <t>Pipa Porous HDPE subdrain berlubang Ø4"</t>
  </si>
  <si>
    <t>Pipa PVC 6 m  1/2"</t>
  </si>
  <si>
    <t>Pipa PVC AW</t>
  </si>
  <si>
    <t>Pipa PVC 6 m  3/4"</t>
  </si>
  <si>
    <t>Pipa PVC 6 m  1"</t>
  </si>
  <si>
    <t>Pipa PVC 6 m  1 1/2"</t>
  </si>
  <si>
    <t>Pipa PVC 6 m  2"</t>
  </si>
  <si>
    <t>Pipa PVC 6 m  2,5"</t>
  </si>
  <si>
    <t>Pipa PVC 6 m  3"</t>
  </si>
  <si>
    <t>Pipa PVC 6 m  4"</t>
  </si>
  <si>
    <t>Pipa PVC 6 m  6"</t>
  </si>
  <si>
    <t>Pipa Galvanis 6 m 1/2"</t>
  </si>
  <si>
    <t>Pipa Galvanis 6 m 3/4"</t>
  </si>
  <si>
    <t>Pipa Galvanis 6 m  1"</t>
  </si>
  <si>
    <t>Pipa Galvanis 6 m  1 1/2"</t>
  </si>
  <si>
    <t>Pipa Galvanis 6 m  2"</t>
  </si>
  <si>
    <t>Pipa Galvanis 6 m  2 1/2"</t>
  </si>
  <si>
    <t>Pipa Galvanis 6 m  3"</t>
  </si>
  <si>
    <t>Pipa Galvanis 6 m  4"</t>
  </si>
  <si>
    <t>Pipa Galvanis 6 m  6"</t>
  </si>
  <si>
    <t>Pipa Galvanis 6 m  8"</t>
  </si>
  <si>
    <t>waterstop pvc lebar 150 mm</t>
  </si>
  <si>
    <t>waterstop pvc lebar 200 mm</t>
  </si>
  <si>
    <t>waterstop pvc lebar 320 mm</t>
  </si>
  <si>
    <t>ALAT-ALAT KONSTRUKSI BANGUNAN</t>
  </si>
  <si>
    <t>Concrete Mixer</t>
  </si>
  <si>
    <t>Jam</t>
  </si>
  <si>
    <t>Concrete Vibrator</t>
  </si>
  <si>
    <t>Mesin Genset</t>
  </si>
  <si>
    <t>Mesin Las</t>
  </si>
  <si>
    <t>Water pump</t>
  </si>
  <si>
    <t>Truck Bak Terbuka</t>
  </si>
  <si>
    <t>Truk tiga suku</t>
  </si>
  <si>
    <t>trip</t>
  </si>
  <si>
    <t>Mobil crane</t>
  </si>
  <si>
    <t>jam</t>
  </si>
  <si>
    <t>Crane katrol</t>
  </si>
  <si>
    <t>Scaffolding</t>
  </si>
  <si>
    <t>Excavator Drop Hammer Kap. 1,5 - 2 T</t>
  </si>
  <si>
    <t>Truck Compactor Kap. 10 m³</t>
  </si>
  <si>
    <t>Truck Compactor Kap. 6 m³</t>
  </si>
  <si>
    <t>EXCAVATOR 80-140 HP</t>
  </si>
  <si>
    <t>BULLDOZER 100-150 HP</t>
  </si>
  <si>
    <t>MOTOR GRADER &gt;100 HP</t>
  </si>
  <si>
    <t>Vibratory Roller 5-8 T</t>
  </si>
  <si>
    <t>Water Tanker 3000-4500 L</t>
  </si>
  <si>
    <t>Stamper Kodok</t>
  </si>
  <si>
    <t>Baby Vibrator Roller</t>
  </si>
  <si>
    <t>Bulldozer 100-150 Hp</t>
  </si>
  <si>
    <t>(E.04)</t>
  </si>
  <si>
    <t>Dump Truk Hino Dutra</t>
  </si>
  <si>
    <t>(E.09)</t>
  </si>
  <si>
    <t>Excavator Komatsu PC210-10M0</t>
  </si>
  <si>
    <t>(E.10)</t>
  </si>
  <si>
    <t>Motor Grader &gt;100 Hp</t>
  </si>
  <si>
    <t>(E.13)</t>
  </si>
  <si>
    <t>(E.19)</t>
  </si>
  <si>
    <t>(E.23)</t>
  </si>
  <si>
    <t>(E.25)</t>
  </si>
  <si>
    <t>BABY VIBRATOR ROLLER</t>
  </si>
  <si>
    <t>Generator CATERPILAR C15 DE550E0 550kVA</t>
  </si>
  <si>
    <t>Generator CATERPILAR C15 SOUND ATTENUATED ENCLOSURES 50 AND 60 Hz</t>
  </si>
  <si>
    <t>Bahan Pemasangan Pipa Distribusi Air Bersih dan Air Limbah</t>
  </si>
  <si>
    <t>PVC Pipes SNI S-12,5 (Air Minum) dia 300mm</t>
  </si>
  <si>
    <t>PVC Pipes SNI S-12,5 (Air Minum) dia 250mm</t>
  </si>
  <si>
    <t>PVC Pipes SNI S-12,5 (Air Minum) dia 200mm</t>
  </si>
  <si>
    <t>PVC Pipes SNI S-12,5 (Air Minum) dia 160mm</t>
  </si>
  <si>
    <t>PVC Pipes SNI S-12,5 (Air Minum) dia 110mm</t>
  </si>
  <si>
    <t>PVC Pipes SNI S-12,5 (Air Minum) dia 90mm</t>
  </si>
  <si>
    <t>PVC Pipes SNI S-12,5 (Air Minum) dia 63mm</t>
  </si>
  <si>
    <t>PVC Pipes SNI 06-0162 (Limbah) dia. 12"</t>
  </si>
  <si>
    <t>PVC Pipes SNI 06-0162 (Limbah) dia. 10"</t>
  </si>
  <si>
    <t>PVC Pipes SNI 06-0162 (Limbah) dia. 8"</t>
  </si>
  <si>
    <t>PVC Pipes SNI 06-0162 (Limbah) dia. 6"</t>
  </si>
  <si>
    <t>PVC Pipes SNI 06-0162 (Limbah) dia. 4"</t>
  </si>
  <si>
    <t>Tee wye All Socket 8"(Limbah)</t>
  </si>
  <si>
    <t>Tee wye All Socket 6"(Limbah)</t>
  </si>
  <si>
    <t>Tee wye All Socket 4"(Limbah)</t>
  </si>
  <si>
    <t>Solvent Cement</t>
  </si>
  <si>
    <t>Klg</t>
  </si>
  <si>
    <t>Bend All Socket 315 x 90 SNI S-12,5</t>
  </si>
  <si>
    <t>Bend All Socket 250 x 90 SNI S-12,5</t>
  </si>
  <si>
    <t>Bend All Socket 200 x 90 SNI S-12,5</t>
  </si>
  <si>
    <t>Bend All Socket 160 x 90 SNI S-12,5</t>
  </si>
  <si>
    <t>Bend All Socket 110 x 90  SNI S-12,5</t>
  </si>
  <si>
    <t>Bend All Socket 90 x 90 SNI S-12,5</t>
  </si>
  <si>
    <t>Ellbow 8" x 90 (Limbah)</t>
  </si>
  <si>
    <t>Ellbow 6" x 90 (Limbah)</t>
  </si>
  <si>
    <t>Ellbow 4" x 45 (Limbah)</t>
  </si>
  <si>
    <t>Ellbow 4" x 90 (Limbah)</t>
  </si>
  <si>
    <t>Bend All Socket 8" x 45(limbah)</t>
  </si>
  <si>
    <t>Bend All Socket 6" x 45(limbah)</t>
  </si>
  <si>
    <t>Bend All Socket 4" x 45(limbah)</t>
  </si>
  <si>
    <t>R-Shock 8"x6" (Limbah)</t>
  </si>
  <si>
    <t>R-Shock 6"x4" (Limbah)</t>
  </si>
  <si>
    <t>All Socket Tee 160x160x160 mm</t>
  </si>
  <si>
    <t>All Socket Tee 160x110x160 mm</t>
  </si>
  <si>
    <t>All Socket Tee 160x90x160 mm</t>
  </si>
  <si>
    <t>All Socket Tee 110x110x110 mm</t>
  </si>
  <si>
    <t>All Socket Tee 110x90x110 mm</t>
  </si>
  <si>
    <t>All Socket Tee 90x90x90 mm</t>
  </si>
  <si>
    <t>Flange Socket</t>
  </si>
  <si>
    <t>12'</t>
  </si>
  <si>
    <t>10"</t>
  </si>
  <si>
    <t>8"</t>
  </si>
  <si>
    <t>6"</t>
  </si>
  <si>
    <t>4"</t>
  </si>
  <si>
    <t>3"</t>
  </si>
  <si>
    <t>Gate Valve</t>
  </si>
  <si>
    <t>12"</t>
  </si>
  <si>
    <t>Reducing Socket</t>
  </si>
  <si>
    <t>160x110</t>
  </si>
  <si>
    <t>110x90</t>
  </si>
  <si>
    <t>Collar Ø 90mm</t>
  </si>
  <si>
    <t>Collar Ø 110mm</t>
  </si>
  <si>
    <t>Collar Ø 160mm</t>
  </si>
  <si>
    <t>Collar Ø 200 x 205mm</t>
  </si>
  <si>
    <t>Collar Ø 250 x 265mm</t>
  </si>
  <si>
    <t>Collar Ø 300 x 325mm</t>
  </si>
  <si>
    <t>Rubber Packing</t>
  </si>
  <si>
    <t>3mm</t>
  </si>
  <si>
    <t>Bolt &amp; Nut</t>
  </si>
  <si>
    <t>5/8x3"</t>
  </si>
  <si>
    <t>3/4x6"</t>
  </si>
  <si>
    <t>5/8x16"</t>
  </si>
  <si>
    <t>Pig Busa</t>
  </si>
  <si>
    <t>Valve Cover A</t>
  </si>
  <si>
    <t>Valve  Cover CI</t>
  </si>
  <si>
    <t xml:space="preserve">Elbow </t>
  </si>
  <si>
    <t>160mm</t>
  </si>
  <si>
    <t>110mm</t>
  </si>
  <si>
    <t>90mm</t>
  </si>
  <si>
    <t>63mm</t>
  </si>
  <si>
    <t>Cup PVC</t>
  </si>
  <si>
    <t>Single air valve</t>
  </si>
  <si>
    <t>2"</t>
  </si>
  <si>
    <t>Double air valve</t>
  </si>
  <si>
    <t>Pipa GIP (sarungan)</t>
  </si>
  <si>
    <t>Pipa GIP (crosing jalan)</t>
  </si>
  <si>
    <t>3/4"</t>
  </si>
  <si>
    <t>PERALATAN PLUMBING</t>
  </si>
  <si>
    <t>Biaya Peralatan Pengeboran</t>
  </si>
  <si>
    <t xml:space="preserve">Selang kompresor </t>
  </si>
  <si>
    <t>Air compresor 5 HP + aseoris</t>
  </si>
  <si>
    <t>Pompa air setara SANYO Ph 100</t>
  </si>
  <si>
    <t>Tabung kompresor</t>
  </si>
  <si>
    <t>Peralatan potong pipa T2/mekanik / cilindersaw</t>
  </si>
  <si>
    <t>Sewa Pompa Submersible 3m3/h</t>
  </si>
  <si>
    <t>Sewa Genset 1500 watt</t>
  </si>
  <si>
    <t>HDPE PIPES PE 100 SDR 17 (PN 10)</t>
  </si>
  <si>
    <t xml:space="preserve">Pipa HDPE </t>
  </si>
  <si>
    <t>Pipa HDPE dia 3/4"</t>
  </si>
  <si>
    <t>Pipa HDPE dia 1/2"</t>
  </si>
  <si>
    <t>HDPE Spigot Tee dia. 4" x 4"</t>
  </si>
  <si>
    <t>HDPE Spigot Tee dia. 4" x 3"</t>
  </si>
  <si>
    <t>HDPE Spigot Tee dia. 3" x 3"</t>
  </si>
  <si>
    <t>HDPE Spigot Tee dia. 3" x 2"</t>
  </si>
  <si>
    <t>HDPE Spigot Tee dia. 2" x 2"</t>
  </si>
  <si>
    <t>HDPE Spigot Reducer dia. 3" x 2"</t>
  </si>
  <si>
    <t>HDPE Spigot Reducer dia. 4" x 3"</t>
  </si>
  <si>
    <t>HDPE Spigot Bend dia. 4" x 90°</t>
  </si>
  <si>
    <t>HDPE Spigot Bend dia. 3" x 90°</t>
  </si>
  <si>
    <t>HDPE Spigot Bend dia. 2" x 90°</t>
  </si>
  <si>
    <t>HDPE End Cap dia. 2"</t>
  </si>
  <si>
    <t>HDPE End Cap dia. 3"</t>
  </si>
  <si>
    <t>HDPE End Cap dia. 4"</t>
  </si>
  <si>
    <t>HDPE straight coupler dia. 2"</t>
  </si>
  <si>
    <t>HDPE straight coupler dia. 3"</t>
  </si>
  <si>
    <t>HDPE straight coupler dia. 4"</t>
  </si>
  <si>
    <t>HDPE Clamp Sadle dia. 160mm x 1"</t>
  </si>
  <si>
    <t>HDPE Clamp Sadle dia. 110mm x 1"</t>
  </si>
  <si>
    <t>HDPE Clamp Sadle dia. 90mm x 1"</t>
  </si>
  <si>
    <t>HDPE Clamp Sadle dia. 63mm x 1"</t>
  </si>
  <si>
    <t>HDPE Clamp Sadle dia. 110mm x 1/2</t>
  </si>
  <si>
    <t>HDPE Clamp Sadle dia. 90mm x 1/2</t>
  </si>
  <si>
    <t>HDPE Clamp Sadle dia. 63mm x 1/2</t>
  </si>
  <si>
    <t>HDPE Female thread adaptor 20 x 1/2 "</t>
  </si>
  <si>
    <t>HDPE Female Elbow Compressed 25mm x 3/4"</t>
  </si>
  <si>
    <t>HDPE Female adaptor  Coupling 25 x 3/4"</t>
  </si>
  <si>
    <t>Ferrule tapping 25mm x 1 "</t>
  </si>
  <si>
    <t>HDPE Male thread elbow 25 x 3/4 "</t>
  </si>
  <si>
    <t>HDPE Double Male thread elbow 20 x 1/2 "</t>
  </si>
  <si>
    <t>Angle Lockable Valve Brass 25mmx3/4"</t>
  </si>
  <si>
    <t>Barel Nipple GIP 3/4"</t>
  </si>
  <si>
    <t>Meter Coupling Brass 3/4"x1/2"</t>
  </si>
  <si>
    <t>Reducing Bush GIP 3/4"x1/2"</t>
  </si>
  <si>
    <t>Socket GIP 3/4"</t>
  </si>
  <si>
    <t>Box Meteran BUGATTI</t>
  </si>
  <si>
    <t>Meteran Air Ø 1/2" ITRON</t>
  </si>
  <si>
    <t>Plat  NPA</t>
  </si>
  <si>
    <t>Segel Coupling</t>
  </si>
  <si>
    <t>Sreewed Gate Valve 1/2"</t>
  </si>
  <si>
    <t>Bahan PemuatanTangki filter dan Aerator</t>
  </si>
  <si>
    <t xml:space="preserve"> Plate steel t=6 mm, 4' x 8'</t>
  </si>
  <si>
    <t xml:space="preserve"> Plate steel t=8 mm, 4' x 8'</t>
  </si>
  <si>
    <t xml:space="preserve"> Disc end lengkung t=8mm</t>
  </si>
  <si>
    <t xml:space="preserve"> Flange steel Ø 600mm</t>
  </si>
  <si>
    <t xml:space="preserve"> Blind flange steel Ø 600mm</t>
  </si>
  <si>
    <t xml:space="preserve"> Gate valve Ø 4"</t>
  </si>
  <si>
    <t xml:space="preserve"> Flange steel Ø 4"</t>
  </si>
  <si>
    <t xml:space="preserve"> Flange steel Ø 300mm</t>
  </si>
  <si>
    <t xml:space="preserve"> Bend steel Ø 3" x 90o</t>
  </si>
  <si>
    <t xml:space="preserve"> Tee steel Ø 3" x 90o</t>
  </si>
  <si>
    <t xml:space="preserve"> Pipa steel Ø 600mm</t>
  </si>
  <si>
    <t xml:space="preserve"> Pipa steel Ø 3"mm t=4,05mm</t>
  </si>
  <si>
    <t xml:space="preserve"> Profil WF.125.125.5.7-12</t>
  </si>
  <si>
    <t xml:space="preserve"> Double air valve Ø 3"</t>
  </si>
  <si>
    <t xml:space="preserve"> Manometer</t>
  </si>
  <si>
    <t xml:space="preserve"> Nozel filter</t>
  </si>
  <si>
    <t xml:space="preserve"> Pasir kwarsa 0.1 - 0.2 cm</t>
  </si>
  <si>
    <t xml:space="preserve"> Pasir kwarsa 0.2 - 0.4 cm</t>
  </si>
  <si>
    <t xml:space="preserve"> Batu gravel 0.5 -1.0 cm</t>
  </si>
  <si>
    <t xml:space="preserve"> Batu gravel 3.0 -5.0 cm</t>
  </si>
  <si>
    <t xml:space="preserve"> Ruber packing t=3mm</t>
  </si>
  <si>
    <t xml:space="preserve"> Bolt &amp; Nut 5/8 x 3"</t>
  </si>
  <si>
    <t xml:space="preserve"> Bolt &amp; Nut 1" x 14"</t>
  </si>
  <si>
    <t xml:space="preserve"> Angker bolt &amp; Nut 3/4 x 16" steel</t>
  </si>
  <si>
    <t xml:space="preserve"> Tiang Wencis</t>
  </si>
  <si>
    <t xml:space="preserve"> Air compresor 3 HP Gasoline (KW1300351)</t>
  </si>
  <si>
    <t>BAHAN PLAMBING &amp; FIRE HYDRANT, DAN GAS MEDIS</t>
  </si>
  <si>
    <t>Pipa PPR PN20 ø 20 mm</t>
  </si>
  <si>
    <t>Pipa PPR PN20 ø 32 mm</t>
  </si>
  <si>
    <t>Pipa PPR PN20 ø 50 mm</t>
  </si>
  <si>
    <t>Pipa PPR PN20 ø 90 mm</t>
  </si>
  <si>
    <t>Pipa GSP MS ø 20 mm</t>
  </si>
  <si>
    <t>Pipa GSP MS ø 25 mm</t>
  </si>
  <si>
    <t>Pipa GSP MS ø 50 mm</t>
  </si>
  <si>
    <t>Pipa GSP MS ø 65 mm</t>
  </si>
  <si>
    <t>Pipa GSP MS ø 100 mm</t>
  </si>
  <si>
    <t>Pipa GSP MS ø 150 mm</t>
  </si>
  <si>
    <t>Pipa BS Sch 40 ø 25 mm</t>
  </si>
  <si>
    <t>Pipa BS Sch 40 ø 50 mm</t>
  </si>
  <si>
    <t>Pipa BS Sch 40 ø 65 mm</t>
  </si>
  <si>
    <t>Pipa BS Sch 40 ø 80 mm</t>
  </si>
  <si>
    <t>Pipa BS Sch 40 ø 100 mm</t>
  </si>
  <si>
    <t>Pipa BS Sch 40 ø 125 mm</t>
  </si>
  <si>
    <t>Pipa BS Sch 40 ø 150 mm</t>
  </si>
  <si>
    <t>Pipa BS Sch 40 ø 200 mm</t>
  </si>
  <si>
    <t>Pipa Tembaga ASTM B-819 ø 2⅛"</t>
  </si>
  <si>
    <t>Pipa Tembaga ASTM B-819 ø 1⅝"</t>
  </si>
  <si>
    <t>Pipa Tembaga ASTM B-819 ø 1⅜"</t>
  </si>
  <si>
    <t>Pipa Tembaga ASTM B-819 ø 1¼"</t>
  </si>
  <si>
    <t>Pipa Tembaga ASTM B-819 ø 1⅛"</t>
  </si>
  <si>
    <t>Pipa Tembaga ASTM B-819 ø 1"</t>
  </si>
  <si>
    <t>Pipa Tembaga ASTM B-819 ø ⅞"</t>
  </si>
  <si>
    <t>Pipa Tembaga ASTM B-819 ø ¾"</t>
  </si>
  <si>
    <t>Pipa Tembaga ASTM B-819 ø ⅝"</t>
  </si>
  <si>
    <t>Pipa Tembaga ASTM B-819 ø ½"</t>
  </si>
  <si>
    <t>Pipa Tembaga ASTM B-819 ø ⅜"</t>
  </si>
  <si>
    <t>Soch Tembaga  2 1/8 "</t>
  </si>
  <si>
    <t>Soch Tembaga  1 5/8 "</t>
  </si>
  <si>
    <t>Soch Tembaga  1 3/8 "</t>
  </si>
  <si>
    <t>Soch Tembaga  1 1/8 "</t>
  </si>
  <si>
    <t>Soch Tembaga  7/8 "</t>
  </si>
  <si>
    <t>Soch Tembaga  3/4 "</t>
  </si>
  <si>
    <t>Soch Tembaga  1/2 "</t>
  </si>
  <si>
    <t>Soch Tembaga  3/8 "</t>
  </si>
  <si>
    <t>Tee Tembaga 2 1/8 "</t>
  </si>
  <si>
    <t>Tee Tembaga 1 5/8 "</t>
  </si>
  <si>
    <t>Tee Tembaga 1 3/8 "</t>
  </si>
  <si>
    <t>Tee Tembaga 1 1/8 "</t>
  </si>
  <si>
    <t>Tee Tembaga 7/8 "</t>
  </si>
  <si>
    <t>Tee Tembaga 3/4 "</t>
  </si>
  <si>
    <t>Tee Tembaga 1/2 "</t>
  </si>
  <si>
    <t>Tee Tembaga 3/8 "</t>
  </si>
  <si>
    <t>Elbow Tembaga 2 1/8 "</t>
  </si>
  <si>
    <t>Elbow Tembaga 1 5/8 "</t>
  </si>
  <si>
    <t>Elbow Tembaga 1 3/8 "</t>
  </si>
  <si>
    <t>Elbow Tembaga 1 1/8 "</t>
  </si>
  <si>
    <t>Elbow Tembaga 7/8 "</t>
  </si>
  <si>
    <t>Elbow Tembaga 3/4 "</t>
  </si>
  <si>
    <t>Elbow Tembaga 1/2 "</t>
  </si>
  <si>
    <t>Elbow Tembaga 3/8 "</t>
  </si>
  <si>
    <t>Reduser Tembaga 2 1/8 " X 1 5/8 "</t>
  </si>
  <si>
    <t>Reduser Tembaga 1 5/8 " X 1 3/8 "</t>
  </si>
  <si>
    <t>Reduser Tembaga 1 3/8 " X 1 1/8 "</t>
  </si>
  <si>
    <t>Reduser Tembaga 1 1/8 " X 7/8 "</t>
  </si>
  <si>
    <t>Reduser Tembaga 7/8 " X 3/4 "</t>
  </si>
  <si>
    <t>Reduser Tembaga 3/4 " X 1/2 "</t>
  </si>
  <si>
    <t>Reduser Tembaga 1/2 " X 3/8 "</t>
  </si>
  <si>
    <t>Kawat Las Harris</t>
  </si>
  <si>
    <t>Zone Valve Box with pressure 5 Gas (O,V,A,N.A,TA)</t>
  </si>
  <si>
    <t>Medical gas walloutlet NFPA'99</t>
  </si>
  <si>
    <t xml:space="preserve"> - Wall/console outlet quick conect O2 </t>
  </si>
  <si>
    <t xml:space="preserve"> - Wall/console outlet quick conect N2O</t>
  </si>
  <si>
    <t xml:space="preserve"> - Wall/console outlet quick conect Air </t>
  </si>
  <si>
    <t xml:space="preserve"> - Wall/console outlet quick conect T. Air </t>
  </si>
  <si>
    <t xml:space="preserve"> - Wall/console outlet quick conect VAC</t>
  </si>
  <si>
    <t xml:space="preserve"> - Wall/console outlet quick conect WAGD</t>
  </si>
  <si>
    <t>Zone Valve Box with pressure 2 Gas (O,V)</t>
  </si>
  <si>
    <t>- Gauge 0-100 psi for isolation valve</t>
  </si>
  <si>
    <t>- Gauge 0-30 hg for vac isolation valve</t>
  </si>
  <si>
    <t>Zone Valve Box with pressure 3 Gas (O,A,V)</t>
  </si>
  <si>
    <t>Digital Medical Gas Area Alarm - 2 Gas (O,V)</t>
  </si>
  <si>
    <t>- Area Alarm for IGD</t>
  </si>
  <si>
    <t>- Digital sensors for indicator display</t>
  </si>
  <si>
    <t>- True Digital LED read-out with red 'alarm',</t>
  </si>
  <si>
    <t>Digital Medical Gas Area Alarm - 3 Gas (O,A,V)</t>
  </si>
  <si>
    <t>Digital Medical Gas Area Alarm - 4 Gas (O,A,V,N)</t>
  </si>
  <si>
    <t>Digital Medical Gas Area Alarm - 4 Gas (O,N,A,V)</t>
  </si>
  <si>
    <t>Digital Medical Gas Area Alarm - 5 Gas (O,N,A,TA,V)</t>
  </si>
  <si>
    <t xml:space="preserve"> - Wall/console outlet  quick conect O2 </t>
  </si>
  <si>
    <t xml:space="preserve"> - Wall/console outlet  quick conect N2O</t>
  </si>
  <si>
    <t xml:space="preserve"> - Wall/console outlet  quick conect Air </t>
  </si>
  <si>
    <t xml:space="preserve"> - Wall/console outlet  quick conect T.Air</t>
  </si>
  <si>
    <t xml:space="preserve"> - Wall/console outlet  quick conect VAC</t>
  </si>
  <si>
    <t xml:space="preserve"> - Wall/console outlet  quick conect WAGD</t>
  </si>
  <si>
    <t>Zone Valve Box with pressure 5 Gas (O,A,TA,N,V)</t>
  </si>
  <si>
    <t>Flowmeter 15 Lpm  for Adult</t>
  </si>
  <si>
    <t>Flowmeter 15 Lpm for Paediatric</t>
  </si>
  <si>
    <t>Vaccum regulator 3 mode analog/digital:</t>
  </si>
  <si>
    <t>Digital Manifold Oxygen fully automatic NFPA'99</t>
  </si>
  <si>
    <t>Digital Manifold Nitous Oxide fully automatic 2 line NFPA'99</t>
  </si>
  <si>
    <t>Medical Vacuum Pump System ( VAC )  NFPA '99</t>
  </si>
  <si>
    <t>Medical Air System (Air) NFPA '99 complain build up SAS 02D-80</t>
  </si>
  <si>
    <t>Stop Kran ø ¾"</t>
  </si>
  <si>
    <t>WLC</t>
  </si>
  <si>
    <t>Gate valve 16 K ø 200 mm</t>
  </si>
  <si>
    <t>Gate valve 16 K ø 150 mm</t>
  </si>
  <si>
    <t>Gate valve 16 K ø 125 mm</t>
  </si>
  <si>
    <t>Gate valve 16 K ø 100 mm</t>
  </si>
  <si>
    <t>Gate valve 16 K ø 75 mm</t>
  </si>
  <si>
    <t>Gate valve 16 K ø 65 mm</t>
  </si>
  <si>
    <t>Gate valve 16 K ø 50 mm</t>
  </si>
  <si>
    <t>Gate valve 16 K ø 32 mm</t>
  </si>
  <si>
    <t>Gate valve 16 K ø 25 mm</t>
  </si>
  <si>
    <t>Gate valve 10 K ø 100 mm</t>
  </si>
  <si>
    <t>Gate valve 10 K ø 50 mm</t>
  </si>
  <si>
    <t>Gate valve 10 K ø 25 mm</t>
  </si>
  <si>
    <t>Foot Valve Ø 150 mm</t>
  </si>
  <si>
    <t>Foot Valve Ø 50 mm</t>
  </si>
  <si>
    <t>Clean Out (CO) ø 150 mm</t>
  </si>
  <si>
    <t>Clean Out (CO) ø 100 mm</t>
  </si>
  <si>
    <t>Clean Out (CO) ø 50 mm</t>
  </si>
  <si>
    <t>Air vent valve ø 50 mm</t>
  </si>
  <si>
    <t>Extinguisher Powder 5 Kg</t>
  </si>
  <si>
    <t>Tangki Air Atas Fiberglass Kapasitas 2 M³</t>
  </si>
  <si>
    <t>Pompa Transfer 3 Kw + Accessories</t>
  </si>
  <si>
    <t>Flexsible Connection 16 K  Flange Ø 150 mm</t>
  </si>
  <si>
    <t>Flexsible Connection 16 K  Flange Ø 125 mm</t>
  </si>
  <si>
    <t>Flexsible Connection 16 K  Flange Ø 100 mm</t>
  </si>
  <si>
    <t>Flexsible Connection 16 K  Flange Ø 75 mm</t>
  </si>
  <si>
    <t>Flexsible Connection 16 K  Flange Ø 65 mm</t>
  </si>
  <si>
    <t>Flexsible Connection 16 K  Flange Ø 50 mm</t>
  </si>
  <si>
    <t>Check Valve 16 K Flange Ø 150 mm</t>
  </si>
  <si>
    <t>Check Valve 16 K Flange Ø 125 mm</t>
  </si>
  <si>
    <t>Check Valve 16 K Flange Ø 100 mm</t>
  </si>
  <si>
    <t>Check Valve 16 K Flange Ø 75 mm</t>
  </si>
  <si>
    <t>Check Valve 16 K Flange Ø 65 mm</t>
  </si>
  <si>
    <t>Check Valve 16 K Flange Ø 50 mm</t>
  </si>
  <si>
    <t>Strainer 16 K ø 150 mm</t>
  </si>
  <si>
    <t>Strainer 16 K ø 50 mm</t>
  </si>
  <si>
    <t>Flexibel Joint ø 150 mm</t>
  </si>
  <si>
    <t>Flexibel Joint ø 50 mm</t>
  </si>
  <si>
    <t>Pressure gauge</t>
  </si>
  <si>
    <t>Flow meter</t>
  </si>
  <si>
    <t>Automatic air vent</t>
  </si>
  <si>
    <t>Safety valve</t>
  </si>
  <si>
    <t>Header Pipe 10" BS sch 40</t>
  </si>
  <si>
    <t>Pompa Transfer Air Bersih</t>
  </si>
  <si>
    <t>Water Level Control (WLC)</t>
  </si>
  <si>
    <t>Booster Pump</t>
  </si>
  <si>
    <t>Sump Pit Pump</t>
  </si>
  <si>
    <t>Electric Hydrant Pump</t>
  </si>
  <si>
    <t>Diesel Hydrant Pump</t>
  </si>
  <si>
    <t>Jockey Pump</t>
  </si>
  <si>
    <t>Pressure Tank 1.000 Liter</t>
  </si>
  <si>
    <t>Outdoor Hydrant Box</t>
  </si>
  <si>
    <t>Indoor Hydrant Box</t>
  </si>
  <si>
    <t>Hydrant Pillar One Way</t>
  </si>
  <si>
    <t>Hydrant Pillar Two Way</t>
  </si>
  <si>
    <t>Siamese Connection</t>
  </si>
  <si>
    <t>BCV branch control valve/pressure reducer valve</t>
  </si>
  <si>
    <t>Head Sprinkler</t>
  </si>
  <si>
    <t>Fire Extinuisher Dry Powder Kap. 6 kg</t>
  </si>
  <si>
    <t>Fire Extinuisher Carbon Dioxida Kap. 25 kg</t>
  </si>
  <si>
    <t>Box hose rack</t>
  </si>
  <si>
    <t>Trolley</t>
  </si>
  <si>
    <t>Flow Swich</t>
  </si>
  <si>
    <t>BAHAN FIRE ALARM</t>
  </si>
  <si>
    <t>Panel Master Control Fire Alarm 2 LOOP</t>
  </si>
  <si>
    <t>Main Distribution Frame (MDF) Fire Alarm</t>
  </si>
  <si>
    <t>Terminal Box Fire Alarm (TBFA) + module detector</t>
  </si>
  <si>
    <t>TBIK + module detector</t>
  </si>
  <si>
    <t>Monitor Zone Module</t>
  </si>
  <si>
    <t>Monitor Control Module</t>
  </si>
  <si>
    <t>Monitor Flow Switch</t>
  </si>
  <si>
    <t>Graphic monitor c/w printer / Softwer</t>
  </si>
  <si>
    <t>Alarm printer</t>
  </si>
  <si>
    <t>Annunciator (type LCD)</t>
  </si>
  <si>
    <t>Smoke Detector Conventional</t>
  </si>
  <si>
    <t>Smoke Detector Andressable</t>
  </si>
  <si>
    <t>Heat Detector Conventional</t>
  </si>
  <si>
    <t>Heat Detector Andressable</t>
  </si>
  <si>
    <t>Manual push button</t>
  </si>
  <si>
    <t>Indicator Lamp</t>
  </si>
  <si>
    <t>Kabel AWG 2 Pair</t>
  </si>
  <si>
    <t>Kabel AWG 18</t>
  </si>
  <si>
    <t>Kabel AWG 16</t>
  </si>
  <si>
    <t>BAHAN SOUND SYSTEM</t>
  </si>
  <si>
    <t>Main Distribution Frame (MDF) Sound System</t>
  </si>
  <si>
    <t>Power amplifier 1000 W</t>
  </si>
  <si>
    <t>Power amplifier 1 x 120 W</t>
  </si>
  <si>
    <t>Power amplifier 100W</t>
  </si>
  <si>
    <t>Mixer pre-amplifier  / contoller</t>
  </si>
  <si>
    <t>Microphone / Paging</t>
  </si>
  <si>
    <t>Zona Sellector 5 Chanel</t>
  </si>
  <si>
    <t>Mixer pre amplifier  / contoller</t>
  </si>
  <si>
    <t>Automatic emergency switch / Router</t>
  </si>
  <si>
    <t>AM / FM tuner</t>
  </si>
  <si>
    <t>DVD player</t>
  </si>
  <si>
    <t>Paging &amp; emergency microphone</t>
  </si>
  <si>
    <t>Rack peralatan</t>
  </si>
  <si>
    <t>Cabinet speaker 50 Watt</t>
  </si>
  <si>
    <t>Cabinet speaker 15 Watt</t>
  </si>
  <si>
    <t>Ceiling Speaker 6 Watt</t>
  </si>
  <si>
    <t>Horn Speaker 15 watt</t>
  </si>
  <si>
    <t>Volume Control</t>
  </si>
  <si>
    <t>BAHAN/PERALATAN PABX, CCTV, MATV</t>
  </si>
  <si>
    <t>PABX kapasitas 16SS.PTT / 100 ext</t>
  </si>
  <si>
    <t>PABX kapasitas 50 PTT / 75 ext</t>
  </si>
  <si>
    <t>Main Distribution Frame (MDF) Kap. 100 Pair</t>
  </si>
  <si>
    <t>UPS 220 volt - 50 Hz</t>
  </si>
  <si>
    <t>Operator console</t>
  </si>
  <si>
    <t>Billing system i/d PC + printer A4</t>
  </si>
  <si>
    <t>Kabel ITC 2 x 0,6 mm²</t>
  </si>
  <si>
    <t>Outlet Telepon</t>
  </si>
  <si>
    <t>Pesawat Telepon</t>
  </si>
  <si>
    <t xml:space="preserve">Digital video recorder (DVR) 16 channel </t>
  </si>
  <si>
    <t>Monitor TV 32" LCD</t>
  </si>
  <si>
    <t>Satelite Recorder Modulator</t>
  </si>
  <si>
    <t>Digital Modulator</t>
  </si>
  <si>
    <t>Board Amplifier</t>
  </si>
  <si>
    <t>Channel amplifier</t>
  </si>
  <si>
    <t>Parabola 6 feet</t>
  </si>
  <si>
    <t>Parabola TV cable</t>
  </si>
  <si>
    <t>Tap Off 2 way</t>
  </si>
  <si>
    <t>Tap Off 4 way</t>
  </si>
  <si>
    <t>TV LCD 32" Multi Language + Gantungan</t>
  </si>
  <si>
    <t>Splitter 8 way</t>
  </si>
  <si>
    <t>TV Outlet</t>
  </si>
  <si>
    <t>Boster</t>
  </si>
  <si>
    <t>UHF 14.5 Gain</t>
  </si>
  <si>
    <t>Power Supply</t>
  </si>
  <si>
    <t>Keyboard controller</t>
  </si>
  <si>
    <t>CCTV Type Fix Dome Indoor</t>
  </si>
  <si>
    <t>CCTV Type Fixed Outdoor</t>
  </si>
  <si>
    <t>Kabel Coaxial RG-6</t>
  </si>
  <si>
    <t>Kabel Coaxial RG-11</t>
  </si>
  <si>
    <t>BAHAN AC, LIFT DAN LAIN LAIN</t>
  </si>
  <si>
    <t>Indoor AC FCU 95.500 BTUH</t>
  </si>
  <si>
    <t>Indoor AC FCU 76.400 BTUH</t>
  </si>
  <si>
    <t>Indoor AC FCU 54.600 BTUH</t>
  </si>
  <si>
    <t>Indoor AC FCU 38.200 BTUH</t>
  </si>
  <si>
    <t>Indoor AC FCU 30.200 BTUH</t>
  </si>
  <si>
    <t>Indoor AC FCU 15.300 BTUH</t>
  </si>
  <si>
    <t>Indoor AC FCU 12.300 BTUH</t>
  </si>
  <si>
    <t>Outdoor Unit 232.000 BTUH</t>
  </si>
  <si>
    <t>Outdoor Unit 327.600 BTUH</t>
  </si>
  <si>
    <t>Outdoor Unit 354.800 BTUH</t>
  </si>
  <si>
    <t>Outdoor Unit 382.100 BTUH</t>
  </si>
  <si>
    <t>Outdoor Unit 414.600 BTUH</t>
  </si>
  <si>
    <t>Outdoor Unit 436.700 BTUH</t>
  </si>
  <si>
    <t>Outdoor Unit 443.600 BTUH</t>
  </si>
  <si>
    <t>Outdoor Unit 464.000 BTUH</t>
  </si>
  <si>
    <t>AHU 60.000 BTUH</t>
  </si>
  <si>
    <t>AHU 125.000 BTUH</t>
  </si>
  <si>
    <t>Pipa Refrigerant ø 6.35 (¼")</t>
  </si>
  <si>
    <t>Pipa Refrigerant ø 9.52 (⅜")</t>
  </si>
  <si>
    <t>Pipa Refrigerant ø 12.7 (½")</t>
  </si>
  <si>
    <t>Pipa Refrigerant ø 15.88 (⅝")</t>
  </si>
  <si>
    <t>Pipa Refrigerant ø 19.05 (¾")</t>
  </si>
  <si>
    <t>Pipa Refrigerant ø 22.22 (⅞")</t>
  </si>
  <si>
    <t>Pipa Refrigerant ø 28.58 (1⅛")</t>
  </si>
  <si>
    <t>Pipa Refrigerant ø 34.93 (1⅜")</t>
  </si>
  <si>
    <t>Pipa Refrigerant ø 41.28 (1⅝")</t>
  </si>
  <si>
    <t xml:space="preserve">Freon R-410 </t>
  </si>
  <si>
    <t>Tbg</t>
  </si>
  <si>
    <t>Drain Pan</t>
  </si>
  <si>
    <t>Support Indoor Unit</t>
  </si>
  <si>
    <t>Support Outdoor Unit</t>
  </si>
  <si>
    <t>SAD 12" x 12"</t>
  </si>
  <si>
    <t>RAG 36" x 18"</t>
  </si>
  <si>
    <t>RAG 18 x 10"</t>
  </si>
  <si>
    <t>Flexible Round Duct  ø 8"</t>
  </si>
  <si>
    <t>Flexible Connection</t>
  </si>
  <si>
    <t>AC Split Ceiling Casette 18.000 BTUH</t>
  </si>
  <si>
    <t>AC Split Ceiling Casette 27.000 BTUH</t>
  </si>
  <si>
    <t>Air Purifier</t>
  </si>
  <si>
    <t>Indoor Exhaust Fan 100 CFM</t>
  </si>
  <si>
    <t>Ceiling Fan 4"</t>
  </si>
  <si>
    <t>Supply Air Ducting Fue Duct</t>
  </si>
  <si>
    <t>Supply Air Diffuser 30 x 30</t>
  </si>
  <si>
    <t>Return Air Grille, 40 x 20</t>
  </si>
  <si>
    <t>Return Air Ducting Fue Duct, TD</t>
  </si>
  <si>
    <t>Air Fresh Ducting Fue Duct, TD</t>
  </si>
  <si>
    <t>Air Fresh Grill</t>
  </si>
  <si>
    <t>Flexible Duct 6"</t>
  </si>
  <si>
    <t>Planum Defuser</t>
  </si>
  <si>
    <t>Flexible Kanvas</t>
  </si>
  <si>
    <t>Plenum supplay</t>
  </si>
  <si>
    <t>Plenum Return</t>
  </si>
  <si>
    <t>Poly Urethane Duct (Ducting PU)</t>
  </si>
  <si>
    <t>Flendes Duct</t>
  </si>
  <si>
    <t>Support &amp; Behel</t>
  </si>
  <si>
    <t>Support &amp; Hunger AC</t>
  </si>
  <si>
    <t>KOMPONEN SUMUR BOR</t>
  </si>
  <si>
    <t xml:space="preserve"> Pipa galvanis Ø 6" Medium</t>
  </si>
  <si>
    <t xml:space="preserve"> Pipa galvanis Ø 8" Medium</t>
  </si>
  <si>
    <t xml:space="preserve"> Well screen Ø 6" (@ 10 ft) SS.</t>
  </si>
  <si>
    <t xml:space="preserve"> Reducer Ø 8" x 6".</t>
  </si>
  <si>
    <t xml:space="preserve"> Reducer Ø 6" x 4".</t>
  </si>
  <si>
    <t xml:space="preserve"> Check Valve Ø 3"</t>
  </si>
  <si>
    <t xml:space="preserve"> Pressure Gauge </t>
  </si>
  <si>
    <t xml:space="preserve"> Gate valve Ø 3"</t>
  </si>
  <si>
    <t xml:space="preserve"> Flange steel Ø 8"</t>
  </si>
  <si>
    <t xml:space="preserve"> Flange steel Ø 3"</t>
  </si>
  <si>
    <t xml:space="preserve"> Plat Uk. 6 mm x 19 mm x 6 mtr.</t>
  </si>
  <si>
    <t xml:space="preserve"> Water Meter Ø 3"</t>
  </si>
  <si>
    <t>Pompa air merek HITACHI 225ph</t>
  </si>
  <si>
    <t>Pompa air merek SHIMIZHU 230 bite</t>
  </si>
  <si>
    <t xml:space="preserve"> Submersible Pump kap. ± 10ℓ/det, motor 11 Kw 3P 380V</t>
  </si>
  <si>
    <t xml:space="preserve"> Panel, Kabel listrik NYY dan NYYHY, Kabel Tie, Kabel arus transmisi,  Box - terminal kabel, dan electroda level control</t>
  </si>
  <si>
    <t xml:space="preserve"> Pipa galvanis Ø 3"</t>
  </si>
  <si>
    <t xml:space="preserve"> Socket galvanis Ø 3"</t>
  </si>
  <si>
    <t xml:space="preserve"> Bochten galvanis Ø 3" </t>
  </si>
  <si>
    <t xml:space="preserve"> Batu kacang/gravel pack </t>
  </si>
  <si>
    <t>m³</t>
  </si>
  <si>
    <t xml:space="preserve"> Bentonite</t>
  </si>
  <si>
    <t xml:space="preserve"> Pekerjaan penyetelan mesin bor, pembuatan bak spull</t>
  </si>
  <si>
    <t xml:space="preserve"> Pengeboran dan pemasangan temporary casing  Ø 12".</t>
  </si>
  <si>
    <t xml:space="preserve"> Pemasangan konstruksi sumur</t>
  </si>
  <si>
    <t xml:space="preserve"> Penyempurnaan, pemeliharaan dan pembersihan lubang sumur,  Pemompaan uji (pumping test) termasuk step draw test, time draw down test, recovery test.</t>
  </si>
  <si>
    <t xml:space="preserve"> Pembersihan lokasi, penutupan spull bak saluran air</t>
  </si>
  <si>
    <t xml:space="preserve"> Laboratorium air</t>
  </si>
  <si>
    <t>Strorox – 100</t>
  </si>
  <si>
    <t>Harga Satuan    (Rp)</t>
  </si>
  <si>
    <t>Jumlah Harga    (Rp)</t>
  </si>
  <si>
    <t>Tukang Kayu</t>
  </si>
  <si>
    <t>JUMLAH TENAGA KERJA</t>
  </si>
  <si>
    <t>Semen Portland</t>
  </si>
  <si>
    <t>JUMLAH HARGA BAHAN</t>
  </si>
  <si>
    <t>Overhead &amp; Profit</t>
  </si>
  <si>
    <t>15% x C</t>
  </si>
  <si>
    <t xml:space="preserve">Upah Pasang </t>
  </si>
  <si>
    <t>JUMLAH HARGA ALAT</t>
  </si>
  <si>
    <t>Tukang kayu</t>
  </si>
  <si>
    <t>15% x D</t>
  </si>
  <si>
    <t>Sealant</t>
  </si>
  <si>
    <t>Tube</t>
  </si>
  <si>
    <t>A.4.2.1.11 ff</t>
  </si>
  <si>
    <t xml:space="preserve">Pemasangan 1 m' Bingkai Aluminium </t>
  </si>
  <si>
    <t xml:space="preserve">aluminium </t>
  </si>
  <si>
    <t>A.4.2.1.13</t>
  </si>
  <si>
    <t>Pemasangan 1 m2  Pintu Kaca Rangka Alumunium Ex. DAMAI ABADI Kaca 6mm</t>
  </si>
  <si>
    <t>Tukang Allumunium/Kaca</t>
  </si>
  <si>
    <t>Ambang Atas-bawah Profil (8212)</t>
  </si>
  <si>
    <t>Ambang Kanan-kiri Profil (8106K)</t>
  </si>
  <si>
    <t>Profil Kaca</t>
  </si>
  <si>
    <t>kaca 6 mm</t>
  </si>
  <si>
    <t>A.4.2.1.14</t>
  </si>
  <si>
    <t>Assesoris (perkuatan. las dll)</t>
  </si>
  <si>
    <t>Besi Hollow 40x40x2 mm</t>
  </si>
  <si>
    <t>Supl. LCS</t>
  </si>
  <si>
    <t>Memasang 1 m2 Panel Ornamen Laser Cutting Steel t=3mm Motif Melayu Rangka Hollow 40x40x2 mm</t>
  </si>
  <si>
    <t>Besi Plat t=3mm</t>
  </si>
  <si>
    <t>50%xrangka</t>
  </si>
  <si>
    <t>upah Laser Catting</t>
  </si>
  <si>
    <t xml:space="preserve">LED Strip </t>
  </si>
  <si>
    <t>A.4.4.3.36 J</t>
  </si>
  <si>
    <t>Pemasangan 1m2 lantai keramik ukuran 60x60 cm Granito</t>
  </si>
  <si>
    <t>Granito Keramik 60x60 cm</t>
  </si>
  <si>
    <t>Lem</t>
  </si>
  <si>
    <t>A.4.4.3.59 A</t>
  </si>
  <si>
    <t>Pemasangan 1 m2 lantai Vinyl 229x1220x2 mm Dry Back Warna Nature 2mm</t>
  </si>
  <si>
    <t>Vinyl 2 mm</t>
  </si>
  <si>
    <t>A.4.4.3.59 B</t>
  </si>
  <si>
    <t>Pemasangan 1 m2 lantai Vinyl 229x1220x3 mm Dry Back Warna Nature 3mm</t>
  </si>
  <si>
    <t>Vinyl 3 mm</t>
  </si>
  <si>
    <t>A.4.5.1.7</t>
  </si>
  <si>
    <t>Pemasangan 1 m2 langit-langit gypsum board ukuran (120 x 240) cm tebal 9 mm</t>
  </si>
  <si>
    <t>Gypsum board</t>
  </si>
  <si>
    <t>A.4.5.2.7 A</t>
  </si>
  <si>
    <t>Pemasangan 1 m2 Polycarbonat</t>
  </si>
  <si>
    <t>Polycarbonat</t>
  </si>
  <si>
    <t>Paku Sekrup</t>
  </si>
  <si>
    <t>A.4.6.1.23 G</t>
  </si>
  <si>
    <t>Pemasangan 1 m2 Dinding Partisi Lapis HPL Multiplek 18mm</t>
  </si>
  <si>
    <t>Multiplek 18mm</t>
  </si>
  <si>
    <t>A.4.6.1.23 H</t>
  </si>
  <si>
    <t>A.4.6.1.23 L</t>
  </si>
  <si>
    <t>Pemasangan 1 m2 WPC</t>
  </si>
  <si>
    <t>WPC</t>
  </si>
  <si>
    <t>Tukang cat</t>
  </si>
  <si>
    <t>A.4.7.1.10 K</t>
  </si>
  <si>
    <t>Pengecatan 1 m2 tembok baru Waterproof exterior (1 lps Plamur, 1 lps cat dasar, 2 lps cat penutup) JOTUN JOTASHIELD</t>
  </si>
  <si>
    <t>Cat dasar JOTASHIELD PRIMER</t>
  </si>
  <si>
    <t>Cat penutup JOTUN JOTASHILED</t>
  </si>
  <si>
    <t>1kg NO DROP untuk 2m2 teoritis</t>
  </si>
  <si>
    <t>A.5.1.1.4</t>
  </si>
  <si>
    <t>Pemasangan 1 buah urinoir AER</t>
  </si>
  <si>
    <t>Urinoir ER</t>
  </si>
  <si>
    <t>30%x urinoir</t>
  </si>
  <si>
    <t>PK Supl. 4 D</t>
  </si>
  <si>
    <t xml:space="preserve">Pasang 1 Lampu LED Strip </t>
  </si>
  <si>
    <t>Upah Pasang</t>
  </si>
  <si>
    <t>Pekerjaan Pemasangan Polikarbonat</t>
  </si>
  <si>
    <t>A.4.6.1.23 G1</t>
  </si>
  <si>
    <t>Pemasangan 1 m2 Lemari Partisi Lapis HPL Multiplek 18mm</t>
  </si>
  <si>
    <t>`</t>
  </si>
  <si>
    <t>Pekerjaan Pemasangan Kusen Aluminium</t>
  </si>
  <si>
    <t>Pekerjaan Pemasangan Daun Pintu Aluminium</t>
  </si>
  <si>
    <t>Pekerjaan Ruang Kabag Fasilitasi</t>
  </si>
  <si>
    <t>Pekerjaan Ruang Fasilitasi  (Pengawasan, Fasilitasi &amp; Penganggaran)</t>
  </si>
  <si>
    <t>ttk</t>
  </si>
  <si>
    <t>Konsultan Perencanaan Rehabilitasi Gedung Sekretariat</t>
  </si>
  <si>
    <t>VOLUME BACKUP</t>
  </si>
  <si>
    <t xml:space="preserve">ANALISA PERKIRAAN </t>
  </si>
  <si>
    <t>HPL</t>
  </si>
  <si>
    <t>BILL OF QUANTITY</t>
  </si>
  <si>
    <t>cat duco</t>
  </si>
  <si>
    <t>HDF</t>
  </si>
  <si>
    <t xml:space="preserve">Pemasangan 1 m2 HDF </t>
  </si>
  <si>
    <t xml:space="preserve">Pemasangan 1 m2 Roller blinds </t>
  </si>
  <si>
    <t xml:space="preserve">roler blinds </t>
  </si>
  <si>
    <t>Pekerjaan Pemasangan Motion Sensor Pintu + Rel dan Mesin</t>
  </si>
  <si>
    <t>ANALISA HARGA SATUAN PEKERJAAN</t>
  </si>
  <si>
    <t>A.4.2.1.20</t>
  </si>
  <si>
    <t>Tukang Besi</t>
  </si>
  <si>
    <t>Rangka metal hollow 40.40.2 mm</t>
  </si>
  <si>
    <t>M1</t>
  </si>
  <si>
    <t>A.4.2.1.21</t>
  </si>
  <si>
    <t>Pemasangan 1 m2 rangka besi hollow 40.40.2 mm modul (60x60) cm</t>
  </si>
  <si>
    <t>A.4.6.1.23 E</t>
  </si>
  <si>
    <t>Pemasangan 1 m2 Dinding Tripleks T = 9 mm</t>
  </si>
  <si>
    <t>Tripleks T = 9mm</t>
  </si>
  <si>
    <t>lembar</t>
  </si>
  <si>
    <t>Sekrup</t>
  </si>
  <si>
    <t>A.4.6.1.23 F</t>
  </si>
  <si>
    <t>Pemasangan 1 m2 Dinding Pemisah Multiplek 12mm</t>
  </si>
  <si>
    <t>Multiplek 12mm</t>
  </si>
  <si>
    <t>A.4.6.1.23 J</t>
  </si>
  <si>
    <t>Pemasangan 1 m2 rangka kayu modul (60x120) cm untuk partisi</t>
  </si>
  <si>
    <t>Kayu Kelas III</t>
  </si>
  <si>
    <t>Assesoris (paku, lem, dll)</t>
  </si>
  <si>
    <t>MDF</t>
  </si>
  <si>
    <t>Pekerjaan Pemasangan Rangka Kayu</t>
  </si>
  <si>
    <t>Pekerjaan Pemasangan Multipleks</t>
  </si>
  <si>
    <t>Pekerjaan Pemasangan HPL</t>
  </si>
  <si>
    <t xml:space="preserve">Pemasangan 1 m2 HPL TACO </t>
  </si>
  <si>
    <t xml:space="preserve">HPL TACO </t>
  </si>
  <si>
    <t>B10</t>
  </si>
  <si>
    <t xml:space="preserve">Pekerjaan Kanopi </t>
  </si>
  <si>
    <t>Pekerjaan Pemasangan Plat 5mm Fin. Cat Warna Hitam</t>
  </si>
  <si>
    <t>A.4.2.1.21A</t>
  </si>
  <si>
    <t>Pemasangan 1 m2 Plat Besi 5mm Fin Cat hitam</t>
  </si>
  <si>
    <t>Plat Besi 5mm</t>
  </si>
  <si>
    <t>Cat Menie Besi</t>
  </si>
  <si>
    <t xml:space="preserve">Cat Minyak </t>
  </si>
  <si>
    <t>Pekerjaan Toilet dan Janitor</t>
  </si>
  <si>
    <t>Total</t>
  </si>
  <si>
    <t>Terbilang : Empat Milyar Rupiah.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</si>
</sst>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4">
    <numFmt numFmtId="41" formatCode="_-* #,##0_-;\-* #,##0_-;_-* &quot;-&quot;_-;_-@_-"/>
    <numFmt numFmtId="44" formatCode="_-&quot;Rp&quot;* #,##0.00_-;\-&quot;Rp&quot;* #,##0.00_-;_-&quot;Rp&quot;* &quot;-&quot;??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0.0000"/>
    <numFmt numFmtId="168" formatCode="0.000"/>
    <numFmt numFmtId="169" formatCode="_-* #,##0.00_-;_-* #,##0.00\-;_-* &quot;-&quot;_-;_-@_-"/>
    <numFmt numFmtId="170" formatCode="_-* #,##0.00_-;_-* #,##0.00\-;_-* &quot;-&quot;??_-;_-@_-"/>
    <numFmt numFmtId="171" formatCode="_([$Rp-421]* #,##0.00_);_([$Rp-421]* \(#,##0.00\);_([$Rp-421]* &quot;-&quot;??_);_(@_)"/>
    <numFmt numFmtId="172" formatCode="_-[$Rp-421]* #,##0.00_-;\-[$Rp-421]* #,##0.00_-;_-[$Rp-421]* &quot;-&quot;??_-;_-@_-"/>
    <numFmt numFmtId="173" formatCode="_(* #,##0.00_);_(* \(#,##0.00\);_(* &quot;-&quot;_);_(@_)"/>
    <numFmt numFmtId="174" formatCode="_-* #,##0\ _P_t_s_-;\-* #,##0\ _P_t_s_-;_-* &quot;-&quot;\ _P_t_s_-;_-@_-"/>
    <numFmt numFmtId="175" formatCode="_(&quot;Rp&quot;* #,##0.00_);_(&quot;Rp&quot;* \(#,##0.00\);_(&quot;Rp&quot;* &quot;-&quot;??_);_(@_)"/>
    <numFmt numFmtId="176" formatCode="_(* #,##0.000_);_(* \(#,##0.000\);_(* &quot;-&quot;_);_(@_)"/>
    <numFmt numFmtId="177" formatCode="_(* #,##0.0000_);_(* \(#,##0.0000\);_(* &quot;-&quot;_);_(@_)"/>
    <numFmt numFmtId="178" formatCode="_(* #,##0_);_(* \(#,##0\);_(* &quot;-&quot;??_);_(@_)"/>
    <numFmt numFmtId="179" formatCode="_(* #,##0.000_);_(* \(#,##0.000\);_(* &quot;-&quot;???_);_(@_)"/>
    <numFmt numFmtId="180" formatCode="_([$Rp-421]* #,##0_);_([$Rp-421]* \(#,##0\);_([$Rp-421]* &quot;-&quot;??_);_(@_)"/>
    <numFmt numFmtId="181" formatCode="_(* #,##0.00_);_(* \(#,##0.00\);_(* &quot;-&quot;???_);_(@_)"/>
    <numFmt numFmtId="182" formatCode="_(&quot;Rp&quot;* #,##0_);_(&quot;Rp&quot;* \(#,##0\);_(&quot;Rp&quot;* &quot;-&quot;_);_(@_)"/>
    <numFmt numFmtId="183" formatCode="_(* #,##0.0_);_(* \(#,##0.0\);_(* &quot;-&quot;_);_(@_)"/>
    <numFmt numFmtId="184" formatCode="_(* #,##0.000_);_(* \(#,##0.000\);_(* &quot;-&quot;??_);_(@_)"/>
  </numFmts>
  <fonts count="88">
    <font>
      <sz val="11"/>
      <color indexed="8"/>
      <name val="Calibri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sz val="11"/>
      <color theme="1"/>
      <name val="Helvetica Neue"/>
      <family val="2"/>
      <scheme val="minor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8"/>
      <color indexed="8"/>
      <name val="Franklin Gothic Medium"/>
      <family val="2"/>
    </font>
    <font>
      <b/>
      <sz val="12"/>
      <color indexed="8"/>
      <name val="Arial Narrow"/>
      <family val="2"/>
    </font>
    <font>
      <sz val="12"/>
      <color indexed="8"/>
      <name val="Arial Narrow"/>
      <family val="2"/>
    </font>
    <font>
      <sz val="12"/>
      <color theme="1"/>
      <name val="Helvetica Neue"/>
      <family val="2"/>
      <scheme val="minor"/>
    </font>
    <font>
      <sz val="17"/>
      <color indexed="8"/>
      <name val="Calibri"/>
      <family val="2"/>
    </font>
    <font>
      <u/>
      <sz val="11"/>
      <color indexed="8"/>
      <name val="Calibri"/>
      <family val="2"/>
    </font>
    <font>
      <b/>
      <sz val="11"/>
      <name val="Calibri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0"/>
      <name val="Arial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Helvetica Neue"/>
      <family val="2"/>
      <charset val="1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sz val="11"/>
      <color theme="1"/>
      <name val="Helvetica Neue"/>
      <family val="2"/>
      <scheme val="minor"/>
    </font>
    <font>
      <sz val="11"/>
      <color theme="1"/>
      <name val="Arial"/>
      <family val="2"/>
    </font>
    <font>
      <sz val="12"/>
      <color theme="1"/>
      <name val="Arial Narrow"/>
      <family val="2"/>
    </font>
    <font>
      <b/>
      <sz val="18"/>
      <color indexed="8"/>
      <name val="Arial"/>
      <family val="2"/>
    </font>
    <font>
      <sz val="11"/>
      <color indexed="8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name val="Calibri"/>
      <family val="2"/>
    </font>
    <font>
      <b/>
      <sz val="10"/>
      <color theme="1"/>
      <name val="Malgun Gothic"/>
      <family val="2"/>
    </font>
    <font>
      <sz val="10"/>
      <color theme="1"/>
      <name val="Malgun Gothic"/>
      <family val="2"/>
    </font>
    <font>
      <b/>
      <sz val="10"/>
      <name val="Malgun Gothic"/>
      <family val="2"/>
    </font>
    <font>
      <b/>
      <u/>
      <sz val="10"/>
      <color theme="1"/>
      <name val="Malgun Gothic"/>
      <family val="2"/>
    </font>
    <font>
      <sz val="10"/>
      <color theme="1"/>
      <name val="Kalinga"/>
      <family val="2"/>
    </font>
    <font>
      <sz val="9"/>
      <name val="Rockwell"/>
      <family val="1"/>
    </font>
    <font>
      <sz val="11"/>
      <name val="Cambria"/>
      <family val="1"/>
    </font>
    <font>
      <u/>
      <sz val="11"/>
      <color theme="10"/>
      <name val="Helvetica Neue"/>
      <family val="2"/>
      <scheme val="minor"/>
    </font>
    <font>
      <sz val="10"/>
      <name val="Malgun Gothic"/>
      <family val="2"/>
    </font>
    <font>
      <b/>
      <i/>
      <sz val="10"/>
      <color theme="1"/>
      <name val="Malgun Gothic"/>
      <family val="2"/>
    </font>
    <font>
      <sz val="10"/>
      <name val="Kalinga"/>
      <family val="2"/>
    </font>
    <font>
      <sz val="11"/>
      <color theme="1"/>
      <name val="Malgun Gothic"/>
      <family val="2"/>
    </font>
    <font>
      <b/>
      <sz val="11"/>
      <name val="Malgun Gothic"/>
      <family val="2"/>
    </font>
    <font>
      <b/>
      <sz val="16"/>
      <name val="Candara"/>
      <family val="2"/>
    </font>
    <font>
      <b/>
      <sz val="18"/>
      <name val="Candara"/>
      <family val="2"/>
    </font>
    <font>
      <sz val="11"/>
      <name val="Malgun Gothic"/>
      <family val="2"/>
    </font>
    <font>
      <sz val="10"/>
      <color rgb="FFFF0000"/>
      <name val="Malgun Gothic"/>
      <family val="2"/>
    </font>
    <font>
      <b/>
      <u/>
      <sz val="10"/>
      <color indexed="8"/>
      <name val="Malgun Gothic"/>
      <family val="2"/>
    </font>
    <font>
      <sz val="10"/>
      <color indexed="8"/>
      <name val="Malgun Gothic"/>
      <family val="2"/>
    </font>
    <font>
      <b/>
      <sz val="10"/>
      <color indexed="8"/>
      <name val="Malgun Gothic"/>
      <family val="2"/>
    </font>
    <font>
      <b/>
      <sz val="12"/>
      <name val="Malgun Gothic"/>
      <family val="2"/>
    </font>
    <font>
      <b/>
      <i/>
      <sz val="10"/>
      <name val="Malgun Gothic"/>
      <family val="2"/>
    </font>
    <font>
      <sz val="10"/>
      <color rgb="FF000000"/>
      <name val="Times New Roman"/>
      <family val="1"/>
    </font>
    <font>
      <b/>
      <sz val="11"/>
      <color indexed="8"/>
      <name val="Malgun Gothic"/>
      <family val="2"/>
    </font>
    <font>
      <b/>
      <sz val="11"/>
      <color theme="1"/>
      <name val="Malgun Gothic"/>
      <family val="2"/>
    </font>
    <font>
      <b/>
      <sz val="22"/>
      <color indexed="8"/>
      <name val="Arial"/>
      <family val="2"/>
    </font>
    <font>
      <sz val="22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4"/>
      <color theme="1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2"/>
      <color theme="1"/>
      <name val="Arial Narrow"/>
      <family val="2"/>
    </font>
    <font>
      <u/>
      <sz val="12"/>
      <color theme="1"/>
      <name val="Arial Narrow"/>
      <family val="2"/>
    </font>
    <font>
      <b/>
      <u/>
      <sz val="12"/>
      <color theme="1"/>
      <name val="Arial Narrow"/>
      <family val="2"/>
    </font>
    <font>
      <b/>
      <u val="singleAccounting"/>
      <sz val="12"/>
      <name val="Arial Narrow"/>
      <family val="2"/>
    </font>
    <font>
      <sz val="10"/>
      <color theme="1"/>
      <name val="Arial"/>
      <family val="2"/>
    </font>
    <font>
      <sz val="14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sz val="11"/>
      <name val="Helvetica Neue"/>
      <family val="2"/>
      <scheme val="minor"/>
    </font>
    <font>
      <sz val="10"/>
      <color theme="1"/>
      <name val="Arial Narrow"/>
      <family val="2"/>
      <charset val="1"/>
    </font>
    <font>
      <b/>
      <u val="double"/>
      <sz val="16"/>
      <color theme="1"/>
      <name val="Candara"/>
      <family val="2"/>
    </font>
    <font>
      <sz val="12"/>
      <color theme="1"/>
      <name val="Candara"/>
      <family val="2"/>
    </font>
    <font>
      <sz val="11"/>
      <color rgb="FF000000"/>
      <name val="Calibri"/>
      <family val="2"/>
      <charset val="204"/>
    </font>
    <font>
      <b/>
      <sz val="12"/>
      <name val="Candara"/>
      <family val="2"/>
    </font>
    <font>
      <sz val="12"/>
      <name val="Candara"/>
      <family val="2"/>
    </font>
    <font>
      <b/>
      <i/>
      <sz val="12"/>
      <name val="Candara"/>
      <family val="2"/>
    </font>
    <font>
      <b/>
      <i/>
      <sz val="12"/>
      <name val="Arial Narrow"/>
      <family val="2"/>
    </font>
    <font>
      <b/>
      <sz val="14"/>
      <color indexed="8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</fills>
  <borders count="147"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theme="1"/>
      </top>
      <bottom style="thin">
        <color theme="1"/>
      </bottom>
      <diagonal/>
    </border>
    <border>
      <left/>
      <right style="thick">
        <color theme="1"/>
      </right>
      <top style="thick">
        <color theme="1"/>
      </top>
      <bottom style="thin">
        <color theme="1"/>
      </bottom>
      <diagonal/>
    </border>
    <border>
      <left/>
      <right style="thick">
        <color theme="1"/>
      </right>
      <top/>
      <bottom/>
      <diagonal/>
    </border>
    <border>
      <left style="thick">
        <color theme="1"/>
      </left>
      <right style="thick">
        <color theme="1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hair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/>
      <bottom/>
      <diagonal/>
    </border>
    <border>
      <left style="thick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theme="1"/>
      </bottom>
      <diagonal/>
    </border>
    <border>
      <left style="thin">
        <color theme="1"/>
      </left>
      <right style="thin">
        <color indexed="64"/>
      </right>
      <top style="thick">
        <color theme="1"/>
      </top>
      <bottom/>
      <diagonal/>
    </border>
    <border>
      <left style="thin">
        <color theme="1"/>
      </left>
      <right style="thin">
        <color auto="1"/>
      </right>
      <top/>
      <bottom/>
      <diagonal/>
    </border>
    <border>
      <left style="thin">
        <color theme="1"/>
      </left>
      <right style="thin">
        <color indexed="64"/>
      </right>
      <top/>
      <bottom style="thick">
        <color indexed="64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theme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theme="1"/>
      </left>
      <right style="thin">
        <color auto="1"/>
      </right>
      <top style="hair">
        <color auto="1"/>
      </top>
      <bottom/>
      <diagonal/>
    </border>
    <border>
      <left style="thin">
        <color theme="1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 style="thin">
        <color indexed="8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ck">
        <color indexed="64"/>
      </left>
      <right/>
      <top/>
      <bottom style="thick">
        <color theme="1"/>
      </bottom>
      <diagonal/>
    </border>
    <border>
      <left/>
      <right style="thick">
        <color indexed="64"/>
      </right>
      <top/>
      <bottom style="thick">
        <color theme="1"/>
      </bottom>
      <diagonal/>
    </border>
    <border>
      <left/>
      <right style="thick">
        <color theme="1"/>
      </right>
      <top/>
      <bottom style="thick">
        <color indexed="64"/>
      </bottom>
      <diagonal/>
    </border>
    <border>
      <left style="thick">
        <color theme="1"/>
      </left>
      <right style="thick">
        <color theme="1"/>
      </right>
      <top/>
      <bottom style="thick">
        <color indexed="64"/>
      </bottom>
      <diagonal/>
    </border>
    <border>
      <left style="thick">
        <color theme="1"/>
      </left>
      <right/>
      <top/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hair">
        <color theme="1"/>
      </left>
      <right style="thick">
        <color theme="1"/>
      </right>
      <top style="thin">
        <color theme="1"/>
      </top>
      <bottom style="hair">
        <color theme="1"/>
      </bottom>
      <diagonal/>
    </border>
    <border>
      <left style="hair">
        <color theme="1"/>
      </left>
      <right style="thick">
        <color theme="1"/>
      </right>
      <top style="hair">
        <color theme="1"/>
      </top>
      <bottom style="hair">
        <color theme="1"/>
      </bottom>
      <diagonal/>
    </border>
    <border>
      <left style="hair">
        <color theme="1"/>
      </left>
      <right style="thick">
        <color theme="1"/>
      </right>
      <top style="hair">
        <color theme="1"/>
      </top>
      <bottom style="thin">
        <color theme="1"/>
      </bottom>
      <diagonal/>
    </border>
    <border>
      <left style="thick">
        <color theme="1"/>
      </left>
      <right/>
      <top style="thick">
        <color theme="1"/>
      </top>
      <bottom style="thin">
        <color theme="1"/>
      </bottom>
      <diagonal/>
    </border>
    <border>
      <left style="thick">
        <color theme="1"/>
      </left>
      <right style="hair">
        <color theme="1"/>
      </right>
      <top style="thin">
        <color theme="1"/>
      </top>
      <bottom style="hair">
        <color theme="1"/>
      </bottom>
      <diagonal/>
    </border>
    <border>
      <left style="thick">
        <color theme="1"/>
      </left>
      <right style="hair">
        <color theme="1"/>
      </right>
      <top style="hair">
        <color theme="1"/>
      </top>
      <bottom style="hair">
        <color theme="1"/>
      </bottom>
      <diagonal/>
    </border>
    <border>
      <left style="thick">
        <color theme="1"/>
      </left>
      <right style="hair">
        <color theme="1"/>
      </right>
      <top style="hair">
        <color theme="1"/>
      </top>
      <bottom style="thin">
        <color theme="1"/>
      </bottom>
      <diagonal/>
    </border>
    <border>
      <left style="thick">
        <color theme="1"/>
      </left>
      <right/>
      <top style="thin">
        <color theme="1"/>
      </top>
      <bottom style="thick">
        <color theme="1"/>
      </bottom>
      <diagonal/>
    </border>
    <border>
      <left/>
      <right/>
      <top style="thin">
        <color theme="1"/>
      </top>
      <bottom style="thick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ck">
        <color theme="1"/>
      </bottom>
      <diagonal/>
    </border>
    <border>
      <left style="thin">
        <color theme="1"/>
      </left>
      <right style="thick">
        <color theme="1"/>
      </right>
      <top style="thin">
        <color theme="1"/>
      </top>
      <bottom style="thick">
        <color theme="1"/>
      </bottom>
      <diagonal/>
    </border>
    <border>
      <left style="thick">
        <color theme="1"/>
      </left>
      <right style="thick">
        <color indexed="64"/>
      </right>
      <top/>
      <bottom/>
      <diagonal/>
    </border>
    <border>
      <left style="thick">
        <color theme="1"/>
      </left>
      <right style="thick">
        <color indexed="64"/>
      </right>
      <top/>
      <bottom style="thick">
        <color indexed="64"/>
      </bottom>
      <diagonal/>
    </border>
    <border>
      <left style="thick">
        <color theme="1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theme="1"/>
      </right>
      <top style="thick">
        <color indexed="64"/>
      </top>
      <bottom style="thick">
        <color indexed="64"/>
      </bottom>
      <diagonal/>
    </border>
    <border>
      <left style="thick">
        <color theme="1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ck">
        <color theme="1"/>
      </right>
      <top style="hair">
        <color auto="1"/>
      </top>
      <bottom style="hair">
        <color auto="1"/>
      </bottom>
      <diagonal/>
    </border>
    <border>
      <left style="thick">
        <color theme="1"/>
      </left>
      <right style="thin">
        <color indexed="64"/>
      </right>
      <top style="hair">
        <color indexed="64"/>
      </top>
      <bottom/>
      <diagonal/>
    </border>
    <border>
      <left style="hair">
        <color auto="1"/>
      </left>
      <right style="thick">
        <color theme="1"/>
      </right>
      <top style="hair">
        <color auto="1"/>
      </top>
      <bottom/>
      <diagonal/>
    </border>
    <border>
      <left style="thick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theme="1"/>
      </right>
      <top style="thin">
        <color indexed="64"/>
      </top>
      <bottom/>
      <diagonal/>
    </border>
    <border>
      <left style="thick">
        <color theme="1"/>
      </left>
      <right style="thin">
        <color indexed="64"/>
      </right>
      <top/>
      <bottom style="hair">
        <color indexed="64"/>
      </bottom>
      <diagonal/>
    </border>
    <border>
      <left style="hair">
        <color auto="1"/>
      </left>
      <right style="thick">
        <color theme="1"/>
      </right>
      <top/>
      <bottom style="hair">
        <color auto="1"/>
      </bottom>
      <diagonal/>
    </border>
    <border>
      <left style="thick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theme="1"/>
      </right>
      <top style="thin">
        <color indexed="64"/>
      </top>
      <bottom style="thin">
        <color indexed="64"/>
      </bottom>
      <diagonal/>
    </border>
    <border>
      <left style="thick">
        <color theme="1"/>
      </left>
      <right style="thin">
        <color indexed="64"/>
      </right>
      <top style="thin">
        <color indexed="64"/>
      </top>
      <bottom style="thick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1"/>
      </bottom>
      <diagonal/>
    </border>
    <border>
      <left style="thin">
        <color indexed="64"/>
      </left>
      <right style="thick">
        <color theme="1"/>
      </right>
      <top style="thin">
        <color indexed="64"/>
      </top>
      <bottom style="thick">
        <color theme="1"/>
      </bottom>
      <diagonal/>
    </border>
  </borders>
  <cellStyleXfs count="97">
    <xf numFmtId="0" fontId="0" fillId="0" borderId="0" applyNumberFormat="0" applyFill="0" applyBorder="0" applyProtection="0"/>
    <xf numFmtId="165" fontId="9" fillId="0" borderId="0" applyFont="0" applyFill="0" applyBorder="0" applyAlignment="0" applyProtection="0"/>
    <xf numFmtId="0" fontId="10" fillId="0" borderId="1"/>
    <xf numFmtId="169" fontId="10" fillId="0" borderId="1" applyFont="0" applyFill="0" applyBorder="0" applyAlignment="0" applyProtection="0"/>
    <xf numFmtId="0" fontId="10" fillId="0" borderId="1"/>
    <xf numFmtId="0" fontId="10" fillId="0" borderId="1"/>
    <xf numFmtId="0" fontId="9" fillId="0" borderId="1" applyNumberFormat="0" applyFill="0" applyBorder="0" applyProtection="0"/>
    <xf numFmtId="165" fontId="9" fillId="0" borderId="1" applyFont="0" applyFill="0" applyBorder="0" applyAlignment="0" applyProtection="0"/>
    <xf numFmtId="0" fontId="24" fillId="0" borderId="1" applyNumberFormat="0" applyFill="0" applyBorder="0" applyProtection="0"/>
    <xf numFmtId="0" fontId="26" fillId="0" borderId="1"/>
    <xf numFmtId="0" fontId="6" fillId="0" borderId="1"/>
    <xf numFmtId="164" fontId="27" fillId="0" borderId="1" applyFont="0" applyFill="0" applyBorder="0" applyAlignment="0" applyProtection="0"/>
    <xf numFmtId="0" fontId="9" fillId="0" borderId="1" applyNumberFormat="0" applyFill="0" applyBorder="0" applyProtection="0"/>
    <xf numFmtId="0" fontId="9" fillId="0" borderId="1" applyNumberFormat="0" applyFill="0" applyBorder="0" applyProtection="0"/>
    <xf numFmtId="0" fontId="28" fillId="0" borderId="1"/>
    <xf numFmtId="164" fontId="28" fillId="0" borderId="1" applyFont="0" applyFill="0" applyBorder="0" applyAlignment="0" applyProtection="0"/>
    <xf numFmtId="174" fontId="28" fillId="0" borderId="1" applyFont="0" applyFill="0" applyBorder="0" applyAlignment="0" applyProtection="0"/>
    <xf numFmtId="165" fontId="28" fillId="0" borderId="1" applyFont="0" applyFill="0" applyBorder="0" applyAlignment="0" applyProtection="0"/>
    <xf numFmtId="164" fontId="29" fillId="0" borderId="1" applyFont="0" applyFill="0" applyBorder="0" applyAlignment="0" applyProtection="0"/>
    <xf numFmtId="9" fontId="29" fillId="0" borderId="1" applyFont="0" applyFill="0" applyBorder="0" applyAlignment="0" applyProtection="0"/>
    <xf numFmtId="0" fontId="28" fillId="0" borderId="1"/>
    <xf numFmtId="164" fontId="28" fillId="0" borderId="1" applyFont="0" applyFill="0" applyBorder="0" applyAlignment="0" applyProtection="0"/>
    <xf numFmtId="164" fontId="28" fillId="0" borderId="1" applyFont="0" applyFill="0" applyBorder="0" applyAlignment="0" applyProtection="0"/>
    <xf numFmtId="9" fontId="28" fillId="0" borderId="1" applyFont="0" applyFill="0" applyBorder="0" applyAlignment="0" applyProtection="0"/>
    <xf numFmtId="164" fontId="30" fillId="0" borderId="1" applyFont="0" applyFill="0" applyBorder="0" applyAlignment="0" applyProtection="0"/>
    <xf numFmtId="0" fontId="29" fillId="0" borderId="1"/>
    <xf numFmtId="165" fontId="28" fillId="0" borderId="1" applyFont="0" applyFill="0" applyBorder="0" applyAlignment="0" applyProtection="0"/>
    <xf numFmtId="165" fontId="29" fillId="0" borderId="1" applyFont="0" applyFill="0" applyBorder="0" applyAlignment="0" applyProtection="0"/>
    <xf numFmtId="165" fontId="29" fillId="0" borderId="1" applyFont="0" applyFill="0" applyBorder="0" applyAlignment="0" applyProtection="0"/>
    <xf numFmtId="0" fontId="29" fillId="0" borderId="1"/>
    <xf numFmtId="0" fontId="28" fillId="0" borderId="1"/>
    <xf numFmtId="164" fontId="28" fillId="0" borderId="1" applyFont="0" applyFill="0" applyBorder="0" applyAlignment="0" applyProtection="0"/>
    <xf numFmtId="0" fontId="5" fillId="0" borderId="1"/>
    <xf numFmtId="165" fontId="5" fillId="0" borderId="1" applyFont="0" applyFill="0" applyBorder="0" applyAlignment="0" applyProtection="0"/>
    <xf numFmtId="0" fontId="4" fillId="0" borderId="1"/>
    <xf numFmtId="0" fontId="31" fillId="0" borderId="1"/>
    <xf numFmtId="0" fontId="31" fillId="0" borderId="1"/>
    <xf numFmtId="165" fontId="31" fillId="0" borderId="1" applyFont="0" applyFill="0" applyBorder="0" applyAlignment="0" applyProtection="0"/>
    <xf numFmtId="41" fontId="4" fillId="0" borderId="1" applyFont="0" applyFill="0" applyBorder="0" applyAlignment="0" applyProtection="0"/>
    <xf numFmtId="0" fontId="10" fillId="0" borderId="1"/>
    <xf numFmtId="165" fontId="10" fillId="0" borderId="1" applyFont="0" applyFill="0" applyBorder="0" applyAlignment="0" applyProtection="0"/>
    <xf numFmtId="0" fontId="32" fillId="0" borderId="1"/>
    <xf numFmtId="164" fontId="4" fillId="0" borderId="1" applyFont="0" applyFill="0" applyBorder="0" applyAlignment="0" applyProtection="0"/>
    <xf numFmtId="0" fontId="10" fillId="0" borderId="1"/>
    <xf numFmtId="0" fontId="27" fillId="0" borderId="1"/>
    <xf numFmtId="41" fontId="27" fillId="0" borderId="1" applyFont="0" applyFill="0" applyBorder="0" applyAlignment="0" applyProtection="0"/>
    <xf numFmtId="0" fontId="3" fillId="0" borderId="1"/>
    <xf numFmtId="0" fontId="3" fillId="0" borderId="1"/>
    <xf numFmtId="0" fontId="2" fillId="0" borderId="1"/>
    <xf numFmtId="0" fontId="43" fillId="0" borderId="1"/>
    <xf numFmtId="0" fontId="45" fillId="0" borderId="1" applyNumberFormat="0" applyFill="0" applyBorder="0" applyAlignment="0" applyProtection="0"/>
    <xf numFmtId="9" fontId="2" fillId="0" borderId="1" applyFont="0" applyFill="0" applyBorder="0" applyAlignment="0" applyProtection="0"/>
    <xf numFmtId="0" fontId="10" fillId="0" borderId="1"/>
    <xf numFmtId="0" fontId="2" fillId="0" borderId="1"/>
    <xf numFmtId="164" fontId="10" fillId="0" borderId="1" applyFont="0" applyFill="0" applyBorder="0" applyAlignment="0" applyProtection="0"/>
    <xf numFmtId="165" fontId="10" fillId="0" borderId="1" applyFont="0" applyFill="0" applyBorder="0" applyAlignment="0" applyProtection="0"/>
    <xf numFmtId="0" fontId="10" fillId="0" borderId="1"/>
    <xf numFmtId="0" fontId="10" fillId="0" borderId="1"/>
    <xf numFmtId="0" fontId="2" fillId="0" borderId="1"/>
    <xf numFmtId="0" fontId="2" fillId="0" borderId="1"/>
    <xf numFmtId="0" fontId="2" fillId="0" borderId="1"/>
    <xf numFmtId="164" fontId="10" fillId="0" borderId="1" applyFont="0" applyFill="0" applyBorder="0" applyAlignment="0" applyProtection="0"/>
    <xf numFmtId="9" fontId="10" fillId="0" borderId="1" applyFont="0" applyFill="0" applyBorder="0" applyAlignment="0" applyProtection="0"/>
    <xf numFmtId="0" fontId="60" fillId="0" borderId="1"/>
    <xf numFmtId="0" fontId="10" fillId="0" borderId="1" applyProtection="0"/>
    <xf numFmtId="0" fontId="2" fillId="0" borderId="1"/>
    <xf numFmtId="165" fontId="60" fillId="0" borderId="1" applyFont="0" applyFill="0" applyBorder="0" applyAlignment="0" applyProtection="0"/>
    <xf numFmtId="0" fontId="2" fillId="0" borderId="1"/>
    <xf numFmtId="182" fontId="10" fillId="0" borderId="1" applyFont="0" applyFill="0" applyBorder="0" applyAlignment="0" applyProtection="0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2" fillId="0" borderId="1"/>
    <xf numFmtId="0" fontId="10" fillId="0" borderId="1"/>
    <xf numFmtId="164" fontId="10" fillId="0" borderId="1" applyFont="0" applyFill="0" applyBorder="0" applyAlignment="0" applyProtection="0"/>
    <xf numFmtId="165" fontId="1" fillId="0" borderId="1" applyFont="0" applyFill="0" applyBorder="0" applyAlignment="0" applyProtection="0"/>
    <xf numFmtId="175" fontId="10" fillId="0" borderId="1" applyFont="0" applyFill="0" applyBorder="0" applyAlignment="0" applyProtection="0"/>
    <xf numFmtId="43" fontId="32" fillId="0" borderId="1" applyFont="0" applyFill="0" applyBorder="0" applyAlignment="0" applyProtection="0"/>
    <xf numFmtId="177" fontId="10" fillId="0" borderId="1" applyFont="0" applyFill="0" applyBorder="0" applyAlignment="0" applyProtection="0"/>
    <xf numFmtId="0" fontId="10" fillId="0" borderId="1"/>
    <xf numFmtId="164" fontId="29" fillId="0" borderId="1" applyFont="0" applyFill="0" applyBorder="0" applyAlignment="0" applyProtection="0"/>
    <xf numFmtId="9" fontId="29" fillId="0" borderId="1" applyFont="0" applyFill="0" applyBorder="0" applyAlignment="0" applyProtection="0"/>
    <xf numFmtId="173" fontId="1" fillId="0" borderId="1" applyFont="0" applyFill="0" applyBorder="0" applyAlignment="0" applyProtection="0"/>
    <xf numFmtId="0" fontId="29" fillId="0" borderId="1"/>
    <xf numFmtId="175" fontId="10" fillId="0" borderId="1" applyFont="0" applyFill="0" applyBorder="0" applyAlignment="0" applyProtection="0"/>
    <xf numFmtId="175" fontId="29" fillId="0" borderId="1" applyFont="0" applyFill="0" applyBorder="0" applyAlignment="0" applyProtection="0"/>
    <xf numFmtId="0" fontId="10" fillId="0" borderId="1"/>
    <xf numFmtId="0" fontId="79" fillId="0" borderId="1"/>
    <xf numFmtId="0" fontId="82" fillId="0" borderId="1"/>
    <xf numFmtId="165" fontId="79" fillId="0" borderId="1" applyFont="0" applyFill="0" applyBorder="0" applyAlignment="0" applyProtection="0"/>
    <xf numFmtId="164" fontId="82" fillId="0" borderId="1" applyFont="0" applyFill="0" applyBorder="0" applyAlignment="0" applyProtection="0"/>
    <xf numFmtId="175" fontId="82" fillId="0" borderId="1" applyFont="0" applyFill="0" applyBorder="0" applyAlignment="0" applyProtection="0"/>
  </cellStyleXfs>
  <cellXfs count="1700">
    <xf numFmtId="0" fontId="0" fillId="0" borderId="0" xfId="0"/>
    <xf numFmtId="0" fontId="13" fillId="0" borderId="1" xfId="0" applyFont="1" applyBorder="1"/>
    <xf numFmtId="165" fontId="0" fillId="0" borderId="0" xfId="1" applyFont="1"/>
    <xf numFmtId="165" fontId="0" fillId="0" borderId="0" xfId="0" applyNumberFormat="1"/>
    <xf numFmtId="0" fontId="9" fillId="0" borderId="1" xfId="6"/>
    <xf numFmtId="0" fontId="9" fillId="0" borderId="1" xfId="6" applyBorder="1"/>
    <xf numFmtId="0" fontId="9" fillId="0" borderId="1" xfId="6" applyBorder="1" applyAlignment="1">
      <alignment horizontal="center"/>
    </xf>
    <xf numFmtId="0" fontId="17" fillId="0" borderId="1" xfId="6" applyFont="1" applyBorder="1" applyAlignment="1">
      <alignment horizontal="center"/>
    </xf>
    <xf numFmtId="0" fontId="10" fillId="0" borderId="1" xfId="2" applyAlignment="1">
      <alignment vertical="center"/>
    </xf>
    <xf numFmtId="0" fontId="10" fillId="0" borderId="1" xfId="2"/>
    <xf numFmtId="170" fontId="10" fillId="0" borderId="1" xfId="2" applyNumberFormat="1" applyAlignment="1">
      <alignment vertical="center"/>
    </xf>
    <xf numFmtId="0" fontId="22" fillId="2" borderId="12" xfId="2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vertical="center"/>
    </xf>
    <xf numFmtId="0" fontId="10" fillId="2" borderId="17" xfId="0" applyFont="1" applyFill="1" applyBorder="1" applyAlignment="1">
      <alignment horizontal="center" vertical="center"/>
    </xf>
    <xf numFmtId="0" fontId="10" fillId="2" borderId="16" xfId="0" applyFont="1" applyFill="1" applyBorder="1" applyAlignment="1">
      <alignment horizontal="center" vertical="center"/>
    </xf>
    <xf numFmtId="0" fontId="10" fillId="0" borderId="40" xfId="0" applyFont="1" applyFill="1" applyBorder="1" applyAlignment="1">
      <alignment horizontal="center" vertical="center"/>
    </xf>
    <xf numFmtId="0" fontId="10" fillId="0" borderId="41" xfId="2" applyBorder="1" applyAlignment="1">
      <alignment vertical="center"/>
    </xf>
    <xf numFmtId="165" fontId="10" fillId="0" borderId="41" xfId="1" applyFont="1" applyFill="1" applyBorder="1" applyAlignment="1">
      <alignment vertical="center"/>
    </xf>
    <xf numFmtId="165" fontId="22" fillId="0" borderId="41" xfId="1" applyFont="1" applyFill="1" applyBorder="1" applyAlignment="1">
      <alignment horizontal="right" vertical="center"/>
    </xf>
    <xf numFmtId="0" fontId="10" fillId="0" borderId="1" xfId="2" applyAlignment="1">
      <alignment horizontal="center" vertical="center"/>
    </xf>
    <xf numFmtId="165" fontId="10" fillId="0" borderId="1" xfId="2" applyNumberFormat="1" applyAlignment="1">
      <alignment vertical="center"/>
    </xf>
    <xf numFmtId="0" fontId="10" fillId="0" borderId="1" xfId="2" applyAlignment="1">
      <alignment horizontal="right" vertical="center"/>
    </xf>
    <xf numFmtId="0" fontId="8" fillId="0" borderId="46" xfId="0" applyFont="1" applyBorder="1"/>
    <xf numFmtId="0" fontId="8" fillId="0" borderId="46" xfId="0" applyFont="1" applyBorder="1" applyAlignment="1">
      <alignment horizontal="center" vertical="center"/>
    </xf>
    <xf numFmtId="0" fontId="8" fillId="0" borderId="46" xfId="0" applyFont="1" applyBorder="1" applyAlignment="1">
      <alignment horizontal="left" vertical="center"/>
    </xf>
    <xf numFmtId="0" fontId="8" fillId="0" borderId="47" xfId="0" applyFont="1" applyBorder="1"/>
    <xf numFmtId="0" fontId="8" fillId="0" borderId="47" xfId="0" applyFont="1" applyBorder="1" applyAlignment="1">
      <alignment horizontal="center" vertical="center"/>
    </xf>
    <xf numFmtId="0" fontId="8" fillId="0" borderId="47" xfId="0" applyFont="1" applyBorder="1" applyAlignment="1">
      <alignment horizontal="left"/>
    </xf>
    <xf numFmtId="0" fontId="8" fillId="0" borderId="47" xfId="0" applyFont="1" applyBorder="1" applyAlignment="1">
      <alignment horizontal="left" vertical="center"/>
    </xf>
    <xf numFmtId="0" fontId="8" fillId="0" borderId="48" xfId="0" applyFont="1" applyBorder="1"/>
    <xf numFmtId="0" fontId="8" fillId="0" borderId="48" xfId="0" applyFont="1" applyBorder="1" applyAlignment="1">
      <alignment horizontal="center" vertical="center"/>
    </xf>
    <xf numFmtId="0" fontId="8" fillId="0" borderId="48" xfId="0" applyFont="1" applyBorder="1" applyAlignment="1">
      <alignment horizontal="left"/>
    </xf>
    <xf numFmtId="0" fontId="8" fillId="0" borderId="48" xfId="0" applyFont="1" applyBorder="1" applyAlignment="1">
      <alignment horizontal="left" vertical="center"/>
    </xf>
    <xf numFmtId="0" fontId="8" fillId="0" borderId="39" xfId="5" applyFont="1" applyBorder="1" applyAlignment="1">
      <alignment horizontal="left" indent="1"/>
    </xf>
    <xf numFmtId="165" fontId="10" fillId="0" borderId="39" xfId="4" applyNumberFormat="1" applyBorder="1" applyAlignment="1">
      <alignment horizontal="left" vertical="center"/>
    </xf>
    <xf numFmtId="170" fontId="26" fillId="0" borderId="1" xfId="2" applyNumberFormat="1" applyFont="1" applyAlignment="1">
      <alignment vertical="center"/>
    </xf>
    <xf numFmtId="0" fontId="26" fillId="0" borderId="1" xfId="2" applyFont="1"/>
    <xf numFmtId="0" fontId="10" fillId="0" borderId="51" xfId="0" applyFont="1" applyFill="1" applyBorder="1" applyAlignment="1">
      <alignment horizontal="center" vertical="center"/>
    </xf>
    <xf numFmtId="165" fontId="10" fillId="0" borderId="41" xfId="1" applyFont="1" applyFill="1" applyBorder="1" applyAlignment="1">
      <alignment horizontal="left" vertical="center"/>
    </xf>
    <xf numFmtId="166" fontId="10" fillId="0" borderId="41" xfId="1" applyNumberFormat="1" applyFont="1" applyFill="1" applyBorder="1" applyAlignment="1">
      <alignment horizontal="center" vertical="center"/>
    </xf>
    <xf numFmtId="0" fontId="12" fillId="2" borderId="49" xfId="2" applyFont="1" applyFill="1" applyBorder="1" applyAlignment="1">
      <alignment vertical="center"/>
    </xf>
    <xf numFmtId="165" fontId="12" fillId="2" borderId="49" xfId="4" applyNumberFormat="1" applyFont="1" applyFill="1" applyBorder="1" applyAlignment="1">
      <alignment horizontal="left" vertical="center"/>
    </xf>
    <xf numFmtId="165" fontId="12" fillId="2" borderId="49" xfId="4" applyNumberFormat="1" applyFont="1" applyFill="1" applyBorder="1" applyAlignment="1">
      <alignment vertical="center"/>
    </xf>
    <xf numFmtId="165" fontId="11" fillId="2" borderId="49" xfId="4" applyNumberFormat="1" applyFont="1" applyFill="1" applyBorder="1" applyAlignment="1">
      <alignment vertical="center"/>
    </xf>
    <xf numFmtId="170" fontId="11" fillId="0" borderId="1" xfId="2" applyNumberFormat="1" applyFont="1" applyAlignment="1">
      <alignment vertical="center"/>
    </xf>
    <xf numFmtId="0" fontId="11" fillId="0" borderId="1" xfId="2" applyFont="1"/>
    <xf numFmtId="165" fontId="10" fillId="0" borderId="50" xfId="4" applyNumberFormat="1" applyBorder="1" applyAlignment="1">
      <alignment horizontal="left" vertical="center"/>
    </xf>
    <xf numFmtId="0" fontId="10" fillId="0" borderId="54" xfId="0" applyFont="1" applyFill="1" applyBorder="1" applyAlignment="1">
      <alignment horizontal="center" vertical="center"/>
    </xf>
    <xf numFmtId="0" fontId="8" fillId="0" borderId="55" xfId="5" applyFont="1" applyBorder="1" applyAlignment="1">
      <alignment horizontal="left" indent="1"/>
    </xf>
    <xf numFmtId="165" fontId="10" fillId="0" borderId="55" xfId="4" applyNumberFormat="1" applyBorder="1" applyAlignment="1">
      <alignment horizontal="left" vertical="center"/>
    </xf>
    <xf numFmtId="166" fontId="10" fillId="0" borderId="26" xfId="4" applyNumberFormat="1" applyBorder="1" applyAlignment="1">
      <alignment horizontal="center" vertical="center"/>
    </xf>
    <xf numFmtId="171" fontId="10" fillId="0" borderId="26" xfId="4" applyNumberFormat="1" applyBorder="1" applyAlignment="1">
      <alignment horizontal="right" vertical="center"/>
    </xf>
    <xf numFmtId="0" fontId="12" fillId="2" borderId="56" xfId="0" applyFont="1" applyFill="1" applyBorder="1" applyAlignment="1">
      <alignment horizontal="center" vertical="center"/>
    </xf>
    <xf numFmtId="165" fontId="11" fillId="2" borderId="58" xfId="4" applyNumberFormat="1" applyFont="1" applyFill="1" applyBorder="1" applyAlignment="1">
      <alignment horizontal="center" vertical="center"/>
    </xf>
    <xf numFmtId="165" fontId="11" fillId="2" borderId="58" xfId="4" applyNumberFormat="1" applyFont="1" applyFill="1" applyBorder="1" applyAlignment="1">
      <alignment horizontal="right" vertical="center"/>
    </xf>
    <xf numFmtId="0" fontId="10" fillId="0" borderId="59" xfId="2" applyBorder="1" applyAlignment="1">
      <alignment vertical="center"/>
    </xf>
    <xf numFmtId="0" fontId="10" fillId="0" borderId="60" xfId="2" applyBorder="1" applyAlignment="1">
      <alignment vertical="center"/>
    </xf>
    <xf numFmtId="0" fontId="34" fillId="0" borderId="1" xfId="8" applyFont="1"/>
    <xf numFmtId="0" fontId="10" fillId="3" borderId="1" xfId="5" applyFill="1"/>
    <xf numFmtId="0" fontId="10" fillId="0" borderId="1" xfId="5"/>
    <xf numFmtId="9" fontId="10" fillId="0" borderId="1" xfId="5" applyNumberFormat="1"/>
    <xf numFmtId="0" fontId="34" fillId="0" borderId="1" xfId="8" applyFont="1" applyAlignment="1">
      <alignment horizontal="center"/>
    </xf>
    <xf numFmtId="0" fontId="8" fillId="0" borderId="1" xfId="8" applyFont="1" applyAlignment="1">
      <alignment horizontal="center"/>
    </xf>
    <xf numFmtId="0" fontId="36" fillId="0" borderId="1" xfId="8" applyFont="1"/>
    <xf numFmtId="0" fontId="10" fillId="5" borderId="51" xfId="0" applyFont="1" applyFill="1" applyBorder="1" applyAlignment="1">
      <alignment horizontal="center" vertical="center"/>
    </xf>
    <xf numFmtId="0" fontId="10" fillId="5" borderId="59" xfId="2" applyFill="1" applyBorder="1" applyAlignment="1">
      <alignment vertical="center"/>
    </xf>
    <xf numFmtId="0" fontId="8" fillId="5" borderId="39" xfId="5" applyFont="1" applyFill="1" applyBorder="1" applyAlignment="1">
      <alignment horizontal="left" indent="1"/>
    </xf>
    <xf numFmtId="165" fontId="10" fillId="5" borderId="39" xfId="4" applyNumberFormat="1" applyFill="1" applyBorder="1" applyAlignment="1">
      <alignment horizontal="left" vertical="center"/>
    </xf>
    <xf numFmtId="165" fontId="10" fillId="5" borderId="50" xfId="4" applyNumberFormat="1" applyFill="1" applyBorder="1" applyAlignment="1">
      <alignment horizontal="left" vertical="center"/>
    </xf>
    <xf numFmtId="170" fontId="10" fillId="5" borderId="1" xfId="2" applyNumberFormat="1" applyFill="1" applyAlignment="1">
      <alignment vertical="center"/>
    </xf>
    <xf numFmtId="0" fontId="10" fillId="5" borderId="1" xfId="2" applyFill="1"/>
    <xf numFmtId="0" fontId="8" fillId="0" borderId="1" xfId="0" applyFont="1" applyBorder="1" applyAlignment="1">
      <alignment horizontal="left" vertical="center"/>
    </xf>
    <xf numFmtId="0" fontId="12" fillId="6" borderId="49" xfId="2" applyFont="1" applyFill="1" applyBorder="1" applyAlignment="1">
      <alignment vertical="center"/>
    </xf>
    <xf numFmtId="165" fontId="12" fillId="6" borderId="49" xfId="4" applyNumberFormat="1" applyFont="1" applyFill="1" applyBorder="1" applyAlignment="1">
      <alignment horizontal="left" vertical="center"/>
    </xf>
    <xf numFmtId="165" fontId="12" fillId="6" borderId="49" xfId="4" applyNumberFormat="1" applyFont="1" applyFill="1" applyBorder="1" applyAlignment="1">
      <alignment vertical="center"/>
    </xf>
    <xf numFmtId="0" fontId="10" fillId="6" borderId="1" xfId="5" applyFill="1"/>
    <xf numFmtId="0" fontId="10" fillId="0" borderId="65" xfId="2" applyBorder="1" applyAlignment="1">
      <alignment vertical="center"/>
    </xf>
    <xf numFmtId="165" fontId="10" fillId="0" borderId="65" xfId="1" applyFont="1" applyFill="1" applyBorder="1" applyAlignment="1">
      <alignment horizontal="left" vertical="center"/>
    </xf>
    <xf numFmtId="165" fontId="10" fillId="0" borderId="65" xfId="1" applyFont="1" applyFill="1" applyBorder="1" applyAlignment="1">
      <alignment vertical="center"/>
    </xf>
    <xf numFmtId="0" fontId="10" fillId="5" borderId="61" xfId="2" applyFill="1" applyBorder="1" applyAlignment="1">
      <alignment vertical="center"/>
    </xf>
    <xf numFmtId="0" fontId="8" fillId="5" borderId="62" xfId="5" applyFont="1" applyFill="1" applyBorder="1" applyAlignment="1">
      <alignment horizontal="left" indent="1"/>
    </xf>
    <xf numFmtId="165" fontId="10" fillId="5" borderId="62" xfId="4" applyNumberFormat="1" applyFill="1" applyBorder="1" applyAlignment="1">
      <alignment horizontal="left" vertical="center"/>
    </xf>
    <xf numFmtId="0" fontId="44" fillId="0" borderId="23" xfId="49" applyFont="1" applyBorder="1" applyAlignment="1">
      <alignment horizontal="center" vertical="center" wrapText="1"/>
    </xf>
    <xf numFmtId="165" fontId="45" fillId="0" borderId="23" xfId="50" applyNumberFormat="1" applyBorder="1" applyAlignment="1">
      <alignment horizontal="left" vertical="center"/>
    </xf>
    <xf numFmtId="0" fontId="45" fillId="0" borderId="23" xfId="50" applyBorder="1" applyAlignment="1">
      <alignment horizontal="center" vertical="center"/>
    </xf>
    <xf numFmtId="0" fontId="46" fillId="0" borderId="23" xfId="49" applyFont="1" applyBorder="1" applyAlignment="1">
      <alignment horizontal="center" vertical="center" wrapText="1"/>
    </xf>
    <xf numFmtId="10" fontId="46" fillId="0" borderId="23" xfId="51" applyNumberFormat="1" applyFont="1" applyBorder="1" applyAlignment="1">
      <alignment horizontal="center" vertical="center"/>
    </xf>
    <xf numFmtId="10" fontId="48" fillId="0" borderId="53" xfId="51" applyNumberFormat="1" applyFont="1" applyBorder="1" applyAlignment="1">
      <alignment horizontal="center" vertical="center"/>
    </xf>
    <xf numFmtId="0" fontId="50" fillId="0" borderId="1" xfId="52" applyFont="1"/>
    <xf numFmtId="173" fontId="53" fillId="4" borderId="20" xfId="54" applyNumberFormat="1" applyFont="1" applyFill="1" applyBorder="1" applyAlignment="1">
      <alignment horizontal="right" vertical="center"/>
    </xf>
    <xf numFmtId="165" fontId="46" fillId="4" borderId="23" xfId="55" applyFont="1" applyFill="1" applyBorder="1" applyAlignment="1">
      <alignment vertical="center"/>
    </xf>
    <xf numFmtId="173" fontId="46" fillId="4" borderId="23" xfId="54" applyNumberFormat="1" applyFont="1" applyFill="1" applyBorder="1" applyAlignment="1">
      <alignment horizontal="right" vertical="center"/>
    </xf>
    <xf numFmtId="165" fontId="46" fillId="4" borderId="24" xfId="55" applyFont="1" applyFill="1" applyBorder="1" applyAlignment="1">
      <alignment vertical="center"/>
    </xf>
    <xf numFmtId="173" fontId="46" fillId="4" borderId="29" xfId="54" applyNumberFormat="1" applyFont="1" applyFill="1" applyBorder="1" applyAlignment="1">
      <alignment horizontal="right" vertical="center"/>
    </xf>
    <xf numFmtId="173" fontId="46" fillId="4" borderId="67" xfId="54" applyNumberFormat="1" applyFont="1" applyFill="1" applyBorder="1" applyAlignment="1">
      <alignment horizontal="right" vertical="center"/>
    </xf>
    <xf numFmtId="173" fontId="46" fillId="4" borderId="20" xfId="54" applyNumberFormat="1" applyFont="1" applyFill="1" applyBorder="1" applyAlignment="1">
      <alignment horizontal="right" vertical="center"/>
    </xf>
    <xf numFmtId="165" fontId="46" fillId="4" borderId="1" xfId="55" applyFont="1" applyFill="1" applyAlignment="1">
      <alignment horizontal="center" vertical="center"/>
    </xf>
    <xf numFmtId="178" fontId="46" fillId="4" borderId="1" xfId="55" applyNumberFormat="1" applyFont="1" applyFill="1" applyAlignment="1">
      <alignment horizontal="center" vertical="center"/>
    </xf>
    <xf numFmtId="165" fontId="54" fillId="4" borderId="1" xfId="55" applyFont="1" applyFill="1" applyAlignment="1">
      <alignment horizontal="center" vertical="center"/>
    </xf>
    <xf numFmtId="165" fontId="46" fillId="4" borderId="1" xfId="55" applyFont="1" applyFill="1" applyAlignment="1">
      <alignment vertical="center"/>
    </xf>
    <xf numFmtId="10" fontId="46" fillId="0" borderId="52" xfId="51" applyNumberFormat="1" applyFont="1" applyBorder="1" applyAlignment="1">
      <alignment horizontal="center" vertical="center"/>
    </xf>
    <xf numFmtId="172" fontId="46" fillId="0" borderId="53" xfId="50" applyNumberFormat="1" applyFont="1" applyBorder="1" applyAlignment="1">
      <alignment horizontal="center" vertical="center"/>
    </xf>
    <xf numFmtId="178" fontId="46" fillId="4" borderId="1" xfId="54" applyNumberFormat="1" applyFont="1" applyFill="1" applyAlignment="1">
      <alignment horizontal="center" vertical="center"/>
    </xf>
    <xf numFmtId="178" fontId="46" fillId="4" borderId="1" xfId="55" applyNumberFormat="1" applyFont="1" applyFill="1" applyAlignment="1">
      <alignment vertical="center"/>
    </xf>
    <xf numFmtId="165" fontId="54" fillId="4" borderId="1" xfId="55" applyFont="1" applyFill="1" applyAlignment="1">
      <alignment vertical="center"/>
    </xf>
    <xf numFmtId="164" fontId="46" fillId="4" borderId="1" xfId="54" applyFont="1" applyFill="1" applyAlignment="1">
      <alignment horizontal="center" vertical="center"/>
    </xf>
    <xf numFmtId="10" fontId="46" fillId="0" borderId="53" xfId="51" applyNumberFormat="1" applyFont="1" applyBorder="1" applyAlignment="1">
      <alignment horizontal="center" vertical="center"/>
    </xf>
    <xf numFmtId="0" fontId="46" fillId="0" borderId="52" xfId="50" applyFont="1" applyBorder="1"/>
    <xf numFmtId="10" fontId="46" fillId="0" borderId="32" xfId="51" applyNumberFormat="1" applyFont="1" applyBorder="1" applyAlignment="1">
      <alignment horizontal="center" vertical="center"/>
    </xf>
    <xf numFmtId="10" fontId="46" fillId="0" borderId="26" xfId="51" applyNumberFormat="1" applyFont="1" applyBorder="1" applyAlignment="1">
      <alignment horizontal="center" vertical="center"/>
    </xf>
    <xf numFmtId="10" fontId="48" fillId="0" borderId="63" xfId="51" applyNumberFormat="1" applyFont="1" applyBorder="1" applyAlignment="1">
      <alignment horizontal="center" vertical="center"/>
    </xf>
    <xf numFmtId="173" fontId="46" fillId="4" borderId="32" xfId="54" applyNumberFormat="1" applyFont="1" applyFill="1" applyBorder="1" applyAlignment="1">
      <alignment horizontal="right" vertical="center"/>
    </xf>
    <xf numFmtId="10" fontId="48" fillId="0" borderId="2" xfId="51" applyNumberFormat="1" applyFont="1" applyBorder="1" applyAlignment="1">
      <alignment horizontal="center" vertical="center"/>
    </xf>
    <xf numFmtId="172" fontId="46" fillId="0" borderId="71" xfId="50" applyNumberFormat="1" applyFont="1" applyBorder="1" applyAlignment="1">
      <alignment horizontal="center" vertical="center"/>
    </xf>
    <xf numFmtId="173" fontId="46" fillId="4" borderId="1" xfId="54" applyNumberFormat="1" applyFont="1" applyFill="1" applyAlignment="1">
      <alignment horizontal="right" vertical="center"/>
    </xf>
    <xf numFmtId="9" fontId="42" fillId="0" borderId="53" xfId="51" applyFont="1" applyBorder="1" applyAlignment="1">
      <alignment horizontal="center" vertical="center"/>
    </xf>
    <xf numFmtId="0" fontId="46" fillId="4" borderId="75" xfId="56" applyFont="1" applyFill="1" applyBorder="1"/>
    <xf numFmtId="0" fontId="46" fillId="4" borderId="1" xfId="56" applyFont="1" applyFill="1"/>
    <xf numFmtId="179" fontId="46" fillId="4" borderId="25" xfId="57" applyNumberFormat="1" applyFont="1" applyFill="1" applyBorder="1" applyAlignment="1">
      <alignment horizontal="left" vertical="center"/>
    </xf>
    <xf numFmtId="173" fontId="46" fillId="4" borderId="26" xfId="54" applyNumberFormat="1" applyFont="1" applyFill="1" applyBorder="1" applyAlignment="1">
      <alignment horizontal="right" vertical="center"/>
    </xf>
    <xf numFmtId="173" fontId="46" fillId="4" borderId="38" xfId="54" applyNumberFormat="1" applyFont="1" applyFill="1" applyBorder="1" applyAlignment="1">
      <alignment horizontal="right" vertical="center"/>
    </xf>
    <xf numFmtId="10" fontId="48" fillId="0" borderId="32" xfId="51" applyNumberFormat="1" applyFont="1" applyBorder="1" applyAlignment="1">
      <alignment horizontal="center" vertical="center"/>
    </xf>
    <xf numFmtId="164" fontId="46" fillId="4" borderId="1" xfId="54" applyFont="1" applyFill="1" applyAlignment="1">
      <alignment vertical="center"/>
    </xf>
    <xf numFmtId="180" fontId="46" fillId="4" borderId="25" xfId="57" applyNumberFormat="1" applyFont="1" applyFill="1" applyBorder="1" applyAlignment="1">
      <alignment vertical="center"/>
    </xf>
    <xf numFmtId="173" fontId="46" fillId="4" borderId="52" xfId="54" applyNumberFormat="1" applyFont="1" applyFill="1" applyBorder="1" applyAlignment="1">
      <alignment horizontal="right" vertical="center"/>
    </xf>
    <xf numFmtId="180" fontId="40" fillId="4" borderId="25" xfId="57" applyNumberFormat="1" applyFont="1" applyFill="1" applyBorder="1" applyAlignment="1">
      <alignment vertical="center"/>
    </xf>
    <xf numFmtId="173" fontId="46" fillId="4" borderId="2" xfId="54" applyNumberFormat="1" applyFont="1" applyFill="1" applyBorder="1" applyAlignment="1">
      <alignment horizontal="right" vertical="center"/>
    </xf>
    <xf numFmtId="172" fontId="46" fillId="0" borderId="2" xfId="50" applyNumberFormat="1" applyFont="1" applyBorder="1" applyAlignment="1">
      <alignment horizontal="center" vertical="center"/>
    </xf>
    <xf numFmtId="0" fontId="40" fillId="7" borderId="67" xfId="63" applyFont="1" applyFill="1" applyBorder="1" applyAlignment="1">
      <alignment horizontal="left" vertical="center"/>
    </xf>
    <xf numFmtId="177" fontId="40" fillId="0" borderId="20" xfId="54" applyNumberFormat="1" applyFont="1" applyBorder="1" applyAlignment="1">
      <alignment horizontal="center" vertical="center" wrapText="1"/>
    </xf>
    <xf numFmtId="176" fontId="46" fillId="0" borderId="23" xfId="54" applyNumberFormat="1" applyFont="1" applyBorder="1" applyAlignment="1">
      <alignment horizontal="center" vertical="center"/>
    </xf>
    <xf numFmtId="176" fontId="46" fillId="0" borderId="29" xfId="54" applyNumberFormat="1" applyFont="1" applyBorder="1" applyAlignment="1">
      <alignment horizontal="center" vertical="center"/>
    </xf>
    <xf numFmtId="0" fontId="46" fillId="0" borderId="25" xfId="64" applyFont="1" applyBorder="1" applyAlignment="1">
      <alignment vertical="center"/>
    </xf>
    <xf numFmtId="0" fontId="46" fillId="0" borderId="31" xfId="63" applyFont="1" applyBorder="1" applyAlignment="1">
      <alignment vertical="center"/>
    </xf>
    <xf numFmtId="172" fontId="46" fillId="0" borderId="29" xfId="54" applyNumberFormat="1" applyFont="1" applyBorder="1"/>
    <xf numFmtId="172" fontId="46" fillId="0" borderId="64" xfId="54" applyNumberFormat="1" applyFont="1" applyBorder="1" applyAlignment="1">
      <alignment horizontal="right"/>
    </xf>
    <xf numFmtId="172" fontId="40" fillId="7" borderId="63" xfId="54" applyNumberFormat="1" applyFont="1" applyFill="1" applyBorder="1" applyAlignment="1">
      <alignment horizontal="center"/>
    </xf>
    <xf numFmtId="0" fontId="40" fillId="7" borderId="63" xfId="63" applyFont="1" applyFill="1" applyBorder="1" applyAlignment="1">
      <alignment horizontal="center" vertical="center"/>
    </xf>
    <xf numFmtId="0" fontId="40" fillId="7" borderId="64" xfId="63" applyFont="1" applyFill="1" applyBorder="1" applyAlignment="1">
      <alignment vertical="center"/>
    </xf>
    <xf numFmtId="177" fontId="46" fillId="0" borderId="23" xfId="54" applyNumberFormat="1" applyFont="1" applyBorder="1" applyAlignment="1">
      <alignment horizontal="center" vertical="center"/>
    </xf>
    <xf numFmtId="177" fontId="46" fillId="0" borderId="29" xfId="54" applyNumberFormat="1" applyFont="1" applyBorder="1" applyAlignment="1">
      <alignment horizontal="center" vertical="center"/>
    </xf>
    <xf numFmtId="165" fontId="46" fillId="0" borderId="23" xfId="66" applyFont="1" applyBorder="1" applyAlignment="1">
      <alignment horizontal="center" vertical="center"/>
    </xf>
    <xf numFmtId="165" fontId="46" fillId="0" borderId="29" xfId="66" applyFont="1" applyBorder="1" applyAlignment="1">
      <alignment horizontal="center" vertical="center"/>
    </xf>
    <xf numFmtId="0" fontId="40" fillId="7" borderId="63" xfId="63" applyFont="1" applyFill="1" applyBorder="1" applyAlignment="1">
      <alignment vertical="center"/>
    </xf>
    <xf numFmtId="177" fontId="40" fillId="0" borderId="65" xfId="54" applyNumberFormat="1" applyFont="1" applyBorder="1" applyAlignment="1">
      <alignment horizontal="center" vertical="center" wrapText="1"/>
    </xf>
    <xf numFmtId="173" fontId="46" fillId="0" borderId="29" xfId="54" applyNumberFormat="1" applyFont="1" applyBorder="1" applyAlignment="1">
      <alignment horizontal="center" vertical="center"/>
    </xf>
    <xf numFmtId="0" fontId="46" fillId="0" borderId="28" xfId="64" applyFont="1" applyBorder="1" applyAlignment="1">
      <alignment vertical="center"/>
    </xf>
    <xf numFmtId="0" fontId="46" fillId="0" borderId="67" xfId="63" applyFont="1" applyBorder="1" applyAlignment="1">
      <alignment vertical="center"/>
    </xf>
    <xf numFmtId="165" fontId="46" fillId="4" borderId="63" xfId="68" applyNumberFormat="1" applyFont="1" applyFill="1" applyBorder="1"/>
    <xf numFmtId="9" fontId="40" fillId="7" borderId="67" xfId="62" applyFont="1" applyFill="1" applyBorder="1"/>
    <xf numFmtId="165" fontId="40" fillId="7" borderId="65" xfId="61" applyNumberFormat="1" applyFont="1" applyFill="1" applyBorder="1"/>
    <xf numFmtId="165" fontId="46" fillId="4" borderId="74" xfId="68" applyNumberFormat="1" applyFont="1" applyFill="1" applyBorder="1"/>
    <xf numFmtId="165" fontId="40" fillId="7" borderId="74" xfId="61" applyNumberFormat="1" applyFont="1" applyFill="1" applyBorder="1"/>
    <xf numFmtId="165" fontId="40" fillId="4" borderId="67" xfId="61" applyNumberFormat="1" applyFont="1" applyFill="1" applyBorder="1"/>
    <xf numFmtId="165" fontId="46" fillId="4" borderId="63" xfId="54" applyNumberFormat="1" applyFont="1" applyFill="1" applyBorder="1"/>
    <xf numFmtId="165" fontId="40" fillId="4" borderId="63" xfId="54" applyNumberFormat="1" applyFont="1" applyFill="1" applyBorder="1"/>
    <xf numFmtId="165" fontId="40" fillId="4" borderId="3" xfId="61" applyNumberFormat="1" applyFont="1" applyFill="1" applyBorder="1"/>
    <xf numFmtId="165" fontId="40" fillId="7" borderId="63" xfId="54" applyNumberFormat="1" applyFont="1" applyFill="1" applyBorder="1"/>
    <xf numFmtId="165" fontId="40" fillId="7" borderId="74" xfId="54" applyNumberFormat="1" applyFont="1" applyFill="1" applyBorder="1"/>
    <xf numFmtId="165" fontId="40" fillId="4" borderId="69" xfId="61" applyNumberFormat="1" applyFont="1" applyFill="1" applyBorder="1"/>
    <xf numFmtId="165" fontId="40" fillId="7" borderId="68" xfId="54" applyNumberFormat="1" applyFont="1" applyFill="1" applyBorder="1"/>
    <xf numFmtId="165" fontId="40" fillId="4" borderId="53" xfId="61" applyNumberFormat="1" applyFont="1" applyFill="1" applyBorder="1"/>
    <xf numFmtId="165" fontId="40" fillId="7" borderId="68" xfId="61" applyNumberFormat="1" applyFont="1" applyFill="1" applyBorder="1"/>
    <xf numFmtId="165" fontId="46" fillId="4" borderId="63" xfId="68" applyNumberFormat="1" applyFont="1" applyFill="1" applyBorder="1" applyAlignment="1">
      <alignment vertical="center"/>
    </xf>
    <xf numFmtId="165" fontId="46" fillId="4" borderId="2" xfId="68" applyNumberFormat="1" applyFont="1" applyFill="1" applyBorder="1" applyAlignment="1">
      <alignment vertical="center"/>
    </xf>
    <xf numFmtId="177" fontId="40" fillId="7" borderId="63" xfId="54" applyNumberFormat="1" applyFont="1" applyFill="1" applyBorder="1" applyAlignment="1">
      <alignment horizontal="center" vertical="center" wrapText="1"/>
    </xf>
    <xf numFmtId="177" fontId="40" fillId="0" borderId="2" xfId="54" applyNumberFormat="1" applyFont="1" applyBorder="1" applyAlignment="1">
      <alignment horizontal="center" vertical="center" wrapText="1"/>
    </xf>
    <xf numFmtId="172" fontId="46" fillId="0" borderId="20" xfId="54" applyNumberFormat="1" applyFont="1" applyBorder="1"/>
    <xf numFmtId="172" fontId="46" fillId="0" borderId="23" xfId="54" applyNumberFormat="1" applyFont="1" applyBorder="1"/>
    <xf numFmtId="172" fontId="46" fillId="0" borderId="1" xfId="54" applyNumberFormat="1" applyFont="1" applyAlignment="1">
      <alignment horizontal="center"/>
    </xf>
    <xf numFmtId="177" fontId="40" fillId="7" borderId="2" xfId="54" applyNumberFormat="1" applyFont="1" applyFill="1" applyBorder="1" applyAlignment="1">
      <alignment horizontal="center" vertical="center" wrapText="1"/>
    </xf>
    <xf numFmtId="177" fontId="40" fillId="0" borderId="63" xfId="54" applyNumberFormat="1" applyFont="1" applyBorder="1" applyAlignment="1">
      <alignment horizontal="center" vertical="center" wrapText="1"/>
    </xf>
    <xf numFmtId="172" fontId="46" fillId="0" borderId="26" xfId="54" applyNumberFormat="1" applyFont="1" applyBorder="1"/>
    <xf numFmtId="172" fontId="46" fillId="0" borderId="20" xfId="54" applyNumberFormat="1" applyFont="1" applyBorder="1" applyAlignment="1">
      <alignment horizontal="center"/>
    </xf>
    <xf numFmtId="172" fontId="46" fillId="0" borderId="52" xfId="54" applyNumberFormat="1" applyFont="1" applyBorder="1" applyAlignment="1">
      <alignment horizontal="center"/>
    </xf>
    <xf numFmtId="177" fontId="46" fillId="0" borderId="26" xfId="54" applyNumberFormat="1" applyFont="1" applyBorder="1" applyAlignment="1">
      <alignment horizontal="center" vertical="center"/>
    </xf>
    <xf numFmtId="176" fontId="46" fillId="0" borderId="63" xfId="54" applyNumberFormat="1" applyFont="1" applyBorder="1" applyAlignment="1">
      <alignment horizontal="center" vertical="center"/>
    </xf>
    <xf numFmtId="180" fontId="46" fillId="4" borderId="67" xfId="57" applyNumberFormat="1" applyFont="1" applyFill="1" applyBorder="1" applyAlignment="1">
      <alignment vertical="center"/>
    </xf>
    <xf numFmtId="172" fontId="46" fillId="0" borderId="63" xfId="54" applyNumberFormat="1" applyFont="1" applyBorder="1"/>
    <xf numFmtId="172" fontId="46" fillId="0" borderId="63" xfId="54" applyNumberFormat="1" applyFont="1" applyBorder="1" applyAlignment="1">
      <alignment horizontal="center"/>
    </xf>
    <xf numFmtId="172" fontId="46" fillId="0" borderId="63" xfId="54" applyNumberFormat="1" applyFont="1" applyBorder="1" applyAlignment="1">
      <alignment horizontal="right"/>
    </xf>
    <xf numFmtId="177" fontId="46" fillId="0" borderId="63" xfId="54" applyNumberFormat="1" applyFont="1" applyBorder="1" applyAlignment="1">
      <alignment horizontal="center" vertical="center"/>
    </xf>
    <xf numFmtId="165" fontId="46" fillId="0" borderId="63" xfId="66" applyFont="1" applyBorder="1" applyAlignment="1">
      <alignment horizontal="center" vertical="center"/>
    </xf>
    <xf numFmtId="177" fontId="46" fillId="0" borderId="20" xfId="54" applyNumberFormat="1" applyFont="1" applyBorder="1" applyAlignment="1">
      <alignment horizontal="center" vertical="center"/>
    </xf>
    <xf numFmtId="0" fontId="16" fillId="0" borderId="1" xfId="0" applyFont="1" applyBorder="1"/>
    <xf numFmtId="0" fontId="21" fillId="0" borderId="67" xfId="0" applyFont="1" applyBorder="1"/>
    <xf numFmtId="0" fontId="20" fillId="0" borderId="68" xfId="0" applyFont="1" applyBorder="1" applyAlignment="1">
      <alignment vertical="center"/>
    </xf>
    <xf numFmtId="0" fontId="14" fillId="0" borderId="1" xfId="0" applyFont="1" applyBorder="1"/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/>
    </xf>
    <xf numFmtId="0" fontId="16" fillId="0" borderId="1" xfId="0" applyFont="1" applyBorder="1" applyAlignment="1">
      <alignment horizontal="left" vertical="center"/>
    </xf>
    <xf numFmtId="0" fontId="8" fillId="0" borderId="1" xfId="0" applyFont="1" applyBorder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right"/>
    </xf>
    <xf numFmtId="0" fontId="8" fillId="0" borderId="1" xfId="0" applyFont="1" applyBorder="1" applyAlignment="1">
      <alignment horizontal="left"/>
    </xf>
    <xf numFmtId="0" fontId="10" fillId="0" borderId="85" xfId="2" applyBorder="1" applyAlignment="1">
      <alignment vertical="center"/>
    </xf>
    <xf numFmtId="165" fontId="10" fillId="0" borderId="85" xfId="2" applyNumberFormat="1" applyBorder="1" applyAlignment="1">
      <alignment vertical="center"/>
    </xf>
    <xf numFmtId="170" fontId="10" fillId="0" borderId="85" xfId="3" applyNumberFormat="1" applyFont="1" applyFill="1" applyBorder="1" applyAlignment="1">
      <alignment vertical="center"/>
    </xf>
    <xf numFmtId="0" fontId="10" fillId="0" borderId="85" xfId="2" applyBorder="1" applyAlignment="1">
      <alignment horizontal="center" vertical="center"/>
    </xf>
    <xf numFmtId="0" fontId="10" fillId="0" borderId="85" xfId="2" applyBorder="1" applyAlignment="1">
      <alignment horizontal="right" vertical="center"/>
    </xf>
    <xf numFmtId="171" fontId="10" fillId="0" borderId="24" xfId="4" applyNumberFormat="1" applyBorder="1" applyAlignment="1">
      <alignment horizontal="left" vertical="center"/>
    </xf>
    <xf numFmtId="165" fontId="22" fillId="0" borderId="84" xfId="4" applyNumberFormat="1" applyFont="1" applyBorder="1" applyAlignment="1">
      <alignment horizontal="left" vertical="center"/>
    </xf>
    <xf numFmtId="171" fontId="10" fillId="5" borderId="24" xfId="4" applyNumberFormat="1" applyFill="1" applyBorder="1" applyAlignment="1">
      <alignment horizontal="left" vertical="center"/>
    </xf>
    <xf numFmtId="165" fontId="11" fillId="2" borderId="90" xfId="4" applyNumberFormat="1" applyFont="1" applyFill="1" applyBorder="1" applyAlignment="1">
      <alignment horizontal="right" vertical="center"/>
    </xf>
    <xf numFmtId="171" fontId="10" fillId="0" borderId="91" xfId="4" applyNumberFormat="1" applyBorder="1" applyAlignment="1">
      <alignment horizontal="right" vertical="center"/>
    </xf>
    <xf numFmtId="171" fontId="10" fillId="0" borderId="92" xfId="4" applyNumberFormat="1" applyBorder="1" applyAlignment="1">
      <alignment horizontal="right" vertical="center"/>
    </xf>
    <xf numFmtId="165" fontId="22" fillId="0" borderId="93" xfId="1" applyFont="1" applyFill="1" applyBorder="1" applyAlignment="1">
      <alignment horizontal="right" vertical="center"/>
    </xf>
    <xf numFmtId="171" fontId="10" fillId="5" borderId="91" xfId="4" applyNumberFormat="1" applyFill="1" applyBorder="1" applyAlignment="1">
      <alignment horizontal="right" vertical="center"/>
    </xf>
    <xf numFmtId="0" fontId="10" fillId="0" borderId="89" xfId="2" applyBorder="1" applyAlignment="1">
      <alignment horizontal="right" vertical="center"/>
    </xf>
    <xf numFmtId="0" fontId="10" fillId="0" borderId="94" xfId="2" applyBorder="1" applyAlignment="1">
      <alignment horizontal="center" vertical="center"/>
    </xf>
    <xf numFmtId="0" fontId="10" fillId="0" borderId="49" xfId="0" applyFont="1" applyFill="1" applyBorder="1" applyAlignment="1">
      <alignment vertical="center"/>
    </xf>
    <xf numFmtId="165" fontId="10" fillId="0" borderId="49" xfId="0" applyNumberFormat="1" applyFont="1" applyFill="1" applyBorder="1" applyAlignment="1">
      <alignment vertical="center"/>
    </xf>
    <xf numFmtId="0" fontId="10" fillId="0" borderId="49" xfId="0" applyFont="1" applyFill="1" applyBorder="1" applyAlignment="1">
      <alignment horizontal="center" vertical="center"/>
    </xf>
    <xf numFmtId="0" fontId="10" fillId="0" borderId="49" xfId="0" applyFont="1" applyFill="1" applyBorder="1" applyAlignment="1">
      <alignment horizontal="right" vertical="center"/>
    </xf>
    <xf numFmtId="0" fontId="10" fillId="0" borderId="49" xfId="2" applyBorder="1" applyAlignment="1">
      <alignment vertical="center"/>
    </xf>
    <xf numFmtId="0" fontId="39" fillId="0" borderId="1" xfId="70" applyFont="1" applyAlignment="1">
      <alignment vertical="center"/>
    </xf>
    <xf numFmtId="0" fontId="39" fillId="0" borderId="1" xfId="70" applyFont="1" applyAlignment="1">
      <alignment horizontal="center" vertical="center"/>
    </xf>
    <xf numFmtId="175" fontId="39" fillId="0" borderId="1" xfId="70" applyNumberFormat="1" applyFont="1" applyAlignment="1">
      <alignment vertical="center"/>
    </xf>
    <xf numFmtId="0" fontId="38" fillId="7" borderId="63" xfId="70" applyFont="1" applyFill="1" applyBorder="1" applyAlignment="1">
      <alignment horizontal="center" vertical="center"/>
    </xf>
    <xf numFmtId="175" fontId="38" fillId="7" borderId="63" xfId="70" applyNumberFormat="1" applyFont="1" applyFill="1" applyBorder="1" applyAlignment="1">
      <alignment horizontal="center" vertical="center"/>
    </xf>
    <xf numFmtId="165" fontId="38" fillId="6" borderId="63" xfId="70" applyNumberFormat="1" applyFont="1" applyFill="1" applyBorder="1" applyAlignment="1">
      <alignment horizontal="center" vertical="center"/>
    </xf>
    <xf numFmtId="10" fontId="38" fillId="6" borderId="63" xfId="70" applyNumberFormat="1" applyFont="1" applyFill="1" applyBorder="1" applyAlignment="1">
      <alignment horizontal="center" vertical="center" wrapText="1"/>
    </xf>
    <xf numFmtId="172" fontId="40" fillId="6" borderId="63" xfId="70" applyNumberFormat="1" applyFont="1" applyFill="1" applyBorder="1" applyAlignment="1">
      <alignment horizontal="center" vertical="center" wrapText="1"/>
    </xf>
    <xf numFmtId="172" fontId="40" fillId="0" borderId="1" xfId="70" applyNumberFormat="1" applyFont="1" applyAlignment="1">
      <alignment horizontal="center" vertical="center" wrapText="1"/>
    </xf>
    <xf numFmtId="0" fontId="39" fillId="0" borderId="20" xfId="70" applyFont="1" applyBorder="1" applyAlignment="1">
      <alignment horizontal="center" vertical="center"/>
    </xf>
    <xf numFmtId="0" fontId="39" fillId="0" borderId="22" xfId="70" applyFont="1" applyBorder="1" applyAlignment="1">
      <alignment vertical="center"/>
    </xf>
    <xf numFmtId="175" fontId="39" fillId="0" borderId="22" xfId="70" applyNumberFormat="1" applyFont="1" applyBorder="1" applyAlignment="1">
      <alignment vertical="center"/>
    </xf>
    <xf numFmtId="0" fontId="39" fillId="0" borderId="23" xfId="70" applyFont="1" applyBorder="1" applyAlignment="1">
      <alignment horizontal="center" vertical="center"/>
    </xf>
    <xf numFmtId="0" fontId="39" fillId="0" borderId="25" xfId="70" applyFont="1" applyBorder="1" applyAlignment="1">
      <alignment vertical="center"/>
    </xf>
    <xf numFmtId="175" fontId="39" fillId="0" borderId="25" xfId="70" applyNumberFormat="1" applyFont="1" applyBorder="1" applyAlignment="1">
      <alignment horizontal="right" vertical="center"/>
    </xf>
    <xf numFmtId="0" fontId="39" fillId="0" borderId="29" xfId="70" applyFont="1" applyBorder="1" applyAlignment="1">
      <alignment horizontal="center" vertical="center"/>
    </xf>
    <xf numFmtId="0" fontId="39" fillId="0" borderId="31" xfId="70" applyFont="1" applyBorder="1" applyAlignment="1">
      <alignment vertical="center"/>
    </xf>
    <xf numFmtId="175" fontId="39" fillId="0" borderId="31" xfId="70" applyNumberFormat="1" applyFont="1" applyBorder="1" applyAlignment="1">
      <alignment horizontal="right" vertical="center"/>
    </xf>
    <xf numFmtId="175" fontId="38" fillId="7" borderId="64" xfId="70" applyNumberFormat="1" applyFont="1" applyFill="1" applyBorder="1" applyAlignment="1">
      <alignment horizontal="center" vertical="center"/>
    </xf>
    <xf numFmtId="0" fontId="39" fillId="0" borderId="21" xfId="70" applyFont="1" applyBorder="1" applyAlignment="1">
      <alignment horizontal="center" vertical="center"/>
    </xf>
    <xf numFmtId="0" fontId="39" fillId="0" borderId="21" xfId="70" applyFont="1" applyBorder="1" applyAlignment="1">
      <alignment vertical="center"/>
    </xf>
    <xf numFmtId="0" fontId="39" fillId="0" borderId="33" xfId="70" applyFont="1" applyBorder="1" applyAlignment="1">
      <alignment vertical="center"/>
    </xf>
    <xf numFmtId="0" fontId="39" fillId="0" borderId="22" xfId="70" applyFont="1" applyBorder="1" applyAlignment="1">
      <alignment horizontal="center" vertical="center"/>
    </xf>
    <xf numFmtId="175" fontId="39" fillId="0" borderId="21" xfId="70" applyNumberFormat="1" applyFont="1" applyBorder="1" applyAlignment="1">
      <alignment vertical="center"/>
    </xf>
    <xf numFmtId="0" fontId="39" fillId="0" borderId="24" xfId="70" applyFont="1" applyBorder="1" applyAlignment="1">
      <alignment horizontal="center" vertical="center"/>
    </xf>
    <xf numFmtId="0" fontId="41" fillId="0" borderId="24" xfId="70" applyFont="1" applyBorder="1" applyAlignment="1">
      <alignment vertical="center"/>
    </xf>
    <xf numFmtId="0" fontId="39" fillId="0" borderId="34" xfId="70" applyFont="1" applyBorder="1" applyAlignment="1">
      <alignment vertical="center"/>
    </xf>
    <xf numFmtId="0" fontId="39" fillId="0" borderId="25" xfId="70" applyFont="1" applyBorder="1" applyAlignment="1">
      <alignment horizontal="center" vertical="center"/>
    </xf>
    <xf numFmtId="175" fontId="39" fillId="0" borderId="24" xfId="70" applyNumberFormat="1" applyFont="1" applyBorder="1" applyAlignment="1">
      <alignment vertical="center"/>
    </xf>
    <xf numFmtId="0" fontId="39" fillId="0" borderId="24" xfId="70" applyFont="1" applyBorder="1" applyAlignment="1">
      <alignment vertical="center"/>
    </xf>
    <xf numFmtId="0" fontId="39" fillId="0" borderId="25" xfId="70" quotePrefix="1" applyFont="1" applyBorder="1" applyAlignment="1">
      <alignment vertical="center"/>
    </xf>
    <xf numFmtId="175" fontId="39" fillId="0" borderId="24" xfId="70" applyNumberFormat="1" applyFont="1" applyBorder="1" applyAlignment="1">
      <alignment horizontal="right" vertical="center"/>
    </xf>
    <xf numFmtId="165" fontId="42" fillId="0" borderId="23" xfId="70" applyNumberFormat="1" applyFont="1" applyBorder="1" applyAlignment="1">
      <alignment horizontal="center" vertical="center" wrapText="1"/>
    </xf>
    <xf numFmtId="10" fontId="42" fillId="0" borderId="34" xfId="70" applyNumberFormat="1" applyFont="1" applyBorder="1" applyAlignment="1">
      <alignment horizontal="center" vertical="center"/>
    </xf>
    <xf numFmtId="10" fontId="42" fillId="0" borderId="23" xfId="70" applyNumberFormat="1" applyFont="1" applyBorder="1" applyAlignment="1">
      <alignment horizontal="center" vertical="center"/>
    </xf>
    <xf numFmtId="165" fontId="42" fillId="0" borderId="23" xfId="70" applyNumberFormat="1" applyFont="1" applyBorder="1" applyAlignment="1">
      <alignment horizontal="center" vertical="center"/>
    </xf>
    <xf numFmtId="0" fontId="39" fillId="0" borderId="32" xfId="70" applyFont="1" applyBorder="1" applyAlignment="1">
      <alignment horizontal="center" vertical="center"/>
    </xf>
    <xf numFmtId="175" fontId="39" fillId="0" borderId="30" xfId="70" applyNumberFormat="1" applyFont="1" applyBorder="1" applyAlignment="1">
      <alignment vertical="center"/>
    </xf>
    <xf numFmtId="0" fontId="51" fillId="4" borderId="1" xfId="71" applyFont="1" applyFill="1" applyAlignment="1">
      <alignment horizontal="center" vertical="center"/>
    </xf>
    <xf numFmtId="0" fontId="39" fillId="0" borderId="1" xfId="71" applyFont="1"/>
    <xf numFmtId="0" fontId="52" fillId="4" borderId="1" xfId="71" applyFont="1" applyFill="1" applyAlignment="1">
      <alignment horizontal="center" vertical="center"/>
    </xf>
    <xf numFmtId="0" fontId="39" fillId="0" borderId="53" xfId="71" applyFont="1" applyBorder="1"/>
    <xf numFmtId="0" fontId="50" fillId="6" borderId="3" xfId="71" applyFont="1" applyFill="1" applyBorder="1" applyAlignment="1">
      <alignment horizontal="center" vertical="center"/>
    </xf>
    <xf numFmtId="0" fontId="40" fillId="6" borderId="2" xfId="71" applyFont="1" applyFill="1" applyBorder="1" applyAlignment="1">
      <alignment horizontal="center" vertical="center"/>
    </xf>
    <xf numFmtId="0" fontId="53" fillId="4" borderId="20" xfId="71" applyFont="1" applyFill="1" applyBorder="1" applyAlignment="1">
      <alignment horizontal="center" vertical="center"/>
    </xf>
    <xf numFmtId="0" fontId="53" fillId="4" borderId="21" xfId="71" applyFont="1" applyFill="1" applyBorder="1" applyAlignment="1">
      <alignment horizontal="center" vertical="center"/>
    </xf>
    <xf numFmtId="0" fontId="53" fillId="4" borderId="22" xfId="71" applyFont="1" applyFill="1" applyBorder="1" applyAlignment="1">
      <alignment vertical="center"/>
    </xf>
    <xf numFmtId="0" fontId="50" fillId="4" borderId="22" xfId="71" applyFont="1" applyFill="1" applyBorder="1" applyAlignment="1">
      <alignment vertical="center"/>
    </xf>
    <xf numFmtId="0" fontId="53" fillId="4" borderId="19" xfId="71" applyFont="1" applyFill="1" applyBorder="1" applyAlignment="1">
      <alignment horizontal="center" vertical="center"/>
    </xf>
    <xf numFmtId="0" fontId="53" fillId="4" borderId="52" xfId="71" applyFont="1" applyFill="1" applyBorder="1" applyAlignment="1">
      <alignment horizontal="center" vertical="center"/>
    </xf>
    <xf numFmtId="0" fontId="46" fillId="4" borderId="23" xfId="71" applyFont="1" applyFill="1" applyBorder="1" applyAlignment="1">
      <alignment horizontal="center" vertical="center"/>
    </xf>
    <xf numFmtId="0" fontId="46" fillId="4" borderId="24" xfId="71" applyFont="1" applyFill="1" applyBorder="1" applyAlignment="1">
      <alignment horizontal="center" vertical="center"/>
    </xf>
    <xf numFmtId="0" fontId="46" fillId="4" borderId="25" xfId="71" applyFont="1" applyFill="1" applyBorder="1" applyAlignment="1">
      <alignment vertical="center"/>
    </xf>
    <xf numFmtId="0" fontId="39" fillId="0" borderId="19" xfId="71" applyFont="1" applyBorder="1" applyAlignment="1">
      <alignment horizontal="center" vertical="center"/>
    </xf>
    <xf numFmtId="10" fontId="39" fillId="0" borderId="52" xfId="71" applyNumberFormat="1" applyFont="1" applyBorder="1" applyAlignment="1">
      <alignment horizontal="center" vertical="center"/>
    </xf>
    <xf numFmtId="172" fontId="39" fillId="0" borderId="53" xfId="71" applyNumberFormat="1" applyFont="1" applyBorder="1" applyAlignment="1">
      <alignment vertical="center"/>
    </xf>
    <xf numFmtId="0" fontId="39" fillId="0" borderId="53" xfId="71" applyFont="1" applyBorder="1" applyAlignment="1">
      <alignment horizontal="center" vertical="center"/>
    </xf>
    <xf numFmtId="0" fontId="46" fillId="4" borderId="29" xfId="71" applyFont="1" applyFill="1" applyBorder="1" applyAlignment="1">
      <alignment horizontal="center" vertical="center"/>
    </xf>
    <xf numFmtId="0" fontId="53" fillId="4" borderId="30" xfId="71" applyFont="1" applyFill="1" applyBorder="1" applyAlignment="1">
      <alignment horizontal="center" vertical="center"/>
    </xf>
    <xf numFmtId="0" fontId="46" fillId="4" borderId="31" xfId="71" applyFont="1" applyFill="1" applyBorder="1" applyAlignment="1">
      <alignment vertical="center"/>
    </xf>
    <xf numFmtId="0" fontId="53" fillId="4" borderId="31" xfId="71" applyFont="1" applyFill="1" applyBorder="1" applyAlignment="1">
      <alignment vertical="center"/>
    </xf>
    <xf numFmtId="0" fontId="53" fillId="4" borderId="29" xfId="71" applyFont="1" applyFill="1" applyBorder="1" applyAlignment="1">
      <alignment vertical="center"/>
    </xf>
    <xf numFmtId="0" fontId="53" fillId="4" borderId="29" xfId="71" applyFont="1" applyFill="1" applyBorder="1" applyAlignment="1">
      <alignment horizontal="center" vertical="center"/>
    </xf>
    <xf numFmtId="0" fontId="39" fillId="0" borderId="70" xfId="71" applyFont="1" applyBorder="1" applyAlignment="1">
      <alignment horizontal="center" vertical="center"/>
    </xf>
    <xf numFmtId="10" fontId="39" fillId="0" borderId="2" xfId="71" applyNumberFormat="1" applyFont="1" applyBorder="1" applyAlignment="1">
      <alignment horizontal="center" vertical="center"/>
    </xf>
    <xf numFmtId="172" fontId="39" fillId="0" borderId="71" xfId="71" applyNumberFormat="1" applyFont="1" applyBorder="1" applyAlignment="1">
      <alignment vertical="center"/>
    </xf>
    <xf numFmtId="0" fontId="39" fillId="0" borderId="2" xfId="71" applyFont="1" applyBorder="1" applyAlignment="1">
      <alignment horizontal="center" vertical="center"/>
    </xf>
    <xf numFmtId="0" fontId="46" fillId="4" borderId="67" xfId="71" applyFont="1" applyFill="1" applyBorder="1" applyAlignment="1">
      <alignment horizontal="center" vertical="center"/>
    </xf>
    <xf numFmtId="0" fontId="53" fillId="4" borderId="67" xfId="71" applyFont="1" applyFill="1" applyBorder="1" applyAlignment="1">
      <alignment horizontal="center" vertical="center"/>
    </xf>
    <xf numFmtId="0" fontId="46" fillId="4" borderId="67" xfId="71" applyFont="1" applyFill="1" applyBorder="1" applyAlignment="1">
      <alignment vertical="center"/>
    </xf>
    <xf numFmtId="0" fontId="53" fillId="4" borderId="67" xfId="71" applyFont="1" applyFill="1" applyBorder="1" applyAlignment="1">
      <alignment vertical="center"/>
    </xf>
    <xf numFmtId="0" fontId="53" fillId="4" borderId="1" xfId="71" applyFont="1" applyFill="1" applyAlignment="1">
      <alignment horizontal="center" vertical="center"/>
    </xf>
    <xf numFmtId="0" fontId="40" fillId="6" borderId="66" xfId="71" applyFont="1" applyFill="1" applyBorder="1" applyAlignment="1">
      <alignment horizontal="center" vertical="center"/>
    </xf>
    <xf numFmtId="0" fontId="40" fillId="6" borderId="70" xfId="71" applyFont="1" applyFill="1" applyBorder="1" applyAlignment="1">
      <alignment horizontal="center" vertical="center"/>
    </xf>
    <xf numFmtId="0" fontId="46" fillId="4" borderId="20" xfId="71" applyFont="1" applyFill="1" applyBorder="1" applyAlignment="1">
      <alignment horizontal="center" vertical="center"/>
    </xf>
    <xf numFmtId="0" fontId="46" fillId="4" borderId="21" xfId="71" applyFont="1" applyFill="1" applyBorder="1" applyAlignment="1">
      <alignment horizontal="center" vertical="center"/>
    </xf>
    <xf numFmtId="0" fontId="46" fillId="4" borderId="22" xfId="71" applyFont="1" applyFill="1" applyBorder="1" applyAlignment="1">
      <alignment vertical="center"/>
    </xf>
    <xf numFmtId="0" fontId="46" fillId="4" borderId="19" xfId="71" applyFont="1" applyFill="1" applyBorder="1" applyAlignment="1">
      <alignment horizontal="center" vertical="center"/>
    </xf>
    <xf numFmtId="0" fontId="46" fillId="4" borderId="52" xfId="71" applyFont="1" applyFill="1" applyBorder="1" applyAlignment="1">
      <alignment horizontal="center" vertical="center"/>
    </xf>
    <xf numFmtId="0" fontId="46" fillId="4" borderId="1" xfId="71" applyFont="1" applyFill="1" applyAlignment="1">
      <alignment horizontal="center" vertical="center"/>
    </xf>
    <xf numFmtId="9" fontId="46" fillId="4" borderId="1" xfId="71" applyNumberFormat="1" applyFont="1" applyFill="1" applyAlignment="1">
      <alignment horizontal="center" vertical="center"/>
    </xf>
    <xf numFmtId="0" fontId="46" fillId="4" borderId="1" xfId="71" applyFont="1" applyFill="1" applyAlignment="1">
      <alignment vertical="center"/>
    </xf>
    <xf numFmtId="0" fontId="40" fillId="4" borderId="25" xfId="71" applyFont="1" applyFill="1" applyBorder="1" applyAlignment="1">
      <alignment vertical="center"/>
    </xf>
    <xf numFmtId="43" fontId="46" fillId="4" borderId="1" xfId="71" applyNumberFormat="1" applyFont="1" applyFill="1" applyAlignment="1">
      <alignment horizontal="center" vertical="center"/>
    </xf>
    <xf numFmtId="0" fontId="46" fillId="0" borderId="52" xfId="71" applyFont="1" applyBorder="1" applyAlignment="1">
      <alignment horizontal="center" vertical="center"/>
    </xf>
    <xf numFmtId="0" fontId="46" fillId="4" borderId="53" xfId="71" applyFont="1" applyFill="1" applyBorder="1" applyAlignment="1">
      <alignment horizontal="center" vertical="center"/>
    </xf>
    <xf numFmtId="43" fontId="46" fillId="4" borderId="1" xfId="71" applyNumberFormat="1" applyFont="1" applyFill="1" applyAlignment="1">
      <alignment vertical="center"/>
    </xf>
    <xf numFmtId="0" fontId="48" fillId="0" borderId="52" xfId="71" applyFont="1" applyBorder="1" applyAlignment="1">
      <alignment horizontal="center" vertical="center" wrapText="1"/>
    </xf>
    <xf numFmtId="164" fontId="46" fillId="4" borderId="1" xfId="71" applyNumberFormat="1" applyFont="1" applyFill="1" applyAlignment="1">
      <alignment horizontal="center" vertical="center"/>
    </xf>
    <xf numFmtId="0" fontId="46" fillId="0" borderId="52" xfId="71" applyFont="1" applyBorder="1" applyAlignment="1">
      <alignment horizontal="center" vertical="center" wrapText="1"/>
    </xf>
    <xf numFmtId="10" fontId="46" fillId="4" borderId="53" xfId="71" applyNumberFormat="1" applyFont="1" applyFill="1" applyBorder="1" applyAlignment="1">
      <alignment horizontal="center" vertical="center"/>
    </xf>
    <xf numFmtId="10" fontId="39" fillId="0" borderId="53" xfId="71" applyNumberFormat="1" applyFont="1" applyBorder="1" applyAlignment="1">
      <alignment horizontal="center" vertical="center"/>
    </xf>
    <xf numFmtId="0" fontId="46" fillId="0" borderId="32" xfId="71" applyFont="1" applyBorder="1" applyAlignment="1">
      <alignment horizontal="center" vertical="center"/>
    </xf>
    <xf numFmtId="0" fontId="46" fillId="0" borderId="23" xfId="71" applyFont="1" applyBorder="1" applyAlignment="1">
      <alignment horizontal="center" vertical="center"/>
    </xf>
    <xf numFmtId="0" fontId="46" fillId="0" borderId="26" xfId="71" applyFont="1" applyBorder="1" applyAlignment="1">
      <alignment horizontal="center" vertical="center"/>
    </xf>
    <xf numFmtId="0" fontId="48" fillId="0" borderId="63" xfId="71" applyFont="1" applyBorder="1" applyAlignment="1">
      <alignment horizontal="center" vertical="center" wrapText="1"/>
    </xf>
    <xf numFmtId="0" fontId="46" fillId="4" borderId="32" xfId="71" applyFont="1" applyFill="1" applyBorder="1" applyAlignment="1">
      <alignment horizontal="center" vertical="center"/>
    </xf>
    <xf numFmtId="0" fontId="46" fillId="4" borderId="36" xfId="71" applyFont="1" applyFill="1" applyBorder="1" applyAlignment="1">
      <alignment horizontal="center" vertical="center"/>
    </xf>
    <xf numFmtId="0" fontId="46" fillId="4" borderId="37" xfId="71" applyFont="1" applyFill="1" applyBorder="1" applyAlignment="1">
      <alignment vertical="center"/>
    </xf>
    <xf numFmtId="0" fontId="48" fillId="0" borderId="52" xfId="71" applyFont="1" applyBorder="1" applyAlignment="1">
      <alignment horizontal="center" vertical="center"/>
    </xf>
    <xf numFmtId="9" fontId="46" fillId="4" borderId="1" xfId="71" applyNumberFormat="1" applyFont="1" applyFill="1" applyAlignment="1">
      <alignment vertical="center"/>
    </xf>
    <xf numFmtId="0" fontId="46" fillId="4" borderId="30" xfId="71" applyFont="1" applyFill="1" applyBorder="1" applyAlignment="1">
      <alignment horizontal="center" vertical="center"/>
    </xf>
    <xf numFmtId="0" fontId="46" fillId="4" borderId="37" xfId="71" applyFont="1" applyFill="1" applyBorder="1" applyAlignment="1">
      <alignment horizontal="center" vertical="center"/>
    </xf>
    <xf numFmtId="0" fontId="46" fillId="4" borderId="65" xfId="71" applyFont="1" applyFill="1" applyBorder="1" applyAlignment="1">
      <alignment horizontal="center" vertical="center"/>
    </xf>
    <xf numFmtId="0" fontId="46" fillId="4" borderId="25" xfId="71" applyFont="1" applyFill="1" applyBorder="1" applyAlignment="1">
      <alignment horizontal="center" vertical="center"/>
    </xf>
    <xf numFmtId="0" fontId="55" fillId="4" borderId="25" xfId="71" applyFont="1" applyFill="1" applyBorder="1" applyAlignment="1">
      <alignment horizontal="left" vertical="center"/>
    </xf>
    <xf numFmtId="0" fontId="56" fillId="4" borderId="25" xfId="71" applyFont="1" applyFill="1" applyBorder="1" applyAlignment="1">
      <alignment horizontal="left" vertical="center"/>
    </xf>
    <xf numFmtId="0" fontId="42" fillId="0" borderId="52" xfId="71" applyFont="1" applyBorder="1" applyAlignment="1">
      <alignment horizontal="center" vertical="center" wrapText="1"/>
    </xf>
    <xf numFmtId="10" fontId="42" fillId="0" borderId="53" xfId="71" applyNumberFormat="1" applyFont="1" applyBorder="1" applyAlignment="1">
      <alignment horizontal="center" vertical="center"/>
    </xf>
    <xf numFmtId="0" fontId="42" fillId="0" borderId="23" xfId="71" applyFont="1" applyBorder="1" applyAlignment="1">
      <alignment horizontal="center" vertical="center"/>
    </xf>
    <xf numFmtId="10" fontId="42" fillId="0" borderId="34" xfId="71" applyNumberFormat="1" applyFont="1" applyBorder="1" applyAlignment="1">
      <alignment horizontal="center" vertical="center"/>
    </xf>
    <xf numFmtId="0" fontId="46" fillId="4" borderId="25" xfId="71" applyFont="1" applyFill="1" applyBorder="1"/>
    <xf numFmtId="10" fontId="56" fillId="4" borderId="52" xfId="71" applyNumberFormat="1" applyFont="1" applyFill="1" applyBorder="1" applyAlignment="1">
      <alignment horizontal="center" vertical="center"/>
    </xf>
    <xf numFmtId="0" fontId="57" fillId="4" borderId="25" xfId="71" applyFont="1" applyFill="1" applyBorder="1" applyAlignment="1">
      <alignment horizontal="left" vertical="center"/>
    </xf>
    <xf numFmtId="0" fontId="56" fillId="4" borderId="25" xfId="71" applyFont="1" applyFill="1" applyBorder="1" applyAlignment="1">
      <alignment horizontal="center" vertical="center"/>
    </xf>
    <xf numFmtId="0" fontId="42" fillId="0" borderId="52" xfId="71" applyFont="1" applyBorder="1" applyAlignment="1">
      <alignment horizontal="center" vertical="center"/>
    </xf>
    <xf numFmtId="0" fontId="56" fillId="4" borderId="52" xfId="71" applyFont="1" applyFill="1" applyBorder="1" applyAlignment="1">
      <alignment horizontal="center" vertical="center"/>
    </xf>
    <xf numFmtId="0" fontId="46" fillId="4" borderId="28" xfId="71" applyFont="1" applyFill="1" applyBorder="1" applyAlignment="1">
      <alignment horizontal="center" vertical="center"/>
    </xf>
    <xf numFmtId="0" fontId="56" fillId="4" borderId="28" xfId="71" applyFont="1" applyFill="1" applyBorder="1" applyAlignment="1">
      <alignment horizontal="left" vertical="center"/>
    </xf>
    <xf numFmtId="0" fontId="46" fillId="4" borderId="28" xfId="71" applyFont="1" applyFill="1" applyBorder="1" applyAlignment="1">
      <alignment vertical="center"/>
    </xf>
    <xf numFmtId="0" fontId="56" fillId="4" borderId="95" xfId="71" applyFont="1" applyFill="1" applyBorder="1" applyAlignment="1">
      <alignment horizontal="center" vertical="center"/>
    </xf>
    <xf numFmtId="10" fontId="42" fillId="0" borderId="52" xfId="71" applyNumberFormat="1" applyFont="1" applyBorder="1" applyAlignment="1">
      <alignment horizontal="center" vertical="center"/>
    </xf>
    <xf numFmtId="10" fontId="2" fillId="0" borderId="53" xfId="71" applyNumberFormat="1" applyBorder="1" applyAlignment="1">
      <alignment horizontal="center"/>
    </xf>
    <xf numFmtId="0" fontId="42" fillId="0" borderId="96" xfId="71" applyFont="1" applyBorder="1" applyAlignment="1">
      <alignment horizontal="center" vertical="center"/>
    </xf>
    <xf numFmtId="0" fontId="46" fillId="4" borderId="96" xfId="71" applyFont="1" applyFill="1" applyBorder="1" applyAlignment="1">
      <alignment horizontal="center" vertical="center"/>
    </xf>
    <xf numFmtId="0" fontId="56" fillId="4" borderId="28" xfId="71" applyFont="1" applyFill="1" applyBorder="1" applyAlignment="1">
      <alignment horizontal="center" vertical="center"/>
    </xf>
    <xf numFmtId="0" fontId="46" fillId="4" borderId="25" xfId="71" applyFont="1" applyFill="1" applyBorder="1" applyAlignment="1">
      <alignment horizontal="left" vertical="center"/>
    </xf>
    <xf numFmtId="0" fontId="46" fillId="4" borderId="25" xfId="71" applyFont="1" applyFill="1" applyBorder="1" applyAlignment="1">
      <alignment horizontal="justify" vertical="center" wrapText="1"/>
    </xf>
    <xf numFmtId="0" fontId="46" fillId="4" borderId="34" xfId="71" applyFont="1" applyFill="1" applyBorder="1" applyAlignment="1">
      <alignment vertical="center"/>
    </xf>
    <xf numFmtId="9" fontId="42" fillId="0" borderId="53" xfId="71" applyNumberFormat="1" applyFont="1" applyBorder="1" applyAlignment="1">
      <alignment horizontal="center" vertical="center"/>
    </xf>
    <xf numFmtId="0" fontId="46" fillId="4" borderId="38" xfId="71" applyFont="1" applyFill="1" applyBorder="1" applyAlignment="1">
      <alignment vertical="center"/>
    </xf>
    <xf numFmtId="0" fontId="56" fillId="4" borderId="37" xfId="71" applyFont="1" applyFill="1" applyBorder="1" applyAlignment="1">
      <alignment horizontal="center" vertical="center"/>
    </xf>
    <xf numFmtId="0" fontId="40" fillId="4" borderId="37" xfId="71" applyFont="1" applyFill="1" applyBorder="1" applyAlignment="1">
      <alignment vertical="center"/>
    </xf>
    <xf numFmtId="0" fontId="56" fillId="4" borderId="32" xfId="71" applyFont="1" applyFill="1" applyBorder="1" applyAlignment="1">
      <alignment horizontal="center" vertical="center"/>
    </xf>
    <xf numFmtId="0" fontId="48" fillId="0" borderId="32" xfId="71" applyFont="1" applyBorder="1" applyAlignment="1">
      <alignment horizontal="center" vertical="center"/>
    </xf>
    <xf numFmtId="178" fontId="46" fillId="4" borderId="1" xfId="71" applyNumberFormat="1" applyFont="1" applyFill="1" applyAlignment="1">
      <alignment vertical="center"/>
    </xf>
    <xf numFmtId="1" fontId="46" fillId="4" borderId="1" xfId="71" applyNumberFormat="1" applyFont="1" applyFill="1" applyAlignment="1">
      <alignment vertical="center"/>
    </xf>
    <xf numFmtId="0" fontId="46" fillId="0" borderId="34" xfId="71" applyFont="1" applyBorder="1" applyAlignment="1">
      <alignment horizontal="left" vertical="center"/>
    </xf>
    <xf numFmtId="164" fontId="46" fillId="4" borderId="1" xfId="71" applyNumberFormat="1" applyFont="1" applyFill="1" applyAlignment="1">
      <alignment vertical="center"/>
    </xf>
    <xf numFmtId="0" fontId="42" fillId="0" borderId="26" xfId="71" applyFont="1" applyBorder="1" applyAlignment="1">
      <alignment horizontal="center" vertical="center" wrapText="1"/>
    </xf>
    <xf numFmtId="10" fontId="42" fillId="0" borderId="26" xfId="71" applyNumberFormat="1" applyFont="1" applyBorder="1" applyAlignment="1">
      <alignment horizontal="center" vertical="center"/>
    </xf>
    <xf numFmtId="0" fontId="46" fillId="4" borderId="2" xfId="71" applyFont="1" applyFill="1" applyBorder="1" applyAlignment="1">
      <alignment horizontal="center" vertical="center"/>
    </xf>
    <xf numFmtId="0" fontId="46" fillId="4" borderId="3" xfId="71" applyFont="1" applyFill="1" applyBorder="1" applyAlignment="1">
      <alignment horizontal="center" vertical="center"/>
    </xf>
    <xf numFmtId="0" fontId="56" fillId="4" borderId="3" xfId="71" applyFont="1" applyFill="1" applyBorder="1" applyAlignment="1">
      <alignment horizontal="left" vertical="center"/>
    </xf>
    <xf numFmtId="0" fontId="46" fillId="4" borderId="3" xfId="71" applyFont="1" applyFill="1" applyBorder="1" applyAlignment="1">
      <alignment vertical="center"/>
    </xf>
    <xf numFmtId="0" fontId="56" fillId="4" borderId="3" xfId="71" applyFont="1" applyFill="1" applyBorder="1" applyAlignment="1">
      <alignment horizontal="center" vertical="center"/>
    </xf>
    <xf numFmtId="0" fontId="56" fillId="4" borderId="2" xfId="71" applyFont="1" applyFill="1" applyBorder="1" applyAlignment="1">
      <alignment horizontal="center" vertical="center"/>
    </xf>
    <xf numFmtId="10" fontId="56" fillId="4" borderId="2" xfId="71" applyNumberFormat="1" applyFont="1" applyFill="1" applyBorder="1" applyAlignment="1">
      <alignment horizontal="center" vertical="center"/>
    </xf>
    <xf numFmtId="0" fontId="39" fillId="0" borderId="52" xfId="71" applyFont="1" applyBorder="1"/>
    <xf numFmtId="0" fontId="2" fillId="0" borderId="1" xfId="76"/>
    <xf numFmtId="0" fontId="39" fillId="0" borderId="1" xfId="76" applyFont="1"/>
    <xf numFmtId="0" fontId="40" fillId="7" borderId="63" xfId="76" applyFont="1" applyFill="1" applyBorder="1"/>
    <xf numFmtId="0" fontId="40" fillId="7" borderId="67" xfId="76" applyFont="1" applyFill="1" applyBorder="1"/>
    <xf numFmtId="0" fontId="40" fillId="7" borderId="67" xfId="76" applyFont="1" applyFill="1" applyBorder="1" applyAlignment="1">
      <alignment vertical="center"/>
    </xf>
    <xf numFmtId="0" fontId="40" fillId="7" borderId="68" xfId="76" applyFont="1" applyFill="1" applyBorder="1" applyAlignment="1">
      <alignment vertical="center"/>
    </xf>
    <xf numFmtId="10" fontId="38" fillId="6" borderId="67" xfId="76" applyNumberFormat="1" applyFont="1" applyFill="1" applyBorder="1" applyAlignment="1">
      <alignment vertical="center"/>
    </xf>
    <xf numFmtId="172" fontId="38" fillId="6" borderId="67" xfId="76" applyNumberFormat="1" applyFont="1" applyFill="1" applyBorder="1" applyAlignment="1">
      <alignment vertical="center"/>
    </xf>
    <xf numFmtId="172" fontId="38" fillId="6" borderId="68" xfId="76" applyNumberFormat="1" applyFont="1" applyFill="1" applyBorder="1" applyAlignment="1">
      <alignment vertical="center"/>
    </xf>
    <xf numFmtId="0" fontId="40" fillId="7" borderId="63" xfId="76" applyFont="1" applyFill="1" applyBorder="1" applyAlignment="1">
      <alignment horizontal="center" vertical="center"/>
    </xf>
    <xf numFmtId="0" fontId="40" fillId="7" borderId="63" xfId="76" applyFont="1" applyFill="1" applyBorder="1" applyAlignment="1">
      <alignment vertical="center"/>
    </xf>
    <xf numFmtId="0" fontId="40" fillId="7" borderId="63" xfId="76" applyFont="1" applyFill="1" applyBorder="1" applyAlignment="1">
      <alignment horizontal="center" vertical="center" wrapText="1"/>
    </xf>
    <xf numFmtId="10" fontId="38" fillId="6" borderId="63" xfId="76" applyNumberFormat="1" applyFont="1" applyFill="1" applyBorder="1" applyAlignment="1">
      <alignment horizontal="center" vertical="center"/>
    </xf>
    <xf numFmtId="172" fontId="38" fillId="6" borderId="63" xfId="76" applyNumberFormat="1" applyFont="1" applyFill="1" applyBorder="1" applyAlignment="1">
      <alignment horizontal="center" vertical="center"/>
    </xf>
    <xf numFmtId="0" fontId="46" fillId="4" borderId="52" xfId="76" applyFont="1" applyFill="1" applyBorder="1" applyAlignment="1">
      <alignment vertical="center"/>
    </xf>
    <xf numFmtId="0" fontId="46" fillId="4" borderId="19" xfId="76" applyFont="1" applyFill="1" applyBorder="1" applyAlignment="1">
      <alignment vertical="center"/>
    </xf>
    <xf numFmtId="0" fontId="46" fillId="4" borderId="2" xfId="76" applyFont="1" applyFill="1" applyBorder="1" applyAlignment="1">
      <alignment horizontal="center"/>
    </xf>
    <xf numFmtId="0" fontId="46" fillId="4" borderId="71" xfId="76" applyFont="1" applyFill="1" applyBorder="1" applyAlignment="1">
      <alignment horizontal="center"/>
    </xf>
    <xf numFmtId="0" fontId="2" fillId="0" borderId="63" xfId="76" applyBorder="1"/>
    <xf numFmtId="0" fontId="40" fillId="4" borderId="63" xfId="76" applyFont="1" applyFill="1" applyBorder="1" applyAlignment="1">
      <alignment horizontal="center" vertical="center"/>
    </xf>
    <xf numFmtId="0" fontId="40" fillId="4" borderId="68" xfId="76" applyFont="1" applyFill="1" applyBorder="1"/>
    <xf numFmtId="0" fontId="46" fillId="4" borderId="63" xfId="76" applyFont="1" applyFill="1" applyBorder="1" applyAlignment="1">
      <alignment horizontal="center"/>
    </xf>
    <xf numFmtId="0" fontId="46" fillId="4" borderId="2" xfId="76" applyFont="1" applyFill="1" applyBorder="1"/>
    <xf numFmtId="0" fontId="46" fillId="4" borderId="68" xfId="76" applyFont="1" applyFill="1" applyBorder="1"/>
    <xf numFmtId="168" fontId="46" fillId="4" borderId="63" xfId="76" applyNumberFormat="1" applyFont="1" applyFill="1" applyBorder="1" applyAlignment="1">
      <alignment horizontal="center"/>
    </xf>
    <xf numFmtId="165" fontId="46" fillId="4" borderId="63" xfId="76" applyNumberFormat="1" applyFont="1" applyFill="1" applyBorder="1"/>
    <xf numFmtId="10" fontId="39" fillId="0" borderId="63" xfId="76" applyNumberFormat="1" applyFont="1" applyBorder="1" applyAlignment="1">
      <alignment horizontal="center"/>
    </xf>
    <xf numFmtId="172" fontId="39" fillId="0" borderId="63" xfId="76" applyNumberFormat="1" applyFont="1" applyBorder="1" applyAlignment="1">
      <alignment horizontal="center"/>
    </xf>
    <xf numFmtId="172" fontId="39" fillId="0" borderId="63" xfId="76" applyNumberFormat="1" applyFont="1" applyBorder="1"/>
    <xf numFmtId="0" fontId="40" fillId="4" borderId="52" xfId="76" applyFont="1" applyFill="1" applyBorder="1" applyAlignment="1">
      <alignment horizontal="center" vertical="center"/>
    </xf>
    <xf numFmtId="0" fontId="46" fillId="4" borderId="63" xfId="76" applyFont="1" applyFill="1" applyBorder="1"/>
    <xf numFmtId="175" fontId="47" fillId="0" borderId="63" xfId="76" applyNumberFormat="1" applyFont="1" applyBorder="1" applyAlignment="1">
      <alignment horizontal="right"/>
    </xf>
    <xf numFmtId="165" fontId="40" fillId="4" borderId="63" xfId="76" applyNumberFormat="1" applyFont="1" applyFill="1" applyBorder="1"/>
    <xf numFmtId="0" fontId="46" fillId="4" borderId="25" xfId="76" applyFont="1" applyFill="1" applyBorder="1" applyAlignment="1">
      <alignment vertical="center"/>
    </xf>
    <xf numFmtId="9" fontId="46" fillId="4" borderId="63" xfId="76" applyNumberFormat="1" applyFont="1" applyFill="1" applyBorder="1" applyAlignment="1">
      <alignment horizontal="center"/>
    </xf>
    <xf numFmtId="2" fontId="46" fillId="4" borderId="63" xfId="76" applyNumberFormat="1" applyFont="1" applyFill="1" applyBorder="1" applyAlignment="1">
      <alignment horizontal="center"/>
    </xf>
    <xf numFmtId="0" fontId="40" fillId="4" borderId="65" xfId="76" applyFont="1" applyFill="1" applyBorder="1" applyAlignment="1">
      <alignment horizontal="center" vertical="center"/>
    </xf>
    <xf numFmtId="0" fontId="40" fillId="4" borderId="63" xfId="76" applyFont="1" applyFill="1" applyBorder="1" applyAlignment="1">
      <alignment vertical="center"/>
    </xf>
    <xf numFmtId="0" fontId="46" fillId="4" borderId="68" xfId="76" applyFont="1" applyFill="1" applyBorder="1" applyAlignment="1">
      <alignment wrapText="1"/>
    </xf>
    <xf numFmtId="0" fontId="40" fillId="4" borderId="52" xfId="76" applyFont="1" applyFill="1" applyBorder="1" applyAlignment="1">
      <alignment vertical="center"/>
    </xf>
    <xf numFmtId="0" fontId="46" fillId="4" borderId="71" xfId="76" applyFont="1" applyFill="1" applyBorder="1" applyAlignment="1">
      <alignment wrapText="1"/>
    </xf>
    <xf numFmtId="0" fontId="46" fillId="4" borderId="2" xfId="76" applyFont="1" applyFill="1" applyBorder="1" applyAlignment="1">
      <alignment wrapText="1"/>
    </xf>
    <xf numFmtId="168" fontId="46" fillId="4" borderId="70" xfId="76" applyNumberFormat="1" applyFont="1" applyFill="1" applyBorder="1"/>
    <xf numFmtId="0" fontId="46" fillId="4" borderId="68" xfId="76" applyFont="1" applyFill="1" applyBorder="1" applyAlignment="1">
      <alignment vertical="top"/>
    </xf>
    <xf numFmtId="0" fontId="46" fillId="4" borderId="64" xfId="76" applyFont="1" applyFill="1" applyBorder="1"/>
    <xf numFmtId="0" fontId="40" fillId="7" borderId="2" xfId="76" applyFont="1" applyFill="1" applyBorder="1" applyAlignment="1">
      <alignment horizontal="center" vertical="center"/>
    </xf>
    <xf numFmtId="0" fontId="40" fillId="7" borderId="64" xfId="76" applyFont="1" applyFill="1" applyBorder="1"/>
    <xf numFmtId="0" fontId="40" fillId="7" borderId="69" xfId="76" applyFont="1" applyFill="1" applyBorder="1"/>
    <xf numFmtId="165" fontId="40" fillId="7" borderId="68" xfId="76" applyNumberFormat="1" applyFont="1" applyFill="1" applyBorder="1"/>
    <xf numFmtId="165" fontId="40" fillId="7" borderId="63" xfId="76" applyNumberFormat="1" applyFont="1" applyFill="1" applyBorder="1"/>
    <xf numFmtId="10" fontId="39" fillId="6" borderId="64" xfId="76" applyNumberFormat="1" applyFont="1" applyFill="1" applyBorder="1" applyAlignment="1">
      <alignment vertical="center"/>
    </xf>
    <xf numFmtId="172" fontId="39" fillId="6" borderId="68" xfId="76" applyNumberFormat="1" applyFont="1" applyFill="1" applyBorder="1" applyAlignment="1">
      <alignment vertical="center"/>
    </xf>
    <xf numFmtId="0" fontId="40" fillId="7" borderId="3" xfId="76" applyFont="1" applyFill="1" applyBorder="1"/>
    <xf numFmtId="165" fontId="40" fillId="7" borderId="67" xfId="76" applyNumberFormat="1" applyFont="1" applyFill="1" applyBorder="1"/>
    <xf numFmtId="0" fontId="2" fillId="6" borderId="64" xfId="76" applyFill="1" applyBorder="1"/>
    <xf numFmtId="0" fontId="2" fillId="6" borderId="67" xfId="76" applyFill="1" applyBorder="1"/>
    <xf numFmtId="0" fontId="2" fillId="6" borderId="68" xfId="76" applyFill="1" applyBorder="1"/>
    <xf numFmtId="0" fontId="49" fillId="0" borderId="1" xfId="76" applyFont="1"/>
    <xf numFmtId="0" fontId="49" fillId="0" borderId="67" xfId="76" applyFont="1" applyBorder="1"/>
    <xf numFmtId="0" fontId="40" fillId="7" borderId="71" xfId="76" applyFont="1" applyFill="1" applyBorder="1" applyAlignment="1">
      <alignment vertical="center"/>
    </xf>
    <xf numFmtId="0" fontId="40" fillId="4" borderId="63" xfId="76" applyFont="1" applyFill="1" applyBorder="1" applyAlignment="1">
      <alignment horizontal="center"/>
    </xf>
    <xf numFmtId="0" fontId="40" fillId="4" borderId="63" xfId="76" applyFont="1" applyFill="1" applyBorder="1"/>
    <xf numFmtId="165" fontId="47" fillId="0" borderId="63" xfId="76" applyNumberFormat="1" applyFont="1" applyBorder="1" applyAlignment="1">
      <alignment horizontal="right"/>
    </xf>
    <xf numFmtId="0" fontId="46" fillId="4" borderId="64" xfId="76" applyFont="1" applyFill="1" applyBorder="1" applyAlignment="1">
      <alignment horizontal="center"/>
    </xf>
    <xf numFmtId="0" fontId="40" fillId="4" borderId="65" xfId="76" applyFont="1" applyFill="1" applyBorder="1" applyAlignment="1">
      <alignment horizontal="center"/>
    </xf>
    <xf numFmtId="165" fontId="46" fillId="4" borderId="68" xfId="76" applyNumberFormat="1" applyFont="1" applyFill="1" applyBorder="1"/>
    <xf numFmtId="0" fontId="46" fillId="4" borderId="65" xfId="76" applyFont="1" applyFill="1" applyBorder="1" applyAlignment="1">
      <alignment wrapText="1"/>
    </xf>
    <xf numFmtId="0" fontId="46" fillId="4" borderId="65" xfId="76" applyFont="1" applyFill="1" applyBorder="1" applyAlignment="1">
      <alignment horizontal="center" wrapText="1"/>
    </xf>
    <xf numFmtId="0" fontId="46" fillId="4" borderId="63" xfId="76" applyFont="1" applyFill="1" applyBorder="1" applyAlignment="1">
      <alignment wrapText="1"/>
    </xf>
    <xf numFmtId="168" fontId="46" fillId="4" borderId="63" xfId="76" applyNumberFormat="1" applyFont="1" applyFill="1" applyBorder="1"/>
    <xf numFmtId="0" fontId="46" fillId="4" borderId="64" xfId="76" applyFont="1" applyFill="1" applyBorder="1" applyAlignment="1">
      <alignment wrapText="1"/>
    </xf>
    <xf numFmtId="0" fontId="46" fillId="4" borderId="63" xfId="76" applyFont="1" applyFill="1" applyBorder="1" applyAlignment="1">
      <alignment vertical="top"/>
    </xf>
    <xf numFmtId="0" fontId="49" fillId="0" borderId="69" xfId="76" applyFont="1" applyBorder="1"/>
    <xf numFmtId="0" fontId="46" fillId="0" borderId="1" xfId="76" applyFont="1"/>
    <xf numFmtId="0" fontId="46" fillId="4" borderId="1" xfId="76" applyFont="1" applyFill="1"/>
    <xf numFmtId="0" fontId="46" fillId="4" borderId="3" xfId="76" applyFont="1" applyFill="1" applyBorder="1"/>
    <xf numFmtId="0" fontId="46" fillId="4" borderId="63" xfId="76" applyFont="1" applyFill="1" applyBorder="1" applyAlignment="1">
      <alignment horizontal="center" wrapText="1"/>
    </xf>
    <xf numFmtId="165" fontId="49" fillId="0" borderId="1" xfId="76" applyNumberFormat="1" applyFont="1"/>
    <xf numFmtId="165" fontId="49" fillId="0" borderId="69" xfId="76" applyNumberFormat="1" applyFont="1" applyBorder="1"/>
    <xf numFmtId="165" fontId="46" fillId="4" borderId="1" xfId="76" applyNumberFormat="1" applyFont="1" applyFill="1"/>
    <xf numFmtId="165" fontId="46" fillId="4" borderId="3" xfId="76" applyNumberFormat="1" applyFont="1" applyFill="1" applyBorder="1"/>
    <xf numFmtId="165" fontId="40" fillId="7" borderId="67" xfId="76" applyNumberFormat="1" applyFont="1" applyFill="1" applyBorder="1" applyAlignment="1">
      <alignment vertical="center"/>
    </xf>
    <xf numFmtId="165" fontId="40" fillId="7" borderId="71" xfId="76" applyNumberFormat="1" applyFont="1" applyFill="1" applyBorder="1" applyAlignment="1">
      <alignment vertical="center"/>
    </xf>
    <xf numFmtId="165" fontId="49" fillId="0" borderId="3" xfId="76" applyNumberFormat="1" applyFont="1" applyBorder="1"/>
    <xf numFmtId="165" fontId="40" fillId="7" borderId="71" xfId="76" applyNumberFormat="1" applyFont="1" applyFill="1" applyBorder="1"/>
    <xf numFmtId="165" fontId="46" fillId="0" borderId="1" xfId="76" applyNumberFormat="1" applyFont="1"/>
    <xf numFmtId="165" fontId="46" fillId="0" borderId="69" xfId="76" applyNumberFormat="1" applyFont="1" applyBorder="1"/>
    <xf numFmtId="165" fontId="46" fillId="0" borderId="3" xfId="76" applyNumberFormat="1" applyFont="1" applyBorder="1"/>
    <xf numFmtId="0" fontId="40" fillId="7" borderId="63" xfId="76" applyFont="1" applyFill="1" applyBorder="1" applyAlignment="1">
      <alignment horizontal="center"/>
    </xf>
    <xf numFmtId="0" fontId="46" fillId="4" borderId="67" xfId="76" applyFont="1" applyFill="1" applyBorder="1"/>
    <xf numFmtId="165" fontId="46" fillId="4" borderId="65" xfId="76" applyNumberFormat="1" applyFont="1" applyFill="1" applyBorder="1"/>
    <xf numFmtId="0" fontId="40" fillId="4" borderId="1" xfId="76" applyFont="1" applyFill="1" applyAlignment="1">
      <alignment horizontal="center"/>
    </xf>
    <xf numFmtId="165" fontId="46" fillId="4" borderId="69" xfId="76" applyNumberFormat="1" applyFont="1" applyFill="1" applyBorder="1"/>
    <xf numFmtId="0" fontId="40" fillId="7" borderId="64" xfId="76" applyFont="1" applyFill="1" applyBorder="1" applyAlignment="1">
      <alignment horizontal="center"/>
    </xf>
    <xf numFmtId="49" fontId="40" fillId="7" borderId="67" xfId="76" applyNumberFormat="1" applyFont="1" applyFill="1" applyBorder="1"/>
    <xf numFmtId="165" fontId="46" fillId="4" borderId="53" xfId="76" applyNumberFormat="1" applyFont="1" applyFill="1" applyBorder="1"/>
    <xf numFmtId="0" fontId="40" fillId="7" borderId="67" xfId="76" applyFont="1" applyFill="1" applyBorder="1" applyAlignment="1">
      <alignment horizontal="left"/>
    </xf>
    <xf numFmtId="0" fontId="40" fillId="7" borderId="67" xfId="76" applyFont="1" applyFill="1" applyBorder="1" applyAlignment="1">
      <alignment horizontal="center"/>
    </xf>
    <xf numFmtId="168" fontId="40" fillId="7" borderId="67" xfId="76" applyNumberFormat="1" applyFont="1" applyFill="1" applyBorder="1" applyAlignment="1">
      <alignment horizontal="center"/>
    </xf>
    <xf numFmtId="0" fontId="40" fillId="4" borderId="64" xfId="76" applyFont="1" applyFill="1" applyBorder="1" applyAlignment="1">
      <alignment horizontal="left"/>
    </xf>
    <xf numFmtId="0" fontId="46" fillId="4" borderId="37" xfId="76" applyFont="1" applyFill="1" applyBorder="1" applyAlignment="1">
      <alignment vertical="center"/>
    </xf>
    <xf numFmtId="0" fontId="46" fillId="4" borderId="64" xfId="76" applyFont="1" applyFill="1" applyBorder="1" applyAlignment="1">
      <alignment horizontal="left"/>
    </xf>
    <xf numFmtId="0" fontId="46" fillId="4" borderId="64" xfId="76" applyFont="1" applyFill="1" applyBorder="1" applyAlignment="1">
      <alignment horizontal="right"/>
    </xf>
    <xf numFmtId="0" fontId="46" fillId="4" borderId="19" xfId="76" applyFont="1" applyFill="1" applyBorder="1" applyAlignment="1">
      <alignment horizontal="right"/>
    </xf>
    <xf numFmtId="0" fontId="40" fillId="4" borderId="19" xfId="76" applyFont="1" applyFill="1" applyBorder="1" applyAlignment="1">
      <alignment horizontal="center"/>
    </xf>
    <xf numFmtId="0" fontId="40" fillId="7" borderId="64" xfId="76" applyFont="1" applyFill="1" applyBorder="1" applyAlignment="1">
      <alignment horizontal="left"/>
    </xf>
    <xf numFmtId="0" fontId="46" fillId="7" borderId="67" xfId="76" applyFont="1" applyFill="1" applyBorder="1" applyAlignment="1">
      <alignment horizontal="center"/>
    </xf>
    <xf numFmtId="168" fontId="46" fillId="7" borderId="67" xfId="76" applyNumberFormat="1" applyFont="1" applyFill="1" applyBorder="1" applyAlignment="1">
      <alignment horizontal="center"/>
    </xf>
    <xf numFmtId="165" fontId="46" fillId="7" borderId="68" xfId="76" applyNumberFormat="1" applyFont="1" applyFill="1" applyBorder="1"/>
    <xf numFmtId="0" fontId="40" fillId="7" borderId="70" xfId="76" applyFont="1" applyFill="1" applyBorder="1"/>
    <xf numFmtId="0" fontId="49" fillId="7" borderId="64" xfId="76" applyFont="1" applyFill="1" applyBorder="1"/>
    <xf numFmtId="0" fontId="49" fillId="7" borderId="67" xfId="76" applyFont="1" applyFill="1" applyBorder="1"/>
    <xf numFmtId="165" fontId="49" fillId="7" borderId="67" xfId="76" applyNumberFormat="1" applyFont="1" applyFill="1" applyBorder="1"/>
    <xf numFmtId="165" fontId="38" fillId="7" borderId="65" xfId="76" applyNumberFormat="1" applyFont="1" applyFill="1" applyBorder="1"/>
    <xf numFmtId="0" fontId="40" fillId="7" borderId="69" xfId="76" applyFont="1" applyFill="1" applyBorder="1" applyAlignment="1">
      <alignment horizontal="left"/>
    </xf>
    <xf numFmtId="0" fontId="40" fillId="7" borderId="69" xfId="76" applyFont="1" applyFill="1" applyBorder="1" applyAlignment="1">
      <alignment horizontal="center"/>
    </xf>
    <xf numFmtId="168" fontId="40" fillId="7" borderId="69" xfId="76" applyNumberFormat="1" applyFont="1" applyFill="1" applyBorder="1" applyAlignment="1">
      <alignment horizontal="center"/>
    </xf>
    <xf numFmtId="165" fontId="40" fillId="7" borderId="69" xfId="76" applyNumberFormat="1" applyFont="1" applyFill="1" applyBorder="1"/>
    <xf numFmtId="165" fontId="40" fillId="7" borderId="53" xfId="76" applyNumberFormat="1" applyFont="1" applyFill="1" applyBorder="1"/>
    <xf numFmtId="0" fontId="40" fillId="0" borderId="1" xfId="76" applyFont="1"/>
    <xf numFmtId="0" fontId="46" fillId="4" borderId="63" xfId="76" applyFont="1" applyFill="1" applyBorder="1" applyAlignment="1">
      <alignment vertical="center"/>
    </xf>
    <xf numFmtId="165" fontId="46" fillId="7" borderId="67" xfId="76" applyNumberFormat="1" applyFont="1" applyFill="1" applyBorder="1"/>
    <xf numFmtId="165" fontId="46" fillId="7" borderId="71" xfId="76" applyNumberFormat="1" applyFont="1" applyFill="1" applyBorder="1"/>
    <xf numFmtId="0" fontId="46" fillId="4" borderId="28" xfId="76" applyFont="1" applyFill="1" applyBorder="1" applyAlignment="1">
      <alignment vertical="center"/>
    </xf>
    <xf numFmtId="0" fontId="46" fillId="7" borderId="69" xfId="76" applyFont="1" applyFill="1" applyBorder="1" applyAlignment="1">
      <alignment horizontal="center"/>
    </xf>
    <xf numFmtId="168" fontId="46" fillId="7" borderId="69" xfId="76" applyNumberFormat="1" applyFont="1" applyFill="1" applyBorder="1" applyAlignment="1">
      <alignment horizontal="center"/>
    </xf>
    <xf numFmtId="165" fontId="46" fillId="7" borderId="69" xfId="76" applyNumberFormat="1" applyFont="1" applyFill="1" applyBorder="1"/>
    <xf numFmtId="165" fontId="46" fillId="7" borderId="53" xfId="76" applyNumberFormat="1" applyFont="1" applyFill="1" applyBorder="1"/>
    <xf numFmtId="0" fontId="46" fillId="4" borderId="63" xfId="76" applyFont="1" applyFill="1" applyBorder="1" applyAlignment="1">
      <alignment horizontal="center" vertical="center" wrapText="1"/>
    </xf>
    <xf numFmtId="168" fontId="46" fillId="4" borderId="63" xfId="76" applyNumberFormat="1" applyFont="1" applyFill="1" applyBorder="1" applyAlignment="1">
      <alignment horizontal="center" vertical="center"/>
    </xf>
    <xf numFmtId="165" fontId="46" fillId="4" borderId="63" xfId="76" applyNumberFormat="1" applyFont="1" applyFill="1" applyBorder="1" applyAlignment="1">
      <alignment vertical="center"/>
    </xf>
    <xf numFmtId="0" fontId="46" fillId="4" borderId="2" xfId="76" applyFont="1" applyFill="1" applyBorder="1" applyAlignment="1">
      <alignment vertical="center" wrapText="1"/>
    </xf>
    <xf numFmtId="168" fontId="46" fillId="4" borderId="2" xfId="76" applyNumberFormat="1" applyFont="1" applyFill="1" applyBorder="1" applyAlignment="1">
      <alignment vertical="center"/>
    </xf>
    <xf numFmtId="165" fontId="40" fillId="4" borderId="2" xfId="76" applyNumberFormat="1" applyFont="1" applyFill="1" applyBorder="1" applyAlignment="1">
      <alignment vertical="center"/>
    </xf>
    <xf numFmtId="0" fontId="49" fillId="4" borderId="63" xfId="76" applyFont="1" applyFill="1" applyBorder="1"/>
    <xf numFmtId="165" fontId="49" fillId="4" borderId="63" xfId="76" applyNumberFormat="1" applyFont="1" applyFill="1" applyBorder="1"/>
    <xf numFmtId="0" fontId="46" fillId="4" borderId="63" xfId="76" applyFont="1" applyFill="1" applyBorder="1" applyAlignment="1">
      <alignment vertical="center" wrapText="1"/>
    </xf>
    <xf numFmtId="168" fontId="46" fillId="4" borderId="63" xfId="76" applyNumberFormat="1" applyFont="1" applyFill="1" applyBorder="1" applyAlignment="1">
      <alignment vertical="center"/>
    </xf>
    <xf numFmtId="165" fontId="40" fillId="4" borderId="63" xfId="76" applyNumberFormat="1" applyFont="1" applyFill="1" applyBorder="1" applyAlignment="1">
      <alignment vertical="center"/>
    </xf>
    <xf numFmtId="0" fontId="46" fillId="4" borderId="63" xfId="76" applyFont="1" applyFill="1" applyBorder="1" applyAlignment="1">
      <alignment horizontal="right"/>
    </xf>
    <xf numFmtId="165" fontId="62" fillId="4" borderId="63" xfId="76" applyNumberFormat="1" applyFont="1" applyFill="1" applyBorder="1"/>
    <xf numFmtId="165" fontId="38" fillId="7" borderId="63" xfId="76" applyNumberFormat="1" applyFont="1" applyFill="1" applyBorder="1"/>
    <xf numFmtId="0" fontId="62" fillId="7" borderId="67" xfId="76" applyFont="1" applyFill="1" applyBorder="1"/>
    <xf numFmtId="165" fontId="62" fillId="7" borderId="67" xfId="76" applyNumberFormat="1" applyFont="1" applyFill="1" applyBorder="1"/>
    <xf numFmtId="165" fontId="62" fillId="7" borderId="71" xfId="76" applyNumberFormat="1" applyFont="1" applyFill="1" applyBorder="1"/>
    <xf numFmtId="165" fontId="46" fillId="4" borderId="67" xfId="76" applyNumberFormat="1" applyFont="1" applyFill="1" applyBorder="1"/>
    <xf numFmtId="0" fontId="49" fillId="7" borderId="69" xfId="76" applyFont="1" applyFill="1" applyBorder="1"/>
    <xf numFmtId="165" fontId="49" fillId="7" borderId="69" xfId="76" applyNumberFormat="1" applyFont="1" applyFill="1" applyBorder="1"/>
    <xf numFmtId="165" fontId="49" fillId="7" borderId="53" xfId="76" applyNumberFormat="1" applyFont="1" applyFill="1" applyBorder="1"/>
    <xf numFmtId="0" fontId="40" fillId="4" borderId="2" xfId="76" applyFont="1" applyFill="1" applyBorder="1" applyAlignment="1">
      <alignment wrapText="1"/>
    </xf>
    <xf numFmtId="0" fontId="49" fillId="4" borderId="63" xfId="76" applyFont="1" applyFill="1" applyBorder="1" applyAlignment="1">
      <alignment horizontal="center"/>
    </xf>
    <xf numFmtId="0" fontId="56" fillId="4" borderId="28" xfId="76" applyFont="1" applyFill="1" applyBorder="1" applyAlignment="1">
      <alignment horizontal="left" vertical="center"/>
    </xf>
    <xf numFmtId="0" fontId="46" fillId="0" borderId="34" xfId="76" applyFont="1" applyBorder="1" applyAlignment="1">
      <alignment horizontal="left" vertical="center"/>
    </xf>
    <xf numFmtId="165" fontId="49" fillId="0" borderId="67" xfId="76" applyNumberFormat="1" applyFont="1" applyBorder="1"/>
    <xf numFmtId="165" fontId="49" fillId="0" borderId="53" xfId="76" applyNumberFormat="1" applyFont="1" applyBorder="1"/>
    <xf numFmtId="0" fontId="2" fillId="0" borderId="1" xfId="77"/>
    <xf numFmtId="0" fontId="40" fillId="7" borderId="67" xfId="77" applyFont="1" applyFill="1" applyBorder="1"/>
    <xf numFmtId="168" fontId="40" fillId="7" borderId="67" xfId="77" applyNumberFormat="1" applyFont="1" applyFill="1" applyBorder="1"/>
    <xf numFmtId="0" fontId="40" fillId="7" borderId="67" xfId="77" applyFont="1" applyFill="1" applyBorder="1" applyAlignment="1">
      <alignment horizontal="center"/>
    </xf>
    <xf numFmtId="181" fontId="40" fillId="7" borderId="68" xfId="77" applyNumberFormat="1" applyFont="1" applyFill="1" applyBorder="1"/>
    <xf numFmtId="10" fontId="38" fillId="6" borderId="67" xfId="77" applyNumberFormat="1" applyFont="1" applyFill="1" applyBorder="1" applyAlignment="1">
      <alignment vertical="center"/>
    </xf>
    <xf numFmtId="172" fontId="38" fillId="6" borderId="67" xfId="77" applyNumberFormat="1" applyFont="1" applyFill="1" applyBorder="1" applyAlignment="1">
      <alignment vertical="center"/>
    </xf>
    <xf numFmtId="172" fontId="38" fillId="6" borderId="68" xfId="77" applyNumberFormat="1" applyFont="1" applyFill="1" applyBorder="1" applyAlignment="1">
      <alignment vertical="center"/>
    </xf>
    <xf numFmtId="0" fontId="40" fillId="7" borderId="63" xfId="77" applyFont="1" applyFill="1" applyBorder="1" applyAlignment="1">
      <alignment horizontal="center" vertical="center"/>
    </xf>
    <xf numFmtId="0" fontId="40" fillId="7" borderId="63" xfId="77" applyFont="1" applyFill="1" applyBorder="1" applyAlignment="1">
      <alignment vertical="center"/>
    </xf>
    <xf numFmtId="0" fontId="40" fillId="7" borderId="63" xfId="77" applyFont="1" applyFill="1" applyBorder="1" applyAlignment="1">
      <alignment horizontal="center" vertical="center" wrapText="1"/>
    </xf>
    <xf numFmtId="10" fontId="38" fillId="6" borderId="63" xfId="77" applyNumberFormat="1" applyFont="1" applyFill="1" applyBorder="1" applyAlignment="1">
      <alignment horizontal="center" vertical="center"/>
    </xf>
    <xf numFmtId="172" fontId="38" fillId="6" borderId="63" xfId="77" applyNumberFormat="1" applyFont="1" applyFill="1" applyBorder="1" applyAlignment="1">
      <alignment horizontal="center" vertical="center"/>
    </xf>
    <xf numFmtId="0" fontId="40" fillId="0" borderId="2" xfId="77" applyFont="1" applyBorder="1" applyAlignment="1">
      <alignment horizontal="center" vertical="center"/>
    </xf>
    <xf numFmtId="0" fontId="40" fillId="0" borderId="70" xfId="77" applyFont="1" applyBorder="1" applyAlignment="1">
      <alignment horizontal="center" vertical="center"/>
    </xf>
    <xf numFmtId="0" fontId="40" fillId="0" borderId="3" xfId="77" applyFont="1" applyBorder="1" applyAlignment="1">
      <alignment horizontal="center" vertical="center"/>
    </xf>
    <xf numFmtId="0" fontId="40" fillId="0" borderId="71" xfId="77" applyFont="1" applyBorder="1" applyAlignment="1">
      <alignment horizontal="center" vertical="center"/>
    </xf>
    <xf numFmtId="0" fontId="40" fillId="0" borderId="2" xfId="77" applyFont="1" applyBorder="1" applyAlignment="1">
      <alignment horizontal="center" vertical="center" wrapText="1"/>
    </xf>
    <xf numFmtId="0" fontId="2" fillId="0" borderId="63" xfId="77" applyBorder="1"/>
    <xf numFmtId="0" fontId="40" fillId="0" borderId="20" xfId="77" applyFont="1" applyBorder="1" applyAlignment="1">
      <alignment horizontal="center" vertical="center"/>
    </xf>
    <xf numFmtId="0" fontId="40" fillId="0" borderId="22" xfId="77" applyFont="1" applyBorder="1" applyAlignment="1">
      <alignment horizontal="center" vertical="center"/>
    </xf>
    <xf numFmtId="0" fontId="40" fillId="0" borderId="22" xfId="77" applyFont="1" applyBorder="1" applyAlignment="1">
      <alignment horizontal="left" vertical="center"/>
    </xf>
    <xf numFmtId="0" fontId="40" fillId="0" borderId="20" xfId="77" applyFont="1" applyBorder="1" applyAlignment="1">
      <alignment horizontal="center" vertical="center" wrapText="1"/>
    </xf>
    <xf numFmtId="172" fontId="40" fillId="0" borderId="20" xfId="77" applyNumberFormat="1" applyFont="1" applyBorder="1" applyAlignment="1">
      <alignment horizontal="center" vertical="center" wrapText="1"/>
    </xf>
    <xf numFmtId="0" fontId="40" fillId="0" borderId="23" xfId="77" applyFont="1" applyBorder="1" applyAlignment="1">
      <alignment horizontal="center" vertical="center"/>
    </xf>
    <xf numFmtId="0" fontId="40" fillId="0" borderId="25" xfId="77" applyFont="1" applyBorder="1" applyAlignment="1">
      <alignment horizontal="center" vertical="center"/>
    </xf>
    <xf numFmtId="0" fontId="46" fillId="0" borderId="25" xfId="77" applyFont="1" applyBorder="1"/>
    <xf numFmtId="0" fontId="46" fillId="0" borderId="23" xfId="77" applyFont="1" applyBorder="1" applyAlignment="1">
      <alignment horizontal="center"/>
    </xf>
    <xf numFmtId="172" fontId="46" fillId="4" borderId="63" xfId="77" applyNumberFormat="1" applyFont="1" applyFill="1" applyBorder="1"/>
    <xf numFmtId="172" fontId="46" fillId="0" borderId="23" xfId="77" applyNumberFormat="1" applyFont="1" applyBorder="1" applyAlignment="1">
      <alignment horizontal="center" vertical="center" wrapText="1"/>
    </xf>
    <xf numFmtId="10" fontId="39" fillId="0" borderId="63" xfId="77" applyNumberFormat="1" applyFont="1" applyBorder="1" applyAlignment="1">
      <alignment horizontal="center"/>
    </xf>
    <xf numFmtId="172" fontId="39" fillId="0" borderId="63" xfId="77" applyNumberFormat="1" applyFont="1" applyBorder="1" applyAlignment="1">
      <alignment horizontal="center"/>
    </xf>
    <xf numFmtId="172" fontId="39" fillId="0" borderId="63" xfId="77" applyNumberFormat="1" applyFont="1" applyBorder="1"/>
    <xf numFmtId="0" fontId="40" fillId="0" borderId="29" xfId="77" applyFont="1" applyBorder="1" applyAlignment="1">
      <alignment horizontal="center" vertical="center"/>
    </xf>
    <xf numFmtId="0" fontId="40" fillId="0" borderId="31" xfId="77" applyFont="1" applyBorder="1" applyAlignment="1">
      <alignment horizontal="center" vertical="center"/>
    </xf>
    <xf numFmtId="0" fontId="46" fillId="0" borderId="31" xfId="77" applyFont="1" applyBorder="1"/>
    <xf numFmtId="0" fontId="46" fillId="0" borderId="29" xfId="77" applyFont="1" applyBorder="1" applyAlignment="1">
      <alignment horizontal="center"/>
    </xf>
    <xf numFmtId="172" fontId="46" fillId="0" borderId="29" xfId="77" applyNumberFormat="1" applyFont="1" applyBorder="1" applyAlignment="1">
      <alignment horizontal="center" vertical="center" wrapText="1"/>
    </xf>
    <xf numFmtId="0" fontId="46" fillId="0" borderId="3" xfId="77" applyFont="1" applyBorder="1"/>
    <xf numFmtId="0" fontId="46" fillId="0" borderId="2" xfId="77" applyFont="1" applyBorder="1" applyAlignment="1">
      <alignment horizontal="center"/>
    </xf>
    <xf numFmtId="168" fontId="46" fillId="0" borderId="2" xfId="77" applyNumberFormat="1" applyFont="1" applyBorder="1"/>
    <xf numFmtId="172" fontId="47" fillId="0" borderId="63" xfId="77" applyNumberFormat="1" applyFont="1" applyBorder="1" applyAlignment="1">
      <alignment horizontal="right"/>
    </xf>
    <xf numFmtId="172" fontId="40" fillId="0" borderId="2" xfId="77" applyNumberFormat="1" applyFont="1" applyBorder="1" applyAlignment="1">
      <alignment horizontal="center" vertical="center" wrapText="1"/>
    </xf>
    <xf numFmtId="0" fontId="40" fillId="0" borderId="22" xfId="77" applyFont="1" applyBorder="1"/>
    <xf numFmtId="0" fontId="46" fillId="0" borderId="20" xfId="77" applyFont="1" applyBorder="1" applyAlignment="1">
      <alignment horizontal="center"/>
    </xf>
    <xf numFmtId="168" fontId="46" fillId="0" borderId="20" xfId="77" applyNumberFormat="1" applyFont="1" applyBorder="1"/>
    <xf numFmtId="172" fontId="46" fillId="0" borderId="20" xfId="77" applyNumberFormat="1" applyFont="1" applyBorder="1" applyAlignment="1">
      <alignment horizontal="center" vertical="center" wrapText="1"/>
    </xf>
    <xf numFmtId="0" fontId="40" fillId="0" borderId="23" xfId="77" applyFont="1" applyBorder="1" applyAlignment="1">
      <alignment horizontal="center"/>
    </xf>
    <xf numFmtId="0" fontId="56" fillId="4" borderId="25" xfId="77" applyFont="1" applyFill="1" applyBorder="1" applyAlignment="1">
      <alignment horizontal="left" vertical="center"/>
    </xf>
    <xf numFmtId="0" fontId="40" fillId="0" borderId="23" xfId="77" applyFont="1" applyBorder="1"/>
    <xf numFmtId="0" fontId="40" fillId="0" borderId="29" xfId="77" applyFont="1" applyBorder="1"/>
    <xf numFmtId="172" fontId="2" fillId="0" borderId="63" xfId="77" applyNumberFormat="1" applyBorder="1"/>
    <xf numFmtId="0" fontId="40" fillId="0" borderId="63" xfId="77" applyFont="1" applyBorder="1"/>
    <xf numFmtId="0" fontId="46" fillId="0" borderId="67" xfId="77" applyFont="1" applyBorder="1"/>
    <xf numFmtId="0" fontId="46" fillId="0" borderId="63" xfId="77" applyFont="1" applyBorder="1" applyAlignment="1">
      <alignment horizontal="center"/>
    </xf>
    <xf numFmtId="167" fontId="46" fillId="0" borderId="63" xfId="77" applyNumberFormat="1" applyFont="1" applyBorder="1"/>
    <xf numFmtId="172" fontId="40" fillId="0" borderId="63" xfId="77" applyNumberFormat="1" applyFont="1" applyBorder="1" applyAlignment="1">
      <alignment horizontal="center" vertical="center" wrapText="1"/>
    </xf>
    <xf numFmtId="172" fontId="46" fillId="0" borderId="63" xfId="77" applyNumberFormat="1" applyFont="1" applyBorder="1" applyAlignment="1">
      <alignment horizontal="center" vertical="center" wrapText="1"/>
    </xf>
    <xf numFmtId="0" fontId="40" fillId="7" borderId="63" xfId="77" applyFont="1" applyFill="1" applyBorder="1" applyAlignment="1">
      <alignment horizontal="center"/>
    </xf>
    <xf numFmtId="172" fontId="40" fillId="7" borderId="67" xfId="77" applyNumberFormat="1" applyFont="1" applyFill="1" applyBorder="1" applyAlignment="1">
      <alignment horizontal="center"/>
    </xf>
    <xf numFmtId="10" fontId="39" fillId="6" borderId="64" xfId="77" applyNumberFormat="1" applyFont="1" applyFill="1" applyBorder="1" applyAlignment="1">
      <alignment vertical="center"/>
    </xf>
    <xf numFmtId="172" fontId="39" fillId="6" borderId="68" xfId="77" applyNumberFormat="1" applyFont="1" applyFill="1" applyBorder="1" applyAlignment="1">
      <alignment vertical="center"/>
    </xf>
    <xf numFmtId="0" fontId="40" fillId="7" borderId="2" xfId="77" applyFont="1" applyFill="1" applyBorder="1" applyAlignment="1">
      <alignment horizontal="center"/>
    </xf>
    <xf numFmtId="0" fontId="40" fillId="7" borderId="3" xfId="77" applyFont="1" applyFill="1" applyBorder="1"/>
    <xf numFmtId="168" fontId="40" fillId="7" borderId="3" xfId="77" applyNumberFormat="1" applyFont="1" applyFill="1" applyBorder="1"/>
    <xf numFmtId="0" fontId="40" fillId="7" borderId="3" xfId="77" applyFont="1" applyFill="1" applyBorder="1" applyAlignment="1">
      <alignment horizontal="center"/>
    </xf>
    <xf numFmtId="172" fontId="40" fillId="7" borderId="3" xfId="77" applyNumberFormat="1" applyFont="1" applyFill="1" applyBorder="1" applyAlignment="1">
      <alignment horizontal="center"/>
    </xf>
    <xf numFmtId="172" fontId="40" fillId="7" borderId="2" xfId="77" applyNumberFormat="1" applyFont="1" applyFill="1" applyBorder="1"/>
    <xf numFmtId="0" fontId="40" fillId="7" borderId="64" xfId="77" applyFont="1" applyFill="1" applyBorder="1"/>
    <xf numFmtId="172" fontId="40" fillId="7" borderId="67" xfId="77" applyNumberFormat="1" applyFont="1" applyFill="1" applyBorder="1"/>
    <xf numFmtId="172" fontId="40" fillId="7" borderId="63" xfId="77" applyNumberFormat="1" applyFont="1" applyFill="1" applyBorder="1"/>
    <xf numFmtId="0" fontId="2" fillId="6" borderId="64" xfId="77" applyFill="1" applyBorder="1"/>
    <xf numFmtId="0" fontId="2" fillId="6" borderId="67" xfId="77" applyFill="1" applyBorder="1"/>
    <xf numFmtId="0" fontId="2" fillId="6" borderId="68" xfId="77" applyFill="1" applyBorder="1"/>
    <xf numFmtId="0" fontId="46" fillId="0" borderId="1" xfId="77" applyFont="1"/>
    <xf numFmtId="0" fontId="40" fillId="0" borderId="1" xfId="77" applyFont="1"/>
    <xf numFmtId="172" fontId="40" fillId="0" borderId="1" xfId="77" applyNumberFormat="1" applyFont="1"/>
    <xf numFmtId="172" fontId="40" fillId="7" borderId="68" xfId="77" applyNumberFormat="1" applyFont="1" applyFill="1" applyBorder="1"/>
    <xf numFmtId="172" fontId="40" fillId="7" borderId="63" xfId="77" applyNumberFormat="1" applyFont="1" applyFill="1" applyBorder="1" applyAlignment="1">
      <alignment vertical="center"/>
    </xf>
    <xf numFmtId="172" fontId="40" fillId="7" borderId="63" xfId="77" applyNumberFormat="1" applyFont="1" applyFill="1" applyBorder="1" applyAlignment="1">
      <alignment horizontal="center" vertical="center" wrapText="1"/>
    </xf>
    <xf numFmtId="0" fontId="40" fillId="0" borderId="1" xfId="77" applyFont="1" applyAlignment="1">
      <alignment horizontal="center"/>
    </xf>
    <xf numFmtId="0" fontId="46" fillId="0" borderId="1" xfId="77" applyFont="1" applyAlignment="1">
      <alignment horizontal="center"/>
    </xf>
    <xf numFmtId="172" fontId="46" fillId="0" borderId="1" xfId="77" applyNumberFormat="1" applyFont="1" applyAlignment="1">
      <alignment horizontal="center"/>
    </xf>
    <xf numFmtId="167" fontId="46" fillId="0" borderId="2" xfId="77" applyNumberFormat="1" applyFont="1" applyBorder="1"/>
    <xf numFmtId="0" fontId="40" fillId="0" borderId="21" xfId="77" applyFont="1" applyBorder="1" applyAlignment="1">
      <alignment horizontal="center" vertical="center"/>
    </xf>
    <xf numFmtId="0" fontId="40" fillId="0" borderId="33" xfId="77" applyFont="1" applyBorder="1" applyAlignment="1">
      <alignment horizontal="center" vertical="center"/>
    </xf>
    <xf numFmtId="0" fontId="46" fillId="0" borderId="24" xfId="77" applyFont="1" applyBorder="1"/>
    <xf numFmtId="0" fontId="46" fillId="0" borderId="34" xfId="77" applyFont="1" applyBorder="1"/>
    <xf numFmtId="168" fontId="46" fillId="0" borderId="23" xfId="77" applyNumberFormat="1" applyFont="1" applyBorder="1"/>
    <xf numFmtId="0" fontId="46" fillId="0" borderId="30" xfId="77" applyFont="1" applyBorder="1"/>
    <xf numFmtId="0" fontId="46" fillId="0" borderId="35" xfId="77" applyFont="1" applyBorder="1"/>
    <xf numFmtId="168" fontId="46" fillId="0" borderId="29" xfId="77" applyNumberFormat="1" applyFont="1" applyBorder="1"/>
    <xf numFmtId="0" fontId="46" fillId="0" borderId="1" xfId="77" applyFont="1" applyAlignment="1">
      <alignment horizontal="right"/>
    </xf>
    <xf numFmtId="168" fontId="46" fillId="0" borderId="1" xfId="77" applyNumberFormat="1" applyFont="1"/>
    <xf numFmtId="172" fontId="40" fillId="0" borderId="65" xfId="77" applyNumberFormat="1" applyFont="1" applyBorder="1" applyAlignment="1">
      <alignment horizontal="center" vertical="center" wrapText="1"/>
    </xf>
    <xf numFmtId="0" fontId="46" fillId="0" borderId="1" xfId="77" applyFont="1" applyAlignment="1">
      <alignment horizontal="left"/>
    </xf>
    <xf numFmtId="172" fontId="46" fillId="0" borderId="1" xfId="77" applyNumberFormat="1" applyFont="1"/>
    <xf numFmtId="0" fontId="46" fillId="4" borderId="25" xfId="77" applyFont="1" applyFill="1" applyBorder="1" applyAlignment="1">
      <alignment vertical="center"/>
    </xf>
    <xf numFmtId="0" fontId="40" fillId="7" borderId="2" xfId="77" applyFont="1" applyFill="1" applyBorder="1" applyAlignment="1">
      <alignment horizontal="center" vertical="center"/>
    </xf>
    <xf numFmtId="172" fontId="40" fillId="7" borderId="2" xfId="77" applyNumberFormat="1" applyFont="1" applyFill="1" applyBorder="1" applyAlignment="1">
      <alignment vertical="center"/>
    </xf>
    <xf numFmtId="172" fontId="40" fillId="7" borderId="2" xfId="77" applyNumberFormat="1" applyFont="1" applyFill="1" applyBorder="1" applyAlignment="1">
      <alignment horizontal="center" vertical="center" wrapText="1"/>
    </xf>
    <xf numFmtId="0" fontId="40" fillId="0" borderId="26" xfId="77" applyFont="1" applyBorder="1"/>
    <xf numFmtId="0" fontId="46" fillId="0" borderId="27" xfId="77" applyFont="1" applyBorder="1"/>
    <xf numFmtId="0" fontId="46" fillId="0" borderId="28" xfId="77" applyFont="1" applyBorder="1"/>
    <xf numFmtId="0" fontId="46" fillId="0" borderId="76" xfId="77" applyFont="1" applyBorder="1"/>
    <xf numFmtId="0" fontId="46" fillId="0" borderId="26" xfId="77" applyFont="1" applyBorder="1" applyAlignment="1">
      <alignment horizontal="center"/>
    </xf>
    <xf numFmtId="168" fontId="46" fillId="0" borderId="26" xfId="77" applyNumberFormat="1" applyFont="1" applyBorder="1"/>
    <xf numFmtId="0" fontId="40" fillId="0" borderId="63" xfId="77" applyFont="1" applyBorder="1" applyAlignment="1">
      <alignment horizontal="center" vertical="center"/>
    </xf>
    <xf numFmtId="0" fontId="40" fillId="0" borderId="64" xfId="77" applyFont="1" applyBorder="1" applyAlignment="1">
      <alignment horizontal="center" vertical="center"/>
    </xf>
    <xf numFmtId="0" fontId="40" fillId="0" borderId="67" xfId="77" applyFont="1" applyBorder="1" applyAlignment="1">
      <alignment horizontal="center" vertical="center"/>
    </xf>
    <xf numFmtId="0" fontId="40" fillId="0" borderId="68" xfId="77" applyFont="1" applyBorder="1" applyAlignment="1">
      <alignment horizontal="center" vertical="center"/>
    </xf>
    <xf numFmtId="0" fontId="40" fillId="0" borderId="63" xfId="77" applyFont="1" applyBorder="1" applyAlignment="1">
      <alignment horizontal="center" vertical="center" wrapText="1"/>
    </xf>
    <xf numFmtId="0" fontId="56" fillId="4" borderId="3" xfId="77" applyFont="1" applyFill="1" applyBorder="1" applyAlignment="1">
      <alignment horizontal="left" vertical="center"/>
    </xf>
    <xf numFmtId="0" fontId="40" fillId="0" borderId="20" xfId="77" applyFont="1" applyBorder="1" applyAlignment="1">
      <alignment horizontal="center"/>
    </xf>
    <xf numFmtId="0" fontId="46" fillId="0" borderId="22" xfId="77" applyFont="1" applyBorder="1"/>
    <xf numFmtId="167" fontId="46" fillId="0" borderId="20" xfId="77" applyNumberFormat="1" applyFont="1" applyBorder="1"/>
    <xf numFmtId="0" fontId="40" fillId="0" borderId="52" xfId="77" applyFont="1" applyBorder="1" applyAlignment="1">
      <alignment horizontal="center"/>
    </xf>
    <xf numFmtId="0" fontId="46" fillId="0" borderId="52" xfId="77" applyFont="1" applyBorder="1" applyAlignment="1">
      <alignment horizontal="center"/>
    </xf>
    <xf numFmtId="168" fontId="46" fillId="0" borderId="52" xfId="77" applyNumberFormat="1" applyFont="1" applyBorder="1"/>
    <xf numFmtId="0" fontId="46" fillId="0" borderId="67" xfId="77" applyFont="1" applyBorder="1" applyAlignment="1">
      <alignment horizontal="center"/>
    </xf>
    <xf numFmtId="167" fontId="46" fillId="0" borderId="67" xfId="77" applyNumberFormat="1" applyFont="1" applyBorder="1"/>
    <xf numFmtId="172" fontId="47" fillId="0" borderId="67" xfId="77" applyNumberFormat="1" applyFont="1" applyBorder="1" applyAlignment="1">
      <alignment horizontal="right"/>
    </xf>
    <xf numFmtId="168" fontId="46" fillId="0" borderId="63" xfId="77" applyNumberFormat="1" applyFont="1" applyBorder="1"/>
    <xf numFmtId="0" fontId="40" fillId="0" borderId="67" xfId="77" applyFont="1" applyBorder="1" applyAlignment="1">
      <alignment horizontal="left" vertical="center"/>
    </xf>
    <xf numFmtId="0" fontId="40" fillId="0" borderId="67" xfId="77" applyFont="1" applyBorder="1"/>
    <xf numFmtId="0" fontId="46" fillId="0" borderId="64" xfId="77" applyFont="1" applyBorder="1"/>
    <xf numFmtId="0" fontId="46" fillId="0" borderId="68" xfId="77" applyFont="1" applyBorder="1"/>
    <xf numFmtId="0" fontId="40" fillId="0" borderId="63" xfId="77" applyFont="1" applyBorder="1" applyAlignment="1">
      <alignment horizontal="center"/>
    </xf>
    <xf numFmtId="172" fontId="40" fillId="0" borderId="64" xfId="77" applyNumberFormat="1" applyFont="1" applyBorder="1" applyAlignment="1">
      <alignment horizontal="center" vertical="center" wrapText="1"/>
    </xf>
    <xf numFmtId="0" fontId="40" fillId="0" borderId="77" xfId="77" applyFont="1" applyBorder="1" applyAlignment="1">
      <alignment horizontal="center" vertical="center"/>
    </xf>
    <xf numFmtId="0" fontId="40" fillId="0" borderId="69" xfId="77" applyFont="1" applyBorder="1" applyAlignment="1">
      <alignment horizontal="center" vertical="center"/>
    </xf>
    <xf numFmtId="0" fontId="40" fillId="0" borderId="69" xfId="77" applyFont="1" applyBorder="1" applyAlignment="1">
      <alignment horizontal="left" vertical="center"/>
    </xf>
    <xf numFmtId="0" fontId="40" fillId="0" borderId="65" xfId="77" applyFont="1" applyBorder="1" applyAlignment="1">
      <alignment horizontal="center" vertical="center" wrapText="1"/>
    </xf>
    <xf numFmtId="172" fontId="40" fillId="0" borderId="66" xfId="77" applyNumberFormat="1" applyFont="1" applyBorder="1" applyAlignment="1">
      <alignment horizontal="center" vertical="center" wrapText="1"/>
    </xf>
    <xf numFmtId="172" fontId="46" fillId="0" borderId="21" xfId="77" applyNumberFormat="1" applyFont="1" applyBorder="1" applyAlignment="1">
      <alignment horizontal="center" vertical="center" wrapText="1"/>
    </xf>
    <xf numFmtId="172" fontId="46" fillId="0" borderId="24" xfId="77" applyNumberFormat="1" applyFont="1" applyBorder="1" applyAlignment="1">
      <alignment horizontal="center" vertical="center" wrapText="1"/>
    </xf>
    <xf numFmtId="172" fontId="46" fillId="0" borderId="30" xfId="77" applyNumberFormat="1" applyFont="1" applyBorder="1" applyAlignment="1">
      <alignment horizontal="center" vertical="center" wrapText="1"/>
    </xf>
    <xf numFmtId="172" fontId="40" fillId="0" borderId="70" xfId="77" applyNumberFormat="1" applyFont="1" applyBorder="1" applyAlignment="1">
      <alignment horizontal="center" vertical="center" wrapText="1"/>
    </xf>
    <xf numFmtId="172" fontId="46" fillId="0" borderId="64" xfId="77" applyNumberFormat="1" applyFont="1" applyBorder="1" applyAlignment="1">
      <alignment horizontal="center" vertical="center" wrapText="1"/>
    </xf>
    <xf numFmtId="0" fontId="40" fillId="0" borderId="78" xfId="77" applyFont="1" applyBorder="1" applyAlignment="1">
      <alignment horizontal="center" vertical="center"/>
    </xf>
    <xf numFmtId="0" fontId="40" fillId="0" borderId="79" xfId="77" applyFont="1" applyBorder="1" applyAlignment="1">
      <alignment horizontal="center" vertical="center"/>
    </xf>
    <xf numFmtId="0" fontId="40" fillId="0" borderId="80" xfId="77" applyFont="1" applyBorder="1" applyAlignment="1">
      <alignment horizontal="center" vertical="center"/>
    </xf>
    <xf numFmtId="0" fontId="40" fillId="0" borderId="81" xfId="77" applyFont="1" applyBorder="1" applyAlignment="1">
      <alignment horizontal="center" vertical="center"/>
    </xf>
    <xf numFmtId="0" fontId="40" fillId="0" borderId="79" xfId="77" applyFont="1" applyBorder="1"/>
    <xf numFmtId="0" fontId="40" fillId="0" borderId="80" xfId="77" applyFont="1" applyBorder="1"/>
    <xf numFmtId="0" fontId="40" fillId="0" borderId="4" xfId="77" applyFont="1" applyBorder="1"/>
    <xf numFmtId="0" fontId="64" fillId="0" borderId="1" xfId="2" applyFont="1" applyAlignment="1">
      <alignment vertical="center"/>
    </xf>
    <xf numFmtId="0" fontId="64" fillId="0" borderId="1" xfId="2" applyFont="1"/>
    <xf numFmtId="2" fontId="10" fillId="0" borderId="97" xfId="2" applyNumberFormat="1" applyBorder="1" applyAlignment="1">
      <alignment vertical="center"/>
    </xf>
    <xf numFmtId="2" fontId="11" fillId="2" borderId="97" xfId="4" applyNumberFormat="1" applyFont="1" applyFill="1" applyBorder="1" applyAlignment="1">
      <alignment vertical="center"/>
    </xf>
    <xf numFmtId="2" fontId="10" fillId="5" borderId="98" xfId="4" applyNumberFormat="1" applyFill="1" applyBorder="1" applyAlignment="1">
      <alignment horizontal="left" vertical="center"/>
    </xf>
    <xf numFmtId="2" fontId="10" fillId="0" borderId="98" xfId="4" applyNumberFormat="1" applyBorder="1" applyAlignment="1">
      <alignment horizontal="center" vertical="center"/>
    </xf>
    <xf numFmtId="0" fontId="10" fillId="2" borderId="43" xfId="2" applyFill="1" applyBorder="1" applyAlignment="1">
      <alignment horizontal="center" vertical="center"/>
    </xf>
    <xf numFmtId="0" fontId="10" fillId="2" borderId="52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/>
    </xf>
    <xf numFmtId="0" fontId="22" fillId="2" borderId="52" xfId="0" applyFont="1" applyFill="1" applyBorder="1" applyAlignment="1">
      <alignment horizontal="center" vertical="center"/>
    </xf>
    <xf numFmtId="0" fontId="10" fillId="2" borderId="15" xfId="2" applyFill="1" applyBorder="1" applyAlignment="1">
      <alignment horizontal="center" vertical="center"/>
    </xf>
    <xf numFmtId="2" fontId="22" fillId="0" borderId="42" xfId="4" applyNumberFormat="1" applyFont="1" applyBorder="1" applyAlignment="1">
      <alignment horizontal="center" vertical="center"/>
    </xf>
    <xf numFmtId="44" fontId="22" fillId="0" borderId="84" xfId="4" applyNumberFormat="1" applyFont="1" applyBorder="1" applyAlignment="1">
      <alignment horizontal="left" vertical="center"/>
    </xf>
    <xf numFmtId="44" fontId="22" fillId="0" borderId="93" xfId="1" applyNumberFormat="1" applyFont="1" applyFill="1" applyBorder="1" applyAlignment="1">
      <alignment horizontal="right" vertical="center"/>
    </xf>
    <xf numFmtId="166" fontId="10" fillId="0" borderId="96" xfId="4" applyNumberFormat="1" applyBorder="1" applyAlignment="1">
      <alignment horizontal="center" vertical="center"/>
    </xf>
    <xf numFmtId="165" fontId="10" fillId="0" borderId="100" xfId="4" applyNumberFormat="1" applyBorder="1" applyAlignment="1">
      <alignment horizontal="left" vertical="center"/>
    </xf>
    <xf numFmtId="171" fontId="10" fillId="0" borderId="96" xfId="4" applyNumberFormat="1" applyBorder="1" applyAlignment="1">
      <alignment horizontal="right" vertical="center"/>
    </xf>
    <xf numFmtId="0" fontId="66" fillId="8" borderId="51" xfId="0" applyFont="1" applyFill="1" applyBorder="1" applyAlignment="1">
      <alignment horizontal="center" vertical="center"/>
    </xf>
    <xf numFmtId="0" fontId="66" fillId="8" borderId="59" xfId="2" applyFont="1" applyFill="1" applyBorder="1" applyAlignment="1">
      <alignment vertical="center"/>
    </xf>
    <xf numFmtId="0" fontId="66" fillId="8" borderId="39" xfId="5" applyFont="1" applyFill="1" applyBorder="1" applyAlignment="1">
      <alignment horizontal="left" indent="1"/>
    </xf>
    <xf numFmtId="165" fontId="66" fillId="8" borderId="39" xfId="4" applyNumberFormat="1" applyFont="1" applyFill="1" applyBorder="1" applyAlignment="1">
      <alignment horizontal="left" vertical="center"/>
    </xf>
    <xf numFmtId="165" fontId="66" fillId="8" borderId="50" xfId="4" applyNumberFormat="1" applyFont="1" applyFill="1" applyBorder="1" applyAlignment="1">
      <alignment horizontal="left" vertical="center"/>
    </xf>
    <xf numFmtId="171" fontId="66" fillId="8" borderId="24" xfId="4" applyNumberFormat="1" applyFont="1" applyFill="1" applyBorder="1" applyAlignment="1">
      <alignment horizontal="left" vertical="center"/>
    </xf>
    <xf numFmtId="171" fontId="66" fillId="8" borderId="91" xfId="4" applyNumberFormat="1" applyFont="1" applyFill="1" applyBorder="1" applyAlignment="1">
      <alignment horizontal="right" vertical="center"/>
    </xf>
    <xf numFmtId="2" fontId="66" fillId="8" borderId="98" xfId="4" applyNumberFormat="1" applyFont="1" applyFill="1" applyBorder="1" applyAlignment="1">
      <alignment horizontal="left" vertical="center"/>
    </xf>
    <xf numFmtId="170" fontId="66" fillId="8" borderId="1" xfId="2" applyNumberFormat="1" applyFont="1" applyFill="1" applyAlignment="1">
      <alignment vertical="center"/>
    </xf>
    <xf numFmtId="0" fontId="66" fillId="8" borderId="1" xfId="2" applyFont="1" applyFill="1"/>
    <xf numFmtId="166" fontId="66" fillId="8" borderId="96" xfId="4" applyNumberFormat="1" applyFont="1" applyFill="1" applyBorder="1" applyAlignment="1">
      <alignment horizontal="center" vertical="center"/>
    </xf>
    <xf numFmtId="165" fontId="66" fillId="8" borderId="100" xfId="4" applyNumberFormat="1" applyFont="1" applyFill="1" applyBorder="1" applyAlignment="1">
      <alignment horizontal="left" vertical="center"/>
    </xf>
    <xf numFmtId="171" fontId="66" fillId="8" borderId="96" xfId="4" applyNumberFormat="1" applyFont="1" applyFill="1" applyBorder="1" applyAlignment="1">
      <alignment horizontal="right" vertical="center"/>
    </xf>
    <xf numFmtId="165" fontId="10" fillId="5" borderId="100" xfId="4" applyNumberFormat="1" applyFill="1" applyBorder="1" applyAlignment="1">
      <alignment horizontal="left" vertical="center"/>
    </xf>
    <xf numFmtId="166" fontId="10" fillId="5" borderId="96" xfId="4" applyNumberFormat="1" applyFill="1" applyBorder="1" applyAlignment="1">
      <alignment horizontal="center" vertical="center"/>
    </xf>
    <xf numFmtId="171" fontId="10" fillId="5" borderId="96" xfId="4" applyNumberFormat="1" applyFill="1" applyBorder="1" applyAlignment="1">
      <alignment horizontal="right" vertical="center"/>
    </xf>
    <xf numFmtId="0" fontId="8" fillId="0" borderId="43" xfId="0" applyFont="1" applyBorder="1"/>
    <xf numFmtId="0" fontId="8" fillId="0" borderId="14" xfId="0" applyFont="1" applyBorder="1"/>
    <xf numFmtId="0" fontId="10" fillId="0" borderId="101" xfId="2" applyBorder="1" applyAlignment="1">
      <alignment horizontal="center" vertical="center"/>
    </xf>
    <xf numFmtId="0" fontId="10" fillId="0" borderId="102" xfId="2" applyBorder="1" applyAlignment="1">
      <alignment vertical="center"/>
    </xf>
    <xf numFmtId="0" fontId="35" fillId="9" borderId="73" xfId="8" applyFont="1" applyFill="1" applyBorder="1" applyAlignment="1">
      <alignment horizontal="center" vertical="center"/>
    </xf>
    <xf numFmtId="0" fontId="35" fillId="9" borderId="103" xfId="8" applyFont="1" applyFill="1" applyBorder="1" applyAlignment="1">
      <alignment horizontal="center" vertical="center"/>
    </xf>
    <xf numFmtId="0" fontId="35" fillId="9" borderId="104" xfId="8" applyFont="1" applyFill="1" applyBorder="1" applyAlignment="1">
      <alignment horizontal="center" vertical="center"/>
    </xf>
    <xf numFmtId="0" fontId="65" fillId="8" borderId="61" xfId="2" applyFont="1" applyFill="1" applyBorder="1" applyAlignment="1">
      <alignment vertical="center"/>
    </xf>
    <xf numFmtId="0" fontId="65" fillId="8" borderId="62" xfId="5" applyFont="1" applyFill="1" applyBorder="1" applyAlignment="1">
      <alignment horizontal="left" indent="1"/>
    </xf>
    <xf numFmtId="165" fontId="65" fillId="8" borderId="62" xfId="4" applyNumberFormat="1" applyFont="1" applyFill="1" applyBorder="1" applyAlignment="1">
      <alignment horizontal="left" vertical="center"/>
    </xf>
    <xf numFmtId="0" fontId="65" fillId="8" borderId="1" xfId="5" applyFont="1" applyFill="1"/>
    <xf numFmtId="9" fontId="65" fillId="8" borderId="1" xfId="5" applyNumberFormat="1" applyFont="1" applyFill="1"/>
    <xf numFmtId="0" fontId="10" fillId="0" borderId="63" xfId="2" applyBorder="1" applyAlignment="1">
      <alignment vertical="center"/>
    </xf>
    <xf numFmtId="165" fontId="10" fillId="0" borderId="63" xfId="1" applyFont="1" applyFill="1" applyBorder="1" applyAlignment="1">
      <alignment horizontal="left" vertical="center"/>
    </xf>
    <xf numFmtId="165" fontId="10" fillId="0" borderId="63" xfId="1" applyFont="1" applyFill="1" applyBorder="1" applyAlignment="1">
      <alignment vertical="center"/>
    </xf>
    <xf numFmtId="4" fontId="12" fillId="6" borderId="49" xfId="4" applyNumberFormat="1" applyFont="1" applyFill="1" applyBorder="1" applyAlignment="1">
      <alignment horizontal="center" vertical="center"/>
    </xf>
    <xf numFmtId="4" fontId="10" fillId="0" borderId="39" xfId="4" applyNumberFormat="1" applyBorder="1" applyAlignment="1">
      <alignment horizontal="center" vertical="center"/>
    </xf>
    <xf numFmtId="4" fontId="10" fillId="0" borderId="55" xfId="4" applyNumberFormat="1" applyBorder="1" applyAlignment="1">
      <alignment horizontal="center" vertical="center"/>
    </xf>
    <xf numFmtId="4" fontId="10" fillId="0" borderId="65" xfId="1" applyNumberFormat="1" applyFont="1" applyFill="1" applyBorder="1" applyAlignment="1">
      <alignment horizontal="center" vertical="center"/>
    </xf>
    <xf numFmtId="4" fontId="65" fillId="8" borderId="62" xfId="4" applyNumberFormat="1" applyFont="1" applyFill="1" applyBorder="1" applyAlignment="1">
      <alignment horizontal="center" vertical="center"/>
    </xf>
    <xf numFmtId="4" fontId="10" fillId="5" borderId="62" xfId="4" applyNumberFormat="1" applyFill="1" applyBorder="1" applyAlignment="1">
      <alignment horizontal="center" vertical="center"/>
    </xf>
    <xf numFmtId="4" fontId="10" fillId="5" borderId="39" xfId="4" applyNumberFormat="1" applyFill="1" applyBorder="1" applyAlignment="1">
      <alignment horizontal="center" vertical="center"/>
    </xf>
    <xf numFmtId="4" fontId="10" fillId="0" borderId="63" xfId="1" applyNumberFormat="1" applyFont="1" applyFill="1" applyBorder="1" applyAlignment="1">
      <alignment horizontal="center" vertical="center"/>
    </xf>
    <xf numFmtId="0" fontId="32" fillId="0" borderId="1" xfId="78" applyFont="1" applyAlignment="1" applyProtection="1">
      <alignment vertical="center"/>
      <protection hidden="1"/>
    </xf>
    <xf numFmtId="0" fontId="68" fillId="0" borderId="1" xfId="78" applyFont="1" applyAlignment="1" applyProtection="1">
      <alignment horizontal="center" vertical="center"/>
      <protection hidden="1"/>
    </xf>
    <xf numFmtId="0" fontId="32" fillId="0" borderId="1" xfId="78" applyFont="1" applyAlignment="1" applyProtection="1">
      <alignment horizontal="left" vertical="center"/>
      <protection hidden="1"/>
    </xf>
    <xf numFmtId="0" fontId="32" fillId="0" borderId="1" xfId="78" applyFont="1" applyAlignment="1" applyProtection="1">
      <alignment horizontal="center" vertical="center"/>
      <protection hidden="1"/>
    </xf>
    <xf numFmtId="173" fontId="69" fillId="0" borderId="1" xfId="79" applyNumberFormat="1" applyFont="1" applyFill="1" applyAlignment="1" applyProtection="1">
      <alignment horizontal="left" vertical="center"/>
      <protection hidden="1"/>
    </xf>
    <xf numFmtId="165" fontId="69" fillId="0" borderId="1" xfId="80" applyFont="1" applyFill="1" applyAlignment="1" applyProtection="1">
      <alignment horizontal="center" vertical="center"/>
      <protection hidden="1"/>
    </xf>
    <xf numFmtId="0" fontId="69" fillId="0" borderId="1" xfId="78" applyFont="1" applyAlignment="1" applyProtection="1">
      <alignment horizontal="center" vertical="center"/>
      <protection hidden="1"/>
    </xf>
    <xf numFmtId="0" fontId="69" fillId="0" borderId="63" xfId="78" applyFont="1" applyBorder="1" applyAlignment="1" applyProtection="1">
      <alignment horizontal="center" vertical="center"/>
      <protection hidden="1"/>
    </xf>
    <xf numFmtId="0" fontId="32" fillId="0" borderId="63" xfId="78" applyFont="1" applyBorder="1" applyAlignment="1" applyProtection="1">
      <alignment horizontal="center" vertical="center"/>
      <protection hidden="1"/>
    </xf>
    <xf numFmtId="0" fontId="69" fillId="0" borderId="63" xfId="81" applyNumberFormat="1" applyFont="1" applyFill="1" applyBorder="1" applyAlignment="1" applyProtection="1">
      <alignment horizontal="center" vertical="center"/>
      <protection hidden="1"/>
    </xf>
    <xf numFmtId="178" fontId="69" fillId="0" borderId="63" xfId="80" applyNumberFormat="1" applyFont="1" applyFill="1" applyBorder="1" applyAlignment="1" applyProtection="1">
      <alignment horizontal="center" vertical="center"/>
      <protection hidden="1"/>
    </xf>
    <xf numFmtId="0" fontId="69" fillId="0" borderId="20" xfId="78" applyFont="1" applyBorder="1" applyAlignment="1" applyProtection="1">
      <alignment horizontal="center" vertical="center"/>
      <protection hidden="1"/>
    </xf>
    <xf numFmtId="0" fontId="32" fillId="0" borderId="21" xfId="78" applyFont="1" applyBorder="1" applyAlignment="1" applyProtection="1">
      <alignment vertical="center"/>
      <protection hidden="1"/>
    </xf>
    <xf numFmtId="0" fontId="32" fillId="0" borderId="22" xfId="78" applyFont="1" applyBorder="1" applyAlignment="1" applyProtection="1">
      <alignment vertical="center"/>
      <protection hidden="1"/>
    </xf>
    <xf numFmtId="0" fontId="32" fillId="0" borderId="20" xfId="78" applyFont="1" applyBorder="1" applyAlignment="1" applyProtection="1">
      <alignment horizontal="center" vertical="center"/>
      <protection hidden="1"/>
    </xf>
    <xf numFmtId="173" fontId="69" fillId="0" borderId="20" xfId="79" applyNumberFormat="1" applyFont="1" applyFill="1" applyBorder="1" applyAlignment="1" applyProtection="1">
      <alignment horizontal="right" vertical="center"/>
      <protection hidden="1"/>
    </xf>
    <xf numFmtId="165" fontId="69" fillId="0" borderId="20" xfId="80" applyFont="1" applyFill="1" applyBorder="1" applyAlignment="1" applyProtection="1">
      <alignment horizontal="center" vertical="center"/>
      <protection hidden="1"/>
    </xf>
    <xf numFmtId="0" fontId="69" fillId="0" borderId="96" xfId="78" applyFont="1" applyBorder="1" applyAlignment="1" applyProtection="1">
      <alignment horizontal="center" vertical="center"/>
      <protection hidden="1"/>
    </xf>
    <xf numFmtId="0" fontId="32" fillId="0" borderId="24" xfId="78" applyFont="1" applyBorder="1" applyAlignment="1" applyProtection="1">
      <alignment vertical="center"/>
      <protection hidden="1"/>
    </xf>
    <xf numFmtId="0" fontId="32" fillId="0" borderId="25" xfId="78" applyFont="1" applyBorder="1" applyAlignment="1" applyProtection="1">
      <alignment vertical="center"/>
      <protection hidden="1"/>
    </xf>
    <xf numFmtId="0" fontId="32" fillId="0" borderId="96" xfId="78" applyFont="1" applyBorder="1" applyAlignment="1" applyProtection="1">
      <alignment horizontal="center" vertical="center"/>
      <protection hidden="1"/>
    </xf>
    <xf numFmtId="173" fontId="69" fillId="0" borderId="96" xfId="79" applyNumberFormat="1" applyFont="1" applyFill="1" applyBorder="1" applyAlignment="1" applyProtection="1">
      <alignment vertical="center"/>
      <protection hidden="1"/>
    </xf>
    <xf numFmtId="165" fontId="69" fillId="0" borderId="96" xfId="80" applyFont="1" applyFill="1" applyBorder="1" applyAlignment="1" applyProtection="1">
      <alignment horizontal="center" vertical="center"/>
      <protection hidden="1"/>
    </xf>
    <xf numFmtId="43" fontId="32" fillId="0" borderId="1" xfId="82" applyFont="1" applyFill="1" applyAlignment="1" applyProtection="1">
      <alignment vertical="center"/>
      <protection hidden="1"/>
    </xf>
    <xf numFmtId="0" fontId="69" fillId="0" borderId="26" xfId="78" applyFont="1" applyBorder="1" applyAlignment="1" applyProtection="1">
      <alignment horizontal="center" vertical="center"/>
      <protection hidden="1"/>
    </xf>
    <xf numFmtId="0" fontId="32" fillId="0" borderId="27" xfId="78" applyFont="1" applyBorder="1" applyAlignment="1" applyProtection="1">
      <alignment vertical="center"/>
      <protection hidden="1"/>
    </xf>
    <xf numFmtId="0" fontId="32" fillId="0" borderId="28" xfId="78" applyFont="1" applyBorder="1" applyAlignment="1" applyProtection="1">
      <alignment vertical="center"/>
      <protection hidden="1"/>
    </xf>
    <xf numFmtId="0" fontId="32" fillId="0" borderId="26" xfId="78" applyFont="1" applyBorder="1" applyAlignment="1" applyProtection="1">
      <alignment horizontal="center" vertical="center"/>
      <protection hidden="1"/>
    </xf>
    <xf numFmtId="165" fontId="69" fillId="0" borderId="26" xfId="80" applyFont="1" applyFill="1" applyBorder="1" applyAlignment="1" applyProtection="1">
      <alignment horizontal="center" vertical="center"/>
      <protection hidden="1"/>
    </xf>
    <xf numFmtId="0" fontId="69" fillId="0" borderId="29" xfId="78" applyFont="1" applyBorder="1" applyAlignment="1" applyProtection="1">
      <alignment horizontal="center" vertical="center"/>
      <protection hidden="1"/>
    </xf>
    <xf numFmtId="0" fontId="32" fillId="0" borderId="30" xfId="78" applyFont="1" applyBorder="1" applyAlignment="1" applyProtection="1">
      <alignment vertical="center"/>
      <protection hidden="1"/>
    </xf>
    <xf numFmtId="0" fontId="32" fillId="0" borderId="31" xfId="78" applyFont="1" applyBorder="1" applyAlignment="1" applyProtection="1">
      <alignment vertical="center"/>
      <protection hidden="1"/>
    </xf>
    <xf numFmtId="0" fontId="32" fillId="0" borderId="29" xfId="78" applyFont="1" applyBorder="1" applyAlignment="1" applyProtection="1">
      <alignment horizontal="center" vertical="center"/>
      <protection hidden="1"/>
    </xf>
    <xf numFmtId="173" fontId="69" fillId="0" borderId="29" xfId="79" applyNumberFormat="1" applyFont="1" applyFill="1" applyBorder="1" applyAlignment="1" applyProtection="1">
      <alignment horizontal="right" vertical="center"/>
      <protection hidden="1"/>
    </xf>
    <xf numFmtId="165" fontId="69" fillId="0" borderId="29" xfId="80" applyFont="1" applyFill="1" applyBorder="1" applyAlignment="1" applyProtection="1">
      <alignment horizontal="center" vertical="center"/>
      <protection hidden="1"/>
    </xf>
    <xf numFmtId="173" fontId="32" fillId="0" borderId="1" xfId="79" applyNumberFormat="1" applyFont="1" applyFill="1" applyAlignment="1" applyProtection="1">
      <alignment vertical="center"/>
      <protection hidden="1"/>
    </xf>
    <xf numFmtId="173" fontId="69" fillId="0" borderId="1" xfId="79" applyNumberFormat="1" applyFont="1" applyFill="1" applyAlignment="1" applyProtection="1">
      <alignment vertical="center"/>
      <protection hidden="1"/>
    </xf>
    <xf numFmtId="0" fontId="68" fillId="0" borderId="65" xfId="78" applyFont="1" applyBorder="1" applyAlignment="1" applyProtection="1">
      <alignment horizontal="center" vertical="center"/>
      <protection hidden="1"/>
    </xf>
    <xf numFmtId="0" fontId="70" fillId="0" borderId="65" xfId="78" applyFont="1" applyBorder="1" applyAlignment="1" applyProtection="1">
      <alignment horizontal="center" vertical="center"/>
      <protection hidden="1"/>
    </xf>
    <xf numFmtId="173" fontId="68" fillId="0" borderId="65" xfId="79" applyNumberFormat="1" applyFont="1" applyFill="1" applyBorder="1" applyAlignment="1" applyProtection="1">
      <alignment horizontal="center" vertical="center" wrapText="1"/>
      <protection hidden="1"/>
    </xf>
    <xf numFmtId="165" fontId="68" fillId="0" borderId="65" xfId="80" applyFont="1" applyFill="1" applyBorder="1" applyAlignment="1" applyProtection="1">
      <alignment horizontal="center" vertical="center"/>
      <protection hidden="1"/>
    </xf>
    <xf numFmtId="173" fontId="32" fillId="0" borderId="1" xfId="79" applyNumberFormat="1" applyFont="1" applyFill="1" applyAlignment="1" applyProtection="1">
      <alignment horizontal="center" vertical="center"/>
      <protection hidden="1"/>
    </xf>
    <xf numFmtId="43" fontId="32" fillId="0" borderId="1" xfId="82" applyFont="1" applyFill="1" applyAlignment="1" applyProtection="1">
      <alignment horizontal="center" vertical="center"/>
      <protection hidden="1"/>
    </xf>
    <xf numFmtId="165" fontId="69" fillId="0" borderId="63" xfId="80" applyFont="1" applyFill="1" applyBorder="1" applyAlignment="1" applyProtection="1">
      <alignment horizontal="center" vertical="center"/>
      <protection hidden="1"/>
    </xf>
    <xf numFmtId="0" fontId="69" fillId="0" borderId="32" xfId="78" applyFont="1" applyBorder="1" applyAlignment="1" applyProtection="1">
      <alignment horizontal="center" vertical="center"/>
      <protection hidden="1"/>
    </xf>
    <xf numFmtId="0" fontId="71" fillId="0" borderId="21" xfId="78" applyFont="1" applyBorder="1" applyAlignment="1" applyProtection="1">
      <alignment vertical="center"/>
      <protection hidden="1"/>
    </xf>
    <xf numFmtId="0" fontId="71" fillId="0" borderId="22" xfId="78" applyFont="1" applyBorder="1" applyAlignment="1" applyProtection="1">
      <alignment vertical="center"/>
      <protection hidden="1"/>
    </xf>
    <xf numFmtId="0" fontId="71" fillId="0" borderId="33" xfId="78" applyFont="1" applyBorder="1" applyAlignment="1" applyProtection="1">
      <alignment vertical="center"/>
      <protection hidden="1"/>
    </xf>
    <xf numFmtId="0" fontId="32" fillId="0" borderId="32" xfId="78" applyFont="1" applyBorder="1" applyAlignment="1" applyProtection="1">
      <alignment horizontal="center" vertical="center"/>
      <protection hidden="1"/>
    </xf>
    <xf numFmtId="173" fontId="69" fillId="0" borderId="32" xfId="79" applyNumberFormat="1" applyFont="1" applyFill="1" applyBorder="1" applyAlignment="1" applyProtection="1">
      <alignment horizontal="right" vertical="center"/>
      <protection hidden="1"/>
    </xf>
    <xf numFmtId="165" fontId="69" fillId="0" borderId="32" xfId="80" applyFont="1" applyFill="1" applyBorder="1" applyAlignment="1" applyProtection="1">
      <alignment horizontal="center" vertical="center"/>
      <protection hidden="1"/>
    </xf>
    <xf numFmtId="0" fontId="72" fillId="0" borderId="24" xfId="78" applyFont="1" applyBorder="1" applyAlignment="1" applyProtection="1">
      <alignment vertical="center"/>
      <protection hidden="1"/>
    </xf>
    <xf numFmtId="0" fontId="72" fillId="0" borderId="25" xfId="78" applyFont="1" applyBorder="1" applyAlignment="1" applyProtection="1">
      <alignment vertical="center"/>
      <protection hidden="1"/>
    </xf>
    <xf numFmtId="0" fontId="71" fillId="0" borderId="25" xfId="78" applyFont="1" applyBorder="1" applyAlignment="1" applyProtection="1">
      <alignment vertical="center"/>
      <protection hidden="1"/>
    </xf>
    <xf numFmtId="0" fontId="71" fillId="0" borderId="34" xfId="78" applyFont="1" applyBorder="1" applyAlignment="1" applyProtection="1">
      <alignment vertical="center"/>
      <protection hidden="1"/>
    </xf>
    <xf numFmtId="173" fontId="69" fillId="0" borderId="96" xfId="79" applyNumberFormat="1" applyFont="1" applyFill="1" applyBorder="1" applyAlignment="1" applyProtection="1">
      <alignment horizontal="right" vertical="center"/>
      <protection hidden="1"/>
    </xf>
    <xf numFmtId="173" fontId="69" fillId="0" borderId="96" xfId="83" applyNumberFormat="1" applyFont="1" applyFill="1" applyBorder="1" applyAlignment="1" applyProtection="1">
      <alignment horizontal="right" vertical="center"/>
      <protection hidden="1"/>
    </xf>
    <xf numFmtId="0" fontId="71" fillId="0" borderId="24" xfId="78" applyFont="1" applyBorder="1" applyAlignment="1" applyProtection="1">
      <alignment vertical="center"/>
      <protection hidden="1"/>
    </xf>
    <xf numFmtId="0" fontId="68" fillId="0" borderId="96" xfId="78" applyFont="1" applyBorder="1" applyAlignment="1" applyProtection="1">
      <alignment horizontal="center" vertical="center"/>
      <protection hidden="1"/>
    </xf>
    <xf numFmtId="0" fontId="72" fillId="0" borderId="34" xfId="78" applyFont="1" applyBorder="1" applyAlignment="1" applyProtection="1">
      <alignment vertical="center"/>
      <protection hidden="1"/>
    </xf>
    <xf numFmtId="0" fontId="32" fillId="0" borderId="34" xfId="78" applyFont="1" applyBorder="1" applyAlignment="1" applyProtection="1">
      <alignment vertical="center"/>
      <protection hidden="1"/>
    </xf>
    <xf numFmtId="0" fontId="32" fillId="0" borderId="24" xfId="84" applyFont="1" applyBorder="1" applyAlignment="1" applyProtection="1">
      <alignment vertical="center"/>
      <protection hidden="1"/>
    </xf>
    <xf numFmtId="0" fontId="32" fillId="0" borderId="25" xfId="84" applyFont="1" applyBorder="1" applyAlignment="1" applyProtection="1">
      <alignment vertical="center"/>
      <protection hidden="1"/>
    </xf>
    <xf numFmtId="0" fontId="32" fillId="0" borderId="34" xfId="84" applyFont="1" applyBorder="1" applyAlignment="1" applyProtection="1">
      <alignment vertical="center"/>
      <protection hidden="1"/>
    </xf>
    <xf numFmtId="0" fontId="32" fillId="0" borderId="96" xfId="84" applyFont="1" applyBorder="1" applyAlignment="1" applyProtection="1">
      <alignment horizontal="center" vertical="center"/>
      <protection hidden="1"/>
    </xf>
    <xf numFmtId="0" fontId="32" fillId="0" borderId="1" xfId="84" applyFont="1" applyAlignment="1" applyProtection="1">
      <alignment vertical="center"/>
      <protection hidden="1"/>
    </xf>
    <xf numFmtId="0" fontId="32" fillId="0" borderId="35" xfId="78" applyFont="1" applyBorder="1" applyAlignment="1" applyProtection="1">
      <alignment vertical="center"/>
      <protection hidden="1"/>
    </xf>
    <xf numFmtId="173" fontId="69" fillId="0" borderId="29" xfId="79" applyNumberFormat="1" applyFont="1" applyFill="1" applyBorder="1" applyAlignment="1" applyProtection="1">
      <alignment vertical="center"/>
      <protection hidden="1"/>
    </xf>
    <xf numFmtId="0" fontId="32" fillId="0" borderId="36" xfId="78" applyFont="1" applyBorder="1" applyAlignment="1" applyProtection="1">
      <alignment vertical="center"/>
      <protection hidden="1"/>
    </xf>
    <xf numFmtId="0" fontId="32" fillId="0" borderId="37" xfId="78" applyFont="1" applyBorder="1" applyAlignment="1" applyProtection="1">
      <alignment vertical="center"/>
      <protection hidden="1"/>
    </xf>
    <xf numFmtId="0" fontId="32" fillId="0" borderId="38" xfId="78" applyFont="1" applyBorder="1" applyAlignment="1" applyProtection="1">
      <alignment vertical="center"/>
      <protection hidden="1"/>
    </xf>
    <xf numFmtId="173" fontId="69" fillId="0" borderId="32" xfId="79" applyNumberFormat="1" applyFont="1" applyFill="1" applyBorder="1" applyAlignment="1" applyProtection="1">
      <alignment vertical="center"/>
      <protection hidden="1"/>
    </xf>
    <xf numFmtId="43" fontId="32" fillId="0" borderId="1" xfId="78" applyNumberFormat="1" applyFont="1" applyAlignment="1" applyProtection="1">
      <alignment vertical="center"/>
      <protection hidden="1"/>
    </xf>
    <xf numFmtId="0" fontId="32" fillId="0" borderId="24" xfId="78" applyFont="1" applyBorder="1" applyProtection="1">
      <protection hidden="1"/>
    </xf>
    <xf numFmtId="0" fontId="32" fillId="0" borderId="25" xfId="78" applyFont="1" applyBorder="1" applyProtection="1">
      <protection hidden="1"/>
    </xf>
    <xf numFmtId="173" fontId="69" fillId="0" borderId="96" xfId="79" applyNumberFormat="1" applyFont="1" applyFill="1" applyBorder="1" applyAlignment="1" applyProtection="1">
      <alignment horizontal="right"/>
      <protection hidden="1"/>
    </xf>
    <xf numFmtId="173" fontId="69" fillId="0" borderId="96" xfId="83" applyNumberFormat="1" applyFont="1" applyFill="1" applyBorder="1" applyAlignment="1" applyProtection="1">
      <alignment vertical="center"/>
      <protection hidden="1"/>
    </xf>
    <xf numFmtId="164" fontId="32" fillId="0" borderId="34" xfId="85" applyFont="1" applyFill="1" applyBorder="1" applyAlignment="1" applyProtection="1">
      <alignment vertical="center"/>
      <protection hidden="1"/>
    </xf>
    <xf numFmtId="164" fontId="32" fillId="0" borderId="34" xfId="78" applyNumberFormat="1" applyFont="1" applyBorder="1" applyAlignment="1" applyProtection="1">
      <alignment vertical="center"/>
      <protection hidden="1"/>
    </xf>
    <xf numFmtId="183" fontId="32" fillId="0" borderId="1" xfId="85" applyNumberFormat="1" applyFont="1" applyFill="1" applyAlignment="1" applyProtection="1">
      <alignment vertical="center"/>
      <protection hidden="1"/>
    </xf>
    <xf numFmtId="0" fontId="32" fillId="0" borderId="96" xfId="78" applyFont="1" applyBorder="1" applyAlignment="1" applyProtection="1">
      <alignment horizontal="center" vertical="top"/>
      <protection hidden="1"/>
    </xf>
    <xf numFmtId="165" fontId="69" fillId="0" borderId="96" xfId="80" applyFont="1" applyFill="1" applyBorder="1" applyAlignment="1" applyProtection="1">
      <alignment horizontal="center" vertical="top"/>
      <protection hidden="1"/>
    </xf>
    <xf numFmtId="0" fontId="32" fillId="0" borderId="1" xfId="78" applyFont="1" applyAlignment="1" applyProtection="1">
      <alignment vertical="top"/>
      <protection hidden="1"/>
    </xf>
    <xf numFmtId="43" fontId="32" fillId="0" borderId="1" xfId="82" applyFont="1" applyFill="1" applyAlignment="1" applyProtection="1">
      <alignment vertical="top"/>
      <protection hidden="1"/>
    </xf>
    <xf numFmtId="0" fontId="32" fillId="0" borderId="96" xfId="84" applyFont="1" applyBorder="1" applyAlignment="1" applyProtection="1">
      <alignment horizontal="center" vertical="top"/>
      <protection hidden="1"/>
    </xf>
    <xf numFmtId="0" fontId="32" fillId="0" borderId="1" xfId="84" applyFont="1" applyAlignment="1" applyProtection="1">
      <alignment vertical="top"/>
      <protection hidden="1"/>
    </xf>
    <xf numFmtId="0" fontId="32" fillId="0" borderId="96" xfId="78" applyFont="1" applyBorder="1" applyAlignment="1" applyProtection="1">
      <alignment horizontal="center"/>
      <protection hidden="1"/>
    </xf>
    <xf numFmtId="0" fontId="32" fillId="0" borderId="27" xfId="84" applyFont="1" applyBorder="1" applyAlignment="1" applyProtection="1">
      <alignment vertical="center"/>
      <protection hidden="1"/>
    </xf>
    <xf numFmtId="0" fontId="32" fillId="0" borderId="28" xfId="84" applyFont="1" applyBorder="1" applyAlignment="1" applyProtection="1">
      <alignment vertical="center"/>
      <protection hidden="1"/>
    </xf>
    <xf numFmtId="0" fontId="32" fillId="0" borderId="76" xfId="84" applyFont="1" applyBorder="1" applyAlignment="1" applyProtection="1">
      <alignment vertical="center"/>
      <protection hidden="1"/>
    </xf>
    <xf numFmtId="0" fontId="32" fillId="0" borderId="26" xfId="84" applyFont="1" applyBorder="1" applyAlignment="1" applyProtection="1">
      <alignment horizontal="center" vertical="center"/>
      <protection hidden="1"/>
    </xf>
    <xf numFmtId="173" fontId="69" fillId="0" borderId="29" xfId="79" applyNumberFormat="1" applyFont="1" applyFill="1" applyBorder="1" applyAlignment="1" applyProtection="1">
      <alignment horizontal="right"/>
      <protection hidden="1"/>
    </xf>
    <xf numFmtId="0" fontId="32" fillId="0" borderId="30" xfId="78" applyFont="1" applyBorder="1" applyProtection="1">
      <protection hidden="1"/>
    </xf>
    <xf numFmtId="0" fontId="32" fillId="0" borderId="31" xfId="78" applyFont="1" applyBorder="1" applyProtection="1">
      <protection hidden="1"/>
    </xf>
    <xf numFmtId="0" fontId="32" fillId="0" borderId="31" xfId="84" applyFont="1" applyBorder="1" applyAlignment="1" applyProtection="1">
      <alignment vertical="center"/>
      <protection hidden="1"/>
    </xf>
    <xf numFmtId="0" fontId="32" fillId="0" borderId="35" xfId="84" applyFont="1" applyBorder="1" applyAlignment="1" applyProtection="1">
      <alignment vertical="center"/>
      <protection hidden="1"/>
    </xf>
    <xf numFmtId="0" fontId="32" fillId="0" borderId="29" xfId="78" applyFont="1" applyBorder="1" applyAlignment="1" applyProtection="1">
      <alignment horizontal="center"/>
      <protection hidden="1"/>
    </xf>
    <xf numFmtId="0" fontId="68" fillId="0" borderId="32" xfId="78" applyFont="1" applyBorder="1" applyAlignment="1" applyProtection="1">
      <alignment horizontal="center" vertical="center"/>
      <protection hidden="1"/>
    </xf>
    <xf numFmtId="0" fontId="72" fillId="0" borderId="36" xfId="78" applyFont="1" applyBorder="1" applyAlignment="1" applyProtection="1">
      <alignment vertical="center"/>
      <protection hidden="1"/>
    </xf>
    <xf numFmtId="0" fontId="72" fillId="0" borderId="37" xfId="78" applyFont="1" applyBorder="1" applyAlignment="1" applyProtection="1">
      <alignment vertical="center"/>
      <protection hidden="1"/>
    </xf>
    <xf numFmtId="0" fontId="72" fillId="0" borderId="38" xfId="78" applyFont="1" applyBorder="1" applyAlignment="1" applyProtection="1">
      <alignment vertical="center"/>
      <protection hidden="1"/>
    </xf>
    <xf numFmtId="10" fontId="32" fillId="0" borderId="34" xfId="86" applyNumberFormat="1" applyFont="1" applyFill="1" applyBorder="1" applyAlignment="1" applyProtection="1">
      <alignment vertical="center"/>
      <protection hidden="1"/>
    </xf>
    <xf numFmtId="164" fontId="32" fillId="0" borderId="1" xfId="85" applyFont="1" applyFill="1" applyAlignment="1" applyProtection="1">
      <alignment vertical="center"/>
      <protection hidden="1"/>
    </xf>
    <xf numFmtId="0" fontId="32" fillId="0" borderId="76" xfId="78" applyFont="1" applyBorder="1" applyAlignment="1" applyProtection="1">
      <alignment vertical="center"/>
      <protection hidden="1"/>
    </xf>
    <xf numFmtId="0" fontId="69" fillId="0" borderId="24" xfId="78" applyFont="1" applyBorder="1" applyAlignment="1" applyProtection="1">
      <alignment vertical="center"/>
      <protection hidden="1"/>
    </xf>
    <xf numFmtId="0" fontId="69" fillId="0" borderId="25" xfId="78" applyFont="1" applyBorder="1" applyAlignment="1" applyProtection="1">
      <alignment vertical="center"/>
      <protection hidden="1"/>
    </xf>
    <xf numFmtId="0" fontId="69" fillId="0" borderId="34" xfId="78" applyFont="1" applyBorder="1" applyAlignment="1" applyProtection="1">
      <alignment vertical="center"/>
      <protection hidden="1"/>
    </xf>
    <xf numFmtId="0" fontId="69" fillId="0" borderId="1" xfId="78" applyFont="1" applyAlignment="1" applyProtection="1">
      <alignment vertical="center"/>
      <protection hidden="1"/>
    </xf>
    <xf numFmtId="43" fontId="69" fillId="0" borderId="1" xfId="82" applyFont="1" applyFill="1" applyAlignment="1" applyProtection="1">
      <alignment vertical="center"/>
      <protection hidden="1"/>
    </xf>
    <xf numFmtId="164" fontId="69" fillId="0" borderId="25" xfId="87" applyNumberFormat="1" applyFont="1" applyFill="1" applyBorder="1" applyAlignment="1">
      <alignment horizontal="left"/>
    </xf>
    <xf numFmtId="164" fontId="69" fillId="0" borderId="25" xfId="87" applyNumberFormat="1" applyFont="1" applyFill="1" applyBorder="1" applyAlignment="1">
      <alignment horizontal="left" vertical="center"/>
    </xf>
    <xf numFmtId="0" fontId="72" fillId="0" borderId="24" xfId="78" applyFont="1" applyBorder="1" applyProtection="1">
      <protection hidden="1"/>
    </xf>
    <xf numFmtId="0" fontId="32" fillId="0" borderId="36" xfId="78" applyFont="1" applyBorder="1" applyProtection="1">
      <protection hidden="1"/>
    </xf>
    <xf numFmtId="0" fontId="32" fillId="0" borderId="37" xfId="78" applyFont="1" applyBorder="1" applyProtection="1">
      <protection hidden="1"/>
    </xf>
    <xf numFmtId="0" fontId="32" fillId="0" borderId="32" xfId="78" applyFont="1" applyBorder="1" applyAlignment="1" applyProtection="1">
      <alignment horizontal="center"/>
      <protection hidden="1"/>
    </xf>
    <xf numFmtId="0" fontId="69" fillId="0" borderId="24" xfId="88" applyFont="1" applyBorder="1" applyAlignment="1" applyProtection="1">
      <alignment horizontal="left" vertical="top"/>
      <protection hidden="1"/>
    </xf>
    <xf numFmtId="0" fontId="70" fillId="0" borderId="25" xfId="78" applyFont="1" applyBorder="1" applyProtection="1">
      <protection hidden="1"/>
    </xf>
    <xf numFmtId="0" fontId="70" fillId="0" borderId="25" xfId="78" applyFont="1" applyBorder="1" applyAlignment="1" applyProtection="1">
      <alignment vertical="center"/>
      <protection hidden="1"/>
    </xf>
    <xf numFmtId="0" fontId="70" fillId="0" borderId="34" xfId="78" applyFont="1" applyBorder="1" applyAlignment="1" applyProtection="1">
      <alignment vertical="center"/>
      <protection hidden="1"/>
    </xf>
    <xf numFmtId="0" fontId="70" fillId="0" borderId="96" xfId="78" applyFont="1" applyBorder="1" applyAlignment="1" applyProtection="1">
      <alignment horizontal="center"/>
      <protection hidden="1"/>
    </xf>
    <xf numFmtId="165" fontId="68" fillId="0" borderId="96" xfId="80" applyFont="1" applyFill="1" applyBorder="1" applyAlignment="1" applyProtection="1">
      <alignment horizontal="center" vertical="center"/>
      <protection hidden="1"/>
    </xf>
    <xf numFmtId="0" fontId="70" fillId="0" borderId="1" xfId="78" applyFont="1" applyAlignment="1" applyProtection="1">
      <alignment vertical="center"/>
      <protection hidden="1"/>
    </xf>
    <xf numFmtId="43" fontId="70" fillId="0" borderId="1" xfId="82" applyFont="1" applyFill="1" applyAlignment="1" applyProtection="1">
      <alignment vertical="center"/>
      <protection hidden="1"/>
    </xf>
    <xf numFmtId="0" fontId="32" fillId="0" borderId="24" xfId="78" applyFont="1" applyBorder="1" applyAlignment="1" applyProtection="1">
      <alignment horizontal="left" vertical="center"/>
      <protection hidden="1"/>
    </xf>
    <xf numFmtId="0" fontId="32" fillId="0" borderId="25" xfId="78" applyFont="1" applyBorder="1" applyAlignment="1" applyProtection="1">
      <alignment horizontal="left" vertical="center"/>
      <protection hidden="1"/>
    </xf>
    <xf numFmtId="0" fontId="70" fillId="0" borderId="24" xfId="78" applyFont="1" applyBorder="1" applyAlignment="1" applyProtection="1">
      <alignment vertical="center"/>
      <protection hidden="1"/>
    </xf>
    <xf numFmtId="0" fontId="70" fillId="0" borderId="96" xfId="78" applyFont="1" applyBorder="1" applyAlignment="1" applyProtection="1">
      <alignment horizontal="center" vertical="center"/>
      <protection hidden="1"/>
    </xf>
    <xf numFmtId="173" fontId="69" fillId="0" borderId="1" xfId="79" applyNumberFormat="1" applyFont="1" applyFill="1" applyBorder="1" applyAlignment="1" applyProtection="1">
      <alignment horizontal="right" vertical="center"/>
      <protection hidden="1"/>
    </xf>
    <xf numFmtId="165" fontId="69" fillId="0" borderId="1" xfId="80" applyFont="1" applyFill="1" applyBorder="1" applyAlignment="1" applyProtection="1">
      <alignment horizontal="center" vertical="center"/>
      <protection hidden="1"/>
    </xf>
    <xf numFmtId="165" fontId="69" fillId="0" borderId="1" xfId="80" applyFont="1" applyFill="1" applyAlignment="1" applyProtection="1">
      <alignment vertical="center"/>
      <protection hidden="1"/>
    </xf>
    <xf numFmtId="43" fontId="32" fillId="0" borderId="1" xfId="82" applyFont="1" applyFill="1" applyBorder="1" applyAlignment="1" applyProtection="1">
      <alignment vertical="center"/>
      <protection hidden="1"/>
    </xf>
    <xf numFmtId="173" fontId="69" fillId="0" borderId="1" xfId="79" applyNumberFormat="1" applyFont="1" applyFill="1" applyBorder="1" applyAlignment="1" applyProtection="1">
      <alignment horizontal="center" vertical="center"/>
      <protection hidden="1"/>
    </xf>
    <xf numFmtId="173" fontId="69" fillId="0" borderId="1" xfId="79" applyNumberFormat="1" applyFont="1" applyFill="1" applyBorder="1" applyAlignment="1" applyProtection="1">
      <alignment vertical="center"/>
      <protection hidden="1"/>
    </xf>
    <xf numFmtId="165" fontId="32" fillId="0" borderId="1" xfId="80" applyFont="1" applyFill="1" applyAlignment="1" applyProtection="1">
      <alignment vertical="center"/>
      <protection hidden="1"/>
    </xf>
    <xf numFmtId="165" fontId="69" fillId="0" borderId="1" xfId="89" applyNumberFormat="1" applyFont="1" applyFill="1" applyBorder="1" applyAlignment="1" applyProtection="1">
      <alignment horizontal="center"/>
      <protection hidden="1"/>
    </xf>
    <xf numFmtId="165" fontId="69" fillId="0" borderId="1" xfId="89" applyNumberFormat="1" applyFont="1" applyFill="1" applyBorder="1" applyAlignment="1" applyProtection="1">
      <protection hidden="1"/>
    </xf>
    <xf numFmtId="0" fontId="71" fillId="0" borderId="1" xfId="78" applyFont="1" applyAlignment="1" applyProtection="1">
      <alignment horizontal="center" vertical="center"/>
      <protection hidden="1"/>
    </xf>
    <xf numFmtId="165" fontId="69" fillId="0" borderId="1" xfId="80" applyFont="1" applyFill="1" applyBorder="1" applyAlignment="1" applyProtection="1">
      <protection hidden="1"/>
    </xf>
    <xf numFmtId="171" fontId="10" fillId="5" borderId="1" xfId="2" applyNumberFormat="1" applyFill="1"/>
    <xf numFmtId="171" fontId="10" fillId="0" borderId="1" xfId="2" applyNumberFormat="1"/>
    <xf numFmtId="165" fontId="10" fillId="0" borderId="1" xfId="2" applyNumberFormat="1"/>
    <xf numFmtId="44" fontId="10" fillId="0" borderId="1" xfId="2" applyNumberFormat="1"/>
    <xf numFmtId="0" fontId="0" fillId="0" borderId="43" xfId="0" applyBorder="1"/>
    <xf numFmtId="0" fontId="0" fillId="0" borderId="1" xfId="0" applyBorder="1"/>
    <xf numFmtId="0" fontId="9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18" fillId="0" borderId="1" xfId="0" applyFont="1" applyBorder="1" applyAlignment="1">
      <alignment horizontal="center"/>
    </xf>
    <xf numFmtId="0" fontId="34" fillId="0" borderId="46" xfId="8" applyFont="1" applyBorder="1" applyAlignment="1">
      <alignment horizontal="center"/>
    </xf>
    <xf numFmtId="0" fontId="34" fillId="0" borderId="46" xfId="8" applyFont="1" applyBorder="1"/>
    <xf numFmtId="0" fontId="8" fillId="0" borderId="119" xfId="8" applyFont="1" applyBorder="1" applyAlignment="1">
      <alignment horizontal="center"/>
    </xf>
    <xf numFmtId="0" fontId="34" fillId="0" borderId="47" xfId="8" applyFont="1" applyBorder="1" applyAlignment="1">
      <alignment horizontal="center"/>
    </xf>
    <xf numFmtId="0" fontId="34" fillId="0" borderId="47" xfId="8" applyFont="1" applyBorder="1"/>
    <xf numFmtId="0" fontId="8" fillId="0" borderId="120" xfId="8" applyFont="1" applyBorder="1" applyAlignment="1">
      <alignment horizontal="center"/>
    </xf>
    <xf numFmtId="0" fontId="34" fillId="0" borderId="48" xfId="8" applyFont="1" applyBorder="1" applyAlignment="1">
      <alignment horizontal="center"/>
    </xf>
    <xf numFmtId="0" fontId="34" fillId="0" borderId="48" xfId="8" applyFont="1" applyBorder="1"/>
    <xf numFmtId="0" fontId="8" fillId="0" borderId="121" xfId="8" applyFont="1" applyBorder="1" applyAlignment="1">
      <alignment horizontal="center"/>
    </xf>
    <xf numFmtId="0" fontId="8" fillId="0" borderId="123" xfId="0" applyFont="1" applyBorder="1"/>
    <xf numFmtId="0" fontId="8" fillId="0" borderId="124" xfId="0" applyFont="1" applyBorder="1"/>
    <xf numFmtId="0" fontId="8" fillId="0" borderId="125" xfId="0" applyFont="1" applyBorder="1"/>
    <xf numFmtId="0" fontId="10" fillId="0" borderId="126" xfId="2" applyBorder="1" applyAlignment="1">
      <alignment horizontal="center" vertical="center"/>
    </xf>
    <xf numFmtId="0" fontId="10" fillId="0" borderId="127" xfId="2" applyBorder="1" applyAlignment="1">
      <alignment vertical="center"/>
    </xf>
    <xf numFmtId="165" fontId="10" fillId="0" borderId="127" xfId="2" applyNumberFormat="1" applyBorder="1" applyAlignment="1">
      <alignment vertical="center"/>
    </xf>
    <xf numFmtId="170" fontId="10" fillId="0" borderId="127" xfId="3" applyNumberFormat="1" applyFont="1" applyFill="1" applyBorder="1" applyAlignment="1">
      <alignment vertical="center"/>
    </xf>
    <xf numFmtId="0" fontId="10" fillId="0" borderId="127" xfId="2" applyBorder="1" applyAlignment="1">
      <alignment horizontal="center" vertical="center"/>
    </xf>
    <xf numFmtId="0" fontId="34" fillId="0" borderId="128" xfId="8" applyFont="1" applyBorder="1" applyAlignment="1">
      <alignment horizontal="center"/>
    </xf>
    <xf numFmtId="0" fontId="34" fillId="0" borderId="128" xfId="8" applyFont="1" applyBorder="1"/>
    <xf numFmtId="0" fontId="8" fillId="0" borderId="129" xfId="8" applyFont="1" applyBorder="1" applyAlignment="1">
      <alignment horizontal="center"/>
    </xf>
    <xf numFmtId="0" fontId="26" fillId="9" borderId="130" xfId="2" applyFont="1" applyFill="1" applyBorder="1" applyAlignment="1">
      <alignment horizontal="center" vertical="center"/>
    </xf>
    <xf numFmtId="0" fontId="25" fillId="9" borderId="130" xfId="2" applyFont="1" applyFill="1" applyBorder="1" applyAlignment="1">
      <alignment horizontal="center" vertical="center"/>
    </xf>
    <xf numFmtId="0" fontId="35" fillId="9" borderId="131" xfId="8" applyFont="1" applyFill="1" applyBorder="1" applyAlignment="1">
      <alignment horizontal="center" vertical="center"/>
    </xf>
    <xf numFmtId="0" fontId="12" fillId="6" borderId="132" xfId="0" applyFont="1" applyFill="1" applyBorder="1" applyAlignment="1">
      <alignment horizontal="center" vertical="center"/>
    </xf>
    <xf numFmtId="4" fontId="12" fillId="6" borderId="133" xfId="4" applyNumberFormat="1" applyFont="1" applyFill="1" applyBorder="1" applyAlignment="1">
      <alignment horizontal="center" vertical="center"/>
    </xf>
    <xf numFmtId="0" fontId="10" fillId="0" borderId="134" xfId="0" applyFont="1" applyFill="1" applyBorder="1" applyAlignment="1">
      <alignment horizontal="center" vertical="center"/>
    </xf>
    <xf numFmtId="0" fontId="10" fillId="0" borderId="135" xfId="4" applyBorder="1" applyAlignment="1">
      <alignment horizontal="center" vertical="center"/>
    </xf>
    <xf numFmtId="0" fontId="10" fillId="0" borderId="136" xfId="0" applyFont="1" applyFill="1" applyBorder="1" applyAlignment="1">
      <alignment horizontal="center" vertical="center"/>
    </xf>
    <xf numFmtId="0" fontId="10" fillId="0" borderId="137" xfId="4" applyBorder="1" applyAlignment="1">
      <alignment horizontal="center" vertical="center"/>
    </xf>
    <xf numFmtId="0" fontId="10" fillId="0" borderId="138" xfId="0" applyFont="1" applyFill="1" applyBorder="1" applyAlignment="1">
      <alignment horizontal="center" vertical="center"/>
    </xf>
    <xf numFmtId="0" fontId="10" fillId="0" borderId="139" xfId="1" applyNumberFormat="1" applyFont="1" applyFill="1" applyBorder="1" applyAlignment="1">
      <alignment horizontal="center" vertical="center"/>
    </xf>
    <xf numFmtId="0" fontId="12" fillId="6" borderId="133" xfId="4" applyFont="1" applyFill="1" applyBorder="1" applyAlignment="1">
      <alignment horizontal="center" vertical="center"/>
    </xf>
    <xf numFmtId="0" fontId="65" fillId="8" borderId="140" xfId="0" applyFont="1" applyFill="1" applyBorder="1" applyAlignment="1">
      <alignment horizontal="center" vertical="center"/>
    </xf>
    <xf numFmtId="0" fontId="65" fillId="8" borderId="141" xfId="4" applyFont="1" applyFill="1" applyBorder="1" applyAlignment="1">
      <alignment horizontal="center" vertical="center"/>
    </xf>
    <xf numFmtId="0" fontId="10" fillId="5" borderId="140" xfId="0" applyFont="1" applyFill="1" applyBorder="1" applyAlignment="1">
      <alignment horizontal="center" vertical="center"/>
    </xf>
    <xf numFmtId="0" fontId="10" fillId="5" borderId="141" xfId="4" applyFill="1" applyBorder="1" applyAlignment="1">
      <alignment horizontal="center" vertical="center"/>
    </xf>
    <xf numFmtId="0" fontId="10" fillId="5" borderId="134" xfId="0" applyFont="1" applyFill="1" applyBorder="1" applyAlignment="1">
      <alignment horizontal="center" vertical="center"/>
    </xf>
    <xf numFmtId="0" fontId="10" fillId="5" borderId="135" xfId="4" applyFill="1" applyBorder="1" applyAlignment="1">
      <alignment horizontal="center" vertical="center"/>
    </xf>
    <xf numFmtId="0" fontId="10" fillId="0" borderId="142" xfId="0" applyFont="1" applyFill="1" applyBorder="1" applyAlignment="1">
      <alignment horizontal="center" vertical="center"/>
    </xf>
    <xf numFmtId="0" fontId="10" fillId="0" borderId="143" xfId="1" applyNumberFormat="1" applyFont="1" applyFill="1" applyBorder="1" applyAlignment="1">
      <alignment horizontal="center" vertical="center"/>
    </xf>
    <xf numFmtId="4" fontId="10" fillId="5" borderId="141" xfId="4" applyNumberFormat="1" applyFill="1" applyBorder="1" applyAlignment="1">
      <alignment horizontal="center" vertical="center"/>
    </xf>
    <xf numFmtId="0" fontId="10" fillId="0" borderId="144" xfId="0" applyFont="1" applyFill="1" applyBorder="1" applyAlignment="1">
      <alignment horizontal="center" vertical="center"/>
    </xf>
    <xf numFmtId="0" fontId="10" fillId="0" borderId="145" xfId="2" applyBorder="1" applyAlignment="1">
      <alignment vertical="center"/>
    </xf>
    <xf numFmtId="165" fontId="10" fillId="0" borderId="145" xfId="1" applyFont="1" applyFill="1" applyBorder="1" applyAlignment="1">
      <alignment horizontal="left" vertical="center"/>
    </xf>
    <xf numFmtId="165" fontId="10" fillId="0" borderId="145" xfId="1" applyFont="1" applyFill="1" applyBorder="1" applyAlignment="1">
      <alignment vertical="center"/>
    </xf>
    <xf numFmtId="4" fontId="10" fillId="0" borderId="145" xfId="1" applyNumberFormat="1" applyFont="1" applyFill="1" applyBorder="1" applyAlignment="1">
      <alignment horizontal="center" vertical="center"/>
    </xf>
    <xf numFmtId="0" fontId="10" fillId="0" borderId="146" xfId="1" applyNumberFormat="1" applyFont="1" applyFill="1" applyBorder="1" applyAlignment="1">
      <alignment horizontal="center" vertical="center"/>
    </xf>
    <xf numFmtId="177" fontId="10" fillId="0" borderId="1" xfId="85" applyNumberFormat="1" applyFont="1" applyFill="1" applyBorder="1" applyAlignment="1" applyProtection="1">
      <alignment horizontal="right" vertical="top"/>
      <protection hidden="1"/>
    </xf>
    <xf numFmtId="173" fontId="10" fillId="0" borderId="1" xfId="85" applyNumberFormat="1" applyFont="1" applyFill="1" applyBorder="1" applyAlignment="1" applyProtection="1">
      <alignment horizontal="right" vertical="top"/>
      <protection hidden="1"/>
    </xf>
    <xf numFmtId="165" fontId="10" fillId="0" borderId="1" xfId="90" applyNumberFormat="1" applyFont="1" applyFill="1" applyBorder="1" applyAlignment="1" applyProtection="1">
      <alignment horizontal="right" vertical="top"/>
      <protection hidden="1"/>
    </xf>
    <xf numFmtId="177" fontId="10" fillId="0" borderId="106" xfId="85" applyNumberFormat="1" applyFont="1" applyFill="1" applyBorder="1" applyAlignment="1" applyProtection="1">
      <alignment horizontal="right" vertical="top"/>
      <protection hidden="1"/>
    </xf>
    <xf numFmtId="173" fontId="10" fillId="0" borderId="106" xfId="85" applyNumberFormat="1" applyFont="1" applyFill="1" applyBorder="1" applyAlignment="1" applyProtection="1">
      <alignment horizontal="right" vertical="top"/>
      <protection hidden="1"/>
    </xf>
    <xf numFmtId="165" fontId="10" fillId="0" borderId="106" xfId="90" applyNumberFormat="1" applyFont="1" applyFill="1" applyBorder="1" applyAlignment="1" applyProtection="1">
      <alignment horizontal="right" vertical="top"/>
      <protection hidden="1"/>
    </xf>
    <xf numFmtId="165" fontId="10" fillId="0" borderId="107" xfId="90" applyNumberFormat="1" applyFont="1" applyFill="1" applyBorder="1" applyAlignment="1" applyProtection="1">
      <alignment horizontal="right" vertical="top"/>
      <protection hidden="1"/>
    </xf>
    <xf numFmtId="177" fontId="10" fillId="0" borderId="108" xfId="85" applyNumberFormat="1" applyFont="1" applyFill="1" applyBorder="1" applyAlignment="1" applyProtection="1">
      <alignment horizontal="right" vertical="top"/>
      <protection hidden="1"/>
    </xf>
    <xf numFmtId="173" fontId="10" fillId="0" borderId="108" xfId="85" applyNumberFormat="1" applyFont="1" applyFill="1" applyBorder="1" applyAlignment="1" applyProtection="1">
      <alignment horizontal="right" vertical="top"/>
      <protection hidden="1"/>
    </xf>
    <xf numFmtId="173" fontId="10" fillId="0" borderId="110" xfId="85" applyNumberFormat="1" applyFont="1" applyFill="1" applyBorder="1" applyAlignment="1" applyProtection="1">
      <alignment horizontal="right" vertical="top"/>
      <protection hidden="1"/>
    </xf>
    <xf numFmtId="173" fontId="10" fillId="0" borderId="111" xfId="85" applyNumberFormat="1" applyFont="1" applyFill="1" applyBorder="1" applyAlignment="1" applyProtection="1">
      <alignment horizontal="right" vertical="top"/>
      <protection hidden="1"/>
    </xf>
    <xf numFmtId="177" fontId="10" fillId="0" borderId="1" xfId="85" applyNumberFormat="1" applyFont="1" applyFill="1" applyAlignment="1" applyProtection="1">
      <alignment horizontal="right"/>
      <protection hidden="1"/>
    </xf>
    <xf numFmtId="173" fontId="10" fillId="0" borderId="1" xfId="85" applyNumberFormat="1" applyFont="1" applyFill="1" applyAlignment="1" applyProtection="1">
      <alignment horizontal="right"/>
      <protection hidden="1"/>
    </xf>
    <xf numFmtId="165" fontId="10" fillId="0" borderId="1" xfId="90" applyNumberFormat="1" applyFont="1" applyFill="1" applyAlignment="1" applyProtection="1">
      <alignment horizontal="right"/>
      <protection hidden="1"/>
    </xf>
    <xf numFmtId="176" fontId="10" fillId="0" borderId="106" xfId="79" applyNumberFormat="1" applyFont="1" applyFill="1" applyBorder="1" applyAlignment="1" applyProtection="1">
      <alignment wrapText="1"/>
      <protection hidden="1"/>
    </xf>
    <xf numFmtId="176" fontId="10" fillId="0" borderId="106" xfId="79" applyNumberFormat="1" applyFont="1" applyFill="1" applyBorder="1" applyAlignment="1" applyProtection="1">
      <alignment horizontal="center" wrapText="1"/>
      <protection hidden="1"/>
    </xf>
    <xf numFmtId="177" fontId="10" fillId="0" borderId="106" xfId="85" applyNumberFormat="1" applyFont="1" applyFill="1" applyBorder="1" applyAlignment="1" applyProtection="1">
      <alignment horizontal="right" wrapText="1"/>
      <protection hidden="1"/>
    </xf>
    <xf numFmtId="176" fontId="10" fillId="0" borderId="2" xfId="79" applyNumberFormat="1" applyFont="1" applyFill="1" applyBorder="1" applyAlignment="1" applyProtection="1">
      <alignment wrapText="1"/>
      <protection hidden="1"/>
    </xf>
    <xf numFmtId="176" fontId="10" fillId="0" borderId="2" xfId="79" applyNumberFormat="1" applyFont="1" applyFill="1" applyBorder="1" applyAlignment="1" applyProtection="1">
      <alignment horizontal="center" wrapText="1"/>
      <protection hidden="1"/>
    </xf>
    <xf numFmtId="177" fontId="10" fillId="0" borderId="2" xfId="85" applyNumberFormat="1" applyFont="1" applyFill="1" applyBorder="1" applyAlignment="1" applyProtection="1">
      <alignment horizontal="right" wrapText="1"/>
      <protection hidden="1"/>
    </xf>
    <xf numFmtId="176" fontId="10" fillId="0" borderId="63" xfId="79" applyNumberFormat="1" applyFont="1" applyFill="1" applyBorder="1" applyAlignment="1" applyProtection="1">
      <alignment wrapText="1"/>
      <protection hidden="1"/>
    </xf>
    <xf numFmtId="176" fontId="10" fillId="0" borderId="63" xfId="79" applyNumberFormat="1" applyFont="1" applyFill="1" applyBorder="1" applyAlignment="1" applyProtection="1">
      <alignment horizontal="center" wrapText="1"/>
      <protection hidden="1"/>
    </xf>
    <xf numFmtId="177" fontId="10" fillId="0" borderId="63" xfId="85" applyNumberFormat="1" applyFont="1" applyFill="1" applyBorder="1" applyAlignment="1" applyProtection="1">
      <alignment horizontal="right" wrapText="1"/>
      <protection hidden="1"/>
    </xf>
    <xf numFmtId="165" fontId="10" fillId="0" borderId="106" xfId="90" applyNumberFormat="1" applyFont="1" applyFill="1" applyBorder="1" applyAlignment="1" applyProtection="1">
      <alignment horizontal="center" vertical="center"/>
      <protection hidden="1"/>
    </xf>
    <xf numFmtId="177" fontId="10" fillId="0" borderId="106" xfId="85" applyNumberFormat="1" applyFont="1" applyFill="1" applyBorder="1" applyProtection="1">
      <protection hidden="1"/>
    </xf>
    <xf numFmtId="177" fontId="10" fillId="0" borderId="106" xfId="85" applyNumberFormat="1" applyFont="1" applyFill="1" applyBorder="1" applyAlignment="1" applyProtection="1">
      <alignment horizontal="right"/>
      <protection hidden="1"/>
    </xf>
    <xf numFmtId="177" fontId="10" fillId="0" borderId="106" xfId="85" applyNumberFormat="1" applyFont="1" applyFill="1" applyBorder="1" applyAlignment="1" applyProtection="1">
      <alignment horizontal="left" vertical="top"/>
      <protection hidden="1"/>
    </xf>
    <xf numFmtId="173" fontId="10" fillId="0" borderId="106" xfId="85" applyNumberFormat="1" applyFont="1" applyFill="1" applyBorder="1" applyAlignment="1" applyProtection="1">
      <alignment horizontal="left" vertical="top"/>
      <protection hidden="1"/>
    </xf>
    <xf numFmtId="177" fontId="10" fillId="0" borderId="1" xfId="85" applyNumberFormat="1" applyFont="1" applyFill="1" applyBorder="1" applyAlignment="1" applyProtection="1">
      <alignment horizontal="left" vertical="top"/>
      <protection hidden="1"/>
    </xf>
    <xf numFmtId="173" fontId="10" fillId="0" borderId="1" xfId="85" applyNumberFormat="1" applyFont="1" applyFill="1" applyBorder="1" applyAlignment="1" applyProtection="1">
      <alignment horizontal="left" vertical="top"/>
      <protection hidden="1"/>
    </xf>
    <xf numFmtId="177" fontId="11" fillId="0" borderId="1" xfId="85" applyNumberFormat="1" applyFont="1" applyFill="1" applyAlignment="1" applyProtection="1">
      <alignment horizontal="right"/>
      <protection hidden="1"/>
    </xf>
    <xf numFmtId="173" fontId="11" fillId="0" borderId="1" xfId="85" applyNumberFormat="1" applyFont="1" applyFill="1" applyAlignment="1" applyProtection="1">
      <alignment horizontal="right"/>
      <protection hidden="1"/>
    </xf>
    <xf numFmtId="165" fontId="11" fillId="0" borderId="1" xfId="90" applyNumberFormat="1" applyFont="1" applyFill="1" applyAlignment="1" applyProtection="1">
      <alignment horizontal="right"/>
      <protection hidden="1"/>
    </xf>
    <xf numFmtId="177" fontId="11" fillId="0" borderId="106" xfId="85" applyNumberFormat="1" applyFont="1" applyFill="1" applyBorder="1" applyAlignment="1" applyProtection="1">
      <alignment horizontal="right" vertical="top"/>
      <protection hidden="1"/>
    </xf>
    <xf numFmtId="173" fontId="11" fillId="0" borderId="106" xfId="85" applyNumberFormat="1" applyFont="1" applyFill="1" applyBorder="1" applyAlignment="1" applyProtection="1">
      <alignment horizontal="right" vertical="top"/>
      <protection hidden="1"/>
    </xf>
    <xf numFmtId="165" fontId="11" fillId="0" borderId="106" xfId="90" applyNumberFormat="1" applyFont="1" applyFill="1" applyBorder="1" applyAlignment="1" applyProtection="1">
      <alignment horizontal="right" vertical="top"/>
      <protection hidden="1"/>
    </xf>
    <xf numFmtId="177" fontId="10" fillId="0" borderId="108" xfId="85" applyNumberFormat="1" applyFont="1" applyFill="1" applyBorder="1" applyAlignment="1" applyProtection="1">
      <alignment horizontal="left" vertical="top"/>
      <protection hidden="1"/>
    </xf>
    <xf numFmtId="177" fontId="10" fillId="0" borderId="109" xfId="85" applyNumberFormat="1" applyFont="1" applyFill="1" applyBorder="1" applyAlignment="1" applyProtection="1">
      <alignment horizontal="left" vertical="top"/>
      <protection hidden="1"/>
    </xf>
    <xf numFmtId="177" fontId="74" fillId="0" borderId="63" xfId="85" applyNumberFormat="1" applyFont="1" applyFill="1" applyBorder="1" applyAlignment="1" applyProtection="1">
      <alignment horizontal="right" wrapText="1"/>
      <protection hidden="1"/>
    </xf>
    <xf numFmtId="177" fontId="10" fillId="0" borderId="106" xfId="85" applyNumberFormat="1" applyFont="1" applyFill="1" applyBorder="1" applyAlignment="1" applyProtection="1">
      <alignment horizontal="center" vertical="center" wrapText="1"/>
      <protection hidden="1"/>
    </xf>
    <xf numFmtId="173" fontId="10" fillId="0" borderId="63" xfId="85" applyNumberFormat="1" applyFont="1" applyFill="1" applyBorder="1" applyAlignment="1" applyProtection="1">
      <alignment horizontal="center" vertical="center" wrapText="1"/>
      <protection hidden="1"/>
    </xf>
    <xf numFmtId="165" fontId="10" fillId="0" borderId="63" xfId="90" applyNumberFormat="1" applyFont="1" applyFill="1" applyBorder="1" applyAlignment="1" applyProtection="1">
      <alignment horizontal="center" vertical="center" wrapText="1"/>
      <protection hidden="1"/>
    </xf>
    <xf numFmtId="177" fontId="10" fillId="0" borderId="108" xfId="85" applyNumberFormat="1" applyFont="1" applyFill="1" applyBorder="1" applyAlignment="1" applyProtection="1">
      <alignment horizontal="center" vertical="center" wrapText="1"/>
      <protection hidden="1"/>
    </xf>
    <xf numFmtId="177" fontId="10" fillId="0" borderId="110" xfId="85" applyNumberFormat="1" applyFont="1" applyFill="1" applyBorder="1" applyAlignment="1" applyProtection="1">
      <alignment horizontal="right" vertical="top"/>
      <protection hidden="1"/>
    </xf>
    <xf numFmtId="173" fontId="10" fillId="0" borderId="109" xfId="85" applyNumberFormat="1" applyFont="1" applyFill="1" applyBorder="1" applyAlignment="1" applyProtection="1">
      <alignment horizontal="right" vertical="top"/>
      <protection hidden="1"/>
    </xf>
    <xf numFmtId="173" fontId="10" fillId="0" borderId="106" xfId="85" applyNumberFormat="1" applyFont="1" applyFill="1" applyBorder="1" applyAlignment="1" applyProtection="1">
      <alignment horizontal="center" vertical="center"/>
      <protection hidden="1"/>
    </xf>
    <xf numFmtId="43" fontId="10" fillId="0" borderId="1" xfId="82" applyFont="1" applyFill="1" applyProtection="1">
      <protection hidden="1"/>
    </xf>
    <xf numFmtId="177" fontId="11" fillId="0" borderId="106" xfId="85" applyNumberFormat="1" applyFont="1" applyFill="1" applyBorder="1" applyAlignment="1" applyProtection="1">
      <alignment horizontal="center" vertical="center" wrapText="1"/>
      <protection hidden="1"/>
    </xf>
    <xf numFmtId="173" fontId="11" fillId="0" borderId="63" xfId="85" applyNumberFormat="1" applyFont="1" applyFill="1" applyBorder="1" applyAlignment="1" applyProtection="1">
      <alignment horizontal="center" vertical="center" wrapText="1"/>
      <protection hidden="1"/>
    </xf>
    <xf numFmtId="165" fontId="11" fillId="0" borderId="63" xfId="90" applyNumberFormat="1" applyFont="1" applyFill="1" applyBorder="1" applyAlignment="1" applyProtection="1">
      <alignment horizontal="center" vertical="center" wrapText="1"/>
      <protection hidden="1"/>
    </xf>
    <xf numFmtId="0" fontId="10" fillId="0" borderId="1" xfId="88" applyFont="1" applyProtection="1">
      <protection hidden="1"/>
    </xf>
    <xf numFmtId="0" fontId="10" fillId="0" borderId="1" xfId="88" applyFont="1" applyAlignment="1" applyProtection="1">
      <alignment horizontal="center"/>
      <protection hidden="1"/>
    </xf>
    <xf numFmtId="0" fontId="10" fillId="0" borderId="1" xfId="88" applyFont="1" applyAlignment="1" applyProtection="1">
      <alignment horizontal="left" vertical="top"/>
      <protection hidden="1"/>
    </xf>
    <xf numFmtId="0" fontId="10" fillId="0" borderId="1" xfId="88" applyFont="1" applyAlignment="1" applyProtection="1">
      <alignment horizontal="center" vertical="top"/>
      <protection hidden="1"/>
    </xf>
    <xf numFmtId="0" fontId="10" fillId="0" borderId="106" xfId="88" applyFont="1" applyBorder="1" applyAlignment="1" applyProtection="1">
      <alignment horizontal="center" vertical="center" wrapText="1"/>
      <protection hidden="1"/>
    </xf>
    <xf numFmtId="0" fontId="10" fillId="0" borderId="106" xfId="88" applyFont="1" applyBorder="1" applyAlignment="1" applyProtection="1">
      <alignment horizontal="center" vertical="top"/>
      <protection hidden="1"/>
    </xf>
    <xf numFmtId="0" fontId="10" fillId="0" borderId="106" xfId="88" applyFont="1" applyBorder="1" applyAlignment="1" applyProtection="1">
      <alignment horizontal="left" vertical="top"/>
      <protection hidden="1"/>
    </xf>
    <xf numFmtId="0" fontId="10" fillId="0" borderId="108" xfId="88" applyFont="1" applyBorder="1" applyAlignment="1" applyProtection="1">
      <alignment horizontal="left" vertical="top"/>
      <protection hidden="1"/>
    </xf>
    <xf numFmtId="0" fontId="10" fillId="0" borderId="109" xfId="88" applyFont="1" applyBorder="1" applyAlignment="1" applyProtection="1">
      <alignment horizontal="left" vertical="top"/>
      <protection hidden="1"/>
    </xf>
    <xf numFmtId="0" fontId="10" fillId="0" borderId="112" xfId="88" applyFont="1" applyBorder="1" applyAlignment="1" applyProtection="1">
      <alignment horizontal="left" vertical="top"/>
      <protection hidden="1"/>
    </xf>
    <xf numFmtId="0" fontId="10" fillId="0" borderId="112" xfId="88" applyFont="1" applyBorder="1" applyAlignment="1" applyProtection="1">
      <alignment horizontal="center" vertical="top"/>
      <protection hidden="1"/>
    </xf>
    <xf numFmtId="0" fontId="10" fillId="0" borderId="110" xfId="88" applyFont="1" applyBorder="1" applyAlignment="1" applyProtection="1">
      <alignment horizontal="left" vertical="top"/>
      <protection hidden="1"/>
    </xf>
    <xf numFmtId="0" fontId="76" fillId="0" borderId="108" xfId="88" applyFont="1" applyBorder="1" applyAlignment="1" applyProtection="1">
      <alignment horizontal="left" vertical="top"/>
      <protection hidden="1"/>
    </xf>
    <xf numFmtId="0" fontId="76" fillId="0" borderId="110" xfId="88" applyFont="1" applyBorder="1" applyAlignment="1" applyProtection="1">
      <alignment horizontal="left" vertical="top"/>
      <protection hidden="1"/>
    </xf>
    <xf numFmtId="0" fontId="76" fillId="0" borderId="109" xfId="88" applyFont="1" applyBorder="1" applyAlignment="1" applyProtection="1">
      <alignment horizontal="left" vertical="top"/>
      <protection hidden="1"/>
    </xf>
    <xf numFmtId="0" fontId="10" fillId="0" borderId="117" xfId="88" applyFont="1" applyBorder="1" applyAlignment="1" applyProtection="1">
      <alignment horizontal="center" vertical="top"/>
      <protection hidden="1"/>
    </xf>
    <xf numFmtId="0" fontId="10" fillId="0" borderId="117" xfId="88" applyFont="1" applyBorder="1" applyAlignment="1" applyProtection="1">
      <alignment horizontal="left" vertical="top"/>
      <protection hidden="1"/>
    </xf>
    <xf numFmtId="177" fontId="10" fillId="0" borderId="117" xfId="85" applyNumberFormat="1" applyFont="1" applyFill="1" applyBorder="1" applyAlignment="1" applyProtection="1">
      <alignment horizontal="right" vertical="top"/>
      <protection hidden="1"/>
    </xf>
    <xf numFmtId="173" fontId="10" fillId="0" borderId="117" xfId="85" applyNumberFormat="1" applyFont="1" applyFill="1" applyBorder="1" applyAlignment="1" applyProtection="1">
      <alignment horizontal="right" vertical="top"/>
      <protection hidden="1"/>
    </xf>
    <xf numFmtId="165" fontId="10" fillId="0" borderId="117" xfId="90" applyNumberFormat="1" applyFont="1" applyFill="1" applyBorder="1" applyAlignment="1" applyProtection="1">
      <alignment horizontal="right" vertical="top"/>
      <protection hidden="1"/>
    </xf>
    <xf numFmtId="0" fontId="10" fillId="0" borderId="108" xfId="88" applyFont="1" applyBorder="1" applyAlignment="1" applyProtection="1">
      <alignment horizontal="center" vertical="center" wrapText="1"/>
      <protection hidden="1"/>
    </xf>
    <xf numFmtId="0" fontId="10" fillId="0" borderId="1" xfId="88" applyFont="1" applyAlignment="1" applyProtection="1">
      <alignment horizontal="center" vertical="center"/>
      <protection hidden="1"/>
    </xf>
    <xf numFmtId="0" fontId="10" fillId="0" borderId="108" xfId="88" applyFont="1" applyBorder="1" applyAlignment="1" applyProtection="1">
      <alignment vertical="top"/>
      <protection hidden="1"/>
    </xf>
    <xf numFmtId="0" fontId="10" fillId="0" borderId="108" xfId="88" applyFont="1" applyBorder="1" applyAlignment="1" applyProtection="1">
      <alignment horizontal="center" vertical="top"/>
      <protection hidden="1"/>
    </xf>
    <xf numFmtId="167" fontId="10" fillId="0" borderId="1" xfId="88" applyNumberFormat="1" applyFont="1" applyProtection="1">
      <protection hidden="1"/>
    </xf>
    <xf numFmtId="0" fontId="10" fillId="0" borderId="108" xfId="88" applyFont="1" applyBorder="1" applyAlignment="1" applyProtection="1">
      <alignment vertical="top" wrapText="1"/>
      <protection hidden="1"/>
    </xf>
    <xf numFmtId="0" fontId="10" fillId="0" borderId="108" xfId="88" applyFont="1" applyBorder="1" applyAlignment="1" applyProtection="1">
      <alignment horizontal="center" vertical="top" wrapText="1"/>
      <protection hidden="1"/>
    </xf>
    <xf numFmtId="0" fontId="10" fillId="0" borderId="110" xfId="88" applyFont="1" applyBorder="1" applyAlignment="1" applyProtection="1">
      <alignment horizontal="center" vertical="top"/>
      <protection hidden="1"/>
    </xf>
    <xf numFmtId="0" fontId="76" fillId="0" borderId="108" xfId="88" applyFont="1" applyBorder="1" applyAlignment="1" applyProtection="1">
      <alignment vertical="top"/>
      <protection hidden="1"/>
    </xf>
    <xf numFmtId="0" fontId="76" fillId="0" borderId="110" xfId="88" applyFont="1" applyBorder="1" applyAlignment="1" applyProtection="1">
      <alignment horizontal="center" vertical="top"/>
      <protection hidden="1"/>
    </xf>
    <xf numFmtId="0" fontId="10" fillId="0" borderId="106" xfId="88" applyFont="1" applyBorder="1" applyAlignment="1" applyProtection="1">
      <alignment horizontal="left" vertical="top" wrapText="1"/>
      <protection hidden="1"/>
    </xf>
    <xf numFmtId="0" fontId="10" fillId="0" borderId="112" xfId="88" applyFont="1" applyBorder="1" applyAlignment="1" applyProtection="1">
      <alignment horizontal="center" vertical="center" wrapText="1"/>
      <protection hidden="1"/>
    </xf>
    <xf numFmtId="0" fontId="10" fillId="0" borderId="115" xfId="88" applyFont="1" applyBorder="1" applyAlignment="1" applyProtection="1">
      <alignment horizontal="left" vertical="top"/>
      <protection hidden="1"/>
    </xf>
    <xf numFmtId="0" fontId="10" fillId="0" borderId="116" xfId="88" applyFont="1" applyBorder="1" applyAlignment="1" applyProtection="1">
      <alignment horizontal="left" vertical="top"/>
      <protection hidden="1"/>
    </xf>
    <xf numFmtId="0" fontId="10" fillId="0" borderId="106" xfId="88" applyFont="1" applyBorder="1" applyAlignment="1" applyProtection="1">
      <alignment horizontal="center" vertical="center"/>
      <protection hidden="1"/>
    </xf>
    <xf numFmtId="0" fontId="10" fillId="0" borderId="113" xfId="88" applyFont="1" applyBorder="1" applyAlignment="1" applyProtection="1">
      <alignment horizontal="left" vertical="top"/>
      <protection hidden="1"/>
    </xf>
    <xf numFmtId="0" fontId="10" fillId="0" borderId="114" xfId="88" applyFont="1" applyBorder="1" applyAlignment="1" applyProtection="1">
      <alignment horizontal="left" vertical="top"/>
      <protection hidden="1"/>
    </xf>
    <xf numFmtId="0" fontId="10" fillId="0" borderId="118" xfId="88" applyFont="1" applyBorder="1" applyAlignment="1" applyProtection="1">
      <alignment horizontal="left" vertical="top"/>
      <protection hidden="1"/>
    </xf>
    <xf numFmtId="0" fontId="10" fillId="0" borderId="1" xfId="29" applyFont="1" applyProtection="1">
      <protection hidden="1"/>
    </xf>
    <xf numFmtId="0" fontId="10" fillId="0" borderId="1" xfId="29" applyFont="1" applyAlignment="1" applyProtection="1">
      <alignment horizontal="center"/>
      <protection hidden="1"/>
    </xf>
    <xf numFmtId="0" fontId="10" fillId="0" borderId="106" xfId="29" applyFont="1" applyBorder="1" applyAlignment="1" applyProtection="1">
      <alignment horizontal="center" vertical="center" wrapText="1"/>
      <protection hidden="1"/>
    </xf>
    <xf numFmtId="0" fontId="10" fillId="0" borderId="106" xfId="29" applyFont="1" applyBorder="1" applyAlignment="1" applyProtection="1">
      <alignment horizontal="center" vertical="top"/>
      <protection hidden="1"/>
    </xf>
    <xf numFmtId="0" fontId="10" fillId="0" borderId="106" xfId="29" applyFont="1" applyBorder="1" applyAlignment="1" applyProtection="1">
      <alignment horizontal="left" vertical="top"/>
      <protection hidden="1"/>
    </xf>
    <xf numFmtId="0" fontId="10" fillId="0" borderId="108" xfId="29" applyFont="1" applyBorder="1" applyAlignment="1" applyProtection="1">
      <alignment horizontal="left" vertical="top"/>
      <protection hidden="1"/>
    </xf>
    <xf numFmtId="0" fontId="10" fillId="0" borderId="109" xfId="29" applyFont="1" applyBorder="1" applyAlignment="1" applyProtection="1">
      <alignment horizontal="left" vertical="top"/>
      <protection hidden="1"/>
    </xf>
    <xf numFmtId="0" fontId="10" fillId="0" borderId="110" xfId="29" applyFont="1" applyBorder="1" applyAlignment="1" applyProtection="1">
      <alignment horizontal="left" vertical="top"/>
      <protection hidden="1"/>
    </xf>
    <xf numFmtId="0" fontId="76" fillId="0" borderId="108" xfId="29" applyFont="1" applyBorder="1" applyAlignment="1" applyProtection="1">
      <alignment horizontal="left" vertical="top"/>
      <protection hidden="1"/>
    </xf>
    <xf numFmtId="0" fontId="76" fillId="0" borderId="110" xfId="29" applyFont="1" applyBorder="1" applyAlignment="1" applyProtection="1">
      <alignment horizontal="left" vertical="top"/>
      <protection hidden="1"/>
    </xf>
    <xf numFmtId="0" fontId="76" fillId="0" borderId="109" xfId="29" applyFont="1" applyBorder="1" applyAlignment="1" applyProtection="1">
      <alignment horizontal="left" vertical="top"/>
      <protection hidden="1"/>
    </xf>
    <xf numFmtId="165" fontId="10" fillId="0" borderId="1" xfId="29" applyNumberFormat="1" applyFont="1" applyProtection="1">
      <protection hidden="1"/>
    </xf>
    <xf numFmtId="0" fontId="11" fillId="0" borderId="1" xfId="88" applyFont="1" applyAlignment="1" applyProtection="1">
      <alignment horizontal="center"/>
      <protection hidden="1"/>
    </xf>
    <xf numFmtId="0" fontId="11" fillId="0" borderId="1" xfId="88" applyFont="1" applyProtection="1">
      <protection hidden="1"/>
    </xf>
    <xf numFmtId="0" fontId="11" fillId="0" borderId="106" xfId="88" applyFont="1" applyBorder="1" applyAlignment="1" applyProtection="1">
      <alignment horizontal="center" vertical="center" wrapText="1"/>
      <protection hidden="1"/>
    </xf>
    <xf numFmtId="0" fontId="11" fillId="0" borderId="106" xfId="88" applyFont="1" applyBorder="1" applyAlignment="1" applyProtection="1">
      <alignment horizontal="center" vertical="top"/>
      <protection hidden="1"/>
    </xf>
    <xf numFmtId="0" fontId="11" fillId="0" borderId="106" xfId="88" applyFont="1" applyBorder="1" applyAlignment="1" applyProtection="1">
      <alignment horizontal="left" vertical="top"/>
      <protection hidden="1"/>
    </xf>
    <xf numFmtId="0" fontId="11" fillId="0" borderId="108" xfId="88" applyFont="1" applyBorder="1" applyAlignment="1" applyProtection="1">
      <alignment horizontal="left" vertical="top"/>
      <protection hidden="1"/>
    </xf>
    <xf numFmtId="0" fontId="11" fillId="0" borderId="109" xfId="88" applyFont="1" applyBorder="1" applyAlignment="1" applyProtection="1">
      <alignment horizontal="left" vertical="top"/>
      <protection hidden="1"/>
    </xf>
    <xf numFmtId="0" fontId="77" fillId="0" borderId="106" xfId="88" applyFont="1" applyBorder="1" applyAlignment="1" applyProtection="1">
      <alignment horizontal="left" vertical="top"/>
      <protection hidden="1"/>
    </xf>
    <xf numFmtId="165" fontId="10" fillId="0" borderId="1" xfId="90" applyNumberFormat="1" applyFont="1" applyFill="1" applyBorder="1" applyAlignment="1" applyProtection="1">
      <alignment horizontal="right"/>
      <protection hidden="1"/>
    </xf>
    <xf numFmtId="0" fontId="10" fillId="0" borderId="1" xfId="88" applyFont="1" applyAlignment="1" applyProtection="1">
      <alignment horizontal="left" vertical="top" wrapText="1"/>
      <protection hidden="1"/>
    </xf>
    <xf numFmtId="0" fontId="74" fillId="0" borderId="1" xfId="91" applyFont="1" applyAlignment="1" applyProtection="1">
      <alignment horizontal="left" vertical="center"/>
      <protection hidden="1"/>
    </xf>
    <xf numFmtId="0" fontId="74" fillId="0" borderId="63" xfId="91" applyFont="1" applyBorder="1" applyProtection="1">
      <protection hidden="1"/>
    </xf>
    <xf numFmtId="0" fontId="78" fillId="0" borderId="1" xfId="75" applyFont="1"/>
    <xf numFmtId="0" fontId="46" fillId="0" borderId="1" xfId="75" applyFont="1"/>
    <xf numFmtId="0" fontId="40" fillId="0" borderId="63" xfId="63" applyFont="1" applyBorder="1" applyAlignment="1">
      <alignment horizontal="center" vertical="center"/>
    </xf>
    <xf numFmtId="0" fontId="40" fillId="0" borderId="64" xfId="63" applyFont="1" applyBorder="1" applyAlignment="1">
      <alignment vertical="center"/>
    </xf>
    <xf numFmtId="0" fontId="40" fillId="0" borderId="67" xfId="63" applyFont="1" applyBorder="1" applyAlignment="1">
      <alignment vertical="center"/>
    </xf>
    <xf numFmtId="0" fontId="40" fillId="0" borderId="68" xfId="63" applyFont="1" applyBorder="1" applyAlignment="1">
      <alignment vertical="center"/>
    </xf>
    <xf numFmtId="10" fontId="40" fillId="0" borderId="67" xfId="75" applyNumberFormat="1" applyFont="1" applyBorder="1" applyAlignment="1">
      <alignment vertical="center"/>
    </xf>
    <xf numFmtId="172" fontId="40" fillId="0" borderId="67" xfId="75" applyNumberFormat="1" applyFont="1" applyBorder="1" applyAlignment="1">
      <alignment vertical="center"/>
    </xf>
    <xf numFmtId="172" fontId="40" fillId="0" borderId="68" xfId="75" applyNumberFormat="1" applyFont="1" applyBorder="1" applyAlignment="1">
      <alignment vertical="center"/>
    </xf>
    <xf numFmtId="0" fontId="40" fillId="0" borderId="63" xfId="75" applyFont="1" applyBorder="1" applyAlignment="1">
      <alignment horizontal="center" vertical="center"/>
    </xf>
    <xf numFmtId="0" fontId="40" fillId="0" borderId="63" xfId="75" applyFont="1" applyBorder="1" applyAlignment="1">
      <alignment horizontal="center" vertical="center" wrapText="1"/>
    </xf>
    <xf numFmtId="177" fontId="40" fillId="0" borderId="63" xfId="54" applyNumberFormat="1" applyFont="1" applyFill="1" applyBorder="1" applyAlignment="1">
      <alignment vertical="center"/>
    </xf>
    <xf numFmtId="0" fontId="40" fillId="0" borderId="63" xfId="75" applyFont="1" applyBorder="1" applyAlignment="1">
      <alignment vertical="center"/>
    </xf>
    <xf numFmtId="10" fontId="40" fillId="0" borderId="63" xfId="75" applyNumberFormat="1" applyFont="1" applyBorder="1" applyAlignment="1">
      <alignment horizontal="center" vertical="center"/>
    </xf>
    <xf numFmtId="172" fontId="40" fillId="0" borderId="63" xfId="75" applyNumberFormat="1" applyFont="1" applyBorder="1" applyAlignment="1">
      <alignment horizontal="center" vertical="center"/>
    </xf>
    <xf numFmtId="0" fontId="46" fillId="0" borderId="63" xfId="75" applyFont="1" applyBorder="1"/>
    <xf numFmtId="0" fontId="78" fillId="0" borderId="63" xfId="75" applyFont="1" applyBorder="1"/>
    <xf numFmtId="0" fontId="40" fillId="0" borderId="23" xfId="75" applyFont="1" applyBorder="1" applyAlignment="1">
      <alignment horizontal="center" vertical="center"/>
    </xf>
    <xf numFmtId="0" fontId="40" fillId="0" borderId="25" xfId="75" applyFont="1" applyBorder="1" applyAlignment="1">
      <alignment horizontal="center" vertical="center"/>
    </xf>
    <xf numFmtId="0" fontId="46" fillId="0" borderId="25" xfId="75" applyFont="1" applyBorder="1"/>
    <xf numFmtId="0" fontId="46" fillId="0" borderId="23" xfId="75" applyFont="1" applyBorder="1" applyAlignment="1">
      <alignment horizontal="center" vertical="center"/>
    </xf>
    <xf numFmtId="0" fontId="46" fillId="0" borderId="23" xfId="75" applyFont="1" applyBorder="1" applyAlignment="1">
      <alignment horizontal="center"/>
    </xf>
    <xf numFmtId="177" fontId="46" fillId="0" borderId="23" xfId="54" applyNumberFormat="1" applyFont="1" applyFill="1" applyBorder="1" applyAlignment="1">
      <alignment horizontal="center" vertical="center"/>
    </xf>
    <xf numFmtId="173" fontId="46" fillId="0" borderId="25" xfId="54" applyNumberFormat="1" applyFont="1" applyFill="1" applyBorder="1"/>
    <xf numFmtId="165" fontId="46" fillId="0" borderId="23" xfId="75" applyNumberFormat="1" applyFont="1" applyBorder="1" applyAlignment="1">
      <alignment horizontal="center" vertical="center" wrapText="1"/>
    </xf>
    <xf numFmtId="0" fontId="40" fillId="0" borderId="29" xfId="75" applyFont="1" applyBorder="1" applyAlignment="1">
      <alignment horizontal="center" vertical="center"/>
    </xf>
    <xf numFmtId="0" fontId="40" fillId="0" borderId="31" xfId="75" applyFont="1" applyBorder="1" applyAlignment="1">
      <alignment horizontal="center" vertical="center"/>
    </xf>
    <xf numFmtId="0" fontId="46" fillId="0" borderId="31" xfId="75" applyFont="1" applyBorder="1"/>
    <xf numFmtId="0" fontId="46" fillId="0" borderId="29" xfId="75" applyFont="1" applyBorder="1" applyAlignment="1">
      <alignment horizontal="center" vertical="center"/>
    </xf>
    <xf numFmtId="0" fontId="46" fillId="0" borderId="29" xfId="75" applyFont="1" applyBorder="1" applyAlignment="1">
      <alignment horizontal="center"/>
    </xf>
    <xf numFmtId="177" fontId="46" fillId="0" borderId="29" xfId="54" applyNumberFormat="1" applyFont="1" applyFill="1" applyBorder="1" applyAlignment="1">
      <alignment horizontal="center" vertical="center"/>
    </xf>
    <xf numFmtId="165" fontId="46" fillId="0" borderId="29" xfId="75" applyNumberFormat="1" applyFont="1" applyBorder="1" applyAlignment="1">
      <alignment horizontal="center" vertical="center" wrapText="1"/>
    </xf>
    <xf numFmtId="0" fontId="40" fillId="0" borderId="2" xfId="75" applyFont="1" applyBorder="1" applyAlignment="1">
      <alignment horizontal="center" vertical="center"/>
    </xf>
    <xf numFmtId="0" fontId="40" fillId="0" borderId="3" xfId="75" applyFont="1" applyBorder="1" applyAlignment="1">
      <alignment horizontal="center" vertical="center"/>
    </xf>
    <xf numFmtId="0" fontId="46" fillId="0" borderId="3" xfId="75" applyFont="1" applyBorder="1"/>
    <xf numFmtId="0" fontId="46" fillId="0" borderId="2" xfId="75" applyFont="1" applyBorder="1" applyAlignment="1">
      <alignment horizontal="center"/>
    </xf>
    <xf numFmtId="168" fontId="46" fillId="0" borderId="2" xfId="75" applyNumberFormat="1" applyFont="1" applyBorder="1"/>
    <xf numFmtId="175" fontId="59" fillId="0" borderId="63" xfId="75" applyNumberFormat="1" applyFont="1" applyBorder="1" applyAlignment="1">
      <alignment horizontal="right"/>
    </xf>
    <xf numFmtId="165" fontId="40" fillId="0" borderId="2" xfId="75" applyNumberFormat="1" applyFont="1" applyBorder="1" applyAlignment="1">
      <alignment horizontal="center" vertical="center" wrapText="1"/>
    </xf>
    <xf numFmtId="0" fontId="40" fillId="0" borderId="20" xfId="75" applyFont="1" applyBorder="1" applyAlignment="1">
      <alignment horizontal="center" vertical="center"/>
    </xf>
    <xf numFmtId="0" fontId="40" fillId="0" borderId="22" xfId="75" applyFont="1" applyBorder="1" applyAlignment="1">
      <alignment horizontal="center" vertical="center"/>
    </xf>
    <xf numFmtId="0" fontId="40" fillId="0" borderId="22" xfId="75" applyFont="1" applyBorder="1"/>
    <xf numFmtId="0" fontId="46" fillId="0" borderId="20" xfId="75" applyFont="1" applyBorder="1" applyAlignment="1">
      <alignment horizontal="center"/>
    </xf>
    <xf numFmtId="168" fontId="46" fillId="0" borderId="20" xfId="75" applyNumberFormat="1" applyFont="1" applyBorder="1"/>
    <xf numFmtId="173" fontId="46" fillId="0" borderId="20" xfId="54" applyNumberFormat="1" applyFont="1" applyFill="1" applyBorder="1"/>
    <xf numFmtId="165" fontId="46" fillId="0" borderId="20" xfId="75" applyNumberFormat="1" applyFont="1" applyBorder="1" applyAlignment="1">
      <alignment horizontal="center" vertical="center" wrapText="1"/>
    </xf>
    <xf numFmtId="0" fontId="40" fillId="0" borderId="23" xfId="75" applyFont="1" applyBorder="1" applyAlignment="1">
      <alignment horizontal="center"/>
    </xf>
    <xf numFmtId="0" fontId="46" fillId="0" borderId="23" xfId="75" applyFont="1" applyBorder="1"/>
    <xf numFmtId="165" fontId="46" fillId="0" borderId="23" xfId="66" applyFont="1" applyFill="1" applyBorder="1" applyAlignment="1">
      <alignment horizontal="center" vertical="center"/>
    </xf>
    <xf numFmtId="0" fontId="40" fillId="0" borderId="23" xfId="75" applyFont="1" applyBorder="1"/>
    <xf numFmtId="0" fontId="40" fillId="0" borderId="29" xfId="75" applyFont="1" applyBorder="1"/>
    <xf numFmtId="0" fontId="46" fillId="0" borderId="29" xfId="75" applyFont="1" applyBorder="1"/>
    <xf numFmtId="165" fontId="46" fillId="0" borderId="29" xfId="66" applyFont="1" applyFill="1" applyBorder="1" applyAlignment="1">
      <alignment horizontal="center" vertical="center"/>
    </xf>
    <xf numFmtId="173" fontId="46" fillId="0" borderId="29" xfId="54" applyNumberFormat="1" applyFont="1" applyFill="1" applyBorder="1"/>
    <xf numFmtId="0" fontId="40" fillId="0" borderId="63" xfId="75" applyFont="1" applyBorder="1"/>
    <xf numFmtId="0" fontId="46" fillId="0" borderId="67" xfId="75" applyFont="1" applyBorder="1"/>
    <xf numFmtId="0" fontId="46" fillId="0" borderId="63" xfId="75" applyFont="1" applyBorder="1" applyAlignment="1">
      <alignment horizontal="center"/>
    </xf>
    <xf numFmtId="167" fontId="46" fillId="0" borderId="63" xfId="75" applyNumberFormat="1" applyFont="1" applyBorder="1"/>
    <xf numFmtId="165" fontId="40" fillId="0" borderId="63" xfId="75" applyNumberFormat="1" applyFont="1" applyBorder="1" applyAlignment="1">
      <alignment horizontal="center" vertical="center" wrapText="1"/>
    </xf>
    <xf numFmtId="0" fontId="40" fillId="0" borderId="65" xfId="75" applyFont="1" applyBorder="1"/>
    <xf numFmtId="175" fontId="59" fillId="0" borderId="74" xfId="75" applyNumberFormat="1" applyFont="1" applyBorder="1" applyAlignment="1">
      <alignment horizontal="right"/>
    </xf>
    <xf numFmtId="165" fontId="46" fillId="0" borderId="74" xfId="75" applyNumberFormat="1" applyFont="1" applyBorder="1" applyAlignment="1">
      <alignment horizontal="center" vertical="center" wrapText="1"/>
    </xf>
    <xf numFmtId="0" fontId="40" fillId="0" borderId="63" xfId="75" applyFont="1" applyBorder="1" applyAlignment="1">
      <alignment horizontal="center"/>
    </xf>
    <xf numFmtId="0" fontId="40" fillId="0" borderId="67" xfId="75" applyFont="1" applyBorder="1"/>
    <xf numFmtId="168" fontId="46" fillId="0" borderId="67" xfId="75" applyNumberFormat="1" applyFont="1" applyBorder="1"/>
    <xf numFmtId="0" fontId="46" fillId="0" borderId="67" xfId="75" applyFont="1" applyBorder="1" applyAlignment="1">
      <alignment horizontal="center"/>
    </xf>
    <xf numFmtId="173" fontId="40" fillId="0" borderId="63" xfId="54" applyNumberFormat="1" applyFont="1" applyFill="1" applyBorder="1" applyAlignment="1">
      <alignment horizontal="center"/>
    </xf>
    <xf numFmtId="10" fontId="46" fillId="0" borderId="64" xfId="75" applyNumberFormat="1" applyFont="1" applyBorder="1" applyAlignment="1">
      <alignment vertical="center"/>
    </xf>
    <xf numFmtId="172" fontId="46" fillId="0" borderId="68" xfId="75" applyNumberFormat="1" applyFont="1" applyBorder="1" applyAlignment="1">
      <alignment vertical="center"/>
    </xf>
    <xf numFmtId="0" fontId="40" fillId="0" borderId="2" xfId="75" applyFont="1" applyBorder="1" applyAlignment="1">
      <alignment horizontal="center"/>
    </xf>
    <xf numFmtId="0" fontId="40" fillId="0" borderId="3" xfId="75" applyFont="1" applyBorder="1"/>
    <xf numFmtId="168" fontId="46" fillId="0" borderId="3" xfId="75" applyNumberFormat="1" applyFont="1" applyBorder="1"/>
    <xf numFmtId="0" fontId="46" fillId="0" borderId="3" xfId="75" applyFont="1" applyBorder="1" applyAlignment="1">
      <alignment horizontal="center"/>
    </xf>
    <xf numFmtId="181" fontId="40" fillId="0" borderId="2" xfId="75" applyNumberFormat="1" applyFont="1" applyBorder="1"/>
    <xf numFmtId="0" fontId="40" fillId="0" borderId="64" xfId="75" applyFont="1" applyBorder="1"/>
    <xf numFmtId="173" fontId="40" fillId="0" borderId="63" xfId="75" applyNumberFormat="1" applyFont="1" applyBorder="1"/>
    <xf numFmtId="0" fontId="46" fillId="0" borderId="64" xfId="75" applyFont="1" applyBorder="1"/>
    <xf numFmtId="0" fontId="78" fillId="0" borderId="67" xfId="75" applyFont="1" applyBorder="1"/>
    <xf numFmtId="0" fontId="78" fillId="0" borderId="68" xfId="75" applyFont="1" applyBorder="1"/>
    <xf numFmtId="0" fontId="40" fillId="0" borderId="1" xfId="75" applyFont="1"/>
    <xf numFmtId="173" fontId="40" fillId="0" borderId="1" xfId="75" applyNumberFormat="1" applyFont="1"/>
    <xf numFmtId="0" fontId="40" fillId="0" borderId="63" xfId="63" applyFont="1" applyBorder="1" applyAlignment="1">
      <alignment vertical="center"/>
    </xf>
    <xf numFmtId="0" fontId="40" fillId="0" borderId="67" xfId="63" applyFont="1" applyBorder="1" applyAlignment="1">
      <alignment horizontal="left" vertical="center"/>
    </xf>
    <xf numFmtId="168" fontId="40" fillId="0" borderId="67" xfId="75" applyNumberFormat="1" applyFont="1" applyBorder="1"/>
    <xf numFmtId="0" fontId="40" fillId="0" borderId="67" xfId="75" applyFont="1" applyBorder="1" applyAlignment="1">
      <alignment horizontal="center"/>
    </xf>
    <xf numFmtId="181" fontId="40" fillId="0" borderId="68" xfId="75" applyNumberFormat="1" applyFont="1" applyBorder="1"/>
    <xf numFmtId="0" fontId="40" fillId="0" borderId="65" xfId="75" applyFont="1" applyBorder="1" applyAlignment="1">
      <alignment horizontal="center" vertical="center"/>
    </xf>
    <xf numFmtId="0" fontId="40" fillId="0" borderId="65" xfId="75" applyFont="1" applyBorder="1" applyAlignment="1">
      <alignment horizontal="center" vertical="center" wrapText="1"/>
    </xf>
    <xf numFmtId="177" fontId="40" fillId="0" borderId="65" xfId="54" applyNumberFormat="1" applyFont="1" applyFill="1" applyBorder="1" applyAlignment="1">
      <alignment vertical="center"/>
    </xf>
    <xf numFmtId="0" fontId="40" fillId="0" borderId="65" xfId="75" applyFont="1" applyBorder="1" applyAlignment="1">
      <alignment vertical="center"/>
    </xf>
    <xf numFmtId="0" fontId="40" fillId="0" borderId="20" xfId="75" applyFont="1" applyBorder="1" applyAlignment="1">
      <alignment horizontal="center" vertical="center" wrapText="1"/>
    </xf>
    <xf numFmtId="177" fontId="40" fillId="0" borderId="20" xfId="54" applyNumberFormat="1" applyFont="1" applyFill="1" applyBorder="1" applyAlignment="1">
      <alignment horizontal="center" vertical="center" wrapText="1"/>
    </xf>
    <xf numFmtId="176" fontId="46" fillId="0" borderId="23" xfId="54" applyNumberFormat="1" applyFont="1" applyFill="1" applyBorder="1" applyAlignment="1">
      <alignment horizontal="center" vertical="center"/>
    </xf>
    <xf numFmtId="176" fontId="46" fillId="0" borderId="29" xfId="54" applyNumberFormat="1" applyFont="1" applyFill="1" applyBorder="1" applyAlignment="1">
      <alignment horizontal="center" vertical="center"/>
    </xf>
    <xf numFmtId="167" fontId="46" fillId="0" borderId="2" xfId="75" applyNumberFormat="1" applyFont="1" applyBorder="1"/>
    <xf numFmtId="4" fontId="59" fillId="0" borderId="63" xfId="54" applyNumberFormat="1" applyFont="1" applyFill="1" applyBorder="1" applyAlignment="1">
      <alignment horizontal="right" vertical="center"/>
    </xf>
    <xf numFmtId="0" fontId="40" fillId="0" borderId="21" xfId="75" applyFont="1" applyBorder="1" applyAlignment="1">
      <alignment horizontal="center" vertical="center"/>
    </xf>
    <xf numFmtId="0" fontId="40" fillId="0" borderId="33" xfId="75" applyFont="1" applyBorder="1" applyAlignment="1">
      <alignment horizontal="center" vertical="center"/>
    </xf>
    <xf numFmtId="0" fontId="46" fillId="0" borderId="24" xfId="75" applyFont="1" applyBorder="1"/>
    <xf numFmtId="0" fontId="46" fillId="0" borderId="25" xfId="75" applyFont="1" applyBorder="1" applyAlignment="1">
      <alignment horizontal="left" vertical="center"/>
    </xf>
    <xf numFmtId="0" fontId="46" fillId="0" borderId="34" xfId="75" applyFont="1" applyBorder="1"/>
    <xf numFmtId="168" fontId="46" fillId="0" borderId="23" xfId="75" applyNumberFormat="1" applyFont="1" applyBorder="1"/>
    <xf numFmtId="0" fontId="46" fillId="0" borderId="30" xfId="75" applyFont="1" applyBorder="1"/>
    <xf numFmtId="0" fontId="46" fillId="0" borderId="35" xfId="75" applyFont="1" applyBorder="1"/>
    <xf numFmtId="168" fontId="46" fillId="0" borderId="29" xfId="75" applyNumberFormat="1" applyFont="1" applyBorder="1"/>
    <xf numFmtId="173" fontId="46" fillId="0" borderId="64" xfId="54" applyNumberFormat="1" applyFont="1" applyFill="1" applyBorder="1" applyAlignment="1">
      <alignment horizontal="right"/>
    </xf>
    <xf numFmtId="165" fontId="46" fillId="0" borderId="63" xfId="75" applyNumberFormat="1" applyFont="1" applyBorder="1" applyAlignment="1">
      <alignment horizontal="center" vertical="center" wrapText="1"/>
    </xf>
    <xf numFmtId="168" fontId="40" fillId="0" borderId="3" xfId="75" applyNumberFormat="1" applyFont="1" applyBorder="1"/>
    <xf numFmtId="0" fontId="40" fillId="0" borderId="3" xfId="75" applyFont="1" applyBorder="1" applyAlignment="1">
      <alignment horizontal="center"/>
    </xf>
    <xf numFmtId="0" fontId="46" fillId="0" borderId="1" xfId="75" applyFont="1" applyAlignment="1">
      <alignment horizontal="left"/>
    </xf>
    <xf numFmtId="168" fontId="46" fillId="0" borderId="1" xfId="75" applyNumberFormat="1" applyFont="1"/>
    <xf numFmtId="173" fontId="46" fillId="0" borderId="1" xfId="54" applyNumberFormat="1" applyFont="1" applyFill="1" applyAlignment="1">
      <alignment horizontal="center"/>
    </xf>
    <xf numFmtId="0" fontId="46" fillId="0" borderId="25" xfId="75" applyFont="1" applyBorder="1" applyAlignment="1">
      <alignment vertical="center"/>
    </xf>
    <xf numFmtId="0" fontId="78" fillId="0" borderId="1" xfId="74" applyFont="1"/>
    <xf numFmtId="0" fontId="46" fillId="0" borderId="1" xfId="74" applyFont="1"/>
    <xf numFmtId="0" fontId="46" fillId="0" borderId="1" xfId="74" applyFont="1" applyAlignment="1">
      <alignment horizontal="center"/>
    </xf>
    <xf numFmtId="172" fontId="46" fillId="0" borderId="1" xfId="74" applyNumberFormat="1" applyFont="1"/>
    <xf numFmtId="0" fontId="40" fillId="0" borderId="1" xfId="74" applyFont="1"/>
    <xf numFmtId="0" fontId="40" fillId="0" borderId="1" xfId="74" applyFont="1" applyAlignment="1">
      <alignment horizontal="center"/>
    </xf>
    <xf numFmtId="172" fontId="40" fillId="0" borderId="1" xfId="74" applyNumberFormat="1" applyFont="1"/>
    <xf numFmtId="0" fontId="40" fillId="0" borderId="63" xfId="74" applyFont="1" applyBorder="1" applyAlignment="1">
      <alignment horizontal="center"/>
    </xf>
    <xf numFmtId="0" fontId="40" fillId="0" borderId="64" xfId="74" applyFont="1" applyBorder="1"/>
    <xf numFmtId="0" fontId="40" fillId="0" borderId="67" xfId="74" applyFont="1" applyBorder="1"/>
    <xf numFmtId="172" fontId="40" fillId="0" borderId="67" xfId="74" applyNumberFormat="1" applyFont="1" applyBorder="1"/>
    <xf numFmtId="172" fontId="40" fillId="0" borderId="68" xfId="74" applyNumberFormat="1" applyFont="1" applyBorder="1"/>
    <xf numFmtId="10" fontId="40" fillId="0" borderId="67" xfId="74" applyNumberFormat="1" applyFont="1" applyBorder="1" applyAlignment="1">
      <alignment vertical="center"/>
    </xf>
    <xf numFmtId="172" fontId="40" fillId="0" borderId="67" xfId="74" applyNumberFormat="1" applyFont="1" applyBorder="1" applyAlignment="1">
      <alignment vertical="center"/>
    </xf>
    <xf numFmtId="172" fontId="40" fillId="0" borderId="68" xfId="74" applyNumberFormat="1" applyFont="1" applyBorder="1" applyAlignment="1">
      <alignment vertical="center"/>
    </xf>
    <xf numFmtId="0" fontId="40" fillId="0" borderId="63" xfId="74" applyFont="1" applyBorder="1" applyAlignment="1">
      <alignment horizontal="center" vertical="center"/>
    </xf>
    <xf numFmtId="0" fontId="40" fillId="0" borderId="68" xfId="74" applyFont="1" applyBorder="1" applyAlignment="1">
      <alignment horizontal="center" vertical="center" wrapText="1"/>
    </xf>
    <xf numFmtId="177" fontId="40" fillId="0" borderId="74" xfId="54" applyNumberFormat="1" applyFont="1" applyFill="1" applyBorder="1" applyAlignment="1">
      <alignment horizontal="center" vertical="center"/>
    </xf>
    <xf numFmtId="172" fontId="40" fillId="0" borderId="65" xfId="74" applyNumberFormat="1" applyFont="1" applyBorder="1" applyAlignment="1">
      <alignment vertical="center"/>
    </xf>
    <xf numFmtId="172" fontId="40" fillId="0" borderId="65" xfId="74" applyNumberFormat="1" applyFont="1" applyBorder="1" applyAlignment="1">
      <alignment horizontal="center" vertical="center"/>
    </xf>
    <xf numFmtId="10" fontId="40" fillId="0" borderId="63" xfId="74" applyNumberFormat="1" applyFont="1" applyBorder="1" applyAlignment="1">
      <alignment horizontal="center" vertical="center"/>
    </xf>
    <xf numFmtId="172" fontId="40" fillId="0" borderId="63" xfId="74" applyNumberFormat="1" applyFont="1" applyBorder="1" applyAlignment="1">
      <alignment horizontal="center" vertical="center"/>
    </xf>
    <xf numFmtId="0" fontId="78" fillId="0" borderId="63" xfId="74" applyFont="1" applyBorder="1"/>
    <xf numFmtId="0" fontId="40" fillId="0" borderId="23" xfId="74" applyFont="1" applyBorder="1" applyAlignment="1">
      <alignment horizontal="center" vertical="center"/>
    </xf>
    <xf numFmtId="0" fontId="40" fillId="0" borderId="25" xfId="74" applyFont="1" applyBorder="1" applyAlignment="1">
      <alignment horizontal="center" vertical="center"/>
    </xf>
    <xf numFmtId="0" fontId="46" fillId="0" borderId="25" xfId="74" applyFont="1" applyBorder="1"/>
    <xf numFmtId="0" fontId="46" fillId="0" borderId="23" xfId="74" applyFont="1" applyBorder="1" applyAlignment="1">
      <alignment horizontal="center" vertical="center"/>
    </xf>
    <xf numFmtId="0" fontId="46" fillId="0" borderId="23" xfId="74" applyFont="1" applyBorder="1" applyAlignment="1">
      <alignment horizontal="center"/>
    </xf>
    <xf numFmtId="167" fontId="46" fillId="0" borderId="23" xfId="74" applyNumberFormat="1" applyFont="1" applyBorder="1" applyAlignment="1">
      <alignment horizontal="center" vertical="center"/>
    </xf>
    <xf numFmtId="172" fontId="46" fillId="0" borderId="25" xfId="54" applyNumberFormat="1" applyFont="1" applyFill="1" applyBorder="1"/>
    <xf numFmtId="172" fontId="46" fillId="0" borderId="23" xfId="74" applyNumberFormat="1" applyFont="1" applyBorder="1" applyAlignment="1">
      <alignment horizontal="center" vertical="center"/>
    </xf>
    <xf numFmtId="0" fontId="40" fillId="0" borderId="29" xfId="74" applyFont="1" applyBorder="1" applyAlignment="1">
      <alignment horizontal="center" vertical="center"/>
    </xf>
    <xf numFmtId="0" fontId="40" fillId="0" borderId="31" xfId="74" applyFont="1" applyBorder="1" applyAlignment="1">
      <alignment horizontal="center" vertical="center"/>
    </xf>
    <xf numFmtId="0" fontId="46" fillId="0" borderId="31" xfId="74" applyFont="1" applyBorder="1"/>
    <xf numFmtId="0" fontId="46" fillId="0" borderId="29" xfId="74" applyFont="1" applyBorder="1" applyAlignment="1">
      <alignment horizontal="center" vertical="center"/>
    </xf>
    <xf numFmtId="0" fontId="46" fillId="0" borderId="29" xfId="74" applyFont="1" applyBorder="1" applyAlignment="1">
      <alignment horizontal="center"/>
    </xf>
    <xf numFmtId="167" fontId="46" fillId="0" borderId="29" xfId="74" applyNumberFormat="1" applyFont="1" applyBorder="1" applyAlignment="1">
      <alignment horizontal="center" vertical="center"/>
    </xf>
    <xf numFmtId="172" fontId="46" fillId="0" borderId="29" xfId="74" applyNumberFormat="1" applyFont="1" applyBorder="1" applyAlignment="1">
      <alignment horizontal="center" vertical="center"/>
    </xf>
    <xf numFmtId="0" fontId="40" fillId="0" borderId="2" xfId="74" applyFont="1" applyBorder="1" applyAlignment="1">
      <alignment horizontal="center" vertical="center"/>
    </xf>
    <xf numFmtId="0" fontId="40" fillId="0" borderId="3" xfId="74" applyFont="1" applyBorder="1" applyAlignment="1">
      <alignment horizontal="center" vertical="center"/>
    </xf>
    <xf numFmtId="0" fontId="46" fillId="0" borderId="3" xfId="74" applyFont="1" applyBorder="1"/>
    <xf numFmtId="0" fontId="46" fillId="0" borderId="2" xfId="74" applyFont="1" applyBorder="1" applyAlignment="1">
      <alignment horizontal="center"/>
    </xf>
    <xf numFmtId="168" fontId="46" fillId="0" borderId="2" xfId="74" applyNumberFormat="1" applyFont="1" applyBorder="1" applyAlignment="1">
      <alignment horizontal="center"/>
    </xf>
    <xf numFmtId="172" fontId="59" fillId="0" borderId="63" xfId="74" applyNumberFormat="1" applyFont="1" applyBorder="1" applyAlignment="1">
      <alignment horizontal="right"/>
    </xf>
    <xf numFmtId="172" fontId="40" fillId="0" borderId="2" xfId="74" applyNumberFormat="1" applyFont="1" applyBorder="1" applyAlignment="1">
      <alignment horizontal="center" vertical="center"/>
    </xf>
    <xf numFmtId="0" fontId="40" fillId="0" borderId="23" xfId="74" applyFont="1" applyBorder="1" applyAlignment="1">
      <alignment horizontal="center"/>
    </xf>
    <xf numFmtId="0" fontId="46" fillId="0" borderId="25" xfId="74" applyFont="1" applyBorder="1" applyAlignment="1">
      <alignment vertical="center"/>
    </xf>
    <xf numFmtId="0" fontId="46" fillId="0" borderId="23" xfId="74" applyFont="1" applyBorder="1"/>
    <xf numFmtId="168" fontId="46" fillId="0" borderId="23" xfId="74" applyNumberFormat="1" applyFont="1" applyBorder="1" applyAlignment="1">
      <alignment horizontal="center"/>
    </xf>
    <xf numFmtId="0" fontId="40" fillId="0" borderId="63" xfId="74" applyFont="1" applyBorder="1"/>
    <xf numFmtId="0" fontId="46" fillId="0" borderId="67" xfId="74" applyFont="1" applyBorder="1"/>
    <xf numFmtId="0" fontId="46" fillId="0" borderId="63" xfId="74" applyFont="1" applyBorder="1"/>
    <xf numFmtId="0" fontId="46" fillId="0" borderId="63" xfId="74" applyFont="1" applyBorder="1" applyAlignment="1">
      <alignment horizontal="center"/>
    </xf>
    <xf numFmtId="167" fontId="46" fillId="0" borderId="63" xfId="74" applyNumberFormat="1" applyFont="1" applyBorder="1" applyAlignment="1">
      <alignment horizontal="center"/>
    </xf>
    <xf numFmtId="172" fontId="46" fillId="0" borderId="63" xfId="61" applyNumberFormat="1" applyFont="1" applyFill="1" applyBorder="1" applyAlignment="1">
      <alignment horizontal="right"/>
    </xf>
    <xf numFmtId="172" fontId="46" fillId="0" borderId="63" xfId="74" applyNumberFormat="1" applyFont="1" applyBorder="1" applyAlignment="1">
      <alignment horizontal="center" vertical="center"/>
    </xf>
    <xf numFmtId="168" fontId="40" fillId="0" borderId="67" xfId="74" applyNumberFormat="1" applyFont="1" applyBorder="1"/>
    <xf numFmtId="0" fontId="40" fillId="0" borderId="67" xfId="74" applyFont="1" applyBorder="1" applyAlignment="1">
      <alignment horizontal="center"/>
    </xf>
    <xf numFmtId="172" fontId="40" fillId="0" borderId="67" xfId="74" applyNumberFormat="1" applyFont="1" applyBorder="1" applyAlignment="1">
      <alignment horizontal="center"/>
    </xf>
    <xf numFmtId="172" fontId="40" fillId="0" borderId="63" xfId="61" applyNumberFormat="1" applyFont="1" applyFill="1" applyBorder="1" applyAlignment="1">
      <alignment horizontal="center"/>
    </xf>
    <xf numFmtId="10" fontId="46" fillId="0" borderId="64" xfId="74" applyNumberFormat="1" applyFont="1" applyBorder="1" applyAlignment="1">
      <alignment vertical="center"/>
    </xf>
    <xf numFmtId="172" fontId="46" fillId="0" borderId="68" xfId="74" applyNumberFormat="1" applyFont="1" applyBorder="1" applyAlignment="1">
      <alignment vertical="center"/>
    </xf>
    <xf numFmtId="0" fontId="40" fillId="0" borderId="2" xfId="74" applyFont="1" applyBorder="1" applyAlignment="1">
      <alignment horizontal="center"/>
    </xf>
    <xf numFmtId="0" fontId="40" fillId="0" borderId="3" xfId="74" applyFont="1" applyBorder="1"/>
    <xf numFmtId="168" fontId="40" fillId="0" borderId="3" xfId="74" applyNumberFormat="1" applyFont="1" applyBorder="1"/>
    <xf numFmtId="0" fontId="40" fillId="0" borderId="3" xfId="74" applyFont="1" applyBorder="1" applyAlignment="1">
      <alignment horizontal="center"/>
    </xf>
    <xf numFmtId="172" fontId="40" fillId="0" borderId="3" xfId="74" applyNumberFormat="1" applyFont="1" applyBorder="1" applyAlignment="1">
      <alignment horizontal="center"/>
    </xf>
    <xf numFmtId="172" fontId="40" fillId="0" borderId="2" xfId="74" applyNumberFormat="1" applyFont="1" applyBorder="1"/>
    <xf numFmtId="172" fontId="40" fillId="0" borderId="63" xfId="74" applyNumberFormat="1" applyFont="1" applyBorder="1"/>
    <xf numFmtId="0" fontId="78" fillId="0" borderId="64" xfId="74" applyFont="1" applyBorder="1"/>
    <xf numFmtId="0" fontId="78" fillId="0" borderId="67" xfId="74" applyFont="1" applyBorder="1"/>
    <xf numFmtId="0" fontId="78" fillId="0" borderId="68" xfId="74" applyFont="1" applyBorder="1"/>
    <xf numFmtId="172" fontId="40" fillId="0" borderId="1" xfId="74" applyNumberFormat="1" applyFont="1" applyAlignment="1">
      <alignment horizontal="center"/>
    </xf>
    <xf numFmtId="0" fontId="40" fillId="0" borderId="65" xfId="74" applyFont="1" applyBorder="1" applyAlignment="1">
      <alignment horizontal="center" vertical="center"/>
    </xf>
    <xf numFmtId="0" fontId="40" fillId="0" borderId="65" xfId="74" applyFont="1" applyBorder="1" applyAlignment="1">
      <alignment horizontal="center" vertical="center" wrapText="1"/>
    </xf>
    <xf numFmtId="177" fontId="40" fillId="0" borderId="65" xfId="54" applyNumberFormat="1" applyFont="1" applyFill="1" applyBorder="1" applyAlignment="1">
      <alignment horizontal="center" vertical="center"/>
    </xf>
    <xf numFmtId="0" fontId="40" fillId="0" borderId="20" xfId="74" applyFont="1" applyBorder="1" applyAlignment="1">
      <alignment horizontal="center" vertical="center"/>
    </xf>
    <xf numFmtId="0" fontId="40" fillId="0" borderId="22" xfId="74" applyFont="1" applyBorder="1" applyAlignment="1">
      <alignment horizontal="center" vertical="center"/>
    </xf>
    <xf numFmtId="176" fontId="46" fillId="0" borderId="23" xfId="61" applyNumberFormat="1" applyFont="1" applyFill="1" applyBorder="1" applyAlignment="1">
      <alignment horizontal="center" vertical="center"/>
    </xf>
    <xf numFmtId="176" fontId="46" fillId="0" borderId="29" xfId="61" applyNumberFormat="1" applyFont="1" applyFill="1" applyBorder="1" applyAlignment="1">
      <alignment horizontal="center" vertical="center"/>
    </xf>
    <xf numFmtId="176" fontId="46" fillId="0" borderId="2" xfId="61" applyNumberFormat="1" applyFont="1" applyFill="1" applyBorder="1" applyAlignment="1">
      <alignment horizontal="center"/>
    </xf>
    <xf numFmtId="172" fontId="59" fillId="0" borderId="63" xfId="54" applyNumberFormat="1" applyFont="1" applyFill="1" applyBorder="1" applyAlignment="1">
      <alignment horizontal="right" vertical="center"/>
    </xf>
    <xf numFmtId="176" fontId="46" fillId="0" borderId="23" xfId="61" applyNumberFormat="1" applyFont="1" applyFill="1" applyBorder="1" applyAlignment="1">
      <alignment horizontal="center"/>
    </xf>
    <xf numFmtId="172" fontId="46" fillId="0" borderId="29" xfId="61" applyNumberFormat="1" applyFont="1" applyFill="1" applyBorder="1"/>
    <xf numFmtId="168" fontId="46" fillId="0" borderId="67" xfId="74" applyNumberFormat="1" applyFont="1" applyBorder="1"/>
    <xf numFmtId="0" fontId="46" fillId="0" borderId="67" xfId="74" applyFont="1" applyBorder="1" applyAlignment="1">
      <alignment horizontal="center"/>
    </xf>
    <xf numFmtId="172" fontId="46" fillId="0" borderId="67" xfId="74" applyNumberFormat="1" applyFont="1" applyBorder="1" applyAlignment="1">
      <alignment horizontal="center"/>
    </xf>
    <xf numFmtId="0" fontId="46" fillId="0" borderId="1" xfId="74" applyFont="1" applyAlignment="1">
      <alignment horizontal="right"/>
    </xf>
    <xf numFmtId="168" fontId="46" fillId="0" borderId="1" xfId="74" applyNumberFormat="1" applyFont="1" applyAlignment="1">
      <alignment horizontal="left"/>
    </xf>
    <xf numFmtId="168" fontId="46" fillId="0" borderId="1" xfId="74" applyNumberFormat="1" applyFont="1" applyAlignment="1">
      <alignment horizontal="right"/>
    </xf>
    <xf numFmtId="9" fontId="46" fillId="0" borderId="1" xfId="74" applyNumberFormat="1" applyFont="1"/>
    <xf numFmtId="9" fontId="46" fillId="0" borderId="1" xfId="74" applyNumberFormat="1" applyFont="1" applyAlignment="1">
      <alignment horizontal="center"/>
    </xf>
    <xf numFmtId="172" fontId="46" fillId="0" borderId="1" xfId="54" applyNumberFormat="1" applyFont="1" applyFill="1"/>
    <xf numFmtId="172" fontId="40" fillId="0" borderId="1" xfId="54" applyNumberFormat="1" applyFont="1" applyFill="1"/>
    <xf numFmtId="0" fontId="78" fillId="0" borderId="1" xfId="74" applyFont="1" applyAlignment="1">
      <alignment horizontal="center"/>
    </xf>
    <xf numFmtId="172" fontId="78" fillId="0" borderId="1" xfId="74" applyNumberFormat="1" applyFont="1"/>
    <xf numFmtId="0" fontId="46" fillId="0" borderId="1" xfId="73" applyFont="1"/>
    <xf numFmtId="0" fontId="46" fillId="0" borderId="1" xfId="73" applyFont="1" applyAlignment="1">
      <alignment horizontal="center"/>
    </xf>
    <xf numFmtId="167" fontId="46" fillId="0" borderId="1" xfId="73" applyNumberFormat="1" applyFont="1"/>
    <xf numFmtId="175" fontId="46" fillId="0" borderId="1" xfId="73" applyNumberFormat="1" applyFont="1" applyAlignment="1">
      <alignment horizontal="right"/>
    </xf>
    <xf numFmtId="175" fontId="46" fillId="0" borderId="1" xfId="73" applyNumberFormat="1" applyFont="1"/>
    <xf numFmtId="0" fontId="46" fillId="0" borderId="1" xfId="73" applyFont="1" applyAlignment="1">
      <alignment vertical="center"/>
    </xf>
    <xf numFmtId="0" fontId="40" fillId="0" borderId="63" xfId="73" applyFont="1" applyBorder="1" applyAlignment="1">
      <alignment horizontal="center" vertical="center"/>
    </xf>
    <xf numFmtId="0" fontId="40" fillId="0" borderId="64" xfId="73" applyFont="1" applyBorder="1" applyAlignment="1">
      <alignment horizontal="center" vertical="center"/>
    </xf>
    <xf numFmtId="0" fontId="40" fillId="0" borderId="67" xfId="73" applyFont="1" applyBorder="1" applyAlignment="1">
      <alignment vertical="center"/>
    </xf>
    <xf numFmtId="0" fontId="46" fillId="0" borderId="67" xfId="73" applyFont="1" applyBorder="1" applyAlignment="1">
      <alignment vertical="center"/>
    </xf>
    <xf numFmtId="0" fontId="46" fillId="0" borderId="67" xfId="73" applyFont="1" applyBorder="1" applyAlignment="1">
      <alignment horizontal="center" vertical="center"/>
    </xf>
    <xf numFmtId="167" fontId="46" fillId="0" borderId="67" xfId="73" applyNumberFormat="1" applyFont="1" applyBorder="1" applyAlignment="1">
      <alignment vertical="center"/>
    </xf>
    <xf numFmtId="175" fontId="46" fillId="0" borderId="67" xfId="73" applyNumberFormat="1" applyFont="1" applyBorder="1" applyAlignment="1">
      <alignment horizontal="right" vertical="center"/>
    </xf>
    <xf numFmtId="175" fontId="46" fillId="0" borderId="68" xfId="73" applyNumberFormat="1" applyFont="1" applyBorder="1" applyAlignment="1">
      <alignment vertical="center"/>
    </xf>
    <xf numFmtId="10" fontId="40" fillId="0" borderId="67" xfId="73" applyNumberFormat="1" applyFont="1" applyBorder="1" applyAlignment="1">
      <alignment vertical="center"/>
    </xf>
    <xf numFmtId="172" fontId="40" fillId="0" borderId="67" xfId="73" applyNumberFormat="1" applyFont="1" applyBorder="1" applyAlignment="1">
      <alignment vertical="center"/>
    </xf>
    <xf numFmtId="172" fontId="40" fillId="0" borderId="68" xfId="73" applyNumberFormat="1" applyFont="1" applyBorder="1" applyAlignment="1">
      <alignment vertical="center"/>
    </xf>
    <xf numFmtId="167" fontId="40" fillId="0" borderId="63" xfId="73" applyNumberFormat="1" applyFont="1" applyBorder="1" applyAlignment="1">
      <alignment horizontal="center" vertical="center"/>
    </xf>
    <xf numFmtId="175" fontId="40" fillId="0" borderId="63" xfId="73" applyNumberFormat="1" applyFont="1" applyBorder="1" applyAlignment="1">
      <alignment horizontal="right" vertical="center"/>
    </xf>
    <xf numFmtId="175" fontId="40" fillId="0" borderId="63" xfId="73" applyNumberFormat="1" applyFont="1" applyBorder="1" applyAlignment="1">
      <alignment horizontal="center" vertical="center"/>
    </xf>
    <xf numFmtId="10" fontId="40" fillId="0" borderId="63" xfId="73" applyNumberFormat="1" applyFont="1" applyBorder="1" applyAlignment="1">
      <alignment horizontal="center" vertical="center" wrapText="1"/>
    </xf>
    <xf numFmtId="172" fontId="40" fillId="0" borderId="63" xfId="73" applyNumberFormat="1" applyFont="1" applyBorder="1" applyAlignment="1">
      <alignment horizontal="center" vertical="center"/>
    </xf>
    <xf numFmtId="0" fontId="46" fillId="0" borderId="63" xfId="73" applyFont="1" applyBorder="1" applyAlignment="1">
      <alignment horizontal="center"/>
    </xf>
    <xf numFmtId="0" fontId="46" fillId="0" borderId="64" xfId="73" applyFont="1" applyBorder="1"/>
    <xf numFmtId="0" fontId="46" fillId="0" borderId="67" xfId="73" applyFont="1" applyBorder="1"/>
    <xf numFmtId="0" fontId="46" fillId="0" borderId="68" xfId="73" applyFont="1" applyBorder="1"/>
    <xf numFmtId="0" fontId="46" fillId="0" borderId="67" xfId="73" applyFont="1" applyBorder="1" applyAlignment="1">
      <alignment horizontal="center"/>
    </xf>
    <xf numFmtId="167" fontId="46" fillId="0" borderId="63" xfId="73" applyNumberFormat="1" applyFont="1" applyBorder="1"/>
    <xf numFmtId="175" fontId="46" fillId="0" borderId="63" xfId="73" applyNumberFormat="1" applyFont="1" applyBorder="1" applyAlignment="1">
      <alignment horizontal="right"/>
    </xf>
    <xf numFmtId="175" fontId="46" fillId="0" borderId="68" xfId="73" applyNumberFormat="1" applyFont="1" applyBorder="1"/>
    <xf numFmtId="0" fontId="46" fillId="0" borderId="63" xfId="73" applyFont="1" applyBorder="1"/>
    <xf numFmtId="0" fontId="40" fillId="0" borderId="63" xfId="73" applyFont="1" applyBorder="1" applyAlignment="1">
      <alignment horizontal="center"/>
    </xf>
    <xf numFmtId="0" fontId="59" fillId="0" borderId="64" xfId="73" applyFont="1" applyBorder="1"/>
    <xf numFmtId="10" fontId="46" fillId="0" borderId="63" xfId="73" applyNumberFormat="1" applyFont="1" applyBorder="1" applyAlignment="1">
      <alignment horizontal="center"/>
    </xf>
    <xf numFmtId="172" fontId="46" fillId="0" borderId="63" xfId="73" applyNumberFormat="1" applyFont="1" applyBorder="1" applyAlignment="1">
      <alignment horizontal="center"/>
    </xf>
    <xf numFmtId="172" fontId="46" fillId="0" borderId="63" xfId="73" applyNumberFormat="1" applyFont="1" applyBorder="1"/>
    <xf numFmtId="175" fontId="59" fillId="0" borderId="63" xfId="73" applyNumberFormat="1" applyFont="1" applyBorder="1" applyAlignment="1">
      <alignment horizontal="right"/>
    </xf>
    <xf numFmtId="175" fontId="59" fillId="0" borderId="68" xfId="73" applyNumberFormat="1" applyFont="1" applyBorder="1"/>
    <xf numFmtId="0" fontId="46" fillId="0" borderId="24" xfId="73" applyFont="1" applyBorder="1"/>
    <xf numFmtId="0" fontId="40" fillId="0" borderId="67" xfId="73" applyFont="1" applyBorder="1"/>
    <xf numFmtId="167" fontId="46" fillId="0" borderId="67" xfId="73" applyNumberFormat="1" applyFont="1" applyBorder="1"/>
    <xf numFmtId="175" fontId="46" fillId="0" borderId="67" xfId="73" applyNumberFormat="1" applyFont="1" applyBorder="1" applyAlignment="1">
      <alignment horizontal="right"/>
    </xf>
    <xf numFmtId="175" fontId="40" fillId="0" borderId="63" xfId="73" applyNumberFormat="1" applyFont="1" applyBorder="1"/>
    <xf numFmtId="10" fontId="46" fillId="0" borderId="64" xfId="73" applyNumberFormat="1" applyFont="1" applyBorder="1" applyAlignment="1">
      <alignment vertical="center"/>
    </xf>
    <xf numFmtId="172" fontId="46" fillId="0" borderId="68" xfId="73" applyNumberFormat="1" applyFont="1" applyBorder="1" applyAlignment="1">
      <alignment vertical="center"/>
    </xf>
    <xf numFmtId="0" fontId="40" fillId="0" borderId="68" xfId="73" applyFont="1" applyBorder="1" applyAlignment="1">
      <alignment vertical="center"/>
    </xf>
    <xf numFmtId="44" fontId="40" fillId="0" borderId="63" xfId="73" applyNumberFormat="1" applyFont="1" applyBorder="1" applyAlignment="1">
      <alignment horizontal="right" vertical="center"/>
    </xf>
    <xf numFmtId="44" fontId="40" fillId="0" borderId="63" xfId="73" applyNumberFormat="1" applyFont="1" applyBorder="1" applyAlignment="1">
      <alignment horizontal="center" vertical="center"/>
    </xf>
    <xf numFmtId="44" fontId="46" fillId="0" borderId="63" xfId="73" applyNumberFormat="1" applyFont="1" applyBorder="1" applyAlignment="1">
      <alignment horizontal="right"/>
    </xf>
    <xf numFmtId="44" fontId="46" fillId="0" borderId="68" xfId="73" applyNumberFormat="1" applyFont="1" applyBorder="1"/>
    <xf numFmtId="44" fontId="59" fillId="0" borderId="63" xfId="73" applyNumberFormat="1" applyFont="1" applyBorder="1" applyAlignment="1">
      <alignment horizontal="right"/>
    </xf>
    <xf numFmtId="44" fontId="59" fillId="0" borderId="68" xfId="73" applyNumberFormat="1" applyFont="1" applyBorder="1"/>
    <xf numFmtId="0" fontId="46" fillId="0" borderId="24" xfId="73" applyFont="1" applyBorder="1" applyAlignment="1">
      <alignment vertical="center"/>
    </xf>
    <xf numFmtId="44" fontId="46" fillId="0" borderId="63" xfId="73" applyNumberFormat="1" applyFont="1" applyBorder="1"/>
    <xf numFmtId="167" fontId="46" fillId="0" borderId="2" xfId="73" applyNumberFormat="1" applyFont="1" applyBorder="1"/>
    <xf numFmtId="44" fontId="46" fillId="0" borderId="2" xfId="73" applyNumberFormat="1" applyFont="1" applyBorder="1"/>
    <xf numFmtId="44" fontId="46" fillId="0" borderId="67" xfId="73" applyNumberFormat="1" applyFont="1" applyBorder="1" applyAlignment="1">
      <alignment horizontal="right"/>
    </xf>
    <xf numFmtId="44" fontId="40" fillId="0" borderId="63" xfId="73" applyNumberFormat="1" applyFont="1" applyBorder="1"/>
    <xf numFmtId="44" fontId="46" fillId="0" borderId="1" xfId="73" applyNumberFormat="1" applyFont="1" applyAlignment="1">
      <alignment horizontal="right"/>
    </xf>
    <xf numFmtId="44" fontId="46" fillId="0" borderId="1" xfId="73" applyNumberFormat="1" applyFont="1"/>
    <xf numFmtId="0" fontId="46" fillId="0" borderId="63" xfId="73" applyFont="1" applyBorder="1" applyAlignment="1">
      <alignment horizontal="center" vertical="center"/>
    </xf>
    <xf numFmtId="0" fontId="46" fillId="0" borderId="64" xfId="73" applyFont="1" applyBorder="1" applyAlignment="1">
      <alignment vertical="center"/>
    </xf>
    <xf numFmtId="0" fontId="46" fillId="0" borderId="68" xfId="73" applyFont="1" applyBorder="1" applyAlignment="1">
      <alignment vertical="center"/>
    </xf>
    <xf numFmtId="167" fontId="46" fillId="0" borderId="63" xfId="73" applyNumberFormat="1" applyFont="1" applyBorder="1" applyAlignment="1">
      <alignment vertical="center"/>
    </xf>
    <xf numFmtId="175" fontId="46" fillId="0" borderId="63" xfId="73" applyNumberFormat="1" applyFont="1" applyBorder="1" applyAlignment="1">
      <alignment horizontal="right" vertical="center"/>
    </xf>
    <xf numFmtId="0" fontId="46" fillId="0" borderId="63" xfId="73" applyFont="1" applyBorder="1" applyAlignment="1">
      <alignment vertical="center"/>
    </xf>
    <xf numFmtId="0" fontId="59" fillId="0" borderId="64" xfId="73" applyFont="1" applyBorder="1" applyAlignment="1">
      <alignment vertical="center"/>
    </xf>
    <xf numFmtId="175" fontId="59" fillId="0" borderId="63" xfId="73" applyNumberFormat="1" applyFont="1" applyBorder="1" applyAlignment="1">
      <alignment horizontal="right" vertical="center"/>
    </xf>
    <xf numFmtId="175" fontId="59" fillId="0" borderId="68" xfId="73" applyNumberFormat="1" applyFont="1" applyBorder="1" applyAlignment="1">
      <alignment vertical="center"/>
    </xf>
    <xf numFmtId="0" fontId="46" fillId="0" borderId="36" xfId="73" applyFont="1" applyBorder="1" applyAlignment="1">
      <alignment vertical="center"/>
    </xf>
    <xf numFmtId="175" fontId="40" fillId="0" borderId="63" xfId="73" applyNumberFormat="1" applyFont="1" applyBorder="1" applyAlignment="1">
      <alignment vertical="center"/>
    </xf>
    <xf numFmtId="0" fontId="46" fillId="0" borderId="1" xfId="73" applyFont="1" applyAlignment="1">
      <alignment horizontal="center" vertical="center"/>
    </xf>
    <xf numFmtId="167" fontId="46" fillId="0" borderId="1" xfId="73" applyNumberFormat="1" applyFont="1" applyAlignment="1">
      <alignment vertical="center"/>
    </xf>
    <xf numFmtId="175" fontId="46" fillId="0" borderId="1" xfId="73" applyNumberFormat="1" applyFont="1" applyAlignment="1">
      <alignment horizontal="right" vertical="center"/>
    </xf>
    <xf numFmtId="175" fontId="46" fillId="0" borderId="1" xfId="73" applyNumberFormat="1" applyFont="1" applyAlignment="1">
      <alignment vertical="center"/>
    </xf>
    <xf numFmtId="0" fontId="39" fillId="0" borderId="1" xfId="72" applyFont="1"/>
    <xf numFmtId="0" fontId="39" fillId="0" borderId="1" xfId="72" applyFont="1" applyAlignment="1">
      <alignment horizontal="center"/>
    </xf>
    <xf numFmtId="167" fontId="39" fillId="0" borderId="1" xfId="72" applyNumberFormat="1" applyFont="1"/>
    <xf numFmtId="175" fontId="39" fillId="0" borderId="1" xfId="72" applyNumberFormat="1" applyFont="1" applyAlignment="1">
      <alignment horizontal="right"/>
    </xf>
    <xf numFmtId="175" fontId="39" fillId="0" borderId="1" xfId="72" applyNumberFormat="1" applyFont="1"/>
    <xf numFmtId="0" fontId="39" fillId="0" borderId="1" xfId="72" applyFont="1" applyAlignment="1">
      <alignment vertical="center"/>
    </xf>
    <xf numFmtId="0" fontId="38" fillId="0" borderId="63" xfId="72" applyFont="1" applyBorder="1" applyAlignment="1">
      <alignment horizontal="center" vertical="center"/>
    </xf>
    <xf numFmtId="0" fontId="40" fillId="0" borderId="64" xfId="72" applyFont="1" applyBorder="1" applyAlignment="1">
      <alignment horizontal="center" vertical="center"/>
    </xf>
    <xf numFmtId="0" fontId="40" fillId="0" borderId="67" xfId="72" applyFont="1" applyBorder="1" applyAlignment="1">
      <alignment vertical="center"/>
    </xf>
    <xf numFmtId="0" fontId="39" fillId="0" borderId="67" xfId="72" applyFont="1" applyBorder="1" applyAlignment="1">
      <alignment vertical="center"/>
    </xf>
    <xf numFmtId="0" fontId="39" fillId="0" borderId="67" xfId="72" applyFont="1" applyBorder="1" applyAlignment="1">
      <alignment horizontal="center" vertical="center"/>
    </xf>
    <xf numFmtId="167" fontId="39" fillId="0" borderId="67" xfId="72" applyNumberFormat="1" applyFont="1" applyBorder="1" applyAlignment="1">
      <alignment vertical="center"/>
    </xf>
    <xf numFmtId="175" fontId="39" fillId="0" borderId="67" xfId="72" applyNumberFormat="1" applyFont="1" applyBorder="1" applyAlignment="1">
      <alignment horizontal="right" vertical="center"/>
    </xf>
    <xf numFmtId="175" fontId="39" fillId="0" borderId="68" xfId="72" applyNumberFormat="1" applyFont="1" applyBorder="1" applyAlignment="1">
      <alignment vertical="center"/>
    </xf>
    <xf numFmtId="10" fontId="38" fillId="0" borderId="67" xfId="72" applyNumberFormat="1" applyFont="1" applyBorder="1" applyAlignment="1">
      <alignment vertical="center"/>
    </xf>
    <xf numFmtId="172" fontId="38" fillId="0" borderId="67" xfId="72" applyNumberFormat="1" applyFont="1" applyBorder="1" applyAlignment="1">
      <alignment vertical="center"/>
    </xf>
    <xf numFmtId="172" fontId="38" fillId="0" borderId="68" xfId="72" applyNumberFormat="1" applyFont="1" applyBorder="1" applyAlignment="1">
      <alignment vertical="center"/>
    </xf>
    <xf numFmtId="167" fontId="38" fillId="0" borderId="63" xfId="72" applyNumberFormat="1" applyFont="1" applyBorder="1" applyAlignment="1">
      <alignment horizontal="center" vertical="center"/>
    </xf>
    <xf numFmtId="175" fontId="38" fillId="0" borderId="63" xfId="72" applyNumberFormat="1" applyFont="1" applyBorder="1" applyAlignment="1">
      <alignment horizontal="right" vertical="center"/>
    </xf>
    <xf numFmtId="175" fontId="38" fillId="0" borderId="63" xfId="72" applyNumberFormat="1" applyFont="1" applyBorder="1" applyAlignment="1">
      <alignment horizontal="center" vertical="center"/>
    </xf>
    <xf numFmtId="10" fontId="38" fillId="0" borderId="63" xfId="72" applyNumberFormat="1" applyFont="1" applyBorder="1" applyAlignment="1">
      <alignment horizontal="center" vertical="center" wrapText="1"/>
    </xf>
    <xf numFmtId="172" fontId="38" fillId="0" borderId="63" xfId="72" applyNumberFormat="1" applyFont="1" applyBorder="1" applyAlignment="1">
      <alignment horizontal="center" vertical="center"/>
    </xf>
    <xf numFmtId="0" fontId="39" fillId="0" borderId="63" xfId="72" applyFont="1" applyBorder="1" applyAlignment="1">
      <alignment horizontal="center"/>
    </xf>
    <xf numFmtId="0" fontId="39" fillId="0" borderId="64" xfId="72" applyFont="1" applyBorder="1"/>
    <xf numFmtId="0" fontId="39" fillId="0" borderId="67" xfId="72" applyFont="1" applyBorder="1"/>
    <xf numFmtId="0" fontId="39" fillId="0" borderId="68" xfId="72" applyFont="1" applyBorder="1"/>
    <xf numFmtId="0" fontId="39" fillId="0" borderId="67" xfId="72" applyFont="1" applyBorder="1" applyAlignment="1">
      <alignment horizontal="center"/>
    </xf>
    <xf numFmtId="167" fontId="39" fillId="0" borderId="63" xfId="72" applyNumberFormat="1" applyFont="1" applyBorder="1"/>
    <xf numFmtId="175" fontId="39" fillId="0" borderId="63" xfId="72" applyNumberFormat="1" applyFont="1" applyBorder="1" applyAlignment="1">
      <alignment horizontal="right"/>
    </xf>
    <xf numFmtId="175" fontId="39" fillId="0" borderId="68" xfId="72" applyNumberFormat="1" applyFont="1" applyBorder="1"/>
    <xf numFmtId="0" fontId="39" fillId="0" borderId="63" xfId="72" applyFont="1" applyBorder="1"/>
    <xf numFmtId="0" fontId="38" fillId="0" borderId="63" xfId="72" applyFont="1" applyBorder="1" applyAlignment="1">
      <alignment horizontal="center"/>
    </xf>
    <xf numFmtId="0" fontId="47" fillId="0" borderId="64" xfId="72" applyFont="1" applyBorder="1"/>
    <xf numFmtId="10" fontId="39" fillId="0" borderId="63" xfId="72" applyNumberFormat="1" applyFont="1" applyBorder="1" applyAlignment="1">
      <alignment horizontal="center"/>
    </xf>
    <xf numFmtId="172" fontId="39" fillId="0" borderId="63" xfId="72" applyNumberFormat="1" applyFont="1" applyBorder="1" applyAlignment="1">
      <alignment horizontal="center"/>
    </xf>
    <xf numFmtId="172" fontId="39" fillId="0" borderId="63" xfId="72" applyNumberFormat="1" applyFont="1" applyBorder="1"/>
    <xf numFmtId="175" fontId="47" fillId="0" borderId="63" xfId="72" applyNumberFormat="1" applyFont="1" applyBorder="1" applyAlignment="1">
      <alignment horizontal="right"/>
    </xf>
    <xf numFmtId="175" fontId="47" fillId="0" borderId="68" xfId="72" applyNumberFormat="1" applyFont="1" applyBorder="1"/>
    <xf numFmtId="0" fontId="38" fillId="0" borderId="67" xfId="72" applyFont="1" applyBorder="1"/>
    <xf numFmtId="167" fontId="39" fillId="0" borderId="67" xfId="72" applyNumberFormat="1" applyFont="1" applyBorder="1"/>
    <xf numFmtId="175" fontId="39" fillId="0" borderId="67" xfId="72" applyNumberFormat="1" applyFont="1" applyBorder="1" applyAlignment="1">
      <alignment horizontal="right"/>
    </xf>
    <xf numFmtId="175" fontId="38" fillId="0" borderId="63" xfId="72" applyNumberFormat="1" applyFont="1" applyBorder="1"/>
    <xf numFmtId="10" fontId="39" fillId="0" borderId="64" xfId="72" applyNumberFormat="1" applyFont="1" applyBorder="1" applyAlignment="1">
      <alignment vertical="center"/>
    </xf>
    <xf numFmtId="172" fontId="39" fillId="0" borderId="68" xfId="72" applyNumberFormat="1" applyFont="1" applyBorder="1" applyAlignment="1">
      <alignment vertical="center"/>
    </xf>
    <xf numFmtId="0" fontId="39" fillId="0" borderId="68" xfId="72" applyFont="1" applyBorder="1" applyAlignment="1">
      <alignment horizontal="left"/>
    </xf>
    <xf numFmtId="2" fontId="39" fillId="0" borderId="67" xfId="72" applyNumberFormat="1" applyFont="1" applyBorder="1" applyAlignment="1">
      <alignment horizontal="right" vertical="center"/>
    </xf>
    <xf numFmtId="2" fontId="39" fillId="0" borderId="68" xfId="72" applyNumberFormat="1" applyFont="1" applyBorder="1" applyAlignment="1">
      <alignment vertical="center"/>
    </xf>
    <xf numFmtId="2" fontId="38" fillId="0" borderId="63" xfId="72" applyNumberFormat="1" applyFont="1" applyBorder="1" applyAlignment="1">
      <alignment horizontal="right" vertical="center"/>
    </xf>
    <xf numFmtId="2" fontId="38" fillId="0" borderId="63" xfId="72" applyNumberFormat="1" applyFont="1" applyBorder="1" applyAlignment="1">
      <alignment horizontal="center" vertical="center"/>
    </xf>
    <xf numFmtId="2" fontId="39" fillId="0" borderId="63" xfId="72" applyNumberFormat="1" applyFont="1" applyBorder="1" applyAlignment="1">
      <alignment horizontal="right"/>
    </xf>
    <xf numFmtId="2" fontId="39" fillId="0" borderId="68" xfId="72" applyNumberFormat="1" applyFont="1" applyBorder="1"/>
    <xf numFmtId="175" fontId="39" fillId="0" borderId="63" xfId="72" applyNumberFormat="1" applyFont="1" applyBorder="1"/>
    <xf numFmtId="2" fontId="47" fillId="0" borderId="63" xfId="72" applyNumberFormat="1" applyFont="1" applyBorder="1" applyAlignment="1">
      <alignment horizontal="right"/>
    </xf>
    <xf numFmtId="175" fontId="47" fillId="0" borderId="63" xfId="72" applyNumberFormat="1" applyFont="1" applyBorder="1"/>
    <xf numFmtId="2" fontId="39" fillId="0" borderId="67" xfId="72" applyNumberFormat="1" applyFont="1" applyBorder="1" applyAlignment="1">
      <alignment horizontal="right"/>
    </xf>
    <xf numFmtId="2" fontId="39" fillId="0" borderId="68" xfId="72" applyNumberFormat="1" applyFont="1" applyBorder="1" applyAlignment="1">
      <alignment horizontal="right"/>
    </xf>
    <xf numFmtId="172" fontId="38" fillId="0" borderId="63" xfId="72" applyNumberFormat="1" applyFont="1" applyBorder="1" applyAlignment="1">
      <alignment vertical="center"/>
    </xf>
    <xf numFmtId="2" fontId="39" fillId="0" borderId="1" xfId="72" applyNumberFormat="1" applyFont="1" applyAlignment="1">
      <alignment horizontal="right"/>
    </xf>
    <xf numFmtId="2" fontId="39" fillId="0" borderId="1" xfId="72" applyNumberFormat="1" applyFont="1"/>
    <xf numFmtId="44" fontId="39" fillId="0" borderId="1" xfId="72" applyNumberFormat="1" applyFont="1" applyAlignment="1">
      <alignment horizontal="right"/>
    </xf>
    <xf numFmtId="44" fontId="39" fillId="0" borderId="1" xfId="72" applyNumberFormat="1" applyFont="1"/>
    <xf numFmtId="44" fontId="39" fillId="0" borderId="67" xfId="72" applyNumberFormat="1" applyFont="1" applyBorder="1" applyAlignment="1">
      <alignment horizontal="right"/>
    </xf>
    <xf numFmtId="44" fontId="38" fillId="0" borderId="63" xfId="72" applyNumberFormat="1" applyFont="1" applyBorder="1"/>
    <xf numFmtId="172" fontId="0" fillId="0" borderId="0" xfId="0" applyNumberFormat="1"/>
    <xf numFmtId="0" fontId="9" fillId="0" borderId="9" xfId="6" applyBorder="1"/>
    <xf numFmtId="0" fontId="9" fillId="0" borderId="10" xfId="6" applyBorder="1"/>
    <xf numFmtId="0" fontId="9" fillId="0" borderId="11" xfId="6" applyBorder="1"/>
    <xf numFmtId="0" fontId="9" fillId="0" borderId="43" xfId="6" applyBorder="1"/>
    <xf numFmtId="0" fontId="9" fillId="0" borderId="14" xfId="6" applyBorder="1"/>
    <xf numFmtId="0" fontId="9" fillId="0" borderId="44" xfId="6" applyBorder="1"/>
    <xf numFmtId="0" fontId="9" fillId="0" borderId="16" xfId="6" applyBorder="1"/>
    <xf numFmtId="0" fontId="9" fillId="0" borderId="45" xfId="6" applyBorder="1"/>
    <xf numFmtId="44" fontId="10" fillId="0" borderId="1" xfId="2" applyNumberFormat="1" applyAlignment="1">
      <alignment vertical="center"/>
    </xf>
    <xf numFmtId="0" fontId="81" fillId="0" borderId="1" xfId="92" applyFont="1"/>
    <xf numFmtId="0" fontId="83" fillId="0" borderId="1" xfId="93" applyFont="1" applyAlignment="1" applyProtection="1">
      <alignment horizontal="center"/>
      <protection hidden="1"/>
    </xf>
    <xf numFmtId="0" fontId="83" fillId="0" borderId="1" xfId="93" applyFont="1" applyAlignment="1" applyProtection="1">
      <alignment horizontal="left" vertical="top"/>
      <protection hidden="1"/>
    </xf>
    <xf numFmtId="0" fontId="84" fillId="0" borderId="1" xfId="93" applyFont="1" applyAlignment="1" applyProtection="1">
      <alignment horizontal="center" vertical="top"/>
      <protection hidden="1"/>
    </xf>
    <xf numFmtId="184" fontId="84" fillId="0" borderId="1" xfId="94" applyNumberFormat="1" applyFont="1" applyAlignment="1" applyProtection="1">
      <alignment horizontal="right" vertical="top"/>
      <protection hidden="1"/>
    </xf>
    <xf numFmtId="173" fontId="84" fillId="0" borderId="1" xfId="95" applyNumberFormat="1" applyFont="1" applyAlignment="1" applyProtection="1">
      <alignment horizontal="right" vertical="top"/>
      <protection hidden="1"/>
    </xf>
    <xf numFmtId="165" fontId="84" fillId="0" borderId="1" xfId="96" applyNumberFormat="1" applyFont="1" applyAlignment="1" applyProtection="1">
      <alignment horizontal="right" vertical="top"/>
      <protection hidden="1"/>
    </xf>
    <xf numFmtId="0" fontId="83" fillId="0" borderId="106" xfId="93" applyFont="1" applyBorder="1" applyAlignment="1" applyProtection="1">
      <alignment horizontal="center" vertical="center"/>
      <protection hidden="1"/>
    </xf>
    <xf numFmtId="184" fontId="83" fillId="0" borderId="106" xfId="94" applyNumberFormat="1" applyFont="1" applyBorder="1" applyAlignment="1" applyProtection="1">
      <alignment horizontal="center" vertical="center"/>
      <protection hidden="1"/>
    </xf>
    <xf numFmtId="173" fontId="83" fillId="0" borderId="63" xfId="95" applyNumberFormat="1" applyFont="1" applyBorder="1" applyAlignment="1" applyProtection="1">
      <alignment horizontal="center" vertical="center" wrapText="1"/>
      <protection hidden="1"/>
    </xf>
    <xf numFmtId="165" fontId="83" fillId="0" borderId="63" xfId="96" applyNumberFormat="1" applyFont="1" applyBorder="1" applyAlignment="1" applyProtection="1">
      <alignment horizontal="center" vertical="center" wrapText="1"/>
      <protection hidden="1"/>
    </xf>
    <xf numFmtId="0" fontId="83" fillId="0" borderId="106" xfId="93" applyFont="1" applyBorder="1" applyAlignment="1" applyProtection="1">
      <alignment horizontal="center" vertical="top"/>
      <protection hidden="1"/>
    </xf>
    <xf numFmtId="0" fontId="83" fillId="0" borderId="106" xfId="93" applyFont="1" applyBorder="1" applyAlignment="1" applyProtection="1">
      <alignment horizontal="left" vertical="top"/>
      <protection hidden="1"/>
    </xf>
    <xf numFmtId="0" fontId="84" fillId="0" borderId="106" xfId="93" applyFont="1" applyBorder="1" applyAlignment="1" applyProtection="1">
      <alignment horizontal="center" vertical="top"/>
      <protection hidden="1"/>
    </xf>
    <xf numFmtId="184" fontId="84" fillId="0" borderId="106" xfId="94" applyNumberFormat="1" applyFont="1" applyBorder="1" applyAlignment="1" applyProtection="1">
      <alignment horizontal="right" vertical="top"/>
      <protection hidden="1"/>
    </xf>
    <xf numFmtId="173" fontId="84" fillId="0" borderId="106" xfId="95" applyNumberFormat="1" applyFont="1" applyBorder="1" applyAlignment="1" applyProtection="1">
      <alignment horizontal="right" vertical="top"/>
      <protection hidden="1"/>
    </xf>
    <xf numFmtId="165" fontId="84" fillId="0" borderId="106" xfId="96" applyNumberFormat="1" applyFont="1" applyBorder="1" applyAlignment="1" applyProtection="1">
      <alignment horizontal="right" vertical="top"/>
      <protection hidden="1"/>
    </xf>
    <xf numFmtId="0" fontId="84" fillId="0" borderId="106" xfId="93" applyFont="1" applyBorder="1" applyAlignment="1" applyProtection="1">
      <alignment horizontal="left" vertical="top"/>
      <protection hidden="1"/>
    </xf>
    <xf numFmtId="184" fontId="84" fillId="0" borderId="108" xfId="94" applyNumberFormat="1" applyFont="1" applyBorder="1" applyAlignment="1" applyProtection="1">
      <alignment horizontal="left" vertical="top"/>
      <protection hidden="1"/>
    </xf>
    <xf numFmtId="0" fontId="84" fillId="0" borderId="109" xfId="93" applyFont="1" applyBorder="1" applyAlignment="1" applyProtection="1">
      <alignment horizontal="left" vertical="top"/>
      <protection hidden="1"/>
    </xf>
    <xf numFmtId="0" fontId="84" fillId="0" borderId="106" xfId="93" applyFont="1" applyBorder="1" applyAlignment="1" applyProtection="1">
      <alignment horizontal="left" vertical="top" wrapText="1"/>
      <protection hidden="1"/>
    </xf>
    <xf numFmtId="0" fontId="84" fillId="0" borderId="112" xfId="93" applyFont="1" applyBorder="1" applyAlignment="1" applyProtection="1">
      <alignment horizontal="left" vertical="top"/>
      <protection hidden="1"/>
    </xf>
    <xf numFmtId="0" fontId="84" fillId="0" borderId="112" xfId="93" applyFont="1" applyBorder="1" applyAlignment="1" applyProtection="1">
      <alignment horizontal="center" vertical="top"/>
      <protection hidden="1"/>
    </xf>
    <xf numFmtId="184" fontId="83" fillId="0" borderId="106" xfId="94" applyNumberFormat="1" applyFont="1" applyBorder="1" applyAlignment="1" applyProtection="1">
      <alignment horizontal="left" vertical="top"/>
      <protection hidden="1"/>
    </xf>
    <xf numFmtId="165" fontId="83" fillId="0" borderId="106" xfId="96" applyNumberFormat="1" applyFont="1" applyBorder="1" applyAlignment="1" applyProtection="1">
      <alignment horizontal="right" vertical="top"/>
      <protection hidden="1"/>
    </xf>
    <xf numFmtId="0" fontId="85" fillId="0" borderId="106" xfId="93" applyFont="1" applyBorder="1" applyAlignment="1" applyProtection="1">
      <alignment horizontal="left" vertical="top"/>
      <protection hidden="1"/>
    </xf>
    <xf numFmtId="184" fontId="83" fillId="0" borderId="106" xfId="94" applyNumberFormat="1" applyFont="1" applyBorder="1" applyAlignment="1" applyProtection="1">
      <alignment horizontal="center" vertical="top"/>
      <protection hidden="1"/>
    </xf>
    <xf numFmtId="0" fontId="83" fillId="0" borderId="1" xfId="93" applyFont="1" applyAlignment="1" applyProtection="1">
      <alignment horizontal="center" vertical="top"/>
      <protection hidden="1"/>
    </xf>
    <xf numFmtId="184" fontId="83" fillId="0" borderId="1" xfId="94" applyNumberFormat="1" applyFont="1" applyAlignment="1" applyProtection="1">
      <alignment horizontal="left" vertical="top"/>
      <protection hidden="1"/>
    </xf>
    <xf numFmtId="165" fontId="83" fillId="0" borderId="1" xfId="96" applyNumberFormat="1" applyFont="1" applyAlignment="1" applyProtection="1">
      <alignment horizontal="right" vertical="top"/>
      <protection hidden="1"/>
    </xf>
    <xf numFmtId="0" fontId="84" fillId="0" borderId="1" xfId="93" applyFont="1" applyProtection="1">
      <protection hidden="1"/>
    </xf>
    <xf numFmtId="0" fontId="68" fillId="0" borderId="1" xfId="93" applyFont="1" applyAlignment="1" applyProtection="1">
      <alignment horizontal="center"/>
      <protection hidden="1"/>
    </xf>
    <xf numFmtId="0" fontId="68" fillId="0" borderId="1" xfId="93" applyFont="1" applyProtection="1">
      <protection hidden="1"/>
    </xf>
    <xf numFmtId="0" fontId="69" fillId="0" borderId="1" xfId="93" applyFont="1" applyAlignment="1" applyProtection="1">
      <alignment horizontal="center"/>
      <protection hidden="1"/>
    </xf>
    <xf numFmtId="177" fontId="69" fillId="0" borderId="1" xfId="95" applyNumberFormat="1" applyFont="1" applyAlignment="1" applyProtection="1">
      <alignment horizontal="right"/>
      <protection hidden="1"/>
    </xf>
    <xf numFmtId="173" fontId="69" fillId="0" borderId="1" xfId="95" applyNumberFormat="1" applyFont="1" applyAlignment="1" applyProtection="1">
      <alignment horizontal="right"/>
      <protection hidden="1"/>
    </xf>
    <xf numFmtId="165" fontId="69" fillId="0" borderId="1" xfId="96" applyNumberFormat="1" applyFont="1" applyAlignment="1" applyProtection="1">
      <alignment horizontal="right"/>
      <protection hidden="1"/>
    </xf>
    <xf numFmtId="0" fontId="68" fillId="0" borderId="106" xfId="93" applyFont="1" applyBorder="1" applyAlignment="1" applyProtection="1">
      <alignment horizontal="center" vertical="center" wrapText="1"/>
      <protection hidden="1"/>
    </xf>
    <xf numFmtId="177" fontId="68" fillId="0" borderId="106" xfId="95" applyNumberFormat="1" applyFont="1" applyBorder="1" applyAlignment="1" applyProtection="1">
      <alignment horizontal="center" vertical="center" wrapText="1"/>
      <protection hidden="1"/>
    </xf>
    <xf numFmtId="173" fontId="68" fillId="0" borderId="63" xfId="95" applyNumberFormat="1" applyFont="1" applyBorder="1" applyAlignment="1" applyProtection="1">
      <alignment horizontal="center" vertical="center" wrapText="1"/>
      <protection hidden="1"/>
    </xf>
    <xf numFmtId="165" fontId="68" fillId="0" borderId="63" xfId="96" applyNumberFormat="1" applyFont="1" applyBorder="1" applyAlignment="1" applyProtection="1">
      <alignment horizontal="center" vertical="center" wrapText="1"/>
      <protection hidden="1"/>
    </xf>
    <xf numFmtId="0" fontId="68" fillId="0" borderId="106" xfId="93" applyFont="1" applyBorder="1" applyAlignment="1" applyProtection="1">
      <alignment horizontal="center" vertical="top"/>
      <protection hidden="1"/>
    </xf>
    <xf numFmtId="0" fontId="68" fillId="0" borderId="106" xfId="93" applyFont="1" applyBorder="1" applyAlignment="1" applyProtection="1">
      <alignment horizontal="left" vertical="top"/>
      <protection hidden="1"/>
    </xf>
    <xf numFmtId="177" fontId="68" fillId="0" borderId="106" xfId="95" applyNumberFormat="1" applyFont="1" applyBorder="1" applyAlignment="1" applyProtection="1">
      <alignment horizontal="right" vertical="top"/>
      <protection hidden="1"/>
    </xf>
    <xf numFmtId="173" fontId="68" fillId="0" borderId="106" xfId="95" applyNumberFormat="1" applyFont="1" applyBorder="1" applyAlignment="1" applyProtection="1">
      <alignment horizontal="right" vertical="top"/>
      <protection hidden="1"/>
    </xf>
    <xf numFmtId="165" fontId="68" fillId="0" borderId="106" xfId="96" applyNumberFormat="1" applyFont="1" applyBorder="1" applyAlignment="1" applyProtection="1">
      <alignment horizontal="right" vertical="top"/>
      <protection hidden="1"/>
    </xf>
    <xf numFmtId="0" fontId="69" fillId="0" borderId="106" xfId="93" applyFont="1" applyBorder="1" applyAlignment="1" applyProtection="1">
      <alignment horizontal="left" vertical="top"/>
      <protection hidden="1"/>
    </xf>
    <xf numFmtId="0" fontId="69" fillId="0" borderId="106" xfId="93" applyFont="1" applyBorder="1" applyAlignment="1" applyProtection="1">
      <alignment horizontal="center" vertical="top"/>
      <protection hidden="1"/>
    </xf>
    <xf numFmtId="177" fontId="69" fillId="0" borderId="106" xfId="95" applyNumberFormat="1" applyFont="1" applyBorder="1" applyAlignment="1" applyProtection="1">
      <alignment horizontal="right" vertical="top"/>
      <protection hidden="1"/>
    </xf>
    <xf numFmtId="173" fontId="69" fillId="0" borderId="106" xfId="95" applyNumberFormat="1" applyFont="1" applyBorder="1" applyAlignment="1" applyProtection="1">
      <alignment horizontal="right" vertical="top"/>
      <protection hidden="1"/>
    </xf>
    <xf numFmtId="165" fontId="69" fillId="0" borderId="106" xfId="96" applyNumberFormat="1" applyFont="1" applyBorder="1" applyAlignment="1" applyProtection="1">
      <alignment horizontal="right" vertical="top"/>
      <protection hidden="1"/>
    </xf>
    <xf numFmtId="0" fontId="69" fillId="0" borderId="108" xfId="93" applyFont="1" applyBorder="1" applyAlignment="1" applyProtection="1">
      <alignment horizontal="left" vertical="top"/>
      <protection hidden="1"/>
    </xf>
    <xf numFmtId="0" fontId="69" fillId="0" borderId="109" xfId="93" applyFont="1" applyBorder="1" applyAlignment="1" applyProtection="1">
      <alignment horizontal="left" vertical="top"/>
      <protection hidden="1"/>
    </xf>
    <xf numFmtId="0" fontId="69" fillId="0" borderId="113" xfId="93" applyFont="1" applyBorder="1" applyAlignment="1" applyProtection="1">
      <alignment horizontal="left" vertical="top"/>
      <protection hidden="1"/>
    </xf>
    <xf numFmtId="0" fontId="69" fillId="0" borderId="114" xfId="93" applyFont="1" applyBorder="1" applyAlignment="1" applyProtection="1">
      <alignment horizontal="left" vertical="top"/>
      <protection hidden="1"/>
    </xf>
    <xf numFmtId="0" fontId="68" fillId="0" borderId="115" xfId="93" applyFont="1" applyBorder="1" applyAlignment="1" applyProtection="1">
      <alignment horizontal="left" vertical="top"/>
      <protection hidden="1"/>
    </xf>
    <xf numFmtId="0" fontId="68" fillId="0" borderId="118" xfId="93" applyFont="1" applyBorder="1" applyAlignment="1" applyProtection="1">
      <alignment horizontal="left" vertical="top"/>
      <protection hidden="1"/>
    </xf>
    <xf numFmtId="0" fontId="68" fillId="0" borderId="116" xfId="93" applyFont="1" applyBorder="1" applyAlignment="1" applyProtection="1">
      <alignment horizontal="left" vertical="top"/>
      <protection hidden="1"/>
    </xf>
    <xf numFmtId="0" fontId="86" fillId="0" borderId="108" xfId="93" applyFont="1" applyBorder="1" applyAlignment="1" applyProtection="1">
      <alignment horizontal="left" vertical="top"/>
      <protection hidden="1"/>
    </xf>
    <xf numFmtId="0" fontId="86" fillId="0" borderId="110" xfId="93" applyFont="1" applyBorder="1" applyAlignment="1" applyProtection="1">
      <alignment horizontal="left" vertical="top"/>
      <protection hidden="1"/>
    </xf>
    <xf numFmtId="0" fontId="86" fillId="0" borderId="109" xfId="93" applyFont="1" applyBorder="1" applyAlignment="1" applyProtection="1">
      <alignment horizontal="left" vertical="top"/>
      <protection hidden="1"/>
    </xf>
    <xf numFmtId="0" fontId="68" fillId="0" borderId="108" xfId="93" applyFont="1" applyBorder="1" applyAlignment="1" applyProtection="1">
      <alignment horizontal="left" vertical="top"/>
      <protection hidden="1"/>
    </xf>
    <xf numFmtId="0" fontId="68" fillId="0" borderId="109" xfId="93" applyFont="1" applyBorder="1" applyAlignment="1" applyProtection="1">
      <alignment horizontal="left" vertical="top"/>
      <protection hidden="1"/>
    </xf>
    <xf numFmtId="0" fontId="68" fillId="0" borderId="110" xfId="93" applyFont="1" applyBorder="1" applyAlignment="1" applyProtection="1">
      <alignment horizontal="left" vertical="top"/>
      <protection hidden="1"/>
    </xf>
    <xf numFmtId="0" fontId="83" fillId="0" borderId="1" xfId="93" applyFont="1" applyProtection="1">
      <protection hidden="1"/>
    </xf>
    <xf numFmtId="0" fontId="84" fillId="0" borderId="1" xfId="93" applyFont="1" applyAlignment="1" applyProtection="1">
      <alignment horizontal="center"/>
      <protection hidden="1"/>
    </xf>
    <xf numFmtId="177" fontId="84" fillId="0" borderId="1" xfId="95" applyNumberFormat="1" applyFont="1" applyAlignment="1" applyProtection="1">
      <alignment horizontal="right"/>
      <protection hidden="1"/>
    </xf>
    <xf numFmtId="173" fontId="84" fillId="0" borderId="1" xfId="95" applyNumberFormat="1" applyFont="1" applyAlignment="1" applyProtection="1">
      <alignment horizontal="right"/>
      <protection hidden="1"/>
    </xf>
    <xf numFmtId="165" fontId="84" fillId="0" borderId="1" xfId="96" applyNumberFormat="1" applyFont="1" applyAlignment="1" applyProtection="1">
      <alignment horizontal="right"/>
      <protection hidden="1"/>
    </xf>
    <xf numFmtId="0" fontId="83" fillId="0" borderId="106" xfId="93" applyFont="1" applyBorder="1" applyAlignment="1" applyProtection="1">
      <alignment horizontal="center" vertical="center" wrapText="1"/>
      <protection hidden="1"/>
    </xf>
    <xf numFmtId="177" fontId="83" fillId="0" borderId="106" xfId="95" applyNumberFormat="1" applyFont="1" applyBorder="1" applyAlignment="1" applyProtection="1">
      <alignment horizontal="center" vertical="center" wrapText="1"/>
      <protection hidden="1"/>
    </xf>
    <xf numFmtId="177" fontId="83" fillId="0" borderId="106" xfId="95" applyNumberFormat="1" applyFont="1" applyBorder="1" applyAlignment="1" applyProtection="1">
      <alignment horizontal="right" vertical="top"/>
      <protection hidden="1"/>
    </xf>
    <xf numFmtId="173" fontId="83" fillId="0" borderId="106" xfId="95" applyNumberFormat="1" applyFont="1" applyBorder="1" applyAlignment="1" applyProtection="1">
      <alignment horizontal="right" vertical="top"/>
      <protection hidden="1"/>
    </xf>
    <xf numFmtId="177" fontId="84" fillId="0" borderId="106" xfId="95" applyNumberFormat="1" applyFont="1" applyBorder="1" applyAlignment="1" applyProtection="1">
      <alignment horizontal="right" vertical="top"/>
      <protection hidden="1"/>
    </xf>
    <xf numFmtId="0" fontId="84" fillId="0" borderId="108" xfId="93" applyFont="1" applyBorder="1" applyAlignment="1" applyProtection="1">
      <alignment horizontal="left" vertical="top"/>
      <protection hidden="1"/>
    </xf>
    <xf numFmtId="184" fontId="81" fillId="0" borderId="1" xfId="94" applyNumberFormat="1" applyFont="1"/>
    <xf numFmtId="0" fontId="39" fillId="0" borderId="1" xfId="70" quotePrefix="1" applyFont="1" applyAlignment="1">
      <alignment horizontal="left" vertical="center"/>
    </xf>
    <xf numFmtId="172" fontId="10" fillId="0" borderId="1" xfId="2" applyNumberFormat="1"/>
    <xf numFmtId="43" fontId="10" fillId="0" borderId="1" xfId="2" applyNumberFormat="1"/>
    <xf numFmtId="172" fontId="0" fillId="0" borderId="11" xfId="0" applyNumberFormat="1" applyBorder="1"/>
    <xf numFmtId="0" fontId="0" fillId="0" borderId="43" xfId="0" applyBorder="1" applyAlignment="1">
      <alignment horizontal="left"/>
    </xf>
    <xf numFmtId="0" fontId="0" fillId="0" borderId="1" xfId="0" applyBorder="1" applyAlignment="1">
      <alignment horizontal="left"/>
    </xf>
    <xf numFmtId="172" fontId="0" fillId="0" borderId="14" xfId="0" applyNumberFormat="1" applyBorder="1"/>
    <xf numFmtId="0" fontId="0" fillId="0" borderId="44" xfId="0" applyBorder="1" applyAlignment="1">
      <alignment horizontal="left"/>
    </xf>
    <xf numFmtId="0" fontId="0" fillId="0" borderId="16" xfId="0" applyBorder="1" applyAlignment="1">
      <alignment horizontal="left"/>
    </xf>
    <xf numFmtId="172" fontId="0" fillId="0" borderId="45" xfId="0" applyNumberFormat="1" applyBorder="1"/>
    <xf numFmtId="0" fontId="9" fillId="0" borderId="44" xfId="0" applyFont="1" applyBorder="1" applyAlignment="1">
      <alignment horizontal="left"/>
    </xf>
    <xf numFmtId="0" fontId="16" fillId="0" borderId="3" xfId="0" applyFont="1" applyBorder="1"/>
    <xf numFmtId="0" fontId="15" fillId="0" borderId="3" xfId="0" applyFont="1" applyBorder="1" applyAlignment="1">
      <alignment horizontal="center" vertical="center"/>
    </xf>
    <xf numFmtId="0" fontId="14" fillId="0" borderId="3" xfId="0" applyFont="1" applyBorder="1" applyAlignment="1">
      <alignment horizontal="left"/>
    </xf>
    <xf numFmtId="0" fontId="16" fillId="0" borderId="3" xfId="0" applyFont="1" applyBorder="1" applyAlignment="1">
      <alignment horizontal="left" vertical="center"/>
    </xf>
    <xf numFmtId="0" fontId="14" fillId="0" borderId="3" xfId="0" applyFont="1" applyBorder="1"/>
    <xf numFmtId="0" fontId="7" fillId="0" borderId="63" xfId="0" applyFont="1" applyBorder="1" applyAlignment="1">
      <alignment horizontal="center" vertical="center"/>
    </xf>
    <xf numFmtId="171" fontId="19" fillId="0" borderId="63" xfId="4" applyNumberFormat="1" applyFont="1" applyBorder="1" applyAlignment="1">
      <alignment horizontal="left" vertical="center"/>
    </xf>
    <xf numFmtId="0" fontId="21" fillId="0" borderId="63" xfId="0" applyFont="1" applyBorder="1"/>
    <xf numFmtId="171" fontId="20" fillId="0" borderId="63" xfId="0" applyNumberFormat="1" applyFont="1" applyBorder="1" applyAlignment="1">
      <alignment vertical="center"/>
    </xf>
    <xf numFmtId="0" fontId="0" fillId="0" borderId="63" xfId="0" applyBorder="1"/>
    <xf numFmtId="165" fontId="7" fillId="0" borderId="64" xfId="0" applyNumberFormat="1" applyFont="1" applyBorder="1" applyAlignment="1">
      <alignment horizontal="left" vertical="center"/>
    </xf>
    <xf numFmtId="0" fontId="7" fillId="0" borderId="67" xfId="0" applyFont="1" applyBorder="1" applyAlignment="1">
      <alignment horizontal="center" vertical="center" wrapText="1"/>
    </xf>
    <xf numFmtId="0" fontId="7" fillId="0" borderId="6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left" vertical="center"/>
    </xf>
    <xf numFmtId="0" fontId="20" fillId="0" borderId="64" xfId="0" applyFont="1" applyBorder="1" applyAlignment="1">
      <alignment vertical="center"/>
    </xf>
    <xf numFmtId="0" fontId="0" fillId="0" borderId="67" xfId="0" applyBorder="1"/>
    <xf numFmtId="0" fontId="0" fillId="0" borderId="68" xfId="0" applyBorder="1"/>
    <xf numFmtId="0" fontId="39" fillId="0" borderId="20" xfId="70" applyFont="1" applyBorder="1" applyAlignment="1">
      <alignment vertical="center"/>
    </xf>
    <xf numFmtId="10" fontId="39" fillId="0" borderId="23" xfId="70" applyNumberFormat="1" applyFont="1" applyBorder="1" applyAlignment="1">
      <alignment horizontal="center" vertical="center"/>
    </xf>
    <xf numFmtId="172" fontId="39" fillId="0" borderId="34" xfId="70" applyNumberFormat="1" applyFont="1" applyBorder="1" applyAlignment="1">
      <alignment vertical="center"/>
    </xf>
    <xf numFmtId="0" fontId="39" fillId="0" borderId="34" xfId="70" applyFont="1" applyBorder="1" applyAlignment="1">
      <alignment horizontal="center" vertical="center"/>
    </xf>
    <xf numFmtId="0" fontId="39" fillId="0" borderId="23" xfId="70" applyFont="1" applyBorder="1" applyAlignment="1">
      <alignment vertical="center"/>
    </xf>
    <xf numFmtId="0" fontId="39" fillId="0" borderId="30" xfId="70" applyFont="1" applyBorder="1" applyAlignment="1">
      <alignment vertical="center"/>
    </xf>
    <xf numFmtId="0" fontId="39" fillId="0" borderId="29" xfId="70" applyFont="1" applyBorder="1" applyAlignment="1">
      <alignment vertical="center"/>
    </xf>
    <xf numFmtId="0" fontId="39" fillId="0" borderId="35" xfId="70" applyFont="1" applyBorder="1" applyAlignment="1">
      <alignment vertical="center"/>
    </xf>
    <xf numFmtId="10" fontId="39" fillId="0" borderId="34" xfId="70" applyNumberFormat="1" applyFont="1" applyBorder="1" applyAlignment="1">
      <alignment horizontal="center" vertical="center"/>
    </xf>
    <xf numFmtId="172" fontId="39" fillId="0" borderId="25" xfId="70" applyNumberFormat="1" applyFont="1" applyBorder="1" applyAlignment="1">
      <alignment vertical="center"/>
    </xf>
    <xf numFmtId="0" fontId="39" fillId="0" borderId="23" xfId="70" applyFont="1" applyBorder="1" applyAlignment="1">
      <alignment horizontal="center" vertical="center" wrapText="1"/>
    </xf>
    <xf numFmtId="0" fontId="39" fillId="0" borderId="24" xfId="70" applyFont="1" applyBorder="1" applyAlignment="1">
      <alignment horizontal="center" vertical="center" wrapText="1"/>
    </xf>
    <xf numFmtId="0" fontId="42" fillId="0" borderId="23" xfId="70" applyFont="1" applyBorder="1" applyAlignment="1">
      <alignment horizontal="center" vertical="center" wrapText="1"/>
    </xf>
    <xf numFmtId="9" fontId="42" fillId="0" borderId="34" xfId="70" applyNumberFormat="1" applyFont="1" applyBorder="1" applyAlignment="1">
      <alignment horizontal="center" vertical="center"/>
    </xf>
    <xf numFmtId="0" fontId="47" fillId="0" borderId="24" xfId="70" applyFont="1" applyBorder="1" applyAlignment="1">
      <alignment vertical="center"/>
    </xf>
    <xf numFmtId="0" fontId="48" fillId="0" borderId="23" xfId="70" applyFont="1" applyBorder="1" applyAlignment="1">
      <alignment horizontal="center" vertical="center" wrapText="1"/>
    </xf>
    <xf numFmtId="10" fontId="48" fillId="0" borderId="34" xfId="51" applyNumberFormat="1" applyFont="1" applyBorder="1" applyAlignment="1">
      <alignment horizontal="center" vertical="center"/>
    </xf>
    <xf numFmtId="0" fontId="49" fillId="0" borderId="24" xfId="70" applyFont="1" applyBorder="1" applyAlignment="1">
      <alignment vertical="center"/>
    </xf>
    <xf numFmtId="175" fontId="49" fillId="0" borderId="24" xfId="70" applyNumberFormat="1" applyFont="1" applyBorder="1" applyAlignment="1">
      <alignment vertical="center"/>
    </xf>
    <xf numFmtId="172" fontId="39" fillId="0" borderId="35" xfId="70" applyNumberFormat="1" applyFont="1" applyBorder="1" applyAlignment="1">
      <alignment vertical="center"/>
    </xf>
    <xf numFmtId="0" fontId="40" fillId="0" borderId="20" xfId="75" applyFont="1" applyBorder="1" applyAlignment="1">
      <alignment vertical="center"/>
    </xf>
    <xf numFmtId="0" fontId="40" fillId="0" borderId="22" xfId="75" applyFont="1" applyBorder="1" applyAlignment="1">
      <alignment vertical="center"/>
    </xf>
    <xf numFmtId="0" fontId="40" fillId="0" borderId="33" xfId="75" applyFont="1" applyBorder="1" applyAlignment="1">
      <alignment vertical="center"/>
    </xf>
    <xf numFmtId="0" fontId="40" fillId="0" borderId="20" xfId="75" applyFont="1" applyBorder="1" applyAlignment="1">
      <alignment vertical="center" wrapText="1"/>
    </xf>
    <xf numFmtId="177" fontId="40" fillId="0" borderId="20" xfId="54" applyNumberFormat="1" applyFont="1" applyFill="1" applyBorder="1" applyAlignment="1">
      <alignment vertical="center"/>
    </xf>
    <xf numFmtId="0" fontId="46" fillId="0" borderId="20" xfId="75" applyFont="1" applyBorder="1"/>
    <xf numFmtId="0" fontId="78" fillId="0" borderId="20" xfId="75" applyFont="1" applyBorder="1"/>
    <xf numFmtId="0" fontId="40" fillId="0" borderId="25" xfId="75" applyFont="1" applyBorder="1" applyAlignment="1">
      <alignment horizontal="left" vertical="center"/>
    </xf>
    <xf numFmtId="0" fontId="40" fillId="0" borderId="23" xfId="75" applyFont="1" applyBorder="1" applyAlignment="1">
      <alignment horizontal="center" vertical="center" wrapText="1"/>
    </xf>
    <xf numFmtId="177" fontId="40" fillId="0" borderId="23" xfId="54" applyNumberFormat="1" applyFont="1" applyFill="1" applyBorder="1" applyAlignment="1">
      <alignment horizontal="center" vertical="center" wrapText="1"/>
    </xf>
    <xf numFmtId="0" fontId="78" fillId="0" borderId="23" xfId="75" applyFont="1" applyBorder="1"/>
    <xf numFmtId="10" fontId="46" fillId="0" borderId="23" xfId="75" applyNumberFormat="1" applyFont="1" applyBorder="1" applyAlignment="1">
      <alignment horizontal="center"/>
    </xf>
    <xf numFmtId="172" fontId="46" fillId="0" borderId="23" xfId="75" applyNumberFormat="1" applyFont="1" applyBorder="1" applyAlignment="1">
      <alignment horizontal="center"/>
    </xf>
    <xf numFmtId="172" fontId="46" fillId="0" borderId="23" xfId="75" applyNumberFormat="1" applyFont="1" applyBorder="1"/>
    <xf numFmtId="173" fontId="46" fillId="0" borderId="31" xfId="54" applyNumberFormat="1" applyFont="1" applyFill="1" applyBorder="1"/>
    <xf numFmtId="10" fontId="46" fillId="0" borderId="29" xfId="75" applyNumberFormat="1" applyFont="1" applyBorder="1" applyAlignment="1">
      <alignment horizontal="center"/>
    </xf>
    <xf numFmtId="172" fontId="46" fillId="0" borderId="29" xfId="75" applyNumberFormat="1" applyFont="1" applyBorder="1" applyAlignment="1">
      <alignment horizontal="center"/>
    </xf>
    <xf numFmtId="172" fontId="46" fillId="0" borderId="29" xfId="75" applyNumberFormat="1" applyFont="1" applyBorder="1"/>
    <xf numFmtId="0" fontId="78" fillId="0" borderId="29" xfId="75" applyFont="1" applyBorder="1"/>
    <xf numFmtId="173" fontId="78" fillId="0" borderId="29" xfId="75" applyNumberFormat="1" applyFont="1" applyBorder="1"/>
    <xf numFmtId="4" fontId="59" fillId="0" borderId="2" xfId="54" applyNumberFormat="1" applyFont="1" applyFill="1" applyBorder="1" applyAlignment="1">
      <alignment horizontal="right" vertical="center"/>
    </xf>
    <xf numFmtId="0" fontId="46" fillId="0" borderId="2" xfId="75" applyFont="1" applyBorder="1"/>
    <xf numFmtId="0" fontId="78" fillId="0" borderId="2" xfId="75" applyFont="1" applyBorder="1"/>
    <xf numFmtId="0" fontId="40" fillId="0" borderId="20" xfId="74" applyFont="1" applyBorder="1" applyAlignment="1">
      <alignment vertical="center"/>
    </xf>
    <xf numFmtId="0" fontId="40" fillId="0" borderId="22" xfId="74" applyFont="1" applyBorder="1" applyAlignment="1">
      <alignment vertical="center"/>
    </xf>
    <xf numFmtId="0" fontId="40" fillId="0" borderId="20" xfId="74" applyFont="1" applyBorder="1" applyAlignment="1">
      <alignment vertical="center" wrapText="1"/>
    </xf>
    <xf numFmtId="177" fontId="40" fillId="0" borderId="20" xfId="61" applyNumberFormat="1" applyFont="1" applyFill="1" applyBorder="1" applyAlignment="1">
      <alignment horizontal="center" vertical="center"/>
    </xf>
    <xf numFmtId="172" fontId="40" fillId="0" borderId="20" xfId="74" applyNumberFormat="1" applyFont="1" applyBorder="1" applyAlignment="1">
      <alignment vertical="center" wrapText="1"/>
    </xf>
    <xf numFmtId="172" fontId="40" fillId="0" borderId="20" xfId="74" applyNumberFormat="1" applyFont="1" applyBorder="1" applyAlignment="1">
      <alignment vertical="center"/>
    </xf>
    <xf numFmtId="0" fontId="78" fillId="0" borderId="20" xfId="74" applyFont="1" applyBorder="1"/>
    <xf numFmtId="0" fontId="40" fillId="0" borderId="25" xfId="74" applyFont="1" applyBorder="1" applyAlignment="1">
      <alignment horizontal="left" vertical="center"/>
    </xf>
    <xf numFmtId="0" fontId="40" fillId="0" borderId="23" xfId="74" applyFont="1" applyBorder="1" applyAlignment="1">
      <alignment horizontal="center" vertical="center" wrapText="1"/>
    </xf>
    <xf numFmtId="177" fontId="40" fillId="0" borderId="23" xfId="61" applyNumberFormat="1" applyFont="1" applyFill="1" applyBorder="1" applyAlignment="1">
      <alignment horizontal="center" vertical="center" wrapText="1"/>
    </xf>
    <xf numFmtId="172" fontId="40" fillId="0" borderId="23" xfId="74" applyNumberFormat="1" applyFont="1" applyBorder="1" applyAlignment="1">
      <alignment horizontal="center" vertical="center" wrapText="1"/>
    </xf>
    <xf numFmtId="172" fontId="40" fillId="0" borderId="23" xfId="74" applyNumberFormat="1" applyFont="1" applyBorder="1" applyAlignment="1">
      <alignment horizontal="center" vertical="center"/>
    </xf>
    <xf numFmtId="0" fontId="78" fillId="0" borderId="23" xfId="74" applyFont="1" applyBorder="1"/>
    <xf numFmtId="10" fontId="46" fillId="0" borderId="23" xfId="74" applyNumberFormat="1" applyFont="1" applyBorder="1" applyAlignment="1">
      <alignment horizontal="center"/>
    </xf>
    <xf numFmtId="172" fontId="46" fillId="0" borderId="23" xfId="74" applyNumberFormat="1" applyFont="1" applyBorder="1" applyAlignment="1">
      <alignment horizontal="center"/>
    </xf>
    <xf numFmtId="172" fontId="46" fillId="0" borderId="23" xfId="74" applyNumberFormat="1" applyFont="1" applyBorder="1"/>
    <xf numFmtId="172" fontId="46" fillId="0" borderId="31" xfId="54" applyNumberFormat="1" applyFont="1" applyFill="1" applyBorder="1"/>
    <xf numFmtId="10" fontId="46" fillId="0" borderId="29" xfId="74" applyNumberFormat="1" applyFont="1" applyBorder="1" applyAlignment="1">
      <alignment horizontal="center"/>
    </xf>
    <xf numFmtId="172" fontId="46" fillId="0" borderId="29" xfId="74" applyNumberFormat="1" applyFont="1" applyBorder="1" applyAlignment="1">
      <alignment horizontal="center"/>
    </xf>
    <xf numFmtId="172" fontId="46" fillId="0" borderId="29" xfId="74" applyNumberFormat="1" applyFont="1" applyBorder="1"/>
    <xf numFmtId="0" fontId="40" fillId="0" borderId="22" xfId="74" applyFont="1" applyBorder="1"/>
    <xf numFmtId="0" fontId="46" fillId="0" borderId="20" xfId="74" applyFont="1" applyBorder="1" applyAlignment="1">
      <alignment horizontal="center"/>
    </xf>
    <xf numFmtId="168" fontId="46" fillId="0" borderId="20" xfId="74" applyNumberFormat="1" applyFont="1" applyBorder="1" applyAlignment="1">
      <alignment horizontal="center"/>
    </xf>
    <xf numFmtId="172" fontId="46" fillId="0" borderId="20" xfId="61" applyNumberFormat="1" applyFont="1" applyFill="1" applyBorder="1"/>
    <xf numFmtId="172" fontId="46" fillId="0" borderId="20" xfId="74" applyNumberFormat="1" applyFont="1" applyBorder="1" applyAlignment="1">
      <alignment horizontal="center" vertical="center"/>
    </xf>
    <xf numFmtId="0" fontId="40" fillId="0" borderId="29" xfId="74" applyFont="1" applyBorder="1"/>
    <xf numFmtId="0" fontId="46" fillId="0" borderId="29" xfId="74" applyFont="1" applyBorder="1"/>
    <xf numFmtId="9" fontId="46" fillId="0" borderId="29" xfId="62" applyFont="1" applyFill="1" applyBorder="1" applyAlignment="1">
      <alignment horizontal="center"/>
    </xf>
    <xf numFmtId="0" fontId="40" fillId="0" borderId="33" xfId="74" applyFont="1" applyBorder="1" applyAlignment="1">
      <alignment vertical="center"/>
    </xf>
    <xf numFmtId="177" fontId="40" fillId="0" borderId="20" xfId="54" applyNumberFormat="1" applyFont="1" applyFill="1" applyBorder="1" applyAlignment="1">
      <alignment horizontal="center" vertical="center"/>
    </xf>
    <xf numFmtId="176" fontId="46" fillId="0" borderId="20" xfId="61" applyNumberFormat="1" applyFont="1" applyFill="1" applyBorder="1" applyAlignment="1">
      <alignment horizontal="center"/>
    </xf>
    <xf numFmtId="0" fontId="40" fillId="0" borderId="29" xfId="74" applyFont="1" applyBorder="1" applyAlignment="1">
      <alignment horizontal="center"/>
    </xf>
    <xf numFmtId="0" fontId="10" fillId="0" borderId="84" xfId="2" applyBorder="1" applyAlignment="1">
      <alignment vertical="center"/>
    </xf>
    <xf numFmtId="165" fontId="10" fillId="0" borderId="82" xfId="1" applyFont="1" applyFill="1" applyBorder="1" applyAlignment="1">
      <alignment horizontal="left" vertical="center"/>
    </xf>
    <xf numFmtId="165" fontId="10" fillId="0" borderId="82" xfId="1" applyFont="1" applyFill="1" applyBorder="1" applyAlignment="1">
      <alignment vertical="center"/>
    </xf>
    <xf numFmtId="165" fontId="10" fillId="0" borderId="83" xfId="1" applyFont="1" applyFill="1" applyBorder="1" applyAlignment="1">
      <alignment vertical="center"/>
    </xf>
    <xf numFmtId="165" fontId="10" fillId="0" borderId="84" xfId="1" applyFont="1" applyFill="1" applyBorder="1" applyAlignment="1">
      <alignment vertical="center"/>
    </xf>
    <xf numFmtId="0" fontId="7" fillId="0" borderId="1" xfId="6" applyFont="1" applyBorder="1" applyAlignment="1">
      <alignment horizontal="center"/>
    </xf>
    <xf numFmtId="0" fontId="7" fillId="0" borderId="1" xfId="6" applyFont="1" applyBorder="1" applyAlignment="1">
      <alignment horizontal="center" vertical="center"/>
    </xf>
    <xf numFmtId="0" fontId="7" fillId="0" borderId="1" xfId="6" applyFont="1" applyBorder="1" applyAlignment="1">
      <alignment horizontal="center" wrapText="1"/>
    </xf>
    <xf numFmtId="0" fontId="17" fillId="0" borderId="1" xfId="6" applyFont="1" applyBorder="1" applyAlignment="1">
      <alignment horizontal="center"/>
    </xf>
    <xf numFmtId="0" fontId="9" fillId="0" borderId="1" xfId="6" applyBorder="1" applyAlignment="1">
      <alignment horizontal="center"/>
    </xf>
    <xf numFmtId="0" fontId="7" fillId="0" borderId="63" xfId="0" applyFont="1" applyBorder="1" applyAlignment="1">
      <alignment horizontal="center" vertical="center"/>
    </xf>
    <xf numFmtId="0" fontId="7" fillId="0" borderId="67" xfId="0" applyFont="1" applyBorder="1" applyAlignment="1">
      <alignment horizontal="left" vertical="center" wrapText="1"/>
    </xf>
    <xf numFmtId="0" fontId="7" fillId="0" borderId="68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center" vertical="center"/>
    </xf>
    <xf numFmtId="0" fontId="87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165" fontId="22" fillId="0" borderId="94" xfId="1" applyFont="1" applyFill="1" applyBorder="1" applyAlignment="1">
      <alignment horizontal="right" vertical="center"/>
    </xf>
    <xf numFmtId="165" fontId="22" fillId="0" borderId="49" xfId="1" applyFont="1" applyFill="1" applyBorder="1" applyAlignment="1">
      <alignment horizontal="right" vertical="center"/>
    </xf>
    <xf numFmtId="165" fontId="22" fillId="0" borderId="99" xfId="1" applyFont="1" applyFill="1" applyBorder="1" applyAlignment="1">
      <alignment horizontal="right" vertical="center"/>
    </xf>
    <xf numFmtId="0" fontId="22" fillId="2" borderId="86" xfId="0" applyFont="1" applyFill="1" applyBorder="1" applyAlignment="1">
      <alignment horizontal="center" vertical="center" wrapText="1"/>
    </xf>
    <xf numFmtId="0" fontId="22" fillId="2" borderId="87" xfId="0" applyFont="1" applyFill="1" applyBorder="1" applyAlignment="1">
      <alignment horizontal="center" vertical="center" wrapText="1"/>
    </xf>
    <xf numFmtId="0" fontId="22" fillId="2" borderId="88" xfId="0" applyFont="1" applyFill="1" applyBorder="1" applyAlignment="1">
      <alignment horizontal="center" vertical="center" wrapText="1"/>
    </xf>
    <xf numFmtId="0" fontId="22" fillId="2" borderId="19" xfId="2" applyFont="1" applyFill="1" applyBorder="1" applyAlignment="1">
      <alignment horizontal="center" vertical="center" wrapText="1"/>
    </xf>
    <xf numFmtId="0" fontId="22" fillId="2" borderId="57" xfId="2" applyFont="1" applyFill="1" applyBorder="1" applyAlignment="1">
      <alignment horizontal="center" vertical="center" wrapText="1"/>
    </xf>
    <xf numFmtId="0" fontId="22" fillId="2" borderId="13" xfId="2" applyFont="1" applyFill="1" applyBorder="1" applyAlignment="1">
      <alignment horizontal="center" vertical="center" wrapText="1"/>
    </xf>
    <xf numFmtId="0" fontId="22" fillId="2" borderId="18" xfId="2" applyFont="1" applyFill="1" applyBorder="1" applyAlignment="1">
      <alignment horizontal="center" vertical="center" wrapText="1"/>
    </xf>
    <xf numFmtId="0" fontId="63" fillId="0" borderId="9" xfId="0" applyFont="1" applyBorder="1" applyAlignment="1">
      <alignment horizontal="center" vertical="center"/>
    </xf>
    <xf numFmtId="0" fontId="63" fillId="0" borderId="10" xfId="0" applyFont="1" applyBorder="1" applyAlignment="1">
      <alignment horizontal="center" vertical="center"/>
    </xf>
    <xf numFmtId="0" fontId="63" fillId="0" borderId="11" xfId="0" applyFont="1" applyBorder="1" applyAlignment="1">
      <alignment horizontal="center" vertical="center"/>
    </xf>
    <xf numFmtId="0" fontId="22" fillId="2" borderId="19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57" xfId="0" applyFont="1" applyFill="1" applyBorder="1" applyAlignment="1">
      <alignment horizontal="center" vertical="center"/>
    </xf>
    <xf numFmtId="0" fontId="22" fillId="2" borderId="16" xfId="0" applyFont="1" applyFill="1" applyBorder="1" applyAlignment="1">
      <alignment horizontal="center" vertical="center"/>
    </xf>
    <xf numFmtId="0" fontId="22" fillId="2" borderId="52" xfId="0" applyFont="1" applyFill="1" applyBorder="1" applyAlignment="1">
      <alignment horizontal="center" vertical="center" wrapText="1"/>
    </xf>
    <xf numFmtId="0" fontId="22" fillId="2" borderId="17" xfId="0" applyFont="1" applyFill="1" applyBorder="1" applyAlignment="1">
      <alignment horizontal="center" vertical="center" wrapText="1"/>
    </xf>
    <xf numFmtId="0" fontId="0" fillId="0" borderId="43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9" xfId="0" applyBorder="1"/>
    <xf numFmtId="0" fontId="0" fillId="0" borderId="10" xfId="0" applyBorder="1"/>
    <xf numFmtId="0" fontId="33" fillId="0" borderId="122" xfId="8" applyFont="1" applyBorder="1" applyAlignment="1">
      <alignment horizontal="center" vertical="center"/>
    </xf>
    <xf numFmtId="0" fontId="33" fillId="0" borderId="5" xfId="8" applyFont="1" applyBorder="1" applyAlignment="1">
      <alignment horizontal="center" vertical="center"/>
    </xf>
    <xf numFmtId="0" fontId="33" fillId="0" borderId="6" xfId="8" applyFont="1" applyBorder="1" applyAlignment="1">
      <alignment horizontal="center" vertical="center"/>
    </xf>
    <xf numFmtId="165" fontId="12" fillId="9" borderId="72" xfId="8" applyNumberFormat="1" applyFont="1" applyFill="1" applyBorder="1" applyAlignment="1">
      <alignment horizontal="center" vertical="center"/>
    </xf>
    <xf numFmtId="165" fontId="12" fillId="9" borderId="1" xfId="8" applyNumberFormat="1" applyFont="1" applyFill="1" applyBorder="1" applyAlignment="1">
      <alignment horizontal="center" vertical="center"/>
    </xf>
    <xf numFmtId="165" fontId="12" fillId="9" borderId="8" xfId="8" applyNumberFormat="1" applyFont="1" applyFill="1" applyBorder="1" applyAlignment="1">
      <alignment horizontal="center" vertical="center"/>
    </xf>
    <xf numFmtId="165" fontId="12" fillId="9" borderId="1" xfId="8" applyNumberFormat="1" applyFont="1" applyFill="1" applyBorder="1" applyAlignment="1">
      <alignment horizontal="center" vertical="center" wrapText="1"/>
    </xf>
    <xf numFmtId="165" fontId="12" fillId="9" borderId="7" xfId="8" applyNumberFormat="1" applyFont="1" applyFill="1" applyBorder="1" applyAlignment="1">
      <alignment horizontal="center" vertical="center" wrapText="1"/>
    </xf>
    <xf numFmtId="0" fontId="25" fillId="9" borderId="43" xfId="0" applyFont="1" applyFill="1" applyBorder="1" applyAlignment="1">
      <alignment horizontal="center" vertical="center"/>
    </xf>
    <xf numFmtId="0" fontId="25" fillId="9" borderId="1" xfId="0" applyFont="1" applyFill="1" applyBorder="1" applyAlignment="1">
      <alignment horizontal="center" vertical="center"/>
    </xf>
    <xf numFmtId="0" fontId="35" fillId="9" borderId="44" xfId="8" applyFont="1" applyFill="1" applyBorder="1" applyAlignment="1">
      <alignment horizontal="center" vertical="center"/>
    </xf>
    <xf numFmtId="0" fontId="35" fillId="9" borderId="16" xfId="8" applyFont="1" applyFill="1" applyBorder="1" applyAlignment="1">
      <alignment horizontal="center" vertical="center"/>
    </xf>
    <xf numFmtId="0" fontId="35" fillId="9" borderId="105" xfId="8" applyFont="1" applyFill="1" applyBorder="1" applyAlignment="1">
      <alignment horizontal="center" vertical="center"/>
    </xf>
    <xf numFmtId="0" fontId="35" fillId="9" borderId="103" xfId="8" applyFont="1" applyFill="1" applyBorder="1" applyAlignment="1">
      <alignment horizontal="center" vertical="center"/>
    </xf>
    <xf numFmtId="165" fontId="12" fillId="9" borderId="8" xfId="8" applyNumberFormat="1" applyFont="1" applyFill="1" applyBorder="1" applyAlignment="1">
      <alignment horizontal="center" vertical="top" wrapText="1"/>
    </xf>
    <xf numFmtId="0" fontId="38" fillId="7" borderId="63" xfId="70" applyFont="1" applyFill="1" applyBorder="1" applyAlignment="1">
      <alignment horizontal="center" vertical="center"/>
    </xf>
    <xf numFmtId="0" fontId="38" fillId="0" borderId="1" xfId="70" applyFont="1" applyAlignment="1">
      <alignment horizontal="center" vertical="center"/>
    </xf>
    <xf numFmtId="0" fontId="51" fillId="4" borderId="1" xfId="71" applyFont="1" applyFill="1" applyAlignment="1">
      <alignment horizontal="center" vertical="center"/>
    </xf>
    <xf numFmtId="0" fontId="52" fillId="4" borderId="1" xfId="71" applyFont="1" applyFill="1" applyAlignment="1">
      <alignment horizontal="center" vertical="center"/>
    </xf>
    <xf numFmtId="0" fontId="40" fillId="6" borderId="65" xfId="71" applyFont="1" applyFill="1" applyBorder="1" applyAlignment="1">
      <alignment horizontal="center" vertical="center"/>
    </xf>
    <xf numFmtId="0" fontId="40" fillId="6" borderId="2" xfId="71" applyFont="1" applyFill="1" applyBorder="1" applyAlignment="1">
      <alignment horizontal="center" vertical="center"/>
    </xf>
    <xf numFmtId="0" fontId="40" fillId="6" borderId="66" xfId="71" applyFont="1" applyFill="1" applyBorder="1" applyAlignment="1">
      <alignment horizontal="center" vertical="center"/>
    </xf>
    <xf numFmtId="0" fontId="40" fillId="6" borderId="69" xfId="71" applyFont="1" applyFill="1" applyBorder="1" applyAlignment="1">
      <alignment horizontal="center" vertical="center"/>
    </xf>
    <xf numFmtId="0" fontId="40" fillId="6" borderId="74" xfId="71" applyFont="1" applyFill="1" applyBorder="1" applyAlignment="1">
      <alignment horizontal="center" vertical="center"/>
    </xf>
    <xf numFmtId="0" fontId="40" fillId="6" borderId="70" xfId="71" applyFont="1" applyFill="1" applyBorder="1" applyAlignment="1">
      <alignment horizontal="center" vertical="center"/>
    </xf>
    <xf numFmtId="0" fontId="40" fillId="6" borderId="3" xfId="71" applyFont="1" applyFill="1" applyBorder="1" applyAlignment="1">
      <alignment horizontal="center" vertical="center"/>
    </xf>
    <xf numFmtId="0" fontId="40" fillId="6" borderId="71" xfId="71" applyFont="1" applyFill="1" applyBorder="1" applyAlignment="1">
      <alignment horizontal="center" vertical="center"/>
    </xf>
    <xf numFmtId="0" fontId="40" fillId="6" borderId="64" xfId="71" applyFont="1" applyFill="1" applyBorder="1" applyAlignment="1">
      <alignment horizontal="center" vertical="center"/>
    </xf>
    <xf numFmtId="0" fontId="40" fillId="6" borderId="68" xfId="71" applyFont="1" applyFill="1" applyBorder="1" applyAlignment="1">
      <alignment horizontal="center" vertical="center"/>
    </xf>
    <xf numFmtId="173" fontId="40" fillId="6" borderId="65" xfId="54" applyNumberFormat="1" applyFont="1" applyFill="1" applyBorder="1" applyAlignment="1">
      <alignment horizontal="center" vertical="center"/>
    </xf>
    <xf numFmtId="173" fontId="40" fillId="6" borderId="2" xfId="54" applyNumberFormat="1" applyFont="1" applyFill="1" applyBorder="1" applyAlignment="1">
      <alignment horizontal="center" vertical="center"/>
    </xf>
    <xf numFmtId="10" fontId="38" fillId="6" borderId="63" xfId="71" applyNumberFormat="1" applyFont="1" applyFill="1" applyBorder="1" applyAlignment="1">
      <alignment horizontal="center" vertical="center"/>
    </xf>
    <xf numFmtId="10" fontId="38" fillId="6" borderId="66" xfId="71" applyNumberFormat="1" applyFont="1" applyFill="1" applyBorder="1" applyAlignment="1">
      <alignment horizontal="center" vertical="center" wrapText="1"/>
    </xf>
    <xf numFmtId="10" fontId="38" fillId="6" borderId="70" xfId="71" applyNumberFormat="1" applyFont="1" applyFill="1" applyBorder="1" applyAlignment="1">
      <alignment horizontal="center" vertical="center" wrapText="1"/>
    </xf>
    <xf numFmtId="0" fontId="38" fillId="0" borderId="64" xfId="72" applyFont="1" applyBorder="1" applyAlignment="1">
      <alignment horizontal="center" vertical="center"/>
    </xf>
    <xf numFmtId="0" fontId="38" fillId="0" borderId="67" xfId="72" applyFont="1" applyBorder="1" applyAlignment="1">
      <alignment horizontal="center" vertical="center"/>
    </xf>
    <xf numFmtId="0" fontId="38" fillId="0" borderId="68" xfId="72" applyFont="1" applyBorder="1" applyAlignment="1">
      <alignment horizontal="center" vertical="center"/>
    </xf>
    <xf numFmtId="0" fontId="38" fillId="0" borderId="1" xfId="72" applyFont="1" applyAlignment="1">
      <alignment horizontal="center" vertical="center"/>
    </xf>
    <xf numFmtId="0" fontId="38" fillId="0" borderId="63" xfId="72" applyFont="1" applyBorder="1" applyAlignment="1">
      <alignment horizontal="center" vertical="center"/>
    </xf>
    <xf numFmtId="0" fontId="40" fillId="0" borderId="1" xfId="73" applyFont="1" applyAlignment="1">
      <alignment horizontal="center" vertical="center"/>
    </xf>
    <xf numFmtId="0" fontId="40" fillId="0" borderId="63" xfId="73" applyFont="1" applyBorder="1" applyAlignment="1">
      <alignment horizontal="center" vertical="center"/>
    </xf>
    <xf numFmtId="0" fontId="58" fillId="0" borderId="1" xfId="74" applyFont="1" applyAlignment="1">
      <alignment horizontal="center"/>
    </xf>
    <xf numFmtId="0" fontId="40" fillId="0" borderId="66" xfId="74" applyFont="1" applyBorder="1" applyAlignment="1">
      <alignment horizontal="center" vertical="center"/>
    </xf>
    <xf numFmtId="0" fontId="40" fillId="0" borderId="69" xfId="74" applyFont="1" applyBorder="1" applyAlignment="1">
      <alignment horizontal="center" vertical="center"/>
    </xf>
    <xf numFmtId="0" fontId="40" fillId="0" borderId="74" xfId="74" applyFont="1" applyBorder="1" applyAlignment="1">
      <alignment horizontal="center" vertical="center"/>
    </xf>
    <xf numFmtId="0" fontId="40" fillId="0" borderId="64" xfId="74" applyFont="1" applyBorder="1" applyAlignment="1">
      <alignment horizontal="center" vertical="center"/>
    </xf>
    <xf numFmtId="0" fontId="40" fillId="0" borderId="67" xfId="74" applyFont="1" applyBorder="1" applyAlignment="1">
      <alignment horizontal="center" vertical="center"/>
    </xf>
    <xf numFmtId="0" fontId="40" fillId="0" borderId="68" xfId="74" applyFont="1" applyBorder="1" applyAlignment="1">
      <alignment horizontal="center" vertical="center"/>
    </xf>
    <xf numFmtId="0" fontId="40" fillId="0" borderId="64" xfId="75" applyFont="1" applyBorder="1" applyAlignment="1">
      <alignment horizontal="center" vertical="center"/>
    </xf>
    <xf numFmtId="0" fontId="40" fillId="0" borderId="67" xfId="75" applyFont="1" applyBorder="1" applyAlignment="1">
      <alignment horizontal="center" vertical="center"/>
    </xf>
    <xf numFmtId="0" fontId="40" fillId="0" borderId="68" xfId="75" applyFont="1" applyBorder="1" applyAlignment="1">
      <alignment horizontal="center" vertical="center"/>
    </xf>
    <xf numFmtId="0" fontId="40" fillId="0" borderId="66" xfId="75" applyFont="1" applyBorder="1" applyAlignment="1">
      <alignment horizontal="center" vertical="center"/>
    </xf>
    <xf numFmtId="0" fontId="40" fillId="0" borderId="69" xfId="75" applyFont="1" applyBorder="1" applyAlignment="1">
      <alignment horizontal="center" vertical="center"/>
    </xf>
    <xf numFmtId="0" fontId="40" fillId="0" borderId="74" xfId="75" applyFont="1" applyBorder="1" applyAlignment="1">
      <alignment horizontal="center" vertical="center"/>
    </xf>
    <xf numFmtId="0" fontId="58" fillId="0" borderId="1" xfId="52" applyFont="1" applyAlignment="1">
      <alignment horizontal="center"/>
    </xf>
    <xf numFmtId="0" fontId="50" fillId="0" borderId="1" xfId="52" applyFont="1" applyAlignment="1">
      <alignment horizontal="center"/>
    </xf>
    <xf numFmtId="0" fontId="40" fillId="7" borderId="64" xfId="77" applyFont="1" applyFill="1" applyBorder="1" applyAlignment="1">
      <alignment horizontal="center" vertical="center"/>
    </xf>
    <xf numFmtId="0" fontId="40" fillId="7" borderId="67" xfId="77" applyFont="1" applyFill="1" applyBorder="1" applyAlignment="1">
      <alignment horizontal="center" vertical="center"/>
    </xf>
    <xf numFmtId="0" fontId="40" fillId="7" borderId="68" xfId="77" applyFont="1" applyFill="1" applyBorder="1" applyAlignment="1">
      <alignment horizontal="center" vertical="center"/>
    </xf>
    <xf numFmtId="0" fontId="62" fillId="0" borderId="1" xfId="77" applyFont="1" applyAlignment="1">
      <alignment horizontal="center"/>
    </xf>
    <xf numFmtId="0" fontId="40" fillId="7" borderId="70" xfId="77" applyFont="1" applyFill="1" applyBorder="1" applyAlignment="1">
      <alignment horizontal="center" vertical="center"/>
    </xf>
    <xf numFmtId="0" fontId="40" fillId="7" borderId="3" xfId="77" applyFont="1" applyFill="1" applyBorder="1" applyAlignment="1">
      <alignment horizontal="center" vertical="center"/>
    </xf>
    <xf numFmtId="0" fontId="40" fillId="7" borderId="71" xfId="77" applyFont="1" applyFill="1" applyBorder="1" applyAlignment="1">
      <alignment horizontal="center" vertical="center"/>
    </xf>
    <xf numFmtId="0" fontId="67" fillId="0" borderId="1" xfId="78" applyFont="1" applyAlignment="1" applyProtection="1">
      <alignment horizontal="center" vertical="center"/>
      <protection hidden="1"/>
    </xf>
    <xf numFmtId="0" fontId="68" fillId="0" borderId="65" xfId="78" applyFont="1" applyBorder="1" applyAlignment="1" applyProtection="1">
      <alignment horizontal="center" vertical="center" wrapText="1"/>
      <protection hidden="1"/>
    </xf>
    <xf numFmtId="0" fontId="68" fillId="0" borderId="52" xfId="78" applyFont="1" applyBorder="1" applyAlignment="1" applyProtection="1">
      <alignment horizontal="center" vertical="center" wrapText="1"/>
      <protection hidden="1"/>
    </xf>
    <xf numFmtId="0" fontId="70" fillId="0" borderId="66" xfId="78" applyFont="1" applyBorder="1" applyAlignment="1" applyProtection="1">
      <alignment horizontal="center" vertical="center" wrapText="1"/>
      <protection hidden="1"/>
    </xf>
    <xf numFmtId="0" fontId="70" fillId="0" borderId="69" xfId="78" applyFont="1" applyBorder="1" applyAlignment="1" applyProtection="1">
      <alignment horizontal="center" vertical="center" wrapText="1"/>
      <protection hidden="1"/>
    </xf>
    <xf numFmtId="0" fontId="70" fillId="0" borderId="19" xfId="78" applyFont="1" applyBorder="1" applyAlignment="1" applyProtection="1">
      <alignment horizontal="center" vertical="center" wrapText="1"/>
      <protection hidden="1"/>
    </xf>
    <xf numFmtId="0" fontId="70" fillId="0" borderId="1" xfId="78" applyFont="1" applyAlignment="1" applyProtection="1">
      <alignment horizontal="center" vertical="center" wrapText="1"/>
      <protection hidden="1"/>
    </xf>
    <xf numFmtId="0" fontId="70" fillId="0" borderId="70" xfId="78" applyFont="1" applyBorder="1" applyAlignment="1" applyProtection="1">
      <alignment horizontal="center" vertical="center" wrapText="1"/>
      <protection hidden="1"/>
    </xf>
    <xf numFmtId="0" fontId="70" fillId="0" borderId="3" xfId="78" applyFont="1" applyBorder="1" applyAlignment="1" applyProtection="1">
      <alignment horizontal="center" vertical="center" wrapText="1"/>
      <protection hidden="1"/>
    </xf>
    <xf numFmtId="0" fontId="70" fillId="0" borderId="65" xfId="78" applyFont="1" applyBorder="1" applyAlignment="1" applyProtection="1">
      <alignment horizontal="center" vertical="center" wrapText="1"/>
      <protection hidden="1"/>
    </xf>
    <xf numFmtId="0" fontId="70" fillId="0" borderId="52" xfId="78" applyFont="1" applyBorder="1" applyAlignment="1" applyProtection="1">
      <alignment horizontal="center" vertical="center" wrapText="1"/>
      <protection hidden="1"/>
    </xf>
    <xf numFmtId="0" fontId="70" fillId="0" borderId="2" xfId="78" applyFont="1" applyBorder="1" applyAlignment="1" applyProtection="1">
      <alignment horizontal="center" vertical="center" wrapText="1"/>
      <protection hidden="1"/>
    </xf>
    <xf numFmtId="173" fontId="68" fillId="0" borderId="65" xfId="79" applyNumberFormat="1" applyFont="1" applyFill="1" applyBorder="1" applyAlignment="1" applyProtection="1">
      <alignment horizontal="center" vertical="center" wrapText="1"/>
      <protection hidden="1"/>
    </xf>
    <xf numFmtId="173" fontId="68" fillId="0" borderId="52" xfId="79" applyNumberFormat="1" applyFont="1" applyFill="1" applyBorder="1" applyAlignment="1" applyProtection="1">
      <alignment horizontal="center" vertical="center" wrapText="1"/>
      <protection hidden="1"/>
    </xf>
    <xf numFmtId="173" fontId="68" fillId="0" borderId="2" xfId="79" applyNumberFormat="1" applyFont="1" applyFill="1" applyBorder="1" applyAlignment="1" applyProtection="1">
      <alignment horizontal="center" vertical="center" wrapText="1"/>
      <protection hidden="1"/>
    </xf>
    <xf numFmtId="165" fontId="68" fillId="0" borderId="65" xfId="80" applyFont="1" applyFill="1" applyBorder="1" applyAlignment="1" applyProtection="1">
      <alignment horizontal="center" vertical="center" wrapText="1"/>
      <protection hidden="1"/>
    </xf>
    <xf numFmtId="165" fontId="68" fillId="0" borderId="52" xfId="80" applyFont="1" applyFill="1" applyBorder="1" applyAlignment="1" applyProtection="1">
      <alignment horizontal="center" vertical="center" wrapText="1"/>
      <protection hidden="1"/>
    </xf>
    <xf numFmtId="165" fontId="68" fillId="0" borderId="2" xfId="80" applyFont="1" applyFill="1" applyBorder="1" applyAlignment="1" applyProtection="1">
      <alignment horizontal="center" vertical="center" wrapText="1"/>
      <protection hidden="1"/>
    </xf>
    <xf numFmtId="0" fontId="32" fillId="0" borderId="1" xfId="78" applyFont="1" applyAlignment="1" applyProtection="1">
      <alignment horizontal="center" vertical="center" wrapText="1"/>
      <protection hidden="1"/>
    </xf>
    <xf numFmtId="0" fontId="32" fillId="0" borderId="64" xfId="78" applyFont="1" applyBorder="1" applyAlignment="1" applyProtection="1">
      <alignment horizontal="center" vertical="center"/>
      <protection hidden="1"/>
    </xf>
    <xf numFmtId="0" fontId="32" fillId="0" borderId="67" xfId="78" applyFont="1" applyBorder="1" applyAlignment="1" applyProtection="1">
      <alignment horizontal="center" vertical="center"/>
      <protection hidden="1"/>
    </xf>
    <xf numFmtId="0" fontId="70" fillId="0" borderId="66" xfId="78" applyFont="1" applyBorder="1" applyAlignment="1" applyProtection="1">
      <alignment horizontal="center" vertical="center"/>
      <protection hidden="1"/>
    </xf>
    <xf numFmtId="0" fontId="70" fillId="0" borderId="69" xfId="78" applyFont="1" applyBorder="1" applyAlignment="1" applyProtection="1">
      <alignment horizontal="center" vertical="center"/>
      <protection hidden="1"/>
    </xf>
    <xf numFmtId="0" fontId="32" fillId="0" borderId="24" xfId="78" applyFont="1" applyBorder="1" applyAlignment="1" applyProtection="1">
      <alignment horizontal="left" vertical="top" wrapText="1"/>
      <protection hidden="1"/>
    </xf>
    <xf numFmtId="0" fontId="32" fillId="0" borderId="25" xfId="78" applyFont="1" applyBorder="1" applyAlignment="1" applyProtection="1">
      <alignment horizontal="left" vertical="top" wrapText="1"/>
      <protection hidden="1"/>
    </xf>
    <xf numFmtId="0" fontId="32" fillId="0" borderId="34" xfId="78" applyFont="1" applyBorder="1" applyAlignment="1" applyProtection="1">
      <alignment horizontal="left" vertical="top" wrapText="1"/>
      <protection hidden="1"/>
    </xf>
    <xf numFmtId="0" fontId="32" fillId="0" borderId="24" xfId="84" applyFont="1" applyBorder="1" applyAlignment="1" applyProtection="1">
      <alignment horizontal="left" vertical="top" wrapText="1"/>
      <protection hidden="1"/>
    </xf>
    <xf numFmtId="0" fontId="32" fillId="0" borderId="25" xfId="84" applyFont="1" applyBorder="1" applyAlignment="1" applyProtection="1">
      <alignment horizontal="left" vertical="top" wrapText="1"/>
      <protection hidden="1"/>
    </xf>
    <xf numFmtId="0" fontId="32" fillId="0" borderId="34" xfId="84" applyFont="1" applyBorder="1" applyAlignment="1" applyProtection="1">
      <alignment horizontal="left" vertical="top" wrapText="1"/>
      <protection hidden="1"/>
    </xf>
    <xf numFmtId="164" fontId="73" fillId="0" borderId="24" xfId="87" applyNumberFormat="1" applyFont="1" applyFill="1" applyBorder="1" applyAlignment="1">
      <alignment horizontal="left"/>
    </xf>
    <xf numFmtId="164" fontId="73" fillId="0" borderId="25" xfId="87" applyNumberFormat="1" applyFont="1" applyFill="1" applyBorder="1" applyAlignment="1">
      <alignment horizontal="left"/>
    </xf>
    <xf numFmtId="164" fontId="73" fillId="0" borderId="34" xfId="87" applyNumberFormat="1" applyFont="1" applyFill="1" applyBorder="1" applyAlignment="1">
      <alignment horizontal="left"/>
    </xf>
    <xf numFmtId="0" fontId="75" fillId="0" borderId="1" xfId="88" applyFont="1" applyAlignment="1" applyProtection="1">
      <alignment horizontal="center"/>
      <protection hidden="1"/>
    </xf>
    <xf numFmtId="0" fontId="80" fillId="0" borderId="1" xfId="92" applyFont="1" applyAlignment="1">
      <alignment horizontal="center" vertical="center"/>
    </xf>
  </cellXfs>
  <cellStyles count="97">
    <cellStyle name="Comma" xfId="1" builtinId="3"/>
    <cellStyle name="Comma [0] 10" xfId="11"/>
    <cellStyle name="Comma [0] 10 2" xfId="22"/>
    <cellStyle name="Comma [0] 10 3" xfId="54"/>
    <cellStyle name="Comma [0] 2" xfId="15"/>
    <cellStyle name="Comma [0] 2 2" xfId="21"/>
    <cellStyle name="Comma [0] 2 2 2" xfId="61"/>
    <cellStyle name="Comma [0] 2 2 8" xfId="79"/>
    <cellStyle name="Comma [0] 2 2 8 2 2" xfId="83"/>
    <cellStyle name="Comma [0] 20" xfId="31"/>
    <cellStyle name="Comma [0] 21 3 4" xfId="85"/>
    <cellStyle name="Comma [0] 21 3 4 2" xfId="95"/>
    <cellStyle name="Comma [0] 22" xfId="24"/>
    <cellStyle name="Comma [0] 22 2 2 3" xfId="87"/>
    <cellStyle name="Comma [0] 3" xfId="18"/>
    <cellStyle name="Comma [0] 3 2" xfId="42"/>
    <cellStyle name="Comma [0] 4" xfId="38"/>
    <cellStyle name="Comma [0] 5" xfId="45"/>
    <cellStyle name="Comma 10" xfId="26"/>
    <cellStyle name="Comma 10 2" xfId="55"/>
    <cellStyle name="Comma 10 3 3" xfId="89"/>
    <cellStyle name="Comma 2" xfId="7"/>
    <cellStyle name="Comma 2 2" xfId="17"/>
    <cellStyle name="Comma 2 2 10 3" xfId="81"/>
    <cellStyle name="Comma 2 2 2" xfId="40"/>
    <cellStyle name="Comma 2 20" xfId="66"/>
    <cellStyle name="Comma 3" xfId="3"/>
    <cellStyle name="Comma 3 2" xfId="37"/>
    <cellStyle name="Comma 4" xfId="27"/>
    <cellStyle name="Comma 5" xfId="33"/>
    <cellStyle name="Comma 6" xfId="80"/>
    <cellStyle name="Comma 7" xfId="94"/>
    <cellStyle name="Comma 71" xfId="28"/>
    <cellStyle name="Comma 71 3" xfId="90"/>
    <cellStyle name="Comma 71 3 2" xfId="96"/>
    <cellStyle name="Comma 73 2" xfId="82"/>
    <cellStyle name="Currency [0] 2" xfId="16"/>
    <cellStyle name="Currency [0] 2 2" xfId="68"/>
    <cellStyle name="Hyperlink 2" xfId="50"/>
    <cellStyle name="Normal" xfId="0" builtinId="0"/>
    <cellStyle name="Normal - Style1 2" xfId="52"/>
    <cellStyle name="Normal 10" xfId="44"/>
    <cellStyle name="Normal 11" xfId="46"/>
    <cellStyle name="Normal 11 2" xfId="56"/>
    <cellStyle name="Normal 12" xfId="36"/>
    <cellStyle name="Normal 13" xfId="48"/>
    <cellStyle name="Normal 14" xfId="53"/>
    <cellStyle name="Normal 15" xfId="35"/>
    <cellStyle name="Normal 16" xfId="58"/>
    <cellStyle name="Normal 17" xfId="59"/>
    <cellStyle name="Normal 18" xfId="60"/>
    <cellStyle name="Normal 19" xfId="65"/>
    <cellStyle name="Normal 2" xfId="2"/>
    <cellStyle name="Normal 2 10 2" xfId="78"/>
    <cellStyle name="Normal 2 12" xfId="57"/>
    <cellStyle name="Normal 2 12 2" xfId="41"/>
    <cellStyle name="Normal 2 2" xfId="5"/>
    <cellStyle name="Normal 2 2 11" xfId="84"/>
    <cellStyle name="Normal 2 2 2" xfId="20"/>
    <cellStyle name="Normal 2 2 2 2" xfId="39"/>
    <cellStyle name="Normal 2 20 2" xfId="63"/>
    <cellStyle name="Normal 2 3" xfId="8"/>
    <cellStyle name="Normal 2 4" xfId="13"/>
    <cellStyle name="Normal 2 5" xfId="14"/>
    <cellStyle name="Normal 2 6" xfId="49"/>
    <cellStyle name="Normal 20" xfId="67"/>
    <cellStyle name="Normal 21" xfId="69"/>
    <cellStyle name="Normal 22" xfId="70"/>
    <cellStyle name="Normal 23" xfId="71"/>
    <cellStyle name="Normal 23 2" xfId="30"/>
    <cellStyle name="Normal 23 2 2" xfId="91"/>
    <cellStyle name="Normal 24" xfId="72"/>
    <cellStyle name="Normal 25" xfId="73"/>
    <cellStyle name="Normal 26" xfId="74"/>
    <cellStyle name="Normal 27" xfId="75"/>
    <cellStyle name="Normal 28" xfId="76"/>
    <cellStyle name="Normal 29" xfId="77"/>
    <cellStyle name="Normal 3" xfId="6"/>
    <cellStyle name="Normal 3 2" xfId="43"/>
    <cellStyle name="Normal 3 4 3 2" xfId="64"/>
    <cellStyle name="Normal 30" xfId="92"/>
    <cellStyle name="Normal 4" xfId="25"/>
    <cellStyle name="Normal 5" xfId="10"/>
    <cellStyle name="Normal 5 8" xfId="88"/>
    <cellStyle name="Normal 5 8 2" xfId="93"/>
    <cellStyle name="Normal 56" xfId="29"/>
    <cellStyle name="Normal 6" xfId="12"/>
    <cellStyle name="Normal 7" xfId="32"/>
    <cellStyle name="Normal 8" xfId="34"/>
    <cellStyle name="Normal 9" xfId="9"/>
    <cellStyle name="Normal 9 2" xfId="47"/>
    <cellStyle name="Normal_RAB  " xfId="4"/>
    <cellStyle name="Percent 2" xfId="19"/>
    <cellStyle name="Percent 2 2" xfId="23"/>
    <cellStyle name="Percent 2 2 2" xfId="62"/>
    <cellStyle name="Percent 3" xfId="51"/>
    <cellStyle name="Percent 3 2" xfId="86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FFFFFF"/>
      <rgbColor rgb="FFAAAAAA"/>
      <rgbColor rgb="FFFF0000"/>
      <rgbColor rgb="FFB6DDE8"/>
      <rgbColor rgb="FF00B050"/>
      <rgbColor rgb="FFFBD4B4"/>
      <rgbColor rgb="FF92D050"/>
      <rgbColor rgb="FFFFFF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99.xml"/><Relationship Id="rId299" Type="http://schemas.openxmlformats.org/officeDocument/2006/relationships/externalLink" Target="externalLinks/externalLink281.xml"/><Relationship Id="rId303" Type="http://schemas.openxmlformats.org/officeDocument/2006/relationships/externalLink" Target="externalLinks/externalLink285.xml"/><Relationship Id="rId21" Type="http://schemas.openxmlformats.org/officeDocument/2006/relationships/externalLink" Target="externalLinks/externalLink3.xml"/><Relationship Id="rId42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45.xml"/><Relationship Id="rId84" Type="http://schemas.openxmlformats.org/officeDocument/2006/relationships/externalLink" Target="externalLinks/externalLink66.xml"/><Relationship Id="rId138" Type="http://schemas.openxmlformats.org/officeDocument/2006/relationships/externalLink" Target="externalLinks/externalLink120.xml"/><Relationship Id="rId159" Type="http://schemas.openxmlformats.org/officeDocument/2006/relationships/externalLink" Target="externalLinks/externalLink141.xml"/><Relationship Id="rId170" Type="http://schemas.openxmlformats.org/officeDocument/2006/relationships/externalLink" Target="externalLinks/externalLink152.xml"/><Relationship Id="rId191" Type="http://schemas.openxmlformats.org/officeDocument/2006/relationships/externalLink" Target="externalLinks/externalLink173.xml"/><Relationship Id="rId205" Type="http://schemas.openxmlformats.org/officeDocument/2006/relationships/externalLink" Target="externalLinks/externalLink187.xml"/><Relationship Id="rId226" Type="http://schemas.openxmlformats.org/officeDocument/2006/relationships/externalLink" Target="externalLinks/externalLink208.xml"/><Relationship Id="rId247" Type="http://schemas.openxmlformats.org/officeDocument/2006/relationships/externalLink" Target="externalLinks/externalLink229.xml"/><Relationship Id="rId107" Type="http://schemas.openxmlformats.org/officeDocument/2006/relationships/externalLink" Target="externalLinks/externalLink89.xml"/><Relationship Id="rId268" Type="http://schemas.openxmlformats.org/officeDocument/2006/relationships/externalLink" Target="externalLinks/externalLink250.xml"/><Relationship Id="rId289" Type="http://schemas.openxmlformats.org/officeDocument/2006/relationships/externalLink" Target="externalLinks/externalLink271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35.xml"/><Relationship Id="rId74" Type="http://schemas.openxmlformats.org/officeDocument/2006/relationships/externalLink" Target="externalLinks/externalLink56.xml"/><Relationship Id="rId128" Type="http://schemas.openxmlformats.org/officeDocument/2006/relationships/externalLink" Target="externalLinks/externalLink110.xml"/><Relationship Id="rId149" Type="http://schemas.openxmlformats.org/officeDocument/2006/relationships/externalLink" Target="externalLinks/externalLink131.xml"/><Relationship Id="rId314" Type="http://schemas.openxmlformats.org/officeDocument/2006/relationships/externalLink" Target="externalLinks/externalLink296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77.xml"/><Relationship Id="rId160" Type="http://schemas.openxmlformats.org/officeDocument/2006/relationships/externalLink" Target="externalLinks/externalLink142.xml"/><Relationship Id="rId181" Type="http://schemas.openxmlformats.org/officeDocument/2006/relationships/externalLink" Target="externalLinks/externalLink163.xml"/><Relationship Id="rId216" Type="http://schemas.openxmlformats.org/officeDocument/2006/relationships/externalLink" Target="externalLinks/externalLink198.xml"/><Relationship Id="rId237" Type="http://schemas.openxmlformats.org/officeDocument/2006/relationships/externalLink" Target="externalLinks/externalLink219.xml"/><Relationship Id="rId258" Type="http://schemas.openxmlformats.org/officeDocument/2006/relationships/externalLink" Target="externalLinks/externalLink240.xml"/><Relationship Id="rId279" Type="http://schemas.openxmlformats.org/officeDocument/2006/relationships/externalLink" Target="externalLinks/externalLink261.xml"/><Relationship Id="rId22" Type="http://schemas.openxmlformats.org/officeDocument/2006/relationships/externalLink" Target="externalLinks/externalLink4.xml"/><Relationship Id="rId43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46.xml"/><Relationship Id="rId118" Type="http://schemas.openxmlformats.org/officeDocument/2006/relationships/externalLink" Target="externalLinks/externalLink100.xml"/><Relationship Id="rId139" Type="http://schemas.openxmlformats.org/officeDocument/2006/relationships/externalLink" Target="externalLinks/externalLink121.xml"/><Relationship Id="rId290" Type="http://schemas.openxmlformats.org/officeDocument/2006/relationships/externalLink" Target="externalLinks/externalLink272.xml"/><Relationship Id="rId304" Type="http://schemas.openxmlformats.org/officeDocument/2006/relationships/externalLink" Target="externalLinks/externalLink286.xml"/><Relationship Id="rId85" Type="http://schemas.openxmlformats.org/officeDocument/2006/relationships/externalLink" Target="externalLinks/externalLink67.xml"/><Relationship Id="rId150" Type="http://schemas.openxmlformats.org/officeDocument/2006/relationships/externalLink" Target="externalLinks/externalLink132.xml"/><Relationship Id="rId171" Type="http://schemas.openxmlformats.org/officeDocument/2006/relationships/externalLink" Target="externalLinks/externalLink153.xml"/><Relationship Id="rId192" Type="http://schemas.openxmlformats.org/officeDocument/2006/relationships/externalLink" Target="externalLinks/externalLink174.xml"/><Relationship Id="rId206" Type="http://schemas.openxmlformats.org/officeDocument/2006/relationships/externalLink" Target="externalLinks/externalLink188.xml"/><Relationship Id="rId227" Type="http://schemas.openxmlformats.org/officeDocument/2006/relationships/externalLink" Target="externalLinks/externalLink209.xml"/><Relationship Id="rId248" Type="http://schemas.openxmlformats.org/officeDocument/2006/relationships/externalLink" Target="externalLinks/externalLink230.xml"/><Relationship Id="rId269" Type="http://schemas.openxmlformats.org/officeDocument/2006/relationships/externalLink" Target="externalLinks/externalLink251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5.xml"/><Relationship Id="rId108" Type="http://schemas.openxmlformats.org/officeDocument/2006/relationships/externalLink" Target="externalLinks/externalLink90.xml"/><Relationship Id="rId129" Type="http://schemas.openxmlformats.org/officeDocument/2006/relationships/externalLink" Target="externalLinks/externalLink111.xml"/><Relationship Id="rId280" Type="http://schemas.openxmlformats.org/officeDocument/2006/relationships/externalLink" Target="externalLinks/externalLink262.xml"/><Relationship Id="rId315" Type="http://schemas.openxmlformats.org/officeDocument/2006/relationships/externalLink" Target="externalLinks/externalLink297.xml"/><Relationship Id="rId54" Type="http://schemas.openxmlformats.org/officeDocument/2006/relationships/externalLink" Target="externalLinks/externalLink36.xml"/><Relationship Id="rId75" Type="http://schemas.openxmlformats.org/officeDocument/2006/relationships/externalLink" Target="externalLinks/externalLink57.xml"/><Relationship Id="rId96" Type="http://schemas.openxmlformats.org/officeDocument/2006/relationships/externalLink" Target="externalLinks/externalLink78.xml"/><Relationship Id="rId140" Type="http://schemas.openxmlformats.org/officeDocument/2006/relationships/externalLink" Target="externalLinks/externalLink122.xml"/><Relationship Id="rId161" Type="http://schemas.openxmlformats.org/officeDocument/2006/relationships/externalLink" Target="externalLinks/externalLink143.xml"/><Relationship Id="rId182" Type="http://schemas.openxmlformats.org/officeDocument/2006/relationships/externalLink" Target="externalLinks/externalLink164.xml"/><Relationship Id="rId217" Type="http://schemas.openxmlformats.org/officeDocument/2006/relationships/externalLink" Target="externalLinks/externalLink199.xml"/><Relationship Id="rId6" Type="http://schemas.openxmlformats.org/officeDocument/2006/relationships/worksheet" Target="worksheets/sheet6.xml"/><Relationship Id="rId238" Type="http://schemas.openxmlformats.org/officeDocument/2006/relationships/externalLink" Target="externalLinks/externalLink220.xml"/><Relationship Id="rId259" Type="http://schemas.openxmlformats.org/officeDocument/2006/relationships/externalLink" Target="externalLinks/externalLink241.xml"/><Relationship Id="rId23" Type="http://schemas.openxmlformats.org/officeDocument/2006/relationships/externalLink" Target="externalLinks/externalLink5.xml"/><Relationship Id="rId119" Type="http://schemas.openxmlformats.org/officeDocument/2006/relationships/externalLink" Target="externalLinks/externalLink101.xml"/><Relationship Id="rId270" Type="http://schemas.openxmlformats.org/officeDocument/2006/relationships/externalLink" Target="externalLinks/externalLink252.xml"/><Relationship Id="rId291" Type="http://schemas.openxmlformats.org/officeDocument/2006/relationships/externalLink" Target="externalLinks/externalLink273.xml"/><Relationship Id="rId305" Type="http://schemas.openxmlformats.org/officeDocument/2006/relationships/externalLink" Target="externalLinks/externalLink287.xml"/><Relationship Id="rId44" Type="http://schemas.openxmlformats.org/officeDocument/2006/relationships/externalLink" Target="externalLinks/externalLink26.xml"/><Relationship Id="rId65" Type="http://schemas.openxmlformats.org/officeDocument/2006/relationships/externalLink" Target="externalLinks/externalLink47.xml"/><Relationship Id="rId86" Type="http://schemas.openxmlformats.org/officeDocument/2006/relationships/externalLink" Target="externalLinks/externalLink68.xml"/><Relationship Id="rId130" Type="http://schemas.openxmlformats.org/officeDocument/2006/relationships/externalLink" Target="externalLinks/externalLink112.xml"/><Relationship Id="rId151" Type="http://schemas.openxmlformats.org/officeDocument/2006/relationships/externalLink" Target="externalLinks/externalLink133.xml"/><Relationship Id="rId172" Type="http://schemas.openxmlformats.org/officeDocument/2006/relationships/externalLink" Target="externalLinks/externalLink154.xml"/><Relationship Id="rId193" Type="http://schemas.openxmlformats.org/officeDocument/2006/relationships/externalLink" Target="externalLinks/externalLink175.xml"/><Relationship Id="rId207" Type="http://schemas.openxmlformats.org/officeDocument/2006/relationships/externalLink" Target="externalLinks/externalLink189.xml"/><Relationship Id="rId228" Type="http://schemas.openxmlformats.org/officeDocument/2006/relationships/externalLink" Target="externalLinks/externalLink210.xml"/><Relationship Id="rId249" Type="http://schemas.openxmlformats.org/officeDocument/2006/relationships/externalLink" Target="externalLinks/externalLink231.xml"/><Relationship Id="rId13" Type="http://schemas.openxmlformats.org/officeDocument/2006/relationships/worksheet" Target="worksheets/sheet13.xml"/><Relationship Id="rId109" Type="http://schemas.openxmlformats.org/officeDocument/2006/relationships/externalLink" Target="externalLinks/externalLink91.xml"/><Relationship Id="rId260" Type="http://schemas.openxmlformats.org/officeDocument/2006/relationships/externalLink" Target="externalLinks/externalLink242.xml"/><Relationship Id="rId281" Type="http://schemas.openxmlformats.org/officeDocument/2006/relationships/externalLink" Target="externalLinks/externalLink263.xml"/><Relationship Id="rId316" Type="http://schemas.openxmlformats.org/officeDocument/2006/relationships/externalLink" Target="externalLinks/externalLink298.xml"/><Relationship Id="rId34" Type="http://schemas.openxmlformats.org/officeDocument/2006/relationships/externalLink" Target="externalLinks/externalLink16.xml"/><Relationship Id="rId55" Type="http://schemas.openxmlformats.org/officeDocument/2006/relationships/externalLink" Target="externalLinks/externalLink37.xml"/><Relationship Id="rId76" Type="http://schemas.openxmlformats.org/officeDocument/2006/relationships/externalLink" Target="externalLinks/externalLink58.xml"/><Relationship Id="rId97" Type="http://schemas.openxmlformats.org/officeDocument/2006/relationships/externalLink" Target="externalLinks/externalLink79.xml"/><Relationship Id="rId120" Type="http://schemas.openxmlformats.org/officeDocument/2006/relationships/externalLink" Target="externalLinks/externalLink102.xml"/><Relationship Id="rId141" Type="http://schemas.openxmlformats.org/officeDocument/2006/relationships/externalLink" Target="externalLinks/externalLink123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44.xml"/><Relationship Id="rId183" Type="http://schemas.openxmlformats.org/officeDocument/2006/relationships/externalLink" Target="externalLinks/externalLink165.xml"/><Relationship Id="rId218" Type="http://schemas.openxmlformats.org/officeDocument/2006/relationships/externalLink" Target="externalLinks/externalLink200.xml"/><Relationship Id="rId239" Type="http://schemas.openxmlformats.org/officeDocument/2006/relationships/externalLink" Target="externalLinks/externalLink221.xml"/><Relationship Id="rId250" Type="http://schemas.openxmlformats.org/officeDocument/2006/relationships/externalLink" Target="externalLinks/externalLink232.xml"/><Relationship Id="rId271" Type="http://schemas.openxmlformats.org/officeDocument/2006/relationships/externalLink" Target="externalLinks/externalLink253.xml"/><Relationship Id="rId292" Type="http://schemas.openxmlformats.org/officeDocument/2006/relationships/externalLink" Target="externalLinks/externalLink274.xml"/><Relationship Id="rId306" Type="http://schemas.openxmlformats.org/officeDocument/2006/relationships/externalLink" Target="externalLinks/externalLink288.xml"/><Relationship Id="rId24" Type="http://schemas.openxmlformats.org/officeDocument/2006/relationships/externalLink" Target="externalLinks/externalLink6.xml"/><Relationship Id="rId45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48.xml"/><Relationship Id="rId87" Type="http://schemas.openxmlformats.org/officeDocument/2006/relationships/externalLink" Target="externalLinks/externalLink69.xml"/><Relationship Id="rId110" Type="http://schemas.openxmlformats.org/officeDocument/2006/relationships/externalLink" Target="externalLinks/externalLink92.xml"/><Relationship Id="rId131" Type="http://schemas.openxmlformats.org/officeDocument/2006/relationships/externalLink" Target="externalLinks/externalLink113.xml"/><Relationship Id="rId152" Type="http://schemas.openxmlformats.org/officeDocument/2006/relationships/externalLink" Target="externalLinks/externalLink134.xml"/><Relationship Id="rId173" Type="http://schemas.openxmlformats.org/officeDocument/2006/relationships/externalLink" Target="externalLinks/externalLink155.xml"/><Relationship Id="rId194" Type="http://schemas.openxmlformats.org/officeDocument/2006/relationships/externalLink" Target="externalLinks/externalLink176.xml"/><Relationship Id="rId208" Type="http://schemas.openxmlformats.org/officeDocument/2006/relationships/externalLink" Target="externalLinks/externalLink190.xml"/><Relationship Id="rId229" Type="http://schemas.openxmlformats.org/officeDocument/2006/relationships/externalLink" Target="externalLinks/externalLink211.xml"/><Relationship Id="rId19" Type="http://schemas.openxmlformats.org/officeDocument/2006/relationships/externalLink" Target="externalLinks/externalLink1.xml"/><Relationship Id="rId224" Type="http://schemas.openxmlformats.org/officeDocument/2006/relationships/externalLink" Target="externalLinks/externalLink206.xml"/><Relationship Id="rId240" Type="http://schemas.openxmlformats.org/officeDocument/2006/relationships/externalLink" Target="externalLinks/externalLink222.xml"/><Relationship Id="rId245" Type="http://schemas.openxmlformats.org/officeDocument/2006/relationships/externalLink" Target="externalLinks/externalLink227.xml"/><Relationship Id="rId261" Type="http://schemas.openxmlformats.org/officeDocument/2006/relationships/externalLink" Target="externalLinks/externalLink243.xml"/><Relationship Id="rId266" Type="http://schemas.openxmlformats.org/officeDocument/2006/relationships/externalLink" Target="externalLinks/externalLink248.xml"/><Relationship Id="rId287" Type="http://schemas.openxmlformats.org/officeDocument/2006/relationships/externalLink" Target="externalLinks/externalLink26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38.xml"/><Relationship Id="rId77" Type="http://schemas.openxmlformats.org/officeDocument/2006/relationships/externalLink" Target="externalLinks/externalLink59.xml"/><Relationship Id="rId100" Type="http://schemas.openxmlformats.org/officeDocument/2006/relationships/externalLink" Target="externalLinks/externalLink82.xml"/><Relationship Id="rId105" Type="http://schemas.openxmlformats.org/officeDocument/2006/relationships/externalLink" Target="externalLinks/externalLink87.xml"/><Relationship Id="rId126" Type="http://schemas.openxmlformats.org/officeDocument/2006/relationships/externalLink" Target="externalLinks/externalLink108.xml"/><Relationship Id="rId147" Type="http://schemas.openxmlformats.org/officeDocument/2006/relationships/externalLink" Target="externalLinks/externalLink129.xml"/><Relationship Id="rId168" Type="http://schemas.openxmlformats.org/officeDocument/2006/relationships/externalLink" Target="externalLinks/externalLink150.xml"/><Relationship Id="rId282" Type="http://schemas.openxmlformats.org/officeDocument/2006/relationships/externalLink" Target="externalLinks/externalLink264.xml"/><Relationship Id="rId312" Type="http://schemas.openxmlformats.org/officeDocument/2006/relationships/externalLink" Target="externalLinks/externalLink294.xml"/><Relationship Id="rId317" Type="http://schemas.openxmlformats.org/officeDocument/2006/relationships/externalLink" Target="externalLinks/externalLink29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3.xml"/><Relationship Id="rId72" Type="http://schemas.openxmlformats.org/officeDocument/2006/relationships/externalLink" Target="externalLinks/externalLink54.xml"/><Relationship Id="rId93" Type="http://schemas.openxmlformats.org/officeDocument/2006/relationships/externalLink" Target="externalLinks/externalLink75.xml"/><Relationship Id="rId98" Type="http://schemas.openxmlformats.org/officeDocument/2006/relationships/externalLink" Target="externalLinks/externalLink80.xml"/><Relationship Id="rId121" Type="http://schemas.openxmlformats.org/officeDocument/2006/relationships/externalLink" Target="externalLinks/externalLink103.xml"/><Relationship Id="rId142" Type="http://schemas.openxmlformats.org/officeDocument/2006/relationships/externalLink" Target="externalLinks/externalLink124.xml"/><Relationship Id="rId163" Type="http://schemas.openxmlformats.org/officeDocument/2006/relationships/externalLink" Target="externalLinks/externalLink145.xml"/><Relationship Id="rId184" Type="http://schemas.openxmlformats.org/officeDocument/2006/relationships/externalLink" Target="externalLinks/externalLink166.xml"/><Relationship Id="rId189" Type="http://schemas.openxmlformats.org/officeDocument/2006/relationships/externalLink" Target="externalLinks/externalLink171.xml"/><Relationship Id="rId219" Type="http://schemas.openxmlformats.org/officeDocument/2006/relationships/externalLink" Target="externalLinks/externalLink201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196.xml"/><Relationship Id="rId230" Type="http://schemas.openxmlformats.org/officeDocument/2006/relationships/externalLink" Target="externalLinks/externalLink212.xml"/><Relationship Id="rId235" Type="http://schemas.openxmlformats.org/officeDocument/2006/relationships/externalLink" Target="externalLinks/externalLink217.xml"/><Relationship Id="rId251" Type="http://schemas.openxmlformats.org/officeDocument/2006/relationships/externalLink" Target="externalLinks/externalLink233.xml"/><Relationship Id="rId256" Type="http://schemas.openxmlformats.org/officeDocument/2006/relationships/externalLink" Target="externalLinks/externalLink238.xml"/><Relationship Id="rId277" Type="http://schemas.openxmlformats.org/officeDocument/2006/relationships/externalLink" Target="externalLinks/externalLink259.xml"/><Relationship Id="rId298" Type="http://schemas.openxmlformats.org/officeDocument/2006/relationships/externalLink" Target="externalLinks/externalLink280.xml"/><Relationship Id="rId25" Type="http://schemas.openxmlformats.org/officeDocument/2006/relationships/externalLink" Target="externalLinks/externalLink7.xml"/><Relationship Id="rId46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49.xml"/><Relationship Id="rId116" Type="http://schemas.openxmlformats.org/officeDocument/2006/relationships/externalLink" Target="externalLinks/externalLink98.xml"/><Relationship Id="rId137" Type="http://schemas.openxmlformats.org/officeDocument/2006/relationships/externalLink" Target="externalLinks/externalLink119.xml"/><Relationship Id="rId158" Type="http://schemas.openxmlformats.org/officeDocument/2006/relationships/externalLink" Target="externalLinks/externalLink140.xml"/><Relationship Id="rId272" Type="http://schemas.openxmlformats.org/officeDocument/2006/relationships/externalLink" Target="externalLinks/externalLink254.xml"/><Relationship Id="rId293" Type="http://schemas.openxmlformats.org/officeDocument/2006/relationships/externalLink" Target="externalLinks/externalLink275.xml"/><Relationship Id="rId302" Type="http://schemas.openxmlformats.org/officeDocument/2006/relationships/externalLink" Target="externalLinks/externalLink284.xml"/><Relationship Id="rId307" Type="http://schemas.openxmlformats.org/officeDocument/2006/relationships/externalLink" Target="externalLinks/externalLink289.xml"/><Relationship Id="rId20" Type="http://schemas.openxmlformats.org/officeDocument/2006/relationships/externalLink" Target="externalLinks/externalLink2.xml"/><Relationship Id="rId41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44.xml"/><Relationship Id="rId83" Type="http://schemas.openxmlformats.org/officeDocument/2006/relationships/externalLink" Target="externalLinks/externalLink65.xml"/><Relationship Id="rId88" Type="http://schemas.openxmlformats.org/officeDocument/2006/relationships/externalLink" Target="externalLinks/externalLink70.xml"/><Relationship Id="rId111" Type="http://schemas.openxmlformats.org/officeDocument/2006/relationships/externalLink" Target="externalLinks/externalLink93.xml"/><Relationship Id="rId132" Type="http://schemas.openxmlformats.org/officeDocument/2006/relationships/externalLink" Target="externalLinks/externalLink114.xml"/><Relationship Id="rId153" Type="http://schemas.openxmlformats.org/officeDocument/2006/relationships/externalLink" Target="externalLinks/externalLink135.xml"/><Relationship Id="rId174" Type="http://schemas.openxmlformats.org/officeDocument/2006/relationships/externalLink" Target="externalLinks/externalLink156.xml"/><Relationship Id="rId179" Type="http://schemas.openxmlformats.org/officeDocument/2006/relationships/externalLink" Target="externalLinks/externalLink161.xml"/><Relationship Id="rId195" Type="http://schemas.openxmlformats.org/officeDocument/2006/relationships/externalLink" Target="externalLinks/externalLink177.xml"/><Relationship Id="rId209" Type="http://schemas.openxmlformats.org/officeDocument/2006/relationships/externalLink" Target="externalLinks/externalLink191.xml"/><Relationship Id="rId190" Type="http://schemas.openxmlformats.org/officeDocument/2006/relationships/externalLink" Target="externalLinks/externalLink172.xml"/><Relationship Id="rId204" Type="http://schemas.openxmlformats.org/officeDocument/2006/relationships/externalLink" Target="externalLinks/externalLink186.xml"/><Relationship Id="rId220" Type="http://schemas.openxmlformats.org/officeDocument/2006/relationships/externalLink" Target="externalLinks/externalLink202.xml"/><Relationship Id="rId225" Type="http://schemas.openxmlformats.org/officeDocument/2006/relationships/externalLink" Target="externalLinks/externalLink207.xml"/><Relationship Id="rId241" Type="http://schemas.openxmlformats.org/officeDocument/2006/relationships/externalLink" Target="externalLinks/externalLink223.xml"/><Relationship Id="rId246" Type="http://schemas.openxmlformats.org/officeDocument/2006/relationships/externalLink" Target="externalLinks/externalLink228.xml"/><Relationship Id="rId267" Type="http://schemas.openxmlformats.org/officeDocument/2006/relationships/externalLink" Target="externalLinks/externalLink249.xml"/><Relationship Id="rId288" Type="http://schemas.openxmlformats.org/officeDocument/2006/relationships/externalLink" Target="externalLinks/externalLink270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39.xml"/><Relationship Id="rId106" Type="http://schemas.openxmlformats.org/officeDocument/2006/relationships/externalLink" Target="externalLinks/externalLink88.xml"/><Relationship Id="rId127" Type="http://schemas.openxmlformats.org/officeDocument/2006/relationships/externalLink" Target="externalLinks/externalLink109.xml"/><Relationship Id="rId262" Type="http://schemas.openxmlformats.org/officeDocument/2006/relationships/externalLink" Target="externalLinks/externalLink244.xml"/><Relationship Id="rId283" Type="http://schemas.openxmlformats.org/officeDocument/2006/relationships/externalLink" Target="externalLinks/externalLink265.xml"/><Relationship Id="rId313" Type="http://schemas.openxmlformats.org/officeDocument/2006/relationships/externalLink" Target="externalLinks/externalLink295.xml"/><Relationship Id="rId318" Type="http://schemas.openxmlformats.org/officeDocument/2006/relationships/externalLink" Target="externalLinks/externalLink300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34.xml"/><Relationship Id="rId73" Type="http://schemas.openxmlformats.org/officeDocument/2006/relationships/externalLink" Target="externalLinks/externalLink55.xml"/><Relationship Id="rId78" Type="http://schemas.openxmlformats.org/officeDocument/2006/relationships/externalLink" Target="externalLinks/externalLink60.xml"/><Relationship Id="rId94" Type="http://schemas.openxmlformats.org/officeDocument/2006/relationships/externalLink" Target="externalLinks/externalLink76.xml"/><Relationship Id="rId99" Type="http://schemas.openxmlformats.org/officeDocument/2006/relationships/externalLink" Target="externalLinks/externalLink81.xml"/><Relationship Id="rId101" Type="http://schemas.openxmlformats.org/officeDocument/2006/relationships/externalLink" Target="externalLinks/externalLink83.xml"/><Relationship Id="rId122" Type="http://schemas.openxmlformats.org/officeDocument/2006/relationships/externalLink" Target="externalLinks/externalLink104.xml"/><Relationship Id="rId143" Type="http://schemas.openxmlformats.org/officeDocument/2006/relationships/externalLink" Target="externalLinks/externalLink125.xml"/><Relationship Id="rId148" Type="http://schemas.openxmlformats.org/officeDocument/2006/relationships/externalLink" Target="externalLinks/externalLink130.xml"/><Relationship Id="rId164" Type="http://schemas.openxmlformats.org/officeDocument/2006/relationships/externalLink" Target="externalLinks/externalLink146.xml"/><Relationship Id="rId169" Type="http://schemas.openxmlformats.org/officeDocument/2006/relationships/externalLink" Target="externalLinks/externalLink151.xml"/><Relationship Id="rId185" Type="http://schemas.openxmlformats.org/officeDocument/2006/relationships/externalLink" Target="externalLinks/externalLink16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62.xml"/><Relationship Id="rId210" Type="http://schemas.openxmlformats.org/officeDocument/2006/relationships/externalLink" Target="externalLinks/externalLink192.xml"/><Relationship Id="rId215" Type="http://schemas.openxmlformats.org/officeDocument/2006/relationships/externalLink" Target="externalLinks/externalLink197.xml"/><Relationship Id="rId236" Type="http://schemas.openxmlformats.org/officeDocument/2006/relationships/externalLink" Target="externalLinks/externalLink218.xml"/><Relationship Id="rId257" Type="http://schemas.openxmlformats.org/officeDocument/2006/relationships/externalLink" Target="externalLinks/externalLink239.xml"/><Relationship Id="rId278" Type="http://schemas.openxmlformats.org/officeDocument/2006/relationships/externalLink" Target="externalLinks/externalLink260.xml"/><Relationship Id="rId26" Type="http://schemas.openxmlformats.org/officeDocument/2006/relationships/externalLink" Target="externalLinks/externalLink8.xml"/><Relationship Id="rId231" Type="http://schemas.openxmlformats.org/officeDocument/2006/relationships/externalLink" Target="externalLinks/externalLink213.xml"/><Relationship Id="rId252" Type="http://schemas.openxmlformats.org/officeDocument/2006/relationships/externalLink" Target="externalLinks/externalLink234.xml"/><Relationship Id="rId273" Type="http://schemas.openxmlformats.org/officeDocument/2006/relationships/externalLink" Target="externalLinks/externalLink255.xml"/><Relationship Id="rId294" Type="http://schemas.openxmlformats.org/officeDocument/2006/relationships/externalLink" Target="externalLinks/externalLink276.xml"/><Relationship Id="rId308" Type="http://schemas.openxmlformats.org/officeDocument/2006/relationships/externalLink" Target="externalLinks/externalLink290.xml"/><Relationship Id="rId47" Type="http://schemas.openxmlformats.org/officeDocument/2006/relationships/externalLink" Target="externalLinks/externalLink29.xml"/><Relationship Id="rId68" Type="http://schemas.openxmlformats.org/officeDocument/2006/relationships/externalLink" Target="externalLinks/externalLink50.xml"/><Relationship Id="rId89" Type="http://schemas.openxmlformats.org/officeDocument/2006/relationships/externalLink" Target="externalLinks/externalLink71.xml"/><Relationship Id="rId112" Type="http://schemas.openxmlformats.org/officeDocument/2006/relationships/externalLink" Target="externalLinks/externalLink94.xml"/><Relationship Id="rId133" Type="http://schemas.openxmlformats.org/officeDocument/2006/relationships/externalLink" Target="externalLinks/externalLink115.xml"/><Relationship Id="rId154" Type="http://schemas.openxmlformats.org/officeDocument/2006/relationships/externalLink" Target="externalLinks/externalLink136.xml"/><Relationship Id="rId175" Type="http://schemas.openxmlformats.org/officeDocument/2006/relationships/externalLink" Target="externalLinks/externalLink157.xml"/><Relationship Id="rId196" Type="http://schemas.openxmlformats.org/officeDocument/2006/relationships/externalLink" Target="externalLinks/externalLink178.xml"/><Relationship Id="rId200" Type="http://schemas.openxmlformats.org/officeDocument/2006/relationships/externalLink" Target="externalLinks/externalLink182.xml"/><Relationship Id="rId16" Type="http://schemas.openxmlformats.org/officeDocument/2006/relationships/worksheet" Target="worksheets/sheet16.xml"/><Relationship Id="rId221" Type="http://schemas.openxmlformats.org/officeDocument/2006/relationships/externalLink" Target="externalLinks/externalLink203.xml"/><Relationship Id="rId242" Type="http://schemas.openxmlformats.org/officeDocument/2006/relationships/externalLink" Target="externalLinks/externalLink224.xml"/><Relationship Id="rId263" Type="http://schemas.openxmlformats.org/officeDocument/2006/relationships/externalLink" Target="externalLinks/externalLink245.xml"/><Relationship Id="rId284" Type="http://schemas.openxmlformats.org/officeDocument/2006/relationships/externalLink" Target="externalLinks/externalLink266.xml"/><Relationship Id="rId319" Type="http://schemas.openxmlformats.org/officeDocument/2006/relationships/theme" Target="theme/theme1.xml"/><Relationship Id="rId37" Type="http://schemas.openxmlformats.org/officeDocument/2006/relationships/externalLink" Target="externalLinks/externalLink19.xml"/><Relationship Id="rId58" Type="http://schemas.openxmlformats.org/officeDocument/2006/relationships/externalLink" Target="externalLinks/externalLink40.xml"/><Relationship Id="rId79" Type="http://schemas.openxmlformats.org/officeDocument/2006/relationships/externalLink" Target="externalLinks/externalLink61.xml"/><Relationship Id="rId102" Type="http://schemas.openxmlformats.org/officeDocument/2006/relationships/externalLink" Target="externalLinks/externalLink84.xml"/><Relationship Id="rId123" Type="http://schemas.openxmlformats.org/officeDocument/2006/relationships/externalLink" Target="externalLinks/externalLink105.xml"/><Relationship Id="rId144" Type="http://schemas.openxmlformats.org/officeDocument/2006/relationships/externalLink" Target="externalLinks/externalLink126.xml"/><Relationship Id="rId90" Type="http://schemas.openxmlformats.org/officeDocument/2006/relationships/externalLink" Target="externalLinks/externalLink72.xml"/><Relationship Id="rId165" Type="http://schemas.openxmlformats.org/officeDocument/2006/relationships/externalLink" Target="externalLinks/externalLink147.xml"/><Relationship Id="rId186" Type="http://schemas.openxmlformats.org/officeDocument/2006/relationships/externalLink" Target="externalLinks/externalLink168.xml"/><Relationship Id="rId211" Type="http://schemas.openxmlformats.org/officeDocument/2006/relationships/externalLink" Target="externalLinks/externalLink193.xml"/><Relationship Id="rId232" Type="http://schemas.openxmlformats.org/officeDocument/2006/relationships/externalLink" Target="externalLinks/externalLink214.xml"/><Relationship Id="rId253" Type="http://schemas.openxmlformats.org/officeDocument/2006/relationships/externalLink" Target="externalLinks/externalLink235.xml"/><Relationship Id="rId274" Type="http://schemas.openxmlformats.org/officeDocument/2006/relationships/externalLink" Target="externalLinks/externalLink256.xml"/><Relationship Id="rId295" Type="http://schemas.openxmlformats.org/officeDocument/2006/relationships/externalLink" Target="externalLinks/externalLink277.xml"/><Relationship Id="rId309" Type="http://schemas.openxmlformats.org/officeDocument/2006/relationships/externalLink" Target="externalLinks/externalLink291.xml"/><Relationship Id="rId27" Type="http://schemas.openxmlformats.org/officeDocument/2006/relationships/externalLink" Target="externalLinks/externalLink9.xml"/><Relationship Id="rId48" Type="http://schemas.openxmlformats.org/officeDocument/2006/relationships/externalLink" Target="externalLinks/externalLink30.xml"/><Relationship Id="rId69" Type="http://schemas.openxmlformats.org/officeDocument/2006/relationships/externalLink" Target="externalLinks/externalLink51.xml"/><Relationship Id="rId113" Type="http://schemas.openxmlformats.org/officeDocument/2006/relationships/externalLink" Target="externalLinks/externalLink95.xml"/><Relationship Id="rId134" Type="http://schemas.openxmlformats.org/officeDocument/2006/relationships/externalLink" Target="externalLinks/externalLink116.xml"/><Relationship Id="rId320" Type="http://schemas.openxmlformats.org/officeDocument/2006/relationships/styles" Target="styles.xml"/><Relationship Id="rId80" Type="http://schemas.openxmlformats.org/officeDocument/2006/relationships/externalLink" Target="externalLinks/externalLink62.xml"/><Relationship Id="rId155" Type="http://schemas.openxmlformats.org/officeDocument/2006/relationships/externalLink" Target="externalLinks/externalLink137.xml"/><Relationship Id="rId176" Type="http://schemas.openxmlformats.org/officeDocument/2006/relationships/externalLink" Target="externalLinks/externalLink158.xml"/><Relationship Id="rId197" Type="http://schemas.openxmlformats.org/officeDocument/2006/relationships/externalLink" Target="externalLinks/externalLink179.xml"/><Relationship Id="rId201" Type="http://schemas.openxmlformats.org/officeDocument/2006/relationships/externalLink" Target="externalLinks/externalLink183.xml"/><Relationship Id="rId222" Type="http://schemas.openxmlformats.org/officeDocument/2006/relationships/externalLink" Target="externalLinks/externalLink204.xml"/><Relationship Id="rId243" Type="http://schemas.openxmlformats.org/officeDocument/2006/relationships/externalLink" Target="externalLinks/externalLink225.xml"/><Relationship Id="rId264" Type="http://schemas.openxmlformats.org/officeDocument/2006/relationships/externalLink" Target="externalLinks/externalLink246.xml"/><Relationship Id="rId285" Type="http://schemas.openxmlformats.org/officeDocument/2006/relationships/externalLink" Target="externalLinks/externalLink267.xml"/><Relationship Id="rId17" Type="http://schemas.openxmlformats.org/officeDocument/2006/relationships/worksheet" Target="worksheets/sheet17.xml"/><Relationship Id="rId38" Type="http://schemas.openxmlformats.org/officeDocument/2006/relationships/externalLink" Target="externalLinks/externalLink20.xml"/><Relationship Id="rId59" Type="http://schemas.openxmlformats.org/officeDocument/2006/relationships/externalLink" Target="externalLinks/externalLink41.xml"/><Relationship Id="rId103" Type="http://schemas.openxmlformats.org/officeDocument/2006/relationships/externalLink" Target="externalLinks/externalLink85.xml"/><Relationship Id="rId124" Type="http://schemas.openxmlformats.org/officeDocument/2006/relationships/externalLink" Target="externalLinks/externalLink106.xml"/><Relationship Id="rId310" Type="http://schemas.openxmlformats.org/officeDocument/2006/relationships/externalLink" Target="externalLinks/externalLink292.xml"/><Relationship Id="rId70" Type="http://schemas.openxmlformats.org/officeDocument/2006/relationships/externalLink" Target="externalLinks/externalLink52.xml"/><Relationship Id="rId91" Type="http://schemas.openxmlformats.org/officeDocument/2006/relationships/externalLink" Target="externalLinks/externalLink73.xml"/><Relationship Id="rId145" Type="http://schemas.openxmlformats.org/officeDocument/2006/relationships/externalLink" Target="externalLinks/externalLink127.xml"/><Relationship Id="rId166" Type="http://schemas.openxmlformats.org/officeDocument/2006/relationships/externalLink" Target="externalLinks/externalLink148.xml"/><Relationship Id="rId187" Type="http://schemas.openxmlformats.org/officeDocument/2006/relationships/externalLink" Target="externalLinks/externalLink169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194.xml"/><Relationship Id="rId233" Type="http://schemas.openxmlformats.org/officeDocument/2006/relationships/externalLink" Target="externalLinks/externalLink215.xml"/><Relationship Id="rId254" Type="http://schemas.openxmlformats.org/officeDocument/2006/relationships/externalLink" Target="externalLinks/externalLink236.xml"/><Relationship Id="rId28" Type="http://schemas.openxmlformats.org/officeDocument/2006/relationships/externalLink" Target="externalLinks/externalLink10.xml"/><Relationship Id="rId49" Type="http://schemas.openxmlformats.org/officeDocument/2006/relationships/externalLink" Target="externalLinks/externalLink31.xml"/><Relationship Id="rId114" Type="http://schemas.openxmlformats.org/officeDocument/2006/relationships/externalLink" Target="externalLinks/externalLink96.xml"/><Relationship Id="rId275" Type="http://schemas.openxmlformats.org/officeDocument/2006/relationships/externalLink" Target="externalLinks/externalLink257.xml"/><Relationship Id="rId296" Type="http://schemas.openxmlformats.org/officeDocument/2006/relationships/externalLink" Target="externalLinks/externalLink278.xml"/><Relationship Id="rId300" Type="http://schemas.openxmlformats.org/officeDocument/2006/relationships/externalLink" Target="externalLinks/externalLink282.xml"/><Relationship Id="rId60" Type="http://schemas.openxmlformats.org/officeDocument/2006/relationships/externalLink" Target="externalLinks/externalLink42.xml"/><Relationship Id="rId81" Type="http://schemas.openxmlformats.org/officeDocument/2006/relationships/externalLink" Target="externalLinks/externalLink63.xml"/><Relationship Id="rId135" Type="http://schemas.openxmlformats.org/officeDocument/2006/relationships/externalLink" Target="externalLinks/externalLink117.xml"/><Relationship Id="rId156" Type="http://schemas.openxmlformats.org/officeDocument/2006/relationships/externalLink" Target="externalLinks/externalLink138.xml"/><Relationship Id="rId177" Type="http://schemas.openxmlformats.org/officeDocument/2006/relationships/externalLink" Target="externalLinks/externalLink159.xml"/><Relationship Id="rId198" Type="http://schemas.openxmlformats.org/officeDocument/2006/relationships/externalLink" Target="externalLinks/externalLink180.xml"/><Relationship Id="rId321" Type="http://schemas.openxmlformats.org/officeDocument/2006/relationships/sharedStrings" Target="sharedStrings.xml"/><Relationship Id="rId202" Type="http://schemas.openxmlformats.org/officeDocument/2006/relationships/externalLink" Target="externalLinks/externalLink184.xml"/><Relationship Id="rId223" Type="http://schemas.openxmlformats.org/officeDocument/2006/relationships/externalLink" Target="externalLinks/externalLink205.xml"/><Relationship Id="rId244" Type="http://schemas.openxmlformats.org/officeDocument/2006/relationships/externalLink" Target="externalLinks/externalLink226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1.xml"/><Relationship Id="rId265" Type="http://schemas.openxmlformats.org/officeDocument/2006/relationships/externalLink" Target="externalLinks/externalLink247.xml"/><Relationship Id="rId286" Type="http://schemas.openxmlformats.org/officeDocument/2006/relationships/externalLink" Target="externalLinks/externalLink268.xml"/><Relationship Id="rId50" Type="http://schemas.openxmlformats.org/officeDocument/2006/relationships/externalLink" Target="externalLinks/externalLink32.xml"/><Relationship Id="rId104" Type="http://schemas.openxmlformats.org/officeDocument/2006/relationships/externalLink" Target="externalLinks/externalLink86.xml"/><Relationship Id="rId125" Type="http://schemas.openxmlformats.org/officeDocument/2006/relationships/externalLink" Target="externalLinks/externalLink107.xml"/><Relationship Id="rId146" Type="http://schemas.openxmlformats.org/officeDocument/2006/relationships/externalLink" Target="externalLinks/externalLink128.xml"/><Relationship Id="rId167" Type="http://schemas.openxmlformats.org/officeDocument/2006/relationships/externalLink" Target="externalLinks/externalLink149.xml"/><Relationship Id="rId188" Type="http://schemas.openxmlformats.org/officeDocument/2006/relationships/externalLink" Target="externalLinks/externalLink170.xml"/><Relationship Id="rId311" Type="http://schemas.openxmlformats.org/officeDocument/2006/relationships/externalLink" Target="externalLinks/externalLink293.xml"/><Relationship Id="rId71" Type="http://schemas.openxmlformats.org/officeDocument/2006/relationships/externalLink" Target="externalLinks/externalLink53.xml"/><Relationship Id="rId92" Type="http://schemas.openxmlformats.org/officeDocument/2006/relationships/externalLink" Target="externalLinks/externalLink74.xml"/><Relationship Id="rId213" Type="http://schemas.openxmlformats.org/officeDocument/2006/relationships/externalLink" Target="externalLinks/externalLink195.xml"/><Relationship Id="rId234" Type="http://schemas.openxmlformats.org/officeDocument/2006/relationships/externalLink" Target="externalLinks/externalLink216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1.xml"/><Relationship Id="rId255" Type="http://schemas.openxmlformats.org/officeDocument/2006/relationships/externalLink" Target="externalLinks/externalLink237.xml"/><Relationship Id="rId276" Type="http://schemas.openxmlformats.org/officeDocument/2006/relationships/externalLink" Target="externalLinks/externalLink258.xml"/><Relationship Id="rId297" Type="http://schemas.openxmlformats.org/officeDocument/2006/relationships/externalLink" Target="externalLinks/externalLink279.xml"/><Relationship Id="rId40" Type="http://schemas.openxmlformats.org/officeDocument/2006/relationships/externalLink" Target="externalLinks/externalLink22.xml"/><Relationship Id="rId115" Type="http://schemas.openxmlformats.org/officeDocument/2006/relationships/externalLink" Target="externalLinks/externalLink97.xml"/><Relationship Id="rId136" Type="http://schemas.openxmlformats.org/officeDocument/2006/relationships/externalLink" Target="externalLinks/externalLink118.xml"/><Relationship Id="rId157" Type="http://schemas.openxmlformats.org/officeDocument/2006/relationships/externalLink" Target="externalLinks/externalLink139.xml"/><Relationship Id="rId178" Type="http://schemas.openxmlformats.org/officeDocument/2006/relationships/externalLink" Target="externalLinks/externalLink160.xml"/><Relationship Id="rId301" Type="http://schemas.openxmlformats.org/officeDocument/2006/relationships/externalLink" Target="externalLinks/externalLink283.xml"/><Relationship Id="rId322" Type="http://schemas.openxmlformats.org/officeDocument/2006/relationships/calcChain" Target="calcChain.xml"/><Relationship Id="rId61" Type="http://schemas.openxmlformats.org/officeDocument/2006/relationships/externalLink" Target="externalLinks/externalLink43.xml"/><Relationship Id="rId82" Type="http://schemas.openxmlformats.org/officeDocument/2006/relationships/externalLink" Target="externalLinks/externalLink64.xml"/><Relationship Id="rId199" Type="http://schemas.openxmlformats.org/officeDocument/2006/relationships/externalLink" Target="externalLinks/externalLink181.xml"/><Relationship Id="rId203" Type="http://schemas.openxmlformats.org/officeDocument/2006/relationships/externalLink" Target="externalLinks/externalLink18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105778</xdr:colOff>
      <xdr:row>1</xdr:row>
      <xdr:rowOff>103414</xdr:rowOff>
    </xdr:from>
    <xdr:to>
      <xdr:col>10</xdr:col>
      <xdr:colOff>544286</xdr:colOff>
      <xdr:row>41</xdr:row>
      <xdr:rowOff>95586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18099" y="307521"/>
          <a:ext cx="5949401" cy="84149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1075765</xdr:colOff>
      <xdr:row>50</xdr:row>
      <xdr:rowOff>123265</xdr:rowOff>
    </xdr:from>
    <xdr:to>
      <xdr:col>8</xdr:col>
      <xdr:colOff>271743</xdr:colOff>
      <xdr:row>66</xdr:row>
      <xdr:rowOff>32498</xdr:rowOff>
    </xdr:to>
    <xdr:sp macro="" textlink="">
      <xdr:nvSpPr>
        <xdr:cNvPr id="5" name="Rectangle 4"/>
        <xdr:cNvSpPr/>
      </xdr:nvSpPr>
      <xdr:spPr bwMode="auto">
        <a:xfrm>
          <a:off x="3294530" y="10869706"/>
          <a:ext cx="5191125" cy="295723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t"/>
        <a:lstStyle/>
        <a:p>
          <a:pPr algn="ctr"/>
          <a:r>
            <a:rPr lang="en-US" sz="1200" b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Medan,</a:t>
          </a:r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  5 Januari 2024</a:t>
          </a:r>
        </a:p>
        <a:p>
          <a:pPr algn="ctr"/>
          <a:endParaRPr lang="en-US" sz="1200" b="0" baseline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Sekretaris DPRD Provinsi Sumatera Utara</a:t>
          </a:r>
        </a:p>
        <a:p>
          <a:pPr algn="ctr"/>
          <a:r>
            <a:rPr lang="en-US" sz="1200" b="0" baseline="0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Selaku Penggun Anggaran</a:t>
          </a:r>
        </a:p>
        <a:p>
          <a:pPr algn="ctr"/>
          <a:endParaRPr lang="id-ID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en-US" sz="1200" b="0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endParaRPr lang="id-ID" sz="1200" b="0" u="sng">
            <a:solidFill>
              <a:sysClr val="windowText" lastClr="000000"/>
            </a:solidFill>
            <a:latin typeface="Times New Roman" panose="02020603050405020304" pitchFamily="18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n-US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Dr. ZULKIFLI, AP, S.IP, MM</a:t>
          </a:r>
        </a:p>
        <a:p>
          <a:pPr algn="ctr"/>
          <a:r>
            <a:rPr lang="en-US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Pembina Utama Madya</a:t>
          </a:r>
        </a:p>
        <a:p>
          <a:pPr algn="ctr"/>
          <a:r>
            <a:rPr lang="it-IT" sz="1200" b="0" u="none">
              <a:solidFill>
                <a:sysClr val="windowText" lastClr="000000"/>
              </a:solidFill>
              <a:latin typeface="Times New Roman" panose="02020603050405020304" pitchFamily="18" charset="0"/>
              <a:ea typeface="Calibri" panose="020F0502020204030204" pitchFamily="34" charset="0"/>
              <a:cs typeface="Times New Roman" panose="02020603050405020304" pitchFamily="18" charset="0"/>
            </a:rPr>
            <a:t>NIP. 19730726 199311 1 001</a:t>
          </a:r>
        </a:p>
      </xdr:txBody>
    </xdr:sp>
    <xdr:clientData/>
  </xdr:twoCellAnchor>
  <xdr:twoCellAnchor editAs="oneCell">
    <xdr:from>
      <xdr:col>1</xdr:col>
      <xdr:colOff>0</xdr:colOff>
      <xdr:row>0</xdr:row>
      <xdr:rowOff>0</xdr:rowOff>
    </xdr:from>
    <xdr:to>
      <xdr:col>6</xdr:col>
      <xdr:colOff>2185147</xdr:colOff>
      <xdr:row>1</xdr:row>
      <xdr:rowOff>358588</xdr:rowOff>
    </xdr:to>
    <xdr:pic>
      <xdr:nvPicPr>
        <xdr:cNvPr id="6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2" y="0"/>
          <a:ext cx="7384676" cy="1703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RMAN\KODYA-BRR%202006\KODYA-2006\MANDIRI-Lami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INDRA\Data%20Indra\HASIL%20PERHITUNGAN%20OK\Kec.%20Sei%20Balai\RAB%20Jalan\01.Dusun%20III%20(Gg.%20Locak)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DY\GEDUNG%20GSG%20TAHAP%20VII\SKEDUL\happy@cc.com\My%20Documents\www.data_ambo.com\eskalasi\MCF-2\Peride%20I%20sd%20Juli%202001\ALMFE2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Kab.Bengkalis\Konstruksi\Bengkalis\analisa_biaya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PAKET-2008\LAPORAN%20ORR%20SAMOSIR%20FINAL\LAPORAN%20PELELANGAN\RAB-FINAL\EE-SAMOSIR-ORR\OE-EE\1-BOQ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REHAB%20BERAT%20PUSKESMAS%20Tutuk%20Siadong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HAB%20BERAT%20PUSKESMAS%20SIRAIT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TAWAR2\RAB%20PENGASPALAN%20JALAN%20LINGKUNGAN%20DESA%20LUMBAN%20SAMPUR%20TAWAR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PRIE\HIGHWAY\W2.I_JORR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SUFFIL\Proyek%20(Rehab)\SMU(MAN)\RAB-SMUN%201%20Samadua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Users\Azka\Documents\Dinkes\Lanjutan%20RSU%20BB\OE%20SNI%20Rev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V.%20CAHAYA%20INDAH%20PRATAMA\Pembuatan%20Jalan%20Lambheu\CV.%20CAHAYA%20INDAH%20PRATAM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INDRA\Data%20Indra\ALT-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RMAN\KODYA-BRR%202006\HPJI%20FILE\3-DIV10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SEP%20NAINGGOLAN\2012\2012\RAB%20DAN%20COVER\freddy\_2012\Air%20BErsih%20Balige_2012\06-DATA%202011\02-SAMOSIR\DINAS%20PU\JALAN\RAB\KEC.%20PALIPI\RAB%20HT%20PANGGABEAN-DS%20HATOGUA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ASAHAN%20LOT%202A\Laporan%20Mingguan\versi%20BOQ\Minggu%20ke%202\Laporan%20Mingguan%202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ENDOPO%202003\GUDANG\RAB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My%20Documents\Tahun%202004\Dikpora%20AS\SEKOLAH%20BARU\SD%20UNIT%20BARU\RKB%20SD%204%20LOK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Tumanggor\2010\Gambar%20Desain%20APBD\RAB%20APBD%202010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My%20Documents\PROGRAM%202004\Pem-Um%20AS\Pendopo%20Bupati\RAB%20GUDANG%20PENDOPO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umanggor\RAB%20BARU%20RS%20BATU%20BARA\RAB%20BARU\RAB%20Baru%20Rumah%20Sakit%20Batubara%20EE%20REVISI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DIK%20PORA\SMU%20UNGGUL\LAB%20SMU%20UNGGUL\RAB%20LABORATORIUM%20A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3\D%20I%20K%20P%20O%20R%20A\LAN.%20PEMB.%20SMU%20UGL%20T.TUAN\RAB-%20SMU%20UNGGUL%20TTN\RAB-%20LAB-IPA%20(EDIT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INDRA\Data%20Indra\HASIL%20PERHITUNGAN%20OK\Kec.%20Sei%20Balai\RAB%20Jalan\01.Dusun%20III%20(Gg.%20Locak)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Darlis%20ST\RAB%20DISPORA\RAB%20DRAINASE%20SMU%20UNGGUL-2%20(Revisi)\RAB%20-%20DRAINASE%20SMU%20UNGGUL%20(PENAWAR)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3\D%20I%20K%20P%20O%20R%20A\LAN.%20PEMB.%20SMU%20UGL%20T.TUAN\RAB-%20JLN,%20TALUD,%20JEMB\RAB-%20JEMBATAN%20SMU%20UG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PELINDO%20II%20PONTIANAK\progress%20gabungan\laporan%20closing%20gap\laporan%20harian\Documents%20and%20Settings\Waskita%20Karya\My%20Documents\ant-titip\APP-JBT-SDBRG-RCBUAYA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Dokumen%20KUA\Poelkerja\RAB%20Coll\RAB%20GOR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Poelkerja\RAB%20Coll\RAB%20GOR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Personal%20&amp;%20Project%20Folder\DED%20SIMALUNGUN%2028%20Agust\Tanah%20Jawa\Assosiation%20Data\Vinot\08%20DED%20SImalungun\Vinot\03%20Simalungun%20Project\About%20Hit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8\DINAS%20PASAR\PEMBANGUNAN\PASAR%20GLUGUR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mdi\proyek-2\DATA%20ANALISIS\RAB%20&amp;%20ESTIMATE\RAB%206%20RUSUN%20Menpera\Rusunawa%20UNJA%20JAMBI%20Sumatera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Data%20Penawaran%20copy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B\Doc\RAB%20PRO\OE%20Ni\OE%20SK'%2004\Rab%20Syiah%20Kuala%202004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Users/User/AppData/Local/Temp/Rar$DI61.512/INDRA/Data%20Indra/HASIL%20PERHITUNGAN%20OK/Kec.%20Sei%20Balai/RAB%20Jalan/01.Dusun%20III%20(Gg.%20Locak).XLS?643AE7BC" TargetMode="External"/><Relationship Id="rId1" Type="http://schemas.openxmlformats.org/officeDocument/2006/relationships/externalLinkPath" Target="file:///\\643AE7BC\01.Dusun%20III%20(Gg.%20Locak)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SAGALA\SAGALA%201\Perencanaan%20P.APBD\02%20ANALISA_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MOLANA\Donyaaa\OWEN\R%20M%2006\cv%20TIGA%20SAUDARApakai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Contoh%20RAB%231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S%20E%20T%20D%20A%20K%20A%20B\BAGIAN%20UMUM\KANTOR%20CAMAT%20(ASEL)\2%200%200%204\Rencana\RAB%20KTR%20CMT%20400%20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Master%20Anl\LK%20Rutin%20Kontrak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PROJECT_Q\Project%202011\Emri\Rudin%20Belawan\rudin_sni.xlsx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%20ACER\ROS%202017\HPS%20BIDANG%20CIPTA%20KARYA%202017\harga%202017\iskaandas\iip11101\BINAMARGA\PERENCANAAN2011\PERENCANAAN2011-UseNewAnalyze\WARI\GEDUNG-DBMPPE\SOLARSEL-PANAIHILIR-HPS-twrANTA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ion45\estimating\Sipil\Irigasi\Sumbawa\Batu%20Bulan%20kiri%20(CP-4)\Direct%20Cost\DCost-4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OE\OE%20PUTARAN%20PERTAMA\Aceh%20Barat\MY%20FILES\Wilayah%20IV\Boss\HPS%20LABUHAN%20HAJI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Users\Azka\Documents\Dinkes\Lanjutan%20RSU%20BB\ANALISA%20BOW%20TANJUNG%20BALAI\Book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INDRA\Data%20Indra\KABUPATEN%20BATUBARA\KEC.%20TALAWI\KEC.%20TALAWIKONTRUKSI%20JEMBATAN%20&amp;%20TEMBOK%20PENAHAN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Kompi%20A%20(Rank-1)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8\RAB\DINAS%20PASAR\PEMBANGUNAN\Loods%20Pasir%20Tuntung,%20K.%20Pinang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UP10%20olah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YEK%20(CAIL)\DIKNAS%202007-%20REVISI%20FINAL%20!!\CINCAI-CINCAI\Pertanggal%2026-12-07%20Final%20OK%20!\SIBAGINDAR\Puramot%20Jaya%20-01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KERJA\FILE%20GMBAR%20PDF%20RENOVASI%20BPTP%20SUMUT%2013092016\SAMOSIR%202016%20(%20MALAU%20)\Parmonangan-SItatar%20-%20revisi.xlsx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c\ABD.AZIZ\MUDA%20JAYA\analisa%20gang%20sedar%20pemenang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2006\Proyek%202006\Rehab%20Wil%20A\BQ%20dan%20RAB%20SDN%20Wil.%20A%20Kota%20Depok\RAB%20SDN%20dpk%202006A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KAMPUNG%20RAKYAT\112237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AHSP%202022%20lengkap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eo%20JC_13\Project\pinang%20baris\GAMBAR%20PINANG%20BARIS\New%20folder\Data\2011%20Tender%20Konsultan\Polmed\RAB%20Analisa%20SNI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INDRA\Data%20Indra\ALT-2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%20PROJECT%20DISINI\ACHALIQ%20PROJECT%20FILE\ATD-PLAZA\EST.%20SERVICEHEATEXCHANGER-ATD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ufik\Labuhanbatu\EE\Kel-Sirandorung%20R%20Utara\Rumah%20Dinas%20Camat%20Na.%20IX%20-%20X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PROYEK\Ancol\Opname2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data\PROYEK\Ancol\Opname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\DraftRAB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MCK%208%20KAMAR%20LSM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AB%20RUMAH%20LSM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Poelkerja\RAB%20Coll\Rab%20UGD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DINAS\My%20Documents\BAIHAKI\BINA%20MARGA\DASK-DAK%202003.xls" TargetMode="External"/></Relationships>
</file>

<file path=xl/externalLinks/_rels/externalLink159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ANALISA%202018/RIZKY%20KINGS/2017/RAB/BPN/DATA%202014/PNW%20PL%20DAU%202014/Users/Azka/Documents/Syafrizal/Project%202011/HPS%20PL/Documents%20and%20Settings/Administrator/My%20Documents/Benk2/RAB/SAB/DAK/DAK%20-%20JASARI/Kantor%20bupati%20Final%20OK%20Banget.xls?84DEB5FB" TargetMode="External"/><Relationship Id="rId1" Type="http://schemas.openxmlformats.org/officeDocument/2006/relationships/externalLinkPath" Target="file:///\\84DEB5FB\Kantor%20bupati%20Final%20OK%20Bange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INDRA\Data%20Indra\KABUPATEN%20BATUBARA\KEC.%20TALAWI\KEC.%20TALAWIKONTRUKSI%20JEMBATAN%20&amp;%20TEMBOK%20PENAHAN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TENDER\WIL-I\CRS_SAMATIGA_MEULABOH\DC_CRS_SAMATIGA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ata%202009\TAWARAN%2009\Kis-Bts.Sim\PT.MENARA%20FAZIRA%20ABADI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PELINDO%20II%20PONTIANAK\progress%20gabungan\laporan%20closing%20gap\laporan%20harian\Documents%20and%20Settings\Waskita%20Karya\My%20Documents\ant-titip\APP-JBT-SDBRG-RCBUAYA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user\AppData\Roaming\Microsoft\Excel\laporan%20Minggu%20ke%206.xlsx" TargetMode="External"/></Relationships>
</file>

<file path=xl/externalLinks/_rels/externalLink164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ANALISA%202018/RIZKY%20KINGS/2017/RAB/BPN/Users/User/AppData/Local/Temp/Rar$DI61.512/Users/Owner/Documents/GUNAWAN%202010/Documents%20and%20Settings/WinXp/My%20Documents/RAVI/New%20Folder/GEDUNG/ganteng/budi/bobot%20realisasi%20sei.%20sapih.xls?0139C1AC" TargetMode="External"/><Relationship Id="rId1" Type="http://schemas.openxmlformats.org/officeDocument/2006/relationships/externalLinkPath" Target="file:///\\0139C1AC\bobot%20realisasi%20sei.%20sapih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INAS%20PERUMAHAN%20DAN%20PEMUKIMAN\jalan%20setapak%20sni%202013%20(REVISI)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%20FILE\Cipta%20Karya%20Ranto\DCKTR-LB\EE-Gedung\Kel-Padang%20Matinggi%20R%20Utara\Rumah%20Dinas%20Camat%20Na.%20IX%20-%20X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MUTI%20(G)\New%20Folder\Documents%20and%20Settings\perdana.DOMAIN\Local%20Settings\Temp\Temporary%20Directory%201%20for%20RAB-WS-8LT-TOTAL-R-KS.zip\RAB-WS-8LT-TOTAL-R-KS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ANALISA%20BARU%20DINAS%202009\07%20-%20SOFTWARE%20SPEK%20KHUSUS\AHS%20ASBUTON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ASAR\My%20Documents\DARI%20HOTLER\freddy\DOLOK%20GIbEON\RAB%20BANGUNAN\REHAB%20BERAT%20PUSKESMAS%20SIRAIT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Tahun%202016\SIDEMPUAN%2001\rab%20siantar\My%20Documents\DARI%20HOTLER\REHAB%20BERAT%20PUSKESMAS%20SIRAIT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Documents%20and%20Settings\user\Application%20Data\Microsoft\Excel\%23PROJECTS\%23PROJECT\bina%20swadaya\windows\TEMP\DATAKALTIM\Analisa\Analisa-Persiapan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PAHS2006\Copy%20of%20PAHS2006%20R2%20draft(MIS)new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R%20A%20B\RAB%20DAK%20PERBAIKAN\1%20-%20SD%20112307%20Aek%20Pamingke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10.%20MR.%20DANANG%20CAMAT\1.%20FORMAT%20NANANG\4.%20VERSI%20LENGKAP\RAB%20Ktr%20Camat%20Medan%20Denai%20dengan%20analisa%202015%20revisi%2014%20Jan'16%20BERNAMA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ASAHAN%20LOT%202A\Laporan%20Mingguan\versi%20BOQ\Minggu%20ke%202\Laporan%20Mingguan%202.xlsx" TargetMode="External"/></Relationships>
</file>

<file path=xl/externalLinks/_rels/externalLink175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WASKITA%20KARYA/HERI/WASKITA%20KARYA/CONTOH%20PROYEK%20LAMA/JEMBATAN%20EKANG%20KEPRI/jembatan%20ekang%20heri/Schedule%20pembangunan%20Jembatan%20Ekang%20ADD%20ok2.xlsx?A569093F" TargetMode="External"/><Relationship Id="rId1" Type="http://schemas.openxmlformats.org/officeDocument/2006/relationships/externalLinkPath" Target="file:///\\A569093F\Schedule%20pembangunan%20Jembatan%20Ekang%20ADD%20ok2.xlsx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DANA%20ALOKASI%20KHUSUS\RAB%20FINAL\RUANG%20PERPUSTAKAAN\RAB%20PERPUSTAKAAN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10%20project\sekolah%20diski\rab\JULIHERMAN\MY%20PROYEK\TEKNIK%20MESIN%20USU\RAB%20T-MESIN\RAB%20TEKNIK%20MESIN%202007%20perubahan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DED%20T.A%202001\ANALISA%20DED%202001\ANALISA%20%202001.PEDOMAN%20RAB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ion45\estimating\My%20Documents\Suryana\Format%20DC\Kr%20tengahDiv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INDRA\Data%20Indra\ALT-2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KIMPRASDA%202006\RAB%2306\KUALUH%20SELATAN\SUMUR%23BOR.xls" TargetMode="External"/></Relationships>
</file>

<file path=xl/externalLinks/_rels/externalLink181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PT.SILUMBALUMBA%20BINTANG%20SEMPURNA/PINDAHAN%20DR%20ASUS/HUSEIN/PENAWARAN%202017/PU%20PERA%20SIANTAR/FILE%20FITRI/2005-JBT.SUMBAR/EE-Jembatan-2005.xls?2FCA928D" TargetMode="External"/><Relationship Id="rId1" Type="http://schemas.openxmlformats.org/officeDocument/2006/relationships/externalLinkPath" Target="file:///\\2FCA928D\EE-Jembatan-2005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2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3-DIV3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3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ENI\JHON\AGG%202006\Nagori\Bkpn%20k%202006\bkpn%20per%20kecamatan\kec%20tanah%20jawa\tanjung%20pasir\3-DIV5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ENI\JHON\AGG%202006\Nagori\Bkpn%20k%202006\bkpn%20per%20kecamatan\kec%20tanah%20jawa\tanjung%20pasir\1-BOQ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4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ivisi%205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INDRA\Yg%20ini%20Terbaru%20!%20Jgn%20Diganti%20Lagi\CV.Tri%20Karya%20Persada%20Konsultan\Lima%20Puluh\RAB%20Jalan\01.Simp.Gambus-Kedai%20Sianam-xx.XLS" TargetMode="External"/></Relationships>
</file>

<file path=xl/externalLinks/_rels/externalLink19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Users/User/AppData/Local/Temp/Rar$DI61.512/INDRA/Data%20Indra/KABUPATEN%20BATUBARA/KEC.%20TALAWI/KEC.%20TALAWIKONTRUKSI%20JEMBATAN%20&amp;%20TEMBOK%20PENAHAN.XLS?CFC3B800" TargetMode="External"/><Relationship Id="rId1" Type="http://schemas.openxmlformats.org/officeDocument/2006/relationships/externalLinkPath" Target="file:///\\CFC3B800\KEC.%20TALAWIKONTRUKSI%20JEMBATAN%20&amp;%20TEMBOK%20PENAHAN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margin\My%20Documents\Harian\Rab%20Harianr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3-DIV6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V.%20CAHAYA%20INDAH%20PRATAMA\Pembuatan%20Jalan%20Lambheu\PAKET%206%20-%20ULEE%20LHEUE%203750-8200\3-DIV7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TOOLING\3-DIV7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V.%20CAHAYA%20INDAH%20PRATAMA\Pembuatan%20Jalan%20Lambheu\3-DIV77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3-DIV6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3-DIV3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2010\EXCEL\RAB%20Jalan%20Lingkungan\3-DIV10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%20Documents\2000\DURP\Rambong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A\BOQ&amp;RAB\ala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EE-Pd%20Cermin-I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C\Data%20Ramli\USB1\Ramli%20Banda%20Aceh\3.%20Cane\RAB%20CANE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EK%20LEEEEEM\FORMAT%20RAB%20PNPM-PPK%20SEUNAGAN%202007\A.PAYA%20UNDAN\My%20Documents\dayah\RAB%20DAYAH%20OKE\JOB%202003\My%20Documents\terminal%20grong-grong\Porda%20Revisi\PORDA%20(Baro%20Raya)\Jalan%20masuk%20lap%20tenis%20baro%20raya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8\DINAS%20KIMPRASDA\Asrama%20Haji%20Rantuprapat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V.%20CAHAYA%20INDAH%20PRATAMA\Pembuatan%20Jalan%20Lambheu\PAKET%206%20-%20ULEE%20LHEUE%203750-8200\3-DIV7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ion69\c\My%20Documents\Iwan\Akses%20bandara%20tgr\tangerang%20hatta\DC-akses%20bandara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%20&amp;%20E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URVEY%20PERENCANAAN%202007\RAB%202007\Rab%20Kimprasda\Balai%20Pertemuan%20Kt.%20Pinang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d_sc_5\hdd-c\schedule-ugm\Schedule\Master%20Sch%201.0-sro2.Adari%20disket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EDDY-ASTEK\OE%20BRR%20PB%20ACEH%20BARAT%202007\OE%20KR.%20MEUREBO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5.xls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DATA%20KERJAAN%20Q\2015\DAK%20LANGKAT\RAB\all\HARGA%20BAH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REHAB%20BERAT%20PUSKESMAS%20Tutuk%20Siadong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sites/RayyaSharedDocuments/Shared%20Documents/Project/RY21002%20Stadion%20Rokan%20Hulu/04%20AHS/Best%20Practice/HSD.xlsx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TOEM\RASK%202006%20Humbahas%20Final\RASK-%202006%20Binamarga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UMAH%20mesin6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\administrator\TA%202006\Penawaran\harga%20basic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v2-angg-1\d\JASMAR\DC-MODRAMP-SENIN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PROYEK\Ancol\Opname2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DATA%20PENDUKUNG%200\THOMS@FW%20BANDA%20ACEH\PROGRESS%20REPORT\MONTHLY%20REPORT\1-SUPARMAN\Package-I-ADHY%20KARYA\Data-130106\Documents%20and%20Settings\Toshiba\My%20Documents\RAHMAD%20H\JICS\2-BID-JICS%200708%2024%20oct.xls" TargetMode="External"/></Relationships>
</file>

<file path=xl/externalLinks/_rels/externalLink217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DATA%202014/PNW%20PL%20DAU%202014/jalan%202012/RAB%20Jalan%202012/sei%20suka/medang%20deras%20(2)/DOCUME~1/COM02/LOCALS~1/Temp/TYPE%20250/R%20A%20B%20TYPE%20250%20m2.XLS?7902108A" TargetMode="External"/><Relationship Id="rId1" Type="http://schemas.openxmlformats.org/officeDocument/2006/relationships/externalLinkPath" Target="file:///\\7902108A\R%20A%20B%20TYPE%20250%20m2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ZKY%20KINGS\2017\RAB\BPN\2011\ACEH\TENDER\OE\oe%20Selat%20AKAR20M.TAHUN.2008.xls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PELINDO%20II%20PONTIANAK\progress%20gabungan\laporan%20closing%20gap\laporan%20harian\Documents%20and%20Settings\User\My%20Documents\TEKNIK\Mingguan\JASAMARGA\DC-Paket%2031_rev_ubid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T.SILUMBALUMBA%20BINTANG%20SEMPURNA\PINDAHAN%20DR%20ASUS\HUSEIN\PENAWARAN%202017\PU%20PERA%20SIANTAR\PT.%20SIGMA%20GLOBAL%20%20PERKASA%20OK.xlsx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rkim\2014\kios%20buku\kios%20bukubaru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RAB.%20(31%20B)%20RUDIN%20DINAS%20PERTANIAN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Flash%20Disc%20OKTO\PENGAWASAN\Kantor%20Nilaenasintong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ROGRAM%202008\Analisa%20USB%20SDN%20Muara,Gading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omputer1\jorr\JORR%20-%20JAKON\SECTION%20E3\ELEVATED\ELEVATED%20SLAB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tona\Langkat\Desain\Jembatan\Wil.%20Langkat%20Hilir\Kec.%20Secanggang\Desa%20Sei%20Ular\EE-Desa%20sei%20ular.XLS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Kompi%20A%20(Rank-1)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02-PERENCANAAN\KELURAHAN%20PAROMBUNAN\GOR%20PAROMBUNAN\2007.xls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%2306\RAB%2306\RANTAU%20SELATAN\ASRAMA%23HAJI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KUALUH%20LEIDONG\RUANG%20KERJA%20PLUS%20CAMAT%20LEI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T.SILUMBALUMBA%20BINTANG%20SEMPURNA\PINDAHAN%20DR%20ASUS\HUSEIN\PENAWARAN%202017\PU%20PERA%20SIANTAR\PT.%20SIGMA%20GLOBAL%20%20PERKASA%20OK.xlsx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ANALISA%20WIN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komputer\usb%20kuning\APBD%20PU%20PL%202007\koramil%20sei%20liput%20007\RAB%20kor16..KEJURUAN%20UDA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wan\d.data%20adm\Proyek%202001-2002%20(EST)\Pasca%20Sarjana\E-E1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wan\d.data%20adm\Proyek%202001-2002%20(EST)\BAA\RAB\Harga%20-%20BAA1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2\ANALISA%202002\ANALISA%20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emko%20Binjai\RAB\New%20folder\PROYEK%20(CAIL)\DIKNAS%202007-%20REVISI%20FINAL%20!!\CINCAI-CINCAI\Pertanggal%2026-12-07%20Final%20OK%20!\SIBAGINDAR\Puramot%20Jaya%20-01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RANTAU%20SELATAN\DIAGNOSTIK%20RSUD%20RAPAT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ang_03\c\rekapitulasi_keuangan%20sgt%202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ster%20OE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ONSULTANT\DINKES%20LANGKAT\EE\DESA%20DOGANG%20KEC.GEBANG%20PASIRAN\rab%20dan%20analisa\My%20Documents\DIK%20PORA\SMU%20UNGGUL\LAB%20SMU%20UNGGUL\RAB%20LABORATORIUM%20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KEGIATAN\G%20A%20M%20B%20A%20R\BM%20DAK%2009\BQ%20JLN.%20Guhang-Cotmane%20awal\1-BOQ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KTR%20CAMAT%20MEDAN%20DENAI%20(REINER)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a\drive2%20(d)\MAPOLSEK%20SIMEULUE\RAB%20PENGENDALIAN%20BANJIR%20CV%20EKA%20JAYA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3DT\Addendum\Bima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a\drive2%20(d)\My%20Documents\Indra%20Mz\Dahrul\CIPTA%20KARYA\SALURAN%20PARIT%20BETON\RAB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SEP%20NAINGGOLAN\2012\2012\RAB%20DAN%20COVER\freddy\_2012\Air%20BErsih%20Balige_2012\06-DATA%202011\02-SAMOSIR\DINAS%20PU\JALAN\RAB\KEC.%20PALIPI\RAB%20simanuk-manuk1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PERENCANAAN%20TAHUN%202007\Dinas%20Kimprasda\Bappeda%20Tahap-II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4\Tender%20Supervisi%20Bajayu\RAB\Eddi\c\Arsip%20Kahala\Rab+Boq\rab%20kahala\Analisa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yudhi\20M_12_07\Master%20Plan%20Sorong%20(version%202)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NumpangData%20Juni%202009up\Analisa001\ANALISA%20SNI%20INDONESIA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ASAR\PROJECT\cu.%20cinta%20kasih\rab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User\AppData\Local\Temp\Rar$DI61.512\KEGIATAN\G%20A%20M%20B%20A%20R\BM%20DAK%2009\BQ%20JLN.%20Guhang-Cotmane%20awal\1-BOQ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Dinkes\Users\Azka\Documents\Dinkes\Lanjutan%20RSU%20BB\ANALISA%20BOW%20TANJUNG%20BALAI\Book1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My%20Documents\blank%20analisa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EMB.SEKOLAH%20SDN,%20SMPN,%20SMAN,%20SMKN%20T.BALAI\SMAN%201%20Tanjung%20Balai\OE%20-%202%20RK+MEUBELER.xls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Users\Azka\Documents\Dinkes\Lanjutan%20RSU%20BB\HPS%20Rev.xls" TargetMode="External"/></Relationships>
</file>

<file path=xl/externalLinks/_rels/externalLink254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PU/2012/AMS-8/Final%20OE%20Pkt%208/Final%20OE%20AMS%208%20%20%20%2019%20Juni%202009%20-%2050,250%20M/qty%20june%2018%202009/Bela%20Rakyat%20Input%20Cros/X_DSGN_BBR_(BNU.4-BR%2079).xls?7F73BAC9" TargetMode="External"/><Relationship Id="rId1" Type="http://schemas.openxmlformats.org/officeDocument/2006/relationships/externalLinkPath" Target="file:///\\7F73BAC9\X_DSGN_BBR_(BNU.4-BR%2079)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Folder%20(3)\New%20Folder%20(2)\RAB%20HARGA%202008%20SESUAI%20BQ\DINAS%20KIMPRASDA\24%20-%20Asrama%20Haji%20Alternatif%20Akhir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2011\RAB%20RUTAN%20KLAS%20I%20MEDAN\Penawaran%20Rutan%202011\00.%20Penawaran%20SBS\Konsultan\RAB\GREPS\FINAL%20RAB\hutaambasang-sibokkare1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ocuments%20and%20Settings\user\My%20Documents\LAP%20HARGA%20SAT\ANL%20HARGA%20SATUAN\EXCEL-PAHS\PANDUAN%20BQ\EE%20FO%20Pamanukan\3-DIV3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udio-8b5dcf37\penawaran%20project\M@rk's\PERKERASAN\KISTIM%20JAHE\KISTIM%201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KANTOR%20DPRD\RAB%20ktr%20DPR%20Ok\RAB00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'S\Aris\PU%202010\DCKTR-LB\RAB\Infrastruktur\Kel-Bakaran%20Batu%20Rt%20Selatan\Gunting%20Saga%20-%20T.%20Binjei\Pemel.%20Periodik\Gajah%20-%20Dogang%20Segmen%20I%20minta%20TOLONG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TEKNIK\Persiapan\RAB-RCBUAYA-kontrak%20tahap2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\DATA%20PERENCANAAN\PERENCANAAN%202008%20(TERAKHIR)\RAB\DINAS%20KIMPRASDA\17%20-%20Rehab%20Kantor%20Bupati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LLY\2018\ANALISA%202018\RIZKY%20KINGS\2017\RAB\BPN\PROYEK%20PELINDO%20II%20PONTIANAK\progress%20gabungan\laporan%20closing%20gap\laporan%20harian\TEKNIK\Persiapan\APP-RANCABUAYA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royek%20Kab.%20BB%202012\PAKET%20JALAN%202013%20(%20RAB%20&amp;%20GBR%20)(%20SITORUS%20)\KECAMATAN%20TALAWI\Paket%20200%20jt%20Tu%20Toru%20do%20on%20(%20PL%20)\Paket%20200%20jt%20tu%20toru%20do%20on\RAB%20KEC.%20TALAWI\RAB%20KEC.%20TALAWI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udio-8b5dcf37\DATA%20(D)\M@rk's\PERKERASAN\KISTIM%20JAHE\KISTIM%201.xls" TargetMode="External"/></Relationships>
</file>

<file path=xl/externalLinks/_rels/externalLink265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2011/STANDAR%20HARGA%202011/Standar%20Harga%20RSU%20_%202011/YOSSI%20DATA/NEW%20PRICE%20LIST%20-%20INST.%20TH%202005/AWA_Instrument_PriceList%202008%20(rev).xls?773B65CE" TargetMode="External"/><Relationship Id="rId1" Type="http://schemas.openxmlformats.org/officeDocument/2006/relationships/externalLinkPath" Target="file:///\\773B65CE\AWA_Instrument_PriceList%202008%20(rev).xls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_Q\Project%202016\Dinas%20Tarukim%20Medan\sd%20negeri%20066433%20Medan%20Denai%20OK\ANALISA%20HARGA%202016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INUN\ANALISA%20GEDUNG%202013\CAIXA%20&amp;%20HUSNI\CONSULTANT%20FILE\ANALISA%20STANDAR%20BINA%20MARGA\BINA%20MARGA%20FILE\OE-EE\6-AGGR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co\Data%20Bina%20Marga\RAB%20plus%20Program\Master%20ANL-2004-OK\2-UMUM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%2306\BILAH%20HULU\Pustu%20Kampung%20Dalam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Users\Azka\Documents\Dinkes\2012\OE%20BDB%202012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ST%20ADJUSTMENT%20FOR%20APRIL%2021,%202004%20UP%20TO%20OCTOBER%2020,2004.xls" TargetMode="External"/></Relationships>
</file>

<file path=xl/externalLinks/_rels/externalLink2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07\Jalan%20Lingkungan%20Menuju%20SMA%201%20Ogan\3-DIV8.XLS" TargetMode="External"/></Relationships>
</file>

<file path=xl/externalLinks/_rels/externalLink2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6\RAB%20DINAS%20BINA%20MARGA2%20(REINER).xls" TargetMode="External"/></Relationships>
</file>

<file path=xl/externalLinks/_rels/externalLink2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tender%20perkim\dari%20konsultan\01.%20SBS%20OK\2a%20set%2009%20print%20(BQ).xls" TargetMode="External"/></Relationships>
</file>

<file path=xl/externalLinks/_rels/externalLink2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05\my%20documents\My%20Documents\SIUS\Penawaran%20Pemenang\SDN%20010.XLS" TargetMode="External"/></Relationships>
</file>

<file path=xl/externalLinks/_rels/externalLink2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inkes\Tumanggor\RAB%20BARU%20RS%20BATU%20BARA\RAB%20BARU\OKE\RAB%20Baru%20Rumah%20Sakit%20Batubara%20OE%20REVISI%20OKE%20FINAL5M.xls" TargetMode="External"/></Relationships>
</file>

<file path=xl/externalLinks/_rels/externalLink2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DATA%202014\PNW%20PL%20DAU%202014\INDRA\Data%20Indra\KABUPATEN%20BATUBARA\KEC.%20TALAWI\SIBOLGA.xls" TargetMode="External"/></Relationships>
</file>

<file path=xl/externalLinks/_rels/externalLink2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\RYWANDYS%20FILES\HITUNGAN%20%20PIKUL%20DAN%20ANGKUT%20VERSI%20RUDY.xls" TargetMode="External"/></Relationships>
</file>

<file path=xl/externalLinks/_rels/externalLink2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Documents\Job\FHA\RAB%20LABUHAN%20HAJI.xls" TargetMode="External"/></Relationships>
</file>

<file path=xl/externalLinks/_rels/externalLink2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Folder%20(3)\New%20Folder%20(2)\RAB%20HARGA%202008%20SESUAI%20BQ\DINAS%20KIMPRASDA\1-%20PAGAR%20KTR%20DEPERINDAGKOTAPINANG%20!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ahun%202015\Samosir\MARICE\REHAB%20BERAT%20PUSKESMAS%20SIRAIT.xls" TargetMode="External"/></Relationships>
</file>

<file path=xl/externalLinks/_rels/externalLink2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ana%20P%20AJR%20-%20RAB%20Ars&amp;Str.xls" TargetMode="External"/></Relationships>
</file>

<file path=xl/externalLinks/_rels/externalLink2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mbung%20Sianjo-Anjo%20Tahap%20-%20V\Negosiasi\Negosiasi%20ES%20Thp-V.xls" TargetMode="External"/></Relationships>
</file>

<file path=xl/externalLinks/_rels/externalLink2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HITUNGAN%20%20PIKUL%20DAN%20ANGKUT%20VERSI%20RUDY.xls" TargetMode="External"/></Relationships>
</file>

<file path=xl/externalLinks/_rels/externalLink2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Flash%20Disc%20OKTO\PENGAWASAN\Documents%20and%20Settings\Bernard%20Simamora\My%20Documents\saut\AnaLisa.XLS" TargetMode="External"/></Relationships>
</file>

<file path=xl/externalLinks/_rels/externalLink2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v2-angg-1\d\JASMAR\RAB-MODRAMP2.xls" TargetMode="External"/></Relationships>
</file>

<file path=xl/externalLinks/_rels/externalLink2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stc\My%20Documents\ts.xls" TargetMode="External"/></Relationships>
</file>

<file path=xl/externalLinks/_rels/externalLink2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Users\Azka\Documents\Dinkes\Lanjutan%20RSU%20BB\OE%20SNI%20Rev2.xls" TargetMode="External"/></Relationships>
</file>

<file path=xl/externalLinks/_rels/externalLink2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JALAN%20METROPOLITAN\Metro%20Medan%20-%20Bts%20Karo\Bid%20Medan-Bts%20karo.xlsx" TargetMode="External"/></Relationships>
</file>

<file path=xl/externalLinks/_rels/externalLink288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Users/User/AppData/Local/Temp/Rar$DI61.512/BACK%20UP%20FILE/FILE%20BAPAK/RAVI-GROUP/PT.%20RAVI/GEDUNG/ganteng/budi/bobot%20realisasi%20sei.%20sapih.xls?AC49C3E1" TargetMode="External"/><Relationship Id="rId1" Type="http://schemas.openxmlformats.org/officeDocument/2006/relationships/externalLinkPath" Target="file:///\\AC49C3E1\bobot%20realisasi%20sei.%20sapih.xls" TargetMode="External"/></Relationships>
</file>

<file path=xl/externalLinks/_rels/externalLink2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%20THN%202012\DISTARUKIM%20SERGAI\MTQ%20SERGAI\RENCANA%20MTQ\MTQ%20SERGAI%20(%20FIX%20)\RENC.%20MTQ%20TERAKHIR\PRODUK%20PERENC.%20MTQ%202012\BLPIDIE\PNPM\DOCUME~1\COM02\LOCALS~1\Temp\TYPE%20250\R%20A%20B%20TYPE%20250%20m2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Users\Azka\Documents\Dinkes\2012\OE%20BDB%202012.xls" TargetMode="External"/></Relationships>
</file>

<file path=xl/externalLinks/_rels/externalLink2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3\sp.3%20Pangasean\ENI\JHON\AGG%202006\Nagori\Bkpn%20k%202006\bkpn%20per%20kecamatan\kec%20tanah%20jawa\tanjung%20pasir\3-DIV10.XLS" TargetMode="External"/></Relationships>
</file>

<file path=xl/externalLinks/_rels/externalLink2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2014\Tender%20Supervisi%20Bajayu\RAB\Eddi\c\WINDOWS\TEMP\AHSPINTU.XLS" TargetMode="External"/></Relationships>
</file>

<file path=xl/externalLinks/_rels/externalLink2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nder%20perkim\dari%20konsultan\01.%20SBS%20OK\NumpangData%20Juni%202009up\Analisa001\ANALISA%20SNI%20INDONESIA.xls" TargetMode="External"/></Relationships>
</file>

<file path=xl/externalLinks/_rels/externalLink2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ZKY%20KINGS\2017\RAB\BPN\Tahun%202016\SIDEMPUAN%2001\rab%20siantar\Document\RYWANDYS%20FILES\Assosiation%20Data\Vinot\08%20DED%20SImalungun\Vinot\03%20Simalungun%20Project\About%20Hitungan\Hitungan%20Reservoar.xls" TargetMode="External"/></Relationships>
</file>

<file path=xl/externalLinks/_rels/externalLink2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dr05\hd%203%20(e)\bangkalan\pasar%20tradisional%202\GETZ\21%2002%2007\RAP%20KLAKAH%20NEW.xls" TargetMode="External"/></Relationships>
</file>

<file path=xl/externalLinks/_rels/externalLink2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DAFTAR%20ANALISA.xls" TargetMode="External"/></Relationships>
</file>

<file path=xl/externalLinks/_rels/externalLink2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ION71\C\A..Khola\Project\sipil\Jalan\Jateng\Dmk-gdng-Pwd\DC_JL-Demak-GD-Pwdd.xls" TargetMode="External"/></Relationships>
</file>

<file path=xl/externalLinks/_rels/externalLink2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BPC-1\DIKNAS%20PROVSU\DIKNAS%202017\2.%20DIKNAS%20SMA\ANGGARAN%20DAK\DAK%20SMA%20-%20LAB\RAB%20DAK%20-%20LAB%20SMA\asahan%20-%20LAB%20SMAN%201%20BP%20MANDOGE%20-%20kimia.xls" TargetMode="External"/></Relationships>
</file>

<file path=xl/externalLinks/_rels/externalLink2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\BUPATI%20PALAS\Kantor%20Bupati%20Palas%20SANGAT%20BARU\Denah%20Revisi\RAB%20K.Bupati%20palas%20FIX.xls" TargetMode="External"/></Relationships>
</file>

<file path=xl/externalLinks/_rels/externalLink2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RAB%20PEMASANGAN%20HP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Gajah%20-%20Dogang%20Segmen%20I%20minta%20TOLO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RAMLY\Dataku\INDRA\Data%20Indra\ALT-2.xls" TargetMode="External"/></Relationships>
</file>

<file path=xl/externalLinks/_rels/externalLink3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PPEDA\ANALISA%20PERKIM%20KOTA%20MEDAN%202021.xlsx" TargetMode="External"/></Relationships>
</file>

<file path=xl/externalLinks/_rels/externalLink31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b's/ANALISA%20PERKIM/My_Adventure/ARSIP/berita%20acara%20pancang/RIZKY%20KINGS/2017/RAB/BPN/Users/User/AppData/Local/Temp/Rar$DI61.512/RAMLY/Dataku/INDRA/Data%20Indra/KABUPATEN%20BATUBARA/KEC.%20TALAWI/KEC.%20TALAWIKONTRUKSI%20JEMBATAN%20&amp;%20TEMBOK%20PENAHAN.XLS?B113CB51" TargetMode="External"/><Relationship Id="rId1" Type="http://schemas.openxmlformats.org/officeDocument/2006/relationships/externalLinkPath" Target="file:///\\B113CB51\KEC.%20TALAWIKONTRUKSI%20JEMBATAN%20&amp;%20TEMBOK%20PENAH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JOSEP\2014\RAB%20LENGKAP\REHAB%20BERAT%20PUSKESMAS%20SIRAI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Users\User\AppData\Local\Temp\Rar$DI61.512\RAMLY\Dataku\Users\Azka\Documents\Dinkes\2012\OE%20BDB%20201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04-DATA%20-%202013\07-KABUPATEN%20SAMOSIR\Dinas%20Koperindak\Revitalisasi%20pasar%20TRADISIONAL%20SIMANINDO\REHAB%20BERAT%20PUSKESMAS%20SIRAI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PAKET-2008\LAPORAN%20ORR%20SAMOSIR%20FINAL\LAPORAN%20PELELANGAN\RAB-FINAL\EE-SAMOSIR-ORR\OE-EE\1-BOQ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REHAB%20BERAT%20PUSKESMAS%20Tutuk%20Siadong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tender%20perkim\dari%20konsultan\01.%20SBS%20OK\PAKET-2008\LAPORAN%20ORR%20SAMOSIR%20FINAL\LAPORAN%20PELELANGAN\RAB-FINAL\EE-SAMOSIR-ORR\OE-EE\1-BOQ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d_8\My%20Documents\Documents%20and%20Settings\user\My%20Documents\cost%20estimates\YOYOK\BT.ANGKOLA\Pamukulu%20Cost%20Est\Uraianhitung-U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T.SILUMBALUMBA%20BINTANG%20SEMPURNA\PINDAHAN%20DR%20ASUS\HUSEIN\PENAWARAN%202017\PU%20PERA%20SIANTAR\REHAB%20BERAT%20PUSKESMAS%20Tutuk%20Siado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Tahun%202016\SIDEMPUAN%2001\rab%20siantar\ALTAR\TES%20ALANLISA%20PHA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PS%20TENDER\Document'S\Aris\PU%202010\DCKTR-LB\RAB\Infrastruktur\Kel-Bakaran%20Batu%20Rt%20Selatan\Gunting%20Saga%20-%20T.%20Binjei\Pemel.%20Periodik\Gajah%20-%20Dogang%20Segmen%20I%20minta%20TOLONG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di\proposal\SHARE\CAMCO\LOADING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BANG%202006\PEN%202006\HAR-II-I\CEMEMEH%20A..H\PENAWARAN\oe-2004\Penawaran%202004\BANG-01%20B\pen-01b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6\ANALISA%20HARGA%202016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Document\RYWANDYS%20FILES\Assosiation%20Data\Vinot\08%20DED%20SImalungun\Vinot\03%20Simalungun%20Project\About%20Hitungan\Hitungan%20Reservoar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u2ng\Nu2nG\Nu2nG\NISSAN%20BSD%20Tender\NISSAN%20BSD%20PI\BQ_TIMAHR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8\DATA\analisa\tender%20perkim\dari%20konsultan\01.%20SBS%20OK\REHAB%20BERAT%20PUSKESMAS%20Tutuk%20Siadong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GIATAN\G%20A%20M%20B%20A%20R\BM%20DAK%2009\BQ%20JLN.%20Guhang-Cotmane%20awal\1-BOQ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8\DATA\analisa\tender%20perkim\dari%20konsultan\01.%20SBS%20OK\PAKET-2008\LAPORAN%20ORR%20SAMOSIR%20FINAL\LAPORAN%20PELELANGAN\RAB-FINAL\EE-SAMOSIR-ORR\OE-EE\1-BOQ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ROYEK%20PELINDO%20II%20PONTIANAK\progress%20gabungan\laporan%20closing%20gap\laporan%20harian\TEKNIK\Persiapan\APP-RANCABUAY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ahun%202016\SIDEMPUAN%2001\rab%20siantar\ALTAR\TES%20ALANLISA%20PHA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zefri\pdanp%202009-2011\p&amp;p%202011\p&amp;p%202011\smkn%20galang%203%20rk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New%20Folder\Gedung\Rsd-Cibinong\C-Rab&amp;Rap-Rsd-Cibinong-060317-compere\Gedung\Arsip%20CIMAHI\RAB-CIMAHI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ryan\analisa%202017\tender%20perkim\dari%20konsultan\01.%20SBS%20OK\Konsultan\RAB\GREPS\FINAL%20RAB\hutaambasang-sibokkare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ata%20dr%20PU\FIKRI_POENYA\pen-01b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2016-2017\SID%20SEKOLAH%20SUMUT\Document\RYWANDYS%20FILES\Assosiation%20Data\Vinot\08%20DED%20SImalungun\Vinot\03%20Simalungun%20Project\About%20Hitungan\Hitungan%20Reservoar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\RYWANDYS%20FILES\Assosiation%20Data\Vinot\08%20DED%20SImalungun\Vinot\03%20Simalungun%20Project\About%20Hitungan\Hitungan%20Reservoar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srv\ME%20Database\A%20Project\VARIOUS-FILE\FORMAT_BQ\AFORM-BQR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APBN/Seksi%20VIII%20Pe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APBN/TENDER/OE%20Dumagi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L%201570%20N\Kantor%20Sekolah\Rab\Kantor_HP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Tahun%202016\SIDEMPUAN%2001\rab%20siantar\My%20Documents\DARI%20HOTLER\MENURUNG_DATA\AHS%20Jemb%20Sei%20Parit%20II%20SPEC%20DES%202006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ASK%20DIKJAR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C\PRICE%20ADJUSTMENT%20MFC-2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tation42\c\My%20Documents\acd\PATI-REMBANG\PATI-RMBG\DC%20AM-02(baru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ll_data\OE-EE\1-BOQ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AldhO\Kuala\Pemel.%20Periodik\RAB%20Pd%20Cermin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a\drive2%20(d)\Baru\My%20Documents\Indra%20Mz\Dahrul\Data\RAB%20Fa-ZAHRAH%20BAPEDA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WARSIMAN\2017\SWAKELOLA%20GEDUNG\Arie\My%20File\DATA%20PASAR%20PERDA\LAPORAN%20PROGRES\LAPORAN%20FISIK\Laporan%20Baru\SISTEM%20PELAPORAN%20PASAR%20PERDA_AA%20VERSI%20CCO1%20-%20TM%20M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V.%20CAHAYA%20INDAH%20PRATAMA\Pembuatan%20Jalan%20Lambheu\DATA%20APBA%202008\MASTER%20DATA%20LELANG%202008\MASTER%20-%20OE%202008%20(Blm%20Pasti)\OE-ECR3%20New%20tgl%2028Nop\3-DIV7a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KNAS%20LABURA\Document'S\Aris\PU%202010\DCKTR-LB\RAB\Infrastruktur\Kel-Bakaran%20Batu%20Rt%20Selatan\Gunting%20Saga%20-%20T.%20Binjei\Pemel.%20Periodik\Gajah%20-%20Dogang%20Segmen%20I%20minta%20TOL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LAPORAN%20%20PROYEK\Laporan%20Proyek%202010\BANDAR%20PULAU\Tawaran%202010\Tg%20Balai%202010\Tg%20Kasau\PT.Rizki%20Rizka%20Jay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Tahun%202016\SIDEMPUAN%2001\rab%20siantar\PAKET-2008\LAPORAN%20ORR%20SAMOSIR%20FINAL\LAPORAN%20PELELANGAN\RAB-FINAL\EE-SAMOSIR-ORR\OE-EE\1-BOQ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eh%20Utara\PROGRES%20EXPOSE%20SEP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Ded%20from%20Comp%20P450\DRUP\PEMELIHARAAN\Rab-MP%201REVIS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P\wiranta\rab-mp%20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NALISA%202018\RIZKY%20KINGS\2017\RAB\BPN\PERENCANAAN%20JALAN%20%20DAN%20JEMBATAN%20LABUSEL\JEMBATAN\GAMBAR%20JEMBATAN%20%20BENTANG%203%20X%2020%20M%20LEBAR%204,5%20M\RAB%20JEMBATAN%20TITI%20PANJANG%20LEBAR%204,5%20M\RAB%20JEMBATAN%20TITI%20PANJANG.xls%20-%20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ATA%202009\BERKAS%20TAWAR%202009\TAWARAN\Tj.%20BALAI\Indrapura\PT.AMARTA%20JAYA%20PUTRA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id%20fisik\DRAF_RAPBD_2004\HASIL%20PEMBAHASAN%20DPRD1\My%20Documents\Ded%20from%20Comp%20P450\DRUP\ALU%20PUNTI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AppData\Local\Temp\Abang\Luar\Serba-serbi%20luar\Mansur%20konsultan\RAB%20PERKIM%20B.%20ACEH\RKS%20PEMB.%20K.%20PERKIM\Penawaran%20Tanggul%20B'Aidil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ummary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nder%20perkim\dari%20konsultan\01.%20SBS%20OK\Konsultan\RAB\GREPS\FINAL%20RAB\hutaambasang-sibokkare1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y%20Documents\RAYHAN%20DATA\DINAS%20KELAUTAN%20DAN%20PERIKANAN\LHOK%20BOM-%20CALANG\pen-colek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PT.SILUMBALUMBA%20BINTANG%20SEMPURNA\PINDAHAN%20DR%20ASUS\HUSEIN\PENAWARAN%202017\PU%20PERA%20SIANTAR\Analisa%20EI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MUTI%20(G)\New%20Folder\Gedung\Rsd-Cibinong\C-Rab&amp;Rap-Rsd-Cibinong-060317-compere\Gedung\Arsip%20CIMAHI\RAB-CIMAHI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\2014%20project\RUMAH%20MINIMALIS\Documents%20and%20Settings\User\My%20Documents\RAB.FG.REVISI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b's\ANALISA%20PERKIM\My_Adventure\ARSIP\berita%20acara%20pancang\RIZKY%20KINGS\2017\RAB\BPN\DATA%202014\PNW%20PL%20DAU%202014\TOMPUL\PROGRES%20RAB%20SMKN%20(ANL%20SHARING)\RENCANA%20ANGGARAN%20BIAYA\RAB%20MIN%203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L%201570%20N\Kantor%20Sekolah\Penawaran\Rab%20Kantor_2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CT_Q\Project%202011\Emri\Rudin%20Belawan\rudin_sni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S%20U%20F%20F%20I%20L\TA%20-%202003\D%20I%20K%20P%20O%20R%20A\LAN.%20PEMB.%20SMU%20UGL%20T.TUAN\RAB-%20SMU%20UNGGUL%20TTN\RAB%20ASRAMA%202002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6\RAB\AEK%20KUO\11548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2013\sp.3%20Pangasean\4-BASIC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udi%20Siregar\Asrama%20Haji%20Jabal%20Nur%20NEW\4.EE_PEKERJAAN%20MEP%20HP%2012,5%20AHS%20-%201%20(Review%20Bapak%20Rudi%20Down%2010%25%2012.59)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n10\Downloads\data%20pindahan\Documents%20and%20Settings\user\Application%20Data\Microsoft\Excel\%23PROJECTS\%23PROJECT\bina%20swadaya\windows\TEMP\MAN\BQ\ana-kal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ANALISA%202018\RIZKY%20KINGS\2017\RAB\BPN\PT.SILUMBALUMBA%20BINTANG%20SEMPURNA\PINDAHAN%20DR%20ASUS\HUSEIN\PENAWARAN%202017\PU%20PERA%20SIANTAR\Analisa%20EI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VI\Bangunan\Volume\Volume%20Jeni.xls" TargetMode="External"/></Relationships>
</file>

<file path=xl/externalLinks/_rels/externalLink91.xml.rels><?xml version="1.0" encoding="UTF-8" standalone="yes"?>
<Relationships xmlns="http://schemas.openxmlformats.org/package/2006/relationships"><Relationship Id="rId2" Type="http://schemas.microsoft.com/office/2019/04/relationships/externalLinkLongPath" Target="file:///E:/JOLLY/2018/ANALISA%202018/RIZKY%20KINGS/2017/RAB/BPN/Proyek%20Kab.%20BB%202012/PAKET%20JALAN%202013%20(%20RAB%20&amp;%20GBR%20)(%20SITORUS%20)/KECAMATAN%20TALAWI/Paket%20200%20jt%20Tu%20Toru%20do%20on%20(%20PL%20)/Paket%20200%20jt%20tu%20toru%20do%20on/RAB%20KEC.%20TALAWI/RAB%20KEC.%20TALAWI.xls?74C2542F" TargetMode="External"/><Relationship Id="rId1" Type="http://schemas.openxmlformats.org/officeDocument/2006/relationships/externalLinkPath" Target="file:///\\74C2542F\RAB%20KEC.%20TALAWI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IZKY%20KINGS\2017\RAB\BPN\schedule%20alat,bahan\SKEDUL%20PAKET%201,2,3\heri\SKED%20BAHAN%20ALAT%20HERI\AGGR%20jl%20dmi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\Data\2011%20Tender%20Kontraktor\Kanwil%20Pajak%20Tahap%206\OE\OE%20Final\EE_32_Revisi%20Terakhir%20(30052011)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ocuments%20and%20Settings\Silviani\My%20Documents\EDWIN\JOB\Dinas%20Pertanian\UPTD\RAB\Baru\Job\Pabrik%20Jahe%20(+)\RAB%20Jahe%20Setti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c\my%20document\Data%202009\TAWARAN%2009\Kis-Bts.Sim\PT.MENARA%20FAZIRA%20ABADI%20%20(%2097.79)\1-BOQ%20Kis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trayya.sharepoint.com/DINAS%20PU/JALAN%202009/FD-I.ONES/BEPE%20FILE'S/MASTER%20ANALISA-IONES/ANALISA%202005%20ASLI/6-AGGR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ownloads\AHSP%202022%20(excel)\AHSP%202022%20(excel)\AHSP%201.1%20_%201.2_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ACKUP%202019\DATABASE\2019\TENDER\ANALISA%202019\fakhrul\2013\tender\PNWRN\sekolah\SDN%20060951\SDN%20060951%20(1)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ASARANA%20JALAN%20DAN%20JEMBATAN\WARI\PEJABAT-PENGADAAN-2013\PEJABATBERKAS-PL-2013-APBD-KHAIRU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Sheet3"/>
      <sheetName val="Sheet5"/>
      <sheetName val="Sheet2"/>
      <sheetName val="Sheet1"/>
      <sheetName val="A"/>
      <sheetName val="Kurva S"/>
      <sheetName val="Beton"/>
      <sheetName val="Schedulle"/>
      <sheetName val="Schedulee"/>
      <sheetName val="TIME SCEDULE"/>
    </sheetNames>
    <sheetDataSet>
      <sheetData sheetId="0"/>
      <sheetData sheetId="1"/>
      <sheetData sheetId="2"/>
      <sheetData sheetId="3"/>
      <sheetData sheetId="4"/>
      <sheetData sheetId="5">
        <row r="1">
          <cell r="Q1" t="str">
            <v>LAMPIRAN 2(a)  PENAWARAN</v>
          </cell>
          <cell r="AP1" t="str">
            <v>REKAPITULASI</v>
          </cell>
        </row>
        <row r="2">
          <cell r="Q2" t="str">
            <v>( Lampiran ini dipergunakan semata-mata untuk evaluasi penawaran )</v>
          </cell>
          <cell r="AG2" t="str">
            <v>DAFTAR KUANTITAS DAN HARGA</v>
          </cell>
          <cell r="AP2" t="str">
            <v>DAFTAR KUANTITAS DAN HARGA</v>
          </cell>
        </row>
        <row r="4">
          <cell r="Q4" t="str">
            <v>DAFTAR HARGA SATUAN UPAH</v>
          </cell>
          <cell r="AG4" t="str">
            <v>PENAWAR</v>
          </cell>
          <cell r="AH4" t="str">
            <v>:</v>
          </cell>
          <cell r="AI4" t="str">
            <v>CV. MANDIRI KARYA UTAMA</v>
          </cell>
        </row>
        <row r="5">
          <cell r="AG5" t="str">
            <v>PROYEK</v>
          </cell>
          <cell r="AH5" t="str">
            <v>:</v>
          </cell>
          <cell r="AI5" t="str">
            <v>PENINGKATAN JALAN DAN PENGGANTIAN JEMBATAN DPU CAB. VI ACEH BARAT</v>
          </cell>
          <cell r="AP5" t="str">
            <v>PENAWAR</v>
          </cell>
          <cell r="AQ5" t="str">
            <v>:</v>
          </cell>
          <cell r="AR5" t="str">
            <v>CV. MANDIRI KARYA UTAMA</v>
          </cell>
        </row>
        <row r="6">
          <cell r="Q6" t="str">
            <v>PROYEK</v>
          </cell>
          <cell r="R6" t="str">
            <v>:</v>
          </cell>
          <cell r="S6" t="str">
            <v>PENINGKATAN JALAN DAN PENGGANTIAN JEMBATAN DPU CAB. VI ACEH BARAT</v>
          </cell>
          <cell r="AG6" t="str">
            <v>PEKERJAAN</v>
          </cell>
          <cell r="AH6" t="str">
            <v>:</v>
          </cell>
          <cell r="AI6" t="str">
            <v>PENINGKATAN JALAN KUALA TUHA - LAMIE, KM. 45+000 s/d 47+000</v>
          </cell>
          <cell r="AP6" t="str">
            <v>PROYEK</v>
          </cell>
          <cell r="AQ6" t="str">
            <v>:</v>
          </cell>
          <cell r="AR6" t="str">
            <v>PENINGKATAN JALAN DAN PENGGANTIAN JEMBATAN DPU CAB. VI ACEH BARAT</v>
          </cell>
        </row>
        <row r="7">
          <cell r="W7" t="str">
            <v>NAMA PENAWAR</v>
          </cell>
          <cell r="Y7" t="str">
            <v>:</v>
          </cell>
          <cell r="Z7" t="str">
            <v>CV. MANDIRI KARYA UTAMA</v>
          </cell>
          <cell r="AG7" t="str">
            <v>PROPINSI</v>
          </cell>
          <cell r="AH7" t="str">
            <v>:</v>
          </cell>
          <cell r="AI7" t="str">
            <v>DAERAH ISTIMEWA ACEH</v>
          </cell>
          <cell r="AP7" t="str">
            <v>PEKERJAAN</v>
          </cell>
          <cell r="AQ7" t="str">
            <v>:</v>
          </cell>
          <cell r="AR7" t="str">
            <v>PENINGKATAN JALAN KUALA TUHA - LAMIE, KM. 45+000 s/d 47+000</v>
          </cell>
        </row>
        <row r="8">
          <cell r="Q8" t="str">
            <v>PEKERJAAN</v>
          </cell>
          <cell r="R8" t="str">
            <v>:</v>
          </cell>
          <cell r="S8" t="str">
            <v>PENINGKATAN JALAN KUALA TUHA - LAMIE, KM. 45+000 s/d 47+000</v>
          </cell>
          <cell r="W8" t="str">
            <v>PROYEK</v>
          </cell>
          <cell r="Y8" t="str">
            <v>:</v>
          </cell>
          <cell r="Z8" t="str">
            <v>PENINGKATAN JALAN DAN PENGGANTIAN JEMBATAN DPU CAB. VI ACEH BARAT</v>
          </cell>
          <cell r="AG8" t="str">
            <v>LOKASI</v>
          </cell>
          <cell r="AH8" t="str">
            <v>:</v>
          </cell>
          <cell r="AI8" t="str">
            <v>KABUPATEN ACEH BARAT</v>
          </cell>
          <cell r="AP8" t="str">
            <v>PROPINSI</v>
          </cell>
          <cell r="AQ8" t="str">
            <v>:</v>
          </cell>
          <cell r="AR8" t="str">
            <v>DAERAH ISTIMEWA ACEH</v>
          </cell>
        </row>
        <row r="9">
          <cell r="W9" t="str">
            <v>NO. MATA PEMBAYARAN</v>
          </cell>
          <cell r="Y9" t="str">
            <v>:</v>
          </cell>
          <cell r="Z9" t="str">
            <v>1.2</v>
          </cell>
          <cell r="AG9" t="str">
            <v>TH. ANGG.</v>
          </cell>
          <cell r="AH9" t="str">
            <v>:</v>
          </cell>
          <cell r="AI9">
            <v>2000</v>
          </cell>
          <cell r="AP9" t="str">
            <v>LOKASI</v>
          </cell>
          <cell r="AQ9" t="str">
            <v>:</v>
          </cell>
          <cell r="AR9" t="str">
            <v>KABUPATEN ACEH BARAT</v>
          </cell>
        </row>
        <row r="10">
          <cell r="U10" t="str">
            <v>HARGA</v>
          </cell>
          <cell r="W10" t="str">
            <v>JENIS PEKERJAAN</v>
          </cell>
          <cell r="Y10" t="str">
            <v>:</v>
          </cell>
          <cell r="Z10" t="str">
            <v>MOBILISASI</v>
          </cell>
          <cell r="AP10" t="str">
            <v>TH. ANGG.</v>
          </cell>
          <cell r="AQ10" t="str">
            <v>:</v>
          </cell>
          <cell r="AR10">
            <v>2000</v>
          </cell>
        </row>
        <row r="11">
          <cell r="Q11" t="str">
            <v>NO.</v>
          </cell>
          <cell r="R11" t="str">
            <v>U R A I A N</v>
          </cell>
          <cell r="T11" t="str">
            <v>SATUAN</v>
          </cell>
          <cell r="U11" t="str">
            <v>SATUAN</v>
          </cell>
          <cell r="W11" t="str">
            <v>SATUAN PEKERJAAN</v>
          </cell>
          <cell r="Y11" t="str">
            <v>:</v>
          </cell>
          <cell r="Z11" t="str">
            <v>LUMP SUM</v>
          </cell>
          <cell r="AG11" t="str">
            <v>MATA</v>
          </cell>
          <cell r="AL11" t="str">
            <v>HARGA</v>
          </cell>
          <cell r="AM11" t="str">
            <v>JUMLAH</v>
          </cell>
        </row>
        <row r="12">
          <cell r="U12" t="str">
            <v>(Rp.)</v>
          </cell>
          <cell r="W12" t="str">
            <v>PRODUKSI HARIAN/JAM</v>
          </cell>
          <cell r="Y12" t="str">
            <v>:</v>
          </cell>
          <cell r="AG12" t="str">
            <v>PEMBA-</v>
          </cell>
          <cell r="AI12" t="str">
            <v>U R A I A N</v>
          </cell>
          <cell r="AJ12" t="str">
            <v>SATUAN</v>
          </cell>
          <cell r="AK12" t="str">
            <v>PERKIRAAN</v>
          </cell>
          <cell r="AL12" t="str">
            <v>SATUAN</v>
          </cell>
          <cell r="AM12" t="str">
            <v>HARGA-HARGA</v>
          </cell>
        </row>
        <row r="13">
          <cell r="AG13" t="str">
            <v>YARAN</v>
          </cell>
          <cell r="AK13" t="str">
            <v>KUANTITAS</v>
          </cell>
          <cell r="AL13" t="str">
            <v>( Rp.)</v>
          </cell>
          <cell r="AM13" t="str">
            <v>PENAWARAN (Rp)</v>
          </cell>
          <cell r="AP13" t="str">
            <v>NO</v>
          </cell>
          <cell r="AR13" t="str">
            <v>U R A I A N      P E K E R J A A N</v>
          </cell>
        </row>
        <row r="14">
          <cell r="AC14" t="str">
            <v>HARGA</v>
          </cell>
          <cell r="AD14" t="str">
            <v>JUMLAH</v>
          </cell>
          <cell r="AG14" t="str">
            <v>a</v>
          </cell>
          <cell r="AI14" t="str">
            <v>b</v>
          </cell>
          <cell r="AJ14" t="str">
            <v>c</v>
          </cell>
          <cell r="AK14" t="str">
            <v>d</v>
          </cell>
          <cell r="AL14" t="str">
            <v>e</v>
          </cell>
          <cell r="AM14" t="str">
            <v>f = (d x e)</v>
          </cell>
          <cell r="AP14" t="str">
            <v>BAB</v>
          </cell>
        </row>
        <row r="15">
          <cell r="Q15" t="str">
            <v>1.</v>
          </cell>
          <cell r="R15" t="str">
            <v>Pekerja</v>
          </cell>
          <cell r="T15" t="str">
            <v>Jam</v>
          </cell>
          <cell r="U15">
            <v>1700</v>
          </cell>
          <cell r="W15" t="str">
            <v>NO</v>
          </cell>
          <cell r="X15" t="str">
            <v>U  R  A  I  A  N</v>
          </cell>
          <cell r="AA15" t="str">
            <v>SATUAN</v>
          </cell>
          <cell r="AB15" t="str">
            <v>KUANTITAS</v>
          </cell>
          <cell r="AC15" t="str">
            <v>SATUAN</v>
          </cell>
          <cell r="AD15" t="str">
            <v>HARGA</v>
          </cell>
        </row>
        <row r="16">
          <cell r="Q16" t="str">
            <v>2.</v>
          </cell>
          <cell r="R16" t="str">
            <v>Tukang</v>
          </cell>
          <cell r="T16" t="str">
            <v>Jam</v>
          </cell>
          <cell r="U16">
            <v>1900</v>
          </cell>
          <cell r="AC16" t="str">
            <v>(Rp.)</v>
          </cell>
          <cell r="AD16" t="str">
            <v>(Rp.)</v>
          </cell>
          <cell r="AG16" t="str">
            <v>BAB. 1</v>
          </cell>
          <cell r="AI16" t="str">
            <v xml:space="preserve">  U  M  U  M</v>
          </cell>
        </row>
        <row r="17">
          <cell r="Q17" t="str">
            <v>3.</v>
          </cell>
          <cell r="R17" t="str">
            <v>Kepala Tukang</v>
          </cell>
          <cell r="T17" t="str">
            <v>Jam</v>
          </cell>
          <cell r="U17">
            <v>2150</v>
          </cell>
          <cell r="AP17" t="str">
            <v>1.</v>
          </cell>
          <cell r="AR17" t="str">
            <v xml:space="preserve">     U M U M</v>
          </cell>
        </row>
        <row r="18">
          <cell r="Q18" t="str">
            <v>4.</v>
          </cell>
          <cell r="R18" t="str">
            <v>Mandor</v>
          </cell>
          <cell r="T18" t="str">
            <v>Jam</v>
          </cell>
          <cell r="U18">
            <v>1900</v>
          </cell>
          <cell r="W18" t="str">
            <v>A.</v>
          </cell>
          <cell r="X18" t="str">
            <v xml:space="preserve">  Pembelian atau sewa tanah</v>
          </cell>
          <cell r="AA18" t="str">
            <v>M2</v>
          </cell>
          <cell r="AG18" t="str">
            <v>1.2</v>
          </cell>
          <cell r="AI18" t="str">
            <v xml:space="preserve">  Mobilisasi</v>
          </cell>
          <cell r="AJ18" t="str">
            <v>Ls</v>
          </cell>
          <cell r="AK18">
            <v>1</v>
          </cell>
          <cell r="AL18">
            <v>10800000</v>
          </cell>
          <cell r="AM18">
            <v>10800000</v>
          </cell>
        </row>
        <row r="19">
          <cell r="Q19" t="str">
            <v>5.</v>
          </cell>
          <cell r="R19" t="str">
            <v>Operator</v>
          </cell>
          <cell r="T19" t="str">
            <v>Jam</v>
          </cell>
          <cell r="U19">
            <v>4285</v>
          </cell>
          <cell r="AP19" t="str">
            <v>2.</v>
          </cell>
          <cell r="AR19" t="str">
            <v xml:space="preserve">     D R A I N A S E</v>
          </cell>
        </row>
        <row r="20">
          <cell r="Q20" t="str">
            <v>6.</v>
          </cell>
          <cell r="R20" t="str">
            <v>Pembantu Operator</v>
          </cell>
          <cell r="T20" t="str">
            <v>Jam</v>
          </cell>
          <cell r="U20">
            <v>2850</v>
          </cell>
        </row>
        <row r="21">
          <cell r="Q21" t="str">
            <v>7.</v>
          </cell>
          <cell r="R21" t="str">
            <v>Sopir/Driver</v>
          </cell>
          <cell r="T21" t="str">
            <v>Jam</v>
          </cell>
          <cell r="U21">
            <v>4285</v>
          </cell>
          <cell r="W21" t="str">
            <v>B.</v>
          </cell>
          <cell r="X21" t="str">
            <v xml:space="preserve">  Peralatan.</v>
          </cell>
          <cell r="AP21" t="str">
            <v>3.</v>
          </cell>
          <cell r="AR21" t="str">
            <v xml:space="preserve">     PEKERJAAN TANAH</v>
          </cell>
        </row>
        <row r="22">
          <cell r="Q22" t="str">
            <v>8.</v>
          </cell>
          <cell r="R22" t="str">
            <v>Pembantu Sopir/Driver</v>
          </cell>
          <cell r="T22" t="str">
            <v>Jam</v>
          </cell>
          <cell r="U22">
            <v>2850</v>
          </cell>
          <cell r="X22" t="str">
            <v xml:space="preserve">  Sesuai Lampiran 2(a)-2</v>
          </cell>
          <cell r="AA22" t="str">
            <v>Ls</v>
          </cell>
          <cell r="AB22">
            <v>1</v>
          </cell>
          <cell r="AC22">
            <v>3800000</v>
          </cell>
          <cell r="AD22">
            <v>3800000</v>
          </cell>
          <cell r="AI22" t="str">
            <v xml:space="preserve">  Sub Total Harga Bab. 1 ( Dipindahkan ke Rekapitulasi Daftar Kuantitas dan Harga )</v>
          </cell>
          <cell r="AM22">
            <v>10800000</v>
          </cell>
        </row>
        <row r="23">
          <cell r="Q23" t="str">
            <v>9.</v>
          </cell>
          <cell r="R23" t="str">
            <v>Mekanik</v>
          </cell>
          <cell r="T23" t="str">
            <v>Jam</v>
          </cell>
          <cell r="U23">
            <v>4000</v>
          </cell>
          <cell r="AP23" t="str">
            <v>4.</v>
          </cell>
          <cell r="AR23" t="str">
            <v xml:space="preserve">     BAHU JALAN</v>
          </cell>
        </row>
        <row r="25">
          <cell r="W25" t="str">
            <v>C.</v>
          </cell>
          <cell r="X25" t="str">
            <v xml:space="preserve">  Fasilitas Kontraktor.</v>
          </cell>
          <cell r="AG25" t="str">
            <v>BAB. 2</v>
          </cell>
          <cell r="AI25" t="str">
            <v xml:space="preserve">  DRAINASE</v>
          </cell>
          <cell r="AP25" t="str">
            <v>5.</v>
          </cell>
          <cell r="AR25" t="str">
            <v xml:space="preserve">     PERKERASAN BERBUTIR</v>
          </cell>
        </row>
        <row r="26">
          <cell r="W26" t="str">
            <v>1.</v>
          </cell>
          <cell r="X26" t="str">
            <v xml:space="preserve">  Base Camp</v>
          </cell>
          <cell r="AA26" t="str">
            <v>Ls</v>
          </cell>
          <cell r="AB26">
            <v>1</v>
          </cell>
          <cell r="AC26">
            <v>2000000</v>
          </cell>
          <cell r="AD26">
            <v>2000000</v>
          </cell>
        </row>
        <row r="27">
          <cell r="W27" t="str">
            <v>2.</v>
          </cell>
          <cell r="X27" t="str">
            <v xml:space="preserve">  Kantor</v>
          </cell>
          <cell r="AA27" t="str">
            <v>Ls</v>
          </cell>
          <cell r="AB27">
            <v>1</v>
          </cell>
          <cell r="AC27">
            <v>2000000</v>
          </cell>
          <cell r="AD27">
            <v>2000000</v>
          </cell>
          <cell r="AG27" t="str">
            <v>2.1 (1)</v>
          </cell>
          <cell r="AI27" t="str">
            <v xml:space="preserve">  Pekerjaan Galian untuk selokan Drainase &amp;</v>
          </cell>
          <cell r="AP27" t="str">
            <v>6.</v>
          </cell>
          <cell r="AR27" t="str">
            <v xml:space="preserve">     PERKERASAN ASPAL</v>
          </cell>
        </row>
        <row r="28">
          <cell r="W28" t="str">
            <v>3.</v>
          </cell>
          <cell r="X28" t="str">
            <v xml:space="preserve">  Barak</v>
          </cell>
          <cell r="AA28" t="str">
            <v>M2</v>
          </cell>
          <cell r="AI28" t="str">
            <v xml:space="preserve">  Saluran Air</v>
          </cell>
          <cell r="AJ28" t="str">
            <v>M3</v>
          </cell>
          <cell r="AK28">
            <v>1500</v>
          </cell>
          <cell r="AL28">
            <v>6565</v>
          </cell>
          <cell r="AM28">
            <v>9847500</v>
          </cell>
        </row>
        <row r="29">
          <cell r="W29" t="str">
            <v>4.</v>
          </cell>
          <cell r="X29" t="str">
            <v xml:space="preserve">  Workshop/Bengkel</v>
          </cell>
          <cell r="AA29" t="str">
            <v>M2</v>
          </cell>
          <cell r="AP29" t="str">
            <v>7.</v>
          </cell>
          <cell r="AR29" t="str">
            <v xml:space="preserve">     PEKERJAAN STRUKTUR</v>
          </cell>
        </row>
        <row r="30">
          <cell r="W30" t="str">
            <v>5.</v>
          </cell>
          <cell r="X30" t="str">
            <v xml:space="preserve">  Gudang dan lain-lain</v>
          </cell>
          <cell r="AA30" t="str">
            <v>M2</v>
          </cell>
          <cell r="AG30" t="str">
            <v>2.2</v>
          </cell>
          <cell r="AI30" t="str">
            <v xml:space="preserve">  Pekerjaan Pasangan batu dengan Mortal</v>
          </cell>
          <cell r="AJ30" t="str">
            <v>M3</v>
          </cell>
        </row>
        <row r="31">
          <cell r="AP31" t="str">
            <v>8.</v>
          </cell>
          <cell r="AR31" t="str">
            <v xml:space="preserve">     PERKUATAN DAN PEKERJAAN MINOR</v>
          </cell>
        </row>
        <row r="32">
          <cell r="AG32" t="str">
            <v>2.3 (1)</v>
          </cell>
          <cell r="AI32" t="str">
            <v xml:space="preserve">  Gorong-gorong Pipa beton bertulang</v>
          </cell>
          <cell r="AJ32" t="str">
            <v>M'</v>
          </cell>
        </row>
        <row r="33">
          <cell r="W33" t="str">
            <v>D.</v>
          </cell>
          <cell r="X33" t="str">
            <v xml:space="preserve">  Fasilitas Laboratorium dan Layanan.</v>
          </cell>
          <cell r="AI33" t="str">
            <v xml:space="preserve">  diameter &lt; 45 cm</v>
          </cell>
          <cell r="AP33" t="str">
            <v>9.</v>
          </cell>
          <cell r="AR33" t="str">
            <v xml:space="preserve">     PEKERJAAN HARIAN</v>
          </cell>
        </row>
        <row r="34">
          <cell r="W34" t="str">
            <v>1.</v>
          </cell>
          <cell r="X34" t="str">
            <v xml:space="preserve">  Kantor</v>
          </cell>
          <cell r="AA34" t="str">
            <v>M2</v>
          </cell>
        </row>
        <row r="35">
          <cell r="W35" t="str">
            <v>2.</v>
          </cell>
          <cell r="X35" t="str">
            <v xml:space="preserve">  Akomudasi utk. Wkl. Direksi Teknik</v>
          </cell>
          <cell r="AA35" t="str">
            <v>M2</v>
          </cell>
          <cell r="AG35" t="str">
            <v>2.3 (2)</v>
          </cell>
          <cell r="AI35" t="str">
            <v xml:space="preserve">  Gorong-gorong Pipa beton bertulang</v>
          </cell>
          <cell r="AJ35" t="str">
            <v>M'</v>
          </cell>
          <cell r="AP35" t="str">
            <v>10.</v>
          </cell>
          <cell r="AR35" t="str">
            <v xml:space="preserve">     PEKERJAAN PEMELIHARAAN RUTIN</v>
          </cell>
        </row>
        <row r="36">
          <cell r="W36" t="str">
            <v>3.</v>
          </cell>
          <cell r="X36" t="str">
            <v xml:space="preserve">  Ruang Laboratorium</v>
          </cell>
          <cell r="AA36" t="str">
            <v>M2</v>
          </cell>
          <cell r="AI36" t="str">
            <v xml:space="preserve">  diameter &lt; 45 - 75 cm</v>
          </cell>
        </row>
        <row r="37">
          <cell r="T37" t="str">
            <v>ACEH BESAR,   22  AGUSTUS  2000</v>
          </cell>
          <cell r="W37" t="str">
            <v>4.</v>
          </cell>
          <cell r="X37" t="str">
            <v xml:space="preserve">  Peralatan Laboratorium</v>
          </cell>
          <cell r="AA37" t="str">
            <v>Unit</v>
          </cell>
          <cell r="AP37" t="str">
            <v>(A)</v>
          </cell>
          <cell r="AR37" t="str">
            <v xml:space="preserve">     JUMLAH HARGA PENAWARAN ( TERMASUK BIAYA UMUM &amp; KEUNTUNGAN )</v>
          </cell>
        </row>
        <row r="38">
          <cell r="T38" t="str">
            <v>CV. MANDIRI KARYA UTAMA</v>
          </cell>
          <cell r="W38" t="str">
            <v>5.</v>
          </cell>
          <cell r="X38" t="str">
            <v xml:space="preserve">  Perabotan dan Layanan</v>
          </cell>
          <cell r="AA38" t="str">
            <v>Unit</v>
          </cell>
          <cell r="AG38" t="str">
            <v>2.3 (3)</v>
          </cell>
          <cell r="AI38" t="str">
            <v xml:space="preserve">  Gorong-gorong pipa beton bertulang</v>
          </cell>
          <cell r="AJ38" t="str">
            <v>M'</v>
          </cell>
          <cell r="AP38" t="str">
            <v>(B)</v>
          </cell>
          <cell r="AR38" t="str">
            <v xml:space="preserve">     PAJAK PERTAMBAHAN NILAI ( PPN ) = 10% x ( A )</v>
          </cell>
        </row>
        <row r="39">
          <cell r="AI39" t="str">
            <v xml:space="preserve">  diameter &lt; 75 - 120 cm</v>
          </cell>
          <cell r="AP39" t="str">
            <v>(C)</v>
          </cell>
          <cell r="AR39" t="str">
            <v xml:space="preserve">     JUMLAH TOTAL HARGA PENAWARAN = ( A ) + ( B )</v>
          </cell>
        </row>
        <row r="40">
          <cell r="AP40" t="str">
            <v>(D)</v>
          </cell>
          <cell r="AR40" t="str">
            <v xml:space="preserve">     DIBULATKAN</v>
          </cell>
        </row>
        <row r="41">
          <cell r="W41" t="str">
            <v>E.</v>
          </cell>
          <cell r="X41" t="str">
            <v xml:space="preserve">  Mata Pekerjaan Mobilisasi Lainnya.</v>
          </cell>
          <cell r="AG41" t="str">
            <v>2.3 (4)</v>
          </cell>
          <cell r="AI41" t="str">
            <v xml:space="preserve">  Gorong-gorong Pipa Baja gelombang</v>
          </cell>
          <cell r="AJ41" t="str">
            <v>Ton</v>
          </cell>
        </row>
        <row r="42">
          <cell r="AP42" t="str">
            <v>TERBILANG  :    LIMA RATUS ENAM PULUH DELAPAN JUTA SEMBILAN RATUS SEMBILAN PULUH TIGA RIBU RUPIAH,-</v>
          </cell>
        </row>
        <row r="43">
          <cell r="AG43" t="str">
            <v>2.4 (1)</v>
          </cell>
          <cell r="AI43" t="str">
            <v xml:space="preserve">  Urugan berongga atau Material penyaring</v>
          </cell>
          <cell r="AJ43" t="str">
            <v>M3</v>
          </cell>
        </row>
        <row r="44">
          <cell r="T44" t="str">
            <v>( IBRAHIM T. M. AMIN )</v>
          </cell>
          <cell r="W44" t="str">
            <v>F.</v>
          </cell>
          <cell r="X44" t="str">
            <v xml:space="preserve">  Demobilisasi</v>
          </cell>
          <cell r="AA44" t="str">
            <v>Ls</v>
          </cell>
          <cell r="AB44">
            <v>1</v>
          </cell>
          <cell r="AC44">
            <v>3000000</v>
          </cell>
          <cell r="AD44">
            <v>3000000</v>
          </cell>
        </row>
        <row r="45">
          <cell r="T45" t="str">
            <v>D i r e k t u r</v>
          </cell>
          <cell r="AG45" t="str">
            <v>2.4 (2)</v>
          </cell>
          <cell r="AI45" t="str">
            <v xml:space="preserve">  Pekerjaan drainase dibawah permukaan</v>
          </cell>
          <cell r="AJ45" t="str">
            <v>M2</v>
          </cell>
        </row>
        <row r="46">
          <cell r="AI46" t="str">
            <v xml:space="preserve">  Material penyaring plastik</v>
          </cell>
        </row>
        <row r="47">
          <cell r="W47" t="str">
            <v>G.</v>
          </cell>
          <cell r="X47" t="str">
            <v xml:space="preserve">  JUMLAH ( A + B + C + D + E + F )</v>
          </cell>
          <cell r="AD47">
            <v>10800000</v>
          </cell>
        </row>
        <row r="48">
          <cell r="AG48" t="str">
            <v>2.4 (3)</v>
          </cell>
          <cell r="AI48" t="str">
            <v xml:space="preserve">  Pipa untuk Pekerjaan Drainase di bawah</v>
          </cell>
          <cell r="AJ48" t="str">
            <v>M'</v>
          </cell>
        </row>
        <row r="49">
          <cell r="AI49" t="str">
            <v xml:space="preserve">  permukaan</v>
          </cell>
          <cell r="AJ49">
            <v>0</v>
          </cell>
        </row>
        <row r="50">
          <cell r="W50" t="str">
            <v>H.</v>
          </cell>
          <cell r="X50" t="str">
            <v xml:space="preserve">  HARGA LUMPSUM = G</v>
          </cell>
          <cell r="AD50">
            <v>10800000</v>
          </cell>
        </row>
        <row r="51">
          <cell r="AS51" t="str">
            <v>ACEH BESAR,   22  AGUSTUS  2000</v>
          </cell>
        </row>
        <row r="52">
          <cell r="AS52" t="str">
            <v>CV. MANDIRI KARYA UTAMA</v>
          </cell>
        </row>
        <row r="53">
          <cell r="W53" t="str">
            <v>I.</v>
          </cell>
          <cell r="X53" t="str">
            <v xml:space="preserve">  TOTAL BIAYA MOBILISASI ( DIBULATKAN )</v>
          </cell>
          <cell r="AD53">
            <v>10800000</v>
          </cell>
        </row>
        <row r="58">
          <cell r="AS58" t="str">
            <v>( IBRAHIM T. M. AMIN )</v>
          </cell>
        </row>
        <row r="59">
          <cell r="AS59" t="str">
            <v>D i r e k t u r</v>
          </cell>
        </row>
        <row r="78">
          <cell r="W78" t="str">
            <v>LAMPIRAN  2(a)-2  PENAWARAN</v>
          </cell>
          <cell r="AX78" t="str">
            <v>LAMPIRAN 2(d)-2  PENAWARAN</v>
          </cell>
        </row>
        <row r="79">
          <cell r="W79" t="str">
            <v>( Lampiran ini dipergunakan semata-mata untuk Evaluasi Penawaran )</v>
          </cell>
          <cell r="AG79" t="str">
            <v>DAFTAR KUANTITAS DAN HARGA</v>
          </cell>
          <cell r="AX79" t="str">
            <v>(Lampiran ini dipergunakan semata-mata untuk evaluasi penawaran)</v>
          </cell>
        </row>
        <row r="81">
          <cell r="W81" t="str">
            <v>ANALISA HARGA LUMP SUM UNTUK MOBILISASI</v>
          </cell>
          <cell r="AG81" t="str">
            <v>PENAWAR</v>
          </cell>
          <cell r="AH81" t="str">
            <v>:</v>
          </cell>
          <cell r="AI81" t="str">
            <v>CV. MANDIRI KARYA UTAMA</v>
          </cell>
          <cell r="AX81" t="str">
            <v>KONFIRMASI KAPASITAS PLANT PENCAMPUR ASPAL</v>
          </cell>
        </row>
        <row r="82">
          <cell r="AG82" t="str">
            <v>PROYEK</v>
          </cell>
          <cell r="AH82" t="str">
            <v>:</v>
          </cell>
          <cell r="AI82" t="str">
            <v>PENINGKATAN JALAN DAN PENGGANTIAN JEMBATAN DPU CAB. VI ACEH BARAT</v>
          </cell>
        </row>
        <row r="83">
          <cell r="W83" t="str">
            <v>NAMA PENAWAR</v>
          </cell>
          <cell r="Y83" t="str">
            <v>:</v>
          </cell>
          <cell r="Z83" t="str">
            <v>CV. MANDIRI KARYA UTAMA</v>
          </cell>
          <cell r="AG83" t="str">
            <v>PEKERJAAN</v>
          </cell>
          <cell r="AH83" t="str">
            <v>:</v>
          </cell>
          <cell r="AI83" t="str">
            <v>PENINGKATAN JALAN KUALA TUHA - LAMIE, KM. 45+000 s/d 47+000</v>
          </cell>
        </row>
        <row r="84">
          <cell r="W84" t="str">
            <v>PROYEK</v>
          </cell>
          <cell r="Y84" t="str">
            <v>:</v>
          </cell>
          <cell r="Z84" t="str">
            <v>PENINGKATAN JALAN DAN PENGGANTIAN JEMBATAN DPU CAB. VI ACEH BARAT</v>
          </cell>
          <cell r="AG84" t="str">
            <v>PROPINSI</v>
          </cell>
          <cell r="AH84" t="str">
            <v>:</v>
          </cell>
          <cell r="AI84" t="str">
            <v>DAERAH ISTIMEWA ACEH</v>
          </cell>
          <cell r="AX84" t="str">
            <v>NAMA PENAWAR</v>
          </cell>
          <cell r="BA84" t="str">
            <v>CV. MANDIRI KARYA UTAMA</v>
          </cell>
        </row>
        <row r="85">
          <cell r="W85" t="str">
            <v>NO. MATA PEMBAYARAN</v>
          </cell>
          <cell r="Y85" t="str">
            <v>:</v>
          </cell>
          <cell r="Z85" t="str">
            <v>1.2</v>
          </cell>
          <cell r="AG85" t="str">
            <v>LOKASI</v>
          </cell>
          <cell r="AH85" t="str">
            <v>:</v>
          </cell>
          <cell r="AI85" t="str">
            <v>KABUPATEN ACEH BARAT</v>
          </cell>
          <cell r="AX85">
            <v>0</v>
          </cell>
        </row>
        <row r="86">
          <cell r="W86" t="str">
            <v>JENIS PEKERJAAN</v>
          </cell>
          <cell r="Y86" t="str">
            <v>:</v>
          </cell>
          <cell r="Z86" t="str">
            <v>MOBILISASI</v>
          </cell>
          <cell r="AG86" t="str">
            <v>TH. ANGG.</v>
          </cell>
          <cell r="AH86" t="str">
            <v>:</v>
          </cell>
          <cell r="AI86">
            <v>2000</v>
          </cell>
          <cell r="AX86" t="str">
            <v>1.</v>
          </cell>
          <cell r="AY86" t="str">
            <v>Waktu bekerja yang tersedia</v>
          </cell>
        </row>
        <row r="87">
          <cell r="W87" t="str">
            <v>SATUAN PEKERJAAN</v>
          </cell>
          <cell r="Y87" t="str">
            <v>:</v>
          </cell>
          <cell r="Z87" t="str">
            <v>LUMP SUM</v>
          </cell>
          <cell r="AX87" t="str">
            <v>(a)</v>
          </cell>
          <cell r="AY87" t="str">
            <v>Jangka Waktu Pelaksanaan</v>
          </cell>
          <cell r="BO87" t="str">
            <v>=</v>
          </cell>
          <cell r="BP87">
            <v>100</v>
          </cell>
          <cell r="BQ87" t="str">
            <v>hari</v>
          </cell>
        </row>
        <row r="88">
          <cell r="W88" t="str">
            <v>PRODUKSI HARIAN/JAM</v>
          </cell>
          <cell r="Y88" t="str">
            <v>:</v>
          </cell>
          <cell r="AG88" t="str">
            <v>MATA</v>
          </cell>
          <cell r="AL88" t="str">
            <v>HARGA</v>
          </cell>
          <cell r="AM88" t="str">
            <v>JUMLAH</v>
          </cell>
          <cell r="AX88" t="str">
            <v>(b)</v>
          </cell>
          <cell r="AY88" t="str">
            <v>Mobilisasi dan Jangka Waktu Pemasangan Peralatan dan Persediaan Material ( min=120 hari )</v>
          </cell>
          <cell r="BO88" t="str">
            <v>=</v>
          </cell>
          <cell r="BP88" t="str">
            <v>-</v>
          </cell>
          <cell r="BQ88" t="str">
            <v>hari</v>
          </cell>
        </row>
        <row r="89">
          <cell r="AG89" t="str">
            <v>PEMBA-</v>
          </cell>
          <cell r="AI89" t="str">
            <v>U R A I A N</v>
          </cell>
          <cell r="AJ89" t="str">
            <v>SATUAN</v>
          </cell>
          <cell r="AK89" t="str">
            <v>PERKIRAAN</v>
          </cell>
          <cell r="AL89" t="str">
            <v>SATUAN</v>
          </cell>
          <cell r="AM89" t="str">
            <v>HARGA-HARGA</v>
          </cell>
          <cell r="AX89" t="str">
            <v>(c)</v>
          </cell>
          <cell r="AY89" t="str">
            <v>Demobilisasi / Waktu tidak Produktif pada akhir Masa Kontrak ( min=30 hari )</v>
          </cell>
          <cell r="BO89" t="str">
            <v>=</v>
          </cell>
          <cell r="BP89">
            <v>10</v>
          </cell>
          <cell r="BQ89" t="str">
            <v>hari</v>
          </cell>
        </row>
        <row r="90">
          <cell r="AC90" t="str">
            <v>HARGA</v>
          </cell>
          <cell r="AD90" t="str">
            <v>JUMLAH</v>
          </cell>
          <cell r="AG90" t="str">
            <v>YARAN</v>
          </cell>
          <cell r="AK90" t="str">
            <v>KUANTITAS</v>
          </cell>
          <cell r="AL90" t="str">
            <v>( Rp.)</v>
          </cell>
          <cell r="AM90" t="str">
            <v>PENAWARAN (Rp)</v>
          </cell>
          <cell r="AX90" t="str">
            <v>(d)</v>
          </cell>
          <cell r="AY90" t="str">
            <v>Hari-hari libur, kerusakan-kerusakan / gangguan-gangguan, dsb.</v>
          </cell>
          <cell r="BO90" t="str">
            <v>=</v>
          </cell>
          <cell r="BP90">
            <v>10</v>
          </cell>
          <cell r="BQ90" t="str">
            <v>hari</v>
          </cell>
        </row>
        <row r="91">
          <cell r="W91" t="str">
            <v>NO</v>
          </cell>
          <cell r="X91" t="str">
            <v>U R A I A N</v>
          </cell>
          <cell r="AA91" t="str">
            <v>SATUAN</v>
          </cell>
          <cell r="AB91" t="str">
            <v>KUANTITAS</v>
          </cell>
          <cell r="AC91" t="str">
            <v>SATUAN</v>
          </cell>
          <cell r="AD91" t="str">
            <v>HARGA</v>
          </cell>
          <cell r="AG91" t="str">
            <v>a</v>
          </cell>
          <cell r="AI91" t="str">
            <v>b</v>
          </cell>
          <cell r="AJ91" t="str">
            <v>c</v>
          </cell>
          <cell r="AK91" t="str">
            <v>d</v>
          </cell>
          <cell r="AL91" t="str">
            <v>e</v>
          </cell>
          <cell r="AM91" t="str">
            <v>f = (d x e)</v>
          </cell>
          <cell r="AY91" t="str">
            <v>(e)</v>
          </cell>
          <cell r="AZ91" t="str">
            <v>Jumlah hari kerja yang sesungguhnya (a)-(b)-(c)-(d)</v>
          </cell>
          <cell r="BO91" t="str">
            <v>=</v>
          </cell>
          <cell r="BP91">
            <v>120</v>
          </cell>
          <cell r="BQ91" t="str">
            <v>hari</v>
          </cell>
        </row>
        <row r="92">
          <cell r="AC92" t="str">
            <v>(Rp.)</v>
          </cell>
          <cell r="AD92" t="str">
            <v>(Rp.)</v>
          </cell>
          <cell r="AY92" t="str">
            <v>[C]</v>
          </cell>
          <cell r="AZ92" t="str">
            <v>Jumlah jam kerja Plant yang sesungguhnya</v>
          </cell>
          <cell r="BM92">
            <v>8</v>
          </cell>
          <cell r="BN92" t="str">
            <v>jam/hari</v>
          </cell>
          <cell r="BO92" t="str">
            <v>=</v>
          </cell>
          <cell r="BP92">
            <v>960</v>
          </cell>
          <cell r="BQ92" t="str">
            <v>jam</v>
          </cell>
        </row>
        <row r="93">
          <cell r="AG93" t="str">
            <v>BAB. 3</v>
          </cell>
          <cell r="AI93" t="str">
            <v xml:space="preserve">  PEKERJAAN TANAH</v>
          </cell>
        </row>
        <row r="94">
          <cell r="W94" t="str">
            <v>B.</v>
          </cell>
          <cell r="X94" t="str">
            <v xml:space="preserve">  P e r a l a t a n :</v>
          </cell>
          <cell r="AX94" t="str">
            <v>2.</v>
          </cell>
          <cell r="AY94" t="str">
            <v>Kebutuhan Bahan Aspal Campuran Panas</v>
          </cell>
        </row>
        <row r="95">
          <cell r="AG95" t="str">
            <v>3.1 (1)</v>
          </cell>
          <cell r="AI95" t="str">
            <v xml:space="preserve">  Galian Biasa</v>
          </cell>
          <cell r="AJ95" t="str">
            <v>M3</v>
          </cell>
          <cell r="AK95">
            <v>800</v>
          </cell>
          <cell r="AL95">
            <v>6675</v>
          </cell>
          <cell r="AM95">
            <v>5340000</v>
          </cell>
          <cell r="AX95" t="str">
            <v>(1)</v>
          </cell>
          <cell r="AY95" t="str">
            <v>Latasir (HRSS)</v>
          </cell>
          <cell r="BF95" t="str">
            <v>m2</v>
          </cell>
          <cell r="BH95" t="str">
            <v>x</v>
          </cell>
          <cell r="BJ95">
            <v>1.4999999999999999E-2</v>
          </cell>
          <cell r="BK95" t="str">
            <v>x</v>
          </cell>
          <cell r="BL95">
            <v>2.25</v>
          </cell>
          <cell r="BM95" t="str">
            <v>x</v>
          </cell>
          <cell r="BN95" t="str">
            <v>W**</v>
          </cell>
          <cell r="BO95" t="str">
            <v>=</v>
          </cell>
          <cell r="BQ95" t="str">
            <v>ton</v>
          </cell>
        </row>
        <row r="96">
          <cell r="W96" t="str">
            <v>1</v>
          </cell>
          <cell r="X96" t="str">
            <v xml:space="preserve">  Asphalt Finisher, 80 ton/hr</v>
          </cell>
          <cell r="AA96" t="str">
            <v>Unit</v>
          </cell>
          <cell r="AB96">
            <v>1</v>
          </cell>
          <cell r="AC96">
            <v>500000</v>
          </cell>
          <cell r="AD96">
            <v>500000</v>
          </cell>
          <cell r="AX96" t="str">
            <v>(2)</v>
          </cell>
          <cell r="AY96" t="str">
            <v>Lataston (HRS)</v>
          </cell>
          <cell r="BF96" t="str">
            <v>m2</v>
          </cell>
          <cell r="BH96" t="str">
            <v>x</v>
          </cell>
          <cell r="BJ96">
            <v>0.03</v>
          </cell>
          <cell r="BK96" t="str">
            <v>x</v>
          </cell>
          <cell r="BL96">
            <v>2.25</v>
          </cell>
          <cell r="BM96" t="str">
            <v>x</v>
          </cell>
          <cell r="BN96" t="str">
            <v>W**</v>
          </cell>
          <cell r="BO96" t="str">
            <v>=</v>
          </cell>
          <cell r="BQ96" t="str">
            <v>ton</v>
          </cell>
        </row>
        <row r="97">
          <cell r="W97">
            <v>2</v>
          </cell>
          <cell r="X97" t="str">
            <v xml:space="preserve">  Asphalt Sprayer, 1000 lt</v>
          </cell>
          <cell r="AA97" t="str">
            <v>Unit</v>
          </cell>
          <cell r="AB97">
            <v>1</v>
          </cell>
          <cell r="AC97">
            <v>150000</v>
          </cell>
          <cell r="AD97">
            <v>150000</v>
          </cell>
          <cell r="AG97" t="str">
            <v>3.1 (2)</v>
          </cell>
          <cell r="AI97" t="str">
            <v xml:space="preserve">  Galian Cadas / Batuan</v>
          </cell>
          <cell r="AJ97" t="str">
            <v>M3</v>
          </cell>
          <cell r="AX97" t="str">
            <v>(3)</v>
          </cell>
          <cell r="AY97" t="str">
            <v>Aspal Beton (Laston), Wearing Course</v>
          </cell>
          <cell r="BE97">
            <v>0</v>
          </cell>
          <cell r="BF97" t="str">
            <v>m2</v>
          </cell>
          <cell r="BH97" t="str">
            <v>x</v>
          </cell>
          <cell r="BJ97">
            <v>0.04</v>
          </cell>
          <cell r="BK97" t="str">
            <v>x</v>
          </cell>
          <cell r="BL97">
            <v>2.2999999999999998</v>
          </cell>
          <cell r="BM97" t="str">
            <v>x</v>
          </cell>
          <cell r="BN97">
            <v>1.05</v>
          </cell>
          <cell r="BO97" t="str">
            <v>=</v>
          </cell>
          <cell r="BP97">
            <v>0</v>
          </cell>
          <cell r="BQ97" t="str">
            <v>ton</v>
          </cell>
        </row>
        <row r="98">
          <cell r="W98">
            <v>3</v>
          </cell>
          <cell r="X98" t="str">
            <v xml:space="preserve">  Air Compressor, 6000 lt/m</v>
          </cell>
          <cell r="AA98" t="str">
            <v>set</v>
          </cell>
          <cell r="AB98">
            <v>1</v>
          </cell>
          <cell r="AC98">
            <v>150000</v>
          </cell>
          <cell r="AD98">
            <v>150000</v>
          </cell>
          <cell r="AX98" t="str">
            <v>(4)</v>
          </cell>
          <cell r="AY98" t="str">
            <v>Aspal Beton (Laston), Binder Course</v>
          </cell>
          <cell r="BF98" t="str">
            <v>m2</v>
          </cell>
          <cell r="BH98" t="str">
            <v>x</v>
          </cell>
          <cell r="BJ98">
            <v>0.05</v>
          </cell>
          <cell r="BK98" t="str">
            <v>x</v>
          </cell>
          <cell r="BL98">
            <v>2.2999999999999998</v>
          </cell>
          <cell r="BM98" t="str">
            <v>x</v>
          </cell>
          <cell r="BN98" t="str">
            <v>W**</v>
          </cell>
          <cell r="BO98" t="str">
            <v>=</v>
          </cell>
          <cell r="BQ98" t="str">
            <v>ton</v>
          </cell>
        </row>
        <row r="99">
          <cell r="W99">
            <v>4</v>
          </cell>
          <cell r="X99" t="str">
            <v xml:space="preserve">  Dump Truck, 8 ton</v>
          </cell>
          <cell r="AA99" t="str">
            <v>Unit</v>
          </cell>
          <cell r="AB99">
            <v>4</v>
          </cell>
          <cell r="AC99">
            <v>150000</v>
          </cell>
          <cell r="AD99">
            <v>600000</v>
          </cell>
          <cell r="AG99" t="str">
            <v>3.2 (1)</v>
          </cell>
          <cell r="AI99" t="str">
            <v xml:space="preserve">  Urugan Biasa</v>
          </cell>
          <cell r="AJ99" t="str">
            <v>M3</v>
          </cell>
          <cell r="AK99">
            <v>1000</v>
          </cell>
          <cell r="AL99">
            <v>15089</v>
          </cell>
          <cell r="AM99">
            <v>15089000</v>
          </cell>
          <cell r="AX99" t="str">
            <v>(5)</v>
          </cell>
          <cell r="AY99" t="str">
            <v>Split Mastic Asphalt (SMA)  0/11</v>
          </cell>
          <cell r="BF99" t="str">
            <v>m2</v>
          </cell>
          <cell r="BH99" t="str">
            <v>x</v>
          </cell>
          <cell r="BJ99">
            <v>0.04</v>
          </cell>
          <cell r="BK99" t="str">
            <v>x</v>
          </cell>
          <cell r="BL99">
            <v>2.2999999999999998</v>
          </cell>
          <cell r="BM99" t="str">
            <v>x</v>
          </cell>
          <cell r="BN99" t="str">
            <v>W**</v>
          </cell>
          <cell r="BO99" t="str">
            <v>=</v>
          </cell>
          <cell r="BQ99" t="str">
            <v>ton</v>
          </cell>
        </row>
        <row r="100">
          <cell r="W100">
            <v>5</v>
          </cell>
          <cell r="X100" t="str">
            <v xml:space="preserve">  Motor Grader, 120 HP</v>
          </cell>
          <cell r="AA100" t="str">
            <v>Unit</v>
          </cell>
          <cell r="AB100">
            <v>1</v>
          </cell>
          <cell r="AC100">
            <v>300000</v>
          </cell>
          <cell r="AD100">
            <v>300000</v>
          </cell>
          <cell r="AX100" t="str">
            <v>(6)</v>
          </cell>
          <cell r="AY100" t="str">
            <v>Asphalt Treated Base Levelling (ATBL)</v>
          </cell>
          <cell r="BE100">
            <v>360</v>
          </cell>
          <cell r="BF100" t="str">
            <v>m3</v>
          </cell>
          <cell r="BI100" t="str">
            <v>x</v>
          </cell>
          <cell r="BJ100">
            <v>0</v>
          </cell>
          <cell r="BL100">
            <v>2.2999999999999998</v>
          </cell>
          <cell r="BM100" t="str">
            <v>x</v>
          </cell>
          <cell r="BN100">
            <v>1.05</v>
          </cell>
          <cell r="BO100" t="str">
            <v>=</v>
          </cell>
          <cell r="BP100">
            <v>869.39999999999986</v>
          </cell>
          <cell r="BQ100" t="str">
            <v>ton</v>
          </cell>
        </row>
        <row r="101">
          <cell r="W101">
            <v>6</v>
          </cell>
          <cell r="X101" t="str">
            <v xml:space="preserve">  Wheel Loader, 1,2 m3</v>
          </cell>
          <cell r="AA101" t="str">
            <v>Unit</v>
          </cell>
          <cell r="AB101">
            <v>1</v>
          </cell>
          <cell r="AC101">
            <v>300000</v>
          </cell>
          <cell r="AD101">
            <v>300000</v>
          </cell>
          <cell r="AG101" t="str">
            <v>3.2 (2)</v>
          </cell>
          <cell r="AI101" t="str">
            <v xml:space="preserve">  Urugan Pilihan</v>
          </cell>
          <cell r="AJ101" t="str">
            <v>M3</v>
          </cell>
          <cell r="AK101">
            <v>500</v>
          </cell>
          <cell r="AL101">
            <v>18172</v>
          </cell>
          <cell r="AM101">
            <v>9086000</v>
          </cell>
          <cell r="AX101" t="str">
            <v>(7)</v>
          </cell>
          <cell r="AY101" t="str">
            <v>Lain-lain</v>
          </cell>
          <cell r="BO101" t="str">
            <v>=</v>
          </cell>
          <cell r="BQ101" t="str">
            <v>ton</v>
          </cell>
        </row>
        <row r="102">
          <cell r="W102">
            <v>7</v>
          </cell>
          <cell r="X102" t="str">
            <v xml:space="preserve">  Tandem Roller, 8 ton</v>
          </cell>
          <cell r="AA102" t="str">
            <v>Unit</v>
          </cell>
          <cell r="AB102">
            <v>1</v>
          </cell>
          <cell r="AC102">
            <v>300000</v>
          </cell>
          <cell r="AD102">
            <v>300000</v>
          </cell>
        </row>
        <row r="103">
          <cell r="W103">
            <v>8</v>
          </cell>
          <cell r="X103" t="str">
            <v xml:space="preserve">  Water Tanker, 5000 lt</v>
          </cell>
          <cell r="AA103" t="str">
            <v>Unit</v>
          </cell>
          <cell r="AB103">
            <v>1</v>
          </cell>
          <cell r="AC103">
            <v>150000</v>
          </cell>
          <cell r="AD103">
            <v>150000</v>
          </cell>
          <cell r="AG103" t="str">
            <v>3.3</v>
          </cell>
          <cell r="AI103" t="str">
            <v xml:space="preserve">  Penyiapan Badan Jalan</v>
          </cell>
          <cell r="AJ103" t="str">
            <v>M3</v>
          </cell>
          <cell r="AK103">
            <v>9000</v>
          </cell>
          <cell r="AL103">
            <v>533</v>
          </cell>
          <cell r="AM103">
            <v>4797000</v>
          </cell>
          <cell r="AY103" t="str">
            <v>[D]</v>
          </cell>
          <cell r="AZ103" t="str">
            <v>Jumlah Kebutuhan Aspal Campuran Panas</v>
          </cell>
          <cell r="BO103" t="str">
            <v>=</v>
          </cell>
          <cell r="BP103">
            <v>869.39999999999986</v>
          </cell>
          <cell r="BQ103" t="str">
            <v>ton</v>
          </cell>
        </row>
        <row r="104">
          <cell r="W104">
            <v>9</v>
          </cell>
          <cell r="X104" t="str">
            <v xml:space="preserve">  Concrete Mixer, 0,3 m3</v>
          </cell>
          <cell r="AA104" t="str">
            <v>Unit</v>
          </cell>
        </row>
        <row r="105">
          <cell r="W105">
            <v>10</v>
          </cell>
          <cell r="X105" t="str">
            <v xml:space="preserve">  Concrete Vibrator, 3 HP</v>
          </cell>
          <cell r="AA105" t="str">
            <v>Unit</v>
          </cell>
        </row>
        <row r="106">
          <cell r="W106">
            <v>11</v>
          </cell>
          <cell r="X106" t="str">
            <v xml:space="preserve">  Flat Bed Truck, 4 ton</v>
          </cell>
          <cell r="AA106" t="str">
            <v>Unit</v>
          </cell>
          <cell r="AX106" t="str">
            <v>3.</v>
          </cell>
          <cell r="AY106" t="str">
            <v>Kapasitas Plant Pencampur Aspal</v>
          </cell>
        </row>
        <row r="107">
          <cell r="W107">
            <v>12</v>
          </cell>
          <cell r="X107" t="str">
            <v xml:space="preserve">  Tyred Roller, 8 - 10 ton</v>
          </cell>
          <cell r="AA107" t="str">
            <v>Unit</v>
          </cell>
          <cell r="AB107">
            <v>1</v>
          </cell>
          <cell r="AC107">
            <v>300000</v>
          </cell>
          <cell r="AD107">
            <v>300000</v>
          </cell>
          <cell r="AI107" t="str">
            <v xml:space="preserve">  Sub Total Harga Bab. 3 ( Dipindahkan ke Rekapitulasi Daftar Kuantitas dan Harga )</v>
          </cell>
          <cell r="AM107">
            <v>34312000</v>
          </cell>
        </row>
        <row r="108">
          <cell r="W108">
            <v>13</v>
          </cell>
          <cell r="X108" t="str">
            <v xml:space="preserve">  Stell Wheel Roller, 10 ton</v>
          </cell>
          <cell r="AA108" t="str">
            <v>Unit</v>
          </cell>
          <cell r="AX108" t="str">
            <v>Kapasitas yang diperlukan                        [D] / [C]</v>
          </cell>
          <cell r="BC108" t="str">
            <v>:</v>
          </cell>
          <cell r="BD108">
            <v>0.9056249999999999</v>
          </cell>
          <cell r="BE108" t="str">
            <v>ton/jam</v>
          </cell>
        </row>
        <row r="109">
          <cell r="W109">
            <v>14</v>
          </cell>
          <cell r="X109" t="str">
            <v xml:space="preserve">  Vibratory Roller, 8 ton</v>
          </cell>
          <cell r="AA109" t="str">
            <v>Unit</v>
          </cell>
          <cell r="AB109">
            <v>1</v>
          </cell>
          <cell r="AC109">
            <v>300000</v>
          </cell>
          <cell r="AD109">
            <v>300000</v>
          </cell>
          <cell r="AX109" t="str">
            <v>Kebutuhan  Campuran Aspal/Jumlah Jam Kerja</v>
          </cell>
        </row>
        <row r="110">
          <cell r="W110">
            <v>15</v>
          </cell>
          <cell r="X110" t="str">
            <v xml:space="preserve">  Track Loader, 100 HP</v>
          </cell>
          <cell r="AA110" t="str">
            <v>Unit</v>
          </cell>
          <cell r="AG110" t="str">
            <v>BAB. 4</v>
          </cell>
          <cell r="AI110" t="str">
            <v xml:space="preserve">  BAHU JALAN</v>
          </cell>
        </row>
        <row r="111">
          <cell r="W111">
            <v>16</v>
          </cell>
          <cell r="X111" t="str">
            <v xml:space="preserve">  Buldozer, 120 HP</v>
          </cell>
          <cell r="AA111" t="str">
            <v>Unit</v>
          </cell>
          <cell r="AX111" t="str">
            <v>Kapasitas yang sesungguhnya</v>
          </cell>
          <cell r="BB111" t="str">
            <v>Plant  1</v>
          </cell>
          <cell r="BC111" t="str">
            <v>:</v>
          </cell>
          <cell r="BD111">
            <v>40</v>
          </cell>
          <cell r="BE111" t="str">
            <v>ton/jam</v>
          </cell>
        </row>
        <row r="112">
          <cell r="W112">
            <v>17</v>
          </cell>
          <cell r="X112" t="str">
            <v xml:space="preserve">  Excavator, 100 HP</v>
          </cell>
          <cell r="AA112" t="str">
            <v>Unit</v>
          </cell>
          <cell r="AB112">
            <v>1</v>
          </cell>
          <cell r="AC112">
            <v>600000</v>
          </cell>
          <cell r="AD112">
            <v>600000</v>
          </cell>
          <cell r="AG112" t="str">
            <v>4.1 (1)</v>
          </cell>
          <cell r="AI112" t="str">
            <v xml:space="preserve">  Lapis Pondasi Agregat Kelas A</v>
          </cell>
          <cell r="AJ112" t="str">
            <v>M3</v>
          </cell>
          <cell r="BB112" t="str">
            <v>Plant  2</v>
          </cell>
          <cell r="BC112" t="str">
            <v>:</v>
          </cell>
          <cell r="BE112" t="str">
            <v>ton/jam</v>
          </cell>
        </row>
        <row r="113">
          <cell r="W113">
            <v>18</v>
          </cell>
          <cell r="X113" t="str">
            <v xml:space="preserve">  Generator set, 200 kw</v>
          </cell>
          <cell r="AA113" t="str">
            <v>Unit</v>
          </cell>
          <cell r="BB113" t="str">
            <v>Lain-lain</v>
          </cell>
          <cell r="BC113" t="str">
            <v>:</v>
          </cell>
          <cell r="BE113" t="str">
            <v>ton/jam</v>
          </cell>
        </row>
        <row r="114">
          <cell r="W114">
            <v>19</v>
          </cell>
          <cell r="X114" t="str">
            <v xml:space="preserve">  C r a n e, 10 ton</v>
          </cell>
          <cell r="AA114" t="str">
            <v>Unit</v>
          </cell>
          <cell r="AG114" t="str">
            <v>4.1 (2)</v>
          </cell>
          <cell r="AI114" t="str">
            <v xml:space="preserve">  Lapis Pondasi Agregat Kelas B</v>
          </cell>
          <cell r="AJ114" t="str">
            <v>M3</v>
          </cell>
          <cell r="AX114" t="str">
            <v>Jumlah Kapasitas yang sesungguhnya</v>
          </cell>
          <cell r="BC114" t="str">
            <v>:</v>
          </cell>
          <cell r="BD114">
            <v>40</v>
          </cell>
          <cell r="BE114" t="str">
            <v>ton/jam</v>
          </cell>
        </row>
        <row r="115">
          <cell r="W115">
            <v>20</v>
          </cell>
          <cell r="X115" t="str">
            <v xml:space="preserve">  Scale Bridge, 35 ton</v>
          </cell>
          <cell r="AA115" t="str">
            <v>set</v>
          </cell>
        </row>
        <row r="116">
          <cell r="W116">
            <v>21</v>
          </cell>
          <cell r="X116" t="str">
            <v xml:space="preserve">  Survey Equipment</v>
          </cell>
          <cell r="AA116" t="str">
            <v>set</v>
          </cell>
          <cell r="AG116" t="str">
            <v>4.2 (1)</v>
          </cell>
          <cell r="AI116" t="str">
            <v xml:space="preserve">  Semen untuk Pondasi Tanah Semen</v>
          </cell>
          <cell r="AJ116" t="str">
            <v>Ton</v>
          </cell>
        </row>
        <row r="117">
          <cell r="W117">
            <v>22</v>
          </cell>
          <cell r="X117" t="str">
            <v xml:space="preserve">  Vibrator Compactor, 3 HP</v>
          </cell>
          <cell r="AA117" t="str">
            <v>Unit</v>
          </cell>
        </row>
        <row r="118">
          <cell r="W118">
            <v>23</v>
          </cell>
          <cell r="X118" t="str">
            <v xml:space="preserve">  Water Pump, 100 mm</v>
          </cell>
          <cell r="AA118" t="str">
            <v>Unit</v>
          </cell>
          <cell r="AG118" t="str">
            <v>4.2 (2)</v>
          </cell>
          <cell r="AI118" t="str">
            <v xml:space="preserve">  Pondasi Tanah Semen</v>
          </cell>
          <cell r="AJ118" t="str">
            <v>M3</v>
          </cell>
        </row>
        <row r="119">
          <cell r="W119">
            <v>24</v>
          </cell>
          <cell r="X119" t="str">
            <v xml:space="preserve">  Pick-up Truck, 1 ton</v>
          </cell>
          <cell r="AA119" t="str">
            <v>Unit</v>
          </cell>
          <cell r="AB119">
            <v>1</v>
          </cell>
          <cell r="AC119">
            <v>150000</v>
          </cell>
          <cell r="AD119">
            <v>150000</v>
          </cell>
        </row>
        <row r="120">
          <cell r="W120">
            <v>25</v>
          </cell>
          <cell r="X120" t="str">
            <v xml:space="preserve">  Stone Crusher, 60 ton/hr</v>
          </cell>
          <cell r="AA120" t="str">
            <v>set</v>
          </cell>
          <cell r="AG120" t="str">
            <v>4.3 (1)</v>
          </cell>
          <cell r="AI120" t="str">
            <v xml:space="preserve">  Laburan permukaan aspal satu lapis (Burtu)</v>
          </cell>
          <cell r="AJ120" t="str">
            <v>M2</v>
          </cell>
        </row>
        <row r="121">
          <cell r="W121">
            <v>26</v>
          </cell>
          <cell r="X121" t="str">
            <v xml:space="preserve">  Asphalt Mixing Plan, 40 ton/hr</v>
          </cell>
          <cell r="AA121" t="str">
            <v>set</v>
          </cell>
        </row>
        <row r="122">
          <cell r="X122" t="str">
            <v>JUMLAH UNTUK MATA PEMBAYARAN B DALAM LAMPIRAN 2a-1</v>
          </cell>
          <cell r="AD122">
            <v>3800000</v>
          </cell>
          <cell r="AG122" t="str">
            <v>4.3 (2)</v>
          </cell>
          <cell r="AI122" t="str">
            <v xml:space="preserve">  Material Aspal untuk Laburan Permukaan</v>
          </cell>
          <cell r="AJ122" t="str">
            <v>Liter</v>
          </cell>
        </row>
        <row r="124">
          <cell r="AG124" t="str">
            <v>4.3 (3)</v>
          </cell>
          <cell r="AI124" t="str">
            <v xml:space="preserve">  Lapis Resap Pengikat</v>
          </cell>
          <cell r="AJ124" t="str">
            <v>Liter</v>
          </cell>
        </row>
        <row r="128">
          <cell r="AI128" t="str">
            <v xml:space="preserve">  Sub Total Harga Bab. 4 ( Dipindahkan ke Rekapitulasi Daftar Kuantitas dan Harga )</v>
          </cell>
          <cell r="AM128">
            <v>0</v>
          </cell>
        </row>
        <row r="131">
          <cell r="AG131" t="str">
            <v>BAB. 5</v>
          </cell>
          <cell r="AI131" t="str">
            <v xml:space="preserve">  PERKERASAN BERBUTIR (PONDASI)</v>
          </cell>
          <cell r="BK131" t="str">
            <v>ACEH BESAR,   22  AGUSTUS  2000</v>
          </cell>
        </row>
        <row r="132">
          <cell r="BK132" t="str">
            <v>CV. MANDIRI KARYA UTAMA</v>
          </cell>
        </row>
        <row r="133">
          <cell r="AG133" t="str">
            <v>5.1 (1)</v>
          </cell>
          <cell r="AI133" t="str">
            <v xml:space="preserve">  Lapis Pondasi Agregat Kelas A</v>
          </cell>
          <cell r="AJ133" t="str">
            <v>M3</v>
          </cell>
          <cell r="AK133">
            <v>1800</v>
          </cell>
          <cell r="AL133">
            <v>68771</v>
          </cell>
          <cell r="AM133">
            <v>123787800</v>
          </cell>
        </row>
        <row r="135">
          <cell r="AG135" t="str">
            <v>5.1 (2)</v>
          </cell>
          <cell r="AI135" t="str">
            <v xml:space="preserve">  Lapis Pondasi Agregat Kelas B</v>
          </cell>
          <cell r="AJ135" t="str">
            <v>M3</v>
          </cell>
          <cell r="AK135">
            <v>1520</v>
          </cell>
          <cell r="AL135">
            <v>66102</v>
          </cell>
          <cell r="AM135">
            <v>100475040</v>
          </cell>
        </row>
        <row r="137">
          <cell r="AG137" t="str">
            <v>5.2 (1)</v>
          </cell>
          <cell r="AI137" t="str">
            <v xml:space="preserve">  Lapis Pondasi Jalan Kelas C1</v>
          </cell>
          <cell r="AJ137" t="str">
            <v>M3</v>
          </cell>
        </row>
        <row r="138">
          <cell r="BK138" t="str">
            <v>( IBRAHIM T. M. AMIN )</v>
          </cell>
        </row>
        <row r="139">
          <cell r="AG139" t="str">
            <v>5.2 (2)</v>
          </cell>
          <cell r="AI139" t="str">
            <v xml:space="preserve">  Lapis Pondasi Jalan Kelas C2</v>
          </cell>
          <cell r="AJ139" t="str">
            <v>M3</v>
          </cell>
          <cell r="BK139" t="str">
            <v>D i r e k t u r</v>
          </cell>
        </row>
        <row r="141">
          <cell r="AG141" t="str">
            <v>5.4 (1)</v>
          </cell>
          <cell r="AI141" t="str">
            <v xml:space="preserve">  Semen untuk Pondasi Tanah Semen</v>
          </cell>
          <cell r="AJ141" t="str">
            <v>Ton</v>
          </cell>
        </row>
        <row r="143">
          <cell r="AG143" t="str">
            <v>5.4 (2)</v>
          </cell>
          <cell r="AI143" t="str">
            <v xml:space="preserve">  Pondasi Tanah Semen</v>
          </cell>
          <cell r="AJ143" t="str">
            <v>M3</v>
          </cell>
        </row>
        <row r="145">
          <cell r="AG145" t="str">
            <v>5.4 (3)</v>
          </cell>
          <cell r="AI145" t="str">
            <v xml:space="preserve">  Beton Tumbuk</v>
          </cell>
          <cell r="AJ145" t="str">
            <v>M3</v>
          </cell>
        </row>
        <row r="149">
          <cell r="AI149" t="str">
            <v xml:space="preserve">  Sub Total Harga Bab. 5 ( Dipindahkan ke Rekapitulasi Daftar Kuantitas dan Harga )</v>
          </cell>
          <cell r="AM149">
            <v>224262840</v>
          </cell>
        </row>
        <row r="161">
          <cell r="AG161" t="str">
            <v>DAFTAR KUANTITAS DAN HARGA</v>
          </cell>
        </row>
        <row r="163">
          <cell r="AG163" t="str">
            <v>PENAWAR</v>
          </cell>
          <cell r="AH163" t="str">
            <v>:</v>
          </cell>
          <cell r="AI163" t="str">
            <v>CV. MANDIRI KARYA UTAMA</v>
          </cell>
        </row>
        <row r="164">
          <cell r="AG164" t="str">
            <v>PROYEK</v>
          </cell>
          <cell r="AH164" t="str">
            <v>:</v>
          </cell>
          <cell r="AI164" t="str">
            <v>PENINGKATAN JALAN DAN PENGGANTIAN JEMBATAN DPU CAB. VI ACEH BARAT</v>
          </cell>
        </row>
        <row r="165">
          <cell r="AG165" t="str">
            <v>PEKERJAAN</v>
          </cell>
          <cell r="AH165" t="str">
            <v>:</v>
          </cell>
          <cell r="AI165" t="str">
            <v>PENINGKATAN JALAN KUALA TUHA - LAMIE, KM. 45+000 s/d 47+000</v>
          </cell>
        </row>
        <row r="166">
          <cell r="AG166" t="str">
            <v>PROPINSI</v>
          </cell>
          <cell r="AH166" t="str">
            <v>:</v>
          </cell>
          <cell r="AI166" t="str">
            <v>DAERAH ISTIMEWA ACEH</v>
          </cell>
        </row>
        <row r="167">
          <cell r="AG167" t="str">
            <v>LOKASI</v>
          </cell>
          <cell r="AI167" t="str">
            <v>KABUPATEN ACEH BARAT</v>
          </cell>
        </row>
        <row r="168">
          <cell r="AG168" t="str">
            <v>TH. ANGG.</v>
          </cell>
          <cell r="AI168">
            <v>2000</v>
          </cell>
        </row>
        <row r="170">
          <cell r="AG170" t="str">
            <v>MATA</v>
          </cell>
          <cell r="AL170" t="str">
            <v>HARGA</v>
          </cell>
          <cell r="AM170" t="str">
            <v>JUMLAH</v>
          </cell>
        </row>
        <row r="171">
          <cell r="AG171" t="str">
            <v>PEMBA-</v>
          </cell>
          <cell r="AI171" t="str">
            <v>U R A I A N</v>
          </cell>
          <cell r="AJ171" t="str">
            <v>SATUAN</v>
          </cell>
          <cell r="AK171" t="str">
            <v>PERKIRAAN</v>
          </cell>
          <cell r="AL171" t="str">
            <v>SATUAN</v>
          </cell>
          <cell r="AM171" t="str">
            <v>HARGA-HARGA</v>
          </cell>
        </row>
        <row r="172">
          <cell r="AG172" t="str">
            <v>YARAN</v>
          </cell>
          <cell r="AK172" t="str">
            <v>KUANTITAS</v>
          </cell>
          <cell r="AL172" t="str">
            <v>( Rp.)</v>
          </cell>
          <cell r="AM172" t="str">
            <v>PENAWARAN (Rp)</v>
          </cell>
        </row>
        <row r="173">
          <cell r="AG173" t="str">
            <v>a</v>
          </cell>
          <cell r="AI173" t="str">
            <v>b</v>
          </cell>
          <cell r="AJ173" t="str">
            <v>c</v>
          </cell>
          <cell r="AK173" t="str">
            <v>d</v>
          </cell>
          <cell r="AL173" t="str">
            <v>e</v>
          </cell>
          <cell r="AM173" t="str">
            <v>f = (d x e)</v>
          </cell>
        </row>
        <row r="175">
          <cell r="AG175" t="str">
            <v>BAB. 6</v>
          </cell>
          <cell r="AI175" t="str">
            <v xml:space="preserve">  PERKERASAN ASPAL</v>
          </cell>
        </row>
        <row r="177">
          <cell r="AG177" t="str">
            <v>6.1 (1)</v>
          </cell>
          <cell r="AI177" t="str">
            <v xml:space="preserve">  Lapis Resap Pengikat</v>
          </cell>
          <cell r="AJ177" t="str">
            <v>Liter</v>
          </cell>
          <cell r="AK177">
            <v>8100</v>
          </cell>
          <cell r="AL177">
            <v>2267</v>
          </cell>
          <cell r="AM177">
            <v>18362700</v>
          </cell>
        </row>
        <row r="179">
          <cell r="AG179" t="str">
            <v>6.1 (2)</v>
          </cell>
          <cell r="AI179" t="str">
            <v xml:space="preserve">  Lapis Perekat</v>
          </cell>
          <cell r="AJ179" t="str">
            <v>Liter</v>
          </cell>
        </row>
        <row r="181">
          <cell r="AG181" t="str">
            <v>6.2 (1)</v>
          </cell>
          <cell r="AI181" t="str">
            <v xml:space="preserve">  Laburan permukaan aspal satu lapis (Burtu)</v>
          </cell>
          <cell r="AJ181" t="str">
            <v>M2</v>
          </cell>
        </row>
        <row r="183">
          <cell r="AG183" t="str">
            <v>6.2 (2)</v>
          </cell>
          <cell r="AI183" t="str">
            <v xml:space="preserve">  Laburan permukaan aspal dua lapis (Burda)</v>
          </cell>
          <cell r="AJ183" t="str">
            <v>M2</v>
          </cell>
        </row>
        <row r="185">
          <cell r="AG185" t="str">
            <v>6.2 (3)</v>
          </cell>
          <cell r="AI185" t="str">
            <v xml:space="preserve">  Material Aspal untuk laburan permukaan</v>
          </cell>
          <cell r="AJ185" t="str">
            <v>Liter</v>
          </cell>
        </row>
        <row r="187">
          <cell r="AG187" t="str">
            <v>6.3 (3)</v>
          </cell>
          <cell r="AI187" t="str">
            <v xml:space="preserve">  Lapis permukaan : HRS</v>
          </cell>
          <cell r="AJ187" t="str">
            <v>M2</v>
          </cell>
        </row>
        <row r="189">
          <cell r="AG189" t="str">
            <v>6.3 (4)</v>
          </cell>
          <cell r="AI189" t="str">
            <v xml:space="preserve">  Lapis permukaan : AC</v>
          </cell>
          <cell r="AJ189" t="str">
            <v>M2</v>
          </cell>
        </row>
        <row r="191">
          <cell r="AG191" t="str">
            <v>6.3 (5)</v>
          </cell>
          <cell r="AI191" t="str">
            <v xml:space="preserve">  Asphalt Treated Base : ATB</v>
          </cell>
          <cell r="AJ191" t="str">
            <v>M3</v>
          </cell>
          <cell r="AK191">
            <v>360</v>
          </cell>
          <cell r="AL191">
            <v>610226</v>
          </cell>
          <cell r="AM191">
            <v>219681360</v>
          </cell>
        </row>
        <row r="193">
          <cell r="AG193" t="str">
            <v>6.3 (5)a</v>
          </cell>
          <cell r="AI193" t="str">
            <v xml:space="preserve">  Asphalt Treated Base Leveling : ATBL</v>
          </cell>
          <cell r="AJ193" t="str">
            <v>Ton</v>
          </cell>
        </row>
        <row r="197">
          <cell r="AI197" t="str">
            <v xml:space="preserve">  Sub Total Harga Bab. 6 ( Dipindahkan ke Rekapitulasi Daftar Kuantitas dan Harga )</v>
          </cell>
          <cell r="AM197">
            <v>238044060</v>
          </cell>
        </row>
        <row r="200">
          <cell r="AG200" t="str">
            <v>BAB. 7</v>
          </cell>
          <cell r="AI200" t="str">
            <v xml:space="preserve">  S T R U K T U R</v>
          </cell>
        </row>
        <row r="202">
          <cell r="AG202" t="str">
            <v>7.1 (1)</v>
          </cell>
          <cell r="AI202" t="str">
            <v xml:space="preserve">  Beton Struktur Kelas K-225</v>
          </cell>
          <cell r="AJ202" t="str">
            <v>M3</v>
          </cell>
        </row>
        <row r="204">
          <cell r="AG204" t="str">
            <v>7.1 (2)</v>
          </cell>
          <cell r="AI204" t="str">
            <v xml:space="preserve">  Beton Tak Bertulang</v>
          </cell>
          <cell r="AJ204" t="str">
            <v>M3</v>
          </cell>
        </row>
        <row r="206">
          <cell r="AG206" t="str">
            <v>7.2</v>
          </cell>
          <cell r="AI206" t="str">
            <v xml:space="preserve">  Baja Tulangan</v>
          </cell>
          <cell r="AJ206" t="str">
            <v>Kg</v>
          </cell>
        </row>
        <row r="208">
          <cell r="AG208" t="str">
            <v>7.4</v>
          </cell>
          <cell r="AI208" t="str">
            <v xml:space="preserve">  Pasangan Batu (Stone Masonry)</v>
          </cell>
          <cell r="AJ208" t="str">
            <v>M3</v>
          </cell>
        </row>
        <row r="210">
          <cell r="AG210" t="str">
            <v>7.5 (1)</v>
          </cell>
          <cell r="AI210" t="str">
            <v xml:space="preserve">  Pas. Batu dengan isian (Grouted Rip Rap)</v>
          </cell>
          <cell r="AJ210" t="str">
            <v>M3</v>
          </cell>
        </row>
        <row r="212">
          <cell r="AG212" t="str">
            <v>7.5 (2)</v>
          </cell>
          <cell r="AI212" t="str">
            <v xml:space="preserve">  Pas. Batu Kosong (Non Grouted Rip Rap)</v>
          </cell>
          <cell r="AJ212" t="str">
            <v>M3</v>
          </cell>
        </row>
        <row r="214">
          <cell r="AG214" t="str">
            <v>7.5 (3)</v>
          </cell>
          <cell r="AI214" t="str">
            <v xml:space="preserve">  Bronjong (Gabion)</v>
          </cell>
          <cell r="AJ214" t="str">
            <v>M3</v>
          </cell>
        </row>
        <row r="216">
          <cell r="AG216" t="str">
            <v>7.5 (4)</v>
          </cell>
          <cell r="AI216" t="str">
            <v xml:space="preserve">  Geotektil untuk Perkuatan Tanah</v>
          </cell>
          <cell r="AJ216" t="str">
            <v>M2</v>
          </cell>
        </row>
        <row r="218">
          <cell r="AG218" t="str">
            <v>7.7 (1)</v>
          </cell>
          <cell r="AI218" t="str">
            <v xml:space="preserve">  Pasangan Struktur Jembatan Semi Per-</v>
          </cell>
          <cell r="AJ218" t="str">
            <v>Kg</v>
          </cell>
        </row>
        <row r="219">
          <cell r="AI219" t="str">
            <v xml:space="preserve">  manen</v>
          </cell>
        </row>
        <row r="221">
          <cell r="AG221" t="str">
            <v>7.7 (2)</v>
          </cell>
          <cell r="AI221" t="str">
            <v xml:space="preserve">  Pengangkutan Komponen Jembatan</v>
          </cell>
          <cell r="AJ221" t="str">
            <v>Ls</v>
          </cell>
        </row>
        <row r="222">
          <cell r="AG222" t="str">
            <v>7.7 (3)</v>
          </cell>
          <cell r="AI222" t="str">
            <v xml:space="preserve">  Boulder</v>
          </cell>
          <cell r="AJ222" t="str">
            <v>m3</v>
          </cell>
        </row>
        <row r="225">
          <cell r="AI225" t="str">
            <v xml:space="preserve">  Sub Total Harga Bab. 7 ( Dipindahkan ke Rekapitulasi Daftar Kuantitas dan Harga )</v>
          </cell>
          <cell r="AM225">
            <v>0</v>
          </cell>
        </row>
        <row r="243">
          <cell r="AG243" t="str">
            <v>DAFTAR KUANTITAS DAN HARGA</v>
          </cell>
        </row>
        <row r="245">
          <cell r="AG245" t="str">
            <v>PENAWAR</v>
          </cell>
          <cell r="AH245" t="str">
            <v>:</v>
          </cell>
          <cell r="AI245" t="str">
            <v>CV. MANDIRI KARYA UTAMA</v>
          </cell>
        </row>
        <row r="246">
          <cell r="AG246" t="str">
            <v>PROYEK</v>
          </cell>
          <cell r="AH246" t="str">
            <v>:</v>
          </cell>
          <cell r="AI246" t="str">
            <v>PENINGKATAN JALAN DAN PENGGANTIAN JEMBATAN DPU CAB. VI ACEH BARAT</v>
          </cell>
        </row>
        <row r="247">
          <cell r="AG247" t="str">
            <v>PEKERJAAN</v>
          </cell>
          <cell r="AH247" t="str">
            <v>:</v>
          </cell>
          <cell r="AI247" t="str">
            <v>PENINGKATAN JALAN KUALA TUHA - LAMIE, KM. 45+000 s/d 47+000</v>
          </cell>
        </row>
        <row r="248">
          <cell r="AG248" t="str">
            <v>PROPINSI</v>
          </cell>
          <cell r="AH248" t="str">
            <v>:</v>
          </cell>
          <cell r="AI248" t="str">
            <v>DAERAH ISTIMEWA ACEH</v>
          </cell>
        </row>
        <row r="249">
          <cell r="AG249" t="str">
            <v>LOKASI</v>
          </cell>
          <cell r="AH249" t="str">
            <v>:</v>
          </cell>
          <cell r="AI249" t="str">
            <v>KABUPATEN ACEH BARAT</v>
          </cell>
        </row>
        <row r="250">
          <cell r="AG250" t="str">
            <v>TH. ANGG.</v>
          </cell>
          <cell r="AH250" t="str">
            <v>:</v>
          </cell>
          <cell r="AI250">
            <v>2000</v>
          </cell>
        </row>
        <row r="252">
          <cell r="AG252" t="str">
            <v>MATA</v>
          </cell>
          <cell r="AL252" t="str">
            <v>HARGA</v>
          </cell>
          <cell r="AM252" t="str">
            <v>JUMLAH</v>
          </cell>
        </row>
        <row r="253">
          <cell r="AG253" t="str">
            <v>PEMBA-</v>
          </cell>
          <cell r="AI253" t="str">
            <v>U R A I A N</v>
          </cell>
          <cell r="AJ253" t="str">
            <v>SATUAN</v>
          </cell>
          <cell r="AK253" t="str">
            <v>PERKIRAAN</v>
          </cell>
          <cell r="AL253" t="str">
            <v>SATUAN</v>
          </cell>
          <cell r="AM253" t="str">
            <v>HARGA-HARGA</v>
          </cell>
        </row>
        <row r="254">
          <cell r="AG254" t="str">
            <v>YARAN</v>
          </cell>
          <cell r="AK254" t="str">
            <v>KUANTITAS</v>
          </cell>
          <cell r="AL254" t="str">
            <v>( Rp.)</v>
          </cell>
          <cell r="AM254" t="str">
            <v>PENAWARAN (Rp)</v>
          </cell>
        </row>
        <row r="255">
          <cell r="AG255" t="str">
            <v>a</v>
          </cell>
          <cell r="AI255" t="str">
            <v>b</v>
          </cell>
          <cell r="AJ255" t="str">
            <v>c</v>
          </cell>
          <cell r="AK255" t="str">
            <v>d</v>
          </cell>
          <cell r="AL255" t="str">
            <v>e</v>
          </cell>
          <cell r="AM255" t="str">
            <v>f = (d x e)</v>
          </cell>
        </row>
        <row r="258">
          <cell r="AG258" t="str">
            <v>BAB. 8</v>
          </cell>
          <cell r="AI258" t="str">
            <v xml:space="preserve">  PERKUATAN DAN PEKERJAAN MINOR</v>
          </cell>
        </row>
        <row r="260">
          <cell r="AG260" t="str">
            <v>8.1 (1)</v>
          </cell>
          <cell r="AI260" t="str">
            <v xml:space="preserve">  Lapis Pondasi Agregat Kelas A untuk</v>
          </cell>
          <cell r="AJ260" t="str">
            <v>M3</v>
          </cell>
        </row>
        <row r="261">
          <cell r="AI261" t="str">
            <v xml:space="preserve">  Pekerjaan  Minor</v>
          </cell>
        </row>
        <row r="263">
          <cell r="AG263" t="str">
            <v>8.1 (2)</v>
          </cell>
          <cell r="AI263" t="str">
            <v xml:space="preserve">  Lapis Pondasi Agregat Kelas B untuk</v>
          </cell>
          <cell r="AJ263" t="str">
            <v>M3</v>
          </cell>
        </row>
        <row r="264">
          <cell r="AI264" t="str">
            <v xml:space="preserve">  Pekerjaan  Minor</v>
          </cell>
        </row>
        <row r="266">
          <cell r="AG266" t="str">
            <v>8.1 (3)</v>
          </cell>
          <cell r="AI266" t="str">
            <v xml:space="preserve">  Agregat untuk Lapis Pondasi Jalan Tanpa</v>
          </cell>
          <cell r="AJ266" t="str">
            <v>M3</v>
          </cell>
        </row>
        <row r="267">
          <cell r="AI267" t="str">
            <v xml:space="preserve">  Penutup untuk Pekerjaan Minor</v>
          </cell>
        </row>
        <row r="269">
          <cell r="AG269" t="str">
            <v>8.1 (4)</v>
          </cell>
          <cell r="AI269" t="str">
            <v xml:space="preserve">  Waterbound Macadam untuk Pekerjaan</v>
          </cell>
          <cell r="AJ269" t="str">
            <v>M3</v>
          </cell>
        </row>
        <row r="270">
          <cell r="AI270" t="str">
            <v xml:space="preserve">  Minor</v>
          </cell>
        </row>
        <row r="272">
          <cell r="AG272" t="str">
            <v>8.1 (5)</v>
          </cell>
          <cell r="AI272" t="str">
            <v xml:space="preserve">  Campuran Aspal Panas untuk Pekerjaan</v>
          </cell>
          <cell r="AJ272" t="str">
            <v>M3</v>
          </cell>
        </row>
        <row r="273">
          <cell r="AI273" t="str">
            <v xml:space="preserve">  Minor</v>
          </cell>
        </row>
        <row r="275">
          <cell r="AG275" t="str">
            <v>8.1 (6)</v>
          </cell>
          <cell r="AI275" t="str">
            <v xml:space="preserve">  Lasbutag atau Latasbusir untuk Pekerjaan</v>
          </cell>
          <cell r="AJ275" t="str">
            <v>M3</v>
          </cell>
        </row>
        <row r="276">
          <cell r="AI276" t="str">
            <v xml:space="preserve">  Minor</v>
          </cell>
        </row>
        <row r="278">
          <cell r="AG278" t="str">
            <v>8.1 (7)</v>
          </cell>
          <cell r="AI278" t="str">
            <v xml:space="preserve">  Penetrasi   Macadam   untuk   Pekerjaan</v>
          </cell>
          <cell r="AJ278" t="str">
            <v>M3</v>
          </cell>
        </row>
        <row r="279">
          <cell r="AI279" t="str">
            <v xml:space="preserve">  Minor</v>
          </cell>
        </row>
        <row r="281">
          <cell r="AG281" t="str">
            <v>8.1 (8)</v>
          </cell>
          <cell r="AI281" t="str">
            <v xml:space="preserve">  Campuran Aspal Dingin untuk  Pekerjaan</v>
          </cell>
          <cell r="AJ281" t="str">
            <v>M3</v>
          </cell>
        </row>
        <row r="282">
          <cell r="AI282" t="str">
            <v xml:space="preserve">  Minor</v>
          </cell>
        </row>
        <row r="284">
          <cell r="AG284" t="str">
            <v>8.1 (9)</v>
          </cell>
          <cell r="AI284" t="str">
            <v xml:space="preserve">  Bitumen untuk Penutup Retak-retak</v>
          </cell>
          <cell r="AJ284" t="str">
            <v>Liter</v>
          </cell>
        </row>
        <row r="286">
          <cell r="AG286" t="str">
            <v>8.2</v>
          </cell>
          <cell r="AI286" t="str">
            <v xml:space="preserve">  Galian untuk Bahu Jalan dan Pekerjaan</v>
          </cell>
          <cell r="AJ286" t="str">
            <v>M2</v>
          </cell>
        </row>
        <row r="287">
          <cell r="AI287" t="str">
            <v xml:space="preserve">  minor lainnya</v>
          </cell>
        </row>
        <row r="289">
          <cell r="AG289" t="str">
            <v>8.3</v>
          </cell>
          <cell r="AI289" t="str">
            <v xml:space="preserve">  Stabilisasi dengan Tanaman</v>
          </cell>
          <cell r="AJ289" t="str">
            <v>M2</v>
          </cell>
        </row>
        <row r="291">
          <cell r="AG291" t="str">
            <v>8.4 (1)</v>
          </cell>
          <cell r="AI291" t="str">
            <v xml:space="preserve">  Marka Jalan</v>
          </cell>
          <cell r="AJ291" t="str">
            <v>M2</v>
          </cell>
        </row>
        <row r="293">
          <cell r="AG293" t="str">
            <v>8.4 (2)</v>
          </cell>
          <cell r="AI293" t="str">
            <v xml:space="preserve">  Rambu Jalan</v>
          </cell>
          <cell r="AJ293" t="str">
            <v>Buah</v>
          </cell>
        </row>
        <row r="295">
          <cell r="AG295" t="str">
            <v>8.4 (3)</v>
          </cell>
          <cell r="AI295" t="str">
            <v xml:space="preserve">  Patok Pengarah</v>
          </cell>
          <cell r="AJ295" t="str">
            <v>Buah</v>
          </cell>
        </row>
        <row r="297">
          <cell r="AG297" t="str">
            <v>8.4 (4)</v>
          </cell>
          <cell r="AI297" t="str">
            <v xml:space="preserve">  Patok Kilometer</v>
          </cell>
          <cell r="AJ297" t="str">
            <v>Buah</v>
          </cell>
        </row>
        <row r="299">
          <cell r="AG299" t="str">
            <v>8.4 (5)</v>
          </cell>
          <cell r="AI299" t="str">
            <v xml:space="preserve">  Rel  Pengaman</v>
          </cell>
          <cell r="AJ299" t="str">
            <v>M'</v>
          </cell>
        </row>
        <row r="301">
          <cell r="AG301" t="str">
            <v>8.5 (1)</v>
          </cell>
          <cell r="AI301" t="str">
            <v xml:space="preserve">  Perkuatan Lantai Jembatan Beton</v>
          </cell>
          <cell r="AJ301" t="str">
            <v>M2</v>
          </cell>
        </row>
        <row r="303">
          <cell r="AG303" t="str">
            <v>8.5 (2)</v>
          </cell>
          <cell r="AI303" t="str">
            <v xml:space="preserve">  Perkuatan Lantai Jembatan Kayu</v>
          </cell>
          <cell r="AJ303" t="str">
            <v>M2</v>
          </cell>
        </row>
        <row r="305">
          <cell r="AG305" t="str">
            <v>8.5 (3)</v>
          </cell>
          <cell r="AI305" t="str">
            <v xml:space="preserve">  Pengecatan Jembatan Struktur Baja</v>
          </cell>
          <cell r="AJ305" t="str">
            <v>M2</v>
          </cell>
        </row>
        <row r="309">
          <cell r="AI309" t="str">
            <v xml:space="preserve">  Sub Total Harga Bab. 8 ( Dipindahkan ke Rekapitulasi Daftar Kuantitas dan Harga )</v>
          </cell>
          <cell r="AM309">
            <v>0</v>
          </cell>
        </row>
        <row r="325">
          <cell r="AG325" t="str">
            <v>DAFTAR KUANTITAS DAN HARGA</v>
          </cell>
        </row>
        <row r="327">
          <cell r="AG327" t="str">
            <v>PENAWAR</v>
          </cell>
          <cell r="AH327" t="str">
            <v>:</v>
          </cell>
          <cell r="AI327" t="str">
            <v>CV. MANDIRI KARYA UTAMA</v>
          </cell>
        </row>
        <row r="328">
          <cell r="AG328" t="str">
            <v>PROYEK</v>
          </cell>
          <cell r="AH328" t="str">
            <v>:</v>
          </cell>
          <cell r="AI328" t="str">
            <v>PENINGKATAN JALAN DAN PENGGANTIAN JEMBATAN DPU CAB. VI ACEH BARAT</v>
          </cell>
        </row>
        <row r="329">
          <cell r="AG329" t="str">
            <v>PEKERJAAN</v>
          </cell>
          <cell r="AH329" t="str">
            <v>:</v>
          </cell>
          <cell r="AI329" t="str">
            <v>PENINGKATAN JALAN KUALA TUHA - LAMIE, KM. 45+000 s/d 47+000</v>
          </cell>
        </row>
        <row r="330">
          <cell r="AG330" t="str">
            <v>PROPINSI</v>
          </cell>
          <cell r="AH330" t="str">
            <v>:</v>
          </cell>
          <cell r="AI330" t="str">
            <v>DAERAH ISTIMEWA ACEH</v>
          </cell>
        </row>
        <row r="331">
          <cell r="AG331" t="str">
            <v>LOKASI</v>
          </cell>
          <cell r="AH331" t="str">
            <v>:</v>
          </cell>
          <cell r="AI331" t="str">
            <v>KABUPATEN ACEH BARAT</v>
          </cell>
        </row>
        <row r="332">
          <cell r="AG332" t="str">
            <v>TH. ANGG.</v>
          </cell>
          <cell r="AH332" t="str">
            <v>:</v>
          </cell>
          <cell r="AI332">
            <v>2000</v>
          </cell>
        </row>
        <row r="334">
          <cell r="AG334" t="str">
            <v>MATA</v>
          </cell>
          <cell r="AL334" t="str">
            <v>HARGA</v>
          </cell>
          <cell r="AM334" t="str">
            <v>JUMLAH</v>
          </cell>
        </row>
        <row r="335">
          <cell r="AG335" t="str">
            <v>PEMBA-</v>
          </cell>
          <cell r="AI335" t="str">
            <v>U R A I A N</v>
          </cell>
          <cell r="AJ335" t="str">
            <v>SATUAN</v>
          </cell>
          <cell r="AK335" t="str">
            <v>PERKIRAAN</v>
          </cell>
          <cell r="AL335" t="str">
            <v>SATUAN</v>
          </cell>
          <cell r="AM335" t="str">
            <v>HARGA-HARGA</v>
          </cell>
        </row>
        <row r="336">
          <cell r="AG336" t="str">
            <v>YARAN</v>
          </cell>
          <cell r="AK336" t="str">
            <v>KUANTITAS</v>
          </cell>
          <cell r="AL336" t="str">
            <v>( Rp.)</v>
          </cell>
          <cell r="AM336" t="str">
            <v>PENAWARAN (Rp)</v>
          </cell>
        </row>
        <row r="337">
          <cell r="AG337" t="str">
            <v>a</v>
          </cell>
          <cell r="AI337" t="str">
            <v>b</v>
          </cell>
          <cell r="AJ337" t="str">
            <v>c</v>
          </cell>
          <cell r="AK337" t="str">
            <v>d</v>
          </cell>
          <cell r="AL337" t="str">
            <v>e</v>
          </cell>
          <cell r="AM337" t="str">
            <v>f = (d x e)</v>
          </cell>
        </row>
        <row r="339">
          <cell r="AG339" t="str">
            <v>BAB. 9</v>
          </cell>
          <cell r="AI339" t="str">
            <v xml:space="preserve">  PEKERJAAN HARIAN</v>
          </cell>
        </row>
        <row r="341">
          <cell r="AG341" t="str">
            <v>9.1</v>
          </cell>
          <cell r="AI341" t="str">
            <v xml:space="preserve">  M  a  n  d  o  r</v>
          </cell>
          <cell r="AJ341" t="str">
            <v>Jam</v>
          </cell>
        </row>
        <row r="343">
          <cell r="AG343" t="str">
            <v>9.2</v>
          </cell>
          <cell r="AI343" t="str">
            <v xml:space="preserve">  Pekerja Biasa</v>
          </cell>
          <cell r="AJ343" t="str">
            <v>Jam</v>
          </cell>
        </row>
        <row r="345">
          <cell r="AG345" t="str">
            <v>9.3</v>
          </cell>
          <cell r="AI345" t="str">
            <v xml:space="preserve">  Tukang Kayu, Tukang Besi, dsb.</v>
          </cell>
          <cell r="AJ345" t="str">
            <v>Jam</v>
          </cell>
        </row>
        <row r="347">
          <cell r="AG347" t="str">
            <v>9.4</v>
          </cell>
          <cell r="AI347" t="str">
            <v xml:space="preserve">  Dump Truck, Kapasitas  3 - 4 m3</v>
          </cell>
          <cell r="AJ347" t="str">
            <v>Jam</v>
          </cell>
        </row>
        <row r="349">
          <cell r="AG349" t="str">
            <v>9.5</v>
          </cell>
          <cell r="AI349" t="str">
            <v xml:space="preserve">  Plat Bed Truck, Kapasitas  3 - 4 M3</v>
          </cell>
          <cell r="AJ349" t="str">
            <v>Jam</v>
          </cell>
        </row>
        <row r="351">
          <cell r="AG351" t="str">
            <v>9.6</v>
          </cell>
          <cell r="AI351" t="str">
            <v xml:space="preserve">  Water Tanker, Kapasitas 3000-4500 ltr</v>
          </cell>
          <cell r="AJ351" t="str">
            <v>Jam</v>
          </cell>
        </row>
        <row r="353">
          <cell r="AG353" t="str">
            <v>9.7</v>
          </cell>
          <cell r="AI353" t="str">
            <v xml:space="preserve">  Bulldozer, Kapasitas 100-150 HP</v>
          </cell>
          <cell r="AJ353" t="str">
            <v>Jam</v>
          </cell>
        </row>
        <row r="355">
          <cell r="AG355" t="str">
            <v>9.8</v>
          </cell>
          <cell r="AI355" t="str">
            <v xml:space="preserve">  Motor Greader, Kapasitas 75 - 100 HP</v>
          </cell>
          <cell r="AJ355" t="str">
            <v>Jam</v>
          </cell>
        </row>
        <row r="357">
          <cell r="AG357" t="str">
            <v>9.9</v>
          </cell>
          <cell r="AI357" t="str">
            <v xml:space="preserve">  Wheel Loader, Kapasitas 1,00 - 1,60 m3</v>
          </cell>
          <cell r="AJ357" t="str">
            <v>Jam</v>
          </cell>
        </row>
        <row r="359">
          <cell r="AG359" t="str">
            <v>9.10</v>
          </cell>
          <cell r="AI359" t="str">
            <v xml:space="preserve">  Track Loader, Kapasitas 75 - 100 HP</v>
          </cell>
          <cell r="AJ359" t="str">
            <v>Jam</v>
          </cell>
        </row>
        <row r="361">
          <cell r="AG361" t="str">
            <v>9.11</v>
          </cell>
          <cell r="AI361" t="str">
            <v xml:space="preserve">  Excavator, Kapasitas 80 - 140 HP</v>
          </cell>
          <cell r="AJ361" t="str">
            <v>Jam</v>
          </cell>
        </row>
        <row r="363">
          <cell r="AG363" t="str">
            <v>9.12</v>
          </cell>
          <cell r="AI363" t="str">
            <v xml:space="preserve">  Crane, Kapasitas 10 - 15 HP</v>
          </cell>
          <cell r="AJ363" t="str">
            <v>Jam</v>
          </cell>
        </row>
        <row r="365">
          <cell r="AG365" t="str">
            <v>9.13</v>
          </cell>
          <cell r="AI365" t="str">
            <v xml:space="preserve">  Steel Wheel Roller,  6 - 9 ton</v>
          </cell>
          <cell r="AJ365" t="str">
            <v>Jam</v>
          </cell>
        </row>
        <row r="367">
          <cell r="AG367" t="str">
            <v>9.14</v>
          </cell>
          <cell r="AI367" t="str">
            <v xml:space="preserve">  Vibratory Roller,  5 - 8 ton</v>
          </cell>
          <cell r="AJ367" t="str">
            <v>Jam</v>
          </cell>
        </row>
        <row r="369">
          <cell r="AG369" t="str">
            <v>9.15</v>
          </cell>
          <cell r="AI369" t="str">
            <v xml:space="preserve">  Vibratory Compactor, Kap. 1.5 - 3.0 HP </v>
          </cell>
          <cell r="AJ369" t="str">
            <v>Jam</v>
          </cell>
        </row>
        <row r="371">
          <cell r="AG371" t="str">
            <v>9.16</v>
          </cell>
          <cell r="AI371" t="str">
            <v xml:space="preserve">  Pneumatic Tyred Roller, Kap. 8 - 10 Ton</v>
          </cell>
          <cell r="AJ371" t="str">
            <v>Jam</v>
          </cell>
        </row>
        <row r="373">
          <cell r="AG373" t="str">
            <v>9.17</v>
          </cell>
          <cell r="AI373" t="str">
            <v xml:space="preserve">  Compressor, Kapasitas 4000-6500 l/jam</v>
          </cell>
          <cell r="AJ373" t="str">
            <v>Jam</v>
          </cell>
        </row>
        <row r="375">
          <cell r="AG375" t="str">
            <v>9.18</v>
          </cell>
          <cell r="AI375" t="str">
            <v xml:space="preserve">  Concrete Mixer, Kap. 0,3 - 0,6 m3</v>
          </cell>
          <cell r="AJ375" t="str">
            <v>Jam</v>
          </cell>
        </row>
        <row r="377">
          <cell r="AG377" t="str">
            <v>9.19</v>
          </cell>
          <cell r="AI377" t="str">
            <v xml:space="preserve">  Water Pump, Kap. 70 - 100 mm</v>
          </cell>
          <cell r="AJ377" t="str">
            <v>Jam</v>
          </cell>
        </row>
        <row r="385">
          <cell r="AI385" t="str">
            <v xml:space="preserve">  Sub Total Harga Bab. 9 ( Dipindahkan ke Rekapitulasi Daftar Kuantitas dan Harga )</v>
          </cell>
        </row>
        <row r="407">
          <cell r="AG407" t="str">
            <v>DAFTAR KUANTITAS DAN HARGA</v>
          </cell>
        </row>
        <row r="409">
          <cell r="AG409" t="str">
            <v>PENAWAR</v>
          </cell>
          <cell r="AI409" t="str">
            <v>CV. MANDIRI KARYA UTAMA</v>
          </cell>
        </row>
        <row r="410">
          <cell r="AG410" t="str">
            <v>PROYEK</v>
          </cell>
          <cell r="AI410" t="str">
            <v>PENINGKATAN JALAN DAN PENGGANTIAN JEMBATAN DPU CAB. VI ACEH BARAT</v>
          </cell>
        </row>
        <row r="411">
          <cell r="AG411" t="str">
            <v>PEKERJAAN</v>
          </cell>
          <cell r="AI411" t="str">
            <v>PENINGKATAN JALAN KUALA TUHA - LAMIE, KM. 45+000 s/d 47+000</v>
          </cell>
        </row>
        <row r="412">
          <cell r="AG412" t="str">
            <v>PROPINSI</v>
          </cell>
          <cell r="AI412" t="str">
            <v>DAERAH ISTIMEWA ACEH</v>
          </cell>
        </row>
        <row r="413">
          <cell r="AG413" t="str">
            <v>LOKASI</v>
          </cell>
          <cell r="AI413" t="str">
            <v>KABUPATEN ACEH BARAT</v>
          </cell>
        </row>
        <row r="414">
          <cell r="AG414" t="str">
            <v>TH. ANGG.</v>
          </cell>
          <cell r="AI414">
            <v>2000</v>
          </cell>
        </row>
        <row r="416">
          <cell r="AG416" t="str">
            <v>MATA</v>
          </cell>
          <cell r="AL416" t="str">
            <v>HARGA</v>
          </cell>
          <cell r="AM416" t="str">
            <v>JUMLAH</v>
          </cell>
        </row>
        <row r="417">
          <cell r="AG417" t="str">
            <v>PEMBA-</v>
          </cell>
          <cell r="AI417" t="str">
            <v>U R A I A N</v>
          </cell>
          <cell r="AJ417" t="str">
            <v>SATUAN</v>
          </cell>
          <cell r="AK417" t="str">
            <v>PERKIRAAN</v>
          </cell>
          <cell r="AL417" t="str">
            <v>SATUAN</v>
          </cell>
          <cell r="AM417" t="str">
            <v>HARGA-HARGA</v>
          </cell>
        </row>
        <row r="418">
          <cell r="AG418" t="str">
            <v>YARAN</v>
          </cell>
          <cell r="AK418" t="str">
            <v>KUANTITAS</v>
          </cell>
          <cell r="AL418" t="str">
            <v>( Rp.)</v>
          </cell>
          <cell r="AM418" t="str">
            <v>PENAWARAN (Rp)</v>
          </cell>
        </row>
        <row r="419">
          <cell r="AG419" t="str">
            <v>a</v>
          </cell>
          <cell r="AI419" t="str">
            <v>b</v>
          </cell>
          <cell r="AJ419" t="str">
            <v>c</v>
          </cell>
          <cell r="AK419" t="str">
            <v>d</v>
          </cell>
          <cell r="AL419" t="str">
            <v>e</v>
          </cell>
          <cell r="AM419" t="str">
            <v>f = (d x e)</v>
          </cell>
        </row>
        <row r="422">
          <cell r="AG422" t="str">
            <v>BAB. 10</v>
          </cell>
          <cell r="AI422" t="str">
            <v xml:space="preserve">  PEKERJAAN PEMELIHARAAN RUTIN</v>
          </cell>
        </row>
        <row r="424">
          <cell r="AG424" t="str">
            <v>10.1 (1)</v>
          </cell>
          <cell r="AI424" t="str">
            <v xml:space="preserve">  Pemeliharaan Rutin Perkerasan</v>
          </cell>
          <cell r="AJ424" t="str">
            <v>Ls</v>
          </cell>
        </row>
        <row r="426">
          <cell r="AG426" t="str">
            <v>10.1 (2)</v>
          </cell>
          <cell r="AI426" t="str">
            <v xml:space="preserve">  Pemeliharaan Rutin Bahu Jalan</v>
          </cell>
          <cell r="AJ426" t="str">
            <v>Ls</v>
          </cell>
        </row>
        <row r="428">
          <cell r="AG428" t="str">
            <v>10.1 (3)</v>
          </cell>
          <cell r="AI428" t="str">
            <v xml:space="preserve">  Pemeliharaan Rutin Selokan, Saluaran Air,</v>
          </cell>
          <cell r="AJ428" t="str">
            <v>Ls</v>
          </cell>
        </row>
        <row r="429">
          <cell r="AI429" t="str">
            <v xml:space="preserve">  Pemotongan dan Urugan</v>
          </cell>
        </row>
        <row r="431">
          <cell r="AG431" t="str">
            <v>10.1 (4)</v>
          </cell>
          <cell r="AI431" t="str">
            <v xml:space="preserve">  Pemeliharaan Rutin Perlengkapan Jalan</v>
          </cell>
          <cell r="AJ431" t="str">
            <v>Ls</v>
          </cell>
        </row>
        <row r="433">
          <cell r="AG433" t="str">
            <v>10.1 (5)</v>
          </cell>
          <cell r="AI433" t="str">
            <v xml:space="preserve">  Pemeliharaan Rutin Jembatan</v>
          </cell>
          <cell r="AJ433" t="str">
            <v>Ls</v>
          </cell>
        </row>
        <row r="437">
          <cell r="AI437" t="str">
            <v xml:space="preserve">  Sub Total Harga Bab. 10 ( Dipindahkan ke Rekapitulasi Daftar Kuantitas dan Harga )</v>
          </cell>
          <cell r="AM437">
            <v>0</v>
          </cell>
        </row>
        <row r="649">
          <cell r="AN649">
            <v>76</v>
          </cell>
          <cell r="AP649">
            <v>9</v>
          </cell>
          <cell r="AR649">
            <v>43</v>
          </cell>
          <cell r="AS649">
            <v>9</v>
          </cell>
          <cell r="AT649">
            <v>15</v>
          </cell>
        </row>
        <row r="703">
          <cell r="W703" t="str">
            <v>ANALISA HARGA SATUAN MATA PEMBAYARAN UTAMA</v>
          </cell>
        </row>
        <row r="705">
          <cell r="W705" t="str">
            <v>NAMA PENAWAR</v>
          </cell>
          <cell r="Z705" t="str">
            <v>CV. MANDIRI KARYA UTAMA</v>
          </cell>
        </row>
        <row r="706">
          <cell r="W706" t="str">
            <v>PROYEK</v>
          </cell>
          <cell r="Z706" t="str">
            <v>PENINGKATAN JALAN DAN PENGGANTIAN JEMBATAN DPU CAB. VI ACEH BARAT</v>
          </cell>
        </row>
        <row r="707">
          <cell r="W707" t="str">
            <v>NO. MATA PEMBAYARAN</v>
          </cell>
          <cell r="Z707" t="str">
            <v>6.1(1)</v>
          </cell>
        </row>
        <row r="708">
          <cell r="W708" t="str">
            <v>JENIS PEKERJAAN</v>
          </cell>
          <cell r="Z708" t="str">
            <v>PRIME COAT</v>
          </cell>
        </row>
        <row r="709">
          <cell r="W709" t="str">
            <v>SATUAN PEKERJAAN</v>
          </cell>
          <cell r="Z709" t="str">
            <v>LITER</v>
          </cell>
        </row>
        <row r="710">
          <cell r="W710" t="str">
            <v>PRODUKSI HARIAN/JAM</v>
          </cell>
        </row>
        <row r="712">
          <cell r="W712" t="str">
            <v>NO.</v>
          </cell>
          <cell r="X712" t="str">
            <v>U  R  A  I  A  N</v>
          </cell>
          <cell r="AA712" t="str">
            <v>SATUAN</v>
          </cell>
          <cell r="AB712" t="str">
            <v>KUANTITAS</v>
          </cell>
          <cell r="AC712" t="str">
            <v>HARGA SATUAN</v>
          </cell>
          <cell r="AD712" t="str">
            <v>JUMLAH HARGA</v>
          </cell>
        </row>
        <row r="713">
          <cell r="AC713" t="str">
            <v>(Rp.)</v>
          </cell>
          <cell r="AD713" t="str">
            <v>(Rp.)</v>
          </cell>
        </row>
        <row r="716">
          <cell r="W716" t="str">
            <v xml:space="preserve">A. </v>
          </cell>
          <cell r="X716" t="str">
            <v xml:space="preserve">  TENAGA KERJA</v>
          </cell>
        </row>
        <row r="717">
          <cell r="W717" t="str">
            <v>1.</v>
          </cell>
          <cell r="X717" t="str">
            <v xml:space="preserve">  Pekerja</v>
          </cell>
          <cell r="AA717" t="str">
            <v>Jam</v>
          </cell>
          <cell r="AB717">
            <v>4.3029259896729774E-2</v>
          </cell>
          <cell r="AC717">
            <v>1700</v>
          </cell>
          <cell r="AD717">
            <v>73.150000000000006</v>
          </cell>
        </row>
        <row r="718">
          <cell r="W718" t="str">
            <v>2.</v>
          </cell>
          <cell r="X718" t="str">
            <v xml:space="preserve">  Mandor</v>
          </cell>
          <cell r="AA718" t="str">
            <v>Jam</v>
          </cell>
          <cell r="AB718">
            <v>4.3029259896729772E-3</v>
          </cell>
          <cell r="AC718">
            <v>1900</v>
          </cell>
          <cell r="AD718">
            <v>8.18</v>
          </cell>
        </row>
        <row r="719">
          <cell r="X719">
            <v>0</v>
          </cell>
        </row>
        <row r="722">
          <cell r="W722" t="str">
            <v>B.</v>
          </cell>
          <cell r="X722" t="str">
            <v xml:space="preserve">  B A H A N</v>
          </cell>
        </row>
        <row r="723">
          <cell r="W723" t="str">
            <v>1.</v>
          </cell>
          <cell r="X723" t="str">
            <v xml:space="preserve">  Aspal</v>
          </cell>
          <cell r="AA723" t="str">
            <v>kg</v>
          </cell>
          <cell r="AB723">
            <v>0.64200000000000002</v>
          </cell>
          <cell r="AC723">
            <v>2375</v>
          </cell>
          <cell r="AD723">
            <v>1524.75</v>
          </cell>
        </row>
        <row r="724">
          <cell r="W724" t="str">
            <v>2.</v>
          </cell>
          <cell r="X724" t="str">
            <v xml:space="preserve">  Kerosene</v>
          </cell>
          <cell r="AA724" t="str">
            <v>liter</v>
          </cell>
          <cell r="AB724">
            <v>0.48899999999999999</v>
          </cell>
          <cell r="AC724">
            <v>400</v>
          </cell>
          <cell r="AD724">
            <v>195.6</v>
          </cell>
        </row>
        <row r="730">
          <cell r="W730" t="str">
            <v>C.</v>
          </cell>
          <cell r="X730" t="str">
            <v xml:space="preserve">  PERALATAN</v>
          </cell>
        </row>
        <row r="731">
          <cell r="W731" t="str">
            <v>1.</v>
          </cell>
          <cell r="X731" t="str">
            <v xml:space="preserve">  Asphalt Sprayer</v>
          </cell>
          <cell r="AA731" t="str">
            <v>Jam</v>
          </cell>
          <cell r="AB731">
            <v>4.3029259896729772E-3</v>
          </cell>
          <cell r="AC731">
            <v>30795.644777777779</v>
          </cell>
          <cell r="AD731">
            <v>132.51</v>
          </cell>
        </row>
        <row r="732">
          <cell r="W732" t="str">
            <v>2.</v>
          </cell>
          <cell r="X732" t="str">
            <v xml:space="preserve">  Air Compressor</v>
          </cell>
          <cell r="AA732" t="str">
            <v>Jam</v>
          </cell>
          <cell r="AB732">
            <v>4.0160642570281121E-3</v>
          </cell>
          <cell r="AC732">
            <v>27488.716138915555</v>
          </cell>
          <cell r="AD732">
            <v>110.4</v>
          </cell>
        </row>
        <row r="733">
          <cell r="W733" t="str">
            <v>3.</v>
          </cell>
          <cell r="X733" t="str">
            <v xml:space="preserve">  Pick Up</v>
          </cell>
          <cell r="AA733" t="str">
            <v>Jam</v>
          </cell>
          <cell r="AB733">
            <v>4.0000000000000002E-4</v>
          </cell>
          <cell r="AC733">
            <v>41722.179083333336</v>
          </cell>
          <cell r="AD733">
            <v>16.690000000000001</v>
          </cell>
        </row>
        <row r="738">
          <cell r="W738" t="str">
            <v>D.</v>
          </cell>
          <cell r="X738" t="str">
            <v xml:space="preserve">  Jumlah ( A + B + C )</v>
          </cell>
          <cell r="AD738">
            <v>2061.2799999999997</v>
          </cell>
        </row>
        <row r="739">
          <cell r="W739" t="str">
            <v>E.</v>
          </cell>
          <cell r="X739" t="str">
            <v xml:space="preserve">  Biaya Umum dan Keuntungan = ( 10 % x D )</v>
          </cell>
          <cell r="AD739">
            <v>206.13</v>
          </cell>
        </row>
        <row r="740">
          <cell r="W740" t="str">
            <v>F.</v>
          </cell>
          <cell r="X740" t="str">
            <v xml:space="preserve">  Harga Satuan ( D + E )</v>
          </cell>
          <cell r="AD740">
            <v>2267.41</v>
          </cell>
        </row>
        <row r="741">
          <cell r="W741" t="str">
            <v>G.</v>
          </cell>
          <cell r="X741" t="str">
            <v xml:space="preserve">  DIBULATKAN</v>
          </cell>
          <cell r="AD741">
            <v>2267</v>
          </cell>
        </row>
        <row r="743">
          <cell r="W743" t="str">
            <v>Catatan :</v>
          </cell>
        </row>
        <row r="744">
          <cell r="W744" t="str">
            <v>-</v>
          </cell>
        </row>
        <row r="746">
          <cell r="W746" t="str">
            <v>-</v>
          </cell>
        </row>
        <row r="748">
          <cell r="W748" t="str">
            <v>-</v>
          </cell>
        </row>
        <row r="749">
          <cell r="W749" t="str">
            <v>-</v>
          </cell>
        </row>
        <row r="751">
          <cell r="W751" t="str">
            <v>-</v>
          </cell>
        </row>
        <row r="753">
          <cell r="W753" t="str">
            <v>-</v>
          </cell>
        </row>
        <row r="756">
          <cell r="W756" t="str">
            <v>-</v>
          </cell>
        </row>
        <row r="760">
          <cell r="AC760" t="str">
            <v>ACEH BESAR,   22  AGUSTUS  2000</v>
          </cell>
        </row>
        <row r="761">
          <cell r="AC761" t="str">
            <v>CV. MANDIRI KARYA UTAMA</v>
          </cell>
        </row>
        <row r="857">
          <cell r="W857" t="str">
            <v>ANALISA HARGA SATUAN MATA PEMBAYARAN UTAMA</v>
          </cell>
        </row>
        <row r="859">
          <cell r="W859" t="str">
            <v>NAMA PENAWAR</v>
          </cell>
          <cell r="Y859" t="str">
            <v>:</v>
          </cell>
          <cell r="Z859" t="str">
            <v>CV. MANDIRI KARYA UTAMA</v>
          </cell>
        </row>
        <row r="860">
          <cell r="W860" t="str">
            <v>PROYEK</v>
          </cell>
          <cell r="Y860" t="str">
            <v>:</v>
          </cell>
          <cell r="Z860" t="str">
            <v>PENINGKATAN JALAN DAN PENGGANTIAN JEMBATAN DPU CAB. VI ACEH BARAT</v>
          </cell>
        </row>
        <row r="861">
          <cell r="W861" t="str">
            <v>NO. MATA PEMBAYARAN</v>
          </cell>
          <cell r="Y861" t="str">
            <v>:</v>
          </cell>
          <cell r="Z861" t="str">
            <v>6.3(5)</v>
          </cell>
        </row>
        <row r="862">
          <cell r="W862" t="str">
            <v>JENIS PEKERJAAN</v>
          </cell>
          <cell r="Y862" t="str">
            <v>:</v>
          </cell>
          <cell r="Z862" t="str">
            <v>ASPHALT TREATED BASE (ATB)</v>
          </cell>
        </row>
        <row r="863">
          <cell r="W863" t="str">
            <v>SATUAN PEKERJAAN</v>
          </cell>
          <cell r="Y863" t="str">
            <v>:</v>
          </cell>
          <cell r="Z863" t="str">
            <v>m3</v>
          </cell>
        </row>
        <row r="864">
          <cell r="W864" t="str">
            <v>PRODUKSI HARIAN/JAM</v>
          </cell>
          <cell r="Y864" t="str">
            <v>:</v>
          </cell>
        </row>
        <row r="866">
          <cell r="W866" t="str">
            <v>NO.</v>
          </cell>
          <cell r="X866" t="str">
            <v>U  R  A  I  A  N</v>
          </cell>
          <cell r="AA866" t="str">
            <v>SATUAN</v>
          </cell>
          <cell r="AB866" t="str">
            <v>KUANTITAS</v>
          </cell>
          <cell r="AC866" t="str">
            <v>HARGA SATUAN</v>
          </cell>
          <cell r="AD866" t="str">
            <v>JUMLAH HARGA</v>
          </cell>
        </row>
        <row r="867">
          <cell r="AC867" t="str">
            <v>(Rp.)</v>
          </cell>
          <cell r="AD867" t="str">
            <v>(Rp.)</v>
          </cell>
        </row>
        <row r="869">
          <cell r="W869" t="str">
            <v xml:space="preserve">A. </v>
          </cell>
          <cell r="X869" t="str">
            <v xml:space="preserve">  TENAGA KERJA</v>
          </cell>
        </row>
        <row r="870">
          <cell r="W870" t="str">
            <v>1.</v>
          </cell>
          <cell r="X870" t="str">
            <v xml:space="preserve">  Pekerja</v>
          </cell>
          <cell r="AA870" t="str">
            <v>Jam</v>
          </cell>
          <cell r="AB870">
            <v>0.35714285714285715</v>
          </cell>
          <cell r="AC870">
            <v>1700</v>
          </cell>
          <cell r="AD870">
            <v>607.14</v>
          </cell>
        </row>
        <row r="871">
          <cell r="W871" t="str">
            <v>2.</v>
          </cell>
          <cell r="X871" t="str">
            <v xml:space="preserve">  Mandor</v>
          </cell>
          <cell r="AA871" t="str">
            <v>Jam</v>
          </cell>
          <cell r="AB871">
            <v>7.1428571428571425E-2</v>
          </cell>
          <cell r="AC871">
            <v>1900</v>
          </cell>
          <cell r="AD871">
            <v>135.71</v>
          </cell>
        </row>
        <row r="873">
          <cell r="X873">
            <v>0</v>
          </cell>
        </row>
        <row r="875">
          <cell r="W875" t="str">
            <v>B.</v>
          </cell>
          <cell r="X875" t="str">
            <v xml:space="preserve">  B A H A N</v>
          </cell>
        </row>
        <row r="876">
          <cell r="W876" t="str">
            <v>1.</v>
          </cell>
          <cell r="X876" t="str">
            <v xml:space="preserve">  Agregat Kasar</v>
          </cell>
          <cell r="AA876" t="str">
            <v>m3</v>
          </cell>
          <cell r="AB876">
            <v>0.70299999999999996</v>
          </cell>
          <cell r="AC876">
            <v>50000</v>
          </cell>
          <cell r="AD876">
            <v>35150</v>
          </cell>
        </row>
        <row r="877">
          <cell r="W877" t="str">
            <v>2.</v>
          </cell>
          <cell r="X877" t="str">
            <v xml:space="preserve">  Agregat Halus</v>
          </cell>
          <cell r="AA877" t="str">
            <v>m3</v>
          </cell>
          <cell r="AB877">
            <v>0.53400000000000003</v>
          </cell>
          <cell r="AC877">
            <v>36000</v>
          </cell>
          <cell r="AD877">
            <v>19224</v>
          </cell>
        </row>
        <row r="878">
          <cell r="W878" t="str">
            <v>3.</v>
          </cell>
          <cell r="X878" t="str">
            <v xml:space="preserve">  Filler</v>
          </cell>
          <cell r="AA878" t="str">
            <v>kg</v>
          </cell>
          <cell r="AB878">
            <v>139.19999999999999</v>
          </cell>
          <cell r="AC878">
            <v>350</v>
          </cell>
          <cell r="AD878">
            <v>48720</v>
          </cell>
        </row>
        <row r="879">
          <cell r="W879" t="str">
            <v>4.</v>
          </cell>
          <cell r="X879" t="str">
            <v xml:space="preserve">  Aspal</v>
          </cell>
          <cell r="AA879" t="str">
            <v>kg</v>
          </cell>
          <cell r="AB879">
            <v>157</v>
          </cell>
          <cell r="AC879">
            <v>2375</v>
          </cell>
          <cell r="AD879">
            <v>372875</v>
          </cell>
        </row>
        <row r="882">
          <cell r="W882" t="str">
            <v>C.</v>
          </cell>
          <cell r="X882" t="str">
            <v xml:space="preserve">  PERALATAN</v>
          </cell>
        </row>
        <row r="883">
          <cell r="W883" t="str">
            <v>1.</v>
          </cell>
          <cell r="X883" t="str">
            <v xml:space="preserve">  Wheel Loader</v>
          </cell>
          <cell r="AA883" t="str">
            <v>Jam</v>
          </cell>
          <cell r="AB883">
            <v>2.2445874528905448E-2</v>
          </cell>
          <cell r="AC883">
            <v>61961.891192153329</v>
          </cell>
          <cell r="AD883">
            <v>1390.79</v>
          </cell>
        </row>
        <row r="884">
          <cell r="W884" t="str">
            <v>2.</v>
          </cell>
          <cell r="X884" t="str">
            <v xml:space="preserve">  Asphalt Mixing Plant</v>
          </cell>
          <cell r="AA884" t="str">
            <v>Jam</v>
          </cell>
          <cell r="AB884">
            <v>3.5714285714285712E-2</v>
          </cell>
          <cell r="AC884">
            <v>511690.04100000003</v>
          </cell>
          <cell r="AD884">
            <v>18274.64</v>
          </cell>
        </row>
        <row r="885">
          <cell r="W885" t="str">
            <v>3.</v>
          </cell>
          <cell r="X885" t="str">
            <v xml:space="preserve">  Dump Truck</v>
          </cell>
          <cell r="AA885" t="str">
            <v>Jam</v>
          </cell>
          <cell r="AB885">
            <v>1.19628125</v>
          </cell>
          <cell r="AC885">
            <v>41722.179083333336</v>
          </cell>
          <cell r="AD885">
            <v>49911.46</v>
          </cell>
        </row>
        <row r="886">
          <cell r="W886" t="str">
            <v>4.</v>
          </cell>
          <cell r="X886" t="str">
            <v xml:space="preserve">  Asphalt Finisher</v>
          </cell>
          <cell r="AA886" t="str">
            <v>Jam</v>
          </cell>
          <cell r="AB886">
            <v>9.0361454819278014E-2</v>
          </cell>
          <cell r="AC886">
            <v>62576.209076850006</v>
          </cell>
          <cell r="AD886">
            <v>5654.48</v>
          </cell>
        </row>
        <row r="887">
          <cell r="W887" t="str">
            <v>5.</v>
          </cell>
          <cell r="X887" t="str">
            <v xml:space="preserve">  Tandem Roller</v>
          </cell>
          <cell r="AA887" t="str">
            <v>Jam</v>
          </cell>
          <cell r="AB887">
            <v>2.5100401606425699E-2</v>
          </cell>
          <cell r="AC887">
            <v>24118.531999999999</v>
          </cell>
          <cell r="AD887">
            <v>605.38</v>
          </cell>
        </row>
        <row r="888">
          <cell r="W888" t="str">
            <v>6.</v>
          </cell>
          <cell r="X888" t="str">
            <v xml:space="preserve">  Tyred Roller</v>
          </cell>
          <cell r="AA888" t="str">
            <v>Jam</v>
          </cell>
          <cell r="AB888">
            <v>3.543586109142452E-2</v>
          </cell>
          <cell r="AC888">
            <v>33940.980355555555</v>
          </cell>
          <cell r="AD888">
            <v>1202.73</v>
          </cell>
        </row>
        <row r="889">
          <cell r="W889" t="str">
            <v>7.</v>
          </cell>
          <cell r="X889" t="str">
            <v xml:space="preserve">  Alat Bantu</v>
          </cell>
          <cell r="AA889" t="str">
            <v>Jam</v>
          </cell>
          <cell r="AB889">
            <v>1</v>
          </cell>
          <cell r="AC889">
            <v>1000</v>
          </cell>
          <cell r="AD889">
            <v>1000</v>
          </cell>
        </row>
        <row r="892">
          <cell r="W892" t="str">
            <v>D.</v>
          </cell>
          <cell r="X892" t="str">
            <v xml:space="preserve">  Jumlah ( A + B + C )</v>
          </cell>
          <cell r="AD892">
            <v>554751.32999999996</v>
          </cell>
        </row>
        <row r="893">
          <cell r="W893" t="str">
            <v>E.</v>
          </cell>
          <cell r="X893" t="str">
            <v xml:space="preserve">  Biaya Umum dan Keuntungan = ( 10 % x D )</v>
          </cell>
          <cell r="AD893">
            <v>55475.13</v>
          </cell>
        </row>
        <row r="894">
          <cell r="W894" t="str">
            <v>F.</v>
          </cell>
          <cell r="X894" t="str">
            <v xml:space="preserve">  Harga Satuan ( D + E )</v>
          </cell>
          <cell r="AD894">
            <v>610226.46</v>
          </cell>
        </row>
        <row r="895">
          <cell r="W895" t="str">
            <v>G.</v>
          </cell>
          <cell r="X895" t="str">
            <v xml:space="preserve">  DIBULATKAN</v>
          </cell>
          <cell r="AD895">
            <v>610226</v>
          </cell>
        </row>
        <row r="897">
          <cell r="W897" t="str">
            <v>Catatan :</v>
          </cell>
        </row>
        <row r="898">
          <cell r="W898" t="str">
            <v>-</v>
          </cell>
        </row>
        <row r="900">
          <cell r="W900" t="str">
            <v>-</v>
          </cell>
        </row>
        <row r="902">
          <cell r="W902" t="str">
            <v>-</v>
          </cell>
        </row>
        <row r="903">
          <cell r="W903" t="str">
            <v>-</v>
          </cell>
        </row>
        <row r="905">
          <cell r="W905" t="str">
            <v>-</v>
          </cell>
        </row>
        <row r="907">
          <cell r="W907" t="str">
            <v>-</v>
          </cell>
        </row>
        <row r="910">
          <cell r="W910" t="str">
            <v>-</v>
          </cell>
        </row>
        <row r="914">
          <cell r="AC914" t="str">
            <v>ACEH BESAR,   22  AGUSTUS  2000</v>
          </cell>
        </row>
        <row r="915">
          <cell r="AC915" t="str">
            <v>CV. MANDIRI KARYA UTAMA</v>
          </cell>
        </row>
        <row r="937">
          <cell r="W937" t="str">
            <v>ANALISA HARGA SATUAN MATA PEMBAYARAN UTAMA</v>
          </cell>
        </row>
        <row r="939">
          <cell r="W939" t="str">
            <v>NAMA PENAWAR</v>
          </cell>
          <cell r="Y939" t="str">
            <v>:</v>
          </cell>
          <cell r="Z939" t="str">
            <v>CV. MANDIRI KARYA UTAMA</v>
          </cell>
        </row>
        <row r="940">
          <cell r="W940" t="str">
            <v>PROYEK</v>
          </cell>
          <cell r="Y940" t="str">
            <v>:</v>
          </cell>
          <cell r="Z940" t="str">
            <v>PENINGKATAN JALAN DAN PENGGANTIAN JEMBATAN DPU CAB. VI ACEH BARAT</v>
          </cell>
        </row>
        <row r="941">
          <cell r="W941" t="str">
            <v>NO. MATA PEMBAYARAN</v>
          </cell>
          <cell r="Y941" t="str">
            <v>:</v>
          </cell>
          <cell r="Z941" t="str">
            <v>6.3 (4)</v>
          </cell>
        </row>
        <row r="942">
          <cell r="W942" t="str">
            <v>JENIS PEKERJAAN</v>
          </cell>
          <cell r="Y942" t="str">
            <v>:</v>
          </cell>
          <cell r="Z942" t="str">
            <v>Lapis Permukaan : AC</v>
          </cell>
        </row>
        <row r="943">
          <cell r="W943" t="str">
            <v>SATUAN PEKERJAAN</v>
          </cell>
          <cell r="Y943" t="str">
            <v>:</v>
          </cell>
          <cell r="Z943" t="str">
            <v>m2</v>
          </cell>
        </row>
        <row r="944">
          <cell r="W944" t="str">
            <v>PRODUKSI HARIAN/JAM</v>
          </cell>
          <cell r="Y944" t="str">
            <v>:</v>
          </cell>
        </row>
        <row r="946">
          <cell r="W946" t="str">
            <v>NO.</v>
          </cell>
          <cell r="X946" t="str">
            <v>U  R  A  I  A  N</v>
          </cell>
          <cell r="AA946" t="str">
            <v>SATUAN</v>
          </cell>
          <cell r="AB946" t="str">
            <v>KUANTITAS</v>
          </cell>
          <cell r="AC946" t="str">
            <v>HARGA SATUAN</v>
          </cell>
          <cell r="AD946" t="str">
            <v>JUMLAH HARGA</v>
          </cell>
        </row>
        <row r="947">
          <cell r="AC947" t="str">
            <v>(Rp.)</v>
          </cell>
          <cell r="AD947" t="str">
            <v>(Rp.)</v>
          </cell>
        </row>
        <row r="949">
          <cell r="W949" t="str">
            <v xml:space="preserve">A. </v>
          </cell>
          <cell r="X949" t="str">
            <v xml:space="preserve">  TENAGA KERJA</v>
          </cell>
        </row>
        <row r="950">
          <cell r="W950" t="str">
            <v>1.</v>
          </cell>
          <cell r="X950" t="str">
            <v xml:space="preserve">  Pekerja</v>
          </cell>
          <cell r="AA950" t="str">
            <v>Jam</v>
          </cell>
          <cell r="AB950">
            <v>3.8300000000000001E-2</v>
          </cell>
          <cell r="AC950">
            <v>1700</v>
          </cell>
          <cell r="AD950">
            <v>65.11</v>
          </cell>
        </row>
        <row r="951">
          <cell r="W951" t="str">
            <v>2.</v>
          </cell>
          <cell r="X951" t="str">
            <v xml:space="preserve">  Mandor</v>
          </cell>
          <cell r="AA951" t="str">
            <v>Jam</v>
          </cell>
          <cell r="AB951">
            <v>3.8E-3</v>
          </cell>
          <cell r="AC951">
            <v>1900</v>
          </cell>
          <cell r="AD951">
            <v>7.22</v>
          </cell>
        </row>
        <row r="953">
          <cell r="X953">
            <v>0</v>
          </cell>
        </row>
        <row r="955">
          <cell r="W955" t="str">
            <v>B.</v>
          </cell>
          <cell r="X955" t="str">
            <v xml:space="preserve">  B A H A N</v>
          </cell>
        </row>
        <row r="956">
          <cell r="W956" t="str">
            <v>1.</v>
          </cell>
          <cell r="X956" t="str">
            <v xml:space="preserve">  Agregat Kasar</v>
          </cell>
          <cell r="AA956" t="str">
            <v>m3</v>
          </cell>
          <cell r="AB956">
            <v>3.3600000000000005E-2</v>
          </cell>
          <cell r="AC956">
            <v>50000</v>
          </cell>
          <cell r="AD956">
            <v>1680</v>
          </cell>
        </row>
        <row r="957">
          <cell r="W957" t="str">
            <v>2.</v>
          </cell>
          <cell r="X957" t="str">
            <v xml:space="preserve">  Agregat Halus</v>
          </cell>
          <cell r="AA957" t="str">
            <v>m3</v>
          </cell>
          <cell r="AB957">
            <v>1.49E-2</v>
          </cell>
          <cell r="AC957">
            <v>36000</v>
          </cell>
          <cell r="AD957">
            <v>536.4</v>
          </cell>
        </row>
        <row r="958">
          <cell r="W958" t="str">
            <v>3.</v>
          </cell>
          <cell r="X958" t="str">
            <v xml:space="preserve">  Filler</v>
          </cell>
          <cell r="AA958" t="str">
            <v>kg</v>
          </cell>
          <cell r="AB958">
            <v>4.8014999999999999</v>
          </cell>
          <cell r="AC958">
            <v>350</v>
          </cell>
          <cell r="AD958">
            <v>1680.53</v>
          </cell>
        </row>
        <row r="959">
          <cell r="W959" t="str">
            <v>4.</v>
          </cell>
          <cell r="X959" t="str">
            <v xml:space="preserve">  Aspal</v>
          </cell>
          <cell r="AA959" t="str">
            <v>kg</v>
          </cell>
          <cell r="AB959">
            <v>6.6150000000000002</v>
          </cell>
          <cell r="AC959">
            <v>2375</v>
          </cell>
          <cell r="AD959">
            <v>15710.63</v>
          </cell>
        </row>
        <row r="962">
          <cell r="W962" t="str">
            <v>C.</v>
          </cell>
          <cell r="X962" t="str">
            <v xml:space="preserve">  PERALATAN</v>
          </cell>
        </row>
        <row r="963">
          <cell r="W963" t="str">
            <v>1.</v>
          </cell>
          <cell r="X963" t="str">
            <v xml:space="preserve">  Wheel Loader</v>
          </cell>
          <cell r="AA963" t="str">
            <v>Jam</v>
          </cell>
          <cell r="AB963">
            <v>1E-3</v>
          </cell>
          <cell r="AC963">
            <v>61961.891192153329</v>
          </cell>
          <cell r="AD963">
            <v>61.96</v>
          </cell>
        </row>
        <row r="964">
          <cell r="W964" t="str">
            <v>2.</v>
          </cell>
          <cell r="X964" t="str">
            <v xml:space="preserve">  Asphalt Mixing Plant</v>
          </cell>
          <cell r="AA964" t="str">
            <v>Jam</v>
          </cell>
          <cell r="AB964">
            <v>1.5E-3</v>
          </cell>
          <cell r="AC964">
            <v>511690.04100000003</v>
          </cell>
          <cell r="AD964">
            <v>767.54</v>
          </cell>
        </row>
        <row r="965">
          <cell r="W965" t="str">
            <v>3.</v>
          </cell>
          <cell r="X965" t="str">
            <v xml:space="preserve">  Genset</v>
          </cell>
          <cell r="AA965" t="str">
            <v>Jam</v>
          </cell>
          <cell r="AB965">
            <v>1E-3</v>
          </cell>
          <cell r="AC965">
            <v>63202.772222222222</v>
          </cell>
          <cell r="AD965">
            <v>63.2</v>
          </cell>
        </row>
        <row r="966">
          <cell r="W966" t="str">
            <v>4.</v>
          </cell>
          <cell r="X966" t="str">
            <v xml:space="preserve">  Dump Truck</v>
          </cell>
          <cell r="AA966" t="str">
            <v>Jam</v>
          </cell>
          <cell r="AB966">
            <v>1.2200000000000001E-2</v>
          </cell>
          <cell r="AC966">
            <v>41722.179083333336</v>
          </cell>
          <cell r="AD966">
            <v>509.01</v>
          </cell>
        </row>
        <row r="967">
          <cell r="W967" t="str">
            <v>5.</v>
          </cell>
          <cell r="X967" t="str">
            <v xml:space="preserve">  Asphalt Finisher</v>
          </cell>
          <cell r="AA967" t="str">
            <v>Jam</v>
          </cell>
          <cell r="AB967">
            <v>2.4000000000000002E-3</v>
          </cell>
          <cell r="AC967">
            <v>62576.209076850006</v>
          </cell>
          <cell r="AD967">
            <v>150.18</v>
          </cell>
        </row>
        <row r="968">
          <cell r="W968" t="str">
            <v>6.</v>
          </cell>
          <cell r="X968" t="str">
            <v xml:space="preserve">  Tandem Roller</v>
          </cell>
          <cell r="AA968" t="str">
            <v>Jam</v>
          </cell>
          <cell r="AB968">
            <v>1E-3</v>
          </cell>
          <cell r="AC968">
            <v>24118.531999999999</v>
          </cell>
          <cell r="AD968">
            <v>24.12</v>
          </cell>
        </row>
        <row r="969">
          <cell r="W969" t="str">
            <v>7.</v>
          </cell>
          <cell r="X969" t="str">
            <v xml:space="preserve">  Pneumatic Tyred Roller</v>
          </cell>
          <cell r="AA969" t="str">
            <v>Jam</v>
          </cell>
          <cell r="AB969">
            <v>1E-3</v>
          </cell>
          <cell r="AC969">
            <v>33940.980355555555</v>
          </cell>
          <cell r="AD969">
            <v>33.94</v>
          </cell>
        </row>
        <row r="970">
          <cell r="W970" t="str">
            <v>8.</v>
          </cell>
          <cell r="X970" t="str">
            <v xml:space="preserve">  Alat Bantu</v>
          </cell>
          <cell r="AA970" t="str">
            <v>Jam</v>
          </cell>
          <cell r="AB970">
            <v>1</v>
          </cell>
          <cell r="AC970">
            <v>100</v>
          </cell>
          <cell r="AD970">
            <v>100</v>
          </cell>
        </row>
        <row r="972">
          <cell r="W972" t="str">
            <v>D.</v>
          </cell>
          <cell r="X972" t="str">
            <v xml:space="preserve">  Jumlah ( A + B + C )</v>
          </cell>
          <cell r="AD972">
            <v>21389.839999999997</v>
          </cell>
        </row>
        <row r="973">
          <cell r="W973" t="str">
            <v>E.</v>
          </cell>
          <cell r="X973" t="str">
            <v xml:space="preserve">  Biaya Umum dan Keuntungan = ( 10 % x D )</v>
          </cell>
          <cell r="AD973">
            <v>2138.98</v>
          </cell>
        </row>
        <row r="974">
          <cell r="W974" t="str">
            <v>F.</v>
          </cell>
          <cell r="X974" t="str">
            <v xml:space="preserve">  Harga Satuan ( D + E )</v>
          </cell>
          <cell r="AD974">
            <v>23528.819999999996</v>
          </cell>
        </row>
        <row r="975">
          <cell r="W975" t="str">
            <v>G.</v>
          </cell>
          <cell r="X975" t="str">
            <v xml:space="preserve">  D i b u l a t k a n</v>
          </cell>
          <cell r="AD975">
            <v>23529</v>
          </cell>
        </row>
        <row r="977">
          <cell r="W977" t="str">
            <v>Catatan :</v>
          </cell>
        </row>
        <row r="978">
          <cell r="W978" t="str">
            <v>-</v>
          </cell>
          <cell r="X978" t="str">
            <v>|Satuan dapat berdasarkan atas jam operasi untuk tenaga kerja dan peralatan, volume dan / atau</v>
          </cell>
        </row>
        <row r="979">
          <cell r="X979" t="str">
            <v>|ukuran berat untuk bahan-bahan.</v>
          </cell>
        </row>
        <row r="980">
          <cell r="W980" t="str">
            <v>-</v>
          </cell>
          <cell r="X980" t="str">
            <v>|Kuantitas satuan adalah kuantitas setiap komponen untuk menyelesaikan atau satuan pekerjaan</v>
          </cell>
        </row>
        <row r="981">
          <cell r="X981" t="str">
            <v>|dari nomor mata pembayaran.</v>
          </cell>
        </row>
        <row r="982">
          <cell r="W982" t="str">
            <v>-</v>
          </cell>
          <cell r="X982" t="str">
            <v>|Biaya Satuan sudah termasuk pengeluaran untuk seluruh pajak yang berkaitan (tetapi tidak termasuk</v>
          </cell>
        </row>
        <row r="983">
          <cell r="X983" t="str">
            <v>|PPN yang dibayarkan dari Kontrak) dan biaya-biaya lainnya.</v>
          </cell>
        </row>
        <row r="984">
          <cell r="W984" t="str">
            <v>-</v>
          </cell>
          <cell r="X984" t="str">
            <v>|Harga Satuan yang diajukan Peserta Lelang harus mencakup seluruh tambahan tenaga kerja,</v>
          </cell>
        </row>
        <row r="985">
          <cell r="X985" t="str">
            <v>|bahan, peralatan atau kerugian yang mungkin diperlukan untuk menyelesaikan pekerjaan sesuai</v>
          </cell>
        </row>
        <row r="986">
          <cell r="X986" t="str">
            <v>|dengan Spesifikasi dan Gambar.</v>
          </cell>
        </row>
        <row r="987">
          <cell r="W987" t="str">
            <v>-</v>
          </cell>
          <cell r="X987" t="str">
            <v>|Koefisien bahan tidak boleh diubah.</v>
          </cell>
        </row>
        <row r="988">
          <cell r="W988" t="str">
            <v>-</v>
          </cell>
          <cell r="X988" t="str">
            <v>|Jenis tenaga kerja dan peralatan dapat disesuaikan dengan Metode Pelaksanaan yang digunakan.</v>
          </cell>
        </row>
        <row r="991">
          <cell r="AC991">
            <v>0</v>
          </cell>
        </row>
        <row r="992">
          <cell r="AC992">
            <v>0</v>
          </cell>
        </row>
        <row r="1103">
          <cell r="X1103" t="str">
            <v xml:space="preserve">  Motor Grader</v>
          </cell>
          <cell r="AA1103" t="str">
            <v>Jam</v>
          </cell>
          <cell r="AB1103">
            <v>42</v>
          </cell>
          <cell r="AC1103">
            <v>70925.908490275557</v>
          </cell>
          <cell r="AD1103">
            <v>2978888.16</v>
          </cell>
        </row>
        <row r="1104">
          <cell r="X1104" t="str">
            <v xml:space="preserve">  Dump Truck</v>
          </cell>
          <cell r="AA1104" t="str">
            <v>Jam</v>
          </cell>
          <cell r="AB1104">
            <v>21</v>
          </cell>
          <cell r="AC1104">
            <v>41722.179083333336</v>
          </cell>
          <cell r="AD1104">
            <v>876165.76</v>
          </cell>
        </row>
        <row r="1107">
          <cell r="W1107" t="str">
            <v>A.</v>
          </cell>
          <cell r="X1107" t="str">
            <v xml:space="preserve">  JUMLAH ( I + II + III )</v>
          </cell>
          <cell r="AD1107">
            <v>8185053.9199999999</v>
          </cell>
        </row>
        <row r="1108">
          <cell r="W1108" t="str">
            <v>B.</v>
          </cell>
          <cell r="X1108" t="str">
            <v xml:space="preserve">  BIAYA UMUM DAN KEUNTUNGAN = ( 10 % x A )</v>
          </cell>
          <cell r="AD1108">
            <v>818505.39199999999</v>
          </cell>
        </row>
        <row r="1109">
          <cell r="W1109" t="str">
            <v>C.</v>
          </cell>
          <cell r="X1109" t="str">
            <v xml:space="preserve">  HARGA LUMPSUM TOTAL = ( A + B )</v>
          </cell>
          <cell r="AD1109">
            <v>9003559.311999999</v>
          </cell>
        </row>
        <row r="1110">
          <cell r="W1110" t="str">
            <v>D.</v>
          </cell>
          <cell r="X1110" t="str">
            <v xml:space="preserve">  HARGA LUMPSUM/BULAN UNTUK 3 BULAN PERTAMA = C / 8</v>
          </cell>
          <cell r="AD1110">
            <v>1125444.9139999999</v>
          </cell>
        </row>
        <row r="1111">
          <cell r="W1111" t="str">
            <v>E.</v>
          </cell>
          <cell r="X1111" t="str">
            <v xml:space="preserve">  HARGA LUMPSUM/BULAN UNTUK SISANYA SELAMA MASA PELAKSANAAN</v>
          </cell>
          <cell r="AD1111">
            <v>5627224.5699999994</v>
          </cell>
        </row>
        <row r="1112">
          <cell r="X1112" t="str">
            <v xml:space="preserve">  = 5/8 x C/( MASA PELAKSANAAN - 3 )</v>
          </cell>
        </row>
        <row r="1114">
          <cell r="W1114" t="str">
            <v>Catatan :</v>
          </cell>
        </row>
        <row r="1115">
          <cell r="W1115" t="str">
            <v>-</v>
          </cell>
          <cell r="X1115" t="str">
            <v>|Kuantitas-kuantitas yang dicantumkan harus diperkirakan oleh Peserta lelang.</v>
          </cell>
        </row>
        <row r="1116">
          <cell r="W1116" t="str">
            <v>-</v>
          </cell>
          <cell r="X1116" t="str">
            <v>|Harga Lump Sum yang diajukan Peserta lelang harus mencakup seluruh pajak yang berkaitan (tetapi tidak</v>
          </cell>
        </row>
        <row r="1117">
          <cell r="X1117" t="str">
            <v>|termasuk PPN yang dibayarkan dari Kontrak), bahan-bahan tambahan, tenaga kerja atau peralatan</v>
          </cell>
        </row>
        <row r="1118">
          <cell r="X1118" t="str">
            <v>|yang mungkin diperlukan.</v>
          </cell>
        </row>
        <row r="1119">
          <cell r="W1119" t="str">
            <v>-</v>
          </cell>
          <cell r="X1119" t="str">
            <v>|Mata Pekerjaan dan Kuantitas yang ditunjukkan dalam Analisa Harga di atas adalah perkiraan Peserta lelang</v>
          </cell>
        </row>
        <row r="1120">
          <cell r="X1120" t="str">
            <v>|semata-mata untuk menjadi dasar penetapan Mata Pembayaran Pekerjaan Pemeliharaan Rutin ini dan</v>
          </cell>
        </row>
        <row r="1121">
          <cell r="X1121" t="str">
            <v>|tidak perlu menggambarkan kebutuhan pekerjaan yang sesungguhnya. Pembayaran kepada Kontraktor</v>
          </cell>
        </row>
        <row r="1122">
          <cell r="X1122" t="str">
            <v>|berdasarkan kewajibannya untuk memelihara kondisi jalan agar tetap memuaskan sepanjang waktu</v>
          </cell>
        </row>
        <row r="1123">
          <cell r="X1123" t="str">
            <v>|sebagaimana ditentukan dalam Spesifikasi dan tidak perlu dikaitkan dengan kuantitas yang ditunjukkan</v>
          </cell>
        </row>
        <row r="1124">
          <cell r="X1124" t="str">
            <v>|dalam Analisa Harganya.</v>
          </cell>
        </row>
        <row r="1125">
          <cell r="W1125" t="str">
            <v>-</v>
          </cell>
          <cell r="X1125" t="str">
            <v>|Meskipun Analisa Harga di atas ditentukan untuk Masa Pelaksanaan, Kontraktor juga bertanggung jawab</v>
          </cell>
        </row>
        <row r="1126">
          <cell r="X1126" t="str">
            <v>|untuk Pekerjaan Pemeliharaan Rutin selama Masa Pemeliharaan sesuai dengan Spesifikasi. Namun</v>
          </cell>
        </row>
        <row r="1127">
          <cell r="X1127" t="str">
            <v>|demikian, tidak ada pembayaran terpisah untuk Pekerjaan Pemeliharaan Rutin selama Masa Pemeliharaan</v>
          </cell>
        </row>
        <row r="1128">
          <cell r="X1128" t="str">
            <v>|tersebut, sedangkan biaya yang dikeluarkan untuk Pekerjaan itu dianggap sudah termasuk dalam</v>
          </cell>
        </row>
        <row r="1129">
          <cell r="X1129" t="str">
            <v>|Harga-harga Satuan yang berkaitan.</v>
          </cell>
        </row>
        <row r="1136">
          <cell r="AC1136">
            <v>0</v>
          </cell>
        </row>
        <row r="1137">
          <cell r="AC1137">
            <v>0</v>
          </cell>
        </row>
        <row r="1143">
          <cell r="AC1143">
            <v>0</v>
          </cell>
        </row>
        <row r="1144">
          <cell r="AC1144">
            <v>0</v>
          </cell>
        </row>
        <row r="1150">
          <cell r="W1150" t="str">
            <v>LAMPIRAN  2(b)-4  PENAWARAN</v>
          </cell>
        </row>
        <row r="1151">
          <cell r="W1151" t="str">
            <v>( Lampiran ini dipergunakan semata-mata untuk Evaluasi Penawaran )</v>
          </cell>
        </row>
        <row r="1153">
          <cell r="W1153" t="str">
            <v>ANALISA HARGA LUMP SUM</v>
          </cell>
        </row>
        <row r="1154">
          <cell r="W1154" t="str">
            <v>UNTUK PEKERJAAN PEMELIHARAAN RUTIN</v>
          </cell>
        </row>
        <row r="1157">
          <cell r="W1157" t="str">
            <v>NAMA PENAWAR</v>
          </cell>
          <cell r="Z1157" t="str">
            <v>CV. MANDIRI KARYA UTAMA</v>
          </cell>
        </row>
        <row r="1158">
          <cell r="W1158" t="str">
            <v>PROYEK</v>
          </cell>
          <cell r="Z1158" t="str">
            <v>: 10.1(4)</v>
          </cell>
        </row>
        <row r="1159">
          <cell r="W1159" t="str">
            <v>NO. MATA PEMBAYARAN</v>
          </cell>
          <cell r="Z1159" t="str">
            <v>: Pemeliharaan Rutin terhadap Perlengkapan Jalan</v>
          </cell>
        </row>
        <row r="1160">
          <cell r="W1160" t="str">
            <v>JENIS PEKERJAAN</v>
          </cell>
          <cell r="Z1160" t="str">
            <v>: Lump Sum/Bulan</v>
          </cell>
        </row>
        <row r="1162">
          <cell r="AC1162" t="str">
            <v>BIAYA</v>
          </cell>
          <cell r="AD1162" t="str">
            <v>JUMLAH</v>
          </cell>
        </row>
        <row r="1163">
          <cell r="W1163" t="str">
            <v>NO</v>
          </cell>
          <cell r="X1163" t="str">
            <v>U R A I A N</v>
          </cell>
          <cell r="AA1163" t="str">
            <v>SATUAN</v>
          </cell>
          <cell r="AB1163" t="str">
            <v>KUANTITAS</v>
          </cell>
          <cell r="AC1163" t="str">
            <v>SATUAN</v>
          </cell>
          <cell r="AD1163" t="str">
            <v>HARGA</v>
          </cell>
        </row>
        <row r="1164">
          <cell r="AC1164" t="str">
            <v>(Rp.)</v>
          </cell>
          <cell r="AD1164" t="str">
            <v>(Rp.)</v>
          </cell>
        </row>
        <row r="1166">
          <cell r="W1166" t="str">
            <v>I.</v>
          </cell>
          <cell r="X1166" t="str">
            <v xml:space="preserve">  Bahan-bahan :</v>
          </cell>
        </row>
        <row r="1167">
          <cell r="X1167" t="str">
            <v xml:space="preserve">  Umum</v>
          </cell>
          <cell r="AA1167" t="str">
            <v>Ls</v>
          </cell>
          <cell r="AB1167">
            <v>1</v>
          </cell>
          <cell r="AC1167">
            <v>1000000</v>
          </cell>
          <cell r="AD1167">
            <v>1000000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FE"/>
      <sheetName val="PE"/>
      <sheetName val="E-F"/>
      <sheetName val="MFC"/>
      <sheetName val="WC1"/>
      <sheetName val="WC2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ldings"/>
      <sheetName val="Roads"/>
      <sheetName val="Hydro"/>
      <sheetName val="Steel"/>
      <sheetName val="dft-harga"/>
      <sheetName val="Tab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9">
          <cell r="G29" t="str">
            <v>merk:</v>
          </cell>
        </row>
        <row r="53">
          <cell r="G53" t="str">
            <v>Merah</v>
          </cell>
        </row>
        <row r="96">
          <cell r="G96" t="str">
            <v>8 kaki</v>
          </cell>
        </row>
      </sheetData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2">
          <cell r="L42">
            <v>195750</v>
          </cell>
        </row>
        <row r="116">
          <cell r="L116">
            <v>32307.599999999999</v>
          </cell>
        </row>
      </sheetData>
      <sheetData sheetId="6" refreshError="1"/>
      <sheetData sheetId="7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4"/>
      <sheetName val="Sheet2"/>
      <sheetName val="Sheet1"/>
      <sheetName val="HARGA LOKASI"/>
      <sheetName val="HARGA DAN UPAH"/>
      <sheetName val="ASIAN"/>
      <sheetName val="ana drainase"/>
      <sheetName val="Rab-1"/>
      <sheetName val="Rek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8">
          <cell r="L68">
            <v>537714.96000000008</v>
          </cell>
        </row>
      </sheetData>
      <sheetData sheetId="8"/>
      <sheetData sheetId="9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AN-MAJOR"/>
      <sheetName val="MATERIAL"/>
      <sheetName val="HAR_DAS"/>
      <sheetName val="est-upah"/>
    </sheetNames>
    <sheetDataSet>
      <sheetData sheetId="0" refreshError="1"/>
      <sheetData sheetId="1" refreshError="1"/>
      <sheetData sheetId="2" refreshError="1">
        <row r="94">
          <cell r="R94">
            <v>305767000</v>
          </cell>
        </row>
        <row r="177">
          <cell r="R177">
            <v>1087171250</v>
          </cell>
        </row>
        <row r="221">
          <cell r="R221">
            <v>0</v>
          </cell>
        </row>
        <row r="269">
          <cell r="R269">
            <v>33509592.600000001</v>
          </cell>
        </row>
        <row r="316">
          <cell r="R316">
            <v>5508.98</v>
          </cell>
        </row>
        <row r="360">
          <cell r="R360">
            <v>210181.13</v>
          </cell>
        </row>
        <row r="404">
          <cell r="R404">
            <v>13599.74</v>
          </cell>
        </row>
        <row r="449">
          <cell r="R449">
            <v>63457.960000000006</v>
          </cell>
        </row>
        <row r="494">
          <cell r="R494">
            <v>49959.8</v>
          </cell>
        </row>
        <row r="538">
          <cell r="R538">
            <v>16368.33</v>
          </cell>
        </row>
        <row r="585">
          <cell r="R585">
            <v>6676357.5999999996</v>
          </cell>
        </row>
        <row r="632">
          <cell r="R632">
            <v>694705.28</v>
          </cell>
        </row>
        <row r="679">
          <cell r="R679">
            <v>134232.45000000001</v>
          </cell>
        </row>
        <row r="726">
          <cell r="R726">
            <v>9660.5099999999984</v>
          </cell>
        </row>
        <row r="774">
          <cell r="R774">
            <v>24945.98</v>
          </cell>
        </row>
        <row r="823">
          <cell r="R823">
            <v>25503.590000000004</v>
          </cell>
        </row>
        <row r="867">
          <cell r="R867">
            <v>118765.63</v>
          </cell>
        </row>
        <row r="920">
          <cell r="R920">
            <v>948938.03</v>
          </cell>
        </row>
        <row r="973">
          <cell r="R973">
            <v>1207338.0900000001</v>
          </cell>
        </row>
        <row r="1026">
          <cell r="R1026">
            <v>1536611.9800000002</v>
          </cell>
        </row>
        <row r="1080">
          <cell r="R1080">
            <v>298446.89999999997</v>
          </cell>
        </row>
        <row r="1129">
          <cell r="R1129">
            <v>178974.92</v>
          </cell>
        </row>
        <row r="1176">
          <cell r="R1176">
            <v>117874.43000000001</v>
          </cell>
        </row>
        <row r="1226">
          <cell r="R1226">
            <v>191449.42</v>
          </cell>
        </row>
        <row r="1277">
          <cell r="R1277">
            <v>1883855.1300000001</v>
          </cell>
        </row>
        <row r="1328">
          <cell r="R1328">
            <v>3270843.02</v>
          </cell>
        </row>
      </sheetData>
      <sheetData sheetId="3" refreshError="1">
        <row r="44">
          <cell r="R44">
            <v>10932.6</v>
          </cell>
        </row>
        <row r="89">
          <cell r="R89">
            <v>132448.33000000002</v>
          </cell>
        </row>
        <row r="141">
          <cell r="R141">
            <v>505022.05</v>
          </cell>
        </row>
        <row r="197">
          <cell r="R197">
            <v>175873.84</v>
          </cell>
        </row>
        <row r="249">
          <cell r="R249">
            <v>2658238</v>
          </cell>
        </row>
        <row r="304">
          <cell r="R304">
            <v>190564</v>
          </cell>
        </row>
        <row r="355">
          <cell r="R355">
            <v>191559.56</v>
          </cell>
        </row>
        <row r="400">
          <cell r="R400">
            <v>42030.700000000004</v>
          </cell>
        </row>
        <row r="450">
          <cell r="R450">
            <v>964573.15999999992</v>
          </cell>
        </row>
        <row r="505">
          <cell r="R505">
            <v>674586.11</v>
          </cell>
        </row>
        <row r="552">
          <cell r="R552">
            <v>3538.32</v>
          </cell>
        </row>
        <row r="599">
          <cell r="R599">
            <v>38059590.880000003</v>
          </cell>
        </row>
        <row r="646">
          <cell r="R646">
            <v>72949905.409999996</v>
          </cell>
        </row>
        <row r="693">
          <cell r="R693">
            <v>100856599.5</v>
          </cell>
        </row>
        <row r="738">
          <cell r="R738">
            <v>410451.67</v>
          </cell>
        </row>
        <row r="786">
          <cell r="R786">
            <v>65811.17</v>
          </cell>
        </row>
        <row r="845">
          <cell r="R845">
            <v>2479065.69</v>
          </cell>
        </row>
        <row r="895">
          <cell r="R895">
            <v>295094</v>
          </cell>
        </row>
        <row r="949">
          <cell r="R949">
            <v>365521.07</v>
          </cell>
        </row>
        <row r="994">
          <cell r="R994">
            <v>0</v>
          </cell>
        </row>
        <row r="1038">
          <cell r="R1038">
            <v>0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AFTAR"/>
      <sheetName val="ANALISA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/>
      <sheetData sheetId="1" refreshError="1">
        <row r="44">
          <cell r="H44">
            <v>1777106.75</v>
          </cell>
        </row>
        <row r="68">
          <cell r="H68">
            <v>2737270</v>
          </cell>
        </row>
        <row r="92">
          <cell r="H92">
            <v>3677913.5</v>
          </cell>
        </row>
        <row r="115">
          <cell r="H115">
            <v>405279.75</v>
          </cell>
        </row>
        <row r="210">
          <cell r="H210">
            <v>2866291.2</v>
          </cell>
        </row>
        <row r="238">
          <cell r="H238">
            <v>4310976.5199999996</v>
          </cell>
        </row>
        <row r="258">
          <cell r="H258">
            <v>931997</v>
          </cell>
        </row>
        <row r="408">
          <cell r="H408">
            <v>1178705.32</v>
          </cell>
        </row>
      </sheetData>
      <sheetData sheetId="2" refreshError="1">
        <row r="318">
          <cell r="K318">
            <v>39600</v>
          </cell>
        </row>
        <row r="411">
          <cell r="K411">
            <v>11369500</v>
          </cell>
        </row>
        <row r="496">
          <cell r="K496">
            <v>227360</v>
          </cell>
        </row>
        <row r="513">
          <cell r="K513">
            <v>351580</v>
          </cell>
        </row>
        <row r="530">
          <cell r="K530">
            <v>362980</v>
          </cell>
        </row>
        <row r="579">
          <cell r="K579">
            <v>84200</v>
          </cell>
        </row>
        <row r="620">
          <cell r="K620">
            <v>2007250</v>
          </cell>
        </row>
        <row r="679">
          <cell r="K679">
            <v>748225</v>
          </cell>
        </row>
        <row r="693">
          <cell r="K693">
            <v>9305</v>
          </cell>
        </row>
        <row r="707">
          <cell r="K707">
            <v>33185</v>
          </cell>
        </row>
        <row r="720">
          <cell r="K720">
            <v>38377.5</v>
          </cell>
        </row>
        <row r="733">
          <cell r="K733">
            <v>47275</v>
          </cell>
        </row>
        <row r="745">
          <cell r="K745">
            <v>37275</v>
          </cell>
        </row>
        <row r="782">
          <cell r="K782">
            <v>140750</v>
          </cell>
        </row>
        <row r="812">
          <cell r="K812">
            <v>155500</v>
          </cell>
        </row>
        <row r="827">
          <cell r="K827">
            <v>145500</v>
          </cell>
        </row>
        <row r="859">
          <cell r="K859">
            <v>44385</v>
          </cell>
        </row>
        <row r="873">
          <cell r="K873">
            <v>12779.4</v>
          </cell>
        </row>
        <row r="888">
          <cell r="K888">
            <v>36399.5</v>
          </cell>
        </row>
        <row r="914">
          <cell r="K914">
            <v>2354782.2000000002</v>
          </cell>
        </row>
        <row r="1020">
          <cell r="K1020">
            <v>48837.5</v>
          </cell>
        </row>
        <row r="1036">
          <cell r="K1036">
            <v>40837.5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Q"/>
      <sheetName val="Rekap Biaya"/>
      <sheetName val="MPU"/>
      <sheetName val="Kuantitas &amp; Harga"/>
      <sheetName val="DIV.1 Mobilisasi"/>
      <sheetName val="DIV.1 Lalu Lintas"/>
      <sheetName val="DIV.1 Jembatan Sementara"/>
      <sheetName val="ANALISA"/>
      <sheetName val="DIV.3 NP"/>
      <sheetName val="DIV.3 Coferdam"/>
      <sheetName val="DIV.4 NP"/>
      <sheetName val="DIV.5 NP"/>
      <sheetName val="DIV.6 NP"/>
      <sheetName val="DIV.6 Asbuton"/>
      <sheetName val="DIV.7 Elestomeric"/>
      <sheetName val="DIV.7 NP"/>
      <sheetName val="DIV. 6 - 7"/>
      <sheetName val="DIV.7 Expantion-Sand"/>
      <sheetName val="DIV.7 Tiang pancang"/>
      <sheetName val="DIV.7 Pembongkaran Beton"/>
      <sheetName val="DIV.7Peng, Jemb. Rangka-Gantung"/>
      <sheetName val="DIV.8 NP"/>
      <sheetName val="DIV.9 NP"/>
      <sheetName val="DIV.10 LS-Rutin"/>
      <sheetName val="DIV.10 Kuantitas"/>
      <sheetName val="DIV.10 Analisa HSP"/>
      <sheetName val="Divisi 8"/>
      <sheetName val="Basic Price"/>
      <sheetName val="ScedhuLe"/>
      <sheetName val="Jadwal Alat"/>
      <sheetName val="Jadwal Bahan"/>
      <sheetName val="Jadwal Personil"/>
      <sheetName val="Personil inti"/>
      <sheetName val="Struktur"/>
      <sheetName val="Alat Utama"/>
      <sheetName val="Yg Sdg Kerja"/>
      <sheetName val="PengaLaman"/>
      <sheetName val="Neraca"/>
      <sheetName val="Pemecah Batu"/>
      <sheetName val="Pencampur Beton"/>
      <sheetName val="Q ALAT"/>
      <sheetName val="TJF"/>
    </sheetNames>
    <sheetDataSet>
      <sheetData sheetId="0"/>
      <sheetData sheetId="1">
        <row r="1">
          <cell r="A1">
            <v>1</v>
          </cell>
        </row>
      </sheetData>
      <sheetData sheetId="2" refreshError="1"/>
      <sheetData sheetId="3">
        <row r="2">
          <cell r="A2" t="str">
            <v>DAFTAR  KUANTITAS DAN HARGA</v>
          </cell>
        </row>
      </sheetData>
      <sheetData sheetId="4">
        <row r="33">
          <cell r="F33" t="str">
            <v>M2</v>
          </cell>
        </row>
      </sheetData>
      <sheetData sheetId="5" refreshError="1"/>
      <sheetData sheetId="6" refreshError="1"/>
      <sheetData sheetId="7"/>
      <sheetData sheetId="8">
        <row r="1">
          <cell r="J1" t="str">
            <v>Analisa EI-311</v>
          </cell>
        </row>
      </sheetData>
      <sheetData sheetId="9" refreshError="1"/>
      <sheetData sheetId="10">
        <row r="1">
          <cell r="I1" t="str">
            <v>Analisa EI-421</v>
          </cell>
        </row>
      </sheetData>
      <sheetData sheetId="11">
        <row r="1">
          <cell r="I1" t="str">
            <v>Analisa EI-511</v>
          </cell>
        </row>
      </sheetData>
      <sheetData sheetId="12">
        <row r="1">
          <cell r="I1" t="str">
            <v>Analisa EI-611</v>
          </cell>
        </row>
      </sheetData>
      <sheetData sheetId="13" refreshError="1"/>
      <sheetData sheetId="14" refreshError="1"/>
      <sheetData sheetId="15" refreshError="1"/>
      <sheetData sheetId="16">
        <row r="1">
          <cell r="J1" t="str">
            <v>Analisa EI-731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>
        <row r="1">
          <cell r="I1" t="str">
            <v>Analisa EI-811</v>
          </cell>
        </row>
      </sheetData>
      <sheetData sheetId="22">
        <row r="1">
          <cell r="J1" t="str">
            <v>Analisa EI-94</v>
          </cell>
        </row>
      </sheetData>
      <sheetData sheetId="23">
        <row r="1">
          <cell r="I1" t="str">
            <v>Analisa EI-1011</v>
          </cell>
        </row>
      </sheetData>
      <sheetData sheetId="24" refreshError="1"/>
      <sheetData sheetId="25"/>
      <sheetData sheetId="26" refreshError="1"/>
      <sheetData sheetId="27">
        <row r="1">
          <cell r="A1" t="str">
            <v>DAFTAR HARGA DASAR SATUAN</v>
          </cell>
        </row>
      </sheetData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S-Rutin"/>
      <sheetName val="Kuantitas"/>
      <sheetName val="Analisa HSP"/>
    </sheetNames>
    <sheetDataSet>
      <sheetData sheetId="0">
        <row r="12">
          <cell r="D12" t="str">
            <v>: 10.1 (1)</v>
          </cell>
        </row>
      </sheetData>
      <sheetData sheetId="1"/>
      <sheetData sheetId="2">
        <row r="410">
          <cell r="U410">
            <v>119737.4661556428</v>
          </cell>
        </row>
      </sheetData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-1 (2)"/>
      <sheetName val="RAB (3)"/>
      <sheetName val="Volume Jalan-1"/>
      <sheetName val="JUDUL (2)"/>
      <sheetName val="ANALISA - K"/>
      <sheetName val="Jarak Angkut "/>
      <sheetName val="analisa Angkut "/>
      <sheetName val="Upah &amp; Bahan 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68">
          <cell r="A768" t="str">
            <v>URAIAN ANALISA ALAT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467">
          <cell r="BO467">
            <v>108000000</v>
          </cell>
        </row>
        <row r="506">
          <cell r="BO506" t="str">
            <v xml:space="preserve"> Alat Baru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gan"/>
      <sheetName val="data"/>
      <sheetName val="Bank"/>
      <sheetName val="Rupa"/>
      <sheetName val="BAU"/>
      <sheetName val="Pers"/>
      <sheetName val="Alat"/>
      <sheetName val="MAPDC"/>
      <sheetName val="REKAPITULASI"/>
      <sheetName val="LISTRIK"/>
      <sheetName val="cov-MINGGUAN"/>
      <sheetName val="Laporan Mingguan"/>
      <sheetName val="HSP-SIPIL"/>
      <sheetName val="AHS-LISTRIK"/>
      <sheetName val="AHS-SIPIL"/>
      <sheetName val="HD.LISTRIK"/>
      <sheetName val="HD-SIPIL"/>
      <sheetName val="AHS-DW"/>
      <sheetName val="S_curve"/>
      <sheetName val="tkdn"/>
      <sheetName val="Rekap Lap Mingguan"/>
      <sheetName val="S_curve "/>
      <sheetName val="S curve 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X8">
            <v>0</v>
          </cell>
          <cell r="Y8">
            <v>1</v>
          </cell>
        </row>
        <row r="17">
          <cell r="W17">
            <v>1.1000000000000001</v>
          </cell>
        </row>
      </sheetData>
      <sheetData sheetId="8"/>
      <sheetData sheetId="9"/>
      <sheetData sheetId="10"/>
      <sheetData sheetId="11">
        <row r="146">
          <cell r="AB146">
            <v>20000</v>
          </cell>
        </row>
        <row r="177">
          <cell r="I177">
            <v>1222</v>
          </cell>
        </row>
        <row r="231">
          <cell r="I231">
            <v>239320.00000000003</v>
          </cell>
        </row>
        <row r="385">
          <cell r="I385">
            <v>17591.057999999997</v>
          </cell>
        </row>
      </sheetData>
      <sheetData sheetId="12"/>
      <sheetData sheetId="13"/>
      <sheetData sheetId="14">
        <row r="42">
          <cell r="H42">
            <v>37400.000000000007</v>
          </cell>
        </row>
        <row r="53">
          <cell r="H53">
            <v>204980.4</v>
          </cell>
        </row>
        <row r="61">
          <cell r="H61">
            <v>32670.000000000007</v>
          </cell>
        </row>
        <row r="73">
          <cell r="H73">
            <v>41290.740740740745</v>
          </cell>
        </row>
        <row r="87">
          <cell r="H87">
            <v>73474.866666666669</v>
          </cell>
        </row>
        <row r="100">
          <cell r="H100">
            <v>37904.166666666672</v>
          </cell>
        </row>
        <row r="118">
          <cell r="H118">
            <v>89478.530864197543</v>
          </cell>
        </row>
        <row r="136">
          <cell r="H136">
            <v>286199.33086419752</v>
          </cell>
        </row>
        <row r="156">
          <cell r="H156">
            <v>407534.57086419751</v>
          </cell>
        </row>
        <row r="197">
          <cell r="H197">
            <v>74619.35638081473</v>
          </cell>
        </row>
        <row r="239">
          <cell r="H239">
            <v>13206.5</v>
          </cell>
        </row>
        <row r="275">
          <cell r="H275">
            <v>1883854</v>
          </cell>
        </row>
        <row r="293">
          <cell r="H293">
            <v>950149.5</v>
          </cell>
        </row>
        <row r="315">
          <cell r="H315">
            <v>3584383.2248</v>
          </cell>
        </row>
        <row r="338">
          <cell r="H338">
            <v>1677363.5597999999</v>
          </cell>
        </row>
        <row r="353">
          <cell r="H353">
            <v>353117.94</v>
          </cell>
        </row>
        <row r="369">
          <cell r="H369">
            <v>812430.48360000004</v>
          </cell>
        </row>
        <row r="385">
          <cell r="H385">
            <v>794465.22899999993</v>
          </cell>
        </row>
        <row r="401">
          <cell r="H401">
            <v>707992.93</v>
          </cell>
        </row>
        <row r="415">
          <cell r="H415">
            <v>44592.212</v>
          </cell>
        </row>
        <row r="429">
          <cell r="H429">
            <v>41959.692000000003</v>
          </cell>
        </row>
        <row r="456">
          <cell r="H456">
            <v>13392.72</v>
          </cell>
        </row>
        <row r="471">
          <cell r="H471">
            <v>6797860</v>
          </cell>
        </row>
        <row r="486">
          <cell r="H486">
            <v>451059.42499999993</v>
          </cell>
        </row>
        <row r="502">
          <cell r="H502">
            <v>457059.42499999993</v>
          </cell>
        </row>
        <row r="517">
          <cell r="H517">
            <v>594659.42499999993</v>
          </cell>
        </row>
        <row r="532">
          <cell r="H532">
            <v>409788.42499999999</v>
          </cell>
        </row>
        <row r="545">
          <cell r="H545">
            <v>173005</v>
          </cell>
        </row>
        <row r="558">
          <cell r="H558">
            <v>142426</v>
          </cell>
        </row>
        <row r="571">
          <cell r="H571">
            <v>121165.1</v>
          </cell>
        </row>
        <row r="584">
          <cell r="H584">
            <v>60699.199999999997</v>
          </cell>
        </row>
        <row r="597">
          <cell r="H597">
            <v>146299.20000000001</v>
          </cell>
        </row>
        <row r="610">
          <cell r="H610">
            <v>87665.1</v>
          </cell>
        </row>
        <row r="623">
          <cell r="H623">
            <v>27165.1</v>
          </cell>
        </row>
        <row r="636">
          <cell r="H636">
            <v>29057.35</v>
          </cell>
        </row>
        <row r="649">
          <cell r="H649">
            <v>46965.1</v>
          </cell>
        </row>
        <row r="662">
          <cell r="H662">
            <v>262925.5</v>
          </cell>
        </row>
        <row r="676">
          <cell r="H676">
            <v>195009.8</v>
          </cell>
        </row>
        <row r="688">
          <cell r="H688">
            <v>17285</v>
          </cell>
        </row>
        <row r="722">
          <cell r="H722">
            <v>5733970</v>
          </cell>
        </row>
        <row r="738">
          <cell r="H738">
            <v>142611.6</v>
          </cell>
        </row>
        <row r="751">
          <cell r="H751">
            <v>120479.5</v>
          </cell>
        </row>
        <row r="780">
          <cell r="H780">
            <v>85539.317500000005</v>
          </cell>
        </row>
        <row r="793">
          <cell r="H793">
            <v>6010249.3174999999</v>
          </cell>
        </row>
        <row r="810">
          <cell r="H810">
            <v>135903.87311000002</v>
          </cell>
        </row>
        <row r="826">
          <cell r="H826">
            <v>131493.87311000002</v>
          </cell>
        </row>
        <row r="858">
          <cell r="H858">
            <v>132888.51027599999</v>
          </cell>
        </row>
        <row r="873">
          <cell r="H873">
            <v>186023.9</v>
          </cell>
        </row>
        <row r="906">
          <cell r="H906">
            <v>50437.7</v>
          </cell>
        </row>
        <row r="923">
          <cell r="H923">
            <v>51514.6</v>
          </cell>
        </row>
        <row r="940">
          <cell r="H940">
            <v>53664.2</v>
          </cell>
        </row>
        <row r="957">
          <cell r="H957">
            <v>48767.600000000006</v>
          </cell>
        </row>
        <row r="972">
          <cell r="H972">
            <v>36582.36</v>
          </cell>
        </row>
        <row r="986">
          <cell r="H986">
            <v>122280.36</v>
          </cell>
        </row>
        <row r="1000">
          <cell r="H1000">
            <v>33504.36</v>
          </cell>
        </row>
        <row r="1014">
          <cell r="H1014">
            <v>102131.90000000001</v>
          </cell>
        </row>
        <row r="1044">
          <cell r="H1044">
            <v>2242614.6999999997</v>
          </cell>
        </row>
        <row r="1061">
          <cell r="H1061">
            <v>526132.46000000008</v>
          </cell>
        </row>
        <row r="1089">
          <cell r="H1089">
            <v>216195.3</v>
          </cell>
        </row>
        <row r="1102">
          <cell r="H1102">
            <v>518395.3</v>
          </cell>
        </row>
        <row r="1126">
          <cell r="H1126">
            <v>186265.95850065598</v>
          </cell>
        </row>
        <row r="1180">
          <cell r="H1180">
            <v>3364611.5066</v>
          </cell>
        </row>
        <row r="1192">
          <cell r="H1192">
            <v>553031.459088</v>
          </cell>
        </row>
        <row r="1203">
          <cell r="H1203">
            <v>317903.57750499999</v>
          </cell>
        </row>
        <row r="1225">
          <cell r="H1225">
            <v>462230.81153499999</v>
          </cell>
        </row>
        <row r="1235">
          <cell r="H1235">
            <v>143941.30145</v>
          </cell>
        </row>
        <row r="1245">
          <cell r="H1245">
            <v>206845.56174</v>
          </cell>
        </row>
        <row r="1255">
          <cell r="H1255">
            <v>334574.47432000004</v>
          </cell>
        </row>
        <row r="1265">
          <cell r="H1265">
            <v>431898.73461000004</v>
          </cell>
        </row>
        <row r="1275">
          <cell r="H1275">
            <v>494382.6029</v>
          </cell>
        </row>
        <row r="1285">
          <cell r="H1285">
            <v>555851.12348000007</v>
          </cell>
        </row>
        <row r="1338">
          <cell r="H1338">
            <v>18276.36</v>
          </cell>
        </row>
        <row r="1364">
          <cell r="H1364">
            <v>127292.52</v>
          </cell>
        </row>
      </sheetData>
      <sheetData sheetId="15">
        <row r="165">
          <cell r="D165">
            <v>68200</v>
          </cell>
        </row>
      </sheetData>
      <sheetData sheetId="16">
        <row r="6">
          <cell r="D6">
            <v>33505</v>
          </cell>
        </row>
        <row r="7">
          <cell r="D7">
            <v>143592</v>
          </cell>
        </row>
        <row r="8">
          <cell r="D8">
            <v>179490</v>
          </cell>
        </row>
        <row r="15">
          <cell r="D15">
            <v>339834</v>
          </cell>
        </row>
        <row r="18">
          <cell r="D18">
            <v>598</v>
          </cell>
        </row>
        <row r="24">
          <cell r="D24">
            <v>65813</v>
          </cell>
        </row>
        <row r="26">
          <cell r="D26">
            <v>7180</v>
          </cell>
        </row>
        <row r="28">
          <cell r="D28">
            <v>4188100</v>
          </cell>
        </row>
        <row r="30">
          <cell r="D30">
            <v>65800</v>
          </cell>
        </row>
        <row r="34">
          <cell r="D34">
            <v>239300</v>
          </cell>
        </row>
        <row r="35">
          <cell r="D35">
            <v>137600</v>
          </cell>
        </row>
        <row r="42">
          <cell r="D42">
            <v>10170</v>
          </cell>
        </row>
        <row r="44">
          <cell r="D44">
            <v>29900</v>
          </cell>
        </row>
        <row r="45">
          <cell r="D45">
            <v>4300</v>
          </cell>
        </row>
        <row r="46">
          <cell r="D46">
            <v>25100</v>
          </cell>
        </row>
        <row r="48">
          <cell r="D48">
            <v>53800</v>
          </cell>
        </row>
        <row r="51">
          <cell r="D51">
            <v>46700</v>
          </cell>
        </row>
        <row r="52">
          <cell r="D52">
            <v>39500</v>
          </cell>
        </row>
        <row r="54">
          <cell r="D54">
            <v>65800</v>
          </cell>
        </row>
        <row r="56">
          <cell r="D56">
            <v>53800</v>
          </cell>
        </row>
        <row r="64">
          <cell r="D64">
            <v>17900</v>
          </cell>
        </row>
        <row r="65">
          <cell r="D65">
            <v>23900</v>
          </cell>
        </row>
        <row r="67">
          <cell r="D67">
            <v>101700</v>
          </cell>
        </row>
        <row r="75">
          <cell r="D75">
            <v>29900</v>
          </cell>
        </row>
        <row r="76">
          <cell r="D76">
            <v>47900</v>
          </cell>
        </row>
        <row r="77">
          <cell r="D77">
            <v>71800</v>
          </cell>
        </row>
        <row r="80">
          <cell r="D80">
            <v>53800</v>
          </cell>
        </row>
        <row r="81">
          <cell r="D81">
            <v>89700</v>
          </cell>
        </row>
        <row r="82">
          <cell r="D82">
            <v>137600</v>
          </cell>
        </row>
        <row r="83">
          <cell r="D83">
            <v>215400</v>
          </cell>
        </row>
        <row r="84">
          <cell r="D84">
            <v>239300</v>
          </cell>
        </row>
        <row r="85">
          <cell r="D85">
            <v>269200</v>
          </cell>
        </row>
        <row r="86">
          <cell r="D86">
            <v>2800</v>
          </cell>
        </row>
        <row r="90">
          <cell r="D90">
            <v>7800</v>
          </cell>
        </row>
        <row r="91">
          <cell r="D91">
            <v>17200</v>
          </cell>
        </row>
        <row r="93">
          <cell r="D93">
            <v>55800</v>
          </cell>
        </row>
        <row r="94">
          <cell r="D94">
            <v>129600</v>
          </cell>
        </row>
        <row r="95">
          <cell r="D95">
            <v>19100</v>
          </cell>
        </row>
        <row r="100">
          <cell r="D100">
            <v>72000</v>
          </cell>
        </row>
        <row r="102">
          <cell r="D102">
            <v>50000</v>
          </cell>
        </row>
        <row r="103">
          <cell r="D103">
            <v>231200</v>
          </cell>
        </row>
        <row r="104">
          <cell r="D104">
            <v>169900</v>
          </cell>
        </row>
        <row r="105">
          <cell r="D105">
            <v>1615400</v>
          </cell>
        </row>
        <row r="108">
          <cell r="D108">
            <v>195600</v>
          </cell>
        </row>
        <row r="109">
          <cell r="D109">
            <v>497800</v>
          </cell>
        </row>
        <row r="110">
          <cell r="D110">
            <v>262100</v>
          </cell>
        </row>
        <row r="111">
          <cell r="D111">
            <v>209400</v>
          </cell>
        </row>
        <row r="112">
          <cell r="D112">
            <v>111300</v>
          </cell>
        </row>
        <row r="114">
          <cell r="D114">
            <v>270400</v>
          </cell>
        </row>
        <row r="115">
          <cell r="D115">
            <v>12000</v>
          </cell>
        </row>
        <row r="117">
          <cell r="D117">
            <v>3159000</v>
          </cell>
        </row>
        <row r="120">
          <cell r="D120">
            <v>139400</v>
          </cell>
        </row>
        <row r="121">
          <cell r="D121">
            <v>113100</v>
          </cell>
        </row>
        <row r="123">
          <cell r="D123">
            <v>114300</v>
          </cell>
        </row>
        <row r="124">
          <cell r="D124">
            <v>80800</v>
          </cell>
        </row>
        <row r="125">
          <cell r="D125">
            <v>53800</v>
          </cell>
        </row>
        <row r="126">
          <cell r="D126">
            <v>20300</v>
          </cell>
        </row>
        <row r="127">
          <cell r="D127">
            <v>23900</v>
          </cell>
        </row>
        <row r="128">
          <cell r="D128">
            <v>228600</v>
          </cell>
        </row>
        <row r="129">
          <cell r="D129">
            <v>40100</v>
          </cell>
        </row>
        <row r="134">
          <cell r="D134">
            <v>63800.000000000007</v>
          </cell>
        </row>
        <row r="144">
          <cell r="D144">
            <v>192500.00000000003</v>
          </cell>
        </row>
        <row r="150">
          <cell r="D150">
            <v>159500</v>
          </cell>
        </row>
        <row r="151">
          <cell r="D151">
            <v>27500.000000000004</v>
          </cell>
        </row>
        <row r="152">
          <cell r="D152">
            <v>16500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(2)"/>
      <sheetName val="REKAP"/>
      <sheetName val="RAB"/>
      <sheetName val="DAFTAR"/>
      <sheetName val="ANALISA"/>
      <sheetName val="RAB-D"/>
      <sheetName val="H.BAHAN"/>
      <sheetName val="ANL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RAB (2)"/>
      <sheetName val="RAB"/>
      <sheetName val="ANALISA"/>
      <sheetName val="UPAH"/>
      <sheetName val="Sheet1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MEUBEL"/>
      <sheetName val="Sheet1"/>
      <sheetName val="Meubelair besi"/>
      <sheetName val="REKAP SMAN 1 (rev) (2)"/>
      <sheetName val="RAB SMAN 1 (rev) (2)"/>
      <sheetName val="REKAP SMKN 3"/>
      <sheetName val="RAB SMKN 3"/>
      <sheetName val="HARGA SATUAN"/>
      <sheetName val="ANALISA"/>
      <sheetName val="REKAP SMAN 2"/>
      <sheetName val="REHAB SMAN 2"/>
      <sheetName val="REKAP SMAN3"/>
      <sheetName val="RAB SMAN3"/>
      <sheetName val="REKAP RKB SMAN 4"/>
      <sheetName val="RAB RKB SMAN 4"/>
      <sheetName val="REKAP RKB SMAN 6"/>
      <sheetName val="RAB RKB SMAN 6"/>
      <sheetName val="REKAP SMKN 2"/>
      <sheetName val="RAB SMKN 2"/>
      <sheetName val="REKAP TK"/>
      <sheetName val="RAB TK TLN"/>
      <sheetName val="REKAP SMAN 5"/>
      <sheetName val="RAB PAGAR SMAN 5"/>
      <sheetName val="REKAP SMPN 2"/>
      <sheetName val="RAB PAGAR SMPN 2"/>
      <sheetName val="REK SMAN 6"/>
      <sheetName val="TIMBUN SMAN 6"/>
      <sheetName val="REK SMKN 4"/>
      <sheetName val="TIMBUN SMKN 4"/>
      <sheetName val="REK SMP11"/>
      <sheetName val="TIMBUN SMP11"/>
      <sheetName val="REK TK STR"/>
      <sheetName val="TIMBUN TK STR"/>
      <sheetName val="REK TK TLN"/>
      <sheetName val="TIMBUN TK TLN"/>
      <sheetName val="REKAP SMP 4"/>
      <sheetName val="RAB SMP 4"/>
      <sheetName val="REKAP SMP 5(2RK)"/>
      <sheetName val="RAB SMP 5(2RK)"/>
      <sheetName val="&lt;&lt;-TAMBAHAN"/>
      <sheetName val="REKAP WC SMAN 5"/>
      <sheetName val="RAB WC SMAN 5"/>
      <sheetName val="REKAP WC SMP 9"/>
      <sheetName val="RAB WC SMPN 9"/>
      <sheetName val="REKAP HALMN KDINAS"/>
      <sheetName val="RAB HALMN KDINAS"/>
      <sheetName val="REKAP KANTOR DINAS"/>
      <sheetName val="RAB KANTOR DINAS"/>
      <sheetName val="REKAP SMAN 3"/>
      <sheetName val="RAB SMAN 3"/>
      <sheetName val="REKAP SMPN 1 (2)"/>
      <sheetName val="REHAB SMPN 1 (2)"/>
      <sheetName val="REKAP SMPN 6"/>
      <sheetName val="RAB SMPN 6"/>
      <sheetName val="REKAP SMAN 6"/>
      <sheetName val="RAB SMAN 6"/>
      <sheetName val="REKAP SMAN 1"/>
      <sheetName val="RAB SMAN 1"/>
      <sheetName val="REKAP SMAN 1 (rev)"/>
      <sheetName val="RAB SMAN 1 (rev)"/>
      <sheetName val="REKAP SMAN 6 (rev)"/>
      <sheetName val="RAB SMAN 6 (rev)"/>
      <sheetName val="REKAP SMAN 6 (rev) (2)"/>
      <sheetName val="RAB SMAN 6 (rev) (2)"/>
      <sheetName val="REKAP SMPN 1 (3)"/>
      <sheetName val="REHAB SMPN 1 (3)"/>
      <sheetName val="REKAP SMPN 1 (rev)"/>
      <sheetName val="REHAB SMPN 1 (rev)"/>
      <sheetName val="REKAP SMKN 2 (2)"/>
      <sheetName val="RAB SMKN 2 (2)"/>
      <sheetName val="REKAP KANTOR DINAS (2)"/>
      <sheetName val="RAB KANTOR DINAS (2)"/>
      <sheetName val="REKAP SMAN 3 (2)"/>
      <sheetName val="RAB SMAN 3 (2)"/>
      <sheetName val="REKAP SMK 1"/>
      <sheetName val="PAGAR SMK 1"/>
      <sheetName val="REKAP SMA 6"/>
      <sheetName val="PAGAR SMA 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0">
          <cell r="E30">
            <v>15000</v>
          </cell>
        </row>
        <row r="132">
          <cell r="E132">
            <v>27000</v>
          </cell>
        </row>
        <row r="133">
          <cell r="E133">
            <v>3600</v>
          </cell>
        </row>
        <row r="174">
          <cell r="E174">
            <v>1000</v>
          </cell>
        </row>
      </sheetData>
      <sheetData sheetId="8">
        <row r="43">
          <cell r="H43">
            <v>15270</v>
          </cell>
        </row>
        <row r="329">
          <cell r="H329">
            <v>654894.28</v>
          </cell>
        </row>
        <row r="672">
          <cell r="H672">
            <v>71525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 (2)"/>
      <sheetName val="COVER"/>
      <sheetName val="COV TAWAR"/>
      <sheetName val="REKAP"/>
      <sheetName val="RAB"/>
      <sheetName val="ANALISA"/>
      <sheetName val="UPAH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RAB"/>
      <sheetName val="ANL"/>
      <sheetName val="dk"/>
      <sheetName val="brsh"/>
      <sheetName val="HARGA"/>
    </sheetNames>
    <sheetDataSet>
      <sheetData sheetId="0" refreshError="1"/>
      <sheetData sheetId="1" refreshError="1"/>
      <sheetData sheetId="2" refreshError="1">
        <row r="589">
          <cell r="H589">
            <v>87848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"/>
      <sheetName val="RAB"/>
      <sheetName val="ANALISA"/>
      <sheetName val="DAFTAR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DAFTAR"/>
    </sheetNames>
    <sheetDataSet>
      <sheetData sheetId="0"/>
      <sheetData sheetId="1"/>
      <sheetData sheetId="2" refreshError="1">
        <row r="116">
          <cell r="G116">
            <v>3618245</v>
          </cell>
        </row>
      </sheetData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"/>
      <sheetName val="Rekap"/>
      <sheetName val="Jbt"/>
      <sheetName val="An.BOW"/>
      <sheetName val="An. HS"/>
      <sheetName val="BOW"/>
      <sheetName val="Upah 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data-1"/>
      <sheetName val="data-2"/>
      <sheetName val="simak"/>
      <sheetName val="RECORD"/>
      <sheetName val="rekap"/>
      <sheetName val="rab"/>
      <sheetName val="anal-mob"/>
      <sheetName val="mpu"/>
      <sheetName val="anal-1"/>
      <sheetName val="harsat"/>
      <sheetName val="plant"/>
      <sheetName val="alat"/>
      <sheetName val="sub"/>
      <sheetName val="produk"/>
      <sheetName val="div7-1"/>
      <sheetName val="div7-2"/>
      <sheetName val="dt-1"/>
      <sheetName val="dt-2"/>
      <sheetName val="dt-3"/>
      <sheetName val="dt-5"/>
      <sheetName val="railing"/>
      <sheetName val="61004"/>
      <sheetName val="61005"/>
      <sheetName val="61006"/>
      <sheetName val="61007"/>
      <sheetName val="61008"/>
    </sheetNames>
    <sheetDataSet>
      <sheetData sheetId="0" refreshError="1">
        <row r="3">
          <cell r="V3">
            <v>0</v>
          </cell>
        </row>
        <row r="6">
          <cell r="V6">
            <v>1</v>
          </cell>
        </row>
        <row r="11">
          <cell r="V1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38">
          <cell r="I38">
            <v>21470</v>
          </cell>
        </row>
        <row r="76">
          <cell r="I76">
            <v>176630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I"/>
      <sheetName val="Rab II"/>
      <sheetName val="Rab III"/>
      <sheetName val="Rab IV"/>
      <sheetName val="Rekap"/>
      <sheetName val="Analis OK"/>
      <sheetName val="Harga"/>
      <sheetName val="Anl. Jl"/>
      <sheetName val="Hbh. Jl"/>
      <sheetName val="DRUP (ASLI)"/>
      <sheetName val="cover"/>
      <sheetName val="Pengesahan"/>
      <sheetName val="Analis"/>
      <sheetName val="H.bh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 refreshError="1"/>
      <sheetData sheetId="9"/>
      <sheetData sheetId="10"/>
      <sheetData sheetId="11"/>
      <sheetData sheetId="12"/>
      <sheetData sheetId="1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</sheetNames>
    <sheetDataSet>
      <sheetData sheetId="0" refreshError="1">
        <row r="7">
          <cell r="E7">
            <v>1</v>
          </cell>
          <cell r="G7">
            <v>0.60589999999999999</v>
          </cell>
        </row>
        <row r="8">
          <cell r="E8">
            <v>1</v>
          </cell>
          <cell r="G8">
            <v>0.60589999999999999</v>
          </cell>
        </row>
        <row r="9">
          <cell r="E9">
            <v>1</v>
          </cell>
          <cell r="G9">
            <v>0.60589999999999999</v>
          </cell>
        </row>
        <row r="10">
          <cell r="E10">
            <v>1</v>
          </cell>
          <cell r="G10">
            <v>0.60589999999999999</v>
          </cell>
        </row>
        <row r="11">
          <cell r="E11">
            <v>1</v>
          </cell>
          <cell r="G11">
            <v>0.66459999999999997</v>
          </cell>
        </row>
        <row r="12">
          <cell r="E12">
            <v>1</v>
          </cell>
          <cell r="G12">
            <v>0.78369999999999995</v>
          </cell>
        </row>
        <row r="13">
          <cell r="E13">
            <v>1</v>
          </cell>
          <cell r="G13">
            <v>1.5189999999999999</v>
          </cell>
        </row>
        <row r="14">
          <cell r="E14">
            <v>1</v>
          </cell>
          <cell r="G14">
            <v>1.6028</v>
          </cell>
        </row>
        <row r="15">
          <cell r="E15">
            <v>1</v>
          </cell>
          <cell r="G15">
            <v>1.5246</v>
          </cell>
        </row>
        <row r="16">
          <cell r="E16">
            <v>1</v>
          </cell>
          <cell r="G16">
            <v>1.3683000000000001</v>
          </cell>
        </row>
        <row r="17">
          <cell r="E17">
            <v>1</v>
          </cell>
          <cell r="G17">
            <v>1.2119</v>
          </cell>
        </row>
        <row r="18">
          <cell r="E18">
            <v>1</v>
          </cell>
          <cell r="G18">
            <v>1.0946</v>
          </cell>
        </row>
        <row r="19">
          <cell r="E19">
            <v>1</v>
          </cell>
          <cell r="G19">
            <v>1.0946</v>
          </cell>
        </row>
        <row r="20">
          <cell r="E20">
            <v>1</v>
          </cell>
          <cell r="G20">
            <v>1.0555000000000001</v>
          </cell>
        </row>
        <row r="21">
          <cell r="E21">
            <v>1</v>
          </cell>
          <cell r="G21">
            <v>1.036</v>
          </cell>
        </row>
        <row r="22">
          <cell r="E22">
            <v>1</v>
          </cell>
          <cell r="G22">
            <v>1.1728000000000001</v>
          </cell>
        </row>
        <row r="23">
          <cell r="E23">
            <v>1</v>
          </cell>
          <cell r="G23">
            <v>1.2901</v>
          </cell>
        </row>
        <row r="24">
          <cell r="E24">
            <v>1</v>
          </cell>
          <cell r="G24">
            <v>1.2901</v>
          </cell>
        </row>
        <row r="25">
          <cell r="E25">
            <v>1</v>
          </cell>
          <cell r="G25">
            <v>1.0946</v>
          </cell>
        </row>
        <row r="26">
          <cell r="E26">
            <v>1</v>
          </cell>
          <cell r="G26">
            <v>0.93820000000000003</v>
          </cell>
        </row>
        <row r="27">
          <cell r="E27">
            <v>1</v>
          </cell>
          <cell r="G27">
            <v>0.78190000000000004</v>
          </cell>
        </row>
        <row r="28">
          <cell r="E28">
            <v>1</v>
          </cell>
          <cell r="G28">
            <v>0.74280000000000002</v>
          </cell>
        </row>
        <row r="29">
          <cell r="E29">
            <v>1</v>
          </cell>
          <cell r="G29">
            <v>0.66459999999999997</v>
          </cell>
        </row>
        <row r="30">
          <cell r="E30">
            <v>1</v>
          </cell>
          <cell r="G30">
            <v>0.64500000000000002</v>
          </cell>
        </row>
        <row r="31">
          <cell r="E31">
            <v>1</v>
          </cell>
          <cell r="G31">
            <v>0.60589999999999999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272306.86</v>
          </cell>
        </row>
        <row r="29">
          <cell r="L29">
            <v>178299</v>
          </cell>
        </row>
        <row r="49">
          <cell r="L49">
            <v>2100</v>
          </cell>
        </row>
        <row r="88">
          <cell r="L88">
            <v>30000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Harga Satuan"/>
    </sheetNames>
    <sheetDataSet>
      <sheetData sheetId="0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SKS"/>
      <sheetName val="Analisa"/>
      <sheetName val="DU&amp;B"/>
      <sheetName val="a_alat"/>
      <sheetName val="Analisa Alat"/>
      <sheetName val="Alat"/>
      <sheetName val="Sampul"/>
      <sheetName val="Surat Penawaran"/>
      <sheetName val="Metoda"/>
      <sheetName val="jadw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_AHS"/>
      <sheetName val="Rab"/>
      <sheetName val="per_alat"/>
      <sheetName val="SCHEDULE"/>
      <sheetName val="Kop_Log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Mob"/>
      <sheetName val="HARGA"/>
      <sheetName val="Agregat ABC"/>
      <sheetName val="4"/>
      <sheetName val="5"/>
      <sheetName val="6"/>
      <sheetName val="8"/>
      <sheetName val="Bdn Jalan"/>
      <sheetName val="Perkrsn"/>
      <sheetName val="H Print"/>
      <sheetName val="alat"/>
      <sheetName val="SNI"/>
      <sheetName val="Print Harga"/>
      <sheetName val="SATUAN"/>
      <sheetName val="RAB"/>
      <sheetName val="REKAP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/>
      <sheetData sheetId="8"/>
      <sheetData sheetId="9" refreshError="1"/>
      <sheetData sheetId="10"/>
      <sheetData sheetId="11">
        <row r="20">
          <cell r="AW20">
            <v>285233.71039776393</v>
          </cell>
        </row>
        <row r="26">
          <cell r="AW26">
            <v>186039.28693651268</v>
          </cell>
        </row>
        <row r="30">
          <cell r="AW30">
            <v>138397.54635562244</v>
          </cell>
        </row>
      </sheetData>
      <sheetData sheetId="12"/>
      <sheetData sheetId="13" refreshError="1"/>
      <sheetData sheetId="14"/>
      <sheetData sheetId="15"/>
      <sheetData sheetId="16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Bahan"/>
      <sheetName val="Analisa"/>
      <sheetName val="Harsat Pekerjaan"/>
      <sheetName val="Perhit Beton"/>
      <sheetName val="Perhitungan Besi"/>
      <sheetName val="DAFTAR BESI KANAL C SIKU"/>
      <sheetName val="DAFTAR  BESI IWF"/>
      <sheetName val="bahan-semua daerah"/>
      <sheetName val="upah-semua daerah"/>
      <sheetName val="Pekerjaan  (2)"/>
    </sheetNames>
    <sheetDataSet>
      <sheetData sheetId="0"/>
      <sheetData sheetId="1"/>
      <sheetData sheetId="2"/>
      <sheetData sheetId="3"/>
      <sheetData sheetId="4">
        <row r="7">
          <cell r="A7" t="str">
            <v>kode</v>
          </cell>
          <cell r="E7" t="str">
            <v>Rp.</v>
          </cell>
        </row>
        <row r="9">
          <cell r="A9" t="str">
            <v>PK01</v>
          </cell>
          <cell r="B9">
            <v>1</v>
          </cell>
          <cell r="D9" t="str">
            <v>PEKERJA</v>
          </cell>
          <cell r="E9">
            <v>20750</v>
          </cell>
        </row>
        <row r="10">
          <cell r="A10" t="str">
            <v>PK02</v>
          </cell>
          <cell r="B10">
            <v>2</v>
          </cell>
          <cell r="D10" t="str">
            <v>PEKERJA SETENGAH TERAMPIL</v>
          </cell>
          <cell r="E10">
            <v>21750</v>
          </cell>
        </row>
        <row r="11">
          <cell r="A11" t="str">
            <v>PK03</v>
          </cell>
          <cell r="B11">
            <v>3</v>
          </cell>
          <cell r="D11" t="str">
            <v>PEKERJA TERAMPIL</v>
          </cell>
          <cell r="E11">
            <v>23500</v>
          </cell>
        </row>
        <row r="12">
          <cell r="A12" t="str">
            <v>PK03A</v>
          </cell>
          <cell r="B12">
            <v>4</v>
          </cell>
          <cell r="D12" t="str">
            <v>TUKANG GALI</v>
          </cell>
          <cell r="E12">
            <v>26500</v>
          </cell>
        </row>
        <row r="13">
          <cell r="A13" t="str">
            <v>PK04</v>
          </cell>
          <cell r="B13">
            <v>5</v>
          </cell>
          <cell r="D13" t="str">
            <v>TUKANG BATU SETENGAH TERAMPIL</v>
          </cell>
          <cell r="E13">
            <v>26500</v>
          </cell>
        </row>
        <row r="14">
          <cell r="A14" t="str">
            <v>PK05</v>
          </cell>
          <cell r="B14">
            <v>6</v>
          </cell>
          <cell r="D14" t="str">
            <v>TUKANG BATU TERAMPIL</v>
          </cell>
          <cell r="E14">
            <v>27750</v>
          </cell>
        </row>
        <row r="15">
          <cell r="A15" t="str">
            <v>PK06</v>
          </cell>
          <cell r="B15">
            <v>7</v>
          </cell>
          <cell r="D15" t="str">
            <v>KEPALA TUKANG BATU</v>
          </cell>
          <cell r="E15">
            <v>29750</v>
          </cell>
        </row>
        <row r="16">
          <cell r="A16" t="str">
            <v>PK07</v>
          </cell>
          <cell r="B16">
            <v>8</v>
          </cell>
          <cell r="D16" t="str">
            <v>TUKANG KAYU SETENGAH TERAMPIL</v>
          </cell>
          <cell r="E16">
            <v>27000</v>
          </cell>
        </row>
        <row r="17">
          <cell r="A17" t="str">
            <v>PK08</v>
          </cell>
          <cell r="B17">
            <v>9</v>
          </cell>
          <cell r="D17" t="str">
            <v>TUKANG KAYU TERAMPIL</v>
          </cell>
          <cell r="E17">
            <v>29000</v>
          </cell>
        </row>
        <row r="18">
          <cell r="A18" t="str">
            <v>PK09</v>
          </cell>
          <cell r="B18">
            <v>10</v>
          </cell>
          <cell r="D18" t="str">
            <v>KEPALA TUKANG KAYU</v>
          </cell>
          <cell r="E18">
            <v>31250</v>
          </cell>
        </row>
        <row r="19">
          <cell r="A19" t="str">
            <v>PK10</v>
          </cell>
          <cell r="B19">
            <v>11</v>
          </cell>
          <cell r="D19" t="str">
            <v>TUKANG CAT / PELITUR SETENGAH TERAMPIL</v>
          </cell>
          <cell r="E19">
            <v>27000</v>
          </cell>
        </row>
        <row r="20">
          <cell r="A20" t="str">
            <v>PK11</v>
          </cell>
          <cell r="B20">
            <v>12</v>
          </cell>
          <cell r="D20" t="str">
            <v>TUKANG CAT / PELITUR TERAMPIL</v>
          </cell>
          <cell r="E20">
            <v>29000</v>
          </cell>
        </row>
        <row r="21">
          <cell r="A21" t="str">
            <v>PK12</v>
          </cell>
          <cell r="B21">
            <v>13</v>
          </cell>
          <cell r="D21" t="str">
            <v>KEPALA TUKANG CAT / PELITUR</v>
          </cell>
          <cell r="E21">
            <v>31250</v>
          </cell>
        </row>
        <row r="22">
          <cell r="A22" t="str">
            <v>PK13</v>
          </cell>
          <cell r="B22">
            <v>14</v>
          </cell>
          <cell r="D22" t="str">
            <v>TUKANG BESI BETON SETENGAH TERAMPIL</v>
          </cell>
          <cell r="E22">
            <v>26250</v>
          </cell>
        </row>
        <row r="23">
          <cell r="A23" t="str">
            <v>PK14</v>
          </cell>
          <cell r="B23">
            <v>15</v>
          </cell>
          <cell r="D23" t="str">
            <v>TUKANG BESI BETON TERAMPIL</v>
          </cell>
          <cell r="E23">
            <v>29000</v>
          </cell>
        </row>
        <row r="24">
          <cell r="A24" t="str">
            <v>PK15</v>
          </cell>
          <cell r="B24">
            <v>16</v>
          </cell>
          <cell r="D24" t="str">
            <v>KEPALA TUKANG BESI BETON</v>
          </cell>
          <cell r="E24">
            <v>32000</v>
          </cell>
        </row>
        <row r="25">
          <cell r="A25" t="str">
            <v>PK16</v>
          </cell>
          <cell r="B25">
            <v>17</v>
          </cell>
          <cell r="D25" t="str">
            <v>TUKANG BESI PROFIL SETENGAH TERAMPIL</v>
          </cell>
          <cell r="E25">
            <v>28750</v>
          </cell>
        </row>
        <row r="26">
          <cell r="A26" t="str">
            <v>PK17</v>
          </cell>
          <cell r="B26">
            <v>18</v>
          </cell>
          <cell r="D26" t="str">
            <v>TUKANG BESI PROFIL TERAMPIL</v>
          </cell>
          <cell r="E26">
            <v>31250</v>
          </cell>
        </row>
        <row r="27">
          <cell r="A27" t="str">
            <v>PK18</v>
          </cell>
          <cell r="B27">
            <v>19</v>
          </cell>
          <cell r="D27" t="str">
            <v>KEPALA TUKANG BESI PROFIL</v>
          </cell>
          <cell r="E27">
            <v>35250</v>
          </cell>
        </row>
        <row r="28">
          <cell r="A28" t="str">
            <v>PK19</v>
          </cell>
          <cell r="B28">
            <v>20</v>
          </cell>
          <cell r="D28" t="str">
            <v>MANDOR</v>
          </cell>
          <cell r="E28">
            <v>33000</v>
          </cell>
        </row>
        <row r="29">
          <cell r="A29" t="str">
            <v>PK20</v>
          </cell>
          <cell r="B29">
            <v>21</v>
          </cell>
          <cell r="D29" t="str">
            <v>OPERATOR ALAT BESAR</v>
          </cell>
          <cell r="E29">
            <v>39500</v>
          </cell>
        </row>
        <row r="30">
          <cell r="A30" t="str">
            <v>PK21</v>
          </cell>
          <cell r="B30">
            <v>22</v>
          </cell>
          <cell r="D30" t="str">
            <v>PEMBANTU OPERATOR / MEKANIK</v>
          </cell>
          <cell r="E30">
            <v>37500</v>
          </cell>
        </row>
        <row r="31">
          <cell r="A31" t="str">
            <v>PK22</v>
          </cell>
          <cell r="B31">
            <v>23</v>
          </cell>
          <cell r="D31" t="str">
            <v>SUPIR TRUK</v>
          </cell>
          <cell r="E31">
            <v>35000</v>
          </cell>
        </row>
        <row r="32">
          <cell r="A32" t="str">
            <v>PK23</v>
          </cell>
          <cell r="B32">
            <v>24</v>
          </cell>
          <cell r="D32" t="str">
            <v>KENEK TRUK</v>
          </cell>
          <cell r="E32">
            <v>23000</v>
          </cell>
        </row>
        <row r="33">
          <cell r="A33" t="str">
            <v>PK24</v>
          </cell>
          <cell r="B33">
            <v>25</v>
          </cell>
          <cell r="D33" t="str">
            <v>PENJAGA MALAM</v>
          </cell>
          <cell r="E33">
            <v>20000</v>
          </cell>
        </row>
        <row r="35">
          <cell r="A35" t="str">
            <v>zz99</v>
          </cell>
        </row>
      </sheetData>
      <sheetData sheetId="5">
        <row r="6">
          <cell r="A6" t="str">
            <v>KODE</v>
          </cell>
          <cell r="D6" t="str">
            <v>SAT</v>
          </cell>
          <cell r="E6" t="str">
            <v>HARGA SAT.</v>
          </cell>
        </row>
        <row r="7">
          <cell r="E7" t="str">
            <v>Rp.</v>
          </cell>
        </row>
        <row r="8">
          <cell r="B8" t="str">
            <v>1</v>
          </cell>
          <cell r="C8" t="str">
            <v>2</v>
          </cell>
          <cell r="D8" t="str">
            <v>3</v>
          </cell>
          <cell r="E8" t="str">
            <v>4</v>
          </cell>
        </row>
        <row r="10">
          <cell r="B10" t="str">
            <v>A</v>
          </cell>
          <cell r="C10" t="str">
            <v>AGREGAT KASAR, BAHAN PEREKAT &amp; BAHAN JADINYA</v>
          </cell>
        </row>
        <row r="11">
          <cell r="A11" t="str">
            <v>BA01</v>
          </cell>
          <cell r="B11" t="str">
            <v>1</v>
          </cell>
          <cell r="C11" t="str">
            <v>Pasir Urug</v>
          </cell>
          <cell r="D11" t="str">
            <v>m³</v>
          </cell>
          <cell r="E11">
            <v>50000</v>
          </cell>
        </row>
        <row r="12">
          <cell r="A12" t="str">
            <v>BA02</v>
          </cell>
          <cell r="B12" t="str">
            <v>2</v>
          </cell>
          <cell r="C12" t="str">
            <v>Sirtu</v>
          </cell>
          <cell r="D12" t="str">
            <v>m³</v>
          </cell>
          <cell r="E12">
            <v>45000</v>
          </cell>
        </row>
        <row r="13">
          <cell r="A13" t="str">
            <v>BA03</v>
          </cell>
          <cell r="B13" t="str">
            <v>3</v>
          </cell>
          <cell r="C13" t="str">
            <v>Pasir Teras</v>
          </cell>
          <cell r="D13" t="str">
            <v>m³</v>
          </cell>
          <cell r="E13">
            <v>55000</v>
          </cell>
        </row>
        <row r="14">
          <cell r="A14" t="str">
            <v>BA04</v>
          </cell>
          <cell r="B14" t="str">
            <v>4</v>
          </cell>
          <cell r="C14" t="str">
            <v>Pasir Pasang Kali</v>
          </cell>
          <cell r="D14" t="str">
            <v>m³</v>
          </cell>
          <cell r="E14">
            <v>65000</v>
          </cell>
        </row>
        <row r="15">
          <cell r="A15" t="str">
            <v>BA05</v>
          </cell>
          <cell r="B15" t="str">
            <v>5</v>
          </cell>
          <cell r="C15" t="str">
            <v>Pasir Beton I</v>
          </cell>
          <cell r="D15" t="str">
            <v>m³</v>
          </cell>
          <cell r="E15">
            <v>85000</v>
          </cell>
        </row>
        <row r="16">
          <cell r="A16" t="str">
            <v>BA06</v>
          </cell>
          <cell r="B16" t="str">
            <v>6</v>
          </cell>
          <cell r="C16" t="str">
            <v>Abu Batu</v>
          </cell>
          <cell r="D16" t="str">
            <v>m³</v>
          </cell>
          <cell r="E16">
            <v>70000</v>
          </cell>
        </row>
        <row r="17">
          <cell r="A17" t="str">
            <v>BA07</v>
          </cell>
          <cell r="B17" t="str">
            <v>7</v>
          </cell>
          <cell r="C17" t="str">
            <v>Batu Gosok ( Apung )</v>
          </cell>
          <cell r="D17" t="str">
            <v>kg</v>
          </cell>
          <cell r="E17">
            <v>8500</v>
          </cell>
        </row>
        <row r="18">
          <cell r="A18" t="str">
            <v>BA08</v>
          </cell>
          <cell r="B18" t="str">
            <v>8</v>
          </cell>
          <cell r="C18" t="str">
            <v>Batu Pecah Mesin  1/2</v>
          </cell>
          <cell r="D18" t="str">
            <v>m³</v>
          </cell>
          <cell r="E18">
            <v>90000</v>
          </cell>
        </row>
        <row r="19">
          <cell r="A19" t="str">
            <v>BA09</v>
          </cell>
          <cell r="B19" t="str">
            <v>9</v>
          </cell>
          <cell r="C19" t="str">
            <v>Batu Pecah Mesin  2/3</v>
          </cell>
          <cell r="D19" t="str">
            <v>m³</v>
          </cell>
          <cell r="E19">
            <v>85000</v>
          </cell>
        </row>
        <row r="20">
          <cell r="A20" t="str">
            <v>BA10</v>
          </cell>
          <cell r="B20" t="str">
            <v>10</v>
          </cell>
          <cell r="C20" t="str">
            <v>Batu Pecah Mesin  3/5</v>
          </cell>
          <cell r="D20" t="str">
            <v>m³</v>
          </cell>
          <cell r="E20">
            <v>75000</v>
          </cell>
        </row>
        <row r="21">
          <cell r="A21" t="str">
            <v>BA11</v>
          </cell>
          <cell r="B21" t="str">
            <v>11</v>
          </cell>
          <cell r="C21" t="str">
            <v>Batu Pecah Mesin  5/7</v>
          </cell>
          <cell r="D21" t="str">
            <v>m³</v>
          </cell>
          <cell r="E21">
            <v>65000</v>
          </cell>
        </row>
        <row r="22">
          <cell r="A22" t="str">
            <v>BA12</v>
          </cell>
          <cell r="B22" t="str">
            <v>12</v>
          </cell>
          <cell r="C22" t="str">
            <v>Batu Belah Pondasi</v>
          </cell>
          <cell r="D22" t="str">
            <v>m³</v>
          </cell>
          <cell r="E22">
            <v>70000</v>
          </cell>
        </row>
        <row r="23">
          <cell r="A23" t="str">
            <v>BA13</v>
          </cell>
          <cell r="B23" t="str">
            <v>13</v>
          </cell>
          <cell r="C23" t="str">
            <v>Batu Bronjol ( Untuk Bronjong )</v>
          </cell>
          <cell r="D23" t="str">
            <v>m³</v>
          </cell>
          <cell r="E23">
            <v>70000</v>
          </cell>
        </row>
        <row r="24">
          <cell r="A24" t="str">
            <v>BA14</v>
          </cell>
          <cell r="B24" t="str">
            <v>14</v>
          </cell>
          <cell r="C24" t="str">
            <v>Batu Koral Beton Kali</v>
          </cell>
          <cell r="D24" t="str">
            <v>m³</v>
          </cell>
          <cell r="E24">
            <v>80000</v>
          </cell>
        </row>
        <row r="25">
          <cell r="A25" t="str">
            <v>BA15</v>
          </cell>
          <cell r="B25" t="str">
            <v>15</v>
          </cell>
          <cell r="C25" t="str">
            <v xml:space="preserve">Batu Tempel Hitam </v>
          </cell>
          <cell r="D25" t="str">
            <v>m²</v>
          </cell>
          <cell r="E25">
            <v>47500</v>
          </cell>
        </row>
        <row r="26">
          <cell r="A26" t="str">
            <v>BA16</v>
          </cell>
          <cell r="B26" t="str">
            <v>16</v>
          </cell>
          <cell r="C26" t="str">
            <v>Batu Pinggir Beton 10 x 20 x 35</v>
          </cell>
          <cell r="D26" t="str">
            <v>bh</v>
          </cell>
          <cell r="E26">
            <v>7000</v>
          </cell>
        </row>
        <row r="27">
          <cell r="A27" t="str">
            <v>BA17</v>
          </cell>
          <cell r="B27" t="str">
            <v>17</v>
          </cell>
          <cell r="C27" t="str">
            <v>Batu Pinggir Beton 15 x 35 x 50 ( K -225 )</v>
          </cell>
          <cell r="D27" t="str">
            <v>bh</v>
          </cell>
          <cell r="E27">
            <v>15000</v>
          </cell>
        </row>
        <row r="28">
          <cell r="A28" t="str">
            <v>BA18</v>
          </cell>
          <cell r="B28" t="str">
            <v>18</v>
          </cell>
          <cell r="C28" t="str">
            <v>Batu Telor</v>
          </cell>
          <cell r="D28" t="str">
            <v>m³</v>
          </cell>
          <cell r="E28">
            <v>56500</v>
          </cell>
        </row>
        <row r="29">
          <cell r="A29" t="str">
            <v>BA19</v>
          </cell>
          <cell r="B29" t="str">
            <v>19</v>
          </cell>
          <cell r="C29" t="str">
            <v>Batako kecil 8 x 10 x 20</v>
          </cell>
          <cell r="D29" t="str">
            <v>bh</v>
          </cell>
          <cell r="E29">
            <v>500</v>
          </cell>
        </row>
        <row r="30">
          <cell r="A30" t="str">
            <v>BA20</v>
          </cell>
          <cell r="B30" t="str">
            <v>20</v>
          </cell>
          <cell r="C30" t="str">
            <v>Batako Besar 8 x 20 x 30</v>
          </cell>
          <cell r="D30" t="str">
            <v>bh</v>
          </cell>
          <cell r="E30">
            <v>1250</v>
          </cell>
        </row>
        <row r="31">
          <cell r="A31" t="str">
            <v>BA21</v>
          </cell>
          <cell r="B31" t="str">
            <v>21</v>
          </cell>
          <cell r="C31" t="str">
            <v>Con Blok 8 x 20 x 40</v>
          </cell>
          <cell r="D31" t="str">
            <v>bh</v>
          </cell>
          <cell r="E31">
            <v>3000</v>
          </cell>
        </row>
        <row r="32">
          <cell r="A32" t="str">
            <v>BA22</v>
          </cell>
          <cell r="B32" t="str">
            <v>22</v>
          </cell>
          <cell r="C32" t="str">
            <v>Bata Merah Bakar Kelas I</v>
          </cell>
          <cell r="D32" t="str">
            <v>bh</v>
          </cell>
          <cell r="E32">
            <v>250</v>
          </cell>
        </row>
        <row r="33">
          <cell r="A33" t="str">
            <v>BA23</v>
          </cell>
          <cell r="B33" t="str">
            <v>23</v>
          </cell>
          <cell r="C33" t="str">
            <v>Bata Merah Bakar Kelas II</v>
          </cell>
          <cell r="D33" t="str">
            <v>bh</v>
          </cell>
          <cell r="E33">
            <v>200</v>
          </cell>
        </row>
        <row r="34">
          <cell r="A34" t="str">
            <v>BA24</v>
          </cell>
          <cell r="B34" t="str">
            <v>24</v>
          </cell>
          <cell r="C34" t="str">
            <v>Bata Merah Oven ( Klingker )</v>
          </cell>
          <cell r="D34" t="str">
            <v>bh</v>
          </cell>
          <cell r="E34">
            <v>600</v>
          </cell>
        </row>
        <row r="35">
          <cell r="A35" t="str">
            <v>BA25</v>
          </cell>
          <cell r="B35" t="str">
            <v>25</v>
          </cell>
          <cell r="C35" t="str">
            <v>Roster Beton 20 x 20</v>
          </cell>
          <cell r="D35" t="str">
            <v>bh</v>
          </cell>
          <cell r="E35">
            <v>2900</v>
          </cell>
        </row>
        <row r="36">
          <cell r="A36" t="str">
            <v>BA26</v>
          </cell>
          <cell r="B36" t="str">
            <v>26</v>
          </cell>
          <cell r="C36" t="str">
            <v>Roster Beton 30 x 30</v>
          </cell>
          <cell r="D36" t="str">
            <v>bh</v>
          </cell>
          <cell r="E36">
            <v>3700</v>
          </cell>
        </row>
        <row r="37">
          <cell r="A37" t="str">
            <v>BA27</v>
          </cell>
          <cell r="B37" t="str">
            <v>27</v>
          </cell>
          <cell r="C37" t="str">
            <v>Grass Blok 20 x 20</v>
          </cell>
          <cell r="D37" t="str">
            <v>bh</v>
          </cell>
          <cell r="E37">
            <v>2900</v>
          </cell>
        </row>
        <row r="38">
          <cell r="A38" t="str">
            <v>BA28</v>
          </cell>
          <cell r="B38" t="str">
            <v>28</v>
          </cell>
          <cell r="C38" t="str">
            <v>Grass Blok 30 x 30</v>
          </cell>
          <cell r="D38" t="str">
            <v>bh</v>
          </cell>
          <cell r="E38">
            <v>3800</v>
          </cell>
        </row>
        <row r="39">
          <cell r="A39" t="str">
            <v>BA29</v>
          </cell>
          <cell r="B39" t="str">
            <v>29</v>
          </cell>
          <cell r="C39" t="str">
            <v>Paving Blok Natural 8 cm</v>
          </cell>
          <cell r="D39" t="str">
            <v>m²</v>
          </cell>
          <cell r="E39">
            <v>33500</v>
          </cell>
        </row>
        <row r="40">
          <cell r="A40" t="str">
            <v>BA30</v>
          </cell>
          <cell r="B40" t="str">
            <v>30</v>
          </cell>
          <cell r="C40" t="str">
            <v>Paving Blok Warna 8 cm</v>
          </cell>
          <cell r="D40" t="str">
            <v>m²</v>
          </cell>
          <cell r="E40">
            <v>39500</v>
          </cell>
        </row>
        <row r="41">
          <cell r="A41" t="str">
            <v>BA31</v>
          </cell>
          <cell r="B41" t="str">
            <v>31</v>
          </cell>
          <cell r="C41" t="str">
            <v>Paving Blok Natural 6 cm</v>
          </cell>
          <cell r="D41" t="str">
            <v>m²</v>
          </cell>
          <cell r="E41">
            <v>28500</v>
          </cell>
        </row>
        <row r="42">
          <cell r="A42" t="str">
            <v>BA32</v>
          </cell>
          <cell r="B42" t="str">
            <v>32</v>
          </cell>
          <cell r="C42" t="str">
            <v>Paving Blok Warna 6 cm</v>
          </cell>
          <cell r="D42" t="str">
            <v>m²</v>
          </cell>
          <cell r="E42">
            <v>32500</v>
          </cell>
        </row>
        <row r="43">
          <cell r="A43" t="str">
            <v>BA33</v>
          </cell>
          <cell r="B43" t="str">
            <v>33</v>
          </cell>
          <cell r="C43" t="str">
            <v>Kanstin Paving Blok</v>
          </cell>
          <cell r="D43" t="str">
            <v>m1</v>
          </cell>
          <cell r="E43">
            <v>13500</v>
          </cell>
        </row>
        <row r="44">
          <cell r="A44" t="str">
            <v>BA34</v>
          </cell>
          <cell r="B44" t="str">
            <v>34</v>
          </cell>
          <cell r="C44" t="str">
            <v>Semen PC Tiga Roda / 50 kg</v>
          </cell>
          <cell r="D44" t="str">
            <v>zak</v>
          </cell>
          <cell r="E44">
            <v>29000</v>
          </cell>
        </row>
        <row r="45">
          <cell r="A45" t="str">
            <v>BA35</v>
          </cell>
          <cell r="B45" t="str">
            <v>35</v>
          </cell>
          <cell r="C45" t="str">
            <v>Semen Putih</v>
          </cell>
          <cell r="D45" t="str">
            <v>zak</v>
          </cell>
          <cell r="E45">
            <v>46000</v>
          </cell>
        </row>
        <row r="46">
          <cell r="A46" t="str">
            <v>BA36</v>
          </cell>
          <cell r="B46" t="str">
            <v>36</v>
          </cell>
          <cell r="C46" t="str">
            <v>Kanstin Jalan ukuran Besar ( bina Marga ) 1 bh = 60 cm</v>
          </cell>
          <cell r="D46" t="str">
            <v>m³</v>
          </cell>
          <cell r="E46">
            <v>30000</v>
          </cell>
        </row>
        <row r="47">
          <cell r="A47" t="str">
            <v>BA37</v>
          </cell>
          <cell r="B47" t="str">
            <v>37</v>
          </cell>
          <cell r="C47" t="str">
            <v>Readymix Beton K 300, tanpa pompa ( selang )</v>
          </cell>
          <cell r="D47" t="str">
            <v>m³</v>
          </cell>
          <cell r="E47">
            <v>330000</v>
          </cell>
        </row>
        <row r="48">
          <cell r="A48" t="str">
            <v>BA38</v>
          </cell>
          <cell r="B48" t="str">
            <v>38</v>
          </cell>
          <cell r="C48" t="str">
            <v>Readymix Beton K 225, tanpa pompa ( selang )</v>
          </cell>
          <cell r="D48" t="str">
            <v>m³</v>
          </cell>
          <cell r="E48">
            <v>305000</v>
          </cell>
        </row>
        <row r="49">
          <cell r="A49" t="str">
            <v>BA39</v>
          </cell>
          <cell r="B49" t="str">
            <v>39</v>
          </cell>
          <cell r="C49" t="str">
            <v>Readymix Beton K 175, tanpa pompa ( selang )</v>
          </cell>
          <cell r="D49" t="str">
            <v>m³</v>
          </cell>
          <cell r="E49">
            <v>275000</v>
          </cell>
        </row>
        <row r="50">
          <cell r="A50" t="str">
            <v>BA40</v>
          </cell>
          <cell r="B50" t="str">
            <v>40</v>
          </cell>
          <cell r="C50" t="str">
            <v>Kapur Pasang/ kapur tembok</v>
          </cell>
          <cell r="D50" t="str">
            <v>m³</v>
          </cell>
          <cell r="E50">
            <v>65000</v>
          </cell>
        </row>
        <row r="51">
          <cell r="A51" t="str">
            <v>BA41</v>
          </cell>
          <cell r="B51" t="str">
            <v>41</v>
          </cell>
          <cell r="C51" t="str">
            <v>Kapur Sirih</v>
          </cell>
          <cell r="D51" t="str">
            <v>kg</v>
          </cell>
          <cell r="E51">
            <v>4000</v>
          </cell>
        </row>
        <row r="52">
          <cell r="A52" t="str">
            <v>BA42</v>
          </cell>
          <cell r="B52" t="str">
            <v>42</v>
          </cell>
          <cell r="C52" t="str">
            <v>Semen Warna</v>
          </cell>
          <cell r="D52" t="str">
            <v>kg</v>
          </cell>
          <cell r="E52">
            <v>6000</v>
          </cell>
        </row>
        <row r="53">
          <cell r="A53" t="str">
            <v>BA43</v>
          </cell>
          <cell r="B53">
            <v>43</v>
          </cell>
          <cell r="C53" t="str">
            <v>Tanah Liat</v>
          </cell>
          <cell r="D53" t="str">
            <v>m³</v>
          </cell>
          <cell r="E53">
            <v>12000</v>
          </cell>
        </row>
        <row r="55">
          <cell r="C55" t="str">
            <v xml:space="preserve">B. BAHAN FINISHING  : </v>
          </cell>
        </row>
        <row r="56">
          <cell r="C56" t="str">
            <v xml:space="preserve">     LABURAN, PENGISI DAN ALATNYA</v>
          </cell>
        </row>
        <row r="57">
          <cell r="A57" t="str">
            <v>BD01</v>
          </cell>
          <cell r="B57">
            <v>44</v>
          </cell>
          <cell r="C57" t="str">
            <v>Plamir Tembok</v>
          </cell>
          <cell r="D57" t="str">
            <v>kg</v>
          </cell>
          <cell r="E57">
            <v>5600</v>
          </cell>
        </row>
        <row r="58">
          <cell r="A58" t="str">
            <v>BD02</v>
          </cell>
          <cell r="B58">
            <v>45</v>
          </cell>
          <cell r="C58" t="str">
            <v>Cat Tembok ICI Eksterior ( BETON )</v>
          </cell>
          <cell r="D58" t="str">
            <v>lt</v>
          </cell>
          <cell r="E58">
            <v>52000</v>
          </cell>
        </row>
        <row r="59">
          <cell r="A59" t="str">
            <v>BD03</v>
          </cell>
          <cell r="B59">
            <v>46</v>
          </cell>
          <cell r="C59" t="str">
            <v>Cat Tembok ICI Interior ( PLAFOND DAN DINDING )</v>
          </cell>
          <cell r="D59" t="str">
            <v>lt</v>
          </cell>
          <cell r="E59">
            <v>52000</v>
          </cell>
        </row>
        <row r="60">
          <cell r="A60" t="str">
            <v>BD04</v>
          </cell>
          <cell r="B60">
            <v>47</v>
          </cell>
          <cell r="C60" t="str">
            <v>Cat Tembok Vinilex</v>
          </cell>
          <cell r="D60" t="str">
            <v>kg</v>
          </cell>
          <cell r="E60">
            <v>11000</v>
          </cell>
        </row>
        <row r="61">
          <cell r="A61" t="str">
            <v>BD05</v>
          </cell>
          <cell r="B61">
            <v>48</v>
          </cell>
          <cell r="C61" t="str">
            <v>Cat Dasar ICI untuk Interior ( 2 Pelapis )</v>
          </cell>
          <cell r="D61" t="str">
            <v>lt</v>
          </cell>
          <cell r="E61">
            <v>48500</v>
          </cell>
        </row>
        <row r="62">
          <cell r="A62" t="str">
            <v>BD06</v>
          </cell>
          <cell r="B62">
            <v>49</v>
          </cell>
          <cell r="C62" t="str">
            <v>Cat Tembok Sanlex</v>
          </cell>
          <cell r="D62" t="str">
            <v>kg</v>
          </cell>
          <cell r="E62">
            <v>7500</v>
          </cell>
        </row>
        <row r="63">
          <cell r="A63" t="str">
            <v>BD07</v>
          </cell>
          <cell r="B63">
            <v>50</v>
          </cell>
          <cell r="C63" t="str">
            <v>Cat Tahan Asam</v>
          </cell>
          <cell r="D63" t="str">
            <v>kg</v>
          </cell>
          <cell r="E63">
            <v>16500</v>
          </cell>
        </row>
        <row r="64">
          <cell r="A64" t="str">
            <v>BD08</v>
          </cell>
          <cell r="B64">
            <v>51</v>
          </cell>
          <cell r="C64" t="str">
            <v>Pelapis Alkali ICI ( Cat Dasar Beton Ekterior )</v>
          </cell>
          <cell r="D64" t="str">
            <v>lt</v>
          </cell>
          <cell r="E64">
            <v>28000</v>
          </cell>
        </row>
        <row r="65">
          <cell r="A65" t="str">
            <v>BD09</v>
          </cell>
          <cell r="B65">
            <v>52</v>
          </cell>
          <cell r="C65" t="str">
            <v>Cat Marka / Spotlight</v>
          </cell>
          <cell r="D65" t="str">
            <v>kg</v>
          </cell>
          <cell r="E65">
            <v>37500</v>
          </cell>
        </row>
        <row r="66">
          <cell r="A66" t="str">
            <v>BD10</v>
          </cell>
          <cell r="B66">
            <v>53</v>
          </cell>
          <cell r="C66" t="str">
            <v>Water Profing Emulsion</v>
          </cell>
          <cell r="D66" t="str">
            <v>kg</v>
          </cell>
          <cell r="E66">
            <v>30000</v>
          </cell>
        </row>
        <row r="67">
          <cell r="A67" t="str">
            <v>BD11</v>
          </cell>
          <cell r="B67">
            <v>54</v>
          </cell>
          <cell r="C67" t="str">
            <v>Water Profing Membrance</v>
          </cell>
          <cell r="D67" t="str">
            <v>ml</v>
          </cell>
          <cell r="E67">
            <v>50000</v>
          </cell>
        </row>
        <row r="68">
          <cell r="A68" t="str">
            <v>BD12</v>
          </cell>
          <cell r="B68">
            <v>55</v>
          </cell>
          <cell r="C68" t="str">
            <v>Rool Cat Tembok</v>
          </cell>
          <cell r="D68" t="str">
            <v>bh</v>
          </cell>
          <cell r="E68">
            <v>15000</v>
          </cell>
        </row>
        <row r="69">
          <cell r="A69" t="str">
            <v>BD13</v>
          </cell>
          <cell r="B69">
            <v>56</v>
          </cell>
          <cell r="C69" t="str">
            <v>Kape Tembok</v>
          </cell>
          <cell r="D69" t="str">
            <v>bh</v>
          </cell>
          <cell r="E69">
            <v>4000</v>
          </cell>
        </row>
        <row r="70">
          <cell r="A70" t="str">
            <v>BD14</v>
          </cell>
          <cell r="B70">
            <v>57</v>
          </cell>
          <cell r="C70" t="str">
            <v>Kape Kayu</v>
          </cell>
          <cell r="D70" t="str">
            <v>bh</v>
          </cell>
          <cell r="E70">
            <v>4500</v>
          </cell>
        </row>
        <row r="71">
          <cell r="A71" t="str">
            <v>BD15</v>
          </cell>
          <cell r="B71">
            <v>58</v>
          </cell>
          <cell r="C71" t="str">
            <v>Soligneum 1 blek</v>
          </cell>
          <cell r="D71" t="str">
            <v>5 lt</v>
          </cell>
          <cell r="E71">
            <v>17500</v>
          </cell>
        </row>
        <row r="72">
          <cell r="A72" t="str">
            <v>BD16</v>
          </cell>
          <cell r="B72">
            <v>59</v>
          </cell>
          <cell r="C72" t="str">
            <v>Plincote</v>
          </cell>
          <cell r="D72" t="str">
            <v>kg</v>
          </cell>
          <cell r="E72">
            <v>17500</v>
          </cell>
        </row>
        <row r="73">
          <cell r="A73" t="str">
            <v>BD17</v>
          </cell>
          <cell r="B73">
            <v>60</v>
          </cell>
          <cell r="C73" t="str">
            <v>Pengawetan Kayu</v>
          </cell>
          <cell r="D73" t="str">
            <v>m³</v>
          </cell>
          <cell r="E73">
            <v>150000</v>
          </cell>
        </row>
        <row r="74">
          <cell r="A74" t="str">
            <v>BD18</v>
          </cell>
          <cell r="B74">
            <v>61</v>
          </cell>
          <cell r="C74" t="str">
            <v>Pengopenan Kayu</v>
          </cell>
          <cell r="D74" t="str">
            <v>m³</v>
          </cell>
          <cell r="E74">
            <v>275000</v>
          </cell>
        </row>
        <row r="75">
          <cell r="A75" t="str">
            <v>BD19</v>
          </cell>
          <cell r="B75">
            <v>62</v>
          </cell>
          <cell r="C75" t="str">
            <v>Kwas 3"</v>
          </cell>
          <cell r="D75" t="str">
            <v>bh</v>
          </cell>
          <cell r="E75">
            <v>6750</v>
          </cell>
        </row>
        <row r="76">
          <cell r="A76" t="str">
            <v>BD20</v>
          </cell>
          <cell r="B76">
            <v>63</v>
          </cell>
          <cell r="C76" t="str">
            <v>Oker</v>
          </cell>
          <cell r="D76" t="str">
            <v>kg</v>
          </cell>
          <cell r="E76">
            <v>14500</v>
          </cell>
        </row>
        <row r="77">
          <cell r="A77" t="str">
            <v>BD21</v>
          </cell>
          <cell r="B77">
            <v>64</v>
          </cell>
          <cell r="C77" t="str">
            <v>Oyan</v>
          </cell>
          <cell r="D77" t="str">
            <v>bks</v>
          </cell>
          <cell r="E77">
            <v>1200</v>
          </cell>
        </row>
        <row r="78">
          <cell r="A78" t="str">
            <v>BD22</v>
          </cell>
          <cell r="B78">
            <v>65</v>
          </cell>
          <cell r="C78" t="str">
            <v>Oten (Pewarna Plitur )</v>
          </cell>
          <cell r="D78" t="str">
            <v>bks</v>
          </cell>
          <cell r="E78">
            <v>1200</v>
          </cell>
        </row>
        <row r="79">
          <cell r="A79" t="str">
            <v>BD23</v>
          </cell>
          <cell r="B79">
            <v>66</v>
          </cell>
          <cell r="C79" t="str">
            <v>Spirtus</v>
          </cell>
          <cell r="D79" t="str">
            <v>lt</v>
          </cell>
          <cell r="E79">
            <v>2500</v>
          </cell>
        </row>
        <row r="80">
          <cell r="A80" t="str">
            <v>BD24</v>
          </cell>
          <cell r="B80">
            <v>67</v>
          </cell>
          <cell r="C80" t="str">
            <v>Bahan Plitur Kripik ( Sirlak India )</v>
          </cell>
          <cell r="D80" t="str">
            <v>kg</v>
          </cell>
          <cell r="E80">
            <v>50000</v>
          </cell>
        </row>
        <row r="81">
          <cell r="A81" t="str">
            <v>BD25</v>
          </cell>
          <cell r="B81">
            <v>68</v>
          </cell>
          <cell r="C81" t="str">
            <v>Dempul Lilin</v>
          </cell>
          <cell r="D81" t="str">
            <v>kg</v>
          </cell>
          <cell r="E81">
            <v>15000</v>
          </cell>
        </row>
        <row r="82">
          <cell r="A82" t="str">
            <v>BD26</v>
          </cell>
          <cell r="B82">
            <v>69</v>
          </cell>
          <cell r="C82" t="str">
            <v>Dempul Plitur</v>
          </cell>
          <cell r="D82" t="str">
            <v>kg</v>
          </cell>
          <cell r="E82">
            <v>16500</v>
          </cell>
        </row>
        <row r="83">
          <cell r="A83" t="str">
            <v>BD27</v>
          </cell>
          <cell r="B83">
            <v>70</v>
          </cell>
          <cell r="C83" t="str">
            <v>Dempul Halus / Imfra ( Wood Filler )</v>
          </cell>
          <cell r="D83" t="str">
            <v>kg</v>
          </cell>
          <cell r="E83">
            <v>18000</v>
          </cell>
        </row>
        <row r="84">
          <cell r="A84" t="str">
            <v>BD28</v>
          </cell>
          <cell r="B84">
            <v>71</v>
          </cell>
          <cell r="C84" t="str">
            <v>Terpentin</v>
          </cell>
          <cell r="D84" t="str">
            <v>lt</v>
          </cell>
          <cell r="E84">
            <v>1800</v>
          </cell>
        </row>
        <row r="85">
          <cell r="A85" t="str">
            <v>BD29</v>
          </cell>
          <cell r="B85">
            <v>72</v>
          </cell>
          <cell r="C85" t="str">
            <v>Tiner A</v>
          </cell>
          <cell r="D85" t="str">
            <v>lt</v>
          </cell>
          <cell r="E85">
            <v>8000</v>
          </cell>
        </row>
        <row r="86">
          <cell r="A86" t="str">
            <v>BD30</v>
          </cell>
          <cell r="B86">
            <v>73</v>
          </cell>
          <cell r="C86" t="str">
            <v>Tiner B</v>
          </cell>
          <cell r="D86" t="str">
            <v>lt</v>
          </cell>
          <cell r="E86">
            <v>12000</v>
          </cell>
        </row>
        <row r="87">
          <cell r="A87" t="str">
            <v>BD31</v>
          </cell>
          <cell r="B87">
            <v>74</v>
          </cell>
          <cell r="C87" t="str">
            <v>Kumpon</v>
          </cell>
          <cell r="D87" t="str">
            <v>kg</v>
          </cell>
          <cell r="E87">
            <v>20000</v>
          </cell>
        </row>
        <row r="88">
          <cell r="A88" t="str">
            <v>BD32</v>
          </cell>
          <cell r="B88">
            <v>75</v>
          </cell>
          <cell r="C88" t="str">
            <v>Melamik</v>
          </cell>
          <cell r="D88" t="str">
            <v>kg</v>
          </cell>
          <cell r="E88">
            <v>23000</v>
          </cell>
        </row>
        <row r="89">
          <cell r="A89" t="str">
            <v>BD33</v>
          </cell>
          <cell r="B89">
            <v>76</v>
          </cell>
          <cell r="C89" t="str">
            <v>Dempul Plastik</v>
          </cell>
          <cell r="D89" t="str">
            <v>kg</v>
          </cell>
          <cell r="E89">
            <v>16500</v>
          </cell>
        </row>
        <row r="90">
          <cell r="A90" t="str">
            <v>BD34</v>
          </cell>
          <cell r="B90">
            <v>77</v>
          </cell>
          <cell r="C90" t="str">
            <v>Dempul Duco</v>
          </cell>
          <cell r="D90" t="str">
            <v>kg</v>
          </cell>
          <cell r="E90">
            <v>19000</v>
          </cell>
        </row>
        <row r="91">
          <cell r="A91" t="str">
            <v>BD35</v>
          </cell>
          <cell r="B91">
            <v>78</v>
          </cell>
          <cell r="C91" t="str">
            <v>Ampelas</v>
          </cell>
          <cell r="D91" t="str">
            <v>lbr</v>
          </cell>
          <cell r="E91">
            <v>2500</v>
          </cell>
        </row>
        <row r="92">
          <cell r="A92" t="str">
            <v>BD36</v>
          </cell>
          <cell r="B92">
            <v>79</v>
          </cell>
          <cell r="C92" t="str">
            <v>Dempul Kayu Cap Kucing</v>
          </cell>
          <cell r="D92" t="str">
            <v>kg</v>
          </cell>
          <cell r="E92">
            <v>25000</v>
          </cell>
        </row>
        <row r="93">
          <cell r="A93" t="str">
            <v>BD37</v>
          </cell>
          <cell r="B93">
            <v>80</v>
          </cell>
          <cell r="C93" t="str">
            <v>Meni Kayu / Besi</v>
          </cell>
          <cell r="D93" t="str">
            <v>kg</v>
          </cell>
          <cell r="E93">
            <v>8000</v>
          </cell>
        </row>
        <row r="94">
          <cell r="A94" t="str">
            <v>BD38</v>
          </cell>
          <cell r="B94">
            <v>81</v>
          </cell>
          <cell r="C94" t="str">
            <v>Sincromat</v>
          </cell>
          <cell r="D94" t="str">
            <v>kg</v>
          </cell>
          <cell r="E94">
            <v>20000</v>
          </cell>
        </row>
        <row r="95">
          <cell r="A95" t="str">
            <v>BD39</v>
          </cell>
          <cell r="B95">
            <v>82</v>
          </cell>
          <cell r="C95" t="str">
            <v>Cat Kayu Sieve</v>
          </cell>
          <cell r="D95" t="str">
            <v>kg</v>
          </cell>
          <cell r="E95">
            <v>25000</v>
          </cell>
        </row>
        <row r="96">
          <cell r="A96" t="str">
            <v>BD40</v>
          </cell>
          <cell r="B96">
            <v>83</v>
          </cell>
          <cell r="C96" t="str">
            <v>Cat Besi Sieve</v>
          </cell>
          <cell r="D96" t="str">
            <v>kg</v>
          </cell>
          <cell r="E96">
            <v>25000</v>
          </cell>
        </row>
        <row r="97">
          <cell r="A97" t="str">
            <v>BD41</v>
          </cell>
          <cell r="B97">
            <v>84</v>
          </cell>
          <cell r="C97" t="str">
            <v>Cat Besi Duco Danaglos/ICI</v>
          </cell>
          <cell r="D97" t="str">
            <v>kg</v>
          </cell>
          <cell r="E97">
            <v>65000</v>
          </cell>
        </row>
        <row r="98">
          <cell r="A98" t="str">
            <v>BD42</v>
          </cell>
          <cell r="B98">
            <v>85</v>
          </cell>
          <cell r="C98" t="str">
            <v>Cat Bron</v>
          </cell>
          <cell r="D98" t="str">
            <v>kg</v>
          </cell>
          <cell r="E98">
            <v>25000</v>
          </cell>
        </row>
        <row r="100">
          <cell r="C100" t="str">
            <v>C. BAHAN KAYU BERIKUT BAHAN JADINYA</v>
          </cell>
        </row>
        <row r="101">
          <cell r="A101" t="str">
            <v>BF01</v>
          </cell>
          <cell r="B101">
            <v>86</v>
          </cell>
          <cell r="C101" t="str">
            <v>Bambu Ø 5 s.d 7</v>
          </cell>
          <cell r="D101" t="str">
            <v>bt</v>
          </cell>
          <cell r="E101">
            <v>11500</v>
          </cell>
        </row>
        <row r="102">
          <cell r="A102" t="str">
            <v>BF02</v>
          </cell>
          <cell r="B102">
            <v>87</v>
          </cell>
          <cell r="C102" t="str">
            <v>Bambu Ø 7 s.d 10</v>
          </cell>
          <cell r="D102" t="str">
            <v>bt</v>
          </cell>
          <cell r="E102">
            <v>16500</v>
          </cell>
        </row>
        <row r="103">
          <cell r="A103" t="str">
            <v>BF03</v>
          </cell>
          <cell r="B103">
            <v>88</v>
          </cell>
          <cell r="C103" t="str">
            <v>Bambu Gombong</v>
          </cell>
          <cell r="D103" t="str">
            <v>bt</v>
          </cell>
          <cell r="E103">
            <v>31500</v>
          </cell>
        </row>
        <row r="104">
          <cell r="A104" t="str">
            <v>BF04</v>
          </cell>
          <cell r="B104">
            <v>89</v>
          </cell>
          <cell r="C104" t="str">
            <v>Kayu Kamper Singkil / Kapur (K. Samarinda Klas II)</v>
          </cell>
          <cell r="D104" t="str">
            <v>m³</v>
          </cell>
          <cell r="E104">
            <v>2550000</v>
          </cell>
        </row>
        <row r="105">
          <cell r="A105" t="str">
            <v>BF05</v>
          </cell>
          <cell r="B105">
            <v>90</v>
          </cell>
          <cell r="C105" t="str">
            <v>Kayu Balok Borneo Super</v>
          </cell>
          <cell r="D105" t="str">
            <v>m³</v>
          </cell>
          <cell r="E105">
            <v>1250000</v>
          </cell>
        </row>
        <row r="106">
          <cell r="A106" t="str">
            <v>BF06</v>
          </cell>
          <cell r="B106">
            <v>91</v>
          </cell>
          <cell r="C106" t="str">
            <v>Kayu Papan Borneo Super</v>
          </cell>
          <cell r="D106" t="str">
            <v>m³</v>
          </cell>
          <cell r="E106">
            <v>1350000</v>
          </cell>
        </row>
        <row r="107">
          <cell r="A107" t="str">
            <v>BF07</v>
          </cell>
          <cell r="B107">
            <v>92</v>
          </cell>
          <cell r="C107" t="str">
            <v>Kayu Balok Kamper Medan (kruing)</v>
          </cell>
          <cell r="D107" t="str">
            <v>m³</v>
          </cell>
          <cell r="E107">
            <v>1500000</v>
          </cell>
        </row>
        <row r="108">
          <cell r="A108" t="str">
            <v>BF08</v>
          </cell>
          <cell r="B108">
            <v>93</v>
          </cell>
          <cell r="C108" t="str">
            <v>Kayu Papan Kamper Medan (Kruing)</v>
          </cell>
          <cell r="D108" t="str">
            <v>m³</v>
          </cell>
          <cell r="E108">
            <v>1600000</v>
          </cell>
        </row>
        <row r="109">
          <cell r="A109" t="str">
            <v>BF09</v>
          </cell>
          <cell r="B109">
            <v>94</v>
          </cell>
          <cell r="C109" t="str">
            <v>Kayu Balok Kamper Banjar</v>
          </cell>
          <cell r="D109" t="str">
            <v>m³</v>
          </cell>
          <cell r="E109">
            <v>1750000</v>
          </cell>
        </row>
        <row r="110">
          <cell r="A110" t="str">
            <v>BF10</v>
          </cell>
          <cell r="B110">
            <v>95</v>
          </cell>
          <cell r="C110" t="str">
            <v>Kayu Papan Kamper Banjar</v>
          </cell>
          <cell r="D110" t="str">
            <v>m³</v>
          </cell>
          <cell r="E110">
            <v>1850000</v>
          </cell>
        </row>
        <row r="111">
          <cell r="A111" t="str">
            <v>BF11</v>
          </cell>
          <cell r="B111">
            <v>96</v>
          </cell>
          <cell r="C111" t="str">
            <v>Kayu Balok Kamper Samarinda</v>
          </cell>
          <cell r="D111" t="str">
            <v>m³</v>
          </cell>
          <cell r="E111">
            <v>3400000</v>
          </cell>
        </row>
        <row r="112">
          <cell r="A112" t="str">
            <v>BF12</v>
          </cell>
          <cell r="B112">
            <v>97</v>
          </cell>
          <cell r="C112" t="str">
            <v>Kayu Papan Kamper Samarinda</v>
          </cell>
          <cell r="D112" t="str">
            <v>m³</v>
          </cell>
          <cell r="E112">
            <v>3500000</v>
          </cell>
        </row>
        <row r="113">
          <cell r="A113" t="str">
            <v>BF13</v>
          </cell>
          <cell r="B113">
            <v>98</v>
          </cell>
          <cell r="C113" t="str">
            <v>Kayu Balok Rasamala</v>
          </cell>
          <cell r="D113" t="str">
            <v>m³</v>
          </cell>
          <cell r="E113">
            <v>950000</v>
          </cell>
        </row>
        <row r="114">
          <cell r="A114" t="str">
            <v>BF14</v>
          </cell>
          <cell r="B114">
            <v>99</v>
          </cell>
          <cell r="C114" t="str">
            <v xml:space="preserve">Kayu Jati Jatim Tua dia. 40 cm </v>
          </cell>
          <cell r="D114" t="str">
            <v>m³</v>
          </cell>
          <cell r="E114">
            <v>8800000</v>
          </cell>
        </row>
        <row r="115">
          <cell r="A115" t="str">
            <v>BF15</v>
          </cell>
          <cell r="B115">
            <v>100</v>
          </cell>
          <cell r="C115" t="str">
            <v>Kayu Jati Jateng Tua dia. 40 cm</v>
          </cell>
          <cell r="D115" t="str">
            <v>m³</v>
          </cell>
          <cell r="E115">
            <v>8800000</v>
          </cell>
        </row>
        <row r="116">
          <cell r="A116" t="str">
            <v>BF16</v>
          </cell>
          <cell r="B116">
            <v>101</v>
          </cell>
          <cell r="C116" t="str">
            <v>Kayu Jati Jabar Tua  dia. 40 cm</v>
          </cell>
          <cell r="D116" t="str">
            <v>m³</v>
          </cell>
          <cell r="E116">
            <v>4250000</v>
          </cell>
        </row>
        <row r="117">
          <cell r="A117" t="str">
            <v>BF17</v>
          </cell>
          <cell r="B117">
            <v>102</v>
          </cell>
          <cell r="C117" t="str">
            <v xml:space="preserve">Kayu Jati Jabar dia. 40 cm kebawah </v>
          </cell>
          <cell r="D117" t="str">
            <v>m³</v>
          </cell>
          <cell r="E117">
            <v>3600000</v>
          </cell>
        </row>
        <row r="118">
          <cell r="A118" t="str">
            <v>BF18</v>
          </cell>
          <cell r="B118">
            <v>103</v>
          </cell>
          <cell r="C118" t="str">
            <v xml:space="preserve">Kayu Hutan Kelas I ( Segeng, Mahoni, Laban ) </v>
          </cell>
          <cell r="D118" t="str">
            <v>m³</v>
          </cell>
          <cell r="E118">
            <v>1045000</v>
          </cell>
        </row>
        <row r="119">
          <cell r="A119" t="str">
            <v>BF19</v>
          </cell>
          <cell r="B119">
            <v>104</v>
          </cell>
          <cell r="C119" t="str">
            <v>Kayu Albasia</v>
          </cell>
          <cell r="D119" t="str">
            <v>m³</v>
          </cell>
          <cell r="E119">
            <v>400000</v>
          </cell>
        </row>
        <row r="120">
          <cell r="A120" t="str">
            <v>BF20</v>
          </cell>
          <cell r="B120">
            <v>105</v>
          </cell>
          <cell r="C120" t="str">
            <v>Dolken 5 s/d 7</v>
          </cell>
          <cell r="D120" t="str">
            <v>bt</v>
          </cell>
          <cell r="E120">
            <v>7500</v>
          </cell>
        </row>
        <row r="121">
          <cell r="A121" t="str">
            <v>BF21</v>
          </cell>
          <cell r="B121">
            <v>106</v>
          </cell>
          <cell r="C121" t="str">
            <v>Dolken 7 s/d 10</v>
          </cell>
          <cell r="D121" t="str">
            <v>bt</v>
          </cell>
          <cell r="E121">
            <v>12500</v>
          </cell>
        </row>
        <row r="122">
          <cell r="A122" t="str">
            <v>BF22</v>
          </cell>
          <cell r="B122">
            <v>107</v>
          </cell>
          <cell r="C122" t="str">
            <v>List profil kamper 1 cm</v>
          </cell>
          <cell r="D122" t="str">
            <v>m1</v>
          </cell>
          <cell r="E122">
            <v>1350</v>
          </cell>
        </row>
        <row r="123">
          <cell r="A123" t="str">
            <v>BF23</v>
          </cell>
          <cell r="B123">
            <v>108</v>
          </cell>
          <cell r="C123" t="str">
            <v>List profil kamper 2 cm</v>
          </cell>
          <cell r="D123" t="str">
            <v>m1</v>
          </cell>
          <cell r="E123">
            <v>1950</v>
          </cell>
        </row>
        <row r="124">
          <cell r="A124" t="str">
            <v>BF24</v>
          </cell>
          <cell r="B124">
            <v>109</v>
          </cell>
          <cell r="C124" t="str">
            <v>List profil kamper 4 cm</v>
          </cell>
          <cell r="D124" t="str">
            <v>m1</v>
          </cell>
          <cell r="E124">
            <v>4500</v>
          </cell>
        </row>
        <row r="125">
          <cell r="A125" t="str">
            <v>BF25</v>
          </cell>
          <cell r="B125">
            <v>110</v>
          </cell>
          <cell r="C125" t="str">
            <v>List profil kamper 5 cm</v>
          </cell>
          <cell r="D125" t="str">
            <v>m1</v>
          </cell>
          <cell r="E125">
            <v>7150</v>
          </cell>
        </row>
        <row r="126">
          <cell r="A126" t="str">
            <v>BF26</v>
          </cell>
          <cell r="B126">
            <v>111</v>
          </cell>
          <cell r="C126" t="str">
            <v>List profil kamper 10 cm</v>
          </cell>
          <cell r="D126" t="str">
            <v>m1</v>
          </cell>
          <cell r="E126">
            <v>13750</v>
          </cell>
        </row>
        <row r="127">
          <cell r="A127" t="str">
            <v>BF27</v>
          </cell>
          <cell r="B127">
            <v>112</v>
          </cell>
          <cell r="C127" t="str">
            <v>Pegangan Tangga profil Jati</v>
          </cell>
          <cell r="D127" t="str">
            <v>m1</v>
          </cell>
          <cell r="E127">
            <v>65000</v>
          </cell>
        </row>
        <row r="128">
          <cell r="A128" t="str">
            <v>BF28</v>
          </cell>
          <cell r="B128">
            <v>113</v>
          </cell>
          <cell r="C128" t="str">
            <v>Pegangan Tangga profil Kamper</v>
          </cell>
          <cell r="D128" t="str">
            <v>m1</v>
          </cell>
          <cell r="E128">
            <v>22500</v>
          </cell>
        </row>
        <row r="129">
          <cell r="A129" t="str">
            <v>BF29</v>
          </cell>
          <cell r="B129">
            <v>114</v>
          </cell>
          <cell r="C129" t="str">
            <v>Kayu Reng 2/3 Borneo Super</v>
          </cell>
          <cell r="D129" t="str">
            <v>m1</v>
          </cell>
          <cell r="E129">
            <v>850</v>
          </cell>
        </row>
        <row r="130">
          <cell r="A130" t="str">
            <v>BF30</v>
          </cell>
          <cell r="B130">
            <v>115</v>
          </cell>
          <cell r="C130" t="str">
            <v>Kayu Reng 2/3 Kamper Banjar</v>
          </cell>
          <cell r="D130" t="str">
            <v>m1</v>
          </cell>
          <cell r="E130">
            <v>1400</v>
          </cell>
        </row>
        <row r="131">
          <cell r="A131" t="str">
            <v>BF31</v>
          </cell>
          <cell r="B131">
            <v>116</v>
          </cell>
          <cell r="C131" t="str">
            <v>Kayu Reng 3/4 Kamper Banjar</v>
          </cell>
          <cell r="D131" t="str">
            <v>m1</v>
          </cell>
          <cell r="E131">
            <v>1800</v>
          </cell>
        </row>
        <row r="133">
          <cell r="C133" t="str">
            <v>D. BAHAN PENUTUP RANGKA PLAFOND</v>
          </cell>
        </row>
        <row r="134">
          <cell r="A134" t="str">
            <v>BH01</v>
          </cell>
          <cell r="B134">
            <v>117</v>
          </cell>
          <cell r="C134" t="str">
            <v>Bahan plafond Enternit 4 mm</v>
          </cell>
          <cell r="D134" t="str">
            <v>m²</v>
          </cell>
          <cell r="E134">
            <v>8500</v>
          </cell>
        </row>
        <row r="135">
          <cell r="A135" t="str">
            <v>BH02</v>
          </cell>
          <cell r="B135">
            <v>118</v>
          </cell>
          <cell r="C135" t="str">
            <v>Bahan plafond hardpleks 5 mm 120 x 240</v>
          </cell>
          <cell r="D135" t="str">
            <v>lbr</v>
          </cell>
          <cell r="E135">
            <v>35000</v>
          </cell>
        </row>
        <row r="136">
          <cell r="A136" t="str">
            <v>BH03</v>
          </cell>
          <cell r="B136">
            <v>119</v>
          </cell>
          <cell r="C136" t="str">
            <v>Bahan plafond Asbes Semen 5 mm</v>
          </cell>
          <cell r="D136" t="str">
            <v>m²</v>
          </cell>
          <cell r="E136">
            <v>10500</v>
          </cell>
        </row>
        <row r="137">
          <cell r="A137" t="str">
            <v>BH04</v>
          </cell>
          <cell r="B137">
            <v>120</v>
          </cell>
          <cell r="C137" t="str">
            <v>Gypsum 120 x 240  t = 9 mm ex DN</v>
          </cell>
          <cell r="D137" t="str">
            <v>lbr</v>
          </cell>
          <cell r="E137">
            <v>39000</v>
          </cell>
        </row>
        <row r="138">
          <cell r="A138" t="str">
            <v>BH05</v>
          </cell>
          <cell r="B138">
            <v>121</v>
          </cell>
          <cell r="C138" t="str">
            <v>Gypsum 120 x 240  t = 9 mm ex Luar</v>
          </cell>
          <cell r="D138" t="str">
            <v>lbr</v>
          </cell>
          <cell r="E138">
            <v>44500</v>
          </cell>
        </row>
        <row r="139">
          <cell r="A139" t="str">
            <v>BH06</v>
          </cell>
          <cell r="B139">
            <v>122</v>
          </cell>
          <cell r="C139" t="str">
            <v xml:space="preserve">Acustik Amstrong 60 x 120 </v>
          </cell>
          <cell r="D139" t="str">
            <v>lbr</v>
          </cell>
          <cell r="E139">
            <v>69000</v>
          </cell>
        </row>
        <row r="141">
          <cell r="C141" t="str">
            <v>E. BAHAN KAYU LAPIS</v>
          </cell>
        </row>
        <row r="142">
          <cell r="A142" t="str">
            <v>BJ01</v>
          </cell>
          <cell r="B142">
            <v>123</v>
          </cell>
          <cell r="C142" t="str">
            <v>Triplek 3 mm 120 x 240</v>
          </cell>
          <cell r="D142" t="str">
            <v>lbr</v>
          </cell>
          <cell r="E142">
            <v>28000</v>
          </cell>
        </row>
        <row r="143">
          <cell r="A143" t="str">
            <v>BJ02</v>
          </cell>
          <cell r="B143">
            <v>124</v>
          </cell>
          <cell r="C143" t="str">
            <v>Triplek 4 mm 120 x 240</v>
          </cell>
          <cell r="D143" t="str">
            <v>lbr</v>
          </cell>
          <cell r="E143">
            <v>32000</v>
          </cell>
        </row>
        <row r="144">
          <cell r="A144" t="str">
            <v>BJ03</v>
          </cell>
          <cell r="B144">
            <v>125</v>
          </cell>
          <cell r="C144" t="str">
            <v>Triplek 4 mm Ukuran Pintu</v>
          </cell>
          <cell r="D144" t="str">
            <v>lbr</v>
          </cell>
          <cell r="E144">
            <v>22500</v>
          </cell>
        </row>
        <row r="145">
          <cell r="A145" t="str">
            <v>BJ04</v>
          </cell>
          <cell r="B145">
            <v>126</v>
          </cell>
          <cell r="C145" t="str">
            <v>Triplek 6 mm 120 x 240</v>
          </cell>
          <cell r="D145" t="str">
            <v>lbr</v>
          </cell>
          <cell r="E145">
            <v>60400</v>
          </cell>
        </row>
        <row r="146">
          <cell r="A146" t="str">
            <v>BJ05</v>
          </cell>
          <cell r="B146">
            <v>127</v>
          </cell>
          <cell r="C146" t="str">
            <v>Triplek 9 mm 120 x 240</v>
          </cell>
          <cell r="D146" t="str">
            <v>lbr</v>
          </cell>
          <cell r="E146">
            <v>80000</v>
          </cell>
        </row>
        <row r="147">
          <cell r="A147" t="str">
            <v>BJ06</v>
          </cell>
          <cell r="B147">
            <v>128</v>
          </cell>
          <cell r="C147" t="str">
            <v>Jabar Wood 4 mm</v>
          </cell>
          <cell r="D147" t="str">
            <v>lbr</v>
          </cell>
          <cell r="E147">
            <v>49500</v>
          </cell>
        </row>
        <row r="148">
          <cell r="A148" t="str">
            <v>BJ07</v>
          </cell>
          <cell r="B148">
            <v>129</v>
          </cell>
          <cell r="C148" t="str">
            <v>Bilik Bambu ( tanpa kulit )</v>
          </cell>
          <cell r="D148" t="str">
            <v>m²</v>
          </cell>
          <cell r="E148">
            <v>5500</v>
          </cell>
        </row>
        <row r="149">
          <cell r="A149" t="str">
            <v>BJ08</v>
          </cell>
          <cell r="B149">
            <v>130</v>
          </cell>
          <cell r="C149" t="str">
            <v>Bilik Bambu ( dengan kulit )</v>
          </cell>
          <cell r="D149" t="str">
            <v>m²</v>
          </cell>
          <cell r="E149">
            <v>8000</v>
          </cell>
        </row>
        <row r="150">
          <cell r="A150" t="str">
            <v>BJ09</v>
          </cell>
          <cell r="B150">
            <v>131</v>
          </cell>
          <cell r="C150" t="str">
            <v>Bilik Bambu Hitam Variasi</v>
          </cell>
          <cell r="D150" t="str">
            <v>m²</v>
          </cell>
          <cell r="E150">
            <v>11000</v>
          </cell>
        </row>
        <row r="151">
          <cell r="A151" t="str">
            <v>BJ10</v>
          </cell>
          <cell r="B151">
            <v>132</v>
          </cell>
          <cell r="C151" t="str">
            <v>Wall Paper ( kls menengah )</v>
          </cell>
          <cell r="D151" t="str">
            <v>m²</v>
          </cell>
          <cell r="E151">
            <v>27000</v>
          </cell>
        </row>
        <row r="152">
          <cell r="A152" t="str">
            <v>BJ11</v>
          </cell>
          <cell r="B152">
            <v>133</v>
          </cell>
          <cell r="C152" t="str">
            <v>Multiplek 9 mm 120 x 240</v>
          </cell>
          <cell r="D152" t="str">
            <v>lbr</v>
          </cell>
          <cell r="E152">
            <v>75000</v>
          </cell>
        </row>
        <row r="153">
          <cell r="A153" t="str">
            <v>BJ12</v>
          </cell>
          <cell r="B153">
            <v>134</v>
          </cell>
          <cell r="C153" t="str">
            <v>Multiplek 12 mm 120 x 240</v>
          </cell>
          <cell r="D153" t="str">
            <v>lbr</v>
          </cell>
          <cell r="E153">
            <v>110000</v>
          </cell>
        </row>
        <row r="154">
          <cell r="A154" t="str">
            <v>BJ13</v>
          </cell>
          <cell r="B154">
            <v>135</v>
          </cell>
          <cell r="C154" t="str">
            <v>Multiplek 18 mm 120 x 240</v>
          </cell>
          <cell r="D154" t="str">
            <v>lbr</v>
          </cell>
          <cell r="E154">
            <v>125000</v>
          </cell>
        </row>
        <row r="155">
          <cell r="A155" t="str">
            <v>BJ14</v>
          </cell>
          <cell r="B155">
            <v>136</v>
          </cell>
          <cell r="C155" t="str">
            <v>Play Wood 18 mm 120 x 240</v>
          </cell>
          <cell r="D155" t="str">
            <v>lbr</v>
          </cell>
          <cell r="E155">
            <v>166500</v>
          </cell>
        </row>
        <row r="156">
          <cell r="A156" t="str">
            <v>BJ15</v>
          </cell>
          <cell r="B156">
            <v>137</v>
          </cell>
          <cell r="C156" t="str">
            <v>Teak Wood 3 mm 120 x 240</v>
          </cell>
          <cell r="D156" t="str">
            <v>lbr</v>
          </cell>
          <cell r="E156">
            <v>62500</v>
          </cell>
        </row>
        <row r="157">
          <cell r="A157" t="str">
            <v>BJ16</v>
          </cell>
          <cell r="B157">
            <v>138</v>
          </cell>
          <cell r="C157" t="str">
            <v>Teak Wood 4 mm 120 x 240</v>
          </cell>
          <cell r="D157" t="str">
            <v>lbr</v>
          </cell>
          <cell r="E157">
            <v>68000</v>
          </cell>
        </row>
        <row r="158">
          <cell r="A158" t="str">
            <v>BJ17</v>
          </cell>
          <cell r="B158">
            <v>139</v>
          </cell>
          <cell r="C158" t="str">
            <v xml:space="preserve">Teak Wood 3 mm 120 x 240 Ukuran Pintu </v>
          </cell>
          <cell r="D158" t="str">
            <v>lbr</v>
          </cell>
          <cell r="E158">
            <v>42500</v>
          </cell>
        </row>
        <row r="159">
          <cell r="A159" t="str">
            <v>BJ18</v>
          </cell>
          <cell r="B159">
            <v>140</v>
          </cell>
          <cell r="C159" t="str">
            <v>Teak Wood ukuran Pintu 4 mm</v>
          </cell>
          <cell r="D159" t="str">
            <v>lbr</v>
          </cell>
          <cell r="E159">
            <v>62000</v>
          </cell>
        </row>
        <row r="160">
          <cell r="A160" t="str">
            <v>BJ19</v>
          </cell>
          <cell r="B160">
            <v>141</v>
          </cell>
          <cell r="C160" t="str">
            <v>Tacon ( tahan bakar )</v>
          </cell>
          <cell r="D160" t="str">
            <v>m²</v>
          </cell>
          <cell r="E160">
            <v>65500</v>
          </cell>
        </row>
        <row r="161">
          <cell r="A161" t="str">
            <v>BJ20</v>
          </cell>
          <cell r="B161">
            <v>142</v>
          </cell>
          <cell r="C161" t="str">
            <v>Supercon</v>
          </cell>
          <cell r="D161" t="str">
            <v>m²</v>
          </cell>
          <cell r="E161">
            <v>35000</v>
          </cell>
        </row>
        <row r="162">
          <cell r="A162" t="str">
            <v>BJ21</v>
          </cell>
          <cell r="B162">
            <v>143</v>
          </cell>
          <cell r="C162" t="str">
            <v xml:space="preserve">Melamin 4 mm 120 x 240 </v>
          </cell>
          <cell r="D162" t="str">
            <v>lbr</v>
          </cell>
          <cell r="E162">
            <v>40000</v>
          </cell>
        </row>
        <row r="163">
          <cell r="A163" t="str">
            <v>BJ22</v>
          </cell>
          <cell r="B163">
            <v>144</v>
          </cell>
          <cell r="C163" t="str">
            <v>Melamin TOK 4 mm</v>
          </cell>
          <cell r="D163" t="str">
            <v>lbr</v>
          </cell>
          <cell r="E163">
            <v>69500</v>
          </cell>
        </row>
        <row r="164">
          <cell r="A164" t="str">
            <v>BJ23</v>
          </cell>
          <cell r="B164">
            <v>145</v>
          </cell>
          <cell r="C164" t="str">
            <v xml:space="preserve">Formika 120 x 240 </v>
          </cell>
          <cell r="D164" t="str">
            <v>lbr</v>
          </cell>
          <cell r="E164">
            <v>90000</v>
          </cell>
        </row>
        <row r="165">
          <cell r="A165" t="str">
            <v>BJ24</v>
          </cell>
          <cell r="B165">
            <v>146</v>
          </cell>
          <cell r="C165" t="str">
            <v>Formika Ukuran Pintu</v>
          </cell>
          <cell r="D165" t="str">
            <v>lbr</v>
          </cell>
          <cell r="E165">
            <v>64500</v>
          </cell>
        </row>
        <row r="167">
          <cell r="C167" t="str">
            <v>F. BAHAN LANTAI DAN PELAPIS DINDING</v>
          </cell>
        </row>
        <row r="168">
          <cell r="A168" t="str">
            <v>BL01</v>
          </cell>
          <cell r="B168">
            <v>147</v>
          </cell>
          <cell r="C168" t="str">
            <v>Tegel PC 20 x 20</v>
          </cell>
          <cell r="D168" t="str">
            <v>bh</v>
          </cell>
          <cell r="E168">
            <v>800</v>
          </cell>
        </row>
        <row r="169">
          <cell r="A169" t="str">
            <v>BL02</v>
          </cell>
          <cell r="B169">
            <v>148</v>
          </cell>
          <cell r="C169" t="str">
            <v>Plin Tegel PC 10 x 20</v>
          </cell>
          <cell r="D169" t="str">
            <v>bh</v>
          </cell>
          <cell r="E169">
            <v>725</v>
          </cell>
        </row>
        <row r="170">
          <cell r="A170" t="str">
            <v>BL03</v>
          </cell>
          <cell r="B170">
            <v>149</v>
          </cell>
          <cell r="C170" t="str">
            <v>Tegel PC 30 x 30</v>
          </cell>
          <cell r="D170" t="str">
            <v>bh</v>
          </cell>
          <cell r="E170">
            <v>1100</v>
          </cell>
        </row>
        <row r="171">
          <cell r="A171" t="str">
            <v>BL04</v>
          </cell>
          <cell r="B171">
            <v>150</v>
          </cell>
          <cell r="C171" t="str">
            <v>Plin Tegel PC 15 x 30</v>
          </cell>
          <cell r="D171" t="str">
            <v>bh</v>
          </cell>
          <cell r="E171">
            <v>850</v>
          </cell>
        </row>
        <row r="172">
          <cell r="A172" t="str">
            <v>BL05</v>
          </cell>
          <cell r="B172">
            <v>151</v>
          </cell>
          <cell r="C172" t="str">
            <v>Tegel Warna 20 x 20</v>
          </cell>
          <cell r="D172" t="str">
            <v>bh</v>
          </cell>
          <cell r="E172">
            <v>1000</v>
          </cell>
        </row>
        <row r="173">
          <cell r="A173" t="str">
            <v>BL06</v>
          </cell>
          <cell r="B173">
            <v>152</v>
          </cell>
          <cell r="C173" t="str">
            <v>Plin Tegel Warna 10 x 20</v>
          </cell>
          <cell r="D173" t="str">
            <v>bh</v>
          </cell>
          <cell r="E173">
            <v>850</v>
          </cell>
        </row>
        <row r="174">
          <cell r="A174" t="str">
            <v>BL07</v>
          </cell>
          <cell r="B174">
            <v>153</v>
          </cell>
          <cell r="C174" t="str">
            <v>Tegel Warna 30 x 30</v>
          </cell>
          <cell r="D174" t="str">
            <v>bh</v>
          </cell>
          <cell r="E174">
            <v>1450</v>
          </cell>
        </row>
        <row r="175">
          <cell r="A175" t="str">
            <v>BL08</v>
          </cell>
          <cell r="B175">
            <v>154</v>
          </cell>
          <cell r="C175" t="str">
            <v>Plin Tegel Warna 15 x 30</v>
          </cell>
          <cell r="D175" t="str">
            <v>bh</v>
          </cell>
          <cell r="E175">
            <v>1250</v>
          </cell>
        </row>
        <row r="176">
          <cell r="A176" t="str">
            <v>BL09</v>
          </cell>
          <cell r="B176">
            <v>155</v>
          </cell>
          <cell r="C176" t="str">
            <v>Tegel Wafel PC 20 x 20</v>
          </cell>
          <cell r="D176" t="str">
            <v>bh</v>
          </cell>
          <cell r="E176">
            <v>850</v>
          </cell>
        </row>
        <row r="177">
          <cell r="A177" t="str">
            <v>BL10</v>
          </cell>
          <cell r="B177">
            <v>156</v>
          </cell>
          <cell r="C177" t="str">
            <v>Tegel Wafel Warna 20 x 20</v>
          </cell>
          <cell r="D177" t="str">
            <v>bh</v>
          </cell>
          <cell r="E177">
            <v>1150</v>
          </cell>
        </row>
        <row r="178">
          <cell r="A178" t="str">
            <v>BL11</v>
          </cell>
          <cell r="B178">
            <v>157</v>
          </cell>
          <cell r="C178" t="str">
            <v>Tegel Badak PC 30 x 30</v>
          </cell>
          <cell r="D178" t="str">
            <v>bh</v>
          </cell>
          <cell r="E178">
            <v>1150</v>
          </cell>
        </row>
        <row r="179">
          <cell r="A179" t="str">
            <v>BL12</v>
          </cell>
          <cell r="B179">
            <v>158</v>
          </cell>
          <cell r="C179" t="str">
            <v>Poslin 11 x 11 Warna Standar DN</v>
          </cell>
          <cell r="D179" t="str">
            <v>m²</v>
          </cell>
          <cell r="E179">
            <v>25500</v>
          </cell>
        </row>
        <row r="180">
          <cell r="A180" t="str">
            <v>BL13</v>
          </cell>
          <cell r="B180">
            <v>159</v>
          </cell>
          <cell r="C180" t="str">
            <v>Poslin 11 x 11 Warna Khusus DN</v>
          </cell>
          <cell r="D180" t="str">
            <v>m²</v>
          </cell>
          <cell r="E180">
            <v>29500</v>
          </cell>
        </row>
        <row r="181">
          <cell r="A181" t="str">
            <v>BL14</v>
          </cell>
          <cell r="B181">
            <v>160</v>
          </cell>
          <cell r="C181" t="str">
            <v>Keramik 10 x 20 dan 20 x 20 KW I DN Putih  / Polos</v>
          </cell>
          <cell r="D181" t="str">
            <v>m²</v>
          </cell>
          <cell r="E181">
            <v>27000</v>
          </cell>
        </row>
        <row r="182">
          <cell r="A182" t="str">
            <v>BL15</v>
          </cell>
          <cell r="B182">
            <v>161</v>
          </cell>
          <cell r="C182" t="str">
            <v>Keramik 10 x 20 KW I DN Corak / Warna / Anti Slip</v>
          </cell>
          <cell r="D182" t="str">
            <v>m²</v>
          </cell>
          <cell r="E182">
            <v>28000</v>
          </cell>
        </row>
        <row r="183">
          <cell r="A183" t="str">
            <v>BL16</v>
          </cell>
          <cell r="B183">
            <v>162</v>
          </cell>
          <cell r="C183" t="str">
            <v>Keramik 20 x 20 (KM) KW I DN Corak / Warna / Anti Slip</v>
          </cell>
          <cell r="D183" t="str">
            <v>m²</v>
          </cell>
          <cell r="E183">
            <v>31500</v>
          </cell>
        </row>
        <row r="184">
          <cell r="A184" t="str">
            <v>BL17</v>
          </cell>
          <cell r="B184">
            <v>163</v>
          </cell>
          <cell r="C184" t="str">
            <v xml:space="preserve">Keramik 20 x 20 (KM) KWI DN Putih Polos </v>
          </cell>
          <cell r="D184" t="str">
            <v>m²</v>
          </cell>
          <cell r="E184">
            <v>27500</v>
          </cell>
        </row>
        <row r="185">
          <cell r="A185" t="str">
            <v>BL18</v>
          </cell>
          <cell r="B185">
            <v>164</v>
          </cell>
          <cell r="C185" t="str">
            <v xml:space="preserve">Keramik 20 x 25 Dinding KM KWI DN Corak </v>
          </cell>
          <cell r="D185" t="str">
            <v>m²</v>
          </cell>
          <cell r="E185">
            <v>33500</v>
          </cell>
        </row>
        <row r="186">
          <cell r="A186" t="str">
            <v>BL19</v>
          </cell>
          <cell r="B186">
            <v>165</v>
          </cell>
          <cell r="C186" t="str">
            <v>Keramik 30 x 30 KW I DN putih polos</v>
          </cell>
          <cell r="D186" t="str">
            <v>m²</v>
          </cell>
          <cell r="E186">
            <v>24000</v>
          </cell>
        </row>
        <row r="187">
          <cell r="A187" t="str">
            <v>BL20</v>
          </cell>
          <cell r="B187">
            <v>166</v>
          </cell>
          <cell r="C187" t="str">
            <v>Keramik 30 x 30 KW I DN Warna/Corak ( ANTI SLIP )</v>
          </cell>
          <cell r="D187" t="str">
            <v>m²</v>
          </cell>
          <cell r="E187">
            <v>35000</v>
          </cell>
        </row>
        <row r="188">
          <cell r="A188" t="str">
            <v>BL21</v>
          </cell>
          <cell r="B188">
            <v>167</v>
          </cell>
          <cell r="C188" t="str">
            <v>Vinyl Lantai standar</v>
          </cell>
          <cell r="D188" t="str">
            <v>m²</v>
          </cell>
          <cell r="E188">
            <v>15500</v>
          </cell>
        </row>
        <row r="189">
          <cell r="A189" t="str">
            <v>BL22</v>
          </cell>
          <cell r="B189">
            <v>168</v>
          </cell>
          <cell r="C189" t="str">
            <v>Karpet Kelas Baik LN</v>
          </cell>
          <cell r="D189" t="str">
            <v>m²</v>
          </cell>
          <cell r="E189">
            <v>445700</v>
          </cell>
        </row>
        <row r="190">
          <cell r="A190" t="str">
            <v>BL23</v>
          </cell>
          <cell r="B190">
            <v>169</v>
          </cell>
          <cell r="C190" t="str">
            <v>Karpet Kelas Sedang LN</v>
          </cell>
          <cell r="D190" t="str">
            <v>m²</v>
          </cell>
          <cell r="E190">
            <v>174000</v>
          </cell>
        </row>
        <row r="191">
          <cell r="A191" t="str">
            <v>BL24</v>
          </cell>
          <cell r="B191">
            <v>170</v>
          </cell>
          <cell r="C191" t="str">
            <v>Stairnosing keramik 10/20</v>
          </cell>
          <cell r="D191" t="str">
            <v>bh</v>
          </cell>
          <cell r="E191">
            <v>6000</v>
          </cell>
        </row>
        <row r="192">
          <cell r="A192" t="str">
            <v>BL25</v>
          </cell>
          <cell r="B192">
            <v>171</v>
          </cell>
          <cell r="C192" t="str">
            <v>Stairnosing fiber</v>
          </cell>
          <cell r="D192" t="str">
            <v>m'</v>
          </cell>
          <cell r="E192">
            <v>10750</v>
          </cell>
        </row>
        <row r="193">
          <cell r="A193" t="str">
            <v>BL26</v>
          </cell>
          <cell r="B193">
            <v>172</v>
          </cell>
          <cell r="C193" t="str">
            <v>Taraso Kerang 30 x 30</v>
          </cell>
          <cell r="D193" t="str">
            <v>m²</v>
          </cell>
          <cell r="E193">
            <v>16000</v>
          </cell>
        </row>
        <row r="194">
          <cell r="A194" t="str">
            <v>BL27</v>
          </cell>
          <cell r="B194">
            <v>173</v>
          </cell>
          <cell r="C194" t="str">
            <v>Plin Taraso 10 x 30</v>
          </cell>
          <cell r="D194" t="str">
            <v>bh</v>
          </cell>
          <cell r="E194">
            <v>3700</v>
          </cell>
        </row>
        <row r="195">
          <cell r="A195" t="str">
            <v>BL28</v>
          </cell>
          <cell r="B195">
            <v>174</v>
          </cell>
          <cell r="C195" t="str">
            <v xml:space="preserve">Granit Alam LN Ukuran Besar </v>
          </cell>
          <cell r="D195" t="str">
            <v>m²</v>
          </cell>
          <cell r="E195">
            <v>1170000</v>
          </cell>
        </row>
        <row r="196">
          <cell r="A196" t="str">
            <v>BL29</v>
          </cell>
          <cell r="B196">
            <v>175</v>
          </cell>
          <cell r="C196" t="str">
            <v xml:space="preserve">Granit Alam LN Ukuran Kecil </v>
          </cell>
          <cell r="D196" t="str">
            <v>m²</v>
          </cell>
          <cell r="E196">
            <v>900000</v>
          </cell>
        </row>
        <row r="197">
          <cell r="A197" t="str">
            <v>BL30</v>
          </cell>
          <cell r="B197">
            <v>176</v>
          </cell>
          <cell r="C197" t="str">
            <v xml:space="preserve">Granit Alam DN Ukuran Besar </v>
          </cell>
          <cell r="D197" t="str">
            <v>m²</v>
          </cell>
          <cell r="E197">
            <v>790000</v>
          </cell>
        </row>
        <row r="198">
          <cell r="A198" t="str">
            <v>BL31</v>
          </cell>
          <cell r="B198">
            <v>177</v>
          </cell>
          <cell r="C198" t="str">
            <v>Granit Alam DN Ukuran Kecil</v>
          </cell>
          <cell r="D198" t="str">
            <v>m²</v>
          </cell>
          <cell r="E198">
            <v>731000</v>
          </cell>
        </row>
        <row r="199">
          <cell r="A199" t="str">
            <v>BL32</v>
          </cell>
          <cell r="B199">
            <v>178</v>
          </cell>
          <cell r="C199" t="str">
            <v>Granito Tile Essenza Ukuran 40 x 40 Polis</v>
          </cell>
          <cell r="D199" t="str">
            <v>m²</v>
          </cell>
          <cell r="E199">
            <v>132500</v>
          </cell>
        </row>
        <row r="200">
          <cell r="A200" t="str">
            <v>BL33</v>
          </cell>
          <cell r="B200">
            <v>179</v>
          </cell>
          <cell r="C200" t="str">
            <v>Granito Tile Essenza Ukuran 40 x 40 Unpolis</v>
          </cell>
          <cell r="D200" t="str">
            <v>m²</v>
          </cell>
          <cell r="E200">
            <v>90000</v>
          </cell>
        </row>
        <row r="201">
          <cell r="A201" t="str">
            <v>BL34</v>
          </cell>
          <cell r="B201">
            <v>180</v>
          </cell>
          <cell r="C201" t="str">
            <v xml:space="preserve">Marmer Alam  Lampung Ukuran Besar </v>
          </cell>
          <cell r="D201" t="str">
            <v>m²</v>
          </cell>
          <cell r="E201">
            <v>350000</v>
          </cell>
        </row>
        <row r="202">
          <cell r="A202" t="str">
            <v>BL35</v>
          </cell>
          <cell r="B202">
            <v>181</v>
          </cell>
          <cell r="C202" t="str">
            <v>Marmer Alam  Lampung Ukuran Kecil</v>
          </cell>
          <cell r="D202" t="str">
            <v>m²</v>
          </cell>
          <cell r="E202">
            <v>207000</v>
          </cell>
        </row>
        <row r="203">
          <cell r="A203" t="str">
            <v>BL36</v>
          </cell>
          <cell r="B203">
            <v>182</v>
          </cell>
          <cell r="C203" t="str">
            <v xml:space="preserve">Marmer Alam Citatah Ukuran Besar </v>
          </cell>
          <cell r="D203" t="str">
            <v>m²</v>
          </cell>
          <cell r="E203">
            <v>200000</v>
          </cell>
        </row>
        <row r="204">
          <cell r="A204" t="str">
            <v>BL37</v>
          </cell>
          <cell r="B204">
            <v>183</v>
          </cell>
          <cell r="C204" t="str">
            <v>Marmer Alam Citatah Ukuran Kecil</v>
          </cell>
          <cell r="D204" t="str">
            <v>m²</v>
          </cell>
          <cell r="E204">
            <v>100000</v>
          </cell>
        </row>
        <row r="205">
          <cell r="A205" t="str">
            <v>BL38</v>
          </cell>
          <cell r="B205">
            <v>184</v>
          </cell>
          <cell r="C205" t="str">
            <v>Marmer Sintetis</v>
          </cell>
          <cell r="D205" t="str">
            <v>m²</v>
          </cell>
          <cell r="E205">
            <v>75000</v>
          </cell>
        </row>
        <row r="206">
          <cell r="A206" t="str">
            <v>BL39</v>
          </cell>
          <cell r="B206">
            <v>185</v>
          </cell>
          <cell r="C206" t="str">
            <v>Granito Tile Essenza 60 x 60  Polis</v>
          </cell>
          <cell r="D206" t="str">
            <v>m²</v>
          </cell>
          <cell r="E206">
            <v>180000</v>
          </cell>
        </row>
        <row r="207">
          <cell r="A207" t="str">
            <v>BL40</v>
          </cell>
          <cell r="B207">
            <v>186</v>
          </cell>
          <cell r="C207" t="str">
            <v>Granito Tile Essenza 60 x 60  Unpolis</v>
          </cell>
          <cell r="D207" t="str">
            <v>m²</v>
          </cell>
          <cell r="E207">
            <v>150000</v>
          </cell>
        </row>
        <row r="208">
          <cell r="A208" t="str">
            <v>BL41</v>
          </cell>
          <cell r="B208">
            <v>187</v>
          </cell>
          <cell r="C208" t="str">
            <v xml:space="preserve">Bata Karawang </v>
          </cell>
          <cell r="D208" t="str">
            <v>bh</v>
          </cell>
          <cell r="E208">
            <v>5000</v>
          </cell>
        </row>
        <row r="209">
          <cell r="A209" t="str">
            <v>BL42</v>
          </cell>
          <cell r="B209">
            <v>188</v>
          </cell>
          <cell r="C209" t="str">
            <v>Campuran untuk Kedap Air (AM)</v>
          </cell>
          <cell r="D209" t="str">
            <v>ltr</v>
          </cell>
          <cell r="E209">
            <v>18000</v>
          </cell>
        </row>
        <row r="211">
          <cell r="C211" t="str">
            <v>G. BAHAN SALURAN AIR KOTOR / BERSIH</v>
          </cell>
        </row>
        <row r="212">
          <cell r="A212" t="str">
            <v>BN01</v>
          </cell>
          <cell r="B212">
            <v>189</v>
          </cell>
          <cell r="C212" t="str">
            <v>Grafel U 20 cm'</v>
          </cell>
          <cell r="D212" t="str">
            <v>m1</v>
          </cell>
          <cell r="E212">
            <v>14500</v>
          </cell>
        </row>
        <row r="213">
          <cell r="A213" t="str">
            <v>BN02</v>
          </cell>
          <cell r="B213">
            <v>190</v>
          </cell>
          <cell r="C213" t="str">
            <v>Grafel U 30 cm'</v>
          </cell>
          <cell r="D213" t="str">
            <v>m1</v>
          </cell>
          <cell r="E213">
            <v>19750</v>
          </cell>
        </row>
        <row r="214">
          <cell r="A214" t="str">
            <v>BN03</v>
          </cell>
          <cell r="B214">
            <v>191</v>
          </cell>
          <cell r="C214" t="str">
            <v>Grafel U 40 cm'</v>
          </cell>
          <cell r="D214" t="str">
            <v>m1</v>
          </cell>
          <cell r="E214">
            <v>24000</v>
          </cell>
        </row>
        <row r="215">
          <cell r="A215" t="str">
            <v>BN04</v>
          </cell>
          <cell r="B215">
            <v>192</v>
          </cell>
          <cell r="C215" t="str">
            <v>Buis Beton Ø 20 cm ( 1 m' )</v>
          </cell>
          <cell r="D215" t="str">
            <v>m1</v>
          </cell>
          <cell r="E215">
            <v>23500</v>
          </cell>
        </row>
        <row r="216">
          <cell r="A216" t="str">
            <v>BN05</v>
          </cell>
          <cell r="B216">
            <v>193</v>
          </cell>
          <cell r="C216" t="str">
            <v>Buis Beton Ø 30 cm ( 1 m' )</v>
          </cell>
          <cell r="D216" t="str">
            <v>m1</v>
          </cell>
          <cell r="E216">
            <v>31500</v>
          </cell>
        </row>
        <row r="217">
          <cell r="A217" t="str">
            <v>BN06</v>
          </cell>
          <cell r="B217">
            <v>194</v>
          </cell>
          <cell r="C217" t="str">
            <v>Buis Beton Ø 40 cm ( 1 m' )</v>
          </cell>
          <cell r="D217" t="str">
            <v>m1</v>
          </cell>
          <cell r="E217">
            <v>42000</v>
          </cell>
        </row>
        <row r="218">
          <cell r="A218" t="str">
            <v>BN07</v>
          </cell>
          <cell r="B218">
            <v>195</v>
          </cell>
          <cell r="C218" t="str">
            <v>Buis Beton Ø 50 cm ( 1 m' )</v>
          </cell>
          <cell r="D218" t="str">
            <v>stk</v>
          </cell>
          <cell r="E218">
            <v>55000</v>
          </cell>
        </row>
        <row r="219">
          <cell r="A219" t="str">
            <v>BN08</v>
          </cell>
          <cell r="B219">
            <v>196</v>
          </cell>
          <cell r="C219" t="str">
            <v>Buis Beton Ø 60 cm ( 1 m' )</v>
          </cell>
          <cell r="D219" t="str">
            <v>stk</v>
          </cell>
          <cell r="E219">
            <v>71000</v>
          </cell>
        </row>
        <row r="220">
          <cell r="A220" t="str">
            <v>BN09</v>
          </cell>
          <cell r="B220">
            <v>197</v>
          </cell>
          <cell r="C220" t="str">
            <v>Buis Beton Ø 100 cm ( 0.50 m )</v>
          </cell>
          <cell r="D220" t="str">
            <v>stk</v>
          </cell>
          <cell r="E220">
            <v>89500</v>
          </cell>
        </row>
        <row r="221">
          <cell r="A221" t="str">
            <v>BN10</v>
          </cell>
          <cell r="B221">
            <v>198</v>
          </cell>
          <cell r="C221" t="str">
            <v>Buis Beton Ø 80 cm ( 0.50 m )</v>
          </cell>
          <cell r="D221" t="str">
            <v>stk</v>
          </cell>
          <cell r="E221">
            <v>72500</v>
          </cell>
        </row>
        <row r="222">
          <cell r="A222" t="str">
            <v>BN11</v>
          </cell>
          <cell r="B222">
            <v>199</v>
          </cell>
          <cell r="C222" t="str">
            <v>Buis Tanah Ø 10 cm ( 0.50 m )</v>
          </cell>
          <cell r="D222" t="str">
            <v>stk</v>
          </cell>
          <cell r="E222">
            <v>4100</v>
          </cell>
        </row>
        <row r="223">
          <cell r="A223" t="str">
            <v>BN12</v>
          </cell>
          <cell r="B223">
            <v>200</v>
          </cell>
          <cell r="C223" t="str">
            <v>Buis Tanah Ø 15 cm ( 0.50 m )</v>
          </cell>
          <cell r="D223" t="str">
            <v>stk</v>
          </cell>
          <cell r="E223">
            <v>5750</v>
          </cell>
        </row>
        <row r="224">
          <cell r="A224" t="str">
            <v>BN13</v>
          </cell>
          <cell r="B224">
            <v>201</v>
          </cell>
          <cell r="C224" t="str">
            <v>Buis Tanah Ø 20 cm ( 0.50 m )</v>
          </cell>
          <cell r="D224" t="str">
            <v>stk</v>
          </cell>
          <cell r="E224">
            <v>6750</v>
          </cell>
        </row>
        <row r="225">
          <cell r="A225" t="str">
            <v>BN14</v>
          </cell>
          <cell r="B225">
            <v>202</v>
          </cell>
          <cell r="C225" t="str">
            <v>Buis Tanah Ø 25 cm ( 0.50 m )</v>
          </cell>
          <cell r="D225" t="str">
            <v>stk</v>
          </cell>
          <cell r="E225">
            <v>9000</v>
          </cell>
        </row>
        <row r="226">
          <cell r="A226" t="str">
            <v>BN15</v>
          </cell>
          <cell r="B226">
            <v>203</v>
          </cell>
          <cell r="C226" t="str">
            <v>Injuk</v>
          </cell>
          <cell r="D226" t="str">
            <v>kg</v>
          </cell>
          <cell r="E226">
            <v>2500</v>
          </cell>
        </row>
        <row r="228">
          <cell r="C228" t="str">
            <v>H. BAHAN LOGAM DAN BAHAN JADINYA</v>
          </cell>
        </row>
        <row r="229">
          <cell r="A229" t="str">
            <v>BP01</v>
          </cell>
          <cell r="B229">
            <v>204</v>
          </cell>
          <cell r="C229" t="str">
            <v>Besi Beton U-24 Rata - Rata</v>
          </cell>
          <cell r="D229" t="str">
            <v>kg</v>
          </cell>
          <cell r="E229">
            <v>3550</v>
          </cell>
        </row>
        <row r="230">
          <cell r="A230" t="str">
            <v>BP02</v>
          </cell>
          <cell r="B230">
            <v>205</v>
          </cell>
          <cell r="C230" t="str">
            <v>Besi Beton U-39 / U-32 Rata - Rata</v>
          </cell>
          <cell r="D230" t="str">
            <v>kg</v>
          </cell>
          <cell r="E230">
            <v>3850</v>
          </cell>
        </row>
        <row r="231">
          <cell r="A231" t="str">
            <v>BP03</v>
          </cell>
          <cell r="B231">
            <v>206</v>
          </cell>
          <cell r="C231" t="str">
            <v>Pagar BRC Lengkap Tiang ( Tanpa Pondasi )</v>
          </cell>
          <cell r="D231" t="str">
            <v>m²</v>
          </cell>
          <cell r="E231">
            <v>62500</v>
          </cell>
        </row>
        <row r="232">
          <cell r="A232" t="str">
            <v>BP04</v>
          </cell>
          <cell r="B232">
            <v>207</v>
          </cell>
          <cell r="C232" t="str">
            <v>Bondek</v>
          </cell>
          <cell r="D232" t="str">
            <v>m²</v>
          </cell>
          <cell r="E232">
            <v>81000</v>
          </cell>
        </row>
        <row r="233">
          <cell r="A233" t="str">
            <v>BP05</v>
          </cell>
          <cell r="B233">
            <v>208</v>
          </cell>
          <cell r="C233" t="str">
            <v>IWF Ex DN SII</v>
          </cell>
          <cell r="D233" t="str">
            <v>kg</v>
          </cell>
          <cell r="E233">
            <v>4100</v>
          </cell>
        </row>
        <row r="234">
          <cell r="A234" t="str">
            <v>BP06</v>
          </cell>
          <cell r="B234">
            <v>209</v>
          </cell>
          <cell r="C234" t="str">
            <v>IWF Ex Jepang</v>
          </cell>
          <cell r="D234" t="str">
            <v>kg</v>
          </cell>
          <cell r="E234">
            <v>4400</v>
          </cell>
        </row>
        <row r="235">
          <cell r="A235" t="str">
            <v>BP07</v>
          </cell>
          <cell r="B235">
            <v>210</v>
          </cell>
          <cell r="C235" t="str">
            <v>Besi Profil DN SII</v>
          </cell>
          <cell r="D235" t="str">
            <v>kg</v>
          </cell>
          <cell r="E235">
            <v>3700</v>
          </cell>
        </row>
        <row r="236">
          <cell r="A236" t="str">
            <v>BP08</v>
          </cell>
          <cell r="B236">
            <v>211</v>
          </cell>
          <cell r="C236" t="str">
            <v>Besi Profil Ex LN</v>
          </cell>
          <cell r="D236" t="str">
            <v>kg</v>
          </cell>
          <cell r="E236">
            <v>3850</v>
          </cell>
        </row>
        <row r="237">
          <cell r="A237" t="str">
            <v>BP09</v>
          </cell>
          <cell r="B237">
            <v>212</v>
          </cell>
          <cell r="C237" t="str">
            <v>Besi C Lip Chanel</v>
          </cell>
          <cell r="D237" t="str">
            <v>kg</v>
          </cell>
          <cell r="E237">
            <v>3500</v>
          </cell>
        </row>
        <row r="238">
          <cell r="A238" t="str">
            <v>BP10</v>
          </cell>
          <cell r="B238">
            <v>213</v>
          </cell>
          <cell r="C238" t="str">
            <v>Ongkos Galfanis Besi</v>
          </cell>
          <cell r="D238" t="str">
            <v>kg</v>
          </cell>
          <cell r="E238">
            <v>3350</v>
          </cell>
        </row>
        <row r="239">
          <cell r="A239" t="str">
            <v>BP11</v>
          </cell>
          <cell r="B239">
            <v>214</v>
          </cell>
          <cell r="C239" t="str">
            <v>Kawat Beton</v>
          </cell>
          <cell r="D239" t="str">
            <v>kg</v>
          </cell>
          <cell r="E239">
            <v>7500</v>
          </cell>
        </row>
        <row r="240">
          <cell r="A240" t="str">
            <v>BP12</v>
          </cell>
          <cell r="B240">
            <v>215</v>
          </cell>
          <cell r="C240" t="str">
            <v>Kawat Duri</v>
          </cell>
          <cell r="D240" t="str">
            <v>m1</v>
          </cell>
          <cell r="E240">
            <v>1800</v>
          </cell>
        </row>
        <row r="241">
          <cell r="A241" t="str">
            <v>BP13</v>
          </cell>
          <cell r="B241">
            <v>216</v>
          </cell>
          <cell r="C241" t="str">
            <v xml:space="preserve">Kawat Pengikat </v>
          </cell>
          <cell r="D241" t="str">
            <v>m1</v>
          </cell>
          <cell r="E241">
            <v>550</v>
          </cell>
        </row>
        <row r="242">
          <cell r="A242" t="str">
            <v>BP14</v>
          </cell>
          <cell r="B242">
            <v>217</v>
          </cell>
          <cell r="C242" t="str">
            <v>Kawat Bronjong 4 mm</v>
          </cell>
          <cell r="D242" t="str">
            <v>kg</v>
          </cell>
          <cell r="E242">
            <v>12000</v>
          </cell>
        </row>
        <row r="243">
          <cell r="A243" t="str">
            <v>BP15</v>
          </cell>
          <cell r="B243">
            <v>218</v>
          </cell>
          <cell r="C243" t="str">
            <v>Kawat Tembaga</v>
          </cell>
          <cell r="D243" t="str">
            <v>kg</v>
          </cell>
          <cell r="E243">
            <v>15100</v>
          </cell>
        </row>
        <row r="244">
          <cell r="A244" t="str">
            <v>BP16</v>
          </cell>
          <cell r="B244">
            <v>219</v>
          </cell>
          <cell r="C244" t="str">
            <v>Ram Nyamuk Hijau</v>
          </cell>
          <cell r="D244" t="str">
            <v>m²</v>
          </cell>
          <cell r="E244">
            <v>8000</v>
          </cell>
        </row>
        <row r="245">
          <cell r="A245" t="str">
            <v>BP17</v>
          </cell>
          <cell r="B245">
            <v>220</v>
          </cell>
          <cell r="C245" t="str">
            <v>Ram Kawat 1 x 1 cm</v>
          </cell>
          <cell r="D245" t="str">
            <v>m²</v>
          </cell>
          <cell r="E245">
            <v>7000</v>
          </cell>
        </row>
        <row r="246">
          <cell r="A246" t="str">
            <v>BP18</v>
          </cell>
          <cell r="B246">
            <v>221</v>
          </cell>
          <cell r="C246" t="str">
            <v>Ram Ayam</v>
          </cell>
          <cell r="D246" t="str">
            <v>m²</v>
          </cell>
          <cell r="E246">
            <v>6000</v>
          </cell>
        </row>
        <row r="247">
          <cell r="A247" t="str">
            <v>BP19</v>
          </cell>
          <cell r="B247">
            <v>222</v>
          </cell>
          <cell r="C247" t="str">
            <v xml:space="preserve">Kawat Kasa 1 x 1 cm ( Putih ) </v>
          </cell>
          <cell r="D247" t="str">
            <v>m²</v>
          </cell>
          <cell r="E247">
            <v>12500</v>
          </cell>
        </row>
        <row r="248">
          <cell r="A248" t="str">
            <v>BP20</v>
          </cell>
          <cell r="B248">
            <v>223</v>
          </cell>
          <cell r="C248" t="str">
            <v>Kawat Harmonika 4 cm</v>
          </cell>
          <cell r="D248" t="str">
            <v>m²</v>
          </cell>
          <cell r="E248">
            <v>13000</v>
          </cell>
        </row>
        <row r="249">
          <cell r="A249" t="str">
            <v>BP21</v>
          </cell>
          <cell r="B249">
            <v>224</v>
          </cell>
          <cell r="C249" t="str">
            <v>Kawat Harmonika 2 cm</v>
          </cell>
          <cell r="D249" t="str">
            <v>m²</v>
          </cell>
          <cell r="E249">
            <v>12500</v>
          </cell>
        </row>
        <row r="250">
          <cell r="A250" t="str">
            <v>BP22</v>
          </cell>
          <cell r="B250">
            <v>225</v>
          </cell>
          <cell r="C250" t="str">
            <v>Kawat Las Listrik</v>
          </cell>
          <cell r="D250" t="str">
            <v>kg</v>
          </cell>
          <cell r="E250">
            <v>9500</v>
          </cell>
        </row>
        <row r="251">
          <cell r="A251" t="str">
            <v>BP23</v>
          </cell>
          <cell r="B251">
            <v>226</v>
          </cell>
          <cell r="C251" t="str">
            <v>Wiremesh M8</v>
          </cell>
          <cell r="D251" t="str">
            <v>m²</v>
          </cell>
          <cell r="E251">
            <v>22900</v>
          </cell>
        </row>
        <row r="252">
          <cell r="A252" t="str">
            <v>BP24</v>
          </cell>
          <cell r="B252">
            <v>227</v>
          </cell>
          <cell r="C252" t="str">
            <v>Wiremesh M6</v>
          </cell>
          <cell r="D252" t="str">
            <v>m²</v>
          </cell>
          <cell r="E252">
            <v>18700</v>
          </cell>
        </row>
        <row r="253">
          <cell r="A253" t="str">
            <v>BP25</v>
          </cell>
          <cell r="B253">
            <v>228</v>
          </cell>
          <cell r="C253" t="str">
            <v>Timah</v>
          </cell>
          <cell r="D253" t="str">
            <v>kg</v>
          </cell>
          <cell r="E253">
            <v>23500</v>
          </cell>
        </row>
        <row r="254">
          <cell r="A254" t="str">
            <v>BP26</v>
          </cell>
          <cell r="B254">
            <v>229</v>
          </cell>
          <cell r="C254" t="str">
            <v>Timah Hitam</v>
          </cell>
          <cell r="D254" t="str">
            <v>kg</v>
          </cell>
          <cell r="E254">
            <v>15000</v>
          </cell>
        </row>
        <row r="255">
          <cell r="A255" t="str">
            <v>BP27</v>
          </cell>
          <cell r="B255">
            <v>230</v>
          </cell>
          <cell r="C255" t="str">
            <v>Ram Nyamuk Aluminium</v>
          </cell>
          <cell r="D255" t="str">
            <v>m²</v>
          </cell>
          <cell r="E255">
            <v>6500</v>
          </cell>
        </row>
        <row r="256">
          <cell r="A256" t="str">
            <v>BP28</v>
          </cell>
          <cell r="B256">
            <v>231</v>
          </cell>
          <cell r="C256" t="str">
            <v xml:space="preserve">Plat Srip Ø 2 x 30 mm ( 6 m1) </v>
          </cell>
          <cell r="D256" t="str">
            <v>bt</v>
          </cell>
          <cell r="E256">
            <v>15000</v>
          </cell>
        </row>
        <row r="257">
          <cell r="A257" t="str">
            <v>BP29</v>
          </cell>
          <cell r="B257">
            <v>232</v>
          </cell>
          <cell r="C257" t="str">
            <v xml:space="preserve">Plat Srip Ø 3 x 30 mm ( 6 m1) </v>
          </cell>
          <cell r="D257" t="str">
            <v>bt</v>
          </cell>
          <cell r="E257">
            <v>19500</v>
          </cell>
        </row>
        <row r="258">
          <cell r="A258" t="str">
            <v>BP30</v>
          </cell>
          <cell r="B258">
            <v>233</v>
          </cell>
          <cell r="C258" t="str">
            <v>Plat Alumunium 0.2 mm</v>
          </cell>
          <cell r="D258" t="str">
            <v>m²</v>
          </cell>
          <cell r="E258">
            <v>45600</v>
          </cell>
        </row>
        <row r="259">
          <cell r="A259" t="str">
            <v>BP31</v>
          </cell>
          <cell r="B259">
            <v>234</v>
          </cell>
          <cell r="C259" t="str">
            <v>Plat Alumunium 0.3 mm</v>
          </cell>
          <cell r="D259" t="str">
            <v>m²</v>
          </cell>
          <cell r="E259">
            <v>59300</v>
          </cell>
        </row>
        <row r="260">
          <cell r="A260" t="str">
            <v>BP32</v>
          </cell>
          <cell r="B260">
            <v>235</v>
          </cell>
          <cell r="C260" t="str">
            <v>Plat Alumunium 0.4 mm</v>
          </cell>
          <cell r="D260" t="str">
            <v>m²</v>
          </cell>
          <cell r="E260">
            <v>71000</v>
          </cell>
        </row>
        <row r="261">
          <cell r="A261" t="str">
            <v>BP33</v>
          </cell>
          <cell r="B261">
            <v>236</v>
          </cell>
          <cell r="C261" t="str">
            <v>Plat Alumunium 0.5 mm</v>
          </cell>
          <cell r="D261" t="str">
            <v>m²</v>
          </cell>
          <cell r="E261">
            <v>80000</v>
          </cell>
        </row>
        <row r="262">
          <cell r="A262" t="str">
            <v>BP34</v>
          </cell>
          <cell r="B262">
            <v>237</v>
          </cell>
          <cell r="C262" t="str">
            <v>Plat Alumunium 0.6 mm</v>
          </cell>
          <cell r="D262" t="str">
            <v>m²</v>
          </cell>
          <cell r="E262">
            <v>92600</v>
          </cell>
        </row>
        <row r="263">
          <cell r="A263" t="str">
            <v>BP35</v>
          </cell>
          <cell r="B263">
            <v>238</v>
          </cell>
          <cell r="C263" t="str">
            <v>Plat Alumunium 0.1 mm</v>
          </cell>
          <cell r="D263" t="str">
            <v>m²</v>
          </cell>
          <cell r="E263">
            <v>24600</v>
          </cell>
        </row>
        <row r="264">
          <cell r="A264" t="str">
            <v>BP36</v>
          </cell>
          <cell r="B264">
            <v>239</v>
          </cell>
          <cell r="C264" t="str">
            <v>Kusen Alumunium Natural 1.3 mm  t=1,3 mm ( 4 " )</v>
          </cell>
          <cell r="D264" t="str">
            <v>m1</v>
          </cell>
          <cell r="E264">
            <v>30000</v>
          </cell>
        </row>
        <row r="265">
          <cell r="A265" t="str">
            <v>BP37</v>
          </cell>
          <cell r="B265">
            <v>240</v>
          </cell>
          <cell r="C265" t="str">
            <v>Kusen Alumunium Warna 1.3 mm t=1,3 mm ( 4 " )</v>
          </cell>
          <cell r="D265" t="str">
            <v>m1</v>
          </cell>
          <cell r="E265">
            <v>47500</v>
          </cell>
        </row>
        <row r="266">
          <cell r="A266" t="str">
            <v>BP38</v>
          </cell>
          <cell r="B266">
            <v>241</v>
          </cell>
          <cell r="C266" t="str">
            <v xml:space="preserve">Daun Jendela Alumunium Natural ( Tanpa Kaca dan accessories ) </v>
          </cell>
          <cell r="D266" t="str">
            <v>m²</v>
          </cell>
          <cell r="E266">
            <v>10850</v>
          </cell>
        </row>
        <row r="267">
          <cell r="A267" t="str">
            <v>BP39</v>
          </cell>
          <cell r="B267">
            <v>242</v>
          </cell>
          <cell r="C267" t="str">
            <v>Daun Jendela Alumunium Warna ( Tanpa Kaca dan accessories )</v>
          </cell>
          <cell r="D267" t="str">
            <v>m²</v>
          </cell>
          <cell r="E267">
            <v>16000</v>
          </cell>
        </row>
        <row r="268">
          <cell r="A268" t="str">
            <v>BP40</v>
          </cell>
          <cell r="B268">
            <v>243</v>
          </cell>
          <cell r="C268" t="str">
            <v>Daun Pintu Alumunium Natural ( tanpa kaca dan accessories )</v>
          </cell>
          <cell r="D268" t="str">
            <v>m²</v>
          </cell>
          <cell r="E268">
            <v>39000</v>
          </cell>
        </row>
        <row r="269">
          <cell r="A269" t="str">
            <v>BP41</v>
          </cell>
          <cell r="B269">
            <v>244</v>
          </cell>
          <cell r="C269" t="str">
            <v>Daun Pintu Alumunium Warna ( tanpa kaca dan accessories )</v>
          </cell>
          <cell r="D269" t="str">
            <v>m²</v>
          </cell>
          <cell r="E269">
            <v>52000</v>
          </cell>
        </row>
        <row r="270">
          <cell r="A270" t="str">
            <v>BP42</v>
          </cell>
          <cell r="B270">
            <v>245</v>
          </cell>
          <cell r="C270" t="str">
            <v xml:space="preserve">Handle Alumunium ( Tarikan Pintu Alumunium ) </v>
          </cell>
          <cell r="D270" t="str">
            <v>bh</v>
          </cell>
          <cell r="E270">
            <v>50000</v>
          </cell>
        </row>
        <row r="271">
          <cell r="A271" t="str">
            <v>BP43</v>
          </cell>
          <cell r="B271">
            <v>246</v>
          </cell>
          <cell r="C271" t="str">
            <v xml:space="preserve">Kait Angin alumunium </v>
          </cell>
          <cell r="D271" t="str">
            <v>ps</v>
          </cell>
          <cell r="E271">
            <v>60000</v>
          </cell>
        </row>
        <row r="272">
          <cell r="A272" t="str">
            <v>BP44</v>
          </cell>
          <cell r="B272">
            <v>247</v>
          </cell>
          <cell r="C272" t="str">
            <v xml:space="preserve">Karet Asisoris Kusen / Pintu Alumunium </v>
          </cell>
          <cell r="D272" t="str">
            <v>m1</v>
          </cell>
          <cell r="E272">
            <v>3000</v>
          </cell>
        </row>
        <row r="273">
          <cell r="A273" t="str">
            <v>BP45</v>
          </cell>
          <cell r="B273">
            <v>248</v>
          </cell>
          <cell r="C273" t="str">
            <v>Seng Plat BJLS 30 dia. 60 cm  ( 100 m1 )</v>
          </cell>
          <cell r="D273" t="str">
            <v>rool</v>
          </cell>
          <cell r="E273">
            <v>600000</v>
          </cell>
        </row>
        <row r="274">
          <cell r="A274" t="str">
            <v>BP46</v>
          </cell>
          <cell r="B274">
            <v>249</v>
          </cell>
          <cell r="C274" t="str">
            <v>Seng Plat BJLS 30 dia. 90 cm ( 100 m1 )</v>
          </cell>
          <cell r="D274" t="str">
            <v>rool</v>
          </cell>
          <cell r="E274">
            <v>943500</v>
          </cell>
        </row>
        <row r="275">
          <cell r="A275" t="str">
            <v>BP47</v>
          </cell>
          <cell r="B275">
            <v>250</v>
          </cell>
          <cell r="C275" t="str">
            <v>Plat Besi Tipis 1 mm</v>
          </cell>
          <cell r="D275" t="str">
            <v>kg</v>
          </cell>
          <cell r="E275">
            <v>7000</v>
          </cell>
        </row>
        <row r="276">
          <cell r="A276" t="str">
            <v>BP48</v>
          </cell>
          <cell r="B276">
            <v>251</v>
          </cell>
          <cell r="C276" t="str">
            <v>Plat Besi Tipis 0.5 mm</v>
          </cell>
          <cell r="D276" t="str">
            <v>kg</v>
          </cell>
          <cell r="E276">
            <v>7500</v>
          </cell>
        </row>
        <row r="277">
          <cell r="A277" t="str">
            <v>BP49</v>
          </cell>
          <cell r="B277">
            <v>252</v>
          </cell>
          <cell r="C277" t="str">
            <v xml:space="preserve">Plat Besi 2 mm s/d 5 mm </v>
          </cell>
          <cell r="D277" t="str">
            <v>kg</v>
          </cell>
          <cell r="E277">
            <v>6000</v>
          </cell>
        </row>
        <row r="278">
          <cell r="A278" t="str">
            <v>BP50</v>
          </cell>
          <cell r="B278">
            <v>253</v>
          </cell>
          <cell r="C278" t="str">
            <v xml:space="preserve">Plat Besi 6 mm s/d 10 mm </v>
          </cell>
          <cell r="D278" t="str">
            <v>kg</v>
          </cell>
          <cell r="E278">
            <v>6000</v>
          </cell>
        </row>
        <row r="279">
          <cell r="A279" t="str">
            <v>BP51</v>
          </cell>
          <cell r="B279">
            <v>254</v>
          </cell>
          <cell r="C279" t="str">
            <v>Plat Besi 10 mm Ke atas</v>
          </cell>
          <cell r="D279" t="str">
            <v>kg</v>
          </cell>
          <cell r="E279">
            <v>6000</v>
          </cell>
        </row>
        <row r="280">
          <cell r="A280" t="str">
            <v>BP52</v>
          </cell>
          <cell r="B280">
            <v>255</v>
          </cell>
          <cell r="C280" t="str">
            <v>Lem Kuning (aibond)</v>
          </cell>
          <cell r="D280" t="str">
            <v>kg</v>
          </cell>
          <cell r="E280">
            <v>12500</v>
          </cell>
        </row>
        <row r="281">
          <cell r="A281" t="str">
            <v>BP53</v>
          </cell>
          <cell r="B281">
            <v>256</v>
          </cell>
          <cell r="C281" t="str">
            <v>Lem Fox</v>
          </cell>
          <cell r="D281" t="str">
            <v>kg</v>
          </cell>
          <cell r="E281">
            <v>8500</v>
          </cell>
        </row>
        <row r="283">
          <cell r="C283" t="str">
            <v>I.  BAHAN  KACA</v>
          </cell>
        </row>
        <row r="284">
          <cell r="A284" t="str">
            <v>BR01</v>
          </cell>
          <cell r="B284">
            <v>257</v>
          </cell>
          <cell r="C284" t="str">
            <v>Kaca Polos 2 mm ( ASAHI )</v>
          </cell>
          <cell r="D284" t="str">
            <v>m²</v>
          </cell>
          <cell r="E284">
            <v>25000</v>
          </cell>
        </row>
        <row r="285">
          <cell r="A285" t="str">
            <v>BR02</v>
          </cell>
          <cell r="B285">
            <v>258</v>
          </cell>
          <cell r="C285" t="str">
            <v>Kaca Polos 3 mm ( ASAHI )</v>
          </cell>
          <cell r="D285" t="str">
            <v>m²</v>
          </cell>
          <cell r="E285">
            <v>35000</v>
          </cell>
        </row>
        <row r="286">
          <cell r="A286" t="str">
            <v>BR03</v>
          </cell>
          <cell r="B286">
            <v>259</v>
          </cell>
          <cell r="C286" t="str">
            <v>Kaca Polos 5 mm ( ASAHI )</v>
          </cell>
          <cell r="D286" t="str">
            <v>m²</v>
          </cell>
          <cell r="E286">
            <v>55000</v>
          </cell>
        </row>
        <row r="287">
          <cell r="A287" t="str">
            <v>BR04</v>
          </cell>
          <cell r="B287">
            <v>260</v>
          </cell>
          <cell r="C287" t="str">
            <v>Kaca Rayband 5 mm ( ASAHI )</v>
          </cell>
          <cell r="D287" t="str">
            <v>m²</v>
          </cell>
          <cell r="E287">
            <v>70000</v>
          </cell>
        </row>
        <row r="288">
          <cell r="A288" t="str">
            <v>BR05</v>
          </cell>
          <cell r="B288">
            <v>261</v>
          </cell>
          <cell r="C288" t="str">
            <v>Kaca Rayband 8 mm ( ASAHI )</v>
          </cell>
          <cell r="D288" t="str">
            <v>m²</v>
          </cell>
          <cell r="E288">
            <v>200000</v>
          </cell>
        </row>
        <row r="289">
          <cell r="A289" t="str">
            <v>BR06</v>
          </cell>
          <cell r="B289">
            <v>262</v>
          </cell>
          <cell r="C289" t="str">
            <v>Kaca Rayband 12 mm ( ASAHI )</v>
          </cell>
          <cell r="D289" t="str">
            <v>m²</v>
          </cell>
          <cell r="E289">
            <v>325000</v>
          </cell>
        </row>
        <row r="290">
          <cell r="A290" t="str">
            <v>BR07</v>
          </cell>
          <cell r="B290">
            <v>263</v>
          </cell>
          <cell r="C290" t="str">
            <v>Kaca Patri Lokal Terpasang ( ASAHI )</v>
          </cell>
          <cell r="D290" t="str">
            <v>m²</v>
          </cell>
          <cell r="E290">
            <v>525000</v>
          </cell>
        </row>
        <row r="291">
          <cell r="A291" t="str">
            <v>BR08</v>
          </cell>
          <cell r="B291">
            <v>264</v>
          </cell>
          <cell r="C291" t="str">
            <v xml:space="preserve">Kaca Patri EX Luar negeri  terpasang </v>
          </cell>
          <cell r="D291" t="str">
            <v>m²</v>
          </cell>
          <cell r="E291">
            <v>2150000</v>
          </cell>
        </row>
        <row r="292">
          <cell r="A292" t="str">
            <v>BR09</v>
          </cell>
          <cell r="B292">
            <v>265</v>
          </cell>
          <cell r="C292" t="str">
            <v xml:space="preserve">Kaca 6 mm Gravver </v>
          </cell>
          <cell r="D292" t="str">
            <v>m²</v>
          </cell>
          <cell r="E292">
            <v>880000</v>
          </cell>
        </row>
        <row r="293">
          <cell r="A293" t="str">
            <v>BR10</v>
          </cell>
          <cell r="B293">
            <v>266</v>
          </cell>
          <cell r="C293" t="str">
            <v>Glass Block  DN  20 x 20 ( Kedawung )</v>
          </cell>
          <cell r="D293" t="str">
            <v>bh</v>
          </cell>
          <cell r="E293">
            <v>12000</v>
          </cell>
        </row>
        <row r="294">
          <cell r="A294" t="str">
            <v>BR11</v>
          </cell>
          <cell r="B294">
            <v>267</v>
          </cell>
          <cell r="C294" t="str">
            <v>Glass Block  DN  20 x 20 Ex LN</v>
          </cell>
          <cell r="D294" t="str">
            <v>bh</v>
          </cell>
          <cell r="E294">
            <v>50000</v>
          </cell>
        </row>
        <row r="296">
          <cell r="C296" t="str">
            <v>J. BAHAN PAKU DAN MUR BAUT</v>
          </cell>
        </row>
        <row r="297">
          <cell r="A297" t="str">
            <v>BS01</v>
          </cell>
          <cell r="B297">
            <v>268</v>
          </cell>
          <cell r="C297" t="str">
            <v>Paku 1 cm s/d 3 cm</v>
          </cell>
          <cell r="D297" t="str">
            <v>kg</v>
          </cell>
          <cell r="E297">
            <v>7500</v>
          </cell>
        </row>
        <row r="298">
          <cell r="A298" t="str">
            <v>BS02</v>
          </cell>
          <cell r="B298">
            <v>269</v>
          </cell>
          <cell r="C298" t="str">
            <v>Paku 4 cm s/d 7 cm</v>
          </cell>
          <cell r="D298" t="str">
            <v>kg</v>
          </cell>
          <cell r="E298">
            <v>6000</v>
          </cell>
        </row>
        <row r="299">
          <cell r="A299" t="str">
            <v>BS03</v>
          </cell>
          <cell r="B299">
            <v>270</v>
          </cell>
          <cell r="C299" t="str">
            <v>Paku 8 cm s/d 12 cm</v>
          </cell>
          <cell r="D299" t="str">
            <v>kg</v>
          </cell>
          <cell r="E299">
            <v>5500</v>
          </cell>
        </row>
        <row r="300">
          <cell r="A300" t="str">
            <v>BS04</v>
          </cell>
          <cell r="B300">
            <v>271</v>
          </cell>
          <cell r="C300" t="str">
            <v>Paku Beton 2 cm s/d 5 cm</v>
          </cell>
          <cell r="D300" t="str">
            <v>bh</v>
          </cell>
          <cell r="E300">
            <v>1300</v>
          </cell>
        </row>
        <row r="301">
          <cell r="A301" t="str">
            <v>BS05</v>
          </cell>
          <cell r="B301">
            <v>272</v>
          </cell>
          <cell r="C301" t="str">
            <v>Paku Kait Lengkap</v>
          </cell>
          <cell r="D301" t="str">
            <v>bh</v>
          </cell>
          <cell r="E301">
            <v>500</v>
          </cell>
        </row>
        <row r="302">
          <cell r="A302" t="str">
            <v>BS06</v>
          </cell>
          <cell r="B302">
            <v>273</v>
          </cell>
          <cell r="C302" t="str">
            <v>Paku Cacing</v>
          </cell>
          <cell r="D302" t="str">
            <v>kg</v>
          </cell>
          <cell r="E302">
            <v>12500</v>
          </cell>
        </row>
        <row r="303">
          <cell r="A303" t="str">
            <v>BS07</v>
          </cell>
          <cell r="B303">
            <v>274</v>
          </cell>
          <cell r="C303" t="str">
            <v>Besi Beugel kuda - kuda</v>
          </cell>
          <cell r="D303" t="str">
            <v>kg</v>
          </cell>
          <cell r="E303">
            <v>6750</v>
          </cell>
        </row>
        <row r="304">
          <cell r="A304" t="str">
            <v>BS08</v>
          </cell>
          <cell r="B304">
            <v>275</v>
          </cell>
          <cell r="C304" t="str">
            <v>Duk Angker</v>
          </cell>
          <cell r="D304" t="str">
            <v>bh</v>
          </cell>
          <cell r="E304">
            <v>2500</v>
          </cell>
        </row>
        <row r="305">
          <cell r="A305" t="str">
            <v>BS09</v>
          </cell>
          <cell r="B305">
            <v>276</v>
          </cell>
          <cell r="C305" t="str">
            <v>Angker Mur Baut dia.19 / panjang 60 cm</v>
          </cell>
          <cell r="D305" t="str">
            <v>bh</v>
          </cell>
          <cell r="E305">
            <v>28500</v>
          </cell>
        </row>
        <row r="306">
          <cell r="A306" t="str">
            <v>BS10</v>
          </cell>
          <cell r="B306">
            <v>277</v>
          </cell>
          <cell r="C306" t="str">
            <v>Mur Baut HTB dia. 19 s/d 16 (5 cm)</v>
          </cell>
          <cell r="D306" t="str">
            <v>bh</v>
          </cell>
          <cell r="E306">
            <v>5200</v>
          </cell>
        </row>
        <row r="307">
          <cell r="A307" t="str">
            <v>BS11</v>
          </cell>
          <cell r="B307">
            <v>278</v>
          </cell>
          <cell r="C307" t="str">
            <v>Mur Baut Biasa dia.19 s/d 16 (5 cm)</v>
          </cell>
          <cell r="D307" t="str">
            <v>bh</v>
          </cell>
          <cell r="E307">
            <v>3000</v>
          </cell>
        </row>
        <row r="308">
          <cell r="A308" t="str">
            <v>BS12</v>
          </cell>
          <cell r="B308">
            <v>279</v>
          </cell>
          <cell r="C308" t="str">
            <v>Piser dia. 12 s/d 20 cm</v>
          </cell>
          <cell r="D308" t="str">
            <v>bh</v>
          </cell>
          <cell r="E308">
            <v>2500</v>
          </cell>
        </row>
        <row r="310">
          <cell r="C310" t="str">
            <v>K. BAHAN PERPIPAAN</v>
          </cell>
          <cell r="D310" t="str">
            <v>1.²</v>
          </cell>
        </row>
        <row r="311">
          <cell r="A311" t="str">
            <v>BT01</v>
          </cell>
          <cell r="B311">
            <v>280</v>
          </cell>
          <cell r="C311" t="str">
            <v>Besi Pipa untuk Hydrant BSP Ø  1"</v>
          </cell>
          <cell r="D311" t="str">
            <v>bt</v>
          </cell>
          <cell r="E311">
            <v>80500</v>
          </cell>
        </row>
        <row r="312">
          <cell r="A312" t="str">
            <v>BT02</v>
          </cell>
          <cell r="B312">
            <v>281</v>
          </cell>
          <cell r="C312" t="str">
            <v>Besi Pipa untuk Hydrant BSP Ø  1,25"</v>
          </cell>
          <cell r="D312" t="str">
            <v>bt</v>
          </cell>
          <cell r="E312">
            <v>105000</v>
          </cell>
        </row>
        <row r="313">
          <cell r="A313" t="str">
            <v>BT03</v>
          </cell>
          <cell r="B313">
            <v>282</v>
          </cell>
          <cell r="C313" t="str">
            <v>Besi Pipa untuk Hydrant BSP Ø  1,5"</v>
          </cell>
          <cell r="D313" t="str">
            <v>bt</v>
          </cell>
          <cell r="E313">
            <v>117500</v>
          </cell>
        </row>
        <row r="314">
          <cell r="A314" t="str">
            <v>BT04</v>
          </cell>
          <cell r="B314">
            <v>283</v>
          </cell>
          <cell r="C314" t="str">
            <v>Besi Pipa untuk Hydrant BSP Ø 2"</v>
          </cell>
          <cell r="D314" t="str">
            <v>bt</v>
          </cell>
          <cell r="E314">
            <v>165000</v>
          </cell>
        </row>
        <row r="315">
          <cell r="A315" t="str">
            <v>BT05</v>
          </cell>
          <cell r="B315">
            <v>284</v>
          </cell>
          <cell r="C315" t="str">
            <v>Besi Pipa untuk Hydrant BSP Ø 2,5"</v>
          </cell>
          <cell r="D315" t="str">
            <v>bt</v>
          </cell>
          <cell r="E315">
            <v>250000</v>
          </cell>
        </row>
        <row r="316">
          <cell r="A316" t="str">
            <v>BT06</v>
          </cell>
          <cell r="B316">
            <v>285</v>
          </cell>
          <cell r="C316" t="str">
            <v>Besi Pipa untuk Hydrant BSP Ø  3"</v>
          </cell>
          <cell r="D316" t="str">
            <v>bt</v>
          </cell>
          <cell r="E316">
            <v>345500</v>
          </cell>
        </row>
        <row r="317">
          <cell r="A317" t="str">
            <v>BT07</v>
          </cell>
          <cell r="B317">
            <v>286</v>
          </cell>
          <cell r="C317" t="str">
            <v>Besi Pipa untuk Hydrant BSP Ø  4"</v>
          </cell>
          <cell r="D317" t="str">
            <v>bt</v>
          </cell>
          <cell r="E317">
            <v>489500</v>
          </cell>
        </row>
        <row r="318">
          <cell r="A318" t="str">
            <v>BT08</v>
          </cell>
          <cell r="B318">
            <v>287</v>
          </cell>
          <cell r="C318" t="str">
            <v>Besi Pipa untuk Hydrant BSP Ø  6"</v>
          </cell>
          <cell r="D318" t="str">
            <v>bt</v>
          </cell>
          <cell r="E318">
            <v>810000</v>
          </cell>
        </row>
        <row r="319">
          <cell r="A319" t="str">
            <v>BT09</v>
          </cell>
          <cell r="B319">
            <v>288</v>
          </cell>
          <cell r="C319" t="str">
            <v xml:space="preserve">Besi Pipa Hitam Ø 1" t=2 mm </v>
          </cell>
          <cell r="D319" t="str">
            <v>bt</v>
          </cell>
          <cell r="E319">
            <v>54500</v>
          </cell>
        </row>
        <row r="320">
          <cell r="A320" t="str">
            <v>BT10</v>
          </cell>
          <cell r="B320">
            <v>289</v>
          </cell>
          <cell r="C320" t="str">
            <v xml:space="preserve">Besi Pipa Hitam Ø 2" t=2 mm   </v>
          </cell>
          <cell r="D320" t="str">
            <v>bt</v>
          </cell>
          <cell r="E320">
            <v>98000</v>
          </cell>
        </row>
        <row r="321">
          <cell r="A321" t="str">
            <v>BT11</v>
          </cell>
          <cell r="B321">
            <v>290</v>
          </cell>
          <cell r="C321" t="str">
            <v xml:space="preserve">Besi Pipa Hitam Ø 3" t=2 mm </v>
          </cell>
          <cell r="D321" t="str">
            <v>bt</v>
          </cell>
          <cell r="E321">
            <v>175000</v>
          </cell>
        </row>
        <row r="322">
          <cell r="A322" t="str">
            <v>BT12</v>
          </cell>
          <cell r="B322">
            <v>291</v>
          </cell>
          <cell r="C322" t="str">
            <v xml:space="preserve">Besi Pipa Hitam Ø 4" t=2 mm  </v>
          </cell>
          <cell r="D322" t="str">
            <v>bt</v>
          </cell>
          <cell r="E322">
            <v>225000</v>
          </cell>
        </row>
        <row r="323">
          <cell r="A323" t="str">
            <v>BT13</v>
          </cell>
          <cell r="B323">
            <v>292</v>
          </cell>
          <cell r="C323" t="str">
            <v>Besi Pipa Hitam Ø 6" t=2 mm</v>
          </cell>
          <cell r="D323" t="str">
            <v>bt</v>
          </cell>
          <cell r="E323">
            <v>300000</v>
          </cell>
        </row>
        <row r="324">
          <cell r="A324" t="str">
            <v>BT14</v>
          </cell>
          <cell r="B324">
            <v>293</v>
          </cell>
          <cell r="C324" t="str">
            <v>Pipa GIP Medium A Ø 1/2"  ( 6 m1 )</v>
          </cell>
          <cell r="D324" t="str">
            <v>bt</v>
          </cell>
          <cell r="E324">
            <v>55000</v>
          </cell>
        </row>
        <row r="325">
          <cell r="A325" t="str">
            <v>BT15</v>
          </cell>
          <cell r="B325">
            <v>294</v>
          </cell>
          <cell r="C325" t="str">
            <v>Pipa GIP Medium A Ø 3/4"  ( 6 m1 )</v>
          </cell>
          <cell r="D325" t="str">
            <v>bt</v>
          </cell>
          <cell r="E325">
            <v>62500</v>
          </cell>
        </row>
        <row r="326">
          <cell r="A326" t="str">
            <v>BT16</v>
          </cell>
          <cell r="B326">
            <v>295</v>
          </cell>
          <cell r="C326" t="str">
            <v>Pipa GIP Medium A Ø 1"   ( 6 m1 )</v>
          </cell>
          <cell r="D326" t="str">
            <v>bt</v>
          </cell>
          <cell r="E326">
            <v>93000</v>
          </cell>
        </row>
        <row r="327">
          <cell r="A327" t="str">
            <v>BT17</v>
          </cell>
          <cell r="B327">
            <v>296</v>
          </cell>
          <cell r="C327" t="str">
            <v>Pipa GIP Medium A Ø 1 1/4"  ( 6 m1 )</v>
          </cell>
          <cell r="D327" t="str">
            <v>bt</v>
          </cell>
          <cell r="E327">
            <v>116000</v>
          </cell>
        </row>
        <row r="328">
          <cell r="A328" t="str">
            <v>BT18</v>
          </cell>
          <cell r="B328">
            <v>297</v>
          </cell>
          <cell r="C328" t="str">
            <v>Pipa GIP Medium A Ø 1 1/2" ( 6 m1 )</v>
          </cell>
          <cell r="D328" t="str">
            <v>bt</v>
          </cell>
          <cell r="E328">
            <v>139650</v>
          </cell>
        </row>
        <row r="329">
          <cell r="A329" t="str">
            <v>BT19</v>
          </cell>
          <cell r="B329">
            <v>298</v>
          </cell>
          <cell r="C329" t="str">
            <v>Pipa GIP Medium A Ø 1 3/4"( 6 m1 )</v>
          </cell>
          <cell r="D329" t="str">
            <v>bt</v>
          </cell>
          <cell r="E329">
            <v>170000</v>
          </cell>
        </row>
        <row r="330">
          <cell r="A330" t="str">
            <v>BT20</v>
          </cell>
          <cell r="B330">
            <v>299</v>
          </cell>
          <cell r="C330" t="str">
            <v>Pipa GIP Medium A Ø 2"  ( 6 m1 )</v>
          </cell>
          <cell r="D330" t="str">
            <v>bt</v>
          </cell>
          <cell r="E330">
            <v>210000</v>
          </cell>
        </row>
        <row r="331">
          <cell r="A331" t="str">
            <v>BT21</v>
          </cell>
          <cell r="B331">
            <v>300</v>
          </cell>
          <cell r="C331" t="str">
            <v>Pipa GIP Medium A Ø 2 1/2" ( 6 m1 )</v>
          </cell>
          <cell r="D331" t="str">
            <v>bt</v>
          </cell>
          <cell r="E331">
            <v>279500</v>
          </cell>
        </row>
        <row r="332">
          <cell r="A332" t="str">
            <v>BT22</v>
          </cell>
          <cell r="B332">
            <v>301</v>
          </cell>
          <cell r="C332" t="str">
            <v>Pipa GIP Medium A Ø 3"  ( 6 m1 )</v>
          </cell>
          <cell r="D332" t="str">
            <v>bt</v>
          </cell>
          <cell r="E332">
            <v>340000</v>
          </cell>
        </row>
        <row r="333">
          <cell r="A333" t="str">
            <v>BT23</v>
          </cell>
          <cell r="B333">
            <v>302</v>
          </cell>
          <cell r="C333" t="str">
            <v>Pipa GIP Medium A Ø 4"  ( 6 m1 )</v>
          </cell>
          <cell r="D333" t="str">
            <v>bt</v>
          </cell>
          <cell r="E333">
            <v>448000</v>
          </cell>
        </row>
        <row r="334">
          <cell r="A334" t="str">
            <v>BT24</v>
          </cell>
          <cell r="B334">
            <v>303</v>
          </cell>
          <cell r="C334" t="str">
            <v>Macam2 Sambungan GIP Ø 1/2"</v>
          </cell>
          <cell r="D334" t="str">
            <v>bh</v>
          </cell>
          <cell r="E334">
            <v>3000</v>
          </cell>
        </row>
        <row r="335">
          <cell r="A335" t="str">
            <v>BT25</v>
          </cell>
          <cell r="B335">
            <v>304</v>
          </cell>
          <cell r="C335" t="str">
            <v>Macam2 Sambungan GIP Ø 3/4"</v>
          </cell>
          <cell r="D335" t="str">
            <v>bh</v>
          </cell>
          <cell r="E335">
            <v>3900</v>
          </cell>
        </row>
        <row r="336">
          <cell r="A336" t="str">
            <v>BT26</v>
          </cell>
          <cell r="B336">
            <v>305</v>
          </cell>
          <cell r="C336" t="str">
            <v>Macam2 Sambungan GIP Ø 1"</v>
          </cell>
          <cell r="D336" t="str">
            <v>bh</v>
          </cell>
          <cell r="E336">
            <v>6000</v>
          </cell>
        </row>
        <row r="337">
          <cell r="A337" t="str">
            <v>BT27</v>
          </cell>
          <cell r="B337">
            <v>306</v>
          </cell>
          <cell r="C337" t="str">
            <v>Macam2 Sambungan GIP Ø 1 1/4"</v>
          </cell>
          <cell r="D337" t="str">
            <v>bh</v>
          </cell>
          <cell r="E337">
            <v>7500</v>
          </cell>
        </row>
        <row r="338">
          <cell r="A338" t="str">
            <v>BT28</v>
          </cell>
          <cell r="B338">
            <v>307</v>
          </cell>
          <cell r="C338" t="str">
            <v>Macam2 Sambungan GIP Ø 11/2"</v>
          </cell>
          <cell r="D338" t="str">
            <v>bh</v>
          </cell>
          <cell r="E338">
            <v>8500</v>
          </cell>
        </row>
        <row r="339">
          <cell r="A339" t="str">
            <v>BT29</v>
          </cell>
          <cell r="B339">
            <v>308</v>
          </cell>
          <cell r="C339" t="str">
            <v>Macam2 Sambungan GIP Ø 13/4"</v>
          </cell>
          <cell r="D339" t="str">
            <v>bh</v>
          </cell>
          <cell r="E339">
            <v>12600</v>
          </cell>
        </row>
        <row r="340">
          <cell r="A340" t="str">
            <v>BT30</v>
          </cell>
          <cell r="B340">
            <v>309</v>
          </cell>
          <cell r="C340" t="str">
            <v>Macam2 Sambungan GIP Ø 2"</v>
          </cell>
          <cell r="D340" t="str">
            <v>bh</v>
          </cell>
          <cell r="E340">
            <v>17500</v>
          </cell>
        </row>
        <row r="341">
          <cell r="A341" t="str">
            <v>BT31</v>
          </cell>
          <cell r="B341">
            <v>310</v>
          </cell>
          <cell r="C341" t="str">
            <v>Macam2 Sambungan GIP Ø 2 1/2"</v>
          </cell>
          <cell r="D341" t="str">
            <v>bh</v>
          </cell>
          <cell r="E341">
            <v>25000</v>
          </cell>
        </row>
        <row r="342">
          <cell r="A342" t="str">
            <v>BT32</v>
          </cell>
          <cell r="B342">
            <v>311</v>
          </cell>
          <cell r="C342" t="str">
            <v>Macam2 Sambungan GIP Ø 3"</v>
          </cell>
          <cell r="D342" t="str">
            <v>bh</v>
          </cell>
          <cell r="E342">
            <v>30000</v>
          </cell>
        </row>
        <row r="343">
          <cell r="A343" t="str">
            <v>BT33</v>
          </cell>
          <cell r="B343">
            <v>312</v>
          </cell>
          <cell r="C343" t="str">
            <v>Macam2 Sambungan GIP Ø 4"</v>
          </cell>
          <cell r="D343" t="str">
            <v>bh</v>
          </cell>
          <cell r="E343">
            <v>35000</v>
          </cell>
        </row>
        <row r="344">
          <cell r="A344" t="str">
            <v>BT34</v>
          </cell>
          <cell r="B344">
            <v>313</v>
          </cell>
          <cell r="C344" t="str">
            <v xml:space="preserve">Pipa PVC RUCIKA type AW  Ø 1/2" </v>
          </cell>
          <cell r="D344" t="str">
            <v>bt</v>
          </cell>
          <cell r="E344">
            <v>16000</v>
          </cell>
        </row>
        <row r="345">
          <cell r="A345" t="str">
            <v>BT35</v>
          </cell>
          <cell r="B345">
            <v>314</v>
          </cell>
          <cell r="C345" t="str">
            <v xml:space="preserve">Pipa PVC RUCIKA type AW    Ø 3/4" </v>
          </cell>
          <cell r="D345" t="str">
            <v>bt</v>
          </cell>
          <cell r="E345">
            <v>22500</v>
          </cell>
        </row>
        <row r="346">
          <cell r="A346" t="str">
            <v>BT36</v>
          </cell>
          <cell r="B346">
            <v>315</v>
          </cell>
          <cell r="C346" t="str">
            <v xml:space="preserve">Pipa PVC RUCIKA type AW    Ø 1" </v>
          </cell>
          <cell r="D346" t="str">
            <v>bt</v>
          </cell>
          <cell r="E346">
            <v>28000</v>
          </cell>
        </row>
        <row r="347">
          <cell r="A347" t="str">
            <v>BT37</v>
          </cell>
          <cell r="B347">
            <v>316</v>
          </cell>
          <cell r="C347" t="str">
            <v xml:space="preserve">Pipa PVC RUCIKA type AW    Ø 1 1/4" </v>
          </cell>
          <cell r="D347" t="str">
            <v>bt</v>
          </cell>
          <cell r="E347">
            <v>39000</v>
          </cell>
        </row>
        <row r="348">
          <cell r="A348" t="str">
            <v>BT38</v>
          </cell>
          <cell r="B348">
            <v>317</v>
          </cell>
          <cell r="C348" t="str">
            <v xml:space="preserve">Pipa PVC RUCIKA type AW    Ø 1 1/2" </v>
          </cell>
          <cell r="D348" t="str">
            <v>bt</v>
          </cell>
          <cell r="E348">
            <v>49000</v>
          </cell>
        </row>
        <row r="349">
          <cell r="A349" t="str">
            <v>BT39</v>
          </cell>
          <cell r="B349">
            <v>318</v>
          </cell>
          <cell r="C349" t="str">
            <v xml:space="preserve">Pipa PVC RUCIKA type AW    Ø 2" </v>
          </cell>
          <cell r="D349" t="str">
            <v>bt</v>
          </cell>
          <cell r="E349">
            <v>69000</v>
          </cell>
        </row>
        <row r="350">
          <cell r="A350" t="str">
            <v>BT40</v>
          </cell>
          <cell r="B350">
            <v>319</v>
          </cell>
          <cell r="C350" t="str">
            <v xml:space="preserve">Pipa PVC RUCIKA type AW    Ø 2 1/2" </v>
          </cell>
          <cell r="D350" t="str">
            <v>bt</v>
          </cell>
          <cell r="E350">
            <v>88000</v>
          </cell>
        </row>
        <row r="351">
          <cell r="A351" t="str">
            <v>BT41</v>
          </cell>
          <cell r="B351">
            <v>320</v>
          </cell>
          <cell r="C351" t="str">
            <v xml:space="preserve">Pipa PVC RUCIKA type AW    Ø 3" </v>
          </cell>
          <cell r="D351" t="str">
            <v>bt</v>
          </cell>
          <cell r="E351">
            <v>132000</v>
          </cell>
        </row>
        <row r="352">
          <cell r="A352" t="str">
            <v>BT42</v>
          </cell>
          <cell r="B352">
            <v>321</v>
          </cell>
          <cell r="C352" t="str">
            <v xml:space="preserve">Pipa PVC RUCIKA type AW    Ø 4" </v>
          </cell>
          <cell r="D352" t="str">
            <v>bt</v>
          </cell>
          <cell r="E352">
            <v>205000</v>
          </cell>
        </row>
        <row r="353">
          <cell r="A353" t="str">
            <v>BT43</v>
          </cell>
          <cell r="B353">
            <v>322</v>
          </cell>
          <cell r="C353" t="str">
            <v xml:space="preserve">Pipa PVC RUCIKA type AW    Ø 6" </v>
          </cell>
          <cell r="D353" t="str">
            <v>bt</v>
          </cell>
          <cell r="E353">
            <v>395000</v>
          </cell>
        </row>
        <row r="354">
          <cell r="A354" t="str">
            <v>BT44</v>
          </cell>
          <cell r="B354">
            <v>323</v>
          </cell>
          <cell r="C354" t="str">
            <v xml:space="preserve">Pipa PVC RUCIKA type AW    Ø 8" </v>
          </cell>
          <cell r="D354" t="str">
            <v>bt</v>
          </cell>
          <cell r="E354">
            <v>575000</v>
          </cell>
        </row>
        <row r="355">
          <cell r="A355" t="str">
            <v>BT45</v>
          </cell>
          <cell r="B355">
            <v>324</v>
          </cell>
          <cell r="C355" t="str">
            <v>Pipa PVC  MASPION ABU Ø 1/2" (AW)</v>
          </cell>
          <cell r="D355" t="str">
            <v>bt</v>
          </cell>
          <cell r="E355">
            <v>11500</v>
          </cell>
        </row>
        <row r="356">
          <cell r="A356" t="str">
            <v>BT46</v>
          </cell>
          <cell r="B356">
            <v>325</v>
          </cell>
          <cell r="C356" t="str">
            <v>Pipa PVC  MASPION ABU Ø 3/4" (AW)</v>
          </cell>
          <cell r="D356" t="str">
            <v>bt</v>
          </cell>
          <cell r="E356">
            <v>14000</v>
          </cell>
        </row>
        <row r="357">
          <cell r="A357" t="str">
            <v>BT47</v>
          </cell>
          <cell r="B357">
            <v>326</v>
          </cell>
          <cell r="C357" t="str">
            <v>Pipa PVC  MASPION ABU Ø 1" (AW)</v>
          </cell>
          <cell r="D357" t="str">
            <v>bt</v>
          </cell>
          <cell r="E357">
            <v>17800</v>
          </cell>
        </row>
        <row r="358">
          <cell r="A358" t="str">
            <v>BT48</v>
          </cell>
          <cell r="B358">
            <v>327</v>
          </cell>
          <cell r="C358" t="str">
            <v>Pipa PVC  MASPION ABU Ø 1 1/4" (AW)</v>
          </cell>
          <cell r="D358" t="str">
            <v>bt</v>
          </cell>
          <cell r="E358">
            <v>25000</v>
          </cell>
        </row>
        <row r="359">
          <cell r="A359" t="str">
            <v>BT49</v>
          </cell>
          <cell r="B359">
            <v>328</v>
          </cell>
          <cell r="C359" t="str">
            <v>Pipa PVC  MASPION ABU Ø 1 1/2" (AW)</v>
          </cell>
          <cell r="D359" t="str">
            <v>bt</v>
          </cell>
          <cell r="E359">
            <v>33000</v>
          </cell>
        </row>
        <row r="360">
          <cell r="A360" t="str">
            <v>BT50</v>
          </cell>
          <cell r="B360">
            <v>329</v>
          </cell>
          <cell r="C360" t="str">
            <v>Pipa PVC  MASPION ABU Ø 2" (AW)</v>
          </cell>
          <cell r="D360" t="str">
            <v>bt</v>
          </cell>
          <cell r="E360">
            <v>48000</v>
          </cell>
        </row>
        <row r="361">
          <cell r="A361" t="str">
            <v>BT51</v>
          </cell>
          <cell r="B361">
            <v>330</v>
          </cell>
          <cell r="C361" t="str">
            <v>Pipa PVC  MASPION ABU Ø 2 1/2" (AW)</v>
          </cell>
          <cell r="D361" t="str">
            <v>bt</v>
          </cell>
          <cell r="E361">
            <v>61500</v>
          </cell>
        </row>
        <row r="362">
          <cell r="A362" t="str">
            <v>BT52</v>
          </cell>
          <cell r="B362">
            <v>331</v>
          </cell>
          <cell r="C362" t="str">
            <v>Pipa PVC  MASPION ABU Ø 3" (AW)</v>
          </cell>
          <cell r="D362" t="str">
            <v>bt</v>
          </cell>
          <cell r="E362">
            <v>88000</v>
          </cell>
        </row>
        <row r="363">
          <cell r="A363" t="str">
            <v>BT53</v>
          </cell>
          <cell r="B363">
            <v>332</v>
          </cell>
          <cell r="C363" t="str">
            <v>Pipa PVC  MASPION ABU Ø 4" (AW)</v>
          </cell>
          <cell r="D363" t="str">
            <v>bt</v>
          </cell>
          <cell r="E363">
            <v>125000</v>
          </cell>
        </row>
        <row r="364">
          <cell r="A364" t="str">
            <v>BT54</v>
          </cell>
          <cell r="B364">
            <v>333</v>
          </cell>
          <cell r="C364" t="str">
            <v>Macam2 Sambungan Paralon Ø 1/2"</v>
          </cell>
          <cell r="D364" t="str">
            <v>bh</v>
          </cell>
          <cell r="E364">
            <v>1500</v>
          </cell>
        </row>
        <row r="365">
          <cell r="A365" t="str">
            <v>BT55</v>
          </cell>
          <cell r="B365">
            <v>334</v>
          </cell>
          <cell r="C365" t="str">
            <v>Macam2 Sambungan Paralon Ø 3/4"</v>
          </cell>
          <cell r="D365" t="str">
            <v>bh</v>
          </cell>
          <cell r="E365">
            <v>1750</v>
          </cell>
        </row>
        <row r="366">
          <cell r="A366" t="str">
            <v>BT56</v>
          </cell>
          <cell r="B366">
            <v>335</v>
          </cell>
          <cell r="C366" t="str">
            <v>Macam2 Sambungan Paralon Ø 1"</v>
          </cell>
          <cell r="D366" t="str">
            <v>bh</v>
          </cell>
          <cell r="E366">
            <v>2000</v>
          </cell>
        </row>
        <row r="367">
          <cell r="A367" t="str">
            <v>BT57</v>
          </cell>
          <cell r="B367">
            <v>336</v>
          </cell>
          <cell r="C367" t="str">
            <v>Macam2 Sambungan Paralon Ø 1 1/4"</v>
          </cell>
          <cell r="D367" t="str">
            <v>bh</v>
          </cell>
          <cell r="E367">
            <v>3400</v>
          </cell>
        </row>
        <row r="368">
          <cell r="A368" t="str">
            <v>BT58</v>
          </cell>
          <cell r="B368">
            <v>337</v>
          </cell>
          <cell r="C368" t="str">
            <v>Macam2 Sambungan Paralon Ø 1 1/2"</v>
          </cell>
          <cell r="D368" t="str">
            <v>bh</v>
          </cell>
          <cell r="E368">
            <v>3650</v>
          </cell>
        </row>
        <row r="369">
          <cell r="A369" t="str">
            <v>BT59</v>
          </cell>
          <cell r="B369">
            <v>338</v>
          </cell>
          <cell r="C369" t="str">
            <v>Macam2 Sambungan Paralon Ø 1 3/4"</v>
          </cell>
          <cell r="D369" t="str">
            <v>bh</v>
          </cell>
          <cell r="E369">
            <v>4200</v>
          </cell>
        </row>
        <row r="370">
          <cell r="A370" t="str">
            <v>BT60</v>
          </cell>
          <cell r="B370">
            <v>339</v>
          </cell>
          <cell r="C370" t="str">
            <v>Macam2 Sambungan Paralon Ø 2"</v>
          </cell>
          <cell r="D370" t="str">
            <v>bh</v>
          </cell>
          <cell r="E370">
            <v>6000</v>
          </cell>
        </row>
        <row r="371">
          <cell r="A371" t="str">
            <v>BT61</v>
          </cell>
          <cell r="B371">
            <v>340</v>
          </cell>
          <cell r="C371" t="str">
            <v>Macam2 Samb. Paralon Ø 2 1/2"</v>
          </cell>
          <cell r="D371" t="str">
            <v>bh</v>
          </cell>
          <cell r="E371">
            <v>8500</v>
          </cell>
        </row>
        <row r="372">
          <cell r="A372" t="str">
            <v>BT62</v>
          </cell>
          <cell r="B372">
            <v>341</v>
          </cell>
          <cell r="C372" t="str">
            <v>Macam2 Samb. Paralon Ø 3"</v>
          </cell>
          <cell r="D372" t="str">
            <v>bh</v>
          </cell>
          <cell r="E372">
            <v>15000</v>
          </cell>
        </row>
        <row r="373">
          <cell r="A373" t="str">
            <v>BT63</v>
          </cell>
          <cell r="B373">
            <v>342</v>
          </cell>
          <cell r="C373" t="str">
            <v>Macam2 Samb. Paralon Ø 4"</v>
          </cell>
          <cell r="D373" t="str">
            <v>bh</v>
          </cell>
          <cell r="E373">
            <v>21500</v>
          </cell>
        </row>
        <row r="374">
          <cell r="A374" t="str">
            <v>BT64</v>
          </cell>
          <cell r="B374">
            <v>343</v>
          </cell>
          <cell r="C374" t="str">
            <v>Sambungan Pipa PVC Jenis AW 4 " TY</v>
          </cell>
          <cell r="D374" t="str">
            <v>bh</v>
          </cell>
          <cell r="E374">
            <v>51700</v>
          </cell>
        </row>
        <row r="375">
          <cell r="A375" t="str">
            <v>BT65</v>
          </cell>
          <cell r="B375">
            <v>344</v>
          </cell>
          <cell r="C375" t="str">
            <v>Lem Paralon</v>
          </cell>
          <cell r="D375" t="str">
            <v>tb</v>
          </cell>
          <cell r="E375">
            <v>3500</v>
          </cell>
        </row>
        <row r="376">
          <cell r="A376" t="str">
            <v>BT66</v>
          </cell>
          <cell r="B376">
            <v>345</v>
          </cell>
          <cell r="C376" t="str">
            <v>Solatip Leideng</v>
          </cell>
          <cell r="D376" t="str">
            <v>gl</v>
          </cell>
          <cell r="E376">
            <v>1500</v>
          </cell>
        </row>
        <row r="377">
          <cell r="A377" t="str">
            <v>BT67</v>
          </cell>
          <cell r="B377">
            <v>346</v>
          </cell>
          <cell r="C377" t="str">
            <v>Pipa PVC 4" berlobang jenis AW</v>
          </cell>
          <cell r="D377" t="str">
            <v>m1</v>
          </cell>
          <cell r="E377">
            <v>19600</v>
          </cell>
        </row>
        <row r="379">
          <cell r="C379" t="str">
            <v>L. BAHAN SANITAIR</v>
          </cell>
        </row>
        <row r="380">
          <cell r="A380" t="str">
            <v>BV01</v>
          </cell>
          <cell r="B380">
            <v>347</v>
          </cell>
          <cell r="C380" t="str">
            <v>Stop Kran 3/4 " KIT</v>
          </cell>
          <cell r="D380" t="str">
            <v>bh</v>
          </cell>
          <cell r="E380">
            <v>57500</v>
          </cell>
        </row>
        <row r="381">
          <cell r="A381" t="str">
            <v>BV02</v>
          </cell>
          <cell r="B381">
            <v>348</v>
          </cell>
          <cell r="C381" t="str">
            <v>Stop Kran 1 " KIT</v>
          </cell>
          <cell r="D381" t="str">
            <v>bh</v>
          </cell>
          <cell r="E381">
            <v>75000</v>
          </cell>
        </row>
        <row r="382">
          <cell r="A382" t="str">
            <v>BV03</v>
          </cell>
          <cell r="B382">
            <v>349</v>
          </cell>
          <cell r="C382" t="str">
            <v>Stop Kran 1 1/2 " KIT</v>
          </cell>
          <cell r="D382" t="str">
            <v>bh</v>
          </cell>
          <cell r="E382">
            <v>130000</v>
          </cell>
        </row>
        <row r="383">
          <cell r="A383" t="str">
            <v>BV04</v>
          </cell>
          <cell r="B383">
            <v>350</v>
          </cell>
          <cell r="C383" t="str">
            <v>Stop Kran 2 " KIT</v>
          </cell>
          <cell r="D383" t="str">
            <v>bh</v>
          </cell>
          <cell r="E383">
            <v>180000</v>
          </cell>
        </row>
        <row r="384">
          <cell r="A384" t="str">
            <v>BV05</v>
          </cell>
          <cell r="B384">
            <v>351</v>
          </cell>
          <cell r="C384" t="str">
            <v>Stop Kran 2 1/2" KIT</v>
          </cell>
          <cell r="D384" t="str">
            <v>bh</v>
          </cell>
          <cell r="E384">
            <v>450000</v>
          </cell>
        </row>
        <row r="385">
          <cell r="A385" t="str">
            <v>BV06</v>
          </cell>
          <cell r="B385">
            <v>352</v>
          </cell>
          <cell r="C385" t="str">
            <v>Stop Kran 3 " KIT</v>
          </cell>
          <cell r="D385" t="str">
            <v>bh</v>
          </cell>
          <cell r="E385">
            <v>510000</v>
          </cell>
        </row>
        <row r="386">
          <cell r="A386" t="str">
            <v>BV07</v>
          </cell>
          <cell r="B386">
            <v>353</v>
          </cell>
          <cell r="C386" t="str">
            <v>Check Valve 1/2 "</v>
          </cell>
          <cell r="D386" t="str">
            <v>bh</v>
          </cell>
          <cell r="E386">
            <v>45000</v>
          </cell>
        </row>
        <row r="387">
          <cell r="A387" t="str">
            <v>BV08</v>
          </cell>
          <cell r="B387">
            <v>354</v>
          </cell>
          <cell r="C387" t="str">
            <v>Double Neple 1/2 "</v>
          </cell>
          <cell r="D387" t="str">
            <v>bh</v>
          </cell>
          <cell r="E387">
            <v>15000</v>
          </cell>
        </row>
        <row r="388">
          <cell r="A388" t="str">
            <v>BV09</v>
          </cell>
          <cell r="B388">
            <v>355</v>
          </cell>
          <cell r="C388" t="str">
            <v>Water Mur 1/2 "</v>
          </cell>
          <cell r="D388" t="str">
            <v>bh</v>
          </cell>
          <cell r="E388">
            <v>24200</v>
          </cell>
        </row>
        <row r="389">
          <cell r="A389" t="str">
            <v>BV10</v>
          </cell>
          <cell r="B389">
            <v>356</v>
          </cell>
          <cell r="C389" t="str">
            <v>Gate Walve 1/2 "</v>
          </cell>
          <cell r="D389" t="str">
            <v>bh</v>
          </cell>
          <cell r="E389">
            <v>25000</v>
          </cell>
        </row>
        <row r="390">
          <cell r="A390" t="str">
            <v>BV11</v>
          </cell>
          <cell r="B390">
            <v>357</v>
          </cell>
          <cell r="C390" t="str">
            <v xml:space="preserve">Saringan Air Lt KM Stainless Steel </v>
          </cell>
          <cell r="D390" t="str">
            <v>bh</v>
          </cell>
          <cell r="E390">
            <v>25000</v>
          </cell>
        </row>
        <row r="391">
          <cell r="A391" t="str">
            <v>BV12</v>
          </cell>
          <cell r="B391">
            <v>358</v>
          </cell>
          <cell r="C391" t="str">
            <v>Apooer Bath Tube</v>
          </cell>
          <cell r="D391" t="str">
            <v>bh</v>
          </cell>
          <cell r="E391">
            <v>143850</v>
          </cell>
        </row>
        <row r="392">
          <cell r="A392" t="str">
            <v>BV13</v>
          </cell>
          <cell r="B392">
            <v>359</v>
          </cell>
          <cell r="C392" t="str">
            <v>Kran stain less Lokal Kait</v>
          </cell>
          <cell r="D392" t="str">
            <v>bh</v>
          </cell>
          <cell r="E392">
            <v>26400</v>
          </cell>
        </row>
        <row r="393">
          <cell r="A393" t="str">
            <v>BV14</v>
          </cell>
          <cell r="B393">
            <v>360</v>
          </cell>
          <cell r="C393" t="str">
            <v xml:space="preserve">Shower Dengan Tiang </v>
          </cell>
          <cell r="D393" t="str">
            <v>bh</v>
          </cell>
          <cell r="E393">
            <v>135000</v>
          </cell>
        </row>
        <row r="394">
          <cell r="A394" t="str">
            <v>BV15</v>
          </cell>
          <cell r="B394">
            <v>361</v>
          </cell>
          <cell r="C394" t="str">
            <v xml:space="preserve">Shower Tanpa Tiang </v>
          </cell>
          <cell r="D394" t="str">
            <v>bh</v>
          </cell>
          <cell r="E394">
            <v>75000</v>
          </cell>
        </row>
        <row r="395">
          <cell r="A395" t="str">
            <v>BV16</v>
          </cell>
          <cell r="B395">
            <v>362</v>
          </cell>
          <cell r="C395" t="str">
            <v xml:space="preserve">Kran Tembok Sun Eui  dia. 1/2 " </v>
          </cell>
          <cell r="D395" t="str">
            <v>bh</v>
          </cell>
          <cell r="E395">
            <v>50000</v>
          </cell>
        </row>
        <row r="396">
          <cell r="A396" t="str">
            <v>BV17</v>
          </cell>
          <cell r="B396">
            <v>363</v>
          </cell>
          <cell r="C396" t="str">
            <v xml:space="preserve">Kran Tembok ITAP dia. 1/2 " </v>
          </cell>
          <cell r="D396" t="str">
            <v>bh</v>
          </cell>
          <cell r="E396">
            <v>20000</v>
          </cell>
        </row>
        <row r="397">
          <cell r="A397" t="str">
            <v>BV18</v>
          </cell>
          <cell r="B397">
            <v>364</v>
          </cell>
          <cell r="C397" t="str">
            <v xml:space="preserve">Kran Bebek Sun Eui 1/2 " </v>
          </cell>
          <cell r="D397" t="str">
            <v>bh</v>
          </cell>
          <cell r="E397">
            <v>90000</v>
          </cell>
        </row>
        <row r="398">
          <cell r="A398" t="str">
            <v>BV19</v>
          </cell>
          <cell r="B398">
            <v>365</v>
          </cell>
          <cell r="C398" t="str">
            <v>Kran Bebek ITAP 1/2 "</v>
          </cell>
          <cell r="D398" t="str">
            <v>bh</v>
          </cell>
          <cell r="E398">
            <v>30000</v>
          </cell>
        </row>
        <row r="399">
          <cell r="A399" t="str">
            <v>BV20</v>
          </cell>
          <cell r="B399">
            <v>366</v>
          </cell>
          <cell r="C399" t="str">
            <v>Kran Panas Dingin San Eui  Standard</v>
          </cell>
          <cell r="D399" t="str">
            <v>bh</v>
          </cell>
          <cell r="E399">
            <v>125000</v>
          </cell>
        </row>
        <row r="400">
          <cell r="A400" t="str">
            <v>BV21</v>
          </cell>
          <cell r="B400">
            <v>367</v>
          </cell>
          <cell r="C400" t="str">
            <v xml:space="preserve">Bath Cape  Washteren </v>
          </cell>
          <cell r="D400" t="str">
            <v>unit</v>
          </cell>
          <cell r="E400">
            <v>1197000</v>
          </cell>
        </row>
        <row r="401">
          <cell r="A401" t="str">
            <v>BV22</v>
          </cell>
          <cell r="B401">
            <v>368</v>
          </cell>
          <cell r="C401" t="str">
            <v>Tempat Sabun Poslin</v>
          </cell>
          <cell r="D401" t="str">
            <v>bh</v>
          </cell>
          <cell r="E401">
            <v>25000</v>
          </cell>
        </row>
        <row r="402">
          <cell r="A402" t="str">
            <v>BV23</v>
          </cell>
          <cell r="B402">
            <v>369</v>
          </cell>
          <cell r="C402" t="str">
            <v xml:space="preserve">Wastafel Lengkap TOTO LW 230 </v>
          </cell>
          <cell r="D402" t="str">
            <v>unit</v>
          </cell>
          <cell r="E402">
            <v>517500</v>
          </cell>
        </row>
        <row r="403">
          <cell r="A403" t="str">
            <v>BV24</v>
          </cell>
          <cell r="B403">
            <v>370</v>
          </cell>
          <cell r="C403" t="str">
            <v>Wastafel Lengkap INA</v>
          </cell>
          <cell r="D403" t="str">
            <v>unit</v>
          </cell>
          <cell r="E403">
            <v>410000</v>
          </cell>
        </row>
        <row r="404">
          <cell r="A404" t="str">
            <v>BV25</v>
          </cell>
          <cell r="B404">
            <v>371</v>
          </cell>
          <cell r="C404" t="str">
            <v>Closet Jongkok Poslin warna  TOTO</v>
          </cell>
          <cell r="D404" t="str">
            <v>unit</v>
          </cell>
          <cell r="E404">
            <v>140000</v>
          </cell>
        </row>
        <row r="405">
          <cell r="A405" t="str">
            <v>BV26</v>
          </cell>
          <cell r="B405">
            <v>372</v>
          </cell>
          <cell r="C405" t="str">
            <v>Closet Jongkok Standard Putih Poslin TOTO</v>
          </cell>
          <cell r="D405" t="str">
            <v>unit</v>
          </cell>
          <cell r="E405">
            <v>110000</v>
          </cell>
        </row>
        <row r="406">
          <cell r="A406" t="str">
            <v>BV27</v>
          </cell>
          <cell r="B406">
            <v>373</v>
          </cell>
          <cell r="C406" t="str">
            <v>Closet Jongkok Lengkap Sistem Jet TOTO</v>
          </cell>
          <cell r="D406" t="str">
            <v>unit</v>
          </cell>
          <cell r="E406">
            <v>1140000</v>
          </cell>
        </row>
        <row r="407">
          <cell r="A407" t="str">
            <v>BV28</v>
          </cell>
          <cell r="B407">
            <v>374</v>
          </cell>
          <cell r="C407" t="str">
            <v>Closet Duduk Warna Standard  TOTO C 240 Lengkap</v>
          </cell>
          <cell r="D407" t="str">
            <v>unit</v>
          </cell>
          <cell r="E407">
            <v>1050000</v>
          </cell>
        </row>
        <row r="408">
          <cell r="A408" t="str">
            <v>BV29</v>
          </cell>
          <cell r="B408">
            <v>375</v>
          </cell>
          <cell r="C408" t="str">
            <v>Wastafel Bulat Warna Standard Lengkap</v>
          </cell>
          <cell r="D408" t="str">
            <v>unit</v>
          </cell>
          <cell r="E408">
            <v>620000</v>
          </cell>
        </row>
        <row r="409">
          <cell r="A409" t="str">
            <v>BV30</v>
          </cell>
          <cell r="B409">
            <v>376</v>
          </cell>
          <cell r="C409" t="str">
            <v>Closet Duduk Warna Standard lengkap INA</v>
          </cell>
          <cell r="D409" t="str">
            <v>bh</v>
          </cell>
          <cell r="E409">
            <v>875000</v>
          </cell>
        </row>
        <row r="410">
          <cell r="A410" t="str">
            <v>BV31</v>
          </cell>
          <cell r="B410">
            <v>377</v>
          </cell>
          <cell r="C410" t="str">
            <v xml:space="preserve">Urinoar Lengkap TOTO Warna Standard lengkap </v>
          </cell>
          <cell r="D410" t="str">
            <v>unit</v>
          </cell>
          <cell r="E410">
            <v>935000</v>
          </cell>
        </row>
        <row r="411">
          <cell r="A411" t="str">
            <v>BV32</v>
          </cell>
          <cell r="B411">
            <v>378</v>
          </cell>
          <cell r="C411" t="str">
            <v xml:space="preserve">Penyekat Poslin Urinoar TOTO </v>
          </cell>
          <cell r="D411" t="str">
            <v>lbr</v>
          </cell>
          <cell r="E411">
            <v>252000</v>
          </cell>
        </row>
        <row r="412">
          <cell r="A412" t="str">
            <v>BV33</v>
          </cell>
          <cell r="B412">
            <v>379</v>
          </cell>
          <cell r="C412" t="str">
            <v>Kitchen Zink Stainless Standard Lokal ( 1 Lobang )</v>
          </cell>
          <cell r="D412" t="str">
            <v>bh</v>
          </cell>
          <cell r="E412">
            <v>175000</v>
          </cell>
        </row>
        <row r="413">
          <cell r="A413" t="str">
            <v>BV34</v>
          </cell>
          <cell r="B413">
            <v>380</v>
          </cell>
          <cell r="C413" t="str">
            <v>Kitchen Zink Stainless Non Standard Franke ( 1 Lobang )</v>
          </cell>
          <cell r="D413" t="str">
            <v>bh</v>
          </cell>
          <cell r="E413">
            <v>425000</v>
          </cell>
        </row>
        <row r="414">
          <cell r="A414" t="str">
            <v>BV35</v>
          </cell>
          <cell r="B414">
            <v>381</v>
          </cell>
          <cell r="C414" t="str">
            <v>Kitchen Zink Stainless Non Standard Franke ( 2 Lobang )</v>
          </cell>
          <cell r="D414" t="str">
            <v>bh</v>
          </cell>
          <cell r="E414">
            <v>675000</v>
          </cell>
        </row>
        <row r="416">
          <cell r="C416" t="str">
            <v>M. BAHAN PENUTUP ATAP</v>
          </cell>
        </row>
        <row r="417">
          <cell r="A417" t="str">
            <v>BX01</v>
          </cell>
          <cell r="B417">
            <v>382</v>
          </cell>
          <cell r="C417" t="str">
            <v>Atap Plastik Gelombang 80 x 180</v>
          </cell>
          <cell r="D417" t="str">
            <v>lbr</v>
          </cell>
          <cell r="E417">
            <v>12500</v>
          </cell>
        </row>
        <row r="418">
          <cell r="A418" t="str">
            <v>BX02</v>
          </cell>
          <cell r="B418">
            <v>383</v>
          </cell>
          <cell r="C418" t="str">
            <v>Atap Fiber Glass Tipis 80 x 180 (gelombang)</v>
          </cell>
          <cell r="D418" t="str">
            <v>lbr</v>
          </cell>
          <cell r="E418">
            <v>21000</v>
          </cell>
        </row>
        <row r="419">
          <cell r="A419" t="str">
            <v>BX03</v>
          </cell>
          <cell r="B419">
            <v>384</v>
          </cell>
          <cell r="C419" t="str">
            <v>Atap Fiber Glass Tebal 80 x 180 (gelombang)</v>
          </cell>
          <cell r="D419" t="str">
            <v>lbr</v>
          </cell>
          <cell r="E419">
            <v>33500</v>
          </cell>
        </row>
        <row r="420">
          <cell r="A420" t="str">
            <v>BX04</v>
          </cell>
          <cell r="B420">
            <v>385</v>
          </cell>
          <cell r="C420" t="str">
            <v>Atap Aluminium Natural USR 26 ( JAINDO )</v>
          </cell>
          <cell r="D420" t="str">
            <v>m²</v>
          </cell>
          <cell r="E420">
            <v>81400</v>
          </cell>
        </row>
        <row r="421">
          <cell r="A421" t="str">
            <v>BX05</v>
          </cell>
          <cell r="B421">
            <v>386</v>
          </cell>
          <cell r="C421" t="str">
            <v>Atap Aluminium Warna USR 26 ( JAINDO )</v>
          </cell>
          <cell r="D421" t="str">
            <v>m²</v>
          </cell>
          <cell r="E421">
            <v>93500</v>
          </cell>
        </row>
        <row r="422">
          <cell r="A422" t="str">
            <v>BX06</v>
          </cell>
          <cell r="B422">
            <v>387</v>
          </cell>
          <cell r="C422" t="str">
            <v>Atap Asbes Gel. Kecil 4 mm 80 x 180</v>
          </cell>
          <cell r="D422" t="str">
            <v>lbr</v>
          </cell>
          <cell r="E422">
            <v>33500</v>
          </cell>
        </row>
        <row r="423">
          <cell r="A423" t="str">
            <v>BX07</v>
          </cell>
          <cell r="B423">
            <v>388</v>
          </cell>
          <cell r="C423" t="str">
            <v>Atap Asbes Gel. Besar 5 mm 80 x 180</v>
          </cell>
          <cell r="D423" t="str">
            <v>lbr</v>
          </cell>
          <cell r="E423">
            <v>50400</v>
          </cell>
        </row>
        <row r="424">
          <cell r="A424" t="str">
            <v>BX08</v>
          </cell>
          <cell r="B424">
            <v>389</v>
          </cell>
          <cell r="C424" t="str">
            <v>Atap Tegola Kubota, lengkap</v>
          </cell>
          <cell r="D424" t="str">
            <v>m²</v>
          </cell>
          <cell r="E424">
            <v>284000</v>
          </cell>
        </row>
        <row r="425">
          <cell r="A425" t="str">
            <v>BX09</v>
          </cell>
          <cell r="B425">
            <v>390</v>
          </cell>
          <cell r="C425" t="str">
            <v>Atap Tegola Kwalitas Sedang</v>
          </cell>
          <cell r="D425" t="str">
            <v>m²</v>
          </cell>
          <cell r="E425">
            <v>157850</v>
          </cell>
        </row>
        <row r="426">
          <cell r="A426" t="str">
            <v>BX10</v>
          </cell>
          <cell r="B426">
            <v>391</v>
          </cell>
          <cell r="C426" t="str">
            <v>Aluminium foile</v>
          </cell>
          <cell r="D426" t="str">
            <v>m²</v>
          </cell>
          <cell r="E426">
            <v>4500</v>
          </cell>
        </row>
        <row r="427">
          <cell r="A427" t="str">
            <v>BX11</v>
          </cell>
          <cell r="B427">
            <v>392</v>
          </cell>
          <cell r="C427" t="str">
            <v>Atap Genteng Plentong pres Bakar KW 1</v>
          </cell>
          <cell r="D427" t="str">
            <v>bh</v>
          </cell>
          <cell r="E427">
            <v>650</v>
          </cell>
        </row>
        <row r="428">
          <cell r="A428" t="str">
            <v>BX12</v>
          </cell>
          <cell r="B428">
            <v>393</v>
          </cell>
          <cell r="C428" t="str">
            <v xml:space="preserve">Atap Genteng Plentong pres Molen Oven KW1 </v>
          </cell>
          <cell r="D428" t="str">
            <v>bh</v>
          </cell>
          <cell r="E428">
            <v>750</v>
          </cell>
        </row>
        <row r="429">
          <cell r="A429" t="str">
            <v>BX13</v>
          </cell>
          <cell r="B429">
            <v>394</v>
          </cell>
          <cell r="C429" t="str">
            <v>Atap Genteng Flam pres Molen Oven Jatiwangi</v>
          </cell>
          <cell r="D429" t="str">
            <v>bh</v>
          </cell>
          <cell r="E429">
            <v>850</v>
          </cell>
        </row>
        <row r="430">
          <cell r="A430" t="str">
            <v>BX14</v>
          </cell>
          <cell r="B430">
            <v>395</v>
          </cell>
          <cell r="C430" t="str">
            <v>Bubung Genteng pres Bulat Ex Jatiwangi</v>
          </cell>
          <cell r="D430" t="str">
            <v>bh</v>
          </cell>
          <cell r="E430">
            <v>3300</v>
          </cell>
        </row>
        <row r="431">
          <cell r="A431" t="str">
            <v>BX15</v>
          </cell>
          <cell r="B431">
            <v>396</v>
          </cell>
          <cell r="C431" t="str">
            <v>Genteng Bubungan Ex Jatiwangi Segi Tiga</v>
          </cell>
          <cell r="D431" t="str">
            <v>bh</v>
          </cell>
          <cell r="E431">
            <v>2300</v>
          </cell>
        </row>
        <row r="432">
          <cell r="A432" t="str">
            <v>BX16</v>
          </cell>
          <cell r="B432">
            <v>397</v>
          </cell>
          <cell r="C432" t="str">
            <v>Genteng Bubungan Beton</v>
          </cell>
          <cell r="D432" t="str">
            <v>bh</v>
          </cell>
          <cell r="E432">
            <v>5500</v>
          </cell>
        </row>
        <row r="433">
          <cell r="A433" t="str">
            <v>BX17</v>
          </cell>
          <cell r="B433">
            <v>398</v>
          </cell>
          <cell r="C433" t="str">
            <v>Genteng Metal  ( Rainbow Roof )</v>
          </cell>
          <cell r="D433" t="str">
            <v>m²</v>
          </cell>
          <cell r="E433">
            <v>125000</v>
          </cell>
        </row>
        <row r="434">
          <cell r="A434" t="str">
            <v>BX18</v>
          </cell>
          <cell r="B434">
            <v>399</v>
          </cell>
          <cell r="C434" t="str">
            <v xml:space="preserve">Genteng Metal Hana </v>
          </cell>
          <cell r="D434" t="str">
            <v>m²</v>
          </cell>
          <cell r="E434">
            <v>90750</v>
          </cell>
        </row>
        <row r="435">
          <cell r="A435" t="str">
            <v>BX19</v>
          </cell>
          <cell r="B435">
            <v>400</v>
          </cell>
          <cell r="C435" t="str">
            <v>Nok Atas Metal ( Rainbow Roof )</v>
          </cell>
          <cell r="D435" t="str">
            <v>m1</v>
          </cell>
          <cell r="E435">
            <v>81950</v>
          </cell>
        </row>
        <row r="436">
          <cell r="A436" t="str">
            <v>BX20</v>
          </cell>
          <cell r="B436">
            <v>401</v>
          </cell>
          <cell r="C436" t="str">
            <v>Nok Atas Metal Hana</v>
          </cell>
          <cell r="D436" t="str">
            <v>m1</v>
          </cell>
          <cell r="E436">
            <v>44000</v>
          </cell>
        </row>
        <row r="437">
          <cell r="A437" t="str">
            <v>BX21</v>
          </cell>
          <cell r="B437">
            <v>402</v>
          </cell>
          <cell r="C437" t="str">
            <v>Nok Pinggir Metal ( Rainbow Roof )</v>
          </cell>
          <cell r="D437" t="str">
            <v>m1</v>
          </cell>
          <cell r="E437">
            <v>57000</v>
          </cell>
        </row>
        <row r="438">
          <cell r="A438" t="str">
            <v>BX22</v>
          </cell>
          <cell r="B438">
            <v>403</v>
          </cell>
          <cell r="C438" t="str">
            <v>Nok Pinggir Hana</v>
          </cell>
          <cell r="D438" t="str">
            <v>m1</v>
          </cell>
          <cell r="E438">
            <v>44000</v>
          </cell>
        </row>
        <row r="439">
          <cell r="A439" t="str">
            <v>BX23</v>
          </cell>
          <cell r="B439">
            <v>404</v>
          </cell>
          <cell r="C439" t="str">
            <v>Wall Flashing ( Rainbow Roof )</v>
          </cell>
          <cell r="D439" t="str">
            <v>m1</v>
          </cell>
          <cell r="E439">
            <v>57000</v>
          </cell>
        </row>
        <row r="440">
          <cell r="A440" t="str">
            <v>BX24</v>
          </cell>
          <cell r="B440">
            <v>405</v>
          </cell>
          <cell r="C440" t="str">
            <v>Wall Flashing Hana</v>
          </cell>
          <cell r="D440" t="str">
            <v>m1</v>
          </cell>
          <cell r="E440">
            <v>44000</v>
          </cell>
        </row>
        <row r="441">
          <cell r="A441" t="str">
            <v>BX25</v>
          </cell>
          <cell r="B441">
            <v>406</v>
          </cell>
          <cell r="C441" t="str">
            <v>Atap Genteng Beton Warna 14,5/m2</v>
          </cell>
          <cell r="D441" t="str">
            <v>m²</v>
          </cell>
          <cell r="E441">
            <v>52500</v>
          </cell>
        </row>
        <row r="442">
          <cell r="A442" t="str">
            <v>BX26</v>
          </cell>
          <cell r="B442">
            <v>407</v>
          </cell>
          <cell r="C442" t="str">
            <v>Genteng Beton Natural</v>
          </cell>
          <cell r="D442" t="str">
            <v>m²</v>
          </cell>
          <cell r="E442">
            <v>49950</v>
          </cell>
        </row>
        <row r="443">
          <cell r="A443" t="str">
            <v>BX27</v>
          </cell>
          <cell r="B443">
            <v>408</v>
          </cell>
          <cell r="C443" t="str">
            <v>Sirap Kelas I ( 80 / m2 )</v>
          </cell>
          <cell r="D443" t="str">
            <v>bh</v>
          </cell>
          <cell r="E443">
            <v>600</v>
          </cell>
        </row>
        <row r="444">
          <cell r="A444" t="str">
            <v>BX28</v>
          </cell>
          <cell r="B444">
            <v>409</v>
          </cell>
          <cell r="C444" t="str">
            <v>Genteng Keramik Natural Intan 14,5 / m2</v>
          </cell>
          <cell r="D444" t="str">
            <v>m²</v>
          </cell>
          <cell r="E444">
            <v>57200</v>
          </cell>
        </row>
        <row r="445">
          <cell r="A445" t="str">
            <v>BX29</v>
          </cell>
          <cell r="B445">
            <v>410</v>
          </cell>
          <cell r="C445" t="str">
            <v>Genteng Keramik Glasur Standard 14,5 / m2</v>
          </cell>
          <cell r="D445" t="str">
            <v>m²</v>
          </cell>
          <cell r="E445">
            <v>64350</v>
          </cell>
        </row>
        <row r="446">
          <cell r="A446" t="str">
            <v>BX30</v>
          </cell>
          <cell r="B446">
            <v>411</v>
          </cell>
          <cell r="C446" t="str">
            <v>Genteng Keramik Glasur Special 14,5 / m2</v>
          </cell>
          <cell r="D446" t="str">
            <v>m²</v>
          </cell>
          <cell r="E446">
            <v>68200</v>
          </cell>
        </row>
        <row r="447">
          <cell r="A447" t="str">
            <v>BX31</v>
          </cell>
          <cell r="B447">
            <v>412</v>
          </cell>
          <cell r="C447" t="str">
            <v>Genteng Keramik Glasur Premium 14,5 / m2</v>
          </cell>
          <cell r="D447" t="str">
            <v>m²</v>
          </cell>
          <cell r="E447">
            <v>76700</v>
          </cell>
        </row>
        <row r="448">
          <cell r="A448" t="str">
            <v>BX32</v>
          </cell>
          <cell r="B448">
            <v>413</v>
          </cell>
          <cell r="C448" t="str">
            <v>Genteng Murando Natural 1m2 = 20 bh</v>
          </cell>
          <cell r="D448" t="str">
            <v>bh</v>
          </cell>
          <cell r="E448">
            <v>1500</v>
          </cell>
        </row>
        <row r="449">
          <cell r="A449" t="str">
            <v>BX33</v>
          </cell>
          <cell r="B449">
            <v>414</v>
          </cell>
          <cell r="C449" t="str">
            <v>Genteng Murando Glasur 1m2 = 20 bh</v>
          </cell>
          <cell r="D449" t="str">
            <v>bh</v>
          </cell>
          <cell r="E449">
            <v>2200</v>
          </cell>
        </row>
        <row r="450">
          <cell r="A450" t="str">
            <v>BX34</v>
          </cell>
          <cell r="B450">
            <v>415</v>
          </cell>
          <cell r="C450" t="str">
            <v>Bubung Murando Natural</v>
          </cell>
          <cell r="D450" t="str">
            <v>bh</v>
          </cell>
          <cell r="E450">
            <v>2500</v>
          </cell>
        </row>
        <row r="451">
          <cell r="A451" t="str">
            <v>BX35</v>
          </cell>
          <cell r="B451">
            <v>416</v>
          </cell>
          <cell r="C451" t="str">
            <v>Bubung Murando Glasur</v>
          </cell>
          <cell r="D451" t="str">
            <v>bh</v>
          </cell>
          <cell r="E451">
            <v>5500</v>
          </cell>
        </row>
        <row r="452">
          <cell r="A452" t="str">
            <v>BX36</v>
          </cell>
          <cell r="B452">
            <v>417</v>
          </cell>
          <cell r="C452" t="str">
            <v>Bubungan Genteng Keramik</v>
          </cell>
          <cell r="D452" t="str">
            <v>bh</v>
          </cell>
          <cell r="E452">
            <v>5000</v>
          </cell>
        </row>
        <row r="454">
          <cell r="C454" t="str">
            <v>N. BAHAN MEKANIKAL</v>
          </cell>
        </row>
        <row r="455">
          <cell r="A455" t="str">
            <v>BZ01</v>
          </cell>
          <cell r="B455">
            <v>418</v>
          </cell>
          <cell r="C455" t="str">
            <v>Jockey Pump kap. 80 gln / menit 100 m1  ( 18,6 kW )</v>
          </cell>
          <cell r="D455" t="str">
            <v>unit</v>
          </cell>
          <cell r="E455">
            <v>35000000</v>
          </cell>
        </row>
        <row r="456">
          <cell r="A456" t="str">
            <v>BZ02</v>
          </cell>
          <cell r="B456">
            <v>419</v>
          </cell>
          <cell r="C456" t="str">
            <v>Electrical Pump kap. 750 gln / menit 120 m1  ( 90 kW )</v>
          </cell>
          <cell r="D456" t="str">
            <v>unit</v>
          </cell>
          <cell r="E456">
            <v>120000000</v>
          </cell>
        </row>
        <row r="457">
          <cell r="A457" t="str">
            <v>BZ03</v>
          </cell>
          <cell r="B457">
            <v>420</v>
          </cell>
          <cell r="C457" t="str">
            <v>Diesel Pump kap. 750 gln / menit 120 m1  ( 105 kW )</v>
          </cell>
          <cell r="D457" t="str">
            <v>unit</v>
          </cell>
          <cell r="E457">
            <v>300000000</v>
          </cell>
        </row>
        <row r="458">
          <cell r="A458" t="str">
            <v>BZ04</v>
          </cell>
          <cell r="B458">
            <v>421</v>
          </cell>
          <cell r="C458" t="str">
            <v xml:space="preserve">Presure Tank kap. 500 liter lengkap </v>
          </cell>
          <cell r="D458" t="str">
            <v>unit</v>
          </cell>
          <cell r="E458">
            <v>17500000</v>
          </cell>
        </row>
        <row r="459">
          <cell r="A459" t="str">
            <v>BZ05</v>
          </cell>
          <cell r="B459">
            <v>422</v>
          </cell>
          <cell r="C459" t="str">
            <v>Hydran Box dalam Gedung  (lengkap)</v>
          </cell>
          <cell r="D459" t="str">
            <v>unit</v>
          </cell>
          <cell r="E459">
            <v>3100000</v>
          </cell>
        </row>
        <row r="460">
          <cell r="A460" t="str">
            <v>BZ06</v>
          </cell>
          <cell r="B460">
            <v>423</v>
          </cell>
          <cell r="C460" t="str">
            <v>Fire House 1.5 x 30 m + nose</v>
          </cell>
          <cell r="D460" t="str">
            <v>unit</v>
          </cell>
          <cell r="E460">
            <v>2500000</v>
          </cell>
        </row>
        <row r="461">
          <cell r="A461" t="str">
            <v>BZ07</v>
          </cell>
          <cell r="B461">
            <v>424</v>
          </cell>
          <cell r="C461" t="str">
            <v>Exhouse Fan H 360 W 60 x 60 cm</v>
          </cell>
          <cell r="D461" t="str">
            <v>unit</v>
          </cell>
          <cell r="E461">
            <v>3500000</v>
          </cell>
        </row>
        <row r="462">
          <cell r="A462" t="str">
            <v>BZ08</v>
          </cell>
          <cell r="B462">
            <v>425</v>
          </cell>
          <cell r="C462" t="str">
            <v xml:space="preserve">Exhouse Fan H 380 W CFM 55 x 55 cm </v>
          </cell>
          <cell r="D462" t="str">
            <v>unit</v>
          </cell>
          <cell r="E462">
            <v>3100000</v>
          </cell>
        </row>
        <row r="463">
          <cell r="A463" t="str">
            <v>BZ09</v>
          </cell>
          <cell r="B463">
            <v>426</v>
          </cell>
          <cell r="C463" t="str">
            <v xml:space="preserve">Exhouse Fan H 100 W 40 x 40 cm </v>
          </cell>
          <cell r="D463" t="str">
            <v>unit</v>
          </cell>
          <cell r="E463">
            <v>600000</v>
          </cell>
        </row>
        <row r="464">
          <cell r="A464" t="str">
            <v>BZ10</v>
          </cell>
          <cell r="B464">
            <v>427</v>
          </cell>
          <cell r="C464" t="str">
            <v>AC Split 3 PK Setara TOSHIBA</v>
          </cell>
          <cell r="D464" t="str">
            <v>unit</v>
          </cell>
          <cell r="E464">
            <v>8750000</v>
          </cell>
        </row>
        <row r="465">
          <cell r="A465" t="str">
            <v>BZ11</v>
          </cell>
          <cell r="B465">
            <v>428</v>
          </cell>
          <cell r="C465" t="str">
            <v>AC Split  2 PK Setara TOSHIBA</v>
          </cell>
          <cell r="D465" t="str">
            <v>unit</v>
          </cell>
          <cell r="E465">
            <v>6500000</v>
          </cell>
        </row>
        <row r="466">
          <cell r="A466" t="str">
            <v>BZ12</v>
          </cell>
          <cell r="B466">
            <v>429</v>
          </cell>
          <cell r="C466" t="str">
            <v>AC Split  1 PK Setara TOSHIBA</v>
          </cell>
          <cell r="D466" t="str">
            <v>unit</v>
          </cell>
          <cell r="E466">
            <v>3500000</v>
          </cell>
        </row>
        <row r="467">
          <cell r="A467" t="str">
            <v>BZ13</v>
          </cell>
          <cell r="B467">
            <v>430</v>
          </cell>
          <cell r="C467" t="str">
            <v>Mesin AC Split  DAIKIN ( Indoor / Outdoor Unit )</v>
          </cell>
          <cell r="D467" t="str">
            <v xml:space="preserve">1 BTU </v>
          </cell>
          <cell r="E467">
            <v>1500</v>
          </cell>
        </row>
        <row r="470">
          <cell r="C470" t="str">
            <v>O. BAHAN ELEKTRIKAL</v>
          </cell>
          <cell r="D470">
            <v>1.5</v>
          </cell>
        </row>
        <row r="471">
          <cell r="A471" t="str">
            <v>BZ16</v>
          </cell>
          <cell r="B471">
            <v>431</v>
          </cell>
          <cell r="C471" t="str">
            <v>Kabel NYA  1x 1.5  Prima (1 rol = 50 m')</v>
          </cell>
          <cell r="D471" t="str">
            <v>ROLL</v>
          </cell>
          <cell r="E471">
            <v>51500</v>
          </cell>
        </row>
        <row r="472">
          <cell r="A472" t="str">
            <v>BZ17</v>
          </cell>
          <cell r="B472">
            <v>432</v>
          </cell>
          <cell r="C472" t="str">
            <v>Kabel NYA  1x 2.5  Prima (1 rol = 50 m')</v>
          </cell>
          <cell r="D472" t="str">
            <v>ROLL</v>
          </cell>
          <cell r="E472">
            <v>72000</v>
          </cell>
        </row>
        <row r="473">
          <cell r="A473" t="str">
            <v>BZ18</v>
          </cell>
          <cell r="B473">
            <v>433</v>
          </cell>
          <cell r="C473" t="str">
            <v>Kabel NYM 2 x 1.5 Prima (1 rol = 50 m')</v>
          </cell>
          <cell r="D473" t="str">
            <v>m'</v>
          </cell>
          <cell r="E473">
            <v>1500</v>
          </cell>
        </row>
        <row r="474">
          <cell r="A474" t="str">
            <v>BZ19</v>
          </cell>
          <cell r="B474">
            <v>434</v>
          </cell>
          <cell r="C474" t="str">
            <v>Kabel NYM 3 x 1.5 Prima (1 rol = 50 m')</v>
          </cell>
          <cell r="D474" t="str">
            <v>m'</v>
          </cell>
          <cell r="E474">
            <v>2500</v>
          </cell>
        </row>
        <row r="475">
          <cell r="A475" t="str">
            <v>BZ20</v>
          </cell>
          <cell r="B475">
            <v>435</v>
          </cell>
          <cell r="C475" t="str">
            <v>Kabel NYM 2 x 2.5 Prima (1 rol = 50 m')</v>
          </cell>
          <cell r="D475" t="str">
            <v>m'</v>
          </cell>
          <cell r="E475">
            <v>2000</v>
          </cell>
        </row>
        <row r="476">
          <cell r="A476" t="str">
            <v>BZ21</v>
          </cell>
          <cell r="B476">
            <v>436</v>
          </cell>
          <cell r="C476" t="str">
            <v>Kabel NYM 3 x 2.5 Prima (1 rol = 50 m')</v>
          </cell>
          <cell r="D476" t="str">
            <v>m'</v>
          </cell>
          <cell r="E476">
            <v>3500</v>
          </cell>
        </row>
        <row r="477">
          <cell r="A477" t="str">
            <v>BZ22</v>
          </cell>
          <cell r="B477">
            <v>437</v>
          </cell>
          <cell r="C477" t="str">
            <v>Kabel NYM 4 x 2.5 Prima (1 rol = 50 m')</v>
          </cell>
          <cell r="D477" t="str">
            <v>m'</v>
          </cell>
          <cell r="E477">
            <v>3000</v>
          </cell>
        </row>
        <row r="478">
          <cell r="A478" t="str">
            <v>BZ23</v>
          </cell>
          <cell r="B478">
            <v>438</v>
          </cell>
          <cell r="C478" t="str">
            <v>Kabel NYM 2 x 4    Prima (1 rol = 50 m')</v>
          </cell>
          <cell r="D478" t="str">
            <v>m'</v>
          </cell>
          <cell r="E478">
            <v>2500</v>
          </cell>
        </row>
        <row r="479">
          <cell r="A479" t="str">
            <v>BZ24</v>
          </cell>
          <cell r="B479">
            <v>439</v>
          </cell>
          <cell r="C479" t="str">
            <v>Kabel NYM 3 x 4    Prima (1 rol = 50 m')</v>
          </cell>
          <cell r="D479" t="str">
            <v>m'</v>
          </cell>
          <cell r="E479">
            <v>5750</v>
          </cell>
        </row>
        <row r="480">
          <cell r="A480" t="str">
            <v>BZ25</v>
          </cell>
          <cell r="B480">
            <v>440</v>
          </cell>
          <cell r="C480" t="str">
            <v>Kabel NYM 4 x 4    Prima (1 rol = 50 m')</v>
          </cell>
          <cell r="D480" t="str">
            <v>m'</v>
          </cell>
          <cell r="E480">
            <v>8000</v>
          </cell>
        </row>
        <row r="481">
          <cell r="A481" t="str">
            <v>BZ26</v>
          </cell>
          <cell r="B481">
            <v>441</v>
          </cell>
          <cell r="C481" t="str">
            <v>Kabel NYM 2 x 6    Supreme (1 rol = 50 m')</v>
          </cell>
          <cell r="D481" t="str">
            <v>m'</v>
          </cell>
          <cell r="E481">
            <v>4500</v>
          </cell>
        </row>
        <row r="482">
          <cell r="A482" t="str">
            <v>BZ27</v>
          </cell>
          <cell r="B482">
            <v>442</v>
          </cell>
          <cell r="C482" t="str">
            <v>Kabel NYM 3 x 6    Supreme (1 rol = 50 m')</v>
          </cell>
          <cell r="D482" t="str">
            <v>m'</v>
          </cell>
          <cell r="E482">
            <v>6000</v>
          </cell>
        </row>
        <row r="483">
          <cell r="A483" t="str">
            <v>BZ28</v>
          </cell>
          <cell r="B483">
            <v>443</v>
          </cell>
          <cell r="C483" t="str">
            <v>Kabel NYM 4 x 6    Supreme (1 rol = 50 m')</v>
          </cell>
          <cell r="D483" t="str">
            <v>m'</v>
          </cell>
          <cell r="E483">
            <v>8000</v>
          </cell>
        </row>
        <row r="484">
          <cell r="A484" t="str">
            <v>BZ29</v>
          </cell>
          <cell r="B484">
            <v>444</v>
          </cell>
          <cell r="C484" t="str">
            <v>Kabel NYM 2 x 10  Supreme (1 rol = 50 m')</v>
          </cell>
          <cell r="D484" t="str">
            <v>m'</v>
          </cell>
          <cell r="E484">
            <v>7500</v>
          </cell>
        </row>
        <row r="485">
          <cell r="A485" t="str">
            <v>BZ30</v>
          </cell>
          <cell r="B485">
            <v>445</v>
          </cell>
          <cell r="C485" t="str">
            <v>Kabel NYM 3 x 10  Supreme (1 rol = 50 m')</v>
          </cell>
          <cell r="D485" t="str">
            <v>m'</v>
          </cell>
          <cell r="E485">
            <v>10000</v>
          </cell>
        </row>
        <row r="486">
          <cell r="A486" t="str">
            <v>BZ31</v>
          </cell>
          <cell r="B486">
            <v>446</v>
          </cell>
          <cell r="C486" t="str">
            <v>Kabel NYM 4 x 10  Supreme (1 rol = 50 m')</v>
          </cell>
          <cell r="D486" t="str">
            <v>m'</v>
          </cell>
          <cell r="E486">
            <v>11000</v>
          </cell>
        </row>
        <row r="487">
          <cell r="A487" t="str">
            <v>BZ32</v>
          </cell>
          <cell r="B487">
            <v>447</v>
          </cell>
          <cell r="C487" t="str">
            <v>Kabel NYM 4 x 16  Supreme (1 rol = 50 m')</v>
          </cell>
          <cell r="D487" t="str">
            <v>m'</v>
          </cell>
          <cell r="E487">
            <v>15000</v>
          </cell>
        </row>
        <row r="488">
          <cell r="A488" t="str">
            <v>BZ33</v>
          </cell>
          <cell r="B488">
            <v>448</v>
          </cell>
          <cell r="C488" t="str">
            <v>Kabel NYY 2  x 4    Supreme (1 rol = 50 m')</v>
          </cell>
          <cell r="D488" t="str">
            <v>m'</v>
          </cell>
          <cell r="E488">
            <v>4500</v>
          </cell>
        </row>
        <row r="489">
          <cell r="A489" t="str">
            <v>BZ34</v>
          </cell>
          <cell r="B489">
            <v>449</v>
          </cell>
          <cell r="C489" t="str">
            <v>Kabel NYY 3  x 4    Supreme (1 rol = 50 m')</v>
          </cell>
          <cell r="D489" t="str">
            <v>m'</v>
          </cell>
          <cell r="E489">
            <v>6000</v>
          </cell>
        </row>
        <row r="490">
          <cell r="A490" t="str">
            <v>BZ35</v>
          </cell>
          <cell r="B490">
            <v>450</v>
          </cell>
          <cell r="C490" t="str">
            <v>Kabel NYY 4  x 4    Supreme (1 rol = 50 m')</v>
          </cell>
          <cell r="D490" t="str">
            <v>m'</v>
          </cell>
          <cell r="E490">
            <v>10000</v>
          </cell>
        </row>
        <row r="491">
          <cell r="A491" t="str">
            <v>BZ36</v>
          </cell>
          <cell r="B491">
            <v>451</v>
          </cell>
          <cell r="C491" t="str">
            <v>Kabel NYY 2  x 6    Supreme (1 rol = 50 m')</v>
          </cell>
          <cell r="D491" t="str">
            <v>m'</v>
          </cell>
          <cell r="E491">
            <v>4500</v>
          </cell>
        </row>
        <row r="492">
          <cell r="A492" t="str">
            <v>BZ37</v>
          </cell>
          <cell r="B492">
            <v>452</v>
          </cell>
          <cell r="C492" t="str">
            <v>Kabel NYY 3  x 6    Supreme (1 rol = 50 m')</v>
          </cell>
          <cell r="D492" t="str">
            <v>m'</v>
          </cell>
          <cell r="E492">
            <v>7500</v>
          </cell>
        </row>
        <row r="493">
          <cell r="A493" t="str">
            <v>BZ38</v>
          </cell>
          <cell r="B493">
            <v>453</v>
          </cell>
          <cell r="C493" t="str">
            <v>Kabel NYY 4  x 6    Supreme (1 rol = 50 m')</v>
          </cell>
          <cell r="D493" t="str">
            <v>m'</v>
          </cell>
          <cell r="E493">
            <v>9250</v>
          </cell>
        </row>
        <row r="494">
          <cell r="A494" t="str">
            <v>BZ39</v>
          </cell>
          <cell r="B494">
            <v>454</v>
          </cell>
          <cell r="C494" t="str">
            <v>Kabel NYY 2 x 10   Supreme (1 rol = 50 m')</v>
          </cell>
          <cell r="D494" t="str">
            <v>m'</v>
          </cell>
          <cell r="E494">
            <v>8000</v>
          </cell>
        </row>
        <row r="495">
          <cell r="A495" t="str">
            <v>BZ40</v>
          </cell>
          <cell r="B495">
            <v>455</v>
          </cell>
          <cell r="C495" t="str">
            <v>Kabel NYY 3 x 10   Supreme (1 rol = 50 m')</v>
          </cell>
          <cell r="D495" t="str">
            <v>m'</v>
          </cell>
          <cell r="E495">
            <v>11000</v>
          </cell>
        </row>
        <row r="496">
          <cell r="A496" t="str">
            <v>BZ41</v>
          </cell>
          <cell r="B496">
            <v>456</v>
          </cell>
          <cell r="C496" t="str">
            <v>Kabel NYY 4 x 10   Supreme (1 rol = 50 m')</v>
          </cell>
          <cell r="D496" t="str">
            <v>m'</v>
          </cell>
          <cell r="E496">
            <v>13500</v>
          </cell>
        </row>
        <row r="497">
          <cell r="A497" t="str">
            <v>BZ42</v>
          </cell>
          <cell r="B497">
            <v>457</v>
          </cell>
          <cell r="C497" t="str">
            <v>Kabel NYY 4 x 16   Supreme (1 rol = 50 m')</v>
          </cell>
          <cell r="D497" t="str">
            <v>m'</v>
          </cell>
          <cell r="E497">
            <v>21500</v>
          </cell>
        </row>
        <row r="498">
          <cell r="A498" t="str">
            <v>BZ43</v>
          </cell>
          <cell r="B498">
            <v>458</v>
          </cell>
          <cell r="C498" t="str">
            <v>NSFB FUJI EA - 100 A</v>
          </cell>
          <cell r="D498" t="str">
            <v>bh</v>
          </cell>
          <cell r="E498">
            <v>425500</v>
          </cell>
        </row>
        <row r="499">
          <cell r="A499" t="str">
            <v>BZ44</v>
          </cell>
          <cell r="B499">
            <v>459</v>
          </cell>
          <cell r="C499" t="str">
            <v>NSFB FUJI EA - 150 A</v>
          </cell>
          <cell r="D499" t="str">
            <v>bh</v>
          </cell>
          <cell r="E499">
            <v>1100000</v>
          </cell>
        </row>
        <row r="500">
          <cell r="A500" t="str">
            <v>BZ45</v>
          </cell>
          <cell r="B500">
            <v>460</v>
          </cell>
          <cell r="C500" t="str">
            <v>Rumah Panel 30 x 60 cm (kosong)</v>
          </cell>
          <cell r="D500" t="str">
            <v>unt</v>
          </cell>
          <cell r="E500">
            <v>75000</v>
          </cell>
        </row>
        <row r="501">
          <cell r="A501" t="str">
            <v>BZ46</v>
          </cell>
          <cell r="B501">
            <v>461</v>
          </cell>
          <cell r="C501" t="str">
            <v>Skring Kas 2 grop Biasa</v>
          </cell>
          <cell r="D501" t="str">
            <v>unt</v>
          </cell>
          <cell r="E501">
            <v>86500</v>
          </cell>
        </row>
        <row r="502">
          <cell r="A502" t="str">
            <v>BZ47</v>
          </cell>
          <cell r="B502">
            <v>462</v>
          </cell>
          <cell r="C502" t="str">
            <v>Skring Kas 3 grop Biasa</v>
          </cell>
          <cell r="D502" t="str">
            <v>unt</v>
          </cell>
          <cell r="E502">
            <v>109500</v>
          </cell>
        </row>
        <row r="503">
          <cell r="A503" t="str">
            <v>BZ48</v>
          </cell>
          <cell r="B503">
            <v>463</v>
          </cell>
          <cell r="C503" t="str">
            <v>Skring Kas 5 grop Biasa</v>
          </cell>
          <cell r="D503" t="str">
            <v>unt</v>
          </cell>
          <cell r="E503">
            <v>230000</v>
          </cell>
        </row>
        <row r="504">
          <cell r="A504" t="str">
            <v>BZ49</v>
          </cell>
          <cell r="B504">
            <v>464</v>
          </cell>
          <cell r="C504" t="str">
            <v>MCB 1 PAS</v>
          </cell>
          <cell r="D504" t="str">
            <v>bh</v>
          </cell>
          <cell r="E504">
            <v>25500</v>
          </cell>
        </row>
        <row r="505">
          <cell r="A505" t="str">
            <v>BZ50</v>
          </cell>
          <cell r="B505">
            <v>465</v>
          </cell>
          <cell r="C505" t="str">
            <v>MCB 3 PAS</v>
          </cell>
          <cell r="D505" t="str">
            <v>bh</v>
          </cell>
          <cell r="E505">
            <v>32000</v>
          </cell>
        </row>
        <row r="506">
          <cell r="A506" t="str">
            <v>BZ51</v>
          </cell>
          <cell r="B506">
            <v>466</v>
          </cell>
          <cell r="C506" t="str">
            <v>Tahanan 50 A Merk Fuji</v>
          </cell>
          <cell r="D506" t="str">
            <v>bh</v>
          </cell>
          <cell r="E506">
            <v>259000</v>
          </cell>
        </row>
        <row r="507">
          <cell r="A507" t="str">
            <v>BZ53</v>
          </cell>
          <cell r="B507">
            <v>467</v>
          </cell>
          <cell r="C507" t="str">
            <v>Saklar Broko Tunggal Standard ( 1 Phase )</v>
          </cell>
          <cell r="D507" t="str">
            <v>bh</v>
          </cell>
          <cell r="E507">
            <v>12000</v>
          </cell>
        </row>
        <row r="509">
          <cell r="A509" t="str">
            <v>BZ54</v>
          </cell>
          <cell r="B509">
            <v>468</v>
          </cell>
          <cell r="C509" t="str">
            <v>Saklar Broko Seri Standard ( 1 Phase )</v>
          </cell>
          <cell r="D509" t="str">
            <v>bh</v>
          </cell>
          <cell r="E509">
            <v>12000</v>
          </cell>
        </row>
        <row r="510">
          <cell r="A510" t="str">
            <v>BZ55</v>
          </cell>
          <cell r="B510">
            <v>469</v>
          </cell>
          <cell r="C510" t="str">
            <v>Stop Kontak Broko Standard ( 1 Phase )</v>
          </cell>
          <cell r="D510" t="str">
            <v>bh</v>
          </cell>
          <cell r="E510">
            <v>13500</v>
          </cell>
        </row>
        <row r="511">
          <cell r="A511" t="str">
            <v>BZ56</v>
          </cell>
          <cell r="B511">
            <v>470</v>
          </cell>
          <cell r="C511" t="str">
            <v xml:space="preserve">Stop Kontak Broko 3 Phase ( Out Bow )  </v>
          </cell>
          <cell r="D511" t="str">
            <v>bh</v>
          </cell>
          <cell r="E511">
            <v>44550</v>
          </cell>
        </row>
        <row r="512">
          <cell r="A512" t="str">
            <v>BZ57</v>
          </cell>
          <cell r="B512">
            <v>471</v>
          </cell>
          <cell r="C512" t="str">
            <v xml:space="preserve">Stop Kontak Broko 3 Phase ( In Bow )  </v>
          </cell>
          <cell r="D512" t="str">
            <v>bh</v>
          </cell>
          <cell r="E512">
            <v>75900</v>
          </cell>
        </row>
        <row r="513">
          <cell r="A513" t="str">
            <v>BZ58</v>
          </cell>
          <cell r="B513">
            <v>472</v>
          </cell>
          <cell r="C513" t="str">
            <v xml:space="preserve">Stop Kontak Handle 3 Phase  </v>
          </cell>
          <cell r="D513" t="str">
            <v>bh</v>
          </cell>
          <cell r="E513">
            <v>44500</v>
          </cell>
        </row>
        <row r="514">
          <cell r="A514" t="str">
            <v>BZ59</v>
          </cell>
          <cell r="B514">
            <v>473</v>
          </cell>
          <cell r="C514" t="str">
            <v>Instalasi Titik Lampu / Stop Kontak ( Upah dan Alat )</v>
          </cell>
          <cell r="D514" t="str">
            <v>ttk</v>
          </cell>
          <cell r="E514">
            <v>90800</v>
          </cell>
        </row>
        <row r="515">
          <cell r="A515" t="str">
            <v>BZ60</v>
          </cell>
          <cell r="B515">
            <v>474</v>
          </cell>
          <cell r="C515" t="str">
            <v>Lampu pijar 25 Watt s/d 100 Watt</v>
          </cell>
          <cell r="D515" t="str">
            <v>bh</v>
          </cell>
          <cell r="E515">
            <v>4750</v>
          </cell>
        </row>
        <row r="516">
          <cell r="A516" t="str">
            <v>BZ61</v>
          </cell>
          <cell r="B516">
            <v>475</v>
          </cell>
          <cell r="C516" t="str">
            <v>Lampu Neon TL Philip 20 W</v>
          </cell>
          <cell r="D516" t="str">
            <v>bh</v>
          </cell>
          <cell r="E516">
            <v>13500</v>
          </cell>
        </row>
        <row r="517">
          <cell r="A517" t="str">
            <v>BZ62</v>
          </cell>
          <cell r="B517">
            <v>476</v>
          </cell>
          <cell r="C517" t="str">
            <v>Lampu Neon TL Philip 40 W</v>
          </cell>
          <cell r="D517" t="str">
            <v>bh</v>
          </cell>
          <cell r="E517">
            <v>18000</v>
          </cell>
        </row>
        <row r="518">
          <cell r="A518" t="str">
            <v>BZ63</v>
          </cell>
          <cell r="B518">
            <v>477</v>
          </cell>
          <cell r="C518" t="str">
            <v>Trapo TL 20 W ( Philip )</v>
          </cell>
          <cell r="D518" t="str">
            <v>bh</v>
          </cell>
          <cell r="E518">
            <v>20000</v>
          </cell>
        </row>
        <row r="519">
          <cell r="A519" t="str">
            <v>BZ64</v>
          </cell>
          <cell r="B519">
            <v>478</v>
          </cell>
          <cell r="C519" t="str">
            <v>Trapo TL 40 W ( Philip )</v>
          </cell>
          <cell r="D519" t="str">
            <v>bh</v>
          </cell>
          <cell r="E519">
            <v>21000</v>
          </cell>
        </row>
        <row r="520">
          <cell r="A520" t="str">
            <v>BZ65</v>
          </cell>
          <cell r="B520">
            <v>479</v>
          </cell>
          <cell r="C520" t="str">
            <v>Trapo TL 20 W ( Sinar )</v>
          </cell>
          <cell r="D520" t="str">
            <v>bh</v>
          </cell>
          <cell r="E520">
            <v>17500</v>
          </cell>
        </row>
        <row r="521">
          <cell r="A521" t="str">
            <v>BZ66</v>
          </cell>
          <cell r="B521">
            <v>480</v>
          </cell>
          <cell r="C521" t="str">
            <v>Trapo TL 40 W ( Sinar )</v>
          </cell>
          <cell r="D521" t="str">
            <v>bh</v>
          </cell>
          <cell r="E521">
            <v>16600</v>
          </cell>
        </row>
        <row r="522">
          <cell r="A522" t="str">
            <v>BZ67</v>
          </cell>
          <cell r="B522">
            <v>481</v>
          </cell>
          <cell r="C522" t="str">
            <v>Stater Neon Philip</v>
          </cell>
          <cell r="D522" t="str">
            <v>bh</v>
          </cell>
          <cell r="E522">
            <v>2750</v>
          </cell>
        </row>
        <row r="523">
          <cell r="A523" t="str">
            <v>BZ68</v>
          </cell>
          <cell r="B523">
            <v>482</v>
          </cell>
          <cell r="C523" t="str">
            <v>Stater Neon Biasa</v>
          </cell>
          <cell r="D523" t="str">
            <v>bh</v>
          </cell>
          <cell r="E523">
            <v>1400</v>
          </cell>
        </row>
        <row r="524">
          <cell r="A524" t="str">
            <v>BZ69</v>
          </cell>
          <cell r="B524">
            <v>483</v>
          </cell>
          <cell r="C524" t="str">
            <v>Rumah TL In Bow / Out Bow 2 x 20 W ( Kosongan )</v>
          </cell>
          <cell r="D524" t="str">
            <v>bh</v>
          </cell>
          <cell r="E524">
            <v>57200</v>
          </cell>
        </row>
        <row r="525">
          <cell r="A525" t="str">
            <v>BZ70</v>
          </cell>
          <cell r="B525">
            <v>484</v>
          </cell>
          <cell r="C525" t="str">
            <v>Down Light + SL 25 W</v>
          </cell>
          <cell r="D525" t="str">
            <v>bh</v>
          </cell>
          <cell r="E525">
            <v>151000</v>
          </cell>
        </row>
        <row r="526">
          <cell r="A526" t="str">
            <v>BZ71</v>
          </cell>
          <cell r="B526">
            <v>485</v>
          </cell>
          <cell r="C526" t="str">
            <v>Lampu SL Philip 25 W</v>
          </cell>
          <cell r="D526" t="str">
            <v>bh</v>
          </cell>
          <cell r="E526">
            <v>66600</v>
          </cell>
        </row>
        <row r="527">
          <cell r="A527" t="str">
            <v>BZ72</v>
          </cell>
          <cell r="B527">
            <v>486</v>
          </cell>
          <cell r="C527" t="str">
            <v>Lampu Sirkel TL 20 W Lengkap</v>
          </cell>
          <cell r="D527" t="str">
            <v>bh</v>
          </cell>
          <cell r="E527">
            <v>34650</v>
          </cell>
        </row>
        <row r="528">
          <cell r="A528" t="str">
            <v>BZ73</v>
          </cell>
          <cell r="B528">
            <v>487</v>
          </cell>
          <cell r="C528" t="str">
            <v>Lampu Mercuri 80 W</v>
          </cell>
          <cell r="D528" t="str">
            <v>bh</v>
          </cell>
          <cell r="E528">
            <v>60000</v>
          </cell>
        </row>
        <row r="529">
          <cell r="A529" t="str">
            <v>BZ74</v>
          </cell>
          <cell r="B529">
            <v>488</v>
          </cell>
          <cell r="C529" t="str">
            <v xml:space="preserve">Lampu Taman + Tiang + Lampu 1 Buah </v>
          </cell>
          <cell r="D529" t="str">
            <v>bh</v>
          </cell>
          <cell r="E529">
            <v>160000</v>
          </cell>
        </row>
        <row r="530">
          <cell r="A530" t="str">
            <v>BZ75</v>
          </cell>
          <cell r="B530">
            <v>489</v>
          </cell>
          <cell r="C530" t="str">
            <v>Lampu Baret 30 cm + Neon</v>
          </cell>
          <cell r="D530" t="str">
            <v>bh</v>
          </cell>
          <cell r="E530">
            <v>112700</v>
          </cell>
        </row>
        <row r="531">
          <cell r="A531" t="str">
            <v>BZ76</v>
          </cell>
          <cell r="B531">
            <v>490</v>
          </cell>
          <cell r="C531" t="str">
            <v xml:space="preserve">Lampu Neon Arcrilik 2 x 40 W lengkap </v>
          </cell>
          <cell r="D531" t="str">
            <v>bh</v>
          </cell>
          <cell r="E531">
            <v>394350</v>
          </cell>
        </row>
        <row r="532">
          <cell r="A532" t="str">
            <v>BZ77</v>
          </cell>
          <cell r="B532">
            <v>491</v>
          </cell>
          <cell r="C532" t="str">
            <v>Jarum Penangkal Petir 16</v>
          </cell>
          <cell r="D532" t="str">
            <v>bh</v>
          </cell>
          <cell r="E532">
            <v>52900</v>
          </cell>
        </row>
        <row r="533">
          <cell r="A533" t="str">
            <v>BZ78</v>
          </cell>
          <cell r="B533">
            <v>492</v>
          </cell>
          <cell r="C533" t="str">
            <v>Kawat BC ( Tembaga )</v>
          </cell>
          <cell r="D533" t="str">
            <v>kg</v>
          </cell>
          <cell r="E533">
            <v>11550</v>
          </cell>
        </row>
        <row r="534">
          <cell r="A534" t="str">
            <v>BZ79</v>
          </cell>
          <cell r="B534">
            <v>493</v>
          </cell>
          <cell r="C534" t="str">
            <v>Pentanahan Penangkal Petir</v>
          </cell>
          <cell r="D534" t="str">
            <v>ttk</v>
          </cell>
          <cell r="E534">
            <v>222750</v>
          </cell>
        </row>
        <row r="535">
          <cell r="A535" t="str">
            <v>BZ80</v>
          </cell>
          <cell r="B535">
            <v>494</v>
          </cell>
          <cell r="C535" t="str">
            <v>Pentanahan Panel</v>
          </cell>
          <cell r="D535" t="str">
            <v>ttk</v>
          </cell>
          <cell r="E535">
            <v>96250</v>
          </cell>
        </row>
        <row r="537">
          <cell r="C537" t="str">
            <v>P. BAHAN ALAT PENGANTUNG DAN KUNCI</v>
          </cell>
        </row>
        <row r="538">
          <cell r="A538" t="str">
            <v>CC01</v>
          </cell>
          <cell r="B538">
            <v>495</v>
          </cell>
          <cell r="C538" t="str">
            <v>Kunci Silinder ALFA untuk Pintu Alumunium</v>
          </cell>
          <cell r="D538" t="str">
            <v>bh</v>
          </cell>
          <cell r="E538">
            <v>150000</v>
          </cell>
        </row>
        <row r="539">
          <cell r="A539" t="str">
            <v>CC02</v>
          </cell>
          <cell r="B539">
            <v>496</v>
          </cell>
          <cell r="C539" t="str">
            <v>Tarikan Pintu Alumunium</v>
          </cell>
          <cell r="D539" t="str">
            <v>bh</v>
          </cell>
          <cell r="E539">
            <v>150000</v>
          </cell>
        </row>
        <row r="540">
          <cell r="A540" t="str">
            <v>CC03</v>
          </cell>
          <cell r="B540">
            <v>497</v>
          </cell>
          <cell r="C540" t="str">
            <v xml:space="preserve">Kunci 2 Slaag ROYAL </v>
          </cell>
          <cell r="D540" t="str">
            <v>bh</v>
          </cell>
          <cell r="E540">
            <v>45000</v>
          </cell>
        </row>
        <row r="541">
          <cell r="A541" t="str">
            <v>CC04</v>
          </cell>
          <cell r="B541">
            <v>498</v>
          </cell>
          <cell r="C541" t="str">
            <v>Rel Henderson Lengkap</v>
          </cell>
          <cell r="D541" t="str">
            <v>bh</v>
          </cell>
          <cell r="E541">
            <v>453000</v>
          </cell>
        </row>
        <row r="542">
          <cell r="A542" t="str">
            <v>CC05</v>
          </cell>
          <cell r="B542">
            <v>499</v>
          </cell>
          <cell r="C542" t="str">
            <v>Rel Maraton I Pintu</v>
          </cell>
          <cell r="D542" t="str">
            <v>unt</v>
          </cell>
          <cell r="E542">
            <v>50000</v>
          </cell>
        </row>
        <row r="543">
          <cell r="A543" t="str">
            <v>CC06</v>
          </cell>
          <cell r="B543">
            <v>500</v>
          </cell>
          <cell r="C543" t="str">
            <v xml:space="preserve">Kunci 2 Slaag Silinder SEIS Asli type 210 s/d type 226 </v>
          </cell>
          <cell r="D543" t="str">
            <v>bh</v>
          </cell>
          <cell r="E543">
            <v>156000</v>
          </cell>
        </row>
        <row r="544">
          <cell r="A544" t="str">
            <v>CC07</v>
          </cell>
          <cell r="B544">
            <v>501</v>
          </cell>
          <cell r="C544" t="str">
            <v>Kunci 2 Slaag Ancor Asli</v>
          </cell>
          <cell r="D544" t="str">
            <v>bh</v>
          </cell>
          <cell r="E544">
            <v>65000</v>
          </cell>
        </row>
        <row r="545">
          <cell r="A545" t="str">
            <v>CC08</v>
          </cell>
          <cell r="B545">
            <v>502</v>
          </cell>
          <cell r="C545" t="str">
            <v>Kunci 2 Slaag ISO</v>
          </cell>
          <cell r="D545" t="str">
            <v>bh</v>
          </cell>
          <cell r="E545">
            <v>75000</v>
          </cell>
        </row>
        <row r="546">
          <cell r="A546" t="str">
            <v>CC09</v>
          </cell>
          <cell r="B546">
            <v>503</v>
          </cell>
          <cell r="C546" t="str">
            <v xml:space="preserve">Kunci KM Bulat Kualitas Biasa </v>
          </cell>
          <cell r="D546" t="str">
            <v>bh</v>
          </cell>
          <cell r="E546">
            <v>30000</v>
          </cell>
        </row>
        <row r="547">
          <cell r="A547" t="str">
            <v>CC10</v>
          </cell>
          <cell r="B547">
            <v>504</v>
          </cell>
          <cell r="C547" t="str">
            <v xml:space="preserve">Kunci  KM Bulat ALFA </v>
          </cell>
          <cell r="D547" t="str">
            <v>bh</v>
          </cell>
          <cell r="E547">
            <v>40000</v>
          </cell>
        </row>
        <row r="548">
          <cell r="A548" t="str">
            <v>CC11</v>
          </cell>
          <cell r="B548">
            <v>505</v>
          </cell>
          <cell r="C548" t="str">
            <v xml:space="preserve">Kunci 2 Slaag Silinder Utama Standard </v>
          </cell>
          <cell r="D548" t="str">
            <v>bh</v>
          </cell>
          <cell r="E548">
            <v>190000</v>
          </cell>
        </row>
        <row r="549">
          <cell r="A549" t="str">
            <v>CC12</v>
          </cell>
          <cell r="B549">
            <v>506</v>
          </cell>
          <cell r="C549" t="str">
            <v xml:space="preserve">Kunci Gembok Besar </v>
          </cell>
          <cell r="D549" t="str">
            <v>bh</v>
          </cell>
          <cell r="E549">
            <v>45000</v>
          </cell>
        </row>
        <row r="550">
          <cell r="A550" t="str">
            <v>CC13</v>
          </cell>
          <cell r="B550">
            <v>507</v>
          </cell>
          <cell r="C550" t="str">
            <v xml:space="preserve">Kunci 2 Slaag Kuda Terbang </v>
          </cell>
          <cell r="D550" t="str">
            <v>bh</v>
          </cell>
          <cell r="E550">
            <v>40000</v>
          </cell>
        </row>
        <row r="551">
          <cell r="A551" t="str">
            <v>CC14</v>
          </cell>
          <cell r="B551">
            <v>508</v>
          </cell>
          <cell r="C551" t="str">
            <v>Espangolet</v>
          </cell>
          <cell r="D551" t="str">
            <v>ps</v>
          </cell>
          <cell r="E551">
            <v>22500</v>
          </cell>
        </row>
        <row r="552">
          <cell r="A552" t="str">
            <v>CC15</v>
          </cell>
          <cell r="B552">
            <v>509</v>
          </cell>
          <cell r="C552" t="str">
            <v>Grendel 15 cm</v>
          </cell>
          <cell r="D552" t="str">
            <v>bh</v>
          </cell>
          <cell r="E552">
            <v>8000</v>
          </cell>
        </row>
        <row r="553">
          <cell r="A553" t="str">
            <v>CC16</v>
          </cell>
          <cell r="B553">
            <v>510</v>
          </cell>
          <cell r="C553" t="str">
            <v>Grendel 5 cm</v>
          </cell>
          <cell r="D553" t="str">
            <v>bh</v>
          </cell>
          <cell r="E553">
            <v>2000</v>
          </cell>
        </row>
        <row r="554">
          <cell r="A554" t="str">
            <v>CC17</v>
          </cell>
          <cell r="B554">
            <v>511</v>
          </cell>
          <cell r="C554" t="str">
            <v>Hak Angin Kait Jendela Biasa</v>
          </cell>
          <cell r="D554" t="str">
            <v>ps</v>
          </cell>
          <cell r="E554">
            <v>3000</v>
          </cell>
        </row>
        <row r="555">
          <cell r="A555" t="str">
            <v>CC18</v>
          </cell>
          <cell r="B555">
            <v>512</v>
          </cell>
          <cell r="C555" t="str">
            <v>Hak Angin Jendela Antik</v>
          </cell>
          <cell r="D555" t="str">
            <v>ps</v>
          </cell>
          <cell r="E555">
            <v>13000</v>
          </cell>
        </row>
        <row r="556">
          <cell r="A556" t="str">
            <v>CC19</v>
          </cell>
          <cell r="B556">
            <v>513</v>
          </cell>
          <cell r="C556" t="str">
            <v>Hak Angin Sendok Stainless / Kuningan</v>
          </cell>
          <cell r="D556" t="str">
            <v>bh</v>
          </cell>
          <cell r="E556">
            <v>17500</v>
          </cell>
        </row>
        <row r="557">
          <cell r="A557" t="str">
            <v>CC20</v>
          </cell>
          <cell r="B557">
            <v>514</v>
          </cell>
          <cell r="C557" t="str">
            <v>Nako Lengkap Tralis 1 Daun</v>
          </cell>
          <cell r="D557" t="str">
            <v>dn</v>
          </cell>
          <cell r="E557">
            <v>10000</v>
          </cell>
        </row>
        <row r="558">
          <cell r="A558" t="str">
            <v>CC21</v>
          </cell>
          <cell r="B558">
            <v>515</v>
          </cell>
          <cell r="C558" t="str">
            <v>Sloot Pintu berikut  Rantai</v>
          </cell>
          <cell r="D558" t="str">
            <v>bh</v>
          </cell>
          <cell r="E558">
            <v>17500</v>
          </cell>
        </row>
        <row r="559">
          <cell r="A559" t="str">
            <v>CC22</v>
          </cell>
          <cell r="B559">
            <v>516</v>
          </cell>
          <cell r="C559" t="str">
            <v>Sloot Jendela Tunggal</v>
          </cell>
          <cell r="D559" t="str">
            <v>bh</v>
          </cell>
          <cell r="E559">
            <v>6500</v>
          </cell>
        </row>
        <row r="560">
          <cell r="A560" t="str">
            <v>CC23</v>
          </cell>
          <cell r="B560">
            <v>517</v>
          </cell>
          <cell r="C560" t="str">
            <v>Engsel Pintu Unilon Standard</v>
          </cell>
          <cell r="D560" t="str">
            <v>ps</v>
          </cell>
          <cell r="E560">
            <v>7000</v>
          </cell>
        </row>
        <row r="561">
          <cell r="A561" t="str">
            <v>CC24</v>
          </cell>
          <cell r="B561">
            <v>518</v>
          </cell>
          <cell r="C561" t="str">
            <v>Engsel Jendela Unilon</v>
          </cell>
          <cell r="D561" t="str">
            <v>ps</v>
          </cell>
          <cell r="E561">
            <v>6300</v>
          </cell>
        </row>
        <row r="562">
          <cell r="A562" t="str">
            <v>CC25</v>
          </cell>
          <cell r="B562">
            <v>519</v>
          </cell>
          <cell r="C562" t="str">
            <v>Engsel Patrun</v>
          </cell>
          <cell r="D562" t="str">
            <v>ps</v>
          </cell>
          <cell r="E562">
            <v>4000</v>
          </cell>
        </row>
        <row r="563">
          <cell r="A563" t="str">
            <v>CC26</v>
          </cell>
          <cell r="B563">
            <v>520</v>
          </cell>
          <cell r="C563" t="str">
            <v>Engsel Harmonika</v>
          </cell>
          <cell r="D563" t="str">
            <v>m1</v>
          </cell>
          <cell r="E563">
            <v>8500</v>
          </cell>
        </row>
        <row r="564">
          <cell r="A564" t="str">
            <v>CC27</v>
          </cell>
          <cell r="B564">
            <v>521</v>
          </cell>
          <cell r="C564" t="str">
            <v>Door Closer Kelas Standard ( Kelas Sedang )</v>
          </cell>
          <cell r="D564" t="str">
            <v>unt</v>
          </cell>
          <cell r="E564">
            <v>95000</v>
          </cell>
        </row>
        <row r="565">
          <cell r="A565" t="str">
            <v>CC28</v>
          </cell>
          <cell r="B565">
            <v>522</v>
          </cell>
          <cell r="C565" t="str">
            <v>Door Closer Kelas Standard ( Kelas Baik )</v>
          </cell>
          <cell r="D565" t="str">
            <v>unt</v>
          </cell>
          <cell r="E565">
            <v>350000</v>
          </cell>
        </row>
        <row r="566">
          <cell r="A566" t="str">
            <v>CC29</v>
          </cell>
          <cell r="B566">
            <v>523</v>
          </cell>
          <cell r="C566" t="str">
            <v>Door Closer Kelas Rendah</v>
          </cell>
          <cell r="D566" t="str">
            <v>unt</v>
          </cell>
          <cell r="E566">
            <v>80000</v>
          </cell>
        </row>
        <row r="567">
          <cell r="A567" t="str">
            <v>CC30</v>
          </cell>
          <cell r="B567">
            <v>524</v>
          </cell>
          <cell r="C567" t="str">
            <v>Tarikan Almari Rata - rata</v>
          </cell>
          <cell r="D567" t="str">
            <v>bh</v>
          </cell>
          <cell r="E567">
            <v>7000</v>
          </cell>
        </row>
        <row r="568">
          <cell r="A568" t="str">
            <v>CC31</v>
          </cell>
          <cell r="B568">
            <v>525</v>
          </cell>
          <cell r="C568" t="str">
            <v>Seng BJLS 30 lebar 60cm (1 rol 50 m' )</v>
          </cell>
          <cell r="D568" t="str">
            <v>m1</v>
          </cell>
          <cell r="E568">
            <v>13500</v>
          </cell>
        </row>
        <row r="569">
          <cell r="A569" t="str">
            <v>CC32</v>
          </cell>
          <cell r="B569">
            <v>526</v>
          </cell>
          <cell r="C569" t="str">
            <v>Seng BJLS 30 lebar 90cm (1 rol 50 m' )</v>
          </cell>
          <cell r="D569" t="str">
            <v>m1</v>
          </cell>
          <cell r="E569">
            <v>18000</v>
          </cell>
        </row>
        <row r="571">
          <cell r="C571" t="str">
            <v>Q. BAHAN PENGIKAT UNTUK KONTRUKSI JALAN</v>
          </cell>
        </row>
        <row r="572">
          <cell r="A572" t="str">
            <v>CE01</v>
          </cell>
          <cell r="B572">
            <v>527</v>
          </cell>
          <cell r="C572" t="str">
            <v>Hotmix Jadi berikut alat dan bahan bakar ( T = 5 cm  =&gt; 9 m2 )</v>
          </cell>
          <cell r="D572" t="str">
            <v>ton</v>
          </cell>
          <cell r="E572">
            <v>400000</v>
          </cell>
        </row>
        <row r="573">
          <cell r="A573" t="str">
            <v>CE02</v>
          </cell>
          <cell r="B573">
            <v>528</v>
          </cell>
          <cell r="C573" t="str">
            <v>Aspal ( ESO ) 1 Drum 150 Kg</v>
          </cell>
          <cell r="D573" t="str">
            <v>kg</v>
          </cell>
          <cell r="E573">
            <v>3800</v>
          </cell>
        </row>
        <row r="574">
          <cell r="A574" t="str">
            <v>CE03</v>
          </cell>
          <cell r="B574">
            <v>529</v>
          </cell>
          <cell r="C574" t="str">
            <v>Aspal Curah</v>
          </cell>
          <cell r="D574" t="str">
            <v>kg</v>
          </cell>
          <cell r="E574">
            <v>3000</v>
          </cell>
        </row>
        <row r="575">
          <cell r="A575" t="str">
            <v>CE04</v>
          </cell>
          <cell r="B575">
            <v>530</v>
          </cell>
          <cell r="C575" t="str">
            <v>Aspal RC 70 ( Cilacap )</v>
          </cell>
          <cell r="D575" t="str">
            <v>kg</v>
          </cell>
          <cell r="E575">
            <v>4400</v>
          </cell>
        </row>
        <row r="577">
          <cell r="C577" t="str">
            <v>R. BAHAN PENGHISAP AIR SUMUR DALAM</v>
          </cell>
        </row>
        <row r="578">
          <cell r="A578" t="str">
            <v>CG01</v>
          </cell>
          <cell r="B578">
            <v>531</v>
          </cell>
          <cell r="C578" t="str">
            <v>Pompa Kodok</v>
          </cell>
          <cell r="D578" t="str">
            <v>unit</v>
          </cell>
          <cell r="E578">
            <v>105000</v>
          </cell>
        </row>
        <row r="579">
          <cell r="A579" t="str">
            <v>CG02</v>
          </cell>
          <cell r="B579">
            <v>532</v>
          </cell>
          <cell r="C579" t="str">
            <v xml:space="preserve">Pompa Dragon Tegal </v>
          </cell>
          <cell r="D579" t="str">
            <v>unit</v>
          </cell>
          <cell r="E579">
            <v>125000</v>
          </cell>
        </row>
        <row r="580">
          <cell r="A580" t="str">
            <v>CG03</v>
          </cell>
          <cell r="B580">
            <v>533</v>
          </cell>
          <cell r="C580" t="str">
            <v xml:space="preserve">Pompa Dragon Asli </v>
          </cell>
          <cell r="D580" t="str">
            <v>unit</v>
          </cell>
          <cell r="E580">
            <v>250000</v>
          </cell>
        </row>
        <row r="581">
          <cell r="A581" t="str">
            <v>CG04</v>
          </cell>
          <cell r="B581">
            <v>534</v>
          </cell>
          <cell r="C581" t="str">
            <v>Mesin Pompa Air 100 W - Sanyo</v>
          </cell>
          <cell r="D581" t="str">
            <v>unit</v>
          </cell>
          <cell r="E581">
            <v>490000</v>
          </cell>
        </row>
        <row r="582">
          <cell r="A582" t="str">
            <v>CG05</v>
          </cell>
          <cell r="B582">
            <v>535</v>
          </cell>
          <cell r="C582" t="str">
            <v>Mesin Pompa Air 150 W - Sanyo</v>
          </cell>
          <cell r="D582" t="str">
            <v>unit</v>
          </cell>
          <cell r="E582">
            <v>690000</v>
          </cell>
        </row>
        <row r="583">
          <cell r="A583" t="str">
            <v>CG06</v>
          </cell>
          <cell r="B583">
            <v>536</v>
          </cell>
          <cell r="C583" t="str">
            <v>Pompa Zet pump 250 W - Sanyo</v>
          </cell>
          <cell r="D583" t="str">
            <v>unit</v>
          </cell>
          <cell r="E583">
            <v>2750000</v>
          </cell>
        </row>
        <row r="584">
          <cell r="A584" t="str">
            <v>CG07</v>
          </cell>
          <cell r="B584">
            <v>537</v>
          </cell>
          <cell r="C584" t="str">
            <v>Pompa Zet pump 450 W - Sanyo</v>
          </cell>
          <cell r="D584" t="str">
            <v>unit</v>
          </cell>
          <cell r="E584">
            <v>4500000</v>
          </cell>
        </row>
        <row r="585">
          <cell r="A585" t="str">
            <v>CG08</v>
          </cell>
          <cell r="B585">
            <v>538</v>
          </cell>
          <cell r="C585" t="str">
            <v>Pompa Submersible kap. 150 liter/menit 3 kW</v>
          </cell>
          <cell r="D585" t="str">
            <v>unit</v>
          </cell>
          <cell r="E585">
            <v>18500000</v>
          </cell>
        </row>
        <row r="586">
          <cell r="A586" t="str">
            <v>CG09</v>
          </cell>
          <cell r="B586">
            <v>539</v>
          </cell>
          <cell r="C586" t="str">
            <v xml:space="preserve">Gear Pump kap. 60 liter/menit </v>
          </cell>
          <cell r="D586" t="str">
            <v>unit</v>
          </cell>
          <cell r="E586">
            <v>10500000</v>
          </cell>
        </row>
        <row r="587">
          <cell r="A587" t="str">
            <v>CG10</v>
          </cell>
          <cell r="B587">
            <v>540</v>
          </cell>
          <cell r="C587" t="str">
            <v xml:space="preserve">Deep Well dengan kelengkapannya kap. 150 liter/menit </v>
          </cell>
          <cell r="D587" t="str">
            <v>unit</v>
          </cell>
          <cell r="E587">
            <v>155000000</v>
          </cell>
        </row>
        <row r="588">
          <cell r="A588" t="str">
            <v>CG11</v>
          </cell>
          <cell r="B588">
            <v>541</v>
          </cell>
          <cell r="C588" t="str">
            <v xml:space="preserve">Hand Oil Pump </v>
          </cell>
          <cell r="D588" t="str">
            <v>unit</v>
          </cell>
          <cell r="E588">
            <v>3150000</v>
          </cell>
        </row>
        <row r="590">
          <cell r="C590" t="str">
            <v>S. BAHAN PENAMPUNG AIR</v>
          </cell>
        </row>
        <row r="591">
          <cell r="A591" t="str">
            <v>CI01</v>
          </cell>
          <cell r="B591">
            <v>542</v>
          </cell>
          <cell r="C591" t="str">
            <v>Tangki Air Fiber Glass 0.5 m3 ( Excel )</v>
          </cell>
          <cell r="D591" t="str">
            <v>bh</v>
          </cell>
          <cell r="E591">
            <v>350000</v>
          </cell>
        </row>
        <row r="592">
          <cell r="A592" t="str">
            <v>CI02</v>
          </cell>
          <cell r="B592">
            <v>543</v>
          </cell>
          <cell r="C592" t="str">
            <v>Tangki Air Fiber Glass 1 m3 ( Excel )</v>
          </cell>
          <cell r="D592" t="str">
            <v>bh</v>
          </cell>
          <cell r="E592">
            <v>560000</v>
          </cell>
        </row>
        <row r="593">
          <cell r="A593" t="str">
            <v>CI03</v>
          </cell>
          <cell r="B593">
            <v>544</v>
          </cell>
          <cell r="C593" t="str">
            <v>Tangki Air Fiber Glass 2 m3 ( Excel )</v>
          </cell>
          <cell r="D593" t="str">
            <v>bh</v>
          </cell>
          <cell r="E593">
            <v>1250000</v>
          </cell>
        </row>
        <row r="594">
          <cell r="A594" t="str">
            <v>CI04</v>
          </cell>
          <cell r="B594">
            <v>545</v>
          </cell>
          <cell r="C594" t="str">
            <v>Bak KM Fiber 60 x 60</v>
          </cell>
          <cell r="D594" t="str">
            <v>bh</v>
          </cell>
          <cell r="E594">
            <v>75000</v>
          </cell>
        </row>
        <row r="595">
          <cell r="A595" t="str">
            <v>CI05</v>
          </cell>
          <cell r="B595">
            <v>546</v>
          </cell>
          <cell r="C595" t="str">
            <v>Bak Taraso WC 40 x 40</v>
          </cell>
          <cell r="D595" t="str">
            <v>bh</v>
          </cell>
          <cell r="E595">
            <v>22500</v>
          </cell>
        </row>
        <row r="596">
          <cell r="A596" t="str">
            <v>CI06</v>
          </cell>
          <cell r="B596">
            <v>547</v>
          </cell>
          <cell r="C596" t="str">
            <v>Bak KM Taraso 60 x 60</v>
          </cell>
          <cell r="D596" t="str">
            <v>bh</v>
          </cell>
          <cell r="E596">
            <v>55000</v>
          </cell>
        </row>
        <row r="598">
          <cell r="C598" t="str">
            <v>T. BIAYA QUALITY CONTROL , IZIN - IZIN, PENGUKURAN</v>
          </cell>
        </row>
        <row r="599">
          <cell r="C599" t="str">
            <v xml:space="preserve">    BIASA DAN BIAYA PENYAMBUNGAN</v>
          </cell>
        </row>
        <row r="600">
          <cell r="A600" t="str">
            <v>CJ01</v>
          </cell>
          <cell r="B600">
            <v>548</v>
          </cell>
          <cell r="C600" t="str">
            <v>Penyambungan Listrik PLN</v>
          </cell>
          <cell r="D600" t="str">
            <v>1w</v>
          </cell>
          <cell r="E600">
            <v>600</v>
          </cell>
        </row>
        <row r="601">
          <cell r="A601" t="str">
            <v>CJ02</v>
          </cell>
          <cell r="B601">
            <v>549</v>
          </cell>
          <cell r="C601" t="str">
            <v>IMB Bertingkat Rata - rata (Rumah / Kantor)</v>
          </cell>
          <cell r="D601" t="str">
            <v>m²</v>
          </cell>
          <cell r="E601">
            <v>19500</v>
          </cell>
        </row>
        <row r="602">
          <cell r="A602" t="str">
            <v>CJ03</v>
          </cell>
          <cell r="B602">
            <v>550</v>
          </cell>
          <cell r="C602" t="str">
            <v>IMB tidak bertingkat Rata - rata (Rumah / Kantor)</v>
          </cell>
          <cell r="D602" t="str">
            <v>m²</v>
          </cell>
          <cell r="E602">
            <v>17500</v>
          </cell>
        </row>
        <row r="603">
          <cell r="A603" t="str">
            <v>CJ04</v>
          </cell>
          <cell r="B603">
            <v>551</v>
          </cell>
          <cell r="C603" t="str">
            <v>IMB Bertingkat Rata - rata (untuk Usaha)</v>
          </cell>
          <cell r="D603" t="str">
            <v>m²</v>
          </cell>
          <cell r="E603">
            <v>22000</v>
          </cell>
        </row>
        <row r="604">
          <cell r="A604" t="str">
            <v>CJ05</v>
          </cell>
          <cell r="B604">
            <v>552</v>
          </cell>
          <cell r="C604" t="str">
            <v>IMB tidak bertingkat Rata - rata (untuk Usaha)</v>
          </cell>
          <cell r="D604" t="str">
            <v>m²</v>
          </cell>
          <cell r="E604">
            <v>19500</v>
          </cell>
        </row>
        <row r="605">
          <cell r="A605" t="str">
            <v>CJ06</v>
          </cell>
          <cell r="B605">
            <v>553</v>
          </cell>
          <cell r="C605" t="str">
            <v>Sondir Rata - rata</v>
          </cell>
          <cell r="D605" t="str">
            <v>1 ttk</v>
          </cell>
          <cell r="E605">
            <v>185000</v>
          </cell>
        </row>
        <row r="606">
          <cell r="A606" t="str">
            <v>CJ07</v>
          </cell>
          <cell r="B606">
            <v>554</v>
          </cell>
          <cell r="C606" t="str">
            <v>Pengukuran Site + Patok</v>
          </cell>
          <cell r="D606" t="str">
            <v>m²</v>
          </cell>
          <cell r="E606">
            <v>900</v>
          </cell>
        </row>
        <row r="607">
          <cell r="A607" t="str">
            <v>CJ08</v>
          </cell>
          <cell r="B607">
            <v>555</v>
          </cell>
          <cell r="C607" t="str">
            <v>Biaya Tes Jalan ( quality control )</v>
          </cell>
          <cell r="D607" t="str">
            <v>ttk</v>
          </cell>
          <cell r="E607">
            <v>75000</v>
          </cell>
        </row>
        <row r="609">
          <cell r="A609" t="str">
            <v>CJ09</v>
          </cell>
          <cell r="B609">
            <v>556</v>
          </cell>
          <cell r="C609" t="str">
            <v>Biaya Tes 1 Macam Beton</v>
          </cell>
          <cell r="D609" t="str">
            <v>1 spl</v>
          </cell>
          <cell r="E609">
            <v>164000</v>
          </cell>
        </row>
        <row r="610">
          <cell r="A610" t="str">
            <v>CJ10</v>
          </cell>
          <cell r="B610">
            <v>557</v>
          </cell>
          <cell r="C610" t="str">
            <v>Biaya Pengujian Bahan Agregat</v>
          </cell>
          <cell r="D610" t="str">
            <v>1 spl</v>
          </cell>
          <cell r="E610">
            <v>56900</v>
          </cell>
        </row>
        <row r="611">
          <cell r="A611" t="str">
            <v>CJ11</v>
          </cell>
          <cell r="B611">
            <v>558</v>
          </cell>
          <cell r="C611" t="str">
            <v>Biaya Pengujian Listrik + gambar + trafo &amp; Adm</v>
          </cell>
          <cell r="D611" t="str">
            <v>1 watt</v>
          </cell>
          <cell r="E611">
            <v>350</v>
          </cell>
        </row>
        <row r="612">
          <cell r="A612" t="str">
            <v>CJ12</v>
          </cell>
          <cell r="B612">
            <v>559</v>
          </cell>
          <cell r="C612" t="str">
            <v>Izin Sumur Artesis Lengkap</v>
          </cell>
          <cell r="D612" t="str">
            <v>unit</v>
          </cell>
          <cell r="E612">
            <v>5000000</v>
          </cell>
        </row>
        <row r="613">
          <cell r="A613" t="str">
            <v>CJ13</v>
          </cell>
          <cell r="B613">
            <v>560</v>
          </cell>
          <cell r="C613" t="str">
            <v>Penyambungan PDAM untuk rumah</v>
          </cell>
          <cell r="D613" t="str">
            <v>unit</v>
          </cell>
          <cell r="E613">
            <v>550000</v>
          </cell>
        </row>
        <row r="614">
          <cell r="A614" t="str">
            <v>CJ14</v>
          </cell>
          <cell r="B614">
            <v>561</v>
          </cell>
          <cell r="C614" t="str">
            <v>Geolistrik</v>
          </cell>
          <cell r="D614" t="str">
            <v>1 ttk</v>
          </cell>
          <cell r="E614">
            <v>275000</v>
          </cell>
        </row>
        <row r="616">
          <cell r="C616" t="str">
            <v>U. ALAT TUKANG.</v>
          </cell>
        </row>
        <row r="617">
          <cell r="A617" t="str">
            <v>CL01</v>
          </cell>
          <cell r="B617">
            <v>562</v>
          </cell>
          <cell r="C617" t="str">
            <v>Palu 0,5 kg</v>
          </cell>
          <cell r="D617" t="str">
            <v>bh</v>
          </cell>
          <cell r="E617">
            <v>20000</v>
          </cell>
        </row>
        <row r="618">
          <cell r="A618" t="str">
            <v>CL02</v>
          </cell>
          <cell r="B618">
            <v>563</v>
          </cell>
          <cell r="C618" t="str">
            <v>Cangkul</v>
          </cell>
          <cell r="D618" t="str">
            <v>bh</v>
          </cell>
          <cell r="E618">
            <v>22500</v>
          </cell>
        </row>
        <row r="619">
          <cell r="A619" t="str">
            <v>CL03</v>
          </cell>
          <cell r="B619">
            <v>564</v>
          </cell>
          <cell r="C619" t="str">
            <v>Singkup</v>
          </cell>
          <cell r="D619" t="str">
            <v>bh</v>
          </cell>
          <cell r="E619">
            <v>27500</v>
          </cell>
        </row>
        <row r="620">
          <cell r="A620" t="str">
            <v>CL04</v>
          </cell>
          <cell r="B620">
            <v>565</v>
          </cell>
          <cell r="C620" t="str">
            <v>Sekrop</v>
          </cell>
          <cell r="D620" t="str">
            <v>bh</v>
          </cell>
          <cell r="E620">
            <v>34000</v>
          </cell>
        </row>
        <row r="621">
          <cell r="A621" t="str">
            <v>CL05</v>
          </cell>
          <cell r="B621">
            <v>566</v>
          </cell>
          <cell r="C621" t="str">
            <v>Pengki</v>
          </cell>
          <cell r="D621" t="str">
            <v>bh</v>
          </cell>
          <cell r="E621">
            <v>1800</v>
          </cell>
        </row>
        <row r="622">
          <cell r="A622" t="str">
            <v>CL06</v>
          </cell>
          <cell r="B622">
            <v>567</v>
          </cell>
          <cell r="C622" t="str">
            <v>Linggis</v>
          </cell>
          <cell r="D622" t="str">
            <v>bh</v>
          </cell>
          <cell r="E622">
            <v>20000</v>
          </cell>
        </row>
        <row r="623">
          <cell r="A623" t="str">
            <v>CL07</v>
          </cell>
          <cell r="B623">
            <v>568</v>
          </cell>
          <cell r="C623" t="str">
            <v>Rool Meter 30 meter ( Bahan Plastik )</v>
          </cell>
          <cell r="D623" t="str">
            <v>bh</v>
          </cell>
          <cell r="E623">
            <v>45000</v>
          </cell>
        </row>
        <row r="624">
          <cell r="A624" t="str">
            <v>CL08</v>
          </cell>
          <cell r="B624">
            <v>569</v>
          </cell>
          <cell r="C624" t="str">
            <v>Rool Meter 5 meter ( Bahan Besi )</v>
          </cell>
          <cell r="D624" t="str">
            <v>bh</v>
          </cell>
          <cell r="E624">
            <v>10000</v>
          </cell>
        </row>
        <row r="625">
          <cell r="A625" t="str">
            <v>CL09</v>
          </cell>
          <cell r="B625">
            <v>570</v>
          </cell>
          <cell r="C625" t="str">
            <v xml:space="preserve">Selang Plastik untuk Water Pas dia. 0.5 cm </v>
          </cell>
          <cell r="D625" t="str">
            <v>bh</v>
          </cell>
          <cell r="E625">
            <v>1000</v>
          </cell>
        </row>
        <row r="626">
          <cell r="A626" t="str">
            <v>CL10</v>
          </cell>
          <cell r="B626">
            <v>571</v>
          </cell>
          <cell r="C626" t="str">
            <v xml:space="preserve"> Water Pas Alumuniumm 60 cm </v>
          </cell>
          <cell r="D626" t="str">
            <v>bh</v>
          </cell>
          <cell r="E626">
            <v>50000</v>
          </cell>
        </row>
        <row r="628">
          <cell r="C628" t="str">
            <v xml:space="preserve">V. STANDARD RATA - RATA SEWA ALAT BESAR , ALAT MEKANIK </v>
          </cell>
        </row>
        <row r="629">
          <cell r="C629" t="str">
            <v xml:space="preserve">      TRUK, KENDARAAN RODA 4 &amp; LAINNYA</v>
          </cell>
        </row>
        <row r="630">
          <cell r="A630" t="str">
            <v>CN01</v>
          </cell>
          <cell r="B630">
            <v>572</v>
          </cell>
          <cell r="C630" t="str">
            <v>Sewa Mesin Gilas 8 Ton s/d 10 ton</v>
          </cell>
          <cell r="D630" t="str">
            <v>hari</v>
          </cell>
          <cell r="E630">
            <v>150000</v>
          </cell>
        </row>
        <row r="631">
          <cell r="A631" t="str">
            <v>CN02</v>
          </cell>
          <cell r="B631">
            <v>573</v>
          </cell>
          <cell r="C631" t="str">
            <v>Tirud Roller 3 Jam / hari</v>
          </cell>
          <cell r="D631" t="str">
            <v>hari</v>
          </cell>
          <cell r="E631">
            <v>165000</v>
          </cell>
        </row>
        <row r="632">
          <cell r="A632" t="str">
            <v>CN03</v>
          </cell>
          <cell r="B632">
            <v>574</v>
          </cell>
          <cell r="C632" t="str">
            <v>Tamdam Roller 6 - 8 Ton 5 Jam / hr</v>
          </cell>
          <cell r="D632" t="str">
            <v>hari</v>
          </cell>
          <cell r="E632">
            <v>245000</v>
          </cell>
        </row>
        <row r="633">
          <cell r="A633" t="str">
            <v>CN04</v>
          </cell>
          <cell r="B633">
            <v>575</v>
          </cell>
          <cell r="C633" t="str">
            <v>Tamdam Roller 8 - 10 Ton 5 Jam / hr</v>
          </cell>
          <cell r="D633" t="str">
            <v>hari</v>
          </cell>
          <cell r="E633">
            <v>230000</v>
          </cell>
        </row>
        <row r="634">
          <cell r="A634" t="str">
            <v>CN05</v>
          </cell>
          <cell r="B634">
            <v>576</v>
          </cell>
          <cell r="C634" t="str">
            <v>Roller Viberator - Ped 1 Ton 4 Jam /hr</v>
          </cell>
          <cell r="D634" t="str">
            <v>hari</v>
          </cell>
          <cell r="E634">
            <v>210000</v>
          </cell>
        </row>
        <row r="635">
          <cell r="A635" t="str">
            <v>CN06</v>
          </cell>
          <cell r="B635">
            <v>577</v>
          </cell>
          <cell r="C635" t="str">
            <v>Roller Viberator - Self 7 Ton 5 Jam /hr</v>
          </cell>
          <cell r="D635" t="str">
            <v>hari</v>
          </cell>
          <cell r="E635">
            <v>250000</v>
          </cell>
        </row>
        <row r="636">
          <cell r="A636" t="str">
            <v>CN07</v>
          </cell>
          <cell r="B636">
            <v>578</v>
          </cell>
          <cell r="C636" t="str">
            <v>Roller 3 Wheeled - 8 Ton 5 Jam /hr</v>
          </cell>
          <cell r="D636" t="str">
            <v>hari</v>
          </cell>
          <cell r="E636">
            <v>145000</v>
          </cell>
        </row>
        <row r="637">
          <cell r="A637" t="str">
            <v>CN08</v>
          </cell>
          <cell r="B637">
            <v>579</v>
          </cell>
          <cell r="C637" t="str">
            <v>Roller Pneumatic  8 - 15 Ton 5 Jam /hr</v>
          </cell>
          <cell r="D637" t="str">
            <v>hari</v>
          </cell>
          <cell r="E637">
            <v>250000</v>
          </cell>
        </row>
        <row r="638">
          <cell r="A638" t="str">
            <v>CN09</v>
          </cell>
          <cell r="B638">
            <v>580</v>
          </cell>
          <cell r="C638" t="str">
            <v>Loader Wheeled 5 Jam /hr</v>
          </cell>
          <cell r="D638" t="str">
            <v>hari</v>
          </cell>
          <cell r="E638">
            <v>350000</v>
          </cell>
        </row>
        <row r="639">
          <cell r="A639" t="str">
            <v>CN10</v>
          </cell>
          <cell r="B639">
            <v>581</v>
          </cell>
          <cell r="C639" t="str">
            <v>Sewa Kran 30 Ton</v>
          </cell>
          <cell r="D639" t="str">
            <v>hari</v>
          </cell>
          <cell r="E639">
            <v>1800000</v>
          </cell>
        </row>
        <row r="640">
          <cell r="A640" t="str">
            <v>CN11</v>
          </cell>
          <cell r="B640">
            <v>582</v>
          </cell>
          <cell r="C640" t="str">
            <v>Sewa Exavator Backhoe 5 Jam /hari</v>
          </cell>
          <cell r="D640" t="str">
            <v>hari</v>
          </cell>
          <cell r="E640">
            <v>525000</v>
          </cell>
        </row>
        <row r="641">
          <cell r="A641" t="str">
            <v>CN12</v>
          </cell>
          <cell r="B641">
            <v>583</v>
          </cell>
          <cell r="C641" t="str">
            <v>Sewa Draklint</v>
          </cell>
          <cell r="D641" t="str">
            <v>jam</v>
          </cell>
          <cell r="E641">
            <v>125000</v>
          </cell>
        </row>
        <row r="642">
          <cell r="A642" t="str">
            <v>CN13</v>
          </cell>
          <cell r="B642">
            <v>584</v>
          </cell>
          <cell r="C642" t="str">
            <v>Whell Loader</v>
          </cell>
          <cell r="D642" t="str">
            <v>jam</v>
          </cell>
          <cell r="E642">
            <v>150000</v>
          </cell>
        </row>
        <row r="643">
          <cell r="A643" t="str">
            <v>CN14</v>
          </cell>
          <cell r="B643">
            <v>585</v>
          </cell>
          <cell r="C643" t="str">
            <v>Buldozer 4 Jam /hr</v>
          </cell>
          <cell r="D643" t="str">
            <v>hari</v>
          </cell>
          <cell r="E643">
            <v>575000</v>
          </cell>
        </row>
        <row r="644">
          <cell r="A644" t="str">
            <v>CN15</v>
          </cell>
          <cell r="B644">
            <v>586</v>
          </cell>
          <cell r="C644" t="str">
            <v>Ecavator Hydr 1 m3</v>
          </cell>
          <cell r="D644" t="str">
            <v>hari</v>
          </cell>
          <cell r="E644">
            <v>550000</v>
          </cell>
        </row>
        <row r="645">
          <cell r="A645" t="str">
            <v>CN16</v>
          </cell>
          <cell r="B645">
            <v>587</v>
          </cell>
          <cell r="C645" t="str">
            <v>Backu</v>
          </cell>
          <cell r="D645" t="str">
            <v>hari</v>
          </cell>
          <cell r="E645">
            <v>85000</v>
          </cell>
        </row>
        <row r="646">
          <cell r="A646" t="str">
            <v>CN17</v>
          </cell>
          <cell r="B646">
            <v>588</v>
          </cell>
          <cell r="C646" t="str">
            <v>Motor Grader 5 Jam /hr</v>
          </cell>
          <cell r="D646" t="str">
            <v>jam</v>
          </cell>
          <cell r="E646">
            <v>525000</v>
          </cell>
        </row>
        <row r="647">
          <cell r="A647" t="str">
            <v>CN18</v>
          </cell>
          <cell r="B647">
            <v>589</v>
          </cell>
          <cell r="C647" t="str">
            <v>Pheumatic Drill Hammer 3 Jam / hr</v>
          </cell>
          <cell r="D647" t="str">
            <v>hari</v>
          </cell>
          <cell r="E647">
            <v>175000</v>
          </cell>
        </row>
        <row r="648">
          <cell r="A648" t="str">
            <v>CN19</v>
          </cell>
          <cell r="B648">
            <v>590</v>
          </cell>
          <cell r="C648" t="str">
            <v>Vibro Roller</v>
          </cell>
          <cell r="D648" t="str">
            <v>hari</v>
          </cell>
          <cell r="E648">
            <v>150000</v>
          </cell>
        </row>
        <row r="649">
          <cell r="A649" t="str">
            <v>CN20</v>
          </cell>
          <cell r="B649">
            <v>591</v>
          </cell>
          <cell r="C649" t="str">
            <v>Stone Crusher</v>
          </cell>
          <cell r="D649" t="str">
            <v>hari</v>
          </cell>
          <cell r="E649">
            <v>175000</v>
          </cell>
        </row>
        <row r="650">
          <cell r="A650" t="str">
            <v>CN21</v>
          </cell>
          <cell r="B650">
            <v>592</v>
          </cell>
          <cell r="C650" t="str">
            <v>AMP</v>
          </cell>
          <cell r="D650" t="str">
            <v>hari</v>
          </cell>
          <cell r="E650">
            <v>225000</v>
          </cell>
        </row>
        <row r="651">
          <cell r="A651" t="str">
            <v>CN22</v>
          </cell>
          <cell r="B651">
            <v>593</v>
          </cell>
          <cell r="C651" t="str">
            <v>Teractor Equament 2 Jam /hr</v>
          </cell>
          <cell r="D651" t="str">
            <v>hari</v>
          </cell>
          <cell r="E651">
            <v>75000</v>
          </cell>
        </row>
        <row r="652">
          <cell r="A652" t="str">
            <v>CN23</v>
          </cell>
          <cell r="B652">
            <v>594</v>
          </cell>
          <cell r="C652" t="str">
            <v>Screning Plent 5 Jam /hr</v>
          </cell>
          <cell r="D652" t="str">
            <v>hari</v>
          </cell>
          <cell r="E652">
            <v>300000</v>
          </cell>
        </row>
        <row r="653">
          <cell r="A653" t="str">
            <v>CN24</v>
          </cell>
          <cell r="B653">
            <v>595</v>
          </cell>
          <cell r="C653" t="str">
            <v>Asphal Finisher</v>
          </cell>
          <cell r="D653" t="str">
            <v>hari</v>
          </cell>
          <cell r="E653">
            <v>225000</v>
          </cell>
        </row>
        <row r="654">
          <cell r="A654" t="str">
            <v>CN25</v>
          </cell>
          <cell r="B654">
            <v>596</v>
          </cell>
          <cell r="C654" t="str">
            <v>Asphal Melting Kalte</v>
          </cell>
          <cell r="D654" t="str">
            <v>hari</v>
          </cell>
          <cell r="E654">
            <v>125000</v>
          </cell>
        </row>
        <row r="655">
          <cell r="A655" t="str">
            <v>CN26</v>
          </cell>
          <cell r="B655">
            <v>597</v>
          </cell>
          <cell r="C655" t="str">
            <v>Asphal Spayer</v>
          </cell>
          <cell r="D655" t="str">
            <v>hari</v>
          </cell>
          <cell r="E655">
            <v>100000</v>
          </cell>
        </row>
        <row r="656">
          <cell r="A656" t="str">
            <v>CN27</v>
          </cell>
          <cell r="B656">
            <v>598</v>
          </cell>
          <cell r="C656" t="str">
            <v>Asphal MIxing Plant</v>
          </cell>
          <cell r="D656" t="str">
            <v>hari</v>
          </cell>
          <cell r="E656">
            <v>225000</v>
          </cell>
        </row>
        <row r="657">
          <cell r="A657" t="str">
            <v>CN28</v>
          </cell>
          <cell r="B657">
            <v>599</v>
          </cell>
          <cell r="C657" t="str">
            <v>Sprayer,Self - Prop. 10001 4 Jam/hr</v>
          </cell>
          <cell r="D657" t="str">
            <v>hari</v>
          </cell>
          <cell r="E657">
            <v>250000</v>
          </cell>
        </row>
        <row r="658">
          <cell r="A658" t="str">
            <v>CN29</v>
          </cell>
          <cell r="B658">
            <v>600</v>
          </cell>
          <cell r="C658" t="str">
            <v>Tamper, Viberator Plate 3 Jam /hari</v>
          </cell>
          <cell r="D658" t="str">
            <v>hari</v>
          </cell>
          <cell r="E658">
            <v>200000</v>
          </cell>
        </row>
        <row r="659">
          <cell r="A659" t="str">
            <v>CN30</v>
          </cell>
          <cell r="B659">
            <v>601</v>
          </cell>
          <cell r="C659" t="str">
            <v>Crusher / SCR</v>
          </cell>
          <cell r="D659" t="str">
            <v>hari</v>
          </cell>
          <cell r="E659">
            <v>750000</v>
          </cell>
        </row>
        <row r="660">
          <cell r="A660" t="str">
            <v>CN31</v>
          </cell>
          <cell r="B660">
            <v>602</v>
          </cell>
          <cell r="C660" t="str">
            <v>Concrete Mixer 0.125 m3</v>
          </cell>
          <cell r="D660" t="str">
            <v>hari</v>
          </cell>
          <cell r="E660">
            <v>60000</v>
          </cell>
        </row>
        <row r="661">
          <cell r="A661" t="str">
            <v>CN32</v>
          </cell>
          <cell r="B661">
            <v>603</v>
          </cell>
          <cell r="C661" t="str">
            <v>Concrete Mixer 0.5 m3</v>
          </cell>
          <cell r="D661" t="str">
            <v>hari</v>
          </cell>
          <cell r="E661">
            <v>86000</v>
          </cell>
        </row>
        <row r="662">
          <cell r="A662" t="str">
            <v>CN33</v>
          </cell>
          <cell r="B662">
            <v>604</v>
          </cell>
          <cell r="C662" t="str">
            <v>Concrete Viberator</v>
          </cell>
          <cell r="D662" t="str">
            <v>hari</v>
          </cell>
          <cell r="E662">
            <v>60000</v>
          </cell>
        </row>
        <row r="663">
          <cell r="A663" t="str">
            <v>CN34</v>
          </cell>
          <cell r="B663">
            <v>605</v>
          </cell>
          <cell r="C663" t="str">
            <v>Pick Up</v>
          </cell>
          <cell r="D663" t="str">
            <v>hari</v>
          </cell>
          <cell r="E663">
            <v>175000</v>
          </cell>
        </row>
        <row r="665">
          <cell r="A665" t="str">
            <v>CN35</v>
          </cell>
          <cell r="B665">
            <v>606</v>
          </cell>
          <cell r="C665" t="str">
            <v>Dump Truck 3.5 Ton</v>
          </cell>
          <cell r="D665" t="str">
            <v>hari</v>
          </cell>
          <cell r="E665">
            <v>250000</v>
          </cell>
        </row>
        <row r="666">
          <cell r="A666" t="str">
            <v>CN36</v>
          </cell>
          <cell r="B666">
            <v>607</v>
          </cell>
          <cell r="C666" t="str">
            <v>Dump Truck 5 Ton 4 Jam /hr</v>
          </cell>
          <cell r="D666" t="str">
            <v>hari</v>
          </cell>
          <cell r="E666">
            <v>300000</v>
          </cell>
        </row>
        <row r="667">
          <cell r="A667" t="str">
            <v>CN37</v>
          </cell>
          <cell r="B667">
            <v>608</v>
          </cell>
          <cell r="C667" t="str">
            <v>Flatbed Truck 3.5 Ton</v>
          </cell>
          <cell r="D667" t="str">
            <v>hari</v>
          </cell>
          <cell r="E667">
            <v>240000</v>
          </cell>
        </row>
        <row r="668">
          <cell r="A668" t="str">
            <v>CN38</v>
          </cell>
          <cell r="B668">
            <v>609</v>
          </cell>
          <cell r="C668" t="str">
            <v>Truck 3/4 ( Colt Disel )</v>
          </cell>
          <cell r="D668" t="str">
            <v>hari</v>
          </cell>
          <cell r="E668">
            <v>250000</v>
          </cell>
        </row>
        <row r="669">
          <cell r="A669" t="str">
            <v>CN39</v>
          </cell>
          <cell r="B669">
            <v>610</v>
          </cell>
          <cell r="C669" t="str">
            <v>Truck Fuso</v>
          </cell>
          <cell r="D669" t="str">
            <v>hari</v>
          </cell>
          <cell r="E669">
            <v>600000</v>
          </cell>
        </row>
        <row r="670">
          <cell r="A670" t="str">
            <v>CN40</v>
          </cell>
          <cell r="B670">
            <v>611</v>
          </cell>
          <cell r="C670" t="str">
            <v>Mesin Las Listrik 18 pk  8 jam</v>
          </cell>
          <cell r="D670" t="str">
            <v>hari</v>
          </cell>
          <cell r="E670">
            <v>100000</v>
          </cell>
        </row>
        <row r="671">
          <cell r="A671" t="str">
            <v>CN41</v>
          </cell>
          <cell r="B671">
            <v>612</v>
          </cell>
          <cell r="C671" t="str">
            <v>Mesin Pompa Air  3 "</v>
          </cell>
          <cell r="D671" t="str">
            <v>hari</v>
          </cell>
          <cell r="E671">
            <v>75000</v>
          </cell>
        </row>
        <row r="672">
          <cell r="A672" t="str">
            <v>CN42</v>
          </cell>
          <cell r="B672">
            <v>613</v>
          </cell>
          <cell r="C672" t="str">
            <v>Stamper 8 Jam</v>
          </cell>
          <cell r="D672" t="str">
            <v>hari</v>
          </cell>
          <cell r="E672">
            <v>80000</v>
          </cell>
        </row>
        <row r="673">
          <cell r="A673" t="str">
            <v>CN43</v>
          </cell>
          <cell r="B673">
            <v>614</v>
          </cell>
          <cell r="C673" t="str">
            <v>Compresor Air</v>
          </cell>
          <cell r="D673" t="str">
            <v>hari</v>
          </cell>
          <cell r="E673">
            <v>75000</v>
          </cell>
        </row>
        <row r="674">
          <cell r="A674" t="str">
            <v>CN44</v>
          </cell>
          <cell r="B674">
            <v>615</v>
          </cell>
          <cell r="C674" t="str">
            <v>Pump Water ( 5 cm ) 30 m3 / hari</v>
          </cell>
          <cell r="D674" t="str">
            <v>hari</v>
          </cell>
          <cell r="E674">
            <v>50000</v>
          </cell>
        </row>
        <row r="675">
          <cell r="A675" t="str">
            <v>CN45</v>
          </cell>
          <cell r="B675">
            <v>616</v>
          </cell>
          <cell r="C675" t="str">
            <v>Trailler, Towed 1 Ton 3 Jam/hr</v>
          </cell>
          <cell r="D675" t="str">
            <v>hari</v>
          </cell>
          <cell r="E675">
            <v>50000</v>
          </cell>
        </row>
        <row r="676">
          <cell r="A676" t="str">
            <v>CN46</v>
          </cell>
          <cell r="B676">
            <v>617</v>
          </cell>
          <cell r="C676" t="str">
            <v>Water Tank Truck 2 Jam/hr</v>
          </cell>
          <cell r="D676" t="str">
            <v>hari</v>
          </cell>
          <cell r="E676">
            <v>150000</v>
          </cell>
        </row>
        <row r="678">
          <cell r="C678" t="str">
            <v>X. BAHAN BAKAR DAN PELUMAS</v>
          </cell>
        </row>
        <row r="679">
          <cell r="A679" t="str">
            <v>CP01</v>
          </cell>
          <cell r="B679">
            <v>618</v>
          </cell>
          <cell r="C679" t="str">
            <v>Minyak Tanah</v>
          </cell>
          <cell r="D679" t="str">
            <v>lt</v>
          </cell>
          <cell r="E679">
            <v>850</v>
          </cell>
        </row>
        <row r="680">
          <cell r="A680" t="str">
            <v>CP02</v>
          </cell>
          <cell r="B680">
            <v>619</v>
          </cell>
          <cell r="C680" t="str">
            <v>Kayu Bakar Dari Kayu  Karet</v>
          </cell>
          <cell r="D680" t="str">
            <v>m³</v>
          </cell>
          <cell r="E680">
            <v>49500</v>
          </cell>
        </row>
        <row r="681">
          <cell r="A681" t="str">
            <v>CP03</v>
          </cell>
          <cell r="B681">
            <v>620</v>
          </cell>
          <cell r="C681" t="str">
            <v>Bahan Bakar Residu</v>
          </cell>
          <cell r="D681" t="str">
            <v>lt</v>
          </cell>
          <cell r="E681">
            <v>500</v>
          </cell>
        </row>
        <row r="682">
          <cell r="A682" t="str">
            <v>CP04</v>
          </cell>
          <cell r="B682">
            <v>621</v>
          </cell>
          <cell r="C682" t="str">
            <v>Minyak Solar</v>
          </cell>
          <cell r="D682" t="str">
            <v>lt</v>
          </cell>
          <cell r="E682">
            <v>1650</v>
          </cell>
        </row>
        <row r="683">
          <cell r="A683" t="str">
            <v>CP05</v>
          </cell>
          <cell r="B683">
            <v>622</v>
          </cell>
          <cell r="C683" t="str">
            <v>Bensin Premium</v>
          </cell>
          <cell r="D683" t="str">
            <v>lt</v>
          </cell>
          <cell r="E683">
            <v>1810</v>
          </cell>
        </row>
        <row r="684">
          <cell r="A684" t="str">
            <v>CP06</v>
          </cell>
          <cell r="B684">
            <v>623</v>
          </cell>
          <cell r="C684" t="str">
            <v>Plus Oil</v>
          </cell>
          <cell r="D684" t="str">
            <v>lt</v>
          </cell>
          <cell r="E684">
            <v>800</v>
          </cell>
        </row>
        <row r="685">
          <cell r="A685" t="str">
            <v>CP07</v>
          </cell>
          <cell r="B685">
            <v>624</v>
          </cell>
          <cell r="C685" t="str">
            <v>Oli Mesran 40 SAE</v>
          </cell>
          <cell r="D685" t="str">
            <v>lt</v>
          </cell>
          <cell r="E685">
            <v>16000</v>
          </cell>
        </row>
        <row r="686">
          <cell r="A686" t="str">
            <v>CP08</v>
          </cell>
          <cell r="B686">
            <v>625</v>
          </cell>
          <cell r="C686" t="str">
            <v>Elpiji / botol</v>
          </cell>
          <cell r="D686" t="str">
            <v>15 kg</v>
          </cell>
          <cell r="E686">
            <v>35000</v>
          </cell>
        </row>
        <row r="687">
          <cell r="A687" t="str">
            <v>CP09</v>
          </cell>
          <cell r="B687">
            <v>626</v>
          </cell>
          <cell r="C687" t="str">
            <v>Asitilin / botol</v>
          </cell>
          <cell r="D687" t="str">
            <v>15.1 kg</v>
          </cell>
          <cell r="E687">
            <v>51000</v>
          </cell>
        </row>
        <row r="688">
          <cell r="A688" t="str">
            <v>CP10</v>
          </cell>
          <cell r="B688">
            <v>627</v>
          </cell>
          <cell r="C688" t="str">
            <v>Angin ( 02 ) / botol</v>
          </cell>
          <cell r="D688" t="str">
            <v>btl</v>
          </cell>
          <cell r="E688">
            <v>32500</v>
          </cell>
        </row>
        <row r="689">
          <cell r="A689" t="str">
            <v>CP11</v>
          </cell>
          <cell r="B689">
            <v>628</v>
          </cell>
          <cell r="C689" t="str">
            <v>Kawat Las Listrik</v>
          </cell>
          <cell r="D689" t="str">
            <v>kg</v>
          </cell>
          <cell r="E689">
            <v>10000</v>
          </cell>
        </row>
        <row r="690">
          <cell r="A690" t="str">
            <v>CP12</v>
          </cell>
          <cell r="B690">
            <v>629</v>
          </cell>
          <cell r="C690" t="str">
            <v>Karbit</v>
          </cell>
          <cell r="D690" t="str">
            <v>kg</v>
          </cell>
          <cell r="E690">
            <v>5000</v>
          </cell>
        </row>
        <row r="693">
          <cell r="A693" t="str">
            <v>ZZ99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UP (ASLI)"/>
      <sheetName val="Analisis"/>
      <sheetName val="rab oke"/>
      <sheetName val="Rekap"/>
      <sheetName val="schedul"/>
      <sheetName val="Harga bahan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Upah"/>
      <sheetName val="Quary"/>
    </sheetNames>
    <sheetDataSet>
      <sheetData sheetId="0"/>
      <sheetData sheetId="1"/>
      <sheetData sheetId="2"/>
      <sheetData sheetId="3" refreshError="1">
        <row r="17">
          <cell r="M17">
            <v>212583.85834535834</v>
          </cell>
        </row>
        <row r="18">
          <cell r="M18">
            <v>208583.85834535834</v>
          </cell>
        </row>
        <row r="46">
          <cell r="M46">
            <v>22000</v>
          </cell>
        </row>
        <row r="47">
          <cell r="M47">
            <v>5488432</v>
          </cell>
        </row>
        <row r="48">
          <cell r="M48">
            <v>5450000</v>
          </cell>
        </row>
        <row r="52">
          <cell r="M52">
            <v>2267360</v>
          </cell>
        </row>
        <row r="53">
          <cell r="M53">
            <v>2715</v>
          </cell>
        </row>
        <row r="54">
          <cell r="M54">
            <v>2175</v>
          </cell>
        </row>
        <row r="55">
          <cell r="M55">
            <v>2715</v>
          </cell>
        </row>
        <row r="56">
          <cell r="M56">
            <v>4392.4392439243929</v>
          </cell>
        </row>
        <row r="57">
          <cell r="M57">
            <v>11200</v>
          </cell>
        </row>
        <row r="74">
          <cell r="M74">
            <v>16300</v>
          </cell>
        </row>
        <row r="75">
          <cell r="M75">
            <v>48800</v>
          </cell>
        </row>
        <row r="79">
          <cell r="M79">
            <v>100400</v>
          </cell>
        </row>
        <row r="85">
          <cell r="M85">
            <v>72400</v>
          </cell>
        </row>
        <row r="87">
          <cell r="M87">
            <v>12800</v>
          </cell>
        </row>
        <row r="90">
          <cell r="M90">
            <v>99400</v>
          </cell>
        </row>
        <row r="91">
          <cell r="M91">
            <v>22250</v>
          </cell>
        </row>
        <row r="95">
          <cell r="M95">
            <v>3650</v>
          </cell>
        </row>
      </sheetData>
      <sheetData sheetId="4"/>
      <sheetData sheetId="5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NAMA"/>
      <sheetName val="COVER"/>
      <sheetName val="COV TAWAR"/>
      <sheetName val="REKAP"/>
      <sheetName val="RAB"/>
      <sheetName val="ANALISA"/>
      <sheetName val="UPAH"/>
      <sheetName val="UPAH (2)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2">
          <cell r="D22">
            <v>400</v>
          </cell>
        </row>
        <row r="34">
          <cell r="D34">
            <v>66100</v>
          </cell>
        </row>
        <row r="36">
          <cell r="D36">
            <v>31500</v>
          </cell>
        </row>
      </sheetData>
      <sheetData sheetId="7" refreshError="1"/>
      <sheetData sheetId="8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3B3"/>
      <sheetName val="KOd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</sheetNames>
    <sheetDataSet>
      <sheetData sheetId="0"/>
      <sheetData sheetId="1" refreshError="1">
        <row r="9">
          <cell r="A9" t="str">
            <v>2.15.01.1.01</v>
          </cell>
          <cell r="B9" t="str">
            <v>BELANJA PEGAWAI / PERSONALIA</v>
          </cell>
        </row>
        <row r="10">
          <cell r="A10" t="str">
            <v>2.15.01.1.01.003</v>
          </cell>
          <cell r="B10" t="str">
            <v>Gaji dan Tunjangan Pokok Pegawai Daerah</v>
          </cell>
        </row>
        <row r="11">
          <cell r="A11" t="str">
            <v>2.15.01.1.01.003.01</v>
          </cell>
          <cell r="B11" t="str">
            <v>Gaji Pokok</v>
          </cell>
        </row>
        <row r="12">
          <cell r="A12" t="str">
            <v>2.15.01.1.01.003.02</v>
          </cell>
          <cell r="B12" t="str">
            <v>Tunjangan Keluarga</v>
          </cell>
        </row>
        <row r="13">
          <cell r="A13" t="str">
            <v>2.15.01.1.01.003.03</v>
          </cell>
          <cell r="B13" t="str">
            <v>Tunjangan Beras</v>
          </cell>
        </row>
        <row r="14">
          <cell r="A14" t="str">
            <v>2.15.01.1.01.003.04</v>
          </cell>
          <cell r="B14" t="str">
            <v>Tunjangan PPh</v>
          </cell>
        </row>
        <row r="15">
          <cell r="A15" t="str">
            <v>2.15.01.1.01.003.05</v>
          </cell>
          <cell r="B15" t="str">
            <v>Tunjangan Jabatan Struktural / Fungsional</v>
          </cell>
        </row>
        <row r="16">
          <cell r="A16" t="str">
            <v>2.15.01.1.01.003.06</v>
          </cell>
          <cell r="B16" t="str">
            <v>Pembulatan Gaji</v>
          </cell>
        </row>
        <row r="17">
          <cell r="A17" t="str">
            <v>2.15.01.1.01.006</v>
          </cell>
          <cell r="B17" t="str">
            <v>Tunjangan Tambahan Pegawai</v>
          </cell>
        </row>
        <row r="18">
          <cell r="A18" t="str">
            <v>2.15.01.1.01.006.05</v>
          </cell>
          <cell r="B18" t="str">
            <v>Tunjangan Kesejahteraan</v>
          </cell>
        </row>
        <row r="19">
          <cell r="A19" t="str">
            <v>2.15.01.1.01.008</v>
          </cell>
          <cell r="B19" t="str">
            <v>Honorarium/Upah Non PNS Daerah</v>
          </cell>
        </row>
        <row r="20">
          <cell r="A20" t="str">
            <v>2.15.01.1.01.008.02</v>
          </cell>
          <cell r="B20" t="str">
            <v>Honorarium Pegawai Bulanan</v>
          </cell>
        </row>
        <row r="21">
          <cell r="A21" t="str">
            <v>2.15.01.1.02</v>
          </cell>
          <cell r="B21" t="str">
            <v>BELANJA BARANG DAN JASA</v>
          </cell>
        </row>
        <row r="22">
          <cell r="A22" t="str">
            <v>2.15.01.1.02.003</v>
          </cell>
          <cell r="B22" t="str">
            <v>Biaya Pakai Habis Kantor</v>
          </cell>
        </row>
        <row r="23">
          <cell r="A23" t="str">
            <v>2.15.01.1.02.003.01</v>
          </cell>
          <cell r="B23" t="str">
            <v>Biaya Alat Tulis Kantor</v>
          </cell>
        </row>
        <row r="24">
          <cell r="A24" t="str">
            <v>2.15.01.1.02.003.02</v>
          </cell>
          <cell r="B24" t="str">
            <v>Biaya Alat Listrik dan Elektronika (Lampu Pijar, Baterry Kering, dll)</v>
          </cell>
        </row>
        <row r="25">
          <cell r="A25" t="str">
            <v>2.15.01.1.02.003.03</v>
          </cell>
          <cell r="B25" t="str">
            <v>Biaya Perangko, Material dan Benda Pos Lainnya</v>
          </cell>
        </row>
        <row r="26">
          <cell r="A26" t="str">
            <v>2.15.01.1.02.004</v>
          </cell>
          <cell r="B26" t="str">
            <v>Biaya Jasa Kantor</v>
          </cell>
        </row>
        <row r="27">
          <cell r="A27" t="str">
            <v>2.15.01.1.02.004.01</v>
          </cell>
          <cell r="B27" t="str">
            <v>Biaya Langganan Listrik</v>
          </cell>
        </row>
        <row r="28">
          <cell r="A28" t="str">
            <v>2.15.01.1.02.004.02</v>
          </cell>
          <cell r="B28" t="str">
            <v>Biaya Langganan Telepon</v>
          </cell>
        </row>
        <row r="29">
          <cell r="A29" t="str">
            <v>2.15.01.1.02.004.03</v>
          </cell>
          <cell r="B29" t="str">
            <v>Biaya Langganan Air</v>
          </cell>
        </row>
        <row r="30">
          <cell r="A30" t="str">
            <v>2.15.01.1.02.004.06</v>
          </cell>
          <cell r="B30" t="str">
            <v>Biaya Kawat/Faksimili/SSB</v>
          </cell>
        </row>
        <row r="31">
          <cell r="A31" t="str">
            <v>2.15.01.1.02.005</v>
          </cell>
          <cell r="B31" t="str">
            <v>Biaya Cetak dan Penggandaan Keperluan Kantor</v>
          </cell>
        </row>
        <row r="32">
          <cell r="A32" t="str">
            <v>2.15.01.1.02.005.01</v>
          </cell>
          <cell r="B32" t="str">
            <v>Biaya Cetak</v>
          </cell>
        </row>
        <row r="33">
          <cell r="A33" t="str">
            <v>2.15.01.1.02.005.02</v>
          </cell>
          <cell r="B33" t="str">
            <v>Biaya Photo Copy</v>
          </cell>
        </row>
        <row r="34">
          <cell r="A34" t="str">
            <v>2.15.01.1.02.005.03</v>
          </cell>
          <cell r="B34" t="str">
            <v>Biaya Penggandaan</v>
          </cell>
        </row>
        <row r="35">
          <cell r="A35" t="str">
            <v>2.15.01.1.02.007</v>
          </cell>
          <cell r="B35" t="str">
            <v>Biaya Makanan dan Minuman Kantor</v>
          </cell>
        </row>
        <row r="36">
          <cell r="A36" t="str">
            <v>2.15.01.1.02.007.02</v>
          </cell>
          <cell r="B36" t="str">
            <v>Biaya Makanan dan Minuman Rapat</v>
          </cell>
        </row>
        <row r="37">
          <cell r="A37" t="str">
            <v>2.15.01.1.03</v>
          </cell>
          <cell r="B37" t="str">
            <v>BELANJA PERJALANAN DINAS</v>
          </cell>
        </row>
        <row r="38">
          <cell r="A38" t="str">
            <v>2.15.01.1.03.001</v>
          </cell>
          <cell r="B38" t="str">
            <v>Biaya Perjalanan Dinas</v>
          </cell>
        </row>
        <row r="39">
          <cell r="A39" t="str">
            <v>2.15.01.1.03.001.01</v>
          </cell>
          <cell r="B39" t="str">
            <v>Biaya Perjalanan Dinas Dalam Daerah</v>
          </cell>
        </row>
        <row r="40">
          <cell r="A40" t="str">
            <v>2.15.01.1.03.001.02</v>
          </cell>
          <cell r="B40" t="str">
            <v>Biaya Perjalanan Dinas Luar Daerah</v>
          </cell>
        </row>
        <row r="41">
          <cell r="A41" t="str">
            <v>2.15.01.1.04</v>
          </cell>
          <cell r="B41" t="str">
            <v>BELANJA PEMELIHARAAN</v>
          </cell>
        </row>
        <row r="42">
          <cell r="A42" t="str">
            <v>2.15.01.1.04.004</v>
          </cell>
          <cell r="B42" t="str">
            <v>Biaya Pemeliharaan Instalasi</v>
          </cell>
        </row>
        <row r="43">
          <cell r="A43" t="str">
            <v>2.15.01.1.04.004.03</v>
          </cell>
          <cell r="B43" t="str">
            <v>Biaya Pemeliharaan Instalasi Listrik</v>
          </cell>
        </row>
        <row r="44">
          <cell r="A44" t="str">
            <v>2.15.01.1.04.012</v>
          </cell>
          <cell r="B44" t="str">
            <v>Biaya Pemeliharaan Alat-alat Kantor dan Rumah Tangga</v>
          </cell>
        </row>
        <row r="45">
          <cell r="A45" t="str">
            <v>2.15.01.1.04.012.03</v>
          </cell>
          <cell r="B45" t="str">
            <v>Biaya Pemeliharaan Komputer dan Perlengkapannya</v>
          </cell>
        </row>
        <row r="46">
          <cell r="A46" t="str">
            <v>2.15.01.1.04.015</v>
          </cell>
          <cell r="B46" t="str">
            <v>Biaya Pemeliharaan Alat-alat Laboratorium</v>
          </cell>
        </row>
        <row r="47">
          <cell r="A47" t="str">
            <v>2.15.01.1.04.015.01</v>
          </cell>
          <cell r="B47" t="str">
            <v>Biaya Pemeliharaan Alat-alat Laboratorium</v>
          </cell>
        </row>
        <row r="49">
          <cell r="A49" t="str">
            <v>2.15.01.2.01</v>
          </cell>
          <cell r="B49" t="str">
            <v>BELANJA PEGAWAI / PERSONALIA</v>
          </cell>
        </row>
        <row r="50">
          <cell r="A50" t="str">
            <v>2.15.01.2.01.001</v>
          </cell>
          <cell r="B50" t="str">
            <v>Biaya Honorarium dan Upah</v>
          </cell>
        </row>
        <row r="51">
          <cell r="A51" t="str">
            <v>2.15.01.2.01.001.12</v>
          </cell>
          <cell r="B51" t="str">
            <v>Honorarium</v>
          </cell>
        </row>
        <row r="52">
          <cell r="A52" t="str">
            <v>2.15.01.2.02</v>
          </cell>
          <cell r="B52" t="str">
            <v>BELANJA BARANG DAN JASA</v>
          </cell>
        </row>
        <row r="53">
          <cell r="A53" t="str">
            <v>2.15.01.2.02.001</v>
          </cell>
          <cell r="B53" t="str">
            <v>Biaya Bahan/Material</v>
          </cell>
        </row>
        <row r="54">
          <cell r="A54" t="str">
            <v>2.15.01.2.02.001.12</v>
          </cell>
          <cell r="B54" t="str">
            <v>Biaya Bahan Pakai Habis Kantor</v>
          </cell>
        </row>
        <row r="55">
          <cell r="A55" t="str">
            <v>2.15.01.2.02.005</v>
          </cell>
          <cell r="B55" t="str">
            <v>Biaya Cetak dan Penggandaan Keperluan Kegiatan</v>
          </cell>
        </row>
        <row r="56">
          <cell r="A56" t="str">
            <v>2.15.01.2.02.005.01</v>
          </cell>
          <cell r="B56" t="str">
            <v>Biaya Cetak</v>
          </cell>
        </row>
        <row r="57">
          <cell r="A57" t="str">
            <v>2.15.01.2.02.005.02</v>
          </cell>
          <cell r="B57" t="str">
            <v>Biaya Photo Copy</v>
          </cell>
        </row>
        <row r="58">
          <cell r="A58" t="str">
            <v>2.15.01.2.02.005.03</v>
          </cell>
          <cell r="B58" t="str">
            <v>Biaya Penggandaan</v>
          </cell>
        </row>
        <row r="59">
          <cell r="A59" t="str">
            <v>2.15.01.2.02.007</v>
          </cell>
          <cell r="B59" t="str">
            <v>Biaya Makanan dan Minuman Keperluan Kegiatan</v>
          </cell>
        </row>
        <row r="60">
          <cell r="A60" t="str">
            <v>2.15.01.2.02.007.02</v>
          </cell>
          <cell r="B60" t="str">
            <v>Biaya Makanan dan Minuman Rapat Panitia/Tim</v>
          </cell>
        </row>
        <row r="61">
          <cell r="A61" t="str">
            <v>2.15.01.2.03</v>
          </cell>
          <cell r="B61" t="str">
            <v>BELANJA PERJALANAN DINAS</v>
          </cell>
        </row>
        <row r="62">
          <cell r="A62" t="str">
            <v>2.15.01.2.03.001</v>
          </cell>
          <cell r="B62" t="str">
            <v>Biaya Perjalanan Dinas</v>
          </cell>
        </row>
        <row r="63">
          <cell r="A63" t="str">
            <v>2.15.01.2.03.001.01</v>
          </cell>
          <cell r="B63" t="str">
            <v>Biaya Perjalanan Dinas Dalam Daerah</v>
          </cell>
        </row>
        <row r="64">
          <cell r="A64" t="str">
            <v>2.15.01.2.03.001.02</v>
          </cell>
          <cell r="B64" t="str">
            <v>Biaya Perjalanan Dinas Luar Daerah</v>
          </cell>
        </row>
        <row r="66">
          <cell r="A66" t="str">
            <v>2.15.01.3.05</v>
          </cell>
          <cell r="B66" t="str">
            <v>BELANJA MODAL</v>
          </cell>
        </row>
        <row r="67">
          <cell r="A67" t="str">
            <v>2.15.01.3.05.002</v>
          </cell>
          <cell r="B67" t="str">
            <v>Belanja Modal Jalan dan Jembatan</v>
          </cell>
        </row>
        <row r="68">
          <cell r="A68" t="str">
            <v>2.15.01.3.05.002.03</v>
          </cell>
          <cell r="B68" t="str">
            <v>Belanja Pengerasan Tanah</v>
          </cell>
        </row>
        <row r="69">
          <cell r="A69" t="str">
            <v>2.15.01.3.05.002.04</v>
          </cell>
          <cell r="B69" t="str">
            <v>Belanja Konstruksi Jembatan</v>
          </cell>
        </row>
        <row r="70">
          <cell r="A70" t="str">
            <v>2.15.01.3.05.002.05</v>
          </cell>
          <cell r="B70" t="str">
            <v>Belanja Pengaspalan</v>
          </cell>
        </row>
        <row r="71">
          <cell r="A71" t="str">
            <v>2.15.01.3.05.002.06</v>
          </cell>
          <cell r="B71" t="str">
            <v>Belanja Pembuatan Drainase</v>
          </cell>
        </row>
        <row r="72">
          <cell r="A72" t="str">
            <v>2.15.01.3.05.002.07</v>
          </cell>
          <cell r="B72" t="str">
            <v>Belanja Pembuatan Bahu Jalan / Trotoar / Tanggul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6">
          <cell r="A6" t="str">
            <v>KEGIATAN</v>
          </cell>
          <cell r="E6" t="str">
            <v>-</v>
          </cell>
        </row>
        <row r="8">
          <cell r="A8" t="str">
            <v>PEKERJAAN</v>
          </cell>
          <cell r="E8" t="str">
            <v>PEMBANGUNAN RUMAH DINAS</v>
          </cell>
        </row>
        <row r="10">
          <cell r="E10" t="str">
            <v>MEDAN</v>
          </cell>
        </row>
        <row r="14">
          <cell r="E14">
            <v>354708000</v>
          </cell>
        </row>
        <row r="18">
          <cell r="E18" t="str">
            <v>CV. ARISPA UTAMA</v>
          </cell>
        </row>
        <row r="22">
          <cell r="E22" t="str">
            <v xml:space="preserve">Direktur </v>
          </cell>
        </row>
        <row r="26">
          <cell r="E26" t="str">
            <v>Tenaga Ahli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5">
          <cell r="L15">
            <v>0</v>
          </cell>
        </row>
        <row r="17">
          <cell r="L17">
            <v>0</v>
          </cell>
        </row>
        <row r="18">
          <cell r="L18">
            <v>0</v>
          </cell>
        </row>
      </sheetData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I"/>
      <sheetName val="Sheet1"/>
      <sheetName val="Sheet1 (2)"/>
      <sheetName val="Sheet1 (3)"/>
      <sheetName val="Sheet1 (4)"/>
      <sheetName val="Sheet1 (5)"/>
      <sheetName val="Sheet1 (6)"/>
      <sheetName val="AMPLOP"/>
      <sheetName val="AMPLOP (2)"/>
      <sheetName val="AMPLOP (3)"/>
      <sheetName val="AMPLOP (4)"/>
      <sheetName val="AMPLOP (5)"/>
      <sheetName val="AMPLOP (6)"/>
      <sheetName val="Sheet3"/>
      <sheetName val="Input"/>
      <sheetName val="Sampul"/>
      <sheetName val="Kontrak"/>
      <sheetName val="Antar"/>
      <sheetName val="Hitungan"/>
      <sheetName val="SURAT PESANAN"/>
      <sheetName val="BA-PEMERIKSAAN"/>
      <sheetName val="Pakta"/>
      <sheetName val="Pakta (2)"/>
      <sheetName val="Data"/>
    </sheetNames>
    <sheetDataSet>
      <sheetData sheetId="0" refreshError="1">
        <row r="3">
          <cell r="B3" t="str">
            <v>PENGADAAN SOLAR SEL (LISTRIK TENAGA SURYA)KECAMATAN PANAI HILIR</v>
          </cell>
        </row>
        <row r="5">
          <cell r="B5" t="str">
            <v xml:space="preserve"> 12/CV.AND/XII/2011</v>
          </cell>
        </row>
        <row r="7">
          <cell r="B7" t="str">
            <v>AHMAD HARAHAP</v>
          </cell>
          <cell r="E7" t="str">
            <v>Rantauprapat, 15 Desember 2011</v>
          </cell>
        </row>
        <row r="9">
          <cell r="B9">
            <v>95800000</v>
          </cell>
        </row>
        <row r="10">
          <cell r="B10" t="str">
            <v>Sembilan puluh lima juta delapan ratus ribu rupiah.--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</sheetNames>
    <sheetDataSet>
      <sheetData sheetId="0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 SKS"/>
      <sheetName val="Rekapitulasi"/>
      <sheetName val="Kuantitas"/>
      <sheetName val="Analisa"/>
      <sheetName val="DU&amp;B"/>
      <sheetName val="Harga"/>
      <sheetName val="rekap"/>
      <sheetName val="Rab"/>
      <sheetName val="bahan"/>
      <sheetName val="Upah"/>
      <sheetName val="Bill_Qua"/>
      <sheetName val="Analisa "/>
      <sheetName val="TAB"/>
      <sheetName val="DH"/>
      <sheetName val="1.Neo_pbersih-lap"/>
      <sheetName val="Rekapitulasi_SKS"/>
      <sheetName val="bilangan"/>
    </sheetNames>
    <sheetDataSet>
      <sheetData sheetId="0" refreshError="1"/>
      <sheetData sheetId="1" refreshError="1"/>
      <sheetData sheetId="2" refreshError="1"/>
      <sheetData sheetId="3" refreshError="1"/>
      <sheetData sheetId="4">
        <row r="8">
          <cell r="F8">
            <v>26000</v>
          </cell>
        </row>
        <row r="9">
          <cell r="F9">
            <v>25000</v>
          </cell>
        </row>
        <row r="13">
          <cell r="F13">
            <v>40000</v>
          </cell>
        </row>
        <row r="16">
          <cell r="F16">
            <v>87500</v>
          </cell>
        </row>
        <row r="17">
          <cell r="F17">
            <v>315000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SMA2  (2)"/>
      <sheetName val="@SMK 4 "/>
      <sheetName val="SMK4"/>
      <sheetName val="RAB PAGAR SMA N 4"/>
      <sheetName val="@ PAGAR SMAN 4"/>
      <sheetName val="usb smp n 12"/>
      <sheetName val="@usb smp n 12 "/>
      <sheetName val="blank"/>
      <sheetName val="SMPN 7  "/>
      <sheetName val=" @SMPN 7"/>
      <sheetName val="SMPN 5 (2) "/>
      <sheetName val="@SMPN 5 (2) "/>
      <sheetName val="REKAP SMA2 "/>
      <sheetName val="RAB SMA2 "/>
      <sheetName val="HRG SAT BOW"/>
      <sheetName val="ANALISA BOW"/>
      <sheetName val="SMKN 5 "/>
      <sheetName val="@SMKN 5  "/>
      <sheetName val="@SMPN 9"/>
      <sheetName val="SMPN 9"/>
      <sheetName val="SMAN 5"/>
      <sheetName val="@SMAN 5 "/>
      <sheetName val="SMPN 5 (1) "/>
      <sheetName val="@SMPN 5 (1)"/>
      <sheetName val="RAB SMA3"/>
      <sheetName val="REKAP SMA3"/>
      <sheetName val="@SMK NEG 5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8">
          <cell r="E98">
            <v>467500</v>
          </cell>
        </row>
        <row r="99">
          <cell r="E99">
            <v>782500</v>
          </cell>
        </row>
        <row r="100">
          <cell r="E100">
            <v>467500</v>
          </cell>
        </row>
        <row r="141">
          <cell r="E141">
            <v>150000</v>
          </cell>
        </row>
        <row r="142">
          <cell r="E142">
            <v>120000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">
          <cell r="AO1" t="str">
            <v>DAFTAR BIAYA SEWA PERALATAN PER JAM KERJA</v>
          </cell>
        </row>
        <row r="3">
          <cell r="AW3" t="str">
            <v>BIAYA</v>
          </cell>
        </row>
        <row r="4">
          <cell r="AO4" t="str">
            <v>No.</v>
          </cell>
          <cell r="AP4" t="str">
            <v>URAIAN</v>
          </cell>
          <cell r="AR4" t="str">
            <v>KO</v>
          </cell>
          <cell r="AS4" t="str">
            <v>HP</v>
          </cell>
          <cell r="AT4" t="str">
            <v>KAP.</v>
          </cell>
          <cell r="AV4" t="str">
            <v>HARGA</v>
          </cell>
          <cell r="AW4" t="str">
            <v>SEWA</v>
          </cell>
          <cell r="AX4" t="str">
            <v>KET.</v>
          </cell>
        </row>
        <row r="5">
          <cell r="AR5" t="str">
            <v>DE</v>
          </cell>
          <cell r="AV5" t="str">
            <v>ALAT</v>
          </cell>
          <cell r="AW5" t="str">
            <v>ALAT/JAM</v>
          </cell>
        </row>
        <row r="6">
          <cell r="AW6" t="str">
            <v>(di luar PPN)</v>
          </cell>
        </row>
        <row r="8">
          <cell r="AO8" t="str">
            <v>1.</v>
          </cell>
          <cell r="AQ8" t="str">
            <v>ASPHALT MIXING PLANT</v>
          </cell>
          <cell r="AR8" t="str">
            <v>E01</v>
          </cell>
          <cell r="AS8">
            <v>150</v>
          </cell>
          <cell r="AT8">
            <v>30</v>
          </cell>
          <cell r="AU8" t="str">
            <v>T/Jam</v>
          </cell>
          <cell r="AV8">
            <v>3235198908.7200003</v>
          </cell>
          <cell r="AW8">
            <v>2391739.6452683471</v>
          </cell>
          <cell r="AX8" t="str">
            <v xml:space="preserve"> Alat Baru</v>
          </cell>
        </row>
        <row r="9">
          <cell r="AO9" t="str">
            <v>2.</v>
          </cell>
          <cell r="AQ9" t="str">
            <v>ASPHALT FINISHER</v>
          </cell>
          <cell r="AR9" t="str">
            <v>E02</v>
          </cell>
          <cell r="AS9">
            <v>47</v>
          </cell>
          <cell r="AT9">
            <v>6</v>
          </cell>
          <cell r="AU9" t="str">
            <v>Ton</v>
          </cell>
          <cell r="AV9">
            <v>861900000.00000012</v>
          </cell>
          <cell r="AW9">
            <v>356128.37706325931</v>
          </cell>
          <cell r="AX9" t="str">
            <v xml:space="preserve"> Alat Baru</v>
          </cell>
        </row>
        <row r="10">
          <cell r="AO10" t="str">
            <v>3.</v>
          </cell>
          <cell r="AQ10" t="str">
            <v>ASPHALT SPRAYER</v>
          </cell>
          <cell r="AR10" t="str">
            <v>E03</v>
          </cell>
          <cell r="AS10">
            <v>15</v>
          </cell>
          <cell r="AT10">
            <v>800</v>
          </cell>
          <cell r="AU10" t="str">
            <v>Liter</v>
          </cell>
          <cell r="AV10">
            <v>111520000.00000001</v>
          </cell>
          <cell r="AW10">
            <v>178149.53102988604</v>
          </cell>
          <cell r="AX10" t="str">
            <v xml:space="preserve"> Alat Baru</v>
          </cell>
        </row>
        <row r="11">
          <cell r="AO11" t="str">
            <v>4.</v>
          </cell>
          <cell r="AQ11" t="str">
            <v>BULLDOZER 100-150 HP</v>
          </cell>
          <cell r="AR11" t="str">
            <v>E04</v>
          </cell>
          <cell r="AS11">
            <v>140</v>
          </cell>
          <cell r="AT11" t="str">
            <v xml:space="preserve">          -</v>
          </cell>
          <cell r="AU11">
            <v>0</v>
          </cell>
          <cell r="AV11">
            <v>999600000.00000012</v>
          </cell>
          <cell r="AW11">
            <v>487235.27813373471</v>
          </cell>
          <cell r="AX11" t="str">
            <v xml:space="preserve"> Alat Baru</v>
          </cell>
        </row>
        <row r="12">
          <cell r="AO12" t="str">
            <v>5.</v>
          </cell>
          <cell r="AQ12" t="str">
            <v>COMPRESSOR 4000-6500 L\M</v>
          </cell>
          <cell r="AR12" t="str">
            <v>E05</v>
          </cell>
          <cell r="AS12">
            <v>80</v>
          </cell>
          <cell r="AT12" t="str">
            <v xml:space="preserve">          -</v>
          </cell>
          <cell r="AU12">
            <v>0</v>
          </cell>
          <cell r="AV12">
            <v>82960000</v>
          </cell>
          <cell r="AW12">
            <v>233951.02308320793</v>
          </cell>
          <cell r="AX12" t="str">
            <v xml:space="preserve"> Alat Baru</v>
          </cell>
        </row>
        <row r="13">
          <cell r="AO13" t="str">
            <v>6.</v>
          </cell>
          <cell r="AQ13" t="str">
            <v>CONCRETE MIXER 0.3-0.6 M3</v>
          </cell>
          <cell r="AR13" t="str">
            <v>E06</v>
          </cell>
          <cell r="AS13">
            <v>15</v>
          </cell>
          <cell r="AT13">
            <v>500</v>
          </cell>
          <cell r="AU13" t="str">
            <v>Liter</v>
          </cell>
          <cell r="AV13">
            <v>81600000</v>
          </cell>
          <cell r="AW13">
            <v>173653.63651266767</v>
          </cell>
          <cell r="AX13" t="str">
            <v xml:space="preserve"> Alat Baru</v>
          </cell>
        </row>
        <row r="14">
          <cell r="AO14" t="str">
            <v>7.</v>
          </cell>
          <cell r="AQ14" t="str">
            <v>CRANE 10-15 TON</v>
          </cell>
          <cell r="AR14" t="str">
            <v>E07</v>
          </cell>
          <cell r="AS14">
            <v>150</v>
          </cell>
          <cell r="AT14">
            <v>15</v>
          </cell>
          <cell r="AU14" t="str">
            <v>Ton</v>
          </cell>
          <cell r="AV14">
            <v>580720000</v>
          </cell>
          <cell r="AW14">
            <v>407132.16158245539</v>
          </cell>
          <cell r="AX14" t="str">
            <v xml:space="preserve"> Alat Baru</v>
          </cell>
        </row>
        <row r="15">
          <cell r="AO15" t="str">
            <v>8.</v>
          </cell>
          <cell r="AQ15" t="str">
            <v>DUMP TRUCK 3-4 M3</v>
          </cell>
          <cell r="AR15" t="str">
            <v>E08</v>
          </cell>
          <cell r="AS15">
            <v>100</v>
          </cell>
          <cell r="AT15">
            <v>6</v>
          </cell>
          <cell r="AU15" t="str">
            <v>Ton</v>
          </cell>
          <cell r="AV15">
            <v>206265760</v>
          </cell>
          <cell r="AW15">
            <v>279384.86339242314</v>
          </cell>
          <cell r="AX15" t="str">
            <v xml:space="preserve"> Alat Baru</v>
          </cell>
        </row>
        <row r="16">
          <cell r="AO16" t="str">
            <v>9.</v>
          </cell>
          <cell r="AQ16" t="str">
            <v>DUMP TRUCK</v>
          </cell>
          <cell r="AR16" t="str">
            <v>E09</v>
          </cell>
          <cell r="AS16">
            <v>125</v>
          </cell>
          <cell r="AT16">
            <v>8</v>
          </cell>
          <cell r="AU16" t="str">
            <v>Ton</v>
          </cell>
          <cell r="AV16">
            <v>401200000</v>
          </cell>
          <cell r="AW16">
            <v>344907.61163190712</v>
          </cell>
          <cell r="AX16" t="str">
            <v xml:space="preserve"> Alat Baru</v>
          </cell>
        </row>
        <row r="17">
          <cell r="AO17" t="str">
            <v>10.</v>
          </cell>
          <cell r="AQ17" t="str">
            <v>EXCAVATOR 80-140 HP</v>
          </cell>
          <cell r="AR17" t="str">
            <v>E10</v>
          </cell>
          <cell r="AS17">
            <v>80</v>
          </cell>
          <cell r="AT17">
            <v>0.5</v>
          </cell>
          <cell r="AU17" t="str">
            <v>M3</v>
          </cell>
          <cell r="AV17">
            <v>775200000</v>
          </cell>
          <cell r="AW17">
            <v>382070.21569554933</v>
          </cell>
          <cell r="AX17" t="str">
            <v xml:space="preserve"> Alat Baru</v>
          </cell>
        </row>
        <row r="18">
          <cell r="AO18" t="str">
            <v>11.</v>
          </cell>
          <cell r="AQ18" t="str">
            <v>FLAT BED TRUCK 3-4 M3</v>
          </cell>
          <cell r="AR18" t="str">
            <v>E11</v>
          </cell>
          <cell r="AS18">
            <v>100</v>
          </cell>
          <cell r="AT18">
            <v>4</v>
          </cell>
          <cell r="AU18" t="str">
            <v>M3</v>
          </cell>
          <cell r="AV18">
            <v>206720000</v>
          </cell>
          <cell r="AW18">
            <v>279482.05751881318</v>
          </cell>
          <cell r="AX18" t="str">
            <v xml:space="preserve"> Alat Baru</v>
          </cell>
        </row>
        <row r="19">
          <cell r="AO19" t="str">
            <v>12.</v>
          </cell>
          <cell r="AQ19" t="str">
            <v>GENERATOR SET</v>
          </cell>
          <cell r="AR19" t="str">
            <v>E12</v>
          </cell>
          <cell r="AS19">
            <v>175</v>
          </cell>
          <cell r="AT19">
            <v>125</v>
          </cell>
          <cell r="AU19" t="str">
            <v>KVA</v>
          </cell>
          <cell r="AV19">
            <v>350880000</v>
          </cell>
          <cell r="AW19">
            <v>381765.59763061709</v>
          </cell>
          <cell r="AX19" t="str">
            <v xml:space="preserve"> Alat Baru</v>
          </cell>
        </row>
        <row r="20">
          <cell r="AO20" t="str">
            <v>13.</v>
          </cell>
          <cell r="AQ20" t="str">
            <v>MOTOR GRADER &gt;100 HP</v>
          </cell>
          <cell r="AR20" t="str">
            <v>E13</v>
          </cell>
          <cell r="AS20">
            <v>125</v>
          </cell>
          <cell r="AT20" t="str">
            <v xml:space="preserve">          -</v>
          </cell>
          <cell r="AU20">
            <v>0</v>
          </cell>
          <cell r="AV20">
            <v>756160000</v>
          </cell>
          <cell r="AW20">
            <v>420858.71039776393</v>
          </cell>
          <cell r="AX20" t="str">
            <v xml:space="preserve"> Alat Baru</v>
          </cell>
        </row>
        <row r="21">
          <cell r="AO21" t="str">
            <v>14.</v>
          </cell>
          <cell r="AQ21" t="str">
            <v>TRACK LOADER 75-100 HP</v>
          </cell>
          <cell r="AR21" t="str">
            <v>E14</v>
          </cell>
          <cell r="AS21">
            <v>90</v>
          </cell>
          <cell r="AT21">
            <v>1.6</v>
          </cell>
          <cell r="AU21" t="str">
            <v>M3</v>
          </cell>
          <cell r="AV21">
            <v>779280000</v>
          </cell>
          <cell r="AW21">
            <v>392468.21683078905</v>
          </cell>
          <cell r="AX21" t="str">
            <v xml:space="preserve"> Alat Baru</v>
          </cell>
        </row>
        <row r="22">
          <cell r="AO22" t="str">
            <v>15.</v>
          </cell>
          <cell r="AQ22" t="str">
            <v>WHEEL LOADER 1.0-1.6 M3</v>
          </cell>
          <cell r="AR22" t="str">
            <v>E15</v>
          </cell>
          <cell r="AS22">
            <v>105</v>
          </cell>
          <cell r="AT22">
            <v>1.5</v>
          </cell>
          <cell r="AU22" t="str">
            <v>M3</v>
          </cell>
          <cell r="AV22">
            <v>636480000</v>
          </cell>
          <cell r="AW22">
            <v>376200.67709739844</v>
          </cell>
          <cell r="AX22" t="str">
            <v xml:space="preserve"> Alat Baru</v>
          </cell>
        </row>
        <row r="23">
          <cell r="AO23" t="str">
            <v>16.</v>
          </cell>
          <cell r="AQ23" t="str">
            <v>THREE WHEEL ROLLER 6-8 T</v>
          </cell>
          <cell r="AR23" t="str">
            <v>E16</v>
          </cell>
          <cell r="AS23">
            <v>55</v>
          </cell>
          <cell r="AT23">
            <v>8</v>
          </cell>
          <cell r="AU23" t="str">
            <v>Ton</v>
          </cell>
          <cell r="AV23">
            <v>231200000.00000003</v>
          </cell>
          <cell r="AW23">
            <v>241857.56433025157</v>
          </cell>
          <cell r="AX23" t="str">
            <v xml:space="preserve"> Alat Baru</v>
          </cell>
        </row>
        <row r="24">
          <cell r="AO24" t="str">
            <v>17.</v>
          </cell>
          <cell r="AQ24" t="str">
            <v>TANDEM ROLLER 6-8 T.</v>
          </cell>
          <cell r="AR24" t="str">
            <v>E17</v>
          </cell>
          <cell r="AS24">
            <v>50</v>
          </cell>
          <cell r="AT24">
            <v>8</v>
          </cell>
          <cell r="AU24" t="str">
            <v>Ton</v>
          </cell>
          <cell r="AV24">
            <v>352240000</v>
          </cell>
          <cell r="AW24">
            <v>262994.09800903033</v>
          </cell>
          <cell r="AX24" t="str">
            <v xml:space="preserve"> Alat Baru</v>
          </cell>
        </row>
        <row r="25">
          <cell r="AO25" t="str">
            <v>18.</v>
          </cell>
          <cell r="AQ25" t="str">
            <v>TIRE ROLLER 8-10 T.</v>
          </cell>
          <cell r="AR25" t="str">
            <v>E18</v>
          </cell>
          <cell r="AS25">
            <v>60</v>
          </cell>
          <cell r="AT25">
            <v>10</v>
          </cell>
          <cell r="AU25" t="str">
            <v>Ton</v>
          </cell>
          <cell r="AV25">
            <v>367400000</v>
          </cell>
          <cell r="AW25">
            <v>284497.66260541341</v>
          </cell>
          <cell r="AX25" t="str">
            <v xml:space="preserve"> Alat Baru</v>
          </cell>
        </row>
        <row r="26">
          <cell r="AO26" t="str">
            <v>19.</v>
          </cell>
          <cell r="AQ26" t="str">
            <v>VIBRATORY ROLLER 5-8 T.</v>
          </cell>
          <cell r="AR26" t="str">
            <v>E19</v>
          </cell>
          <cell r="AS26">
            <v>75</v>
          </cell>
          <cell r="AT26">
            <v>7</v>
          </cell>
          <cell r="AU26" t="str">
            <v>Ton</v>
          </cell>
          <cell r="AV26">
            <v>438110400.00000006</v>
          </cell>
          <cell r="AW26">
            <v>315414.28693651268</v>
          </cell>
          <cell r="AX26" t="str">
            <v xml:space="preserve"> Alat Baru</v>
          </cell>
        </row>
        <row r="27">
          <cell r="AO27" t="str">
            <v>20.</v>
          </cell>
          <cell r="AQ27" t="str">
            <v>CONCRETE VIBRATOR</v>
          </cell>
          <cell r="AR27" t="str">
            <v>E20</v>
          </cell>
          <cell r="AS27">
            <v>10</v>
          </cell>
          <cell r="AT27" t="str">
            <v xml:space="preserve">          -</v>
          </cell>
          <cell r="AU27">
            <v>0</v>
          </cell>
          <cell r="AV27">
            <v>8540800</v>
          </cell>
          <cell r="AW27">
            <v>153578.97790998511</v>
          </cell>
          <cell r="AX27" t="str">
            <v xml:space="preserve"> Alat Baru</v>
          </cell>
          <cell r="BD27">
            <v>3235198908.7200003</v>
          </cell>
        </row>
        <row r="28">
          <cell r="AO28" t="str">
            <v>21.</v>
          </cell>
          <cell r="AQ28" t="str">
            <v>STONE CRUSHER</v>
          </cell>
          <cell r="AR28" t="str">
            <v>E21</v>
          </cell>
          <cell r="AS28">
            <v>220</v>
          </cell>
          <cell r="AT28">
            <v>30</v>
          </cell>
          <cell r="AU28" t="str">
            <v>T/Jam</v>
          </cell>
          <cell r="AV28">
            <v>1328720000</v>
          </cell>
          <cell r="AW28">
            <v>688857.36970973981</v>
          </cell>
          <cell r="AX28" t="str">
            <v xml:space="preserve"> Alat Baru</v>
          </cell>
        </row>
        <row r="29">
          <cell r="AO29" t="str">
            <v>22.</v>
          </cell>
          <cell r="AQ29" t="str">
            <v>WATER PUMP 70-100 mm</v>
          </cell>
          <cell r="AR29" t="str">
            <v>E22</v>
          </cell>
          <cell r="AS29">
            <v>6</v>
          </cell>
          <cell r="AT29" t="str">
            <v xml:space="preserve">          -</v>
          </cell>
          <cell r="AU29">
            <v>0</v>
          </cell>
          <cell r="AV29">
            <v>6188000</v>
          </cell>
          <cell r="AW29">
            <v>147930.58527272727</v>
          </cell>
          <cell r="AX29" t="str">
            <v xml:space="preserve"> Alat Baru</v>
          </cell>
        </row>
        <row r="30">
          <cell r="AO30" t="str">
            <v>23.</v>
          </cell>
          <cell r="AQ30" t="str">
            <v>WATER TANKER 3000-4500 L.</v>
          </cell>
          <cell r="AR30" t="str">
            <v>E23</v>
          </cell>
          <cell r="AS30">
            <v>100</v>
          </cell>
          <cell r="AT30">
            <v>4000</v>
          </cell>
          <cell r="AU30" t="str">
            <v>Liter</v>
          </cell>
          <cell r="AV30">
            <v>166600000</v>
          </cell>
          <cell r="AW30">
            <v>270897.54635562247</v>
          </cell>
          <cell r="AX30" t="str">
            <v xml:space="preserve"> Alat Baru</v>
          </cell>
        </row>
        <row r="31">
          <cell r="AO31" t="str">
            <v>24.</v>
          </cell>
          <cell r="AQ31" t="str">
            <v>PEDESTRIAN ROLLER</v>
          </cell>
          <cell r="AR31" t="str">
            <v>E24</v>
          </cell>
          <cell r="AS31">
            <v>11</v>
          </cell>
          <cell r="AT31">
            <v>0.98</v>
          </cell>
          <cell r="AU31" t="str">
            <v>Ton</v>
          </cell>
          <cell r="AV31">
            <v>69360000</v>
          </cell>
          <cell r="AW31">
            <v>166938.71603576752</v>
          </cell>
          <cell r="AX31" t="str">
            <v xml:space="preserve"> Alat Baru</v>
          </cell>
        </row>
        <row r="32">
          <cell r="AO32" t="str">
            <v>25.</v>
          </cell>
          <cell r="AQ32" t="str">
            <v>TAMPER</v>
          </cell>
          <cell r="AR32" t="str">
            <v>E25</v>
          </cell>
          <cell r="AS32">
            <v>5</v>
          </cell>
          <cell r="AT32">
            <v>0.17</v>
          </cell>
          <cell r="AU32" t="str">
            <v>Ton</v>
          </cell>
          <cell r="AV32">
            <v>7425600.0000000009</v>
          </cell>
          <cell r="AW32">
            <v>148287.13684530553</v>
          </cell>
          <cell r="AX32" t="str">
            <v xml:space="preserve"> Alat Baru</v>
          </cell>
        </row>
        <row r="33">
          <cell r="AO33" t="str">
            <v>26.</v>
          </cell>
          <cell r="AQ33" t="str">
            <v>JACK HAMMER</v>
          </cell>
          <cell r="AR33" t="str">
            <v>E26</v>
          </cell>
          <cell r="AS33">
            <v>3</v>
          </cell>
          <cell r="AT33" t="str">
            <v xml:space="preserve">          -</v>
          </cell>
          <cell r="AU33">
            <v>0</v>
          </cell>
          <cell r="AV33">
            <v>8663200</v>
          </cell>
          <cell r="AW33">
            <v>146969.5763195231</v>
          </cell>
          <cell r="AX33" t="str">
            <v xml:space="preserve"> Alat Baru</v>
          </cell>
        </row>
        <row r="34">
          <cell r="AO34" t="str">
            <v>27.</v>
          </cell>
          <cell r="AQ34" t="str">
            <v>FULVI MIXER</v>
          </cell>
          <cell r="AR34" t="str">
            <v>E27</v>
          </cell>
          <cell r="AS34">
            <v>75</v>
          </cell>
          <cell r="AT34" t="str">
            <v xml:space="preserve">          -</v>
          </cell>
          <cell r="AU34">
            <v>0</v>
          </cell>
          <cell r="AV34">
            <v>114240000.00000001</v>
          </cell>
          <cell r="AW34">
            <v>235881.53178671253</v>
          </cell>
          <cell r="AX34" t="str">
            <v xml:space="preserve"> Alat Baru</v>
          </cell>
        </row>
        <row r="35">
          <cell r="AO35" t="str">
            <v>28.</v>
          </cell>
          <cell r="AQ35" t="str">
            <v>CONCRETE PUMP</v>
          </cell>
          <cell r="AR35" t="str">
            <v>E28</v>
          </cell>
          <cell r="AS35">
            <v>100</v>
          </cell>
          <cell r="AT35">
            <v>8</v>
          </cell>
          <cell r="AU35" t="str">
            <v>M3</v>
          </cell>
          <cell r="AV35">
            <v>390320000</v>
          </cell>
          <cell r="AW35">
            <v>312852.48002706969</v>
          </cell>
          <cell r="AX35" t="str">
            <v xml:space="preserve"> Alat Baru</v>
          </cell>
        </row>
        <row r="36">
          <cell r="AO36" t="str">
            <v>29.</v>
          </cell>
          <cell r="AQ36" t="str">
            <v>TRAILER 20 TON</v>
          </cell>
          <cell r="AR36" t="str">
            <v>E29</v>
          </cell>
          <cell r="AS36">
            <v>175</v>
          </cell>
          <cell r="AT36">
            <v>10</v>
          </cell>
          <cell r="AU36" t="str">
            <v>Ton</v>
          </cell>
          <cell r="AV36">
            <v>136000000</v>
          </cell>
          <cell r="AW36">
            <v>333726.6916470626</v>
          </cell>
          <cell r="AX36" t="str">
            <v xml:space="preserve"> Alat Baru</v>
          </cell>
        </row>
        <row r="37">
          <cell r="AO37" t="str">
            <v>30.</v>
          </cell>
          <cell r="AQ37" t="str">
            <v>PILE DRIVER + HAMMER</v>
          </cell>
          <cell r="AR37" t="str">
            <v>E30</v>
          </cell>
          <cell r="AS37">
            <v>25</v>
          </cell>
          <cell r="AT37">
            <v>2.5</v>
          </cell>
          <cell r="AU37" t="str">
            <v>Ton</v>
          </cell>
          <cell r="AV37">
            <v>54400000.000000007</v>
          </cell>
          <cell r="AW37">
            <v>175452.51513652978</v>
          </cell>
          <cell r="AX37" t="str">
            <v xml:space="preserve"> Alat Baru</v>
          </cell>
        </row>
        <row r="38">
          <cell r="AO38" t="str">
            <v>31.</v>
          </cell>
          <cell r="AQ38" t="str">
            <v>CRANE ON TRACK 35 TON</v>
          </cell>
          <cell r="AR38" t="str">
            <v>E31</v>
          </cell>
          <cell r="AS38">
            <v>125</v>
          </cell>
          <cell r="AT38">
            <v>35</v>
          </cell>
          <cell r="AU38" t="str">
            <v>Ton</v>
          </cell>
          <cell r="AV38">
            <v>291040000</v>
          </cell>
          <cell r="AW38">
            <v>316926.37012471398</v>
          </cell>
          <cell r="AX38" t="str">
            <v xml:space="preserve"> Alat Baru</v>
          </cell>
        </row>
        <row r="39">
          <cell r="AO39" t="str">
            <v>32.</v>
          </cell>
          <cell r="AQ39" t="str">
            <v>WELDING SET</v>
          </cell>
          <cell r="AR39" t="str">
            <v>E32</v>
          </cell>
          <cell r="AS39">
            <v>40</v>
          </cell>
          <cell r="AT39">
            <v>250</v>
          </cell>
          <cell r="AU39" t="str">
            <v>Amp</v>
          </cell>
          <cell r="AV39">
            <v>13600000.000000002</v>
          </cell>
          <cell r="AW39">
            <v>181010.00378413245</v>
          </cell>
          <cell r="AX39" t="str">
            <v xml:space="preserve"> Alat Baru</v>
          </cell>
        </row>
        <row r="40">
          <cell r="AO40" t="str">
            <v>33.</v>
          </cell>
          <cell r="AQ40" t="str">
            <v>BORE PILE MACHINE</v>
          </cell>
          <cell r="AR40" t="str">
            <v>E33</v>
          </cell>
          <cell r="AS40">
            <v>150</v>
          </cell>
          <cell r="AT40">
            <v>2000</v>
          </cell>
          <cell r="AU40" t="str">
            <v>Meter</v>
          </cell>
          <cell r="AV40">
            <v>1867280000.0000002</v>
          </cell>
          <cell r="AW40">
            <v>654123.1013141697</v>
          </cell>
          <cell r="AX40" t="str">
            <v xml:space="preserve"> Alat Baru</v>
          </cell>
        </row>
        <row r="41">
          <cell r="AO41" t="str">
            <v>34.</v>
          </cell>
          <cell r="AQ41" t="str">
            <v>ASPHALT LIQUID MIXER</v>
          </cell>
          <cell r="AR41" t="str">
            <v>E34</v>
          </cell>
          <cell r="AS41">
            <v>5</v>
          </cell>
          <cell r="AT41">
            <v>1000</v>
          </cell>
          <cell r="AU41" t="str">
            <v>Liter</v>
          </cell>
          <cell r="AV41">
            <v>97500000</v>
          </cell>
          <cell r="AW41">
            <v>167902.18517138599</v>
          </cell>
          <cell r="AX41" t="str">
            <v xml:space="preserve"> Alat Baru</v>
          </cell>
        </row>
        <row r="47">
          <cell r="BD47">
            <v>861900000.00000012</v>
          </cell>
        </row>
        <row r="67">
          <cell r="BD67">
            <v>111520000.00000001</v>
          </cell>
        </row>
        <row r="87">
          <cell r="BD87">
            <v>999600000.00000012</v>
          </cell>
        </row>
        <row r="237">
          <cell r="A237" t="str">
            <v>URAIAN ANALISA ALAT</v>
          </cell>
        </row>
        <row r="240">
          <cell r="A240" t="str">
            <v>No.</v>
          </cell>
          <cell r="C240" t="str">
            <v>U R A I A N</v>
          </cell>
          <cell r="G240" t="str">
            <v>KODE</v>
          </cell>
          <cell r="H240" t="str">
            <v>KOEF.</v>
          </cell>
          <cell r="I240" t="str">
            <v>SATUAN</v>
          </cell>
          <cell r="J240" t="str">
            <v>KET.</v>
          </cell>
        </row>
        <row r="243">
          <cell r="A243" t="str">
            <v>A.</v>
          </cell>
          <cell r="C243" t="str">
            <v>URAIAN PERALATAN</v>
          </cell>
        </row>
        <row r="244">
          <cell r="A244" t="str">
            <v xml:space="preserve">       1.</v>
          </cell>
          <cell r="C244" t="str">
            <v>Jenis Peralatan</v>
          </cell>
          <cell r="G244" t="str">
            <v>COMPRESSOR 4000-6500 L\M</v>
          </cell>
          <cell r="J244" t="str">
            <v>E05</v>
          </cell>
        </row>
        <row r="245">
          <cell r="A245" t="str">
            <v xml:space="preserve">       2.</v>
          </cell>
          <cell r="C245" t="str">
            <v>Tenaga</v>
          </cell>
          <cell r="G245" t="str">
            <v>Pw</v>
          </cell>
          <cell r="H245">
            <v>80</v>
          </cell>
          <cell r="I245" t="str">
            <v>HP</v>
          </cell>
        </row>
        <row r="246">
          <cell r="A246" t="str">
            <v xml:space="preserve">       3.</v>
          </cell>
          <cell r="C246" t="str">
            <v>Kapasitas</v>
          </cell>
          <cell r="G246" t="str">
            <v>Cp</v>
          </cell>
          <cell r="H246" t="str">
            <v xml:space="preserve">-  </v>
          </cell>
          <cell r="I246" t="str">
            <v>-</v>
          </cell>
        </row>
        <row r="247">
          <cell r="A247" t="str">
            <v xml:space="preserve">       4.</v>
          </cell>
          <cell r="C247" t="str">
            <v>Alat Baru                :</v>
          </cell>
          <cell r="D247" t="str">
            <v xml:space="preserve">  a.  Umur Ekonomis</v>
          </cell>
          <cell r="G247" t="str">
            <v>A</v>
          </cell>
          <cell r="H247">
            <v>5</v>
          </cell>
          <cell r="I247" t="str">
            <v>Tahun</v>
          </cell>
        </row>
        <row r="248">
          <cell r="D248" t="str">
            <v xml:space="preserve">  b.  Jam Kerja Dalam 1 Tahun</v>
          </cell>
          <cell r="G248" t="str">
            <v>W</v>
          </cell>
          <cell r="H248">
            <v>2000</v>
          </cell>
          <cell r="I248" t="str">
            <v>Jam</v>
          </cell>
        </row>
        <row r="249">
          <cell r="D249" t="str">
            <v xml:space="preserve">  c.  Harga Alat</v>
          </cell>
          <cell r="G249" t="str">
            <v>B</v>
          </cell>
          <cell r="H249">
            <v>82960000</v>
          </cell>
          <cell r="I249" t="str">
            <v>Rupiah</v>
          </cell>
        </row>
        <row r="250">
          <cell r="A250" t="str">
            <v xml:space="preserve">       5.</v>
          </cell>
          <cell r="C250" t="str">
            <v>Alat Yang Dipakai  :</v>
          </cell>
          <cell r="D250" t="str">
            <v xml:space="preserve">  a.  Umur Ekonomis</v>
          </cell>
          <cell r="G250" t="str">
            <v>A'</v>
          </cell>
          <cell r="H250">
            <v>5</v>
          </cell>
          <cell r="I250" t="str">
            <v>Tahun</v>
          </cell>
          <cell r="J250" t="str">
            <v xml:space="preserve"> Alat Baru</v>
          </cell>
        </row>
        <row r="251">
          <cell r="D251" t="str">
            <v xml:space="preserve">  b.  Jam Kerja Dalam 1 Tahun </v>
          </cell>
          <cell r="G251" t="str">
            <v>W'</v>
          </cell>
          <cell r="H251">
            <v>2000</v>
          </cell>
          <cell r="I251" t="str">
            <v>Jam</v>
          </cell>
          <cell r="J251" t="str">
            <v xml:space="preserve"> Alat Baru</v>
          </cell>
        </row>
        <row r="252">
          <cell r="D252" t="str">
            <v xml:space="preserve">  c.  Harga Alat   (*)</v>
          </cell>
          <cell r="G252" t="str">
            <v>B'</v>
          </cell>
          <cell r="H252">
            <v>82960000</v>
          </cell>
          <cell r="I252" t="str">
            <v>Rupiah</v>
          </cell>
          <cell r="J252" t="str">
            <v xml:space="preserve"> Alat Baru</v>
          </cell>
        </row>
        <row r="254">
          <cell r="A254" t="str">
            <v>B.</v>
          </cell>
          <cell r="C254" t="str">
            <v>BIAYA PASTI PER JAM KERJA</v>
          </cell>
        </row>
        <row r="255">
          <cell r="A255" t="str">
            <v xml:space="preserve">       1.</v>
          </cell>
          <cell r="C255" t="str">
            <v>Nilai Sisa Alat</v>
          </cell>
          <cell r="D255" t="str">
            <v>=  10 % x B</v>
          </cell>
          <cell r="G255" t="str">
            <v>C</v>
          </cell>
          <cell r="H255">
            <v>8296000</v>
          </cell>
          <cell r="I255" t="str">
            <v>Rupiah</v>
          </cell>
        </row>
        <row r="257">
          <cell r="A257" t="str">
            <v xml:space="preserve">       2.</v>
          </cell>
          <cell r="C257" t="str">
            <v>Faktor Angsuran Modal    =</v>
          </cell>
          <cell r="E257" t="str">
            <v>i x (1 + i)^A'</v>
          </cell>
          <cell r="G257" t="str">
            <v>D</v>
          </cell>
          <cell r="H257">
            <v>0.33437970328961514</v>
          </cell>
          <cell r="I257" t="str">
            <v>-</v>
          </cell>
        </row>
        <row r="258">
          <cell r="E258" t="str">
            <v>(1 + i)^A' - 1</v>
          </cell>
        </row>
        <row r="259">
          <cell r="A259" t="str">
            <v xml:space="preserve">       3.</v>
          </cell>
          <cell r="C259" t="str">
            <v>Biaya Pasti per Jam  :</v>
          </cell>
        </row>
        <row r="260">
          <cell r="C260" t="str">
            <v>a.  Biaya Pengembalian Modal  =</v>
          </cell>
          <cell r="E260" t="str">
            <v>( B' - C ) x D</v>
          </cell>
          <cell r="G260" t="str">
            <v>E</v>
          </cell>
          <cell r="H260">
            <v>12483.063083207913</v>
          </cell>
          <cell r="I260" t="str">
            <v>Rupiah</v>
          </cell>
        </row>
        <row r="261">
          <cell r="E261" t="str">
            <v>W'</v>
          </cell>
        </row>
        <row r="263">
          <cell r="C263" t="str">
            <v>b.  Asuransi, dll =</v>
          </cell>
          <cell r="D263">
            <v>2E-3</v>
          </cell>
          <cell r="E263" t="str">
            <v xml:space="preserve">  x   B'</v>
          </cell>
          <cell r="G263" t="str">
            <v>F</v>
          </cell>
          <cell r="H263">
            <v>82.96</v>
          </cell>
          <cell r="I263" t="str">
            <v>Rupiah</v>
          </cell>
        </row>
        <row r="264">
          <cell r="E264" t="str">
            <v>W'</v>
          </cell>
        </row>
        <row r="266">
          <cell r="C266" t="str">
            <v>Biaya Pasti per Jam             =</v>
          </cell>
          <cell r="E266" t="str">
            <v>( E + F )</v>
          </cell>
          <cell r="G266" t="str">
            <v>G</v>
          </cell>
          <cell r="H266">
            <v>12566.023083207912</v>
          </cell>
          <cell r="I266" t="str">
            <v>Rupiah</v>
          </cell>
        </row>
        <row r="268">
          <cell r="A268" t="str">
            <v>C.</v>
          </cell>
          <cell r="C268" t="str">
            <v>BIAYA OPERASI PER JAM KERJA</v>
          </cell>
        </row>
        <row r="270">
          <cell r="A270" t="str">
            <v xml:space="preserve">       1.</v>
          </cell>
          <cell r="C270" t="str">
            <v xml:space="preserve">Bahan Bakar  =  (0.125-0.175 Ltr/HP/Jam)   x Pw x Ms </v>
          </cell>
          <cell r="G270" t="str">
            <v>H</v>
          </cell>
          <cell r="H270">
            <v>55000</v>
          </cell>
          <cell r="I270" t="str">
            <v>Rupiah</v>
          </cell>
        </row>
        <row r="272">
          <cell r="A272" t="str">
            <v xml:space="preserve">       2.</v>
          </cell>
          <cell r="C272" t="str">
            <v>Pelumas         =  (0.01-0.02 Ltr/HP/Jam) x Pw x Mp</v>
          </cell>
          <cell r="G272" t="str">
            <v>I</v>
          </cell>
          <cell r="H272">
            <v>21200</v>
          </cell>
          <cell r="I272" t="str">
            <v>Rupiah</v>
          </cell>
        </row>
        <row r="274">
          <cell r="A274" t="str">
            <v xml:space="preserve">       3.</v>
          </cell>
          <cell r="C274" t="str">
            <v>Perawatan dan</v>
          </cell>
          <cell r="D274" t="str">
            <v>(12,5 % - 17,5 %)  x  B'</v>
          </cell>
          <cell r="G274" t="str">
            <v>K</v>
          </cell>
          <cell r="H274">
            <v>5185</v>
          </cell>
          <cell r="I274" t="str">
            <v>Rupiah</v>
          </cell>
        </row>
        <row r="275">
          <cell r="C275" t="str">
            <v xml:space="preserve">        perbaikan    =</v>
          </cell>
          <cell r="D275" t="str">
            <v>W'</v>
          </cell>
        </row>
        <row r="277">
          <cell r="A277" t="str">
            <v xml:space="preserve">       4.</v>
          </cell>
          <cell r="C277" t="str">
            <v>Operator</v>
          </cell>
          <cell r="D277" t="str">
            <v>=   ( 1  Orang / Jam )  x  U1</v>
          </cell>
          <cell r="G277" t="str">
            <v>L</v>
          </cell>
          <cell r="H277">
            <v>85000</v>
          </cell>
          <cell r="I277" t="str">
            <v>Rupiah</v>
          </cell>
        </row>
        <row r="278">
          <cell r="A278" t="str">
            <v xml:space="preserve">       5.</v>
          </cell>
          <cell r="C278" t="str">
            <v>Pembantu Operator</v>
          </cell>
          <cell r="D278" t="str">
            <v>=   ( 1  Orang / Jam )  x  U2</v>
          </cell>
          <cell r="G278" t="str">
            <v>M</v>
          </cell>
          <cell r="H278">
            <v>55000</v>
          </cell>
          <cell r="I278" t="str">
            <v>Rupiah</v>
          </cell>
        </row>
        <row r="280">
          <cell r="C280" t="str">
            <v>Biaya Operasi per Jam        =</v>
          </cell>
          <cell r="E280" t="str">
            <v>(H+I+K+L+M)</v>
          </cell>
          <cell r="G280" t="str">
            <v>P</v>
          </cell>
          <cell r="H280">
            <v>221385</v>
          </cell>
          <cell r="I280" t="str">
            <v>Rupiah</v>
          </cell>
        </row>
        <row r="282">
          <cell r="A282" t="str">
            <v>D.</v>
          </cell>
          <cell r="C282" t="str">
            <v>TOTAL BIAYA SEWA ALAT / JAM   =   ( G + P )</v>
          </cell>
          <cell r="G282" t="str">
            <v>S</v>
          </cell>
          <cell r="H282">
            <v>233951.02308320793</v>
          </cell>
          <cell r="I282" t="str">
            <v>Rupiah</v>
          </cell>
        </row>
        <row r="285">
          <cell r="A285" t="str">
            <v>E.</v>
          </cell>
          <cell r="C285" t="str">
            <v>LAIN - LAIN</v>
          </cell>
        </row>
        <row r="286">
          <cell r="A286" t="str">
            <v xml:space="preserve">       1.</v>
          </cell>
          <cell r="C286" t="str">
            <v>Tingkat Suku Bunga</v>
          </cell>
          <cell r="G286" t="str">
            <v>i</v>
          </cell>
          <cell r="H286">
            <v>20</v>
          </cell>
          <cell r="I286" t="str">
            <v>% / Tahun</v>
          </cell>
        </row>
        <row r="287">
          <cell r="A287" t="str">
            <v xml:space="preserve">       2.</v>
          </cell>
          <cell r="C287" t="str">
            <v>Upah Operator / Sopir</v>
          </cell>
          <cell r="G287" t="str">
            <v>U1</v>
          </cell>
          <cell r="H287">
            <v>85000</v>
          </cell>
          <cell r="I287" t="str">
            <v>Rp./Jam</v>
          </cell>
        </row>
        <row r="288">
          <cell r="A288" t="str">
            <v xml:space="preserve">       3.</v>
          </cell>
          <cell r="C288" t="str">
            <v>Upah Pembantu Operator / Pmb.Sopir</v>
          </cell>
          <cell r="G288" t="str">
            <v>U2</v>
          </cell>
          <cell r="H288">
            <v>55000</v>
          </cell>
          <cell r="I288" t="str">
            <v>Rp./Jam</v>
          </cell>
        </row>
        <row r="289">
          <cell r="A289" t="str">
            <v xml:space="preserve">       4.</v>
          </cell>
          <cell r="C289" t="str">
            <v>Bahan Bakar Bensin</v>
          </cell>
          <cell r="G289" t="str">
            <v>Mb</v>
          </cell>
          <cell r="H289">
            <v>5500</v>
          </cell>
          <cell r="I289" t="str">
            <v>Liter</v>
          </cell>
        </row>
        <row r="290">
          <cell r="A290" t="str">
            <v xml:space="preserve">       5.</v>
          </cell>
          <cell r="C290" t="str">
            <v>Bahan Bakar Solar</v>
          </cell>
          <cell r="G290" t="str">
            <v>Ms</v>
          </cell>
          <cell r="H290">
            <v>5500</v>
          </cell>
          <cell r="I290" t="str">
            <v>Liter</v>
          </cell>
        </row>
        <row r="291">
          <cell r="A291" t="str">
            <v xml:space="preserve">       6.</v>
          </cell>
          <cell r="C291" t="str">
            <v>Minyak Pelumas</v>
          </cell>
          <cell r="G291" t="str">
            <v>Mp</v>
          </cell>
          <cell r="H291">
            <v>26500</v>
          </cell>
          <cell r="I291" t="str">
            <v>Liter</v>
          </cell>
        </row>
        <row r="292">
          <cell r="A292" t="str">
            <v xml:space="preserve">       7.</v>
          </cell>
          <cell r="C292" t="str">
            <v>PPN diperhitungkan pada lembar Rekapitulasi</v>
          </cell>
        </row>
        <row r="293">
          <cell r="C293" t="str">
            <v>Biaya Pekerjaan</v>
          </cell>
        </row>
        <row r="306">
          <cell r="BD306" t="str">
            <v xml:space="preserve"> Alat Baru</v>
          </cell>
        </row>
        <row r="326">
          <cell r="BD326" t="str">
            <v xml:space="preserve"> Alat Baru</v>
          </cell>
        </row>
        <row r="346">
          <cell r="BD346" t="str">
            <v xml:space="preserve"> Alat Baru</v>
          </cell>
        </row>
        <row r="355">
          <cell r="A355" t="str">
            <v>URAIAN ANALISA ALAT</v>
          </cell>
        </row>
        <row r="358">
          <cell r="A358" t="str">
            <v>No.</v>
          </cell>
          <cell r="C358" t="str">
            <v>U R A I A N</v>
          </cell>
          <cell r="G358" t="str">
            <v>KODE</v>
          </cell>
          <cell r="H358" t="str">
            <v>KOEF.</v>
          </cell>
          <cell r="I358" t="str">
            <v>SATUAN</v>
          </cell>
          <cell r="J358" t="str">
            <v>KET.</v>
          </cell>
        </row>
        <row r="361">
          <cell r="A361" t="str">
            <v>A.</v>
          </cell>
          <cell r="C361" t="str">
            <v>URAIAN PERALATAN</v>
          </cell>
        </row>
        <row r="362">
          <cell r="A362" t="str">
            <v xml:space="preserve">       1.</v>
          </cell>
          <cell r="C362" t="str">
            <v>Jenis Peralatan</v>
          </cell>
          <cell r="G362" t="str">
            <v>CRANE 10-15 TON</v>
          </cell>
          <cell r="J362" t="str">
            <v>E07</v>
          </cell>
        </row>
        <row r="363">
          <cell r="A363" t="str">
            <v xml:space="preserve">       2.</v>
          </cell>
          <cell r="C363" t="str">
            <v>Tenaga</v>
          </cell>
          <cell r="G363" t="str">
            <v>Pw</v>
          </cell>
          <cell r="H363">
            <v>150</v>
          </cell>
          <cell r="I363" t="str">
            <v>HP</v>
          </cell>
        </row>
        <row r="364">
          <cell r="A364" t="str">
            <v xml:space="preserve">       3.</v>
          </cell>
          <cell r="C364" t="str">
            <v>Kapasitas</v>
          </cell>
          <cell r="G364" t="str">
            <v>Cp</v>
          </cell>
          <cell r="H364">
            <v>15</v>
          </cell>
          <cell r="I364" t="str">
            <v>Ton</v>
          </cell>
        </row>
        <row r="365">
          <cell r="A365" t="str">
            <v xml:space="preserve">       4.</v>
          </cell>
          <cell r="C365" t="str">
            <v>Alat Baru                :</v>
          </cell>
          <cell r="D365" t="str">
            <v xml:space="preserve">  a.  Umur Ekonomis</v>
          </cell>
          <cell r="G365" t="str">
            <v>A</v>
          </cell>
          <cell r="H365">
            <v>5</v>
          </cell>
          <cell r="I365" t="str">
            <v>Tahun</v>
          </cell>
        </row>
        <row r="366">
          <cell r="D366" t="str">
            <v xml:space="preserve">  b.  Jam Kerja Dalam 1 Tahun</v>
          </cell>
          <cell r="G366" t="str">
            <v>W</v>
          </cell>
          <cell r="H366">
            <v>2000</v>
          </cell>
          <cell r="I366" t="str">
            <v>Jam</v>
          </cell>
        </row>
        <row r="367">
          <cell r="D367" t="str">
            <v xml:space="preserve">  c.  Harga Alat</v>
          </cell>
          <cell r="G367" t="str">
            <v>B</v>
          </cell>
          <cell r="H367">
            <v>580720000</v>
          </cell>
          <cell r="I367" t="str">
            <v>Rupiah</v>
          </cell>
        </row>
        <row r="368">
          <cell r="A368" t="str">
            <v xml:space="preserve">       5.</v>
          </cell>
          <cell r="C368" t="str">
            <v>Alat Yang Dipakai  :</v>
          </cell>
          <cell r="D368" t="str">
            <v xml:space="preserve">  a.  Umur Ekonomis</v>
          </cell>
          <cell r="G368" t="str">
            <v>A'</v>
          </cell>
          <cell r="H368">
            <v>5</v>
          </cell>
          <cell r="I368" t="str">
            <v>Tahun</v>
          </cell>
          <cell r="J368" t="str">
            <v xml:space="preserve"> Alat Baru</v>
          </cell>
        </row>
        <row r="369">
          <cell r="D369" t="str">
            <v xml:space="preserve">  b.  Jam Kerja Dalam 1 Tahun </v>
          </cell>
          <cell r="G369" t="str">
            <v>W'</v>
          </cell>
          <cell r="H369">
            <v>2000</v>
          </cell>
          <cell r="I369" t="str">
            <v>Jam</v>
          </cell>
          <cell r="J369" t="str">
            <v xml:space="preserve"> Alat Baru</v>
          </cell>
        </row>
        <row r="370">
          <cell r="D370" t="str">
            <v xml:space="preserve">  c.  Harga Alat   (*)</v>
          </cell>
          <cell r="G370" t="str">
            <v>B'</v>
          </cell>
          <cell r="H370">
            <v>580720000</v>
          </cell>
          <cell r="I370" t="str">
            <v>Rupiah</v>
          </cell>
          <cell r="J370" t="str">
            <v xml:space="preserve"> Alat Baru</v>
          </cell>
        </row>
        <row r="372">
          <cell r="A372" t="str">
            <v>B.</v>
          </cell>
          <cell r="C372" t="str">
            <v>BIAYA PASTI PER JAM KERJA</v>
          </cell>
        </row>
        <row r="373">
          <cell r="A373" t="str">
            <v xml:space="preserve">       1.</v>
          </cell>
          <cell r="C373" t="str">
            <v>Nilai Sisa Alat</v>
          </cell>
          <cell r="D373" t="str">
            <v>=  10 % x B</v>
          </cell>
          <cell r="G373" t="str">
            <v>C</v>
          </cell>
          <cell r="H373">
            <v>58072000</v>
          </cell>
          <cell r="I373" t="str">
            <v>Rupiah</v>
          </cell>
        </row>
        <row r="375">
          <cell r="A375" t="str">
            <v xml:space="preserve">       2.</v>
          </cell>
          <cell r="C375" t="str">
            <v>Faktor Angsuran Modal    =</v>
          </cell>
          <cell r="E375" t="str">
            <v>i x (1 + i)^A'</v>
          </cell>
          <cell r="G375" t="str">
            <v>D</v>
          </cell>
          <cell r="H375">
            <v>0.33437970328961514</v>
          </cell>
          <cell r="I375" t="str">
            <v>-</v>
          </cell>
        </row>
        <row r="376">
          <cell r="E376" t="str">
            <v>(1 + i)^A' - 1</v>
          </cell>
        </row>
        <row r="377">
          <cell r="A377" t="str">
            <v xml:space="preserve">       3.</v>
          </cell>
          <cell r="C377" t="str">
            <v>Biaya Pasti per Jam  :</v>
          </cell>
        </row>
        <row r="378">
          <cell r="C378" t="str">
            <v>a.  Biaya Pengembalian Modal  =</v>
          </cell>
          <cell r="E378" t="str">
            <v>( B' - C ) x D</v>
          </cell>
          <cell r="G378" t="str">
            <v>E</v>
          </cell>
          <cell r="H378">
            <v>87381.441582455387</v>
          </cell>
          <cell r="I378" t="str">
            <v>Rupiah</v>
          </cell>
        </row>
        <row r="379">
          <cell r="E379" t="str">
            <v>W'</v>
          </cell>
        </row>
        <row r="381">
          <cell r="C381" t="str">
            <v>b.  Asuransi, dll =</v>
          </cell>
          <cell r="D381">
            <v>2E-3</v>
          </cell>
          <cell r="E381" t="str">
            <v xml:space="preserve">  x   B'</v>
          </cell>
          <cell r="G381" t="str">
            <v>F</v>
          </cell>
          <cell r="H381">
            <v>580.72</v>
          </cell>
          <cell r="I381" t="str">
            <v>Rupiah</v>
          </cell>
        </row>
        <row r="382">
          <cell r="E382" t="str">
            <v>W'</v>
          </cell>
        </row>
        <row r="384">
          <cell r="C384" t="str">
            <v>Biaya Pasti per Jam             =</v>
          </cell>
          <cell r="E384" t="str">
            <v>( E + F )</v>
          </cell>
          <cell r="G384" t="str">
            <v>G</v>
          </cell>
          <cell r="H384">
            <v>87962.161582455388</v>
          </cell>
          <cell r="I384" t="str">
            <v>Rupiah</v>
          </cell>
        </row>
        <row r="386">
          <cell r="A386" t="str">
            <v>C.</v>
          </cell>
          <cell r="C386" t="str">
            <v>BIAYA OPERASI PER JAM KERJA</v>
          </cell>
        </row>
        <row r="388">
          <cell r="A388" t="str">
            <v xml:space="preserve">       1.</v>
          </cell>
          <cell r="C388" t="str">
            <v xml:space="preserve">Bahan Bakar  =  (0.125-0.175 Ltr/HP/Jam)   x Pw x Ms </v>
          </cell>
          <cell r="G388" t="str">
            <v>H</v>
          </cell>
          <cell r="H388">
            <v>103125</v>
          </cell>
          <cell r="I388" t="str">
            <v>Rupiah</v>
          </cell>
        </row>
        <row r="390">
          <cell r="A390" t="str">
            <v xml:space="preserve">       2.</v>
          </cell>
          <cell r="C390" t="str">
            <v>Pelumas         =  (0.01-0.02 Ltr/HP/Jam) x Pw x Mp</v>
          </cell>
          <cell r="G390" t="str">
            <v>I</v>
          </cell>
          <cell r="H390">
            <v>39750</v>
          </cell>
          <cell r="I390" t="str">
            <v>Rupiah</v>
          </cell>
        </row>
        <row r="392">
          <cell r="A392" t="str">
            <v xml:space="preserve">       3.</v>
          </cell>
          <cell r="C392" t="str">
            <v>Perawatan dan</v>
          </cell>
          <cell r="D392" t="str">
            <v>(12,5 % - 17,5 %)  x  B'</v>
          </cell>
          <cell r="G392" t="str">
            <v>K</v>
          </cell>
          <cell r="H392">
            <v>36295</v>
          </cell>
          <cell r="I392" t="str">
            <v>Rupiah</v>
          </cell>
        </row>
        <row r="393">
          <cell r="C393" t="str">
            <v xml:space="preserve">        perbaikan    =</v>
          </cell>
          <cell r="D393" t="str">
            <v>W'</v>
          </cell>
        </row>
        <row r="395">
          <cell r="A395" t="str">
            <v xml:space="preserve">       4.</v>
          </cell>
          <cell r="C395" t="str">
            <v>Operator</v>
          </cell>
          <cell r="D395" t="str">
            <v>=   ( 1  Orang / Jam )  x  U1</v>
          </cell>
          <cell r="G395" t="str">
            <v>L</v>
          </cell>
          <cell r="H395">
            <v>85000</v>
          </cell>
          <cell r="I395" t="str">
            <v>Rupiah</v>
          </cell>
        </row>
        <row r="396">
          <cell r="A396" t="str">
            <v xml:space="preserve">       5.</v>
          </cell>
          <cell r="C396" t="str">
            <v>Pembantu Operator</v>
          </cell>
          <cell r="D396" t="str">
            <v>=   ( 1  Orang / Jam )  x  U2</v>
          </cell>
          <cell r="G396" t="str">
            <v>M</v>
          </cell>
          <cell r="H396">
            <v>55000</v>
          </cell>
          <cell r="I396" t="str">
            <v>Rupiah</v>
          </cell>
        </row>
        <row r="398">
          <cell r="C398" t="str">
            <v>Biaya Operasi per Jam        =</v>
          </cell>
          <cell r="E398" t="str">
            <v>(H+I+K+L+M)</v>
          </cell>
          <cell r="G398" t="str">
            <v>P</v>
          </cell>
          <cell r="H398">
            <v>319170</v>
          </cell>
          <cell r="I398" t="str">
            <v>Rupiah</v>
          </cell>
        </row>
        <row r="400">
          <cell r="A400" t="str">
            <v>D.</v>
          </cell>
          <cell r="C400" t="str">
            <v>TOTAL BIAYA SEWA ALAT / JAM   =   ( G + P )</v>
          </cell>
          <cell r="G400" t="str">
            <v>S</v>
          </cell>
          <cell r="H400">
            <v>407132.16158245539</v>
          </cell>
          <cell r="I400" t="str">
            <v>Rupiah</v>
          </cell>
        </row>
        <row r="403">
          <cell r="A403" t="str">
            <v>E.</v>
          </cell>
          <cell r="C403" t="str">
            <v>LAIN - LAIN</v>
          </cell>
        </row>
        <row r="404">
          <cell r="A404" t="str">
            <v xml:space="preserve">       1.</v>
          </cell>
          <cell r="C404" t="str">
            <v>Tingkat Suku Bunga</v>
          </cell>
          <cell r="G404" t="str">
            <v>i</v>
          </cell>
          <cell r="H404">
            <v>20</v>
          </cell>
          <cell r="I404" t="str">
            <v>% / Tahun</v>
          </cell>
        </row>
        <row r="405">
          <cell r="A405" t="str">
            <v xml:space="preserve">       2.</v>
          </cell>
          <cell r="C405" t="str">
            <v>Upah Operator / Sopir</v>
          </cell>
          <cell r="G405" t="str">
            <v>U1</v>
          </cell>
          <cell r="H405">
            <v>85000</v>
          </cell>
          <cell r="I405" t="str">
            <v>Rp./Jam</v>
          </cell>
        </row>
        <row r="406">
          <cell r="A406" t="str">
            <v xml:space="preserve">       3.</v>
          </cell>
          <cell r="C406" t="str">
            <v>Upah Pembantu Operator / Pmb.Sopir</v>
          </cell>
          <cell r="G406" t="str">
            <v>U2</v>
          </cell>
          <cell r="H406">
            <v>55000</v>
          </cell>
          <cell r="I406" t="str">
            <v>Rp./Jam</v>
          </cell>
        </row>
        <row r="407">
          <cell r="A407" t="str">
            <v xml:space="preserve">       4.</v>
          </cell>
          <cell r="C407" t="str">
            <v>Bahan Bakar Bensin</v>
          </cell>
          <cell r="G407" t="str">
            <v>Mb</v>
          </cell>
          <cell r="H407">
            <v>5500</v>
          </cell>
          <cell r="I407" t="str">
            <v>Liter</v>
          </cell>
        </row>
        <row r="408">
          <cell r="A408" t="str">
            <v xml:space="preserve">       5.</v>
          </cell>
          <cell r="C408" t="str">
            <v>Bahan Bakar Solar</v>
          </cell>
          <cell r="G408" t="str">
            <v>Ms</v>
          </cell>
          <cell r="H408">
            <v>5500</v>
          </cell>
          <cell r="I408" t="str">
            <v>Liter</v>
          </cell>
        </row>
        <row r="409">
          <cell r="A409" t="str">
            <v xml:space="preserve">       6.</v>
          </cell>
          <cell r="C409" t="str">
            <v>Minyak Pelumas</v>
          </cell>
          <cell r="G409" t="str">
            <v>Mp</v>
          </cell>
          <cell r="H409">
            <v>26500</v>
          </cell>
          <cell r="I409" t="str">
            <v>Liter</v>
          </cell>
        </row>
        <row r="410">
          <cell r="A410" t="str">
            <v xml:space="preserve">       7.</v>
          </cell>
          <cell r="C410" t="str">
            <v>PPN diperhitungkan pada lembar Rekapitulasi</v>
          </cell>
        </row>
        <row r="411">
          <cell r="C411" t="str">
            <v>Biaya Pekerjaan</v>
          </cell>
        </row>
        <row r="414">
          <cell r="A414" t="str">
            <v>URAIAN ANALISA ALAT</v>
          </cell>
        </row>
        <row r="417">
          <cell r="A417" t="str">
            <v>No.</v>
          </cell>
          <cell r="C417" t="str">
            <v>U R A I A N</v>
          </cell>
          <cell r="G417" t="str">
            <v>KODE</v>
          </cell>
          <cell r="H417" t="str">
            <v>KOEF.</v>
          </cell>
          <cell r="I417" t="str">
            <v>SATUAN</v>
          </cell>
          <cell r="J417" t="str">
            <v>KET.</v>
          </cell>
        </row>
        <row r="420">
          <cell r="A420" t="str">
            <v>A.</v>
          </cell>
          <cell r="C420" t="str">
            <v>URAIAN PERALATAN</v>
          </cell>
        </row>
        <row r="421">
          <cell r="A421" t="str">
            <v xml:space="preserve">       1.</v>
          </cell>
          <cell r="C421" t="str">
            <v>Jenis Peralatan</v>
          </cell>
          <cell r="G421" t="str">
            <v>DUMP TRUCK 3-4 M3</v>
          </cell>
          <cell r="J421" t="str">
            <v>E08</v>
          </cell>
        </row>
        <row r="422">
          <cell r="A422" t="str">
            <v xml:space="preserve">       2.</v>
          </cell>
          <cell r="C422" t="str">
            <v>Tenaga</v>
          </cell>
          <cell r="G422" t="str">
            <v>Pw</v>
          </cell>
          <cell r="H422">
            <v>100</v>
          </cell>
          <cell r="I422" t="str">
            <v>HP</v>
          </cell>
        </row>
        <row r="423">
          <cell r="A423" t="str">
            <v xml:space="preserve">       3.</v>
          </cell>
          <cell r="C423" t="str">
            <v>Kapasitas</v>
          </cell>
          <cell r="G423" t="str">
            <v>Cp</v>
          </cell>
          <cell r="H423">
            <v>6</v>
          </cell>
          <cell r="I423" t="str">
            <v>Ton</v>
          </cell>
        </row>
        <row r="424">
          <cell r="A424" t="str">
            <v xml:space="preserve">       4.</v>
          </cell>
          <cell r="C424" t="str">
            <v>Alat Baru                :</v>
          </cell>
          <cell r="D424" t="str">
            <v xml:space="preserve">  a.  Umur Ekonomis</v>
          </cell>
          <cell r="G424" t="str">
            <v>A</v>
          </cell>
          <cell r="H424">
            <v>5</v>
          </cell>
          <cell r="I424" t="str">
            <v>Tahun</v>
          </cell>
        </row>
        <row r="425">
          <cell r="D425" t="str">
            <v xml:space="preserve">  b.  Jam Kerja Dalam 1 Tahun</v>
          </cell>
          <cell r="G425" t="str">
            <v>W</v>
          </cell>
          <cell r="H425">
            <v>2000</v>
          </cell>
          <cell r="I425" t="str">
            <v>Jam</v>
          </cell>
        </row>
        <row r="426">
          <cell r="D426" t="str">
            <v xml:space="preserve">  c.  Harga Alat</v>
          </cell>
          <cell r="G426" t="str">
            <v>B</v>
          </cell>
          <cell r="H426">
            <v>206265760</v>
          </cell>
          <cell r="I426" t="str">
            <v>Rupiah</v>
          </cell>
        </row>
        <row r="427">
          <cell r="A427" t="str">
            <v xml:space="preserve">       5.</v>
          </cell>
          <cell r="C427" t="str">
            <v>Alat Yang Dipakai  :</v>
          </cell>
          <cell r="D427" t="str">
            <v xml:space="preserve">  a.  Umur Ekonomis</v>
          </cell>
          <cell r="G427" t="str">
            <v>A'</v>
          </cell>
          <cell r="H427">
            <v>5</v>
          </cell>
          <cell r="I427" t="str">
            <v>Tahun</v>
          </cell>
          <cell r="J427" t="str">
            <v xml:space="preserve"> Alat Baru</v>
          </cell>
        </row>
        <row r="428">
          <cell r="D428" t="str">
            <v xml:space="preserve">  b.  Jam Kerja Dalam 1 Tahun </v>
          </cell>
          <cell r="G428" t="str">
            <v>W'</v>
          </cell>
          <cell r="H428">
            <v>2000</v>
          </cell>
          <cell r="I428" t="str">
            <v>Jam</v>
          </cell>
          <cell r="J428" t="str">
            <v xml:space="preserve"> Alat Baru</v>
          </cell>
        </row>
        <row r="429">
          <cell r="D429" t="str">
            <v xml:space="preserve">  c.  Harga Alat   (*)</v>
          </cell>
          <cell r="G429" t="str">
            <v>B'</v>
          </cell>
          <cell r="H429">
            <v>206265760</v>
          </cell>
          <cell r="I429" t="str">
            <v>Rupiah</v>
          </cell>
          <cell r="J429" t="str">
            <v xml:space="preserve"> Alat Baru</v>
          </cell>
        </row>
        <row r="431">
          <cell r="A431" t="str">
            <v>B.</v>
          </cell>
          <cell r="C431" t="str">
            <v>BIAYA PASTI PER JAM KERJA</v>
          </cell>
        </row>
        <row r="432">
          <cell r="A432" t="str">
            <v xml:space="preserve">       1.</v>
          </cell>
          <cell r="C432" t="str">
            <v>Nilai Sisa Alat</v>
          </cell>
          <cell r="D432" t="str">
            <v>=  10 % x B</v>
          </cell>
          <cell r="G432" t="str">
            <v>C</v>
          </cell>
          <cell r="H432">
            <v>20626576</v>
          </cell>
          <cell r="I432" t="str">
            <v>Rupiah</v>
          </cell>
        </row>
        <row r="434">
          <cell r="A434" t="str">
            <v xml:space="preserve">       2.</v>
          </cell>
          <cell r="C434" t="str">
            <v>Faktor Angsuran Modal    =</v>
          </cell>
          <cell r="E434" t="str">
            <v>i x (1 + i)^A'</v>
          </cell>
          <cell r="G434" t="str">
            <v>D</v>
          </cell>
          <cell r="H434">
            <v>0.33437970328961514</v>
          </cell>
          <cell r="I434" t="str">
            <v>-</v>
          </cell>
        </row>
        <row r="435">
          <cell r="E435" t="str">
            <v>(1 + i)^A' - 1</v>
          </cell>
        </row>
        <row r="436">
          <cell r="A436" t="str">
            <v xml:space="preserve">       3.</v>
          </cell>
          <cell r="C436" t="str">
            <v>Biaya Pasti per Jam  :</v>
          </cell>
        </row>
        <row r="437">
          <cell r="C437" t="str">
            <v>a.  Biaya Pengembalian Modal  =</v>
          </cell>
          <cell r="E437" t="str">
            <v>( B' - C ) x D</v>
          </cell>
          <cell r="G437" t="str">
            <v>E</v>
          </cell>
          <cell r="H437">
            <v>31036.987632423137</v>
          </cell>
          <cell r="I437" t="str">
            <v>Rupiah</v>
          </cell>
        </row>
        <row r="438">
          <cell r="E438" t="str">
            <v>W'</v>
          </cell>
        </row>
        <row r="440">
          <cell r="C440" t="str">
            <v>b.  Asuransi, dll =</v>
          </cell>
          <cell r="D440">
            <v>2E-3</v>
          </cell>
          <cell r="E440" t="str">
            <v xml:space="preserve">  x   B'</v>
          </cell>
          <cell r="G440" t="str">
            <v>F</v>
          </cell>
          <cell r="H440">
            <v>206.26576</v>
          </cell>
          <cell r="I440" t="str">
            <v>Rupiah</v>
          </cell>
        </row>
        <row r="441">
          <cell r="E441" t="str">
            <v>W'</v>
          </cell>
        </row>
        <row r="443">
          <cell r="C443" t="str">
            <v>Biaya Pasti per Jam             =</v>
          </cell>
          <cell r="E443" t="str">
            <v>( E + F )</v>
          </cell>
          <cell r="G443" t="str">
            <v>G</v>
          </cell>
          <cell r="H443">
            <v>31243.253392423136</v>
          </cell>
          <cell r="I443" t="str">
            <v>Rupiah</v>
          </cell>
        </row>
        <row r="445">
          <cell r="A445" t="str">
            <v>C.</v>
          </cell>
          <cell r="C445" t="str">
            <v>BIAYA OPERASI PER JAM KERJA</v>
          </cell>
        </row>
        <row r="447">
          <cell r="A447" t="str">
            <v xml:space="preserve">       1.</v>
          </cell>
          <cell r="C447" t="str">
            <v xml:space="preserve">Bahan Bakar  =  (0.125-0.175 Ltr/HP/Jam)   x Pw x Ms </v>
          </cell>
          <cell r="G447" t="str">
            <v>H</v>
          </cell>
          <cell r="H447">
            <v>68750</v>
          </cell>
          <cell r="I447" t="str">
            <v>Rupiah</v>
          </cell>
        </row>
        <row r="449">
          <cell r="A449" t="str">
            <v xml:space="preserve">       2.</v>
          </cell>
          <cell r="C449" t="str">
            <v>Pelumas         =  (0.01-0.02 Ltr/HP/Jam) x Pw x Mp</v>
          </cell>
          <cell r="G449" t="str">
            <v>I</v>
          </cell>
          <cell r="H449">
            <v>26500</v>
          </cell>
          <cell r="I449" t="str">
            <v>Rupiah</v>
          </cell>
        </row>
        <row r="451">
          <cell r="A451" t="str">
            <v xml:space="preserve">       3.</v>
          </cell>
          <cell r="C451" t="str">
            <v>Perawatan dan</v>
          </cell>
          <cell r="D451" t="str">
            <v>(12,5 % - 17,5 %)  x  B'</v>
          </cell>
          <cell r="G451" t="str">
            <v>K</v>
          </cell>
          <cell r="H451">
            <v>12891.61</v>
          </cell>
          <cell r="I451" t="str">
            <v>Rupiah</v>
          </cell>
        </row>
        <row r="452">
          <cell r="C452" t="str">
            <v xml:space="preserve">        perbaikan    =</v>
          </cell>
          <cell r="D452" t="str">
            <v>W'</v>
          </cell>
        </row>
        <row r="454">
          <cell r="A454" t="str">
            <v xml:space="preserve">       4.</v>
          </cell>
          <cell r="C454" t="str">
            <v>Operator</v>
          </cell>
          <cell r="D454" t="str">
            <v>=   ( 1  Orang / Jam )  x  U1</v>
          </cell>
          <cell r="G454" t="str">
            <v>L</v>
          </cell>
          <cell r="H454">
            <v>85000</v>
          </cell>
          <cell r="I454" t="str">
            <v>Rupiah</v>
          </cell>
        </row>
        <row r="455">
          <cell r="A455" t="str">
            <v xml:space="preserve">       5.</v>
          </cell>
          <cell r="C455" t="str">
            <v>Pembantu Operator</v>
          </cell>
          <cell r="D455" t="str">
            <v>=   ( 1  Orang / Jam )  x  U2</v>
          </cell>
          <cell r="G455" t="str">
            <v>M</v>
          </cell>
          <cell r="H455">
            <v>55000</v>
          </cell>
          <cell r="I455" t="str">
            <v>Rupiah</v>
          </cell>
        </row>
        <row r="457">
          <cell r="C457" t="str">
            <v>Biaya Operasi per Jam        =</v>
          </cell>
          <cell r="E457" t="str">
            <v>(H+I+K+L+M)</v>
          </cell>
          <cell r="G457" t="str">
            <v>P</v>
          </cell>
          <cell r="H457">
            <v>248141.61</v>
          </cell>
          <cell r="I457" t="str">
            <v>Rupiah</v>
          </cell>
        </row>
        <row r="459">
          <cell r="A459" t="str">
            <v>D.</v>
          </cell>
          <cell r="C459" t="str">
            <v>TOTAL BIAYA SEWA ALAT / JAM   =   ( G + P )</v>
          </cell>
          <cell r="G459" t="str">
            <v>S</v>
          </cell>
          <cell r="H459">
            <v>279384.86339242314</v>
          </cell>
          <cell r="I459" t="str">
            <v>Rupiah</v>
          </cell>
        </row>
        <row r="462">
          <cell r="A462" t="str">
            <v>E.</v>
          </cell>
          <cell r="C462" t="str">
            <v>LAIN - LAIN</v>
          </cell>
        </row>
        <row r="463">
          <cell r="A463" t="str">
            <v xml:space="preserve">       1.</v>
          </cell>
          <cell r="C463" t="str">
            <v>Tingkat Suku Bunga</v>
          </cell>
          <cell r="G463" t="str">
            <v>i</v>
          </cell>
          <cell r="H463">
            <v>20</v>
          </cell>
          <cell r="I463" t="str">
            <v>% / Tahun</v>
          </cell>
        </row>
        <row r="464">
          <cell r="A464" t="str">
            <v xml:space="preserve">       2.</v>
          </cell>
          <cell r="C464" t="str">
            <v>Upah Operator / Sopir / Mekanik</v>
          </cell>
          <cell r="G464" t="str">
            <v>U1</v>
          </cell>
          <cell r="H464">
            <v>85000</v>
          </cell>
          <cell r="I464" t="str">
            <v>Rp./Jam</v>
          </cell>
        </row>
        <row r="465">
          <cell r="A465" t="str">
            <v xml:space="preserve">       3.</v>
          </cell>
          <cell r="C465" t="str">
            <v>Upah Pembantu Operator / Pmb.Sopir / Pmb.Mekanik</v>
          </cell>
          <cell r="G465" t="str">
            <v>U2</v>
          </cell>
          <cell r="H465">
            <v>55000</v>
          </cell>
          <cell r="I465" t="str">
            <v>Rp./Jam</v>
          </cell>
        </row>
        <row r="466">
          <cell r="A466" t="str">
            <v xml:space="preserve">       4.</v>
          </cell>
          <cell r="C466" t="str">
            <v>Bahan Bakar Bensin</v>
          </cell>
          <cell r="G466" t="str">
            <v>Mb</v>
          </cell>
          <cell r="H466">
            <v>5500</v>
          </cell>
          <cell r="I466" t="str">
            <v>Liter</v>
          </cell>
        </row>
        <row r="467">
          <cell r="A467" t="str">
            <v xml:space="preserve">       5.</v>
          </cell>
          <cell r="C467" t="str">
            <v>Bahan Bakar Solar</v>
          </cell>
          <cell r="G467" t="str">
            <v>Ms</v>
          </cell>
          <cell r="H467">
            <v>5500</v>
          </cell>
          <cell r="I467" t="str">
            <v>Liter</v>
          </cell>
        </row>
        <row r="468">
          <cell r="A468" t="str">
            <v xml:space="preserve">       6.</v>
          </cell>
          <cell r="C468" t="str">
            <v>Minyak Pelumas</v>
          </cell>
          <cell r="G468" t="str">
            <v>Mp</v>
          </cell>
          <cell r="H468">
            <v>26500</v>
          </cell>
          <cell r="I468" t="str">
            <v>Liter</v>
          </cell>
        </row>
        <row r="469">
          <cell r="A469" t="str">
            <v xml:space="preserve">       7.</v>
          </cell>
          <cell r="C469" t="str">
            <v>PPN diperhitungkan pada lembar Rekapitulasi</v>
          </cell>
        </row>
        <row r="470">
          <cell r="C470" t="str">
            <v>Biaya Pekerjaan</v>
          </cell>
        </row>
      </sheetData>
      <sheetData sheetId="6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BAHAN 1"/>
      <sheetName val="upah"/>
      <sheetName val="REKAPITULASI ANL"/>
      <sheetName val="Anl. HSP"/>
      <sheetName val="HSP Alat"/>
      <sheetName val="Jadual"/>
      <sheetName val="Sub Kontrak"/>
      <sheetName val="Metod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5">
          <cell r="L25">
            <v>14000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Q"/>
      <sheetName val="BQ (2)"/>
      <sheetName val="UP"/>
      <sheetName val="BREAK ALAT"/>
      <sheetName val="PE"/>
      <sheetName val="E-F"/>
      <sheetName val="WC1"/>
    </sheetNames>
    <sheetDataSet>
      <sheetData sheetId="0">
        <row r="13">
          <cell r="B13" t="str">
            <v>A</v>
          </cell>
          <cell r="E13" t="str">
            <v>GENERAL</v>
          </cell>
        </row>
        <row r="14">
          <cell r="B14" t="str">
            <v>A1</v>
          </cell>
          <cell r="E14" t="str">
            <v>MOBILIZATION and DEMOBILIZATION</v>
          </cell>
          <cell r="F14" t="str">
            <v>ls</v>
          </cell>
          <cell r="G14">
            <v>1</v>
          </cell>
          <cell r="H14">
            <v>169855758</v>
          </cell>
          <cell r="I14">
            <v>169855758</v>
          </cell>
          <cell r="J14" t="str">
            <v>GS.6.03</v>
          </cell>
        </row>
        <row r="15">
          <cell r="B15" t="str">
            <v>A2</v>
          </cell>
          <cell r="E15" t="str">
            <v>ESTABLISTMENT (')</v>
          </cell>
          <cell r="F15" t="str">
            <v>ls</v>
          </cell>
          <cell r="G15">
            <v>1</v>
          </cell>
          <cell r="H15">
            <v>3152995400</v>
          </cell>
          <cell r="I15">
            <v>3152995400</v>
          </cell>
          <cell r="J15" t="str">
            <v>GS.7.02</v>
          </cell>
        </row>
        <row r="16">
          <cell r="B16" t="str">
            <v>A3</v>
          </cell>
          <cell r="E16" t="str">
            <v>RELOCATION of EXISTING FACILITIES</v>
          </cell>
          <cell r="F16" t="str">
            <v>ls</v>
          </cell>
          <cell r="G16">
            <v>1</v>
          </cell>
          <cell r="H16">
            <v>13322020</v>
          </cell>
          <cell r="I16">
            <v>13322020</v>
          </cell>
          <cell r="J16" t="str">
            <v>GS.14.04</v>
          </cell>
        </row>
        <row r="17">
          <cell r="B17" t="str">
            <v>A4</v>
          </cell>
          <cell r="E17" t="str">
            <v>GEOLOGICAL INVESTIGATION</v>
          </cell>
        </row>
        <row r="18">
          <cell r="B18" t="str">
            <v>A4.1</v>
          </cell>
          <cell r="E18" t="str">
            <v>Hand Auger</v>
          </cell>
          <cell r="F18" t="str">
            <v>m</v>
          </cell>
          <cell r="G18">
            <v>130</v>
          </cell>
          <cell r="H18">
            <v>159864</v>
          </cell>
          <cell r="I18">
            <v>20782320</v>
          </cell>
          <cell r="J18" t="str">
            <v>GS.9.06</v>
          </cell>
        </row>
        <row r="19">
          <cell r="B19" t="str">
            <v>A4.2</v>
          </cell>
          <cell r="E19" t="str">
            <v>Mechanical Boring</v>
          </cell>
          <cell r="F19" t="str">
            <v>m</v>
          </cell>
          <cell r="G19">
            <v>400</v>
          </cell>
          <cell r="H19">
            <v>266440</v>
          </cell>
          <cell r="I19">
            <v>106576000</v>
          </cell>
          <cell r="J19" t="str">
            <v>GS.9.06</v>
          </cell>
        </row>
        <row r="20">
          <cell r="B20" t="str">
            <v>A4.3</v>
          </cell>
          <cell r="E20" t="str">
            <v>Exploratory Excavation</v>
          </cell>
          <cell r="F20" t="str">
            <v>m³</v>
          </cell>
          <cell r="G20">
            <v>800</v>
          </cell>
          <cell r="H20">
            <v>42791</v>
          </cell>
          <cell r="I20">
            <v>34232800</v>
          </cell>
          <cell r="J20" t="str">
            <v>GS.9.06</v>
          </cell>
        </row>
        <row r="22">
          <cell r="B22" t="str">
            <v>B</v>
          </cell>
          <cell r="E22" t="str">
            <v>CHANNEL and DIKE WORKS</v>
          </cell>
        </row>
        <row r="23">
          <cell r="B23" t="str">
            <v>B1</v>
          </cell>
          <cell r="E23" t="str">
            <v>PREPARATION WORKS</v>
          </cell>
        </row>
        <row r="24">
          <cell r="B24" t="str">
            <v>B1.1</v>
          </cell>
          <cell r="E24" t="str">
            <v>Clearing and Grubbing</v>
          </cell>
          <cell r="F24" t="str">
            <v>m²</v>
          </cell>
          <cell r="G24">
            <v>528000</v>
          </cell>
          <cell r="H24">
            <v>4019</v>
          </cell>
          <cell r="I24">
            <v>2122032000</v>
          </cell>
          <cell r="J24" t="str">
            <v>TS.2.10</v>
          </cell>
        </row>
        <row r="25">
          <cell r="B25" t="str">
            <v>B2</v>
          </cell>
          <cell r="E25" t="str">
            <v xml:space="preserve">CHANNEL EXCAVATION </v>
          </cell>
        </row>
        <row r="26">
          <cell r="B26" t="str">
            <v>B2.1</v>
          </cell>
          <cell r="E26" t="str">
            <v>Excavation (river channel)</v>
          </cell>
          <cell r="F26" t="str">
            <v>m³</v>
          </cell>
          <cell r="G26">
            <v>166200</v>
          </cell>
          <cell r="H26">
            <v>30448</v>
          </cell>
          <cell r="I26">
            <v>5060457600</v>
          </cell>
          <cell r="J26" t="str">
            <v>TS.2.10</v>
          </cell>
        </row>
        <row r="28">
          <cell r="B28" t="str">
            <v>B2.2</v>
          </cell>
          <cell r="E28" t="str">
            <v>Excavation (common)</v>
          </cell>
          <cell r="F28" t="str">
            <v>m³</v>
          </cell>
          <cell r="G28">
            <v>340900</v>
          </cell>
          <cell r="H28">
            <v>15679</v>
          </cell>
          <cell r="I28">
            <v>5344971100</v>
          </cell>
          <cell r="J28" t="str">
            <v>TS.2.10</v>
          </cell>
        </row>
        <row r="30">
          <cell r="B30" t="str">
            <v>B3</v>
          </cell>
          <cell r="E30" t="str">
            <v>EARTH DIKE WORKS</v>
          </cell>
        </row>
        <row r="31">
          <cell r="B31" t="str">
            <v>B3.1</v>
          </cell>
          <cell r="E31" t="str">
            <v>Stripping of top soil</v>
          </cell>
          <cell r="F31" t="str">
            <v>m³</v>
          </cell>
          <cell r="G31">
            <v>61000</v>
          </cell>
          <cell r="H31">
            <v>21302</v>
          </cell>
          <cell r="I31">
            <v>1299422000</v>
          </cell>
          <cell r="J31" t="str">
            <v>TS.2.10</v>
          </cell>
        </row>
        <row r="32">
          <cell r="B32" t="str">
            <v>B3.2</v>
          </cell>
          <cell r="E32" t="str">
            <v>Embankment</v>
          </cell>
          <cell r="F32" t="str">
            <v>m³</v>
          </cell>
          <cell r="G32">
            <v>338000</v>
          </cell>
          <cell r="H32">
            <v>5574</v>
          </cell>
          <cell r="I32">
            <v>1884012000</v>
          </cell>
          <cell r="J32" t="str">
            <v>TS.2.10</v>
          </cell>
        </row>
        <row r="34">
          <cell r="B34" t="str">
            <v>B3.3</v>
          </cell>
          <cell r="E34" t="str">
            <v>Gravel pavement, 200 mm thick</v>
          </cell>
          <cell r="F34" t="str">
            <v>m³</v>
          </cell>
          <cell r="G34">
            <v>9430</v>
          </cell>
          <cell r="H34">
            <v>77757</v>
          </cell>
          <cell r="I34">
            <v>733248510</v>
          </cell>
          <cell r="J34" t="str">
            <v>TS.7.09</v>
          </cell>
        </row>
        <row r="35">
          <cell r="B35" t="str">
            <v>B3.4</v>
          </cell>
          <cell r="E35" t="str">
            <v>Maintenance marker post</v>
          </cell>
          <cell r="F35" t="str">
            <v>nos</v>
          </cell>
          <cell r="G35">
            <v>100</v>
          </cell>
          <cell r="H35">
            <v>165804</v>
          </cell>
          <cell r="I35">
            <v>16580400</v>
          </cell>
          <cell r="J35" t="str">
            <v>TS.12.10</v>
          </cell>
        </row>
        <row r="37">
          <cell r="B37" t="str">
            <v>B4-B5</v>
          </cell>
          <cell r="E37" t="str">
            <v>(Not Applicable)</v>
          </cell>
        </row>
        <row r="39">
          <cell r="B39" t="str">
            <v>B6</v>
          </cell>
          <cell r="E39" t="str">
            <v>FILLING ON RIVER BANK</v>
          </cell>
        </row>
        <row r="40">
          <cell r="B40" t="str">
            <v>B6.1</v>
          </cell>
          <cell r="E40" t="str">
            <v>Soil filling</v>
          </cell>
          <cell r="F40" t="str">
            <v>m³</v>
          </cell>
          <cell r="G40">
            <v>8100</v>
          </cell>
          <cell r="H40">
            <v>5574</v>
          </cell>
          <cell r="I40">
            <v>45149400</v>
          </cell>
          <cell r="J40" t="str">
            <v>TS.2.10</v>
          </cell>
        </row>
        <row r="42">
          <cell r="B42" t="str">
            <v>C</v>
          </cell>
          <cell r="E42" t="str">
            <v xml:space="preserve">SLOPE and RIVERBED PROTECTION WORKS </v>
          </cell>
        </row>
        <row r="43">
          <cell r="B43" t="str">
            <v>C1</v>
          </cell>
          <cell r="E43" t="str">
            <v>PREPARATION WORKS</v>
          </cell>
        </row>
        <row r="44">
          <cell r="B44" t="str">
            <v>C1.1</v>
          </cell>
          <cell r="E44" t="str">
            <v>Coffering and dewatering</v>
          </cell>
          <cell r="F44" t="str">
            <v>ls</v>
          </cell>
          <cell r="G44">
            <v>1</v>
          </cell>
          <cell r="H44">
            <v>59146369</v>
          </cell>
          <cell r="I44">
            <v>59146369</v>
          </cell>
          <cell r="J44" t="str">
            <v>TS.1.04</v>
          </cell>
        </row>
        <row r="45">
          <cell r="B45" t="str">
            <v>C2</v>
          </cell>
          <cell r="E45" t="str">
            <v>SODDING and DIKE</v>
          </cell>
        </row>
        <row r="46">
          <cell r="B46" t="str">
            <v>C2.1</v>
          </cell>
          <cell r="E46" t="str">
            <v>Solid sodding</v>
          </cell>
          <cell r="F46" t="str">
            <v>m²</v>
          </cell>
          <cell r="G46">
            <v>175400</v>
          </cell>
          <cell r="H46">
            <v>6139</v>
          </cell>
          <cell r="I46">
            <v>1076780600</v>
          </cell>
          <cell r="J46" t="str">
            <v>TS.4.14</v>
          </cell>
        </row>
        <row r="47">
          <cell r="B47" t="str">
            <v>C3</v>
          </cell>
          <cell r="E47" t="str">
            <v>REVETMENT - WET STONE MASONRY TYPE (Type-PA and PB)</v>
          </cell>
        </row>
        <row r="48">
          <cell r="B48" t="str">
            <v>C3.1</v>
          </cell>
          <cell r="E48" t="str">
            <v>Excavation (common)</v>
          </cell>
          <cell r="F48" t="str">
            <v>m³</v>
          </cell>
          <cell r="G48">
            <v>7220</v>
          </cell>
          <cell r="H48">
            <v>6921</v>
          </cell>
          <cell r="I48">
            <v>49969620</v>
          </cell>
          <cell r="J48" t="str">
            <v>TS.2.10</v>
          </cell>
        </row>
        <row r="49">
          <cell r="B49" t="str">
            <v>C3.2</v>
          </cell>
          <cell r="E49" t="str">
            <v>Backfill with selected soil</v>
          </cell>
          <cell r="F49" t="str">
            <v>m³</v>
          </cell>
          <cell r="G49">
            <v>110</v>
          </cell>
          <cell r="H49">
            <v>5530</v>
          </cell>
          <cell r="I49">
            <v>608300</v>
          </cell>
          <cell r="J49" t="str">
            <v>TS.2.10</v>
          </cell>
        </row>
        <row r="50">
          <cell r="B50" t="str">
            <v>C3.3</v>
          </cell>
          <cell r="E50" t="str">
            <v>Crusher run bedding</v>
          </cell>
          <cell r="F50" t="str">
            <v>m³</v>
          </cell>
          <cell r="G50">
            <v>2670</v>
          </cell>
          <cell r="H50">
            <v>128530</v>
          </cell>
          <cell r="I50">
            <v>343175100</v>
          </cell>
          <cell r="J50" t="str">
            <v>TS.4.14</v>
          </cell>
        </row>
        <row r="51">
          <cell r="B51" t="str">
            <v>C3.4</v>
          </cell>
          <cell r="E51" t="str">
            <v>Wet stone masonry (1:4) for revetment</v>
          </cell>
          <cell r="F51" t="str">
            <v>m³</v>
          </cell>
          <cell r="G51">
            <v>2680</v>
          </cell>
          <cell r="H51">
            <v>163909</v>
          </cell>
          <cell r="I51">
            <v>439276120</v>
          </cell>
          <cell r="J51" t="str">
            <v>TS.4.14</v>
          </cell>
        </row>
        <row r="52">
          <cell r="B52" t="str">
            <v>C3.5</v>
          </cell>
          <cell r="E52" t="str">
            <v>Cement mortar plastering</v>
          </cell>
          <cell r="F52" t="str">
            <v>m²</v>
          </cell>
          <cell r="G52">
            <v>6330</v>
          </cell>
          <cell r="H52">
            <v>12274</v>
          </cell>
          <cell r="I52">
            <v>77694420</v>
          </cell>
          <cell r="J52" t="str">
            <v>TS.4.14</v>
          </cell>
        </row>
        <row r="53">
          <cell r="B53" t="str">
            <v>C3.6</v>
          </cell>
          <cell r="E53" t="str">
            <v>Concrete, type C1</v>
          </cell>
          <cell r="F53" t="str">
            <v>m³</v>
          </cell>
          <cell r="G53">
            <v>650</v>
          </cell>
          <cell r="H53">
            <v>310964</v>
          </cell>
          <cell r="I53">
            <v>202126600</v>
          </cell>
          <cell r="J53" t="str">
            <v>TS.3.24</v>
          </cell>
        </row>
        <row r="54">
          <cell r="B54" t="str">
            <v>C3.7</v>
          </cell>
          <cell r="E54" t="str">
            <v>Reinforcing steel bar</v>
          </cell>
          <cell r="F54" t="str">
            <v>kg</v>
          </cell>
          <cell r="G54">
            <v>39100</v>
          </cell>
          <cell r="H54">
            <v>3554</v>
          </cell>
          <cell r="I54">
            <v>138961400</v>
          </cell>
          <cell r="J54" t="str">
            <v>TS.3.24</v>
          </cell>
        </row>
        <row r="55">
          <cell r="B55" t="str">
            <v>C3.8</v>
          </cell>
          <cell r="E55" t="str">
            <v>Form work FW1</v>
          </cell>
          <cell r="F55" t="str">
            <v>m²</v>
          </cell>
          <cell r="G55">
            <v>4200</v>
          </cell>
          <cell r="H55">
            <v>70833</v>
          </cell>
          <cell r="I55">
            <v>297498600</v>
          </cell>
          <cell r="J55" t="str">
            <v>TS.3.24</v>
          </cell>
        </row>
        <row r="56">
          <cell r="B56" t="str">
            <v>C3.9</v>
          </cell>
          <cell r="E56" t="str">
            <v>Log pile, dia. 150 mm L = 3.0 m and 2.0 m</v>
          </cell>
          <cell r="F56" t="str">
            <v>m</v>
          </cell>
          <cell r="G56">
            <v>1330</v>
          </cell>
          <cell r="H56">
            <v>7918</v>
          </cell>
          <cell r="I56">
            <v>10530940</v>
          </cell>
          <cell r="J56" t="str">
            <v>TS.5.07</v>
          </cell>
        </row>
        <row r="57">
          <cell r="B57" t="str">
            <v>C3.10</v>
          </cell>
          <cell r="E57" t="str">
            <v>Elastic joint filler, 10 mm thick</v>
          </cell>
          <cell r="F57" t="str">
            <v>m²</v>
          </cell>
          <cell r="G57">
            <v>420</v>
          </cell>
          <cell r="H57">
            <v>107210</v>
          </cell>
          <cell r="I57">
            <v>45028200</v>
          </cell>
          <cell r="J57" t="str">
            <v>TS.3.24</v>
          </cell>
        </row>
        <row r="58">
          <cell r="B58" t="str">
            <v>C3.11</v>
          </cell>
          <cell r="E58" t="str">
            <v>Gabion cylinder</v>
          </cell>
          <cell r="F58" t="str">
            <v>m³</v>
          </cell>
          <cell r="G58">
            <v>390</v>
          </cell>
          <cell r="H58">
            <v>200326</v>
          </cell>
          <cell r="I58">
            <v>78127140</v>
          </cell>
          <cell r="J58" t="str">
            <v>TS.4.14</v>
          </cell>
        </row>
        <row r="59">
          <cell r="B59" t="str">
            <v>C3.12</v>
          </cell>
          <cell r="E59" t="str">
            <v>Cobble stone filling</v>
          </cell>
          <cell r="F59" t="str">
            <v>m³</v>
          </cell>
          <cell r="G59">
            <v>100</v>
          </cell>
          <cell r="H59">
            <v>57655</v>
          </cell>
          <cell r="I59">
            <v>5765500</v>
          </cell>
          <cell r="J59" t="str">
            <v>TS.4.14</v>
          </cell>
        </row>
        <row r="60">
          <cell r="B60" t="str">
            <v>C4</v>
          </cell>
          <cell r="E60" t="str">
            <v>GABION TYPE FOOT PROTECTION</v>
          </cell>
        </row>
        <row r="61">
          <cell r="B61" t="str">
            <v>C4.1</v>
          </cell>
          <cell r="E61" t="str">
            <v>Cobble stone filling</v>
          </cell>
          <cell r="F61" t="str">
            <v>m³</v>
          </cell>
          <cell r="G61">
            <v>120</v>
          </cell>
          <cell r="H61">
            <v>57655</v>
          </cell>
          <cell r="I61">
            <v>6918600</v>
          </cell>
          <cell r="J61" t="str">
            <v>TS.4.14</v>
          </cell>
        </row>
        <row r="62">
          <cell r="B62" t="str">
            <v>C4.2</v>
          </cell>
          <cell r="E62" t="str">
            <v>Gabion mattress</v>
          </cell>
          <cell r="F62" t="str">
            <v>m³</v>
          </cell>
          <cell r="G62">
            <v>820</v>
          </cell>
          <cell r="H62">
            <v>283607</v>
          </cell>
          <cell r="I62">
            <v>232557740</v>
          </cell>
          <cell r="J62" t="str">
            <v>TS.4.14</v>
          </cell>
        </row>
        <row r="63">
          <cell r="B63" t="str">
            <v>C5</v>
          </cell>
          <cell r="E63" t="str">
            <v>REVETMENT - GABION CYLINDER TYPE</v>
          </cell>
        </row>
        <row r="64">
          <cell r="B64" t="str">
            <v>C5.1</v>
          </cell>
          <cell r="E64" t="str">
            <v>Excavation (common)</v>
          </cell>
          <cell r="F64" t="str">
            <v>m³</v>
          </cell>
          <cell r="G64">
            <v>340</v>
          </cell>
          <cell r="H64">
            <v>6921</v>
          </cell>
          <cell r="I64">
            <v>2353140</v>
          </cell>
          <cell r="J64" t="str">
            <v>TS.2.10</v>
          </cell>
        </row>
        <row r="65">
          <cell r="B65" t="str">
            <v>C5.2</v>
          </cell>
          <cell r="E65" t="str">
            <v>Gabion cylinder</v>
          </cell>
          <cell r="F65" t="str">
            <v>m³</v>
          </cell>
          <cell r="G65">
            <v>3010</v>
          </cell>
          <cell r="H65">
            <v>200326</v>
          </cell>
          <cell r="I65">
            <v>602981260</v>
          </cell>
          <cell r="J65" t="str">
            <v>TS.4.14</v>
          </cell>
        </row>
        <row r="66">
          <cell r="B66" t="str">
            <v>C5.3</v>
          </cell>
          <cell r="E66" t="str">
            <v>Cobble stone filling</v>
          </cell>
          <cell r="F66" t="str">
            <v>m³</v>
          </cell>
          <cell r="G66">
            <v>140</v>
          </cell>
          <cell r="H66">
            <v>57655</v>
          </cell>
          <cell r="I66">
            <v>8071700</v>
          </cell>
          <cell r="J66" t="str">
            <v>TS.4.14</v>
          </cell>
        </row>
        <row r="67">
          <cell r="B67" t="str">
            <v>C5.4</v>
          </cell>
          <cell r="E67" t="str">
            <v>Log piles, dia. 150 mm, L =  2.0 m</v>
          </cell>
          <cell r="F67" t="str">
            <v>m</v>
          </cell>
          <cell r="G67">
            <v>2280</v>
          </cell>
          <cell r="H67">
            <v>7918</v>
          </cell>
          <cell r="I67">
            <v>18053040</v>
          </cell>
          <cell r="J67" t="str">
            <v>TS.5.07</v>
          </cell>
        </row>
        <row r="68">
          <cell r="B68" t="str">
            <v>C5.5</v>
          </cell>
          <cell r="E68" t="str">
            <v>Palm fiber filter</v>
          </cell>
          <cell r="F68" t="str">
            <v>m²</v>
          </cell>
          <cell r="G68">
            <v>5430</v>
          </cell>
          <cell r="H68">
            <v>1086</v>
          </cell>
          <cell r="I68">
            <v>5896980</v>
          </cell>
          <cell r="J68" t="str">
            <v>TS.4.14</v>
          </cell>
        </row>
        <row r="70">
          <cell r="B70" t="str">
            <v>C6 - C13</v>
          </cell>
          <cell r="E70" t="str">
            <v>(Not Applicable)</v>
          </cell>
        </row>
        <row r="72">
          <cell r="B72" t="str">
            <v>D</v>
          </cell>
          <cell r="E72" t="str">
            <v>RIPARIAN STRUCTURES</v>
          </cell>
        </row>
        <row r="73">
          <cell r="B73" t="str">
            <v>D1</v>
          </cell>
          <cell r="E73" t="str">
            <v>PREPARATION WORKS for REPARIAN STRUCTURES</v>
          </cell>
        </row>
        <row r="74">
          <cell r="B74" t="str">
            <v>D1.1</v>
          </cell>
          <cell r="E74" t="str">
            <v>Coffering and dewatering</v>
          </cell>
          <cell r="F74" t="str">
            <v>ls</v>
          </cell>
          <cell r="G74">
            <v>1</v>
          </cell>
          <cell r="H74">
            <v>116922339</v>
          </cell>
          <cell r="I74">
            <v>116922339</v>
          </cell>
          <cell r="J74" t="str">
            <v>TS.1.04</v>
          </cell>
        </row>
        <row r="75">
          <cell r="B75" t="str">
            <v>D1.2</v>
          </cell>
          <cell r="E75" t="str">
            <v>Clearing and grubbing</v>
          </cell>
          <cell r="F75" t="str">
            <v>m²</v>
          </cell>
          <cell r="G75">
            <v>550</v>
          </cell>
          <cell r="H75">
            <v>4019</v>
          </cell>
          <cell r="I75">
            <v>2210450</v>
          </cell>
          <cell r="J75" t="str">
            <v>TS.2.10</v>
          </cell>
        </row>
        <row r="76">
          <cell r="B76" t="str">
            <v>D2</v>
          </cell>
          <cell r="E76" t="str">
            <v>GROUND SILL (PE55+00)</v>
          </cell>
        </row>
        <row r="77">
          <cell r="B77" t="str">
            <v>D2.1</v>
          </cell>
          <cell r="E77" t="str">
            <v>Excavation (common)</v>
          </cell>
          <cell r="F77" t="str">
            <v>m³</v>
          </cell>
          <cell r="G77">
            <v>450</v>
          </cell>
          <cell r="H77">
            <v>6921</v>
          </cell>
          <cell r="I77">
            <v>3114450</v>
          </cell>
          <cell r="J77" t="str">
            <v>TS.2.10</v>
          </cell>
        </row>
        <row r="78">
          <cell r="B78" t="str">
            <v>D2.2</v>
          </cell>
          <cell r="E78" t="str">
            <v>Backfill with selected soil</v>
          </cell>
          <cell r="F78" t="str">
            <v>m³</v>
          </cell>
          <cell r="G78">
            <v>80</v>
          </cell>
          <cell r="H78">
            <v>5530</v>
          </cell>
          <cell r="I78">
            <v>442400</v>
          </cell>
          <cell r="J78" t="str">
            <v>TS.2.10</v>
          </cell>
        </row>
        <row r="79">
          <cell r="B79" t="str">
            <v>D2.3</v>
          </cell>
          <cell r="E79" t="str">
            <v>Supply and driving of steel sheet piles, type II</v>
          </cell>
          <cell r="F79" t="str">
            <v>m²</v>
          </cell>
          <cell r="G79">
            <v>130</v>
          </cell>
          <cell r="H79">
            <v>759138</v>
          </cell>
          <cell r="I79">
            <v>98687940</v>
          </cell>
          <cell r="J79" t="str">
            <v>TS.5.07</v>
          </cell>
        </row>
        <row r="80">
          <cell r="B80" t="str">
            <v>D2.4</v>
          </cell>
          <cell r="E80" t="str">
            <v>Supply and driving of PC  piles, dia. 300 mm type A</v>
          </cell>
          <cell r="F80" t="str">
            <v>m</v>
          </cell>
          <cell r="G80">
            <v>320</v>
          </cell>
          <cell r="H80">
            <v>143685</v>
          </cell>
          <cell r="I80">
            <v>45979200</v>
          </cell>
          <cell r="J80" t="str">
            <v>TS.5.07</v>
          </cell>
        </row>
        <row r="81">
          <cell r="B81" t="str">
            <v>D2.5</v>
          </cell>
          <cell r="E81" t="str">
            <v>Concrete, type C1</v>
          </cell>
          <cell r="F81" t="str">
            <v>m³</v>
          </cell>
          <cell r="G81">
            <v>100</v>
          </cell>
          <cell r="H81">
            <v>313783</v>
          </cell>
          <cell r="I81">
            <v>31378300</v>
          </cell>
          <cell r="J81" t="str">
            <v>TS.3.24</v>
          </cell>
        </row>
        <row r="82">
          <cell r="B82" t="str">
            <v>D2.6</v>
          </cell>
          <cell r="E82" t="str">
            <v>Concrete, type E</v>
          </cell>
          <cell r="F82" t="str">
            <v>m³</v>
          </cell>
          <cell r="G82">
            <v>18</v>
          </cell>
          <cell r="H82">
            <v>291125</v>
          </cell>
          <cell r="I82">
            <v>5240250</v>
          </cell>
          <cell r="J82" t="str">
            <v>TS.3.24</v>
          </cell>
        </row>
        <row r="83">
          <cell r="B83" t="str">
            <v>D2.7</v>
          </cell>
          <cell r="E83" t="str">
            <v>Form work FW1</v>
          </cell>
          <cell r="F83" t="str">
            <v>m²</v>
          </cell>
          <cell r="G83">
            <v>79</v>
          </cell>
          <cell r="H83">
            <v>70833</v>
          </cell>
          <cell r="I83">
            <v>5595807</v>
          </cell>
          <cell r="J83" t="str">
            <v>TS.3.24</v>
          </cell>
        </row>
        <row r="84">
          <cell r="B84" t="str">
            <v>D2.8</v>
          </cell>
          <cell r="E84" t="str">
            <v>Reinforcing steel bar</v>
          </cell>
          <cell r="F84" t="str">
            <v>kg</v>
          </cell>
          <cell r="G84">
            <v>92</v>
          </cell>
          <cell r="H84">
            <v>3554</v>
          </cell>
          <cell r="I84">
            <v>326968</v>
          </cell>
          <cell r="J84" t="str">
            <v>TS.3.24</v>
          </cell>
        </row>
        <row r="85">
          <cell r="B85" t="str">
            <v>D2.9</v>
          </cell>
          <cell r="E85" t="str">
            <v>Gabion mattress</v>
          </cell>
          <cell r="F85" t="str">
            <v>m³</v>
          </cell>
          <cell r="G85">
            <v>180</v>
          </cell>
          <cell r="H85">
            <v>283607</v>
          </cell>
          <cell r="I85">
            <v>51049260</v>
          </cell>
          <cell r="J85" t="str">
            <v>TS.4.14</v>
          </cell>
        </row>
        <row r="86">
          <cell r="B86" t="str">
            <v>D3</v>
          </cell>
          <cell r="E86" t="str">
            <v>(Not Applicable)</v>
          </cell>
        </row>
        <row r="87">
          <cell r="B87" t="str">
            <v>D4</v>
          </cell>
          <cell r="E87" t="str">
            <v>APPROACH STEPS, TYPE PA (24 place)</v>
          </cell>
        </row>
        <row r="88">
          <cell r="B88" t="str">
            <v>D4.1</v>
          </cell>
          <cell r="E88" t="str">
            <v>Excavation (common)</v>
          </cell>
          <cell r="F88" t="str">
            <v>m³</v>
          </cell>
          <cell r="G88">
            <v>1810</v>
          </cell>
          <cell r="H88">
            <v>6921</v>
          </cell>
          <cell r="I88">
            <v>12527010</v>
          </cell>
          <cell r="J88" t="str">
            <v>TS.2.10</v>
          </cell>
        </row>
        <row r="89">
          <cell r="B89" t="str">
            <v>D4.2</v>
          </cell>
          <cell r="E89" t="str">
            <v>Backfill with selected soil</v>
          </cell>
          <cell r="F89" t="str">
            <v>m³</v>
          </cell>
          <cell r="G89">
            <v>12</v>
          </cell>
          <cell r="H89">
            <v>5530</v>
          </cell>
          <cell r="I89">
            <v>66360</v>
          </cell>
          <cell r="J89" t="str">
            <v>TS.2.10</v>
          </cell>
        </row>
        <row r="90">
          <cell r="B90" t="str">
            <v>D4.3</v>
          </cell>
          <cell r="E90" t="str">
            <v>Log pile, dia. 150 mm L = 3.0 mm and 2.0 m</v>
          </cell>
          <cell r="F90" t="str">
            <v>m</v>
          </cell>
          <cell r="G90">
            <v>1150</v>
          </cell>
          <cell r="H90">
            <v>7918</v>
          </cell>
          <cell r="I90">
            <v>9105700</v>
          </cell>
          <cell r="J90" t="str">
            <v>TS.5.07</v>
          </cell>
        </row>
        <row r="91">
          <cell r="B91" t="str">
            <v>D4.4</v>
          </cell>
          <cell r="E91" t="str">
            <v>Concrete, type C1</v>
          </cell>
          <cell r="F91" t="str">
            <v>m³</v>
          </cell>
          <cell r="G91">
            <v>29</v>
          </cell>
          <cell r="H91">
            <v>321937</v>
          </cell>
          <cell r="I91">
            <v>9336173</v>
          </cell>
          <cell r="J91" t="str">
            <v>TS.3.24</v>
          </cell>
        </row>
        <row r="92">
          <cell r="B92" t="str">
            <v>D4.5</v>
          </cell>
          <cell r="E92" t="str">
            <v>Concrete, type C2</v>
          </cell>
          <cell r="F92" t="str">
            <v>m³</v>
          </cell>
          <cell r="G92">
            <v>210</v>
          </cell>
          <cell r="H92">
            <v>312038</v>
          </cell>
          <cell r="I92">
            <v>65527980</v>
          </cell>
          <cell r="J92" t="str">
            <v>TS.3.24</v>
          </cell>
        </row>
        <row r="93">
          <cell r="B93" t="str">
            <v>D4.6</v>
          </cell>
          <cell r="E93" t="str">
            <v>Concrete, type E</v>
          </cell>
          <cell r="F93" t="str">
            <v>m³</v>
          </cell>
          <cell r="G93">
            <v>20</v>
          </cell>
          <cell r="H93">
            <v>290200</v>
          </cell>
          <cell r="I93">
            <v>5804000</v>
          </cell>
          <cell r="J93" t="str">
            <v>TS.3.24</v>
          </cell>
        </row>
        <row r="94">
          <cell r="B94" t="str">
            <v>D4.7</v>
          </cell>
          <cell r="E94" t="str">
            <v>Reinforcing steel bar</v>
          </cell>
          <cell r="F94" t="str">
            <v>kg</v>
          </cell>
          <cell r="G94">
            <v>1090</v>
          </cell>
          <cell r="H94">
            <v>3554</v>
          </cell>
          <cell r="I94">
            <v>3873860</v>
          </cell>
          <cell r="J94" t="str">
            <v>TS.3.24</v>
          </cell>
        </row>
        <row r="95">
          <cell r="B95" t="str">
            <v>D4.8</v>
          </cell>
          <cell r="E95" t="str">
            <v>Form work FW1</v>
          </cell>
          <cell r="F95" t="str">
            <v>m²</v>
          </cell>
          <cell r="G95">
            <v>670</v>
          </cell>
          <cell r="H95">
            <v>70833</v>
          </cell>
          <cell r="I95">
            <v>47458110</v>
          </cell>
          <cell r="J95" t="str">
            <v>TS.3.24</v>
          </cell>
        </row>
        <row r="96">
          <cell r="B96" t="str">
            <v>D4.9</v>
          </cell>
          <cell r="E96" t="str">
            <v xml:space="preserve">Wet stone masonry (1:4) for revetment </v>
          </cell>
          <cell r="F96" t="str">
            <v>m³</v>
          </cell>
          <cell r="G96">
            <v>170</v>
          </cell>
          <cell r="H96">
            <v>163909</v>
          </cell>
          <cell r="I96">
            <v>27864530</v>
          </cell>
          <cell r="J96" t="str">
            <v>TS.4.14</v>
          </cell>
        </row>
        <row r="97">
          <cell r="B97" t="str">
            <v>D4.10</v>
          </cell>
          <cell r="E97" t="str">
            <v>Crusher run bedding</v>
          </cell>
          <cell r="F97" t="str">
            <v>m³</v>
          </cell>
          <cell r="G97">
            <v>270</v>
          </cell>
          <cell r="H97">
            <v>128530</v>
          </cell>
          <cell r="I97">
            <v>34703100</v>
          </cell>
          <cell r="J97" t="str">
            <v>TS.4.14</v>
          </cell>
        </row>
        <row r="98">
          <cell r="B98" t="str">
            <v>D4.11</v>
          </cell>
          <cell r="E98" t="str">
            <v>Plastering</v>
          </cell>
          <cell r="F98" t="str">
            <v>m²</v>
          </cell>
          <cell r="G98">
            <v>570</v>
          </cell>
          <cell r="H98">
            <v>10137</v>
          </cell>
          <cell r="I98">
            <v>5778090</v>
          </cell>
          <cell r="J98" t="str">
            <v>TS.4.14</v>
          </cell>
        </row>
        <row r="99">
          <cell r="B99" t="str">
            <v>D4.12</v>
          </cell>
          <cell r="E99" t="str">
            <v>Gabion mattress</v>
          </cell>
          <cell r="F99" t="str">
            <v>m³</v>
          </cell>
          <cell r="G99">
            <v>360</v>
          </cell>
          <cell r="H99">
            <v>283607</v>
          </cell>
          <cell r="I99">
            <v>102098520</v>
          </cell>
          <cell r="J99" t="str">
            <v>TS.4.14</v>
          </cell>
        </row>
        <row r="100">
          <cell r="B100" t="str">
            <v>D4.13</v>
          </cell>
          <cell r="E100" t="str">
            <v>Gabion cylinder</v>
          </cell>
          <cell r="F100" t="str">
            <v>m³</v>
          </cell>
          <cell r="G100">
            <v>330</v>
          </cell>
          <cell r="H100">
            <v>200326</v>
          </cell>
          <cell r="I100">
            <v>66107580</v>
          </cell>
          <cell r="J100" t="str">
            <v>TS.4.14</v>
          </cell>
        </row>
        <row r="101">
          <cell r="B101" t="str">
            <v>D4.14</v>
          </cell>
          <cell r="E101" t="str">
            <v>Cobble stone filling</v>
          </cell>
          <cell r="F101" t="str">
            <v>m³</v>
          </cell>
          <cell r="G101">
            <v>150</v>
          </cell>
          <cell r="H101">
            <v>57655</v>
          </cell>
          <cell r="I101">
            <v>8648250</v>
          </cell>
          <cell r="J101" t="str">
            <v>TS.4.14</v>
          </cell>
        </row>
        <row r="102">
          <cell r="B102" t="str">
            <v>D5</v>
          </cell>
          <cell r="E102" t="str">
            <v>APPROACH STEPS, TYPE PB (26 place)</v>
          </cell>
        </row>
        <row r="103">
          <cell r="B103" t="str">
            <v>D5.1</v>
          </cell>
          <cell r="E103" t="str">
            <v>Excavation (common)</v>
          </cell>
          <cell r="F103" t="str">
            <v>m³</v>
          </cell>
          <cell r="G103">
            <v>290</v>
          </cell>
          <cell r="H103">
            <v>6921</v>
          </cell>
          <cell r="I103">
            <v>2007090</v>
          </cell>
          <cell r="J103" t="str">
            <v>TS.2.10</v>
          </cell>
        </row>
        <row r="104">
          <cell r="B104" t="str">
            <v>D5.2</v>
          </cell>
          <cell r="E104" t="str">
            <v>Backfill with selected soil</v>
          </cell>
          <cell r="F104" t="str">
            <v>m³</v>
          </cell>
          <cell r="G104">
            <v>22</v>
          </cell>
          <cell r="H104">
            <v>5530</v>
          </cell>
          <cell r="I104">
            <v>121660</v>
          </cell>
          <cell r="J104" t="str">
            <v>TS.2.10</v>
          </cell>
        </row>
        <row r="105">
          <cell r="B105" t="str">
            <v>D5.3</v>
          </cell>
          <cell r="E105" t="str">
            <v>Concrete, type C1</v>
          </cell>
          <cell r="F105" t="str">
            <v>m³</v>
          </cell>
          <cell r="G105">
            <v>15</v>
          </cell>
          <cell r="H105">
            <v>332655</v>
          </cell>
          <cell r="I105">
            <v>4989825</v>
          </cell>
          <cell r="J105" t="str">
            <v>TS.3.24</v>
          </cell>
        </row>
        <row r="106">
          <cell r="B106" t="str">
            <v>D5.4</v>
          </cell>
          <cell r="E106" t="str">
            <v>Concrete, type C2</v>
          </cell>
          <cell r="F106" t="str">
            <v>m³</v>
          </cell>
          <cell r="G106">
            <v>100</v>
          </cell>
          <cell r="H106">
            <v>313783</v>
          </cell>
          <cell r="I106">
            <v>31378300</v>
          </cell>
          <cell r="J106" t="str">
            <v>TS.3.24</v>
          </cell>
        </row>
        <row r="107">
          <cell r="B107" t="str">
            <v>D5.5</v>
          </cell>
          <cell r="E107" t="str">
            <v>Form work FW1</v>
          </cell>
          <cell r="F107" t="str">
            <v>m²</v>
          </cell>
          <cell r="G107">
            <v>610</v>
          </cell>
          <cell r="H107">
            <v>70833</v>
          </cell>
          <cell r="I107">
            <v>43208130</v>
          </cell>
          <cell r="J107" t="str">
            <v>TS.3.24</v>
          </cell>
        </row>
        <row r="108">
          <cell r="B108" t="str">
            <v>D5.6</v>
          </cell>
          <cell r="E108" t="str">
            <v>Crusher run bedding</v>
          </cell>
          <cell r="F108" t="str">
            <v>m³</v>
          </cell>
          <cell r="G108">
            <v>99</v>
          </cell>
          <cell r="H108">
            <v>128530</v>
          </cell>
          <cell r="I108">
            <v>12724470</v>
          </cell>
          <cell r="J108" t="str">
            <v>TS.4.14</v>
          </cell>
        </row>
        <row r="109">
          <cell r="B109" t="str">
            <v>D6 - D11</v>
          </cell>
          <cell r="E109" t="str">
            <v>(Not Applicable)</v>
          </cell>
        </row>
        <row r="110">
          <cell r="B110" t="str">
            <v>E</v>
          </cell>
          <cell r="E110" t="str">
            <v>DRAINAGE CHANNEL and OUTLET WORKS</v>
          </cell>
        </row>
        <row r="111">
          <cell r="B111" t="str">
            <v>E1</v>
          </cell>
          <cell r="E111" t="str">
            <v>PREPARATION WORKS for DRAINAGE WORKS</v>
          </cell>
        </row>
        <row r="112">
          <cell r="B112" t="str">
            <v>E1.1</v>
          </cell>
          <cell r="E112" t="str">
            <v>Coffering and dewatering</v>
          </cell>
          <cell r="F112" t="str">
            <v>ls</v>
          </cell>
          <cell r="G112">
            <v>1</v>
          </cell>
          <cell r="H112">
            <v>16731927</v>
          </cell>
          <cell r="I112">
            <v>16731927</v>
          </cell>
          <cell r="J112" t="str">
            <v>TS.1.04</v>
          </cell>
        </row>
        <row r="113">
          <cell r="B113" t="str">
            <v>E1.2</v>
          </cell>
          <cell r="E113" t="str">
            <v>Clearing and grubbing</v>
          </cell>
          <cell r="F113" t="str">
            <v>m²</v>
          </cell>
          <cell r="G113">
            <v>280</v>
          </cell>
          <cell r="H113">
            <v>4019</v>
          </cell>
          <cell r="I113">
            <v>1125320</v>
          </cell>
          <cell r="J113" t="str">
            <v>TS.2.10</v>
          </cell>
        </row>
        <row r="114">
          <cell r="B114" t="str">
            <v>E2</v>
          </cell>
          <cell r="E114" t="str">
            <v>DRAINAGE OUTLET SL1, PIPE CULVERT with FLAP GATE</v>
          </cell>
        </row>
        <row r="115">
          <cell r="B115" t="str">
            <v>E2.1</v>
          </cell>
          <cell r="E115" t="str">
            <v>Excavation (common)</v>
          </cell>
          <cell r="F115" t="str">
            <v>m³</v>
          </cell>
          <cell r="G115">
            <v>1300</v>
          </cell>
          <cell r="H115">
            <v>6921</v>
          </cell>
          <cell r="I115">
            <v>8997300</v>
          </cell>
          <cell r="J115" t="str">
            <v>TS.2.10</v>
          </cell>
        </row>
        <row r="116">
          <cell r="B116" t="str">
            <v>E2.2</v>
          </cell>
          <cell r="E116" t="str">
            <v>Backfill with selected soil</v>
          </cell>
          <cell r="F116" t="str">
            <v>m³</v>
          </cell>
          <cell r="G116">
            <v>220</v>
          </cell>
          <cell r="H116">
            <v>5530</v>
          </cell>
          <cell r="I116">
            <v>1216600</v>
          </cell>
          <cell r="J116" t="str">
            <v>TS.2.10</v>
          </cell>
        </row>
        <row r="117">
          <cell r="B117" t="str">
            <v>E2.3</v>
          </cell>
          <cell r="E117" t="str">
            <v>Crusher run bedding</v>
          </cell>
          <cell r="F117" t="str">
            <v>m³</v>
          </cell>
          <cell r="G117">
            <v>150</v>
          </cell>
          <cell r="H117">
            <v>128530</v>
          </cell>
          <cell r="I117">
            <v>19279500</v>
          </cell>
          <cell r="J117" t="str">
            <v>TS.4.14</v>
          </cell>
        </row>
        <row r="118">
          <cell r="B118" t="str">
            <v>E2.4</v>
          </cell>
          <cell r="E118" t="str">
            <v>Log pile, dia. 150 mm L = 3.0 m</v>
          </cell>
          <cell r="F118" t="str">
            <v>m</v>
          </cell>
          <cell r="G118">
            <v>220</v>
          </cell>
          <cell r="H118">
            <v>7918</v>
          </cell>
          <cell r="I118">
            <v>1741960</v>
          </cell>
          <cell r="J118" t="str">
            <v>TS.5.07</v>
          </cell>
        </row>
        <row r="119">
          <cell r="B119" t="str">
            <v>E2.5</v>
          </cell>
          <cell r="E119" t="str">
            <v>Wet stone masonry (1:4) for revetment</v>
          </cell>
          <cell r="F119" t="str">
            <v>m³</v>
          </cell>
          <cell r="G119">
            <v>130</v>
          </cell>
          <cell r="H119">
            <v>163909</v>
          </cell>
          <cell r="I119">
            <v>21308170</v>
          </cell>
          <cell r="J119" t="str">
            <v>TS.4.14</v>
          </cell>
        </row>
        <row r="120">
          <cell r="B120" t="str">
            <v>E2.6</v>
          </cell>
          <cell r="E120" t="str">
            <v>Cement mortar plastering</v>
          </cell>
          <cell r="F120" t="str">
            <v>m²</v>
          </cell>
          <cell r="G120">
            <v>510</v>
          </cell>
          <cell r="H120">
            <v>12274</v>
          </cell>
          <cell r="I120">
            <v>6259740</v>
          </cell>
          <cell r="J120" t="str">
            <v>TS.4.14</v>
          </cell>
        </row>
        <row r="121">
          <cell r="B121" t="str">
            <v>E2.7</v>
          </cell>
          <cell r="E121" t="str">
            <v>Weep hole, dia. 50 mm</v>
          </cell>
          <cell r="F121" t="str">
            <v>nos</v>
          </cell>
          <cell r="G121">
            <v>74</v>
          </cell>
          <cell r="H121">
            <v>36874</v>
          </cell>
          <cell r="I121">
            <v>2728676</v>
          </cell>
          <cell r="J121" t="str">
            <v>TS.4.14</v>
          </cell>
        </row>
        <row r="122">
          <cell r="B122" t="str">
            <v>E2.8</v>
          </cell>
          <cell r="E122" t="str">
            <v>Dowel bar, dia. 19 mm L = 600 mm</v>
          </cell>
          <cell r="F122" t="str">
            <v>kg</v>
          </cell>
          <cell r="G122">
            <v>5</v>
          </cell>
          <cell r="H122">
            <v>11285</v>
          </cell>
          <cell r="I122">
            <v>56425</v>
          </cell>
          <cell r="J122" t="str">
            <v>TS.3.24</v>
          </cell>
        </row>
        <row r="123">
          <cell r="B123" t="str">
            <v>E2.9</v>
          </cell>
          <cell r="E123" t="str">
            <v>Water stop, 30 cm</v>
          </cell>
          <cell r="F123" t="str">
            <v>m</v>
          </cell>
          <cell r="G123">
            <v>2</v>
          </cell>
          <cell r="H123">
            <v>128471</v>
          </cell>
          <cell r="I123">
            <v>256942</v>
          </cell>
          <cell r="J123" t="str">
            <v>TS.3.24</v>
          </cell>
        </row>
        <row r="124">
          <cell r="B124" t="str">
            <v>E2.10</v>
          </cell>
          <cell r="E124" t="str">
            <v>Concrete, type C2</v>
          </cell>
          <cell r="F124" t="str">
            <v>m³</v>
          </cell>
          <cell r="G124">
            <v>93</v>
          </cell>
          <cell r="H124">
            <v>314033</v>
          </cell>
          <cell r="I124">
            <v>29205069</v>
          </cell>
          <cell r="J124" t="str">
            <v>TS.3.24</v>
          </cell>
        </row>
        <row r="125">
          <cell r="B125" t="str">
            <v>E2.11</v>
          </cell>
          <cell r="E125" t="str">
            <v>Concrete, type E</v>
          </cell>
          <cell r="F125" t="str">
            <v>m³</v>
          </cell>
          <cell r="G125">
            <v>5</v>
          </cell>
          <cell r="H125">
            <v>315179</v>
          </cell>
          <cell r="I125">
            <v>1575895</v>
          </cell>
          <cell r="J125" t="str">
            <v>TS.3.24</v>
          </cell>
        </row>
        <row r="126">
          <cell r="B126" t="str">
            <v>E2.12</v>
          </cell>
          <cell r="E126" t="str">
            <v>Reinforcing steel bar</v>
          </cell>
          <cell r="F126" t="str">
            <v>kg</v>
          </cell>
          <cell r="G126">
            <v>3600</v>
          </cell>
          <cell r="H126">
            <v>3554</v>
          </cell>
          <cell r="I126">
            <v>12794400</v>
          </cell>
          <cell r="J126" t="str">
            <v>TS.3.24</v>
          </cell>
        </row>
        <row r="127">
          <cell r="B127" t="str">
            <v>E2.13</v>
          </cell>
          <cell r="E127" t="str">
            <v>Formwork FW1</v>
          </cell>
          <cell r="F127" t="str">
            <v>m²</v>
          </cell>
          <cell r="G127">
            <v>420</v>
          </cell>
          <cell r="H127">
            <v>70833</v>
          </cell>
          <cell r="I127">
            <v>29749860</v>
          </cell>
          <cell r="J127" t="str">
            <v>TS.3.24</v>
          </cell>
        </row>
        <row r="128">
          <cell r="B128" t="str">
            <v>E2.14</v>
          </cell>
          <cell r="E128" t="str">
            <v>Formwork FW2</v>
          </cell>
          <cell r="F128" t="str">
            <v>m²</v>
          </cell>
          <cell r="G128">
            <v>1</v>
          </cell>
          <cell r="H128">
            <v>84938</v>
          </cell>
          <cell r="I128">
            <v>84938</v>
          </cell>
          <cell r="J128" t="str">
            <v>TS.3.24</v>
          </cell>
        </row>
        <row r="129">
          <cell r="B129" t="str">
            <v>E2.15</v>
          </cell>
          <cell r="E129" t="str">
            <v>Elastic joint filler, 10 mm thick</v>
          </cell>
          <cell r="F129" t="str">
            <v>m²</v>
          </cell>
          <cell r="G129">
            <v>30</v>
          </cell>
          <cell r="H129">
            <v>107210</v>
          </cell>
          <cell r="I129">
            <v>3216300</v>
          </cell>
          <cell r="J129" t="str">
            <v>TS.3.24</v>
          </cell>
        </row>
        <row r="130">
          <cell r="B130" t="str">
            <v>E2.16</v>
          </cell>
          <cell r="E130" t="str">
            <v>RC pipe, dia. 600 mm</v>
          </cell>
          <cell r="F130" t="str">
            <v>m</v>
          </cell>
          <cell r="G130">
            <v>22</v>
          </cell>
          <cell r="H130">
            <v>242005</v>
          </cell>
          <cell r="I130">
            <v>5324110</v>
          </cell>
          <cell r="J130" t="str">
            <v>TS.12.10</v>
          </cell>
        </row>
        <row r="131">
          <cell r="B131" t="str">
            <v>E2.17</v>
          </cell>
          <cell r="E131" t="str">
            <v>Supply and installation of flap gate, dia. 600 mm</v>
          </cell>
          <cell r="F131" t="str">
            <v>set</v>
          </cell>
          <cell r="G131">
            <v>1</v>
          </cell>
          <cell r="H131">
            <v>20059362</v>
          </cell>
          <cell r="I131">
            <v>20059362</v>
          </cell>
          <cell r="J131" t="str">
            <v>TS.6.09</v>
          </cell>
        </row>
        <row r="132">
          <cell r="B132" t="str">
            <v>E3</v>
          </cell>
          <cell r="E132" t="str">
            <v>DRAINAGE OUTLET SL2, BOX CULVERT with SLUICE GATE</v>
          </cell>
        </row>
        <row r="133">
          <cell r="B133" t="str">
            <v>E3.1</v>
          </cell>
          <cell r="E133" t="str">
            <v>Excavation (common)</v>
          </cell>
          <cell r="F133" t="str">
            <v>m³</v>
          </cell>
          <cell r="G133">
            <v>540</v>
          </cell>
          <cell r="H133">
            <v>6921</v>
          </cell>
          <cell r="I133">
            <v>3737340</v>
          </cell>
          <cell r="J133" t="str">
            <v>TS.2.10</v>
          </cell>
        </row>
        <row r="134">
          <cell r="B134" t="str">
            <v>E3.2</v>
          </cell>
          <cell r="E134" t="str">
            <v>Backfill with selected soil</v>
          </cell>
          <cell r="F134" t="str">
            <v>m³</v>
          </cell>
          <cell r="G134">
            <v>600</v>
          </cell>
          <cell r="H134">
            <v>5530</v>
          </cell>
          <cell r="I134">
            <v>3318000</v>
          </cell>
          <cell r="J134" t="str">
            <v>TS.2.10</v>
          </cell>
        </row>
        <row r="135">
          <cell r="B135" t="str">
            <v>E3.3</v>
          </cell>
          <cell r="E135" t="str">
            <v>Crusher run bedding</v>
          </cell>
          <cell r="F135" t="str">
            <v>m³</v>
          </cell>
          <cell r="G135">
            <v>42</v>
          </cell>
          <cell r="H135">
            <v>128530</v>
          </cell>
          <cell r="I135">
            <v>5398260</v>
          </cell>
          <cell r="J135" t="str">
            <v>TS.4.14</v>
          </cell>
        </row>
        <row r="136">
          <cell r="B136" t="str">
            <v>E3.4</v>
          </cell>
          <cell r="E136" t="str">
            <v>Wet stone masonry (1:4) for revetment</v>
          </cell>
          <cell r="F136" t="str">
            <v>m³</v>
          </cell>
          <cell r="G136">
            <v>100</v>
          </cell>
          <cell r="H136">
            <v>163909</v>
          </cell>
          <cell r="I136">
            <v>16390900</v>
          </cell>
          <cell r="J136" t="str">
            <v>TS.4.14</v>
          </cell>
        </row>
        <row r="137">
          <cell r="B137" t="str">
            <v>E3.5</v>
          </cell>
          <cell r="E137" t="str">
            <v>Cement mortar plastering</v>
          </cell>
          <cell r="F137" t="str">
            <v>m²</v>
          </cell>
          <cell r="G137">
            <v>280</v>
          </cell>
          <cell r="H137">
            <v>12274</v>
          </cell>
          <cell r="I137">
            <v>3436720</v>
          </cell>
          <cell r="J137" t="str">
            <v>TS.4.14</v>
          </cell>
        </row>
        <row r="138">
          <cell r="B138" t="str">
            <v>E3.6</v>
          </cell>
          <cell r="E138" t="str">
            <v>Supply and driving of steel sheet piles, type II</v>
          </cell>
          <cell r="F138" t="str">
            <v>m²</v>
          </cell>
          <cell r="G138">
            <v>19</v>
          </cell>
          <cell r="H138">
            <v>754167</v>
          </cell>
          <cell r="I138">
            <v>14329173</v>
          </cell>
          <cell r="J138" t="str">
            <v>TS.5.07</v>
          </cell>
        </row>
        <row r="139">
          <cell r="B139" t="str">
            <v>E3.7</v>
          </cell>
          <cell r="E139" t="str">
            <v>Log pile dia. 150 mm L = 3.0 m</v>
          </cell>
          <cell r="F139" t="str">
            <v>m</v>
          </cell>
          <cell r="G139">
            <v>100</v>
          </cell>
          <cell r="H139">
            <v>7918</v>
          </cell>
          <cell r="I139">
            <v>791800</v>
          </cell>
          <cell r="J139" t="str">
            <v>TS.5.07</v>
          </cell>
        </row>
        <row r="140">
          <cell r="B140" t="str">
            <v>E3.8</v>
          </cell>
          <cell r="E140" t="str">
            <v>Concrete, type C1</v>
          </cell>
          <cell r="F140" t="str">
            <v>m³</v>
          </cell>
          <cell r="G140">
            <v>130</v>
          </cell>
          <cell r="H140">
            <v>313014</v>
          </cell>
          <cell r="I140">
            <v>40691820</v>
          </cell>
          <cell r="J140" t="str">
            <v>TS.3.24</v>
          </cell>
        </row>
        <row r="141">
          <cell r="B141" t="str">
            <v>E3.9</v>
          </cell>
          <cell r="E141" t="str">
            <v>Concrete, type C2</v>
          </cell>
          <cell r="F141" t="str">
            <v>m³</v>
          </cell>
          <cell r="G141">
            <v>57</v>
          </cell>
          <cell r="H141">
            <v>316295</v>
          </cell>
          <cell r="I141">
            <v>18028815</v>
          </cell>
          <cell r="J141" t="str">
            <v>TS.3.24</v>
          </cell>
        </row>
        <row r="142">
          <cell r="B142" t="str">
            <v>E3.10</v>
          </cell>
          <cell r="E142" t="str">
            <v>Concrete, type E</v>
          </cell>
          <cell r="F142" t="str">
            <v>m³</v>
          </cell>
          <cell r="G142">
            <v>35</v>
          </cell>
          <cell r="H142">
            <v>286632</v>
          </cell>
          <cell r="I142">
            <v>10032120</v>
          </cell>
          <cell r="J142" t="str">
            <v>TS.3.24</v>
          </cell>
        </row>
        <row r="143">
          <cell r="B143" t="str">
            <v>E3.11</v>
          </cell>
          <cell r="E143" t="str">
            <v>Reinforcing steel bar</v>
          </cell>
          <cell r="F143" t="str">
            <v>kg</v>
          </cell>
          <cell r="G143">
            <v>11900</v>
          </cell>
          <cell r="H143">
            <v>3554</v>
          </cell>
          <cell r="I143">
            <v>42292600</v>
          </cell>
          <cell r="J143" t="str">
            <v>TS.3.24</v>
          </cell>
        </row>
        <row r="144">
          <cell r="B144" t="str">
            <v>E3.12</v>
          </cell>
          <cell r="E144" t="str">
            <v>Formwork FW1</v>
          </cell>
          <cell r="F144" t="str">
            <v>m²</v>
          </cell>
          <cell r="G144">
            <v>460</v>
          </cell>
          <cell r="H144">
            <v>70833</v>
          </cell>
          <cell r="I144">
            <v>32583180</v>
          </cell>
          <cell r="J144" t="str">
            <v>TS.3.24</v>
          </cell>
        </row>
        <row r="145">
          <cell r="B145" t="str">
            <v>E3.13</v>
          </cell>
          <cell r="E145" t="str">
            <v>Formwork FW2</v>
          </cell>
          <cell r="F145" t="str">
            <v>m²</v>
          </cell>
          <cell r="G145">
            <v>75</v>
          </cell>
          <cell r="H145">
            <v>84938</v>
          </cell>
          <cell r="I145">
            <v>6370350</v>
          </cell>
          <cell r="J145" t="str">
            <v>TS.3.24</v>
          </cell>
        </row>
        <row r="146">
          <cell r="B146" t="str">
            <v>E3.14</v>
          </cell>
          <cell r="E146" t="str">
            <v>Dowel bar</v>
          </cell>
          <cell r="F146" t="str">
            <v>kg</v>
          </cell>
          <cell r="G146">
            <v>14</v>
          </cell>
          <cell r="H146">
            <v>11285</v>
          </cell>
          <cell r="I146">
            <v>157990</v>
          </cell>
          <cell r="J146" t="str">
            <v>TS.3.24</v>
          </cell>
        </row>
        <row r="147">
          <cell r="B147" t="str">
            <v>E3.15</v>
          </cell>
          <cell r="E147" t="str">
            <v>Elastic joint filler, 10 mm thick</v>
          </cell>
          <cell r="F147" t="str">
            <v>m²</v>
          </cell>
          <cell r="G147">
            <v>2</v>
          </cell>
          <cell r="H147">
            <v>107210</v>
          </cell>
          <cell r="I147">
            <v>214420</v>
          </cell>
          <cell r="J147" t="str">
            <v>TS.3.24</v>
          </cell>
        </row>
        <row r="148">
          <cell r="B148" t="str">
            <v>E3.16</v>
          </cell>
          <cell r="E148" t="str">
            <v>Water stop, 30 cm wide</v>
          </cell>
          <cell r="F148" t="str">
            <v>m</v>
          </cell>
          <cell r="G148">
            <v>6</v>
          </cell>
          <cell r="H148">
            <v>128471</v>
          </cell>
          <cell r="I148">
            <v>770826</v>
          </cell>
          <cell r="J148" t="str">
            <v>TS.3.24</v>
          </cell>
        </row>
        <row r="149">
          <cell r="B149" t="str">
            <v>E3.17</v>
          </cell>
          <cell r="E149" t="str">
            <v>Handrail, galvanized steel pipe</v>
          </cell>
          <cell r="F149" t="str">
            <v>kg</v>
          </cell>
          <cell r="G149">
            <v>300</v>
          </cell>
          <cell r="H149">
            <v>8709</v>
          </cell>
          <cell r="I149">
            <v>2612700</v>
          </cell>
          <cell r="J149" t="str">
            <v>TS.6.09</v>
          </cell>
        </row>
        <row r="150">
          <cell r="B150" t="str">
            <v>E3.18</v>
          </cell>
          <cell r="E150" t="str">
            <v>Galvanized steel ladder</v>
          </cell>
          <cell r="F150" t="str">
            <v>kg</v>
          </cell>
          <cell r="G150">
            <v>31</v>
          </cell>
          <cell r="H150">
            <v>5473</v>
          </cell>
          <cell r="I150">
            <v>169663</v>
          </cell>
          <cell r="J150" t="str">
            <v>TS.6.09</v>
          </cell>
        </row>
        <row r="151">
          <cell r="B151" t="str">
            <v>E3.19</v>
          </cell>
          <cell r="E151" t="str">
            <v>Supply and installation of steel slide gates (H=1.5 m, B=2.0 m)x2</v>
          </cell>
          <cell r="F151" t="str">
            <v>ls</v>
          </cell>
          <cell r="G151">
            <v>1</v>
          </cell>
          <cell r="H151">
            <v>27852586</v>
          </cell>
          <cell r="I151">
            <v>27852586</v>
          </cell>
          <cell r="J151" t="str">
            <v>TS.9.09</v>
          </cell>
        </row>
        <row r="153">
          <cell r="B153" t="str">
            <v>E4 - E20</v>
          </cell>
          <cell r="E153" t="str">
            <v>(Not Applicable)</v>
          </cell>
        </row>
        <row r="155">
          <cell r="B155" t="str">
            <v>E21</v>
          </cell>
          <cell r="E155" t="str">
            <v>DRAINAGE DITCH CONNECTING to DRAINAGE OUTLETS</v>
          </cell>
        </row>
        <row r="156">
          <cell r="B156" t="str">
            <v>E21.1</v>
          </cell>
          <cell r="E156" t="str">
            <v>Excavation (common)</v>
          </cell>
          <cell r="F156" t="str">
            <v>m³</v>
          </cell>
          <cell r="G156">
            <v>600</v>
          </cell>
          <cell r="H156">
            <v>6921</v>
          </cell>
          <cell r="I156">
            <v>4152600</v>
          </cell>
          <cell r="J156" t="str">
            <v>TS.2.10</v>
          </cell>
        </row>
        <row r="157">
          <cell r="B157" t="str">
            <v>E21.2</v>
          </cell>
          <cell r="E157" t="str">
            <v>Crusher run bedding</v>
          </cell>
          <cell r="F157" t="str">
            <v>m³</v>
          </cell>
          <cell r="G157">
            <v>41</v>
          </cell>
          <cell r="H157">
            <v>128530</v>
          </cell>
          <cell r="I157">
            <v>5269730</v>
          </cell>
          <cell r="J157" t="str">
            <v>TS.4.14</v>
          </cell>
        </row>
        <row r="158">
          <cell r="B158" t="str">
            <v>E21.3</v>
          </cell>
          <cell r="E158" t="str">
            <v>Wet stone masonry (1:4) for revetment</v>
          </cell>
          <cell r="F158" t="str">
            <v>m³</v>
          </cell>
          <cell r="G158">
            <v>41</v>
          </cell>
          <cell r="H158">
            <v>163909</v>
          </cell>
          <cell r="I158">
            <v>6720269</v>
          </cell>
          <cell r="J158" t="str">
            <v>TS.4.14</v>
          </cell>
        </row>
        <row r="159">
          <cell r="B159" t="str">
            <v>E21.4</v>
          </cell>
          <cell r="E159" t="str">
            <v>Cement mortar plastering</v>
          </cell>
          <cell r="F159" t="str">
            <v>m²</v>
          </cell>
          <cell r="G159">
            <v>160</v>
          </cell>
          <cell r="H159">
            <v>12274</v>
          </cell>
          <cell r="I159">
            <v>1963840</v>
          </cell>
          <cell r="J159" t="str">
            <v>TS.4.14</v>
          </cell>
        </row>
        <row r="160">
          <cell r="B160" t="str">
            <v>E21.5</v>
          </cell>
          <cell r="E160" t="str">
            <v>Concrete, type C2</v>
          </cell>
          <cell r="F160" t="str">
            <v>m³</v>
          </cell>
          <cell r="G160">
            <v>45</v>
          </cell>
          <cell r="H160">
            <v>317853</v>
          </cell>
          <cell r="I160">
            <v>14303385</v>
          </cell>
          <cell r="J160" t="str">
            <v>TS.3.14</v>
          </cell>
        </row>
        <row r="161">
          <cell r="B161" t="str">
            <v>E21.6</v>
          </cell>
          <cell r="E161" t="str">
            <v>Concrete, type E</v>
          </cell>
          <cell r="F161" t="str">
            <v>m³</v>
          </cell>
          <cell r="G161">
            <v>5</v>
          </cell>
          <cell r="H161">
            <v>315179</v>
          </cell>
          <cell r="I161">
            <v>1575895</v>
          </cell>
          <cell r="J161" t="str">
            <v>TS.3.24</v>
          </cell>
        </row>
        <row r="162">
          <cell r="B162" t="str">
            <v>E21.7</v>
          </cell>
          <cell r="E162" t="str">
            <v>Reinforcing steel bar</v>
          </cell>
          <cell r="F162" t="str">
            <v>kg</v>
          </cell>
          <cell r="G162">
            <v>870</v>
          </cell>
          <cell r="H162">
            <v>3554</v>
          </cell>
          <cell r="I162">
            <v>3091980</v>
          </cell>
          <cell r="J162" t="str">
            <v>TS.2.34</v>
          </cell>
        </row>
        <row r="163">
          <cell r="B163" t="str">
            <v>E21.8</v>
          </cell>
          <cell r="E163" t="str">
            <v>Formwork FW1</v>
          </cell>
          <cell r="F163" t="str">
            <v>m²</v>
          </cell>
          <cell r="G163">
            <v>80</v>
          </cell>
          <cell r="H163">
            <v>70833</v>
          </cell>
          <cell r="I163">
            <v>5666640</v>
          </cell>
          <cell r="J163" t="str">
            <v>TS.2.34</v>
          </cell>
        </row>
        <row r="165">
          <cell r="B165" t="str">
            <v>E22 - E24</v>
          </cell>
          <cell r="E165" t="str">
            <v>(Not Applicable)</v>
          </cell>
        </row>
        <row r="167">
          <cell r="B167" t="str">
            <v>F</v>
          </cell>
          <cell r="E167" t="str">
            <v>BANDAR SIDORAS INTAKE WEIR and IRRIGATON FACILITIES</v>
          </cell>
        </row>
        <row r="168">
          <cell r="B168" t="str">
            <v>F1</v>
          </cell>
          <cell r="E168" t="str">
            <v>PREPARATION WORKS</v>
          </cell>
        </row>
        <row r="169">
          <cell r="B169" t="str">
            <v>F1.1</v>
          </cell>
          <cell r="E169" t="str">
            <v>Clearing and grubbing</v>
          </cell>
          <cell r="F169" t="str">
            <v>m²</v>
          </cell>
          <cell r="G169">
            <v>4290</v>
          </cell>
          <cell r="H169">
            <v>4019</v>
          </cell>
          <cell r="I169">
            <v>17241510</v>
          </cell>
          <cell r="J169" t="str">
            <v>TS.2.10</v>
          </cell>
        </row>
        <row r="170">
          <cell r="B170" t="str">
            <v>F1.2</v>
          </cell>
          <cell r="E170" t="str">
            <v>Coffering and dewatering</v>
          </cell>
          <cell r="F170" t="str">
            <v>ls</v>
          </cell>
          <cell r="G170">
            <v>1</v>
          </cell>
          <cell r="H170">
            <v>71238786</v>
          </cell>
          <cell r="I170">
            <v>71238786</v>
          </cell>
          <cell r="J170" t="str">
            <v>TS.1.04</v>
          </cell>
        </row>
        <row r="171">
          <cell r="B171" t="str">
            <v>F1.3</v>
          </cell>
          <cell r="E171" t="str">
            <v>Demolition and removal of existing structure</v>
          </cell>
          <cell r="F171" t="str">
            <v>ls</v>
          </cell>
          <cell r="G171">
            <v>1</v>
          </cell>
          <cell r="H171">
            <v>19926238</v>
          </cell>
          <cell r="I171">
            <v>19926238</v>
          </cell>
          <cell r="J171" t="str">
            <v>TS.2.10</v>
          </cell>
        </row>
        <row r="172">
          <cell r="B172" t="str">
            <v>F2</v>
          </cell>
          <cell r="E172" t="str">
            <v>INFLATABLE RUBBER-MADE DAM</v>
          </cell>
        </row>
        <row r="173">
          <cell r="E173" t="str">
            <v>EARTH WORKS</v>
          </cell>
        </row>
        <row r="174">
          <cell r="B174" t="str">
            <v>F2.1</v>
          </cell>
          <cell r="E174" t="str">
            <v>Excavation (common)</v>
          </cell>
          <cell r="F174" t="str">
            <v>m³</v>
          </cell>
          <cell r="G174">
            <v>6511</v>
          </cell>
          <cell r="H174">
            <v>6921</v>
          </cell>
          <cell r="I174">
            <v>45062631</v>
          </cell>
          <cell r="J174" t="str">
            <v>TS.2.10</v>
          </cell>
        </row>
        <row r="175">
          <cell r="B175" t="str">
            <v>F2.2</v>
          </cell>
          <cell r="E175" t="str">
            <v>Backfill with selected soil</v>
          </cell>
          <cell r="F175" t="str">
            <v>m³</v>
          </cell>
          <cell r="G175">
            <v>454</v>
          </cell>
          <cell r="H175">
            <v>5530</v>
          </cell>
          <cell r="I175">
            <v>2510620</v>
          </cell>
          <cell r="J175" t="str">
            <v>TS.2.10</v>
          </cell>
        </row>
        <row r="176">
          <cell r="E176" t="str">
            <v>CONCRETE WORKS</v>
          </cell>
        </row>
        <row r="177">
          <cell r="B177" t="str">
            <v>F2.3</v>
          </cell>
          <cell r="E177" t="str">
            <v>Concrete, type C1 for main structure</v>
          </cell>
          <cell r="F177" t="str">
            <v>m³</v>
          </cell>
          <cell r="G177">
            <v>2240</v>
          </cell>
          <cell r="H177">
            <v>318832</v>
          </cell>
          <cell r="I177">
            <v>714183680</v>
          </cell>
          <cell r="J177" t="str">
            <v>TS.3.24</v>
          </cell>
        </row>
        <row r="178">
          <cell r="B178" t="str">
            <v>F2.4</v>
          </cell>
          <cell r="E178" t="str">
            <v>Concrete, type E</v>
          </cell>
          <cell r="F178" t="str">
            <v>m³</v>
          </cell>
          <cell r="G178">
            <v>150</v>
          </cell>
          <cell r="H178">
            <v>282984</v>
          </cell>
          <cell r="I178">
            <v>42447600</v>
          </cell>
          <cell r="J178" t="str">
            <v>TS.3.24</v>
          </cell>
        </row>
        <row r="179">
          <cell r="B179" t="str">
            <v>F2.5</v>
          </cell>
          <cell r="E179" t="str">
            <v>Form work FW1</v>
          </cell>
          <cell r="F179" t="str">
            <v>m²</v>
          </cell>
          <cell r="G179">
            <v>1060</v>
          </cell>
          <cell r="H179">
            <v>70833</v>
          </cell>
          <cell r="I179">
            <v>75082980</v>
          </cell>
          <cell r="J179" t="str">
            <v>TS.3.24</v>
          </cell>
        </row>
        <row r="180">
          <cell r="B180" t="str">
            <v>F2.6</v>
          </cell>
          <cell r="E180" t="str">
            <v>Form work FW2</v>
          </cell>
          <cell r="F180" t="str">
            <v>m²</v>
          </cell>
          <cell r="G180">
            <v>490</v>
          </cell>
          <cell r="H180">
            <v>84938</v>
          </cell>
          <cell r="I180">
            <v>41619620</v>
          </cell>
          <cell r="J180" t="str">
            <v>TS.3.24</v>
          </cell>
        </row>
        <row r="181">
          <cell r="B181" t="str">
            <v>F2.7</v>
          </cell>
          <cell r="E181" t="str">
            <v>Reinforcing steel bar</v>
          </cell>
          <cell r="F181" t="str">
            <v>kg</v>
          </cell>
          <cell r="G181">
            <v>94900</v>
          </cell>
          <cell r="H181">
            <v>3554</v>
          </cell>
          <cell r="I181">
            <v>337274600</v>
          </cell>
          <cell r="J181" t="str">
            <v>TS.3.24</v>
          </cell>
        </row>
        <row r="182">
          <cell r="B182" t="str">
            <v>F2.8</v>
          </cell>
          <cell r="E182" t="str">
            <v>Elastic joint filler, 10 mm thick</v>
          </cell>
          <cell r="F182" t="str">
            <v>m²</v>
          </cell>
          <cell r="G182">
            <v>110</v>
          </cell>
          <cell r="H182">
            <v>107210</v>
          </cell>
          <cell r="I182">
            <v>11793100</v>
          </cell>
          <cell r="J182" t="str">
            <v>TS.3.24</v>
          </cell>
        </row>
        <row r="183">
          <cell r="B183" t="str">
            <v>F2.9</v>
          </cell>
          <cell r="E183" t="str">
            <v>Water stop, 30 cm wide</v>
          </cell>
          <cell r="F183" t="str">
            <v>m</v>
          </cell>
          <cell r="G183">
            <v>110</v>
          </cell>
          <cell r="H183">
            <v>128471</v>
          </cell>
          <cell r="I183">
            <v>14131810</v>
          </cell>
          <cell r="J183" t="str">
            <v>TS.3.24</v>
          </cell>
        </row>
        <row r="184">
          <cell r="B184" t="str">
            <v>F2.10</v>
          </cell>
          <cell r="E184" t="str">
            <v>Dowel bars, dia. 19 mm, 1.0 m long</v>
          </cell>
          <cell r="F184" t="str">
            <v>kg</v>
          </cell>
          <cell r="G184">
            <v>770</v>
          </cell>
          <cell r="H184">
            <v>11285</v>
          </cell>
          <cell r="I184">
            <v>8689450</v>
          </cell>
          <cell r="J184" t="str">
            <v>TS.3.24</v>
          </cell>
        </row>
        <row r="185">
          <cell r="E185" t="str">
            <v>PILE WORKS</v>
          </cell>
        </row>
        <row r="186">
          <cell r="B186" t="str">
            <v>F2.11</v>
          </cell>
          <cell r="E186" t="str">
            <v>PC pile for test pile, dia.400 mm, type AB</v>
          </cell>
          <cell r="F186" t="str">
            <v>m</v>
          </cell>
          <cell r="G186">
            <v>12</v>
          </cell>
          <cell r="H186">
            <v>200180</v>
          </cell>
          <cell r="I186">
            <v>2402160</v>
          </cell>
          <cell r="J186" t="str">
            <v>TS.5.07</v>
          </cell>
        </row>
        <row r="187">
          <cell r="B187" t="str">
            <v>F2.12</v>
          </cell>
          <cell r="E187" t="str">
            <v>Supply and driving of PC piles, dia. 400 mm, type AB</v>
          </cell>
          <cell r="F187" t="str">
            <v>m</v>
          </cell>
          <cell r="G187">
            <v>227</v>
          </cell>
          <cell r="H187">
            <v>200180</v>
          </cell>
          <cell r="I187">
            <v>45440860</v>
          </cell>
          <cell r="J187" t="str">
            <v>TS.5.07</v>
          </cell>
        </row>
        <row r="188">
          <cell r="B188" t="str">
            <v>F2.13</v>
          </cell>
          <cell r="E188" t="str">
            <v>PC pile for test pile, dia.600 mm, type AB</v>
          </cell>
          <cell r="F188" t="str">
            <v>m</v>
          </cell>
          <cell r="G188">
            <v>12</v>
          </cell>
          <cell r="H188">
            <v>361803</v>
          </cell>
          <cell r="I188">
            <v>4341636</v>
          </cell>
          <cell r="J188" t="str">
            <v>TS.5.07</v>
          </cell>
        </row>
        <row r="189">
          <cell r="B189" t="str">
            <v>F2.14</v>
          </cell>
          <cell r="E189" t="str">
            <v>Supply and driving of PC piles, dia. 600 mm, type AB</v>
          </cell>
          <cell r="F189" t="str">
            <v>m</v>
          </cell>
          <cell r="G189">
            <v>1500</v>
          </cell>
          <cell r="H189">
            <v>361803</v>
          </cell>
          <cell r="I189">
            <v>542704500</v>
          </cell>
          <cell r="J189" t="str">
            <v>TS.5.07</v>
          </cell>
        </row>
        <row r="190">
          <cell r="B190" t="str">
            <v>F2.15</v>
          </cell>
          <cell r="E190" t="str">
            <v>Supply and driving of steel sheet piles, type II</v>
          </cell>
          <cell r="F190" t="str">
            <v>m²</v>
          </cell>
          <cell r="G190">
            <v>300</v>
          </cell>
          <cell r="H190">
            <v>759138</v>
          </cell>
          <cell r="I190">
            <v>227741400</v>
          </cell>
          <cell r="J190" t="str">
            <v>TS.5.07</v>
          </cell>
        </row>
        <row r="191">
          <cell r="E191" t="str">
            <v>INFLATABLE RUBBER- MADE DAM</v>
          </cell>
        </row>
        <row r="192">
          <cell r="B192" t="str">
            <v>F2.16</v>
          </cell>
          <cell r="E192" t="str">
            <v>Inflatable rubber-made Dam including anchoring materials, operating</v>
          </cell>
          <cell r="F192" t="str">
            <v>ls</v>
          </cell>
          <cell r="G192">
            <v>1</v>
          </cell>
          <cell r="H192">
            <v>3144852113</v>
          </cell>
          <cell r="I192">
            <v>3144852113</v>
          </cell>
          <cell r="J192" t="str">
            <v>TS.10.13</v>
          </cell>
        </row>
        <row r="193">
          <cell r="E193" t="str">
            <v>and electric equipment</v>
          </cell>
        </row>
        <row r="194">
          <cell r="B194" t="str">
            <v>F3</v>
          </cell>
          <cell r="E194" t="str">
            <v>IRRIGATION INTAKE FACILITIES</v>
          </cell>
        </row>
        <row r="195">
          <cell r="B195">
            <v>0</v>
          </cell>
          <cell r="E195" t="str">
            <v>EARTH WORKS</v>
          </cell>
        </row>
        <row r="196">
          <cell r="B196" t="str">
            <v>F3.1</v>
          </cell>
          <cell r="E196" t="str">
            <v>Excavation (common)</v>
          </cell>
          <cell r="F196" t="str">
            <v>m³</v>
          </cell>
          <cell r="G196">
            <v>5980</v>
          </cell>
          <cell r="H196">
            <v>6921</v>
          </cell>
          <cell r="I196">
            <v>41387580</v>
          </cell>
          <cell r="J196" t="str">
            <v>TS.2.10</v>
          </cell>
        </row>
        <row r="197">
          <cell r="B197" t="str">
            <v>F3.2</v>
          </cell>
          <cell r="E197" t="str">
            <v>Backfill with selected soil</v>
          </cell>
          <cell r="F197" t="str">
            <v>m³</v>
          </cell>
          <cell r="G197">
            <v>16800</v>
          </cell>
          <cell r="H197">
            <v>5530</v>
          </cell>
          <cell r="I197">
            <v>92904000</v>
          </cell>
          <cell r="J197" t="str">
            <v>TS.2.10</v>
          </cell>
        </row>
        <row r="198">
          <cell r="E198" t="str">
            <v>CONCRETE WORKS</v>
          </cell>
        </row>
        <row r="199">
          <cell r="B199" t="str">
            <v>F3.3</v>
          </cell>
          <cell r="E199" t="str">
            <v>Concrete, type C1 for irrigation intake facilities and bridge pier</v>
          </cell>
          <cell r="F199" t="str">
            <v>m³</v>
          </cell>
          <cell r="G199">
            <v>970</v>
          </cell>
          <cell r="H199">
            <v>310795</v>
          </cell>
          <cell r="I199">
            <v>301471150</v>
          </cell>
          <cell r="J199" t="str">
            <v>TS.3.24</v>
          </cell>
        </row>
        <row r="200">
          <cell r="B200" t="str">
            <v>F3.4</v>
          </cell>
          <cell r="E200" t="str">
            <v>Concrete, type C2 for block-out concrete for gate post</v>
          </cell>
          <cell r="F200" t="str">
            <v>m³</v>
          </cell>
          <cell r="G200">
            <v>7</v>
          </cell>
          <cell r="H200">
            <v>358031</v>
          </cell>
          <cell r="I200">
            <v>2506217</v>
          </cell>
          <cell r="J200" t="str">
            <v>TS.3.24</v>
          </cell>
        </row>
        <row r="201">
          <cell r="B201" t="str">
            <v>F3.5</v>
          </cell>
          <cell r="E201" t="str">
            <v>Concrete, type E</v>
          </cell>
          <cell r="F201" t="str">
            <v>m³</v>
          </cell>
          <cell r="G201">
            <v>59</v>
          </cell>
          <cell r="H201">
            <v>284696</v>
          </cell>
          <cell r="I201">
            <v>16797064</v>
          </cell>
          <cell r="J201" t="str">
            <v>TS.3.24</v>
          </cell>
        </row>
        <row r="202">
          <cell r="B202" t="str">
            <v>F3.6</v>
          </cell>
          <cell r="E202" t="str">
            <v>Form work FW1</v>
          </cell>
          <cell r="F202" t="str">
            <v>m²</v>
          </cell>
          <cell r="G202">
            <v>1790</v>
          </cell>
          <cell r="H202">
            <v>70833</v>
          </cell>
          <cell r="I202">
            <v>126791070</v>
          </cell>
          <cell r="J202" t="str">
            <v>TS.3.24</v>
          </cell>
        </row>
        <row r="203">
          <cell r="B203" t="str">
            <v>F3.7</v>
          </cell>
          <cell r="E203" t="str">
            <v>Form work FW2</v>
          </cell>
          <cell r="F203" t="str">
            <v>m²</v>
          </cell>
          <cell r="G203">
            <v>340</v>
          </cell>
          <cell r="H203">
            <v>84938</v>
          </cell>
          <cell r="I203">
            <v>28878920</v>
          </cell>
          <cell r="J203" t="str">
            <v>TS.3.24</v>
          </cell>
        </row>
        <row r="204">
          <cell r="B204" t="str">
            <v>F3.8</v>
          </cell>
          <cell r="E204" t="str">
            <v>Reinforcing steel bar</v>
          </cell>
          <cell r="F204" t="str">
            <v>kg</v>
          </cell>
          <cell r="G204">
            <v>62700</v>
          </cell>
          <cell r="H204">
            <v>3554</v>
          </cell>
          <cell r="I204">
            <v>222835800</v>
          </cell>
          <cell r="J204" t="str">
            <v>TS.3.24</v>
          </cell>
        </row>
        <row r="205">
          <cell r="B205" t="str">
            <v>F3.9</v>
          </cell>
          <cell r="E205" t="str">
            <v>Elastic joint filler, 10 mm thick</v>
          </cell>
          <cell r="F205" t="str">
            <v>m²</v>
          </cell>
          <cell r="G205">
            <v>92</v>
          </cell>
          <cell r="H205">
            <v>107210</v>
          </cell>
          <cell r="I205">
            <v>9863320</v>
          </cell>
          <cell r="J205" t="str">
            <v>TS.3.24</v>
          </cell>
        </row>
        <row r="206">
          <cell r="B206" t="str">
            <v>F3.10</v>
          </cell>
          <cell r="E206" t="str">
            <v>Water stop, 30 cm wide</v>
          </cell>
          <cell r="F206" t="str">
            <v>m</v>
          </cell>
          <cell r="G206">
            <v>110</v>
          </cell>
          <cell r="H206">
            <v>128471</v>
          </cell>
          <cell r="I206">
            <v>14131810</v>
          </cell>
          <cell r="J206" t="str">
            <v>TS.3.24</v>
          </cell>
        </row>
        <row r="207">
          <cell r="B207" t="str">
            <v>F3.11</v>
          </cell>
          <cell r="E207" t="str">
            <v>Dowel bars, dia. 19 mm, 1.0 m long</v>
          </cell>
          <cell r="F207" t="str">
            <v>kg</v>
          </cell>
          <cell r="G207">
            <v>470</v>
          </cell>
          <cell r="H207">
            <v>11285</v>
          </cell>
          <cell r="I207">
            <v>5303950</v>
          </cell>
          <cell r="J207" t="str">
            <v>TS.3.24</v>
          </cell>
        </row>
        <row r="208">
          <cell r="E208" t="str">
            <v>PILE WORKS</v>
          </cell>
        </row>
        <row r="209">
          <cell r="B209" t="str">
            <v>F3.12</v>
          </cell>
          <cell r="E209" t="str">
            <v>Supply and driving of PC piles, dia. 600 mm, type AB</v>
          </cell>
          <cell r="F209" t="str">
            <v>m</v>
          </cell>
          <cell r="G209">
            <v>441</v>
          </cell>
          <cell r="H209">
            <v>361803</v>
          </cell>
          <cell r="I209">
            <v>159555123</v>
          </cell>
          <cell r="J209" t="str">
            <v>TS.5.07</v>
          </cell>
        </row>
        <row r="210">
          <cell r="B210" t="str">
            <v>F3.13</v>
          </cell>
          <cell r="E210" t="str">
            <v>Supply and driving of steel sheet piles, type II</v>
          </cell>
          <cell r="F210" t="str">
            <v>m²</v>
          </cell>
          <cell r="G210">
            <v>172</v>
          </cell>
          <cell r="H210">
            <v>754167</v>
          </cell>
          <cell r="I210">
            <v>129716724</v>
          </cell>
          <cell r="J210" t="str">
            <v>TS.5.07</v>
          </cell>
        </row>
        <row r="211">
          <cell r="B211" t="str">
            <v>F3.14</v>
          </cell>
          <cell r="E211" t="str">
            <v>Log pile</v>
          </cell>
          <cell r="F211" t="str">
            <v>m</v>
          </cell>
          <cell r="G211">
            <v>381</v>
          </cell>
          <cell r="H211">
            <v>7918</v>
          </cell>
          <cell r="I211">
            <v>3016758</v>
          </cell>
          <cell r="J211" t="str">
            <v>TS.5.07</v>
          </cell>
        </row>
        <row r="212">
          <cell r="E212" t="str">
            <v>CONTROL GATES</v>
          </cell>
        </row>
        <row r="213">
          <cell r="B213" t="str">
            <v>F3.15</v>
          </cell>
          <cell r="E213" t="str">
            <v>Supply and installation of steel slide gate (H=1.0 m, B=1.25 m x 2)</v>
          </cell>
          <cell r="F213" t="str">
            <v>ls</v>
          </cell>
          <cell r="G213">
            <v>1</v>
          </cell>
          <cell r="H213">
            <v>19711400</v>
          </cell>
          <cell r="I213">
            <v>19711400</v>
          </cell>
          <cell r="J213" t="str">
            <v>TS.9.09</v>
          </cell>
        </row>
        <row r="214">
          <cell r="B214" t="str">
            <v>F3.16</v>
          </cell>
          <cell r="E214" t="str">
            <v>Supply and installation of steel slide gate (H=1.0 m, B=1.0 m x 2)</v>
          </cell>
          <cell r="F214" t="str">
            <v>ls</v>
          </cell>
          <cell r="G214">
            <v>1</v>
          </cell>
          <cell r="H214">
            <v>18266872</v>
          </cell>
          <cell r="I214">
            <v>18266872</v>
          </cell>
          <cell r="J214" t="str">
            <v>TS.9.09</v>
          </cell>
        </row>
        <row r="215">
          <cell r="E215" t="str">
            <v>IRRIGATION CHANNEL LINING</v>
          </cell>
        </row>
        <row r="216">
          <cell r="B216" t="str">
            <v>F3.17</v>
          </cell>
          <cell r="E216" t="str">
            <v>Wet stone masonry (1:4) for revetment</v>
          </cell>
          <cell r="F216" t="str">
            <v>m³</v>
          </cell>
          <cell r="G216">
            <v>454</v>
          </cell>
          <cell r="H216">
            <v>163909</v>
          </cell>
          <cell r="I216">
            <v>74414686</v>
          </cell>
          <cell r="J216" t="str">
            <v>TS.4.14</v>
          </cell>
        </row>
        <row r="217">
          <cell r="B217" t="str">
            <v>F3.18</v>
          </cell>
          <cell r="E217" t="str">
            <v>Crusher run bedding</v>
          </cell>
          <cell r="F217" t="str">
            <v>m³</v>
          </cell>
          <cell r="G217">
            <v>440</v>
          </cell>
          <cell r="H217">
            <v>128530</v>
          </cell>
          <cell r="I217">
            <v>56553200</v>
          </cell>
          <cell r="J217" t="str">
            <v>TS.4.14</v>
          </cell>
        </row>
        <row r="218">
          <cell r="B218" t="str">
            <v>F3.19</v>
          </cell>
          <cell r="E218" t="str">
            <v>Concrete, type C1 for base concrete</v>
          </cell>
          <cell r="F218" t="str">
            <v>m³</v>
          </cell>
          <cell r="G218">
            <v>8</v>
          </cell>
          <cell r="H218">
            <v>352083</v>
          </cell>
          <cell r="I218">
            <v>2816664</v>
          </cell>
          <cell r="J218" t="str">
            <v>TS.3.24</v>
          </cell>
        </row>
        <row r="219">
          <cell r="B219" t="str">
            <v>F3.20</v>
          </cell>
          <cell r="E219" t="str">
            <v>Concrete, type C2 for top concrete and channel bed lining</v>
          </cell>
          <cell r="F219" t="str">
            <v>m³</v>
          </cell>
          <cell r="G219">
            <v>200</v>
          </cell>
          <cell r="H219">
            <v>312117</v>
          </cell>
          <cell r="I219">
            <v>62423400</v>
          </cell>
          <cell r="J219" t="str">
            <v>TS.3.24</v>
          </cell>
        </row>
        <row r="220">
          <cell r="B220" t="str">
            <v>F3.21</v>
          </cell>
          <cell r="E220" t="str">
            <v>Cement mortar plastering</v>
          </cell>
          <cell r="F220" t="str">
            <v>m²</v>
          </cell>
          <cell r="G220">
            <v>1700</v>
          </cell>
          <cell r="H220">
            <v>12274</v>
          </cell>
          <cell r="I220">
            <v>20865800</v>
          </cell>
          <cell r="J220" t="str">
            <v>TS.4.14</v>
          </cell>
        </row>
        <row r="221">
          <cell r="B221" t="str">
            <v>F3.22</v>
          </cell>
          <cell r="E221" t="str">
            <v>Formwork FW1</v>
          </cell>
          <cell r="F221" t="str">
            <v>m²</v>
          </cell>
          <cell r="G221">
            <v>860</v>
          </cell>
          <cell r="H221">
            <v>70833</v>
          </cell>
          <cell r="I221">
            <v>60916380</v>
          </cell>
          <cell r="J221" t="str">
            <v>TS.3.24</v>
          </cell>
        </row>
        <row r="222">
          <cell r="B222" t="str">
            <v>F3.23</v>
          </cell>
          <cell r="E222" t="str">
            <v>Reinforcing steel bar</v>
          </cell>
          <cell r="F222" t="str">
            <v>kg</v>
          </cell>
          <cell r="G222">
            <v>4620</v>
          </cell>
          <cell r="H222">
            <v>3554</v>
          </cell>
          <cell r="I222">
            <v>16419480</v>
          </cell>
          <cell r="J222" t="str">
            <v>TS.3.24</v>
          </cell>
        </row>
        <row r="223">
          <cell r="B223" t="str">
            <v>F3.24</v>
          </cell>
          <cell r="E223" t="str">
            <v>PVC pipe drain, dia.50 mm (240 nos x 0.4 m)</v>
          </cell>
          <cell r="F223" t="str">
            <v>m</v>
          </cell>
          <cell r="G223">
            <v>100</v>
          </cell>
          <cell r="H223">
            <v>47666</v>
          </cell>
          <cell r="I223">
            <v>4766600</v>
          </cell>
          <cell r="J223" t="str">
            <v>TS.4.05</v>
          </cell>
        </row>
        <row r="224">
          <cell r="B224" t="str">
            <v>F3.25</v>
          </cell>
          <cell r="E224" t="str">
            <v>Elastic joint filler, 10 mm thick</v>
          </cell>
          <cell r="F224" t="str">
            <v>m²</v>
          </cell>
          <cell r="G224">
            <v>100</v>
          </cell>
          <cell r="H224">
            <v>107210</v>
          </cell>
          <cell r="I224">
            <v>10721000</v>
          </cell>
          <cell r="J224" t="str">
            <v>TS.3.24</v>
          </cell>
        </row>
        <row r="225">
          <cell r="B225" t="str">
            <v>F4</v>
          </cell>
          <cell r="E225" t="str">
            <v>CHANNEL PROTECTION WORKS</v>
          </cell>
        </row>
        <row r="226">
          <cell r="B226" t="str">
            <v>F4.1</v>
          </cell>
          <cell r="E226" t="str">
            <v>Excavation (common)</v>
          </cell>
          <cell r="F226" t="str">
            <v>m³</v>
          </cell>
          <cell r="G226">
            <v>200</v>
          </cell>
          <cell r="H226">
            <v>6921</v>
          </cell>
          <cell r="I226">
            <v>1384200</v>
          </cell>
          <cell r="J226" t="str">
            <v>TS.2.10</v>
          </cell>
        </row>
        <row r="227">
          <cell r="B227" t="str">
            <v>F4.2</v>
          </cell>
          <cell r="E227" t="str">
            <v>Concrete blok, crib type, t = 200 mm</v>
          </cell>
          <cell r="F227" t="str">
            <v>nos</v>
          </cell>
          <cell r="G227">
            <v>390</v>
          </cell>
          <cell r="H227">
            <v>133220</v>
          </cell>
          <cell r="I227">
            <v>51955800</v>
          </cell>
          <cell r="J227" t="str">
            <v>TS.4.14</v>
          </cell>
        </row>
        <row r="228">
          <cell r="B228" t="str">
            <v>F4.3</v>
          </cell>
          <cell r="E228" t="str">
            <v>Crusher run bedding</v>
          </cell>
          <cell r="F228" t="str">
            <v>m³</v>
          </cell>
          <cell r="G228">
            <v>39</v>
          </cell>
          <cell r="H228">
            <v>128530</v>
          </cell>
          <cell r="I228">
            <v>5012670</v>
          </cell>
          <cell r="J228" t="str">
            <v>TS.4.14</v>
          </cell>
        </row>
        <row r="229">
          <cell r="B229" t="str">
            <v>F5</v>
          </cell>
          <cell r="E229" t="str">
            <v>MAINTENANCE FACILITIES</v>
          </cell>
        </row>
        <row r="230">
          <cell r="E230" t="str">
            <v>INSPECTION BRIDGE (SUPER STRUCTURE)</v>
          </cell>
        </row>
        <row r="231">
          <cell r="B231" t="str">
            <v>F5.1</v>
          </cell>
          <cell r="E231" t="str">
            <v>Concrete, type C2 for substructures</v>
          </cell>
          <cell r="F231" t="str">
            <v>m³</v>
          </cell>
          <cell r="G231">
            <v>43</v>
          </cell>
          <cell r="H231">
            <v>318197</v>
          </cell>
          <cell r="I231">
            <v>13682471</v>
          </cell>
          <cell r="J231" t="str">
            <v>TS.3.24</v>
          </cell>
        </row>
        <row r="232">
          <cell r="B232" t="str">
            <v>F5.2</v>
          </cell>
          <cell r="E232" t="str">
            <v>Concrete, type E</v>
          </cell>
          <cell r="F232" t="str">
            <v>m³</v>
          </cell>
          <cell r="G232">
            <v>4</v>
          </cell>
          <cell r="H232">
            <v>323505</v>
          </cell>
          <cell r="I232">
            <v>1294020</v>
          </cell>
          <cell r="J232" t="str">
            <v>TS.3.24</v>
          </cell>
        </row>
        <row r="233">
          <cell r="B233" t="str">
            <v>F5.3</v>
          </cell>
          <cell r="E233" t="str">
            <v>Formwork FW1</v>
          </cell>
          <cell r="F233" t="str">
            <v>m²</v>
          </cell>
          <cell r="G233">
            <v>1790</v>
          </cell>
          <cell r="H233">
            <v>70833</v>
          </cell>
          <cell r="I233">
            <v>126791070</v>
          </cell>
          <cell r="J233" t="str">
            <v>TS.3.24</v>
          </cell>
        </row>
        <row r="234">
          <cell r="B234" t="str">
            <v>F5.4</v>
          </cell>
          <cell r="E234" t="str">
            <v>Formwork FW2</v>
          </cell>
          <cell r="F234" t="str">
            <v>m²</v>
          </cell>
          <cell r="G234">
            <v>340</v>
          </cell>
          <cell r="H234">
            <v>84938</v>
          </cell>
          <cell r="I234">
            <v>28878920</v>
          </cell>
          <cell r="J234" t="str">
            <v>TS.3.24</v>
          </cell>
        </row>
        <row r="235">
          <cell r="B235" t="str">
            <v>F5.5</v>
          </cell>
          <cell r="E235" t="str">
            <v>Reinforcing steel bars</v>
          </cell>
          <cell r="F235" t="str">
            <v>kg</v>
          </cell>
          <cell r="G235">
            <v>5390</v>
          </cell>
          <cell r="H235">
            <v>3554</v>
          </cell>
          <cell r="I235">
            <v>19156060</v>
          </cell>
          <cell r="J235" t="str">
            <v>TS.3.24</v>
          </cell>
        </row>
        <row r="236">
          <cell r="B236" t="str">
            <v>F5.6</v>
          </cell>
          <cell r="E236" t="str">
            <v>Steel plate girder</v>
          </cell>
          <cell r="F236" t="str">
            <v>ls</v>
          </cell>
          <cell r="G236">
            <v>1</v>
          </cell>
          <cell r="H236">
            <v>239189979</v>
          </cell>
          <cell r="I236">
            <v>239189979</v>
          </cell>
          <cell r="J236" t="str">
            <v>TS.8.07</v>
          </cell>
        </row>
        <row r="237">
          <cell r="B237" t="str">
            <v>F5.7</v>
          </cell>
          <cell r="E237" t="str">
            <v>Supply and driving of RC piles, 400 mm x 400 mm, L = 15 m</v>
          </cell>
          <cell r="F237" t="str">
            <v>m</v>
          </cell>
          <cell r="G237">
            <v>360</v>
          </cell>
          <cell r="H237">
            <v>192728</v>
          </cell>
          <cell r="I237">
            <v>69382080</v>
          </cell>
          <cell r="J237" t="str">
            <v>TS.5.07</v>
          </cell>
        </row>
        <row r="238">
          <cell r="E238" t="str">
            <v>CONTROL HOUSE</v>
          </cell>
        </row>
        <row r="239">
          <cell r="B239" t="str">
            <v>F5.8</v>
          </cell>
          <cell r="E239" t="str">
            <v>Control house</v>
          </cell>
          <cell r="F239" t="str">
            <v>ls</v>
          </cell>
          <cell r="G239">
            <v>1</v>
          </cell>
          <cell r="H239">
            <v>21215310</v>
          </cell>
          <cell r="I239">
            <v>21215310</v>
          </cell>
          <cell r="J239" t="str">
            <v>TS.10.13</v>
          </cell>
        </row>
        <row r="241">
          <cell r="B241" t="str">
            <v>G1 - G3</v>
          </cell>
          <cell r="E241" t="str">
            <v>(Not Applicable)</v>
          </cell>
        </row>
        <row r="243">
          <cell r="B243" t="str">
            <v>H</v>
          </cell>
          <cell r="E243" t="str">
            <v>BRIDGE WORKS</v>
          </cell>
        </row>
        <row r="244">
          <cell r="B244" t="str">
            <v>H1</v>
          </cell>
          <cell r="E244" t="str">
            <v>PREPARATION WORKS</v>
          </cell>
        </row>
        <row r="245">
          <cell r="B245" t="str">
            <v>H1-1</v>
          </cell>
          <cell r="E245" t="str">
            <v>Coffering and dewatering</v>
          </cell>
          <cell r="F245" t="str">
            <v>ls</v>
          </cell>
          <cell r="G245">
            <v>1</v>
          </cell>
          <cell r="H245">
            <v>101635586</v>
          </cell>
          <cell r="I245">
            <v>101635586</v>
          </cell>
          <cell r="J245" t="str">
            <v>TS.1.04</v>
          </cell>
        </row>
        <row r="246">
          <cell r="B246" t="str">
            <v>H1-2</v>
          </cell>
          <cell r="E246" t="str">
            <v>Clearing and grubbing</v>
          </cell>
          <cell r="F246" t="str">
            <v>m²</v>
          </cell>
          <cell r="G246">
            <v>3030</v>
          </cell>
          <cell r="H246">
            <v>4019</v>
          </cell>
          <cell r="I246">
            <v>12177570</v>
          </cell>
          <cell r="J246" t="str">
            <v>TS.2.10</v>
          </cell>
        </row>
        <row r="247">
          <cell r="B247" t="str">
            <v>H2</v>
          </cell>
          <cell r="E247" t="str">
            <v>TITI BESI BRIDGE (P1)</v>
          </cell>
        </row>
        <row r="248">
          <cell r="B248" t="str">
            <v>H2.1</v>
          </cell>
          <cell r="E248" t="str">
            <v>EARTH WORKS</v>
          </cell>
        </row>
        <row r="249">
          <cell r="B249" t="str">
            <v>H2-1.1</v>
          </cell>
          <cell r="E249" t="str">
            <v>Excavation (common)</v>
          </cell>
          <cell r="F249" t="str">
            <v>m³</v>
          </cell>
          <cell r="G249">
            <v>1810</v>
          </cell>
          <cell r="H249">
            <v>6921</v>
          </cell>
          <cell r="I249">
            <v>12527010</v>
          </cell>
          <cell r="J249" t="str">
            <v>TS.2.10</v>
          </cell>
        </row>
        <row r="250">
          <cell r="B250" t="str">
            <v>H2-1.2</v>
          </cell>
          <cell r="E250" t="str">
            <v>Embankment</v>
          </cell>
          <cell r="F250" t="str">
            <v>m³</v>
          </cell>
          <cell r="G250">
            <v>4320</v>
          </cell>
          <cell r="H250">
            <v>5574</v>
          </cell>
          <cell r="I250">
            <v>24079680</v>
          </cell>
          <cell r="J250" t="str">
            <v>TS.2.10</v>
          </cell>
        </row>
        <row r="251">
          <cell r="B251" t="str">
            <v>H2-1.3</v>
          </cell>
          <cell r="E251" t="str">
            <v>Backfill with selected soil</v>
          </cell>
          <cell r="F251" t="str">
            <v>m³</v>
          </cell>
          <cell r="G251">
            <v>900</v>
          </cell>
          <cell r="H251">
            <v>5530</v>
          </cell>
          <cell r="I251">
            <v>4977000</v>
          </cell>
          <cell r="J251" t="str">
            <v>TS.2.10</v>
          </cell>
        </row>
        <row r="252">
          <cell r="B252" t="str">
            <v>H2-1.4</v>
          </cell>
          <cell r="E252" t="str">
            <v>Solid sodding</v>
          </cell>
          <cell r="F252" t="str">
            <v>m²</v>
          </cell>
          <cell r="G252">
            <v>610</v>
          </cell>
          <cell r="H252">
            <v>6139</v>
          </cell>
          <cell r="I252">
            <v>3744790</v>
          </cell>
          <cell r="J252" t="str">
            <v>TS.4.14</v>
          </cell>
        </row>
        <row r="253">
          <cell r="B253" t="str">
            <v>H2-1.5</v>
          </cell>
          <cell r="E253" t="str">
            <v>Demolition and removal of existing structure</v>
          </cell>
          <cell r="F253" t="str">
            <v>ls</v>
          </cell>
          <cell r="G253">
            <v>1</v>
          </cell>
          <cell r="H253">
            <v>31972850</v>
          </cell>
          <cell r="I253">
            <v>31972850</v>
          </cell>
          <cell r="J253" t="str">
            <v>TS.2.10</v>
          </cell>
        </row>
        <row r="254">
          <cell r="B254" t="str">
            <v>H2.2</v>
          </cell>
          <cell r="E254" t="str">
            <v>PILE FOUNDATION WORKS for PIER and ABUTMENT</v>
          </cell>
        </row>
        <row r="255">
          <cell r="B255" t="str">
            <v>H2-2.1</v>
          </cell>
          <cell r="E255" t="str">
            <v>SP pile for test pile, dia. 400 mm</v>
          </cell>
          <cell r="F255" t="str">
            <v>m</v>
          </cell>
          <cell r="G255">
            <v>19</v>
          </cell>
          <cell r="H255">
            <v>366915</v>
          </cell>
          <cell r="I255">
            <v>6971385</v>
          </cell>
          <cell r="J255" t="str">
            <v>TS.5.07</v>
          </cell>
        </row>
        <row r="256">
          <cell r="B256" t="str">
            <v>H2-2.2</v>
          </cell>
          <cell r="E256" t="str">
            <v>PC pile for test pile, dia. 400 mm, type B</v>
          </cell>
          <cell r="F256" t="str">
            <v>m</v>
          </cell>
          <cell r="G256">
            <v>16</v>
          </cell>
          <cell r="H256">
            <v>142967</v>
          </cell>
          <cell r="I256">
            <v>2287472</v>
          </cell>
          <cell r="J256" t="str">
            <v>TS.5.07</v>
          </cell>
        </row>
        <row r="257">
          <cell r="B257" t="str">
            <v>H2-2.3</v>
          </cell>
          <cell r="E257" t="str">
            <v>Static load test for SP and PC pile</v>
          </cell>
          <cell r="F257" t="str">
            <v>nos</v>
          </cell>
          <cell r="G257">
            <v>1</v>
          </cell>
          <cell r="H257">
            <v>19983031</v>
          </cell>
          <cell r="I257">
            <v>19983031</v>
          </cell>
          <cell r="J257" t="str">
            <v>TS.5.07</v>
          </cell>
        </row>
        <row r="258">
          <cell r="B258" t="str">
            <v>H2-2.4</v>
          </cell>
          <cell r="E258" t="str">
            <v>Supply and driving of SP piles, dia. 400 mm</v>
          </cell>
          <cell r="F258" t="str">
            <v>m</v>
          </cell>
          <cell r="G258">
            <v>990</v>
          </cell>
          <cell r="H258">
            <v>366915</v>
          </cell>
          <cell r="I258">
            <v>363245850</v>
          </cell>
          <cell r="J258" t="str">
            <v>TS.5.07</v>
          </cell>
        </row>
        <row r="259">
          <cell r="B259" t="str">
            <v>H2-2.5</v>
          </cell>
          <cell r="E259" t="str">
            <v>Supply and driving of PC piles, dia. 400 mm, type B</v>
          </cell>
          <cell r="F259" t="str">
            <v>m</v>
          </cell>
          <cell r="G259">
            <v>900</v>
          </cell>
          <cell r="H259">
            <v>142967</v>
          </cell>
          <cell r="I259">
            <v>128670300</v>
          </cell>
          <cell r="J259" t="str">
            <v>TS.5.07</v>
          </cell>
        </row>
        <row r="260">
          <cell r="B260" t="str">
            <v>H2-2.6</v>
          </cell>
          <cell r="E260" t="str">
            <v>Reinforcing steel bar</v>
          </cell>
          <cell r="F260" t="str">
            <v>kg</v>
          </cell>
          <cell r="G260">
            <v>14500</v>
          </cell>
          <cell r="H260">
            <v>3554</v>
          </cell>
          <cell r="I260">
            <v>51533000</v>
          </cell>
          <cell r="J260" t="str">
            <v>TS.3.24</v>
          </cell>
        </row>
        <row r="261">
          <cell r="B261" t="str">
            <v>H2-2.7</v>
          </cell>
          <cell r="E261" t="str">
            <v>Concrete, type C1</v>
          </cell>
          <cell r="F261" t="str">
            <v>m³</v>
          </cell>
          <cell r="G261">
            <v>51</v>
          </cell>
          <cell r="H261">
            <v>316982</v>
          </cell>
          <cell r="I261">
            <v>16166082</v>
          </cell>
          <cell r="J261" t="str">
            <v>TS.3.24</v>
          </cell>
        </row>
        <row r="262">
          <cell r="B262" t="str">
            <v>H2.3</v>
          </cell>
          <cell r="E262" t="str">
            <v>CONCRETE WORKS  for PIER, ABUTMENT and APPROACH SLAB</v>
          </cell>
        </row>
        <row r="263">
          <cell r="B263" t="str">
            <v>H2-3.1</v>
          </cell>
          <cell r="E263" t="str">
            <v>Concrete, type C1</v>
          </cell>
          <cell r="F263" t="str">
            <v>m³</v>
          </cell>
          <cell r="G263">
            <v>500</v>
          </cell>
          <cell r="H263">
            <v>314524</v>
          </cell>
          <cell r="I263">
            <v>157262000</v>
          </cell>
          <cell r="J263" t="str">
            <v>TS.3.24</v>
          </cell>
        </row>
        <row r="264">
          <cell r="B264" t="str">
            <v>H2-3.2</v>
          </cell>
          <cell r="E264" t="str">
            <v>Concrete, type E</v>
          </cell>
          <cell r="F264" t="str">
            <v>m³</v>
          </cell>
          <cell r="G264">
            <v>22</v>
          </cell>
          <cell r="H264">
            <v>289443</v>
          </cell>
          <cell r="I264">
            <v>6367746</v>
          </cell>
          <cell r="J264" t="str">
            <v>TS.3.24</v>
          </cell>
        </row>
        <row r="265">
          <cell r="B265" t="str">
            <v>H2-3.3</v>
          </cell>
          <cell r="E265" t="str">
            <v>Reinforcing steel bar</v>
          </cell>
          <cell r="F265" t="str">
            <v>kg</v>
          </cell>
          <cell r="G265">
            <v>74900</v>
          </cell>
          <cell r="H265">
            <v>3554</v>
          </cell>
          <cell r="I265">
            <v>266194600</v>
          </cell>
          <cell r="J265" t="str">
            <v>TS.3.24</v>
          </cell>
        </row>
        <row r="266">
          <cell r="B266" t="str">
            <v>H2-3.4</v>
          </cell>
          <cell r="E266" t="str">
            <v>Formwork FW1</v>
          </cell>
          <cell r="F266" t="str">
            <v>m²</v>
          </cell>
          <cell r="G266">
            <v>340</v>
          </cell>
          <cell r="H266">
            <v>70833</v>
          </cell>
          <cell r="I266">
            <v>24083220</v>
          </cell>
          <cell r="J266" t="str">
            <v>TS.3.24</v>
          </cell>
        </row>
        <row r="267">
          <cell r="B267" t="str">
            <v>H2-3.5</v>
          </cell>
          <cell r="E267" t="str">
            <v>Formwork FW2</v>
          </cell>
          <cell r="F267" t="str">
            <v>m²</v>
          </cell>
          <cell r="G267">
            <v>460</v>
          </cell>
          <cell r="H267">
            <v>84938</v>
          </cell>
          <cell r="I267">
            <v>39071480</v>
          </cell>
          <cell r="J267" t="str">
            <v>TS.3.24</v>
          </cell>
        </row>
        <row r="268">
          <cell r="B268" t="str">
            <v>H2-3.6</v>
          </cell>
          <cell r="E268" t="str">
            <v>Rubble stone bedding</v>
          </cell>
          <cell r="F268" t="str">
            <v>m³</v>
          </cell>
          <cell r="G268">
            <v>46</v>
          </cell>
          <cell r="H268">
            <v>75157</v>
          </cell>
          <cell r="I268">
            <v>3457222</v>
          </cell>
          <cell r="J268" t="str">
            <v>TS.4.14</v>
          </cell>
        </row>
        <row r="269">
          <cell r="B269" t="str">
            <v>H2.4</v>
          </cell>
          <cell r="E269" t="str">
            <v>CONCRETE WORKS for SUPER STRUCTURE</v>
          </cell>
        </row>
        <row r="270">
          <cell r="B270" t="str">
            <v>H2-4.1</v>
          </cell>
          <cell r="E270" t="str">
            <v>Precast prestressed concrete beam including tensioning and erection</v>
          </cell>
          <cell r="F270" t="str">
            <v>ls</v>
          </cell>
          <cell r="G270">
            <v>1</v>
          </cell>
          <cell r="H270">
            <v>678092960</v>
          </cell>
          <cell r="I270">
            <v>678092960</v>
          </cell>
          <cell r="J270" t="str">
            <v>TS.8.07</v>
          </cell>
        </row>
        <row r="271">
          <cell r="B271" t="str">
            <v>H2-4.2</v>
          </cell>
          <cell r="E271" t="str">
            <v>Precast prestressed concrete diaphragm</v>
          </cell>
          <cell r="F271" t="str">
            <v>ls</v>
          </cell>
          <cell r="G271">
            <v>1</v>
          </cell>
          <cell r="H271">
            <v>20168232</v>
          </cell>
          <cell r="I271">
            <v>20168232</v>
          </cell>
          <cell r="J271" t="str">
            <v>TS.8.07</v>
          </cell>
        </row>
        <row r="272">
          <cell r="B272" t="str">
            <v>H2-4.3</v>
          </cell>
          <cell r="E272" t="str">
            <v>Prestressed concrete panel for slab</v>
          </cell>
          <cell r="F272" t="str">
            <v>ls</v>
          </cell>
          <cell r="G272">
            <v>1</v>
          </cell>
          <cell r="H272">
            <v>109406928</v>
          </cell>
          <cell r="I272">
            <v>109406928</v>
          </cell>
          <cell r="J272" t="str">
            <v>TS.8.07</v>
          </cell>
        </row>
        <row r="273">
          <cell r="B273" t="str">
            <v>H2-4.4</v>
          </cell>
          <cell r="E273" t="str">
            <v>Concrete, type B for slab</v>
          </cell>
          <cell r="F273" t="str">
            <v>m³</v>
          </cell>
          <cell r="G273">
            <v>190</v>
          </cell>
          <cell r="H273">
            <v>412435</v>
          </cell>
          <cell r="I273">
            <v>78362650</v>
          </cell>
          <cell r="J273" t="str">
            <v>TS.3.24</v>
          </cell>
        </row>
        <row r="274">
          <cell r="B274" t="str">
            <v>H2-4.5</v>
          </cell>
          <cell r="E274" t="str">
            <v>Reinforcing steel bar</v>
          </cell>
          <cell r="F274" t="str">
            <v>kg</v>
          </cell>
          <cell r="G274">
            <v>36500</v>
          </cell>
          <cell r="H274">
            <v>3554</v>
          </cell>
          <cell r="I274">
            <v>129721000</v>
          </cell>
          <cell r="J274" t="str">
            <v>TS.3.24</v>
          </cell>
        </row>
        <row r="275">
          <cell r="B275" t="str">
            <v>H2-4.6</v>
          </cell>
          <cell r="E275" t="str">
            <v>Formwork FW2</v>
          </cell>
          <cell r="F275" t="str">
            <v>m²</v>
          </cell>
          <cell r="G275">
            <v>360</v>
          </cell>
          <cell r="H275">
            <v>84938</v>
          </cell>
          <cell r="I275">
            <v>30577680</v>
          </cell>
          <cell r="J275" t="str">
            <v>TS.3.24</v>
          </cell>
        </row>
        <row r="276">
          <cell r="B276" t="str">
            <v>H2.5</v>
          </cell>
          <cell r="E276" t="str">
            <v>MISCELLANEOUS WORKS</v>
          </cell>
        </row>
        <row r="277">
          <cell r="B277" t="str">
            <v>H2-5.1</v>
          </cell>
          <cell r="E277" t="str">
            <v>Expansion joint steel profile (75 mm x 75 mm x 6 mm)</v>
          </cell>
          <cell r="F277" t="str">
            <v>m</v>
          </cell>
          <cell r="G277">
            <v>32</v>
          </cell>
          <cell r="H277">
            <v>79130</v>
          </cell>
          <cell r="I277">
            <v>2532160</v>
          </cell>
          <cell r="J277" t="str">
            <v>TS.6.09</v>
          </cell>
        </row>
        <row r="278">
          <cell r="B278" t="str">
            <v>H2-5.2</v>
          </cell>
          <cell r="E278" t="str">
            <v>Elastomeric bearing pad for abutment 406 mm x 280 mm x 67 mm</v>
          </cell>
          <cell r="F278" t="str">
            <v>nos</v>
          </cell>
          <cell r="G278">
            <v>11</v>
          </cell>
          <cell r="H278">
            <v>739517</v>
          </cell>
          <cell r="I278">
            <v>8134687</v>
          </cell>
          <cell r="J278" t="str">
            <v>TS.8.07</v>
          </cell>
        </row>
        <row r="279">
          <cell r="B279" t="str">
            <v>H2-5.3</v>
          </cell>
          <cell r="E279" t="str">
            <v>Elastomeric bearing pad for pier 406 mm x 280 mm x 67 mm</v>
          </cell>
          <cell r="F279" t="str">
            <v>nos</v>
          </cell>
          <cell r="G279">
            <v>22</v>
          </cell>
          <cell r="H279">
            <v>739517</v>
          </cell>
          <cell r="I279">
            <v>16269374</v>
          </cell>
          <cell r="J279" t="str">
            <v>TS.8.07</v>
          </cell>
        </row>
        <row r="280">
          <cell r="B280" t="str">
            <v>H2-5.4</v>
          </cell>
          <cell r="E280" t="str">
            <v>Galvanized pipe drain dia. 100 mm</v>
          </cell>
          <cell r="F280" t="str">
            <v>m</v>
          </cell>
          <cell r="G280">
            <v>66</v>
          </cell>
          <cell r="H280">
            <v>83894</v>
          </cell>
          <cell r="I280">
            <v>5537004</v>
          </cell>
          <cell r="J280" t="str">
            <v>TS.8.07</v>
          </cell>
        </row>
        <row r="281">
          <cell r="B281" t="str">
            <v>H2-5.5</v>
          </cell>
          <cell r="E281" t="str">
            <v>Handrail, galvanized steel pipe</v>
          </cell>
          <cell r="F281" t="str">
            <v>kg</v>
          </cell>
          <cell r="G281">
            <v>4170</v>
          </cell>
          <cell r="H281">
            <v>6963</v>
          </cell>
          <cell r="I281">
            <v>29035710</v>
          </cell>
          <cell r="J281" t="str">
            <v>TS.6.09</v>
          </cell>
        </row>
        <row r="282">
          <cell r="B282" t="str">
            <v>H2-5.6</v>
          </cell>
          <cell r="E282" t="str">
            <v>Concrete, type C1 for handrail post, curb and footpass</v>
          </cell>
          <cell r="F282" t="str">
            <v>m³</v>
          </cell>
          <cell r="G282">
            <v>66</v>
          </cell>
          <cell r="H282">
            <v>315498</v>
          </cell>
          <cell r="I282">
            <v>20822868</v>
          </cell>
          <cell r="J282" t="str">
            <v>TS.3.24</v>
          </cell>
        </row>
        <row r="283">
          <cell r="B283" t="str">
            <v>H2-5.7</v>
          </cell>
          <cell r="E283" t="str">
            <v>Formwork FW1</v>
          </cell>
          <cell r="F283" t="str">
            <v>m²</v>
          </cell>
          <cell r="G283">
            <v>295</v>
          </cell>
          <cell r="H283">
            <v>70833</v>
          </cell>
          <cell r="I283">
            <v>20895735</v>
          </cell>
          <cell r="J283" t="str">
            <v>TS.3.24</v>
          </cell>
        </row>
        <row r="284">
          <cell r="B284" t="str">
            <v>H2-5.8</v>
          </cell>
          <cell r="E284" t="str">
            <v>Name plate</v>
          </cell>
          <cell r="F284" t="str">
            <v>nos</v>
          </cell>
          <cell r="G284">
            <v>2</v>
          </cell>
          <cell r="H284">
            <v>999152</v>
          </cell>
          <cell r="I284">
            <v>1998304</v>
          </cell>
          <cell r="J284" t="str">
            <v>TS.8.07</v>
          </cell>
        </row>
        <row r="285">
          <cell r="B285" t="str">
            <v>H2.6</v>
          </cell>
          <cell r="E285" t="str">
            <v>DRAINAGE DITCH and RETAINING WALL for APPROACH ROAD</v>
          </cell>
        </row>
        <row r="286">
          <cell r="B286" t="str">
            <v>H2-6.1</v>
          </cell>
          <cell r="E286" t="str">
            <v>Backfill with gravel</v>
          </cell>
          <cell r="F286" t="str">
            <v>m³</v>
          </cell>
          <cell r="G286">
            <v>110</v>
          </cell>
          <cell r="H286">
            <v>77757</v>
          </cell>
          <cell r="I286">
            <v>8553270</v>
          </cell>
          <cell r="J286" t="str">
            <v>TS.4.14</v>
          </cell>
        </row>
        <row r="287">
          <cell r="B287" t="str">
            <v>H2-6.2</v>
          </cell>
          <cell r="E287" t="str">
            <v>Wet stone masonry (1:4) for drainage ditch</v>
          </cell>
          <cell r="F287" t="str">
            <v>m³</v>
          </cell>
          <cell r="G287">
            <v>1190</v>
          </cell>
          <cell r="H287">
            <v>163909</v>
          </cell>
          <cell r="I287">
            <v>195051710</v>
          </cell>
          <cell r="J287" t="str">
            <v>TS.4.14</v>
          </cell>
        </row>
        <row r="288">
          <cell r="B288" t="str">
            <v>H2-6.3</v>
          </cell>
          <cell r="E288" t="str">
            <v>Cement mortar plastering</v>
          </cell>
          <cell r="F288" t="str">
            <v>m²</v>
          </cell>
          <cell r="G288">
            <v>990</v>
          </cell>
          <cell r="H288">
            <v>12274</v>
          </cell>
          <cell r="I288">
            <v>12151260</v>
          </cell>
          <cell r="J288" t="str">
            <v>TS.4.14</v>
          </cell>
        </row>
        <row r="289">
          <cell r="B289" t="str">
            <v>H2-6.4</v>
          </cell>
          <cell r="E289" t="str">
            <v>Concrete, type C1</v>
          </cell>
          <cell r="F289" t="str">
            <v>m³</v>
          </cell>
          <cell r="G289">
            <v>9</v>
          </cell>
          <cell r="H289">
            <v>347458</v>
          </cell>
          <cell r="I289">
            <v>3127122</v>
          </cell>
          <cell r="J289" t="str">
            <v>TS.3.24</v>
          </cell>
        </row>
        <row r="290">
          <cell r="B290" t="str">
            <v>H2-6.5</v>
          </cell>
          <cell r="E290" t="str">
            <v>Concrete, type E</v>
          </cell>
          <cell r="F290" t="str">
            <v>m³</v>
          </cell>
          <cell r="G290">
            <v>4</v>
          </cell>
          <cell r="H290">
            <v>323505</v>
          </cell>
          <cell r="I290">
            <v>1294020</v>
          </cell>
          <cell r="J290" t="str">
            <v>TS.3.24</v>
          </cell>
        </row>
        <row r="291">
          <cell r="B291" t="str">
            <v>H2-6.6</v>
          </cell>
          <cell r="E291" t="str">
            <v>Reinforcing steel bar</v>
          </cell>
          <cell r="F291" t="str">
            <v>kg</v>
          </cell>
          <cell r="G291">
            <v>1160</v>
          </cell>
          <cell r="H291">
            <v>3554</v>
          </cell>
          <cell r="I291">
            <v>4122640</v>
          </cell>
          <cell r="J291" t="str">
            <v>TS.3.24</v>
          </cell>
        </row>
        <row r="292">
          <cell r="B292" t="str">
            <v>H2-6.7</v>
          </cell>
          <cell r="E292" t="str">
            <v>Formwork FW1</v>
          </cell>
          <cell r="F292" t="str">
            <v>m²</v>
          </cell>
          <cell r="G292">
            <v>470</v>
          </cell>
          <cell r="H292">
            <v>70833</v>
          </cell>
          <cell r="I292">
            <v>33291510</v>
          </cell>
          <cell r="J292" t="str">
            <v>TS.3.24</v>
          </cell>
        </row>
        <row r="293">
          <cell r="B293" t="str">
            <v>H2-6.8</v>
          </cell>
          <cell r="E293" t="str">
            <v>Weep hole, dia. 50 mm, including filter clotch L = 1.5 m</v>
          </cell>
          <cell r="F293" t="str">
            <v>nos</v>
          </cell>
          <cell r="G293">
            <v>240</v>
          </cell>
          <cell r="H293">
            <v>72163</v>
          </cell>
          <cell r="I293">
            <v>17319120</v>
          </cell>
          <cell r="J293" t="str">
            <v>TS.4.14</v>
          </cell>
        </row>
        <row r="294">
          <cell r="B294" t="str">
            <v>H2.7</v>
          </cell>
          <cell r="E294" t="str">
            <v>PAVEMENT (SUPERSTRUCTURE and APPROACH ROAD : CLASS II)</v>
          </cell>
        </row>
        <row r="295">
          <cell r="B295" t="str">
            <v>H2-7.1</v>
          </cell>
          <cell r="E295" t="str">
            <v>Sub-base course (class B)</v>
          </cell>
          <cell r="F295" t="str">
            <v>m³</v>
          </cell>
          <cell r="G295">
            <v>220</v>
          </cell>
          <cell r="H295">
            <v>108708</v>
          </cell>
          <cell r="I295">
            <v>23915760</v>
          </cell>
          <cell r="J295" t="str">
            <v>TS.7.09</v>
          </cell>
        </row>
        <row r="296">
          <cell r="B296" t="str">
            <v>H2-7.2</v>
          </cell>
          <cell r="E296" t="str">
            <v>Base course (class A)</v>
          </cell>
          <cell r="F296" t="str">
            <v>m³</v>
          </cell>
          <cell r="G296">
            <v>100</v>
          </cell>
          <cell r="H296">
            <v>115502</v>
          </cell>
          <cell r="I296">
            <v>11550200</v>
          </cell>
          <cell r="J296" t="str">
            <v>TS.7.09</v>
          </cell>
        </row>
        <row r="297">
          <cell r="B297" t="str">
            <v>H2-7.3</v>
          </cell>
          <cell r="E297" t="str">
            <v>Asphalt treatment base (A.T.B)</v>
          </cell>
          <cell r="F297" t="str">
            <v>ton</v>
          </cell>
          <cell r="G297">
            <v>150</v>
          </cell>
          <cell r="H297">
            <v>319328</v>
          </cell>
          <cell r="I297">
            <v>47899200</v>
          </cell>
          <cell r="J297" t="str">
            <v>TS.7.09</v>
          </cell>
        </row>
        <row r="298">
          <cell r="B298" t="str">
            <v>H2-7.4</v>
          </cell>
          <cell r="E298" t="str">
            <v>Bituminous prime coat</v>
          </cell>
          <cell r="F298" t="str">
            <v>liter</v>
          </cell>
          <cell r="G298">
            <v>1550</v>
          </cell>
          <cell r="H298">
            <v>3737</v>
          </cell>
          <cell r="I298">
            <v>5792350</v>
          </cell>
          <cell r="J298" t="str">
            <v>TS.7.09</v>
          </cell>
        </row>
        <row r="299">
          <cell r="B299" t="str">
            <v>H2-7.5</v>
          </cell>
          <cell r="E299" t="str">
            <v>Bituminous surface course 50 mm thick</v>
          </cell>
          <cell r="F299" t="str">
            <v>ton</v>
          </cell>
          <cell r="G299">
            <v>150</v>
          </cell>
          <cell r="H299">
            <v>322726</v>
          </cell>
          <cell r="I299">
            <v>48408900</v>
          </cell>
          <cell r="J299" t="str">
            <v>TS.7.09</v>
          </cell>
        </row>
        <row r="300">
          <cell r="B300" t="str">
            <v>H3</v>
          </cell>
          <cell r="E300" t="str">
            <v>PERKUBUNAN BRIDGE (P2)</v>
          </cell>
        </row>
        <row r="301">
          <cell r="B301" t="str">
            <v>H3.1</v>
          </cell>
          <cell r="E301" t="str">
            <v>EARTH WORK</v>
          </cell>
        </row>
        <row r="302">
          <cell r="B302" t="str">
            <v>H3-1.1</v>
          </cell>
          <cell r="E302" t="str">
            <v>Excavation (common)</v>
          </cell>
          <cell r="F302" t="str">
            <v>m³</v>
          </cell>
          <cell r="G302">
            <v>2990</v>
          </cell>
          <cell r="H302">
            <v>6921</v>
          </cell>
          <cell r="I302">
            <v>20693790</v>
          </cell>
          <cell r="J302" t="str">
            <v>TS.2.10</v>
          </cell>
        </row>
        <row r="303">
          <cell r="B303" t="str">
            <v>H3-1.2</v>
          </cell>
          <cell r="E303" t="str">
            <v>Embankment</v>
          </cell>
          <cell r="F303" t="str">
            <v>m³</v>
          </cell>
          <cell r="G303">
            <v>4720</v>
          </cell>
          <cell r="H303">
            <v>5574</v>
          </cell>
          <cell r="I303">
            <v>26309280</v>
          </cell>
          <cell r="J303" t="str">
            <v>TS.2.10</v>
          </cell>
        </row>
        <row r="304">
          <cell r="B304" t="str">
            <v>H3-1.3</v>
          </cell>
          <cell r="E304" t="str">
            <v>Backfill with selected soil</v>
          </cell>
          <cell r="F304" t="str">
            <v>m³</v>
          </cell>
          <cell r="G304">
            <v>830</v>
          </cell>
          <cell r="H304">
            <v>5530</v>
          </cell>
          <cell r="I304">
            <v>4589900</v>
          </cell>
          <cell r="J304" t="str">
            <v>TS.2.10</v>
          </cell>
        </row>
        <row r="305">
          <cell r="B305" t="str">
            <v>H3-1.4</v>
          </cell>
          <cell r="E305" t="str">
            <v>Solid sodding</v>
          </cell>
          <cell r="F305" t="str">
            <v>m²</v>
          </cell>
          <cell r="G305">
            <v>640</v>
          </cell>
          <cell r="H305">
            <v>6139</v>
          </cell>
          <cell r="I305">
            <v>3928960</v>
          </cell>
          <cell r="J305" t="str">
            <v>TS.4.14</v>
          </cell>
        </row>
        <row r="306">
          <cell r="B306" t="str">
            <v>H3-1.5</v>
          </cell>
          <cell r="E306" t="str">
            <v>Demolition and removal of existing structure</v>
          </cell>
          <cell r="F306" t="str">
            <v>ls</v>
          </cell>
          <cell r="G306">
            <v>1</v>
          </cell>
          <cell r="H306">
            <v>20156373</v>
          </cell>
          <cell r="I306">
            <v>20156373</v>
          </cell>
          <cell r="J306" t="str">
            <v>TS.2.10</v>
          </cell>
        </row>
        <row r="307">
          <cell r="B307" t="str">
            <v>H3.2</v>
          </cell>
          <cell r="E307" t="str">
            <v>PILE FOUNDATION WORKS for PIER and ABUTMENT</v>
          </cell>
        </row>
        <row r="308">
          <cell r="B308" t="str">
            <v>H3-2.1</v>
          </cell>
          <cell r="E308" t="str">
            <v>SP pile for test pile, dia. 400 mm</v>
          </cell>
          <cell r="F308" t="str">
            <v>m</v>
          </cell>
          <cell r="G308">
            <v>20</v>
          </cell>
          <cell r="H308">
            <v>366915</v>
          </cell>
          <cell r="I308">
            <v>7338300</v>
          </cell>
          <cell r="J308" t="str">
            <v>TS.5.07</v>
          </cell>
        </row>
        <row r="309">
          <cell r="B309" t="str">
            <v>H3-2.2</v>
          </cell>
          <cell r="E309" t="str">
            <v>PC pile for test pile, dia. 400 mm, type B</v>
          </cell>
          <cell r="F309" t="str">
            <v>m</v>
          </cell>
          <cell r="G309">
            <v>20</v>
          </cell>
          <cell r="H309">
            <v>142967</v>
          </cell>
          <cell r="I309">
            <v>2859340</v>
          </cell>
          <cell r="J309" t="str">
            <v>TS.5.07</v>
          </cell>
        </row>
        <row r="310">
          <cell r="B310" t="str">
            <v>H3-2.3</v>
          </cell>
          <cell r="E310" t="str">
            <v>Static load test for SP and PC pile</v>
          </cell>
          <cell r="F310" t="str">
            <v>nos</v>
          </cell>
          <cell r="G310">
            <v>1</v>
          </cell>
          <cell r="H310">
            <v>19983031</v>
          </cell>
          <cell r="I310">
            <v>19983031</v>
          </cell>
          <cell r="J310" t="str">
            <v>TS.5.07</v>
          </cell>
        </row>
        <row r="311">
          <cell r="B311" t="str">
            <v>H3-2.4</v>
          </cell>
          <cell r="E311" t="str">
            <v>Supply and driving of SP piles, dia. 400 mm</v>
          </cell>
          <cell r="F311" t="str">
            <v>m</v>
          </cell>
          <cell r="G311">
            <v>480</v>
          </cell>
          <cell r="H311">
            <v>366915</v>
          </cell>
          <cell r="I311">
            <v>176119200</v>
          </cell>
          <cell r="J311" t="str">
            <v>TS.5.07</v>
          </cell>
        </row>
        <row r="312">
          <cell r="B312" t="str">
            <v>H3-2.5</v>
          </cell>
          <cell r="E312" t="str">
            <v>Supply and driving of PC piles, dia. 400 mm, type B</v>
          </cell>
          <cell r="F312" t="str">
            <v>m</v>
          </cell>
          <cell r="G312">
            <v>1150</v>
          </cell>
          <cell r="H312">
            <v>142967</v>
          </cell>
          <cell r="I312">
            <v>164412050</v>
          </cell>
          <cell r="J312" t="str">
            <v>TS.5.07</v>
          </cell>
        </row>
        <row r="313">
          <cell r="B313" t="str">
            <v>H3-2.6</v>
          </cell>
          <cell r="E313" t="str">
            <v>Reinforcing steel bar</v>
          </cell>
          <cell r="F313" t="str">
            <v>kg</v>
          </cell>
          <cell r="G313">
            <v>9820</v>
          </cell>
          <cell r="H313">
            <v>3554</v>
          </cell>
          <cell r="I313">
            <v>34900280</v>
          </cell>
          <cell r="J313" t="str">
            <v>TS.3.24</v>
          </cell>
        </row>
        <row r="314">
          <cell r="B314" t="str">
            <v>H3-2.7</v>
          </cell>
          <cell r="E314" t="str">
            <v>Concrete, type C1</v>
          </cell>
          <cell r="F314" t="str">
            <v>m³</v>
          </cell>
          <cell r="G314">
            <v>30</v>
          </cell>
          <cell r="H314">
            <v>321554</v>
          </cell>
          <cell r="I314">
            <v>9646620</v>
          </cell>
          <cell r="J314" t="str">
            <v>TS.3.24</v>
          </cell>
        </row>
        <row r="315">
          <cell r="B315" t="str">
            <v>H3.3</v>
          </cell>
          <cell r="E315" t="str">
            <v>CONCRETE WORKS for PIER, ABUTMENT and APPROACH SLAB</v>
          </cell>
        </row>
        <row r="316">
          <cell r="B316" t="str">
            <v>H3-3.1</v>
          </cell>
          <cell r="E316" t="str">
            <v>Concrete, type C1</v>
          </cell>
          <cell r="F316" t="str">
            <v>m³</v>
          </cell>
          <cell r="G316">
            <v>480</v>
          </cell>
          <cell r="H316">
            <v>314524</v>
          </cell>
          <cell r="I316">
            <v>150971520</v>
          </cell>
          <cell r="J316" t="str">
            <v>TS.3.24</v>
          </cell>
        </row>
        <row r="317">
          <cell r="B317" t="str">
            <v>H3-3.2</v>
          </cell>
          <cell r="E317" t="str">
            <v>Concrete, type E</v>
          </cell>
          <cell r="F317" t="str">
            <v>m³</v>
          </cell>
          <cell r="G317">
            <v>22</v>
          </cell>
          <cell r="H317">
            <v>289443</v>
          </cell>
          <cell r="I317">
            <v>6367746</v>
          </cell>
          <cell r="J317" t="str">
            <v>TS.3.24</v>
          </cell>
        </row>
        <row r="318">
          <cell r="B318" t="str">
            <v>H3-3.3</v>
          </cell>
          <cell r="E318" t="str">
            <v>Reinforcing steel bar</v>
          </cell>
          <cell r="F318" t="str">
            <v>kg</v>
          </cell>
          <cell r="G318">
            <v>71600</v>
          </cell>
          <cell r="H318">
            <v>3554</v>
          </cell>
          <cell r="I318">
            <v>254466400</v>
          </cell>
          <cell r="J318" t="str">
            <v>TS.3.24</v>
          </cell>
        </row>
        <row r="319">
          <cell r="B319" t="str">
            <v>H3-3.4</v>
          </cell>
          <cell r="E319" t="str">
            <v>Formwork FW1</v>
          </cell>
          <cell r="F319" t="str">
            <v>m²</v>
          </cell>
          <cell r="G319">
            <v>350</v>
          </cell>
          <cell r="H319">
            <v>70833</v>
          </cell>
          <cell r="I319">
            <v>24791550</v>
          </cell>
          <cell r="J319" t="str">
            <v>TS.3.24</v>
          </cell>
        </row>
        <row r="320">
          <cell r="B320" t="str">
            <v>H3-3.5</v>
          </cell>
          <cell r="E320" t="str">
            <v>Formwork FW2</v>
          </cell>
          <cell r="F320" t="str">
            <v>m²</v>
          </cell>
          <cell r="G320">
            <v>410</v>
          </cell>
          <cell r="H320">
            <v>84938</v>
          </cell>
          <cell r="I320">
            <v>34824580</v>
          </cell>
          <cell r="J320" t="str">
            <v>TS.3.24</v>
          </cell>
        </row>
        <row r="321">
          <cell r="B321" t="str">
            <v>H3-3.6</v>
          </cell>
          <cell r="E321" t="str">
            <v>Rubble stone bedding</v>
          </cell>
          <cell r="F321" t="str">
            <v>m³</v>
          </cell>
          <cell r="G321">
            <v>46</v>
          </cell>
          <cell r="H321">
            <v>75157</v>
          </cell>
          <cell r="I321">
            <v>3457222</v>
          </cell>
          <cell r="J321" t="str">
            <v>TS.4.14</v>
          </cell>
        </row>
        <row r="322">
          <cell r="B322" t="str">
            <v>H3.4</v>
          </cell>
          <cell r="E322" t="str">
            <v>CONCRETE WORKS for SUPER STRUCTURE</v>
          </cell>
        </row>
        <row r="323">
          <cell r="B323" t="str">
            <v>H3-4.1</v>
          </cell>
          <cell r="E323" t="str">
            <v>Precast prestressed concrete beam including tensioning and erection</v>
          </cell>
          <cell r="F323" t="str">
            <v>ls</v>
          </cell>
          <cell r="G323">
            <v>1</v>
          </cell>
          <cell r="H323">
            <v>1208990874</v>
          </cell>
          <cell r="I323">
            <v>1208990874</v>
          </cell>
          <cell r="J323" t="str">
            <v>TS.8.07</v>
          </cell>
        </row>
        <row r="324">
          <cell r="B324" t="str">
            <v>H3-4.2</v>
          </cell>
          <cell r="E324" t="str">
            <v>Precats prestressed concrete diaphragm</v>
          </cell>
          <cell r="F324" t="str">
            <v>ls</v>
          </cell>
          <cell r="G324">
            <v>1</v>
          </cell>
          <cell r="H324">
            <v>32324938</v>
          </cell>
          <cell r="I324">
            <v>32324938</v>
          </cell>
          <cell r="J324" t="str">
            <v>TS.8.07</v>
          </cell>
        </row>
        <row r="325">
          <cell r="B325" t="str">
            <v>H3-4.3</v>
          </cell>
          <cell r="E325" t="str">
            <v>Prestreed concrete panal for slab</v>
          </cell>
          <cell r="F325" t="str">
            <v>ls</v>
          </cell>
          <cell r="G325">
            <v>1</v>
          </cell>
          <cell r="H325">
            <v>149788277</v>
          </cell>
          <cell r="I325">
            <v>149788277</v>
          </cell>
          <cell r="J325" t="str">
            <v>TS.8.07</v>
          </cell>
        </row>
        <row r="326">
          <cell r="B326" t="str">
            <v>H3-4.4</v>
          </cell>
          <cell r="E326" t="str">
            <v>Concrete, type B for slab</v>
          </cell>
          <cell r="F326" t="str">
            <v>m³</v>
          </cell>
          <cell r="G326">
            <v>220</v>
          </cell>
          <cell r="H326">
            <v>412196</v>
          </cell>
          <cell r="I326">
            <v>90683120</v>
          </cell>
          <cell r="J326" t="str">
            <v>TS.3.24</v>
          </cell>
        </row>
        <row r="327">
          <cell r="B327" t="str">
            <v>H3-4.5</v>
          </cell>
          <cell r="E327" t="str">
            <v>Reinforcing steel bar</v>
          </cell>
          <cell r="F327" t="str">
            <v>kg</v>
          </cell>
          <cell r="G327">
            <v>45500</v>
          </cell>
          <cell r="H327">
            <v>3554</v>
          </cell>
          <cell r="I327">
            <v>161707000</v>
          </cell>
          <cell r="J327" t="str">
            <v>TS.3.24</v>
          </cell>
        </row>
        <row r="328">
          <cell r="B328" t="str">
            <v>H3-4.6</v>
          </cell>
          <cell r="E328" t="str">
            <v>Formwork FW2</v>
          </cell>
          <cell r="F328" t="str">
            <v>m²</v>
          </cell>
          <cell r="G328">
            <v>450</v>
          </cell>
          <cell r="H328">
            <v>84938</v>
          </cell>
          <cell r="I328">
            <v>38222100</v>
          </cell>
          <cell r="J328" t="str">
            <v>TS.3.24</v>
          </cell>
        </row>
        <row r="329">
          <cell r="B329" t="str">
            <v>H3.5</v>
          </cell>
          <cell r="E329" t="str">
            <v>MISCELLANEOUS WORKS</v>
          </cell>
        </row>
        <row r="330">
          <cell r="B330" t="str">
            <v>H3-5.1</v>
          </cell>
          <cell r="E330" t="str">
            <v>Expansion joint steel profile (75 mm x 75 mm x 6 mm)</v>
          </cell>
          <cell r="F330" t="str">
            <v>m</v>
          </cell>
          <cell r="G330">
            <v>32</v>
          </cell>
          <cell r="H330">
            <v>79130</v>
          </cell>
          <cell r="I330">
            <v>2532160</v>
          </cell>
          <cell r="J330" t="str">
            <v>TS.6.09</v>
          </cell>
        </row>
        <row r="331">
          <cell r="B331" t="str">
            <v>H3-5.2</v>
          </cell>
          <cell r="E331" t="str">
            <v>Elastomeric bearing pad for abutment 406 mm x 280 mm x 67 mm</v>
          </cell>
          <cell r="F331" t="str">
            <v>nos</v>
          </cell>
          <cell r="G331">
            <v>11</v>
          </cell>
          <cell r="H331">
            <v>739517</v>
          </cell>
          <cell r="I331">
            <v>8134687</v>
          </cell>
          <cell r="J331" t="str">
            <v>TS.8.07</v>
          </cell>
        </row>
        <row r="332">
          <cell r="B332" t="str">
            <v>H3-5.3</v>
          </cell>
          <cell r="E332" t="str">
            <v>Elastomeric bearing pad for pier 480 mm x 300 mm x 67 mm</v>
          </cell>
          <cell r="F332" t="str">
            <v>nos</v>
          </cell>
          <cell r="G332">
            <v>24</v>
          </cell>
          <cell r="H332">
            <v>946965</v>
          </cell>
          <cell r="I332">
            <v>22727160</v>
          </cell>
          <cell r="J332" t="str">
            <v>TS.8.07</v>
          </cell>
        </row>
        <row r="333">
          <cell r="B333" t="str">
            <v>H3-5.4</v>
          </cell>
          <cell r="E333" t="str">
            <v>Galvanized pipe drain dia. 100 mm</v>
          </cell>
          <cell r="F333" t="str">
            <v>m</v>
          </cell>
          <cell r="G333">
            <v>81</v>
          </cell>
          <cell r="H333">
            <v>83894</v>
          </cell>
          <cell r="I333">
            <v>6795414</v>
          </cell>
          <cell r="J333" t="str">
            <v>TS.8.07</v>
          </cell>
        </row>
        <row r="334">
          <cell r="B334" t="str">
            <v>H3-5.5</v>
          </cell>
          <cell r="E334" t="str">
            <v>Handrail, galvanized steel pipe</v>
          </cell>
          <cell r="F334" t="str">
            <v>kg</v>
          </cell>
          <cell r="G334">
            <v>5220</v>
          </cell>
          <cell r="H334">
            <v>6963</v>
          </cell>
          <cell r="I334">
            <v>36346860</v>
          </cell>
          <cell r="J334" t="str">
            <v>TS.6.09</v>
          </cell>
        </row>
        <row r="335">
          <cell r="B335" t="str">
            <v>H3-5.6</v>
          </cell>
          <cell r="E335" t="str">
            <v>Concrete, type C1 for handrail post, curb and footpass</v>
          </cell>
          <cell r="F335" t="str">
            <v>m³</v>
          </cell>
          <cell r="G335">
            <v>82</v>
          </cell>
          <cell r="H335">
            <v>314514</v>
          </cell>
          <cell r="I335">
            <v>25790148</v>
          </cell>
          <cell r="J335" t="str">
            <v>TS.3.24</v>
          </cell>
        </row>
        <row r="336">
          <cell r="B336" t="str">
            <v>H3-5.7</v>
          </cell>
          <cell r="E336" t="str">
            <v>Formwork FW1</v>
          </cell>
          <cell r="F336" t="str">
            <v>m²</v>
          </cell>
          <cell r="G336">
            <v>355</v>
          </cell>
          <cell r="H336">
            <v>70833</v>
          </cell>
          <cell r="I336">
            <v>25145715</v>
          </cell>
          <cell r="J336" t="str">
            <v>TS.3.24</v>
          </cell>
        </row>
        <row r="337">
          <cell r="B337" t="str">
            <v>H3-5.8</v>
          </cell>
          <cell r="E337" t="str">
            <v>Name plate</v>
          </cell>
          <cell r="F337" t="str">
            <v>nos</v>
          </cell>
          <cell r="G337">
            <v>2</v>
          </cell>
          <cell r="H337">
            <v>999152</v>
          </cell>
          <cell r="I337">
            <v>1998304</v>
          </cell>
          <cell r="J337" t="str">
            <v>TS.8.07</v>
          </cell>
        </row>
        <row r="338">
          <cell r="B338" t="str">
            <v>H3.6</v>
          </cell>
          <cell r="E338" t="str">
            <v>DRAINAGE DITCH and RETAINING WALL for APPROCH ROAD</v>
          </cell>
        </row>
        <row r="339">
          <cell r="B339" t="str">
            <v>H3-6.1</v>
          </cell>
          <cell r="E339" t="str">
            <v>Backfill with gravel</v>
          </cell>
          <cell r="F339" t="str">
            <v>m³</v>
          </cell>
          <cell r="G339">
            <v>240</v>
          </cell>
          <cell r="H339">
            <v>77757</v>
          </cell>
          <cell r="I339">
            <v>18661680</v>
          </cell>
          <cell r="J339" t="str">
            <v>TS.4.14</v>
          </cell>
        </row>
        <row r="340">
          <cell r="B340" t="str">
            <v>H3-6.2</v>
          </cell>
          <cell r="E340" t="str">
            <v>Wet stone masonry (1:4) for drainage ditch</v>
          </cell>
          <cell r="F340" t="str">
            <v>m³</v>
          </cell>
          <cell r="G340">
            <v>500</v>
          </cell>
          <cell r="H340">
            <v>163909</v>
          </cell>
          <cell r="I340">
            <v>81954500</v>
          </cell>
          <cell r="J340" t="str">
            <v>TS.4.14</v>
          </cell>
        </row>
        <row r="341">
          <cell r="B341" t="str">
            <v>H3-6.3</v>
          </cell>
          <cell r="E341" t="str">
            <v>Cement mortar plastering</v>
          </cell>
          <cell r="F341" t="str">
            <v>m²</v>
          </cell>
          <cell r="G341">
            <v>760</v>
          </cell>
          <cell r="H341">
            <v>12274</v>
          </cell>
          <cell r="I341">
            <v>9328240</v>
          </cell>
          <cell r="J341" t="str">
            <v>TS.4.14</v>
          </cell>
        </row>
        <row r="342">
          <cell r="B342" t="str">
            <v>H3-6.4</v>
          </cell>
          <cell r="E342" t="str">
            <v>Concrete, type C1</v>
          </cell>
          <cell r="F342" t="str">
            <v>m³</v>
          </cell>
          <cell r="G342">
            <v>7</v>
          </cell>
          <cell r="H342">
            <v>358031</v>
          </cell>
          <cell r="I342">
            <v>2506217</v>
          </cell>
          <cell r="J342" t="str">
            <v>TS.3.24</v>
          </cell>
        </row>
        <row r="343">
          <cell r="B343" t="str">
            <v>H3-6.5</v>
          </cell>
          <cell r="E343" t="str">
            <v>Concrete, type E</v>
          </cell>
          <cell r="F343" t="str">
            <v>m³</v>
          </cell>
          <cell r="G343">
            <v>5</v>
          </cell>
          <cell r="H343">
            <v>315179</v>
          </cell>
          <cell r="I343">
            <v>1575895</v>
          </cell>
          <cell r="J343" t="str">
            <v>TS.3.24</v>
          </cell>
        </row>
        <row r="344">
          <cell r="B344" t="str">
            <v>H3-6.6</v>
          </cell>
          <cell r="E344" t="str">
            <v>Reinforcing steel bar</v>
          </cell>
          <cell r="F344" t="str">
            <v>kg</v>
          </cell>
          <cell r="G344">
            <v>910</v>
          </cell>
          <cell r="H344">
            <v>3554</v>
          </cell>
          <cell r="I344">
            <v>3234140</v>
          </cell>
          <cell r="J344" t="str">
            <v>TS.3.24</v>
          </cell>
        </row>
        <row r="345">
          <cell r="B345" t="str">
            <v>H3-6.7</v>
          </cell>
          <cell r="E345" t="str">
            <v>Formwork FW1</v>
          </cell>
          <cell r="F345" t="str">
            <v>m²</v>
          </cell>
          <cell r="G345">
            <v>280</v>
          </cell>
          <cell r="H345">
            <v>70833</v>
          </cell>
          <cell r="I345">
            <v>19833240</v>
          </cell>
          <cell r="J345" t="str">
            <v>TS.3.24</v>
          </cell>
        </row>
        <row r="346">
          <cell r="B346" t="str">
            <v>H3-6.8</v>
          </cell>
          <cell r="E346" t="str">
            <v>Weep hole, dia. 50 mm, including filter clotch</v>
          </cell>
          <cell r="F346" t="str">
            <v>nos</v>
          </cell>
          <cell r="G346">
            <v>190</v>
          </cell>
          <cell r="H346">
            <v>72163</v>
          </cell>
          <cell r="I346">
            <v>13710970</v>
          </cell>
          <cell r="J346" t="str">
            <v>TS.4.14</v>
          </cell>
        </row>
        <row r="347">
          <cell r="B347" t="str">
            <v>H3.7</v>
          </cell>
          <cell r="E347" t="str">
            <v>PAVEMENT (SUPER STRUCTURE and APPROACH ROAD : CLASS II)</v>
          </cell>
        </row>
        <row r="348">
          <cell r="B348" t="str">
            <v>H3-7.1</v>
          </cell>
          <cell r="E348" t="str">
            <v>Sub-base course (class B)</v>
          </cell>
          <cell r="F348" t="str">
            <v>m³</v>
          </cell>
          <cell r="G348">
            <v>290</v>
          </cell>
          <cell r="H348">
            <v>108708</v>
          </cell>
          <cell r="I348">
            <v>31525320</v>
          </cell>
          <cell r="J348" t="str">
            <v>TS.7.09</v>
          </cell>
        </row>
        <row r="349">
          <cell r="B349" t="str">
            <v>H3-7.2</v>
          </cell>
          <cell r="E349" t="str">
            <v>Base course (class A)</v>
          </cell>
          <cell r="F349" t="str">
            <v>m³</v>
          </cell>
          <cell r="G349">
            <v>140</v>
          </cell>
          <cell r="H349">
            <v>115502</v>
          </cell>
          <cell r="I349">
            <v>16170280</v>
          </cell>
          <cell r="J349" t="str">
            <v>TS.7.09</v>
          </cell>
        </row>
        <row r="350">
          <cell r="B350" t="str">
            <v>H3-7.3</v>
          </cell>
          <cell r="E350" t="str">
            <v>Asphalt treatment base (A.T.B)</v>
          </cell>
          <cell r="F350" t="str">
            <v>ton</v>
          </cell>
          <cell r="G350">
            <v>190</v>
          </cell>
          <cell r="H350">
            <v>319328</v>
          </cell>
          <cell r="I350">
            <v>60672320</v>
          </cell>
          <cell r="J350" t="str">
            <v>TS.7.09</v>
          </cell>
        </row>
        <row r="351">
          <cell r="B351" t="str">
            <v>H3-7.4</v>
          </cell>
          <cell r="E351" t="str">
            <v>Bituminous prime coat</v>
          </cell>
          <cell r="F351" t="str">
            <v>liter</v>
          </cell>
          <cell r="G351">
            <v>2000</v>
          </cell>
          <cell r="H351">
            <v>3737</v>
          </cell>
          <cell r="I351">
            <v>7474000</v>
          </cell>
          <cell r="J351" t="str">
            <v>TS.7.09</v>
          </cell>
        </row>
        <row r="352">
          <cell r="B352" t="str">
            <v>H3-7.5</v>
          </cell>
          <cell r="E352" t="str">
            <v>Bituminous surface course 50 mm thick</v>
          </cell>
          <cell r="F352" t="str">
            <v>ton</v>
          </cell>
          <cell r="G352">
            <v>190</v>
          </cell>
          <cell r="H352">
            <v>322726</v>
          </cell>
          <cell r="I352">
            <v>61317940</v>
          </cell>
          <cell r="J352" t="str">
            <v>TS.7.09</v>
          </cell>
        </row>
        <row r="353">
          <cell r="B353" t="str">
            <v>H4</v>
          </cell>
          <cell r="E353" t="str">
            <v>TITI GANTUNG BRIDGE (P3)</v>
          </cell>
        </row>
        <row r="354">
          <cell r="B354" t="str">
            <v>H4.1</v>
          </cell>
          <cell r="E354" t="str">
            <v>EARTH WORK</v>
          </cell>
        </row>
        <row r="355">
          <cell r="B355" t="str">
            <v>H4-1.1</v>
          </cell>
          <cell r="E355" t="str">
            <v>Excavation (common)</v>
          </cell>
          <cell r="F355" t="str">
            <v>m³</v>
          </cell>
          <cell r="G355">
            <v>2940</v>
          </cell>
          <cell r="H355">
            <v>6921</v>
          </cell>
          <cell r="I355">
            <v>20347740</v>
          </cell>
          <cell r="J355" t="str">
            <v>TS.2.10</v>
          </cell>
        </row>
        <row r="356">
          <cell r="B356" t="str">
            <v>H4-1.2</v>
          </cell>
          <cell r="E356" t="str">
            <v>Embankment</v>
          </cell>
          <cell r="F356" t="str">
            <v>m³</v>
          </cell>
          <cell r="G356">
            <v>2980</v>
          </cell>
          <cell r="H356">
            <v>5574</v>
          </cell>
          <cell r="I356">
            <v>16610520</v>
          </cell>
          <cell r="J356" t="str">
            <v>TS.2.10</v>
          </cell>
        </row>
        <row r="357">
          <cell r="B357" t="str">
            <v>H4-1.3</v>
          </cell>
          <cell r="E357" t="str">
            <v>Backfill with selected soil</v>
          </cell>
          <cell r="F357" t="str">
            <v>m³</v>
          </cell>
          <cell r="G357">
            <v>970</v>
          </cell>
          <cell r="H357">
            <v>5530</v>
          </cell>
          <cell r="I357">
            <v>5364100</v>
          </cell>
          <cell r="J357" t="str">
            <v>TS.2.10</v>
          </cell>
        </row>
        <row r="358">
          <cell r="B358" t="str">
            <v>H4-1.4</v>
          </cell>
          <cell r="E358" t="str">
            <v>Solid sodding</v>
          </cell>
          <cell r="F358" t="str">
            <v>m²</v>
          </cell>
          <cell r="G358">
            <v>300</v>
          </cell>
          <cell r="H358">
            <v>6139</v>
          </cell>
          <cell r="I358">
            <v>1841700</v>
          </cell>
          <cell r="J358" t="str">
            <v>TS.4.14</v>
          </cell>
        </row>
        <row r="359">
          <cell r="B359" t="str">
            <v>H4-1.5</v>
          </cell>
          <cell r="E359" t="str">
            <v>Demolition and removal of existing structure</v>
          </cell>
          <cell r="F359" t="str">
            <v>ls</v>
          </cell>
          <cell r="G359">
            <v>1</v>
          </cell>
          <cell r="H359">
            <v>20156373</v>
          </cell>
          <cell r="I359">
            <v>20156373</v>
          </cell>
          <cell r="J359" t="str">
            <v>TS.2.10</v>
          </cell>
        </row>
        <row r="360">
          <cell r="B360" t="str">
            <v>H4.2</v>
          </cell>
          <cell r="E360" t="str">
            <v>PILE FOUNDATION WORKS for PIER and ABUTMENT</v>
          </cell>
        </row>
        <row r="361">
          <cell r="B361" t="str">
            <v>H4-2.1</v>
          </cell>
          <cell r="E361" t="str">
            <v>SP pile for test pile, dia. 400 mm</v>
          </cell>
          <cell r="F361" t="str">
            <v>m</v>
          </cell>
          <cell r="G361">
            <v>28</v>
          </cell>
          <cell r="H361">
            <v>366915</v>
          </cell>
          <cell r="I361">
            <v>10273620</v>
          </cell>
          <cell r="J361" t="str">
            <v>TS.5.07</v>
          </cell>
        </row>
        <row r="362">
          <cell r="B362" t="str">
            <v>H4-2.2</v>
          </cell>
          <cell r="E362" t="str">
            <v>Static load test for SP and PC pile</v>
          </cell>
          <cell r="F362" t="str">
            <v>nos</v>
          </cell>
          <cell r="G362">
            <v>1</v>
          </cell>
          <cell r="H362">
            <v>19983031</v>
          </cell>
          <cell r="I362">
            <v>19983031</v>
          </cell>
          <cell r="J362" t="str">
            <v>TS.5.07</v>
          </cell>
        </row>
        <row r="363">
          <cell r="B363" t="str">
            <v>H4-2.3</v>
          </cell>
          <cell r="E363" t="str">
            <v>Supply and driving of SP piles, dia. 400 mm</v>
          </cell>
          <cell r="F363" t="str">
            <v>m</v>
          </cell>
          <cell r="G363">
            <v>1880</v>
          </cell>
          <cell r="H363">
            <v>366915</v>
          </cell>
          <cell r="I363">
            <v>689800200</v>
          </cell>
          <cell r="J363" t="str">
            <v>TS.5.07</v>
          </cell>
        </row>
        <row r="364">
          <cell r="B364" t="str">
            <v>H4-2.4</v>
          </cell>
          <cell r="E364" t="str">
            <v>Reinforcing steel bar</v>
          </cell>
          <cell r="F364" t="str">
            <v>kg</v>
          </cell>
          <cell r="G364">
            <v>20900</v>
          </cell>
          <cell r="H364">
            <v>3554</v>
          </cell>
          <cell r="I364">
            <v>74278600</v>
          </cell>
          <cell r="J364" t="str">
            <v>TS.3.24</v>
          </cell>
        </row>
        <row r="365">
          <cell r="B365" t="str">
            <v>H4-2.5</v>
          </cell>
          <cell r="E365" t="str">
            <v>Concrete, type C1</v>
          </cell>
          <cell r="F365" t="str">
            <v>m³</v>
          </cell>
          <cell r="G365">
            <v>82</v>
          </cell>
          <cell r="H365">
            <v>314514</v>
          </cell>
          <cell r="I365">
            <v>25790148</v>
          </cell>
          <cell r="J365" t="str">
            <v>TS.3.24</v>
          </cell>
        </row>
        <row r="366">
          <cell r="B366" t="str">
            <v>H4.3</v>
          </cell>
          <cell r="E366" t="str">
            <v>CONCRETE WORKS for PIER, ABUTMENT and APPROACH SLAB</v>
          </cell>
        </row>
        <row r="367">
          <cell r="B367" t="str">
            <v>H4-3.1</v>
          </cell>
          <cell r="E367" t="str">
            <v>Concrete, type C1</v>
          </cell>
          <cell r="F367" t="str">
            <v>m³</v>
          </cell>
          <cell r="G367">
            <v>360</v>
          </cell>
          <cell r="H367">
            <v>314524</v>
          </cell>
          <cell r="I367">
            <v>113228640</v>
          </cell>
          <cell r="J367" t="str">
            <v>TS.3.24</v>
          </cell>
        </row>
        <row r="368">
          <cell r="B368" t="str">
            <v>H4-3.2</v>
          </cell>
          <cell r="E368" t="str">
            <v>Concrete, type E</v>
          </cell>
          <cell r="F368" t="str">
            <v>m³</v>
          </cell>
          <cell r="G368">
            <v>15</v>
          </cell>
          <cell r="H368">
            <v>292976</v>
          </cell>
          <cell r="I368">
            <v>4394640</v>
          </cell>
          <cell r="J368" t="str">
            <v>TS.3.24</v>
          </cell>
        </row>
        <row r="369">
          <cell r="B369" t="str">
            <v>H4-3.3</v>
          </cell>
          <cell r="E369" t="str">
            <v>Reinforcing steel bar</v>
          </cell>
          <cell r="F369" t="str">
            <v>kg</v>
          </cell>
          <cell r="G369">
            <v>52100</v>
          </cell>
          <cell r="H369">
            <v>3554</v>
          </cell>
          <cell r="I369">
            <v>185163400</v>
          </cell>
          <cell r="J369" t="str">
            <v>TS.3.24</v>
          </cell>
        </row>
        <row r="370">
          <cell r="B370" t="str">
            <v>H4-3.4</v>
          </cell>
          <cell r="E370" t="str">
            <v>Formwork FW1</v>
          </cell>
          <cell r="F370" t="str">
            <v>m²</v>
          </cell>
          <cell r="G370">
            <v>250</v>
          </cell>
          <cell r="H370">
            <v>70833</v>
          </cell>
          <cell r="I370">
            <v>17708250</v>
          </cell>
          <cell r="J370" t="str">
            <v>TS.3.24</v>
          </cell>
        </row>
        <row r="371">
          <cell r="B371" t="str">
            <v>H4-3.5</v>
          </cell>
          <cell r="E371" t="str">
            <v>Formwork FW2</v>
          </cell>
          <cell r="F371" t="str">
            <v>m²</v>
          </cell>
          <cell r="G371">
            <v>330</v>
          </cell>
          <cell r="H371">
            <v>84938</v>
          </cell>
          <cell r="I371">
            <v>28029540</v>
          </cell>
          <cell r="J371" t="str">
            <v>TS.3.24</v>
          </cell>
        </row>
        <row r="372">
          <cell r="B372" t="str">
            <v>H4-3.6</v>
          </cell>
          <cell r="E372" t="str">
            <v>Rubble stone bedding</v>
          </cell>
          <cell r="F372" t="str">
            <v>m³</v>
          </cell>
          <cell r="G372">
            <v>20</v>
          </cell>
          <cell r="H372">
            <v>75157</v>
          </cell>
          <cell r="I372">
            <v>1503140</v>
          </cell>
          <cell r="J372" t="str">
            <v>TS.4.14</v>
          </cell>
        </row>
        <row r="373">
          <cell r="B373" t="str">
            <v>H4.4</v>
          </cell>
          <cell r="E373" t="str">
            <v>CONCRETE WORKS for SUPER STRUCTURE</v>
          </cell>
        </row>
        <row r="374">
          <cell r="B374" t="str">
            <v>H4-4.1</v>
          </cell>
          <cell r="E374" t="str">
            <v>Precast prestressed concrete beam including tensioning and erection</v>
          </cell>
          <cell r="F374" t="str">
            <v>ls</v>
          </cell>
          <cell r="G374">
            <v>1</v>
          </cell>
          <cell r="H374">
            <v>727392159</v>
          </cell>
          <cell r="I374">
            <v>727392159</v>
          </cell>
          <cell r="J374" t="str">
            <v>TS.8.07</v>
          </cell>
        </row>
        <row r="375">
          <cell r="B375" t="str">
            <v>H4-4.2</v>
          </cell>
          <cell r="E375" t="str">
            <v>Precats prestressed concrete diaphragm</v>
          </cell>
          <cell r="F375" t="str">
            <v>ls</v>
          </cell>
          <cell r="G375">
            <v>1</v>
          </cell>
          <cell r="H375">
            <v>22532906</v>
          </cell>
          <cell r="I375">
            <v>22532906</v>
          </cell>
          <cell r="J375" t="str">
            <v>TS.8.07</v>
          </cell>
        </row>
        <row r="376">
          <cell r="B376" t="str">
            <v>H4-4.3</v>
          </cell>
          <cell r="E376" t="str">
            <v>Prestreed concrete panel for slab</v>
          </cell>
          <cell r="F376" t="str">
            <v>ls</v>
          </cell>
          <cell r="G376">
            <v>1</v>
          </cell>
          <cell r="H376">
            <v>88474521</v>
          </cell>
          <cell r="I376">
            <v>88474521</v>
          </cell>
          <cell r="J376" t="str">
            <v>TS.8.07</v>
          </cell>
        </row>
        <row r="377">
          <cell r="B377" t="str">
            <v>H4-4.4</v>
          </cell>
          <cell r="E377" t="str">
            <v>Concrete, type B for slab</v>
          </cell>
          <cell r="F377" t="str">
            <v>m³</v>
          </cell>
          <cell r="G377">
            <v>120</v>
          </cell>
          <cell r="H377">
            <v>413457</v>
          </cell>
          <cell r="I377">
            <v>49614840</v>
          </cell>
          <cell r="J377" t="str">
            <v>TS.3.24</v>
          </cell>
        </row>
        <row r="378">
          <cell r="B378" t="str">
            <v>H4-4.5</v>
          </cell>
          <cell r="E378" t="str">
            <v>Reinforcing steel bar</v>
          </cell>
          <cell r="F378" t="str">
            <v>kg</v>
          </cell>
          <cell r="G378">
            <v>25300</v>
          </cell>
          <cell r="H378">
            <v>3554</v>
          </cell>
          <cell r="I378">
            <v>89916200</v>
          </cell>
          <cell r="J378" t="str">
            <v>TS.3.24</v>
          </cell>
        </row>
        <row r="379">
          <cell r="B379" t="str">
            <v>H4-4.6</v>
          </cell>
          <cell r="E379" t="str">
            <v>Formwork FW2</v>
          </cell>
          <cell r="F379" t="str">
            <v>m²</v>
          </cell>
          <cell r="G379">
            <v>250</v>
          </cell>
          <cell r="H379">
            <v>84938</v>
          </cell>
          <cell r="I379">
            <v>21234500</v>
          </cell>
          <cell r="J379" t="str">
            <v>TS.3.24</v>
          </cell>
        </row>
        <row r="380">
          <cell r="B380" t="str">
            <v>H4.5</v>
          </cell>
          <cell r="E380" t="str">
            <v>MISCELLANEOUS WORKS</v>
          </cell>
        </row>
        <row r="381">
          <cell r="B381" t="str">
            <v>H4-5.1</v>
          </cell>
          <cell r="E381" t="str">
            <v>Expansion joint steel profile (75 mm x 75 mm x 6 mm)</v>
          </cell>
          <cell r="F381" t="str">
            <v>m</v>
          </cell>
          <cell r="G381">
            <v>24</v>
          </cell>
          <cell r="H381">
            <v>79130</v>
          </cell>
          <cell r="I381">
            <v>1899120</v>
          </cell>
          <cell r="J381" t="str">
            <v>TS.6.09</v>
          </cell>
        </row>
        <row r="382">
          <cell r="B382" t="str">
            <v>H4-5.2</v>
          </cell>
          <cell r="E382" t="str">
            <v>Elastomeric bearing pad for abutment 406 mm x 280 mm x 67 mm</v>
          </cell>
          <cell r="F382" t="str">
            <v>nos</v>
          </cell>
          <cell r="G382">
            <v>12</v>
          </cell>
          <cell r="H382">
            <v>739517</v>
          </cell>
          <cell r="I382">
            <v>8874204</v>
          </cell>
          <cell r="J382" t="str">
            <v>TS.8.07</v>
          </cell>
        </row>
        <row r="383">
          <cell r="B383" t="str">
            <v>H4-5.3</v>
          </cell>
          <cell r="E383" t="str">
            <v>Elastomeric bearing pad for pier 480 mm x 300 mm x 67 mm</v>
          </cell>
          <cell r="F383" t="str">
            <v>nos</v>
          </cell>
          <cell r="G383">
            <v>12</v>
          </cell>
          <cell r="H383">
            <v>946965</v>
          </cell>
          <cell r="I383">
            <v>11363580</v>
          </cell>
          <cell r="J383" t="str">
            <v>TS.8.07</v>
          </cell>
        </row>
        <row r="384">
          <cell r="B384" t="str">
            <v>H4-5.4</v>
          </cell>
          <cell r="E384" t="str">
            <v>Galvanized pipe drain dia. 100 mm</v>
          </cell>
          <cell r="F384" t="str">
            <v>m</v>
          </cell>
          <cell r="G384">
            <v>46</v>
          </cell>
          <cell r="H384">
            <v>83894</v>
          </cell>
          <cell r="I384">
            <v>3859124</v>
          </cell>
          <cell r="J384" t="str">
            <v>TS.8.07</v>
          </cell>
        </row>
        <row r="385">
          <cell r="B385" t="str">
            <v>H4-5.5</v>
          </cell>
          <cell r="E385" t="str">
            <v>Handrail, galvanized steel pipe</v>
          </cell>
          <cell r="F385" t="str">
            <v>kg</v>
          </cell>
          <cell r="G385">
            <v>2890</v>
          </cell>
          <cell r="H385">
            <v>6963</v>
          </cell>
          <cell r="I385">
            <v>20123070</v>
          </cell>
          <cell r="J385" t="str">
            <v>TS.6.09</v>
          </cell>
        </row>
        <row r="386">
          <cell r="B386" t="str">
            <v>H4-5.6</v>
          </cell>
          <cell r="E386" t="str">
            <v>Concrete, type C1 for handrail post, curb and footpass</v>
          </cell>
          <cell r="F386" t="str">
            <v>m³</v>
          </cell>
          <cell r="G386">
            <v>59</v>
          </cell>
          <cell r="H386">
            <v>316097</v>
          </cell>
          <cell r="I386">
            <v>18649723</v>
          </cell>
          <cell r="J386" t="str">
            <v>TS.3.24</v>
          </cell>
        </row>
        <row r="387">
          <cell r="B387" t="str">
            <v>H4-5.7</v>
          </cell>
          <cell r="E387" t="str">
            <v>Formwork FW1</v>
          </cell>
          <cell r="F387" t="str">
            <v>m²</v>
          </cell>
          <cell r="G387">
            <v>200</v>
          </cell>
          <cell r="H387">
            <v>70833</v>
          </cell>
          <cell r="I387">
            <v>14166600</v>
          </cell>
          <cell r="J387" t="str">
            <v>TS.3.24</v>
          </cell>
        </row>
        <row r="388">
          <cell r="B388" t="str">
            <v>H4-5.8</v>
          </cell>
          <cell r="E388" t="str">
            <v>Name plate</v>
          </cell>
          <cell r="F388" t="str">
            <v>nos</v>
          </cell>
          <cell r="G388">
            <v>2</v>
          </cell>
          <cell r="H388">
            <v>999152</v>
          </cell>
          <cell r="I388">
            <v>1998304</v>
          </cell>
          <cell r="J388" t="str">
            <v>TS.8.07</v>
          </cell>
        </row>
        <row r="389">
          <cell r="B389" t="str">
            <v>H4.6</v>
          </cell>
          <cell r="E389" t="str">
            <v>DRAINAGE DITCH and RETAINING WALL for APPROCH ROAD</v>
          </cell>
        </row>
        <row r="390">
          <cell r="B390" t="str">
            <v>H4-6.1</v>
          </cell>
          <cell r="E390" t="str">
            <v>Backfill with gravel</v>
          </cell>
          <cell r="F390" t="str">
            <v>m³</v>
          </cell>
          <cell r="G390">
            <v>340</v>
          </cell>
          <cell r="H390">
            <v>77757</v>
          </cell>
          <cell r="I390">
            <v>26437380</v>
          </cell>
          <cell r="J390" t="str">
            <v>TS.4.14</v>
          </cell>
        </row>
        <row r="391">
          <cell r="B391" t="str">
            <v>H4-6.2</v>
          </cell>
          <cell r="E391" t="str">
            <v>Wet stone masonry (1:4) for drainage ditch</v>
          </cell>
          <cell r="F391" t="str">
            <v>m³</v>
          </cell>
          <cell r="G391">
            <v>460</v>
          </cell>
          <cell r="H391">
            <v>163909</v>
          </cell>
          <cell r="I391">
            <v>75398140</v>
          </cell>
          <cell r="J391" t="str">
            <v>TS.4.14</v>
          </cell>
        </row>
        <row r="392">
          <cell r="B392" t="str">
            <v>H4-6.3</v>
          </cell>
          <cell r="E392" t="str">
            <v>Cement mortar plastering</v>
          </cell>
          <cell r="F392" t="str">
            <v>m²</v>
          </cell>
          <cell r="G392">
            <v>570</v>
          </cell>
          <cell r="H392">
            <v>12274</v>
          </cell>
          <cell r="I392">
            <v>6996180</v>
          </cell>
          <cell r="J392" t="str">
            <v>TS.4.14</v>
          </cell>
        </row>
        <row r="393">
          <cell r="B393" t="str">
            <v>H4-6.4</v>
          </cell>
          <cell r="E393" t="str">
            <v>Concrete, type C1</v>
          </cell>
          <cell r="F393" t="str">
            <v>m³</v>
          </cell>
          <cell r="G393">
            <v>5</v>
          </cell>
          <cell r="H393">
            <v>377062</v>
          </cell>
          <cell r="I393">
            <v>1885310</v>
          </cell>
          <cell r="J393" t="str">
            <v>TS.3.24</v>
          </cell>
        </row>
        <row r="394">
          <cell r="B394" t="str">
            <v>H4-6.5</v>
          </cell>
          <cell r="E394" t="str">
            <v>Concrete, type E</v>
          </cell>
          <cell r="F394" t="str">
            <v>m³</v>
          </cell>
          <cell r="G394">
            <v>4</v>
          </cell>
          <cell r="H394">
            <v>323505</v>
          </cell>
          <cell r="I394">
            <v>1294020</v>
          </cell>
          <cell r="J394" t="str">
            <v>TS.3.24</v>
          </cell>
        </row>
        <row r="395">
          <cell r="B395" t="str">
            <v>H4-6.6</v>
          </cell>
          <cell r="E395" t="str">
            <v>Reinforcing steel bar</v>
          </cell>
          <cell r="F395" t="str">
            <v>kg</v>
          </cell>
          <cell r="G395">
            <v>640</v>
          </cell>
          <cell r="H395">
            <v>3554</v>
          </cell>
          <cell r="I395">
            <v>2274560</v>
          </cell>
          <cell r="J395" t="str">
            <v>TS.3.24</v>
          </cell>
        </row>
        <row r="396">
          <cell r="B396" t="str">
            <v>H4-6.7</v>
          </cell>
          <cell r="E396" t="str">
            <v>Formwork FW1</v>
          </cell>
          <cell r="F396" t="str">
            <v>m²</v>
          </cell>
          <cell r="G396">
            <v>250</v>
          </cell>
          <cell r="H396">
            <v>70833</v>
          </cell>
          <cell r="I396">
            <v>17708250</v>
          </cell>
          <cell r="J396" t="str">
            <v>TS.3.24</v>
          </cell>
        </row>
        <row r="397">
          <cell r="B397" t="str">
            <v>H4-6.8</v>
          </cell>
          <cell r="E397" t="str">
            <v>Weep hole, dia. 50 mm, including filter clotch</v>
          </cell>
          <cell r="F397" t="str">
            <v>nos</v>
          </cell>
          <cell r="G397">
            <v>200</v>
          </cell>
          <cell r="H397">
            <v>72163</v>
          </cell>
          <cell r="I397">
            <v>14432600</v>
          </cell>
          <cell r="J397" t="str">
            <v>TS.4.14</v>
          </cell>
        </row>
        <row r="398">
          <cell r="B398" t="str">
            <v>H4.7</v>
          </cell>
          <cell r="E398" t="str">
            <v>PAVEMENT (SUPER STRUCTURE and APPROACH ROAD : CLASS II)</v>
          </cell>
        </row>
        <row r="399">
          <cell r="B399" t="str">
            <v>H4-7.1</v>
          </cell>
          <cell r="E399" t="str">
            <v>Sub-base course (class B)</v>
          </cell>
          <cell r="F399" t="str">
            <v>m³</v>
          </cell>
          <cell r="G399">
            <v>170</v>
          </cell>
          <cell r="H399">
            <v>108708</v>
          </cell>
          <cell r="I399">
            <v>18480360</v>
          </cell>
          <cell r="J399" t="str">
            <v>TS.7.09</v>
          </cell>
        </row>
        <row r="400">
          <cell r="B400" t="str">
            <v>H4-7.2</v>
          </cell>
          <cell r="E400" t="str">
            <v>Base course (class A)</v>
          </cell>
          <cell r="F400" t="str">
            <v>m³</v>
          </cell>
          <cell r="G400">
            <v>89</v>
          </cell>
          <cell r="H400">
            <v>115502</v>
          </cell>
          <cell r="I400">
            <v>10279678</v>
          </cell>
          <cell r="J400" t="str">
            <v>TS.7.09</v>
          </cell>
        </row>
        <row r="401">
          <cell r="B401" t="str">
            <v>H4-7.3</v>
          </cell>
          <cell r="E401" t="str">
            <v>Asphalt treatment base (A.T.B)</v>
          </cell>
          <cell r="F401" t="str">
            <v>ton</v>
          </cell>
          <cell r="G401">
            <v>130</v>
          </cell>
          <cell r="H401">
            <v>319328</v>
          </cell>
          <cell r="I401">
            <v>41512640</v>
          </cell>
          <cell r="J401" t="str">
            <v>TS.7.09</v>
          </cell>
        </row>
        <row r="402">
          <cell r="B402" t="str">
            <v>H4-7.4</v>
          </cell>
          <cell r="E402" t="str">
            <v>Bituminous prime coat</v>
          </cell>
          <cell r="F402" t="str">
            <v>liter</v>
          </cell>
          <cell r="G402">
            <v>1200</v>
          </cell>
          <cell r="H402">
            <v>3737</v>
          </cell>
          <cell r="I402">
            <v>4484400</v>
          </cell>
          <cell r="J402" t="str">
            <v>TS.7.09</v>
          </cell>
        </row>
        <row r="403">
          <cell r="B403" t="str">
            <v>H4-7.5</v>
          </cell>
          <cell r="E403" t="str">
            <v>Bituminous surface course 50 mm thick</v>
          </cell>
          <cell r="F403" t="str">
            <v>ton</v>
          </cell>
          <cell r="G403">
            <v>110</v>
          </cell>
          <cell r="H403">
            <v>322726</v>
          </cell>
          <cell r="I403">
            <v>35499860</v>
          </cell>
          <cell r="J403" t="str">
            <v>TS.7.09</v>
          </cell>
        </row>
        <row r="404">
          <cell r="B404" t="str">
            <v>H5 - H22</v>
          </cell>
          <cell r="E404" t="str">
            <v>(Not Applicable)</v>
          </cell>
        </row>
        <row r="406">
          <cell r="B406" t="str">
            <v>I</v>
          </cell>
          <cell r="E406" t="str">
            <v>OTHER WORKS</v>
          </cell>
        </row>
        <row r="407">
          <cell r="B407" t="str">
            <v>I1</v>
          </cell>
          <cell r="E407" t="str">
            <v>(Not Applicable)</v>
          </cell>
        </row>
        <row r="409">
          <cell r="B409" t="str">
            <v>I2</v>
          </cell>
          <cell r="E409" t="str">
            <v>DRAINAGE CHANNEL EXCAVATION (PE95+35 to PE105+30)</v>
          </cell>
        </row>
        <row r="410">
          <cell r="B410" t="str">
            <v>I2.1</v>
          </cell>
          <cell r="E410" t="str">
            <v>Clearing and grubbing</v>
          </cell>
          <cell r="F410" t="str">
            <v>m²</v>
          </cell>
          <cell r="G410">
            <v>10290</v>
          </cell>
          <cell r="H410">
            <v>4019</v>
          </cell>
          <cell r="I410">
            <v>41355510</v>
          </cell>
          <cell r="J410" t="str">
            <v>TS.2.10</v>
          </cell>
        </row>
        <row r="411">
          <cell r="B411" t="str">
            <v>I2.2</v>
          </cell>
          <cell r="E411" t="str">
            <v>Excavation (river channel)</v>
          </cell>
          <cell r="F411" t="str">
            <v>m³</v>
          </cell>
          <cell r="G411">
            <v>9130</v>
          </cell>
          <cell r="H411">
            <v>30448</v>
          </cell>
          <cell r="I411">
            <v>277990240</v>
          </cell>
          <cell r="J411" t="str">
            <v>TS.2.10</v>
          </cell>
        </row>
        <row r="412">
          <cell r="B412" t="str">
            <v>I2.3</v>
          </cell>
          <cell r="E412" t="str">
            <v>Stripping of top soil</v>
          </cell>
          <cell r="F412" t="str">
            <v>m³</v>
          </cell>
          <cell r="G412">
            <v>980</v>
          </cell>
          <cell r="H412">
            <v>21302</v>
          </cell>
          <cell r="I412">
            <v>20875960</v>
          </cell>
          <cell r="J412" t="str">
            <v>TS.2.10</v>
          </cell>
        </row>
        <row r="413">
          <cell r="B413" t="str">
            <v>I2.4</v>
          </cell>
          <cell r="E413" t="str">
            <v>Embankment</v>
          </cell>
          <cell r="F413" t="str">
            <v>m³</v>
          </cell>
          <cell r="G413">
            <v>2810</v>
          </cell>
          <cell r="H413">
            <v>5574</v>
          </cell>
          <cell r="I413">
            <v>15662940</v>
          </cell>
          <cell r="J413" t="str">
            <v>TS.2.10</v>
          </cell>
        </row>
        <row r="415">
          <cell r="B415" t="str">
            <v>I3</v>
          </cell>
          <cell r="E415" t="str">
            <v>(Not Applicable)</v>
          </cell>
        </row>
        <row r="417">
          <cell r="B417" t="str">
            <v>I4</v>
          </cell>
          <cell r="E417" t="str">
            <v>RELOCATION of EXISTING FARM ROAD (PE82 TO PE97) CLASS IV</v>
          </cell>
        </row>
        <row r="418">
          <cell r="B418" t="str">
            <v>I4.1</v>
          </cell>
          <cell r="E418" t="str">
            <v>Clearing and grubbing</v>
          </cell>
          <cell r="F418" t="str">
            <v>m²</v>
          </cell>
          <cell r="G418">
            <v>14000</v>
          </cell>
          <cell r="H418">
            <v>4019</v>
          </cell>
          <cell r="I418">
            <v>56266000</v>
          </cell>
          <cell r="J418" t="str">
            <v>TS.2.10</v>
          </cell>
        </row>
        <row r="419">
          <cell r="B419" t="str">
            <v>I4.2</v>
          </cell>
          <cell r="E419" t="str">
            <v>Stripping of top soil</v>
          </cell>
          <cell r="F419" t="str">
            <v>m³</v>
          </cell>
          <cell r="G419">
            <v>3280</v>
          </cell>
          <cell r="H419">
            <v>21302</v>
          </cell>
          <cell r="I419">
            <v>69870560</v>
          </cell>
          <cell r="J419" t="str">
            <v>TS.2.10</v>
          </cell>
        </row>
        <row r="420">
          <cell r="B420" t="str">
            <v>I4.3</v>
          </cell>
          <cell r="E420" t="str">
            <v>Embankment</v>
          </cell>
          <cell r="F420" t="str">
            <v>m³</v>
          </cell>
          <cell r="G420">
            <v>4750</v>
          </cell>
          <cell r="H420">
            <v>5574</v>
          </cell>
          <cell r="I420">
            <v>26476500</v>
          </cell>
          <cell r="J420" t="str">
            <v>TS.2.10</v>
          </cell>
        </row>
        <row r="421">
          <cell r="B421" t="str">
            <v>I4.4</v>
          </cell>
          <cell r="E421" t="str">
            <v>Gravel pavement, 200 mm thick</v>
          </cell>
          <cell r="F421" t="str">
            <v>m³</v>
          </cell>
          <cell r="G421">
            <v>1570</v>
          </cell>
          <cell r="H421">
            <v>77757</v>
          </cell>
          <cell r="I421">
            <v>122078490</v>
          </cell>
          <cell r="J421" t="str">
            <v>TS.7.09</v>
          </cell>
        </row>
        <row r="422">
          <cell r="B422" t="str">
            <v>I4.5</v>
          </cell>
          <cell r="E422" t="str">
            <v>Sodding</v>
          </cell>
          <cell r="F422" t="str">
            <v>m²</v>
          </cell>
          <cell r="G422">
            <v>7390</v>
          </cell>
          <cell r="H422">
            <v>6139</v>
          </cell>
          <cell r="I422">
            <v>45367210</v>
          </cell>
          <cell r="J422" t="str">
            <v>TS.4.14</v>
          </cell>
        </row>
        <row r="424">
          <cell r="B424" t="str">
            <v>I5 - I10</v>
          </cell>
          <cell r="E424" t="str">
            <v>(Not Applicable)</v>
          </cell>
        </row>
        <row r="425">
          <cell r="E425" t="str">
            <v>Total</v>
          </cell>
          <cell r="I425">
            <v>41655340867</v>
          </cell>
        </row>
      </sheetData>
      <sheetData sheetId="1"/>
      <sheetData sheetId="2"/>
      <sheetData sheetId="3"/>
      <sheetData sheetId="4">
        <row r="10">
          <cell r="B10" t="str">
            <v>INDUSTRIAL MATERIAL</v>
          </cell>
        </row>
        <row r="11">
          <cell r="B11" t="str">
            <v>.Aspal</v>
          </cell>
          <cell r="C11" t="str">
            <v>kg</v>
          </cell>
          <cell r="D11">
            <v>1760</v>
          </cell>
          <cell r="G11">
            <v>100</v>
          </cell>
        </row>
        <row r="12">
          <cell r="B12" t="str">
            <v>.Cement Portland type I 50kg/zak</v>
          </cell>
          <cell r="C12" t="str">
            <v>bag</v>
          </cell>
          <cell r="D12">
            <v>22886</v>
          </cell>
          <cell r="G12">
            <v>100</v>
          </cell>
        </row>
        <row r="13">
          <cell r="B13" t="str">
            <v>.Concrete Girder I 090 - 16,60</v>
          </cell>
          <cell r="C13" t="str">
            <v>unit</v>
          </cell>
          <cell r="D13">
            <v>15814385</v>
          </cell>
          <cell r="G13">
            <v>100</v>
          </cell>
        </row>
        <row r="14">
          <cell r="B14" t="str">
            <v>.Concrete Girder I 125 - 25,80</v>
          </cell>
          <cell r="C14" t="str">
            <v>unit</v>
          </cell>
          <cell r="D14">
            <v>25643483</v>
          </cell>
          <cell r="G14">
            <v>100</v>
          </cell>
        </row>
        <row r="15">
          <cell r="B15" t="str">
            <v>.Concrete Girder I 160 - 31,60</v>
          </cell>
          <cell r="C15" t="str">
            <v>unit</v>
          </cell>
          <cell r="D15">
            <v>37510359</v>
          </cell>
          <cell r="G15">
            <v>100</v>
          </cell>
        </row>
        <row r="16">
          <cell r="B16" t="str">
            <v>.Concrete Girder I 170 - 40,80</v>
          </cell>
          <cell r="C16" t="str">
            <v>unit</v>
          </cell>
          <cell r="D16">
            <v>67685816</v>
          </cell>
          <cell r="G16">
            <v>100</v>
          </cell>
        </row>
        <row r="17">
          <cell r="B17" t="str">
            <v>.Concrete peil (reinforcced)</v>
          </cell>
          <cell r="C17" t="str">
            <v>pcs</v>
          </cell>
          <cell r="D17">
            <v>149259</v>
          </cell>
          <cell r="G17">
            <v>100</v>
          </cell>
        </row>
        <row r="18">
          <cell r="B18" t="str">
            <v xml:space="preserve">.Diafragma ending </v>
          </cell>
          <cell r="C18" t="str">
            <v>unit</v>
          </cell>
          <cell r="D18">
            <v>163399</v>
          </cell>
          <cell r="G18">
            <v>100</v>
          </cell>
        </row>
        <row r="19">
          <cell r="B19" t="str">
            <v xml:space="preserve">.Diafragma ending  </v>
          </cell>
          <cell r="C19" t="str">
            <v>unit</v>
          </cell>
          <cell r="D19">
            <v>208505</v>
          </cell>
          <cell r="G19">
            <v>100</v>
          </cell>
        </row>
        <row r="20">
          <cell r="B20" t="str">
            <v xml:space="preserve">.Diafragma ending   </v>
          </cell>
          <cell r="C20" t="str">
            <v>unit</v>
          </cell>
          <cell r="D20">
            <v>228078</v>
          </cell>
          <cell r="G20">
            <v>100</v>
          </cell>
        </row>
        <row r="21">
          <cell r="B21" t="str">
            <v xml:space="preserve">.Diafragma middle </v>
          </cell>
          <cell r="C21" t="str">
            <v>unit</v>
          </cell>
          <cell r="D21">
            <v>154038</v>
          </cell>
          <cell r="G21">
            <v>100</v>
          </cell>
        </row>
        <row r="22">
          <cell r="B22" t="str">
            <v xml:space="preserve">.Diafragma middle  </v>
          </cell>
          <cell r="C22" t="str">
            <v>unit</v>
          </cell>
          <cell r="D22">
            <v>194888</v>
          </cell>
          <cell r="G22">
            <v>100</v>
          </cell>
        </row>
        <row r="23">
          <cell r="B23" t="str">
            <v xml:space="preserve">.Diafragma middle   </v>
          </cell>
          <cell r="C23" t="str">
            <v>unit</v>
          </cell>
          <cell r="D23">
            <v>235737</v>
          </cell>
          <cell r="G23">
            <v>100</v>
          </cell>
        </row>
        <row r="24">
          <cell r="B24" t="str">
            <v xml:space="preserve">.Diafragma middle    </v>
          </cell>
          <cell r="C24" t="str">
            <v>unit</v>
          </cell>
          <cell r="D24">
            <v>247652</v>
          </cell>
          <cell r="G24">
            <v>100</v>
          </cell>
        </row>
        <row r="25">
          <cell r="B25" t="str">
            <v>.Elastomeric bearing pad 406 x 280 x 67 mm</v>
          </cell>
          <cell r="C25" t="str">
            <v>pcs</v>
          </cell>
          <cell r="D25">
            <v>647411</v>
          </cell>
          <cell r="G25">
            <v>100</v>
          </cell>
        </row>
        <row r="26">
          <cell r="B26" t="str">
            <v>.Elastomeric bearing pad 480 x 300 x 67 mm</v>
          </cell>
          <cell r="C26" t="str">
            <v>pcs</v>
          </cell>
          <cell r="D26">
            <v>836000</v>
          </cell>
          <cell r="G26">
            <v>100</v>
          </cell>
        </row>
        <row r="27">
          <cell r="B27" t="str">
            <v>.Galvanis iron pipe ø 2" - 6 m</v>
          </cell>
          <cell r="C27" t="str">
            <v>pcs</v>
          </cell>
          <cell r="D27">
            <v>163438</v>
          </cell>
          <cell r="G27">
            <v>100</v>
          </cell>
        </row>
        <row r="28">
          <cell r="B28" t="str">
            <v>.Galvanis iron pipe ø 3" - 6 m</v>
          </cell>
          <cell r="C28" t="str">
            <v>pcs</v>
          </cell>
          <cell r="D28">
            <v>296776</v>
          </cell>
          <cell r="G28">
            <v>100</v>
          </cell>
        </row>
        <row r="29">
          <cell r="B29" t="str">
            <v>.Galvanis iron pipe ø 4" - 6 m</v>
          </cell>
          <cell r="C29" t="str">
            <v>pcs</v>
          </cell>
          <cell r="D29">
            <v>427752</v>
          </cell>
          <cell r="G29">
            <v>100</v>
          </cell>
        </row>
        <row r="30">
          <cell r="B30" t="str">
            <v>.Joint Filler 120 x 180 x 10</v>
          </cell>
          <cell r="C30" t="str">
            <v>sheet</v>
          </cell>
          <cell r="D30">
            <v>135577</v>
          </cell>
          <cell r="G30">
            <v>100</v>
          </cell>
        </row>
        <row r="31">
          <cell r="B31" t="str">
            <v>.Maccaferri gabion 3 x 1.5 x 0.5</v>
          </cell>
          <cell r="C31" t="str">
            <v>unit</v>
          </cell>
          <cell r="D31">
            <v>420413</v>
          </cell>
          <cell r="G31">
            <v>100</v>
          </cell>
        </row>
        <row r="32">
          <cell r="B32" t="str">
            <v>.Maccaferri gabion cylinder</v>
          </cell>
          <cell r="C32" t="str">
            <v>unit</v>
          </cell>
          <cell r="D32">
            <v>0</v>
          </cell>
          <cell r="G32">
            <v>100</v>
          </cell>
        </row>
        <row r="33">
          <cell r="B33" t="str">
            <v>.Mowilex paint</v>
          </cell>
          <cell r="C33" t="str">
            <v>kg</v>
          </cell>
          <cell r="D33">
            <v>43534</v>
          </cell>
          <cell r="G33">
            <v>100</v>
          </cell>
        </row>
        <row r="34">
          <cell r="B34" t="str">
            <v>.Multiplek 12 mm</v>
          </cell>
          <cell r="C34" t="str">
            <v>sheet</v>
          </cell>
          <cell r="D34">
            <v>88934</v>
          </cell>
          <cell r="G34">
            <v>100</v>
          </cell>
        </row>
        <row r="35">
          <cell r="B35" t="str">
            <v>.Multiplek 9 mm</v>
          </cell>
          <cell r="C35" t="str">
            <v>sheet</v>
          </cell>
          <cell r="D35">
            <v>77117</v>
          </cell>
          <cell r="G35">
            <v>100</v>
          </cell>
        </row>
        <row r="36">
          <cell r="B36" t="str">
            <v>.Nail</v>
          </cell>
          <cell r="C36" t="str">
            <v>kg</v>
          </cell>
          <cell r="D36">
            <v>4540</v>
          </cell>
          <cell r="G36">
            <v>100</v>
          </cell>
        </row>
        <row r="37">
          <cell r="B37" t="str">
            <v>.Oil form</v>
          </cell>
          <cell r="C37" t="str">
            <v>ltr</v>
          </cell>
          <cell r="D37">
            <v>11816</v>
          </cell>
          <cell r="G37">
            <v>100</v>
          </cell>
        </row>
        <row r="38">
          <cell r="B38" t="str">
            <v>.PC Pile diam. 300 A2</v>
          </cell>
          <cell r="C38" t="str">
            <v>m</v>
          </cell>
          <cell r="D38">
            <v>78871</v>
          </cell>
          <cell r="G38">
            <v>100</v>
          </cell>
        </row>
        <row r="39">
          <cell r="B39" t="str">
            <v>.PC Pile diam. 400 A3</v>
          </cell>
          <cell r="C39" t="str">
            <v>m</v>
          </cell>
          <cell r="D39">
            <v>129980</v>
          </cell>
          <cell r="G39">
            <v>100</v>
          </cell>
        </row>
        <row r="40">
          <cell r="B40" t="str">
            <v>.PC Pile diam. 400 Bo</v>
          </cell>
          <cell r="C40" t="str">
            <v>m</v>
          </cell>
          <cell r="D40">
            <v>77968</v>
          </cell>
          <cell r="G40">
            <v>100</v>
          </cell>
        </row>
        <row r="41">
          <cell r="B41" t="str">
            <v>.PC Pile diam. 600 A3</v>
          </cell>
          <cell r="C41" t="str">
            <v>m</v>
          </cell>
          <cell r="D41">
            <v>264313</v>
          </cell>
          <cell r="G41">
            <v>100</v>
          </cell>
        </row>
        <row r="42">
          <cell r="B42" t="str">
            <v>.Profile L 75 x 75 x 6 mm</v>
          </cell>
          <cell r="C42" t="str">
            <v>kg</v>
          </cell>
          <cell r="D42">
            <v>4291</v>
          </cell>
          <cell r="G42">
            <v>100</v>
          </cell>
        </row>
        <row r="43">
          <cell r="B43" t="str">
            <v>.PVC Pipe diam. 25 mm</v>
          </cell>
          <cell r="C43" t="str">
            <v>m</v>
          </cell>
          <cell r="D43">
            <v>17364</v>
          </cell>
          <cell r="G43">
            <v>100</v>
          </cell>
        </row>
        <row r="44">
          <cell r="B44" t="str">
            <v>.PVC Pipe diam. 50 mm</v>
          </cell>
          <cell r="C44" t="str">
            <v>m</v>
          </cell>
          <cell r="D44">
            <v>40797</v>
          </cell>
          <cell r="G44">
            <v>100</v>
          </cell>
        </row>
        <row r="45">
          <cell r="B45" t="str">
            <v>.RC Pile 400 x 400</v>
          </cell>
          <cell r="C45" t="str">
            <v>m</v>
          </cell>
          <cell r="D45">
            <v>111945</v>
          </cell>
          <cell r="G45">
            <v>100</v>
          </cell>
        </row>
        <row r="46">
          <cell r="B46" t="str">
            <v>.RC Pipe dia. 60 cm , L = 1.25 m</v>
          </cell>
          <cell r="C46" t="str">
            <v>unit</v>
          </cell>
          <cell r="D46">
            <v>257658</v>
          </cell>
          <cell r="G46">
            <v>100</v>
          </cell>
        </row>
        <row r="47">
          <cell r="B47" t="str">
            <v>.RC slab</v>
          </cell>
          <cell r="C47" t="str">
            <v>unit</v>
          </cell>
          <cell r="D47">
            <v>181598</v>
          </cell>
          <cell r="G47">
            <v>100</v>
          </cell>
        </row>
        <row r="48">
          <cell r="B48" t="str">
            <v xml:space="preserve">.RC slab </v>
          </cell>
          <cell r="C48" t="str">
            <v>unit</v>
          </cell>
          <cell r="D48">
            <v>180355</v>
          </cell>
          <cell r="G48">
            <v>100</v>
          </cell>
        </row>
        <row r="49">
          <cell r="B49" t="str">
            <v xml:space="preserve">.RC slab    </v>
          </cell>
          <cell r="C49" t="str">
            <v>unit</v>
          </cell>
          <cell r="D49">
            <v>179111</v>
          </cell>
          <cell r="G49">
            <v>100</v>
          </cell>
        </row>
        <row r="50">
          <cell r="B50" t="str">
            <v>.RC  Slab</v>
          </cell>
          <cell r="C50" t="str">
            <v>unit</v>
          </cell>
          <cell r="D50">
            <v>165858.75</v>
          </cell>
          <cell r="G50">
            <v>100</v>
          </cell>
        </row>
        <row r="51">
          <cell r="B51" t="str">
            <v>.Reinforcement deform bar</v>
          </cell>
          <cell r="C51" t="str">
            <v>kg</v>
          </cell>
          <cell r="D51">
            <v>2848</v>
          </cell>
          <cell r="G51">
            <v>100</v>
          </cell>
        </row>
        <row r="52">
          <cell r="B52" t="str">
            <v>.Reinforcement plain bar</v>
          </cell>
          <cell r="C52" t="str">
            <v>kg</v>
          </cell>
          <cell r="D52">
            <v>2716</v>
          </cell>
          <cell r="G52">
            <v>100</v>
          </cell>
        </row>
        <row r="53">
          <cell r="B53" t="str">
            <v>.SP Pile ø 400 mm</v>
          </cell>
          <cell r="C53" t="str">
            <v>m</v>
          </cell>
          <cell r="D53">
            <v>271762</v>
          </cell>
          <cell r="G53">
            <v>100</v>
          </cell>
        </row>
        <row r="54">
          <cell r="B54" t="str">
            <v>.Steel sheet pile w= 40 cm</v>
          </cell>
          <cell r="C54" t="str">
            <v>m</v>
          </cell>
          <cell r="D54">
            <v>228239</v>
          </cell>
          <cell r="G54">
            <v>100</v>
          </cell>
        </row>
        <row r="55">
          <cell r="B55" t="str">
            <v>.Water stop welding</v>
          </cell>
          <cell r="C55" t="str">
            <v>unit</v>
          </cell>
          <cell r="D55">
            <v>310956</v>
          </cell>
          <cell r="G55">
            <v>100</v>
          </cell>
        </row>
        <row r="56">
          <cell r="B56" t="str">
            <v>.Water stop w=320 mm</v>
          </cell>
          <cell r="C56" t="str">
            <v>m</v>
          </cell>
          <cell r="D56">
            <v>113923</v>
          </cell>
          <cell r="G56">
            <v>100</v>
          </cell>
        </row>
        <row r="57">
          <cell r="B57" t="str">
            <v>.Welding rod</v>
          </cell>
          <cell r="C57" t="str">
            <v>kg</v>
          </cell>
          <cell r="D57">
            <v>13682</v>
          </cell>
          <cell r="G57">
            <v>100</v>
          </cell>
        </row>
        <row r="58">
          <cell r="B58" t="str">
            <v>.Wire</v>
          </cell>
          <cell r="C58" t="str">
            <v>kg</v>
          </cell>
          <cell r="D58">
            <v>4795</v>
          </cell>
          <cell r="G58">
            <v>100</v>
          </cell>
        </row>
        <row r="59">
          <cell r="B59" t="str">
            <v>.Wire for Gabion</v>
          </cell>
          <cell r="C59" t="str">
            <v>kg</v>
          </cell>
          <cell r="D59">
            <v>4565</v>
          </cell>
          <cell r="G59">
            <v>100</v>
          </cell>
        </row>
        <row r="60">
          <cell r="B60" t="str">
            <v>.Sunny hose ø 4"</v>
          </cell>
          <cell r="C60" t="str">
            <v>m</v>
          </cell>
          <cell r="D60">
            <v>18657</v>
          </cell>
          <cell r="G60">
            <v>100</v>
          </cell>
        </row>
        <row r="61">
          <cell r="B61" t="str">
            <v>.Supply material R.Dam</v>
          </cell>
          <cell r="C61" t="str">
            <v>unit</v>
          </cell>
          <cell r="D61">
            <v>2635956637.3000002</v>
          </cell>
          <cell r="G61">
            <v>100</v>
          </cell>
        </row>
        <row r="64">
          <cell r="B64" t="str">
            <v>NATURAL MATERIAL</v>
          </cell>
        </row>
        <row r="65">
          <cell r="B65" t="str">
            <v>.Crusher run</v>
          </cell>
          <cell r="C65" t="str">
            <v xml:space="preserve">m³ </v>
          </cell>
          <cell r="D65">
            <v>95071</v>
          </cell>
          <cell r="G65">
            <v>100</v>
          </cell>
        </row>
        <row r="66">
          <cell r="B66" t="str">
            <v xml:space="preserve">.Gravel </v>
          </cell>
          <cell r="C66" t="str">
            <v xml:space="preserve">m³ </v>
          </cell>
          <cell r="D66">
            <v>55225</v>
          </cell>
          <cell r="G66">
            <v>100</v>
          </cell>
        </row>
        <row r="67">
          <cell r="B67" t="str">
            <v>.Log pile ø 6 " - 4 m</v>
          </cell>
          <cell r="C67" t="str">
            <v>pcs</v>
          </cell>
          <cell r="D67">
            <v>13085</v>
          </cell>
          <cell r="G67">
            <v>100</v>
          </cell>
        </row>
        <row r="68">
          <cell r="B68" t="str">
            <v>.Palm fibre</v>
          </cell>
          <cell r="C68" t="str">
            <v>kg</v>
          </cell>
          <cell r="D68">
            <v>2180</v>
          </cell>
          <cell r="G68">
            <v>100</v>
          </cell>
        </row>
        <row r="69">
          <cell r="B69" t="str">
            <v>.River stone</v>
          </cell>
          <cell r="C69" t="str">
            <v xml:space="preserve">m³ </v>
          </cell>
          <cell r="D69">
            <v>37544</v>
          </cell>
          <cell r="G69">
            <v>100</v>
          </cell>
        </row>
        <row r="70">
          <cell r="B70" t="str">
            <v>.Sand</v>
          </cell>
          <cell r="C70" t="str">
            <v xml:space="preserve">m³ </v>
          </cell>
          <cell r="D70">
            <v>31488</v>
          </cell>
          <cell r="G70">
            <v>100</v>
          </cell>
        </row>
        <row r="71">
          <cell r="B71" t="str">
            <v>.Split 2/3</v>
          </cell>
          <cell r="C71" t="str">
            <v xml:space="preserve">m³ </v>
          </cell>
          <cell r="D71">
            <v>73150</v>
          </cell>
          <cell r="G71">
            <v>100</v>
          </cell>
        </row>
        <row r="72">
          <cell r="B72" t="str">
            <v>.Wooden for bekisting</v>
          </cell>
          <cell r="C72" t="str">
            <v xml:space="preserve">m³ </v>
          </cell>
          <cell r="D72">
            <v>1307980</v>
          </cell>
          <cell r="G72">
            <v>100</v>
          </cell>
        </row>
        <row r="73">
          <cell r="B73" t="str">
            <v>.Sodding</v>
          </cell>
          <cell r="C73" t="str">
            <v xml:space="preserve">m² </v>
          </cell>
          <cell r="D73">
            <v>4845</v>
          </cell>
          <cell r="G73">
            <v>100</v>
          </cell>
        </row>
        <row r="74">
          <cell r="B74" t="str">
            <v>.Wood</v>
          </cell>
          <cell r="C74" t="str">
            <v xml:space="preserve">m³ </v>
          </cell>
          <cell r="D74">
            <v>1307980</v>
          </cell>
          <cell r="G74">
            <v>100</v>
          </cell>
        </row>
        <row r="78">
          <cell r="B78" t="str">
            <v>LABOUR</v>
          </cell>
        </row>
        <row r="79">
          <cell r="B79" t="str">
            <v>.Carpenter</v>
          </cell>
          <cell r="C79" t="str">
            <v>man.day</v>
          </cell>
          <cell r="D79">
            <v>30114</v>
          </cell>
          <cell r="F79">
            <v>100</v>
          </cell>
        </row>
        <row r="80">
          <cell r="B80" t="str">
            <v>.Foreman</v>
          </cell>
          <cell r="C80" t="str">
            <v>man.day</v>
          </cell>
          <cell r="D80">
            <v>36660</v>
          </cell>
          <cell r="F80">
            <v>100</v>
          </cell>
        </row>
        <row r="81">
          <cell r="B81" t="str">
            <v>.Ironsmith</v>
          </cell>
          <cell r="C81" t="str">
            <v>man.day</v>
          </cell>
          <cell r="D81">
            <v>26840</v>
          </cell>
          <cell r="F81">
            <v>100</v>
          </cell>
        </row>
        <row r="82">
          <cell r="B82" t="str">
            <v>.Mason</v>
          </cell>
          <cell r="C82" t="str">
            <v>man.day</v>
          </cell>
          <cell r="D82">
            <v>26840</v>
          </cell>
          <cell r="F82">
            <v>100</v>
          </cell>
        </row>
        <row r="83">
          <cell r="B83" t="str">
            <v>.Mechanic</v>
          </cell>
          <cell r="C83" t="str">
            <v>man.day</v>
          </cell>
          <cell r="D83">
            <v>30114</v>
          </cell>
          <cell r="F83">
            <v>100</v>
          </cell>
        </row>
        <row r="84">
          <cell r="B84" t="str">
            <v>.Operator</v>
          </cell>
          <cell r="C84" t="str">
            <v>man.day</v>
          </cell>
          <cell r="D84">
            <v>23567</v>
          </cell>
          <cell r="F84">
            <v>100</v>
          </cell>
        </row>
        <row r="85">
          <cell r="B85" t="str">
            <v>.Skilled labour</v>
          </cell>
          <cell r="C85" t="str">
            <v>man.day</v>
          </cell>
          <cell r="D85">
            <v>30114</v>
          </cell>
          <cell r="F85">
            <v>100</v>
          </cell>
        </row>
        <row r="86">
          <cell r="B86" t="str">
            <v>.Unskilled labour</v>
          </cell>
          <cell r="C86" t="str">
            <v>man.day</v>
          </cell>
          <cell r="D86">
            <v>19639</v>
          </cell>
          <cell r="F86">
            <v>100</v>
          </cell>
        </row>
        <row r="87">
          <cell r="B87" t="str">
            <v>.Welder</v>
          </cell>
          <cell r="C87" t="str">
            <v>man.day</v>
          </cell>
          <cell r="D87">
            <v>30114</v>
          </cell>
          <cell r="F87">
            <v>100</v>
          </cell>
        </row>
        <row r="88">
          <cell r="B88" t="str">
            <v>.Install R. Dam</v>
          </cell>
          <cell r="C88" t="str">
            <v>unit</v>
          </cell>
          <cell r="D88">
            <v>222999828.78</v>
          </cell>
          <cell r="F88">
            <v>100</v>
          </cell>
        </row>
        <row r="91">
          <cell r="B91" t="str">
            <v>EQUIPMENT</v>
          </cell>
        </row>
        <row r="92">
          <cell r="B92" t="str">
            <v>.Air Compressor 175 cfm</v>
          </cell>
          <cell r="C92" t="str">
            <v>hour</v>
          </cell>
          <cell r="D92">
            <v>16107</v>
          </cell>
          <cell r="H92">
            <v>27.453902030173211</v>
          </cell>
          <cell r="I92">
            <v>72.546097969826789</v>
          </cell>
        </row>
        <row r="93">
          <cell r="B93" t="str">
            <v>.Baby roller</v>
          </cell>
          <cell r="C93" t="str">
            <v>hour</v>
          </cell>
          <cell r="D93">
            <v>5965</v>
          </cell>
          <cell r="H93">
            <v>67.139473012864897</v>
          </cell>
          <cell r="I93">
            <v>32.860526987135096</v>
          </cell>
        </row>
        <row r="94">
          <cell r="B94" t="str">
            <v>.Bar bender</v>
          </cell>
          <cell r="C94" t="str">
            <v>hour</v>
          </cell>
          <cell r="D94">
            <v>2422</v>
          </cell>
          <cell r="H94">
            <v>0</v>
          </cell>
          <cell r="I94">
            <v>100</v>
          </cell>
        </row>
        <row r="95">
          <cell r="B95" t="str">
            <v>.Bar cutter</v>
          </cell>
          <cell r="C95" t="str">
            <v>hour</v>
          </cell>
          <cell r="D95">
            <v>2422</v>
          </cell>
          <cell r="H95">
            <v>0</v>
          </cell>
          <cell r="I95">
            <v>100</v>
          </cell>
        </row>
        <row r="96">
          <cell r="B96" t="str">
            <v>.Bulldozer D7G</v>
          </cell>
          <cell r="C96" t="str">
            <v>hour</v>
          </cell>
          <cell r="D96">
            <v>257139</v>
          </cell>
          <cell r="H96">
            <v>11.783808470682047</v>
          </cell>
          <cell r="I96">
            <v>88.216191529317953</v>
          </cell>
        </row>
        <row r="97">
          <cell r="B97" t="str">
            <v>.Chain saw</v>
          </cell>
          <cell r="C97" t="str">
            <v>hour</v>
          </cell>
          <cell r="D97">
            <v>11385</v>
          </cell>
          <cell r="H97">
            <v>2.9797101449275365</v>
          </cell>
          <cell r="I97">
            <v>97.020289855072463</v>
          </cell>
        </row>
        <row r="98">
          <cell r="B98" t="str">
            <v>.Chute</v>
          </cell>
          <cell r="C98" t="str">
            <v>unit</v>
          </cell>
          <cell r="D98">
            <v>302774</v>
          </cell>
          <cell r="H98">
            <v>0</v>
          </cell>
          <cell r="I98">
            <v>100</v>
          </cell>
        </row>
        <row r="99">
          <cell r="B99" t="str">
            <v>.Concrete mixer 350 liter</v>
          </cell>
          <cell r="C99" t="str">
            <v>hour</v>
          </cell>
          <cell r="D99">
            <v>4421</v>
          </cell>
          <cell r="H99">
            <v>2.5378873558018546</v>
          </cell>
          <cell r="I99">
            <v>97.462112644198157</v>
          </cell>
        </row>
        <row r="100">
          <cell r="B100" t="str">
            <v>.Concrete mixer 400 lt winget</v>
          </cell>
          <cell r="C100" t="str">
            <v>hour</v>
          </cell>
          <cell r="D100">
            <v>29760</v>
          </cell>
          <cell r="H100">
            <v>0.37701612903225806</v>
          </cell>
          <cell r="I100">
            <v>99.622983870967744</v>
          </cell>
        </row>
        <row r="101">
          <cell r="B101" t="str">
            <v>.Concrete vibrator</v>
          </cell>
          <cell r="C101" t="str">
            <v>hour</v>
          </cell>
          <cell r="D101">
            <v>4804</v>
          </cell>
          <cell r="H101">
            <v>5.495420482930891</v>
          </cell>
          <cell r="I101">
            <v>94.504579517069104</v>
          </cell>
        </row>
        <row r="102">
          <cell r="B102" t="str">
            <v>.Crawler crane 40 ton</v>
          </cell>
          <cell r="C102" t="str">
            <v>hour</v>
          </cell>
          <cell r="D102">
            <v>167615</v>
          </cell>
          <cell r="H102">
            <v>17.418433868322495</v>
          </cell>
          <cell r="I102">
            <v>82.581566131677505</v>
          </cell>
        </row>
        <row r="103">
          <cell r="B103" t="str">
            <v>.Dump truck 8 ton</v>
          </cell>
          <cell r="C103" t="str">
            <v>hour</v>
          </cell>
          <cell r="D103">
            <v>48807</v>
          </cell>
          <cell r="H103">
            <v>22.284390991041128</v>
          </cell>
          <cell r="I103">
            <v>77.715609008958879</v>
          </cell>
        </row>
        <row r="104">
          <cell r="B104" t="str">
            <v>.Excavator Long arm PC-200</v>
          </cell>
          <cell r="C104" t="str">
            <v>hour</v>
          </cell>
          <cell r="D104">
            <v>206855</v>
          </cell>
          <cell r="H104">
            <v>9.6995183190765655</v>
          </cell>
          <cell r="I104">
            <v>90.300481680923426</v>
          </cell>
        </row>
        <row r="105">
          <cell r="B105" t="str">
            <v>.Excavator PC-200</v>
          </cell>
          <cell r="C105" t="str">
            <v>hour</v>
          </cell>
          <cell r="D105">
            <v>164466</v>
          </cell>
          <cell r="H105">
            <v>12.199444638360408</v>
          </cell>
          <cell r="I105">
            <v>87.800555361639582</v>
          </cell>
        </row>
        <row r="106">
          <cell r="B106" t="str">
            <v>.Genset 45 KVA</v>
          </cell>
          <cell r="C106" t="str">
            <v>hour</v>
          </cell>
          <cell r="D106">
            <v>14835</v>
          </cell>
          <cell r="H106">
            <v>26.83310414560162</v>
          </cell>
          <cell r="I106">
            <v>73.166895854398376</v>
          </cell>
        </row>
        <row r="107">
          <cell r="B107" t="str">
            <v>.Pick hammer 30 kg</v>
          </cell>
          <cell r="C107" t="str">
            <v>hour</v>
          </cell>
          <cell r="D107">
            <v>7569</v>
          </cell>
          <cell r="H107">
            <v>0</v>
          </cell>
          <cell r="I107">
            <v>100</v>
          </cell>
        </row>
        <row r="108">
          <cell r="B108" t="str">
            <v>.Piling equipment ( crane 25t &amp; hammer K-25 )</v>
          </cell>
          <cell r="C108" t="str">
            <v>month</v>
          </cell>
          <cell r="D108">
            <v>48443712</v>
          </cell>
          <cell r="H108">
            <v>0</v>
          </cell>
          <cell r="I108">
            <v>100</v>
          </cell>
        </row>
        <row r="109">
          <cell r="B109" t="str">
            <v>.Vibro roller CA-25</v>
          </cell>
          <cell r="C109" t="str">
            <v>hour</v>
          </cell>
          <cell r="D109">
            <v>116023</v>
          </cell>
          <cell r="H109">
            <v>17.293070011054557</v>
          </cell>
          <cell r="I109">
            <v>82.706929988945433</v>
          </cell>
        </row>
        <row r="110">
          <cell r="B110" t="str">
            <v>.Water pump 4"</v>
          </cell>
          <cell r="C110" t="str">
            <v>hour</v>
          </cell>
          <cell r="D110">
            <v>3634</v>
          </cell>
          <cell r="H110">
            <v>18.161805173362687</v>
          </cell>
          <cell r="I110">
            <v>81.838194826637306</v>
          </cell>
        </row>
        <row r="111">
          <cell r="B111" t="str">
            <v>.Water tank 5000 lt</v>
          </cell>
          <cell r="C111" t="str">
            <v>hour</v>
          </cell>
          <cell r="D111">
            <v>59465</v>
          </cell>
          <cell r="H111">
            <v>14.93496034440083</v>
          </cell>
          <cell r="I111">
            <v>85.065039655599179</v>
          </cell>
        </row>
        <row r="112">
          <cell r="B112" t="str">
            <v>.Welder machine + genset</v>
          </cell>
          <cell r="C112" t="str">
            <v>hour</v>
          </cell>
          <cell r="D112">
            <v>18166</v>
          </cell>
          <cell r="H112">
            <v>21.912864692282287</v>
          </cell>
          <cell r="I112">
            <v>78.087135307717716</v>
          </cell>
        </row>
        <row r="113">
          <cell r="B113" t="str">
            <v>.Concrete pump 85 m3</v>
          </cell>
          <cell r="C113" t="str">
            <v>hour</v>
          </cell>
          <cell r="D113">
            <v>222115</v>
          </cell>
          <cell r="H113">
            <v>8.4899339890576488</v>
          </cell>
          <cell r="I113">
            <v>91.510066010942353</v>
          </cell>
        </row>
        <row r="116">
          <cell r="B116" t="str">
            <v>.Tools</v>
          </cell>
          <cell r="C116" t="str">
            <v>ls</v>
          </cell>
          <cell r="I116">
            <v>100</v>
          </cell>
        </row>
        <row r="118">
          <cell r="B118" t="str">
            <v>SUBCONTRACTOR</v>
          </cell>
        </row>
        <row r="119">
          <cell r="B119" t="str">
            <v>.Concrete block crib t 20 cm</v>
          </cell>
          <cell r="C119" t="str">
            <v>nos</v>
          </cell>
          <cell r="D119">
            <v>121109</v>
          </cell>
          <cell r="G119">
            <v>100</v>
          </cell>
        </row>
        <row r="120">
          <cell r="B120" t="str">
            <v>.Control house</v>
          </cell>
          <cell r="C120" t="str">
            <v xml:space="preserve">m² </v>
          </cell>
          <cell r="D120">
            <v>787210</v>
          </cell>
          <cell r="G120">
            <v>100</v>
          </cell>
        </row>
        <row r="121">
          <cell r="B121" t="str">
            <v>.Flap gate ø 600 mm</v>
          </cell>
          <cell r="C121" t="str">
            <v>unit</v>
          </cell>
          <cell r="D121">
            <v>18166392</v>
          </cell>
          <cell r="G121">
            <v>100</v>
          </cell>
        </row>
        <row r="122">
          <cell r="B122" t="str">
            <v>.Name plate</v>
          </cell>
          <cell r="C122" t="str">
            <v>unit</v>
          </cell>
          <cell r="D122">
            <v>908320</v>
          </cell>
          <cell r="G122">
            <v>100</v>
          </cell>
        </row>
        <row r="123">
          <cell r="B123" t="str">
            <v>.Piling work PC pile ø 60 cm</v>
          </cell>
          <cell r="C123" t="str">
            <v>m</v>
          </cell>
          <cell r="D123">
            <v>54499</v>
          </cell>
          <cell r="I123">
            <v>100</v>
          </cell>
        </row>
        <row r="124">
          <cell r="B124" t="str">
            <v>.Piling work PC pile or SP Pile ø 30 cm or ø 35 cm</v>
          </cell>
          <cell r="C124" t="str">
            <v>m</v>
          </cell>
          <cell r="D124">
            <v>42388</v>
          </cell>
          <cell r="I124">
            <v>100</v>
          </cell>
        </row>
        <row r="125">
          <cell r="B125" t="str">
            <v>.Piling work PC pile or SP Pile ø 40 cm or ø 50 cm</v>
          </cell>
          <cell r="C125" t="str">
            <v>m</v>
          </cell>
          <cell r="D125">
            <v>42388</v>
          </cell>
          <cell r="I125">
            <v>100</v>
          </cell>
        </row>
        <row r="126">
          <cell r="B126" t="str">
            <v>.Ready mix K-350 for B</v>
          </cell>
          <cell r="C126" t="str">
            <v xml:space="preserve">m³ </v>
          </cell>
          <cell r="D126">
            <v>333051</v>
          </cell>
          <cell r="G126">
            <v>100</v>
          </cell>
        </row>
        <row r="127">
          <cell r="B127" t="str">
            <v>.Static loading test</v>
          </cell>
          <cell r="C127" t="str">
            <v>nos</v>
          </cell>
          <cell r="D127">
            <v>18166392</v>
          </cell>
          <cell r="I127">
            <v>100</v>
          </cell>
        </row>
        <row r="128">
          <cell r="B128" t="str">
            <v>.Steel sheet piling work</v>
          </cell>
          <cell r="C128" t="str">
            <v>m</v>
          </cell>
          <cell r="D128">
            <v>42388</v>
          </cell>
          <cell r="I128">
            <v>100</v>
          </cell>
        </row>
        <row r="129">
          <cell r="B129" t="str">
            <v>.Steel slide gate (H= 1m, B= 1m, x 2)</v>
          </cell>
          <cell r="C129" t="str">
            <v>unit</v>
          </cell>
          <cell r="D129">
            <v>8233732</v>
          </cell>
          <cell r="G129">
            <v>100</v>
          </cell>
        </row>
        <row r="130">
          <cell r="B130" t="str">
            <v>.Steel slide gate (H= 1m, B= 1,25m, x 2)</v>
          </cell>
          <cell r="C130" t="str">
            <v>unit</v>
          </cell>
          <cell r="D130">
            <v>8890335</v>
          </cell>
          <cell r="G130">
            <v>100</v>
          </cell>
        </row>
        <row r="131">
          <cell r="B131" t="str">
            <v>.Steel slide gate (H= 1,5m, B= 2m, x 2)</v>
          </cell>
          <cell r="C131" t="str">
            <v>unit</v>
          </cell>
          <cell r="D131">
            <v>12573526</v>
          </cell>
          <cell r="G131">
            <v>100</v>
          </cell>
        </row>
        <row r="132">
          <cell r="B132" t="str">
            <v>.Erection Diafragma wall</v>
          </cell>
          <cell r="C132" t="str">
            <v>unit</v>
          </cell>
          <cell r="D132">
            <v>170207</v>
          </cell>
          <cell r="I132">
            <v>100</v>
          </cell>
        </row>
        <row r="133">
          <cell r="B133" t="str">
            <v>.Erection of concrete girder I 125 - 25.60</v>
          </cell>
          <cell r="C133" t="str">
            <v>unit</v>
          </cell>
          <cell r="D133">
            <v>9019643</v>
          </cell>
          <cell r="I133">
            <v>100</v>
          </cell>
        </row>
        <row r="134">
          <cell r="B134" t="str">
            <v>.Erection of concrete girder I 160 - 31.60</v>
          </cell>
          <cell r="C134" t="str">
            <v>unit</v>
          </cell>
          <cell r="D134">
            <v>16453019</v>
          </cell>
          <cell r="I134">
            <v>100</v>
          </cell>
        </row>
        <row r="135">
          <cell r="B135" t="str">
            <v>.Erection of concrete girder I 170 - 40.80</v>
          </cell>
          <cell r="C135" t="str">
            <v>unit</v>
          </cell>
          <cell r="D135">
            <v>25555655</v>
          </cell>
          <cell r="I135">
            <v>100</v>
          </cell>
        </row>
        <row r="136">
          <cell r="B136" t="str">
            <v>.Erection of concrete girder I 090 - 16.60</v>
          </cell>
          <cell r="C136" t="str">
            <v>unit</v>
          </cell>
          <cell r="D136">
            <v>4548969</v>
          </cell>
          <cell r="I136">
            <v>100</v>
          </cell>
        </row>
        <row r="137">
          <cell r="B137" t="str">
            <v>.Erection of RC slab</v>
          </cell>
          <cell r="C137" t="str">
            <v>unit</v>
          </cell>
          <cell r="D137">
            <v>114890</v>
          </cell>
          <cell r="I137">
            <v>100</v>
          </cell>
        </row>
        <row r="138">
          <cell r="B138" t="str">
            <v>.Steel plate girder</v>
          </cell>
          <cell r="C138" t="str">
            <v>ls</v>
          </cell>
          <cell r="D138">
            <v>217445435</v>
          </cell>
          <cell r="G138">
            <v>100</v>
          </cell>
        </row>
        <row r="144">
          <cell r="B144" t="str">
            <v>.Rubber dam</v>
          </cell>
          <cell r="C144" t="str">
            <v>ls</v>
          </cell>
          <cell r="D144">
            <v>2858956466</v>
          </cell>
          <cell r="G144">
            <v>100</v>
          </cell>
        </row>
      </sheetData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 refreshError="1"/>
      <sheetData sheetId="1" refreshError="1"/>
      <sheetData sheetId="2" refreshError="1">
        <row r="146">
          <cell r="H146">
            <v>45000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REKAP"/>
      <sheetName val="BOQ"/>
      <sheetName val="MOBILISASI"/>
      <sheetName val="INFORMASI UMUM"/>
      <sheetName val="UPAH"/>
      <sheetName val="BAHAN"/>
      <sheetName val="ANALISA QUARRY"/>
      <sheetName val="5-ALAT(1)"/>
      <sheetName val="ALAT"/>
      <sheetName val="formula alat"/>
      <sheetName val="AGG. HALUS KASAR"/>
      <sheetName val="AGGREGAT KLAS A"/>
      <sheetName val="AGGREGAT KLAS B &amp; S"/>
      <sheetName val="D7"/>
      <sheetName val="D6"/>
      <sheetName val="D5"/>
      <sheetName val="D4"/>
      <sheetName val="D3"/>
      <sheetName val="D2"/>
      <sheetName val="D8"/>
      <sheetName val="ANALISA SNI"/>
      <sheetName val="P.04d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9">
          <cell r="K49">
            <v>10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12">
          <cell r="H12" t="str">
            <v>E01</v>
          </cell>
          <cell r="I12">
            <v>294</v>
          </cell>
          <cell r="J12">
            <v>60</v>
          </cell>
          <cell r="K12" t="str">
            <v>T/Jam</v>
          </cell>
          <cell r="L12">
            <v>3100000000</v>
          </cell>
        </row>
        <row r="13">
          <cell r="H13" t="str">
            <v>E02</v>
          </cell>
          <cell r="I13">
            <v>72.400000000000006</v>
          </cell>
          <cell r="J13">
            <v>10</v>
          </cell>
          <cell r="K13" t="str">
            <v>Ton</v>
          </cell>
          <cell r="L13">
            <v>85000000</v>
          </cell>
        </row>
        <row r="14">
          <cell r="H14" t="str">
            <v>E03</v>
          </cell>
          <cell r="I14">
            <v>4</v>
          </cell>
          <cell r="J14">
            <v>850</v>
          </cell>
          <cell r="K14" t="str">
            <v>Liter</v>
          </cell>
          <cell r="L14">
            <v>145000000</v>
          </cell>
        </row>
        <row r="15">
          <cell r="H15" t="str">
            <v>E04</v>
          </cell>
          <cell r="I15">
            <v>155</v>
          </cell>
          <cell r="J15" t="str">
            <v xml:space="preserve">-  </v>
          </cell>
          <cell r="K15" t="str">
            <v xml:space="preserve">-  </v>
          </cell>
          <cell r="L15">
            <v>915000000</v>
          </cell>
        </row>
        <row r="16">
          <cell r="H16" t="str">
            <v>E05</v>
          </cell>
          <cell r="I16">
            <v>60</v>
          </cell>
          <cell r="J16">
            <v>5000</v>
          </cell>
          <cell r="K16" t="str">
            <v>CPM/(L/m)</v>
          </cell>
          <cell r="L16">
            <v>208000000</v>
          </cell>
        </row>
        <row r="17">
          <cell r="H17" t="str">
            <v>E06</v>
          </cell>
          <cell r="I17">
            <v>20</v>
          </cell>
          <cell r="J17">
            <v>500</v>
          </cell>
          <cell r="K17" t="str">
            <v>Liter</v>
          </cell>
          <cell r="L17">
            <v>80000000</v>
          </cell>
        </row>
        <row r="18">
          <cell r="H18" t="str">
            <v>E07</v>
          </cell>
          <cell r="I18">
            <v>138</v>
          </cell>
          <cell r="J18">
            <v>15</v>
          </cell>
          <cell r="K18" t="str">
            <v>Ton</v>
          </cell>
          <cell r="L18">
            <v>670000000</v>
          </cell>
        </row>
        <row r="19">
          <cell r="H19" t="str">
            <v>E08</v>
          </cell>
          <cell r="I19">
            <v>100</v>
          </cell>
          <cell r="J19">
            <v>3.5</v>
          </cell>
          <cell r="K19" t="str">
            <v>Ton</v>
          </cell>
          <cell r="L19">
            <v>240000000</v>
          </cell>
        </row>
        <row r="20">
          <cell r="H20" t="str">
            <v>E09</v>
          </cell>
          <cell r="I20">
            <v>190</v>
          </cell>
          <cell r="J20">
            <v>10</v>
          </cell>
          <cell r="K20" t="str">
            <v>Ton</v>
          </cell>
          <cell r="L20">
            <v>320000000</v>
          </cell>
        </row>
        <row r="21">
          <cell r="H21" t="str">
            <v>E10</v>
          </cell>
          <cell r="I21">
            <v>133</v>
          </cell>
          <cell r="J21">
            <v>0.93</v>
          </cell>
          <cell r="K21" t="str">
            <v>M3</v>
          </cell>
          <cell r="L21">
            <v>2000000000</v>
          </cell>
        </row>
        <row r="22">
          <cell r="H22" t="str">
            <v>E11</v>
          </cell>
          <cell r="I22">
            <v>190</v>
          </cell>
          <cell r="J22">
            <v>10</v>
          </cell>
          <cell r="K22" t="str">
            <v>ton</v>
          </cell>
          <cell r="L22">
            <v>235000000</v>
          </cell>
        </row>
        <row r="23">
          <cell r="H23" t="str">
            <v>E12</v>
          </cell>
          <cell r="I23">
            <v>180</v>
          </cell>
          <cell r="J23">
            <v>135</v>
          </cell>
          <cell r="K23" t="str">
            <v>KVA</v>
          </cell>
          <cell r="L23">
            <v>230000000</v>
          </cell>
        </row>
        <row r="24">
          <cell r="H24" t="str">
            <v>E13</v>
          </cell>
          <cell r="I24">
            <v>135</v>
          </cell>
          <cell r="L24">
            <v>800000000</v>
          </cell>
        </row>
        <row r="25">
          <cell r="H25" t="str">
            <v>E14</v>
          </cell>
          <cell r="I25">
            <v>70</v>
          </cell>
          <cell r="J25">
            <v>0.8</v>
          </cell>
          <cell r="K25" t="str">
            <v>M3</v>
          </cell>
          <cell r="L25">
            <v>640000000</v>
          </cell>
        </row>
        <row r="26">
          <cell r="H26" t="str">
            <v>E15</v>
          </cell>
          <cell r="I26">
            <v>96</v>
          </cell>
          <cell r="J26">
            <v>1.5</v>
          </cell>
          <cell r="K26" t="str">
            <v>M3</v>
          </cell>
          <cell r="L26">
            <v>660000000</v>
          </cell>
        </row>
        <row r="27">
          <cell r="H27" t="str">
            <v>E16</v>
          </cell>
          <cell r="I27">
            <v>55</v>
          </cell>
          <cell r="J27">
            <v>8</v>
          </cell>
          <cell r="K27" t="str">
            <v>Ton</v>
          </cell>
          <cell r="L27">
            <v>510000000</v>
          </cell>
        </row>
        <row r="28">
          <cell r="H28" t="str">
            <v>E17</v>
          </cell>
          <cell r="I28">
            <v>82</v>
          </cell>
          <cell r="J28">
            <v>8.1</v>
          </cell>
          <cell r="K28" t="str">
            <v>Ton</v>
          </cell>
          <cell r="L28">
            <v>475000000</v>
          </cell>
        </row>
        <row r="29">
          <cell r="H29" t="str">
            <v>E18</v>
          </cell>
          <cell r="I29">
            <v>100.5</v>
          </cell>
          <cell r="J29">
            <v>9</v>
          </cell>
          <cell r="K29" t="str">
            <v>Ton</v>
          </cell>
          <cell r="L29">
            <v>530000000</v>
          </cell>
        </row>
        <row r="30">
          <cell r="H30" t="str">
            <v>E19</v>
          </cell>
          <cell r="I30">
            <v>82</v>
          </cell>
          <cell r="J30">
            <v>7.05</v>
          </cell>
          <cell r="K30" t="str">
            <v>Ton</v>
          </cell>
          <cell r="L30">
            <v>550000000</v>
          </cell>
        </row>
        <row r="31">
          <cell r="H31" t="str">
            <v>E20</v>
          </cell>
          <cell r="I31">
            <v>5.5</v>
          </cell>
          <cell r="J31">
            <v>25</v>
          </cell>
          <cell r="K31" t="str">
            <v>-</v>
          </cell>
          <cell r="L31">
            <v>10000000</v>
          </cell>
        </row>
        <row r="32">
          <cell r="H32" t="str">
            <v>E21</v>
          </cell>
          <cell r="I32">
            <v>220</v>
          </cell>
          <cell r="J32">
            <v>60</v>
          </cell>
          <cell r="K32" t="str">
            <v>T/Jam</v>
          </cell>
          <cell r="L32">
            <v>1180000000</v>
          </cell>
        </row>
        <row r="33">
          <cell r="H33" t="str">
            <v>E22</v>
          </cell>
          <cell r="I33">
            <v>6</v>
          </cell>
          <cell r="J33" t="str">
            <v xml:space="preserve">-  </v>
          </cell>
          <cell r="K33" t="str">
            <v xml:space="preserve">-  </v>
          </cell>
          <cell r="L33">
            <v>9000000</v>
          </cell>
        </row>
        <row r="34">
          <cell r="H34" t="str">
            <v>E23</v>
          </cell>
          <cell r="I34">
            <v>100</v>
          </cell>
          <cell r="J34">
            <v>4000</v>
          </cell>
          <cell r="K34" t="str">
            <v>Liter</v>
          </cell>
          <cell r="L34">
            <v>260000000</v>
          </cell>
        </row>
        <row r="35">
          <cell r="H35" t="str">
            <v>E24</v>
          </cell>
          <cell r="I35">
            <v>8.8000000000000007</v>
          </cell>
          <cell r="J35">
            <v>835</v>
          </cell>
          <cell r="K35" t="str">
            <v>Ton</v>
          </cell>
          <cell r="L35">
            <v>130000000</v>
          </cell>
        </row>
        <row r="36">
          <cell r="H36" t="str">
            <v>E25</v>
          </cell>
          <cell r="I36">
            <v>4.7</v>
          </cell>
          <cell r="J36">
            <v>121</v>
          </cell>
          <cell r="K36" t="str">
            <v>Ton</v>
          </cell>
          <cell r="L36">
            <v>10000000</v>
          </cell>
        </row>
        <row r="37">
          <cell r="H37" t="str">
            <v>E26</v>
          </cell>
          <cell r="I37">
            <v>0</v>
          </cell>
          <cell r="J37">
            <v>1330</v>
          </cell>
          <cell r="K37" t="str">
            <v>-</v>
          </cell>
          <cell r="L37">
            <v>20000000</v>
          </cell>
        </row>
        <row r="38">
          <cell r="H38" t="str">
            <v>E27</v>
          </cell>
          <cell r="I38">
            <v>345</v>
          </cell>
          <cell r="J38">
            <v>2005</v>
          </cell>
          <cell r="K38" t="str">
            <v>-</v>
          </cell>
          <cell r="L38">
            <v>830000000</v>
          </cell>
        </row>
        <row r="39">
          <cell r="H39" t="str">
            <v>E28</v>
          </cell>
          <cell r="I39">
            <v>100</v>
          </cell>
          <cell r="J39">
            <v>8</v>
          </cell>
          <cell r="K39" t="str">
            <v>M3</v>
          </cell>
          <cell r="L39">
            <v>800000000</v>
          </cell>
        </row>
        <row r="40">
          <cell r="H40" t="str">
            <v>E29</v>
          </cell>
          <cell r="I40">
            <v>175</v>
          </cell>
          <cell r="J40">
            <v>20</v>
          </cell>
          <cell r="K40" t="str">
            <v>Ton</v>
          </cell>
          <cell r="L40">
            <v>550000000</v>
          </cell>
        </row>
        <row r="41">
          <cell r="H41" t="str">
            <v>E30</v>
          </cell>
          <cell r="I41">
            <v>25</v>
          </cell>
          <cell r="J41">
            <v>2.5</v>
          </cell>
          <cell r="K41" t="str">
            <v>Ton</v>
          </cell>
          <cell r="L41">
            <v>350000000</v>
          </cell>
        </row>
        <row r="42">
          <cell r="H42" t="str">
            <v>E31</v>
          </cell>
          <cell r="I42">
            <v>125</v>
          </cell>
          <cell r="J42">
            <v>35</v>
          </cell>
          <cell r="K42" t="str">
            <v>Ton</v>
          </cell>
          <cell r="L42">
            <v>1800000000</v>
          </cell>
        </row>
        <row r="43">
          <cell r="H43" t="str">
            <v>E32</v>
          </cell>
          <cell r="I43">
            <v>40</v>
          </cell>
          <cell r="J43">
            <v>250</v>
          </cell>
          <cell r="K43" t="str">
            <v>Amp</v>
          </cell>
          <cell r="L43">
            <v>21000000</v>
          </cell>
        </row>
        <row r="44">
          <cell r="H44" t="str">
            <v>E33</v>
          </cell>
          <cell r="I44">
            <v>150</v>
          </cell>
          <cell r="J44">
            <v>2000</v>
          </cell>
          <cell r="K44" t="str">
            <v>Meter</v>
          </cell>
          <cell r="L44">
            <v>2050000000</v>
          </cell>
        </row>
        <row r="45">
          <cell r="H45" t="str">
            <v>E34</v>
          </cell>
          <cell r="I45">
            <v>5</v>
          </cell>
          <cell r="J45">
            <v>1000</v>
          </cell>
          <cell r="K45" t="str">
            <v>Liter</v>
          </cell>
          <cell r="L45">
            <v>10000000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BAHAN"/>
      <sheetName val="UPAH"/>
      <sheetName val="sewa"/>
      <sheetName val="Peralatan"/>
      <sheetName val="9"/>
      <sheetName val="8"/>
      <sheetName val="7"/>
      <sheetName val="6"/>
      <sheetName val="5"/>
      <sheetName val="4"/>
      <sheetName val="3"/>
      <sheetName val="2"/>
      <sheetName val="Sheet2"/>
      <sheetName val="DIV-4"/>
      <sheetName val="DIV-8"/>
      <sheetName val="DIV-3"/>
      <sheetName val="DIV-5"/>
      <sheetName val="DIV-9"/>
      <sheetName val="DIV-7"/>
      <sheetName val="DIV-6"/>
      <sheetName val="DIV-2"/>
      <sheetName val="NP (2)"/>
      <sheetName val="Rekap Biaya"/>
      <sheetName val="Kuantitas &amp; Harga"/>
      <sheetName val="%"/>
      <sheetName val="Ranking %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vered_Sheet1"/>
      <sheetName val="000000"/>
      <sheetName val="cover"/>
      <sheetName val="sub cover"/>
      <sheetName val="Harsat Upah"/>
      <sheetName val="Harsat Material"/>
      <sheetName val="Analisa"/>
      <sheetName val="Rekap Analisa"/>
      <sheetName val="Perhit Beton"/>
      <sheetName val="Perhitungan Besi"/>
      <sheetName val="DAFTAR BESI KANAL C SIKU"/>
      <sheetName val="DAFTAR  BESI IWF"/>
      <sheetName val="DATA"/>
      <sheetName val="GANDUL 02"/>
      <sheetName val="mekarjaya 19"/>
      <sheetName val="SUKMAJAYA 02"/>
      <sheetName val="MEKARJAYA 09"/>
      <sheetName val="GROGOL 02"/>
      <sheetName val="mekarjaya 17"/>
      <sheetName val="BHAKTI JAYA 06"/>
      <sheetName val="KALIMULYA 03"/>
      <sheetName val="SUKMAJAYA 01"/>
      <sheetName val="MEKARJAYA 24"/>
      <sheetName val="MEKARJAYA 30"/>
      <sheetName val="ABADI JAYA 02"/>
      <sheetName val="SUKAMAJU 05"/>
      <sheetName val="MEKARJAYA 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</sheetNames>
    <sheetDataSet>
      <sheetData sheetId="0" refreshError="1"/>
      <sheetData sheetId="1" refreshError="1"/>
      <sheetData sheetId="2" refreshError="1">
        <row r="20">
          <cell r="L20">
            <v>38100</v>
          </cell>
        </row>
        <row r="22">
          <cell r="L22">
            <v>6000</v>
          </cell>
        </row>
        <row r="23">
          <cell r="L23">
            <v>7500</v>
          </cell>
        </row>
        <row r="24">
          <cell r="L24">
            <v>17500</v>
          </cell>
        </row>
        <row r="25">
          <cell r="L25">
            <v>11000</v>
          </cell>
        </row>
        <row r="29">
          <cell r="L29">
            <v>30000</v>
          </cell>
        </row>
      </sheetData>
      <sheetData sheetId="3" refreshError="1"/>
      <sheetData sheetId="4" refreshError="1">
        <row r="11">
          <cell r="N11">
            <v>445116.42500000005</v>
          </cell>
        </row>
        <row r="34">
          <cell r="N34">
            <v>192656.02000000002</v>
          </cell>
        </row>
        <row r="53">
          <cell r="N53">
            <v>323643.72437824</v>
          </cell>
        </row>
        <row r="72">
          <cell r="N72">
            <v>327764.5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NOTA_DINAS"/>
      <sheetName val="UPH_BHN_ANL"/>
      <sheetName val="BHN_LS"/>
      <sheetName val="AHSP"/>
      <sheetName val="KENDALI"/>
      <sheetName val="MASTER GDG"/>
      <sheetName val="RAB SWA AWAL"/>
      <sheetName val="PCH BHN"/>
      <sheetName val="RAB BHN SWA"/>
      <sheetName val="RAB UPH SWA"/>
      <sheetName val="DFTR UPH SWA"/>
    </sheetNames>
    <sheetDataSet>
      <sheetData sheetId="0" refreshError="1"/>
      <sheetData sheetId="1" refreshError="1"/>
      <sheetData sheetId="2">
        <row r="9">
          <cell r="C9">
            <v>125000</v>
          </cell>
        </row>
      </sheetData>
      <sheetData sheetId="3"/>
      <sheetData sheetId="4"/>
      <sheetData sheetId="5" refreshError="1">
        <row r="2">
          <cell r="A2" t="str">
            <v>A.1.1.1. HARGA SATUAN PEKERJAAN PERSIAPAN</v>
          </cell>
        </row>
        <row r="4">
          <cell r="A4" t="str">
            <v>A.1.1.1.1.</v>
          </cell>
          <cell r="B4" t="str">
            <v>m1</v>
          </cell>
          <cell r="C4" t="str">
            <v>Pembuatan Pagar Sementara dari Kayu</v>
          </cell>
          <cell r="D4">
            <v>491920</v>
          </cell>
        </row>
        <row r="5">
          <cell r="A5" t="str">
            <v>A.1.1.1.2.</v>
          </cell>
          <cell r="B5" t="str">
            <v>m1</v>
          </cell>
          <cell r="C5" t="str">
            <v>Pembuatan Pagar Sementara dari Seng Gelombang</v>
          </cell>
          <cell r="D5">
            <v>622020</v>
          </cell>
        </row>
        <row r="6">
          <cell r="A6" t="str">
            <v>A.1.1.1.4.</v>
          </cell>
          <cell r="B6" t="str">
            <v>m1</v>
          </cell>
          <cell r="C6" t="str">
            <v>Pengukuran dan Pemasangan Bouwplank</v>
          </cell>
          <cell r="D6">
            <v>134740</v>
          </cell>
        </row>
        <row r="7">
          <cell r="A7" t="str">
            <v>A.1.1.1.5.</v>
          </cell>
          <cell r="B7" t="str">
            <v>m2</v>
          </cell>
          <cell r="C7" t="str">
            <v>Pembuatan Kantor Sementara/Direksi Keet</v>
          </cell>
          <cell r="D7">
            <v>2054880</v>
          </cell>
        </row>
        <row r="8">
          <cell r="A8" t="str">
            <v>A.1.1.1.6.</v>
          </cell>
          <cell r="B8" t="str">
            <v>m2</v>
          </cell>
          <cell r="C8" t="str">
            <v>Pembuatan Gudang</v>
          </cell>
          <cell r="D8">
            <v>1798410</v>
          </cell>
        </row>
        <row r="9">
          <cell r="A9" t="str">
            <v>A.1.1.1.7.</v>
          </cell>
          <cell r="B9" t="str">
            <v>m2</v>
          </cell>
          <cell r="C9" t="str">
            <v>Pembuatan Rumah Jaga</v>
          </cell>
          <cell r="D9">
            <v>2018200</v>
          </cell>
        </row>
        <row r="10">
          <cell r="A10" t="str">
            <v>A.1.1.1.8.</v>
          </cell>
          <cell r="B10" t="str">
            <v>m2</v>
          </cell>
          <cell r="C10" t="str">
            <v>Pembersihan dan Perataan Lapangan</v>
          </cell>
          <cell r="D10">
            <v>26000</v>
          </cell>
        </row>
        <row r="11">
          <cell r="A11" t="str">
            <v>A.1.1.1.9.</v>
          </cell>
          <cell r="B11" t="str">
            <v>m2</v>
          </cell>
          <cell r="C11" t="str">
            <v>Pembuatan Bedeng Pekerja</v>
          </cell>
          <cell r="D11">
            <v>1778400</v>
          </cell>
        </row>
        <row r="12">
          <cell r="A12" t="str">
            <v>A.1.1.1.10.</v>
          </cell>
          <cell r="B12" t="str">
            <v>m2</v>
          </cell>
          <cell r="C12" t="str">
            <v>Pembuatan Bak Adukan</v>
          </cell>
          <cell r="D12">
            <v>327560</v>
          </cell>
        </row>
        <row r="13">
          <cell r="A13" t="str">
            <v>A.1.1.1.11.</v>
          </cell>
          <cell r="B13" t="str">
            <v>m2</v>
          </cell>
          <cell r="C13" t="str">
            <v>Pembuatan Steger / Perancah dari Bambu s.d. Tinggi 6 meter</v>
          </cell>
          <cell r="D13">
            <v>539920</v>
          </cell>
        </row>
        <row r="14">
          <cell r="A14" t="str">
            <v>A.1.1.1.14.</v>
          </cell>
          <cell r="B14" t="str">
            <v>m3</v>
          </cell>
          <cell r="C14" t="str">
            <v>Pembongkaran Beton Bertulang</v>
          </cell>
          <cell r="D14">
            <v>1846570</v>
          </cell>
        </row>
        <row r="15">
          <cell r="A15" t="str">
            <v>A.1.1.1.15.</v>
          </cell>
          <cell r="B15" t="str">
            <v>m2</v>
          </cell>
          <cell r="C15" t="str">
            <v>Pembongkaran Dinding Tembok</v>
          </cell>
          <cell r="D15">
            <v>923280</v>
          </cell>
        </row>
        <row r="18">
          <cell r="A18" t="str">
            <v>A.1.5.1. HARGA SATUAN PEKERJAAN TANAH</v>
          </cell>
        </row>
        <row r="20">
          <cell r="A20" t="str">
            <v>A.1.5.1.1.</v>
          </cell>
          <cell r="B20" t="str">
            <v>m3</v>
          </cell>
          <cell r="C20" t="str">
            <v>Penggalian Tanah Biasa Sedalam s.d. 1 m</v>
          </cell>
          <cell r="D20">
            <v>100500</v>
          </cell>
        </row>
        <row r="21">
          <cell r="A21" t="str">
            <v>A.1.5.1.2.</v>
          </cell>
          <cell r="B21" t="str">
            <v>m3</v>
          </cell>
          <cell r="C21" t="str">
            <v>Penggalian Tanah Biasa Sedalam &gt;1 s.d. 2 m</v>
          </cell>
          <cell r="D21">
            <v>124650</v>
          </cell>
        </row>
        <row r="22">
          <cell r="A22" t="str">
            <v>A.1.5.1.3.</v>
          </cell>
          <cell r="B22" t="str">
            <v>m3</v>
          </cell>
          <cell r="C22" t="str">
            <v>Penggalian Tanah Biasa Sedalam &gt;2 s.d. 3 m</v>
          </cell>
          <cell r="D22">
            <v>149340</v>
          </cell>
        </row>
        <row r="23">
          <cell r="A23" t="str">
            <v>A.1.5.1.4.</v>
          </cell>
          <cell r="B23" t="str">
            <v>m3</v>
          </cell>
          <cell r="C23" t="str">
            <v>Penggalian Tanah Keras Sedalam s.d. 1 m</v>
          </cell>
          <cell r="D23">
            <v>133640</v>
          </cell>
        </row>
        <row r="24">
          <cell r="A24" t="str">
            <v>A.1.5.1.5.</v>
          </cell>
          <cell r="B24" t="str">
            <v>m3</v>
          </cell>
          <cell r="C24" t="str">
            <v>Penggalian Tanah Cadas Sedalam s.d. 1 m</v>
          </cell>
          <cell r="D24">
            <v>203700</v>
          </cell>
        </row>
        <row r="25">
          <cell r="A25" t="str">
            <v>A.1.5.1.6.</v>
          </cell>
          <cell r="B25" t="str">
            <v>m3</v>
          </cell>
          <cell r="C25" t="str">
            <v>Penggalian Tanah Lumpur Sedalam s.d. 1 m</v>
          </cell>
          <cell r="D25">
            <v>162150</v>
          </cell>
        </row>
        <row r="26">
          <cell r="A26" t="str">
            <v>A.1.5.1.7.</v>
          </cell>
          <cell r="B26" t="str">
            <v>m2</v>
          </cell>
          <cell r="C26" t="str">
            <v>Pekerjaan Stripping Setinggi s.d. 1 m</v>
          </cell>
          <cell r="D26">
            <v>7600</v>
          </cell>
        </row>
        <row r="27">
          <cell r="A27" t="str">
            <v>A.1.5.1.8.</v>
          </cell>
          <cell r="B27" t="str">
            <v>m3</v>
          </cell>
          <cell r="C27" t="str">
            <v>Pembuangan Tanah Sejauh s.d. 30 m</v>
          </cell>
          <cell r="D27">
            <v>43950</v>
          </cell>
        </row>
        <row r="28">
          <cell r="A28" t="str">
            <v>A.1.5.1.9.</v>
          </cell>
          <cell r="B28" t="str">
            <v>m3</v>
          </cell>
          <cell r="C28" t="str">
            <v>Pemadatan 1 m3 Tanah per 20 cm</v>
          </cell>
          <cell r="D28">
            <v>76000</v>
          </cell>
        </row>
        <row r="29">
          <cell r="A29" t="str">
            <v>A.1.5.1.10.</v>
          </cell>
          <cell r="B29" t="str">
            <v>m3</v>
          </cell>
          <cell r="C29" t="str">
            <v>Pengurugan dengan Pasir Urug</v>
          </cell>
          <cell r="D29">
            <v>198840</v>
          </cell>
        </row>
        <row r="30">
          <cell r="A30" t="str">
            <v>A.1.5.1.10.1.</v>
          </cell>
          <cell r="B30" t="str">
            <v>m3</v>
          </cell>
          <cell r="C30" t="str">
            <v>Pengurugan dengan Tanah Timbun</v>
          </cell>
          <cell r="D30">
            <v>166440</v>
          </cell>
        </row>
        <row r="31">
          <cell r="A31" t="str">
            <v>A.1.5.1.13.</v>
          </cell>
          <cell r="B31" t="str">
            <v>m2</v>
          </cell>
          <cell r="C31" t="str">
            <v>Pemasangan Lapisan Ijuk tbl. 10 cm untuk Bidang Resapan Tangki Septik</v>
          </cell>
          <cell r="D31">
            <v>64800</v>
          </cell>
        </row>
        <row r="32">
          <cell r="A32" t="str">
            <v>A.1.5.1.14.</v>
          </cell>
          <cell r="B32" t="str">
            <v>m3</v>
          </cell>
          <cell r="C32" t="str">
            <v>Pengurugan dengan Sirtu Padat</v>
          </cell>
          <cell r="D32">
            <v>238040</v>
          </cell>
        </row>
        <row r="35">
          <cell r="A35" t="str">
            <v>A.3.1.1. HARGA SATUAN PEKERJAAN PONDASI</v>
          </cell>
        </row>
        <row r="37">
          <cell r="A37" t="str">
            <v>A.3.1.1.1.</v>
          </cell>
          <cell r="B37" t="str">
            <v>m3</v>
          </cell>
          <cell r="C37" t="str">
            <v>Pemasangan Pondasi Batu Kali Camp. 1PC : 3PP</v>
          </cell>
          <cell r="D37">
            <v>1019180</v>
          </cell>
        </row>
        <row r="38">
          <cell r="A38" t="str">
            <v>A.3.1.1.2.</v>
          </cell>
          <cell r="B38" t="str">
            <v>m3</v>
          </cell>
          <cell r="C38" t="str">
            <v>Pemasangan Pondasi Batu Kali Camp. 1PC : 4PP</v>
          </cell>
          <cell r="D38">
            <v>964160</v>
          </cell>
        </row>
        <row r="39">
          <cell r="A39" t="str">
            <v>A.3.1.1.2.1.</v>
          </cell>
          <cell r="B39" t="str">
            <v>m3</v>
          </cell>
          <cell r="C39" t="str">
            <v>Pemasangan kembali Pondasi Batu Kali Camp. 1PC : 4PP</v>
          </cell>
          <cell r="D39">
            <v>683600</v>
          </cell>
        </row>
        <row r="40">
          <cell r="A40" t="str">
            <v>A.3.1.1.3.</v>
          </cell>
          <cell r="B40" t="str">
            <v>m3</v>
          </cell>
          <cell r="C40" t="str">
            <v>Pemasangan Pondasi Batu Kali Camp. 1PC : 5PP</v>
          </cell>
          <cell r="D40">
            <v>926030</v>
          </cell>
        </row>
        <row r="41">
          <cell r="A41" t="str">
            <v>A.3.1.1.9.</v>
          </cell>
          <cell r="B41" t="str">
            <v>m3</v>
          </cell>
          <cell r="C41" t="str">
            <v>Pemasangan Batu Kosong (Aanstamping) untuk Pondasi Gedung</v>
          </cell>
          <cell r="D41">
            <v>519800</v>
          </cell>
        </row>
        <row r="42">
          <cell r="A42" t="str">
            <v>A.3.1.1.10.</v>
          </cell>
          <cell r="B42" t="str">
            <v>m3</v>
          </cell>
          <cell r="C42" t="str">
            <v>Pemasangan Pondasi Siklop 60% Beton</v>
          </cell>
          <cell r="D42">
            <v>3057970</v>
          </cell>
        </row>
        <row r="43">
          <cell r="A43" t="str">
            <v>A.3.1.1.11.</v>
          </cell>
          <cell r="B43" t="str">
            <v>m3</v>
          </cell>
          <cell r="C43" t="str">
            <v>Pemasangan Pondasi Sumuran Φ 100 cm</v>
          </cell>
          <cell r="D43">
            <v>1039690</v>
          </cell>
        </row>
        <row r="46">
          <cell r="A46" t="str">
            <v>A.4.1.1. HARGA SATUAN PEKERJAAN BETON</v>
          </cell>
        </row>
        <row r="48">
          <cell r="A48" t="str">
            <v>A.4.1.1.1.</v>
          </cell>
          <cell r="B48" t="str">
            <v>m3</v>
          </cell>
          <cell r="C48" t="str">
            <v>Pembuatan Beton Mutu f'c, = 7,4 Mpa (K100)</v>
          </cell>
          <cell r="D48">
            <v>920280</v>
          </cell>
        </row>
        <row r="49">
          <cell r="A49" t="str">
            <v>A.4.1.1.2.</v>
          </cell>
          <cell r="B49" t="str">
            <v>m3</v>
          </cell>
          <cell r="C49" t="str">
            <v>Pembuatan Beton Mutu f'c  = 9,8 Mpa (K125)</v>
          </cell>
          <cell r="D49">
            <v>962760</v>
          </cell>
        </row>
        <row r="50">
          <cell r="A50" t="str">
            <v>A.4.1.1.3.</v>
          </cell>
          <cell r="B50" t="str">
            <v>m3</v>
          </cell>
          <cell r="C50" t="str">
            <v>Pembuatan Beton Mutu f'c = 12,2 Mpa (K150)</v>
          </cell>
          <cell r="D50">
            <v>996000</v>
          </cell>
        </row>
        <row r="51">
          <cell r="A51" t="str">
            <v>A.4.1.1.4.</v>
          </cell>
          <cell r="B51" t="str">
            <v>m3</v>
          </cell>
          <cell r="C51" t="str">
            <v>Pembuatan Lantai Kerja Beton Mutu f'c = 7,4 Mpa (K100)</v>
          </cell>
          <cell r="D51">
            <v>824240</v>
          </cell>
        </row>
        <row r="52">
          <cell r="A52" t="str">
            <v>A.4.1.1.5.</v>
          </cell>
          <cell r="B52" t="str">
            <v>m3</v>
          </cell>
          <cell r="C52" t="str">
            <v>Pembuatan Beton Mutu f'c = 14,5 Mpa (K175)</v>
          </cell>
          <cell r="D52">
            <v>1035450</v>
          </cell>
        </row>
        <row r="53">
          <cell r="A53" t="str">
            <v>A.4.1.1.5.1.</v>
          </cell>
          <cell r="B53" t="str">
            <v>m3</v>
          </cell>
          <cell r="C53" t="str">
            <v>Pengecoran Beton Fabrikasi/Ready Mix Concrete Mutu f'c = 14,5 Mpa (K175)</v>
          </cell>
          <cell r="D53">
            <v>1095010</v>
          </cell>
        </row>
        <row r="54">
          <cell r="A54" t="str">
            <v>A.4.1.1.6.</v>
          </cell>
          <cell r="B54" t="str">
            <v>m3</v>
          </cell>
          <cell r="C54" t="str">
            <v>Pembuatan Beton Mutu f'c = 16,9 Mpa (K200)</v>
          </cell>
          <cell r="D54">
            <v>1072860</v>
          </cell>
        </row>
        <row r="55">
          <cell r="A55" t="str">
            <v>A.4.1.1.6.1.</v>
          </cell>
          <cell r="B55" t="str">
            <v>m3</v>
          </cell>
          <cell r="C55" t="str">
            <v>Pengecoran Beton Fabrikasi/Ready Mix Concrete Mutu f'c = 16,9 Mpa (K200)</v>
          </cell>
          <cell r="D55">
            <v>1132310</v>
          </cell>
        </row>
        <row r="56">
          <cell r="A56" t="str">
            <v>A.4.1.1.7.</v>
          </cell>
          <cell r="B56" t="str">
            <v>m3</v>
          </cell>
          <cell r="C56" t="str">
            <v>Pembuatan Beton Mutu f'c = 19,3 Mpa (K225)</v>
          </cell>
          <cell r="D56">
            <v>1101210</v>
          </cell>
        </row>
        <row r="57">
          <cell r="A57" t="str">
            <v>A.4.1.1.7.1.</v>
          </cell>
          <cell r="B57" t="str">
            <v>m3</v>
          </cell>
          <cell r="C57" t="str">
            <v>Pengecoran Beton Fabrikasi/Ready Mix Concrete Mutu f'c = 19,3 Mpa (K225)</v>
          </cell>
          <cell r="D57">
            <v>1172610</v>
          </cell>
        </row>
        <row r="58">
          <cell r="A58" t="str">
            <v>A.4.1.1.8.</v>
          </cell>
          <cell r="B58" t="str">
            <v>m3</v>
          </cell>
          <cell r="C58" t="str">
            <v>Pembuatan Beton Mutu f'c = 21,7 Mpa (K250)</v>
          </cell>
          <cell r="D58">
            <v>1119410</v>
          </cell>
        </row>
        <row r="59">
          <cell r="A59" t="str">
            <v>A.4.1.1.8.1.</v>
          </cell>
          <cell r="B59" t="str">
            <v>m3</v>
          </cell>
          <cell r="C59" t="str">
            <v>Pengecoran Beton Fabrikasi/Ready Mix Concrete Mutu f'c = 21,7 Mpa (K250)</v>
          </cell>
          <cell r="D59">
            <v>1210010</v>
          </cell>
        </row>
        <row r="60">
          <cell r="A60" t="str">
            <v>A.4.1.1.9.</v>
          </cell>
          <cell r="B60" t="str">
            <v>m3</v>
          </cell>
          <cell r="C60" t="str">
            <v>Pembuatan Beton Mutu f'c = 24,0 Mpa (K275)</v>
          </cell>
          <cell r="D60">
            <v>1150540</v>
          </cell>
        </row>
        <row r="61">
          <cell r="A61" t="str">
            <v>A.4.1.1.9.1.</v>
          </cell>
          <cell r="B61" t="str">
            <v>m3</v>
          </cell>
          <cell r="C61" t="str">
            <v>Pengecoran Beton Fabrikasi/Ready Mix Concrete Mutu f'c = 24,0 Mpa (K275)</v>
          </cell>
          <cell r="D61">
            <v>1245510</v>
          </cell>
        </row>
        <row r="62">
          <cell r="A62" t="str">
            <v>A.4.1.1.10.</v>
          </cell>
          <cell r="B62" t="str">
            <v>m3</v>
          </cell>
          <cell r="C62" t="str">
            <v>Pembuatan Beton Mutu f'c = 26,4 Mpa (K300)</v>
          </cell>
          <cell r="D62">
            <v>1160260</v>
          </cell>
        </row>
        <row r="63">
          <cell r="A63" t="str">
            <v>A.4.1.1.10.1.</v>
          </cell>
          <cell r="B63" t="str">
            <v>m3</v>
          </cell>
          <cell r="C63" t="str">
            <v xml:space="preserve">Pengecoran Beton Fabrikasi/Ready Mix Concrete Mutu f'c = 26,4 Mpa (K300) </v>
          </cell>
          <cell r="D63">
            <v>1317610</v>
          </cell>
        </row>
        <row r="64">
          <cell r="A64" t="str">
            <v>A.4.1.1.15.</v>
          </cell>
          <cell r="B64" t="str">
            <v>kg</v>
          </cell>
          <cell r="C64" t="str">
            <v>Pembesian dengan Besi Polos</v>
          </cell>
          <cell r="D64">
            <v>17830</v>
          </cell>
        </row>
        <row r="65">
          <cell r="A65" t="str">
            <v>A.4.1.1.15.1.</v>
          </cell>
          <cell r="B65" t="str">
            <v>kg</v>
          </cell>
          <cell r="C65" t="str">
            <v>Pembesian dengan Besi Ulir</v>
          </cell>
          <cell r="D65">
            <v>18670</v>
          </cell>
        </row>
        <row r="66">
          <cell r="A66" t="str">
            <v>A.4.1.1.17.</v>
          </cell>
          <cell r="B66" t="str">
            <v>kg</v>
          </cell>
          <cell r="C66" t="str">
            <v>Pemasangan Jaring Anyaman Tulangan Tunggal (Wiremesh) M6-M8</v>
          </cell>
          <cell r="D66">
            <v>529360</v>
          </cell>
        </row>
        <row r="67">
          <cell r="A67" t="str">
            <v>A.4.1.1.18.</v>
          </cell>
          <cell r="B67" t="str">
            <v>m2</v>
          </cell>
          <cell r="C67" t="str">
            <v>Pemasangan Bekisting untuk Pondasi Telapak Beton Bangunan Gedung</v>
          </cell>
          <cell r="D67">
            <v>348500</v>
          </cell>
        </row>
        <row r="68">
          <cell r="A68" t="str">
            <v>A.4.1.1.19.</v>
          </cell>
          <cell r="B68" t="str">
            <v>m2</v>
          </cell>
          <cell r="C68" t="str">
            <v>Pemasangan Bekisting untuk Sloof Beton Bangunan Gedung</v>
          </cell>
          <cell r="D68">
            <v>375500</v>
          </cell>
        </row>
        <row r="69">
          <cell r="A69" t="str">
            <v>A.4.1.1.19.1.</v>
          </cell>
          <cell r="B69" t="str">
            <v>m2</v>
          </cell>
          <cell r="C69" t="str">
            <v>Pemasangan kembali Bekisting untuk Sloof Beton Bangunan Gedung</v>
          </cell>
          <cell r="D69">
            <v>132500</v>
          </cell>
        </row>
        <row r="70">
          <cell r="A70" t="str">
            <v>A.4.1.1.20.</v>
          </cell>
          <cell r="B70" t="str">
            <v>m2</v>
          </cell>
          <cell r="C70" t="str">
            <v>Pemasangan Bekisting untuk Kolom Beton Bangunan Gedung</v>
          </cell>
          <cell r="D70">
            <v>514960</v>
          </cell>
        </row>
        <row r="71">
          <cell r="A71" t="str">
            <v>A.4.1.1.20.1.</v>
          </cell>
          <cell r="B71" t="str">
            <v>m2</v>
          </cell>
          <cell r="C71" t="str">
            <v>Pemasangan kembali Bekisting untuk Kolom Beton Bangunan Gedung</v>
          </cell>
          <cell r="D71">
            <v>171370</v>
          </cell>
        </row>
        <row r="72">
          <cell r="A72" t="str">
            <v>A.4.1.1.21.</v>
          </cell>
          <cell r="B72" t="str">
            <v>m2</v>
          </cell>
          <cell r="C72" t="str">
            <v>Pemasangan Bekisting untuk Balok Bangunan Gedung</v>
          </cell>
          <cell r="D72">
            <v>526860</v>
          </cell>
        </row>
        <row r="73">
          <cell r="A73" t="str">
            <v>A.4.1.1.21.1.</v>
          </cell>
          <cell r="B73" t="str">
            <v>m2</v>
          </cell>
          <cell r="C73" t="str">
            <v>Pemasangan kembali Bekisting untuk Balok Bangunan Gedung</v>
          </cell>
          <cell r="D73">
            <v>171370</v>
          </cell>
        </row>
        <row r="74">
          <cell r="A74" t="str">
            <v>A.4.1.1.22.</v>
          </cell>
          <cell r="B74" t="str">
            <v>m2</v>
          </cell>
          <cell r="C74" t="str">
            <v>Pemasangan Bekisting untuk Plat Lantai Beton Bangunan Gedung</v>
          </cell>
          <cell r="D74">
            <v>510960</v>
          </cell>
        </row>
        <row r="75">
          <cell r="A75" t="str">
            <v>A.4.1.1.22.1.</v>
          </cell>
          <cell r="B75" t="str">
            <v>m2</v>
          </cell>
          <cell r="C75" t="str">
            <v>Pemasangan Bekisting untuk Plat Duiker</v>
          </cell>
          <cell r="D75">
            <v>248300</v>
          </cell>
        </row>
        <row r="76">
          <cell r="A76" t="str">
            <v>A.4.1.1.23.</v>
          </cell>
          <cell r="B76" t="str">
            <v>m2</v>
          </cell>
          <cell r="C76" t="str">
            <v>Pemasangan Bekisting untuk Dinding Sheerwall</v>
          </cell>
          <cell r="D76">
            <v>484460</v>
          </cell>
        </row>
        <row r="77">
          <cell r="A77" t="str">
            <v>A.4.1.1.23.1.</v>
          </cell>
          <cell r="B77" t="str">
            <v>m2</v>
          </cell>
          <cell r="C77" t="str">
            <v>Pemasangan Bekisting untuk Dinding Drainase</v>
          </cell>
          <cell r="D77">
            <v>235050</v>
          </cell>
        </row>
        <row r="78">
          <cell r="A78" t="str">
            <v>A.4.1.1.23.2.</v>
          </cell>
          <cell r="B78" t="str">
            <v>m2</v>
          </cell>
          <cell r="C78" t="str">
            <v>Pemasangan kembali Bekisting untuk Dinding Drainase</v>
          </cell>
          <cell r="D78">
            <v>85680</v>
          </cell>
        </row>
        <row r="79">
          <cell r="A79" t="str">
            <v>A.4.1.1.25.</v>
          </cell>
          <cell r="B79" t="str">
            <v>m2</v>
          </cell>
          <cell r="C79" t="str">
            <v>Pemasangan Bekisting untuk Tangga Beton Bangunan Gedung</v>
          </cell>
          <cell r="D79">
            <v>456090</v>
          </cell>
        </row>
        <row r="80">
          <cell r="A80" t="str">
            <v>A.4.1.1.26.</v>
          </cell>
          <cell r="B80" t="str">
            <v>m2</v>
          </cell>
          <cell r="C80" t="str">
            <v>Pembuatan Kolom Praktis Beton Bertulang (11x11) cm</v>
          </cell>
          <cell r="D80">
            <v>111600</v>
          </cell>
        </row>
        <row r="81">
          <cell r="A81" t="str">
            <v>A.4.1.1.27.</v>
          </cell>
          <cell r="B81" t="str">
            <v>m2</v>
          </cell>
          <cell r="C81" t="str">
            <v>Pembuatan Ring Balok Beton Bertulang (10x15) cm</v>
          </cell>
          <cell r="D81">
            <v>142750</v>
          </cell>
        </row>
        <row r="82">
          <cell r="A82" t="str">
            <v>A.4.1.1.28.</v>
          </cell>
          <cell r="B82" t="str">
            <v>m2</v>
          </cell>
          <cell r="C82" t="str">
            <v>Pemasangan Bekisting Jembatan untuk Pengecoran Beton</v>
          </cell>
          <cell r="D82">
            <v>187670</v>
          </cell>
        </row>
        <row r="85">
          <cell r="A85" t="str">
            <v>A.4.2.1. HARGA SATUAN PEKERJAAN BESI DAN ALUMINIUM</v>
          </cell>
        </row>
        <row r="87">
          <cell r="A87" t="str">
            <v>A.4.2.1.1.</v>
          </cell>
          <cell r="B87" t="str">
            <v>kg</v>
          </cell>
          <cell r="C87" t="str">
            <v>Pembuatan Besi Profil</v>
          </cell>
          <cell r="D87">
            <v>46040</v>
          </cell>
        </row>
        <row r="88">
          <cell r="A88" t="str">
            <v>A.4.2.1.2.</v>
          </cell>
          <cell r="B88" t="str">
            <v>kg</v>
          </cell>
          <cell r="C88" t="str">
            <v>Pemasangan rangka kuda-kuda baja IWF</v>
          </cell>
          <cell r="D88">
            <v>43740</v>
          </cell>
        </row>
        <row r="89">
          <cell r="A89" t="str">
            <v>A.4.2.1.7.</v>
          </cell>
          <cell r="B89" t="str">
            <v>m2</v>
          </cell>
          <cell r="C89" t="str">
            <v>Pemasangan Pintu Rolling Door Besi</v>
          </cell>
          <cell r="D89">
            <v>1256620</v>
          </cell>
        </row>
        <row r="90">
          <cell r="A90" t="str">
            <v>A.4.2.1.7.1.</v>
          </cell>
          <cell r="B90" t="str">
            <v>m2</v>
          </cell>
          <cell r="C90" t="str">
            <v>Pemasangan Pintu Rolling Door Aluminium</v>
          </cell>
          <cell r="D90">
            <v>1234700</v>
          </cell>
        </row>
        <row r="91">
          <cell r="A91" t="str">
            <v>A.4.2.1.9.</v>
          </cell>
          <cell r="B91" t="str">
            <v>m2</v>
          </cell>
          <cell r="C91" t="str">
            <v>Pemasangan Sunscreen Aluminium</v>
          </cell>
          <cell r="D91">
            <v>347080</v>
          </cell>
        </row>
        <row r="92">
          <cell r="A92" t="str">
            <v>A.4.2.1.13.</v>
          </cell>
          <cell r="B92" t="str">
            <v>100 kg</v>
          </cell>
          <cell r="C92" t="str">
            <v>Pekerjaan Perakitan</v>
          </cell>
          <cell r="D92">
            <v>103650</v>
          </cell>
        </row>
        <row r="93">
          <cell r="A93" t="str">
            <v>A.4.2.1.14.</v>
          </cell>
          <cell r="B93" t="str">
            <v>100 cm</v>
          </cell>
          <cell r="C93" t="str">
            <v>Pekerjaan Pengelasan dengan Las Listrik</v>
          </cell>
          <cell r="D93">
            <v>390200</v>
          </cell>
        </row>
        <row r="94">
          <cell r="A94" t="str">
            <v>A.4.2.1.15.</v>
          </cell>
          <cell r="B94" t="str">
            <v>m2</v>
          </cell>
          <cell r="C94" t="str">
            <v>Pemasangan Teralis Besi Strip (20x3) mm</v>
          </cell>
          <cell r="D94">
            <v>755940</v>
          </cell>
        </row>
        <row r="95">
          <cell r="A95" t="str">
            <v>A.4.2.1.16.</v>
          </cell>
          <cell r="B95" t="str">
            <v>m2</v>
          </cell>
          <cell r="C95" t="str">
            <v>Pemasangan Kawat Nyamuk</v>
          </cell>
          <cell r="D95">
            <v>133070</v>
          </cell>
        </row>
        <row r="96">
          <cell r="A96" t="str">
            <v>A.4.2.1.17.</v>
          </cell>
          <cell r="B96" t="str">
            <v>m2</v>
          </cell>
          <cell r="C96" t="str">
            <v>Pemasangan Jendela Nako dan Tralis</v>
          </cell>
          <cell r="D96">
            <v>870770</v>
          </cell>
        </row>
        <row r="97">
          <cell r="A97" t="str">
            <v>A.4.2.1.18.</v>
          </cell>
          <cell r="B97" t="str">
            <v>m1</v>
          </cell>
          <cell r="C97" t="str">
            <v>Pemasangan Talang Datar / Jurai Seng BJLS 28 lebar 90 cm</v>
          </cell>
          <cell r="D97">
            <v>212220</v>
          </cell>
        </row>
        <row r="98">
          <cell r="A98" t="str">
            <v>A.4.2.1.19.</v>
          </cell>
          <cell r="B98" t="str">
            <v>m1</v>
          </cell>
          <cell r="C98" t="str">
            <v>Pemasangan Talang 1/2 Lingkaran D-15 cm, Seng Plat BJLS 30</v>
          </cell>
          <cell r="D98">
            <v>134280</v>
          </cell>
        </row>
        <row r="99">
          <cell r="A99" t="str">
            <v>A.4.2.1.20.</v>
          </cell>
          <cell r="B99" t="str">
            <v>m2</v>
          </cell>
          <cell r="C99" t="str">
            <v>Pemasangan Rangka Besi Hollow Galvanis 40.40 mm, Modul 60x120 cm, untuk Partisi</v>
          </cell>
          <cell r="D99">
            <v>154476360</v>
          </cell>
        </row>
        <row r="100">
          <cell r="A100" t="str">
            <v>A.4.2.1.21.</v>
          </cell>
          <cell r="B100" t="str">
            <v>m2</v>
          </cell>
          <cell r="C100" t="str">
            <v>Pemasangan Rangka Besi Hollow Galvanis 40.40 mm, Modul 60x60 cm, untuk Plafond</v>
          </cell>
          <cell r="D100">
            <v>176559210</v>
          </cell>
        </row>
        <row r="101">
          <cell r="A101" t="str">
            <v>A.4.2.1.24.</v>
          </cell>
          <cell r="B101" t="str">
            <v>m1</v>
          </cell>
          <cell r="C101" t="str">
            <v>Pemasangan Kusen Aluminium</v>
          </cell>
          <cell r="D101">
            <v>187140</v>
          </cell>
        </row>
        <row r="102">
          <cell r="A102" t="str">
            <v>A.4.2.1.27.</v>
          </cell>
          <cell r="B102" t="str">
            <v>m2</v>
          </cell>
          <cell r="C102" t="str">
            <v xml:space="preserve">Pemasangan Venetions Blinds </v>
          </cell>
          <cell r="D102">
            <v>422010</v>
          </cell>
        </row>
        <row r="103">
          <cell r="A103" t="str">
            <v>A.4.2.1.27.1.</v>
          </cell>
          <cell r="B103" t="str">
            <v>m2</v>
          </cell>
          <cell r="C103" t="str">
            <v>Pemasangan Vertical Blinds</v>
          </cell>
          <cell r="D103">
            <v>340210</v>
          </cell>
        </row>
        <row r="106">
          <cell r="A106" t="str">
            <v>A. 4.4.1. HARGA SATUAN PEKERJAAN PASANGAN DINDING</v>
          </cell>
        </row>
        <row r="108">
          <cell r="A108" t="str">
            <v xml:space="preserve">A.4.4.1.1. </v>
          </cell>
          <cell r="B108" t="str">
            <v>m2</v>
          </cell>
          <cell r="C108" t="str">
            <v>Pemasangan Dinding Bata Merah (5x11x22) cm Tbl. 1 Batu dengan Mortar tipe M, fc' 17,2 Mpa (Setara Camp. 1SP : 2PP).</v>
          </cell>
          <cell r="D108">
            <v>294740</v>
          </cell>
        </row>
        <row r="109">
          <cell r="A109" t="str">
            <v>A.4.4.1.2.</v>
          </cell>
          <cell r="B109" t="str">
            <v>m2</v>
          </cell>
          <cell r="C109" t="str">
            <v>Pemasangan Dinding Bata Merah (5x11x22) cm Tbl. 1 Batu dengan Mortar tipe S, fc' 12,5 Mpa (Setara Camp. 1SP : 3PP).</v>
          </cell>
          <cell r="D109">
            <v>280090</v>
          </cell>
        </row>
        <row r="110">
          <cell r="A110" t="str">
            <v>A.4.4.1.3.</v>
          </cell>
          <cell r="B110" t="str">
            <v>m2</v>
          </cell>
          <cell r="C110" t="str">
            <v>Pemasangan Dinding Bata Merah (5x11x22) cm Tbl. 1 Batu dengan Mortar tipe N, fc' 5,2 Mpa (Setara Camp. 1SP : 4PP).</v>
          </cell>
          <cell r="D110">
            <v>270480</v>
          </cell>
        </row>
        <row r="111">
          <cell r="A111" t="str">
            <v>A.4.4.1.4.</v>
          </cell>
          <cell r="B111" t="str">
            <v>m2</v>
          </cell>
          <cell r="C111" t="str">
            <v>Pemasangan Dinding Bata Merah (5x11x22) cm Tbl. 1 Batu dengan Mortar tipe O, fc' 2,4 Mpa (Setara Camp. 1SP : 5PP).</v>
          </cell>
          <cell r="D111">
            <v>265140</v>
          </cell>
        </row>
        <row r="112">
          <cell r="A112" t="str">
            <v>A.4.4.1.7.</v>
          </cell>
          <cell r="B112" t="str">
            <v>m2</v>
          </cell>
          <cell r="C112" t="str">
            <v>Pemasangan Dinding Bata Merah (5x11x22) cm Tbl. 1/2 Batu dengan Mortar tipe M, fc' 17,7 Mpa (Setara Camp. 1SP : 2PP).</v>
          </cell>
          <cell r="D112">
            <v>142720</v>
          </cell>
        </row>
        <row r="113">
          <cell r="A113" t="str">
            <v>A.4.4.1.8.</v>
          </cell>
          <cell r="B113" t="str">
            <v>m2</v>
          </cell>
          <cell r="C113" t="str">
            <v>Pemasangan Dinding Bata Merah (5x11x22) cm Tbl. 1/2 Batu dengan Mortar tipe S, fc' 12,5 Mpa (Setara Camp. 1SP : 3PP).</v>
          </cell>
          <cell r="D113">
            <v>135930</v>
          </cell>
        </row>
        <row r="114">
          <cell r="A114" t="str">
            <v>A.4.4.1.9.</v>
          </cell>
          <cell r="B114" t="str">
            <v>m2</v>
          </cell>
          <cell r="C114" t="str">
            <v>Pemasangan Dinding Bata Merah (5x11x22) cm Tbl. 1/2 Batu dengan Mortar tipe N, fc' 5,2 Mpa (Setara Camp. 1SP : 4PP).</v>
          </cell>
          <cell r="D114">
            <v>131940</v>
          </cell>
        </row>
        <row r="115">
          <cell r="A115" t="str">
            <v>A.4.4.1.10.</v>
          </cell>
          <cell r="B115" t="str">
            <v>m2</v>
          </cell>
          <cell r="C115" t="str">
            <v>Pemasangan Dinding Bata Merah (5x11x22) cm Tbl. 1/2 Batu dengan Mortar tipe O, fc' 2,4 Mpa (Setara Camp. 1SP : 5PP).</v>
          </cell>
          <cell r="D115">
            <v>129430</v>
          </cell>
        </row>
        <row r="116">
          <cell r="A116" t="str">
            <v>A.4.4.1.23.1.</v>
          </cell>
          <cell r="B116" t="str">
            <v>m2</v>
          </cell>
          <cell r="C116" t="str">
            <v>Pemasangan Dinding Terawang (Rooster) 18x18x10 dengan Mortar Tipe N, fc' 5,2 Mpa (Setara Camp. 1SP : 4PP)</v>
          </cell>
          <cell r="D116">
            <v>625730</v>
          </cell>
        </row>
        <row r="119">
          <cell r="A119" t="str">
            <v>A.4.4.2. HARGA SATUAN PEKERJAAN PLESTERAN</v>
          </cell>
        </row>
        <row r="121">
          <cell r="A121" t="str">
            <v>A.4.4.2.1.</v>
          </cell>
          <cell r="B121" t="str">
            <v>m2</v>
          </cell>
          <cell r="C121" t="str">
            <v xml:space="preserve">Pemasangan Plesteran 1PC : 1PP, Tbl. 15 mm </v>
          </cell>
          <cell r="D121">
            <v>96560</v>
          </cell>
        </row>
        <row r="122">
          <cell r="A122" t="str">
            <v>A.4.4.2.2.</v>
          </cell>
          <cell r="B122" t="str">
            <v>m2</v>
          </cell>
          <cell r="C122" t="str">
            <v xml:space="preserve">Pemasangan Plesteran 1PC : 2PP, Tbl. 15 mm </v>
          </cell>
          <cell r="D122">
            <v>89000</v>
          </cell>
        </row>
        <row r="123">
          <cell r="A123" t="str">
            <v>A.4.4.2.3.</v>
          </cell>
          <cell r="B123" t="str">
            <v>m2</v>
          </cell>
          <cell r="C123" t="str">
            <v xml:space="preserve">Pemasangan Plesteran 1PC : 3PP, Tbl. 15 mm </v>
          </cell>
          <cell r="D123">
            <v>85670</v>
          </cell>
        </row>
        <row r="124">
          <cell r="A124" t="str">
            <v>A.4.4.2.4.</v>
          </cell>
          <cell r="B124" t="str">
            <v>m2</v>
          </cell>
          <cell r="C124" t="str">
            <v xml:space="preserve">Pemasangan Plesteran 1PC : 4PP, Tbl. 15 mm </v>
          </cell>
          <cell r="D124">
            <v>83440</v>
          </cell>
        </row>
        <row r="125">
          <cell r="A125" t="str">
            <v>A.4.4.2.5.</v>
          </cell>
          <cell r="B125" t="str">
            <v>m2</v>
          </cell>
          <cell r="C125" t="str">
            <v xml:space="preserve">Pemasangan Plesteran 1PC : 5PP, Tbl. 15 mm </v>
          </cell>
          <cell r="D125">
            <v>82120</v>
          </cell>
        </row>
        <row r="126">
          <cell r="A126" t="str">
            <v>A.4.4.2.19.</v>
          </cell>
          <cell r="B126" t="str">
            <v>m2</v>
          </cell>
          <cell r="C126" t="str">
            <v>Pemasangan Berapen 1SP : 5PP, Tbl. 15 mm</v>
          </cell>
          <cell r="D126">
            <v>47350</v>
          </cell>
        </row>
        <row r="127">
          <cell r="A127" t="str">
            <v>A.4.4.2.23.</v>
          </cell>
          <cell r="B127" t="str">
            <v>m2</v>
          </cell>
          <cell r="C127" t="str">
            <v>Pemasangan Plesteran Ciprat (Kamprotan) 1SP : 2PP</v>
          </cell>
          <cell r="D127">
            <v>68170</v>
          </cell>
        </row>
        <row r="128">
          <cell r="A128" t="str">
            <v>A.4.4.2.24.</v>
          </cell>
          <cell r="B128" t="str">
            <v>m2</v>
          </cell>
          <cell r="C128" t="str">
            <v>Pemasangan  Finishing Dinding Siar Pasangan Bata Merah</v>
          </cell>
          <cell r="D128">
            <v>40100</v>
          </cell>
        </row>
        <row r="129">
          <cell r="A129" t="str">
            <v>A.4.4.2.26.</v>
          </cell>
          <cell r="B129" t="str">
            <v>m2</v>
          </cell>
          <cell r="C129" t="str">
            <v>Pemasangan Finishing Siar Pasangan Batu Kali, Camp. 1SP : 2PP</v>
          </cell>
          <cell r="D129">
            <v>81730</v>
          </cell>
        </row>
        <row r="130">
          <cell r="A130" t="str">
            <v>A.4.4.2.27.</v>
          </cell>
          <cell r="B130" t="str">
            <v>m2</v>
          </cell>
          <cell r="C130" t="str">
            <v>Pemasangan Acian</v>
          </cell>
          <cell r="D130">
            <v>51730</v>
          </cell>
        </row>
        <row r="133">
          <cell r="A133" t="str">
            <v>A.4.4.3. HARGA SATUAN PEKERJAAN PENUTUP LANTAI DAN PENUTUP DINDING</v>
          </cell>
        </row>
        <row r="135">
          <cell r="A135" t="str">
            <v>A.4.4.3.4.</v>
          </cell>
          <cell r="B135" t="str">
            <v>m2</v>
          </cell>
          <cell r="C135" t="str">
            <v xml:space="preserve">Pemasangan Lantai Keramik Warna/Motif Ukr. 40x40 cm </v>
          </cell>
          <cell r="D135">
            <v>176820</v>
          </cell>
        </row>
        <row r="136">
          <cell r="A136" t="str">
            <v>A.4.4.3.4.1.</v>
          </cell>
          <cell r="B136" t="str">
            <v>m2</v>
          </cell>
          <cell r="C136" t="str">
            <v xml:space="preserve">Pemasangan Lantai Keramik Warna/Motif Bertekstur Kasar Ukr. 40x40 cm </v>
          </cell>
          <cell r="D136">
            <v>266320</v>
          </cell>
        </row>
        <row r="137">
          <cell r="A137" t="str">
            <v>A.4.4.3.4.2.</v>
          </cell>
          <cell r="B137" t="str">
            <v>m2</v>
          </cell>
          <cell r="C137" t="str">
            <v xml:space="preserve">Pemasangan Lantai Keramik Putih Polos Ukr. 40x40 cm </v>
          </cell>
          <cell r="D137">
            <v>170850</v>
          </cell>
        </row>
        <row r="138">
          <cell r="A138" t="str">
            <v>A.4.4.3.5.</v>
          </cell>
          <cell r="B138" t="str">
            <v>m2</v>
          </cell>
          <cell r="C138" t="str">
            <v xml:space="preserve">Pemasangan Lantai Keramik Warna/Motif Ukr. 30x30 cm </v>
          </cell>
          <cell r="D138">
            <v>158710</v>
          </cell>
        </row>
        <row r="139">
          <cell r="A139" t="str">
            <v>A.4.4.3.5.1.</v>
          </cell>
          <cell r="B139" t="str">
            <v>m2</v>
          </cell>
          <cell r="C139" t="str">
            <v xml:space="preserve">Pemasangan Lantai Keramik Warna/Motif Bertekstur Kasar Ukr. 30x30 cm </v>
          </cell>
          <cell r="D139">
            <v>183640</v>
          </cell>
        </row>
        <row r="140">
          <cell r="A140" t="str">
            <v>A.4.4.3.5.2.</v>
          </cell>
          <cell r="B140" t="str">
            <v>m2</v>
          </cell>
          <cell r="C140" t="str">
            <v xml:space="preserve">Pemasangan Lantai Keramik Putih Polos Ukr. 30x30 cm </v>
          </cell>
          <cell r="D140">
            <v>146840</v>
          </cell>
        </row>
        <row r="141">
          <cell r="A141" t="str">
            <v>A.4.4.3.5.3.</v>
          </cell>
          <cell r="B141" t="str">
            <v>m2</v>
          </cell>
          <cell r="C141" t="str">
            <v xml:space="preserve">Pemasangan Ubin Pemandu Disabilitas Ukr. 30x30 cm </v>
          </cell>
          <cell r="D141">
            <v>472380</v>
          </cell>
        </row>
        <row r="142">
          <cell r="A142" t="str">
            <v>A.4.4.3.6.</v>
          </cell>
          <cell r="B142" t="str">
            <v>m2</v>
          </cell>
          <cell r="C142" t="str">
            <v xml:space="preserve">Pemasangan Lantai Keramik Warna/Motif Ukr. 20x20 cm </v>
          </cell>
          <cell r="D142">
            <v>180950</v>
          </cell>
        </row>
        <row r="143">
          <cell r="A143" t="str">
            <v>A.4.4.3.13.1.</v>
          </cell>
          <cell r="B143" t="str">
            <v>m2</v>
          </cell>
          <cell r="C143" t="str">
            <v>Pemasangan Lantai Keramik Warna/Motif Ukr. 60x60 cm (Homogeneous Tile)</v>
          </cell>
          <cell r="D143">
            <v>361950</v>
          </cell>
        </row>
        <row r="144">
          <cell r="A144" t="str">
            <v>A.4.4.3.13.1.1.</v>
          </cell>
          <cell r="B144" t="str">
            <v>m2</v>
          </cell>
          <cell r="C144" t="str">
            <v>Pemasangan Dinding Keramik Warna/Motif Ukr. 60x60 cm (Homogeneous Tile)</v>
          </cell>
          <cell r="D144">
            <v>361950</v>
          </cell>
        </row>
        <row r="145">
          <cell r="A145" t="str">
            <v>A.4.4.3.13.2.</v>
          </cell>
          <cell r="B145" t="str">
            <v>m2</v>
          </cell>
          <cell r="C145" t="str">
            <v>Pemasangan Lantai Keramik Warna/Motif Ukr. 60x60 cm</v>
          </cell>
          <cell r="D145">
            <v>326300</v>
          </cell>
        </row>
        <row r="146">
          <cell r="A146" t="str">
            <v>A.4.4.3.13.3.</v>
          </cell>
          <cell r="B146" t="str">
            <v>m2</v>
          </cell>
          <cell r="C146" t="str">
            <v>Pemasangan Lantai Keramik Warna/Motif Bertekstur Kasar Ukr. 60x60 cm</v>
          </cell>
          <cell r="D146">
            <v>296540</v>
          </cell>
        </row>
        <row r="147">
          <cell r="A147" t="str">
            <v>A.4.4.3.43.</v>
          </cell>
          <cell r="B147" t="str">
            <v>m2</v>
          </cell>
          <cell r="C147" t="str">
            <v>Pemasangan Lantai Karpet</v>
          </cell>
          <cell r="D147">
            <v>290230</v>
          </cell>
        </row>
        <row r="148">
          <cell r="A148" t="str">
            <v>A.4.4.3.44.</v>
          </cell>
          <cell r="B148" t="str">
            <v>m2</v>
          </cell>
          <cell r="C148" t="str">
            <v>Pemasangan Underlayer (Pelapis Bawah Karpet)</v>
          </cell>
          <cell r="D148">
            <v>125830</v>
          </cell>
        </row>
        <row r="149">
          <cell r="A149" t="str">
            <v>A.4.4.3.45.</v>
          </cell>
          <cell r="B149" t="str">
            <v>m2</v>
          </cell>
          <cell r="C149" t="str">
            <v>Pemasangan Lantai Parquet Kayu Solid</v>
          </cell>
          <cell r="D149">
            <v>480500</v>
          </cell>
        </row>
        <row r="150">
          <cell r="A150" t="str">
            <v>A.4.4.3.53.</v>
          </cell>
          <cell r="B150" t="str">
            <v>m2</v>
          </cell>
          <cell r="C150" t="str">
            <v xml:space="preserve">Pemasangan Dinding Keramik Warna/Motif Ukr. 20x20 cm </v>
          </cell>
          <cell r="D150">
            <v>347370</v>
          </cell>
        </row>
        <row r="151">
          <cell r="A151" t="str">
            <v>A.4.4.3.56.</v>
          </cell>
          <cell r="B151" t="str">
            <v>m2</v>
          </cell>
          <cell r="C151" t="str">
            <v>Pemasangan Dinding Batu Alam Paras</v>
          </cell>
          <cell r="D151">
            <v>411600</v>
          </cell>
        </row>
        <row r="152">
          <cell r="A152" t="str">
            <v>A.4.4.3.56.1.</v>
          </cell>
          <cell r="B152" t="str">
            <v>m2</v>
          </cell>
          <cell r="C152" t="str">
            <v>Pemasangan Dinding Batu Alam Palimanan</v>
          </cell>
          <cell r="D152">
            <v>411600</v>
          </cell>
        </row>
        <row r="153">
          <cell r="A153" t="str">
            <v>A.4.4.3.57.</v>
          </cell>
          <cell r="B153" t="str">
            <v>m2</v>
          </cell>
          <cell r="C153" t="str">
            <v>Pemasangan Dinding Batu Alam Candi (Tempel Hitam)</v>
          </cell>
          <cell r="D153">
            <v>411600</v>
          </cell>
        </row>
        <row r="154">
          <cell r="A154" t="str">
            <v>A.4.4.3.57.1.</v>
          </cell>
          <cell r="B154" t="str">
            <v>m2</v>
          </cell>
          <cell r="C154" t="str">
            <v>Pemasangan Dinding Batu Alam Andesit</v>
          </cell>
          <cell r="D154">
            <v>436900</v>
          </cell>
        </row>
        <row r="155">
          <cell r="A155" t="str">
            <v>A.4.4.3.59.</v>
          </cell>
          <cell r="B155" t="str">
            <v>m2</v>
          </cell>
          <cell r="C155" t="str">
            <v>Pemasangan Wallpaper, Lebar 50 cm</v>
          </cell>
          <cell r="D155">
            <v>196250</v>
          </cell>
        </row>
        <row r="156">
          <cell r="A156" t="str">
            <v>A.4.4.3.62.</v>
          </cell>
          <cell r="B156" t="str">
            <v>m1</v>
          </cell>
          <cell r="C156" t="str">
            <v>Pemasangan Plint Kayu Tbl 2 cm, Lebar 10 cm</v>
          </cell>
          <cell r="D156">
            <v>64540</v>
          </cell>
        </row>
        <row r="157">
          <cell r="A157" t="str">
            <v>A.4.4.3.63.</v>
          </cell>
          <cell r="B157" t="str">
            <v>m2</v>
          </cell>
          <cell r="C157" t="str">
            <v xml:space="preserve">Pemasangan Paving Block (Blok Beton) Natural tbl. 6 cm </v>
          </cell>
          <cell r="D157">
            <v>172510</v>
          </cell>
        </row>
        <row r="158">
          <cell r="A158" t="str">
            <v>A.4.4.3.64.</v>
          </cell>
          <cell r="B158" t="str">
            <v>m2</v>
          </cell>
          <cell r="C158" t="str">
            <v xml:space="preserve">Pemasangan Paving Block (Blok Beton) Natural tbl. 8 cm </v>
          </cell>
          <cell r="D158">
            <v>281770</v>
          </cell>
        </row>
        <row r="159">
          <cell r="A159" t="str">
            <v>A.4.4.3.65.</v>
          </cell>
          <cell r="B159" t="str">
            <v>m2</v>
          </cell>
          <cell r="C159" t="str">
            <v xml:space="preserve">Pemasangan Paving Block (Blok Beton) Berwarna tbl. 6 cm </v>
          </cell>
          <cell r="D159">
            <v>223240</v>
          </cell>
        </row>
        <row r="160">
          <cell r="A160" t="str">
            <v>A.4.4.3.66.</v>
          </cell>
          <cell r="B160" t="str">
            <v>m2</v>
          </cell>
          <cell r="C160" t="str">
            <v xml:space="preserve">Pemasangan Paving Block (Blok Beton) Berwarna tbl. 8 cm </v>
          </cell>
          <cell r="D160">
            <v>303580</v>
          </cell>
        </row>
        <row r="161">
          <cell r="A161" t="str">
            <v>A.4.4.3.67.</v>
          </cell>
          <cell r="B161" t="str">
            <v>m2</v>
          </cell>
          <cell r="C161" t="str">
            <v xml:space="preserve">Pemasangan Lantai Keramik Warna/Motif Ukr. 25x25 cm </v>
          </cell>
          <cell r="D161">
            <v>305410</v>
          </cell>
        </row>
        <row r="162">
          <cell r="A162" t="str">
            <v>A.4.4.3.68.</v>
          </cell>
          <cell r="B162" t="str">
            <v>m2</v>
          </cell>
          <cell r="C162" t="str">
            <v>Pemasangan Dinding Keramik Warna/Motif Ukr. 20x25 cm</v>
          </cell>
          <cell r="D162">
            <v>346510</v>
          </cell>
        </row>
        <row r="163">
          <cell r="A163" t="str">
            <v>A.4.4.3.69.</v>
          </cell>
          <cell r="B163" t="str">
            <v>m2</v>
          </cell>
          <cell r="C163" t="str">
            <v xml:space="preserve">Pemasangan Dinding Keramik Warna/Motif Ukr. 25x40 cm </v>
          </cell>
          <cell r="D163">
            <v>362510</v>
          </cell>
        </row>
        <row r="164">
          <cell r="A164" t="str">
            <v>A.4.4.3.70.</v>
          </cell>
          <cell r="B164" t="str">
            <v>m2</v>
          </cell>
          <cell r="C164" t="str">
            <v>Pemasangan Dinding Keramik Warna/Motif Ukr. 25x45 cm</v>
          </cell>
          <cell r="D164">
            <v>378080</v>
          </cell>
        </row>
        <row r="165">
          <cell r="A165" t="str">
            <v>A.4.4.3.71.</v>
          </cell>
          <cell r="B165" t="str">
            <v>m2</v>
          </cell>
          <cell r="C165" t="str">
            <v xml:space="preserve">Pemasangan Dinding Keramik Warna/Motif Ukr. 30x60 cm </v>
          </cell>
          <cell r="D165">
            <v>387270</v>
          </cell>
        </row>
        <row r="166">
          <cell r="A166" t="str">
            <v>A.4.4.3.72.</v>
          </cell>
          <cell r="B166" t="str">
            <v>m2</v>
          </cell>
          <cell r="C166" t="str">
            <v>Pemasangan Kembali Paving Block (Blok Beton)</v>
          </cell>
          <cell r="D166">
            <v>170260</v>
          </cell>
        </row>
        <row r="169">
          <cell r="A169" t="str">
            <v>A.4.5.1. HARGA SATUAN PEKERJAAN LANGIT-LANGIT (PLAFON)</v>
          </cell>
        </row>
        <row r="171">
          <cell r="A171" t="str">
            <v>A.4.5.1.1.</v>
          </cell>
          <cell r="B171" t="str">
            <v>m2</v>
          </cell>
          <cell r="C171" t="str">
            <v xml:space="preserve">Pemasangan Langit - langit Asbes Semen, tbl. 4mm, 5mm, dan 6mm </v>
          </cell>
          <cell r="D171">
            <v>40150</v>
          </cell>
        </row>
        <row r="172">
          <cell r="A172" t="str">
            <v>A.4.5.1.5.</v>
          </cell>
          <cell r="B172" t="str">
            <v>m2</v>
          </cell>
          <cell r="C172" t="str">
            <v>Pemasangan Langit-langit Triplek Ukr. 120x240 cm, Tbl. 4mm</v>
          </cell>
          <cell r="D172">
            <v>63170</v>
          </cell>
        </row>
        <row r="173">
          <cell r="A173" t="str">
            <v>A.4.5.1.5.1.</v>
          </cell>
          <cell r="B173" t="str">
            <v>m2</v>
          </cell>
          <cell r="C173" t="str">
            <v>Pemasangan Langit-langit Triplek Ukr. 120x240 cm, Tbl. 6 mm</v>
          </cell>
          <cell r="D173">
            <v>69730</v>
          </cell>
        </row>
        <row r="174">
          <cell r="A174" t="str">
            <v>A.4.5.1.6.</v>
          </cell>
          <cell r="B174" t="str">
            <v>m2</v>
          </cell>
          <cell r="C174" t="str">
            <v>Pemasangan Langit-langit Lambrisering Kayu, Tbl. 9 mm</v>
          </cell>
          <cell r="D174">
            <v>374040</v>
          </cell>
        </row>
        <row r="175">
          <cell r="A175" t="str">
            <v>A.4.5.1.7.</v>
          </cell>
          <cell r="B175" t="str">
            <v>m2</v>
          </cell>
          <cell r="C175" t="str">
            <v>Pemasangan Langit-langit Gypsum board Ukr. 120x240 cm, tbl. 9mm</v>
          </cell>
          <cell r="D175">
            <v>53830</v>
          </cell>
        </row>
        <row r="176">
          <cell r="A176" t="str">
            <v>A.4.5.1.10.</v>
          </cell>
          <cell r="B176" t="str">
            <v>m1</v>
          </cell>
          <cell r="C176" t="str">
            <v>Pemasangan List Langit-langit Kayu Profil</v>
          </cell>
          <cell r="D176">
            <v>45150</v>
          </cell>
        </row>
        <row r="177">
          <cell r="A177" t="str">
            <v>A.4.5.1.13.</v>
          </cell>
          <cell r="B177" t="str">
            <v>m1</v>
          </cell>
          <cell r="C177" t="str">
            <v>Pemasangan List Langit-langit Gypsum Profil Ukr. 12 s.d. 15 cm</v>
          </cell>
          <cell r="D177">
            <v>38280</v>
          </cell>
        </row>
        <row r="180">
          <cell r="A180" t="str">
            <v>A.4.5.2. HARGA SATUAN PEKERJAAN PENUTUP ATAP</v>
          </cell>
        </row>
        <row r="182">
          <cell r="A182" t="str">
            <v>A.4.5.2.13.</v>
          </cell>
          <cell r="B182" t="str">
            <v>m2</v>
          </cell>
          <cell r="C182" t="str">
            <v>Pemasangan Genteng Metal Ukr. 80x100 cm Atap Pelana Tbl. 0,25 mm</v>
          </cell>
          <cell r="D182">
            <v>136420</v>
          </cell>
        </row>
        <row r="183">
          <cell r="A183" t="str">
            <v>A.4.5.2.13.1.</v>
          </cell>
          <cell r="B183" t="str">
            <v>m2</v>
          </cell>
          <cell r="C183" t="str">
            <v>Pemasangan Genteng Metal Ukr. 80x100 cm Atap Pelana Tbl. 0,30 mm</v>
          </cell>
          <cell r="D183">
            <v>153970</v>
          </cell>
        </row>
        <row r="184">
          <cell r="A184" t="str">
            <v>A.4.5.2.13.2.</v>
          </cell>
          <cell r="B184" t="str">
            <v>m2</v>
          </cell>
          <cell r="C184" t="str">
            <v>Pemasangan Genteng Metal Ukr. 80x100 cm Atap Pelana Tbl. 0,35 mm</v>
          </cell>
          <cell r="D184">
            <v>171390</v>
          </cell>
        </row>
        <row r="185">
          <cell r="A185" t="str">
            <v>A.4.5.2.13.3.</v>
          </cell>
          <cell r="B185" t="str">
            <v>m2</v>
          </cell>
          <cell r="C185" t="str">
            <v>Pemasangan Genteng Metal Ukr. 80x100 cm Atap Pelana Tbl. 0,40 mm</v>
          </cell>
          <cell r="D185">
            <v>184000</v>
          </cell>
        </row>
        <row r="186">
          <cell r="A186" t="str">
            <v>A.4.5.2.14.</v>
          </cell>
          <cell r="B186" t="str">
            <v>m2</v>
          </cell>
          <cell r="C186" t="str">
            <v>Pemasangan Genteng Metal ukr. 80x100 cm Atap Jurai Tbl. 0,25 mm</v>
          </cell>
          <cell r="D186">
            <v>179750</v>
          </cell>
        </row>
        <row r="187">
          <cell r="A187" t="str">
            <v>A.4.5.2.14.1.</v>
          </cell>
          <cell r="B187" t="str">
            <v>m2</v>
          </cell>
          <cell r="C187" t="str">
            <v>Pemasangan Genteng Metal ukr. 80x100 cm Atap Jurai Tbl. 0,30 mm</v>
          </cell>
          <cell r="D187">
            <v>206750</v>
          </cell>
        </row>
        <row r="188">
          <cell r="A188" t="str">
            <v>A.4.5.2.14.2.</v>
          </cell>
          <cell r="B188" t="str">
            <v>m2</v>
          </cell>
          <cell r="C188" t="str">
            <v>Pemasangan Genteng Metal ukr. 80x100 cm Atap Jurai Tbl. 0,35 mm</v>
          </cell>
          <cell r="D188">
            <v>233550</v>
          </cell>
        </row>
        <row r="189">
          <cell r="A189" t="str">
            <v>A.4.5.2.14.3.</v>
          </cell>
          <cell r="B189" t="str">
            <v>m2</v>
          </cell>
          <cell r="C189" t="str">
            <v>Pemasangan Genteng Metal ukr. 80x100 cm Atap Jurai Tbl. 0,40 mm</v>
          </cell>
          <cell r="D189">
            <v>252950</v>
          </cell>
        </row>
        <row r="190">
          <cell r="A190" t="str">
            <v>A.4.5.2.38.</v>
          </cell>
          <cell r="B190" t="str">
            <v>m1</v>
          </cell>
          <cell r="C190" t="str">
            <v xml:space="preserve">Pemasangan Nok/Rabung Genteng Metal </v>
          </cell>
          <cell r="D190">
            <v>91700</v>
          </cell>
        </row>
        <row r="191">
          <cell r="A191" t="str">
            <v>A.4.5.2.40.</v>
          </cell>
          <cell r="B191" t="str">
            <v>m2</v>
          </cell>
          <cell r="C191" t="str">
            <v>Pemasangan Atap Seng Gelombang 105x180 cm</v>
          </cell>
          <cell r="D191">
            <v>82330</v>
          </cell>
        </row>
        <row r="192">
          <cell r="A192" t="str">
            <v>A.4.5.2.41.</v>
          </cell>
          <cell r="B192" t="str">
            <v>m1</v>
          </cell>
          <cell r="C192" t="str">
            <v>Pemasangan Nok/Rabung Atap Seng</v>
          </cell>
          <cell r="D192">
            <v>43800</v>
          </cell>
        </row>
        <row r="193">
          <cell r="A193" t="str">
            <v>A.4.5.2.44.</v>
          </cell>
          <cell r="B193" t="str">
            <v>m2</v>
          </cell>
          <cell r="C193" t="str">
            <v>Pemasangan Aluminium Foil</v>
          </cell>
          <cell r="D193">
            <v>1148550</v>
          </cell>
        </row>
        <row r="194">
          <cell r="A194" t="str">
            <v>A.4.5.2.46.</v>
          </cell>
          <cell r="B194" t="str">
            <v>m2</v>
          </cell>
          <cell r="C194" t="str">
            <v>Pemasangan Atap Zincalume (Spandeck) Tbl. 0,25 mm</v>
          </cell>
          <cell r="D194">
            <v>92000</v>
          </cell>
        </row>
        <row r="195">
          <cell r="A195" t="str">
            <v>A.4.5.2.46.1.</v>
          </cell>
          <cell r="B195" t="str">
            <v>m2</v>
          </cell>
          <cell r="C195" t="str">
            <v>Pemasangan Atap Zincalume (Spandeck) Tbl. 0,30 mm</v>
          </cell>
          <cell r="D195">
            <v>104820</v>
          </cell>
        </row>
        <row r="196">
          <cell r="A196" t="str">
            <v>A.4.5.2.46.2.</v>
          </cell>
          <cell r="B196" t="str">
            <v>m2</v>
          </cell>
          <cell r="C196" t="str">
            <v>Pemasangan Atap Zincalume (Spandeck) Tbl. 0,35 mm</v>
          </cell>
          <cell r="D196">
            <v>117510</v>
          </cell>
        </row>
        <row r="197">
          <cell r="A197" t="str">
            <v>A.4.5.2.46.3.</v>
          </cell>
          <cell r="B197" t="str">
            <v>m2</v>
          </cell>
          <cell r="C197" t="str">
            <v>Pemasangan Atap Zincalume (Spandeck) Tbl. 0,40 mm</v>
          </cell>
          <cell r="D197">
            <v>131740</v>
          </cell>
        </row>
        <row r="198">
          <cell r="A198" t="str">
            <v>A.4.5.2.47.</v>
          </cell>
          <cell r="B198" t="str">
            <v>m1</v>
          </cell>
          <cell r="C198" t="str">
            <v>Pemasangan Nok/Rabung Zincalume (Spandeck)</v>
          </cell>
          <cell r="D198">
            <v>118680</v>
          </cell>
        </row>
        <row r="201">
          <cell r="A201" t="str">
            <v>A.4.6.1. HARGA SATUAN PEKERJAAN KAYU</v>
          </cell>
        </row>
        <row r="203">
          <cell r="A203" t="str">
            <v>A.4.6.1.1.</v>
          </cell>
          <cell r="B203" t="str">
            <v>m3</v>
          </cell>
          <cell r="C203" t="str">
            <v>Pembuatan dan Pemasangan Kusen Pintu dan Kusen Jendela, Kayu kls. I</v>
          </cell>
          <cell r="D203">
            <v>19090520</v>
          </cell>
        </row>
        <row r="204">
          <cell r="A204" t="str">
            <v>A.4.6.1.2.</v>
          </cell>
          <cell r="B204" t="str">
            <v>m3</v>
          </cell>
          <cell r="C204" t="str">
            <v xml:space="preserve">Pembuatan dan Pemasangan Kusen Pintu dan Kusen Jendela, Kayu kls. II </v>
          </cell>
          <cell r="D204">
            <v>14022020</v>
          </cell>
        </row>
        <row r="205">
          <cell r="A205" t="str">
            <v>A.4.6.1.2.1.</v>
          </cell>
          <cell r="B205" t="str">
            <v>m3</v>
          </cell>
          <cell r="C205" t="str">
            <v>Pembuatan dan Pemasangan Kusen Pintu dan Kusen Jendela, Kayu kls. III</v>
          </cell>
          <cell r="D205">
            <v>13182020</v>
          </cell>
        </row>
        <row r="206">
          <cell r="A206" t="str">
            <v>A.4.6.1.3.</v>
          </cell>
          <cell r="B206" t="str">
            <v>m2</v>
          </cell>
          <cell r="C206" t="str">
            <v xml:space="preserve">Pembuatan dan Pemasangan Pintu Klamp Standar, Kayu kls. II </v>
          </cell>
          <cell r="D206">
            <v>621330</v>
          </cell>
        </row>
        <row r="207">
          <cell r="A207" t="str">
            <v>A.4.6.1.4.</v>
          </cell>
          <cell r="B207" t="str">
            <v>m2</v>
          </cell>
          <cell r="C207" t="str">
            <v>Pembuatan dan Pemasangan Pintu Klamp Sederhana, Kayu kls. III</v>
          </cell>
          <cell r="D207">
            <v>545330</v>
          </cell>
        </row>
        <row r="208">
          <cell r="A208" t="str">
            <v>A.4.6.1.5.</v>
          </cell>
          <cell r="B208" t="str">
            <v>m2</v>
          </cell>
          <cell r="C208" t="str">
            <v xml:space="preserve">Pembuatan dan Pemasangan Daun Pintu Panel, Kayu kls. I </v>
          </cell>
          <cell r="D208">
            <v>1326700</v>
          </cell>
        </row>
        <row r="209">
          <cell r="A209" t="str">
            <v>A.4.6.1.5.1.</v>
          </cell>
          <cell r="B209" t="str">
            <v>m2</v>
          </cell>
          <cell r="C209" t="str">
            <v>Pembuatan dan Pemasangan Daun Pintu Panel, Kayu kls. II</v>
          </cell>
          <cell r="D209">
            <v>1090700</v>
          </cell>
        </row>
        <row r="210">
          <cell r="A210" t="str">
            <v>A.4.6.1.5.2.</v>
          </cell>
          <cell r="B210" t="str">
            <v>m2</v>
          </cell>
          <cell r="C210" t="str">
            <v>Pembuatan dan Pemasangan Daun Pintu Panel, Kayu kls. III</v>
          </cell>
          <cell r="D210">
            <v>1014700</v>
          </cell>
        </row>
        <row r="211">
          <cell r="A211" t="str">
            <v>A.4.6.1.6.</v>
          </cell>
          <cell r="B211" t="str">
            <v>m2</v>
          </cell>
          <cell r="C211" t="str">
            <v xml:space="preserve">Pembuatan Pintu dan Jendela Kaca, Kayu kls. I </v>
          </cell>
          <cell r="D211">
            <v>937720</v>
          </cell>
        </row>
        <row r="212">
          <cell r="A212" t="str">
            <v>A.4.6.1.6.1.</v>
          </cell>
          <cell r="B212" t="str">
            <v>m2</v>
          </cell>
          <cell r="C212" t="str">
            <v>Pembuatan Pintu dan Jendela Kaca, Kayu kls. II</v>
          </cell>
          <cell r="D212">
            <v>796120</v>
          </cell>
        </row>
        <row r="213">
          <cell r="A213" t="str">
            <v>A.4.6.1.6.2.</v>
          </cell>
          <cell r="B213" t="str">
            <v>m2</v>
          </cell>
          <cell r="C213" t="str">
            <v>Pembuatan Pintu dan Jendela Kaca, Kayu kls. III</v>
          </cell>
          <cell r="D213">
            <v>750520</v>
          </cell>
        </row>
        <row r="214">
          <cell r="A214" t="str">
            <v>A.4.6.1.7.</v>
          </cell>
          <cell r="B214" t="str">
            <v>m2</v>
          </cell>
          <cell r="C214" t="str">
            <v xml:space="preserve">Pembuatan Pintu dan Jendela Jalusi, Kayu kls. I </v>
          </cell>
          <cell r="D214">
            <v>1691500</v>
          </cell>
        </row>
        <row r="215">
          <cell r="A215" t="str">
            <v>A.4.6.1.7.1.</v>
          </cell>
          <cell r="B215" t="str">
            <v>m2</v>
          </cell>
          <cell r="C215" t="str">
            <v>Pembuatan Pintu dan Jendela Jalusi, Kayu kls. II</v>
          </cell>
          <cell r="D215">
            <v>1313900</v>
          </cell>
        </row>
        <row r="216">
          <cell r="A216" t="str">
            <v>A.4.6.1.7.2.</v>
          </cell>
          <cell r="B216" t="str">
            <v>m2</v>
          </cell>
          <cell r="C216" t="str">
            <v>Pembuatan Pintu dan Jendela Jalusi, Kayu kls. III</v>
          </cell>
          <cell r="D216">
            <v>1192300</v>
          </cell>
        </row>
        <row r="217">
          <cell r="A217" t="str">
            <v>A.4.6.1.8.</v>
          </cell>
          <cell r="B217" t="str">
            <v>m2</v>
          </cell>
          <cell r="C217" t="str">
            <v>Pembuatan Daun Pintu Tripleks Rangkap, Rangka Kayu kls. II Tertutup (lebar sampai 90 cm)</v>
          </cell>
          <cell r="D217">
            <v>818280</v>
          </cell>
        </row>
        <row r="218">
          <cell r="A218" t="str">
            <v>A.4.6.1.9.</v>
          </cell>
          <cell r="B218" t="str">
            <v>m2</v>
          </cell>
          <cell r="C218" t="str">
            <v xml:space="preserve">Pembuatan Pintu Tripleks Rangkap, Rangka Expose Kayu kls. I </v>
          </cell>
          <cell r="D218">
            <v>1045750</v>
          </cell>
        </row>
        <row r="219">
          <cell r="A219" t="str">
            <v>A.4.6.1.9.1.</v>
          </cell>
          <cell r="B219" t="str">
            <v>m2</v>
          </cell>
          <cell r="C219" t="str">
            <v xml:space="preserve">Pembuatan Pintu Tripleks Rangkap, Rangka Expose Kayu kls. II </v>
          </cell>
          <cell r="D219">
            <v>894710</v>
          </cell>
        </row>
        <row r="220">
          <cell r="A220" t="str">
            <v>A.4.6.1.9.2.</v>
          </cell>
          <cell r="B220" t="str">
            <v>m2</v>
          </cell>
          <cell r="C220" t="str">
            <v xml:space="preserve">Pembuatan Pintu Tripleks Rangkap, Rangka Expose Kayu kls. III </v>
          </cell>
          <cell r="D220">
            <v>846070</v>
          </cell>
        </row>
        <row r="221">
          <cell r="A221" t="str">
            <v>A.4.6.1.10.</v>
          </cell>
          <cell r="B221" t="str">
            <v>m2</v>
          </cell>
          <cell r="C221" t="str">
            <v xml:space="preserve">Pembuatan dan Pemasangan Jalusi Kusen, Kayu kls. I </v>
          </cell>
          <cell r="D221">
            <v>1469870</v>
          </cell>
        </row>
        <row r="222">
          <cell r="A222" t="str">
            <v>A.4.6.1.10.1.</v>
          </cell>
          <cell r="B222" t="str">
            <v>m2</v>
          </cell>
          <cell r="C222" t="str">
            <v>Pembuatan dan Pemasangan Jalusi Kusen, Kayu kls. II</v>
          </cell>
          <cell r="D222">
            <v>1115870</v>
          </cell>
        </row>
        <row r="223">
          <cell r="A223" t="str">
            <v>A.4.6.1.10.2.</v>
          </cell>
          <cell r="B223" t="str">
            <v>m2</v>
          </cell>
          <cell r="C223" t="str">
            <v>Pembuatan dan Pemasangan Jalusi Kusen, Kayu kls. III</v>
          </cell>
          <cell r="D223">
            <v>1001870</v>
          </cell>
        </row>
        <row r="224">
          <cell r="A224" t="str">
            <v>A.4.6.1.13.</v>
          </cell>
          <cell r="B224" t="str">
            <v>m3</v>
          </cell>
          <cell r="C224" t="str">
            <v>Pemasangan Kontruksi Kuda-kuda Kayu Konvensional, Kayu kls. I, Bentang s.d. 6 meter</v>
          </cell>
          <cell r="D224">
            <v>17351200</v>
          </cell>
        </row>
        <row r="225">
          <cell r="A225" t="str">
            <v>A.4.6.1.13.1.</v>
          </cell>
          <cell r="B225" t="str">
            <v>m3</v>
          </cell>
          <cell r="C225" t="str">
            <v>Pemasangan Kontruksi Kuda-kuda Kayu Konvensional, Kayu kls. II, Bentang s.d. 6 meter</v>
          </cell>
          <cell r="D225">
            <v>12181200</v>
          </cell>
        </row>
        <row r="226">
          <cell r="A226" t="str">
            <v>A.4.6.1.13.2.</v>
          </cell>
          <cell r="B226" t="str">
            <v>m3</v>
          </cell>
          <cell r="C226" t="str">
            <v>Pemasangan Kontruksi Kuda-kuda Kayu Konvensional, Kayu kls. III, Bentang s.d. 6 meter</v>
          </cell>
          <cell r="D226">
            <v>11411200</v>
          </cell>
        </row>
        <row r="227">
          <cell r="A227" t="str">
            <v>A.4.6.1.14.</v>
          </cell>
          <cell r="B227" t="str">
            <v>m3</v>
          </cell>
          <cell r="C227" t="str">
            <v xml:space="preserve">Pemasangan Kontruksi Kuda-kuda Ekspose, Kayu kls. I </v>
          </cell>
          <cell r="D227">
            <v>20544150</v>
          </cell>
        </row>
        <row r="228">
          <cell r="A228" t="str">
            <v>A.4.6.1.15.</v>
          </cell>
          <cell r="B228" t="str">
            <v>m3</v>
          </cell>
          <cell r="C228" t="str">
            <v>Pemasangan Konstruksi Gording, Kayu kls. II</v>
          </cell>
          <cell r="D228">
            <v>10983900</v>
          </cell>
        </row>
        <row r="229">
          <cell r="A229" t="str">
            <v>A.4.6.1.16.</v>
          </cell>
          <cell r="B229" t="str">
            <v>m2</v>
          </cell>
          <cell r="C229" t="str">
            <v xml:space="preserve">Pemasangan Rangka Atap Genteng Keramik, Kayu kls. II </v>
          </cell>
          <cell r="D229">
            <v>192090</v>
          </cell>
        </row>
        <row r="230">
          <cell r="A230" t="str">
            <v>A.4.6.1.17.</v>
          </cell>
          <cell r="B230" t="str">
            <v>m2</v>
          </cell>
          <cell r="C230" t="str">
            <v>Pemasangan Rangka Atap Genteng Beton, Kayu kls. II</v>
          </cell>
          <cell r="D230">
            <v>210360</v>
          </cell>
        </row>
        <row r="231">
          <cell r="A231" t="str">
            <v>A.4.6.1.18.</v>
          </cell>
          <cell r="B231" t="str">
            <v>m2</v>
          </cell>
          <cell r="C231" t="str">
            <v>Pemasangan Rangka Atap Sirap, Kayu kls. II</v>
          </cell>
          <cell r="D231">
            <v>1479820</v>
          </cell>
        </row>
        <row r="232">
          <cell r="A232" t="str">
            <v>A.4.6.1.19.</v>
          </cell>
          <cell r="B232" t="str">
            <v>m2</v>
          </cell>
          <cell r="C232" t="str">
            <v>Pemasangan Rangka Langit-langit (50×100 ) cm, Kayu kls. II</v>
          </cell>
          <cell r="D232">
            <v>234880</v>
          </cell>
        </row>
        <row r="233">
          <cell r="A233" t="str">
            <v>A.4.6.1.19.1.</v>
          </cell>
          <cell r="B233" t="str">
            <v>m2</v>
          </cell>
          <cell r="C233" t="str">
            <v>Pemasangan Rangka Langit-langit (50×100 ) cm, Kayu kls. III</v>
          </cell>
          <cell r="D233">
            <v>214860</v>
          </cell>
        </row>
        <row r="234">
          <cell r="A234" t="str">
            <v>A.4.6.1.20.</v>
          </cell>
          <cell r="B234" t="str">
            <v>m2</v>
          </cell>
          <cell r="C234" t="str">
            <v xml:space="preserve">Pemasangan Rangka Langit-langit (60×60) cm, Kayu kls. II </v>
          </cell>
          <cell r="D234">
            <v>232630</v>
          </cell>
        </row>
        <row r="235">
          <cell r="A235" t="str">
            <v>A.4.6.1.20.1.</v>
          </cell>
          <cell r="B235" t="str">
            <v>m2</v>
          </cell>
          <cell r="C235" t="str">
            <v>Pemasangan Rangka Langit-langit (60×60) cm, Kayu kls. III</v>
          </cell>
          <cell r="D235">
            <v>211440</v>
          </cell>
        </row>
        <row r="236">
          <cell r="A236" t="str">
            <v>A.4.6.1.21.</v>
          </cell>
          <cell r="B236" t="str">
            <v>m1</v>
          </cell>
          <cell r="C236" t="str">
            <v xml:space="preserve">Pemasangan Lisplank ukr. (3x20) cm, Kayu kls. I  </v>
          </cell>
          <cell r="D236">
            <v>218460</v>
          </cell>
        </row>
        <row r="237">
          <cell r="A237" t="str">
            <v>A.4.6.1.21.1.</v>
          </cell>
          <cell r="B237" t="str">
            <v>m1</v>
          </cell>
          <cell r="C237" t="str">
            <v>Pemasangan Lisplank ukr. (3x20) cm, Kayu kls. II</v>
          </cell>
          <cell r="D237">
            <v>154740</v>
          </cell>
        </row>
        <row r="238">
          <cell r="A238" t="str">
            <v>A.4.6.1.21.2.</v>
          </cell>
          <cell r="B238" t="str">
            <v>m1</v>
          </cell>
          <cell r="C238" t="str">
            <v>Pemasangan Lisplank ukr. (3x20) cm, Kayu kls. III</v>
          </cell>
          <cell r="D238">
            <v>134220</v>
          </cell>
        </row>
        <row r="239">
          <cell r="A239" t="str">
            <v>A.4.6.1.22.</v>
          </cell>
          <cell r="B239" t="str">
            <v>m1</v>
          </cell>
          <cell r="C239" t="str">
            <v xml:space="preserve">Pemasangan Lisplank ukr. (3x30) cm, Kayu kls. I </v>
          </cell>
          <cell r="D239">
            <v>220270</v>
          </cell>
        </row>
        <row r="240">
          <cell r="A240" t="str">
            <v>A.4.6.1.22.1.</v>
          </cell>
          <cell r="B240" t="str">
            <v>m1</v>
          </cell>
          <cell r="C240" t="str">
            <v>Pemasangan Lisplank ukr. (3x30) cm, Kayu kls. II</v>
          </cell>
          <cell r="D240">
            <v>155370</v>
          </cell>
        </row>
        <row r="241">
          <cell r="A241" t="str">
            <v>A.4.6.1.22.2.</v>
          </cell>
          <cell r="B241" t="str">
            <v>m1</v>
          </cell>
          <cell r="C241" t="str">
            <v>Pemasangan Lisplank ukr. (3x30) cm, Kayu kls. III</v>
          </cell>
          <cell r="D241">
            <v>134470</v>
          </cell>
        </row>
        <row r="242">
          <cell r="A242" t="str">
            <v>A.4.6.1.23.</v>
          </cell>
          <cell r="B242" t="str">
            <v>m2</v>
          </cell>
          <cell r="C242" t="str">
            <v xml:space="preserve">Pemasangan Rangka Dinding Pemisah (60x120) cm, Kayu kls. II </v>
          </cell>
          <cell r="D242">
            <v>336880</v>
          </cell>
        </row>
        <row r="243">
          <cell r="A243" t="str">
            <v>A.4.6.1.23.1.</v>
          </cell>
          <cell r="B243" t="str">
            <v>m2</v>
          </cell>
          <cell r="C243" t="str">
            <v xml:space="preserve">Pemasangan Rangka Dinding Pemisah (60x120) cm, Kayu kls. III </v>
          </cell>
          <cell r="D243">
            <v>317280</v>
          </cell>
        </row>
        <row r="244">
          <cell r="A244" t="str">
            <v>A.4.6.1.25.</v>
          </cell>
          <cell r="B244" t="str">
            <v>m2</v>
          </cell>
          <cell r="C244" t="str">
            <v>Pemasangan Dinding Pemisah Tripleks Rangkap, Rangka Kayu kls. II</v>
          </cell>
          <cell r="D244">
            <v>416160</v>
          </cell>
        </row>
        <row r="245">
          <cell r="A245" t="str">
            <v>A.4.6.1.25.1.</v>
          </cell>
          <cell r="B245" t="str">
            <v>m2</v>
          </cell>
          <cell r="C245" t="str">
            <v>Pemasangan Dinding Pemisah Kalsiboard Rangkap, Rangka Kayu kls. II</v>
          </cell>
          <cell r="D245">
            <v>416500</v>
          </cell>
        </row>
        <row r="246">
          <cell r="A246" t="str">
            <v>A.4.6.1.25.2.</v>
          </cell>
          <cell r="B246" t="str">
            <v>m2</v>
          </cell>
          <cell r="C246" t="str">
            <v>Pemasangan Dinding Pemisah GRC Rangkap, Rangka Kayu kls. II</v>
          </cell>
          <cell r="D246">
            <v>414610</v>
          </cell>
        </row>
        <row r="247">
          <cell r="A247" t="str">
            <v>A.4.6.1.26.</v>
          </cell>
          <cell r="B247" t="str">
            <v>m2</v>
          </cell>
          <cell r="C247" t="str">
            <v xml:space="preserve">Pemasangan Dinding Lambrisering dari Papan Kayu kls. I </v>
          </cell>
          <cell r="D247">
            <v>542710</v>
          </cell>
        </row>
        <row r="248">
          <cell r="A248" t="str">
            <v>A.4.6.1.27.</v>
          </cell>
          <cell r="B248" t="str">
            <v>m2</v>
          </cell>
          <cell r="C248" t="str">
            <v>Pemasangan Dinding Lambrisering dari Triplek Ukr. (120 x 240) cm</v>
          </cell>
          <cell r="D248">
            <v>50550</v>
          </cell>
        </row>
        <row r="251">
          <cell r="A251" t="str">
            <v>A.4.6.2. HARGA SATUAN PEKERJAAN KUNCI DAN KACA</v>
          </cell>
        </row>
        <row r="253">
          <cell r="A253" t="str">
            <v>A.4.6.2.1.</v>
          </cell>
          <cell r="B253" t="str">
            <v>buah</v>
          </cell>
          <cell r="C253" t="str">
            <v>Pemasangan Kunci Tanam Antik</v>
          </cell>
          <cell r="D253">
            <v>254510</v>
          </cell>
        </row>
        <row r="254">
          <cell r="A254" t="str">
            <v>A.4.6.2.2.</v>
          </cell>
          <cell r="B254" t="str">
            <v>buah</v>
          </cell>
          <cell r="C254" t="str">
            <v>Pemasangan Kunci Tanam Biasa</v>
          </cell>
          <cell r="D254">
            <v>284400</v>
          </cell>
        </row>
        <row r="255">
          <cell r="A255" t="str">
            <v>A.4.6.2.3.</v>
          </cell>
          <cell r="B255" t="str">
            <v>buah</v>
          </cell>
          <cell r="C255" t="str">
            <v>Pemasangan Kunci Tanam Kamar Mandi</v>
          </cell>
          <cell r="D255">
            <v>204530</v>
          </cell>
        </row>
        <row r="256">
          <cell r="A256" t="str">
            <v>A.4.6.2.5.</v>
          </cell>
          <cell r="B256" t="str">
            <v>buah</v>
          </cell>
          <cell r="C256" t="str">
            <v>Pemasangan Engsel Pintu</v>
          </cell>
          <cell r="D256">
            <v>70770</v>
          </cell>
        </row>
        <row r="257">
          <cell r="A257" t="str">
            <v>A.4.6.2.6.</v>
          </cell>
          <cell r="B257" t="str">
            <v>buah</v>
          </cell>
          <cell r="C257" t="str">
            <v>Pemasangan Engsel Jendela Kupu-kupu</v>
          </cell>
          <cell r="D257">
            <v>43380</v>
          </cell>
        </row>
        <row r="258">
          <cell r="A258" t="str">
            <v>A.4.6.2.7.</v>
          </cell>
          <cell r="B258" t="str">
            <v>buah</v>
          </cell>
          <cell r="C258" t="str">
            <v>Pemasangan Engsel Angin</v>
          </cell>
          <cell r="D258">
            <v>76930</v>
          </cell>
        </row>
        <row r="259">
          <cell r="A259" t="str">
            <v>A.4.6.2.9.</v>
          </cell>
          <cell r="B259" t="str">
            <v>buah</v>
          </cell>
          <cell r="C259" t="str">
            <v>Pemasangan Kait Angin</v>
          </cell>
          <cell r="D259">
            <v>48030</v>
          </cell>
        </row>
        <row r="260">
          <cell r="A260" t="str">
            <v>A.4.6.2.10.</v>
          </cell>
          <cell r="B260" t="str">
            <v>buah</v>
          </cell>
          <cell r="C260" t="str">
            <v>Pemasangan Door closer</v>
          </cell>
          <cell r="D260">
            <v>260160</v>
          </cell>
        </row>
        <row r="261">
          <cell r="A261" t="str">
            <v>A.4.6.2.11.</v>
          </cell>
          <cell r="B261" t="str">
            <v>buah</v>
          </cell>
          <cell r="C261" t="str">
            <v>Pemasangan Kunci Slot (Gerendel) untuk Jendela</v>
          </cell>
          <cell r="D261">
            <v>55070</v>
          </cell>
        </row>
        <row r="262">
          <cell r="A262" t="str">
            <v>A.4.6.2.11.1.</v>
          </cell>
          <cell r="B262" t="str">
            <v>buah</v>
          </cell>
          <cell r="C262" t="str">
            <v>Pemasangan Gerendel untuk Pintu</v>
          </cell>
          <cell r="D262">
            <v>58270</v>
          </cell>
        </row>
        <row r="263">
          <cell r="A263" t="str">
            <v>A.4.6.2.12.</v>
          </cell>
          <cell r="B263" t="str">
            <v>buah</v>
          </cell>
          <cell r="C263" t="str">
            <v>Pemasangan Handle Pintu Stainless Steel (Door Holder)</v>
          </cell>
          <cell r="D263">
            <v>216060</v>
          </cell>
        </row>
        <row r="264">
          <cell r="A264" t="str">
            <v>A.4.6.2.13.</v>
          </cell>
          <cell r="B264" t="str">
            <v>buah</v>
          </cell>
          <cell r="C264" t="str">
            <v>Pemasangan Door stop</v>
          </cell>
          <cell r="D264">
            <v>96300</v>
          </cell>
        </row>
        <row r="265">
          <cell r="A265" t="str">
            <v>A.4.6.2.17.</v>
          </cell>
          <cell r="B265" t="str">
            <v>m2</v>
          </cell>
          <cell r="C265" t="str">
            <v>Pemasangan Kaca Bening, Tbl. 5 mm</v>
          </cell>
          <cell r="D265">
            <v>545040</v>
          </cell>
        </row>
        <row r="266">
          <cell r="A266" t="str">
            <v>A.4.6.2.17.1.</v>
          </cell>
          <cell r="B266" t="str">
            <v>m2</v>
          </cell>
          <cell r="C266" t="str">
            <v>Pemasangan Kaca Reben, Tbl. 5 mm</v>
          </cell>
          <cell r="D266">
            <v>739300</v>
          </cell>
        </row>
        <row r="269">
          <cell r="A269" t="str">
            <v>A.4.7.1. HARGA SATUAN PEKERJAAN PENGECATAN</v>
          </cell>
        </row>
        <row r="271">
          <cell r="A271" t="str">
            <v>A.4.7.1.1.</v>
          </cell>
          <cell r="B271" t="str">
            <v>m2</v>
          </cell>
          <cell r="C271" t="str">
            <v>Pengikisan / Pengerokan Permukaan Cat Tembok Lama</v>
          </cell>
          <cell r="D271">
            <v>20710</v>
          </cell>
        </row>
        <row r="272">
          <cell r="A272" t="str">
            <v>A.4.7.1.2.</v>
          </cell>
          <cell r="B272" t="str">
            <v>m2</v>
          </cell>
          <cell r="C272" t="str">
            <v>Pencucian Permukaan Dinding Lama</v>
          </cell>
          <cell r="D272">
            <v>20250</v>
          </cell>
        </row>
        <row r="273">
          <cell r="A273" t="str">
            <v>A.4.7.1.3.</v>
          </cell>
          <cell r="B273" t="str">
            <v>m2</v>
          </cell>
          <cell r="C273" t="str">
            <v>Pengerokan Karat atau Cat Lama Permukaan Baja</v>
          </cell>
          <cell r="D273">
            <v>21600</v>
          </cell>
        </row>
        <row r="274">
          <cell r="A274" t="str">
            <v>A.4.7.1.4.</v>
          </cell>
          <cell r="B274" t="str">
            <v>m2</v>
          </cell>
          <cell r="C274" t="str">
            <v xml:space="preserve">Pengecatan Bidang Kayu Lama (1 Lapis Cat Dasar, 2 Lapis Cat Penutup) </v>
          </cell>
          <cell r="D274">
            <v>66600</v>
          </cell>
        </row>
        <row r="275">
          <cell r="A275" t="str">
            <v>A.4.7.1.5.</v>
          </cell>
          <cell r="B275" t="str">
            <v>m2</v>
          </cell>
          <cell r="C275" t="str">
            <v>Pengecatan Bidang Kayu Baru (1 Lapis Cat Dasar, 3 Lapis Cat Penutup)</v>
          </cell>
          <cell r="D275">
            <v>76150</v>
          </cell>
        </row>
        <row r="276">
          <cell r="A276" t="str">
            <v>A.4.7.1.8.</v>
          </cell>
          <cell r="B276" t="str">
            <v>m2</v>
          </cell>
          <cell r="C276" t="str">
            <v>Pelaburan Bidang Kayu dengan Residu atau Ter</v>
          </cell>
          <cell r="D276">
            <v>18140</v>
          </cell>
        </row>
        <row r="277">
          <cell r="A277" t="str">
            <v>A.4.7.1.9.</v>
          </cell>
          <cell r="B277" t="str">
            <v>m2</v>
          </cell>
          <cell r="C277" t="str">
            <v>Pelaburan Bidang Kayu dengan Vernis</v>
          </cell>
          <cell r="D277">
            <v>63790</v>
          </cell>
        </row>
        <row r="278">
          <cell r="A278" t="str">
            <v>A.4.7.1.10.</v>
          </cell>
          <cell r="B278" t="str">
            <v>m2</v>
          </cell>
          <cell r="C278" t="str">
            <v>Pengecatan Tembok Baru tanpa Plamir (1 Lapis Cat Dasar, 3 Lapis Cat Penutup)</v>
          </cell>
          <cell r="D278">
            <v>53560</v>
          </cell>
        </row>
        <row r="279">
          <cell r="A279" t="str">
            <v>A.4.7.1.11.</v>
          </cell>
          <cell r="B279" t="str">
            <v>m2</v>
          </cell>
          <cell r="C279" t="str">
            <v>Pengecatan Tembok Lama (1 Lapis Cat Dasar, 2 Lapis Cat Penutup)</v>
          </cell>
          <cell r="D279">
            <v>42800</v>
          </cell>
        </row>
        <row r="280">
          <cell r="A280" t="str">
            <v>A.4.7.1.16.</v>
          </cell>
          <cell r="B280" t="str">
            <v>m2</v>
          </cell>
          <cell r="C280" t="str">
            <v>Pengecatan Permukaan Baja / Besi dengan Menie Besi dan Perancah Kayu</v>
          </cell>
          <cell r="D280">
            <v>94370</v>
          </cell>
        </row>
        <row r="281">
          <cell r="A281" t="str">
            <v>A.4.7.1.16.1.</v>
          </cell>
          <cell r="B281" t="str">
            <v>m2</v>
          </cell>
          <cell r="C281" t="str">
            <v>Pengecatan Permukaan Baja / Besi dengan Cat Minyak dan Perancah Kayu</v>
          </cell>
          <cell r="D281">
            <v>95660</v>
          </cell>
        </row>
        <row r="282">
          <cell r="A282" t="str">
            <v>A.4.7.1.17.</v>
          </cell>
          <cell r="B282" t="str">
            <v>m2</v>
          </cell>
          <cell r="C282" t="str">
            <v>Pengecatan Permukaan Baja Galvanis secara Manual 4 Lapis</v>
          </cell>
          <cell r="D282">
            <v>100810</v>
          </cell>
        </row>
        <row r="283">
          <cell r="A283" t="str">
            <v>A.4.7.1.18.</v>
          </cell>
          <cell r="B283" t="str">
            <v>m2</v>
          </cell>
          <cell r="C283" t="str">
            <v>Pengecatan Permukaan Baja Galvanis secara Manual 1 Lapis</v>
          </cell>
          <cell r="D283">
            <v>47190</v>
          </cell>
        </row>
        <row r="284">
          <cell r="A284" t="str">
            <v>A.4.7.1.19.</v>
          </cell>
          <cell r="B284" t="str">
            <v>m2</v>
          </cell>
          <cell r="C284" t="str">
            <v>Pengecatan Permukaan Baja Galvanis secara Manual 3 Lapis</v>
          </cell>
          <cell r="D284">
            <v>235630</v>
          </cell>
        </row>
        <row r="285">
          <cell r="A285" t="str">
            <v>A.4.7.1.22.</v>
          </cell>
          <cell r="B285" t="str">
            <v>m2</v>
          </cell>
          <cell r="C285" t="str">
            <v>Pengecatan Permukaan Baja Galvanis Secara Semprot Sistem 3 Lapis Cat Terakhir</v>
          </cell>
          <cell r="D285">
            <v>212400</v>
          </cell>
        </row>
        <row r="286">
          <cell r="A286" t="str">
            <v>A.4.7.1.23.</v>
          </cell>
          <cell r="B286" t="str">
            <v>m2</v>
          </cell>
          <cell r="C286" t="str">
            <v>Waterproofing (1 Lapis Dasar, 1 Lapis Penutup)</v>
          </cell>
          <cell r="D286">
            <v>50380</v>
          </cell>
        </row>
        <row r="289">
          <cell r="A289" t="str">
            <v>A.5.1.1. HARGA SATUAN PEKERJAAN SANITASI DAN PERPIPAAN DALAM GEDUNG</v>
          </cell>
        </row>
        <row r="291">
          <cell r="A291" t="str">
            <v>A.5.1.1.1.</v>
          </cell>
          <cell r="B291" t="str">
            <v>buah</v>
          </cell>
          <cell r="C291" t="str">
            <v>Pemasangan Kloset Duduk / duoblock + Jet Spray</v>
          </cell>
          <cell r="D291">
            <v>3641950</v>
          </cell>
        </row>
        <row r="292">
          <cell r="A292" t="str">
            <v>A.5.1.1.2.</v>
          </cell>
          <cell r="B292" t="str">
            <v>buah</v>
          </cell>
          <cell r="C292" t="str">
            <v>Pemasangan Kloset Jongkok Porselen</v>
          </cell>
          <cell r="D292">
            <v>789220</v>
          </cell>
        </row>
        <row r="293">
          <cell r="A293" t="str">
            <v>A.5.1.1.4.</v>
          </cell>
          <cell r="B293" t="str">
            <v>buah</v>
          </cell>
          <cell r="C293" t="str">
            <v>Pemasangan Urinoir + Flusher (dewasa)</v>
          </cell>
          <cell r="D293">
            <v>2984350</v>
          </cell>
        </row>
        <row r="294">
          <cell r="A294" t="str">
            <v>A.5.1.1.4.1.</v>
          </cell>
          <cell r="B294" t="str">
            <v>buah</v>
          </cell>
          <cell r="C294" t="str">
            <v>Pemasangan Urinoir + Flusher (anak-anak)</v>
          </cell>
          <cell r="D294">
            <v>2754350</v>
          </cell>
        </row>
        <row r="295">
          <cell r="A295" t="str">
            <v>A.5.1.1.5.</v>
          </cell>
          <cell r="B295" t="str">
            <v>buah</v>
          </cell>
          <cell r="C295" t="str">
            <v>Pemasangan Washtafel</v>
          </cell>
          <cell r="D295">
            <v>1040240</v>
          </cell>
        </row>
        <row r="296">
          <cell r="A296" t="str">
            <v>A.5.1.1.16.</v>
          </cell>
          <cell r="B296" t="str">
            <v>buah</v>
          </cell>
          <cell r="C296" t="str">
            <v>Pemasangan Bak Kontrol Pasangan Bata 30x30 cm Tinggi 35 cm dengan Tutup Beton</v>
          </cell>
          <cell r="D296">
            <v>563120</v>
          </cell>
        </row>
        <row r="297">
          <cell r="A297" t="str">
            <v>A.5.1.1.17.</v>
          </cell>
          <cell r="B297" t="str">
            <v>buah</v>
          </cell>
          <cell r="C297" t="str">
            <v>Pemasangan Bak Kontrol Pasangan Bata 45x45 cm Tinggi 50 cm dengan Tutup Beton</v>
          </cell>
          <cell r="D297">
            <v>838980</v>
          </cell>
        </row>
        <row r="298">
          <cell r="A298" t="str">
            <v>A.5.1.1.18.</v>
          </cell>
          <cell r="B298" t="str">
            <v>buah</v>
          </cell>
          <cell r="C298" t="str">
            <v>Pemasangan Bak Kontrol Pasangan Bata 60x60 cm Tinggi 65 cm dengan Tutup Beton</v>
          </cell>
          <cell r="D298">
            <v>980080</v>
          </cell>
        </row>
        <row r="299">
          <cell r="A299" t="str">
            <v>A.5.1.1.25.</v>
          </cell>
          <cell r="B299" t="str">
            <v>m1</v>
          </cell>
          <cell r="C299" t="str">
            <v>Pemasangan Pipa PVC Tipe AW Ø 1/2"</v>
          </cell>
          <cell r="D299">
            <v>34110</v>
          </cell>
        </row>
        <row r="300">
          <cell r="A300" t="str">
            <v>A.5.1.1.26.</v>
          </cell>
          <cell r="B300" t="str">
            <v>m1</v>
          </cell>
          <cell r="C300" t="str">
            <v>Pemasangan Pipa PVC Tipe AW Ø 3/4"</v>
          </cell>
          <cell r="D300">
            <v>39690</v>
          </cell>
        </row>
        <row r="301">
          <cell r="A301" t="str">
            <v>A.5.1.1.27.</v>
          </cell>
          <cell r="B301" t="str">
            <v>m1</v>
          </cell>
          <cell r="C301" t="str">
            <v>Pemasangan Pipa PVC Tipe AW Ø 1"</v>
          </cell>
          <cell r="D301">
            <v>47750</v>
          </cell>
        </row>
        <row r="302">
          <cell r="A302" t="str">
            <v>A.5.1.1.28.</v>
          </cell>
          <cell r="B302" t="str">
            <v>m1</v>
          </cell>
          <cell r="C302" t="str">
            <v>Pemasangan Pipa PVC Tipe AW Ø 1 1/2"</v>
          </cell>
          <cell r="D302">
            <v>78440</v>
          </cell>
        </row>
        <row r="303">
          <cell r="A303" t="str">
            <v>A.5.1.1.29.</v>
          </cell>
          <cell r="B303" t="str">
            <v>m1</v>
          </cell>
          <cell r="C303" t="str">
            <v>Pemasangan Pipa PVC Tipe AW Ø 2"</v>
          </cell>
          <cell r="D303">
            <v>93480</v>
          </cell>
        </row>
        <row r="304">
          <cell r="A304" t="str">
            <v>A.5.1.1.30.</v>
          </cell>
          <cell r="B304" t="str">
            <v>m1</v>
          </cell>
          <cell r="C304" t="str">
            <v>Pemasangan Pipa PVC Tipe AW Ø 2 1/2"</v>
          </cell>
          <cell r="D304">
            <v>135590</v>
          </cell>
        </row>
        <row r="305">
          <cell r="A305" t="str">
            <v>A.5.1.1.31.</v>
          </cell>
          <cell r="B305" t="str">
            <v>m1</v>
          </cell>
          <cell r="C305" t="str">
            <v>Pemasangan Pipa PVC Tipe AW Ø 3"</v>
          </cell>
          <cell r="D305">
            <v>174340</v>
          </cell>
        </row>
        <row r="306">
          <cell r="A306" t="str">
            <v>A.5.1.1.32.</v>
          </cell>
          <cell r="B306" t="str">
            <v>m1</v>
          </cell>
          <cell r="C306" t="str">
            <v>Pemasangan Pipa PVC Tipe AW Ø 4"</v>
          </cell>
          <cell r="D306">
            <v>258350</v>
          </cell>
        </row>
        <row r="307">
          <cell r="A307" t="str">
            <v>A.5.1.1.33.</v>
          </cell>
          <cell r="B307" t="str">
            <v>buah</v>
          </cell>
          <cell r="C307" t="str">
            <v>Pemasangan Bak Cuci Piring Stainless Steel 1 Lubang</v>
          </cell>
          <cell r="D307">
            <v>459750</v>
          </cell>
        </row>
        <row r="308">
          <cell r="A308" t="str">
            <v>A.5.1.1.33.1.</v>
          </cell>
          <cell r="B308" t="str">
            <v>buah</v>
          </cell>
          <cell r="C308" t="str">
            <v>Pemasangan Bak Cuci Piring Stainless Steel 2 Lubang</v>
          </cell>
          <cell r="D308">
            <v>787550</v>
          </cell>
        </row>
        <row r="309">
          <cell r="A309" t="str">
            <v>A.5.1.1.35.</v>
          </cell>
          <cell r="B309" t="str">
            <v>buah</v>
          </cell>
          <cell r="C309" t="str">
            <v>Pemasangan Kran Air Stainless Ø 1/2" atau 3/4" (Single)</v>
          </cell>
          <cell r="D309">
            <v>107410</v>
          </cell>
        </row>
        <row r="310">
          <cell r="A310" t="str">
            <v>A.5.1.1.35.1.</v>
          </cell>
          <cell r="B310" t="str">
            <v>buah</v>
          </cell>
          <cell r="C310" t="str">
            <v>Pemasangan Kran Air Stainless Ø 1/2" atau 3/4" (Double)</v>
          </cell>
          <cell r="D310">
            <v>127510</v>
          </cell>
        </row>
        <row r="311">
          <cell r="A311" t="str">
            <v>A.5.1.1.36.</v>
          </cell>
          <cell r="B311" t="str">
            <v>buah</v>
          </cell>
          <cell r="C311" t="str">
            <v>Pemasangan Floor Drain / Saringan Air Lantai</v>
          </cell>
          <cell r="D311">
            <v>79100</v>
          </cell>
        </row>
        <row r="312">
          <cell r="A312" t="str">
            <v>A.5.1.1.41.</v>
          </cell>
          <cell r="B312" t="str">
            <v>m1</v>
          </cell>
          <cell r="C312" t="str">
            <v>Pemasangan Riol Ukr. Ø 15 cm</v>
          </cell>
          <cell r="D312">
            <v>124620</v>
          </cell>
        </row>
        <row r="313">
          <cell r="A313" t="str">
            <v>A.5.1.1.41.1.</v>
          </cell>
          <cell r="B313" t="str">
            <v>m1</v>
          </cell>
          <cell r="C313" t="str">
            <v>Pemasangan Riol Ukr. 1/2 Ø 15 cm</v>
          </cell>
          <cell r="D313">
            <v>107920</v>
          </cell>
        </row>
        <row r="314">
          <cell r="A314" t="str">
            <v>A.5.1.1.41.2.</v>
          </cell>
          <cell r="B314" t="str">
            <v>m1</v>
          </cell>
          <cell r="C314" t="str">
            <v>Pemasangan Riol Ukr. Ø 20 cm</v>
          </cell>
          <cell r="D314">
            <v>136920</v>
          </cell>
        </row>
        <row r="315">
          <cell r="A315" t="str">
            <v>A.5.1.1.41.3.</v>
          </cell>
          <cell r="B315" t="str">
            <v>m1</v>
          </cell>
          <cell r="C315" t="str">
            <v>Pemasangan Riol Ukr. 1/2 Ø 20 cm</v>
          </cell>
          <cell r="D315">
            <v>122620</v>
          </cell>
        </row>
        <row r="316">
          <cell r="A316" t="str">
            <v>A.5.1.1.41.4.</v>
          </cell>
          <cell r="B316" t="str">
            <v>m1</v>
          </cell>
          <cell r="C316" t="str">
            <v>Pemasangan Riol Ukr. Ø 30 cm</v>
          </cell>
          <cell r="D316">
            <v>157420</v>
          </cell>
        </row>
        <row r="317">
          <cell r="A317" t="str">
            <v>A.5.1.1.42.</v>
          </cell>
          <cell r="B317" t="str">
            <v>m1</v>
          </cell>
          <cell r="C317" t="str">
            <v>Pemasangan Riol Ukr. Ø 40 cm</v>
          </cell>
          <cell r="D317">
            <v>217840</v>
          </cell>
        </row>
        <row r="318">
          <cell r="A318" t="str">
            <v>A.5.1.1.43.</v>
          </cell>
          <cell r="B318" t="str">
            <v>m1</v>
          </cell>
          <cell r="C318" t="str">
            <v>Pemasangan Riol Ukr. Ø 50 cm</v>
          </cell>
          <cell r="D318">
            <v>272430</v>
          </cell>
        </row>
        <row r="319">
          <cell r="A319" t="str">
            <v>A.5.1.1.44.</v>
          </cell>
          <cell r="B319" t="str">
            <v>m1</v>
          </cell>
          <cell r="C319" t="str">
            <v>Pemasangan Riol Ukr. Ø 60 cm</v>
          </cell>
          <cell r="D319">
            <v>310110</v>
          </cell>
        </row>
        <row r="320">
          <cell r="A320" t="str">
            <v>A.5.1.1.45.</v>
          </cell>
          <cell r="B320" t="str">
            <v>m1</v>
          </cell>
          <cell r="C320" t="str">
            <v>Pemasangan Riol Ukr. Ø 80 cm</v>
          </cell>
          <cell r="D320">
            <v>492390</v>
          </cell>
        </row>
        <row r="321">
          <cell r="A321" t="str">
            <v>A.5.1.1.46.</v>
          </cell>
          <cell r="B321" t="str">
            <v>m1</v>
          </cell>
          <cell r="C321" t="str">
            <v>Pemasangan Bodem Ø 30 cm</v>
          </cell>
          <cell r="D321">
            <v>130920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"/>
      <sheetName val="Analisa"/>
      <sheetName val="Bahan"/>
      <sheetName val="Bata"/>
    </sheetNames>
    <sheetDataSet>
      <sheetData sheetId="0"/>
      <sheetData sheetId="1">
        <row r="146">
          <cell r="C146" t="str">
            <v>Kloset duduk dan accessories</v>
          </cell>
          <cell r="I146" t="str">
            <v>Taksir</v>
          </cell>
          <cell r="J146" t="str">
            <v>Bh</v>
          </cell>
          <cell r="K146">
            <v>4</v>
          </cell>
          <cell r="L146">
            <v>2150000</v>
          </cell>
        </row>
        <row r="147">
          <cell r="C147" t="str">
            <v>Wastafel</v>
          </cell>
          <cell r="I147" t="str">
            <v>Taksir</v>
          </cell>
          <cell r="J147" t="str">
            <v>Bh</v>
          </cell>
          <cell r="K147">
            <v>2</v>
          </cell>
          <cell r="L147">
            <v>750000</v>
          </cell>
        </row>
        <row r="148">
          <cell r="C148" t="str">
            <v>Urinoir</v>
          </cell>
          <cell r="I148" t="str">
            <v>Taksir</v>
          </cell>
          <cell r="J148" t="str">
            <v>Bh</v>
          </cell>
          <cell r="K148">
            <v>2</v>
          </cell>
          <cell r="L148">
            <v>1500000</v>
          </cell>
        </row>
        <row r="149">
          <cell r="C149" t="str">
            <v>Penyekat Urinoir</v>
          </cell>
          <cell r="I149" t="str">
            <v>Taksir</v>
          </cell>
          <cell r="J149" t="str">
            <v>Unit</v>
          </cell>
          <cell r="K149">
            <v>2</v>
          </cell>
          <cell r="L149">
            <v>500000</v>
          </cell>
        </row>
        <row r="150">
          <cell r="C150" t="str">
            <v>Kran Urinal Flush Valve</v>
          </cell>
          <cell r="I150" t="str">
            <v>Taksir</v>
          </cell>
          <cell r="J150" t="str">
            <v>Bh</v>
          </cell>
          <cell r="K150">
            <v>2</v>
          </cell>
          <cell r="L150">
            <v>475000</v>
          </cell>
        </row>
        <row r="151">
          <cell r="C151" t="str">
            <v>Floor Drain</v>
          </cell>
          <cell r="I151" t="str">
            <v>Taksir</v>
          </cell>
          <cell r="J151" t="str">
            <v>Bh</v>
          </cell>
          <cell r="K151">
            <v>4</v>
          </cell>
          <cell r="L151">
            <v>60000</v>
          </cell>
        </row>
        <row r="152">
          <cell r="C152" t="str">
            <v>Kaca Cermin (40 x 60)</v>
          </cell>
          <cell r="I152" t="str">
            <v>Taksir</v>
          </cell>
          <cell r="J152" t="str">
            <v>Bh</v>
          </cell>
          <cell r="K152">
            <v>2</v>
          </cell>
          <cell r="L152">
            <v>150000</v>
          </cell>
        </row>
        <row r="153">
          <cell r="C153" t="str">
            <v>Kran Air Wastafel</v>
          </cell>
          <cell r="I153" t="str">
            <v>Taksir</v>
          </cell>
          <cell r="J153" t="str">
            <v>Bh</v>
          </cell>
          <cell r="K153">
            <v>2</v>
          </cell>
          <cell r="L153">
            <v>65000</v>
          </cell>
        </row>
        <row r="154">
          <cell r="C154" t="str">
            <v>Jet Shower Toilet</v>
          </cell>
          <cell r="I154" t="str">
            <v>Taksir</v>
          </cell>
          <cell r="J154" t="str">
            <v>Set</v>
          </cell>
          <cell r="K154">
            <v>4</v>
          </cell>
          <cell r="L154">
            <v>425000</v>
          </cell>
        </row>
        <row r="155">
          <cell r="C155" t="str">
            <v>Meja Wastafel 45 x 75 cm lapis Granit</v>
          </cell>
          <cell r="I155" t="str">
            <v>Taksir</v>
          </cell>
          <cell r="J155" t="str">
            <v>Unit</v>
          </cell>
          <cell r="K155">
            <v>2</v>
          </cell>
          <cell r="L155">
            <v>650000</v>
          </cell>
        </row>
      </sheetData>
      <sheetData sheetId="2">
        <row r="1194">
          <cell r="F1194">
            <v>128010</v>
          </cell>
        </row>
        <row r="1204">
          <cell r="F1204">
            <v>79360</v>
          </cell>
        </row>
      </sheetData>
      <sheetData sheetId="3"/>
      <sheetData sheetId="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"/>
      <sheetName val="BQ-MEC"/>
      <sheetName val="pr"/>
      <sheetName val="profit.Const"/>
      <sheetName val="SITE-E"/>
      <sheetName val="Sheet1"/>
      <sheetName val="MAKER"/>
      <sheetName val="H.Satuan"/>
      <sheetName val="SITE_E"/>
      <sheetName val="DAF-2"/>
      <sheetName val="Analisa"/>
      <sheetName val="Hardas"/>
      <sheetName val="MAPDC"/>
      <sheetName val="Teq.an"/>
      <sheetName val="Teq.an.ccrt"/>
      <sheetName val="Teq.an.Stone"/>
      <sheetName val="BOQ"/>
      <sheetName val="An.Earth"/>
      <sheetName val="An.Ls "/>
      <sheetName val="FORM X COST"/>
      <sheetName val="EST. SERVICEHEATEXCHANGER-ATD"/>
      <sheetName val="Cover Daf-2"/>
      <sheetName val="REF.ONLY"/>
      <sheetName val="harsat"/>
      <sheetName val="Fill this out first..."/>
      <sheetName val="Pendahuluan"/>
      <sheetName val="Civil Costs"/>
      <sheetName val="Piperate"/>
      <sheetName val="LOADDAT"/>
      <sheetName val="Pas. Bata"/>
      <sheetName val="flafond"/>
      <sheetName val="kusen lt2-3"/>
      <sheetName val="kusen"/>
      <sheetName val="ukuran kusen"/>
      <sheetName val="lantai"/>
      <sheetName val="FABCOST"/>
      <sheetName val="OVERHEAD"/>
      <sheetName val="ERCN"/>
      <sheetName val="DATA HARGA"/>
      <sheetName val="AHSAT"/>
      <sheetName val="AHSATBAJA"/>
      <sheetName val="AHSATATAP"/>
      <sheetName val="ERCN ATAP COST"/>
      <sheetName val="PAINT"/>
      <sheetName val="Policy"/>
      <sheetName val="TENDERBOND"/>
      <sheetName val="SUB-KONT"/>
      <sheetName val="SPH"/>
      <sheetName val="Rekap boq"/>
      <sheetName val="I.Persiapan"/>
      <sheetName val="3.1 STR BETON GD UTAMA"/>
      <sheetName val="3.2 STR BETON PH"/>
      <sheetName val="3.3 STR BAJA"/>
      <sheetName val="TAM-KUR STR"/>
      <sheetName val="4.1. DINDING"/>
      <sheetName val="4.2.PINTU &amp; Jendela"/>
      <sheetName val="4.3. Lantai"/>
      <sheetName val="4.4. Plapond"/>
      <sheetName val="4.5. SANITAIR"/>
      <sheetName val="4.6. lain-lain"/>
      <sheetName val="4.7 ARSITEKTUR (POWER HOUSE)"/>
      <sheetName val="7.3. tam-Kur ARS"/>
      <sheetName val="catatan"/>
      <sheetName val="Cover ME"/>
      <sheetName val="5.1.ELEKTRIKAL-ELEKTRONIK"/>
      <sheetName val="COV-Plumbing"/>
      <sheetName val="Plumbing"/>
      <sheetName val="Cover"/>
      <sheetName val="PEMADAM KEBAKARAN"/>
      <sheetName val="UNIT AC"/>
      <sheetName val="UNIT FAN"/>
      <sheetName val="INSTALASI (2)"/>
      <sheetName val="PENJUMLAHAN TATA UDARA"/>
      <sheetName val="5.5 - ELEKTRONIK"/>
      <sheetName val="6-Pek. Luar"/>
      <sheetName val="HIT AREA LUAR"/>
      <sheetName val="Luas Bangunan"/>
      <sheetName val="ch"/>
      <sheetName val="rab"/>
      <sheetName val="Currency Rate"/>
      <sheetName val="AC"/>
      <sheetName val="Rekapitulasi"/>
      <sheetName val="escon"/>
      <sheetName val="Fill this out first___"/>
      <sheetName val="Rekap"/>
      <sheetName val="hbaup"/>
      <sheetName val="div7"/>
      <sheetName val="ALEK"/>
      <sheetName val="FINISHING"/>
      <sheetName val="STRUKTUR"/>
      <sheetName val="Elektrikal"/>
      <sheetName val="BAG_III"/>
      <sheetName val="Foundation"/>
      <sheetName val="daftar material"/>
      <sheetName val="SD"/>
      <sheetName val="ANEX1"/>
      <sheetName val="profit_Const"/>
      <sheetName val="FORM_X_COST"/>
      <sheetName val="H_Satuan"/>
      <sheetName val="EST__SERVICEHEATEXCHANGER-ATD"/>
      <sheetName val="Cover_Daf-2"/>
      <sheetName val="Fill_this_out_first___"/>
      <sheetName val="Civil_Costs"/>
      <sheetName val="Clm"/>
      <sheetName val="Balok Slab"/>
      <sheetName val="I-KAMAR"/>
      <sheetName val="villa"/>
      <sheetName val="Bhn"/>
      <sheetName val="ﾃｨｰﾁﾝｸﾞ"/>
      <sheetName val="profit_Const1"/>
      <sheetName val="FORM_X_COST1"/>
      <sheetName val="H_Satuan1"/>
      <sheetName val="Fill_this_out_first___1"/>
      <sheetName val="EST__SERVICEHEATEXCHANGER-ATD1"/>
      <sheetName val="Cover_Daf-21"/>
      <sheetName val="Civil_Costs1"/>
      <sheetName val="equipment"/>
      <sheetName val="BAHAN"/>
      <sheetName val="Pile"/>
      <sheetName val="TB"/>
      <sheetName val="Breakdown Architecture"/>
      <sheetName val="Breakdown Structure"/>
      <sheetName val="GB"/>
      <sheetName val="Ring Balok"/>
      <sheetName val="Slab"/>
      <sheetName val="Harga ME "/>
      <sheetName val="Data"/>
      <sheetName val="New MADC"/>
      <sheetName val="struktur tdk dipakai"/>
      <sheetName val="Pipe"/>
      <sheetName val="Sag1"/>
      <sheetName val="Analisa &amp; Upah"/>
      <sheetName val="HRG BHN"/>
      <sheetName val="CONSUMABLE"/>
      <sheetName val="SEX"/>
      <sheetName val="Daftar berat"/>
      <sheetName val="Analisa _ Upah"/>
      <sheetName val="RAP"/>
      <sheetName val="Arc Analysis"/>
      <sheetName val="An Str"/>
      <sheetName val="DAFTAR HARGA"/>
      <sheetName val="daf_3_OK_"/>
      <sheetName val="daf_7_OK_"/>
      <sheetName val="BQ-IABK"/>
      <sheetName val="Fins-Beng&amp;Fas"/>
      <sheetName val="JAN2002"/>
      <sheetName val="Bill sipil"/>
      <sheetName val="harsat_str"/>
      <sheetName val="Koef"/>
      <sheetName val="Analisa _Baku"/>
      <sheetName val="BQNSC"/>
      <sheetName val="Rekap Direct Cost"/>
      <sheetName val="price"/>
      <sheetName val="A"/>
      <sheetName val="ARSITEKTUR"/>
      <sheetName val="Material&amp;Alat"/>
      <sheetName val="DB"/>
      <sheetName val="Penunjang"/>
      <sheetName val="BAG-III"/>
      <sheetName val="BQ"/>
      <sheetName val="BILL"/>
      <sheetName val="Unit Rate"/>
      <sheetName val="부하계산서"/>
      <sheetName val="Sheet"/>
      <sheetName val="AN-ME"/>
      <sheetName val="BQ ME"/>
      <sheetName val="data RSUD KIS"/>
      <sheetName val="Bahan-Upah"/>
      <sheetName val="BAU"/>
      <sheetName val="HSD"/>
      <sheetName val="SCHEDULE"/>
      <sheetName val="Database"/>
      <sheetName val="BQ Stdr"/>
      <sheetName val="inp.data"/>
      <sheetName val="AP-2_Ars"/>
      <sheetName val="MPH_Ars"/>
      <sheetName val="PKP_Ars"/>
      <sheetName val="PLN_Ars"/>
      <sheetName val="Tower_Ars"/>
      <sheetName val="Str-AP2"/>
      <sheetName val="Str-MPH"/>
      <sheetName val="Str-PKP"/>
      <sheetName val="Str-PLN"/>
      <sheetName val="Str-TWR"/>
      <sheetName val="ANALIS"/>
      <sheetName val="Piping"/>
      <sheetName val="Index"/>
      <sheetName val="E_TRIKAL"/>
      <sheetName val="E_TRONIK"/>
      <sheetName val="MEK"/>
      <sheetName val="ANAL_HPS"/>
      <sheetName val="Rekap1"/>
      <sheetName val="ARSITEK"/>
      <sheetName val="harga"/>
      <sheetName val="BQ-ME"/>
      <sheetName val="Mtd_Pelak"/>
      <sheetName val="I_KAMAR"/>
      <sheetName val="Total Load List"/>
      <sheetName val="PO-2"/>
      <sheetName val="an.el"/>
      <sheetName val="An.AC &amp; Plb"/>
      <sheetName val="Bahan "/>
      <sheetName val="Upah"/>
      <sheetName val="Penwrn"/>
      <sheetName val="DATA WP"/>
      <sheetName val="Daf 1"/>
      <sheetName val="RkpTotal"/>
      <sheetName val="CashFlow"/>
      <sheetName val="co2_data"/>
      <sheetName val="ac_data"/>
      <sheetName val="PNT-QUOT-#3"/>
      <sheetName val="COAT&amp;WRAP-QIOT-#3"/>
      <sheetName val="4"/>
      <sheetName val="An-Alat"/>
      <sheetName val="BAG-2"/>
      <sheetName val="Summary Sheets"/>
      <sheetName val="RFP007"/>
      <sheetName val="RFP006"/>
      <sheetName val="RFP002"/>
      <sheetName val="RFP009"/>
      <sheetName val="BQ-E20-02(Rp)"/>
      <sheetName val="ARS ADM"/>
      <sheetName val="csdim"/>
      <sheetName val="cdsload"/>
      <sheetName val="chsload"/>
      <sheetName val="Code 02"/>
      <sheetName val="Code 03"/>
      <sheetName val="Code 04"/>
      <sheetName val="Code 05"/>
      <sheetName val="Code 06"/>
      <sheetName val="Code 07"/>
      <sheetName val="Code 09"/>
      <sheetName val="CLAMP"/>
      <sheetName val="cvsload"/>
      <sheetName val="satuan_pek_ars"/>
      <sheetName val="RAB-ARS"/>
      <sheetName val="PileCap "/>
      <sheetName val="Tie Beam"/>
      <sheetName val="RAB Str "/>
      <sheetName val="Daf-III.1 Dinding-TA"/>
      <sheetName val="Daf-III.2 Pintu Jendela TA"/>
      <sheetName val="REKAPITULASI AKHIR"/>
      <sheetName val="Daf-III.6 Lain-lain TA"/>
      <sheetName val="Daf-VA ( TAMBAH KURANG TA)"/>
      <sheetName val="Daf-II.2 (Beton) TA"/>
      <sheetName val="ES_aLL"/>
      <sheetName val="div2"/>
      <sheetName val="analisa Str"/>
      <sheetName val="Material"/>
      <sheetName val="Daftar Upah"/>
      <sheetName val="Bill 5 Summary"/>
      <sheetName val="an. struktur"/>
      <sheetName val="Dashboard"/>
      <sheetName val="MAPP"/>
      <sheetName val="Harga Satuan"/>
      <sheetName val="dATA pc"/>
      <sheetName val="Kolom TG 2"/>
      <sheetName val="DETAIL BALOK"/>
      <sheetName val="DETAIL KOLOM"/>
      <sheetName val="Bill 3"/>
      <sheetName val="Budget Code"/>
      <sheetName val="2. MVAC R1"/>
      <sheetName val="BQ F"/>
      <sheetName val="Harga Bahan &amp; Upah "/>
      <sheetName val="ANALISA SNI'13 "/>
      <sheetName val="TS-Pelak"/>
      <sheetName val="ALAT"/>
      <sheetName val="Bill Of Quantity"/>
      <sheetName val="upah bahan"/>
      <sheetName val="DAF_2"/>
      <sheetName val="BasicPrice"/>
      <sheetName val="APRON TAHAP I"/>
      <sheetName val="ANALISA BARU 40 M"/>
      <sheetName val="Breakdown"/>
      <sheetName val="Rate"/>
      <sheetName val="ANALISA PEK.UMUM"/>
      <sheetName val="D2.4"/>
      <sheetName val="D3-3"/>
      <sheetName val="D4.3 (TE)"/>
      <sheetName val="D5.3 (TF) "/>
      <sheetName val="D8.3 (TJ)"/>
      <sheetName val="작성기준"/>
      <sheetName val="JADWAL"/>
      <sheetName val="SUMMARY"/>
      <sheetName val="Analisa RAP"/>
      <sheetName val="CekList"/>
      <sheetName val="Sch Tender"/>
      <sheetName val="Analisa RAB"/>
      <sheetName val="Telusur"/>
      <sheetName val="Rekap RAP"/>
      <sheetName val="TOWN"/>
      <sheetName val="THPDMoi  (2)"/>
      <sheetName val="dongia (2)"/>
      <sheetName val="ANL"/>
      <sheetName val="abcdef"/>
      <sheetName val="RAPI"/>
      <sheetName val="Scd_RAB"/>
      <sheetName val="analisa_gedung"/>
      <sheetName val="Lab A (FKU)"/>
      <sheetName val="MTO REV.0"/>
      <sheetName val="MATERIALS"/>
      <sheetName val="Progress"/>
      <sheetName val="REKAPAN Base B"/>
      <sheetName val="AHS ME "/>
      <sheetName val="ARS"/>
      <sheetName val="REKAP TOT"/>
      <sheetName val="basic"/>
      <sheetName val="MAP"/>
      <sheetName val="Coord"/>
      <sheetName val="ANALISA HARGA ALAT"/>
      <sheetName val="ANAL.MATERIAL+ANGKUT"/>
      <sheetName val="Harga Dasar"/>
      <sheetName val="FORM 1 (PROD 15-5)"/>
      <sheetName val="MAPDC "/>
      <sheetName val="FORM 4 (PROD 15-8)"/>
      <sheetName val="Alat DC"/>
      <sheetName val="Pemakaian Alat+Tenaga"/>
      <sheetName val="FORM 5 (PROD 15-9)"/>
      <sheetName val="FORM 7 (PROD 15-11)"/>
      <sheetName val="MUA"/>
      <sheetName val="analisa prelim"/>
      <sheetName val="AHS"/>
      <sheetName val="D&amp;W"/>
      <sheetName val="Lantai Semibasement"/>
      <sheetName val="Lantai 1"/>
      <sheetName val="Lantai 1A"/>
      <sheetName val="Lantai 2"/>
      <sheetName val="Lantai 3"/>
      <sheetName val="Lantai 4"/>
      <sheetName val="Lantai 5"/>
      <sheetName val="Lantai 6"/>
      <sheetName val="Lantai 7"/>
      <sheetName val="Lantai 8"/>
      <sheetName val="Lantai 9"/>
      <sheetName val="Lantai 10"/>
      <sheetName val="Lantai 11"/>
      <sheetName val="Lantai 12"/>
      <sheetName val="Lantai 13"/>
      <sheetName val="Lantai 14"/>
      <sheetName val="Lantai 15"/>
      <sheetName val="Lantai Mesin"/>
      <sheetName val="Facade"/>
      <sheetName val="External"/>
      <sheetName val="Prov. Sum"/>
      <sheetName val="profit_Const2"/>
      <sheetName val="H_Satuan2"/>
      <sheetName val="Civil_Costs2"/>
      <sheetName val="Fill_this_out_first___2"/>
      <sheetName val="Pas__Bata"/>
      <sheetName val="kusen_lt2-3"/>
      <sheetName val="ukuran_kusen"/>
      <sheetName val="DATA_HARGA"/>
      <sheetName val="ERCN_ATAP_COST"/>
      <sheetName val="Rekap_boq"/>
      <sheetName val="I_Persiapan"/>
      <sheetName val="3_1_STR_BETON_GD_UTAMA"/>
      <sheetName val="3_2_STR_BETON_PH"/>
      <sheetName val="3_3_STR_BAJA"/>
      <sheetName val="TAM-KUR_STR"/>
      <sheetName val="4_1__DINDING"/>
      <sheetName val="4_2_PINTU_&amp;_Jendela"/>
      <sheetName val="4_3__Lantai"/>
      <sheetName val="4_4__Plapond"/>
      <sheetName val="4_5__SANITAIR"/>
      <sheetName val="4_6__lain-lain"/>
      <sheetName val="4_7_ARSITEKTUR_(POWER_HOUSE)"/>
      <sheetName val="7_3__tam-Kur_ARS"/>
      <sheetName val="Cover_ME"/>
      <sheetName val="5_1_ELEKTRIKAL-ELEKTRONIK"/>
      <sheetName val="PEMADAM_KEBAKARAN"/>
      <sheetName val="UNIT_AC"/>
      <sheetName val="UNIT_FAN"/>
      <sheetName val="INSTALASI_(2)"/>
      <sheetName val="PENJUMLAHAN_TATA_UDARA"/>
      <sheetName val="5_5_-_ELEKTRONIK"/>
      <sheetName val="6-Pek__Luar"/>
      <sheetName val="HIT_AREA_LUAR"/>
      <sheetName val="Luas_Bangunan"/>
      <sheetName val="Fill_this_out_first___3"/>
      <sheetName val="FORM_X_COST2"/>
      <sheetName val="EST__SERVICEHEATEXCHANGER-ATD2"/>
      <sheetName val="Cover_Daf-22"/>
      <sheetName val="Balok_Slab"/>
      <sheetName val="Daftar_berat"/>
      <sheetName val="Analisa___Upah"/>
      <sheetName val="Breakdown_Architecture"/>
      <sheetName val="Breakdown_Structure"/>
      <sheetName val="Harga_ME_"/>
      <sheetName val="Arc_Analysis"/>
      <sheetName val="An_Str"/>
      <sheetName val="Ring_Balok"/>
      <sheetName val="SUM"/>
      <sheetName val="DHS Alat"/>
      <sheetName val="Margin"/>
      <sheetName val="DHS Bahan Material"/>
      <sheetName val="DHS Upah"/>
      <sheetName val="Perm. Test"/>
      <sheetName val="Sumber Daya"/>
      <sheetName val="TJ1Q47"/>
      <sheetName val="Agregat Halus &amp; Kasar"/>
      <sheetName val="custom check"/>
      <sheetName val="COA-17"/>
      <sheetName val="C-18"/>
      <sheetName val="AHSbj"/>
      <sheetName val="A+Supl."/>
      <sheetName val="7"/>
      <sheetName val="DaftarHarga"/>
      <sheetName val="Analisa Hrg Sat "/>
      <sheetName val="Analisa -Baku"/>
      <sheetName val="FORM"/>
      <sheetName val="Analisa ME"/>
      <sheetName val="Rekap dpb 11"/>
      <sheetName val="material "/>
      <sheetName val="analisa SNI"/>
      <sheetName val="kin_OLP_xxx"/>
      <sheetName val="Alat B"/>
      <sheetName val="Bahan B"/>
      <sheetName val="Sub"/>
      <sheetName val="Upah B"/>
      <sheetName val="HARSAT (DC)"/>
      <sheetName val="div-2"/>
      <sheetName val="RKP"/>
      <sheetName val="ESC"/>
      <sheetName val="BAHAN (2)"/>
      <sheetName val="HARGA SATUAN DASAR"/>
      <sheetName val="Info"/>
      <sheetName val="RAB AR&amp;STR"/>
      <sheetName val="Klm Base"/>
      <sheetName val="B Lt.1a"/>
      <sheetName val="dftr upah"/>
      <sheetName val="Deep Well"/>
      <sheetName val="Pek Luar"/>
      <sheetName val="Mall"/>
      <sheetName val="Parkir"/>
      <sheetName val="concept cost code"/>
      <sheetName val="summary cost code"/>
      <sheetName val="SPK"/>
      <sheetName val="kas proyek"/>
      <sheetName val="lain lain"/>
      <sheetName val="KET"/>
      <sheetName val="Eq"/>
      <sheetName val="351BQMCN"/>
      <sheetName val="DAFTAR_HARGA"/>
      <sheetName val="REF_ONLY"/>
      <sheetName val="Teq_an"/>
      <sheetName val="Teq_an_ccrt"/>
      <sheetName val="Teq_an_Stone"/>
      <sheetName val="An_Earth"/>
      <sheetName val="An_Ls_"/>
      <sheetName val="Bill_sipil"/>
      <sheetName val="Analisa__Baku"/>
      <sheetName val="Rekap_Direct_Cost"/>
      <sheetName val="Harga_Bahan_&amp;_Upah_"/>
      <sheetName val="D.BOARD"/>
      <sheetName val="Steel Pipe"/>
      <sheetName val="External PVC, PPR, HDPE"/>
      <sheetName val="Internal PVC, PPR, HDPE"/>
      <sheetName val="GI Sheet"/>
      <sheetName val="hg sat 2"/>
      <sheetName val="hg sat BM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Lt. 1 (A)"/>
      <sheetName val="tifico"/>
      <sheetName val="Quantity"/>
      <sheetName val="harga bahan M&amp;E"/>
      <sheetName val="SAT EL"/>
      <sheetName val="BREAKER"/>
      <sheetName val="TOEVOER"/>
      <sheetName val="DETAIL"/>
      <sheetName val="BOW"/>
      <sheetName val="HARSAT-lain"/>
      <sheetName val="HARSAT-tanah"/>
      <sheetName val="HARSAT-lhn"/>
      <sheetName val="Luas-Tot"/>
      <sheetName val="EQ_an"/>
      <sheetName val="Urai _ Guide Post"/>
      <sheetName val="Urai_Galian Tanah"/>
      <sheetName val="K"/>
      <sheetName val="12CGOU"/>
      <sheetName val="BQ OE"/>
      <sheetName val="RAB JALUR TEMILING "/>
      <sheetName val="DC"/>
      <sheetName val="dasar"/>
      <sheetName val="HARGA MATERIAL"/>
      <sheetName val="Agg Halus &amp; Kasar"/>
      <sheetName val="Df-Kuan"/>
      <sheetName val="UP_an"/>
      <sheetName val="Analisa SNI STANDART "/>
      <sheetName val="Analisa Fave"/>
      <sheetName val="Bank"/>
      <sheetName val="BUA"/>
      <sheetName val="Harsat Bahan"/>
      <sheetName val="Harsat Subkon"/>
      <sheetName val="Harsat Upah"/>
      <sheetName val="PP"/>
      <sheetName val="HRG BAHAN &amp; UPAH okk"/>
      <sheetName val="Analis Kusen okk"/>
      <sheetName val="ANALISA-S"/>
      <sheetName val="BIALANG"/>
      <sheetName val="AnMobilisasi"/>
      <sheetName val="Estimate"/>
      <sheetName val="pricing"/>
      <sheetName val="3"/>
      <sheetName val="COA"/>
      <sheetName val="Material-mr"/>
      <sheetName val="ub"/>
      <sheetName val="bahan SNI"/>
      <sheetName val="ut1"/>
      <sheetName val="Cut-Off"/>
      <sheetName val="Mat"/>
      <sheetName val="MATE"/>
      <sheetName val="Anal"/>
      <sheetName val="Fak"/>
      <sheetName val="Rek-Tot"/>
      <sheetName val="Perbandingan Pay Item (3)"/>
      <sheetName val="PBK-01"/>
      <sheetName val="CASH-lapangan"/>
      <sheetName val="CASH WILAYAH"/>
      <sheetName val="hutang-lapangan "/>
      <sheetName val="Hutang-Wilayah"/>
      <sheetName val="antisipasi"/>
      <sheetName val="TE TS FA LAN MATV"/>
      <sheetName val="DAF-1"/>
      <sheetName val="ARL"/>
      <sheetName val="PV"/>
      <sheetName val="CB"/>
      <sheetName val="KBL"/>
      <sheetName val="Urai _Resap pengikat"/>
      <sheetName val="SAT-DAS"/>
      <sheetName val="Wiw"/>
      <sheetName val="profit_Const3"/>
      <sheetName val="H_Satuan3"/>
      <sheetName val="Fill_this_out_first___4"/>
      <sheetName val="Civil_Costs3"/>
      <sheetName val="REF_ONLY1"/>
      <sheetName val="FORM_X_COST3"/>
      <sheetName val="EST__SERVICEHEATEXCHANGER-ATD3"/>
      <sheetName val="Cover_Daf-23"/>
      <sheetName val="Teq_an1"/>
      <sheetName val="Teq_an_ccrt1"/>
      <sheetName val="Teq_an_Stone1"/>
      <sheetName val="An_Earth1"/>
      <sheetName val="An_Ls_1"/>
      <sheetName val="Pas__Bata1"/>
      <sheetName val="kusen_lt2-31"/>
      <sheetName val="ukuran_kusen1"/>
      <sheetName val="DATA_HARGA1"/>
      <sheetName val="ERCN_ATAP_COST1"/>
      <sheetName val="Rekap_boq1"/>
      <sheetName val="I_Persiapan1"/>
      <sheetName val="3_1_STR_BETON_GD_UTAMA1"/>
      <sheetName val="3_2_STR_BETON_PH1"/>
      <sheetName val="3_3_STR_BAJA1"/>
      <sheetName val="TAM-KUR_STR1"/>
      <sheetName val="4_1__DINDING1"/>
      <sheetName val="4_2_PINTU_&amp;_Jendela1"/>
      <sheetName val="4_3__Lantai1"/>
      <sheetName val="4_4__Plapond1"/>
      <sheetName val="4_5__SANITAIR1"/>
      <sheetName val="4_6__lain-lain1"/>
      <sheetName val="4_7_ARSITEKTUR_(POWER_HOUSE)1"/>
      <sheetName val="7_3__tam-Kur_ARS1"/>
      <sheetName val="Cover_ME1"/>
      <sheetName val="5_1_ELEKTRIKAL-ELEKTRONIK1"/>
      <sheetName val="PEMADAM_KEBAKARAN1"/>
      <sheetName val="UNIT_AC1"/>
      <sheetName val="UNIT_FAN1"/>
      <sheetName val="INSTALASI_(2)1"/>
      <sheetName val="PENJUMLAHAN_TATA_UDARA1"/>
      <sheetName val="5_5_-_ELEKTRONIK1"/>
      <sheetName val="6-Pek__Luar1"/>
      <sheetName val="HIT_AREA_LUAR1"/>
      <sheetName val="Luas_Bangunan1"/>
      <sheetName val="Balok_Slab1"/>
      <sheetName val="Fill_this_out_first___5"/>
      <sheetName val="an_el"/>
      <sheetName val="An_AC_&amp;_Plb"/>
      <sheetName val="Breakdown_Architecture1"/>
      <sheetName val="Breakdown_Structure1"/>
      <sheetName val="Ring_Balok1"/>
      <sheetName val="Harga_ME_1"/>
      <sheetName val="Daftar_berat1"/>
      <sheetName val="Analisa___Upah1"/>
      <sheetName val="Arc_Analysis1"/>
      <sheetName val="An_Str1"/>
      <sheetName val="Bill_sipil1"/>
      <sheetName val="an__struktur"/>
      <sheetName val="New_MADC"/>
      <sheetName val="struktur_tdk_dipakai"/>
      <sheetName val="BQ_ME"/>
      <sheetName val="BQ_Stdr"/>
      <sheetName val="data_RSUD_KIS"/>
      <sheetName val="inp_data"/>
      <sheetName val="HRG_BHN"/>
      <sheetName val="Analisa_&amp;_Upah"/>
      <sheetName val="ARS_ADM"/>
      <sheetName val="Code_02"/>
      <sheetName val="Code_03"/>
      <sheetName val="Code_04"/>
      <sheetName val="Code_05"/>
      <sheetName val="Code_06"/>
      <sheetName val="Code_07"/>
      <sheetName val="Code_09"/>
      <sheetName val="PileCap_"/>
      <sheetName val="Tie_Beam"/>
      <sheetName val="RAB_Str_"/>
      <sheetName val="Daf-III_1_Dinding-TA"/>
      <sheetName val="Daf-III_2_Pintu_Jendela_TA"/>
      <sheetName val="REKAPITULASI_AKHIR"/>
      <sheetName val="Daf-III_6_Lain-lain_TA"/>
      <sheetName val="Daf-VA_(_TAMBAH_KURANG_TA)"/>
      <sheetName val="Daf-II_2_(Beton)_TA"/>
      <sheetName val="Currency_Rate"/>
      <sheetName val="AHS_ME_"/>
      <sheetName val="REKAP_TOT"/>
      <sheetName val="Analisa__Baku1"/>
      <sheetName val="Rekap_Direct_Cost1"/>
      <sheetName val="ANALISA_HARGA_ALAT"/>
      <sheetName val="ANAL_MATERIAL+ANGKUT"/>
      <sheetName val="daftar_material"/>
      <sheetName val="Bahan_"/>
      <sheetName val="DATA_WP"/>
      <sheetName val="Daf_1"/>
      <sheetName val="Lab_A_(FKU)"/>
      <sheetName val="Total_Load_List"/>
      <sheetName val="Harga_Dasar"/>
      <sheetName val="FORM_1_(PROD_15-5)"/>
      <sheetName val="MAPDC_"/>
      <sheetName val="FORM_4_(PROD_15-8)"/>
      <sheetName val="Alat_DC"/>
      <sheetName val="Pemakaian_Alat+Tenaga"/>
      <sheetName val="FORM_5_(PROD_15-9)"/>
      <sheetName val="FORM_7_(PROD_15-11)"/>
      <sheetName val="Unit_Rate"/>
      <sheetName val="analisa_Str"/>
      <sheetName val="BQ_F"/>
      <sheetName val="Daftar_Upah"/>
      <sheetName val="Harga_Bahan_&amp;_Upah_1"/>
      <sheetName val="MTO_REV_0"/>
      <sheetName val="analisa_prelim"/>
      <sheetName val="Lantai_Semibasement"/>
      <sheetName val="Lantai_1"/>
      <sheetName val="Lantai_1A"/>
      <sheetName val="Lantai_2"/>
      <sheetName val="Lantai_3"/>
      <sheetName val="Lantai_4"/>
      <sheetName val="Lantai_5"/>
      <sheetName val="Lantai_6"/>
      <sheetName val="Lantai_7"/>
      <sheetName val="Lantai_8"/>
      <sheetName val="Lantai_9"/>
      <sheetName val="Lantai_10"/>
      <sheetName val="Lantai_11"/>
      <sheetName val="Lantai_12"/>
      <sheetName val="Lantai_13"/>
      <sheetName val="Lantai_14"/>
      <sheetName val="Lantai_15"/>
      <sheetName val="Lantai_Mesin"/>
      <sheetName val="Prov__Sum"/>
      <sheetName val="ANALISA_PEK_UMUM"/>
      <sheetName val="D2_4"/>
      <sheetName val="D4_3_(TE)"/>
      <sheetName val="D5_3_(TF)_"/>
      <sheetName val="D8_3_(TJ)"/>
      <sheetName val="dATA_pc"/>
      <sheetName val="Kolom_TG_2"/>
      <sheetName val="DETAIL_BALOK"/>
      <sheetName val="DETAIL_KOLOM"/>
      <sheetName val="2__MVAC_R1"/>
      <sheetName val="Analisa_RAP"/>
      <sheetName val="Sch_Tender"/>
      <sheetName val="Analisa_RAB"/>
      <sheetName val="Rekap_RAP"/>
      <sheetName val="Summary_Sheets"/>
      <sheetName val="Bill_3"/>
      <sheetName val="Harga_Satuan"/>
      <sheetName val="Bill_5_Summary"/>
      <sheetName val="DHS_Alat"/>
      <sheetName val="DHS_Bahan_Material"/>
      <sheetName val="DHS_Upah"/>
      <sheetName val="Perm__Test"/>
      <sheetName val="Sumber_Daya"/>
      <sheetName val="Agregat_Halus_&amp;_Kasar"/>
      <sheetName val="custom_check"/>
      <sheetName val="A+Supl_"/>
      <sheetName val="Analisa_Hrg_Sat_"/>
      <sheetName val="Analisa_-Baku"/>
      <sheetName val="Analisa_ME"/>
      <sheetName val="Rekap_dpb_11"/>
      <sheetName val="Alat_B"/>
      <sheetName val="Bahan_B"/>
      <sheetName val="Upah_B"/>
      <sheetName val="HARSAT_(DC)"/>
      <sheetName val="BAHAN_(2)"/>
      <sheetName val="HARGA_SATUAN_DASAR"/>
      <sheetName val="RAB_AR&amp;STR"/>
      <sheetName val="upah_bahan"/>
      <sheetName val="Klm_Base"/>
      <sheetName val="B_Lt_1a"/>
      <sheetName val="dftr_upah"/>
      <sheetName val="Deep_Well"/>
      <sheetName val="Pek_Luar"/>
      <sheetName val="concept_cost_code"/>
      <sheetName val="summary_cost_code"/>
      <sheetName val="kas_proyek"/>
      <sheetName val="lain_lain"/>
      <sheetName val="Budget_Code"/>
      <sheetName val="ANALISA_SNI'13_"/>
      <sheetName val="D_BOARD"/>
      <sheetName val="analisa_SNI"/>
      <sheetName val="Steel_Pipe"/>
      <sheetName val="External_PVC,_PPR,_HDPE"/>
      <sheetName val="Internal_PVC,_PPR,_HDPE"/>
      <sheetName val="GI_Sheet"/>
      <sheetName val="hg_sat_2"/>
      <sheetName val="hg_sat_BM"/>
      <sheetName val="Cover_CKE"/>
      <sheetName val="Summary_Mech_"/>
      <sheetName val="Mech__BQ"/>
      <sheetName val="P_APRIL_2016"/>
      <sheetName val="Qttn_Report"/>
      <sheetName val="material_"/>
      <sheetName val="Lt__1_(A)"/>
      <sheetName val="harga_bahan_M&amp;E"/>
      <sheetName val="SAT_EL"/>
      <sheetName val="Urai___Guide_Post"/>
      <sheetName val="Urai_Galian_Tanah"/>
      <sheetName val="BQ_OE"/>
      <sheetName val="RAB_JALUR_TEMILING_"/>
      <sheetName val="HARGA_MATERIAL"/>
      <sheetName val="Agg_Halus_&amp;_Kasar"/>
      <sheetName val="Analisa_SNI_STANDART_"/>
      <sheetName val="Analisa_Fave"/>
      <sheetName val="Harsat_Bahan"/>
      <sheetName val="Harsat_Subkon"/>
      <sheetName val="Harsat_Upah"/>
      <sheetName val="HRG_BAHAN_&amp;_UPAH_okk"/>
      <sheetName val="Analis_Kusen_okk"/>
      <sheetName val="Bill_Of_Quantity"/>
      <sheetName val="#REF"/>
      <sheetName val="div4"/>
      <sheetName val="div71"/>
      <sheetName val="div3"/>
      <sheetName val="RCN-KRJ"/>
      <sheetName val="Sur_Tawar"/>
      <sheetName val="Market"/>
      <sheetName val="Analisa Harga Satuan"/>
      <sheetName val="HARGADASAR"/>
      <sheetName val="PO2"/>
      <sheetName val="HUTANG-lapangan"/>
      <sheetName val="harga bahan"/>
      <sheetName val="Cessie"/>
      <sheetName val="EE-PROP"/>
      <sheetName val="Pressure Gage Form"/>
      <sheetName val="Settings"/>
      <sheetName val="An-Sipil(ADA KODE)"/>
      <sheetName val="KJ 2002"/>
      <sheetName val="REKAP ARSITEKTUR"/>
      <sheetName val="BASEMENT"/>
      <sheetName val="fabrication"/>
      <sheetName val="VLOOKUP"/>
      <sheetName val="ダクト拾･集計"/>
      <sheetName val="DAFTAR BESI KANAL C SIKU"/>
      <sheetName val="RAB-SPL2"/>
      <sheetName val="an mek"/>
      <sheetName val="REKAP C&amp;D"/>
      <sheetName val="Blok C Elektrikal"/>
      <sheetName val="DAFTAR HARGA SATUAN MATERIAL"/>
      <sheetName val="BAG_2"/>
      <sheetName val="Binder "/>
      <sheetName val="hrgsat"/>
      <sheetName val="TerbiL"/>
      <sheetName val="Resume"/>
      <sheetName val="Cacth Basin1"/>
      <sheetName val="Summary.1"/>
      <sheetName val="Bill 4 Summary"/>
      <sheetName val="sort2"/>
      <sheetName val="Input"/>
      <sheetName val="Grand Rekap"/>
      <sheetName val="IT"/>
      <sheetName val="Listrik"/>
      <sheetName val="Cat "/>
      <sheetName val="4-Basic Price"/>
      <sheetName val="REKAP PORSI 13,5"/>
      <sheetName val="terbilang"/>
      <sheetName val="Informasi"/>
      <sheetName val="rekap ok"/>
      <sheetName val="BQBAS"/>
      <sheetName val="lamp4ae"/>
      <sheetName val="Har Sat"/>
      <sheetName val="D3.1"/>
      <sheetName val="Hrg.Sat"/>
      <sheetName val="TONG HOP VL-NC"/>
      <sheetName val="DONGIA"/>
      <sheetName val="CHITIET VL-NC"/>
      <sheetName val="Bunga"/>
      <sheetName val="Mark-up"/>
      <sheetName val="analt"/>
      <sheetName val="NYATDOK"/>
      <sheetName val="MC-1"/>
      <sheetName val="Master 1.0"/>
      <sheetName val="맨홀수량산출"/>
      <sheetName val="H_Dasar"/>
      <sheetName val="Analisa pemkot"/>
      <sheetName val="daf_H_sat"/>
      <sheetName val="URA E450"/>
      <sheetName val="komponen"/>
      <sheetName val="Elec-ins"/>
      <sheetName val="D &amp; W sizes"/>
      <sheetName val="rekap str_ars"/>
      <sheetName val="Analisa  _2_"/>
      <sheetName val="LEGEND"/>
      <sheetName val="Tong hop"/>
      <sheetName val="gvl"/>
      <sheetName val="CTG"/>
      <sheetName val="TH kinh phi"/>
      <sheetName val="KLDT DIEN"/>
      <sheetName val="Dinh muc CP KTCB khac"/>
      <sheetName val="VT190111"/>
      <sheetName val="1_MV"/>
      <sheetName val="負荷集計（断熱不燃）"/>
      <sheetName val="CSA Works"/>
      <sheetName val="갑지"/>
      <sheetName val="TKCK"/>
      <sheetName val="Pre."/>
      <sheetName val="外気負荷"/>
      <sheetName val="침하계"/>
      <sheetName val="Draft"/>
      <sheetName val="Hoja 3"/>
      <sheetName val="dm-e"/>
      <sheetName val="DAF-BAHAN"/>
      <sheetName val="DAF-UPAH"/>
      <sheetName val="Analisa Gundih"/>
      <sheetName val="TO OFF"/>
      <sheetName val="Summary per costtype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data-Hilton"/>
      <sheetName val="ANALISA SM"/>
      <sheetName val="SAP"/>
      <sheetName val="Rekap Addendum"/>
      <sheetName val="EDTL"/>
      <sheetName val="SDMTA"/>
      <sheetName val="PNT"/>
      <sheetName val="Cash Flow bulanan"/>
      <sheetName val="HS-1"/>
      <sheetName val="Hrg Sat"/>
      <sheetName val="basic_price"/>
      <sheetName val="SPM"/>
      <sheetName val="OwnEq"/>
      <sheetName val="anal_hs"/>
      <sheetName val="UNIT PRICE"/>
      <sheetName val="RANGKUM"/>
      <sheetName val="AN-PRE (2)"/>
      <sheetName val="STR. HOTEL"/>
      <sheetName val="ARS apartment"/>
      <sheetName val="PENJUMLAHAN AKHIR"/>
      <sheetName val="Ahs_1"/>
      <sheetName val="Ahs_2"/>
      <sheetName val="chitiet"/>
      <sheetName val="Steel-Twr"/>
      <sheetName val="Traf&amp;Genst"/>
      <sheetName val="I-ME"/>
      <sheetName val="Dafmat"/>
      <sheetName val="BQ ARS"/>
      <sheetName val="Planner"/>
      <sheetName val="rab me (fisik)"/>
      <sheetName val="rab me (by owner) "/>
      <sheetName val="Cover (x)"/>
      <sheetName val="Cor Apt"/>
      <sheetName val="ThongSo"/>
      <sheetName val="Don gia chi tiet"/>
      <sheetName val="B7.ALU.GLASS D&amp;W"/>
      <sheetName val="B3.CONCRETE WORKS"/>
      <sheetName val="B8.FINISHING WORKS"/>
      <sheetName val="B4.MASONRY WORKS"/>
      <sheetName val="B5.METAL WORKS"/>
      <sheetName val="List of Houses"/>
      <sheetName val="B2.SITE WORKS"/>
      <sheetName val="B6.THERMAL&amp;MOITURE"/>
      <sheetName val="Du thau"/>
      <sheetName val="入力作成表"/>
      <sheetName val="Unt rate"/>
      <sheetName val="Elemental Breakdown+20%"/>
      <sheetName val="CERT"/>
      <sheetName val="Smry Wk (P I)"/>
      <sheetName val="갑지1"/>
      <sheetName val="GAEYO"/>
      <sheetName val="SECURITY"/>
      <sheetName val="Telephone"/>
      <sheetName val="S System"/>
      <sheetName val="Anls"/>
      <sheetName val="NP"/>
      <sheetName val="UPAHBAHAN"/>
      <sheetName val="Soil factor"/>
      <sheetName val="Pricing-2"/>
      <sheetName val="BQ-Tenis"/>
      <sheetName val="Prelim"/>
      <sheetName val="Vibro_Roller"/>
      <sheetName val="rab_analisa"/>
      <sheetName val="Rek-Analisa"/>
      <sheetName val="ANA-C"/>
      <sheetName val="Sat Bah &amp; Up"/>
      <sheetName val="TPI"/>
      <sheetName val="RAPP"/>
      <sheetName val="Upah &amp; Bahan"/>
      <sheetName val="Rekap Gab"/>
      <sheetName val="AC_C"/>
      <sheetName val="prime coal"/>
      <sheetName val="3_RAPI"/>
      <sheetName val="Basic Price"/>
      <sheetName val="DHS"/>
      <sheetName val="BQ (by owner)"/>
      <sheetName val="Hsatbahan"/>
      <sheetName val="Markup"/>
      <sheetName val="Cover (sh 1)"/>
      <sheetName val="Units"/>
      <sheetName val="Instructions"/>
      <sheetName val="cash Lap"/>
      <sheetName val="PH"/>
      <sheetName val="RFP003"/>
      <sheetName val="Pnwrn"/>
      <sheetName val="UPAH DAN BAHAN@"/>
      <sheetName val="daf isi (xref)"/>
      <sheetName val="List Harga"/>
      <sheetName val="VO I"/>
      <sheetName val="대비표"/>
      <sheetName val="eq_data"/>
      <sheetName val="conc-mix"/>
      <sheetName val="BACK"/>
      <sheetName val="SCH"/>
      <sheetName val="代価一覧"/>
      <sheetName val="EU一覧"/>
      <sheetName val="LIST"/>
      <sheetName val="QMCT"/>
      <sheetName val="OFFICE 2 LT"/>
      <sheetName val="Option"/>
      <sheetName val="1.Requisition(E)"/>
      <sheetName val="TONGKE3p "/>
      <sheetName val="KL chốt LV"/>
      <sheetName val="Du toan"/>
      <sheetName val="Keothep"/>
      <sheetName val="Re-bar"/>
      <sheetName val="입찰안"/>
      <sheetName val="Ts"/>
      <sheetName val="1.0"/>
      <sheetName val="Phan tho"/>
      <sheetName val="HS"/>
      <sheetName val="NC NEW"/>
      <sheetName val="TB NẶNG"/>
      <sheetName val="BAO CHE"/>
      <sheetName val="TỔNG HỢP"/>
      <sheetName val="AN TOAN"/>
      <sheetName val="Cong tac tam"/>
      <sheetName val="TB CHONG DO (GG chen)"/>
      <sheetName val="Codebase"/>
      <sheetName val="Customer list"/>
      <sheetName val="MEP"/>
      <sheetName val="1.1.Barrette pile"/>
      <sheetName val="Name"/>
      <sheetName val="Bang gia 2011.10.12"/>
      <sheetName val="VT20062016"/>
      <sheetName val="VTLD"/>
      <sheetName val="4 canh"/>
      <sheetName val="Land Dev't. Ph-1"/>
      <sheetName val="조명시설"/>
      <sheetName val="general requirements"/>
      <sheetName val="VLXD"/>
      <sheetName val="Main Package"/>
      <sheetName val="BPTC"/>
      <sheetName val="D4 - PLB"/>
      <sheetName val="P6"/>
      <sheetName val="Earthwork"/>
      <sheetName val="Chiết tính BS"/>
      <sheetName val="Summary tb"/>
      <sheetName val="TOSHIBA-Structure"/>
      <sheetName val="Isolasi Luar Dalam"/>
      <sheetName val="Isolasi Luar"/>
      <sheetName val="TDTKP"/>
      <sheetName val="ADMIN"/>
      <sheetName val="係数"/>
      <sheetName val="6MONTHS"/>
      <sheetName val="Tong_hop"/>
      <sheetName val="Duc_bk"/>
      <sheetName val="D) Cabling Installation"/>
      <sheetName val="노임단가"/>
      <sheetName val="BFT"/>
      <sheetName val="Le MERIDIEN"/>
      <sheetName val="MARRIOT"/>
      <sheetName val="NOVOTEL"/>
      <sheetName val="ROYAL"/>
      <sheetName val="SPRING"/>
      <sheetName val="SUNRISE"/>
      <sheetName val="TERUMO"/>
      <sheetName val="UNITED PHARMA"/>
      <sheetName val="Rebar FL 28 add7"/>
      <sheetName val="Finishes applied"/>
      <sheetName val="Room matrix"/>
      <sheetName val="Ｎｏ.13"/>
      <sheetName val="KET CAU CT5"/>
      <sheetName val="Char"/>
      <sheetName val="INFOR-ST"/>
      <sheetName val="MBW"/>
      <sheetName val="Đơn giá khoán"/>
      <sheetName val="Notes"/>
      <sheetName val="consilidate"/>
      <sheetName val="SORT"/>
      <sheetName val="Reference"/>
      <sheetName val="THKP"/>
      <sheetName val="Civil Works"/>
      <sheetName val="Data-Planned"/>
      <sheetName val="Package1"/>
      <sheetName val="Accessories"/>
      <sheetName val="Inputs_Sens"/>
      <sheetName val="Define finishing"/>
      <sheetName val="125x125"/>
      <sheetName val="MAIN SUM"/>
      <sheetName val="XL4Poppy"/>
      <sheetName val="MTO REV_0"/>
      <sheetName val="Config"/>
      <sheetName val="BANGTINH"/>
      <sheetName val="Area Cal"/>
      <sheetName val="Close June 10"/>
      <sheetName val="BQ-Str"/>
      <sheetName val="BQ STR"/>
      <sheetName val="HSP"/>
      <sheetName val="hsp-STR-ARS"/>
      <sheetName val="Urugan Pasir"/>
      <sheetName val="HRG.BHN."/>
      <sheetName val="rp"/>
      <sheetName val="analisa harsat"/>
      <sheetName val="daftarbhn"/>
      <sheetName val="spesifikasi"/>
      <sheetName val="sudut"/>
      <sheetName val="ANHASZZ"/>
      <sheetName val="RAB FIX"/>
      <sheetName val="Mob"/>
      <sheetName val="D7"/>
      <sheetName val="lap-bulan"/>
      <sheetName val="Lap-Minggu"/>
      <sheetName val="Profil"/>
      <sheetName val="Engine"/>
      <sheetName val="Labour"/>
      <sheetName val="ORET2AN"/>
      <sheetName val="MATAUANG"/>
      <sheetName val="DEV_MAR"/>
      <sheetName val="tr-28202"/>
      <sheetName val="DT SPK"/>
      <sheetName val="TPr1"/>
      <sheetName val="FS"/>
      <sheetName val="DATA CABLE"/>
      <sheetName val="nc-m"/>
      <sheetName val="HASAT DASAR"/>
      <sheetName val="TAB"/>
      <sheetName val="DH"/>
      <sheetName val="27+741(1x12)"/>
      <sheetName val="Parameter"/>
      <sheetName val="sdm"/>
      <sheetName val="notasi"/>
      <sheetName val="Cashflow_ref"/>
      <sheetName val="HDS"/>
      <sheetName val="MET"/>
      <sheetName val="DIV1"/>
      <sheetName val="Data-Masukan"/>
      <sheetName val="sat.pekerjaan"/>
      <sheetName val="NAMES"/>
      <sheetName val="D.1.5"/>
      <sheetName val="D.2.2"/>
      <sheetName val="Analisa D&amp;W"/>
      <sheetName val="Analisa Harga"/>
      <sheetName val="Calculation UNC"/>
      <sheetName val="실행"/>
      <sheetName val="Water"/>
      <sheetName val="SPECS"/>
      <sheetName val="Data.Arc"/>
      <sheetName val="Data.Str_H"/>
      <sheetName val="Data.Str_V"/>
      <sheetName val="Input.Arc"/>
      <sheetName val="Input.Str"/>
      <sheetName val="QS.Str"/>
      <sheetName val="QS.Breakdown"/>
      <sheetName val="QS.Arc"/>
      <sheetName val="내역"/>
      <sheetName val="GOC-KO IN"/>
      <sheetName val="DETAIL "/>
      <sheetName val="New_MADC1"/>
      <sheetName val="struktur_tdk_dipakai1"/>
      <sheetName val="Analisa_&amp;_Upah1"/>
      <sheetName val="HRG_BHN1"/>
      <sheetName val="DAFTAR_HARGA1"/>
      <sheetName val="BQ_ME1"/>
      <sheetName val="data_RSUD_KIS1"/>
      <sheetName val="BQ_Stdr1"/>
      <sheetName val="inp_data1"/>
      <sheetName val="Unit_Rate1"/>
      <sheetName val="Steel_Pipe1"/>
      <sheetName val="External_PVC,_PPR,_HDPE1"/>
      <sheetName val="Internal_PVC,_PPR,_HDPE1"/>
      <sheetName val="GI_Sheet1"/>
      <sheetName val="analisa_Str1"/>
      <sheetName val="Daftar_Upah1"/>
      <sheetName val="Harga_Satuan1"/>
      <sheetName val="Daf_11"/>
      <sheetName val="Total_Load_List1"/>
      <sheetName val="Currency_Rate1"/>
      <sheetName val="Summary_Sheets1"/>
      <sheetName val="ARS_ADM1"/>
      <sheetName val="Code_021"/>
      <sheetName val="Code_031"/>
      <sheetName val="Code_041"/>
      <sheetName val="Code_051"/>
      <sheetName val="Code_061"/>
      <sheetName val="Code_071"/>
      <sheetName val="Code_091"/>
      <sheetName val="PileCap_1"/>
      <sheetName val="Tie_Beam1"/>
      <sheetName val="RAB_Str_1"/>
      <sheetName val="Daf-III_1_Dinding-TA1"/>
      <sheetName val="Daf-III_2_Pintu_Jendela_TA1"/>
      <sheetName val="REKAPITULASI_AKHIR1"/>
      <sheetName val="Daf-III_6_Lain-lain_TA1"/>
      <sheetName val="Daf-VA_(_TAMBAH_KURANG_TA)1"/>
      <sheetName val="Daf-II_2_(Beton)_TA1"/>
      <sheetName val="Bill_5_Summary1"/>
      <sheetName val="Bill_31"/>
      <sheetName val="ANALISA_SNI'13_1"/>
      <sheetName val="dATA_pc1"/>
      <sheetName val="Kolom_TG_21"/>
      <sheetName val="DETAIL_BALOK1"/>
      <sheetName val="DETAIL_KOLOM1"/>
      <sheetName val="2__MVAC_R11"/>
      <sheetName val="BQ_F1"/>
      <sheetName val="Budget_Code1"/>
      <sheetName val="Tong_hop1"/>
      <sheetName val="1_0"/>
      <sheetName val="Elemental_Breakdown+20%"/>
      <sheetName val="Phan_tho"/>
      <sheetName val="TE_TS_FA_LAN_MATV"/>
      <sheetName val="Unt_rate"/>
      <sheetName val="NC_NEW"/>
      <sheetName val="TH_kinh_phi"/>
      <sheetName val="KLDT_DIEN"/>
      <sheetName val="Dinh_muc_CP_KTCB_khac"/>
      <sheetName val="CSA_Works"/>
      <sheetName val="Pre_"/>
      <sheetName val="1_1_Barrette_pile"/>
      <sheetName val="Land_Dev't__Ph-1"/>
      <sheetName val="Bang_gia_2011_10_12"/>
      <sheetName val="4_canh"/>
      <sheetName val="Don_gia_chi_tiet"/>
      <sheetName val="Cover_(x)"/>
      <sheetName val="Cor_Apt"/>
      <sheetName val="KL_chốt_LV"/>
      <sheetName val="Du_toan"/>
      <sheetName val="B7_ALU_GLASS_D&amp;W"/>
      <sheetName val="B3_CONCRETE_WORKS"/>
      <sheetName val="B8_FINISHING_WORKS"/>
      <sheetName val="B4_MASONRY_WORKS"/>
      <sheetName val="B5_METAL_WORKS"/>
      <sheetName val="List_of_Houses"/>
      <sheetName val="B2_SITE_WORKS"/>
      <sheetName val="B6_THERMAL&amp;MOITURE"/>
      <sheetName val="Du_thau"/>
      <sheetName val="D)_Cabling_Installation"/>
      <sheetName val="Hoja_3"/>
      <sheetName val="Chiết_tính_BS"/>
      <sheetName val="TB_NẶNG"/>
      <sheetName val="BAO_CHE"/>
      <sheetName val="TỔNG_HỢP"/>
      <sheetName val="AN_TOAN"/>
      <sheetName val="Cong_tac_tam"/>
      <sheetName val="TB_CHONG_DO_(GG_chen)"/>
      <sheetName val="TONGKE3p_"/>
      <sheetName val="Customer_list"/>
      <sheetName val="Le_MERIDIEN"/>
      <sheetName val="UNITED_PHARMA"/>
      <sheetName val="Smry_Wk_(P_I)"/>
      <sheetName val="bahan_SNI"/>
      <sheetName val="DAFTAR_BESI_KANAL_C_SIKU"/>
      <sheetName val="Urai__Resap_pengikat"/>
      <sheetName val="1_Requisition(E)"/>
      <sheetName val="Summary_tb"/>
      <sheetName val="Rebar_FL_28_add7"/>
      <sheetName val="Ｎｏ_13"/>
      <sheetName val="KET_CAU_CT5"/>
      <sheetName val="Finishes_applied"/>
      <sheetName val="Room_matrix"/>
      <sheetName val="KJ_2002"/>
      <sheetName val="Pressure_Gage_Form"/>
      <sheetName val="Main_Package"/>
      <sheetName val="D4_-_PLB"/>
      <sheetName val="general_requirements"/>
      <sheetName val="Đơn_giá_khoán"/>
      <sheetName val="Define_finishing"/>
      <sheetName val="MAIN_SUM"/>
      <sheetName val="Civil_Works"/>
      <sheetName val="Area_Cal"/>
      <sheetName val="Calculation_UNC"/>
      <sheetName val="Analisa_Gundih"/>
      <sheetName val="TO_OFF"/>
      <sheetName val="an_mek"/>
      <sheetName val="REKAP_C&amp;D"/>
      <sheetName val="Blok_C_Elektrikal"/>
      <sheetName val="D_&amp;_W_sizes"/>
      <sheetName val="rekap_str_ars"/>
      <sheetName val="Cat_"/>
      <sheetName val="Analisa___2_"/>
      <sheetName val="Summary_1"/>
      <sheetName val="Bill_4_Summary"/>
      <sheetName val="DAFTAR_HARGA_SATUAN_MATERIAL"/>
      <sheetName val="Summary_per_costtype1"/>
      <sheetName val="APRON_TAHAP_I"/>
      <sheetName val="ANALISA_BARU_40_M"/>
      <sheetName val="THPDMoi__(2)"/>
      <sheetName val="dongia_(2)"/>
      <sheetName val="TLSKIN_LWR"/>
      <sheetName val="Analisa_Harga_Satuan"/>
      <sheetName val="Rekap_Addendum"/>
      <sheetName val="profit_Const4"/>
      <sheetName val="FORM_X_COST4"/>
      <sheetName val="H_Satuan4"/>
      <sheetName val="EST__SERVICEHEATEXCHANGER-ATD4"/>
      <sheetName val="Cover_Daf-24"/>
      <sheetName val="Civil_Costs4"/>
      <sheetName val="Fill_this_out_first___6"/>
      <sheetName val="Balok_Slab2"/>
      <sheetName val="Pas__Bata2"/>
      <sheetName val="kusen_lt2-32"/>
      <sheetName val="ukuran_kusen2"/>
      <sheetName val="DATA_HARGA2"/>
      <sheetName val="ERCN_ATAP_COST2"/>
      <sheetName val="Rekap_boq2"/>
      <sheetName val="I_Persiapan2"/>
      <sheetName val="3_1_STR_BETON_GD_UTAMA2"/>
      <sheetName val="3_2_STR_BETON_PH2"/>
      <sheetName val="3_3_STR_BAJA2"/>
      <sheetName val="TAM-KUR_STR2"/>
      <sheetName val="4_1__DINDING2"/>
      <sheetName val="4_2_PINTU_&amp;_Jendela2"/>
      <sheetName val="4_3__Lantai2"/>
      <sheetName val="4_4__Plapond2"/>
      <sheetName val="4_5__SANITAIR2"/>
      <sheetName val="4_6__lain-lain2"/>
      <sheetName val="4_7_ARSITEKTUR_(POWER_HOUSE)2"/>
      <sheetName val="7_3__tam-Kur_ARS2"/>
      <sheetName val="Cover_ME2"/>
      <sheetName val="5_1_ELEKTRIKAL-ELEKTRONIK2"/>
      <sheetName val="PEMADAM_KEBAKARAN2"/>
      <sheetName val="UNIT_AC2"/>
      <sheetName val="UNIT_FAN2"/>
      <sheetName val="INSTALASI_(2)2"/>
      <sheetName val="PENJUMLAHAN_TATA_UDARA2"/>
      <sheetName val="5_5_-_ELEKTRONIK2"/>
      <sheetName val="6-Pek__Luar2"/>
      <sheetName val="HIT_AREA_LUAR2"/>
      <sheetName val="Luas_Bangunan2"/>
      <sheetName val="Fill_this_out_first___7"/>
      <sheetName val="Breakdown_Architecture2"/>
      <sheetName val="Breakdown_Structure2"/>
      <sheetName val="Ring_Balok2"/>
      <sheetName val="Harga_ME_2"/>
      <sheetName val="Teq_an2"/>
      <sheetName val="Teq_an_ccrt2"/>
      <sheetName val="Teq_an_Stone2"/>
      <sheetName val="An_Earth2"/>
      <sheetName val="An_Ls_2"/>
      <sheetName val="New_MADC2"/>
      <sheetName val="struktur_tdk_dipakai2"/>
      <sheetName val="Analisa_&amp;_Upah2"/>
      <sheetName val="Daftar_berat2"/>
      <sheetName val="Analisa___Upah2"/>
      <sheetName val="HRG_BHN2"/>
      <sheetName val="Arc_Analysis2"/>
      <sheetName val="An_Str2"/>
      <sheetName val="DAFTAR_HARGA2"/>
      <sheetName val="Bill_sipil2"/>
      <sheetName val="Analisa__Baku2"/>
      <sheetName val="Rekap_Direct_Cost2"/>
      <sheetName val="REF_ONLY2"/>
      <sheetName val="BQ_ME2"/>
      <sheetName val="data_RSUD_KIS2"/>
      <sheetName val="BQ_Stdr2"/>
      <sheetName val="inp_data2"/>
      <sheetName val="Unit_Rate2"/>
      <sheetName val="Steel_Pipe2"/>
      <sheetName val="External_PVC,_PPR,_HDPE2"/>
      <sheetName val="Internal_PVC,_PPR,_HDPE2"/>
      <sheetName val="GI_Sheet2"/>
      <sheetName val="analisa_Str2"/>
      <sheetName val="Daftar_Upah2"/>
      <sheetName val="Harga_Satuan2"/>
      <sheetName val="Daf_12"/>
      <sheetName val="Total_Load_List2"/>
      <sheetName val="Currency_Rate2"/>
      <sheetName val="Summary_Sheets2"/>
      <sheetName val="ARS_ADM2"/>
      <sheetName val="Code_022"/>
      <sheetName val="Code_032"/>
      <sheetName val="Code_042"/>
      <sheetName val="Code_052"/>
      <sheetName val="Code_062"/>
      <sheetName val="Code_072"/>
      <sheetName val="Code_092"/>
      <sheetName val="PileCap_2"/>
      <sheetName val="Tie_Beam2"/>
      <sheetName val="RAB_Str_2"/>
      <sheetName val="Daf-III_1_Dinding-TA2"/>
      <sheetName val="Daf-III_2_Pintu_Jendela_TA2"/>
      <sheetName val="REKAPITULASI_AKHIR2"/>
      <sheetName val="Daf-III_6_Lain-lain_TA2"/>
      <sheetName val="Daf-VA_(_TAMBAH_KURANG_TA)2"/>
      <sheetName val="Daf-II_2_(Beton)_TA2"/>
      <sheetName val="Bill_5_Summary2"/>
      <sheetName val="Bill_32"/>
      <sheetName val="ANALISA_SNI'13_2"/>
      <sheetName val="dATA_pc2"/>
      <sheetName val="Kolom_TG_22"/>
      <sheetName val="DETAIL_BALOK2"/>
      <sheetName val="DETAIL_KOLOM2"/>
      <sheetName val="2__MVAC_R12"/>
      <sheetName val="BQ_F2"/>
      <sheetName val="Harga_Bahan_&amp;_Upah_2"/>
      <sheetName val="Budget_Code2"/>
      <sheetName val="Tong_hop2"/>
      <sheetName val="Elemental_Breakdown+20%1"/>
      <sheetName val="Le_MERIDIEN1"/>
      <sheetName val="UNITED_PHARMA1"/>
      <sheetName val="1_01"/>
      <sheetName val="Phan_tho1"/>
      <sheetName val="analisa_SNI1"/>
      <sheetName val="analisa_prelim1"/>
      <sheetName val="Lantai_Semibasement1"/>
      <sheetName val="Lantai_16"/>
      <sheetName val="Lantai_1A1"/>
      <sheetName val="Lantai_21"/>
      <sheetName val="Lantai_31"/>
      <sheetName val="Lantai_41"/>
      <sheetName val="Lantai_51"/>
      <sheetName val="Lantai_61"/>
      <sheetName val="Lantai_71"/>
      <sheetName val="Lantai_81"/>
      <sheetName val="Lantai_91"/>
      <sheetName val="Lantai_101"/>
      <sheetName val="Lantai_111"/>
      <sheetName val="Lantai_121"/>
      <sheetName val="Lantai_131"/>
      <sheetName val="Lantai_141"/>
      <sheetName val="Lantai_151"/>
      <sheetName val="Lantai_Mesin1"/>
      <sheetName val="Prov__Sum1"/>
      <sheetName val="material_1"/>
      <sheetName val="Cover_CKE1"/>
      <sheetName val="Summary_Mech_1"/>
      <sheetName val="Mech__BQ1"/>
      <sheetName val="P_APRIL_20161"/>
      <sheetName val="Qttn_Report1"/>
      <sheetName val="MTO_REV_01"/>
      <sheetName val="ANALISA_PEK_UMUM1"/>
      <sheetName val="daftar_material1"/>
      <sheetName val="Klm_Base1"/>
      <sheetName val="B_Lt_1a1"/>
      <sheetName val="dftr_upah1"/>
      <sheetName val="Deep_Well1"/>
      <sheetName val="Pek_Luar1"/>
      <sheetName val="an_el1"/>
      <sheetName val="An_AC_&amp;_Plb1"/>
      <sheetName val="an__struktur1"/>
      <sheetName val="concept_cost_code1"/>
      <sheetName val="summary_cost_code1"/>
      <sheetName val="kas_proyek1"/>
      <sheetName val="lain_lain1"/>
      <sheetName val="D2_41"/>
      <sheetName val="D4_3_(TE)1"/>
      <sheetName val="D5_3_(TF)_1"/>
      <sheetName val="D8_3_(TJ)1"/>
      <sheetName val="Analisa_RAP1"/>
      <sheetName val="Sch_Tender1"/>
      <sheetName val="Analisa_RAB1"/>
      <sheetName val="Rekap_RAP1"/>
      <sheetName val="hg_sat_21"/>
      <sheetName val="hg_sat_BM1"/>
      <sheetName val="DATA_WP1"/>
      <sheetName val="Lt__1_(A)1"/>
      <sheetName val="Lab_A_(FKU)1"/>
      <sheetName val="TE_TS_FA_LAN_MATV1"/>
      <sheetName val="Unt_rate1"/>
      <sheetName val="NC_NEW1"/>
      <sheetName val="TH_kinh_phi1"/>
      <sheetName val="KLDT_DIEN1"/>
      <sheetName val="Dinh_muc_CP_KTCB_khac1"/>
      <sheetName val="CSA_Works1"/>
      <sheetName val="Pre_1"/>
      <sheetName val="RAB_AR&amp;STR1"/>
      <sheetName val="1_1_Barrette_pile1"/>
      <sheetName val="Don_gia_chi_tiet1"/>
      <sheetName val="Bang_gia_2011_10_121"/>
      <sheetName val="4_canh1"/>
      <sheetName val="Land_Dev't__Ph-11"/>
      <sheetName val="Cover_(x)1"/>
      <sheetName val="Cor_Apt1"/>
      <sheetName val="KL_chốt_LV1"/>
      <sheetName val="Du_toan1"/>
      <sheetName val="B7_ALU_GLASS_D&amp;W1"/>
      <sheetName val="B3_CONCRETE_WORKS1"/>
      <sheetName val="B8_FINISHING_WORKS1"/>
      <sheetName val="B4_MASONRY_WORKS1"/>
      <sheetName val="B5_METAL_WORKS1"/>
      <sheetName val="List_of_Houses1"/>
      <sheetName val="B2_SITE_WORKS1"/>
      <sheetName val="B6_THERMAL&amp;MOITURE1"/>
      <sheetName val="Du_thau1"/>
      <sheetName val="Hoja_31"/>
      <sheetName val="D)_Cabling_Installation1"/>
      <sheetName val="TONGKE3p_1"/>
      <sheetName val="Rebar_FL_28_add71"/>
      <sheetName val="Summary_tb1"/>
      <sheetName val="TB_NẶNG1"/>
      <sheetName val="BAO_CHE1"/>
      <sheetName val="TỔNG_HỢP1"/>
      <sheetName val="AN_TOAN1"/>
      <sheetName val="Cong_tac_tam1"/>
      <sheetName val="TB_CHONG_DO_(GG_chen)1"/>
      <sheetName val="Customer_list1"/>
      <sheetName val="Chiết_tính_BS1"/>
      <sheetName val="Ｎｏ_131"/>
      <sheetName val="KET_CAU_CT51"/>
      <sheetName val="Smry_Wk_(P_I)1"/>
      <sheetName val="harga_bahan_M&amp;E1"/>
      <sheetName val="SAT_EL1"/>
      <sheetName val="bahan_SNI1"/>
      <sheetName val="Bahan_1"/>
      <sheetName val="Harsat_Upah1"/>
      <sheetName val="DAFTAR_BESI_KANAL_C_SIKU1"/>
      <sheetName val="ANALISA_HARGA_ALAT1"/>
      <sheetName val="ANAL_MATERIAL+ANGKUT1"/>
      <sheetName val="Urai__Resap_pengikat1"/>
      <sheetName val="Bill_Of_Quantity1"/>
      <sheetName val="Finishes_applied1"/>
      <sheetName val="Room_matrix1"/>
      <sheetName val="Main_Package1"/>
      <sheetName val="D4_-_PLB1"/>
      <sheetName val="general_requirements1"/>
      <sheetName val="KJ_20021"/>
      <sheetName val="A+Supl_1"/>
      <sheetName val="Pressure_Gage_Form1"/>
      <sheetName val="1_Requisition(E)1"/>
      <sheetName val="Đơn_giá_khoán1"/>
      <sheetName val="Define_finishing1"/>
      <sheetName val="MAIN_SUM1"/>
      <sheetName val="Civil_Works1"/>
      <sheetName val="Area_Cal1"/>
      <sheetName val="Calculation_UNC1"/>
      <sheetName val="Analisa_Gundih1"/>
      <sheetName val="TO_OFF1"/>
      <sheetName val="an_mek1"/>
      <sheetName val="upah_bahan1"/>
      <sheetName val="REKAP_C&amp;D1"/>
      <sheetName val="Blok_C_Elektrikal1"/>
      <sheetName val="D_&amp;_W_sizes1"/>
      <sheetName val="rekap_str_ars1"/>
      <sheetName val="Cat_1"/>
      <sheetName val="Analisa___2_1"/>
      <sheetName val="Summary_11"/>
      <sheetName val="Bill_4_Summary1"/>
      <sheetName val="DAFTAR_HARGA_SATUAN_MATERIAL1"/>
      <sheetName val="Summary_per_costtype11"/>
      <sheetName val="custom_check1"/>
      <sheetName val="APRON_TAHAP_I1"/>
      <sheetName val="ANALISA_BARU_40_M1"/>
      <sheetName val="THPDMoi__(2)1"/>
      <sheetName val="dongia_(2)1"/>
      <sheetName val="TLSKIN_LWR1"/>
      <sheetName val="DHS_Alat1"/>
      <sheetName val="DHS_Bahan_Material1"/>
      <sheetName val="DHS_Upah1"/>
      <sheetName val="Analisa_Harga_Satuan1"/>
      <sheetName val="Rekap_Addendum1"/>
      <sheetName val="IPC 08"/>
      <sheetName val="IPC 14"/>
      <sheetName val="IPC 10"/>
      <sheetName val="1. HT Điện - R1"/>
      <sheetName val="2. HT Máy Phát Điện - R1"/>
      <sheetName val="3.HT ĐHKK - R2"/>
      <sheetName val="4.HT Cấp Thoát Nước"/>
      <sheetName val="5.HT PCCC"/>
      <sheetName val="6. Thiết bị chính"/>
      <sheetName val="Các Hạng mục Thay đổi"/>
      <sheetName val="Quo. 1"/>
      <sheetName val="MTP"/>
      <sheetName val="MTP1"/>
      <sheetName val="Du_lieu"/>
      <sheetName val="Noodles (assumptions)"/>
      <sheetName val="PEB"/>
      <sheetName val="国債 "/>
      <sheetName val=""/>
      <sheetName val="C-LOAD(L-FACTORY.)"/>
      <sheetName val="Bgt_Jun-05"/>
      <sheetName val="har-sat"/>
      <sheetName val="2-6"/>
      <sheetName val="1"/>
      <sheetName val="Phase I -Over flow"/>
      <sheetName val="Phase I"/>
      <sheetName val="Phase I I"/>
      <sheetName val="Clean room - Return"/>
      <sheetName val="Clean room - Supply"/>
      <sheetName val="2-1-2"/>
      <sheetName val="집계표"/>
      <sheetName val="Master"/>
      <sheetName val="electrical"/>
      <sheetName val="fitoutconfcentre"/>
      <sheetName val="ANALYSER"/>
      <sheetName val="Bill-2"/>
      <sheetName val="メニュー"/>
      <sheetName val="設定"/>
      <sheetName val="UPH"/>
      <sheetName val="DESCRIPTION"/>
      <sheetName val="BM DATA SHEET"/>
      <sheetName val="Hit Vol Str Jambi"/>
      <sheetName val="CF Alat"/>
      <sheetName val="Analisa Tend"/>
      <sheetName val="REKAP BQ "/>
      <sheetName val="BQ &amp; Harga"/>
      <sheetName val="21"/>
      <sheetName val="Spec1"/>
      <sheetName val="rap rinci"/>
      <sheetName val="Persiapan"/>
      <sheetName val="ANALIS.2"/>
      <sheetName val="ANALIS.1"/>
      <sheetName val="TYPE-A"/>
      <sheetName val="Public Area"/>
      <sheetName val="板房区目标成本"/>
      <sheetName val="Balok"/>
      <sheetName val="BOQ CBM"/>
      <sheetName val="PileCap"/>
      <sheetName val="Hargamat"/>
      <sheetName val="COV"/>
      <sheetName val="TOTAL"/>
      <sheetName val="Resume-Analisa"/>
      <sheetName val="H-BHN"/>
      <sheetName val="A-BANTU"/>
      <sheetName val="Labor &amp; SUB"/>
      <sheetName val="GVL§CT"/>
      <sheetName val="ES STG"/>
      <sheetName val="BahanUpah"/>
      <sheetName val="Cacth_Basin1"/>
      <sheetName val="AN-PRE_(2)"/>
      <sheetName val="STR__HOTEL"/>
      <sheetName val="ARS_apartment"/>
      <sheetName val="PENJUMLAHAN_AKHIR"/>
      <sheetName val="harga_bahan"/>
      <sheetName val="Isolasi_Luar_Dalam"/>
      <sheetName val="Isolasi_Luar"/>
      <sheetName val="Cover_(sh_1)"/>
      <sheetName val="rab_me_(fisik)"/>
      <sheetName val="rab_me_(by_owner)_"/>
      <sheetName val="ANALISA_SM"/>
      <sheetName val="Sat_Bah_&amp;_Up"/>
      <sheetName val="Grand_Rekap"/>
      <sheetName val="Close_June_10"/>
      <sheetName val="L Staff"/>
      <sheetName val="Account"/>
      <sheetName val=" Harga Satuan"/>
      <sheetName val="An Arsitektur"/>
      <sheetName val="An Struktur"/>
      <sheetName val="r_tank"/>
      <sheetName val="PROTECTION "/>
      <sheetName val="Page 10"/>
      <sheetName val="02-M402"/>
      <sheetName val="GAJI"/>
      <sheetName val="TinhGiaNC"/>
      <sheetName val="Thiet Bi"/>
      <sheetName val="Buy vs. Lease Car"/>
      <sheetName val="電気設備表"/>
      <sheetName val="見積書"/>
      <sheetName val="Sheet2"/>
      <sheetName val="General"/>
      <sheetName val="Tong DT"/>
      <sheetName val="phan tic chi tiet"/>
      <sheetName val="phan tich don gia"/>
      <sheetName val="경비2내역"/>
      <sheetName val="Phan tich"/>
      <sheetName val="AUTOMATIC SELECT"/>
      <sheetName val="DTCT"/>
      <sheetName val="5-Peralatan"/>
      <sheetName val="3-DIV4"/>
      <sheetName val="DHT"/>
      <sheetName val="Satuan Pek."/>
    </sheetNames>
    <sheetDataSet>
      <sheetData sheetId="0" refreshError="1"/>
      <sheetData sheetId="1">
        <row r="40">
          <cell r="AI40">
            <v>0</v>
          </cell>
        </row>
      </sheetData>
      <sheetData sheetId="2" refreshError="1"/>
      <sheetData sheetId="3" refreshError="1"/>
      <sheetData sheetId="4">
        <row r="40">
          <cell r="AI40">
            <v>0</v>
          </cell>
        </row>
        <row r="46">
          <cell r="AI46">
            <v>0</v>
          </cell>
        </row>
        <row r="47">
          <cell r="AI47">
            <v>0</v>
          </cell>
        </row>
        <row r="51">
          <cell r="AI51">
            <v>0</v>
          </cell>
        </row>
        <row r="52">
          <cell r="AI52">
            <v>0</v>
          </cell>
        </row>
        <row r="59">
          <cell r="AI59">
            <v>0</v>
          </cell>
        </row>
        <row r="60">
          <cell r="AI60">
            <v>0</v>
          </cell>
        </row>
        <row r="87">
          <cell r="AI87">
            <v>0</v>
          </cell>
        </row>
        <row r="88">
          <cell r="AI88">
            <v>0</v>
          </cell>
        </row>
        <row r="94">
          <cell r="AI94">
            <v>0</v>
          </cell>
        </row>
        <row r="95">
          <cell r="AI95">
            <v>0</v>
          </cell>
        </row>
        <row r="103">
          <cell r="AI103">
            <v>0</v>
          </cell>
        </row>
        <row r="104">
          <cell r="AI104">
            <v>0</v>
          </cell>
        </row>
        <row r="112">
          <cell r="AI112">
            <v>0</v>
          </cell>
        </row>
        <row r="113">
          <cell r="AI113">
            <v>0</v>
          </cell>
        </row>
        <row r="121">
          <cell r="AI121">
            <v>0</v>
          </cell>
        </row>
        <row r="122">
          <cell r="AI122">
            <v>0</v>
          </cell>
        </row>
        <row r="128">
          <cell r="AI128">
            <v>0</v>
          </cell>
        </row>
        <row r="129">
          <cell r="AI129">
            <v>0</v>
          </cell>
        </row>
        <row r="137">
          <cell r="AI137">
            <v>0</v>
          </cell>
        </row>
        <row r="138">
          <cell r="AI138">
            <v>0</v>
          </cell>
        </row>
        <row r="139">
          <cell r="AI139">
            <v>0</v>
          </cell>
        </row>
        <row r="140">
          <cell r="AI140">
            <v>0</v>
          </cell>
        </row>
      </sheetData>
      <sheetData sheetId="5" refreshError="1"/>
      <sheetData sheetId="6" refreshError="1"/>
      <sheetData sheetId="7" refreshError="1"/>
      <sheetData sheetId="8">
        <row r="1">
          <cell r="R1">
            <v>1.1032381499999999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>
        <row r="1">
          <cell r="R1">
            <v>1.1032381499999999</v>
          </cell>
        </row>
      </sheetData>
      <sheetData sheetId="30">
        <row r="1">
          <cell r="R1">
            <v>1.1032381499999999</v>
          </cell>
        </row>
      </sheetData>
      <sheetData sheetId="31">
        <row r="1">
          <cell r="R1">
            <v>1.1032381499999999</v>
          </cell>
        </row>
      </sheetData>
      <sheetData sheetId="32">
        <row r="1">
          <cell r="R1">
            <v>1.1032381499999999</v>
          </cell>
        </row>
      </sheetData>
      <sheetData sheetId="33">
        <row r="1">
          <cell r="R1">
            <v>1.1032381499999999</v>
          </cell>
        </row>
      </sheetData>
      <sheetData sheetId="34">
        <row r="1">
          <cell r="R1">
            <v>1.1032381499999999</v>
          </cell>
        </row>
      </sheetData>
      <sheetData sheetId="35">
        <row r="1">
          <cell r="R1">
            <v>1.1032381499999999</v>
          </cell>
        </row>
      </sheetData>
      <sheetData sheetId="36">
        <row r="1">
          <cell r="R1">
            <v>1.1032381499999999</v>
          </cell>
        </row>
      </sheetData>
      <sheetData sheetId="37">
        <row r="1">
          <cell r="R1">
            <v>1.1032381499999999</v>
          </cell>
        </row>
      </sheetData>
      <sheetData sheetId="38">
        <row r="1">
          <cell r="R1">
            <v>1.1032381499999999</v>
          </cell>
        </row>
      </sheetData>
      <sheetData sheetId="39">
        <row r="1">
          <cell r="R1">
            <v>1.1032381499999999</v>
          </cell>
        </row>
      </sheetData>
      <sheetData sheetId="40">
        <row r="1">
          <cell r="R1">
            <v>1.1032381499999999</v>
          </cell>
        </row>
      </sheetData>
      <sheetData sheetId="41">
        <row r="1">
          <cell r="R1">
            <v>1.1032381499999999</v>
          </cell>
        </row>
      </sheetData>
      <sheetData sheetId="42">
        <row r="1">
          <cell r="R1">
            <v>1.1032381499999999</v>
          </cell>
        </row>
      </sheetData>
      <sheetData sheetId="43">
        <row r="1">
          <cell r="R1">
            <v>1.1032381499999999</v>
          </cell>
        </row>
      </sheetData>
      <sheetData sheetId="44">
        <row r="1">
          <cell r="R1">
            <v>1.1032381499999999</v>
          </cell>
        </row>
      </sheetData>
      <sheetData sheetId="45">
        <row r="1">
          <cell r="R1">
            <v>1.1032381499999999</v>
          </cell>
        </row>
      </sheetData>
      <sheetData sheetId="46">
        <row r="1">
          <cell r="R1">
            <v>1.1032381499999999</v>
          </cell>
        </row>
      </sheetData>
      <sheetData sheetId="47">
        <row r="1">
          <cell r="R1">
            <v>1.1032381499999999</v>
          </cell>
        </row>
      </sheetData>
      <sheetData sheetId="48">
        <row r="1">
          <cell r="R1">
            <v>1.1032381499999999</v>
          </cell>
        </row>
      </sheetData>
      <sheetData sheetId="49">
        <row r="1">
          <cell r="R1">
            <v>1.1032381499999999</v>
          </cell>
        </row>
      </sheetData>
      <sheetData sheetId="50">
        <row r="1">
          <cell r="R1">
            <v>1.1032381499999999</v>
          </cell>
        </row>
      </sheetData>
      <sheetData sheetId="51">
        <row r="1">
          <cell r="R1">
            <v>1.1032381499999999</v>
          </cell>
        </row>
      </sheetData>
      <sheetData sheetId="52">
        <row r="1">
          <cell r="R1">
            <v>1.1032381499999999</v>
          </cell>
        </row>
      </sheetData>
      <sheetData sheetId="53">
        <row r="1">
          <cell r="R1">
            <v>1.1032381499999999</v>
          </cell>
        </row>
      </sheetData>
      <sheetData sheetId="54">
        <row r="1">
          <cell r="R1">
            <v>1.1032381499999999</v>
          </cell>
        </row>
      </sheetData>
      <sheetData sheetId="55">
        <row r="1">
          <cell r="R1">
            <v>1.1032381499999999</v>
          </cell>
        </row>
      </sheetData>
      <sheetData sheetId="56">
        <row r="1">
          <cell r="R1">
            <v>1.1032381499999999</v>
          </cell>
        </row>
      </sheetData>
      <sheetData sheetId="57">
        <row r="1">
          <cell r="R1">
            <v>1.1032381499999999</v>
          </cell>
        </row>
      </sheetData>
      <sheetData sheetId="58">
        <row r="1">
          <cell r="R1">
            <v>1.1032381499999999</v>
          </cell>
        </row>
      </sheetData>
      <sheetData sheetId="59">
        <row r="1">
          <cell r="R1">
            <v>1.1032381499999999</v>
          </cell>
        </row>
      </sheetData>
      <sheetData sheetId="60">
        <row r="1">
          <cell r="R1">
            <v>1.1032381499999999</v>
          </cell>
        </row>
      </sheetData>
      <sheetData sheetId="61">
        <row r="1">
          <cell r="R1">
            <v>1.1032381499999999</v>
          </cell>
        </row>
      </sheetData>
      <sheetData sheetId="62">
        <row r="1">
          <cell r="R1">
            <v>1.1032381499999999</v>
          </cell>
        </row>
      </sheetData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>
        <row r="1">
          <cell r="R1">
            <v>1.1032381499999999</v>
          </cell>
        </row>
      </sheetData>
      <sheetData sheetId="435">
        <row r="1">
          <cell r="R1">
            <v>1.1032381499999999</v>
          </cell>
        </row>
      </sheetData>
      <sheetData sheetId="436"/>
      <sheetData sheetId="437"/>
      <sheetData sheetId="438">
        <row r="1">
          <cell r="R1">
            <v>1.1032381499999999</v>
          </cell>
        </row>
      </sheetData>
      <sheetData sheetId="439" refreshError="1"/>
      <sheetData sheetId="440" refreshError="1"/>
      <sheetData sheetId="44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>
        <row r="1">
          <cell r="R1">
            <v>1.1032381499999999</v>
          </cell>
        </row>
      </sheetData>
      <sheetData sheetId="543">
        <row r="1">
          <cell r="R1">
            <v>1.1032381499999999</v>
          </cell>
        </row>
      </sheetData>
      <sheetData sheetId="544">
        <row r="1">
          <cell r="R1">
            <v>1.1032381499999999</v>
          </cell>
        </row>
      </sheetData>
      <sheetData sheetId="545">
        <row r="1">
          <cell r="R1">
            <v>1.1032381499999999</v>
          </cell>
        </row>
      </sheetData>
      <sheetData sheetId="546">
        <row r="1">
          <cell r="R1">
            <v>1.1032381499999999</v>
          </cell>
        </row>
      </sheetData>
      <sheetData sheetId="547">
        <row r="1">
          <cell r="R1">
            <v>1.1032381499999999</v>
          </cell>
        </row>
      </sheetData>
      <sheetData sheetId="548">
        <row r="1">
          <cell r="R1">
            <v>1.1032381499999999</v>
          </cell>
        </row>
      </sheetData>
      <sheetData sheetId="549">
        <row r="1">
          <cell r="R1">
            <v>1.1032381499999999</v>
          </cell>
        </row>
      </sheetData>
      <sheetData sheetId="550">
        <row r="1">
          <cell r="R1">
            <v>1.1032381499999999</v>
          </cell>
        </row>
      </sheetData>
      <sheetData sheetId="551">
        <row r="1">
          <cell r="R1">
            <v>1.1032381499999999</v>
          </cell>
        </row>
      </sheetData>
      <sheetData sheetId="552">
        <row r="1">
          <cell r="R1">
            <v>1.1032381499999999</v>
          </cell>
        </row>
      </sheetData>
      <sheetData sheetId="553">
        <row r="1">
          <cell r="R1">
            <v>1.1032381499999999</v>
          </cell>
        </row>
      </sheetData>
      <sheetData sheetId="554">
        <row r="1">
          <cell r="R1">
            <v>1.1032381499999999</v>
          </cell>
        </row>
      </sheetData>
      <sheetData sheetId="555">
        <row r="1">
          <cell r="R1">
            <v>1.1032381499999999</v>
          </cell>
        </row>
      </sheetData>
      <sheetData sheetId="556">
        <row r="1">
          <cell r="R1">
            <v>1.1032381499999999</v>
          </cell>
        </row>
      </sheetData>
      <sheetData sheetId="557">
        <row r="1">
          <cell r="R1">
            <v>1.1032381499999999</v>
          </cell>
        </row>
      </sheetData>
      <sheetData sheetId="558">
        <row r="1">
          <cell r="R1">
            <v>1.1032381499999999</v>
          </cell>
        </row>
      </sheetData>
      <sheetData sheetId="559">
        <row r="1">
          <cell r="R1">
            <v>1.1032381499999999</v>
          </cell>
        </row>
      </sheetData>
      <sheetData sheetId="560">
        <row r="1">
          <cell r="R1">
            <v>1.1032381499999999</v>
          </cell>
        </row>
      </sheetData>
      <sheetData sheetId="561">
        <row r="1">
          <cell r="R1">
            <v>1.1032381499999999</v>
          </cell>
        </row>
      </sheetData>
      <sheetData sheetId="562">
        <row r="1">
          <cell r="R1">
            <v>1.1032381499999999</v>
          </cell>
        </row>
      </sheetData>
      <sheetData sheetId="563">
        <row r="1">
          <cell r="R1">
            <v>1.1032381499999999</v>
          </cell>
        </row>
      </sheetData>
      <sheetData sheetId="564">
        <row r="1">
          <cell r="R1">
            <v>1.1032381499999999</v>
          </cell>
        </row>
      </sheetData>
      <sheetData sheetId="565">
        <row r="1">
          <cell r="R1">
            <v>1.1032381499999999</v>
          </cell>
        </row>
      </sheetData>
      <sheetData sheetId="566">
        <row r="1">
          <cell r="R1">
            <v>1.1032381499999999</v>
          </cell>
        </row>
      </sheetData>
      <sheetData sheetId="567">
        <row r="1">
          <cell r="R1">
            <v>1.1032381499999999</v>
          </cell>
        </row>
      </sheetData>
      <sheetData sheetId="568">
        <row r="1">
          <cell r="R1">
            <v>1.1032381499999999</v>
          </cell>
        </row>
      </sheetData>
      <sheetData sheetId="569">
        <row r="1">
          <cell r="R1">
            <v>1.1032381499999999</v>
          </cell>
        </row>
      </sheetData>
      <sheetData sheetId="570">
        <row r="1">
          <cell r="R1">
            <v>1.1032381499999999</v>
          </cell>
        </row>
      </sheetData>
      <sheetData sheetId="571">
        <row r="1">
          <cell r="R1">
            <v>1.1032381499999999</v>
          </cell>
        </row>
      </sheetData>
      <sheetData sheetId="572">
        <row r="1">
          <cell r="R1">
            <v>1.1032381499999999</v>
          </cell>
        </row>
      </sheetData>
      <sheetData sheetId="573">
        <row r="1">
          <cell r="R1">
            <v>1.1032381499999999</v>
          </cell>
        </row>
      </sheetData>
      <sheetData sheetId="574">
        <row r="1">
          <cell r="R1">
            <v>1.1032381499999999</v>
          </cell>
        </row>
      </sheetData>
      <sheetData sheetId="575">
        <row r="1">
          <cell r="R1">
            <v>1.1032381499999999</v>
          </cell>
        </row>
      </sheetData>
      <sheetData sheetId="576">
        <row r="1">
          <cell r="R1">
            <v>1.1032381499999999</v>
          </cell>
        </row>
      </sheetData>
      <sheetData sheetId="577">
        <row r="1">
          <cell r="R1">
            <v>1.1032381499999999</v>
          </cell>
        </row>
      </sheetData>
      <sheetData sheetId="578">
        <row r="1">
          <cell r="R1">
            <v>1.1032381499999999</v>
          </cell>
        </row>
      </sheetData>
      <sheetData sheetId="579">
        <row r="1">
          <cell r="R1">
            <v>1.1032381499999999</v>
          </cell>
        </row>
      </sheetData>
      <sheetData sheetId="580">
        <row r="1">
          <cell r="R1">
            <v>1.1032381499999999</v>
          </cell>
        </row>
      </sheetData>
      <sheetData sheetId="581">
        <row r="1">
          <cell r="R1">
            <v>1.1032381499999999</v>
          </cell>
        </row>
      </sheetData>
      <sheetData sheetId="582">
        <row r="1">
          <cell r="R1">
            <v>1.1032381499999999</v>
          </cell>
        </row>
      </sheetData>
      <sheetData sheetId="583">
        <row r="1">
          <cell r="R1">
            <v>1.1032381499999999</v>
          </cell>
        </row>
      </sheetData>
      <sheetData sheetId="584">
        <row r="1">
          <cell r="R1">
            <v>1.1032381499999999</v>
          </cell>
        </row>
      </sheetData>
      <sheetData sheetId="585">
        <row r="1">
          <cell r="R1">
            <v>1.1032381499999999</v>
          </cell>
        </row>
      </sheetData>
      <sheetData sheetId="586">
        <row r="1">
          <cell r="R1">
            <v>1.1032381499999999</v>
          </cell>
        </row>
      </sheetData>
      <sheetData sheetId="587">
        <row r="1">
          <cell r="R1">
            <v>1.1032381499999999</v>
          </cell>
        </row>
      </sheetData>
      <sheetData sheetId="588">
        <row r="1">
          <cell r="R1">
            <v>1.1032381499999999</v>
          </cell>
        </row>
      </sheetData>
      <sheetData sheetId="589">
        <row r="1">
          <cell r="R1">
            <v>1.1032381499999999</v>
          </cell>
        </row>
      </sheetData>
      <sheetData sheetId="590">
        <row r="1">
          <cell r="R1">
            <v>1.1032381499999999</v>
          </cell>
        </row>
      </sheetData>
      <sheetData sheetId="591">
        <row r="1">
          <cell r="R1">
            <v>1.1032381499999999</v>
          </cell>
        </row>
      </sheetData>
      <sheetData sheetId="592">
        <row r="1">
          <cell r="R1">
            <v>1.1032381499999999</v>
          </cell>
        </row>
      </sheetData>
      <sheetData sheetId="593">
        <row r="1">
          <cell r="R1">
            <v>1.1032381499999999</v>
          </cell>
        </row>
      </sheetData>
      <sheetData sheetId="594">
        <row r="1">
          <cell r="R1">
            <v>1.1032381499999999</v>
          </cell>
        </row>
      </sheetData>
      <sheetData sheetId="595">
        <row r="1">
          <cell r="R1">
            <v>1.1032381499999999</v>
          </cell>
        </row>
      </sheetData>
      <sheetData sheetId="596">
        <row r="1">
          <cell r="R1">
            <v>1.1032381499999999</v>
          </cell>
        </row>
      </sheetData>
      <sheetData sheetId="597">
        <row r="1">
          <cell r="R1">
            <v>1.1032381499999999</v>
          </cell>
        </row>
      </sheetData>
      <sheetData sheetId="598">
        <row r="1">
          <cell r="R1">
            <v>1.1032381499999999</v>
          </cell>
        </row>
      </sheetData>
      <sheetData sheetId="599">
        <row r="1">
          <cell r="R1">
            <v>1.1032381499999999</v>
          </cell>
        </row>
      </sheetData>
      <sheetData sheetId="600">
        <row r="1">
          <cell r="R1">
            <v>1.1032381499999999</v>
          </cell>
        </row>
      </sheetData>
      <sheetData sheetId="601">
        <row r="1">
          <cell r="R1">
            <v>1.1032381499999999</v>
          </cell>
        </row>
      </sheetData>
      <sheetData sheetId="602">
        <row r="1">
          <cell r="R1">
            <v>1.1032381499999999</v>
          </cell>
        </row>
      </sheetData>
      <sheetData sheetId="603">
        <row r="1">
          <cell r="R1">
            <v>1.1032381499999999</v>
          </cell>
        </row>
      </sheetData>
      <sheetData sheetId="604">
        <row r="1">
          <cell r="R1">
            <v>1.1032381499999999</v>
          </cell>
        </row>
      </sheetData>
      <sheetData sheetId="605">
        <row r="1">
          <cell r="R1">
            <v>1.1032381499999999</v>
          </cell>
        </row>
      </sheetData>
      <sheetData sheetId="606">
        <row r="1">
          <cell r="R1">
            <v>1.1032381499999999</v>
          </cell>
        </row>
      </sheetData>
      <sheetData sheetId="607">
        <row r="1">
          <cell r="R1">
            <v>1.1032381499999999</v>
          </cell>
        </row>
      </sheetData>
      <sheetData sheetId="608">
        <row r="1">
          <cell r="R1">
            <v>1.1032381499999999</v>
          </cell>
        </row>
      </sheetData>
      <sheetData sheetId="609">
        <row r="1">
          <cell r="R1">
            <v>1.1032381499999999</v>
          </cell>
        </row>
      </sheetData>
      <sheetData sheetId="610">
        <row r="1">
          <cell r="R1">
            <v>1.1032381499999999</v>
          </cell>
        </row>
      </sheetData>
      <sheetData sheetId="611">
        <row r="1">
          <cell r="R1">
            <v>1.1032381499999999</v>
          </cell>
        </row>
      </sheetData>
      <sheetData sheetId="612">
        <row r="1">
          <cell r="R1">
            <v>1.1032381499999999</v>
          </cell>
        </row>
      </sheetData>
      <sheetData sheetId="613">
        <row r="1">
          <cell r="R1">
            <v>1.1032381499999999</v>
          </cell>
        </row>
      </sheetData>
      <sheetData sheetId="614">
        <row r="1">
          <cell r="R1">
            <v>1.1032381499999999</v>
          </cell>
        </row>
      </sheetData>
      <sheetData sheetId="615">
        <row r="1">
          <cell r="R1">
            <v>1.1032381499999999</v>
          </cell>
        </row>
      </sheetData>
      <sheetData sheetId="616">
        <row r="1">
          <cell r="R1">
            <v>1.1032381499999999</v>
          </cell>
        </row>
      </sheetData>
      <sheetData sheetId="617">
        <row r="1">
          <cell r="R1">
            <v>1.1032381499999999</v>
          </cell>
        </row>
      </sheetData>
      <sheetData sheetId="618">
        <row r="1">
          <cell r="R1">
            <v>1.1032381499999999</v>
          </cell>
        </row>
      </sheetData>
      <sheetData sheetId="619">
        <row r="1">
          <cell r="R1">
            <v>1.1032381499999999</v>
          </cell>
        </row>
      </sheetData>
      <sheetData sheetId="620">
        <row r="1">
          <cell r="R1">
            <v>1.1032381499999999</v>
          </cell>
        </row>
      </sheetData>
      <sheetData sheetId="621">
        <row r="1">
          <cell r="R1">
            <v>1.1032381499999999</v>
          </cell>
        </row>
      </sheetData>
      <sheetData sheetId="622">
        <row r="1">
          <cell r="R1">
            <v>1.1032381499999999</v>
          </cell>
        </row>
      </sheetData>
      <sheetData sheetId="623">
        <row r="1">
          <cell r="R1">
            <v>1.1032381499999999</v>
          </cell>
        </row>
      </sheetData>
      <sheetData sheetId="624">
        <row r="1">
          <cell r="R1">
            <v>1.1032381499999999</v>
          </cell>
        </row>
      </sheetData>
      <sheetData sheetId="625">
        <row r="1">
          <cell r="R1">
            <v>1.1032381499999999</v>
          </cell>
        </row>
      </sheetData>
      <sheetData sheetId="626">
        <row r="1">
          <cell r="R1">
            <v>1.1032381499999999</v>
          </cell>
        </row>
      </sheetData>
      <sheetData sheetId="627">
        <row r="1">
          <cell r="R1">
            <v>1.1032381499999999</v>
          </cell>
        </row>
      </sheetData>
      <sheetData sheetId="628">
        <row r="1">
          <cell r="R1">
            <v>1.1032381499999999</v>
          </cell>
        </row>
      </sheetData>
      <sheetData sheetId="629">
        <row r="1">
          <cell r="R1">
            <v>1.1032381499999999</v>
          </cell>
        </row>
      </sheetData>
      <sheetData sheetId="630">
        <row r="1">
          <cell r="R1">
            <v>1.1032381499999999</v>
          </cell>
        </row>
      </sheetData>
      <sheetData sheetId="631">
        <row r="1">
          <cell r="R1">
            <v>1.1032381499999999</v>
          </cell>
        </row>
      </sheetData>
      <sheetData sheetId="632">
        <row r="1">
          <cell r="R1">
            <v>1.1032381499999999</v>
          </cell>
        </row>
      </sheetData>
      <sheetData sheetId="633">
        <row r="1">
          <cell r="R1">
            <v>1.1032381499999999</v>
          </cell>
        </row>
      </sheetData>
      <sheetData sheetId="634">
        <row r="1">
          <cell r="R1">
            <v>1.1032381499999999</v>
          </cell>
        </row>
      </sheetData>
      <sheetData sheetId="635">
        <row r="1">
          <cell r="R1">
            <v>1.1032381499999999</v>
          </cell>
        </row>
      </sheetData>
      <sheetData sheetId="636">
        <row r="1">
          <cell r="R1">
            <v>1.1032381499999999</v>
          </cell>
        </row>
      </sheetData>
      <sheetData sheetId="637">
        <row r="1">
          <cell r="R1">
            <v>1.1032381499999999</v>
          </cell>
        </row>
      </sheetData>
      <sheetData sheetId="638">
        <row r="1">
          <cell r="R1">
            <v>1.1032381499999999</v>
          </cell>
        </row>
      </sheetData>
      <sheetData sheetId="639">
        <row r="1">
          <cell r="R1">
            <v>1.1032381499999999</v>
          </cell>
        </row>
      </sheetData>
      <sheetData sheetId="640">
        <row r="1">
          <cell r="R1">
            <v>1.1032381499999999</v>
          </cell>
        </row>
      </sheetData>
      <sheetData sheetId="641">
        <row r="1">
          <cell r="R1">
            <v>1.1032381499999999</v>
          </cell>
        </row>
      </sheetData>
      <sheetData sheetId="642">
        <row r="1">
          <cell r="R1">
            <v>1.1032381499999999</v>
          </cell>
        </row>
      </sheetData>
      <sheetData sheetId="643">
        <row r="1">
          <cell r="R1">
            <v>1.1032381499999999</v>
          </cell>
        </row>
      </sheetData>
      <sheetData sheetId="644">
        <row r="1">
          <cell r="R1">
            <v>1.1032381499999999</v>
          </cell>
        </row>
      </sheetData>
      <sheetData sheetId="645">
        <row r="1">
          <cell r="R1">
            <v>1.1032381499999999</v>
          </cell>
        </row>
      </sheetData>
      <sheetData sheetId="646">
        <row r="1">
          <cell r="R1">
            <v>1.1032381499999999</v>
          </cell>
        </row>
      </sheetData>
      <sheetData sheetId="647">
        <row r="1">
          <cell r="R1">
            <v>1.1032381499999999</v>
          </cell>
        </row>
      </sheetData>
      <sheetData sheetId="648">
        <row r="1">
          <cell r="R1">
            <v>1.1032381499999999</v>
          </cell>
        </row>
      </sheetData>
      <sheetData sheetId="649">
        <row r="1">
          <cell r="R1">
            <v>1.1032381499999999</v>
          </cell>
        </row>
      </sheetData>
      <sheetData sheetId="650">
        <row r="1">
          <cell r="R1">
            <v>1.1032381499999999</v>
          </cell>
        </row>
      </sheetData>
      <sheetData sheetId="651">
        <row r="1">
          <cell r="R1">
            <v>1.1032381499999999</v>
          </cell>
        </row>
      </sheetData>
      <sheetData sheetId="652">
        <row r="1">
          <cell r="R1">
            <v>1.1032381499999999</v>
          </cell>
        </row>
      </sheetData>
      <sheetData sheetId="653">
        <row r="1">
          <cell r="R1">
            <v>1.1032381499999999</v>
          </cell>
        </row>
      </sheetData>
      <sheetData sheetId="654">
        <row r="1">
          <cell r="R1">
            <v>1.1032381499999999</v>
          </cell>
        </row>
      </sheetData>
      <sheetData sheetId="655">
        <row r="1">
          <cell r="R1">
            <v>1.1032381499999999</v>
          </cell>
        </row>
      </sheetData>
      <sheetData sheetId="656">
        <row r="1">
          <cell r="R1">
            <v>1.1032381499999999</v>
          </cell>
        </row>
      </sheetData>
      <sheetData sheetId="657">
        <row r="1">
          <cell r="R1">
            <v>1.1032381499999999</v>
          </cell>
        </row>
      </sheetData>
      <sheetData sheetId="658">
        <row r="1">
          <cell r="R1">
            <v>1.1032381499999999</v>
          </cell>
        </row>
      </sheetData>
      <sheetData sheetId="659">
        <row r="1">
          <cell r="R1">
            <v>1.1032381499999999</v>
          </cell>
        </row>
      </sheetData>
      <sheetData sheetId="660">
        <row r="1">
          <cell r="R1">
            <v>1.1032381499999999</v>
          </cell>
        </row>
      </sheetData>
      <sheetData sheetId="661">
        <row r="1">
          <cell r="R1">
            <v>1.1032381499999999</v>
          </cell>
        </row>
      </sheetData>
      <sheetData sheetId="662">
        <row r="1">
          <cell r="R1">
            <v>1.1032381499999999</v>
          </cell>
        </row>
      </sheetData>
      <sheetData sheetId="663">
        <row r="1">
          <cell r="R1">
            <v>1.1032381499999999</v>
          </cell>
        </row>
      </sheetData>
      <sheetData sheetId="664">
        <row r="1">
          <cell r="R1">
            <v>1.1032381499999999</v>
          </cell>
        </row>
      </sheetData>
      <sheetData sheetId="665">
        <row r="1">
          <cell r="R1">
            <v>1.1032381499999999</v>
          </cell>
        </row>
      </sheetData>
      <sheetData sheetId="666">
        <row r="1">
          <cell r="R1">
            <v>1.1032381499999999</v>
          </cell>
        </row>
      </sheetData>
      <sheetData sheetId="667">
        <row r="1">
          <cell r="R1">
            <v>1.1032381499999999</v>
          </cell>
        </row>
      </sheetData>
      <sheetData sheetId="668">
        <row r="1">
          <cell r="R1">
            <v>1.1032381499999999</v>
          </cell>
        </row>
      </sheetData>
      <sheetData sheetId="669">
        <row r="1">
          <cell r="R1">
            <v>1.1032381499999999</v>
          </cell>
        </row>
      </sheetData>
      <sheetData sheetId="670">
        <row r="1">
          <cell r="R1">
            <v>1.1032381499999999</v>
          </cell>
        </row>
      </sheetData>
      <sheetData sheetId="671">
        <row r="1">
          <cell r="R1">
            <v>1.1032381499999999</v>
          </cell>
        </row>
      </sheetData>
      <sheetData sheetId="672">
        <row r="1">
          <cell r="R1">
            <v>1.1032381499999999</v>
          </cell>
        </row>
      </sheetData>
      <sheetData sheetId="673">
        <row r="1">
          <cell r="R1">
            <v>1.1032381499999999</v>
          </cell>
        </row>
      </sheetData>
      <sheetData sheetId="674">
        <row r="1">
          <cell r="R1">
            <v>1.1032381499999999</v>
          </cell>
        </row>
      </sheetData>
      <sheetData sheetId="675">
        <row r="1">
          <cell r="R1">
            <v>1.1032381499999999</v>
          </cell>
        </row>
      </sheetData>
      <sheetData sheetId="676">
        <row r="1">
          <cell r="R1">
            <v>1.1032381499999999</v>
          </cell>
        </row>
      </sheetData>
      <sheetData sheetId="677">
        <row r="1">
          <cell r="R1">
            <v>1.1032381499999999</v>
          </cell>
        </row>
      </sheetData>
      <sheetData sheetId="678">
        <row r="1">
          <cell r="R1">
            <v>1.1032381499999999</v>
          </cell>
        </row>
      </sheetData>
      <sheetData sheetId="679">
        <row r="1">
          <cell r="R1">
            <v>1.1032381499999999</v>
          </cell>
        </row>
      </sheetData>
      <sheetData sheetId="680">
        <row r="1">
          <cell r="R1">
            <v>1.1032381499999999</v>
          </cell>
        </row>
      </sheetData>
      <sheetData sheetId="681">
        <row r="1">
          <cell r="R1">
            <v>1.1032381499999999</v>
          </cell>
        </row>
      </sheetData>
      <sheetData sheetId="682">
        <row r="1">
          <cell r="R1">
            <v>1.1032381499999999</v>
          </cell>
        </row>
      </sheetData>
      <sheetData sheetId="683">
        <row r="1">
          <cell r="R1">
            <v>1.1032381499999999</v>
          </cell>
        </row>
      </sheetData>
      <sheetData sheetId="684">
        <row r="1">
          <cell r="R1">
            <v>1.1032381499999999</v>
          </cell>
        </row>
      </sheetData>
      <sheetData sheetId="685">
        <row r="1">
          <cell r="R1">
            <v>1.1032381499999999</v>
          </cell>
        </row>
      </sheetData>
      <sheetData sheetId="686">
        <row r="1">
          <cell r="R1">
            <v>1.1032381499999999</v>
          </cell>
        </row>
      </sheetData>
      <sheetData sheetId="687">
        <row r="1">
          <cell r="R1">
            <v>1.1032381499999999</v>
          </cell>
        </row>
      </sheetData>
      <sheetData sheetId="688">
        <row r="1">
          <cell r="R1">
            <v>1.1032381499999999</v>
          </cell>
        </row>
      </sheetData>
      <sheetData sheetId="689">
        <row r="1">
          <cell r="R1">
            <v>1.1032381499999999</v>
          </cell>
        </row>
      </sheetData>
      <sheetData sheetId="690">
        <row r="1">
          <cell r="R1">
            <v>1.1032381499999999</v>
          </cell>
        </row>
      </sheetData>
      <sheetData sheetId="691">
        <row r="1">
          <cell r="R1">
            <v>1.1032381499999999</v>
          </cell>
        </row>
      </sheetData>
      <sheetData sheetId="692">
        <row r="1">
          <cell r="R1">
            <v>1.1032381499999999</v>
          </cell>
        </row>
      </sheetData>
      <sheetData sheetId="693">
        <row r="1">
          <cell r="R1">
            <v>1.1032381499999999</v>
          </cell>
        </row>
      </sheetData>
      <sheetData sheetId="694">
        <row r="1">
          <cell r="R1">
            <v>1.1032381499999999</v>
          </cell>
        </row>
      </sheetData>
      <sheetData sheetId="695">
        <row r="1">
          <cell r="R1">
            <v>1.1032381499999999</v>
          </cell>
        </row>
      </sheetData>
      <sheetData sheetId="696">
        <row r="1">
          <cell r="R1">
            <v>1.1032381499999999</v>
          </cell>
        </row>
      </sheetData>
      <sheetData sheetId="697">
        <row r="1">
          <cell r="R1">
            <v>1.1032381499999999</v>
          </cell>
        </row>
      </sheetData>
      <sheetData sheetId="698">
        <row r="1">
          <cell r="R1">
            <v>1.1032381499999999</v>
          </cell>
        </row>
      </sheetData>
      <sheetData sheetId="699">
        <row r="1">
          <cell r="R1">
            <v>1.1032381499999999</v>
          </cell>
        </row>
      </sheetData>
      <sheetData sheetId="700">
        <row r="1">
          <cell r="R1">
            <v>1.1032381499999999</v>
          </cell>
        </row>
      </sheetData>
      <sheetData sheetId="701">
        <row r="1">
          <cell r="R1">
            <v>1.1032381499999999</v>
          </cell>
        </row>
      </sheetData>
      <sheetData sheetId="702">
        <row r="1">
          <cell r="R1">
            <v>1.1032381499999999</v>
          </cell>
        </row>
      </sheetData>
      <sheetData sheetId="703">
        <row r="1">
          <cell r="R1">
            <v>1.1032381499999999</v>
          </cell>
        </row>
      </sheetData>
      <sheetData sheetId="704">
        <row r="1">
          <cell r="R1">
            <v>1.1032381499999999</v>
          </cell>
        </row>
      </sheetData>
      <sheetData sheetId="705">
        <row r="1">
          <cell r="R1">
            <v>1.1032381499999999</v>
          </cell>
        </row>
      </sheetData>
      <sheetData sheetId="706">
        <row r="1">
          <cell r="R1">
            <v>1.1032381499999999</v>
          </cell>
        </row>
      </sheetData>
      <sheetData sheetId="707">
        <row r="1">
          <cell r="R1">
            <v>1.1032381499999999</v>
          </cell>
        </row>
      </sheetData>
      <sheetData sheetId="708">
        <row r="1">
          <cell r="R1">
            <v>1.1032381499999999</v>
          </cell>
        </row>
      </sheetData>
      <sheetData sheetId="709">
        <row r="1">
          <cell r="R1">
            <v>1.1032381499999999</v>
          </cell>
        </row>
      </sheetData>
      <sheetData sheetId="710">
        <row r="1">
          <cell r="R1">
            <v>1.1032381499999999</v>
          </cell>
        </row>
      </sheetData>
      <sheetData sheetId="711">
        <row r="1">
          <cell r="R1">
            <v>1.1032381499999999</v>
          </cell>
        </row>
      </sheetData>
      <sheetData sheetId="712">
        <row r="1">
          <cell r="R1">
            <v>1.1032381499999999</v>
          </cell>
        </row>
      </sheetData>
      <sheetData sheetId="713">
        <row r="1">
          <cell r="R1">
            <v>1.1032381499999999</v>
          </cell>
        </row>
      </sheetData>
      <sheetData sheetId="714">
        <row r="1">
          <cell r="R1">
            <v>1.1032381499999999</v>
          </cell>
        </row>
      </sheetData>
      <sheetData sheetId="715">
        <row r="1">
          <cell r="R1">
            <v>1.1032381499999999</v>
          </cell>
        </row>
      </sheetData>
      <sheetData sheetId="716">
        <row r="1">
          <cell r="R1">
            <v>1.1032381499999999</v>
          </cell>
        </row>
      </sheetData>
      <sheetData sheetId="717">
        <row r="1">
          <cell r="R1">
            <v>1.1032381499999999</v>
          </cell>
        </row>
      </sheetData>
      <sheetData sheetId="718">
        <row r="1">
          <cell r="R1">
            <v>1.1032381499999999</v>
          </cell>
        </row>
      </sheetData>
      <sheetData sheetId="719">
        <row r="1">
          <cell r="R1">
            <v>1.1032381499999999</v>
          </cell>
        </row>
      </sheetData>
      <sheetData sheetId="720">
        <row r="1">
          <cell r="R1">
            <v>1.1032381499999999</v>
          </cell>
        </row>
      </sheetData>
      <sheetData sheetId="721">
        <row r="1">
          <cell r="R1">
            <v>1.1032381499999999</v>
          </cell>
        </row>
      </sheetData>
      <sheetData sheetId="722">
        <row r="1">
          <cell r="R1">
            <v>1.1032381499999999</v>
          </cell>
        </row>
      </sheetData>
      <sheetData sheetId="723">
        <row r="1">
          <cell r="R1">
            <v>1.1032381499999999</v>
          </cell>
        </row>
      </sheetData>
      <sheetData sheetId="724">
        <row r="1">
          <cell r="R1">
            <v>1.1032381499999999</v>
          </cell>
        </row>
      </sheetData>
      <sheetData sheetId="725">
        <row r="1">
          <cell r="R1">
            <v>1.1032381499999999</v>
          </cell>
        </row>
      </sheetData>
      <sheetData sheetId="726">
        <row r="1">
          <cell r="R1">
            <v>1.1032381499999999</v>
          </cell>
        </row>
      </sheetData>
      <sheetData sheetId="727">
        <row r="1">
          <cell r="R1">
            <v>1.1032381499999999</v>
          </cell>
        </row>
      </sheetData>
      <sheetData sheetId="728">
        <row r="1">
          <cell r="R1">
            <v>1.1032381499999999</v>
          </cell>
        </row>
      </sheetData>
      <sheetData sheetId="729">
        <row r="1">
          <cell r="R1">
            <v>1.1032381499999999</v>
          </cell>
        </row>
      </sheetData>
      <sheetData sheetId="730">
        <row r="1">
          <cell r="R1">
            <v>1.1032381499999999</v>
          </cell>
        </row>
      </sheetData>
      <sheetData sheetId="731">
        <row r="1">
          <cell r="R1">
            <v>1.1032381499999999</v>
          </cell>
        </row>
      </sheetData>
      <sheetData sheetId="732">
        <row r="1">
          <cell r="R1">
            <v>1.1032381499999999</v>
          </cell>
        </row>
      </sheetData>
      <sheetData sheetId="733">
        <row r="1">
          <cell r="R1">
            <v>1.1032381499999999</v>
          </cell>
        </row>
      </sheetData>
      <sheetData sheetId="734">
        <row r="1">
          <cell r="R1">
            <v>1.1032381499999999</v>
          </cell>
        </row>
      </sheetData>
      <sheetData sheetId="735">
        <row r="1">
          <cell r="R1">
            <v>1.1032381499999999</v>
          </cell>
        </row>
      </sheetData>
      <sheetData sheetId="736">
        <row r="1">
          <cell r="R1">
            <v>1.1032381499999999</v>
          </cell>
        </row>
      </sheetData>
      <sheetData sheetId="737">
        <row r="1">
          <cell r="R1">
            <v>1.1032381499999999</v>
          </cell>
        </row>
      </sheetData>
      <sheetData sheetId="738">
        <row r="1">
          <cell r="R1">
            <v>1.1032381499999999</v>
          </cell>
        </row>
      </sheetData>
      <sheetData sheetId="739">
        <row r="1">
          <cell r="R1">
            <v>1.1032381499999999</v>
          </cell>
        </row>
      </sheetData>
      <sheetData sheetId="740">
        <row r="1">
          <cell r="R1">
            <v>1.1032381499999999</v>
          </cell>
        </row>
      </sheetData>
      <sheetData sheetId="741">
        <row r="1">
          <cell r="R1">
            <v>1.1032381499999999</v>
          </cell>
        </row>
      </sheetData>
      <sheetData sheetId="742">
        <row r="1">
          <cell r="R1">
            <v>1.1032381499999999</v>
          </cell>
        </row>
      </sheetData>
      <sheetData sheetId="743">
        <row r="1">
          <cell r="R1">
            <v>1.1032381499999999</v>
          </cell>
        </row>
      </sheetData>
      <sheetData sheetId="744">
        <row r="1">
          <cell r="R1">
            <v>1.1032381499999999</v>
          </cell>
        </row>
      </sheetData>
      <sheetData sheetId="745">
        <row r="1">
          <cell r="R1">
            <v>1.1032381499999999</v>
          </cell>
        </row>
      </sheetData>
      <sheetData sheetId="746">
        <row r="1">
          <cell r="R1">
            <v>1.1032381499999999</v>
          </cell>
        </row>
      </sheetData>
      <sheetData sheetId="747">
        <row r="1">
          <cell r="R1">
            <v>1.1032381499999999</v>
          </cell>
        </row>
      </sheetData>
      <sheetData sheetId="748">
        <row r="1">
          <cell r="R1">
            <v>1.1032381499999999</v>
          </cell>
        </row>
      </sheetData>
      <sheetData sheetId="749">
        <row r="1">
          <cell r="R1">
            <v>1.1032381499999999</v>
          </cell>
        </row>
      </sheetData>
      <sheetData sheetId="750">
        <row r="1">
          <cell r="R1">
            <v>1.1032381499999999</v>
          </cell>
        </row>
      </sheetData>
      <sheetData sheetId="751" refreshError="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>
        <row r="1">
          <cell r="R1">
            <v>1.1032381499999999</v>
          </cell>
        </row>
      </sheetData>
      <sheetData sheetId="764">
        <row r="1">
          <cell r="R1">
            <v>1.1032381499999999</v>
          </cell>
        </row>
      </sheetData>
      <sheetData sheetId="765">
        <row r="1">
          <cell r="R1">
            <v>1.1032381499999999</v>
          </cell>
        </row>
      </sheetData>
      <sheetData sheetId="766">
        <row r="1">
          <cell r="R1">
            <v>1.1032381499999999</v>
          </cell>
        </row>
      </sheetData>
      <sheetData sheetId="767">
        <row r="1">
          <cell r="R1">
            <v>1.1032381499999999</v>
          </cell>
        </row>
      </sheetData>
      <sheetData sheetId="768">
        <row r="1">
          <cell r="R1">
            <v>1.1032381499999999</v>
          </cell>
        </row>
      </sheetData>
      <sheetData sheetId="769">
        <row r="1">
          <cell r="R1">
            <v>1.1032381499999999</v>
          </cell>
        </row>
      </sheetData>
      <sheetData sheetId="770">
        <row r="1">
          <cell r="R1">
            <v>1.1032381499999999</v>
          </cell>
        </row>
      </sheetData>
      <sheetData sheetId="771">
        <row r="1">
          <cell r="R1">
            <v>1.1032381499999999</v>
          </cell>
        </row>
      </sheetData>
      <sheetData sheetId="772">
        <row r="1">
          <cell r="R1">
            <v>1.1032381499999999</v>
          </cell>
        </row>
      </sheetData>
      <sheetData sheetId="773">
        <row r="1">
          <cell r="R1">
            <v>1.1032381499999999</v>
          </cell>
        </row>
      </sheetData>
      <sheetData sheetId="774">
        <row r="1">
          <cell r="R1">
            <v>1.1032381499999999</v>
          </cell>
        </row>
      </sheetData>
      <sheetData sheetId="775">
        <row r="1">
          <cell r="R1">
            <v>1.1032381499999999</v>
          </cell>
        </row>
      </sheetData>
      <sheetData sheetId="776">
        <row r="1">
          <cell r="R1">
            <v>1.1032381499999999</v>
          </cell>
        </row>
      </sheetData>
      <sheetData sheetId="777"/>
      <sheetData sheetId="778"/>
      <sheetData sheetId="779"/>
      <sheetData sheetId="780">
        <row r="1">
          <cell r="R1">
            <v>1.1032381499999999</v>
          </cell>
        </row>
      </sheetData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>
        <row r="1">
          <cell r="R1">
            <v>1.1032381499999999</v>
          </cell>
        </row>
      </sheetData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>
        <row r="1">
          <cell r="R1">
            <v>1.1032381499999999</v>
          </cell>
        </row>
      </sheetData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/>
      <sheetData sheetId="1027"/>
      <sheetData sheetId="1028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>
        <row r="1">
          <cell r="R1">
            <v>1.1032381499999999</v>
          </cell>
        </row>
      </sheetData>
      <sheetData sheetId="1113">
        <row r="1">
          <cell r="R1">
            <v>1.1032381499999999</v>
          </cell>
        </row>
      </sheetData>
      <sheetData sheetId="1114">
        <row r="1">
          <cell r="R1">
            <v>1.1032381499999999</v>
          </cell>
        </row>
      </sheetData>
      <sheetData sheetId="1115">
        <row r="1">
          <cell r="R1">
            <v>1.1032381499999999</v>
          </cell>
        </row>
      </sheetData>
      <sheetData sheetId="1116">
        <row r="1">
          <cell r="R1">
            <v>1.1032381499999999</v>
          </cell>
        </row>
      </sheetData>
      <sheetData sheetId="1117">
        <row r="1">
          <cell r="R1">
            <v>1.1032381499999999</v>
          </cell>
        </row>
      </sheetData>
      <sheetData sheetId="1118">
        <row r="1">
          <cell r="R1">
            <v>1.1032381499999999</v>
          </cell>
        </row>
      </sheetData>
      <sheetData sheetId="1119">
        <row r="1">
          <cell r="R1">
            <v>1.1032381499999999</v>
          </cell>
        </row>
      </sheetData>
      <sheetData sheetId="1120">
        <row r="1">
          <cell r="R1">
            <v>1.1032381499999999</v>
          </cell>
        </row>
      </sheetData>
      <sheetData sheetId="1121">
        <row r="1">
          <cell r="R1">
            <v>1.1032381499999999</v>
          </cell>
        </row>
      </sheetData>
      <sheetData sheetId="1122">
        <row r="1">
          <cell r="R1">
            <v>1.1032381499999999</v>
          </cell>
        </row>
      </sheetData>
      <sheetData sheetId="1123">
        <row r="1">
          <cell r="R1">
            <v>1.1032381499999999</v>
          </cell>
        </row>
      </sheetData>
      <sheetData sheetId="1124">
        <row r="1">
          <cell r="R1">
            <v>1.1032381499999999</v>
          </cell>
        </row>
      </sheetData>
      <sheetData sheetId="1125">
        <row r="1">
          <cell r="R1">
            <v>1.1032381499999999</v>
          </cell>
        </row>
      </sheetData>
      <sheetData sheetId="1126">
        <row r="1">
          <cell r="R1">
            <v>1.1032381499999999</v>
          </cell>
        </row>
      </sheetData>
      <sheetData sheetId="1127">
        <row r="1">
          <cell r="R1">
            <v>1.1032381499999999</v>
          </cell>
        </row>
      </sheetData>
      <sheetData sheetId="1128">
        <row r="1">
          <cell r="R1">
            <v>1.1032381499999999</v>
          </cell>
        </row>
      </sheetData>
      <sheetData sheetId="1129">
        <row r="1">
          <cell r="R1">
            <v>1.1032381499999999</v>
          </cell>
        </row>
      </sheetData>
      <sheetData sheetId="1130">
        <row r="1">
          <cell r="R1">
            <v>1.1032381499999999</v>
          </cell>
        </row>
      </sheetData>
      <sheetData sheetId="1131">
        <row r="1">
          <cell r="R1">
            <v>1.1032381499999999</v>
          </cell>
        </row>
      </sheetData>
      <sheetData sheetId="1132">
        <row r="1">
          <cell r="R1">
            <v>1.1032381499999999</v>
          </cell>
        </row>
      </sheetData>
      <sheetData sheetId="1133">
        <row r="1">
          <cell r="R1">
            <v>1.1032381499999999</v>
          </cell>
        </row>
      </sheetData>
      <sheetData sheetId="1134">
        <row r="1">
          <cell r="R1">
            <v>1.1032381499999999</v>
          </cell>
        </row>
      </sheetData>
      <sheetData sheetId="1135">
        <row r="1">
          <cell r="R1">
            <v>1.1032381499999999</v>
          </cell>
        </row>
      </sheetData>
      <sheetData sheetId="1136">
        <row r="1">
          <cell r="R1">
            <v>1.1032381499999999</v>
          </cell>
        </row>
      </sheetData>
      <sheetData sheetId="1137">
        <row r="1">
          <cell r="R1">
            <v>1.1032381499999999</v>
          </cell>
        </row>
      </sheetData>
      <sheetData sheetId="1138">
        <row r="1">
          <cell r="R1">
            <v>1.1032381499999999</v>
          </cell>
        </row>
      </sheetData>
      <sheetData sheetId="1139">
        <row r="1">
          <cell r="R1">
            <v>1.1032381499999999</v>
          </cell>
        </row>
      </sheetData>
      <sheetData sheetId="1140">
        <row r="1">
          <cell r="R1">
            <v>1.1032381499999999</v>
          </cell>
        </row>
      </sheetData>
      <sheetData sheetId="1141">
        <row r="1">
          <cell r="R1">
            <v>1.1032381499999999</v>
          </cell>
        </row>
      </sheetData>
      <sheetData sheetId="1142">
        <row r="1">
          <cell r="R1">
            <v>1.1032381499999999</v>
          </cell>
        </row>
      </sheetData>
      <sheetData sheetId="1143">
        <row r="1">
          <cell r="R1">
            <v>1.1032381499999999</v>
          </cell>
        </row>
      </sheetData>
      <sheetData sheetId="1144">
        <row r="1">
          <cell r="R1">
            <v>1.1032381499999999</v>
          </cell>
        </row>
      </sheetData>
      <sheetData sheetId="1145">
        <row r="1">
          <cell r="R1">
            <v>1.1032381499999999</v>
          </cell>
        </row>
      </sheetData>
      <sheetData sheetId="1146">
        <row r="1">
          <cell r="R1">
            <v>1.1032381499999999</v>
          </cell>
        </row>
      </sheetData>
      <sheetData sheetId="1147">
        <row r="1">
          <cell r="R1">
            <v>1.1032381499999999</v>
          </cell>
        </row>
      </sheetData>
      <sheetData sheetId="1148">
        <row r="1">
          <cell r="R1">
            <v>1.1032381499999999</v>
          </cell>
        </row>
      </sheetData>
      <sheetData sheetId="1149">
        <row r="1">
          <cell r="R1">
            <v>1.1032381499999999</v>
          </cell>
        </row>
      </sheetData>
      <sheetData sheetId="1150">
        <row r="1">
          <cell r="R1">
            <v>1.1032381499999999</v>
          </cell>
        </row>
      </sheetData>
      <sheetData sheetId="1151">
        <row r="1">
          <cell r="R1">
            <v>1.1032381499999999</v>
          </cell>
        </row>
      </sheetData>
      <sheetData sheetId="1152">
        <row r="1">
          <cell r="R1">
            <v>1.1032381499999999</v>
          </cell>
        </row>
      </sheetData>
      <sheetData sheetId="1153">
        <row r="1">
          <cell r="R1">
            <v>1.1032381499999999</v>
          </cell>
        </row>
      </sheetData>
      <sheetData sheetId="1154">
        <row r="1">
          <cell r="R1">
            <v>1.1032381499999999</v>
          </cell>
        </row>
      </sheetData>
      <sheetData sheetId="1155">
        <row r="1">
          <cell r="R1">
            <v>1.1032381499999999</v>
          </cell>
        </row>
      </sheetData>
      <sheetData sheetId="1156">
        <row r="1">
          <cell r="R1">
            <v>1.1032381499999999</v>
          </cell>
        </row>
      </sheetData>
      <sheetData sheetId="1157">
        <row r="1">
          <cell r="R1">
            <v>1.1032381499999999</v>
          </cell>
        </row>
      </sheetData>
      <sheetData sheetId="1158">
        <row r="1">
          <cell r="R1">
            <v>1.1032381499999999</v>
          </cell>
        </row>
      </sheetData>
      <sheetData sheetId="1159">
        <row r="1">
          <cell r="R1">
            <v>1.1032381499999999</v>
          </cell>
        </row>
      </sheetData>
      <sheetData sheetId="1160">
        <row r="1">
          <cell r="R1">
            <v>1.1032381499999999</v>
          </cell>
        </row>
      </sheetData>
      <sheetData sheetId="1161">
        <row r="1">
          <cell r="R1">
            <v>1.1032381499999999</v>
          </cell>
        </row>
      </sheetData>
      <sheetData sheetId="1162">
        <row r="1">
          <cell r="R1">
            <v>1.1032381499999999</v>
          </cell>
        </row>
      </sheetData>
      <sheetData sheetId="1163">
        <row r="1">
          <cell r="R1">
            <v>1.1032381499999999</v>
          </cell>
        </row>
      </sheetData>
      <sheetData sheetId="1164">
        <row r="1">
          <cell r="R1">
            <v>1.1032381499999999</v>
          </cell>
        </row>
      </sheetData>
      <sheetData sheetId="1165">
        <row r="1">
          <cell r="R1">
            <v>1.1032381499999999</v>
          </cell>
        </row>
      </sheetData>
      <sheetData sheetId="1166">
        <row r="1">
          <cell r="R1">
            <v>1.1032381499999999</v>
          </cell>
        </row>
      </sheetData>
      <sheetData sheetId="1167">
        <row r="1">
          <cell r="R1">
            <v>1.1032381499999999</v>
          </cell>
        </row>
      </sheetData>
      <sheetData sheetId="1168">
        <row r="1">
          <cell r="R1">
            <v>1.1032381499999999</v>
          </cell>
        </row>
      </sheetData>
      <sheetData sheetId="1169">
        <row r="1">
          <cell r="R1">
            <v>1.1032381499999999</v>
          </cell>
        </row>
      </sheetData>
      <sheetData sheetId="1170">
        <row r="1">
          <cell r="R1">
            <v>1.1032381499999999</v>
          </cell>
        </row>
      </sheetData>
      <sheetData sheetId="1171">
        <row r="1">
          <cell r="R1">
            <v>1.1032381499999999</v>
          </cell>
        </row>
      </sheetData>
      <sheetData sheetId="1172">
        <row r="1">
          <cell r="R1">
            <v>1.1032381499999999</v>
          </cell>
        </row>
      </sheetData>
      <sheetData sheetId="1173">
        <row r="1">
          <cell r="R1">
            <v>1.1032381499999999</v>
          </cell>
        </row>
      </sheetData>
      <sheetData sheetId="1174">
        <row r="1">
          <cell r="R1">
            <v>1.1032381499999999</v>
          </cell>
        </row>
      </sheetData>
      <sheetData sheetId="1175">
        <row r="1">
          <cell r="R1">
            <v>1.1032381499999999</v>
          </cell>
        </row>
      </sheetData>
      <sheetData sheetId="1176">
        <row r="1">
          <cell r="R1">
            <v>1.1032381499999999</v>
          </cell>
        </row>
      </sheetData>
      <sheetData sheetId="1177">
        <row r="1">
          <cell r="R1">
            <v>1.1032381499999999</v>
          </cell>
        </row>
      </sheetData>
      <sheetData sheetId="1178">
        <row r="1">
          <cell r="R1">
            <v>1.1032381499999999</v>
          </cell>
        </row>
      </sheetData>
      <sheetData sheetId="1179">
        <row r="1">
          <cell r="R1">
            <v>1.1032381499999999</v>
          </cell>
        </row>
      </sheetData>
      <sheetData sheetId="1180">
        <row r="1">
          <cell r="R1">
            <v>1.1032381499999999</v>
          </cell>
        </row>
      </sheetData>
      <sheetData sheetId="1181">
        <row r="1">
          <cell r="R1">
            <v>1.1032381499999999</v>
          </cell>
        </row>
      </sheetData>
      <sheetData sheetId="1182">
        <row r="1">
          <cell r="R1">
            <v>1.1032381499999999</v>
          </cell>
        </row>
      </sheetData>
      <sheetData sheetId="1183">
        <row r="1">
          <cell r="R1">
            <v>1.1032381499999999</v>
          </cell>
        </row>
      </sheetData>
      <sheetData sheetId="1184">
        <row r="1">
          <cell r="R1">
            <v>1.1032381499999999</v>
          </cell>
        </row>
      </sheetData>
      <sheetData sheetId="1185">
        <row r="1">
          <cell r="R1">
            <v>1.1032381499999999</v>
          </cell>
        </row>
      </sheetData>
      <sheetData sheetId="1186">
        <row r="1">
          <cell r="R1">
            <v>1.1032381499999999</v>
          </cell>
        </row>
      </sheetData>
      <sheetData sheetId="1187">
        <row r="1">
          <cell r="R1">
            <v>1.1032381499999999</v>
          </cell>
        </row>
      </sheetData>
      <sheetData sheetId="1188">
        <row r="1">
          <cell r="R1">
            <v>1.1032381499999999</v>
          </cell>
        </row>
      </sheetData>
      <sheetData sheetId="1189">
        <row r="1">
          <cell r="R1">
            <v>1.1032381499999999</v>
          </cell>
        </row>
      </sheetData>
      <sheetData sheetId="1190">
        <row r="1">
          <cell r="R1">
            <v>1.1032381499999999</v>
          </cell>
        </row>
      </sheetData>
      <sheetData sheetId="1191">
        <row r="1">
          <cell r="R1">
            <v>1.1032381499999999</v>
          </cell>
        </row>
      </sheetData>
      <sheetData sheetId="1192">
        <row r="1">
          <cell r="R1">
            <v>1.1032381499999999</v>
          </cell>
        </row>
      </sheetData>
      <sheetData sheetId="1193">
        <row r="1">
          <cell r="R1">
            <v>1.1032381499999999</v>
          </cell>
        </row>
      </sheetData>
      <sheetData sheetId="1194">
        <row r="1">
          <cell r="R1">
            <v>1.1032381499999999</v>
          </cell>
        </row>
      </sheetData>
      <sheetData sheetId="1195">
        <row r="1">
          <cell r="R1">
            <v>1.1032381499999999</v>
          </cell>
        </row>
      </sheetData>
      <sheetData sheetId="1196">
        <row r="1">
          <cell r="R1">
            <v>1.1032381499999999</v>
          </cell>
        </row>
      </sheetData>
      <sheetData sheetId="1197">
        <row r="1">
          <cell r="R1">
            <v>1.1032381499999999</v>
          </cell>
        </row>
      </sheetData>
      <sheetData sheetId="1198">
        <row r="1">
          <cell r="R1">
            <v>1.1032381499999999</v>
          </cell>
        </row>
      </sheetData>
      <sheetData sheetId="1199">
        <row r="1">
          <cell r="R1">
            <v>1.1032381499999999</v>
          </cell>
        </row>
      </sheetData>
      <sheetData sheetId="1200">
        <row r="1">
          <cell r="R1">
            <v>1.1032381499999999</v>
          </cell>
        </row>
      </sheetData>
      <sheetData sheetId="1201">
        <row r="1">
          <cell r="R1">
            <v>1.1032381499999999</v>
          </cell>
        </row>
      </sheetData>
      <sheetData sheetId="1202">
        <row r="1">
          <cell r="R1">
            <v>1.1032381499999999</v>
          </cell>
        </row>
      </sheetData>
      <sheetData sheetId="1203">
        <row r="1">
          <cell r="R1">
            <v>1.1032381499999999</v>
          </cell>
        </row>
      </sheetData>
      <sheetData sheetId="1204">
        <row r="1">
          <cell r="R1">
            <v>1.1032381499999999</v>
          </cell>
        </row>
      </sheetData>
      <sheetData sheetId="1205">
        <row r="1">
          <cell r="R1">
            <v>1.1032381499999999</v>
          </cell>
        </row>
      </sheetData>
      <sheetData sheetId="1206">
        <row r="1">
          <cell r="R1">
            <v>1.1032381499999999</v>
          </cell>
        </row>
      </sheetData>
      <sheetData sheetId="1207">
        <row r="1">
          <cell r="R1">
            <v>1.1032381499999999</v>
          </cell>
        </row>
      </sheetData>
      <sheetData sheetId="1208">
        <row r="1">
          <cell r="R1">
            <v>1.1032381499999999</v>
          </cell>
        </row>
      </sheetData>
      <sheetData sheetId="1209">
        <row r="1">
          <cell r="R1">
            <v>1.1032381499999999</v>
          </cell>
        </row>
      </sheetData>
      <sheetData sheetId="1210">
        <row r="1">
          <cell r="R1">
            <v>1.1032381499999999</v>
          </cell>
        </row>
      </sheetData>
      <sheetData sheetId="1211">
        <row r="1">
          <cell r="R1">
            <v>1.1032381499999999</v>
          </cell>
        </row>
      </sheetData>
      <sheetData sheetId="1212">
        <row r="1">
          <cell r="R1">
            <v>1.1032381499999999</v>
          </cell>
        </row>
      </sheetData>
      <sheetData sheetId="1213">
        <row r="1">
          <cell r="R1">
            <v>1.1032381499999999</v>
          </cell>
        </row>
      </sheetData>
      <sheetData sheetId="1214">
        <row r="1">
          <cell r="R1">
            <v>1.1032381499999999</v>
          </cell>
        </row>
      </sheetData>
      <sheetData sheetId="1215">
        <row r="1">
          <cell r="R1">
            <v>1.1032381499999999</v>
          </cell>
        </row>
      </sheetData>
      <sheetData sheetId="1216">
        <row r="1">
          <cell r="R1">
            <v>1.1032381499999999</v>
          </cell>
        </row>
      </sheetData>
      <sheetData sheetId="1217">
        <row r="1">
          <cell r="R1">
            <v>1.1032381499999999</v>
          </cell>
        </row>
      </sheetData>
      <sheetData sheetId="1218">
        <row r="1">
          <cell r="R1">
            <v>1.1032381499999999</v>
          </cell>
        </row>
      </sheetData>
      <sheetData sheetId="1219">
        <row r="1">
          <cell r="R1">
            <v>1.1032381499999999</v>
          </cell>
        </row>
      </sheetData>
      <sheetData sheetId="1220">
        <row r="1">
          <cell r="R1">
            <v>1.1032381499999999</v>
          </cell>
        </row>
      </sheetData>
      <sheetData sheetId="1221">
        <row r="1">
          <cell r="R1">
            <v>1.1032381499999999</v>
          </cell>
        </row>
      </sheetData>
      <sheetData sheetId="1222">
        <row r="1">
          <cell r="R1">
            <v>1.1032381499999999</v>
          </cell>
        </row>
      </sheetData>
      <sheetData sheetId="1223">
        <row r="1">
          <cell r="R1">
            <v>1.1032381499999999</v>
          </cell>
        </row>
      </sheetData>
      <sheetData sheetId="1224">
        <row r="1">
          <cell r="R1">
            <v>1.1032381499999999</v>
          </cell>
        </row>
      </sheetData>
      <sheetData sheetId="1225">
        <row r="1">
          <cell r="R1">
            <v>1.1032381499999999</v>
          </cell>
        </row>
      </sheetData>
      <sheetData sheetId="1226">
        <row r="1">
          <cell r="R1">
            <v>1.1032381499999999</v>
          </cell>
        </row>
      </sheetData>
      <sheetData sheetId="1227">
        <row r="1">
          <cell r="R1">
            <v>1.1032381499999999</v>
          </cell>
        </row>
      </sheetData>
      <sheetData sheetId="1228">
        <row r="1">
          <cell r="R1">
            <v>1.1032381499999999</v>
          </cell>
        </row>
      </sheetData>
      <sheetData sheetId="1229">
        <row r="1">
          <cell r="R1">
            <v>1.1032381499999999</v>
          </cell>
        </row>
      </sheetData>
      <sheetData sheetId="1230">
        <row r="1">
          <cell r="R1">
            <v>1.1032381499999999</v>
          </cell>
        </row>
      </sheetData>
      <sheetData sheetId="1231">
        <row r="1">
          <cell r="R1">
            <v>1.1032381499999999</v>
          </cell>
        </row>
      </sheetData>
      <sheetData sheetId="1232">
        <row r="1">
          <cell r="R1">
            <v>1.1032381499999999</v>
          </cell>
        </row>
      </sheetData>
      <sheetData sheetId="1233">
        <row r="1">
          <cell r="R1">
            <v>1.1032381499999999</v>
          </cell>
        </row>
      </sheetData>
      <sheetData sheetId="1234">
        <row r="1">
          <cell r="R1">
            <v>1.1032381499999999</v>
          </cell>
        </row>
      </sheetData>
      <sheetData sheetId="1235">
        <row r="1">
          <cell r="R1">
            <v>1.1032381499999999</v>
          </cell>
        </row>
      </sheetData>
      <sheetData sheetId="1236">
        <row r="1">
          <cell r="R1">
            <v>1.1032381499999999</v>
          </cell>
        </row>
      </sheetData>
      <sheetData sheetId="1237">
        <row r="1">
          <cell r="R1">
            <v>1.1032381499999999</v>
          </cell>
        </row>
      </sheetData>
      <sheetData sheetId="1238">
        <row r="1">
          <cell r="R1">
            <v>1.1032381499999999</v>
          </cell>
        </row>
      </sheetData>
      <sheetData sheetId="1239">
        <row r="1">
          <cell r="R1">
            <v>1.1032381499999999</v>
          </cell>
        </row>
      </sheetData>
      <sheetData sheetId="1240">
        <row r="1">
          <cell r="R1">
            <v>1.1032381499999999</v>
          </cell>
        </row>
      </sheetData>
      <sheetData sheetId="1241">
        <row r="1">
          <cell r="R1">
            <v>1.1032381499999999</v>
          </cell>
        </row>
      </sheetData>
      <sheetData sheetId="1242">
        <row r="1">
          <cell r="R1">
            <v>1.1032381499999999</v>
          </cell>
        </row>
      </sheetData>
      <sheetData sheetId="1243">
        <row r="1">
          <cell r="R1">
            <v>1.1032381499999999</v>
          </cell>
        </row>
      </sheetData>
      <sheetData sheetId="1244">
        <row r="1">
          <cell r="R1">
            <v>1.1032381499999999</v>
          </cell>
        </row>
      </sheetData>
      <sheetData sheetId="1245">
        <row r="1">
          <cell r="R1">
            <v>1.1032381499999999</v>
          </cell>
        </row>
      </sheetData>
      <sheetData sheetId="1246">
        <row r="1">
          <cell r="R1">
            <v>1.1032381499999999</v>
          </cell>
        </row>
      </sheetData>
      <sheetData sheetId="1247">
        <row r="1">
          <cell r="R1">
            <v>1.1032381499999999</v>
          </cell>
        </row>
      </sheetData>
      <sheetData sheetId="1248">
        <row r="1">
          <cell r="R1">
            <v>1.1032381499999999</v>
          </cell>
        </row>
      </sheetData>
      <sheetData sheetId="1249">
        <row r="1">
          <cell r="R1">
            <v>1.1032381499999999</v>
          </cell>
        </row>
      </sheetData>
      <sheetData sheetId="1250">
        <row r="1">
          <cell r="R1">
            <v>1.1032381499999999</v>
          </cell>
        </row>
      </sheetData>
      <sheetData sheetId="1251">
        <row r="1">
          <cell r="R1">
            <v>1.1032381499999999</v>
          </cell>
        </row>
      </sheetData>
      <sheetData sheetId="1252">
        <row r="1">
          <cell r="R1">
            <v>1.1032381499999999</v>
          </cell>
        </row>
      </sheetData>
      <sheetData sheetId="1253">
        <row r="1">
          <cell r="R1">
            <v>1.1032381499999999</v>
          </cell>
        </row>
      </sheetData>
      <sheetData sheetId="1254">
        <row r="1">
          <cell r="R1">
            <v>1.1032381499999999</v>
          </cell>
        </row>
      </sheetData>
      <sheetData sheetId="1255">
        <row r="1">
          <cell r="R1">
            <v>1.1032381499999999</v>
          </cell>
        </row>
      </sheetData>
      <sheetData sheetId="1256">
        <row r="1">
          <cell r="R1">
            <v>1.1032381499999999</v>
          </cell>
        </row>
      </sheetData>
      <sheetData sheetId="1257">
        <row r="1">
          <cell r="R1">
            <v>1.1032381499999999</v>
          </cell>
        </row>
      </sheetData>
      <sheetData sheetId="1258">
        <row r="1">
          <cell r="R1">
            <v>1.1032381499999999</v>
          </cell>
        </row>
      </sheetData>
      <sheetData sheetId="1259">
        <row r="1">
          <cell r="R1">
            <v>1.1032381499999999</v>
          </cell>
        </row>
      </sheetData>
      <sheetData sheetId="1260">
        <row r="1">
          <cell r="R1">
            <v>1.1032381499999999</v>
          </cell>
        </row>
      </sheetData>
      <sheetData sheetId="1261">
        <row r="1">
          <cell r="R1">
            <v>1.1032381499999999</v>
          </cell>
        </row>
      </sheetData>
      <sheetData sheetId="1262">
        <row r="1">
          <cell r="R1">
            <v>1.1032381499999999</v>
          </cell>
        </row>
      </sheetData>
      <sheetData sheetId="1263">
        <row r="1">
          <cell r="R1">
            <v>1.1032381499999999</v>
          </cell>
        </row>
      </sheetData>
      <sheetData sheetId="1264">
        <row r="1">
          <cell r="R1">
            <v>1.1032381499999999</v>
          </cell>
        </row>
      </sheetData>
      <sheetData sheetId="1265">
        <row r="1">
          <cell r="R1">
            <v>1.1032381499999999</v>
          </cell>
        </row>
      </sheetData>
      <sheetData sheetId="1266">
        <row r="1">
          <cell r="R1">
            <v>1.1032381499999999</v>
          </cell>
        </row>
      </sheetData>
      <sheetData sheetId="1267">
        <row r="1">
          <cell r="R1">
            <v>1.1032381499999999</v>
          </cell>
        </row>
      </sheetData>
      <sheetData sheetId="1268">
        <row r="1">
          <cell r="R1">
            <v>1.1032381499999999</v>
          </cell>
        </row>
      </sheetData>
      <sheetData sheetId="1269">
        <row r="1">
          <cell r="R1">
            <v>1.1032381499999999</v>
          </cell>
        </row>
      </sheetData>
      <sheetData sheetId="1270">
        <row r="1">
          <cell r="R1">
            <v>1.1032381499999999</v>
          </cell>
        </row>
      </sheetData>
      <sheetData sheetId="1271">
        <row r="1">
          <cell r="R1">
            <v>1.1032381499999999</v>
          </cell>
        </row>
      </sheetData>
      <sheetData sheetId="1272">
        <row r="1">
          <cell r="R1">
            <v>1.1032381499999999</v>
          </cell>
        </row>
      </sheetData>
      <sheetData sheetId="1273">
        <row r="1">
          <cell r="R1">
            <v>1.1032381499999999</v>
          </cell>
        </row>
      </sheetData>
      <sheetData sheetId="1274">
        <row r="1">
          <cell r="R1">
            <v>1.1032381499999999</v>
          </cell>
        </row>
      </sheetData>
      <sheetData sheetId="1275">
        <row r="1">
          <cell r="R1">
            <v>1.1032381499999999</v>
          </cell>
        </row>
      </sheetData>
      <sheetData sheetId="1276">
        <row r="1">
          <cell r="R1">
            <v>1.1032381499999999</v>
          </cell>
        </row>
      </sheetData>
      <sheetData sheetId="1277">
        <row r="1">
          <cell r="R1">
            <v>1.1032381499999999</v>
          </cell>
        </row>
      </sheetData>
      <sheetData sheetId="1278">
        <row r="1">
          <cell r="R1">
            <v>1.1032381499999999</v>
          </cell>
        </row>
      </sheetData>
      <sheetData sheetId="1279">
        <row r="1">
          <cell r="R1">
            <v>1.1032381499999999</v>
          </cell>
        </row>
      </sheetData>
      <sheetData sheetId="1280">
        <row r="1">
          <cell r="R1">
            <v>1.1032381499999999</v>
          </cell>
        </row>
      </sheetData>
      <sheetData sheetId="1281">
        <row r="1">
          <cell r="R1">
            <v>1.1032381499999999</v>
          </cell>
        </row>
      </sheetData>
      <sheetData sheetId="1282">
        <row r="1">
          <cell r="R1">
            <v>1.1032381499999999</v>
          </cell>
        </row>
      </sheetData>
      <sheetData sheetId="1283">
        <row r="1">
          <cell r="R1">
            <v>1.1032381499999999</v>
          </cell>
        </row>
      </sheetData>
      <sheetData sheetId="1284">
        <row r="1">
          <cell r="R1">
            <v>1.1032381499999999</v>
          </cell>
        </row>
      </sheetData>
      <sheetData sheetId="1285">
        <row r="1">
          <cell r="R1">
            <v>1.1032381499999999</v>
          </cell>
        </row>
      </sheetData>
      <sheetData sheetId="1286">
        <row r="1">
          <cell r="R1">
            <v>1.1032381499999999</v>
          </cell>
        </row>
      </sheetData>
      <sheetData sheetId="1287">
        <row r="1">
          <cell r="R1">
            <v>1.1032381499999999</v>
          </cell>
        </row>
      </sheetData>
      <sheetData sheetId="1288">
        <row r="1">
          <cell r="R1">
            <v>1.1032381499999999</v>
          </cell>
        </row>
      </sheetData>
      <sheetData sheetId="1289">
        <row r="1">
          <cell r="R1">
            <v>1.1032381499999999</v>
          </cell>
        </row>
      </sheetData>
      <sheetData sheetId="1290">
        <row r="1">
          <cell r="R1">
            <v>1.1032381499999999</v>
          </cell>
        </row>
      </sheetData>
      <sheetData sheetId="1291">
        <row r="1">
          <cell r="R1">
            <v>1.1032381499999999</v>
          </cell>
        </row>
      </sheetData>
      <sheetData sheetId="1292">
        <row r="1">
          <cell r="R1">
            <v>1.1032381499999999</v>
          </cell>
        </row>
      </sheetData>
      <sheetData sheetId="1293">
        <row r="1">
          <cell r="R1">
            <v>1.1032381499999999</v>
          </cell>
        </row>
      </sheetData>
      <sheetData sheetId="1294">
        <row r="1">
          <cell r="R1">
            <v>1.1032381499999999</v>
          </cell>
        </row>
      </sheetData>
      <sheetData sheetId="1295">
        <row r="1">
          <cell r="R1">
            <v>1.1032381499999999</v>
          </cell>
        </row>
      </sheetData>
      <sheetData sheetId="1296">
        <row r="1">
          <cell r="R1">
            <v>1.1032381499999999</v>
          </cell>
        </row>
      </sheetData>
      <sheetData sheetId="1297">
        <row r="1">
          <cell r="R1">
            <v>1.1032381499999999</v>
          </cell>
        </row>
      </sheetData>
      <sheetData sheetId="1298">
        <row r="1">
          <cell r="R1">
            <v>1.1032381499999999</v>
          </cell>
        </row>
      </sheetData>
      <sheetData sheetId="1299">
        <row r="1">
          <cell r="R1">
            <v>1.1032381499999999</v>
          </cell>
        </row>
      </sheetData>
      <sheetData sheetId="1300">
        <row r="1">
          <cell r="R1">
            <v>1.1032381499999999</v>
          </cell>
        </row>
      </sheetData>
      <sheetData sheetId="1301">
        <row r="1">
          <cell r="R1">
            <v>1.1032381499999999</v>
          </cell>
        </row>
      </sheetData>
      <sheetData sheetId="1302">
        <row r="1">
          <cell r="R1">
            <v>1.1032381499999999</v>
          </cell>
        </row>
      </sheetData>
      <sheetData sheetId="1303">
        <row r="1">
          <cell r="R1">
            <v>1.1032381499999999</v>
          </cell>
        </row>
      </sheetData>
      <sheetData sheetId="1304">
        <row r="1">
          <cell r="R1">
            <v>1.1032381499999999</v>
          </cell>
        </row>
      </sheetData>
      <sheetData sheetId="1305">
        <row r="1">
          <cell r="R1">
            <v>1.1032381499999999</v>
          </cell>
        </row>
      </sheetData>
      <sheetData sheetId="1306">
        <row r="1">
          <cell r="R1">
            <v>1.1032381499999999</v>
          </cell>
        </row>
      </sheetData>
      <sheetData sheetId="1307">
        <row r="1">
          <cell r="R1">
            <v>1.1032381499999999</v>
          </cell>
        </row>
      </sheetData>
      <sheetData sheetId="1308">
        <row r="1">
          <cell r="R1">
            <v>1.1032381499999999</v>
          </cell>
        </row>
      </sheetData>
      <sheetData sheetId="1309">
        <row r="1">
          <cell r="R1">
            <v>1.1032381499999999</v>
          </cell>
        </row>
      </sheetData>
      <sheetData sheetId="1310">
        <row r="1">
          <cell r="R1">
            <v>1.1032381499999999</v>
          </cell>
        </row>
      </sheetData>
      <sheetData sheetId="1311">
        <row r="1">
          <cell r="R1">
            <v>1.1032381499999999</v>
          </cell>
        </row>
      </sheetData>
      <sheetData sheetId="1312">
        <row r="1">
          <cell r="R1">
            <v>1.1032381499999999</v>
          </cell>
        </row>
      </sheetData>
      <sheetData sheetId="1313">
        <row r="1">
          <cell r="R1">
            <v>1.1032381499999999</v>
          </cell>
        </row>
      </sheetData>
      <sheetData sheetId="1314">
        <row r="1">
          <cell r="R1">
            <v>1.1032381499999999</v>
          </cell>
        </row>
      </sheetData>
      <sheetData sheetId="1315">
        <row r="1">
          <cell r="R1">
            <v>1.1032381499999999</v>
          </cell>
        </row>
      </sheetData>
      <sheetData sheetId="1316">
        <row r="1">
          <cell r="R1">
            <v>1.1032381499999999</v>
          </cell>
        </row>
      </sheetData>
      <sheetData sheetId="1317">
        <row r="1">
          <cell r="R1">
            <v>1.1032381499999999</v>
          </cell>
        </row>
      </sheetData>
      <sheetData sheetId="1318">
        <row r="1">
          <cell r="R1">
            <v>1.1032381499999999</v>
          </cell>
        </row>
      </sheetData>
      <sheetData sheetId="1319">
        <row r="1">
          <cell r="R1">
            <v>1.1032381499999999</v>
          </cell>
        </row>
      </sheetData>
      <sheetData sheetId="1320">
        <row r="1">
          <cell r="R1">
            <v>1.1032381499999999</v>
          </cell>
        </row>
      </sheetData>
      <sheetData sheetId="1321">
        <row r="1">
          <cell r="R1">
            <v>1.1032381499999999</v>
          </cell>
        </row>
      </sheetData>
      <sheetData sheetId="1322">
        <row r="1">
          <cell r="R1">
            <v>1.1032381499999999</v>
          </cell>
        </row>
      </sheetData>
      <sheetData sheetId="1323">
        <row r="1">
          <cell r="R1">
            <v>1.1032381499999999</v>
          </cell>
        </row>
      </sheetData>
      <sheetData sheetId="1324">
        <row r="1">
          <cell r="R1">
            <v>1.1032381499999999</v>
          </cell>
        </row>
      </sheetData>
      <sheetData sheetId="1325">
        <row r="1">
          <cell r="R1">
            <v>1.1032381499999999</v>
          </cell>
        </row>
      </sheetData>
      <sheetData sheetId="1326">
        <row r="1">
          <cell r="R1">
            <v>1.1032381499999999</v>
          </cell>
        </row>
      </sheetData>
      <sheetData sheetId="1327">
        <row r="1">
          <cell r="R1">
            <v>1.1032381499999999</v>
          </cell>
        </row>
      </sheetData>
      <sheetData sheetId="1328">
        <row r="1">
          <cell r="R1">
            <v>1.1032381499999999</v>
          </cell>
        </row>
      </sheetData>
      <sheetData sheetId="1329">
        <row r="1">
          <cell r="R1">
            <v>1.1032381499999999</v>
          </cell>
        </row>
      </sheetData>
      <sheetData sheetId="1330">
        <row r="1">
          <cell r="R1">
            <v>1.1032381499999999</v>
          </cell>
        </row>
      </sheetData>
      <sheetData sheetId="1331">
        <row r="1">
          <cell r="R1">
            <v>1.1032381499999999</v>
          </cell>
        </row>
      </sheetData>
      <sheetData sheetId="1332">
        <row r="1">
          <cell r="R1">
            <v>1.1032381499999999</v>
          </cell>
        </row>
      </sheetData>
      <sheetData sheetId="1333">
        <row r="1">
          <cell r="R1">
            <v>1.1032381499999999</v>
          </cell>
        </row>
      </sheetData>
      <sheetData sheetId="1334">
        <row r="1">
          <cell r="R1">
            <v>1.1032381499999999</v>
          </cell>
        </row>
      </sheetData>
      <sheetData sheetId="1335">
        <row r="1">
          <cell r="R1">
            <v>1.1032381499999999</v>
          </cell>
        </row>
      </sheetData>
      <sheetData sheetId="1336">
        <row r="1">
          <cell r="R1">
            <v>1.1032381499999999</v>
          </cell>
        </row>
      </sheetData>
      <sheetData sheetId="1337">
        <row r="1">
          <cell r="R1">
            <v>1.1032381499999999</v>
          </cell>
        </row>
      </sheetData>
      <sheetData sheetId="1338">
        <row r="1">
          <cell r="R1">
            <v>1.1032381499999999</v>
          </cell>
        </row>
      </sheetData>
      <sheetData sheetId="1339">
        <row r="1">
          <cell r="R1">
            <v>1.1032381499999999</v>
          </cell>
        </row>
      </sheetData>
      <sheetData sheetId="1340">
        <row r="1">
          <cell r="R1">
            <v>1.1032381499999999</v>
          </cell>
        </row>
      </sheetData>
      <sheetData sheetId="1341">
        <row r="1">
          <cell r="R1">
            <v>1.1032381499999999</v>
          </cell>
        </row>
      </sheetData>
      <sheetData sheetId="1342">
        <row r="1">
          <cell r="R1">
            <v>1.1032381499999999</v>
          </cell>
        </row>
      </sheetData>
      <sheetData sheetId="1343">
        <row r="1">
          <cell r="R1">
            <v>1.1032381499999999</v>
          </cell>
        </row>
      </sheetData>
      <sheetData sheetId="1344">
        <row r="1">
          <cell r="R1">
            <v>1.1032381499999999</v>
          </cell>
        </row>
      </sheetData>
      <sheetData sheetId="1345">
        <row r="1">
          <cell r="R1">
            <v>1.1032381499999999</v>
          </cell>
        </row>
      </sheetData>
      <sheetData sheetId="1346">
        <row r="1">
          <cell r="R1">
            <v>1.1032381499999999</v>
          </cell>
        </row>
      </sheetData>
      <sheetData sheetId="1347">
        <row r="1">
          <cell r="R1">
            <v>1.1032381499999999</v>
          </cell>
        </row>
      </sheetData>
      <sheetData sheetId="1348">
        <row r="1">
          <cell r="R1">
            <v>1.1032381499999999</v>
          </cell>
        </row>
      </sheetData>
      <sheetData sheetId="1349">
        <row r="1">
          <cell r="R1">
            <v>1.1032381499999999</v>
          </cell>
        </row>
      </sheetData>
      <sheetData sheetId="1350">
        <row r="1">
          <cell r="R1">
            <v>1.1032381499999999</v>
          </cell>
        </row>
      </sheetData>
      <sheetData sheetId="1351">
        <row r="1">
          <cell r="R1">
            <v>1.1032381499999999</v>
          </cell>
        </row>
      </sheetData>
      <sheetData sheetId="1352">
        <row r="1">
          <cell r="R1">
            <v>1.1032381499999999</v>
          </cell>
        </row>
      </sheetData>
      <sheetData sheetId="1353">
        <row r="1">
          <cell r="R1">
            <v>1.1032381499999999</v>
          </cell>
        </row>
      </sheetData>
      <sheetData sheetId="1354">
        <row r="1">
          <cell r="R1">
            <v>1.1032381499999999</v>
          </cell>
        </row>
      </sheetData>
      <sheetData sheetId="1355">
        <row r="1">
          <cell r="R1">
            <v>1.1032381499999999</v>
          </cell>
        </row>
      </sheetData>
      <sheetData sheetId="1356">
        <row r="1">
          <cell r="R1">
            <v>1.1032381499999999</v>
          </cell>
        </row>
      </sheetData>
      <sheetData sheetId="1357">
        <row r="1">
          <cell r="R1">
            <v>1.1032381499999999</v>
          </cell>
        </row>
      </sheetData>
      <sheetData sheetId="1358">
        <row r="1">
          <cell r="R1">
            <v>1.1032381499999999</v>
          </cell>
        </row>
      </sheetData>
      <sheetData sheetId="1359">
        <row r="1">
          <cell r="R1">
            <v>1.1032381499999999</v>
          </cell>
        </row>
      </sheetData>
      <sheetData sheetId="1360">
        <row r="1">
          <cell r="R1">
            <v>1.1032381499999999</v>
          </cell>
        </row>
      </sheetData>
      <sheetData sheetId="1361">
        <row r="1">
          <cell r="R1">
            <v>1.1032381499999999</v>
          </cell>
        </row>
      </sheetData>
      <sheetData sheetId="1362">
        <row r="1">
          <cell r="R1">
            <v>1.1032381499999999</v>
          </cell>
        </row>
      </sheetData>
      <sheetData sheetId="1363">
        <row r="1">
          <cell r="R1">
            <v>1.1032381499999999</v>
          </cell>
        </row>
      </sheetData>
      <sheetData sheetId="1364">
        <row r="1">
          <cell r="R1">
            <v>1.1032381499999999</v>
          </cell>
        </row>
      </sheetData>
      <sheetData sheetId="1365">
        <row r="1">
          <cell r="R1">
            <v>1.1032381499999999</v>
          </cell>
        </row>
      </sheetData>
      <sheetData sheetId="1366">
        <row r="1">
          <cell r="R1">
            <v>1.1032381499999999</v>
          </cell>
        </row>
      </sheetData>
      <sheetData sheetId="1367">
        <row r="1">
          <cell r="R1">
            <v>1.1032381499999999</v>
          </cell>
        </row>
      </sheetData>
      <sheetData sheetId="1368">
        <row r="1">
          <cell r="R1">
            <v>1.1032381499999999</v>
          </cell>
        </row>
      </sheetData>
      <sheetData sheetId="1369">
        <row r="1">
          <cell r="R1">
            <v>1.1032381499999999</v>
          </cell>
        </row>
      </sheetData>
      <sheetData sheetId="1370">
        <row r="1">
          <cell r="R1">
            <v>1.1032381499999999</v>
          </cell>
        </row>
      </sheetData>
      <sheetData sheetId="1371">
        <row r="1">
          <cell r="R1">
            <v>1.1032381499999999</v>
          </cell>
        </row>
      </sheetData>
      <sheetData sheetId="1372">
        <row r="1">
          <cell r="R1">
            <v>1.1032381499999999</v>
          </cell>
        </row>
      </sheetData>
      <sheetData sheetId="1373">
        <row r="1">
          <cell r="R1">
            <v>1.1032381499999999</v>
          </cell>
        </row>
      </sheetData>
      <sheetData sheetId="1374">
        <row r="1">
          <cell r="R1">
            <v>1.1032381499999999</v>
          </cell>
        </row>
      </sheetData>
      <sheetData sheetId="1375">
        <row r="1">
          <cell r="R1">
            <v>1.1032381499999999</v>
          </cell>
        </row>
      </sheetData>
      <sheetData sheetId="1376">
        <row r="1">
          <cell r="R1">
            <v>1.1032381499999999</v>
          </cell>
        </row>
      </sheetData>
      <sheetData sheetId="1377">
        <row r="1">
          <cell r="R1">
            <v>1.1032381499999999</v>
          </cell>
        </row>
      </sheetData>
      <sheetData sheetId="1378">
        <row r="1">
          <cell r="R1">
            <v>1.1032381499999999</v>
          </cell>
        </row>
      </sheetData>
      <sheetData sheetId="1379">
        <row r="1">
          <cell r="R1">
            <v>1.1032381499999999</v>
          </cell>
        </row>
      </sheetData>
      <sheetData sheetId="1380">
        <row r="1">
          <cell r="R1">
            <v>1.1032381499999999</v>
          </cell>
        </row>
      </sheetData>
      <sheetData sheetId="1381">
        <row r="1">
          <cell r="R1">
            <v>1.1032381499999999</v>
          </cell>
        </row>
      </sheetData>
      <sheetData sheetId="1382">
        <row r="1">
          <cell r="R1">
            <v>1.1032381499999999</v>
          </cell>
        </row>
      </sheetData>
      <sheetData sheetId="1383">
        <row r="1">
          <cell r="R1">
            <v>1.1032381499999999</v>
          </cell>
        </row>
      </sheetData>
      <sheetData sheetId="1384">
        <row r="1">
          <cell r="R1">
            <v>1.1032381499999999</v>
          </cell>
        </row>
      </sheetData>
      <sheetData sheetId="1385">
        <row r="1">
          <cell r="R1">
            <v>1.1032381499999999</v>
          </cell>
        </row>
      </sheetData>
      <sheetData sheetId="1386">
        <row r="1">
          <cell r="R1">
            <v>1.1032381499999999</v>
          </cell>
        </row>
      </sheetData>
      <sheetData sheetId="1387">
        <row r="1">
          <cell r="R1">
            <v>1.1032381499999999</v>
          </cell>
        </row>
      </sheetData>
      <sheetData sheetId="1388">
        <row r="1">
          <cell r="R1">
            <v>1.1032381499999999</v>
          </cell>
        </row>
      </sheetData>
      <sheetData sheetId="1389">
        <row r="1">
          <cell r="R1">
            <v>1.1032381499999999</v>
          </cell>
        </row>
      </sheetData>
      <sheetData sheetId="1390">
        <row r="1">
          <cell r="R1">
            <v>1.1032381499999999</v>
          </cell>
        </row>
      </sheetData>
      <sheetData sheetId="1391">
        <row r="1">
          <cell r="R1">
            <v>1.1032381499999999</v>
          </cell>
        </row>
      </sheetData>
      <sheetData sheetId="1392">
        <row r="1">
          <cell r="R1">
            <v>1.1032381499999999</v>
          </cell>
        </row>
      </sheetData>
      <sheetData sheetId="1393">
        <row r="1">
          <cell r="R1">
            <v>1.1032381499999999</v>
          </cell>
        </row>
      </sheetData>
      <sheetData sheetId="1394">
        <row r="1">
          <cell r="R1">
            <v>1.1032381499999999</v>
          </cell>
        </row>
      </sheetData>
      <sheetData sheetId="1395">
        <row r="1">
          <cell r="R1">
            <v>1.1032381499999999</v>
          </cell>
        </row>
      </sheetData>
      <sheetData sheetId="1396">
        <row r="1">
          <cell r="R1">
            <v>1.1032381499999999</v>
          </cell>
        </row>
      </sheetData>
      <sheetData sheetId="1397">
        <row r="1">
          <cell r="R1">
            <v>1.1032381499999999</v>
          </cell>
        </row>
      </sheetData>
      <sheetData sheetId="1398">
        <row r="1">
          <cell r="R1">
            <v>1.1032381499999999</v>
          </cell>
        </row>
      </sheetData>
      <sheetData sheetId="1399">
        <row r="1">
          <cell r="R1">
            <v>1.1032381499999999</v>
          </cell>
        </row>
      </sheetData>
      <sheetData sheetId="1400">
        <row r="1">
          <cell r="R1">
            <v>1.1032381499999999</v>
          </cell>
        </row>
      </sheetData>
      <sheetData sheetId="1401">
        <row r="1">
          <cell r="R1">
            <v>1.1032381499999999</v>
          </cell>
        </row>
      </sheetData>
      <sheetData sheetId="1402">
        <row r="1">
          <cell r="R1">
            <v>1.1032381499999999</v>
          </cell>
        </row>
      </sheetData>
      <sheetData sheetId="1403">
        <row r="1">
          <cell r="R1">
            <v>1.1032381499999999</v>
          </cell>
        </row>
      </sheetData>
      <sheetData sheetId="1404">
        <row r="1">
          <cell r="R1">
            <v>1.1032381499999999</v>
          </cell>
        </row>
      </sheetData>
      <sheetData sheetId="1405">
        <row r="1">
          <cell r="R1">
            <v>1.1032381499999999</v>
          </cell>
        </row>
      </sheetData>
      <sheetData sheetId="1406">
        <row r="1">
          <cell r="R1">
            <v>1.1032381499999999</v>
          </cell>
        </row>
      </sheetData>
      <sheetData sheetId="1407">
        <row r="1">
          <cell r="R1">
            <v>1.1032381499999999</v>
          </cell>
        </row>
      </sheetData>
      <sheetData sheetId="1408">
        <row r="1">
          <cell r="R1">
            <v>1.1032381499999999</v>
          </cell>
        </row>
      </sheetData>
      <sheetData sheetId="1409">
        <row r="1">
          <cell r="R1">
            <v>1.1032381499999999</v>
          </cell>
        </row>
      </sheetData>
      <sheetData sheetId="1410">
        <row r="1">
          <cell r="R1">
            <v>1.1032381499999999</v>
          </cell>
        </row>
      </sheetData>
      <sheetData sheetId="1411">
        <row r="1">
          <cell r="R1">
            <v>1.1032381499999999</v>
          </cell>
        </row>
      </sheetData>
      <sheetData sheetId="1412">
        <row r="1">
          <cell r="R1">
            <v>1.1032381499999999</v>
          </cell>
        </row>
      </sheetData>
      <sheetData sheetId="1413">
        <row r="1">
          <cell r="R1">
            <v>1.1032381499999999</v>
          </cell>
        </row>
      </sheetData>
      <sheetData sheetId="1414">
        <row r="1">
          <cell r="R1">
            <v>1.1032381499999999</v>
          </cell>
        </row>
      </sheetData>
      <sheetData sheetId="1415">
        <row r="1">
          <cell r="R1">
            <v>1.1032381499999999</v>
          </cell>
        </row>
      </sheetData>
      <sheetData sheetId="1416">
        <row r="1">
          <cell r="R1">
            <v>1.1032381499999999</v>
          </cell>
        </row>
      </sheetData>
      <sheetData sheetId="1417">
        <row r="1">
          <cell r="R1">
            <v>1.1032381499999999</v>
          </cell>
        </row>
      </sheetData>
      <sheetData sheetId="1418">
        <row r="1">
          <cell r="R1">
            <v>1.1032381499999999</v>
          </cell>
        </row>
      </sheetData>
      <sheetData sheetId="1419">
        <row r="1">
          <cell r="R1">
            <v>1.1032381499999999</v>
          </cell>
        </row>
      </sheetData>
      <sheetData sheetId="1420">
        <row r="1">
          <cell r="R1">
            <v>1.1032381499999999</v>
          </cell>
        </row>
      </sheetData>
      <sheetData sheetId="1421">
        <row r="1">
          <cell r="R1">
            <v>1.1032381499999999</v>
          </cell>
        </row>
      </sheetData>
      <sheetData sheetId="1422">
        <row r="1">
          <cell r="R1">
            <v>1.1032381499999999</v>
          </cell>
        </row>
      </sheetData>
      <sheetData sheetId="1423">
        <row r="1">
          <cell r="R1">
            <v>1.1032381499999999</v>
          </cell>
        </row>
      </sheetData>
      <sheetData sheetId="1424">
        <row r="1">
          <cell r="R1">
            <v>1.1032381499999999</v>
          </cell>
        </row>
      </sheetData>
      <sheetData sheetId="1425">
        <row r="1">
          <cell r="R1">
            <v>1.1032381499999999</v>
          </cell>
        </row>
      </sheetData>
      <sheetData sheetId="1426">
        <row r="1">
          <cell r="R1">
            <v>1.1032381499999999</v>
          </cell>
        </row>
      </sheetData>
      <sheetData sheetId="1427">
        <row r="1">
          <cell r="R1">
            <v>1.1032381499999999</v>
          </cell>
        </row>
      </sheetData>
      <sheetData sheetId="1428">
        <row r="1">
          <cell r="R1">
            <v>1.1032381499999999</v>
          </cell>
        </row>
      </sheetData>
      <sheetData sheetId="1429">
        <row r="1">
          <cell r="R1">
            <v>1.1032381499999999</v>
          </cell>
        </row>
      </sheetData>
      <sheetData sheetId="1430">
        <row r="1">
          <cell r="R1">
            <v>1.1032381499999999</v>
          </cell>
        </row>
      </sheetData>
      <sheetData sheetId="1431">
        <row r="1">
          <cell r="R1">
            <v>1.1032381499999999</v>
          </cell>
        </row>
      </sheetData>
      <sheetData sheetId="1432">
        <row r="1">
          <cell r="R1">
            <v>1.1032381499999999</v>
          </cell>
        </row>
      </sheetData>
      <sheetData sheetId="1433">
        <row r="1">
          <cell r="R1">
            <v>1.1032381499999999</v>
          </cell>
        </row>
      </sheetData>
      <sheetData sheetId="1434">
        <row r="1">
          <cell r="R1">
            <v>1.1032381499999999</v>
          </cell>
        </row>
      </sheetData>
      <sheetData sheetId="1435">
        <row r="1">
          <cell r="R1">
            <v>1.1032381499999999</v>
          </cell>
        </row>
      </sheetData>
      <sheetData sheetId="1436">
        <row r="1">
          <cell r="R1">
            <v>1.1032381499999999</v>
          </cell>
        </row>
      </sheetData>
      <sheetData sheetId="1437">
        <row r="1">
          <cell r="R1">
            <v>1.1032381499999999</v>
          </cell>
        </row>
      </sheetData>
      <sheetData sheetId="1438">
        <row r="1">
          <cell r="R1">
            <v>1.1032381499999999</v>
          </cell>
        </row>
      </sheetData>
      <sheetData sheetId="1439">
        <row r="1">
          <cell r="R1">
            <v>1.1032381499999999</v>
          </cell>
        </row>
      </sheetData>
      <sheetData sheetId="1440">
        <row r="1">
          <cell r="R1">
            <v>1.1032381499999999</v>
          </cell>
        </row>
      </sheetData>
      <sheetData sheetId="1441">
        <row r="1">
          <cell r="R1">
            <v>1.1032381499999999</v>
          </cell>
        </row>
      </sheetData>
      <sheetData sheetId="1442">
        <row r="1">
          <cell r="R1">
            <v>1.1032381499999999</v>
          </cell>
        </row>
      </sheetData>
      <sheetData sheetId="1443">
        <row r="1">
          <cell r="R1">
            <v>1.1032381499999999</v>
          </cell>
        </row>
      </sheetData>
      <sheetData sheetId="1444">
        <row r="1">
          <cell r="R1">
            <v>1.1032381499999999</v>
          </cell>
        </row>
      </sheetData>
      <sheetData sheetId="1445">
        <row r="1">
          <cell r="R1">
            <v>1.1032381499999999</v>
          </cell>
        </row>
      </sheetData>
      <sheetData sheetId="1446">
        <row r="1">
          <cell r="R1">
            <v>1.1032381499999999</v>
          </cell>
        </row>
      </sheetData>
      <sheetData sheetId="1447">
        <row r="1">
          <cell r="R1">
            <v>1.1032381499999999</v>
          </cell>
        </row>
      </sheetData>
      <sheetData sheetId="1448">
        <row r="1">
          <cell r="R1">
            <v>1.1032381499999999</v>
          </cell>
        </row>
      </sheetData>
      <sheetData sheetId="1449">
        <row r="1">
          <cell r="R1">
            <v>1.1032381499999999</v>
          </cell>
        </row>
      </sheetData>
      <sheetData sheetId="1450">
        <row r="1">
          <cell r="R1">
            <v>1.1032381499999999</v>
          </cell>
        </row>
      </sheetData>
      <sheetData sheetId="1451">
        <row r="1">
          <cell r="R1">
            <v>1.1032381499999999</v>
          </cell>
        </row>
      </sheetData>
      <sheetData sheetId="1452">
        <row r="1">
          <cell r="R1">
            <v>1.1032381499999999</v>
          </cell>
        </row>
      </sheetData>
      <sheetData sheetId="1453">
        <row r="1">
          <cell r="R1">
            <v>1.1032381499999999</v>
          </cell>
        </row>
      </sheetData>
      <sheetData sheetId="1454">
        <row r="1">
          <cell r="R1">
            <v>1.1032381499999999</v>
          </cell>
        </row>
      </sheetData>
      <sheetData sheetId="1455">
        <row r="1">
          <cell r="R1">
            <v>1.1032381499999999</v>
          </cell>
        </row>
      </sheetData>
      <sheetData sheetId="1456">
        <row r="1">
          <cell r="R1">
            <v>1.1032381499999999</v>
          </cell>
        </row>
      </sheetData>
      <sheetData sheetId="1457">
        <row r="1">
          <cell r="R1">
            <v>1.1032381499999999</v>
          </cell>
        </row>
      </sheetData>
      <sheetData sheetId="1458">
        <row r="1">
          <cell r="R1">
            <v>1.1032381499999999</v>
          </cell>
        </row>
      </sheetData>
      <sheetData sheetId="1459">
        <row r="1">
          <cell r="R1">
            <v>1.1032381499999999</v>
          </cell>
        </row>
      </sheetData>
      <sheetData sheetId="1460">
        <row r="1">
          <cell r="R1">
            <v>1.1032381499999999</v>
          </cell>
        </row>
      </sheetData>
      <sheetData sheetId="1461">
        <row r="1">
          <cell r="R1">
            <v>1.1032381499999999</v>
          </cell>
        </row>
      </sheetData>
      <sheetData sheetId="1462">
        <row r="1">
          <cell r="R1">
            <v>1.1032381499999999</v>
          </cell>
        </row>
      </sheetData>
      <sheetData sheetId="1463">
        <row r="1">
          <cell r="R1">
            <v>1.1032381499999999</v>
          </cell>
        </row>
      </sheetData>
      <sheetData sheetId="1464">
        <row r="1">
          <cell r="R1">
            <v>1.1032381499999999</v>
          </cell>
        </row>
      </sheetData>
      <sheetData sheetId="1465">
        <row r="1">
          <cell r="R1">
            <v>1.1032381499999999</v>
          </cell>
        </row>
      </sheetData>
      <sheetData sheetId="1466">
        <row r="1">
          <cell r="R1">
            <v>1.1032381499999999</v>
          </cell>
        </row>
      </sheetData>
      <sheetData sheetId="1467">
        <row r="1">
          <cell r="R1">
            <v>1.1032381499999999</v>
          </cell>
        </row>
      </sheetData>
      <sheetData sheetId="1468">
        <row r="1">
          <cell r="R1">
            <v>1.1032381499999999</v>
          </cell>
        </row>
      </sheetData>
      <sheetData sheetId="1469">
        <row r="1">
          <cell r="R1">
            <v>1.1032381499999999</v>
          </cell>
        </row>
      </sheetData>
      <sheetData sheetId="1470">
        <row r="1">
          <cell r="R1">
            <v>1.1032381499999999</v>
          </cell>
        </row>
      </sheetData>
      <sheetData sheetId="1471">
        <row r="1">
          <cell r="R1">
            <v>1.1032381499999999</v>
          </cell>
        </row>
      </sheetData>
      <sheetData sheetId="1472">
        <row r="1">
          <cell r="R1">
            <v>1.1032381499999999</v>
          </cell>
        </row>
      </sheetData>
      <sheetData sheetId="1473">
        <row r="1">
          <cell r="R1">
            <v>1.1032381499999999</v>
          </cell>
        </row>
      </sheetData>
      <sheetData sheetId="1474">
        <row r="1">
          <cell r="R1">
            <v>1.1032381499999999</v>
          </cell>
        </row>
      </sheetData>
      <sheetData sheetId="1475">
        <row r="1">
          <cell r="R1">
            <v>1.1032381499999999</v>
          </cell>
        </row>
      </sheetData>
      <sheetData sheetId="1476">
        <row r="1">
          <cell r="R1">
            <v>1.1032381499999999</v>
          </cell>
        </row>
      </sheetData>
      <sheetData sheetId="1477">
        <row r="1">
          <cell r="R1">
            <v>1.1032381499999999</v>
          </cell>
        </row>
      </sheetData>
      <sheetData sheetId="1478">
        <row r="1">
          <cell r="R1">
            <v>1.1032381499999999</v>
          </cell>
        </row>
      </sheetData>
      <sheetData sheetId="1479">
        <row r="1">
          <cell r="R1">
            <v>1.1032381499999999</v>
          </cell>
        </row>
      </sheetData>
      <sheetData sheetId="1480">
        <row r="1">
          <cell r="R1">
            <v>1.1032381499999999</v>
          </cell>
        </row>
      </sheetData>
      <sheetData sheetId="1481">
        <row r="1">
          <cell r="R1">
            <v>1.1032381499999999</v>
          </cell>
        </row>
      </sheetData>
      <sheetData sheetId="1482">
        <row r="1">
          <cell r="R1">
            <v>1.1032381499999999</v>
          </cell>
        </row>
      </sheetData>
      <sheetData sheetId="1483">
        <row r="1">
          <cell r="R1">
            <v>1.1032381499999999</v>
          </cell>
        </row>
      </sheetData>
      <sheetData sheetId="1484"/>
      <sheetData sheetId="1485"/>
      <sheetData sheetId="1486">
        <row r="1">
          <cell r="R1">
            <v>1.1032381499999999</v>
          </cell>
        </row>
      </sheetData>
      <sheetData sheetId="1487"/>
      <sheetData sheetId="1488">
        <row r="1">
          <cell r="R1">
            <v>1.1032381499999999</v>
          </cell>
        </row>
      </sheetData>
      <sheetData sheetId="1489">
        <row r="1">
          <cell r="R1">
            <v>1.1032381499999999</v>
          </cell>
        </row>
      </sheetData>
      <sheetData sheetId="1490">
        <row r="1">
          <cell r="R1">
            <v>1.1032381499999999</v>
          </cell>
        </row>
      </sheetData>
      <sheetData sheetId="1491">
        <row r="1">
          <cell r="R1">
            <v>1.1032381499999999</v>
          </cell>
        </row>
      </sheetData>
      <sheetData sheetId="1492"/>
      <sheetData sheetId="1493">
        <row r="1">
          <cell r="R1">
            <v>1.1032381499999999</v>
          </cell>
        </row>
      </sheetData>
      <sheetData sheetId="1494">
        <row r="1">
          <cell r="R1">
            <v>1.1032381499999999</v>
          </cell>
        </row>
      </sheetData>
      <sheetData sheetId="1495">
        <row r="1">
          <cell r="R1">
            <v>1.1032381499999999</v>
          </cell>
        </row>
      </sheetData>
      <sheetData sheetId="1496">
        <row r="1">
          <cell r="R1">
            <v>1.1032381499999999</v>
          </cell>
        </row>
      </sheetData>
      <sheetData sheetId="1497"/>
      <sheetData sheetId="1498">
        <row r="1">
          <cell r="R1">
            <v>1.1032381499999999</v>
          </cell>
        </row>
      </sheetData>
      <sheetData sheetId="1499"/>
      <sheetData sheetId="1500"/>
      <sheetData sheetId="1501"/>
      <sheetData sheetId="1502"/>
      <sheetData sheetId="1503"/>
      <sheetData sheetId="1504" refreshError="1"/>
      <sheetData sheetId="1505" refreshError="1"/>
      <sheetData sheetId="1506" refreshError="1"/>
      <sheetData sheetId="1507"/>
      <sheetData sheetId="1508"/>
      <sheetData sheetId="1509"/>
      <sheetData sheetId="1510"/>
      <sheetData sheetId="1511"/>
      <sheetData sheetId="1512"/>
      <sheetData sheetId="1513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257240.84</v>
          </cell>
        </row>
        <row r="20">
          <cell r="L20">
            <v>94501</v>
          </cell>
        </row>
        <row r="27">
          <cell r="L27">
            <v>35332</v>
          </cell>
        </row>
      </sheetData>
      <sheetData sheetId="3" refreshError="1"/>
      <sheetData sheetId="4" refreshError="1"/>
      <sheetData sheetId="5" refreshError="1">
        <row r="76">
          <cell r="Q76">
            <v>74340.84</v>
          </cell>
        </row>
        <row r="178">
          <cell r="Q178">
            <v>30090.34</v>
          </cell>
        </row>
      </sheetData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TOTAL"/>
      <sheetName val="REKAP STANDAR"/>
      <sheetName val="REKAP  NON STANDAR "/>
      <sheetName val="Tanah &amp; Persiapan"/>
      <sheetName val="NON STANDAR"/>
      <sheetName val="Upah"/>
      <sheetName val="Material"/>
      <sheetName val="HSatPek"/>
      <sheetName val="Analisa (2)"/>
      <sheetName val="Analisa"/>
      <sheetName val="An. Beton"/>
      <sheetName val="An. Alm"/>
      <sheetName val="An_ Bet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CK4"/>
      <sheetName val="REKAP"/>
      <sheetName val="ANALISA "/>
      <sheetName val="Data Pendukung"/>
      <sheetName val="Progress"/>
      <sheetName val="Kuantitas &amp; Harga"/>
      <sheetName val="3-DIV4"/>
      <sheetName val="A"/>
      <sheetName val="BILL"/>
      <sheetName val="Harga Bahan"/>
      <sheetName val="plumbing"/>
      <sheetName val="DU&amp;B"/>
      <sheetName val="Upah Modifikasi"/>
      <sheetName val="Du_lieu"/>
    </sheetNames>
    <sheetDataSet>
      <sheetData sheetId="0"/>
      <sheetData sheetId="1"/>
      <sheetData sheetId="2" refreshError="1">
        <row r="1148">
          <cell r="AD1148" t="str">
            <v>DAFTAR HARGA BAHAN DAN UPAH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B MISKIN"/>
      <sheetName val="RAB RUMAH"/>
      <sheetName val="ANALISA "/>
    </sheetNames>
    <sheetDataSet>
      <sheetData sheetId="0"/>
      <sheetData sheetId="1"/>
      <sheetData sheetId="2"/>
      <sheetData sheetId="3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rab"/>
      <sheetName val="analisa"/>
      <sheetName val="rekap"/>
      <sheetName val="DRUP (ASLI)"/>
      <sheetName val="cover"/>
      <sheetName val="Pengesahan"/>
      <sheetName val="Analis"/>
      <sheetName val="H.b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puL"/>
      <sheetName val="DIPDA"/>
      <sheetName val="DIPDA (2)"/>
      <sheetName val="DASK"/>
      <sheetName val="PO"/>
      <sheetName val="PO Air"/>
      <sheetName val="SCHEDULE"/>
      <sheetName val="HSBU"/>
      <sheetName val="ANALISA"/>
      <sheetName val="Penawaran"/>
      <sheetName val="Kuantitas &amp; Harga"/>
      <sheetName val="gvl"/>
      <sheetName val="bahan"/>
      <sheetName val="Anal-Grout!Back!Water"/>
      <sheetName val="AHSP"/>
      <sheetName val="BD Div-8"/>
      <sheetName val="input"/>
      <sheetName val="DH"/>
      <sheetName val="HARGA BAHAN"/>
      <sheetName val="Beton"/>
      <sheetName val="3-DIV2"/>
      <sheetName val="anl"/>
      <sheetName val="UPAH &amp; BAHAN "/>
      <sheetName val="DivV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BR-KJR"/>
      <sheetName val="Engineer Estimate (EE)"/>
      <sheetName val="DAB"/>
      <sheetName val="Rkp. DAP"/>
      <sheetName val="Daftar Harga Satuan"/>
      <sheetName val="Time Schedule"/>
    </sheetNames>
    <sheetDataSet>
      <sheetData sheetId="0"/>
      <sheetData sheetId="1"/>
      <sheetData sheetId="2">
        <row r="1">
          <cell r="A1" t="str">
            <v>DAFTAR ANALISA BIAYA</v>
          </cell>
        </row>
        <row r="2">
          <cell r="A2" t="str">
            <v>NAMA PROYEK</v>
          </cell>
          <cell r="C2" t="str">
            <v xml:space="preserve">:  PEMBANGUNAN SARANA AIR BERSIH (SAB) </v>
          </cell>
        </row>
        <row r="3">
          <cell r="A3" t="str">
            <v>PEKERJAAN</v>
          </cell>
          <cell r="C3" t="str">
            <v>:  PENGADAAN DAN PEMASANGAN PIPA - KOMPLEK KANTOR BUPATI</v>
          </cell>
        </row>
        <row r="4">
          <cell r="A4" t="str">
            <v>SUMBER DANA</v>
          </cell>
          <cell r="C4" t="str">
            <v>:  DAK / APBD II</v>
          </cell>
        </row>
        <row r="5">
          <cell r="A5" t="str">
            <v>TAHUN ANGGARAN</v>
          </cell>
          <cell r="C5" t="str">
            <v>:  2007</v>
          </cell>
        </row>
        <row r="6">
          <cell r="A6" t="str">
            <v>VOLUME</v>
          </cell>
          <cell r="C6" t="str">
            <v>:  3,000 Meter</v>
          </cell>
        </row>
        <row r="7">
          <cell r="A7" t="str">
            <v>LOKASI</v>
          </cell>
          <cell r="C7" t="str">
            <v>:  KECAMATAN BUKIT</v>
          </cell>
        </row>
        <row r="8">
          <cell r="A8" t="str">
            <v>DISIAPKAN OLEH</v>
          </cell>
          <cell r="C8" t="str">
            <v>:  CV. CEUDAH CONSULTANT</v>
          </cell>
        </row>
        <row r="9">
          <cell r="A9" t="str">
            <v>Propinsi</v>
          </cell>
          <cell r="C9" t="str">
            <v>:  Nanggroe Aceh Darussalam</v>
          </cell>
          <cell r="H9" t="str">
            <v>Sumber Dana</v>
          </cell>
          <cell r="I9" t="str">
            <v>:  DAK / APBD II</v>
          </cell>
        </row>
        <row r="10">
          <cell r="A10" t="str">
            <v>Kabupaten</v>
          </cell>
          <cell r="C10" t="str">
            <v>:  Bener Meriah</v>
          </cell>
          <cell r="H10" t="str">
            <v>Tahun Anggaran</v>
          </cell>
          <cell r="I10" t="str">
            <v>:  2007</v>
          </cell>
        </row>
        <row r="11">
          <cell r="A11" t="str">
            <v>Sub Pekerjaan</v>
          </cell>
          <cell r="C11" t="str">
            <v>:  Sumber Daya Air</v>
          </cell>
          <cell r="H11" t="str">
            <v>Kode Kegiatan</v>
          </cell>
          <cell r="I11" t="str">
            <v xml:space="preserve">:  </v>
          </cell>
        </row>
        <row r="12">
          <cell r="A12" t="str">
            <v>NO</v>
          </cell>
          <cell r="B12" t="str">
            <v>URAIAN PEKERJAAN</v>
          </cell>
          <cell r="D12" t="str">
            <v>ANALISA</v>
          </cell>
          <cell r="E12" t="str">
            <v>VOL / SAT</v>
          </cell>
          <cell r="G12" t="str">
            <v>HARGA SATUAN</v>
          </cell>
          <cell r="I12" t="str">
            <v>JUMLAH HARGA</v>
          </cell>
          <cell r="K12" t="str">
            <v>JUMLAH TOTAL (Rp.)</v>
          </cell>
        </row>
        <row r="13">
          <cell r="G13" t="str">
            <v>UPAH (Rp.)</v>
          </cell>
          <cell r="H13" t="str">
            <v>BAHAN (Rp.)</v>
          </cell>
          <cell r="I13" t="str">
            <v>UPAH (Rp.)</v>
          </cell>
          <cell r="J13" t="str">
            <v>BAHAN (Rp.)</v>
          </cell>
        </row>
        <row r="14">
          <cell r="A14">
            <v>1</v>
          </cell>
          <cell r="B14">
            <v>2</v>
          </cell>
          <cell r="D14">
            <v>3</v>
          </cell>
          <cell r="E14">
            <v>4</v>
          </cell>
          <cell r="G14">
            <v>5</v>
          </cell>
          <cell r="H14">
            <v>6</v>
          </cell>
          <cell r="I14">
            <v>7</v>
          </cell>
          <cell r="J14">
            <v>8</v>
          </cell>
          <cell r="K14">
            <v>9</v>
          </cell>
        </row>
        <row r="16">
          <cell r="A16" t="str">
            <v>I.</v>
          </cell>
          <cell r="B16" t="str">
            <v>PEKERJAAN PERSIAPAN</v>
          </cell>
        </row>
        <row r="28">
          <cell r="A28">
            <v>1</v>
          </cell>
          <cell r="B28" t="str">
            <v>1    -    M²</v>
          </cell>
          <cell r="C28" t="str">
            <v>Pembersihan Lapangan dan Perataan</v>
          </cell>
          <cell r="D28" t="str">
            <v>SNI 03-2835-6.8</v>
          </cell>
        </row>
        <row r="29">
          <cell r="C29" t="str">
            <v>Pekerja</v>
          </cell>
          <cell r="E29">
            <v>0.1</v>
          </cell>
          <cell r="F29" t="str">
            <v>Org</v>
          </cell>
          <cell r="G29">
            <v>45400</v>
          </cell>
          <cell r="I29">
            <v>4540</v>
          </cell>
          <cell r="J29">
            <v>0</v>
          </cell>
        </row>
        <row r="30">
          <cell r="C30" t="str">
            <v>Mandor</v>
          </cell>
          <cell r="E30">
            <v>0.05</v>
          </cell>
          <cell r="F30" t="str">
            <v>Org</v>
          </cell>
          <cell r="G30">
            <v>59400</v>
          </cell>
          <cell r="I30">
            <v>2970</v>
          </cell>
          <cell r="J30">
            <v>0</v>
          </cell>
        </row>
        <row r="31">
          <cell r="G31" t="str">
            <v>Sub Jumlah</v>
          </cell>
          <cell r="I31">
            <v>7510</v>
          </cell>
          <cell r="J31">
            <v>0</v>
          </cell>
        </row>
        <row r="32">
          <cell r="I32" t="str">
            <v>Jumlah</v>
          </cell>
          <cell r="K32">
            <v>7510</v>
          </cell>
        </row>
        <row r="33">
          <cell r="A33">
            <v>2</v>
          </cell>
          <cell r="B33" t="str">
            <v>1    -    M³</v>
          </cell>
          <cell r="C33" t="str">
            <v>Galian Tanah Biasa Sedalam 1 Meter</v>
          </cell>
          <cell r="D33" t="str">
            <v>SNI 03-2829-6.1</v>
          </cell>
        </row>
        <row r="34">
          <cell r="C34" t="str">
            <v>Pekerja</v>
          </cell>
          <cell r="E34">
            <v>0.4</v>
          </cell>
          <cell r="F34" t="str">
            <v>Org</v>
          </cell>
          <cell r="G34">
            <v>45400</v>
          </cell>
          <cell r="I34">
            <v>18160</v>
          </cell>
          <cell r="J34">
            <v>0</v>
          </cell>
        </row>
        <row r="35">
          <cell r="C35" t="str">
            <v>Mandor</v>
          </cell>
          <cell r="E35">
            <v>0.04</v>
          </cell>
          <cell r="F35" t="str">
            <v>Org</v>
          </cell>
          <cell r="G35">
            <v>59400</v>
          </cell>
          <cell r="I35">
            <v>2376</v>
          </cell>
          <cell r="J35">
            <v>0</v>
          </cell>
        </row>
        <row r="36">
          <cell r="G36" t="str">
            <v>Sub Jumlah</v>
          </cell>
          <cell r="I36">
            <v>20536</v>
          </cell>
          <cell r="J36">
            <v>0</v>
          </cell>
        </row>
        <row r="37">
          <cell r="I37" t="str">
            <v>Jumlah</v>
          </cell>
          <cell r="K37">
            <v>20536</v>
          </cell>
        </row>
        <row r="38">
          <cell r="A38">
            <v>3</v>
          </cell>
          <cell r="B38" t="str">
            <v>1    -    M³</v>
          </cell>
          <cell r="C38" t="str">
            <v>Galian Tanah Keras Sedalam 1 Meter</v>
          </cell>
          <cell r="D38" t="str">
            <v>SNI 03-2829-6.4</v>
          </cell>
        </row>
        <row r="39">
          <cell r="C39" t="str">
            <v>Pekerja</v>
          </cell>
          <cell r="E39">
            <v>0.625</v>
          </cell>
          <cell r="F39" t="str">
            <v>Org</v>
          </cell>
          <cell r="G39">
            <v>45400</v>
          </cell>
          <cell r="I39">
            <v>28375</v>
          </cell>
          <cell r="J39">
            <v>0</v>
          </cell>
        </row>
        <row r="40">
          <cell r="C40" t="str">
            <v>Mandor</v>
          </cell>
          <cell r="E40">
            <v>6.2E-2</v>
          </cell>
          <cell r="F40" t="str">
            <v>Org</v>
          </cell>
          <cell r="G40">
            <v>59400</v>
          </cell>
          <cell r="I40">
            <v>3682.8</v>
          </cell>
          <cell r="J40">
            <v>0</v>
          </cell>
        </row>
        <row r="41">
          <cell r="G41" t="str">
            <v>Sub Jumlah</v>
          </cell>
          <cell r="I41">
            <v>32057.8</v>
          </cell>
          <cell r="J41">
            <v>0</v>
          </cell>
        </row>
        <row r="42">
          <cell r="I42" t="str">
            <v>Jumlah</v>
          </cell>
          <cell r="K42">
            <v>32057.8</v>
          </cell>
        </row>
        <row r="43">
          <cell r="A43">
            <v>4</v>
          </cell>
          <cell r="B43" t="str">
            <v>1    -    M³</v>
          </cell>
          <cell r="C43" t="str">
            <v>Galian Tanah Cadas Sedalam 1 Meter</v>
          </cell>
          <cell r="D43" t="str">
            <v>SNI 03-2829-6.5</v>
          </cell>
        </row>
        <row r="44">
          <cell r="C44" t="str">
            <v>Pekerja</v>
          </cell>
          <cell r="E44">
            <v>1.25</v>
          </cell>
          <cell r="F44" t="str">
            <v>Org</v>
          </cell>
          <cell r="G44">
            <v>45400</v>
          </cell>
          <cell r="I44">
            <v>56750</v>
          </cell>
          <cell r="J44">
            <v>0</v>
          </cell>
        </row>
        <row r="45">
          <cell r="C45" t="str">
            <v>Mandor</v>
          </cell>
          <cell r="E45">
            <v>0.125</v>
          </cell>
          <cell r="F45" t="str">
            <v>Org</v>
          </cell>
          <cell r="G45">
            <v>59400</v>
          </cell>
          <cell r="I45">
            <v>7425</v>
          </cell>
          <cell r="J45">
            <v>0</v>
          </cell>
        </row>
        <row r="46">
          <cell r="G46" t="str">
            <v>Sub Jumlah</v>
          </cell>
          <cell r="I46">
            <v>64175</v>
          </cell>
          <cell r="J46">
            <v>0</v>
          </cell>
        </row>
        <row r="47">
          <cell r="I47" t="str">
            <v>Jumlah</v>
          </cell>
          <cell r="K47">
            <v>64175</v>
          </cell>
        </row>
        <row r="48">
          <cell r="A48">
            <v>5</v>
          </cell>
          <cell r="B48" t="str">
            <v>1    -    M³</v>
          </cell>
          <cell r="C48" t="str">
            <v>Pembuangan Tanah Sejauh 150 Meter</v>
          </cell>
          <cell r="D48" t="str">
            <v>SNI 03-2829-6.8</v>
          </cell>
        </row>
        <row r="49">
          <cell r="C49" t="str">
            <v>Pekerja</v>
          </cell>
          <cell r="E49">
            <v>0.51600000000000001</v>
          </cell>
          <cell r="F49" t="str">
            <v>Org</v>
          </cell>
          <cell r="G49">
            <v>45400</v>
          </cell>
          <cell r="I49">
            <v>23426.400000000001</v>
          </cell>
          <cell r="J49">
            <v>0</v>
          </cell>
        </row>
        <row r="50">
          <cell r="C50" t="str">
            <v>Mandor</v>
          </cell>
          <cell r="E50">
            <v>0.05</v>
          </cell>
          <cell r="F50" t="str">
            <v>Org</v>
          </cell>
          <cell r="G50">
            <v>59400</v>
          </cell>
          <cell r="I50">
            <v>2970</v>
          </cell>
          <cell r="J50">
            <v>0</v>
          </cell>
        </row>
        <row r="51">
          <cell r="G51" t="str">
            <v>Sub Jumlah</v>
          </cell>
          <cell r="I51">
            <v>26396.400000000001</v>
          </cell>
          <cell r="J51">
            <v>0</v>
          </cell>
        </row>
        <row r="52">
          <cell r="I52" t="str">
            <v>Jumlah</v>
          </cell>
          <cell r="K52">
            <v>26396.400000000001</v>
          </cell>
        </row>
        <row r="53">
          <cell r="A53">
            <v>6</v>
          </cell>
          <cell r="B53" t="str">
            <v>1    -    M³</v>
          </cell>
          <cell r="C53" t="str">
            <v>Urugan Kembali</v>
          </cell>
          <cell r="D53" t="str">
            <v>SNI 03-2829-6.9</v>
          </cell>
        </row>
        <row r="54">
          <cell r="C54" t="str">
            <v>Pekerja</v>
          </cell>
          <cell r="E54">
            <v>0.5</v>
          </cell>
          <cell r="F54" t="str">
            <v>Org</v>
          </cell>
          <cell r="G54">
            <v>45400</v>
          </cell>
          <cell r="I54">
            <v>22700</v>
          </cell>
          <cell r="J54">
            <v>0</v>
          </cell>
        </row>
        <row r="55">
          <cell r="C55" t="str">
            <v>Mandor</v>
          </cell>
          <cell r="E55">
            <v>0.05</v>
          </cell>
          <cell r="F55" t="str">
            <v>Org</v>
          </cell>
          <cell r="G55">
            <v>59400</v>
          </cell>
          <cell r="I55">
            <v>2970</v>
          </cell>
          <cell r="J55">
            <v>0</v>
          </cell>
        </row>
        <row r="56">
          <cell r="G56" t="str">
            <v>Sub Jumlah</v>
          </cell>
          <cell r="I56">
            <v>25670</v>
          </cell>
          <cell r="J56">
            <v>0</v>
          </cell>
        </row>
        <row r="57">
          <cell r="I57" t="str">
            <v>Jumlah</v>
          </cell>
          <cell r="K57">
            <v>25670</v>
          </cell>
        </row>
        <row r="58">
          <cell r="A58">
            <v>7</v>
          </cell>
          <cell r="B58" t="str">
            <v>1    -    M³</v>
          </cell>
          <cell r="C58" t="str">
            <v>Urugan Pasir</v>
          </cell>
          <cell r="D58" t="str">
            <v>SNI 03-2829-6.11</v>
          </cell>
        </row>
        <row r="59">
          <cell r="C59" t="str">
            <v>Pekerja</v>
          </cell>
          <cell r="E59">
            <v>0.5</v>
          </cell>
          <cell r="F59" t="str">
            <v>Org</v>
          </cell>
          <cell r="G59">
            <v>45400</v>
          </cell>
          <cell r="I59">
            <v>22700</v>
          </cell>
          <cell r="J59">
            <v>0</v>
          </cell>
        </row>
        <row r="60">
          <cell r="C60" t="str">
            <v>Mandor</v>
          </cell>
          <cell r="E60">
            <v>0.05</v>
          </cell>
          <cell r="F60" t="str">
            <v>Org</v>
          </cell>
          <cell r="G60">
            <v>59400</v>
          </cell>
          <cell r="I60">
            <v>2970</v>
          </cell>
          <cell r="J60">
            <v>0</v>
          </cell>
        </row>
        <row r="61">
          <cell r="C61" t="str">
            <v>Pasir Urug</v>
          </cell>
          <cell r="E61">
            <v>1.2</v>
          </cell>
          <cell r="F61" t="str">
            <v>M³</v>
          </cell>
          <cell r="H61">
            <v>101700</v>
          </cell>
          <cell r="I61">
            <v>0</v>
          </cell>
          <cell r="J61">
            <v>122040</v>
          </cell>
        </row>
        <row r="62">
          <cell r="G62" t="str">
            <v>Sub Jumlah</v>
          </cell>
          <cell r="I62">
            <v>25670</v>
          </cell>
          <cell r="J62">
            <v>122040</v>
          </cell>
        </row>
        <row r="63">
          <cell r="I63" t="str">
            <v>Jumlah</v>
          </cell>
          <cell r="K63">
            <v>147710</v>
          </cell>
        </row>
        <row r="64">
          <cell r="A64">
            <v>8</v>
          </cell>
          <cell r="B64" t="str">
            <v>1    -    M³</v>
          </cell>
          <cell r="C64" t="str">
            <v>Pasangan Batu Kali 1 Pc : 3 Ps</v>
          </cell>
          <cell r="D64" t="str">
            <v>SNI 03-2836-6.4</v>
          </cell>
        </row>
        <row r="65">
          <cell r="C65" t="str">
            <v>Pekerja</v>
          </cell>
          <cell r="E65">
            <v>1.5</v>
          </cell>
          <cell r="F65" t="str">
            <v>Org</v>
          </cell>
          <cell r="G65">
            <v>45400</v>
          </cell>
          <cell r="I65">
            <v>68100</v>
          </cell>
          <cell r="J65">
            <v>0</v>
          </cell>
        </row>
        <row r="66">
          <cell r="C66" t="str">
            <v>Tukang Batu</v>
          </cell>
          <cell r="E66">
            <v>0.6</v>
          </cell>
          <cell r="F66" t="str">
            <v>Org</v>
          </cell>
          <cell r="G66">
            <v>65900</v>
          </cell>
          <cell r="I66">
            <v>39540</v>
          </cell>
          <cell r="J66">
            <v>0</v>
          </cell>
        </row>
        <row r="67">
          <cell r="C67" t="str">
            <v>Kepala Tukang</v>
          </cell>
          <cell r="E67">
            <v>0.06</v>
          </cell>
          <cell r="F67" t="str">
            <v>Org</v>
          </cell>
          <cell r="G67">
            <v>82100</v>
          </cell>
          <cell r="I67">
            <v>4926</v>
          </cell>
          <cell r="J67">
            <v>0</v>
          </cell>
        </row>
        <row r="68">
          <cell r="C68" t="str">
            <v>Mandor</v>
          </cell>
          <cell r="E68">
            <v>7.4999999999999997E-2</v>
          </cell>
          <cell r="F68" t="str">
            <v>Org</v>
          </cell>
          <cell r="G68">
            <v>59400</v>
          </cell>
          <cell r="I68">
            <v>4455</v>
          </cell>
          <cell r="J68">
            <v>0</v>
          </cell>
        </row>
        <row r="69">
          <cell r="C69" t="str">
            <v>Batu Belah 15/20</v>
          </cell>
          <cell r="E69">
            <v>1.1000000000000001</v>
          </cell>
          <cell r="F69" t="str">
            <v>M³</v>
          </cell>
          <cell r="H69">
            <v>179000</v>
          </cell>
          <cell r="I69">
            <v>0</v>
          </cell>
          <cell r="J69">
            <v>196900.00000000003</v>
          </cell>
        </row>
        <row r="70">
          <cell r="C70" t="str">
            <v>Semen Portland</v>
          </cell>
          <cell r="E70">
            <v>202</v>
          </cell>
          <cell r="F70" t="str">
            <v>Kg</v>
          </cell>
          <cell r="H70">
            <v>1075</v>
          </cell>
          <cell r="I70">
            <v>0</v>
          </cell>
          <cell r="J70">
            <v>217150</v>
          </cell>
        </row>
        <row r="71">
          <cell r="C71" t="str">
            <v>Pasir Pasang</v>
          </cell>
          <cell r="E71">
            <v>0.48499999999999999</v>
          </cell>
          <cell r="F71" t="str">
            <v>M³</v>
          </cell>
          <cell r="H71">
            <v>91500</v>
          </cell>
          <cell r="I71">
            <v>0</v>
          </cell>
          <cell r="J71">
            <v>44377.5</v>
          </cell>
        </row>
        <row r="72">
          <cell r="G72" t="str">
            <v>Sub Jumlah</v>
          </cell>
          <cell r="I72">
            <v>117021</v>
          </cell>
          <cell r="J72">
            <v>458427.5</v>
          </cell>
        </row>
        <row r="73">
          <cell r="I73" t="str">
            <v>Jumlah</v>
          </cell>
          <cell r="K73">
            <v>575448.5</v>
          </cell>
        </row>
        <row r="74">
          <cell r="A74">
            <v>9</v>
          </cell>
          <cell r="B74" t="str">
            <v>1    -    M³</v>
          </cell>
          <cell r="C74" t="str">
            <v>Pasangan Batu Kosong</v>
          </cell>
          <cell r="D74" t="str">
            <v>SNI 03-2836-6.14</v>
          </cell>
        </row>
        <row r="75">
          <cell r="C75" t="str">
            <v>Pekerja</v>
          </cell>
          <cell r="E75">
            <v>0.78</v>
          </cell>
          <cell r="F75" t="str">
            <v>Org</v>
          </cell>
          <cell r="G75">
            <v>45400</v>
          </cell>
          <cell r="I75">
            <v>35412</v>
          </cell>
          <cell r="J75">
            <v>0</v>
          </cell>
        </row>
        <row r="76">
          <cell r="C76" t="str">
            <v>Tukang Batu</v>
          </cell>
          <cell r="E76">
            <v>0.39</v>
          </cell>
          <cell r="F76" t="str">
            <v>Org</v>
          </cell>
          <cell r="G76">
            <v>65900</v>
          </cell>
          <cell r="I76">
            <v>25701</v>
          </cell>
          <cell r="J76">
            <v>0</v>
          </cell>
        </row>
        <row r="77">
          <cell r="C77" t="str">
            <v>Kepala Tukang</v>
          </cell>
          <cell r="E77">
            <v>3.9E-2</v>
          </cell>
          <cell r="F77" t="str">
            <v>Org</v>
          </cell>
          <cell r="G77">
            <v>82100</v>
          </cell>
          <cell r="I77">
            <v>3201.9</v>
          </cell>
          <cell r="J77">
            <v>0</v>
          </cell>
        </row>
        <row r="78">
          <cell r="C78" t="str">
            <v>Mandor</v>
          </cell>
          <cell r="E78">
            <v>3.9E-2</v>
          </cell>
          <cell r="F78" t="str">
            <v>Org</v>
          </cell>
          <cell r="G78">
            <v>59400</v>
          </cell>
          <cell r="I78">
            <v>2316.6</v>
          </cell>
          <cell r="J78">
            <v>0</v>
          </cell>
        </row>
        <row r="79">
          <cell r="C79" t="str">
            <v>Batu Belah 15/20</v>
          </cell>
          <cell r="E79">
            <v>1.2</v>
          </cell>
          <cell r="F79" t="str">
            <v>M³</v>
          </cell>
          <cell r="H79">
            <v>179000</v>
          </cell>
          <cell r="I79">
            <v>0</v>
          </cell>
          <cell r="J79">
            <v>214800</v>
          </cell>
        </row>
        <row r="80">
          <cell r="C80" t="str">
            <v>Pasir Urug</v>
          </cell>
          <cell r="E80">
            <v>0.3</v>
          </cell>
          <cell r="F80" t="str">
            <v>M³</v>
          </cell>
          <cell r="H80">
            <v>101700</v>
          </cell>
          <cell r="I80">
            <v>0</v>
          </cell>
          <cell r="J80">
            <v>30510</v>
          </cell>
        </row>
        <row r="81">
          <cell r="G81" t="str">
            <v>Sub Jumlah</v>
          </cell>
          <cell r="I81">
            <v>66631.5</v>
          </cell>
          <cell r="J81">
            <v>245310</v>
          </cell>
        </row>
        <row r="82">
          <cell r="I82" t="str">
            <v>Jumlah</v>
          </cell>
          <cell r="K82">
            <v>311941.5</v>
          </cell>
        </row>
        <row r="83">
          <cell r="A83">
            <v>10</v>
          </cell>
          <cell r="B83" t="str">
            <v>1    -    Kg</v>
          </cell>
          <cell r="C83" t="str">
            <v>Pembesian Besi Polos</v>
          </cell>
          <cell r="D83" t="str">
            <v>SNI 03-2830-6.25</v>
          </cell>
        </row>
        <row r="84">
          <cell r="C84" t="str">
            <v>Pekerja</v>
          </cell>
          <cell r="E84">
            <v>7.0000000000000001E-3</v>
          </cell>
          <cell r="F84" t="str">
            <v>Org</v>
          </cell>
          <cell r="G84">
            <v>45400</v>
          </cell>
          <cell r="I84">
            <v>317.8</v>
          </cell>
          <cell r="J84">
            <v>0</v>
          </cell>
        </row>
        <row r="85">
          <cell r="C85" t="str">
            <v>Tukang Batu</v>
          </cell>
          <cell r="E85">
            <v>7.0000000000000001E-3</v>
          </cell>
          <cell r="F85" t="str">
            <v>Org</v>
          </cell>
          <cell r="G85">
            <v>65900</v>
          </cell>
          <cell r="I85">
            <v>461.3</v>
          </cell>
          <cell r="J85">
            <v>0</v>
          </cell>
        </row>
        <row r="86">
          <cell r="C86" t="str">
            <v>Kepala Tukang</v>
          </cell>
          <cell r="E86">
            <v>6.9999999999999999E-4</v>
          </cell>
          <cell r="F86" t="str">
            <v>Org</v>
          </cell>
          <cell r="G86">
            <v>82100</v>
          </cell>
          <cell r="I86">
            <v>57.47</v>
          </cell>
          <cell r="J86">
            <v>0</v>
          </cell>
        </row>
        <row r="87">
          <cell r="C87" t="str">
            <v>Mandor</v>
          </cell>
          <cell r="E87">
            <v>3.9E-2</v>
          </cell>
          <cell r="F87" t="str">
            <v>Org</v>
          </cell>
          <cell r="G87">
            <v>59400</v>
          </cell>
          <cell r="I87">
            <v>2316.6</v>
          </cell>
          <cell r="J87">
            <v>0</v>
          </cell>
        </row>
        <row r="88">
          <cell r="C88" t="str">
            <v>Besi Beton (Polos/Ulir)</v>
          </cell>
          <cell r="E88">
            <v>1.05</v>
          </cell>
          <cell r="F88" t="str">
            <v>Kg</v>
          </cell>
          <cell r="H88">
            <v>6500</v>
          </cell>
          <cell r="I88">
            <v>0</v>
          </cell>
          <cell r="J88">
            <v>6825</v>
          </cell>
        </row>
        <row r="89">
          <cell r="C89" t="str">
            <v>Kawat Beton</v>
          </cell>
          <cell r="E89">
            <v>1.4999999999999999E-2</v>
          </cell>
          <cell r="F89" t="str">
            <v>Kg</v>
          </cell>
          <cell r="H89">
            <v>9950</v>
          </cell>
          <cell r="I89">
            <v>0</v>
          </cell>
          <cell r="J89">
            <v>149.25</v>
          </cell>
        </row>
        <row r="90">
          <cell r="G90" t="str">
            <v>Sub Jumlah</v>
          </cell>
          <cell r="I90">
            <v>3153.17</v>
          </cell>
          <cell r="J90">
            <v>6974.25</v>
          </cell>
        </row>
        <row r="91">
          <cell r="I91" t="str">
            <v>Jumlah</v>
          </cell>
          <cell r="K91">
            <v>10127.42</v>
          </cell>
        </row>
        <row r="92">
          <cell r="A92">
            <v>11</v>
          </cell>
          <cell r="B92" t="str">
            <v>1    -    M²</v>
          </cell>
          <cell r="C92" t="str">
            <v>Pasang Bekisting untuk Pondasi</v>
          </cell>
          <cell r="D92" t="str">
            <v>SNI 03-2830-6.28</v>
          </cell>
        </row>
        <row r="93">
          <cell r="C93" t="str">
            <v>Pekerja</v>
          </cell>
          <cell r="E93">
            <v>0.3</v>
          </cell>
          <cell r="F93" t="str">
            <v>Org</v>
          </cell>
          <cell r="G93">
            <v>45400</v>
          </cell>
          <cell r="I93">
            <v>13620</v>
          </cell>
          <cell r="J93">
            <v>0</v>
          </cell>
        </row>
        <row r="94">
          <cell r="C94" t="str">
            <v>Tukang Batu</v>
          </cell>
          <cell r="E94">
            <v>0.26</v>
          </cell>
          <cell r="F94" t="str">
            <v>Org</v>
          </cell>
          <cell r="G94">
            <v>65900</v>
          </cell>
          <cell r="I94">
            <v>17134</v>
          </cell>
          <cell r="J94">
            <v>0</v>
          </cell>
        </row>
        <row r="95">
          <cell r="C95" t="str">
            <v>Kepala Tukang</v>
          </cell>
          <cell r="E95">
            <v>2.5999999999999999E-2</v>
          </cell>
          <cell r="F95" t="str">
            <v>Org</v>
          </cell>
          <cell r="G95">
            <v>82100</v>
          </cell>
          <cell r="I95">
            <v>2134.6</v>
          </cell>
          <cell r="J95">
            <v>0</v>
          </cell>
        </row>
        <row r="96">
          <cell r="C96" t="str">
            <v>Mandor</v>
          </cell>
          <cell r="E96">
            <v>5.0000000000000001E-3</v>
          </cell>
          <cell r="F96" t="str">
            <v>Org</v>
          </cell>
          <cell r="G96">
            <v>59400</v>
          </cell>
          <cell r="I96">
            <v>297</v>
          </cell>
          <cell r="J96">
            <v>0</v>
          </cell>
        </row>
        <row r="97">
          <cell r="C97" t="str">
            <v>Kayu Terentang</v>
          </cell>
          <cell r="E97">
            <v>0.04</v>
          </cell>
          <cell r="F97" t="str">
            <v>M³</v>
          </cell>
          <cell r="H97">
            <v>2380400</v>
          </cell>
          <cell r="I97">
            <v>0</v>
          </cell>
          <cell r="J97">
            <v>95216</v>
          </cell>
        </row>
        <row r="98">
          <cell r="C98" t="str">
            <v>Paku biasa 2" - 5"</v>
          </cell>
          <cell r="E98">
            <v>0.3</v>
          </cell>
          <cell r="F98" t="str">
            <v>Kg</v>
          </cell>
          <cell r="H98">
            <v>10000</v>
          </cell>
          <cell r="I98">
            <v>0</v>
          </cell>
          <cell r="J98">
            <v>3000</v>
          </cell>
        </row>
        <row r="99">
          <cell r="C99" t="str">
            <v>Minyak Bekisting</v>
          </cell>
          <cell r="E99">
            <v>0.1</v>
          </cell>
          <cell r="F99" t="str">
            <v>Ltr</v>
          </cell>
          <cell r="H99">
            <v>13500</v>
          </cell>
          <cell r="I99">
            <v>0</v>
          </cell>
          <cell r="J99">
            <v>1350</v>
          </cell>
        </row>
        <row r="100">
          <cell r="G100" t="str">
            <v>Sub Jumlah</v>
          </cell>
          <cell r="I100">
            <v>33185.599999999999</v>
          </cell>
          <cell r="J100">
            <v>99566</v>
          </cell>
        </row>
        <row r="101">
          <cell r="I101" t="str">
            <v>Jumlah</v>
          </cell>
          <cell r="K101">
            <v>132751.6</v>
          </cell>
        </row>
        <row r="102">
          <cell r="A102">
            <v>12</v>
          </cell>
          <cell r="B102" t="str">
            <v>1    -    M²</v>
          </cell>
          <cell r="C102" t="str">
            <v>Pasang Bekisting untuk Sloof</v>
          </cell>
          <cell r="D102" t="str">
            <v>SNI 03-2830-6.29</v>
          </cell>
        </row>
        <row r="103">
          <cell r="C103" t="str">
            <v>Pekerja</v>
          </cell>
          <cell r="E103">
            <v>0.3</v>
          </cell>
          <cell r="F103" t="str">
            <v>Org</v>
          </cell>
          <cell r="G103">
            <v>45400</v>
          </cell>
          <cell r="I103">
            <v>13620</v>
          </cell>
          <cell r="J103">
            <v>0</v>
          </cell>
        </row>
        <row r="104">
          <cell r="C104" t="str">
            <v>Tukang Batu</v>
          </cell>
          <cell r="E104">
            <v>0.26</v>
          </cell>
          <cell r="F104" t="str">
            <v>Org</v>
          </cell>
          <cell r="G104">
            <v>65900</v>
          </cell>
          <cell r="I104">
            <v>17134</v>
          </cell>
          <cell r="J104">
            <v>0</v>
          </cell>
        </row>
        <row r="105">
          <cell r="C105" t="str">
            <v>Kepala Tukang</v>
          </cell>
          <cell r="E105">
            <v>2.5999999999999999E-2</v>
          </cell>
          <cell r="F105" t="str">
            <v>Org</v>
          </cell>
          <cell r="G105">
            <v>82100</v>
          </cell>
          <cell r="I105">
            <v>2134.6</v>
          </cell>
          <cell r="J105">
            <v>0</v>
          </cell>
        </row>
        <row r="106">
          <cell r="C106" t="str">
            <v>Mandor</v>
          </cell>
          <cell r="E106">
            <v>5.0000000000000001E-3</v>
          </cell>
          <cell r="F106" t="str">
            <v>Org</v>
          </cell>
          <cell r="G106">
            <v>59400</v>
          </cell>
          <cell r="I106">
            <v>297</v>
          </cell>
          <cell r="J106">
            <v>0</v>
          </cell>
        </row>
        <row r="107">
          <cell r="C107" t="str">
            <v>Kayu Terentang</v>
          </cell>
          <cell r="E107">
            <v>4.4999999999999998E-2</v>
          </cell>
          <cell r="F107" t="str">
            <v>M³</v>
          </cell>
          <cell r="H107">
            <v>2380400</v>
          </cell>
          <cell r="I107">
            <v>0</v>
          </cell>
          <cell r="J107">
            <v>107118</v>
          </cell>
        </row>
        <row r="108">
          <cell r="C108" t="str">
            <v>Paku biasa 2" - 5"</v>
          </cell>
          <cell r="E108">
            <v>0.3</v>
          </cell>
          <cell r="F108" t="str">
            <v>Kg</v>
          </cell>
          <cell r="H108">
            <v>10000</v>
          </cell>
          <cell r="I108">
            <v>0</v>
          </cell>
          <cell r="J108">
            <v>3000</v>
          </cell>
        </row>
        <row r="109">
          <cell r="C109" t="str">
            <v>Minyak Bekisting</v>
          </cell>
          <cell r="E109">
            <v>0.1</v>
          </cell>
          <cell r="F109" t="str">
            <v>Ltr</v>
          </cell>
          <cell r="H109">
            <v>13500</v>
          </cell>
          <cell r="I109">
            <v>0</v>
          </cell>
          <cell r="J109">
            <v>1350</v>
          </cell>
        </row>
        <row r="110">
          <cell r="G110" t="str">
            <v>Sub Jumlah</v>
          </cell>
          <cell r="I110">
            <v>33185.599999999999</v>
          </cell>
          <cell r="J110">
            <v>111468</v>
          </cell>
        </row>
        <row r="111">
          <cell r="I111" t="str">
            <v>Jumlah</v>
          </cell>
          <cell r="K111">
            <v>144653.6</v>
          </cell>
        </row>
        <row r="112">
          <cell r="A112">
            <v>13</v>
          </cell>
          <cell r="B112" t="str">
            <v>1    -    M²</v>
          </cell>
          <cell r="C112" t="str">
            <v>Pasang Bekisting untuk Kolom</v>
          </cell>
          <cell r="D112" t="str">
            <v>SNI 03-2830-6.30</v>
          </cell>
        </row>
        <row r="113">
          <cell r="C113" t="str">
            <v>Pekerja</v>
          </cell>
          <cell r="E113">
            <v>0.3</v>
          </cell>
          <cell r="F113" t="str">
            <v>Org</v>
          </cell>
          <cell r="G113">
            <v>45400</v>
          </cell>
          <cell r="I113">
            <v>13620</v>
          </cell>
          <cell r="J113">
            <v>0</v>
          </cell>
        </row>
        <row r="114">
          <cell r="C114" t="str">
            <v>Tukang Batu</v>
          </cell>
          <cell r="E114">
            <v>0.33</v>
          </cell>
          <cell r="F114" t="str">
            <v>Org</v>
          </cell>
          <cell r="G114">
            <v>65900</v>
          </cell>
          <cell r="I114">
            <v>21747</v>
          </cell>
          <cell r="J114">
            <v>0</v>
          </cell>
        </row>
        <row r="115">
          <cell r="C115" t="str">
            <v>Kepala Tukang</v>
          </cell>
          <cell r="E115">
            <v>3.3000000000000002E-2</v>
          </cell>
          <cell r="F115" t="str">
            <v>Org</v>
          </cell>
          <cell r="G115">
            <v>82100</v>
          </cell>
          <cell r="I115">
            <v>2709.3</v>
          </cell>
          <cell r="J115">
            <v>0</v>
          </cell>
        </row>
        <row r="116">
          <cell r="C116" t="str">
            <v>Mandor</v>
          </cell>
          <cell r="E116">
            <v>0.06</v>
          </cell>
          <cell r="F116" t="str">
            <v>Org</v>
          </cell>
          <cell r="G116">
            <v>59400</v>
          </cell>
          <cell r="I116">
            <v>3564</v>
          </cell>
          <cell r="J116">
            <v>0</v>
          </cell>
        </row>
        <row r="117">
          <cell r="C117" t="str">
            <v>Kayu Terentang</v>
          </cell>
          <cell r="E117">
            <v>0.04</v>
          </cell>
          <cell r="F117" t="str">
            <v>M³</v>
          </cell>
          <cell r="H117">
            <v>2380400</v>
          </cell>
          <cell r="I117">
            <v>0</v>
          </cell>
          <cell r="J117">
            <v>95216</v>
          </cell>
        </row>
        <row r="118">
          <cell r="C118" t="str">
            <v>Paku biasa 2" - 5"</v>
          </cell>
          <cell r="E118">
            <v>0.4</v>
          </cell>
          <cell r="F118" t="str">
            <v>Kg</v>
          </cell>
          <cell r="H118">
            <v>10000</v>
          </cell>
          <cell r="I118">
            <v>0</v>
          </cell>
          <cell r="J118">
            <v>4000</v>
          </cell>
        </row>
        <row r="119">
          <cell r="C119" t="str">
            <v>Minyak Bekisting</v>
          </cell>
          <cell r="E119">
            <v>0.2</v>
          </cell>
          <cell r="F119" t="str">
            <v>Ltr</v>
          </cell>
          <cell r="H119">
            <v>13500</v>
          </cell>
          <cell r="I119">
            <v>0</v>
          </cell>
          <cell r="J119">
            <v>2700</v>
          </cell>
        </row>
        <row r="120">
          <cell r="C120" t="str">
            <v>Balok Kayu Borneo</v>
          </cell>
          <cell r="E120">
            <v>1.4999999999999999E-2</v>
          </cell>
          <cell r="F120" t="str">
            <v>M³</v>
          </cell>
          <cell r="H120">
            <v>2691700</v>
          </cell>
          <cell r="I120">
            <v>0</v>
          </cell>
          <cell r="J120">
            <v>40375.5</v>
          </cell>
        </row>
        <row r="121">
          <cell r="C121" t="str">
            <v>Plywood tebal 9 mm</v>
          </cell>
          <cell r="E121">
            <v>0.35</v>
          </cell>
          <cell r="F121" t="str">
            <v>Lbr</v>
          </cell>
          <cell r="H121">
            <v>108000</v>
          </cell>
          <cell r="I121">
            <v>0</v>
          </cell>
          <cell r="J121">
            <v>37800</v>
          </cell>
        </row>
        <row r="122">
          <cell r="C122" t="str">
            <v>Dolken Kayu Galam Ø 8-10/4 m</v>
          </cell>
          <cell r="E122">
            <v>2</v>
          </cell>
          <cell r="F122" t="str">
            <v>Btg</v>
          </cell>
          <cell r="H122">
            <v>35000</v>
          </cell>
          <cell r="I122">
            <v>0</v>
          </cell>
          <cell r="J122">
            <v>70000</v>
          </cell>
        </row>
        <row r="123">
          <cell r="G123" t="str">
            <v>Sub Jumlah</v>
          </cell>
          <cell r="I123">
            <v>41640.300000000003</v>
          </cell>
          <cell r="J123">
            <v>250091.5</v>
          </cell>
        </row>
        <row r="124">
          <cell r="I124" t="str">
            <v>Jumlah</v>
          </cell>
          <cell r="K124">
            <v>291731.8</v>
          </cell>
        </row>
        <row r="125">
          <cell r="A125" t="str">
            <v>14.</v>
          </cell>
          <cell r="B125" t="str">
            <v>1    -    M²</v>
          </cell>
          <cell r="C125" t="str">
            <v>Pasang Bekisting untuk Balok</v>
          </cell>
          <cell r="D125" t="str">
            <v>SNI 03-2830-6.31</v>
          </cell>
        </row>
        <row r="126">
          <cell r="C126" t="str">
            <v>Pekerja</v>
          </cell>
          <cell r="E126">
            <v>0.32</v>
          </cell>
          <cell r="F126" t="str">
            <v>Org</v>
          </cell>
          <cell r="G126">
            <v>45400</v>
          </cell>
          <cell r="I126">
            <v>14528</v>
          </cell>
          <cell r="J126">
            <v>0</v>
          </cell>
        </row>
        <row r="127">
          <cell r="C127" t="str">
            <v>Tukang Batu</v>
          </cell>
          <cell r="E127">
            <v>0.33</v>
          </cell>
          <cell r="F127" t="str">
            <v>Org</v>
          </cell>
          <cell r="G127">
            <v>65900</v>
          </cell>
          <cell r="I127">
            <v>21747</v>
          </cell>
          <cell r="J127">
            <v>0</v>
          </cell>
        </row>
        <row r="128">
          <cell r="C128" t="str">
            <v>Kepala Tukang</v>
          </cell>
          <cell r="E128">
            <v>3.3000000000000002E-2</v>
          </cell>
          <cell r="F128" t="str">
            <v>Org</v>
          </cell>
          <cell r="G128">
            <v>82100</v>
          </cell>
          <cell r="I128">
            <v>2709.3</v>
          </cell>
          <cell r="J128">
            <v>0</v>
          </cell>
        </row>
        <row r="129">
          <cell r="C129" t="str">
            <v>Mandor</v>
          </cell>
          <cell r="E129">
            <v>6.0000000000000001E-3</v>
          </cell>
          <cell r="F129" t="str">
            <v>Org</v>
          </cell>
          <cell r="G129">
            <v>59400</v>
          </cell>
          <cell r="I129">
            <v>356.40000000000003</v>
          </cell>
          <cell r="J129">
            <v>0</v>
          </cell>
        </row>
        <row r="130">
          <cell r="C130" t="str">
            <v>Kayu Terentang</v>
          </cell>
          <cell r="E130">
            <v>0.04</v>
          </cell>
          <cell r="F130" t="str">
            <v>M³</v>
          </cell>
          <cell r="H130">
            <v>2380400</v>
          </cell>
          <cell r="I130">
            <v>0</v>
          </cell>
          <cell r="J130">
            <v>95216</v>
          </cell>
        </row>
        <row r="131">
          <cell r="C131" t="str">
            <v>Paku biasa 2" - 5"</v>
          </cell>
          <cell r="E131">
            <v>0.4</v>
          </cell>
          <cell r="F131" t="str">
            <v>Kg</v>
          </cell>
          <cell r="H131">
            <v>10000</v>
          </cell>
          <cell r="I131">
            <v>0</v>
          </cell>
          <cell r="J131">
            <v>4000</v>
          </cell>
        </row>
        <row r="132">
          <cell r="C132" t="str">
            <v>Minyak Bekisting</v>
          </cell>
          <cell r="E132">
            <v>0.2</v>
          </cell>
          <cell r="F132" t="str">
            <v>Ltr</v>
          </cell>
          <cell r="H132">
            <v>13500</v>
          </cell>
          <cell r="I132">
            <v>0</v>
          </cell>
          <cell r="J132">
            <v>2700</v>
          </cell>
        </row>
        <row r="133">
          <cell r="C133" t="str">
            <v>Balok Kayu Borneo</v>
          </cell>
          <cell r="E133">
            <v>1.7999999999999999E-2</v>
          </cell>
          <cell r="F133" t="str">
            <v>M³</v>
          </cell>
          <cell r="H133">
            <v>2691700</v>
          </cell>
          <cell r="I133">
            <v>0</v>
          </cell>
          <cell r="J133">
            <v>48450.6</v>
          </cell>
        </row>
        <row r="134">
          <cell r="C134" t="str">
            <v>Plywood tebal 9 mm</v>
          </cell>
          <cell r="E134">
            <v>0.35</v>
          </cell>
          <cell r="F134" t="str">
            <v>Lbr</v>
          </cell>
          <cell r="H134">
            <v>108000</v>
          </cell>
          <cell r="I134">
            <v>0</v>
          </cell>
          <cell r="J134">
            <v>37800</v>
          </cell>
        </row>
        <row r="135">
          <cell r="C135" t="str">
            <v>Dolken Kayu Galam Ø 8-10/4 m</v>
          </cell>
          <cell r="E135">
            <v>2</v>
          </cell>
          <cell r="F135" t="str">
            <v>Btg</v>
          </cell>
          <cell r="H135">
            <v>35000</v>
          </cell>
          <cell r="I135">
            <v>0</v>
          </cell>
          <cell r="J135">
            <v>70000</v>
          </cell>
        </row>
        <row r="136">
          <cell r="G136" t="str">
            <v>Sub Jumlah</v>
          </cell>
          <cell r="I136">
            <v>39340.700000000004</v>
          </cell>
          <cell r="J136">
            <v>258166.6</v>
          </cell>
        </row>
        <row r="137">
          <cell r="I137" t="str">
            <v>Jumlah</v>
          </cell>
          <cell r="K137">
            <v>297507.3</v>
          </cell>
        </row>
        <row r="138">
          <cell r="A138" t="str">
            <v>15.</v>
          </cell>
          <cell r="B138" t="str">
            <v>1    -    M²</v>
          </cell>
          <cell r="C138" t="str">
            <v>Pasang Bekisting untuk Lantai</v>
          </cell>
          <cell r="D138" t="str">
            <v>SNI 03-2830-6.32</v>
          </cell>
        </row>
        <row r="139">
          <cell r="C139" t="str">
            <v>Pekerja</v>
          </cell>
          <cell r="E139">
            <v>0.32</v>
          </cell>
          <cell r="F139" t="str">
            <v>Org</v>
          </cell>
          <cell r="G139">
            <v>45400</v>
          </cell>
          <cell r="I139">
            <v>14528</v>
          </cell>
          <cell r="J139">
            <v>0</v>
          </cell>
        </row>
        <row r="140">
          <cell r="C140" t="str">
            <v>Tukang Batu</v>
          </cell>
          <cell r="E140">
            <v>0.33</v>
          </cell>
          <cell r="F140" t="str">
            <v>Org</v>
          </cell>
          <cell r="G140">
            <v>65900</v>
          </cell>
          <cell r="I140">
            <v>21747</v>
          </cell>
          <cell r="J140">
            <v>0</v>
          </cell>
        </row>
        <row r="141">
          <cell r="C141" t="str">
            <v>Kepala Tukang</v>
          </cell>
          <cell r="E141">
            <v>3.3000000000000002E-2</v>
          </cell>
          <cell r="F141" t="str">
            <v>Org</v>
          </cell>
          <cell r="G141">
            <v>82100</v>
          </cell>
          <cell r="I141">
            <v>2709.3</v>
          </cell>
          <cell r="J141">
            <v>0</v>
          </cell>
        </row>
        <row r="142">
          <cell r="C142" t="str">
            <v>Mandor</v>
          </cell>
          <cell r="E142">
            <v>6.0000000000000001E-3</v>
          </cell>
          <cell r="F142" t="str">
            <v>Org</v>
          </cell>
          <cell r="G142">
            <v>59400</v>
          </cell>
          <cell r="I142">
            <v>356.40000000000003</v>
          </cell>
          <cell r="J142">
            <v>0</v>
          </cell>
        </row>
        <row r="143">
          <cell r="C143" t="str">
            <v>Kayu Terentang</v>
          </cell>
          <cell r="E143">
            <v>0.04</v>
          </cell>
          <cell r="F143" t="str">
            <v>M³</v>
          </cell>
          <cell r="H143">
            <v>2380400</v>
          </cell>
          <cell r="I143">
            <v>0</v>
          </cell>
          <cell r="J143">
            <v>95216</v>
          </cell>
        </row>
        <row r="144">
          <cell r="C144" t="str">
            <v>Paku biasa 2" - 5"</v>
          </cell>
          <cell r="E144">
            <v>0.4</v>
          </cell>
          <cell r="F144" t="str">
            <v>Kg</v>
          </cell>
          <cell r="H144">
            <v>10000</v>
          </cell>
          <cell r="I144">
            <v>0</v>
          </cell>
          <cell r="J144">
            <v>4000</v>
          </cell>
        </row>
        <row r="145">
          <cell r="C145" t="str">
            <v>Minyak Bekisting</v>
          </cell>
          <cell r="E145">
            <v>0.2</v>
          </cell>
          <cell r="F145" t="str">
            <v>Ltr</v>
          </cell>
          <cell r="H145">
            <v>13500</v>
          </cell>
          <cell r="I145">
            <v>0</v>
          </cell>
          <cell r="J145">
            <v>2700</v>
          </cell>
        </row>
        <row r="146">
          <cell r="C146" t="str">
            <v>Balok Kayu Borneo</v>
          </cell>
          <cell r="E146">
            <v>1.4999999999999999E-2</v>
          </cell>
          <cell r="F146" t="str">
            <v>M³</v>
          </cell>
          <cell r="H146">
            <v>2691700</v>
          </cell>
          <cell r="I146">
            <v>0</v>
          </cell>
          <cell r="J146">
            <v>40375.5</v>
          </cell>
        </row>
        <row r="147">
          <cell r="C147" t="str">
            <v>Plywood tebal 9 mm</v>
          </cell>
          <cell r="E147">
            <v>0.35</v>
          </cell>
          <cell r="F147" t="str">
            <v>Lbr</v>
          </cell>
          <cell r="H147">
            <v>108000</v>
          </cell>
          <cell r="I147">
            <v>0</v>
          </cell>
          <cell r="J147">
            <v>37800</v>
          </cell>
        </row>
        <row r="148">
          <cell r="C148" t="str">
            <v>Dolken Kayu Galam Ø 8-10/4 m</v>
          </cell>
          <cell r="E148">
            <v>6</v>
          </cell>
          <cell r="F148" t="str">
            <v>Btg</v>
          </cell>
          <cell r="H148">
            <v>35000</v>
          </cell>
          <cell r="I148">
            <v>0</v>
          </cell>
          <cell r="J148">
            <v>210000</v>
          </cell>
        </row>
        <row r="149">
          <cell r="G149" t="str">
            <v>Sub Jumlah</v>
          </cell>
          <cell r="I149">
            <v>39340.700000000004</v>
          </cell>
          <cell r="J149">
            <v>390091.5</v>
          </cell>
        </row>
        <row r="150">
          <cell r="I150" t="str">
            <v>Jumlah</v>
          </cell>
          <cell r="K150">
            <v>429432.2</v>
          </cell>
        </row>
        <row r="151">
          <cell r="A151" t="str">
            <v>16.</v>
          </cell>
          <cell r="B151" t="str">
            <v>1    -    M²</v>
          </cell>
          <cell r="C151" t="str">
            <v>Pasang Bekisting untuk Dinding</v>
          </cell>
          <cell r="D151" t="str">
            <v>SNI 03-2830-6.33</v>
          </cell>
        </row>
        <row r="152">
          <cell r="C152" t="str">
            <v>Pekerja</v>
          </cell>
          <cell r="E152">
            <v>0.32</v>
          </cell>
          <cell r="F152" t="str">
            <v>Org</v>
          </cell>
          <cell r="G152">
            <v>45400</v>
          </cell>
          <cell r="I152">
            <v>14528</v>
          </cell>
          <cell r="J152">
            <v>0</v>
          </cell>
        </row>
        <row r="153">
          <cell r="C153" t="str">
            <v>Tukang Batu</v>
          </cell>
          <cell r="E153">
            <v>0.33</v>
          </cell>
          <cell r="F153" t="str">
            <v>Org</v>
          </cell>
          <cell r="G153">
            <v>65900</v>
          </cell>
          <cell r="I153">
            <v>21747</v>
          </cell>
          <cell r="J153">
            <v>0</v>
          </cell>
        </row>
        <row r="154">
          <cell r="C154" t="str">
            <v>Kepala Tukang</v>
          </cell>
          <cell r="E154">
            <v>3.3000000000000002E-2</v>
          </cell>
          <cell r="F154" t="str">
            <v>Org</v>
          </cell>
          <cell r="G154">
            <v>82100</v>
          </cell>
          <cell r="I154">
            <v>2709.3</v>
          </cell>
          <cell r="J154">
            <v>0</v>
          </cell>
        </row>
        <row r="155">
          <cell r="C155" t="str">
            <v>Mandor</v>
          </cell>
          <cell r="E155">
            <v>6.0000000000000001E-3</v>
          </cell>
          <cell r="F155" t="str">
            <v>Org</v>
          </cell>
          <cell r="G155">
            <v>59400</v>
          </cell>
          <cell r="I155">
            <v>356.40000000000003</v>
          </cell>
          <cell r="J155">
            <v>0</v>
          </cell>
        </row>
        <row r="156">
          <cell r="C156" t="str">
            <v>Kayu Terentang</v>
          </cell>
          <cell r="E156">
            <v>0.03</v>
          </cell>
          <cell r="F156" t="str">
            <v>M³</v>
          </cell>
          <cell r="H156">
            <v>2380400</v>
          </cell>
          <cell r="I156">
            <v>0</v>
          </cell>
          <cell r="J156">
            <v>71412</v>
          </cell>
        </row>
        <row r="157">
          <cell r="C157" t="str">
            <v>Paku biasa 2" - 5"</v>
          </cell>
          <cell r="E157">
            <v>0.4</v>
          </cell>
          <cell r="F157" t="str">
            <v>Kg</v>
          </cell>
          <cell r="H157">
            <v>10000</v>
          </cell>
          <cell r="I157">
            <v>0</v>
          </cell>
          <cell r="J157">
            <v>4000</v>
          </cell>
        </row>
        <row r="158">
          <cell r="C158" t="str">
            <v>Minyak Bekisting</v>
          </cell>
          <cell r="E158">
            <v>0.2</v>
          </cell>
          <cell r="F158" t="str">
            <v>Ltr</v>
          </cell>
          <cell r="H158">
            <v>13500</v>
          </cell>
          <cell r="I158">
            <v>0</v>
          </cell>
          <cell r="J158">
            <v>2700</v>
          </cell>
        </row>
        <row r="159">
          <cell r="C159" t="str">
            <v>Balok Kayu Borneo</v>
          </cell>
          <cell r="E159">
            <v>0.02</v>
          </cell>
          <cell r="F159" t="str">
            <v>M³</v>
          </cell>
          <cell r="H159">
            <v>2691700</v>
          </cell>
          <cell r="I159">
            <v>0</v>
          </cell>
          <cell r="J159">
            <v>53834</v>
          </cell>
        </row>
        <row r="160">
          <cell r="C160" t="str">
            <v>Plywood tebal 9 mm</v>
          </cell>
          <cell r="E160">
            <v>0.35</v>
          </cell>
          <cell r="F160" t="str">
            <v>Lbr</v>
          </cell>
          <cell r="H160">
            <v>108000</v>
          </cell>
          <cell r="I160">
            <v>0</v>
          </cell>
          <cell r="J160">
            <v>37800</v>
          </cell>
        </row>
        <row r="161">
          <cell r="C161" t="str">
            <v>Dolken Kayu Galam Ø 8-10/4 m</v>
          </cell>
          <cell r="E161">
            <v>3</v>
          </cell>
          <cell r="F161" t="str">
            <v>Btg</v>
          </cell>
          <cell r="H161">
            <v>35000</v>
          </cell>
          <cell r="I161">
            <v>0</v>
          </cell>
          <cell r="J161">
            <v>105000</v>
          </cell>
        </row>
        <row r="162">
          <cell r="C162" t="str">
            <v>Formtie/Penjaga Jarak Bekisting/Spacer</v>
          </cell>
          <cell r="E162">
            <v>4</v>
          </cell>
          <cell r="F162" t="str">
            <v>Bh</v>
          </cell>
          <cell r="H162">
            <v>3000</v>
          </cell>
          <cell r="I162">
            <v>0</v>
          </cell>
          <cell r="J162">
            <v>12000</v>
          </cell>
        </row>
        <row r="163">
          <cell r="G163" t="str">
            <v>Sub Jumlah</v>
          </cell>
          <cell r="I163">
            <v>39340.700000000004</v>
          </cell>
          <cell r="J163">
            <v>286746</v>
          </cell>
        </row>
        <row r="164">
          <cell r="I164" t="str">
            <v>Jumlah</v>
          </cell>
          <cell r="K164">
            <v>326086.7</v>
          </cell>
        </row>
        <row r="165">
          <cell r="B165" t="str">
            <v>1    -    M³</v>
          </cell>
          <cell r="C165" t="str">
            <v>Membuat Beton Cor  1 Pc : 3Ps : 5 Kr</v>
          </cell>
          <cell r="D165" t="str">
            <v>SNI 03-2830-6.1</v>
          </cell>
        </row>
        <row r="166">
          <cell r="C166" t="str">
            <v>Pekerja</v>
          </cell>
          <cell r="E166">
            <v>1.65</v>
          </cell>
          <cell r="F166" t="str">
            <v>Org</v>
          </cell>
          <cell r="G166">
            <v>45400</v>
          </cell>
          <cell r="I166">
            <v>74910</v>
          </cell>
        </row>
        <row r="167">
          <cell r="C167" t="str">
            <v>Tukang Batu</v>
          </cell>
          <cell r="E167">
            <v>0.25</v>
          </cell>
          <cell r="F167" t="str">
            <v>Org</v>
          </cell>
          <cell r="G167">
            <v>65900</v>
          </cell>
          <cell r="I167">
            <v>16475</v>
          </cell>
        </row>
        <row r="168">
          <cell r="C168" t="str">
            <v>Kepala Tukang</v>
          </cell>
          <cell r="E168">
            <v>2.5000000000000001E-2</v>
          </cell>
          <cell r="F168" t="str">
            <v>Org</v>
          </cell>
          <cell r="G168">
            <v>82100</v>
          </cell>
          <cell r="I168">
            <v>2052.5</v>
          </cell>
        </row>
        <row r="169">
          <cell r="C169" t="str">
            <v>Mandor</v>
          </cell>
          <cell r="E169">
            <v>0.08</v>
          </cell>
          <cell r="F169" t="str">
            <v>Org</v>
          </cell>
          <cell r="G169">
            <v>59400</v>
          </cell>
          <cell r="I169">
            <v>4752</v>
          </cell>
        </row>
        <row r="170">
          <cell r="C170" t="str">
            <v>Semen Portland</v>
          </cell>
          <cell r="E170">
            <v>218</v>
          </cell>
          <cell r="F170" t="str">
            <v>Kg</v>
          </cell>
          <cell r="H170">
            <v>1075</v>
          </cell>
          <cell r="I170">
            <v>0</v>
          </cell>
          <cell r="J170">
            <v>234350</v>
          </cell>
        </row>
        <row r="171">
          <cell r="C171" t="str">
            <v>Pasir Beton</v>
          </cell>
          <cell r="E171">
            <v>0.52</v>
          </cell>
          <cell r="F171" t="str">
            <v>M³</v>
          </cell>
          <cell r="H171">
            <v>100800</v>
          </cell>
          <cell r="I171">
            <v>0</v>
          </cell>
          <cell r="J171">
            <v>52416</v>
          </cell>
        </row>
        <row r="172">
          <cell r="C172" t="str">
            <v>Koral Beton</v>
          </cell>
          <cell r="E172">
            <v>0.87</v>
          </cell>
          <cell r="F172" t="str">
            <v>M³</v>
          </cell>
          <cell r="H172">
            <v>98000</v>
          </cell>
          <cell r="I172">
            <v>0</v>
          </cell>
          <cell r="J172">
            <v>85260</v>
          </cell>
        </row>
        <row r="173">
          <cell r="G173" t="str">
            <v>Sub Jumlah</v>
          </cell>
          <cell r="I173">
            <v>98189.5</v>
          </cell>
          <cell r="J173">
            <v>372026</v>
          </cell>
        </row>
        <row r="174">
          <cell r="I174" t="str">
            <v>Jumlah</v>
          </cell>
          <cell r="K174">
            <v>470215.5</v>
          </cell>
        </row>
        <row r="175">
          <cell r="A175" t="str">
            <v>17.</v>
          </cell>
          <cell r="B175" t="str">
            <v>1    -    M³</v>
          </cell>
          <cell r="C175" t="str">
            <v>Membuat Beton Cor dengan Mutu K 225</v>
          </cell>
          <cell r="D175" t="str">
            <v>SNI 03-2830-6.35</v>
          </cell>
        </row>
        <row r="176">
          <cell r="C176" t="str">
            <v>Pekerja</v>
          </cell>
          <cell r="E176">
            <v>6</v>
          </cell>
          <cell r="F176" t="str">
            <v>Org</v>
          </cell>
          <cell r="G176">
            <v>45400</v>
          </cell>
          <cell r="I176">
            <v>272400</v>
          </cell>
          <cell r="J176">
            <v>0</v>
          </cell>
        </row>
        <row r="177">
          <cell r="C177" t="str">
            <v>Tukang Batu</v>
          </cell>
          <cell r="E177">
            <v>1</v>
          </cell>
          <cell r="F177" t="str">
            <v>Org</v>
          </cell>
          <cell r="G177">
            <v>65900</v>
          </cell>
          <cell r="I177">
            <v>65900</v>
          </cell>
          <cell r="J177">
            <v>0</v>
          </cell>
        </row>
        <row r="178">
          <cell r="C178" t="str">
            <v>Kepala Tukang</v>
          </cell>
          <cell r="E178">
            <v>0.1</v>
          </cell>
          <cell r="F178" t="str">
            <v>Org</v>
          </cell>
          <cell r="G178">
            <v>82100</v>
          </cell>
          <cell r="I178">
            <v>8210</v>
          </cell>
          <cell r="J178">
            <v>0</v>
          </cell>
        </row>
        <row r="179">
          <cell r="C179" t="str">
            <v>Mandor</v>
          </cell>
          <cell r="E179">
            <v>0.3</v>
          </cell>
          <cell r="F179" t="str">
            <v>Org</v>
          </cell>
          <cell r="G179">
            <v>59400</v>
          </cell>
          <cell r="I179">
            <v>17820</v>
          </cell>
          <cell r="J179">
            <v>0</v>
          </cell>
        </row>
        <row r="180">
          <cell r="C180" t="str">
            <v>Semen Portland</v>
          </cell>
          <cell r="E180">
            <v>388</v>
          </cell>
          <cell r="F180" t="str">
            <v>Kg</v>
          </cell>
          <cell r="H180">
            <v>1075</v>
          </cell>
          <cell r="I180">
            <v>0</v>
          </cell>
          <cell r="J180">
            <v>417100</v>
          </cell>
        </row>
        <row r="181">
          <cell r="C181" t="str">
            <v>Pasir Beton</v>
          </cell>
          <cell r="E181">
            <v>0.65</v>
          </cell>
          <cell r="F181" t="str">
            <v>M³</v>
          </cell>
          <cell r="H181">
            <v>100800</v>
          </cell>
          <cell r="I181">
            <v>0</v>
          </cell>
          <cell r="J181">
            <v>65520</v>
          </cell>
        </row>
        <row r="182">
          <cell r="C182" t="str">
            <v>Koral Beton</v>
          </cell>
          <cell r="E182">
            <v>0.65</v>
          </cell>
          <cell r="F182" t="str">
            <v>M³</v>
          </cell>
          <cell r="H182">
            <v>98000</v>
          </cell>
          <cell r="I182">
            <v>0</v>
          </cell>
          <cell r="J182">
            <v>63700</v>
          </cell>
        </row>
        <row r="183">
          <cell r="G183" t="str">
            <v>Sub Jumlah</v>
          </cell>
          <cell r="I183">
            <v>364330</v>
          </cell>
          <cell r="J183">
            <v>546320</v>
          </cell>
        </row>
        <row r="184">
          <cell r="I184" t="str">
            <v>Jumlah</v>
          </cell>
          <cell r="K184">
            <v>910650</v>
          </cell>
        </row>
        <row r="185">
          <cell r="A185" t="str">
            <v>18.</v>
          </cell>
          <cell r="B185" t="str">
            <v>1    -    M³</v>
          </cell>
          <cell r="C185" t="str">
            <v>Membuat Beton Cor dengan Mutu K 275</v>
          </cell>
          <cell r="D185" t="str">
            <v>SNI 03-2830-6.36</v>
          </cell>
        </row>
        <row r="186">
          <cell r="C186" t="str">
            <v>Pekerja</v>
          </cell>
          <cell r="E186">
            <v>6</v>
          </cell>
          <cell r="F186" t="str">
            <v>Org</v>
          </cell>
          <cell r="G186">
            <v>45400</v>
          </cell>
          <cell r="I186">
            <v>272400</v>
          </cell>
          <cell r="J186">
            <v>0</v>
          </cell>
        </row>
        <row r="187">
          <cell r="C187" t="str">
            <v>Tukang Batu</v>
          </cell>
          <cell r="E187">
            <v>1</v>
          </cell>
          <cell r="F187" t="str">
            <v>Org</v>
          </cell>
          <cell r="G187">
            <v>65900</v>
          </cell>
          <cell r="I187">
            <v>65900</v>
          </cell>
          <cell r="J187">
            <v>0</v>
          </cell>
        </row>
        <row r="188">
          <cell r="C188" t="str">
            <v>Kepala Tukang</v>
          </cell>
          <cell r="E188">
            <v>0.1</v>
          </cell>
          <cell r="F188" t="str">
            <v>Org</v>
          </cell>
          <cell r="G188">
            <v>82100</v>
          </cell>
          <cell r="I188">
            <v>8210</v>
          </cell>
          <cell r="J188">
            <v>0</v>
          </cell>
        </row>
        <row r="189">
          <cell r="C189" t="str">
            <v>Mandor</v>
          </cell>
          <cell r="E189">
            <v>0.3</v>
          </cell>
          <cell r="F189" t="str">
            <v>Org</v>
          </cell>
          <cell r="G189">
            <v>59400</v>
          </cell>
          <cell r="I189">
            <v>17820</v>
          </cell>
          <cell r="J189">
            <v>0</v>
          </cell>
        </row>
        <row r="190">
          <cell r="C190" t="str">
            <v>Semen Portland</v>
          </cell>
          <cell r="E190">
            <v>400</v>
          </cell>
          <cell r="F190" t="str">
            <v>Kg</v>
          </cell>
          <cell r="H190">
            <v>1075</v>
          </cell>
          <cell r="I190">
            <v>0</v>
          </cell>
          <cell r="J190">
            <v>430000</v>
          </cell>
        </row>
        <row r="191">
          <cell r="C191" t="str">
            <v>Pasir Beton</v>
          </cell>
          <cell r="E191">
            <v>0.4</v>
          </cell>
          <cell r="F191" t="str">
            <v>M³</v>
          </cell>
          <cell r="H191">
            <v>100800</v>
          </cell>
          <cell r="I191">
            <v>0</v>
          </cell>
          <cell r="J191">
            <v>40320</v>
          </cell>
        </row>
        <row r="192">
          <cell r="C192" t="str">
            <v>Koral Beton</v>
          </cell>
          <cell r="E192">
            <v>0.82</v>
          </cell>
          <cell r="F192" t="str">
            <v>M³</v>
          </cell>
          <cell r="H192">
            <v>98000</v>
          </cell>
          <cell r="I192">
            <v>0</v>
          </cell>
          <cell r="J192">
            <v>80360</v>
          </cell>
        </row>
        <row r="193">
          <cell r="G193" t="str">
            <v>Sub Jumlah</v>
          </cell>
          <cell r="I193">
            <v>364330</v>
          </cell>
          <cell r="J193">
            <v>550680</v>
          </cell>
        </row>
        <row r="194">
          <cell r="I194" t="str">
            <v>Jumlah</v>
          </cell>
          <cell r="K194">
            <v>915010</v>
          </cell>
        </row>
        <row r="195">
          <cell r="A195" t="str">
            <v>19.</v>
          </cell>
          <cell r="B195" t="str">
            <v>1    -    M³</v>
          </cell>
          <cell r="C195" t="str">
            <v>Membuat Pondasi Beton Bertulang (150 Kg + Bekisting)</v>
          </cell>
          <cell r="D195" t="str">
            <v>SNI 03-2830-6.38</v>
          </cell>
        </row>
        <row r="196">
          <cell r="C196" t="str">
            <v>Pekerja</v>
          </cell>
          <cell r="E196">
            <v>3.9</v>
          </cell>
          <cell r="F196" t="str">
            <v>Org</v>
          </cell>
          <cell r="G196">
            <v>45400</v>
          </cell>
          <cell r="I196">
            <v>177060</v>
          </cell>
          <cell r="J196">
            <v>0</v>
          </cell>
        </row>
        <row r="197">
          <cell r="C197" t="str">
            <v>Tukang Batu</v>
          </cell>
          <cell r="E197">
            <v>0.35</v>
          </cell>
          <cell r="F197" t="str">
            <v>Org</v>
          </cell>
          <cell r="G197">
            <v>65900</v>
          </cell>
          <cell r="I197">
            <v>23065</v>
          </cell>
          <cell r="J197">
            <v>0</v>
          </cell>
        </row>
        <row r="198">
          <cell r="C198" t="str">
            <v>Kepala Tukang</v>
          </cell>
          <cell r="E198">
            <v>0.245</v>
          </cell>
          <cell r="F198" t="str">
            <v>Org</v>
          </cell>
          <cell r="G198">
            <v>82100</v>
          </cell>
          <cell r="I198">
            <v>20114.5</v>
          </cell>
          <cell r="J198">
            <v>0</v>
          </cell>
        </row>
        <row r="199">
          <cell r="C199" t="str">
            <v>Mandor</v>
          </cell>
          <cell r="E199">
            <v>0.16500000000000001</v>
          </cell>
          <cell r="F199" t="str">
            <v>Org</v>
          </cell>
          <cell r="G199">
            <v>59400</v>
          </cell>
          <cell r="I199">
            <v>9801</v>
          </cell>
          <cell r="J199">
            <v>0</v>
          </cell>
        </row>
        <row r="200">
          <cell r="C200" t="str">
            <v>Tukang Kayu</v>
          </cell>
          <cell r="E200">
            <v>1.04</v>
          </cell>
          <cell r="F200" t="str">
            <v>Org</v>
          </cell>
          <cell r="G200">
            <v>65900</v>
          </cell>
          <cell r="I200">
            <v>68536</v>
          </cell>
          <cell r="J200">
            <v>0</v>
          </cell>
        </row>
        <row r="201">
          <cell r="C201" t="str">
            <v>Tukang Besi</v>
          </cell>
          <cell r="E201">
            <v>1.05</v>
          </cell>
          <cell r="F201" t="str">
            <v>Org</v>
          </cell>
          <cell r="G201">
            <v>65900</v>
          </cell>
          <cell r="I201">
            <v>69195</v>
          </cell>
          <cell r="J201">
            <v>0</v>
          </cell>
        </row>
        <row r="202">
          <cell r="C202" t="str">
            <v>Kayu Terentang</v>
          </cell>
          <cell r="E202">
            <v>0.2</v>
          </cell>
          <cell r="F202" t="str">
            <v>M³</v>
          </cell>
          <cell r="H202">
            <v>2380400</v>
          </cell>
          <cell r="I202">
            <v>0</v>
          </cell>
          <cell r="J202">
            <v>476080</v>
          </cell>
        </row>
        <row r="203">
          <cell r="C203" t="str">
            <v>Paku biasa 2" - 5"</v>
          </cell>
          <cell r="E203">
            <v>1.5</v>
          </cell>
          <cell r="F203" t="str">
            <v>Kg</v>
          </cell>
          <cell r="H203">
            <v>10000</v>
          </cell>
          <cell r="I203">
            <v>0</v>
          </cell>
          <cell r="J203">
            <v>15000</v>
          </cell>
        </row>
        <row r="204">
          <cell r="C204" t="str">
            <v>Minyak Bekisting</v>
          </cell>
          <cell r="E204">
            <v>0.4</v>
          </cell>
          <cell r="F204" t="str">
            <v>Ltr</v>
          </cell>
          <cell r="H204">
            <v>13500</v>
          </cell>
          <cell r="I204">
            <v>0</v>
          </cell>
          <cell r="J204">
            <v>5400</v>
          </cell>
        </row>
        <row r="205">
          <cell r="C205" t="str">
            <v>Besi Beton Polos</v>
          </cell>
          <cell r="E205">
            <v>150</v>
          </cell>
          <cell r="F205" t="str">
            <v>Kg</v>
          </cell>
          <cell r="H205">
            <v>6500</v>
          </cell>
          <cell r="I205">
            <v>0</v>
          </cell>
          <cell r="J205">
            <v>975000</v>
          </cell>
        </row>
        <row r="206">
          <cell r="C206" t="str">
            <v>Kawat Beton</v>
          </cell>
          <cell r="E206">
            <v>2.25</v>
          </cell>
          <cell r="F206" t="str">
            <v>Kg</v>
          </cell>
          <cell r="H206">
            <v>9950</v>
          </cell>
          <cell r="I206">
            <v>0</v>
          </cell>
          <cell r="J206">
            <v>22387.5</v>
          </cell>
        </row>
        <row r="207">
          <cell r="C207" t="str">
            <v>Sement Portland</v>
          </cell>
          <cell r="E207">
            <v>323</v>
          </cell>
          <cell r="F207" t="str">
            <v>Kg</v>
          </cell>
          <cell r="H207">
            <v>1075</v>
          </cell>
          <cell r="I207">
            <v>0</v>
          </cell>
          <cell r="J207">
            <v>347225</v>
          </cell>
        </row>
        <row r="208">
          <cell r="C208" t="str">
            <v>Pasir Beton</v>
          </cell>
          <cell r="E208">
            <v>0.52</v>
          </cell>
          <cell r="F208" t="str">
            <v>M³</v>
          </cell>
          <cell r="H208">
            <v>100800</v>
          </cell>
          <cell r="I208">
            <v>0</v>
          </cell>
          <cell r="J208">
            <v>52416</v>
          </cell>
        </row>
        <row r="209">
          <cell r="C209" t="str">
            <v>Koral Beton</v>
          </cell>
          <cell r="E209">
            <v>0.78</v>
          </cell>
          <cell r="F209" t="str">
            <v>M³</v>
          </cell>
          <cell r="H209">
            <v>98000</v>
          </cell>
          <cell r="I209">
            <v>0</v>
          </cell>
          <cell r="J209">
            <v>76440</v>
          </cell>
        </row>
        <row r="210">
          <cell r="G210" t="str">
            <v>Sub Jumlah</v>
          </cell>
          <cell r="I210">
            <v>367771.5</v>
          </cell>
          <cell r="J210">
            <v>1969948.5</v>
          </cell>
        </row>
        <row r="211">
          <cell r="I211" t="str">
            <v>Jumlah</v>
          </cell>
          <cell r="K211">
            <v>2337720</v>
          </cell>
        </row>
        <row r="212">
          <cell r="A212" t="str">
            <v>20.</v>
          </cell>
          <cell r="B212" t="str">
            <v>1    -    M³</v>
          </cell>
          <cell r="C212" t="str">
            <v>Membuat Sloof Beton Bertulang (200 Kg + Bekisting)</v>
          </cell>
          <cell r="D212" t="str">
            <v>SNI 03-2830-6.39</v>
          </cell>
        </row>
        <row r="213">
          <cell r="C213" t="str">
            <v>Pekerja</v>
          </cell>
          <cell r="E213">
            <v>4.8499999999999996</v>
          </cell>
          <cell r="F213" t="str">
            <v>Org</v>
          </cell>
          <cell r="G213">
            <v>45400</v>
          </cell>
          <cell r="I213">
            <v>220189.99999999997</v>
          </cell>
          <cell r="J213">
            <v>0</v>
          </cell>
        </row>
        <row r="214">
          <cell r="C214" t="str">
            <v>Tukang Batu</v>
          </cell>
          <cell r="E214">
            <v>0.35</v>
          </cell>
          <cell r="F214" t="str">
            <v>Org</v>
          </cell>
          <cell r="G214">
            <v>65900</v>
          </cell>
          <cell r="I214">
            <v>23065</v>
          </cell>
          <cell r="J214">
            <v>0</v>
          </cell>
        </row>
        <row r="215">
          <cell r="C215" t="str">
            <v>Kepala Tukang</v>
          </cell>
          <cell r="E215">
            <v>0.33100000000000002</v>
          </cell>
          <cell r="F215" t="str">
            <v>Org</v>
          </cell>
          <cell r="G215">
            <v>82100</v>
          </cell>
          <cell r="I215">
            <v>27175.100000000002</v>
          </cell>
          <cell r="J215">
            <v>0</v>
          </cell>
        </row>
        <row r="216">
          <cell r="C216" t="str">
            <v>Mandor</v>
          </cell>
          <cell r="E216">
            <v>0.17</v>
          </cell>
          <cell r="F216" t="str">
            <v>Org</v>
          </cell>
          <cell r="G216">
            <v>59400</v>
          </cell>
          <cell r="I216">
            <v>10098</v>
          </cell>
          <cell r="J216">
            <v>0</v>
          </cell>
        </row>
        <row r="217">
          <cell r="C217" t="str">
            <v>Tukang Kayu</v>
          </cell>
          <cell r="E217">
            <v>1.56</v>
          </cell>
          <cell r="F217" t="str">
            <v>Org</v>
          </cell>
          <cell r="G217">
            <v>65900</v>
          </cell>
          <cell r="I217">
            <v>102804</v>
          </cell>
          <cell r="J217">
            <v>0</v>
          </cell>
        </row>
        <row r="218">
          <cell r="C218" t="str">
            <v>Tukang Besi</v>
          </cell>
          <cell r="E218">
            <v>1.4</v>
          </cell>
          <cell r="F218" t="str">
            <v>Org</v>
          </cell>
          <cell r="G218">
            <v>65900</v>
          </cell>
          <cell r="I218">
            <v>92260</v>
          </cell>
          <cell r="J218">
            <v>0</v>
          </cell>
        </row>
        <row r="219">
          <cell r="C219" t="str">
            <v>Kayu Terentang</v>
          </cell>
          <cell r="E219">
            <v>0.2</v>
          </cell>
          <cell r="F219" t="str">
            <v>M³</v>
          </cell>
          <cell r="H219">
            <v>2380400</v>
          </cell>
          <cell r="I219">
            <v>0</v>
          </cell>
          <cell r="J219">
            <v>476080</v>
          </cell>
        </row>
        <row r="220">
          <cell r="C220" t="str">
            <v>Paku biasa 2" - 5"</v>
          </cell>
          <cell r="E220">
            <v>1.5</v>
          </cell>
          <cell r="F220" t="str">
            <v>Kg</v>
          </cell>
          <cell r="H220">
            <v>10000</v>
          </cell>
          <cell r="I220">
            <v>0</v>
          </cell>
          <cell r="J220">
            <v>15000</v>
          </cell>
        </row>
        <row r="221">
          <cell r="C221" t="str">
            <v>Minyak Bekisting</v>
          </cell>
          <cell r="E221">
            <v>0.4</v>
          </cell>
          <cell r="F221" t="str">
            <v>Ltr</v>
          </cell>
          <cell r="H221">
            <v>13500</v>
          </cell>
          <cell r="I221">
            <v>0</v>
          </cell>
          <cell r="J221">
            <v>5400</v>
          </cell>
        </row>
        <row r="222">
          <cell r="C222" t="str">
            <v>Besi Beton Polos</v>
          </cell>
          <cell r="E222">
            <v>200</v>
          </cell>
          <cell r="F222" t="str">
            <v>Kg</v>
          </cell>
          <cell r="H222">
            <v>6500</v>
          </cell>
          <cell r="I222">
            <v>0</v>
          </cell>
          <cell r="J222">
            <v>1300000</v>
          </cell>
        </row>
        <row r="223">
          <cell r="C223" t="str">
            <v>Kawat Beton</v>
          </cell>
          <cell r="E223">
            <v>2.25</v>
          </cell>
          <cell r="F223" t="str">
            <v>Kg</v>
          </cell>
          <cell r="H223">
            <v>9950</v>
          </cell>
          <cell r="I223">
            <v>0</v>
          </cell>
          <cell r="J223">
            <v>22387.5</v>
          </cell>
        </row>
        <row r="224">
          <cell r="C224" t="str">
            <v>Sement Portland</v>
          </cell>
          <cell r="E224">
            <v>323</v>
          </cell>
          <cell r="F224" t="str">
            <v>Kg</v>
          </cell>
          <cell r="H224">
            <v>1075</v>
          </cell>
          <cell r="I224">
            <v>0</v>
          </cell>
          <cell r="J224">
            <v>347225</v>
          </cell>
        </row>
        <row r="225">
          <cell r="C225" t="str">
            <v>Pasir Beton</v>
          </cell>
          <cell r="E225">
            <v>0.52</v>
          </cell>
          <cell r="F225" t="str">
            <v>M³</v>
          </cell>
          <cell r="H225">
            <v>100800</v>
          </cell>
          <cell r="I225">
            <v>0</v>
          </cell>
          <cell r="J225">
            <v>52416</v>
          </cell>
        </row>
        <row r="226">
          <cell r="C226" t="str">
            <v>Koral Beton</v>
          </cell>
          <cell r="E226">
            <v>0.78</v>
          </cell>
          <cell r="F226" t="str">
            <v>M³</v>
          </cell>
          <cell r="H226">
            <v>98000</v>
          </cell>
          <cell r="I226">
            <v>0</v>
          </cell>
          <cell r="J226">
            <v>76440</v>
          </cell>
        </row>
        <row r="227">
          <cell r="G227" t="str">
            <v>Sub Jumlah</v>
          </cell>
          <cell r="I227">
            <v>475592.1</v>
          </cell>
          <cell r="J227">
            <v>2294948.5</v>
          </cell>
        </row>
        <row r="228">
          <cell r="I228" t="str">
            <v>Jumlah</v>
          </cell>
          <cell r="K228">
            <v>2770540.6</v>
          </cell>
        </row>
        <row r="229">
          <cell r="A229" t="str">
            <v>21.</v>
          </cell>
          <cell r="B229" t="str">
            <v>1    -    M³</v>
          </cell>
          <cell r="C229" t="str">
            <v>Membuat  Kolom Beton Bertulang (150 Kg + Bekisting)</v>
          </cell>
          <cell r="D229" t="str">
            <v>SNI 03-2830-6.40</v>
          </cell>
        </row>
        <row r="230">
          <cell r="C230" t="str">
            <v>Pekerja</v>
          </cell>
          <cell r="E230">
            <v>7.3</v>
          </cell>
          <cell r="F230" t="str">
            <v>Org</v>
          </cell>
          <cell r="G230">
            <v>45400</v>
          </cell>
          <cell r="I230">
            <v>331420</v>
          </cell>
          <cell r="J230">
            <v>0</v>
          </cell>
        </row>
        <row r="231">
          <cell r="C231" t="str">
            <v>Tukang Batu</v>
          </cell>
          <cell r="E231">
            <v>0.35</v>
          </cell>
          <cell r="F231" t="str">
            <v>Org</v>
          </cell>
          <cell r="G231">
            <v>65900</v>
          </cell>
          <cell r="I231">
            <v>23065</v>
          </cell>
          <cell r="J231">
            <v>0</v>
          </cell>
        </row>
        <row r="232">
          <cell r="C232" t="str">
            <v>Kepala Tukang</v>
          </cell>
          <cell r="E232">
            <v>0.56999999999999995</v>
          </cell>
          <cell r="F232" t="str">
            <v>Org</v>
          </cell>
          <cell r="G232">
            <v>82100</v>
          </cell>
          <cell r="I232">
            <v>46796.999999999993</v>
          </cell>
          <cell r="J232">
            <v>0</v>
          </cell>
        </row>
        <row r="233">
          <cell r="C233" t="str">
            <v>Mandor</v>
          </cell>
          <cell r="E233">
            <v>0.25</v>
          </cell>
          <cell r="F233" t="str">
            <v>Org</v>
          </cell>
          <cell r="G233">
            <v>59400</v>
          </cell>
          <cell r="I233">
            <v>14850</v>
          </cell>
          <cell r="J233">
            <v>0</v>
          </cell>
        </row>
        <row r="234">
          <cell r="C234" t="str">
            <v>Tukang Kayu</v>
          </cell>
          <cell r="E234">
            <v>3.3</v>
          </cell>
          <cell r="F234" t="str">
            <v>Org</v>
          </cell>
          <cell r="G234">
            <v>65900</v>
          </cell>
          <cell r="I234">
            <v>217470</v>
          </cell>
          <cell r="J234">
            <v>0</v>
          </cell>
        </row>
        <row r="235">
          <cell r="C235" t="str">
            <v>Tukang Besi</v>
          </cell>
          <cell r="E235">
            <v>2.1</v>
          </cell>
          <cell r="F235" t="str">
            <v>Org</v>
          </cell>
          <cell r="G235">
            <v>65900</v>
          </cell>
          <cell r="I235">
            <v>138390</v>
          </cell>
          <cell r="J235">
            <v>0</v>
          </cell>
        </row>
        <row r="236">
          <cell r="C236" t="str">
            <v>Kayu Terentang</v>
          </cell>
          <cell r="E236">
            <v>0.4</v>
          </cell>
          <cell r="F236" t="str">
            <v>M³</v>
          </cell>
          <cell r="H236">
            <v>2380400</v>
          </cell>
          <cell r="I236">
            <v>0</v>
          </cell>
          <cell r="J236">
            <v>952160</v>
          </cell>
        </row>
        <row r="237">
          <cell r="C237" t="str">
            <v>Paku biasa 2" - 5"</v>
          </cell>
          <cell r="E237">
            <v>4</v>
          </cell>
          <cell r="F237" t="str">
            <v>Kg</v>
          </cell>
          <cell r="H237">
            <v>10000</v>
          </cell>
          <cell r="I237">
            <v>0</v>
          </cell>
          <cell r="J237">
            <v>40000</v>
          </cell>
        </row>
        <row r="238">
          <cell r="C238" t="str">
            <v>Minyak Bekisting</v>
          </cell>
          <cell r="E238">
            <v>2</v>
          </cell>
          <cell r="F238" t="str">
            <v>Ltr</v>
          </cell>
          <cell r="H238">
            <v>13500</v>
          </cell>
          <cell r="I238">
            <v>0</v>
          </cell>
          <cell r="J238">
            <v>27000</v>
          </cell>
        </row>
        <row r="239">
          <cell r="C239" t="str">
            <v>Besi Beton Polos</v>
          </cell>
          <cell r="E239">
            <v>150</v>
          </cell>
          <cell r="F239" t="str">
            <v>Kg</v>
          </cell>
          <cell r="H239">
            <v>6500</v>
          </cell>
          <cell r="I239">
            <v>0</v>
          </cell>
          <cell r="J239">
            <v>975000</v>
          </cell>
        </row>
        <row r="240">
          <cell r="C240" t="str">
            <v>Kawat Beton</v>
          </cell>
          <cell r="E240">
            <v>4.5</v>
          </cell>
          <cell r="F240" t="str">
            <v>Kg</v>
          </cell>
          <cell r="H240">
            <v>9950</v>
          </cell>
          <cell r="I240">
            <v>0</v>
          </cell>
          <cell r="J240">
            <v>44775</v>
          </cell>
        </row>
        <row r="241">
          <cell r="C241" t="str">
            <v>Sement Portland</v>
          </cell>
          <cell r="E241">
            <v>323</v>
          </cell>
          <cell r="F241" t="str">
            <v>Kg</v>
          </cell>
          <cell r="H241">
            <v>1075</v>
          </cell>
          <cell r="I241">
            <v>0</v>
          </cell>
          <cell r="J241">
            <v>347225</v>
          </cell>
        </row>
        <row r="242">
          <cell r="C242" t="str">
            <v>Pasir Beton</v>
          </cell>
          <cell r="E242">
            <v>0.52</v>
          </cell>
          <cell r="F242" t="str">
            <v>M³</v>
          </cell>
          <cell r="H242">
            <v>100800</v>
          </cell>
          <cell r="I242">
            <v>0</v>
          </cell>
          <cell r="J242">
            <v>52416</v>
          </cell>
        </row>
        <row r="243">
          <cell r="C243" t="str">
            <v>Koral Beton</v>
          </cell>
          <cell r="E243">
            <v>0.78</v>
          </cell>
          <cell r="F243" t="str">
            <v>M³</v>
          </cell>
          <cell r="H243">
            <v>98000</v>
          </cell>
          <cell r="I243">
            <v>0</v>
          </cell>
          <cell r="J243">
            <v>76440</v>
          </cell>
        </row>
        <row r="244">
          <cell r="C244" t="str">
            <v>Balok Kayu Borneo</v>
          </cell>
          <cell r="E244">
            <v>0.15</v>
          </cell>
          <cell r="F244" t="str">
            <v>M³</v>
          </cell>
          <cell r="H244">
            <v>2691700</v>
          </cell>
          <cell r="I244">
            <v>0</v>
          </cell>
          <cell r="J244">
            <v>403755</v>
          </cell>
        </row>
        <row r="245">
          <cell r="C245" t="str">
            <v>Plywood tebal 9 mm</v>
          </cell>
          <cell r="E245">
            <v>3.5</v>
          </cell>
          <cell r="F245" t="str">
            <v>Lbr</v>
          </cell>
          <cell r="H245">
            <v>108000</v>
          </cell>
          <cell r="I245">
            <v>0</v>
          </cell>
          <cell r="J245">
            <v>378000</v>
          </cell>
        </row>
        <row r="246">
          <cell r="C246" t="str">
            <v>Dolken Kayu Galam Ø 8-10/4 m</v>
          </cell>
          <cell r="E246">
            <v>20</v>
          </cell>
          <cell r="F246" t="str">
            <v>Btg</v>
          </cell>
          <cell r="H246">
            <v>3000</v>
          </cell>
          <cell r="I246">
            <v>0</v>
          </cell>
          <cell r="J246">
            <v>60000</v>
          </cell>
        </row>
        <row r="247">
          <cell r="G247" t="str">
            <v>Sub Jumlah</v>
          </cell>
          <cell r="I247">
            <v>771992</v>
          </cell>
          <cell r="J247">
            <v>3356771</v>
          </cell>
        </row>
        <row r="248">
          <cell r="I248" t="str">
            <v>Jumlah</v>
          </cell>
          <cell r="K248">
            <v>4128763</v>
          </cell>
        </row>
        <row r="249">
          <cell r="A249" t="str">
            <v>22.</v>
          </cell>
          <cell r="B249" t="str">
            <v>1    -    M³</v>
          </cell>
          <cell r="C249" t="str">
            <v>Membuat  Balok Beton Bertulang (150 Kg + Bekisting)</v>
          </cell>
          <cell r="D249" t="str">
            <v>SNI 03-2830-6.42</v>
          </cell>
        </row>
        <row r="250">
          <cell r="C250" t="str">
            <v>Pekerja</v>
          </cell>
          <cell r="E250">
            <v>5.8</v>
          </cell>
          <cell r="F250" t="str">
            <v>Org</v>
          </cell>
          <cell r="G250">
            <v>45400</v>
          </cell>
          <cell r="I250">
            <v>263320</v>
          </cell>
          <cell r="J250">
            <v>0</v>
          </cell>
        </row>
        <row r="251">
          <cell r="C251" t="str">
            <v>Tukang Batu</v>
          </cell>
          <cell r="E251">
            <v>0.35</v>
          </cell>
          <cell r="F251" t="str">
            <v>Org</v>
          </cell>
          <cell r="G251">
            <v>65900</v>
          </cell>
          <cell r="I251">
            <v>23065</v>
          </cell>
          <cell r="J251">
            <v>0</v>
          </cell>
        </row>
        <row r="252">
          <cell r="C252" t="str">
            <v>Kepala Tukang</v>
          </cell>
          <cell r="E252">
            <v>0.42</v>
          </cell>
          <cell r="F252" t="str">
            <v>Org</v>
          </cell>
          <cell r="G252">
            <v>82100</v>
          </cell>
          <cell r="I252">
            <v>34482</v>
          </cell>
          <cell r="J252">
            <v>0</v>
          </cell>
        </row>
        <row r="253">
          <cell r="C253" t="str">
            <v>Mandor</v>
          </cell>
          <cell r="E253">
            <v>0.185</v>
          </cell>
          <cell r="F253" t="str">
            <v>Org</v>
          </cell>
          <cell r="G253">
            <v>59400</v>
          </cell>
          <cell r="I253">
            <v>10989</v>
          </cell>
          <cell r="J253">
            <v>0</v>
          </cell>
        </row>
        <row r="254">
          <cell r="C254" t="str">
            <v>Tukang Kayu</v>
          </cell>
          <cell r="E254">
            <v>2.8</v>
          </cell>
          <cell r="F254" t="str">
            <v>Org</v>
          </cell>
          <cell r="G254">
            <v>65900</v>
          </cell>
          <cell r="I254">
            <v>184520</v>
          </cell>
          <cell r="J254">
            <v>0</v>
          </cell>
        </row>
        <row r="255">
          <cell r="C255" t="str">
            <v>Tukang Besi</v>
          </cell>
          <cell r="E255">
            <v>1.05</v>
          </cell>
          <cell r="F255" t="str">
            <v>Org</v>
          </cell>
          <cell r="G255">
            <v>65900</v>
          </cell>
          <cell r="I255">
            <v>69195</v>
          </cell>
          <cell r="J255">
            <v>0</v>
          </cell>
        </row>
        <row r="256">
          <cell r="C256" t="str">
            <v>Kayu Terentang</v>
          </cell>
          <cell r="E256">
            <v>0.32</v>
          </cell>
          <cell r="F256" t="str">
            <v>M³</v>
          </cell>
          <cell r="H256">
            <v>2380400</v>
          </cell>
          <cell r="I256">
            <v>0</v>
          </cell>
          <cell r="J256">
            <v>761728</v>
          </cell>
        </row>
        <row r="257">
          <cell r="C257" t="str">
            <v>Paku biasa 2" - 5"</v>
          </cell>
          <cell r="E257">
            <v>3.2</v>
          </cell>
          <cell r="F257" t="str">
            <v>Kg</v>
          </cell>
          <cell r="H257">
            <v>10000</v>
          </cell>
          <cell r="I257">
            <v>0</v>
          </cell>
          <cell r="J257">
            <v>32000</v>
          </cell>
        </row>
        <row r="258">
          <cell r="C258" t="str">
            <v>Minyak Bekisting</v>
          </cell>
          <cell r="E258">
            <v>1.6</v>
          </cell>
          <cell r="F258" t="str">
            <v>Ltr</v>
          </cell>
          <cell r="H258">
            <v>13500</v>
          </cell>
          <cell r="I258">
            <v>0</v>
          </cell>
          <cell r="J258">
            <v>21600</v>
          </cell>
        </row>
        <row r="259">
          <cell r="C259" t="str">
            <v>Besi Beton Polos</v>
          </cell>
          <cell r="E259">
            <v>150</v>
          </cell>
          <cell r="F259" t="str">
            <v>Kg</v>
          </cell>
          <cell r="H259">
            <v>6500</v>
          </cell>
          <cell r="I259">
            <v>0</v>
          </cell>
          <cell r="J259">
            <v>975000</v>
          </cell>
        </row>
        <row r="260">
          <cell r="C260" t="str">
            <v>Kawat Beton</v>
          </cell>
          <cell r="E260">
            <v>2.25</v>
          </cell>
          <cell r="F260" t="str">
            <v>Kg</v>
          </cell>
          <cell r="H260">
            <v>9950</v>
          </cell>
          <cell r="I260">
            <v>0</v>
          </cell>
          <cell r="J260">
            <v>22387.5</v>
          </cell>
        </row>
        <row r="261">
          <cell r="C261" t="str">
            <v>Sement Portland</v>
          </cell>
          <cell r="E261">
            <v>323</v>
          </cell>
          <cell r="F261" t="str">
            <v>Kg</v>
          </cell>
          <cell r="H261">
            <v>1075</v>
          </cell>
          <cell r="I261">
            <v>0</v>
          </cell>
          <cell r="J261">
            <v>347225</v>
          </cell>
        </row>
        <row r="262">
          <cell r="C262" t="str">
            <v>Pasir Beton</v>
          </cell>
          <cell r="E262">
            <v>0.52</v>
          </cell>
          <cell r="F262" t="str">
            <v>M³</v>
          </cell>
          <cell r="H262">
            <v>100800</v>
          </cell>
          <cell r="I262">
            <v>0</v>
          </cell>
          <cell r="J262">
            <v>52416</v>
          </cell>
        </row>
        <row r="263">
          <cell r="C263" t="str">
            <v>Koral Beton</v>
          </cell>
          <cell r="E263">
            <v>0.78</v>
          </cell>
          <cell r="F263" t="str">
            <v>M³</v>
          </cell>
          <cell r="H263">
            <v>98000</v>
          </cell>
          <cell r="I263">
            <v>0</v>
          </cell>
          <cell r="J263">
            <v>76440</v>
          </cell>
        </row>
        <row r="264">
          <cell r="C264" t="str">
            <v>Balok Kayu Borneo</v>
          </cell>
          <cell r="E264">
            <v>0.12</v>
          </cell>
          <cell r="F264" t="str">
            <v>M³</v>
          </cell>
          <cell r="H264">
            <v>2691700</v>
          </cell>
          <cell r="I264">
            <v>0</v>
          </cell>
          <cell r="J264">
            <v>323004</v>
          </cell>
        </row>
        <row r="265">
          <cell r="C265" t="str">
            <v>Plywood tebal 9 mm</v>
          </cell>
          <cell r="E265">
            <v>2.8</v>
          </cell>
          <cell r="F265" t="str">
            <v>Lbr</v>
          </cell>
          <cell r="H265">
            <v>108000</v>
          </cell>
          <cell r="I265">
            <v>0</v>
          </cell>
          <cell r="J265">
            <v>302400</v>
          </cell>
        </row>
        <row r="266">
          <cell r="C266" t="str">
            <v>Dolken Kayu Galam Ø 8-10/4 m</v>
          </cell>
          <cell r="E266">
            <v>32</v>
          </cell>
          <cell r="F266" t="str">
            <v>Btg</v>
          </cell>
          <cell r="H266">
            <v>35000</v>
          </cell>
          <cell r="I266">
            <v>0</v>
          </cell>
          <cell r="J266">
            <v>1120000</v>
          </cell>
        </row>
        <row r="267">
          <cell r="G267" t="str">
            <v>Sub Jumlah</v>
          </cell>
          <cell r="I267">
            <v>585571</v>
          </cell>
          <cell r="J267">
            <v>4034200.5</v>
          </cell>
        </row>
        <row r="268">
          <cell r="I268" t="str">
            <v>Jumlah</v>
          </cell>
          <cell r="K268">
            <v>4619771.5</v>
          </cell>
        </row>
        <row r="269">
          <cell r="A269" t="str">
            <v>23.</v>
          </cell>
          <cell r="B269" t="str">
            <v>1    -    M³</v>
          </cell>
          <cell r="C269" t="str">
            <v>Membuat  Dinding Beton Bertulang (150 Kg + Bekisting)</v>
          </cell>
          <cell r="D269" t="str">
            <v>SNI 03-2830-6.43</v>
          </cell>
        </row>
        <row r="270">
          <cell r="C270" t="str">
            <v>Pekerja</v>
          </cell>
          <cell r="E270">
            <v>5.8</v>
          </cell>
          <cell r="F270" t="str">
            <v>Org</v>
          </cell>
          <cell r="G270">
            <v>45400</v>
          </cell>
          <cell r="I270">
            <v>263320</v>
          </cell>
          <cell r="J270">
            <v>0</v>
          </cell>
        </row>
        <row r="271">
          <cell r="C271" t="str">
            <v>Tukang Batu</v>
          </cell>
          <cell r="E271">
            <v>0.35</v>
          </cell>
          <cell r="F271" t="str">
            <v>Org</v>
          </cell>
          <cell r="G271">
            <v>65900</v>
          </cell>
          <cell r="I271">
            <v>23065</v>
          </cell>
          <cell r="J271">
            <v>0</v>
          </cell>
        </row>
        <row r="272">
          <cell r="C272" t="str">
            <v>Kepala Tukang</v>
          </cell>
          <cell r="E272">
            <v>0.42</v>
          </cell>
          <cell r="F272" t="str">
            <v>Org</v>
          </cell>
          <cell r="G272">
            <v>82100</v>
          </cell>
          <cell r="I272">
            <v>34482</v>
          </cell>
          <cell r="J272">
            <v>0</v>
          </cell>
        </row>
        <row r="273">
          <cell r="C273" t="str">
            <v>Mandor</v>
          </cell>
          <cell r="E273">
            <v>0.185</v>
          </cell>
          <cell r="F273" t="str">
            <v>Org</v>
          </cell>
          <cell r="G273">
            <v>59400</v>
          </cell>
          <cell r="I273">
            <v>10989</v>
          </cell>
          <cell r="J273">
            <v>0</v>
          </cell>
        </row>
        <row r="274">
          <cell r="C274" t="str">
            <v>Tukang Kayu</v>
          </cell>
          <cell r="E274">
            <v>2.8</v>
          </cell>
          <cell r="F274" t="str">
            <v>Org</v>
          </cell>
          <cell r="G274">
            <v>65900</v>
          </cell>
          <cell r="I274">
            <v>184520</v>
          </cell>
          <cell r="J274">
            <v>0</v>
          </cell>
        </row>
        <row r="275">
          <cell r="C275" t="str">
            <v>Tukang Besi</v>
          </cell>
          <cell r="E275">
            <v>1.05</v>
          </cell>
          <cell r="F275" t="str">
            <v>Org</v>
          </cell>
          <cell r="G275">
            <v>65900</v>
          </cell>
          <cell r="I275">
            <v>69195</v>
          </cell>
          <cell r="J275">
            <v>0</v>
          </cell>
        </row>
        <row r="276">
          <cell r="C276" t="str">
            <v>Kayu Terentang</v>
          </cell>
          <cell r="E276">
            <v>0.32</v>
          </cell>
          <cell r="F276" t="str">
            <v>M³</v>
          </cell>
          <cell r="H276">
            <v>2380400</v>
          </cell>
          <cell r="I276">
            <v>0</v>
          </cell>
          <cell r="J276">
            <v>761728</v>
          </cell>
        </row>
        <row r="277">
          <cell r="C277" t="str">
            <v>Paku biasa 2" - 5"</v>
          </cell>
          <cell r="E277">
            <v>3.2</v>
          </cell>
          <cell r="F277" t="str">
            <v>Kg</v>
          </cell>
          <cell r="H277">
            <v>10000</v>
          </cell>
          <cell r="I277">
            <v>0</v>
          </cell>
          <cell r="J277">
            <v>32000</v>
          </cell>
        </row>
        <row r="278">
          <cell r="C278" t="str">
            <v>Minyak Bekisting</v>
          </cell>
          <cell r="E278">
            <v>1.6</v>
          </cell>
          <cell r="F278" t="str">
            <v>Ltr</v>
          </cell>
          <cell r="H278">
            <v>13500</v>
          </cell>
          <cell r="I278">
            <v>0</v>
          </cell>
          <cell r="J278">
            <v>21600</v>
          </cell>
        </row>
        <row r="279">
          <cell r="C279" t="str">
            <v>Besi Beton Polos</v>
          </cell>
          <cell r="E279">
            <v>150</v>
          </cell>
          <cell r="F279" t="str">
            <v>Kg</v>
          </cell>
          <cell r="H279">
            <v>6500</v>
          </cell>
          <cell r="I279">
            <v>0</v>
          </cell>
          <cell r="J279">
            <v>975000</v>
          </cell>
        </row>
        <row r="280">
          <cell r="C280" t="str">
            <v>Kawat Beton</v>
          </cell>
          <cell r="E280">
            <v>2.25</v>
          </cell>
          <cell r="F280" t="str">
            <v>Kg</v>
          </cell>
          <cell r="H280">
            <v>9950</v>
          </cell>
          <cell r="I280">
            <v>0</v>
          </cell>
          <cell r="J280">
            <v>22387.5</v>
          </cell>
        </row>
        <row r="281">
          <cell r="C281" t="str">
            <v>Sement Portland</v>
          </cell>
          <cell r="E281">
            <v>323</v>
          </cell>
          <cell r="F281" t="str">
            <v>Kg</v>
          </cell>
          <cell r="H281">
            <v>1075</v>
          </cell>
          <cell r="I281">
            <v>0</v>
          </cell>
          <cell r="J281">
            <v>347225</v>
          </cell>
        </row>
        <row r="282">
          <cell r="C282" t="str">
            <v>Pasir Beton</v>
          </cell>
          <cell r="E282">
            <v>0.52</v>
          </cell>
          <cell r="F282" t="str">
            <v>M³</v>
          </cell>
          <cell r="H282">
            <v>100800</v>
          </cell>
          <cell r="I282">
            <v>0</v>
          </cell>
          <cell r="J282">
            <v>52416</v>
          </cell>
        </row>
        <row r="283">
          <cell r="C283" t="str">
            <v>Koral Beton</v>
          </cell>
          <cell r="E283">
            <v>0.78</v>
          </cell>
          <cell r="F283" t="str">
            <v>M³</v>
          </cell>
          <cell r="H283">
            <v>98000</v>
          </cell>
          <cell r="I283">
            <v>0</v>
          </cell>
          <cell r="J283">
            <v>76440</v>
          </cell>
        </row>
        <row r="284">
          <cell r="C284" t="str">
            <v>Balok Kayu Borneo</v>
          </cell>
          <cell r="E284">
            <v>0.12</v>
          </cell>
          <cell r="F284" t="str">
            <v>M³</v>
          </cell>
          <cell r="H284">
            <v>2691700</v>
          </cell>
          <cell r="I284">
            <v>0</v>
          </cell>
          <cell r="J284">
            <v>323004</v>
          </cell>
        </row>
        <row r="285">
          <cell r="C285" t="str">
            <v>Plywood tebal 9 mm</v>
          </cell>
          <cell r="E285">
            <v>2.8</v>
          </cell>
          <cell r="F285" t="str">
            <v>Lbr</v>
          </cell>
          <cell r="H285">
            <v>108000</v>
          </cell>
          <cell r="I285">
            <v>0</v>
          </cell>
          <cell r="J285">
            <v>302400</v>
          </cell>
        </row>
        <row r="286">
          <cell r="C286" t="str">
            <v>Dolken Kayu Galam Ø 8-10/4 m</v>
          </cell>
          <cell r="E286">
            <v>32</v>
          </cell>
          <cell r="F286" t="str">
            <v>Btg</v>
          </cell>
          <cell r="H286">
            <v>35000</v>
          </cell>
          <cell r="I286">
            <v>0</v>
          </cell>
          <cell r="J286">
            <v>1120000</v>
          </cell>
        </row>
        <row r="287">
          <cell r="G287" t="str">
            <v>Sub Jumlah</v>
          </cell>
          <cell r="I287">
            <v>585571</v>
          </cell>
          <cell r="J287">
            <v>4034200.5</v>
          </cell>
        </row>
        <row r="288">
          <cell r="I288" t="str">
            <v>Jumlah</v>
          </cell>
          <cell r="K288">
            <v>4619771.5</v>
          </cell>
        </row>
        <row r="289">
          <cell r="A289" t="str">
            <v>24.</v>
          </cell>
          <cell r="B289" t="str">
            <v>1    -    M²</v>
          </cell>
          <cell r="C289" t="str">
            <v>Plesteran 1 Pc : 2 Ps, tebal 15 mm</v>
          </cell>
          <cell r="D289" t="str">
            <v>SNI 03-2837-6.2</v>
          </cell>
        </row>
        <row r="290">
          <cell r="C290" t="str">
            <v>Pekerja</v>
          </cell>
          <cell r="E290">
            <v>0.2</v>
          </cell>
          <cell r="F290" t="str">
            <v>Org</v>
          </cell>
          <cell r="G290">
            <v>45400</v>
          </cell>
          <cell r="I290">
            <v>9080</v>
          </cell>
          <cell r="J290">
            <v>0</v>
          </cell>
        </row>
        <row r="291">
          <cell r="C291" t="str">
            <v>Tukang Batu</v>
          </cell>
          <cell r="E291">
            <v>0.15</v>
          </cell>
          <cell r="F291" t="str">
            <v>Org</v>
          </cell>
          <cell r="G291">
            <v>65900</v>
          </cell>
          <cell r="I291">
            <v>9885</v>
          </cell>
          <cell r="J291">
            <v>0</v>
          </cell>
        </row>
        <row r="292">
          <cell r="C292" t="str">
            <v>Kepala Tukang</v>
          </cell>
          <cell r="E292">
            <v>1.4999999999999999E-2</v>
          </cell>
          <cell r="F292" t="str">
            <v>Org</v>
          </cell>
          <cell r="G292">
            <v>82100</v>
          </cell>
          <cell r="I292">
            <v>1231.5</v>
          </cell>
          <cell r="J292">
            <v>0</v>
          </cell>
        </row>
        <row r="293">
          <cell r="C293" t="str">
            <v>Mandor</v>
          </cell>
          <cell r="E293">
            <v>0.01</v>
          </cell>
          <cell r="F293" t="str">
            <v>Org</v>
          </cell>
          <cell r="G293">
            <v>59400</v>
          </cell>
          <cell r="I293">
            <v>594</v>
          </cell>
          <cell r="J293">
            <v>0</v>
          </cell>
        </row>
        <row r="294">
          <cell r="C294" t="str">
            <v>Semen Portland</v>
          </cell>
          <cell r="E294">
            <v>8.52</v>
          </cell>
          <cell r="F294" t="str">
            <v>Kg</v>
          </cell>
          <cell r="H294">
            <v>1075</v>
          </cell>
          <cell r="I294">
            <v>0</v>
          </cell>
          <cell r="J294">
            <v>9159</v>
          </cell>
        </row>
        <row r="295">
          <cell r="C295" t="str">
            <v>Pasir Pasang</v>
          </cell>
          <cell r="E295">
            <v>1.7000000000000001E-2</v>
          </cell>
          <cell r="F295" t="str">
            <v>M³</v>
          </cell>
          <cell r="H295">
            <v>91500</v>
          </cell>
          <cell r="I295">
            <v>0</v>
          </cell>
          <cell r="J295">
            <v>1555.5</v>
          </cell>
        </row>
        <row r="296">
          <cell r="G296" t="str">
            <v>Sub Jumlah</v>
          </cell>
          <cell r="I296">
            <v>20790.5</v>
          </cell>
          <cell r="J296">
            <v>10714.5</v>
          </cell>
        </row>
        <row r="297">
          <cell r="I297" t="str">
            <v>Jumlah</v>
          </cell>
          <cell r="K297">
            <v>31505</v>
          </cell>
        </row>
        <row r="298">
          <cell r="A298" t="str">
            <v>25.</v>
          </cell>
          <cell r="B298" t="str">
            <v>1    -    M²</v>
          </cell>
          <cell r="C298" t="str">
            <v>Plesteran 1 Pc : 3 Ps, tebal 15 mm</v>
          </cell>
          <cell r="D298" t="str">
            <v>SNI 03-2837-6.3</v>
          </cell>
        </row>
        <row r="299">
          <cell r="C299" t="str">
            <v>Pekerja</v>
          </cell>
          <cell r="E299">
            <v>0.2</v>
          </cell>
          <cell r="F299" t="str">
            <v>Org</v>
          </cell>
          <cell r="G299">
            <v>45400</v>
          </cell>
          <cell r="I299">
            <v>9080</v>
          </cell>
          <cell r="J299">
            <v>0</v>
          </cell>
        </row>
        <row r="300">
          <cell r="C300" t="str">
            <v>Tukang Batu</v>
          </cell>
          <cell r="E300">
            <v>0.15</v>
          </cell>
          <cell r="F300" t="str">
            <v>Org</v>
          </cell>
          <cell r="G300">
            <v>65900</v>
          </cell>
          <cell r="I300">
            <v>9885</v>
          </cell>
          <cell r="J300">
            <v>0</v>
          </cell>
        </row>
        <row r="301">
          <cell r="C301" t="str">
            <v>Kepala Tukang</v>
          </cell>
          <cell r="E301">
            <v>1.4999999999999999E-2</v>
          </cell>
          <cell r="F301" t="str">
            <v>Org</v>
          </cell>
          <cell r="G301">
            <v>82100</v>
          </cell>
          <cell r="I301">
            <v>1231.5</v>
          </cell>
          <cell r="J301">
            <v>0</v>
          </cell>
        </row>
        <row r="302">
          <cell r="C302" t="str">
            <v>Mandor</v>
          </cell>
          <cell r="E302">
            <v>0.01</v>
          </cell>
          <cell r="F302" t="str">
            <v>Org</v>
          </cell>
          <cell r="G302">
            <v>59400</v>
          </cell>
          <cell r="I302">
            <v>594</v>
          </cell>
          <cell r="J302">
            <v>0</v>
          </cell>
        </row>
        <row r="303">
          <cell r="C303" t="str">
            <v>Semen Portland</v>
          </cell>
          <cell r="E303">
            <v>6.48</v>
          </cell>
          <cell r="F303" t="str">
            <v>Kg</v>
          </cell>
          <cell r="H303">
            <v>1075</v>
          </cell>
          <cell r="I303">
            <v>0</v>
          </cell>
          <cell r="J303">
            <v>6966.0000000000009</v>
          </cell>
        </row>
        <row r="304">
          <cell r="C304" t="str">
            <v>Pasir Pasang</v>
          </cell>
          <cell r="E304">
            <v>1.9E-2</v>
          </cell>
          <cell r="F304" t="str">
            <v>M³</v>
          </cell>
          <cell r="H304">
            <v>91500</v>
          </cell>
          <cell r="I304">
            <v>0</v>
          </cell>
          <cell r="J304">
            <v>1738.5</v>
          </cell>
        </row>
        <row r="305">
          <cell r="G305" t="str">
            <v>Sub Jumlah</v>
          </cell>
          <cell r="I305">
            <v>20790.5</v>
          </cell>
          <cell r="J305">
            <v>8704.5</v>
          </cell>
        </row>
        <row r="306">
          <cell r="I306" t="str">
            <v>Jumlah</v>
          </cell>
          <cell r="K306">
            <v>29495</v>
          </cell>
        </row>
        <row r="307">
          <cell r="A307" t="str">
            <v>26.</v>
          </cell>
          <cell r="B307" t="str">
            <v>1    -    M²</v>
          </cell>
          <cell r="C307" t="str">
            <v>Plesteran 1 Pc : 4 Ps, tebal 15 mm</v>
          </cell>
          <cell r="D307" t="str">
            <v>SNI 03-2837-6.4</v>
          </cell>
        </row>
        <row r="308">
          <cell r="C308" t="str">
            <v>Pekerja</v>
          </cell>
          <cell r="E308">
            <v>0.2</v>
          </cell>
          <cell r="F308" t="str">
            <v>Org</v>
          </cell>
          <cell r="G308">
            <v>45400</v>
          </cell>
          <cell r="I308">
            <v>9080</v>
          </cell>
          <cell r="J308">
            <v>0</v>
          </cell>
        </row>
        <row r="309">
          <cell r="C309" t="str">
            <v>Tukang Batu</v>
          </cell>
          <cell r="E309">
            <v>0.15</v>
          </cell>
          <cell r="F309" t="str">
            <v>Org</v>
          </cell>
          <cell r="G309">
            <v>65900</v>
          </cell>
          <cell r="I309">
            <v>9885</v>
          </cell>
          <cell r="J309">
            <v>0</v>
          </cell>
        </row>
        <row r="310">
          <cell r="C310" t="str">
            <v>Kepala Tukang</v>
          </cell>
          <cell r="E310">
            <v>1.4999999999999999E-2</v>
          </cell>
          <cell r="F310" t="str">
            <v>Org</v>
          </cell>
          <cell r="G310">
            <v>82100</v>
          </cell>
          <cell r="I310">
            <v>1231.5</v>
          </cell>
          <cell r="J310">
            <v>0</v>
          </cell>
        </row>
        <row r="311">
          <cell r="C311" t="str">
            <v>Mandor</v>
          </cell>
          <cell r="E311">
            <v>0.01</v>
          </cell>
          <cell r="F311" t="str">
            <v>Org</v>
          </cell>
          <cell r="G311">
            <v>59400</v>
          </cell>
          <cell r="I311">
            <v>594</v>
          </cell>
          <cell r="J311">
            <v>0</v>
          </cell>
        </row>
        <row r="312">
          <cell r="C312" t="str">
            <v>Semen Portland</v>
          </cell>
          <cell r="E312">
            <v>5.2</v>
          </cell>
          <cell r="F312" t="str">
            <v>Kg</v>
          </cell>
          <cell r="H312">
            <v>1075</v>
          </cell>
          <cell r="I312">
            <v>0</v>
          </cell>
          <cell r="J312">
            <v>5590</v>
          </cell>
        </row>
        <row r="313">
          <cell r="C313" t="str">
            <v>Pasir Pasang</v>
          </cell>
          <cell r="E313">
            <v>0.02</v>
          </cell>
          <cell r="F313" t="str">
            <v>M³</v>
          </cell>
          <cell r="H313">
            <v>91500</v>
          </cell>
          <cell r="I313">
            <v>0</v>
          </cell>
          <cell r="J313">
            <v>1830</v>
          </cell>
        </row>
        <row r="314">
          <cell r="G314" t="str">
            <v>Sub Jumlah</v>
          </cell>
          <cell r="I314">
            <v>20790.5</v>
          </cell>
          <cell r="J314">
            <v>7420</v>
          </cell>
        </row>
        <row r="315">
          <cell r="I315" t="str">
            <v>Jumlah</v>
          </cell>
          <cell r="K315">
            <v>28210.5</v>
          </cell>
        </row>
        <row r="316">
          <cell r="A316" t="str">
            <v>27.</v>
          </cell>
          <cell r="B316" t="str">
            <v>1    -    M²</v>
          </cell>
          <cell r="C316" t="str">
            <v>Plesteran 1 Pc : 5 Ps, tebal 15 mm</v>
          </cell>
          <cell r="D316" t="str">
            <v>SNI 03-2837-6.5</v>
          </cell>
        </row>
        <row r="317">
          <cell r="C317" t="str">
            <v>Pekerja</v>
          </cell>
          <cell r="E317">
            <v>0.2</v>
          </cell>
          <cell r="F317" t="str">
            <v>Org</v>
          </cell>
          <cell r="G317">
            <v>45400</v>
          </cell>
          <cell r="I317">
            <v>9080</v>
          </cell>
          <cell r="J317">
            <v>0</v>
          </cell>
        </row>
        <row r="318">
          <cell r="C318" t="str">
            <v>Tukang Batu</v>
          </cell>
          <cell r="E318">
            <v>0.15</v>
          </cell>
          <cell r="F318" t="str">
            <v>Org</v>
          </cell>
          <cell r="G318">
            <v>65900</v>
          </cell>
          <cell r="I318">
            <v>9885</v>
          </cell>
          <cell r="J318">
            <v>0</v>
          </cell>
        </row>
        <row r="319">
          <cell r="C319" t="str">
            <v>Kepala Tukang</v>
          </cell>
          <cell r="E319">
            <v>1.4999999999999999E-2</v>
          </cell>
          <cell r="F319" t="str">
            <v>Org</v>
          </cell>
          <cell r="G319">
            <v>82100</v>
          </cell>
          <cell r="I319">
            <v>1231.5</v>
          </cell>
          <cell r="J319">
            <v>0</v>
          </cell>
        </row>
        <row r="320">
          <cell r="C320" t="str">
            <v>Mandor</v>
          </cell>
          <cell r="E320">
            <v>0.01</v>
          </cell>
          <cell r="F320" t="str">
            <v>Org</v>
          </cell>
          <cell r="G320">
            <v>59400</v>
          </cell>
          <cell r="I320">
            <v>594</v>
          </cell>
          <cell r="J320">
            <v>0</v>
          </cell>
        </row>
        <row r="321">
          <cell r="C321" t="str">
            <v>Semen Portland</v>
          </cell>
          <cell r="E321">
            <v>4.32</v>
          </cell>
          <cell r="F321" t="str">
            <v>Kg</v>
          </cell>
          <cell r="H321">
            <v>1075</v>
          </cell>
          <cell r="I321">
            <v>0</v>
          </cell>
          <cell r="J321">
            <v>4644</v>
          </cell>
        </row>
        <row r="322">
          <cell r="C322" t="str">
            <v>Pasir Pasang</v>
          </cell>
          <cell r="E322">
            <v>2.1999999999999999E-2</v>
          </cell>
          <cell r="F322" t="str">
            <v>M³</v>
          </cell>
          <cell r="H322">
            <v>91500</v>
          </cell>
          <cell r="I322">
            <v>0</v>
          </cell>
          <cell r="J322">
            <v>2012.9999999999998</v>
          </cell>
        </row>
        <row r="323">
          <cell r="G323" t="str">
            <v>Sub Jumlah</v>
          </cell>
          <cell r="I323">
            <v>20790.5</v>
          </cell>
          <cell r="J323">
            <v>6657</v>
          </cell>
        </row>
        <row r="324">
          <cell r="I324" t="str">
            <v>Jumlah</v>
          </cell>
          <cell r="K324">
            <v>27447.5</v>
          </cell>
        </row>
        <row r="325">
          <cell r="A325" t="str">
            <v>28.</v>
          </cell>
          <cell r="B325" t="str">
            <v>1    -    M²</v>
          </cell>
          <cell r="C325" t="str">
            <v>Pengecatan Tembok Baru</v>
          </cell>
          <cell r="D325" t="str">
            <v>SNI 03-2834-6.14</v>
          </cell>
        </row>
        <row r="326">
          <cell r="C326" t="str">
            <v>Pekerja</v>
          </cell>
          <cell r="E326">
            <v>0.02</v>
          </cell>
          <cell r="F326" t="str">
            <v>Org</v>
          </cell>
          <cell r="G326">
            <v>45400</v>
          </cell>
          <cell r="I326">
            <v>908</v>
          </cell>
          <cell r="J326">
            <v>0</v>
          </cell>
        </row>
        <row r="327">
          <cell r="C327" t="str">
            <v>Tukang Batu</v>
          </cell>
          <cell r="E327">
            <v>6.3E-2</v>
          </cell>
          <cell r="F327" t="str">
            <v>Org</v>
          </cell>
          <cell r="G327">
            <v>65900</v>
          </cell>
          <cell r="I327">
            <v>4151.7</v>
          </cell>
          <cell r="J327">
            <v>0</v>
          </cell>
        </row>
        <row r="328">
          <cell r="C328" t="str">
            <v>Kepala Tukang</v>
          </cell>
          <cell r="E328">
            <v>6.3E-3</v>
          </cell>
          <cell r="F328" t="str">
            <v>Org</v>
          </cell>
          <cell r="G328">
            <v>82100</v>
          </cell>
          <cell r="I328">
            <v>517.23</v>
          </cell>
          <cell r="J328">
            <v>0</v>
          </cell>
        </row>
        <row r="329">
          <cell r="C329" t="str">
            <v>Mandor</v>
          </cell>
          <cell r="E329">
            <v>2.5000000000000001E-3</v>
          </cell>
          <cell r="F329" t="str">
            <v>Org</v>
          </cell>
          <cell r="G329">
            <v>59400</v>
          </cell>
          <cell r="I329">
            <v>148.5</v>
          </cell>
          <cell r="J329">
            <v>0</v>
          </cell>
        </row>
        <row r="330">
          <cell r="C330" t="str">
            <v>Plamir</v>
          </cell>
          <cell r="E330">
            <v>0.1</v>
          </cell>
          <cell r="F330" t="str">
            <v>Kg</v>
          </cell>
          <cell r="H330">
            <v>18850</v>
          </cell>
          <cell r="I330">
            <v>0</v>
          </cell>
          <cell r="J330">
            <v>1885</v>
          </cell>
        </row>
        <row r="331">
          <cell r="C331" t="str">
            <v>Cat Dasar</v>
          </cell>
          <cell r="E331">
            <v>0.1</v>
          </cell>
          <cell r="F331" t="str">
            <v>Kg</v>
          </cell>
          <cell r="H331">
            <v>23750</v>
          </cell>
          <cell r="I331">
            <v>0</v>
          </cell>
          <cell r="J331">
            <v>2375</v>
          </cell>
        </row>
        <row r="332">
          <cell r="C332" t="str">
            <v>Cat Penutup 2 x</v>
          </cell>
          <cell r="E332">
            <v>0.26</v>
          </cell>
          <cell r="F332" t="str">
            <v>Kg</v>
          </cell>
          <cell r="H332">
            <v>26500</v>
          </cell>
          <cell r="I332">
            <v>0</v>
          </cell>
          <cell r="J332">
            <v>6890</v>
          </cell>
        </row>
        <row r="333">
          <cell r="G333" t="str">
            <v>Sub Jumlah</v>
          </cell>
          <cell r="I333">
            <v>5725.43</v>
          </cell>
          <cell r="J333">
            <v>11150</v>
          </cell>
        </row>
        <row r="334">
          <cell r="I334" t="str">
            <v>Jumlah</v>
          </cell>
          <cell r="K334">
            <v>16875.43</v>
          </cell>
        </row>
        <row r="335">
          <cell r="A335" t="str">
            <v>29.</v>
          </cell>
          <cell r="B335" t="str">
            <v>1    -    M'</v>
          </cell>
          <cell r="C335" t="str">
            <v>Pemasangan Pipa PVC Ø ½"</v>
          </cell>
          <cell r="D335" t="str">
            <v>SNI03-2839-6.25</v>
          </cell>
        </row>
        <row r="336">
          <cell r="C336" t="str">
            <v>Pipa PVC</v>
          </cell>
          <cell r="E336">
            <v>1.2</v>
          </cell>
          <cell r="F336" t="str">
            <v>M'</v>
          </cell>
          <cell r="H336">
            <v>3500</v>
          </cell>
          <cell r="I336">
            <v>0</v>
          </cell>
          <cell r="J336">
            <v>4200</v>
          </cell>
        </row>
        <row r="337">
          <cell r="C337" t="str">
            <v>Perlengkapan 35 % x harga Pipa</v>
          </cell>
          <cell r="E337">
            <v>0.35</v>
          </cell>
          <cell r="F337" t="str">
            <v>Ls</v>
          </cell>
          <cell r="H337">
            <v>1225</v>
          </cell>
          <cell r="I337">
            <v>0</v>
          </cell>
          <cell r="J337">
            <v>428.75</v>
          </cell>
        </row>
        <row r="338">
          <cell r="C338" t="str">
            <v>Pekerja</v>
          </cell>
          <cell r="E338">
            <v>3.5999999999999997E-2</v>
          </cell>
          <cell r="F338" t="str">
            <v>Org</v>
          </cell>
          <cell r="G338">
            <v>45400</v>
          </cell>
          <cell r="I338">
            <v>1634.3999999999999</v>
          </cell>
          <cell r="J338">
            <v>0</v>
          </cell>
        </row>
        <row r="339">
          <cell r="C339" t="str">
            <v>Tukang batu</v>
          </cell>
          <cell r="E339">
            <v>0.06</v>
          </cell>
          <cell r="F339" t="str">
            <v>Org</v>
          </cell>
          <cell r="G339">
            <v>65900</v>
          </cell>
          <cell r="I339">
            <v>3954</v>
          </cell>
          <cell r="J339">
            <v>0</v>
          </cell>
        </row>
        <row r="340">
          <cell r="C340" t="str">
            <v>Kepala tukang</v>
          </cell>
          <cell r="E340">
            <v>6.0000000000000001E-3</v>
          </cell>
          <cell r="F340" t="str">
            <v>Org</v>
          </cell>
          <cell r="G340">
            <v>82100</v>
          </cell>
          <cell r="I340">
            <v>492.6</v>
          </cell>
          <cell r="J340">
            <v>0</v>
          </cell>
        </row>
        <row r="341">
          <cell r="C341" t="str">
            <v>Mandor</v>
          </cell>
          <cell r="E341">
            <v>1.8E-3</v>
          </cell>
          <cell r="F341" t="str">
            <v>Org</v>
          </cell>
          <cell r="G341">
            <v>59400</v>
          </cell>
          <cell r="I341">
            <v>106.92</v>
          </cell>
          <cell r="J341">
            <v>0</v>
          </cell>
        </row>
        <row r="342">
          <cell r="G342" t="str">
            <v>Sub Jumlah</v>
          </cell>
          <cell r="I342">
            <v>6187.92</v>
          </cell>
          <cell r="J342">
            <v>4628.75</v>
          </cell>
        </row>
        <row r="343">
          <cell r="I343" t="str">
            <v>Jumlah</v>
          </cell>
          <cell r="K343">
            <v>10816.67</v>
          </cell>
        </row>
        <row r="344">
          <cell r="A344" t="str">
            <v>30.</v>
          </cell>
          <cell r="B344" t="str">
            <v>1    -    M'</v>
          </cell>
          <cell r="C344" t="str">
            <v>Pemasangan Pipa PVC Ø ¾"</v>
          </cell>
          <cell r="D344" t="str">
            <v>SNI03-2839-6.26</v>
          </cell>
        </row>
        <row r="345">
          <cell r="C345" t="str">
            <v>Pipa PVC</v>
          </cell>
          <cell r="E345">
            <v>1.2</v>
          </cell>
          <cell r="F345" t="str">
            <v>M</v>
          </cell>
          <cell r="H345">
            <v>6900</v>
          </cell>
          <cell r="I345">
            <v>0</v>
          </cell>
          <cell r="J345">
            <v>8280</v>
          </cell>
        </row>
        <row r="346">
          <cell r="C346" t="str">
            <v>Perlengkapan 35 % x harga Pipa</v>
          </cell>
          <cell r="E346">
            <v>0.35</v>
          </cell>
          <cell r="F346" t="str">
            <v>Ls</v>
          </cell>
          <cell r="H346">
            <v>2415</v>
          </cell>
          <cell r="I346">
            <v>0</v>
          </cell>
          <cell r="J346">
            <v>845.25</v>
          </cell>
        </row>
        <row r="347">
          <cell r="C347" t="str">
            <v>Pekerja</v>
          </cell>
          <cell r="E347">
            <v>3.5999999999999997E-2</v>
          </cell>
          <cell r="F347" t="str">
            <v>Org</v>
          </cell>
          <cell r="G347">
            <v>45400</v>
          </cell>
          <cell r="I347">
            <v>1634.3999999999999</v>
          </cell>
          <cell r="J347">
            <v>0</v>
          </cell>
        </row>
        <row r="348">
          <cell r="C348" t="str">
            <v>Tukang batu</v>
          </cell>
          <cell r="E348">
            <v>0.06</v>
          </cell>
          <cell r="F348" t="str">
            <v>Org</v>
          </cell>
          <cell r="G348">
            <v>65900</v>
          </cell>
          <cell r="I348">
            <v>3954</v>
          </cell>
          <cell r="J348">
            <v>0</v>
          </cell>
        </row>
        <row r="349">
          <cell r="C349" t="str">
            <v>Kepala tukang</v>
          </cell>
          <cell r="E349">
            <v>6.0000000000000001E-3</v>
          </cell>
          <cell r="F349" t="str">
            <v>Org</v>
          </cell>
          <cell r="G349">
            <v>82100</v>
          </cell>
          <cell r="I349">
            <v>492.6</v>
          </cell>
          <cell r="J349">
            <v>0</v>
          </cell>
        </row>
        <row r="350">
          <cell r="C350" t="str">
            <v>Mandor</v>
          </cell>
          <cell r="E350">
            <v>1.8E-3</v>
          </cell>
          <cell r="F350" t="str">
            <v>Org</v>
          </cell>
          <cell r="G350">
            <v>59400</v>
          </cell>
          <cell r="I350">
            <v>106.92</v>
          </cell>
          <cell r="J350">
            <v>0</v>
          </cell>
        </row>
        <row r="351">
          <cell r="G351" t="str">
            <v>Sub Jumlah</v>
          </cell>
          <cell r="I351">
            <v>6187.92</v>
          </cell>
          <cell r="J351">
            <v>9125.25</v>
          </cell>
        </row>
        <row r="352">
          <cell r="I352" t="str">
            <v>Jumlah</v>
          </cell>
          <cell r="K352">
            <v>15313.17</v>
          </cell>
        </row>
        <row r="353">
          <cell r="A353" t="str">
            <v>31.</v>
          </cell>
          <cell r="B353" t="str">
            <v>1    -    M'</v>
          </cell>
          <cell r="C353" t="str">
            <v>Pemasangan Pipa PVC Ø 1"</v>
          </cell>
          <cell r="D353" t="str">
            <v>SNI03-2839-6.27</v>
          </cell>
        </row>
        <row r="354">
          <cell r="C354" t="str">
            <v>Pipa PVC</v>
          </cell>
          <cell r="E354">
            <v>1.2</v>
          </cell>
          <cell r="F354" t="str">
            <v>M</v>
          </cell>
          <cell r="H354">
            <v>4700</v>
          </cell>
          <cell r="I354">
            <v>0</v>
          </cell>
          <cell r="J354">
            <v>5640</v>
          </cell>
        </row>
        <row r="355">
          <cell r="C355" t="str">
            <v>Perlengkapan 35 % x harga Pipa</v>
          </cell>
          <cell r="E355">
            <v>0.35</v>
          </cell>
          <cell r="F355" t="str">
            <v>Ls</v>
          </cell>
          <cell r="H355">
            <v>1645</v>
          </cell>
          <cell r="I355">
            <v>0</v>
          </cell>
          <cell r="J355">
            <v>575.75</v>
          </cell>
        </row>
        <row r="356">
          <cell r="C356" t="str">
            <v>Pekerja</v>
          </cell>
          <cell r="E356">
            <v>3.5999999999999997E-2</v>
          </cell>
          <cell r="F356" t="str">
            <v>Org</v>
          </cell>
          <cell r="G356">
            <v>45400</v>
          </cell>
          <cell r="I356">
            <v>1634.3999999999999</v>
          </cell>
          <cell r="J356">
            <v>0</v>
          </cell>
        </row>
        <row r="357">
          <cell r="C357" t="str">
            <v>Tukang batu</v>
          </cell>
          <cell r="E357">
            <v>0.06</v>
          </cell>
          <cell r="F357" t="str">
            <v>Org</v>
          </cell>
          <cell r="G357">
            <v>65900</v>
          </cell>
          <cell r="I357">
            <v>3954</v>
          </cell>
          <cell r="J357">
            <v>0</v>
          </cell>
        </row>
        <row r="358">
          <cell r="C358" t="str">
            <v>Kepala tukang</v>
          </cell>
          <cell r="E358">
            <v>6.0000000000000001E-3</v>
          </cell>
          <cell r="F358" t="str">
            <v>Org</v>
          </cell>
          <cell r="G358">
            <v>82100</v>
          </cell>
          <cell r="I358">
            <v>492.6</v>
          </cell>
          <cell r="J358">
            <v>0</v>
          </cell>
        </row>
        <row r="359">
          <cell r="C359" t="str">
            <v>Mandor</v>
          </cell>
          <cell r="E359">
            <v>1.8E-3</v>
          </cell>
          <cell r="F359" t="str">
            <v>Org</v>
          </cell>
          <cell r="G359">
            <v>59400</v>
          </cell>
          <cell r="I359">
            <v>106.92</v>
          </cell>
          <cell r="J359">
            <v>0</v>
          </cell>
        </row>
        <row r="360">
          <cell r="G360" t="str">
            <v>Sub Jumlah</v>
          </cell>
          <cell r="I360">
            <v>6187.92</v>
          </cell>
          <cell r="J360">
            <v>6215.75</v>
          </cell>
        </row>
        <row r="361">
          <cell r="I361" t="str">
            <v>Jumlah</v>
          </cell>
          <cell r="K361">
            <v>12403.67</v>
          </cell>
        </row>
        <row r="362">
          <cell r="A362" t="str">
            <v>32.</v>
          </cell>
          <cell r="B362" t="str">
            <v>1    -    M'</v>
          </cell>
          <cell r="C362" t="str">
            <v>Pemasangan Pipa PVC Ø  1½"</v>
          </cell>
          <cell r="D362" t="str">
            <v>SNI03-2839-6.28</v>
          </cell>
        </row>
        <row r="363">
          <cell r="C363" t="str">
            <v>Pipa PVC</v>
          </cell>
          <cell r="E363">
            <v>1.2</v>
          </cell>
          <cell r="F363" t="str">
            <v>M</v>
          </cell>
          <cell r="H363">
            <v>6516.666666666667</v>
          </cell>
          <cell r="I363">
            <v>0</v>
          </cell>
          <cell r="J363">
            <v>7820</v>
          </cell>
        </row>
        <row r="364">
          <cell r="C364" t="str">
            <v>Perlengkapan 35 % x harga Pipa</v>
          </cell>
          <cell r="E364">
            <v>0.35</v>
          </cell>
          <cell r="F364" t="str">
            <v>Ls</v>
          </cell>
          <cell r="H364">
            <v>2280.8333333333335</v>
          </cell>
          <cell r="I364">
            <v>0</v>
          </cell>
          <cell r="J364">
            <v>798.29166666666663</v>
          </cell>
        </row>
        <row r="365">
          <cell r="C365" t="str">
            <v>Pekerja</v>
          </cell>
          <cell r="E365">
            <v>3.5999999999999997E-2</v>
          </cell>
          <cell r="F365" t="str">
            <v>Org</v>
          </cell>
          <cell r="G365">
            <v>45400</v>
          </cell>
          <cell r="I365">
            <v>1634.3999999999999</v>
          </cell>
          <cell r="J365">
            <v>0</v>
          </cell>
        </row>
        <row r="366">
          <cell r="C366" t="str">
            <v>Tukang batu</v>
          </cell>
          <cell r="E366">
            <v>0.06</v>
          </cell>
          <cell r="F366" t="str">
            <v>Org</v>
          </cell>
          <cell r="G366">
            <v>65900</v>
          </cell>
          <cell r="I366">
            <v>3954</v>
          </cell>
          <cell r="J366">
            <v>0</v>
          </cell>
        </row>
        <row r="367">
          <cell r="C367" t="str">
            <v>Kepala tukang</v>
          </cell>
          <cell r="E367">
            <v>6.0000000000000001E-3</v>
          </cell>
          <cell r="F367" t="str">
            <v>Org</v>
          </cell>
          <cell r="G367">
            <v>82100</v>
          </cell>
          <cell r="I367">
            <v>492.6</v>
          </cell>
          <cell r="J367">
            <v>0</v>
          </cell>
        </row>
        <row r="368">
          <cell r="C368" t="str">
            <v>Mandor</v>
          </cell>
          <cell r="E368">
            <v>1.8E-3</v>
          </cell>
          <cell r="F368" t="str">
            <v>Org</v>
          </cell>
          <cell r="G368">
            <v>59400</v>
          </cell>
          <cell r="I368">
            <v>106.92</v>
          </cell>
          <cell r="J368">
            <v>0</v>
          </cell>
        </row>
        <row r="369">
          <cell r="G369" t="str">
            <v>Sub Jumlah</v>
          </cell>
          <cell r="I369">
            <v>6187.92</v>
          </cell>
          <cell r="J369">
            <v>8618.2916666666661</v>
          </cell>
        </row>
        <row r="370">
          <cell r="I370" t="str">
            <v>Jumlah</v>
          </cell>
          <cell r="K370">
            <v>14806.211666666666</v>
          </cell>
        </row>
        <row r="371">
          <cell r="A371" t="str">
            <v>33.</v>
          </cell>
          <cell r="B371" t="str">
            <v>1    -    M'</v>
          </cell>
          <cell r="C371" t="str">
            <v>Pemasangan Pipa PVC Ø  2"</v>
          </cell>
          <cell r="D371" t="str">
            <v>SNI03-2839-6.29</v>
          </cell>
        </row>
        <row r="372">
          <cell r="C372" t="str">
            <v>Pipa PVC</v>
          </cell>
          <cell r="E372">
            <v>1.2</v>
          </cell>
          <cell r="F372" t="str">
            <v>M</v>
          </cell>
          <cell r="H372">
            <v>12905.3</v>
          </cell>
          <cell r="I372">
            <v>0</v>
          </cell>
          <cell r="J372">
            <v>15486.359999999999</v>
          </cell>
        </row>
        <row r="373">
          <cell r="C373" t="str">
            <v>Perlengkapan 35 % x harga Pipa</v>
          </cell>
          <cell r="E373">
            <v>0.35</v>
          </cell>
          <cell r="F373" t="str">
            <v>Ls</v>
          </cell>
          <cell r="H373">
            <v>4516.8549999999996</v>
          </cell>
          <cell r="I373">
            <v>0</v>
          </cell>
          <cell r="J373">
            <v>1580.8992499999997</v>
          </cell>
        </row>
        <row r="374">
          <cell r="C374" t="str">
            <v>Pekerja</v>
          </cell>
          <cell r="E374">
            <v>5.3999999999999999E-2</v>
          </cell>
          <cell r="F374" t="str">
            <v>Org</v>
          </cell>
          <cell r="G374">
            <v>45400</v>
          </cell>
          <cell r="I374">
            <v>2451.6</v>
          </cell>
          <cell r="J374">
            <v>0</v>
          </cell>
        </row>
        <row r="375">
          <cell r="C375" t="str">
            <v>Tukang batu</v>
          </cell>
          <cell r="E375">
            <v>0.09</v>
          </cell>
          <cell r="F375" t="str">
            <v>Org</v>
          </cell>
          <cell r="G375">
            <v>65900</v>
          </cell>
          <cell r="I375">
            <v>5931</v>
          </cell>
          <cell r="J375">
            <v>0</v>
          </cell>
        </row>
        <row r="376">
          <cell r="C376" t="str">
            <v>Kepala tukang</v>
          </cell>
          <cell r="E376">
            <v>8.9999999999999993E-3</v>
          </cell>
          <cell r="F376" t="str">
            <v>Org</v>
          </cell>
          <cell r="G376">
            <v>82100</v>
          </cell>
          <cell r="I376">
            <v>738.9</v>
          </cell>
          <cell r="J376">
            <v>0</v>
          </cell>
        </row>
        <row r="377">
          <cell r="C377" t="str">
            <v>Mandor</v>
          </cell>
          <cell r="E377">
            <v>2.7000000000000001E-3</v>
          </cell>
          <cell r="F377" t="str">
            <v>Org</v>
          </cell>
          <cell r="G377">
            <v>59400</v>
          </cell>
          <cell r="I377">
            <v>160.38</v>
          </cell>
          <cell r="J377">
            <v>0</v>
          </cell>
        </row>
        <row r="378">
          <cell r="G378" t="str">
            <v>Sub Jumlah</v>
          </cell>
          <cell r="I378">
            <v>9281.8799999999992</v>
          </cell>
          <cell r="J378">
            <v>17067.259249999999</v>
          </cell>
        </row>
        <row r="379">
          <cell r="I379" t="str">
            <v>Jumlah</v>
          </cell>
          <cell r="K379">
            <v>26349.13925</v>
          </cell>
        </row>
        <row r="380">
          <cell r="A380" t="str">
            <v>34.</v>
          </cell>
          <cell r="B380" t="str">
            <v>1    -    M'</v>
          </cell>
          <cell r="C380" t="str">
            <v>Pemasangan Pipa PVC Ø  2½"</v>
          </cell>
          <cell r="D380" t="str">
            <v>SNI03-2839-6.30</v>
          </cell>
        </row>
        <row r="381">
          <cell r="C381" t="str">
            <v>Pipa PVC</v>
          </cell>
          <cell r="E381">
            <v>1.2</v>
          </cell>
          <cell r="F381" t="str">
            <v>M</v>
          </cell>
          <cell r="H381">
            <v>18619</v>
          </cell>
          <cell r="I381">
            <v>0</v>
          </cell>
          <cell r="J381">
            <v>22342.799999999999</v>
          </cell>
        </row>
        <row r="382">
          <cell r="C382" t="str">
            <v>Perlengkapan 35 % x harga Pipa</v>
          </cell>
          <cell r="E382">
            <v>0.35</v>
          </cell>
          <cell r="F382" t="str">
            <v>Ls</v>
          </cell>
          <cell r="H382">
            <v>6516.65</v>
          </cell>
          <cell r="I382">
            <v>0</v>
          </cell>
          <cell r="J382">
            <v>2280.8274999999999</v>
          </cell>
        </row>
        <row r="383">
          <cell r="C383" t="str">
            <v>Pekerja</v>
          </cell>
          <cell r="E383">
            <v>5.3999999999999999E-2</v>
          </cell>
          <cell r="F383" t="str">
            <v>Org</v>
          </cell>
          <cell r="G383">
            <v>45400</v>
          </cell>
          <cell r="I383">
            <v>2451.6</v>
          </cell>
          <cell r="J383">
            <v>0</v>
          </cell>
        </row>
        <row r="384">
          <cell r="C384" t="str">
            <v>Tukang batu</v>
          </cell>
          <cell r="E384">
            <v>0.09</v>
          </cell>
          <cell r="F384" t="str">
            <v>Org</v>
          </cell>
          <cell r="G384">
            <v>65900</v>
          </cell>
          <cell r="I384">
            <v>5931</v>
          </cell>
          <cell r="J384">
            <v>0</v>
          </cell>
        </row>
        <row r="385">
          <cell r="C385" t="str">
            <v>Kepala tukang</v>
          </cell>
          <cell r="E385">
            <v>8.9999999999999993E-3</v>
          </cell>
          <cell r="F385" t="str">
            <v>Org</v>
          </cell>
          <cell r="G385">
            <v>82100</v>
          </cell>
          <cell r="I385">
            <v>738.9</v>
          </cell>
          <cell r="J385">
            <v>0</v>
          </cell>
        </row>
        <row r="386">
          <cell r="C386" t="str">
            <v>Mandor</v>
          </cell>
          <cell r="E386">
            <v>2.7000000000000001E-3</v>
          </cell>
          <cell r="F386" t="str">
            <v>Org</v>
          </cell>
          <cell r="G386">
            <v>59400</v>
          </cell>
          <cell r="I386">
            <v>160.38</v>
          </cell>
          <cell r="J386">
            <v>0</v>
          </cell>
        </row>
        <row r="387">
          <cell r="G387" t="str">
            <v>Sub Jumlah</v>
          </cell>
          <cell r="I387">
            <v>9281.8799999999992</v>
          </cell>
          <cell r="J387">
            <v>24623.627499999999</v>
          </cell>
        </row>
        <row r="388">
          <cell r="I388" t="str">
            <v>Jumlah</v>
          </cell>
          <cell r="K388">
            <v>33905.5075</v>
          </cell>
        </row>
        <row r="389">
          <cell r="A389" t="str">
            <v>35.</v>
          </cell>
          <cell r="B389" t="str">
            <v>1    -    M'</v>
          </cell>
          <cell r="C389" t="str">
            <v>Pemasangan Pipa PVC Ø  3"</v>
          </cell>
          <cell r="D389" t="str">
            <v>SNI03-2839-6.31</v>
          </cell>
        </row>
        <row r="390">
          <cell r="C390" t="str">
            <v>Pipa PVC</v>
          </cell>
          <cell r="E390">
            <v>1.2</v>
          </cell>
          <cell r="F390" t="str">
            <v>M</v>
          </cell>
          <cell r="H390">
            <v>25658.6</v>
          </cell>
          <cell r="I390">
            <v>0</v>
          </cell>
          <cell r="J390">
            <v>30790.319999999996</v>
          </cell>
        </row>
        <row r="391">
          <cell r="C391" t="str">
            <v>Perlengkapan 35 % x harga Pipa</v>
          </cell>
          <cell r="E391">
            <v>0.35</v>
          </cell>
          <cell r="F391" t="str">
            <v>Ls</v>
          </cell>
          <cell r="H391">
            <v>8980.5099999999984</v>
          </cell>
          <cell r="I391">
            <v>0</v>
          </cell>
          <cell r="J391">
            <v>3143.1784999999991</v>
          </cell>
        </row>
        <row r="392">
          <cell r="C392" t="str">
            <v>Pekerja</v>
          </cell>
          <cell r="E392">
            <v>8.1000000000000003E-2</v>
          </cell>
          <cell r="F392" t="str">
            <v>Org</v>
          </cell>
          <cell r="G392">
            <v>45400</v>
          </cell>
          <cell r="I392">
            <v>3677.4</v>
          </cell>
          <cell r="J392">
            <v>0</v>
          </cell>
        </row>
        <row r="393">
          <cell r="C393" t="str">
            <v>Tukang batu</v>
          </cell>
          <cell r="E393">
            <v>0.13500000000000001</v>
          </cell>
          <cell r="F393" t="str">
            <v>Org</v>
          </cell>
          <cell r="G393">
            <v>65900</v>
          </cell>
          <cell r="I393">
            <v>8896.5</v>
          </cell>
          <cell r="J393">
            <v>0</v>
          </cell>
        </row>
        <row r="394">
          <cell r="C394" t="str">
            <v>Kepala tukang</v>
          </cell>
          <cell r="E394">
            <v>1.35E-2</v>
          </cell>
          <cell r="F394" t="str">
            <v>Org</v>
          </cell>
          <cell r="G394">
            <v>82100</v>
          </cell>
          <cell r="I394">
            <v>1108.3499999999999</v>
          </cell>
          <cell r="J394">
            <v>0</v>
          </cell>
        </row>
        <row r="395">
          <cell r="C395" t="str">
            <v>Mandor</v>
          </cell>
          <cell r="E395">
            <v>4.1000000000000003E-3</v>
          </cell>
          <cell r="F395" t="str">
            <v>Org</v>
          </cell>
          <cell r="G395">
            <v>59400</v>
          </cell>
          <cell r="I395">
            <v>243.54000000000002</v>
          </cell>
          <cell r="J395">
            <v>0</v>
          </cell>
        </row>
        <row r="396">
          <cell r="G396" t="str">
            <v>Sub Jumlah</v>
          </cell>
          <cell r="I396">
            <v>13925.79</v>
          </cell>
          <cell r="J396">
            <v>33933.498499999994</v>
          </cell>
        </row>
        <row r="397">
          <cell r="I397" t="str">
            <v>Jumlah</v>
          </cell>
          <cell r="K397">
            <v>47859.288499999995</v>
          </cell>
        </row>
        <row r="399">
          <cell r="A399" t="str">
            <v>36.</v>
          </cell>
          <cell r="B399" t="str">
            <v>1    -    M'</v>
          </cell>
          <cell r="C399" t="str">
            <v>Pemasangan Pipa PVC Ø  4"</v>
          </cell>
          <cell r="D399" t="str">
            <v>SNI03-2839-6.32</v>
          </cell>
        </row>
        <row r="400">
          <cell r="C400" t="str">
            <v>Pipa PVC</v>
          </cell>
          <cell r="E400">
            <v>1.2</v>
          </cell>
          <cell r="F400" t="str">
            <v>M</v>
          </cell>
          <cell r="H400">
            <v>38964</v>
          </cell>
          <cell r="I400">
            <v>0</v>
          </cell>
          <cell r="J400">
            <v>46756.799999999996</v>
          </cell>
        </row>
        <row r="401">
          <cell r="C401" t="str">
            <v>Perlengkapan 35 % x harga Pipa</v>
          </cell>
          <cell r="E401">
            <v>0.35</v>
          </cell>
          <cell r="F401" t="str">
            <v>Ls</v>
          </cell>
          <cell r="H401">
            <v>13637.4</v>
          </cell>
          <cell r="I401">
            <v>0</v>
          </cell>
          <cell r="J401">
            <v>4773.0899999999992</v>
          </cell>
        </row>
        <row r="402">
          <cell r="C402" t="str">
            <v>Pekerja</v>
          </cell>
          <cell r="E402">
            <v>8.1000000000000003E-2</v>
          </cell>
          <cell r="F402" t="str">
            <v>Org</v>
          </cell>
          <cell r="G402">
            <v>45400</v>
          </cell>
          <cell r="I402">
            <v>3677.4</v>
          </cell>
          <cell r="J402">
            <v>0</v>
          </cell>
        </row>
        <row r="403">
          <cell r="C403" t="str">
            <v>Tukang batu</v>
          </cell>
          <cell r="E403">
            <v>0.13500000000000001</v>
          </cell>
          <cell r="F403" t="str">
            <v>Org</v>
          </cell>
          <cell r="G403">
            <v>65900</v>
          </cell>
          <cell r="I403">
            <v>8896.5</v>
          </cell>
          <cell r="J403">
            <v>0</v>
          </cell>
        </row>
        <row r="404">
          <cell r="C404" t="str">
            <v>Kepala tukang</v>
          </cell>
          <cell r="E404">
            <v>1.35E-2</v>
          </cell>
          <cell r="F404" t="str">
            <v>Org</v>
          </cell>
          <cell r="G404">
            <v>82100</v>
          </cell>
          <cell r="I404">
            <v>1108.3499999999999</v>
          </cell>
          <cell r="J404">
            <v>0</v>
          </cell>
        </row>
        <row r="405">
          <cell r="C405" t="str">
            <v>Mandor</v>
          </cell>
          <cell r="E405">
            <v>4.1000000000000003E-3</v>
          </cell>
          <cell r="F405" t="str">
            <v>Org</v>
          </cell>
          <cell r="G405">
            <v>59400</v>
          </cell>
          <cell r="I405">
            <v>243.54000000000002</v>
          </cell>
          <cell r="J405">
            <v>0</v>
          </cell>
        </row>
        <row r="406">
          <cell r="G406" t="str">
            <v>Sub Jumlah</v>
          </cell>
          <cell r="I406">
            <v>13925.79</v>
          </cell>
          <cell r="J406">
            <v>51529.889999999992</v>
          </cell>
        </row>
        <row r="407">
          <cell r="I407" t="str">
            <v>Jumlah</v>
          </cell>
          <cell r="K407">
            <v>65455.679999999993</v>
          </cell>
        </row>
        <row r="408">
          <cell r="A408" t="str">
            <v>37.</v>
          </cell>
          <cell r="B408" t="str">
            <v>1    -    M'</v>
          </cell>
          <cell r="C408" t="str">
            <v>Pemasangan Pipa PVC Ø 6"</v>
          </cell>
          <cell r="D408" t="str">
            <v>SNI03-2839-6.32a</v>
          </cell>
        </row>
        <row r="409">
          <cell r="C409" t="str">
            <v>Pipa PVC</v>
          </cell>
          <cell r="E409">
            <v>1.2</v>
          </cell>
          <cell r="F409" t="str">
            <v>M</v>
          </cell>
          <cell r="H409">
            <v>82895</v>
          </cell>
          <cell r="I409">
            <v>0</v>
          </cell>
          <cell r="J409">
            <v>99474</v>
          </cell>
        </row>
        <row r="410">
          <cell r="C410" t="str">
            <v>Perlengkapan 35 % x harga Pipa</v>
          </cell>
          <cell r="E410">
            <v>0.35</v>
          </cell>
          <cell r="F410" t="str">
            <v>Ls</v>
          </cell>
          <cell r="H410">
            <v>29013.249999999996</v>
          </cell>
          <cell r="I410">
            <v>0</v>
          </cell>
          <cell r="J410">
            <v>10154.637499999999</v>
          </cell>
        </row>
        <row r="411">
          <cell r="C411" t="str">
            <v>Pekerja</v>
          </cell>
          <cell r="E411">
            <v>8.1000000000000003E-2</v>
          </cell>
          <cell r="F411" t="str">
            <v>Org</v>
          </cell>
          <cell r="G411">
            <v>45400</v>
          </cell>
          <cell r="I411">
            <v>3677.4</v>
          </cell>
          <cell r="J411">
            <v>0</v>
          </cell>
        </row>
        <row r="412">
          <cell r="C412" t="str">
            <v>Tukang batu</v>
          </cell>
          <cell r="E412">
            <v>0.13500000000000001</v>
          </cell>
          <cell r="F412" t="str">
            <v>Org</v>
          </cell>
          <cell r="G412">
            <v>65900</v>
          </cell>
          <cell r="I412">
            <v>8896.5</v>
          </cell>
          <cell r="J412">
            <v>0</v>
          </cell>
        </row>
        <row r="413">
          <cell r="C413" t="str">
            <v>Kepala tukang</v>
          </cell>
          <cell r="E413">
            <v>1.35E-2</v>
          </cell>
          <cell r="F413" t="str">
            <v>Org</v>
          </cell>
          <cell r="G413">
            <v>82100</v>
          </cell>
          <cell r="I413">
            <v>1108.3499999999999</v>
          </cell>
          <cell r="J413">
            <v>0</v>
          </cell>
        </row>
        <row r="414">
          <cell r="C414" t="str">
            <v>Mandor</v>
          </cell>
          <cell r="E414">
            <v>4.1000000000000003E-3</v>
          </cell>
          <cell r="F414" t="str">
            <v>Org</v>
          </cell>
          <cell r="G414">
            <v>59400</v>
          </cell>
          <cell r="I414">
            <v>243.54000000000002</v>
          </cell>
          <cell r="J414">
            <v>0</v>
          </cell>
        </row>
        <row r="415">
          <cell r="G415" t="str">
            <v>Sub Jumlah</v>
          </cell>
          <cell r="I415">
            <v>13925.79</v>
          </cell>
          <cell r="J415">
            <v>109628.6375</v>
          </cell>
        </row>
        <row r="416">
          <cell r="I416" t="str">
            <v>Jumlah</v>
          </cell>
          <cell r="K416">
            <v>123554.42749999999</v>
          </cell>
        </row>
        <row r="417">
          <cell r="A417" t="str">
            <v>38.</v>
          </cell>
          <cell r="B417" t="str">
            <v>1    -    M'</v>
          </cell>
          <cell r="C417" t="str">
            <v>Pemasangan Pipa PVC Ø  8"</v>
          </cell>
          <cell r="D417" t="str">
            <v>SNI03-2839-6.32b</v>
          </cell>
        </row>
        <row r="418">
          <cell r="C418" t="str">
            <v>Pipa PVC</v>
          </cell>
          <cell r="E418">
            <v>1.2</v>
          </cell>
          <cell r="F418" t="str">
            <v>M</v>
          </cell>
          <cell r="H418">
            <v>137088</v>
          </cell>
          <cell r="I418">
            <v>0</v>
          </cell>
          <cell r="J418">
            <v>164505.60000000001</v>
          </cell>
        </row>
        <row r="419">
          <cell r="C419" t="str">
            <v>Perlengkapan 35 % x harga Pipa</v>
          </cell>
          <cell r="E419">
            <v>0.35</v>
          </cell>
          <cell r="F419" t="str">
            <v>Ls</v>
          </cell>
          <cell r="H419">
            <v>47980.799999999996</v>
          </cell>
          <cell r="I419">
            <v>0</v>
          </cell>
          <cell r="J419">
            <v>16793.28</v>
          </cell>
        </row>
        <row r="420">
          <cell r="C420" t="str">
            <v>Pekerja</v>
          </cell>
          <cell r="E420">
            <v>8.1000000000000003E-2</v>
          </cell>
          <cell r="F420" t="str">
            <v>Org</v>
          </cell>
          <cell r="G420">
            <v>45400</v>
          </cell>
          <cell r="I420">
            <v>3677.4</v>
          </cell>
          <cell r="J420">
            <v>0</v>
          </cell>
        </row>
        <row r="421">
          <cell r="C421" t="str">
            <v>Tukang batu</v>
          </cell>
          <cell r="E421">
            <v>0.13500000000000001</v>
          </cell>
          <cell r="F421" t="str">
            <v>Org</v>
          </cell>
          <cell r="G421">
            <v>65900</v>
          </cell>
          <cell r="I421">
            <v>8896.5</v>
          </cell>
          <cell r="J421">
            <v>0</v>
          </cell>
        </row>
        <row r="422">
          <cell r="C422" t="str">
            <v>Kepala tukang</v>
          </cell>
          <cell r="E422">
            <v>1.35E-2</v>
          </cell>
          <cell r="F422" t="str">
            <v>Org</v>
          </cell>
          <cell r="G422">
            <v>82100</v>
          </cell>
          <cell r="I422">
            <v>1108.3499999999999</v>
          </cell>
          <cell r="J422">
            <v>0</v>
          </cell>
        </row>
        <row r="423">
          <cell r="C423" t="str">
            <v>Mandor</v>
          </cell>
          <cell r="E423">
            <v>4.1000000000000003E-3</v>
          </cell>
          <cell r="F423" t="str">
            <v>Org</v>
          </cell>
          <cell r="G423">
            <v>59400</v>
          </cell>
          <cell r="I423">
            <v>243.54000000000002</v>
          </cell>
          <cell r="J423">
            <v>0</v>
          </cell>
        </row>
        <row r="424">
          <cell r="G424" t="str">
            <v>Sub Jumlah</v>
          </cell>
          <cell r="I424">
            <v>13925.79</v>
          </cell>
          <cell r="J424">
            <v>181298.88</v>
          </cell>
        </row>
        <row r="425">
          <cell r="I425" t="str">
            <v>Jumlah</v>
          </cell>
          <cell r="K425">
            <v>195224.67</v>
          </cell>
        </row>
        <row r="426">
          <cell r="A426" t="str">
            <v>39.</v>
          </cell>
          <cell r="B426" t="str">
            <v>1    -    M'</v>
          </cell>
          <cell r="C426" t="str">
            <v>Pemasangan Pipa GIV Ø  ½"</v>
          </cell>
          <cell r="D426" t="str">
            <v>SNI03-2839-6.19</v>
          </cell>
        </row>
        <row r="427">
          <cell r="C427" t="str">
            <v xml:space="preserve">Pipa GIV   </v>
          </cell>
          <cell r="E427">
            <v>1.2</v>
          </cell>
          <cell r="F427" t="str">
            <v>M</v>
          </cell>
          <cell r="H427">
            <v>21258</v>
          </cell>
          <cell r="I427">
            <v>0</v>
          </cell>
          <cell r="J427">
            <v>25509.599999999999</v>
          </cell>
        </row>
        <row r="428">
          <cell r="C428" t="str">
            <v>Perlengkapan 35 % x harga Pipa</v>
          </cell>
          <cell r="E428">
            <v>0.35</v>
          </cell>
          <cell r="F428" t="str">
            <v>Ls</v>
          </cell>
          <cell r="H428">
            <v>7440.2999999999993</v>
          </cell>
          <cell r="I428">
            <v>0</v>
          </cell>
          <cell r="J428">
            <v>2604.1049999999996</v>
          </cell>
        </row>
        <row r="429">
          <cell r="C429" t="str">
            <v>Pekerja</v>
          </cell>
          <cell r="E429">
            <v>5.3999999999999999E-2</v>
          </cell>
          <cell r="F429" t="str">
            <v>Org</v>
          </cell>
          <cell r="G429">
            <v>45400</v>
          </cell>
          <cell r="I429">
            <v>2451.6</v>
          </cell>
          <cell r="J429">
            <v>0</v>
          </cell>
        </row>
        <row r="430">
          <cell r="C430" t="str">
            <v>Tukang batu</v>
          </cell>
          <cell r="E430">
            <v>0.09</v>
          </cell>
          <cell r="F430" t="str">
            <v>Org</v>
          </cell>
          <cell r="G430">
            <v>65900</v>
          </cell>
          <cell r="I430">
            <v>5931</v>
          </cell>
          <cell r="J430">
            <v>0</v>
          </cell>
        </row>
        <row r="431">
          <cell r="C431" t="str">
            <v>Kepala tukang</v>
          </cell>
          <cell r="E431">
            <v>8.9999999999999993E-3</v>
          </cell>
          <cell r="F431" t="str">
            <v>Org</v>
          </cell>
          <cell r="G431">
            <v>82100</v>
          </cell>
          <cell r="I431">
            <v>738.9</v>
          </cell>
          <cell r="J431">
            <v>0</v>
          </cell>
        </row>
        <row r="432">
          <cell r="C432" t="str">
            <v>Mandor</v>
          </cell>
          <cell r="E432">
            <v>2.7E-2</v>
          </cell>
          <cell r="F432" t="str">
            <v>Org</v>
          </cell>
          <cell r="G432">
            <v>59400</v>
          </cell>
          <cell r="I432">
            <v>1603.8</v>
          </cell>
          <cell r="J432">
            <v>0</v>
          </cell>
        </row>
        <row r="433">
          <cell r="G433" t="str">
            <v>Sub Jumlah</v>
          </cell>
          <cell r="I433">
            <v>10725.3</v>
          </cell>
          <cell r="J433">
            <v>28113.704999999998</v>
          </cell>
        </row>
        <row r="434">
          <cell r="I434" t="str">
            <v>Jumlah</v>
          </cell>
          <cell r="K434">
            <v>38839.004999999997</v>
          </cell>
        </row>
        <row r="435">
          <cell r="A435" t="str">
            <v>40.</v>
          </cell>
          <cell r="B435" t="str">
            <v>1    -    M'</v>
          </cell>
          <cell r="C435" t="str">
            <v>Pemasangan Pipa GIV Ø  ¾"</v>
          </cell>
          <cell r="D435" t="str">
            <v>SNI03-2839-6.20</v>
          </cell>
        </row>
        <row r="436">
          <cell r="C436" t="str">
            <v xml:space="preserve">Pipa GIV   </v>
          </cell>
          <cell r="E436">
            <v>1.2</v>
          </cell>
          <cell r="F436" t="str">
            <v>M</v>
          </cell>
          <cell r="H436">
            <v>24402</v>
          </cell>
          <cell r="I436">
            <v>0</v>
          </cell>
          <cell r="J436">
            <v>29282.399999999998</v>
          </cell>
        </row>
        <row r="437">
          <cell r="C437" t="str">
            <v>Perlengkapan 35 % x harga Pipa</v>
          </cell>
          <cell r="E437">
            <v>0.35</v>
          </cell>
          <cell r="F437" t="str">
            <v>Ls</v>
          </cell>
          <cell r="H437">
            <v>8540.6999999999989</v>
          </cell>
          <cell r="I437">
            <v>0</v>
          </cell>
          <cell r="J437">
            <v>2989.2449999999994</v>
          </cell>
        </row>
        <row r="438">
          <cell r="C438" t="str">
            <v>Pekerja</v>
          </cell>
          <cell r="E438">
            <v>5.3999999999999999E-2</v>
          </cell>
          <cell r="F438" t="str">
            <v>Org</v>
          </cell>
          <cell r="G438">
            <v>45400</v>
          </cell>
          <cell r="I438">
            <v>2451.6</v>
          </cell>
          <cell r="J438">
            <v>0</v>
          </cell>
        </row>
        <row r="439">
          <cell r="C439" t="str">
            <v>Tukang batu</v>
          </cell>
          <cell r="E439">
            <v>0.09</v>
          </cell>
          <cell r="F439" t="str">
            <v>Org</v>
          </cell>
          <cell r="G439">
            <v>65900</v>
          </cell>
          <cell r="I439">
            <v>5931</v>
          </cell>
          <cell r="J439">
            <v>0</v>
          </cell>
        </row>
        <row r="440">
          <cell r="C440" t="str">
            <v>Kepala tukang</v>
          </cell>
          <cell r="E440">
            <v>8.9999999999999993E-3</v>
          </cell>
          <cell r="F440" t="str">
            <v>Org</v>
          </cell>
          <cell r="G440">
            <v>82100</v>
          </cell>
          <cell r="I440">
            <v>738.9</v>
          </cell>
          <cell r="J440">
            <v>0</v>
          </cell>
        </row>
        <row r="441">
          <cell r="C441" t="str">
            <v>Mandor</v>
          </cell>
          <cell r="E441">
            <v>2.7E-2</v>
          </cell>
          <cell r="F441" t="str">
            <v>Org</v>
          </cell>
          <cell r="G441">
            <v>59400</v>
          </cell>
          <cell r="I441">
            <v>1603.8</v>
          </cell>
          <cell r="J441">
            <v>0</v>
          </cell>
        </row>
        <row r="442">
          <cell r="G442" t="str">
            <v>Sub Jumlah</v>
          </cell>
          <cell r="I442">
            <v>10725.3</v>
          </cell>
          <cell r="J442">
            <v>32271.644999999997</v>
          </cell>
        </row>
        <row r="443">
          <cell r="I443" t="str">
            <v>Jumlah</v>
          </cell>
          <cell r="K443">
            <v>42996.944999999992</v>
          </cell>
        </row>
        <row r="444">
          <cell r="A444" t="str">
            <v>41.</v>
          </cell>
          <cell r="B444" t="str">
            <v>1    -    M'</v>
          </cell>
          <cell r="C444" t="str">
            <v>Pemasangan Pipa GIV Ø  1"</v>
          </cell>
          <cell r="D444" t="str">
            <v>SNI03-2839-6.21</v>
          </cell>
        </row>
        <row r="445">
          <cell r="C445" t="str">
            <v xml:space="preserve">Pipa GIV   </v>
          </cell>
          <cell r="E445">
            <v>1.2</v>
          </cell>
          <cell r="F445" t="str">
            <v>M</v>
          </cell>
          <cell r="H445">
            <v>35890</v>
          </cell>
          <cell r="I445">
            <v>0</v>
          </cell>
          <cell r="J445">
            <v>43068</v>
          </cell>
        </row>
        <row r="446">
          <cell r="C446" t="str">
            <v>Perlengkapan 35 % x harga Pipa</v>
          </cell>
          <cell r="E446">
            <v>0.35</v>
          </cell>
          <cell r="F446" t="str">
            <v>Ls</v>
          </cell>
          <cell r="H446">
            <v>12561.5</v>
          </cell>
          <cell r="I446">
            <v>0</v>
          </cell>
          <cell r="J446">
            <v>4396.5249999999996</v>
          </cell>
        </row>
        <row r="447">
          <cell r="C447" t="str">
            <v>Pekerja</v>
          </cell>
          <cell r="E447">
            <v>5.3999999999999999E-2</v>
          </cell>
          <cell r="F447" t="str">
            <v>Org</v>
          </cell>
          <cell r="G447">
            <v>45400</v>
          </cell>
          <cell r="I447">
            <v>2451.6</v>
          </cell>
          <cell r="J447">
            <v>0</v>
          </cell>
        </row>
        <row r="448">
          <cell r="C448" t="str">
            <v>Tukang batu</v>
          </cell>
          <cell r="E448">
            <v>0.09</v>
          </cell>
          <cell r="F448" t="str">
            <v>Org</v>
          </cell>
          <cell r="G448">
            <v>65900</v>
          </cell>
          <cell r="I448">
            <v>5931</v>
          </cell>
          <cell r="J448">
            <v>0</v>
          </cell>
        </row>
        <row r="449">
          <cell r="C449" t="str">
            <v>Kepala tukang</v>
          </cell>
          <cell r="E449">
            <v>8.9999999999999993E-3</v>
          </cell>
          <cell r="F449" t="str">
            <v>Org</v>
          </cell>
          <cell r="G449">
            <v>82100</v>
          </cell>
          <cell r="I449">
            <v>738.9</v>
          </cell>
          <cell r="J449">
            <v>0</v>
          </cell>
        </row>
        <row r="450">
          <cell r="C450" t="str">
            <v>Mandor</v>
          </cell>
          <cell r="E450">
            <v>2.7E-2</v>
          </cell>
          <cell r="F450" t="str">
            <v>Org</v>
          </cell>
          <cell r="G450">
            <v>59400</v>
          </cell>
          <cell r="I450">
            <v>1603.8</v>
          </cell>
          <cell r="J450">
            <v>0</v>
          </cell>
        </row>
        <row r="451">
          <cell r="G451" t="str">
            <v>Sub Jumlah</v>
          </cell>
          <cell r="I451">
            <v>10725.3</v>
          </cell>
          <cell r="J451">
            <v>47464.525000000001</v>
          </cell>
        </row>
        <row r="452">
          <cell r="I452" t="str">
            <v>Jumlah</v>
          </cell>
          <cell r="K452">
            <v>58189.824999999997</v>
          </cell>
        </row>
        <row r="453">
          <cell r="A453" t="str">
            <v>42.</v>
          </cell>
          <cell r="B453" t="str">
            <v>1    -    M'</v>
          </cell>
          <cell r="C453" t="str">
            <v>Pemasangan Pipa GIV Ø  1½"</v>
          </cell>
          <cell r="D453" t="str">
            <v>SNI03-2839-6.22</v>
          </cell>
        </row>
        <row r="454">
          <cell r="C454" t="str">
            <v xml:space="preserve">Pipa GIV   </v>
          </cell>
          <cell r="E454">
            <v>1.2</v>
          </cell>
          <cell r="F454" t="str">
            <v>M</v>
          </cell>
          <cell r="H454">
            <v>53862</v>
          </cell>
          <cell r="I454">
            <v>0</v>
          </cell>
          <cell r="J454">
            <v>64634.399999999994</v>
          </cell>
        </row>
        <row r="455">
          <cell r="C455" t="str">
            <v>Perlengkapan 35 % x harga Pipa</v>
          </cell>
          <cell r="E455">
            <v>0.35</v>
          </cell>
          <cell r="F455" t="str">
            <v>Ls</v>
          </cell>
          <cell r="H455">
            <v>18851.699999999997</v>
          </cell>
          <cell r="I455">
            <v>0</v>
          </cell>
          <cell r="J455">
            <v>6598.0949999999984</v>
          </cell>
        </row>
        <row r="456">
          <cell r="C456" t="str">
            <v>Pekerja</v>
          </cell>
          <cell r="E456">
            <v>0.108</v>
          </cell>
          <cell r="F456" t="str">
            <v>Org</v>
          </cell>
          <cell r="G456">
            <v>45400</v>
          </cell>
          <cell r="I456">
            <v>4903.2</v>
          </cell>
          <cell r="J456">
            <v>0</v>
          </cell>
        </row>
        <row r="457">
          <cell r="C457" t="str">
            <v>Tukang batu</v>
          </cell>
          <cell r="E457">
            <v>0.18</v>
          </cell>
          <cell r="F457" t="str">
            <v>Org</v>
          </cell>
          <cell r="G457">
            <v>65900</v>
          </cell>
          <cell r="I457">
            <v>11862</v>
          </cell>
          <cell r="J457">
            <v>0</v>
          </cell>
        </row>
        <row r="458">
          <cell r="C458" t="str">
            <v>Kepala tukang</v>
          </cell>
          <cell r="E458">
            <v>1.7999999999999999E-2</v>
          </cell>
          <cell r="F458" t="str">
            <v>Org</v>
          </cell>
          <cell r="G458">
            <v>82100</v>
          </cell>
          <cell r="I458">
            <v>1477.8</v>
          </cell>
          <cell r="J458">
            <v>0</v>
          </cell>
        </row>
        <row r="459">
          <cell r="C459" t="str">
            <v>Mandor</v>
          </cell>
          <cell r="E459">
            <v>5.4000000000000003E-3</v>
          </cell>
          <cell r="F459" t="str">
            <v>Org</v>
          </cell>
          <cell r="G459">
            <v>59400</v>
          </cell>
          <cell r="I459">
            <v>320.76</v>
          </cell>
          <cell r="J459">
            <v>0</v>
          </cell>
        </row>
        <row r="460">
          <cell r="G460" t="str">
            <v>Sub Jumlah</v>
          </cell>
          <cell r="I460">
            <v>18563.759999999998</v>
          </cell>
          <cell r="J460">
            <v>71232.494999999995</v>
          </cell>
        </row>
        <row r="461">
          <cell r="I461" t="str">
            <v>Jumlah</v>
          </cell>
          <cell r="K461">
            <v>89796.25499999999</v>
          </cell>
        </row>
        <row r="462">
          <cell r="A462" t="str">
            <v>43.</v>
          </cell>
          <cell r="B462" t="str">
            <v>1    -    M'</v>
          </cell>
          <cell r="C462" t="str">
            <v>Pemasangan Pipa GIV Ø  2"</v>
          </cell>
          <cell r="D462" t="str">
            <v>SNI03-2839-6.22a</v>
          </cell>
        </row>
        <row r="463">
          <cell r="C463" t="str">
            <v xml:space="preserve">Pipa GIV   </v>
          </cell>
          <cell r="E463">
            <v>1.2</v>
          </cell>
          <cell r="F463" t="str">
            <v>M</v>
          </cell>
          <cell r="H463">
            <v>71834</v>
          </cell>
          <cell r="I463">
            <v>0</v>
          </cell>
          <cell r="J463">
            <v>86200.8</v>
          </cell>
        </row>
        <row r="464">
          <cell r="C464" t="str">
            <v>Perlengkapan 35 % x harga Pipa</v>
          </cell>
          <cell r="E464">
            <v>0.35</v>
          </cell>
          <cell r="F464" t="str">
            <v>Ls</v>
          </cell>
          <cell r="H464">
            <v>25141.899999999998</v>
          </cell>
          <cell r="I464">
            <v>0</v>
          </cell>
          <cell r="J464">
            <v>8799.6649999999991</v>
          </cell>
        </row>
        <row r="465">
          <cell r="C465" t="str">
            <v>Pekerja</v>
          </cell>
          <cell r="E465">
            <v>0.108</v>
          </cell>
          <cell r="F465" t="str">
            <v>Org</v>
          </cell>
          <cell r="G465">
            <v>45400</v>
          </cell>
          <cell r="I465">
            <v>4903.2</v>
          </cell>
          <cell r="J465">
            <v>0</v>
          </cell>
        </row>
        <row r="466">
          <cell r="C466" t="str">
            <v>Tukang batu</v>
          </cell>
          <cell r="E466">
            <v>0.18</v>
          </cell>
          <cell r="F466" t="str">
            <v>Org</v>
          </cell>
          <cell r="G466">
            <v>65900</v>
          </cell>
          <cell r="I466">
            <v>11862</v>
          </cell>
          <cell r="J466">
            <v>0</v>
          </cell>
        </row>
        <row r="467">
          <cell r="C467" t="str">
            <v>Kepala tukang</v>
          </cell>
          <cell r="E467">
            <v>1.7999999999999999E-2</v>
          </cell>
          <cell r="F467" t="str">
            <v>Org</v>
          </cell>
          <cell r="G467">
            <v>82100</v>
          </cell>
          <cell r="I467">
            <v>1477.8</v>
          </cell>
          <cell r="J467">
            <v>0</v>
          </cell>
        </row>
        <row r="468">
          <cell r="C468" t="str">
            <v>Mandor</v>
          </cell>
          <cell r="E468">
            <v>5.4000000000000003E-3</v>
          </cell>
          <cell r="F468" t="str">
            <v>Org</v>
          </cell>
          <cell r="G468">
            <v>59400</v>
          </cell>
          <cell r="I468">
            <v>320.76</v>
          </cell>
          <cell r="J468">
            <v>0</v>
          </cell>
        </row>
        <row r="469">
          <cell r="G469" t="str">
            <v>Sub Jumlah</v>
          </cell>
          <cell r="I469">
            <v>18563.759999999998</v>
          </cell>
          <cell r="J469">
            <v>95000.464999999997</v>
          </cell>
        </row>
        <row r="470">
          <cell r="I470" t="str">
            <v>Jumlah</v>
          </cell>
          <cell r="K470">
            <v>113564.22499999999</v>
          </cell>
        </row>
        <row r="471">
          <cell r="A471" t="str">
            <v>44.</v>
          </cell>
          <cell r="B471" t="str">
            <v>1    -    M'</v>
          </cell>
          <cell r="C471" t="str">
            <v>Pemasangan Pipa GIV Ø  3"</v>
          </cell>
          <cell r="D471" t="str">
            <v>SNI03-2839-6.23</v>
          </cell>
        </row>
        <row r="472">
          <cell r="C472" t="str">
            <v xml:space="preserve">Pipa GIV   </v>
          </cell>
          <cell r="E472">
            <v>1.2</v>
          </cell>
          <cell r="F472" t="str">
            <v>M</v>
          </cell>
          <cell r="H472">
            <v>116319</v>
          </cell>
          <cell r="I472">
            <v>0</v>
          </cell>
          <cell r="J472">
            <v>139582.79999999999</v>
          </cell>
        </row>
        <row r="473">
          <cell r="C473" t="str">
            <v>Perlengkapan 35 % x harga Pipa</v>
          </cell>
          <cell r="E473">
            <v>0.35</v>
          </cell>
          <cell r="F473" t="str">
            <v>Ls</v>
          </cell>
          <cell r="H473">
            <v>40711.649999999994</v>
          </cell>
          <cell r="I473">
            <v>0</v>
          </cell>
          <cell r="J473">
            <v>14249.077499999998</v>
          </cell>
        </row>
        <row r="474">
          <cell r="C474" t="str">
            <v>Pekerja</v>
          </cell>
          <cell r="E474">
            <v>0.108</v>
          </cell>
          <cell r="F474" t="str">
            <v>Org</v>
          </cell>
          <cell r="G474">
            <v>45400</v>
          </cell>
          <cell r="I474">
            <v>4903.2</v>
          </cell>
          <cell r="J474">
            <v>0</v>
          </cell>
        </row>
        <row r="475">
          <cell r="C475" t="str">
            <v>Tukang batu</v>
          </cell>
          <cell r="E475">
            <v>0.18</v>
          </cell>
          <cell r="F475" t="str">
            <v>Org</v>
          </cell>
          <cell r="G475">
            <v>65900</v>
          </cell>
          <cell r="I475">
            <v>11862</v>
          </cell>
          <cell r="J475">
            <v>0</v>
          </cell>
        </row>
        <row r="476">
          <cell r="C476" t="str">
            <v>Kepala tukang</v>
          </cell>
          <cell r="E476">
            <v>1.7999999999999999E-2</v>
          </cell>
          <cell r="F476" t="str">
            <v>Org</v>
          </cell>
          <cell r="G476">
            <v>82100</v>
          </cell>
          <cell r="I476">
            <v>1477.8</v>
          </cell>
          <cell r="J476">
            <v>0</v>
          </cell>
        </row>
        <row r="477">
          <cell r="C477" t="str">
            <v>Mandor</v>
          </cell>
          <cell r="E477">
            <v>5.4000000000000003E-3</v>
          </cell>
          <cell r="F477" t="str">
            <v>Org</v>
          </cell>
          <cell r="G477">
            <v>59400</v>
          </cell>
          <cell r="I477">
            <v>320.76</v>
          </cell>
          <cell r="J477">
            <v>0</v>
          </cell>
        </row>
        <row r="478">
          <cell r="G478" t="str">
            <v>Sub Jumlah</v>
          </cell>
          <cell r="I478">
            <v>18563.759999999998</v>
          </cell>
          <cell r="J478">
            <v>153831.87749999997</v>
          </cell>
        </row>
        <row r="479">
          <cell r="I479" t="str">
            <v>Jumlah</v>
          </cell>
          <cell r="K479">
            <v>172395.63749999998</v>
          </cell>
        </row>
        <row r="480">
          <cell r="A480" t="str">
            <v>45.</v>
          </cell>
          <cell r="B480" t="str">
            <v>1    -    M'</v>
          </cell>
          <cell r="C480" t="str">
            <v>Pemasangan Pipa GIV Ø 4"</v>
          </cell>
          <cell r="D480" t="str">
            <v>SNI03-2839-6.24</v>
          </cell>
        </row>
        <row r="481">
          <cell r="C481" t="str">
            <v xml:space="preserve">Pipa GIV   </v>
          </cell>
          <cell r="E481">
            <v>1.2</v>
          </cell>
          <cell r="F481" t="str">
            <v>M</v>
          </cell>
          <cell r="H481">
            <v>130309</v>
          </cell>
          <cell r="I481">
            <v>0</v>
          </cell>
          <cell r="J481">
            <v>156370.79999999999</v>
          </cell>
        </row>
        <row r="482">
          <cell r="C482" t="str">
            <v>Perlengkapan 35 % x harga Pipa</v>
          </cell>
          <cell r="E482">
            <v>0.35</v>
          </cell>
          <cell r="F482" t="str">
            <v>Ls</v>
          </cell>
          <cell r="H482">
            <v>45608.149999999994</v>
          </cell>
          <cell r="I482">
            <v>0</v>
          </cell>
          <cell r="J482">
            <v>15962.852499999997</v>
          </cell>
        </row>
        <row r="483">
          <cell r="C483" t="str">
            <v>Pekerja</v>
          </cell>
          <cell r="E483">
            <v>0.13500000000000001</v>
          </cell>
          <cell r="F483" t="str">
            <v>Org</v>
          </cell>
          <cell r="G483">
            <v>45400</v>
          </cell>
          <cell r="I483">
            <v>6129</v>
          </cell>
          <cell r="J483">
            <v>0</v>
          </cell>
        </row>
        <row r="484">
          <cell r="C484" t="str">
            <v>Tukang batu</v>
          </cell>
          <cell r="E484">
            <v>0.22500000000000001</v>
          </cell>
          <cell r="F484" t="str">
            <v>Org</v>
          </cell>
          <cell r="G484">
            <v>65900</v>
          </cell>
          <cell r="I484">
            <v>14827.5</v>
          </cell>
          <cell r="J484">
            <v>0</v>
          </cell>
        </row>
        <row r="485">
          <cell r="C485" t="str">
            <v>Kepala tukang</v>
          </cell>
          <cell r="E485">
            <v>2.2499999999999999E-2</v>
          </cell>
          <cell r="F485" t="str">
            <v>Org</v>
          </cell>
          <cell r="G485">
            <v>82100</v>
          </cell>
          <cell r="I485">
            <v>1847.25</v>
          </cell>
          <cell r="J485">
            <v>0</v>
          </cell>
        </row>
        <row r="486">
          <cell r="C486" t="str">
            <v>Mandor</v>
          </cell>
          <cell r="E486">
            <v>6.7999999999999996E-3</v>
          </cell>
          <cell r="F486" t="str">
            <v>Org</v>
          </cell>
          <cell r="G486">
            <v>59400</v>
          </cell>
          <cell r="I486">
            <v>403.91999999999996</v>
          </cell>
          <cell r="J486">
            <v>0</v>
          </cell>
        </row>
        <row r="487">
          <cell r="G487" t="str">
            <v>Sub Jumlah</v>
          </cell>
          <cell r="I487">
            <v>23207.67</v>
          </cell>
          <cell r="J487">
            <v>172333.6525</v>
          </cell>
        </row>
        <row r="488">
          <cell r="I488" t="str">
            <v>Jumlah</v>
          </cell>
          <cell r="K488">
            <v>195541.32250000001</v>
          </cell>
        </row>
        <row r="489">
          <cell r="A489" t="str">
            <v>46.</v>
          </cell>
          <cell r="B489" t="str">
            <v>1    -    M'</v>
          </cell>
          <cell r="C489" t="str">
            <v>Pemasangan Pipa GIV Ø 6"</v>
          </cell>
          <cell r="D489" t="str">
            <v>SNI03-2839-6.24a</v>
          </cell>
        </row>
        <row r="490">
          <cell r="C490" t="str">
            <v xml:space="preserve">Pipa GIV   </v>
          </cell>
          <cell r="E490">
            <v>1.2</v>
          </cell>
          <cell r="F490" t="str">
            <v>M</v>
          </cell>
          <cell r="H490">
            <v>333359</v>
          </cell>
          <cell r="I490">
            <v>0</v>
          </cell>
          <cell r="J490">
            <v>400030.8</v>
          </cell>
        </row>
        <row r="491">
          <cell r="C491" t="str">
            <v>Perlengkapan 35 % x harga Pipa</v>
          </cell>
          <cell r="E491">
            <v>0.35</v>
          </cell>
          <cell r="F491" t="str">
            <v>Ls</v>
          </cell>
          <cell r="H491">
            <v>116675.65</v>
          </cell>
          <cell r="I491">
            <v>0</v>
          </cell>
          <cell r="J491">
            <v>40836.477499999994</v>
          </cell>
        </row>
        <row r="492">
          <cell r="C492" t="str">
            <v>Pekerja</v>
          </cell>
          <cell r="E492">
            <v>0.13500000000000001</v>
          </cell>
          <cell r="F492" t="str">
            <v>Org</v>
          </cell>
          <cell r="G492">
            <v>45400</v>
          </cell>
          <cell r="I492">
            <v>6129</v>
          </cell>
          <cell r="J492">
            <v>0</v>
          </cell>
        </row>
        <row r="493">
          <cell r="C493" t="str">
            <v>Tukang batu</v>
          </cell>
          <cell r="E493">
            <v>0.22500000000000001</v>
          </cell>
          <cell r="F493" t="str">
            <v>Org</v>
          </cell>
          <cell r="G493">
            <v>65900</v>
          </cell>
          <cell r="I493">
            <v>14827.5</v>
          </cell>
          <cell r="J493">
            <v>0</v>
          </cell>
        </row>
        <row r="494">
          <cell r="C494" t="str">
            <v>Kepala tukang</v>
          </cell>
          <cell r="E494">
            <v>2.2499999999999999E-2</v>
          </cell>
          <cell r="F494" t="str">
            <v>Org</v>
          </cell>
          <cell r="G494">
            <v>82100</v>
          </cell>
          <cell r="I494">
            <v>1847.25</v>
          </cell>
          <cell r="J494">
            <v>0</v>
          </cell>
        </row>
        <row r="495">
          <cell r="C495" t="str">
            <v>Mandor</v>
          </cell>
          <cell r="E495">
            <v>6.7999999999999996E-3</v>
          </cell>
          <cell r="F495" t="str">
            <v>Org</v>
          </cell>
          <cell r="G495">
            <v>59400</v>
          </cell>
          <cell r="I495">
            <v>403.91999999999996</v>
          </cell>
          <cell r="J495">
            <v>0</v>
          </cell>
        </row>
        <row r="496">
          <cell r="G496" t="str">
            <v>Sub Jumlah</v>
          </cell>
          <cell r="I496">
            <v>23207.67</v>
          </cell>
          <cell r="J496">
            <v>440867.27749999997</v>
          </cell>
        </row>
        <row r="497">
          <cell r="I497" t="str">
            <v>Jumlah</v>
          </cell>
          <cell r="K497">
            <v>464074.94749999995</v>
          </cell>
        </row>
        <row r="498">
          <cell r="A498" t="str">
            <v>47.</v>
          </cell>
          <cell r="B498" t="str">
            <v>1    -    M'</v>
          </cell>
          <cell r="C498" t="str">
            <v>Pemasangan Pipa GIV Ø 8"</v>
          </cell>
          <cell r="D498" t="str">
            <v>SNI03-2839-6.24b</v>
          </cell>
        </row>
        <row r="499">
          <cell r="C499" t="str">
            <v xml:space="preserve">Pipa GIV   </v>
          </cell>
          <cell r="E499">
            <v>1.2</v>
          </cell>
          <cell r="F499" t="str">
            <v>M</v>
          </cell>
          <cell r="H499">
            <v>484922</v>
          </cell>
          <cell r="I499">
            <v>0</v>
          </cell>
          <cell r="J499">
            <v>581906.4</v>
          </cell>
        </row>
        <row r="500">
          <cell r="C500" t="str">
            <v>Perlengkapan 35 % x harga Pipa</v>
          </cell>
          <cell r="E500">
            <v>0.35</v>
          </cell>
          <cell r="F500" t="str">
            <v>Ls</v>
          </cell>
          <cell r="H500">
            <v>169722.69999999998</v>
          </cell>
          <cell r="I500">
            <v>0</v>
          </cell>
          <cell r="J500">
            <v>59402.944999999992</v>
          </cell>
        </row>
        <row r="501">
          <cell r="C501" t="str">
            <v>Pekerja</v>
          </cell>
          <cell r="E501">
            <v>0.13500000000000001</v>
          </cell>
          <cell r="F501" t="str">
            <v>Org</v>
          </cell>
          <cell r="G501">
            <v>45400</v>
          </cell>
          <cell r="I501">
            <v>6129</v>
          </cell>
          <cell r="J501">
            <v>0</v>
          </cell>
        </row>
        <row r="502">
          <cell r="C502" t="str">
            <v>Tukang batu</v>
          </cell>
          <cell r="E502">
            <v>0.22500000000000001</v>
          </cell>
          <cell r="F502" t="str">
            <v>Org</v>
          </cell>
          <cell r="G502">
            <v>65900</v>
          </cell>
          <cell r="I502">
            <v>14827.5</v>
          </cell>
          <cell r="J502">
            <v>0</v>
          </cell>
        </row>
        <row r="503">
          <cell r="C503" t="str">
            <v>Kepala tukang</v>
          </cell>
          <cell r="E503">
            <v>2.2499999999999999E-2</v>
          </cell>
          <cell r="F503" t="str">
            <v>Org</v>
          </cell>
          <cell r="G503">
            <v>82100</v>
          </cell>
          <cell r="I503">
            <v>1847.25</v>
          </cell>
          <cell r="J503">
            <v>0</v>
          </cell>
        </row>
        <row r="504">
          <cell r="C504" t="str">
            <v>Mandor</v>
          </cell>
          <cell r="E504">
            <v>6.7999999999999996E-3</v>
          </cell>
          <cell r="F504" t="str">
            <v>Org</v>
          </cell>
          <cell r="G504">
            <v>59400</v>
          </cell>
          <cell r="I504">
            <v>403.91999999999996</v>
          </cell>
          <cell r="J504">
            <v>0</v>
          </cell>
        </row>
        <row r="505">
          <cell r="G505" t="str">
            <v>Sub Jumlah</v>
          </cell>
          <cell r="I505">
            <v>23207.67</v>
          </cell>
          <cell r="J505">
            <v>641309.34499999997</v>
          </cell>
        </row>
        <row r="506">
          <cell r="I506" t="str">
            <v>Jumlah</v>
          </cell>
          <cell r="K506">
            <v>664517.01500000001</v>
          </cell>
        </row>
        <row r="508">
          <cell r="H508" t="str">
            <v>Redelong, 25 Desember 2006</v>
          </cell>
        </row>
        <row r="509">
          <cell r="C509" t="str">
            <v>Menyetujui :</v>
          </cell>
          <cell r="H509" t="str">
            <v>Dibuat Oleh :</v>
          </cell>
        </row>
        <row r="510">
          <cell r="C510" t="str">
            <v>PENGENDALI KEGIATAN</v>
          </cell>
          <cell r="H510" t="str">
            <v>CV. CEUDAH CONSULTANT</v>
          </cell>
        </row>
        <row r="516">
          <cell r="C516" t="str">
            <v>FITRA GUNAWAN. AP</v>
          </cell>
          <cell r="H516" t="str">
            <v>M. Z A N I R, BE</v>
          </cell>
        </row>
        <row r="517">
          <cell r="C517" t="str">
            <v xml:space="preserve">   NIP. 010 249 146</v>
          </cell>
          <cell r="H517" t="str">
            <v>Direktur</v>
          </cell>
        </row>
        <row r="518">
          <cell r="A518" t="str">
            <v>Mengetahui,</v>
          </cell>
        </row>
        <row r="519">
          <cell r="A519" t="str">
            <v>KEPALA BAPEDA</v>
          </cell>
        </row>
        <row r="520">
          <cell r="A520" t="str">
            <v>KABUPATEN BENER MERIAH</v>
          </cell>
        </row>
        <row r="526">
          <cell r="A526" t="str">
            <v>Ir. AZWIRIANSYAH</v>
          </cell>
        </row>
        <row r="527">
          <cell r="A527" t="str">
            <v>NIP. 390 011 969</v>
          </cell>
        </row>
        <row r="2821">
          <cell r="E2821">
            <v>1.0991120451546312E+41</v>
          </cell>
          <cell r="F2821" t="str">
            <v>Kg</v>
          </cell>
        </row>
      </sheetData>
      <sheetData sheetId="3" refreshError="1"/>
      <sheetData sheetId="4"/>
      <sheetData sheetId="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Pen PS#6"/>
      <sheetName val="Rekap Rumah"/>
      <sheetName val="Rekap Mushola"/>
      <sheetName val="RAB Mushola"/>
      <sheetName val="Analisa"/>
      <sheetName val="HSBahan"/>
      <sheetName val="RAB Type36A"/>
      <sheetName val="RAB Type36B"/>
      <sheetName val="RAB Type36C"/>
      <sheetName val="Dashboard"/>
      <sheetName val="Besi"/>
      <sheetName val="Bank"/>
      <sheetName val="Rupa2"/>
      <sheetName val="BAU"/>
      <sheetName val="PP"/>
      <sheetName val="Alat"/>
      <sheetName val="Hrg. Satuan"/>
      <sheetName val="Analisa Mushol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A15" t="str">
            <v>up1</v>
          </cell>
          <cell r="B15">
            <v>1</v>
          </cell>
          <cell r="D15" t="str">
            <v xml:space="preserve">TUKANG </v>
          </cell>
          <cell r="G15">
            <v>40000</v>
          </cell>
          <cell r="H15" t="str">
            <v>ORANG / HARI</v>
          </cell>
        </row>
        <row r="16">
          <cell r="A16" t="str">
            <v>up2</v>
          </cell>
          <cell r="B16">
            <v>2</v>
          </cell>
          <cell r="D16" t="str">
            <v>KEPALA TUKANG</v>
          </cell>
          <cell r="G16">
            <v>45000</v>
          </cell>
          <cell r="H16" t="str">
            <v>ORANG / HARI</v>
          </cell>
        </row>
        <row r="17">
          <cell r="A17" t="str">
            <v>up3</v>
          </cell>
          <cell r="B17">
            <v>3</v>
          </cell>
          <cell r="D17" t="str">
            <v>PEKERJA</v>
          </cell>
          <cell r="G17">
            <v>30000</v>
          </cell>
          <cell r="H17" t="str">
            <v>ORANG / HARI</v>
          </cell>
        </row>
        <row r="18">
          <cell r="A18" t="str">
            <v>up4</v>
          </cell>
          <cell r="B18">
            <v>4</v>
          </cell>
          <cell r="D18" t="str">
            <v>MANDOR</v>
          </cell>
          <cell r="G18">
            <v>45000</v>
          </cell>
          <cell r="H18" t="str">
            <v>ORANG / HARI</v>
          </cell>
        </row>
        <row r="20">
          <cell r="B20" t="str">
            <v>B.</v>
          </cell>
          <cell r="D20" t="str">
            <v>HARGA BAHAN DAN MATERIAL</v>
          </cell>
        </row>
        <row r="21">
          <cell r="A21" t="str">
            <v>bhn1</v>
          </cell>
          <cell r="B21">
            <v>1</v>
          </cell>
          <cell r="D21" t="str">
            <v xml:space="preserve">BATU BATA </v>
          </cell>
          <cell r="G21">
            <v>450</v>
          </cell>
          <cell r="H21" t="str">
            <v xml:space="preserve"> BUAH</v>
          </cell>
        </row>
        <row r="22">
          <cell r="A22" t="str">
            <v>bhn2</v>
          </cell>
          <cell r="B22">
            <v>2</v>
          </cell>
          <cell r="D22" t="str">
            <v>BATU KALI / BATU GUNUNG</v>
          </cell>
          <cell r="G22">
            <v>90000</v>
          </cell>
          <cell r="H22" t="str">
            <v>M3</v>
          </cell>
        </row>
        <row r="23">
          <cell r="A23" t="str">
            <v>bhn3</v>
          </cell>
          <cell r="B23">
            <v>3</v>
          </cell>
          <cell r="D23" t="str">
            <v>BAUT KAP KUDA - KUDA UKURAN  Ø 1/2"</v>
          </cell>
          <cell r="G23">
            <v>7500</v>
          </cell>
          <cell r="H23" t="str">
            <v>BUAH</v>
          </cell>
        </row>
        <row r="24">
          <cell r="A24" t="str">
            <v>bhn4</v>
          </cell>
          <cell r="B24">
            <v>4</v>
          </cell>
          <cell r="D24" t="str">
            <v>BESI BETON POLOS</v>
          </cell>
          <cell r="G24">
            <v>6000</v>
          </cell>
          <cell r="H24" t="str">
            <v>KG</v>
          </cell>
        </row>
        <row r="25">
          <cell r="A25" t="str">
            <v>bhn5</v>
          </cell>
          <cell r="B25">
            <v>5</v>
          </cell>
          <cell r="D25" t="str">
            <v>BUBUNGAN SENG 0,35 MM CAT PABRIK</v>
          </cell>
          <cell r="G25">
            <v>30000</v>
          </cell>
          <cell r="H25" t="str">
            <v>LEMBAR</v>
          </cell>
        </row>
        <row r="26">
          <cell r="A26" t="str">
            <v>bhn6</v>
          </cell>
          <cell r="B26">
            <v>6</v>
          </cell>
          <cell r="D26" t="str">
            <v>CAT KAYU DASAR SETARA MERK KUDA TERBANG</v>
          </cell>
          <cell r="G26">
            <v>17500</v>
          </cell>
          <cell r="H26" t="str">
            <v>KG</v>
          </cell>
        </row>
        <row r="27">
          <cell r="A27" t="str">
            <v>bhn7</v>
          </cell>
          <cell r="B27">
            <v>7</v>
          </cell>
          <cell r="D27" t="str">
            <v>CAT KAYU MENGKILAT SETARA MERK KUDA TERBANG</v>
          </cell>
          <cell r="G27">
            <v>17500</v>
          </cell>
          <cell r="H27" t="str">
            <v>KG</v>
          </cell>
        </row>
        <row r="28">
          <cell r="A28" t="str">
            <v>bhn8</v>
          </cell>
          <cell r="B28">
            <v>8</v>
          </cell>
          <cell r="D28" t="str">
            <v>CAT MINIE</v>
          </cell>
          <cell r="G28">
            <v>15000</v>
          </cell>
          <cell r="H28" t="str">
            <v>KG</v>
          </cell>
        </row>
        <row r="29">
          <cell r="A29" t="str">
            <v>bhn9</v>
          </cell>
          <cell r="B29">
            <v>9</v>
          </cell>
          <cell r="D29" t="str">
            <v>CAT TEMBOK SETARA MERK POLYMIX</v>
          </cell>
          <cell r="G29">
            <v>20000</v>
          </cell>
          <cell r="H29" t="str">
            <v>KG</v>
          </cell>
        </row>
        <row r="30">
          <cell r="A30" t="str">
            <v>bhn10</v>
          </cell>
          <cell r="B30">
            <v>10</v>
          </cell>
          <cell r="D30" t="str">
            <v>CAT BESI SETARA MERK KUDA TERBANG</v>
          </cell>
          <cell r="G30">
            <v>17500</v>
          </cell>
          <cell r="H30" t="str">
            <v>KG</v>
          </cell>
        </row>
        <row r="31">
          <cell r="A31" t="str">
            <v>bhn11</v>
          </cell>
          <cell r="B31">
            <v>11</v>
          </cell>
          <cell r="D31" t="str">
            <v>DEMPUL KAYU</v>
          </cell>
          <cell r="G31">
            <v>15000</v>
          </cell>
          <cell r="H31" t="str">
            <v>KG</v>
          </cell>
        </row>
        <row r="32">
          <cell r="A32" t="str">
            <v>bhn12</v>
          </cell>
          <cell r="B32">
            <v>12</v>
          </cell>
          <cell r="D32" t="str">
            <v>ENGSEL PINTU</v>
          </cell>
          <cell r="G32">
            <v>25000</v>
          </cell>
          <cell r="H32" t="str">
            <v>PASANG</v>
          </cell>
        </row>
        <row r="33">
          <cell r="A33" t="str">
            <v>bhn13</v>
          </cell>
          <cell r="B33">
            <v>13</v>
          </cell>
          <cell r="D33" t="str">
            <v>ENGSEL JENDELA</v>
          </cell>
          <cell r="G33">
            <v>15000</v>
          </cell>
          <cell r="H33" t="str">
            <v>PASANG</v>
          </cell>
        </row>
        <row r="34">
          <cell r="A34" t="str">
            <v>bhn14</v>
          </cell>
          <cell r="B34">
            <v>14</v>
          </cell>
          <cell r="D34" t="str">
            <v>FLOOR DRAIN KUNINGAN</v>
          </cell>
          <cell r="G34">
            <v>25000</v>
          </cell>
          <cell r="H34" t="str">
            <v>BUAH</v>
          </cell>
        </row>
        <row r="35">
          <cell r="A35" t="str">
            <v>bhn15</v>
          </cell>
          <cell r="B35">
            <v>15</v>
          </cell>
          <cell r="D35" t="str">
            <v>GRENDEL / PACOK JENDELA</v>
          </cell>
          <cell r="G35">
            <v>20000</v>
          </cell>
          <cell r="H35" t="str">
            <v>BUAH</v>
          </cell>
        </row>
        <row r="36">
          <cell r="A36" t="str">
            <v>bhn16</v>
          </cell>
          <cell r="B36">
            <v>16</v>
          </cell>
          <cell r="D36" t="str">
            <v>GRENDEL / PACOK PINTU</v>
          </cell>
          <cell r="G36">
            <v>30000</v>
          </cell>
          <cell r="H36" t="str">
            <v>BUAH</v>
          </cell>
        </row>
        <row r="37">
          <cell r="A37" t="str">
            <v>bhn17</v>
          </cell>
          <cell r="B37">
            <v>17</v>
          </cell>
          <cell r="D37" t="str">
            <v>HAK ANGIN</v>
          </cell>
          <cell r="G37">
            <v>20000</v>
          </cell>
          <cell r="H37" t="str">
            <v>BUAH</v>
          </cell>
        </row>
        <row r="38">
          <cell r="A38" t="str">
            <v>bhn18</v>
          </cell>
          <cell r="B38">
            <v>18</v>
          </cell>
          <cell r="D38" t="str">
            <v>KACA BENING UKURAN 5 MM</v>
          </cell>
          <cell r="G38">
            <v>100000</v>
          </cell>
          <cell r="H38" t="str">
            <v>M2</v>
          </cell>
        </row>
        <row r="39">
          <cell r="A39" t="str">
            <v>bhn19</v>
          </cell>
          <cell r="B39">
            <v>19</v>
          </cell>
          <cell r="D39" t="str">
            <v>KAWAT BETON</v>
          </cell>
          <cell r="G39">
            <v>10000</v>
          </cell>
          <cell r="H39" t="str">
            <v>KG</v>
          </cell>
        </row>
        <row r="40">
          <cell r="A40" t="str">
            <v>bhn20</v>
          </cell>
          <cell r="B40">
            <v>20</v>
          </cell>
          <cell r="D40" t="str">
            <v>KAYU BAHAN PINTU</v>
          </cell>
          <cell r="G40">
            <v>2500000</v>
          </cell>
          <cell r="H40" t="str">
            <v>M3</v>
          </cell>
        </row>
        <row r="41">
          <cell r="A41" t="str">
            <v>bhn21</v>
          </cell>
          <cell r="B41">
            <v>21</v>
          </cell>
          <cell r="D41" t="str">
            <v>KAYU KELAS I ( SEUMANTOK / ULIN / DLL. )</v>
          </cell>
          <cell r="G41">
            <v>2500000</v>
          </cell>
          <cell r="H41" t="str">
            <v>M3</v>
          </cell>
        </row>
        <row r="42">
          <cell r="A42" t="str">
            <v>bhn22</v>
          </cell>
          <cell r="B42">
            <v>22</v>
          </cell>
          <cell r="D42" t="str">
            <v>KAYU KELAS II ( KAMPER / KRUING / DLL )</v>
          </cell>
          <cell r="G42">
            <v>2000000</v>
          </cell>
          <cell r="H42" t="str">
            <v>M3</v>
          </cell>
        </row>
        <row r="43">
          <cell r="A43" t="str">
            <v>bhn23</v>
          </cell>
          <cell r="B43">
            <v>23</v>
          </cell>
          <cell r="D43" t="str">
            <v>KAYU KELAS III ( BORNEO / DLL )</v>
          </cell>
          <cell r="G43">
            <v>1750000</v>
          </cell>
          <cell r="H43" t="str">
            <v>M3</v>
          </cell>
        </row>
        <row r="44">
          <cell r="A44" t="str">
            <v>bhn24</v>
          </cell>
          <cell r="B44">
            <v>24</v>
          </cell>
          <cell r="D44" t="str">
            <v>KAYU KELAS IV ( SENGON / DLL )</v>
          </cell>
          <cell r="G44">
            <v>1600000</v>
          </cell>
          <cell r="H44" t="str">
            <v>M3</v>
          </cell>
        </row>
        <row r="45">
          <cell r="A45" t="str">
            <v>bhn25</v>
          </cell>
          <cell r="B45">
            <v>25</v>
          </cell>
          <cell r="D45" t="str">
            <v>KAYU RANGKA / BOUWPLANK</v>
          </cell>
          <cell r="G45">
            <v>1750000</v>
          </cell>
          <cell r="H45" t="str">
            <v>M3</v>
          </cell>
        </row>
        <row r="46">
          <cell r="A46" t="str">
            <v>bhn26</v>
          </cell>
          <cell r="B46">
            <v>26</v>
          </cell>
          <cell r="D46" t="str">
            <v>KAYU RANGKA PLAFOND</v>
          </cell>
          <cell r="G46">
            <v>2000000</v>
          </cell>
          <cell r="H46" t="str">
            <v>M3</v>
          </cell>
        </row>
        <row r="47">
          <cell r="A47" t="str">
            <v>bhn27</v>
          </cell>
          <cell r="B47">
            <v>27</v>
          </cell>
          <cell r="D47" t="str">
            <v>KERTAS AMPLAS</v>
          </cell>
          <cell r="G47">
            <v>5000</v>
          </cell>
          <cell r="H47" t="str">
            <v>LEMBAR</v>
          </cell>
        </row>
        <row r="48">
          <cell r="A48" t="str">
            <v>bhn28</v>
          </cell>
          <cell r="B48">
            <v>28</v>
          </cell>
          <cell r="D48" t="str">
            <v>KLOSET JONGKOK KERAMIK SETARA MERK KIA</v>
          </cell>
          <cell r="G48">
            <v>150000</v>
          </cell>
          <cell r="H48" t="str">
            <v>BUAH</v>
          </cell>
        </row>
        <row r="49">
          <cell r="A49" t="str">
            <v>bhn29</v>
          </cell>
          <cell r="B49">
            <v>29</v>
          </cell>
          <cell r="D49" t="str">
            <v>KERAMIK 40 X 40 CM SETARA MERK ROMAN</v>
          </cell>
          <cell r="G49">
            <v>7000</v>
          </cell>
          <cell r="H49" t="str">
            <v>BUAH</v>
          </cell>
        </row>
        <row r="50">
          <cell r="A50" t="str">
            <v>bhn30</v>
          </cell>
          <cell r="B50">
            <v>30</v>
          </cell>
          <cell r="D50" t="str">
            <v>KERAMIK LANTAI 30 X 30 CM SETARA MERK ROMAN</v>
          </cell>
          <cell r="G50">
            <v>4000</v>
          </cell>
          <cell r="H50" t="str">
            <v>BUAH</v>
          </cell>
        </row>
        <row r="51">
          <cell r="A51" t="str">
            <v>bhn31</v>
          </cell>
          <cell r="B51">
            <v>31</v>
          </cell>
          <cell r="D51" t="str">
            <v xml:space="preserve">KUNCI - KUNCI LOKAL </v>
          </cell>
          <cell r="G51">
            <v>60000</v>
          </cell>
          <cell r="H51" t="str">
            <v>BUAH</v>
          </cell>
        </row>
        <row r="52">
          <cell r="A52" t="str">
            <v>bhn32</v>
          </cell>
          <cell r="B52">
            <v>32</v>
          </cell>
          <cell r="D52" t="str">
            <v>KUNCI TANAM</v>
          </cell>
          <cell r="G52">
            <v>30000</v>
          </cell>
          <cell r="H52" t="str">
            <v>BUAH</v>
          </cell>
        </row>
        <row r="53">
          <cell r="A53" t="str">
            <v>bhn33</v>
          </cell>
          <cell r="B53">
            <v>33</v>
          </cell>
          <cell r="D53" t="str">
            <v>KRAN AIR LEDING</v>
          </cell>
          <cell r="G53">
            <v>25000</v>
          </cell>
          <cell r="H53" t="str">
            <v>BUAH</v>
          </cell>
        </row>
        <row r="54">
          <cell r="A54" t="str">
            <v>bhn34</v>
          </cell>
          <cell r="B54">
            <v>34</v>
          </cell>
          <cell r="D54" t="str">
            <v>LIST ETERNIT KAYU 0.5/2 CM</v>
          </cell>
          <cell r="G54">
            <v>5000</v>
          </cell>
          <cell r="H54" t="str">
            <v>M'</v>
          </cell>
        </row>
        <row r="55">
          <cell r="A55" t="str">
            <v>bhn35</v>
          </cell>
          <cell r="B55">
            <v>35</v>
          </cell>
          <cell r="D55" t="str">
            <v>LIST PROFIL KAYU 5/7 CM</v>
          </cell>
          <cell r="G55">
            <v>10000</v>
          </cell>
          <cell r="H55" t="str">
            <v>M'</v>
          </cell>
        </row>
        <row r="56">
          <cell r="A56" t="str">
            <v>bhn36</v>
          </cell>
          <cell r="B56">
            <v>36</v>
          </cell>
          <cell r="D56" t="str">
            <v>LAMPU TL 20 WATT MERK PHILLIP</v>
          </cell>
          <cell r="G56">
            <v>25000</v>
          </cell>
          <cell r="H56" t="str">
            <v>BUAH</v>
          </cell>
        </row>
        <row r="57">
          <cell r="A57" t="str">
            <v>bhn37</v>
          </cell>
          <cell r="B57">
            <v>37</v>
          </cell>
          <cell r="D57" t="str">
            <v>LAMPU TL 40 WATT MERK PHILLIP</v>
          </cell>
          <cell r="G57">
            <v>30000</v>
          </cell>
          <cell r="H57" t="str">
            <v>BUAH</v>
          </cell>
        </row>
        <row r="58">
          <cell r="A58" t="str">
            <v>bhn38</v>
          </cell>
          <cell r="B58">
            <v>38</v>
          </cell>
          <cell r="D58" t="str">
            <v>LAMPU PIJAR 40 WATT MERK PHILLIP</v>
          </cell>
          <cell r="G58">
            <v>20000</v>
          </cell>
          <cell r="H58" t="str">
            <v>BUAH</v>
          </cell>
        </row>
        <row r="60">
          <cell r="H60">
            <v>0</v>
          </cell>
        </row>
        <row r="61">
          <cell r="B61" t="str">
            <v xml:space="preserve">DAFTAR HARGA UPAH DAN BAHAN </v>
          </cell>
        </row>
        <row r="65">
          <cell r="B65" t="str">
            <v>NO.</v>
          </cell>
          <cell r="C65" t="str">
            <v>URAIAN</v>
          </cell>
          <cell r="H65" t="str">
            <v>SATUAN</v>
          </cell>
        </row>
        <row r="66">
          <cell r="G66" t="str">
            <v>HARGA</v>
          </cell>
        </row>
        <row r="67">
          <cell r="G67" t="str">
            <v>( Rp )</v>
          </cell>
        </row>
        <row r="69">
          <cell r="A69" t="str">
            <v>bhn39</v>
          </cell>
          <cell r="B69">
            <v>39</v>
          </cell>
          <cell r="D69" t="str">
            <v>MCB 10 AMPERE</v>
          </cell>
          <cell r="G69">
            <v>50000</v>
          </cell>
          <cell r="H69" t="str">
            <v>BUAH</v>
          </cell>
        </row>
        <row r="70">
          <cell r="A70" t="str">
            <v>bhn40</v>
          </cell>
          <cell r="B70">
            <v>49</v>
          </cell>
          <cell r="D70" t="str">
            <v>MINYAK CAT</v>
          </cell>
          <cell r="G70">
            <v>15000</v>
          </cell>
          <cell r="H70" t="str">
            <v>KG</v>
          </cell>
        </row>
        <row r="71">
          <cell r="A71" t="str">
            <v>bhn41</v>
          </cell>
          <cell r="B71">
            <v>51</v>
          </cell>
          <cell r="D71" t="str">
            <v>PAKU ASBES</v>
          </cell>
          <cell r="G71">
            <v>10000</v>
          </cell>
          <cell r="H71" t="str">
            <v>KG</v>
          </cell>
        </row>
        <row r="72">
          <cell r="A72" t="str">
            <v>bhn42</v>
          </cell>
          <cell r="B72">
            <v>52</v>
          </cell>
          <cell r="D72" t="str">
            <v>PLAT STRIP PENYAMBUNG KUDA - KUDA 3 X 50 MM</v>
          </cell>
          <cell r="G72">
            <v>10000</v>
          </cell>
          <cell r="H72" t="str">
            <v>BUAH</v>
          </cell>
        </row>
        <row r="73">
          <cell r="A73" t="str">
            <v>bhn43</v>
          </cell>
          <cell r="B73">
            <v>53</v>
          </cell>
          <cell r="D73" t="str">
            <v>PAKU KAYU</v>
          </cell>
          <cell r="G73">
            <v>10000</v>
          </cell>
          <cell r="H73" t="str">
            <v>KG</v>
          </cell>
        </row>
        <row r="74">
          <cell r="A74" t="str">
            <v>bhn44</v>
          </cell>
          <cell r="B74">
            <v>54</v>
          </cell>
          <cell r="D74" t="str">
            <v>PAKU SENG</v>
          </cell>
          <cell r="G74">
            <v>10000</v>
          </cell>
          <cell r="H74" t="str">
            <v>BUAH</v>
          </cell>
        </row>
        <row r="75">
          <cell r="A75" t="str">
            <v>bhn45</v>
          </cell>
          <cell r="B75">
            <v>55</v>
          </cell>
          <cell r="D75" t="str">
            <v>PASIR URUG</v>
          </cell>
          <cell r="G75">
            <v>50000</v>
          </cell>
          <cell r="H75" t="str">
            <v>M3</v>
          </cell>
        </row>
        <row r="76">
          <cell r="A76" t="str">
            <v>bhn46</v>
          </cell>
          <cell r="B76">
            <v>57</v>
          </cell>
          <cell r="D76" t="str">
            <v>PEGANGAN JENDELA</v>
          </cell>
          <cell r="G76">
            <v>15000</v>
          </cell>
          <cell r="H76" t="str">
            <v>BUAH</v>
          </cell>
        </row>
        <row r="77">
          <cell r="A77" t="str">
            <v>bhn47</v>
          </cell>
          <cell r="B77">
            <v>58</v>
          </cell>
          <cell r="D77" t="str">
            <v>PASIR PASANG</v>
          </cell>
          <cell r="G77">
            <v>80000</v>
          </cell>
          <cell r="H77" t="str">
            <v>M3</v>
          </cell>
        </row>
        <row r="78">
          <cell r="A78" t="str">
            <v>bhn48</v>
          </cell>
          <cell r="B78">
            <v>59</v>
          </cell>
          <cell r="D78" t="str">
            <v>PASIR BETON / KERIKIL BETON</v>
          </cell>
          <cell r="G78">
            <v>90000</v>
          </cell>
          <cell r="H78" t="str">
            <v>M3</v>
          </cell>
        </row>
        <row r="79">
          <cell r="A79" t="str">
            <v>bhn49</v>
          </cell>
          <cell r="B79">
            <v>60</v>
          </cell>
          <cell r="D79" t="str">
            <v>PAPAN BEKISTING</v>
          </cell>
          <cell r="G79">
            <v>1600000</v>
          </cell>
          <cell r="H79" t="str">
            <v>M3</v>
          </cell>
        </row>
        <row r="80">
          <cell r="A80" t="str">
            <v>bhn50</v>
          </cell>
          <cell r="B80">
            <v>61</v>
          </cell>
          <cell r="D80" t="str">
            <v>PAPAN KAYU BOUWPLANK</v>
          </cell>
          <cell r="G80">
            <v>1600000</v>
          </cell>
          <cell r="H80" t="str">
            <v>M3</v>
          </cell>
        </row>
        <row r="81">
          <cell r="A81" t="str">
            <v>bhn51</v>
          </cell>
          <cell r="B81">
            <v>62</v>
          </cell>
          <cell r="D81" t="str">
            <v>PAPAN LISTPLANK SEUMANTOK 2.5 x 30</v>
          </cell>
          <cell r="G81">
            <v>20000</v>
          </cell>
          <cell r="H81" t="str">
            <v>m'</v>
          </cell>
        </row>
        <row r="82">
          <cell r="A82" t="str">
            <v>bhn52</v>
          </cell>
          <cell r="B82">
            <v>67</v>
          </cell>
          <cell r="D82" t="str">
            <v>PLAMUR TEMBOK</v>
          </cell>
          <cell r="G82">
            <v>20000</v>
          </cell>
          <cell r="H82" t="str">
            <v>KG</v>
          </cell>
        </row>
        <row r="83">
          <cell r="A83" t="str">
            <v>bhn53</v>
          </cell>
          <cell r="B83">
            <v>68</v>
          </cell>
          <cell r="D83" t="str">
            <v>PORSELIN 20 X 20 CM SETARA MERK ROMAN</v>
          </cell>
          <cell r="G83">
            <v>4000</v>
          </cell>
          <cell r="H83" t="str">
            <v>BUAH</v>
          </cell>
        </row>
        <row r="84">
          <cell r="A84" t="str">
            <v>bhn54</v>
          </cell>
          <cell r="B84">
            <v>70</v>
          </cell>
          <cell r="D84" t="str">
            <v xml:space="preserve">RESIDU </v>
          </cell>
          <cell r="G84">
            <v>15000</v>
          </cell>
          <cell r="H84" t="str">
            <v>LITER</v>
          </cell>
        </row>
        <row r="85">
          <cell r="A85" t="str">
            <v>bhn55</v>
          </cell>
          <cell r="B85">
            <v>71</v>
          </cell>
          <cell r="D85" t="str">
            <v>SCHAKELAR GANDA MERK BRACO</v>
          </cell>
          <cell r="G85">
            <v>25000</v>
          </cell>
          <cell r="H85" t="str">
            <v>BUAH</v>
          </cell>
        </row>
        <row r="86">
          <cell r="A86" t="str">
            <v>bhn56</v>
          </cell>
          <cell r="B86">
            <v>72</v>
          </cell>
          <cell r="D86" t="str">
            <v>SCHAKELAR TUNGGAL MERK BRACO</v>
          </cell>
          <cell r="G86">
            <v>20000</v>
          </cell>
          <cell r="H86" t="str">
            <v>BUAH</v>
          </cell>
        </row>
        <row r="87">
          <cell r="A87" t="str">
            <v>bhn57</v>
          </cell>
          <cell r="B87">
            <v>74</v>
          </cell>
          <cell r="D87" t="str">
            <v>SEMEN (PC)</v>
          </cell>
          <cell r="G87">
            <v>34000</v>
          </cell>
          <cell r="H87" t="str">
            <v>ZAK</v>
          </cell>
        </row>
        <row r="88">
          <cell r="A88" t="str">
            <v>bhn58</v>
          </cell>
          <cell r="B88">
            <v>75</v>
          </cell>
          <cell r="D88" t="str">
            <v>SEMEN PUTIH</v>
          </cell>
          <cell r="G88">
            <v>60000</v>
          </cell>
          <cell r="H88" t="str">
            <v>ZAK</v>
          </cell>
        </row>
        <row r="89">
          <cell r="A89" t="str">
            <v>bhn59</v>
          </cell>
          <cell r="B89">
            <v>76</v>
          </cell>
          <cell r="D89" t="str">
            <v>SENG GELOMBANG BJLS 0.20 MM UKURAN 8 KAKI CAT PABRIK</v>
          </cell>
          <cell r="G89">
            <v>30000</v>
          </cell>
          <cell r="H89" t="str">
            <v>LEMBAR</v>
          </cell>
        </row>
        <row r="90">
          <cell r="B90">
            <v>77</v>
          </cell>
          <cell r="D90" t="str">
            <v>Atap seng BJLS 0,30</v>
          </cell>
          <cell r="G90">
            <v>35000</v>
          </cell>
          <cell r="H90" t="str">
            <v>LEMBAR</v>
          </cell>
        </row>
        <row r="91">
          <cell r="A91" t="str">
            <v>bhn60</v>
          </cell>
          <cell r="B91">
            <v>78</v>
          </cell>
          <cell r="D91" t="str">
            <v>SENG PLAT BJLS 0.30 MM</v>
          </cell>
          <cell r="G91">
            <v>25000</v>
          </cell>
          <cell r="H91" t="str">
            <v>LEMBAR</v>
          </cell>
        </row>
        <row r="92">
          <cell r="A92" t="str">
            <v>bhn61</v>
          </cell>
          <cell r="B92">
            <v>79</v>
          </cell>
          <cell r="D92" t="str">
            <v>STOP KONTAK + INSTALSI</v>
          </cell>
          <cell r="G92">
            <v>75000</v>
          </cell>
          <cell r="H92" t="str">
            <v>TITK</v>
          </cell>
        </row>
        <row r="93">
          <cell r="A93" t="str">
            <v>bhn62</v>
          </cell>
          <cell r="B93">
            <v>80</v>
          </cell>
          <cell r="D93" t="str">
            <v>TANAH TIMBUN</v>
          </cell>
          <cell r="G93">
            <v>25000</v>
          </cell>
          <cell r="H93" t="str">
            <v>M3</v>
          </cell>
        </row>
        <row r="94">
          <cell r="A94" t="str">
            <v>bhn63</v>
          </cell>
          <cell r="B94">
            <v>81</v>
          </cell>
          <cell r="D94" t="str">
            <v>TITIK LAMPU + INSTALASI</v>
          </cell>
          <cell r="G94">
            <v>75000</v>
          </cell>
          <cell r="H94" t="str">
            <v>TITIK</v>
          </cell>
        </row>
        <row r="95">
          <cell r="A95" t="str">
            <v>bhn64</v>
          </cell>
          <cell r="B95">
            <v>82</v>
          </cell>
          <cell r="D95" t="str">
            <v>TRIPLEK 4 MM</v>
          </cell>
          <cell r="G95">
            <v>45000</v>
          </cell>
          <cell r="H95" t="str">
            <v>LEMBAR</v>
          </cell>
        </row>
        <row r="96">
          <cell r="A96" t="str">
            <v>bhn65</v>
          </cell>
          <cell r="B96">
            <v>83</v>
          </cell>
          <cell r="D96" t="str">
            <v>ZEKERING KELAS LOKAL 1 GROUP</v>
          </cell>
          <cell r="G96">
            <v>45000</v>
          </cell>
          <cell r="H96" t="str">
            <v>BUAH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Lampiran 2a"/>
      <sheetName val="Lampiran 2b"/>
      <sheetName val="Lmpr 2 C"/>
      <sheetName val="Lampiran 3"/>
      <sheetName val="Lmpr 6a"/>
      <sheetName val="Lmpr 6b"/>
      <sheetName val="Lampr 7"/>
      <sheetName val="Lmpr 8"/>
      <sheetName val="Lmpr 9"/>
      <sheetName val="Lamp 10"/>
      <sheetName val="Daftar Kebutuhan peralatan"/>
      <sheetName val="Peta Quarry"/>
      <sheetName val="Lalu Lintas"/>
      <sheetName val="Jembatan Sementara"/>
      <sheetName val="Informasi"/>
      <sheetName val="Rekap"/>
      <sheetName val="BOQ"/>
      <sheetName val="Mobilisasi"/>
      <sheetName val="D3"/>
      <sheetName val="D4"/>
      <sheetName val="D6"/>
      <sheetName val="D7(2)"/>
      <sheetName val="D8(1)"/>
      <sheetName val="4-Basic Price"/>
      <sheetName val="4-Analisa Quarry"/>
      <sheetName val="5-ALAT(1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data-1"/>
      <sheetName val="data-2"/>
      <sheetName val="simak"/>
      <sheetName val="RECORD"/>
      <sheetName val="rekap"/>
      <sheetName val="rab"/>
      <sheetName val="anal-mob"/>
      <sheetName val="mpu"/>
      <sheetName val="anal-1"/>
      <sheetName val="harsat"/>
      <sheetName val="plant"/>
      <sheetName val="alat"/>
      <sheetName val="sub"/>
      <sheetName val="produk"/>
      <sheetName val="div7-1"/>
      <sheetName val="div7-2"/>
      <sheetName val="dt-1"/>
      <sheetName val="dt-2"/>
      <sheetName val="dt-3"/>
      <sheetName val="dt-5"/>
      <sheetName val="railing"/>
      <sheetName val="61004"/>
      <sheetName val="61005"/>
      <sheetName val="61006"/>
      <sheetName val="61007"/>
      <sheetName val="61008"/>
    </sheetNames>
    <sheetDataSet>
      <sheetData sheetId="0" refreshError="1">
        <row r="3">
          <cell r="V3">
            <v>0</v>
          </cell>
        </row>
        <row r="16">
          <cell r="N16">
            <v>156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"/>
      <sheetName val="alat1"/>
      <sheetName val="pers"/>
      <sheetName val="bau"/>
      <sheetName val="rupa"/>
      <sheetName val="bank"/>
      <sheetName val="DC"/>
      <sheetName val="cov-MINGGUAN"/>
      <sheetName val="Lapora Mingguan"/>
      <sheetName val="KONSULTAN"/>
      <sheetName val="Exs Gabungan"/>
      <sheetName val="REKAPITULASI LAP MINGGUAN"/>
      <sheetName val="jadwal"/>
      <sheetName val="metode"/>
      <sheetName val="alat"/>
      <sheetName val="personil"/>
      <sheetName val="alat minimal"/>
      <sheetName val="D4"/>
      <sheetName val="D7-1"/>
      <sheetName val="D8-1"/>
      <sheetName val="D7-2"/>
      <sheetName val="ANTEK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>
        <row r="24">
          <cell r="V24">
            <v>1.042</v>
          </cell>
        </row>
        <row r="26">
          <cell r="V26">
            <v>1.02</v>
          </cell>
        </row>
        <row r="35">
          <cell r="V35">
            <v>1.04</v>
          </cell>
        </row>
        <row r="39">
          <cell r="V39">
            <v>0</v>
          </cell>
        </row>
        <row r="40">
          <cell r="V40">
            <v>1</v>
          </cell>
        </row>
        <row r="49">
          <cell r="V49">
            <v>7</v>
          </cell>
        </row>
      </sheetData>
      <sheetData sheetId="7"/>
      <sheetData sheetId="8">
        <row r="35">
          <cell r="H35">
            <v>143527500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BOW"/>
      <sheetName val="ANL-K"/>
      <sheetName val="B. Opr Alat"/>
      <sheetName val="Bahan +angkut muat"/>
      <sheetName val="Angkut"/>
      <sheetName val=" RAB 2011"/>
      <sheetName val="gg dwikora baru (3)"/>
      <sheetName val="gg dwikora baru (2)"/>
      <sheetName val="gg dwikora baru"/>
      <sheetName val="gg kebersihan realiti"/>
      <sheetName val="gg damai"/>
      <sheetName val="gg pribadi"/>
      <sheetName val="gg sahabat"/>
      <sheetName val="gg musik"/>
      <sheetName val="gg. keamanan"/>
      <sheetName val="Gg. Mushollah Ujung"/>
      <sheetName val="gg keindahan"/>
      <sheetName val="gg keindahan dalam"/>
      <sheetName val="gg keluarga"/>
      <sheetName val="gg A"/>
      <sheetName val="gg darso parto"/>
      <sheetName val="gg perbatasan"/>
      <sheetName val="gg kebersihan"/>
      <sheetName val="gg. keluarga komplek"/>
      <sheetName val="gg. mawar"/>
      <sheetName val="gg. keluarga"/>
      <sheetName val="gg sadikin"/>
      <sheetName val="RAB"/>
      <sheetName val="REKAPITULASI ANALISA"/>
      <sheetName val="UPAD-BAHAN-ALAT"/>
      <sheetName val="ANL-SNI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alat konstruksi"/>
      <sheetName val="B__Opr_Alat"/>
      <sheetName val="Bahan_+angkut_muat"/>
      <sheetName val="_RAB_2011"/>
      <sheetName val="gg_dwikora_baru_(3)"/>
      <sheetName val="gg_dwikora_baru_(2)"/>
      <sheetName val="gg_dwikora_baru"/>
      <sheetName val="gg_kebersihan_realiti"/>
      <sheetName val="gg_damai"/>
      <sheetName val="gg_pribadi"/>
      <sheetName val="gg_sahabat"/>
      <sheetName val="gg_musik"/>
      <sheetName val="gg__keamanan"/>
      <sheetName val="Gg__Mushollah_Ujung"/>
      <sheetName val="gg_keindahan"/>
      <sheetName val="gg_keindahan_dalam"/>
      <sheetName val="gg_keluarga"/>
      <sheetName val="gg_A"/>
      <sheetName val="gg_darso_parto"/>
      <sheetName val="gg_perbatasan"/>
      <sheetName val="gg_kebersihan"/>
      <sheetName val="gg__keluarga_komplek"/>
      <sheetName val="gg__mawar"/>
      <sheetName val="gg__keluarga"/>
      <sheetName val="gg_sadikin"/>
      <sheetName val="REKAPITULASI_ANALISA"/>
      <sheetName val="BETON_COR_SNI_350"/>
      <sheetName val="BETON_COR_SNI_325"/>
      <sheetName val="BETON_COR_SNI_300"/>
      <sheetName val="BETON_COR_SNI_275"/>
      <sheetName val="BETON_COR_SNI_250"/>
      <sheetName val="BETON_COR_SNI_225"/>
      <sheetName val="BETON_COR_SNI_200"/>
      <sheetName val="BETON_COR_SNI_175"/>
      <sheetName val="BETON_COR_SNI_150"/>
      <sheetName val="BETON_COR_SNI_125"/>
      <sheetName val="BETON_COR_SNI_100"/>
      <sheetName val="alat_konstruk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17">
          <cell r="L17">
            <v>257240.84</v>
          </cell>
        </row>
        <row r="24">
          <cell r="L24">
            <v>58080</v>
          </cell>
        </row>
        <row r="34">
          <cell r="L34">
            <v>19360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K"/>
      <sheetName val="rekap"/>
      <sheetName val="ren.bupati a"/>
      <sheetName val="rek-bup"/>
      <sheetName val="ren.hubbup"/>
      <sheetName val="rek-hub"/>
      <sheetName val="temu"/>
      <sheetName val="rek-temu"/>
      <sheetName val="pond"/>
      <sheetName val="rek-pond"/>
      <sheetName val="1-4"/>
      <sheetName val="rek1-4"/>
      <sheetName val="ANAL"/>
      <sheetName val="SAT"/>
      <sheetName val="Sheet1"/>
      <sheetName val="landscp"/>
      <sheetName val="rek-landscp"/>
    </sheetNames>
    <sheetDataSet>
      <sheetData sheetId="0" refreshError="1">
        <row r="13">
          <cell r="B13" t="str">
            <v>PT. WIDYA SATRIA</v>
          </cell>
        </row>
        <row r="16">
          <cell r="B16" t="str">
            <v>DIREKTUR UTAMA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uantitas &amp; Harga"/>
      <sheetName val="AC-WC AsbP"/>
      <sheetName val="AC-BC AsbP"/>
      <sheetName val="AC-Base AsbP"/>
      <sheetName val="AC-WC AsbP (L)"/>
      <sheetName val="AC-BC AsbP (L)"/>
      <sheetName val="AC-Base AsbP (L)"/>
      <sheetName val="Basic Price"/>
      <sheetName val="AC-WC Asb (H)"/>
      <sheetName val="AC-BC Asb (H)"/>
      <sheetName val="AC-Base Asb (H)"/>
      <sheetName val="AC-WC Asb (H) (L)"/>
      <sheetName val="AC-BC Asb (H) (L)"/>
      <sheetName val="AC-Base Asb (H) (L)"/>
      <sheetName val="5-Alat"/>
    </sheetNames>
    <sheetDataSet>
      <sheetData sheetId="0"/>
      <sheetData sheetId="1">
        <row r="21">
          <cell r="H21">
            <v>1353030000</v>
          </cell>
        </row>
        <row r="40">
          <cell r="H40">
            <v>19955089.954059675</v>
          </cell>
        </row>
        <row r="65">
          <cell r="H65">
            <v>2710435.2925738338</v>
          </cell>
        </row>
        <row r="99">
          <cell r="H99">
            <v>1819313.61204887</v>
          </cell>
        </row>
        <row r="114">
          <cell r="H114">
            <v>2157199.8192229434</v>
          </cell>
        </row>
        <row r="183">
          <cell r="H183">
            <v>25587411.462271936</v>
          </cell>
        </row>
        <row r="362">
          <cell r="H362">
            <v>307331597.7359246</v>
          </cell>
        </row>
        <row r="436">
          <cell r="H436">
            <v>41240320.292185128</v>
          </cell>
        </row>
        <row r="483">
          <cell r="H483">
            <v>4725532.494279067</v>
          </cell>
        </row>
        <row r="499">
          <cell r="H499">
            <v>220135353.78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ANALS ARS"/>
      <sheetName val="ANALS KY"/>
    </sheetNames>
    <sheetDataSet>
      <sheetData sheetId="0" refreshError="1">
        <row r="108">
          <cell r="G108">
            <v>30000</v>
          </cell>
        </row>
      </sheetData>
      <sheetData sheetId="1"/>
      <sheetData sheetId="2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TAMBAHAN"/>
      <sheetName val="DISAIN RDS"/>
      <sheetName val="KOEFESIEN"/>
      <sheetName val="Rekap Biaya"/>
      <sheetName val="Kuantitas &amp; Harga"/>
      <sheetName val="Pekerjaan Utama"/>
      <sheetName val="%"/>
      <sheetName val="Informasi"/>
      <sheetName val="Peta Quarry"/>
      <sheetName val="Mobilisasi"/>
      <sheetName val="Perhitungan Mobilisasi Alat"/>
      <sheetName val="Lalu Lintas"/>
      <sheetName val="Jembatan Sementara"/>
      <sheetName val="Additional"/>
      <sheetName val="3-DIV2"/>
      <sheetName val="3-DIV3"/>
      <sheetName val="3-DIV3 (2)"/>
      <sheetName val="3-DIV3 (3)"/>
      <sheetName val="3-DIV3 (4)"/>
      <sheetName val="3-DIV4"/>
      <sheetName val="3-DIV5"/>
      <sheetName val="3-DIV5-LPAS"/>
      <sheetName val="Lean Concr"/>
      <sheetName val="Sand-Bedding"/>
      <sheetName val="3-DIV6"/>
      <sheetName val="3-DIV6 Lasbutag"/>
      <sheetName val="3-DIV7"/>
      <sheetName val="3-DIV7.1"/>
      <sheetName val="3-DIV8"/>
      <sheetName val="3-DIV9"/>
      <sheetName val="3-DIV10 LS-Rutin"/>
      <sheetName val="3-DIV10 Kuantitas"/>
      <sheetName val="3-DIV10 Analisa HSP"/>
      <sheetName val="SPESIFIKASI"/>
      <sheetName val="4-Basic Price"/>
      <sheetName val="4-formulir harga bahan"/>
      <sheetName val="4-Analisa Quarry"/>
      <sheetName val="5-Peralatan"/>
      <sheetName val="5-Peralatan (2)"/>
      <sheetName val="6-Agregat Halus &amp; Kasar"/>
      <sheetName val="6-Agregat Kelas A"/>
      <sheetName val="6-Agregat Kelas B"/>
      <sheetName val="6-Agregat Kelas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3">
          <cell r="AW13">
            <v>47472.058636363639</v>
          </cell>
        </row>
        <row r="16">
          <cell r="AW16">
            <v>70230.073977639215</v>
          </cell>
        </row>
        <row r="24">
          <cell r="AW24">
            <v>293927.19306224468</v>
          </cell>
        </row>
      </sheetData>
      <sheetData sheetId="38"/>
      <sheetData sheetId="39"/>
      <sheetData sheetId="40"/>
      <sheetData sheetId="41"/>
      <sheetData sheetId="42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8">
          <cell r="L28">
            <v>86400</v>
          </cell>
        </row>
        <row r="30">
          <cell r="L30">
            <v>56200</v>
          </cell>
        </row>
        <row r="40">
          <cell r="L40">
            <v>17500</v>
          </cell>
        </row>
        <row r="43">
          <cell r="L43">
            <v>11000</v>
          </cell>
        </row>
        <row r="44">
          <cell r="L44">
            <v>7500</v>
          </cell>
        </row>
        <row r="48">
          <cell r="L48">
            <v>6510</v>
          </cell>
        </row>
        <row r="51">
          <cell r="L51">
            <v>20000</v>
          </cell>
        </row>
      </sheetData>
      <sheetData sheetId="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RAB"/>
      <sheetName val="DAFTAR HARGA SATUAN"/>
      <sheetName val="RAB"/>
      <sheetName val="Calc. Sheet ref BB"/>
      <sheetName val="REKAP ANALISA"/>
      <sheetName val="ANALISA"/>
      <sheetName val="Calculation Sheet"/>
    </sheetNames>
    <sheetDataSet>
      <sheetData sheetId="0"/>
      <sheetData sheetId="1">
        <row r="6">
          <cell r="B6" t="str">
            <v>Pekerja</v>
          </cell>
          <cell r="C6">
            <v>110000</v>
          </cell>
        </row>
        <row r="7">
          <cell r="B7" t="str">
            <v>Mandor</v>
          </cell>
          <cell r="C7">
            <v>135000</v>
          </cell>
        </row>
        <row r="8">
          <cell r="B8" t="str">
            <v>Tukang</v>
          </cell>
          <cell r="C8">
            <v>135000</v>
          </cell>
        </row>
        <row r="9">
          <cell r="B9" t="str">
            <v>Kepala Tukang</v>
          </cell>
          <cell r="C9">
            <v>150000</v>
          </cell>
        </row>
        <row r="10">
          <cell r="B10" t="str">
            <v>Daftar Bahan</v>
          </cell>
        </row>
        <row r="11">
          <cell r="B11" t="str">
            <v>Atap Genteng Metal # 0,35 mm</v>
          </cell>
          <cell r="C11">
            <v>90000</v>
          </cell>
        </row>
        <row r="12">
          <cell r="B12" t="str">
            <v>Batu Koral</v>
          </cell>
          <cell r="C12">
            <v>175000</v>
          </cell>
        </row>
        <row r="13">
          <cell r="B13" t="str">
            <v>Batu Pecah 10 - 20 cm</v>
          </cell>
          <cell r="C13">
            <v>225000</v>
          </cell>
        </row>
        <row r="14">
          <cell r="B14" t="str">
            <v>Batu Pecah 5  - 10 cm</v>
          </cell>
          <cell r="C14">
            <v>225000</v>
          </cell>
        </row>
        <row r="15">
          <cell r="B15" t="str">
            <v>Batu Pecah 3  - 5 cm</v>
          </cell>
          <cell r="C15">
            <v>260000</v>
          </cell>
        </row>
        <row r="16">
          <cell r="B16" t="str">
            <v>Batu Pecah 2  - 3 cm</v>
          </cell>
          <cell r="C16">
            <v>260000</v>
          </cell>
        </row>
        <row r="17">
          <cell r="B17" t="str">
            <v>Besi Beton Polos</v>
          </cell>
          <cell r="C17">
            <v>17500</v>
          </cell>
        </row>
        <row r="18">
          <cell r="B18" t="str">
            <v>Besi Beton Ulir</v>
          </cell>
          <cell r="C18">
            <v>19500</v>
          </cell>
        </row>
        <row r="19">
          <cell r="B19" t="str">
            <v>Besi Profil</v>
          </cell>
          <cell r="C19">
            <v>24000</v>
          </cell>
        </row>
        <row r="20">
          <cell r="B20" t="str">
            <v>Besi Baja IWF</v>
          </cell>
          <cell r="C20">
            <v>24000</v>
          </cell>
        </row>
        <row r="21">
          <cell r="B21" t="str">
            <v>Besi Plat Strip</v>
          </cell>
          <cell r="C21">
            <v>24000</v>
          </cell>
        </row>
        <row r="22">
          <cell r="B22" t="str">
            <v>Batu Bata Cetak Mesin</v>
          </cell>
          <cell r="C22">
            <v>900</v>
          </cell>
        </row>
        <row r="23">
          <cell r="B23" t="str">
            <v>Batu Terawang (roster)</v>
          </cell>
          <cell r="C23">
            <v>13000</v>
          </cell>
        </row>
        <row r="24">
          <cell r="B24" t="str">
            <v>Box Zekering 4 Grup</v>
          </cell>
          <cell r="C24">
            <v>71500</v>
          </cell>
        </row>
        <row r="25">
          <cell r="B25" t="str">
            <v>Cat Kilat Setara Bee Brand</v>
          </cell>
          <cell r="C25">
            <v>75000</v>
          </cell>
        </row>
        <row r="26">
          <cell r="B26" t="str">
            <v>Cat Perak Setara Bee Brand</v>
          </cell>
          <cell r="C26">
            <v>75000</v>
          </cell>
        </row>
        <row r="27">
          <cell r="B27" t="str">
            <v>Cat Tembok setara Paragon</v>
          </cell>
          <cell r="C27">
            <v>22700</v>
          </cell>
        </row>
        <row r="28">
          <cell r="B28" t="str">
            <v>Cat Tembok Setara Vinilex</v>
          </cell>
          <cell r="C28">
            <v>30000</v>
          </cell>
        </row>
        <row r="29">
          <cell r="B29" t="str">
            <v>Cat Vernis</v>
          </cell>
          <cell r="C29">
            <v>60000</v>
          </cell>
        </row>
        <row r="30">
          <cell r="B30" t="str">
            <v>Cat Meni Kayu</v>
          </cell>
          <cell r="C30">
            <v>44000</v>
          </cell>
        </row>
        <row r="31">
          <cell r="B31" t="str">
            <v>Cat Dasar</v>
          </cell>
          <cell r="C31">
            <v>42000</v>
          </cell>
        </row>
        <row r="32">
          <cell r="B32" t="str">
            <v>Conbolck # 6 cm mutu K-125</v>
          </cell>
          <cell r="C32">
            <v>2200</v>
          </cell>
        </row>
        <row r="33">
          <cell r="B33" t="str">
            <v>Conbolck # 8 cm mutu K-175</v>
          </cell>
          <cell r="C33">
            <v>2500</v>
          </cell>
        </row>
        <row r="34">
          <cell r="B34" t="str">
            <v>Concrete Mixer</v>
          </cell>
          <cell r="C34">
            <v>90400</v>
          </cell>
        </row>
        <row r="35">
          <cell r="B35" t="str">
            <v>Concrete Vibrator</v>
          </cell>
          <cell r="C35">
            <v>83200</v>
          </cell>
        </row>
        <row r="36">
          <cell r="B36" t="str">
            <v>Dempul</v>
          </cell>
          <cell r="C36">
            <v>19800</v>
          </cell>
        </row>
        <row r="37">
          <cell r="B37" t="str">
            <v>Filler</v>
          </cell>
          <cell r="C37">
            <v>24250</v>
          </cell>
        </row>
        <row r="38">
          <cell r="B38" t="str">
            <v>Floor Drain</v>
          </cell>
          <cell r="C38">
            <v>34000</v>
          </cell>
        </row>
        <row r="39">
          <cell r="B39" t="str">
            <v>Floor Hardener</v>
          </cell>
          <cell r="C39">
            <v>4400</v>
          </cell>
        </row>
        <row r="40">
          <cell r="B40" t="str">
            <v>Geotextile Non Woven</v>
          </cell>
          <cell r="C40">
            <v>45000</v>
          </cell>
        </row>
        <row r="41">
          <cell r="B41" t="str">
            <v>Jaring Kawat Baja Dilas</v>
          </cell>
          <cell r="C41">
            <v>18000</v>
          </cell>
        </row>
        <row r="42">
          <cell r="B42" t="str">
            <v>Jerjak Besi</v>
          </cell>
          <cell r="C42">
            <v>390000</v>
          </cell>
        </row>
        <row r="43">
          <cell r="B43" t="str">
            <v>Kabel Listrik NYM 3x2.5 mm2</v>
          </cell>
          <cell r="C43">
            <v>24750</v>
          </cell>
        </row>
        <row r="44">
          <cell r="B44" t="str">
            <v>Kaca 5 mm</v>
          </cell>
          <cell r="C44">
            <v>122150</v>
          </cell>
        </row>
        <row r="45">
          <cell r="B45" t="str">
            <v>Kayu Dolken/Bulat Ø 3"-4"</v>
          </cell>
          <cell r="C45">
            <v>20000</v>
          </cell>
        </row>
        <row r="46">
          <cell r="B46" t="str">
            <v>Kayu Profil</v>
          </cell>
          <cell r="C46">
            <v>21000</v>
          </cell>
        </row>
        <row r="47">
          <cell r="B47" t="str">
            <v>Kayu Papan / Broti (Setara Kelas 1)</v>
          </cell>
          <cell r="C47">
            <v>11900000</v>
          </cell>
        </row>
        <row r="48">
          <cell r="B48" t="str">
            <v>Kayu Papan / Broti (Setara Kelas 2)</v>
          </cell>
          <cell r="C48">
            <v>7900000</v>
          </cell>
        </row>
        <row r="49">
          <cell r="B49" t="str">
            <v>Kayu Papan / Broti (Setara Kelas 3)</v>
          </cell>
          <cell r="C49">
            <v>3850000</v>
          </cell>
        </row>
        <row r="50">
          <cell r="B50" t="str">
            <v>Kerikil Beton</v>
          </cell>
          <cell r="C50">
            <v>215000</v>
          </cell>
        </row>
        <row r="51">
          <cell r="B51" t="str">
            <v>Kanstin 15 x 30 x 45 cm</v>
          </cell>
          <cell r="C51">
            <v>30000</v>
          </cell>
        </row>
        <row r="52">
          <cell r="B52" t="str">
            <v>Kanstin 15 x 30 x 60 cm</v>
          </cell>
          <cell r="C52">
            <v>70000</v>
          </cell>
        </row>
        <row r="53">
          <cell r="B53" t="str">
            <v>Kawat Beton</v>
          </cell>
          <cell r="C53">
            <v>26000</v>
          </cell>
        </row>
        <row r="54">
          <cell r="B54" t="str">
            <v>Kawat Las</v>
          </cell>
          <cell r="C54">
            <v>175000</v>
          </cell>
        </row>
        <row r="55">
          <cell r="B55" t="str">
            <v>Kuas</v>
          </cell>
          <cell r="C55">
            <v>24750</v>
          </cell>
        </row>
        <row r="56">
          <cell r="B56" t="str">
            <v>Kaca Blok</v>
          </cell>
          <cell r="C56">
            <v>25000</v>
          </cell>
        </row>
        <row r="57">
          <cell r="B57" t="str">
            <v>Kunci Lock 4'</v>
          </cell>
          <cell r="C57">
            <v>73260</v>
          </cell>
        </row>
        <row r="58">
          <cell r="B58" t="str">
            <v>Kran Air Setara San Ei</v>
          </cell>
          <cell r="C58">
            <v>129000</v>
          </cell>
        </row>
        <row r="59">
          <cell r="B59" t="str">
            <v>MCB 2A</v>
          </cell>
          <cell r="C59">
            <v>42350</v>
          </cell>
        </row>
        <row r="60">
          <cell r="B60" t="str">
            <v>Minyak Pelumas / Silender</v>
          </cell>
          <cell r="C60">
            <v>63000</v>
          </cell>
        </row>
        <row r="61">
          <cell r="B61" t="str">
            <v>Minyak Gemuk</v>
          </cell>
          <cell r="C61">
            <v>29000</v>
          </cell>
        </row>
        <row r="62">
          <cell r="B62" t="str">
            <v>Minyak Solar</v>
          </cell>
          <cell r="C62">
            <v>6500</v>
          </cell>
        </row>
        <row r="63">
          <cell r="B63" t="str">
            <v>Minyak Tanah / Lampu</v>
          </cell>
          <cell r="C63">
            <v>10000</v>
          </cell>
        </row>
        <row r="64">
          <cell r="B64" t="str">
            <v>Koresena</v>
          </cell>
          <cell r="C64">
            <v>10000</v>
          </cell>
        </row>
        <row r="65">
          <cell r="B65" t="str">
            <v>Minyak Bekisting</v>
          </cell>
          <cell r="C65">
            <v>29000</v>
          </cell>
        </row>
        <row r="66">
          <cell r="B66" t="str">
            <v>Minyak Gerdang</v>
          </cell>
          <cell r="C66">
            <v>44500</v>
          </cell>
        </row>
        <row r="67">
          <cell r="B67" t="str">
            <v>Minyak Cat</v>
          </cell>
          <cell r="C67">
            <v>17800</v>
          </cell>
        </row>
        <row r="68">
          <cell r="B68" t="str">
            <v>Oxygen Las</v>
          </cell>
          <cell r="C68">
            <v>11550</v>
          </cell>
        </row>
        <row r="69">
          <cell r="B69" t="str">
            <v>Plat Baja Profil</v>
          </cell>
          <cell r="C69">
            <v>24000</v>
          </cell>
        </row>
        <row r="70">
          <cell r="B70" t="str">
            <v>Paku Biasa 2"- 4"</v>
          </cell>
          <cell r="C70">
            <v>24000</v>
          </cell>
        </row>
        <row r="71">
          <cell r="B71" t="str">
            <v>Paku Sekrup</v>
          </cell>
          <cell r="C71">
            <v>28000</v>
          </cell>
        </row>
        <row r="72">
          <cell r="B72" t="str">
            <v>Paku Seng</v>
          </cell>
          <cell r="C72">
            <v>42400</v>
          </cell>
        </row>
        <row r="73">
          <cell r="B73" t="str">
            <v>Plamur</v>
          </cell>
          <cell r="C73">
            <v>8900</v>
          </cell>
        </row>
        <row r="74">
          <cell r="B74" t="str">
            <v>Pipa Galvanis 6 M 1/2"</v>
          </cell>
          <cell r="C74">
            <v>12700</v>
          </cell>
        </row>
        <row r="75">
          <cell r="B75" t="str">
            <v>Pipa Galvanis 6 M 3/4"</v>
          </cell>
          <cell r="C75">
            <v>16800</v>
          </cell>
        </row>
        <row r="76">
          <cell r="B76" t="str">
            <v>Pipa Galvanis 6 M 1"</v>
          </cell>
          <cell r="C76">
            <v>21000</v>
          </cell>
        </row>
        <row r="77">
          <cell r="B77" t="str">
            <v>Pipa Galvanis 6 M 1 1/2"</v>
          </cell>
          <cell r="C77">
            <v>31500</v>
          </cell>
        </row>
        <row r="78">
          <cell r="B78" t="str">
            <v>Pipa Galvanis 6 M 2"</v>
          </cell>
          <cell r="C78">
            <v>43050</v>
          </cell>
        </row>
        <row r="79">
          <cell r="B79" t="str">
            <v>Pipa Galvanis 6 M 2 1/2"</v>
          </cell>
          <cell r="C79">
            <v>52500</v>
          </cell>
        </row>
        <row r="80">
          <cell r="B80" t="str">
            <v>Pipa PVC dia. 1/2"</v>
          </cell>
          <cell r="C80">
            <v>4900</v>
          </cell>
        </row>
        <row r="81">
          <cell r="B81" t="str">
            <v>Pipa PVC dia. 3/4"</v>
          </cell>
          <cell r="C81">
            <v>8750</v>
          </cell>
        </row>
        <row r="82">
          <cell r="B82" t="str">
            <v>Pipa PVC dia. 1"</v>
          </cell>
          <cell r="C82">
            <v>11000</v>
          </cell>
        </row>
        <row r="83">
          <cell r="B83" t="str">
            <v>Pipa PVC dia. 1 1/2"</v>
          </cell>
          <cell r="C83">
            <v>14000</v>
          </cell>
        </row>
        <row r="84">
          <cell r="B84" t="str">
            <v>Pipa PVC dia. 2"</v>
          </cell>
          <cell r="C84">
            <v>18000</v>
          </cell>
        </row>
        <row r="85">
          <cell r="B85" t="str">
            <v>Pipa PVC dia. 2 1/2"</v>
          </cell>
          <cell r="C85">
            <v>20000</v>
          </cell>
        </row>
        <row r="86">
          <cell r="B86" t="str">
            <v>Pipa PVC dia. 3"</v>
          </cell>
          <cell r="C86">
            <v>25000</v>
          </cell>
        </row>
        <row r="87">
          <cell r="B87" t="str">
            <v>Pipa PVC dia. 4"</v>
          </cell>
          <cell r="C87">
            <v>30000</v>
          </cell>
        </row>
        <row r="88">
          <cell r="B88" t="str">
            <v>Pasir Pasang / Beton</v>
          </cell>
          <cell r="C88">
            <v>159000</v>
          </cell>
        </row>
        <row r="89">
          <cell r="B89" t="str">
            <v>Pasir Urug</v>
          </cell>
          <cell r="C89">
            <v>125000</v>
          </cell>
        </row>
        <row r="90">
          <cell r="B90" t="str">
            <v>Rabung Genteng Metal # 0,3</v>
          </cell>
          <cell r="C90">
            <v>48470</v>
          </cell>
        </row>
        <row r="91">
          <cell r="B91" t="str">
            <v>Rangka Atap Zyncalum 0,6</v>
          </cell>
          <cell r="C91">
            <v>227000</v>
          </cell>
        </row>
        <row r="92">
          <cell r="B92" t="str">
            <v>Rangka Atap Baja Ringan Atap Genteng Metal</v>
          </cell>
          <cell r="C92">
            <v>240000</v>
          </cell>
        </row>
        <row r="93">
          <cell r="B93" t="str">
            <v>Riol Uk. 1/2 Æ 150 MM Panjang 1 M</v>
          </cell>
          <cell r="C93">
            <v>55440</v>
          </cell>
        </row>
        <row r="94">
          <cell r="B94" t="str">
            <v>Riol Uk. 1/2 Æ 200 MM Panjang 1 M</v>
          </cell>
          <cell r="C94">
            <v>59400</v>
          </cell>
        </row>
        <row r="95">
          <cell r="B95" t="str">
            <v>Riol Uk. 1/2 Æ 300 MM Panjang 1 M</v>
          </cell>
          <cell r="C95">
            <v>66330</v>
          </cell>
        </row>
        <row r="96">
          <cell r="B96" t="str">
            <v>Riol Uk. Æ 150 MM Panjang 1 M</v>
          </cell>
          <cell r="C96">
            <v>54450</v>
          </cell>
        </row>
        <row r="97">
          <cell r="B97" t="str">
            <v>Riol Uk. Æ 200 MM Panjang 1 M</v>
          </cell>
          <cell r="C97">
            <v>74250</v>
          </cell>
        </row>
        <row r="98">
          <cell r="B98" t="str">
            <v>Riol Uk. Æ 300 MM Panjang 1 M</v>
          </cell>
          <cell r="C98">
            <v>93060</v>
          </cell>
        </row>
        <row r="99">
          <cell r="B99" t="str">
            <v>Riol Uk. Æ 400 MM Panjang 1 M</v>
          </cell>
          <cell r="C99">
            <v>148500</v>
          </cell>
        </row>
        <row r="100">
          <cell r="B100" t="str">
            <v>Riol Uk. Æ 500 MM Panjang 1 M</v>
          </cell>
          <cell r="C100">
            <v>223740</v>
          </cell>
        </row>
        <row r="101">
          <cell r="B101" t="str">
            <v>Riol Uk. Æ 600 MM Panjang 1 M</v>
          </cell>
          <cell r="C101">
            <v>297000</v>
          </cell>
        </row>
        <row r="102">
          <cell r="B102" t="str">
            <v>Riol Uk. Æ 800 MM Panjang 1 M</v>
          </cell>
          <cell r="C102">
            <v>409200</v>
          </cell>
        </row>
        <row r="103">
          <cell r="B103" t="str">
            <v>Riol Uk. Æ 1000 MM Panjang 1 M</v>
          </cell>
          <cell r="C103">
            <v>485100</v>
          </cell>
        </row>
        <row r="104">
          <cell r="B104" t="str">
            <v xml:space="preserve">Semen Putih </v>
          </cell>
          <cell r="C104">
            <v>3750</v>
          </cell>
        </row>
        <row r="105">
          <cell r="B105" t="str">
            <v xml:space="preserve">Semen Portland </v>
          </cell>
          <cell r="C105">
            <v>1500</v>
          </cell>
        </row>
        <row r="106">
          <cell r="B106" t="str">
            <v xml:space="preserve">Semen Portland </v>
          </cell>
          <cell r="C106">
            <v>60000</v>
          </cell>
        </row>
        <row r="107">
          <cell r="B107" t="str">
            <v>Sirtu ( Pasir Batu )</v>
          </cell>
          <cell r="C107">
            <v>152000</v>
          </cell>
        </row>
        <row r="108">
          <cell r="B108" t="str">
            <v>Seng Gelombang 7 kaki BJLS 20</v>
          </cell>
          <cell r="C108">
            <v>56510</v>
          </cell>
        </row>
        <row r="109">
          <cell r="B109" t="str">
            <v>Seng Plat BJLS 30</v>
          </cell>
          <cell r="C109">
            <v>15750</v>
          </cell>
        </row>
        <row r="110">
          <cell r="B110" t="str">
            <v>Seng Plat BJLS 20</v>
          </cell>
          <cell r="C110">
            <v>13500</v>
          </cell>
        </row>
        <row r="111">
          <cell r="B111" t="str">
            <v>Tanah Timbun</v>
          </cell>
          <cell r="C111">
            <v>125000</v>
          </cell>
        </row>
        <row r="112">
          <cell r="B112" t="str">
            <v>Talang Kantong Seng BJLS</v>
          </cell>
          <cell r="C112">
            <v>152250</v>
          </cell>
        </row>
        <row r="113">
          <cell r="B113" t="str">
            <v>Tripleks 4 MM</v>
          </cell>
          <cell r="C113">
            <v>100000</v>
          </cell>
        </row>
        <row r="114">
          <cell r="B114" t="str">
            <v>Tripleks 6 MM</v>
          </cell>
          <cell r="C114">
            <v>140000</v>
          </cell>
        </row>
        <row r="115">
          <cell r="B115" t="str">
            <v>Tripleks 9 MM</v>
          </cell>
          <cell r="C115">
            <v>170000</v>
          </cell>
        </row>
        <row r="116">
          <cell r="B116" t="str">
            <v>Tiner</v>
          </cell>
          <cell r="C116">
            <v>9000</v>
          </cell>
        </row>
        <row r="117">
          <cell r="B117" t="str">
            <v>Instalasi titik Nyala</v>
          </cell>
          <cell r="C117">
            <v>121000</v>
          </cell>
        </row>
        <row r="118">
          <cell r="B118" t="str">
            <v>Instalasi Stop Kontak</v>
          </cell>
          <cell r="C118">
            <v>121000</v>
          </cell>
        </row>
        <row r="119">
          <cell r="B119" t="str">
            <v>Instalasi Air Bersih</v>
          </cell>
          <cell r="C119">
            <v>77000</v>
          </cell>
        </row>
        <row r="120">
          <cell r="B120" t="str">
            <v>Lampu TL 40 Watt Komplet</v>
          </cell>
          <cell r="C120">
            <v>143000</v>
          </cell>
        </row>
        <row r="121">
          <cell r="B121" t="str">
            <v>Lampu SL 18 Watt Komplet</v>
          </cell>
          <cell r="C121">
            <v>35200</v>
          </cell>
        </row>
        <row r="122">
          <cell r="B122" t="str">
            <v>Stop Kontak Tanam</v>
          </cell>
          <cell r="C122">
            <v>18150</v>
          </cell>
        </row>
        <row r="123">
          <cell r="B123" t="str">
            <v>Saklar Tunggal</v>
          </cell>
          <cell r="C123">
            <v>14300</v>
          </cell>
        </row>
        <row r="124">
          <cell r="B124" t="str">
            <v>Saklar Ganda</v>
          </cell>
          <cell r="C124">
            <v>18700</v>
          </cell>
        </row>
        <row r="125">
          <cell r="B125" t="str">
            <v>Saklar Triple</v>
          </cell>
          <cell r="C125">
            <v>22000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gan"/>
      <sheetName val="data"/>
      <sheetName val="Bank"/>
      <sheetName val="Rupa"/>
      <sheetName val="BAU"/>
      <sheetName val="Pers"/>
      <sheetName val="Alat"/>
      <sheetName val="MAPDC"/>
      <sheetName val="REKAPITULASI"/>
      <sheetName val="LISTRIK"/>
      <sheetName val="cov-MINGGUAN"/>
      <sheetName val="Laporan Mingguan"/>
      <sheetName val="HSP-SIPIL"/>
      <sheetName val="AHS-LISTRIK"/>
      <sheetName val="AHS-SIPIL"/>
      <sheetName val="HD.LISTRIK"/>
      <sheetName val="HD-SIPIL"/>
      <sheetName val="AHS-DW"/>
      <sheetName val="S_curve"/>
      <sheetName val="tkdn"/>
      <sheetName val="Rekap Lap Mingguan"/>
      <sheetName val="S_curve "/>
      <sheetName val="S curve 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Y8">
            <v>1</v>
          </cell>
        </row>
      </sheetData>
      <sheetData sheetId="8"/>
      <sheetData sheetId="9"/>
      <sheetData sheetId="10"/>
      <sheetData sheetId="11">
        <row r="146">
          <cell r="AB146">
            <v>20000</v>
          </cell>
        </row>
      </sheetData>
      <sheetData sheetId="12"/>
      <sheetData sheetId="13"/>
      <sheetData sheetId="14">
        <row r="42">
          <cell r="H42">
            <v>37400.000000000007</v>
          </cell>
        </row>
      </sheetData>
      <sheetData sheetId="15"/>
      <sheetData sheetId="16">
        <row r="7">
          <cell r="D7">
            <v>143592</v>
          </cell>
        </row>
        <row r="145">
          <cell r="D145">
            <v>242000.00000000003</v>
          </cell>
        </row>
      </sheetData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bil"/>
      <sheetName val="INFO"/>
      <sheetName val="BANK"/>
      <sheetName val="RUPA2"/>
      <sheetName val="bau"/>
      <sheetName val="pers"/>
      <sheetName val="alat-"/>
      <sheetName val="MPADC"/>
      <sheetName val="REKAP"/>
      <sheetName val="BOQ"/>
      <sheetName val="MAJOR"/>
      <sheetName val="BAHAN"/>
      <sheetName val="Schedule"/>
      <sheetName val="%"/>
      <sheetName val="Peta Quarry"/>
      <sheetName val="mob"/>
      <sheetName val="MBL"/>
      <sheetName val="hs"/>
      <sheetName val="hit-mob"/>
      <sheetName val="Lalu Lintas"/>
      <sheetName val="Jembatan Sementara"/>
      <sheetName val="5-ALAT(1)"/>
      <sheetName val="5-ALAT (2)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Analisa Quarry"/>
      <sheetName val="4-formulir harga bahan"/>
      <sheetName val="Agg Halus &amp; Kasar"/>
      <sheetName val="Agg A"/>
      <sheetName val="Agg B"/>
      <sheetName val="Agg C"/>
      <sheetName val="antek"/>
      <sheetName val="sub"/>
      <sheetName val="tkdn"/>
      <sheetName val="mpu"/>
      <sheetName val="SKED"/>
      <sheetName val="S_BAHAN"/>
      <sheetName val="S_PERSONIL"/>
      <sheetName val="S_Al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8">
          <cell r="F8">
            <v>6430</v>
          </cell>
        </row>
        <row r="183">
          <cell r="F183">
            <v>305296.77881653461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BAHAN"/>
      <sheetName val="ANALISA"/>
      <sheetName val="RAB"/>
      <sheetName val="REKAP"/>
      <sheetName val="A"/>
      <sheetName val="B"/>
      <sheetName val="C"/>
      <sheetName val="D"/>
    </sheetNames>
    <sheetDataSet>
      <sheetData sheetId="0"/>
      <sheetData sheetId="1">
        <row r="123">
          <cell r="L123">
            <v>666669</v>
          </cell>
        </row>
        <row r="556">
          <cell r="L556">
            <v>3341800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 MEDAN"/>
      <sheetName val="bow aula"/>
      <sheetName val="Sheet1"/>
      <sheetName val="BAHAN CETAK"/>
      <sheetName val="ANALISA BOW"/>
      <sheetName val="BOW CETAK"/>
      <sheetName val="volume"/>
      <sheetName val="RAB 3"/>
      <sheetName val="RAB AULA 1"/>
      <sheetName val="RAB AULA 2"/>
      <sheetName val="J03"/>
      <sheetName val="J05"/>
      <sheetName val="J07"/>
      <sheetName val="J09"/>
      <sheetName val="J14"/>
      <sheetName val="J15"/>
      <sheetName val="J16"/>
      <sheetName val="J17"/>
      <sheetName val="REKAP"/>
      <sheetName val="PAKET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83">
          <cell r="L183">
            <v>10246542</v>
          </cell>
        </row>
        <row r="187">
          <cell r="L187">
            <v>10507392</v>
          </cell>
        </row>
        <row r="262">
          <cell r="L262">
            <v>159403.1</v>
          </cell>
        </row>
        <row r="374">
          <cell r="L374">
            <v>178563.4</v>
          </cell>
        </row>
        <row r="378">
          <cell r="L378">
            <v>180897.15</v>
          </cell>
        </row>
        <row r="604">
          <cell r="L604">
            <v>63001</v>
          </cell>
        </row>
        <row r="655">
          <cell r="L655">
            <v>92008.59599999999</v>
          </cell>
        </row>
        <row r="1127">
          <cell r="L1127">
            <v>27284.25</v>
          </cell>
        </row>
        <row r="1146">
          <cell r="L1146">
            <v>37965</v>
          </cell>
        </row>
        <row r="1221">
          <cell r="L1221">
            <v>118929.99999999999</v>
          </cell>
        </row>
        <row r="1296">
          <cell r="L1296">
            <v>16790.2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"/>
      <sheetName val="ANALISA"/>
      <sheetName val="B O W"/>
      <sheetName val="BIAYA  ALAT"/>
      <sheetName val="REKAP"/>
      <sheetName val="Sheet1"/>
      <sheetName val="Sheet2"/>
      <sheetName val="SCHEDULE"/>
      <sheetName val="Analisa BOW"/>
      <sheetName val="UMUM"/>
      <sheetName val="DUB"/>
      <sheetName val="Upah "/>
      <sheetName val="Harga Bahan"/>
      <sheetName val="Analis"/>
      <sheetName val="Agregat Halus &amp; Kasar"/>
      <sheetName val="RAB"/>
      <sheetName val="Beton Bertulang"/>
      <sheetName val="Harga Bahan KM"/>
      <sheetName val="Jadwal"/>
      <sheetName val="Alat"/>
      <sheetName val="SAT-DAS"/>
      <sheetName val="Analisa (ok punya)"/>
    </sheetNames>
    <sheetDataSet>
      <sheetData sheetId="0" refreshError="1"/>
      <sheetData sheetId="1" refreshError="1"/>
      <sheetData sheetId="2" refreshError="1"/>
      <sheetData sheetId="3" refreshError="1">
        <row r="486">
          <cell r="U486">
            <v>25930</v>
          </cell>
        </row>
        <row r="1257">
          <cell r="U1257">
            <v>169833</v>
          </cell>
        </row>
        <row r="1327">
          <cell r="U1327">
            <v>64603</v>
          </cell>
        </row>
        <row r="1537">
          <cell r="U1537">
            <v>208115</v>
          </cell>
        </row>
        <row r="1747">
          <cell r="U1747">
            <v>43555</v>
          </cell>
        </row>
        <row r="1887">
          <cell r="U1887">
            <v>4808</v>
          </cell>
        </row>
        <row r="1957">
          <cell r="U1957">
            <v>16722</v>
          </cell>
        </row>
        <row r="2027">
          <cell r="U2027">
            <v>42023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RAB"/>
      <sheetName val="ANALISA"/>
      <sheetName val="QUARY"/>
    </sheetNames>
    <sheetDataSet>
      <sheetData sheetId="0"/>
      <sheetData sheetId="1"/>
      <sheetData sheetId="2" refreshError="1">
        <row r="28">
          <cell r="L28">
            <v>90000</v>
          </cell>
        </row>
        <row r="29">
          <cell r="L29">
            <v>283200</v>
          </cell>
        </row>
        <row r="30">
          <cell r="L30">
            <v>128850</v>
          </cell>
        </row>
        <row r="31">
          <cell r="L31">
            <v>103800</v>
          </cell>
        </row>
        <row r="32">
          <cell r="L32">
            <v>55800</v>
          </cell>
        </row>
        <row r="33">
          <cell r="L33">
            <v>40000</v>
          </cell>
        </row>
        <row r="35">
          <cell r="L35">
            <v>12500</v>
          </cell>
        </row>
        <row r="41">
          <cell r="L41">
            <v>72000</v>
          </cell>
        </row>
        <row r="42">
          <cell r="L42">
            <v>25000</v>
          </cell>
        </row>
      </sheetData>
      <sheetData sheetId="3"/>
      <sheetData sheetId="4"/>
      <sheetData sheetId="5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HSLAIN-LAIN"/>
      <sheetName val="Peralatan"/>
      <sheetName val="NP-2"/>
      <sheetName val="Analisa Quarry"/>
      <sheetName val="Basic Price"/>
      <sheetName val="NP-9"/>
      <sheetName val="NP-8"/>
      <sheetName val="NP-7"/>
      <sheetName val="NP-6"/>
      <sheetName val="NP-4"/>
      <sheetName val="NP-3"/>
      <sheetName val="Mobilisasi"/>
      <sheetName val="Informasi"/>
      <sheetName val="NP-10"/>
      <sheetName val="NP-5"/>
      <sheetName val="XXXXXX"/>
      <sheetName val="Agregat ABC"/>
      <sheetName val="NP-7(1)"/>
      <sheetName val="Rekap - EE"/>
      <sheetName val="BQ - EE"/>
      <sheetName val="BQ - EE - RCT 4@25"/>
      <sheetName val="Kuantitas RCT 4@25"/>
      <sheetName val="BQ - EE - Rangka Lengkung"/>
      <sheetName val="Kuantitas Rangka Lengkung)"/>
      <sheetName val="BQ - EE - PC 3@35"/>
      <sheetName val="Kuantitas PC 3@35"/>
      <sheetName val="BQ - EE - Total"/>
      <sheetName val="Daf-isi"/>
      <sheetName val="Batas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ANALISA HARGA SATUAN</v>
          </cell>
        </row>
        <row r="3">
          <cell r="A3" t="str">
            <v>PROYEK</v>
          </cell>
          <cell r="D3" t="str">
            <v xml:space="preserve">: </v>
          </cell>
        </row>
        <row r="4">
          <cell r="A4" t="str">
            <v>No. PAKET KONTRAK</v>
          </cell>
          <cell r="D4" t="str">
            <v xml:space="preserve">: </v>
          </cell>
        </row>
        <row r="5">
          <cell r="A5" t="str">
            <v>NAMA PAKET</v>
          </cell>
          <cell r="D5" t="str">
            <v>: Pemb. Jembatan Kampar</v>
          </cell>
        </row>
        <row r="6">
          <cell r="A6" t="str">
            <v>PROP / KAB / KOTA</v>
          </cell>
          <cell r="D6" t="str">
            <v>: Sumbar/Limapuluh Kota</v>
          </cell>
        </row>
        <row r="7">
          <cell r="A7" t="str">
            <v>ITEM PEMBAYARAN NO.</v>
          </cell>
          <cell r="D7" t="str">
            <v>:  8.6. (1)</v>
          </cell>
        </row>
        <row r="8">
          <cell r="A8" t="str">
            <v>JENIS PEKERJAAN</v>
          </cell>
          <cell r="D8" t="str">
            <v>:  Penerangan Jalan</v>
          </cell>
        </row>
        <row r="9">
          <cell r="A9" t="str">
            <v>SATUAN PEMBAYARAN</v>
          </cell>
          <cell r="D9" t="str">
            <v>:  Buah</v>
          </cell>
        </row>
        <row r="11">
          <cell r="A11" t="str">
            <v>NO.</v>
          </cell>
          <cell r="B11" t="str">
            <v>URAIAN</v>
          </cell>
          <cell r="E11" t="str">
            <v>SATUAN</v>
          </cell>
          <cell r="F11" t="str">
            <v>KUANTITAS</v>
          </cell>
          <cell r="G11" t="str">
            <v>BIAYA SATUAN (Rp)</v>
          </cell>
          <cell r="H11" t="str">
            <v>JUMLAH (Rp)</v>
          </cell>
        </row>
        <row r="12">
          <cell r="A12" t="str">
            <v>A</v>
          </cell>
          <cell r="B12" t="str">
            <v xml:space="preserve">  Tenaga Kerja</v>
          </cell>
        </row>
        <row r="13">
          <cell r="A13">
            <v>1</v>
          </cell>
          <cell r="B13" t="str">
            <v xml:space="preserve">  Mandor</v>
          </cell>
          <cell r="E13" t="str">
            <v>jam</v>
          </cell>
          <cell r="F13">
            <v>0.5</v>
          </cell>
          <cell r="G13">
            <v>7500</v>
          </cell>
          <cell r="H13">
            <v>3750</v>
          </cell>
        </row>
        <row r="14">
          <cell r="A14">
            <v>2</v>
          </cell>
          <cell r="B14" t="str">
            <v xml:space="preserve">  Pekerja terlatih</v>
          </cell>
          <cell r="E14" t="str">
            <v>jam</v>
          </cell>
          <cell r="F14">
            <v>0.75</v>
          </cell>
          <cell r="G14">
            <v>7000</v>
          </cell>
          <cell r="H14">
            <v>5250</v>
          </cell>
        </row>
        <row r="15">
          <cell r="A15">
            <v>3</v>
          </cell>
          <cell r="B15" t="str">
            <v xml:space="preserve">  Pekerja</v>
          </cell>
          <cell r="E15" t="str">
            <v>jam</v>
          </cell>
          <cell r="F15">
            <v>4</v>
          </cell>
          <cell r="G15">
            <v>4500</v>
          </cell>
          <cell r="H15">
            <v>18000</v>
          </cell>
        </row>
        <row r="16">
          <cell r="H16">
            <v>0</v>
          </cell>
        </row>
        <row r="17">
          <cell r="H17">
            <v>0</v>
          </cell>
        </row>
        <row r="18">
          <cell r="D18" t="str">
            <v>Sub Total ( A )</v>
          </cell>
          <cell r="H18">
            <v>27000</v>
          </cell>
        </row>
        <row r="19">
          <cell r="A19" t="str">
            <v>B</v>
          </cell>
          <cell r="B19" t="str">
            <v xml:space="preserve">   Bahan</v>
          </cell>
        </row>
        <row r="20">
          <cell r="A20">
            <v>1</v>
          </cell>
          <cell r="B20" t="str">
            <v xml:space="preserve"> Galian tanah dan Timbunan</v>
          </cell>
          <cell r="E20" t="str">
            <v>m'</v>
          </cell>
          <cell r="F20">
            <v>6</v>
          </cell>
          <cell r="G20">
            <v>16500</v>
          </cell>
          <cell r="H20">
            <v>99000</v>
          </cell>
        </row>
        <row r="21">
          <cell r="A21">
            <v>2</v>
          </cell>
          <cell r="B21" t="str">
            <v xml:space="preserve"> Tiang PJU 11 m', 5,4,3" + Stang ornamen</v>
          </cell>
          <cell r="E21" t="str">
            <v>batang</v>
          </cell>
          <cell r="F21">
            <v>1</v>
          </cell>
          <cell r="G21">
            <v>1500000</v>
          </cell>
          <cell r="H21">
            <v>1500000</v>
          </cell>
        </row>
        <row r="22">
          <cell r="A22">
            <v>3</v>
          </cell>
          <cell r="B22" t="str">
            <v xml:space="preserve"> Kabel NYF GBY 4x6 mm </v>
          </cell>
          <cell r="E22" t="str">
            <v>m'</v>
          </cell>
          <cell r="F22">
            <v>60</v>
          </cell>
          <cell r="G22">
            <v>25000</v>
          </cell>
          <cell r="H22">
            <v>1500000</v>
          </cell>
        </row>
        <row r="23">
          <cell r="A23">
            <v>4</v>
          </cell>
          <cell r="B23" t="str">
            <v xml:space="preserve"> Pasir timbun</v>
          </cell>
          <cell r="E23" t="str">
            <v>m3</v>
          </cell>
          <cell r="F23">
            <v>1.6</v>
          </cell>
          <cell r="G23">
            <v>39100</v>
          </cell>
          <cell r="H23">
            <v>62560</v>
          </cell>
        </row>
        <row r="24">
          <cell r="A24">
            <v>5</v>
          </cell>
          <cell r="B24" t="str">
            <v xml:space="preserve"> Batu bata</v>
          </cell>
          <cell r="E24" t="str">
            <v>buah</v>
          </cell>
          <cell r="F24">
            <v>240</v>
          </cell>
          <cell r="G24">
            <v>500</v>
          </cell>
          <cell r="H24">
            <v>120000</v>
          </cell>
        </row>
        <row r="25">
          <cell r="A25">
            <v>6</v>
          </cell>
          <cell r="B25" t="str">
            <v xml:space="preserve"> Pipa Galvanis f 2"</v>
          </cell>
          <cell r="E25" t="str">
            <v>batang</v>
          </cell>
          <cell r="F25">
            <v>1</v>
          </cell>
          <cell r="G25">
            <v>135000</v>
          </cell>
          <cell r="H25">
            <v>135000</v>
          </cell>
        </row>
        <row r="26">
          <cell r="A26">
            <v>7</v>
          </cell>
          <cell r="B26" t="str">
            <v xml:space="preserve"> Lampu Mercury HRP 810/125 Watt</v>
          </cell>
          <cell r="E26" t="str">
            <v>unit</v>
          </cell>
          <cell r="F26">
            <v>2</v>
          </cell>
          <cell r="G26">
            <v>756000</v>
          </cell>
          <cell r="H26">
            <v>1512000</v>
          </cell>
        </row>
        <row r="27">
          <cell r="A27">
            <v>8</v>
          </cell>
          <cell r="B27" t="str">
            <v xml:space="preserve"> Kabel NYY 2x2.5 mm </v>
          </cell>
          <cell r="E27" t="str">
            <v>m'</v>
          </cell>
          <cell r="F27">
            <v>15</v>
          </cell>
          <cell r="G27">
            <v>3950</v>
          </cell>
          <cell r="H27">
            <v>59250</v>
          </cell>
        </row>
        <row r="28">
          <cell r="A28">
            <v>9</v>
          </cell>
          <cell r="B28" t="str">
            <v xml:space="preserve"> Box Panel 60x40x20 cm + Wairing</v>
          </cell>
          <cell r="E28" t="str">
            <v>unit</v>
          </cell>
          <cell r="F28">
            <v>1</v>
          </cell>
          <cell r="G28">
            <v>300000</v>
          </cell>
          <cell r="H28">
            <v>300000</v>
          </cell>
        </row>
        <row r="29">
          <cell r="A29">
            <v>10</v>
          </cell>
          <cell r="B29" t="str">
            <v xml:space="preserve"> Magnetik Contaktor 60 A</v>
          </cell>
          <cell r="E29" t="str">
            <v>buah</v>
          </cell>
          <cell r="F29">
            <v>1</v>
          </cell>
          <cell r="G29">
            <v>262500</v>
          </cell>
          <cell r="H29">
            <v>262500</v>
          </cell>
        </row>
        <row r="30">
          <cell r="A30">
            <v>11</v>
          </cell>
          <cell r="B30" t="str">
            <v xml:space="preserve"> Foto seal 3 A</v>
          </cell>
          <cell r="E30" t="str">
            <v>buah</v>
          </cell>
          <cell r="F30">
            <v>1</v>
          </cell>
          <cell r="G30">
            <v>39000</v>
          </cell>
          <cell r="H30">
            <v>39000</v>
          </cell>
        </row>
        <row r="31">
          <cell r="A31">
            <v>12</v>
          </cell>
          <cell r="B31" t="str">
            <v xml:space="preserve"> Auto Bracket 60 A</v>
          </cell>
          <cell r="E31" t="str">
            <v>buah</v>
          </cell>
          <cell r="F31">
            <v>1</v>
          </cell>
          <cell r="G31">
            <v>500000</v>
          </cell>
          <cell r="H31">
            <v>500000</v>
          </cell>
        </row>
        <row r="32">
          <cell r="A32">
            <v>13</v>
          </cell>
          <cell r="B32" t="str">
            <v xml:space="preserve"> MCB 1x4 A MG/CL 4</v>
          </cell>
          <cell r="E32" t="str">
            <v>buah</v>
          </cell>
          <cell r="F32">
            <v>1</v>
          </cell>
          <cell r="G32">
            <v>30000</v>
          </cell>
          <cell r="H32">
            <v>30000</v>
          </cell>
        </row>
        <row r="33">
          <cell r="A33">
            <v>14</v>
          </cell>
          <cell r="B33" t="str">
            <v xml:space="preserve"> Kabel NYY 4x10 mm</v>
          </cell>
          <cell r="E33" t="str">
            <v>m'</v>
          </cell>
          <cell r="F33">
            <v>1</v>
          </cell>
          <cell r="G33">
            <v>19000</v>
          </cell>
          <cell r="H33">
            <v>19000</v>
          </cell>
        </row>
        <row r="34">
          <cell r="A34">
            <v>15</v>
          </cell>
          <cell r="B34" t="str">
            <v xml:space="preserve"> Men Sheet Tiang</v>
          </cell>
          <cell r="E34" t="str">
            <v>batang</v>
          </cell>
          <cell r="F34">
            <v>1</v>
          </cell>
          <cell r="G34">
            <v>26000</v>
          </cell>
          <cell r="H34">
            <v>26000</v>
          </cell>
        </row>
        <row r="35">
          <cell r="A35">
            <v>16</v>
          </cell>
          <cell r="B35" t="str">
            <v xml:space="preserve"> Mencat Tiang</v>
          </cell>
          <cell r="E35" t="str">
            <v>batang</v>
          </cell>
          <cell r="F35">
            <v>1</v>
          </cell>
          <cell r="G35">
            <v>25500</v>
          </cell>
          <cell r="H35">
            <v>25500</v>
          </cell>
        </row>
        <row r="39">
          <cell r="D39" t="str">
            <v>Sub Total ( B )</v>
          </cell>
          <cell r="H39">
            <v>6189810</v>
          </cell>
        </row>
        <row r="40">
          <cell r="A40" t="str">
            <v>C</v>
          </cell>
          <cell r="B40" t="str">
            <v xml:space="preserve">   Peralatan</v>
          </cell>
        </row>
        <row r="41">
          <cell r="A41">
            <v>1</v>
          </cell>
          <cell r="B41" t="str">
            <v xml:space="preserve"> Alat-alat bantu</v>
          </cell>
          <cell r="E41" t="str">
            <v>lump sum</v>
          </cell>
          <cell r="F41">
            <v>1</v>
          </cell>
          <cell r="G41">
            <v>50000</v>
          </cell>
          <cell r="H41">
            <v>50000</v>
          </cell>
        </row>
        <row r="43">
          <cell r="H43">
            <v>0</v>
          </cell>
        </row>
        <row r="44">
          <cell r="H44">
            <v>0</v>
          </cell>
        </row>
        <row r="45">
          <cell r="H45">
            <v>0</v>
          </cell>
        </row>
        <row r="46">
          <cell r="H46">
            <v>0</v>
          </cell>
        </row>
        <row r="47">
          <cell r="H47">
            <v>0</v>
          </cell>
        </row>
        <row r="48">
          <cell r="H48">
            <v>0</v>
          </cell>
        </row>
        <row r="50">
          <cell r="H50">
            <v>0</v>
          </cell>
        </row>
        <row r="51">
          <cell r="D51" t="str">
            <v>Sub Total ( C )</v>
          </cell>
          <cell r="H51">
            <v>50000</v>
          </cell>
        </row>
        <row r="52">
          <cell r="A52" t="str">
            <v>D</v>
          </cell>
          <cell r="B52" t="str">
            <v xml:space="preserve">   Jumlah (A + B + C)</v>
          </cell>
          <cell r="H52">
            <v>6266810</v>
          </cell>
        </row>
        <row r="53">
          <cell r="A53" t="str">
            <v>E</v>
          </cell>
          <cell r="B53" t="str">
            <v xml:space="preserve">   Biaya Umum Dan Keuntungan         = (</v>
          </cell>
          <cell r="E53">
            <v>0.1</v>
          </cell>
          <cell r="F53" t="str">
            <v>x D)</v>
          </cell>
          <cell r="H53">
            <v>626681</v>
          </cell>
        </row>
        <row r="54">
          <cell r="A54" t="str">
            <v>F</v>
          </cell>
          <cell r="B54" t="str">
            <v xml:space="preserve">   Harga Satuan = (D +E)</v>
          </cell>
          <cell r="H54">
            <v>6893491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A1" t="str">
            <v>ITEM PEMBAYARAN NO.</v>
          </cell>
        </row>
        <row r="1079">
          <cell r="A1079" t="str">
            <v>ITEM PEMBAYARAN NO.</v>
          </cell>
          <cell r="D1079" t="str">
            <v>:  7.3. (1)</v>
          </cell>
          <cell r="J1079" t="str">
            <v>Analisa EI-73</v>
          </cell>
          <cell r="T1079" t="str">
            <v>Analisa EI-73</v>
          </cell>
        </row>
        <row r="1080">
          <cell r="A1080" t="str">
            <v>JENIS PEKERJAAN</v>
          </cell>
          <cell r="D1080" t="str">
            <v>:  Baja Tulangan BJ24 Polos</v>
          </cell>
        </row>
        <row r="1081">
          <cell r="A1081" t="str">
            <v>SATUAN PEMBAYARAN</v>
          </cell>
          <cell r="D1081" t="str">
            <v>:  KG</v>
          </cell>
          <cell r="H1081" t="str">
            <v xml:space="preserve">        URAIAN ANALISA HARGA SATUAN</v>
          </cell>
          <cell r="L1081" t="str">
            <v>FORMULIR STANDAR UNTUK</v>
          </cell>
        </row>
        <row r="1082">
          <cell r="L1082" t="str">
            <v>PEREKAMAN ANALISA MASING-MASING HARGA SATUAN</v>
          </cell>
        </row>
        <row r="1083">
          <cell r="L1083">
            <v>0</v>
          </cell>
        </row>
        <row r="1084">
          <cell r="A1084" t="str">
            <v>No.</v>
          </cell>
          <cell r="C1084" t="str">
            <v>U R A I A N</v>
          </cell>
          <cell r="G1084" t="str">
            <v>KODE</v>
          </cell>
          <cell r="H1084" t="str">
            <v>KOEF.</v>
          </cell>
          <cell r="I1084" t="str">
            <v>SATUAN</v>
          </cell>
          <cell r="J1084" t="str">
            <v>KETERANGAN</v>
          </cell>
        </row>
        <row r="1086">
          <cell r="L1086" t="str">
            <v>PROYEK</v>
          </cell>
          <cell r="O1086" t="str">
            <v xml:space="preserve">: </v>
          </cell>
        </row>
        <row r="1087">
          <cell r="A1087" t="str">
            <v>I.</v>
          </cell>
          <cell r="C1087" t="str">
            <v>ASUMSI</v>
          </cell>
          <cell r="L1087" t="str">
            <v>No. PAKET KONTRAK</v>
          </cell>
          <cell r="O1087" t="str">
            <v xml:space="preserve">: </v>
          </cell>
        </row>
        <row r="1088">
          <cell r="A1088">
            <v>1</v>
          </cell>
          <cell r="C1088" t="str">
            <v>Pekerjaan dilakukan secara manual</v>
          </cell>
          <cell r="L1088" t="str">
            <v>NAMA PAKET</v>
          </cell>
          <cell r="O1088" t="str">
            <v>: Pemb. Jembatan Kampar</v>
          </cell>
        </row>
        <row r="1089">
          <cell r="A1089">
            <v>2</v>
          </cell>
          <cell r="C1089" t="str">
            <v>Lokasi pekerjaan : sepanjang jalan</v>
          </cell>
          <cell r="L1089" t="str">
            <v>PROP / KAB / KOTA</v>
          </cell>
          <cell r="O1089" t="str">
            <v>: Sumbar/Limapuluh Kota</v>
          </cell>
        </row>
        <row r="1090">
          <cell r="A1090">
            <v>3</v>
          </cell>
          <cell r="C1090" t="str">
            <v>Bahan dasar (besi dan kawat) diterima seluruhnya</v>
          </cell>
          <cell r="L1090" t="str">
            <v>ITEM PEMBAYARAN NO.</v>
          </cell>
          <cell r="O1090" t="str">
            <v>:  7.3. (1)</v>
          </cell>
          <cell r="R1090" t="str">
            <v>PERKIRAAN VOL. PEK.</v>
          </cell>
          <cell r="T1090" t="str">
            <v>:</v>
          </cell>
          <cell r="U1090">
            <v>1</v>
          </cell>
        </row>
        <row r="1091">
          <cell r="C1091" t="str">
            <v>di lokasi pekerjaan</v>
          </cell>
          <cell r="L1091" t="str">
            <v>JENIS PEKERJAAN</v>
          </cell>
          <cell r="O1091" t="str">
            <v>:  Baja Tulangan BJ24 Polos</v>
          </cell>
          <cell r="R1091" t="str">
            <v>TOTAL HARGA (Rp.)</v>
          </cell>
          <cell r="T1091" t="str">
            <v>:</v>
          </cell>
          <cell r="U1091">
            <v>10894.58</v>
          </cell>
        </row>
        <row r="1092">
          <cell r="A1092">
            <v>4</v>
          </cell>
          <cell r="C1092" t="str">
            <v>Jarak rata-rata Base camp ke lokasi pekerjaan</v>
          </cell>
          <cell r="G1092" t="str">
            <v>L</v>
          </cell>
          <cell r="H1092">
            <v>0.75</v>
          </cell>
          <cell r="I1092" t="str">
            <v>KM</v>
          </cell>
          <cell r="L1092" t="str">
            <v>SATUAN PEMBAYARAN</v>
          </cell>
          <cell r="O1092" t="str">
            <v>:  KG</v>
          </cell>
          <cell r="R1092" t="str">
            <v>% THD. BIAYA PROYEK</v>
          </cell>
          <cell r="T1092" t="str">
            <v>:</v>
          </cell>
          <cell r="U1092">
            <v>1.1459445349997362E-3</v>
          </cell>
        </row>
        <row r="1093">
          <cell r="A1093">
            <v>5</v>
          </cell>
          <cell r="C1093" t="str">
            <v>Jam kerja efektif per-hari</v>
          </cell>
          <cell r="G1093" t="str">
            <v>Tk</v>
          </cell>
          <cell r="H1093">
            <v>7</v>
          </cell>
          <cell r="I1093" t="str">
            <v>jam</v>
          </cell>
        </row>
        <row r="1094">
          <cell r="A1094">
            <v>6</v>
          </cell>
          <cell r="C1094" t="str">
            <v>Faktor Kehilangan Besi Tulangan</v>
          </cell>
          <cell r="G1094" t="str">
            <v>Fh</v>
          </cell>
          <cell r="H1094">
            <v>1.1000000000000001</v>
          </cell>
          <cell r="I1094" t="str">
            <v>-</v>
          </cell>
        </row>
        <row r="1095">
          <cell r="Q1095" t="str">
            <v>PERKIRAAN</v>
          </cell>
          <cell r="R1095" t="str">
            <v>HARGA</v>
          </cell>
          <cell r="S1095" t="str">
            <v>JUMLAH</v>
          </cell>
        </row>
        <row r="1096">
          <cell r="A1096" t="str">
            <v>II.</v>
          </cell>
          <cell r="C1096" t="str">
            <v>URUTAN KERJA</v>
          </cell>
          <cell r="L1096" t="str">
            <v>NO.</v>
          </cell>
          <cell r="N1096" t="str">
            <v>KOMPONEN</v>
          </cell>
          <cell r="P1096" t="str">
            <v>SATUAN</v>
          </cell>
          <cell r="Q1096" t="str">
            <v>KUANTITAS</v>
          </cell>
          <cell r="R1096" t="str">
            <v>SATUAN</v>
          </cell>
          <cell r="S1096" t="str">
            <v>HARGA</v>
          </cell>
        </row>
        <row r="1097">
          <cell r="A1097">
            <v>1</v>
          </cell>
          <cell r="C1097" t="str">
            <v>Besi tulangan dipotong dan dibengkokkan sesuai</v>
          </cell>
          <cell r="R1097" t="str">
            <v>(Rp.)</v>
          </cell>
          <cell r="S1097" t="str">
            <v>(Rp.)</v>
          </cell>
        </row>
        <row r="1098">
          <cell r="C1098" t="str">
            <v>dengan yang diperlukan</v>
          </cell>
        </row>
        <row r="1099">
          <cell r="A1099">
            <v>2</v>
          </cell>
          <cell r="C1099" t="str">
            <v>Batang tulangan dipasang / disusun sesuai dengan</v>
          </cell>
        </row>
        <row r="1100">
          <cell r="C1100" t="str">
            <v>Gambar Pelaksanaan dan persilangannya diikat kawat</v>
          </cell>
          <cell r="L1100" t="str">
            <v>A.</v>
          </cell>
          <cell r="N1100" t="str">
            <v>TENAGA</v>
          </cell>
        </row>
        <row r="1102">
          <cell r="A1102" t="str">
            <v>III.</v>
          </cell>
          <cell r="C1102" t="str">
            <v>PEMAKAIAN BAHAN, ALAT DAN TENAGA</v>
          </cell>
          <cell r="L1102" t="str">
            <v>1.</v>
          </cell>
          <cell r="N1102" t="str">
            <v>Pekerja Biasa</v>
          </cell>
          <cell r="O1102" t="str">
            <v>(L01)</v>
          </cell>
          <cell r="P1102" t="str">
            <v>jam</v>
          </cell>
          <cell r="Q1102">
            <v>0.18666666666666668</v>
          </cell>
          <cell r="R1102">
            <v>4500</v>
          </cell>
          <cell r="U1102">
            <v>840</v>
          </cell>
        </row>
        <row r="1103">
          <cell r="L1103" t="str">
            <v>2.</v>
          </cell>
          <cell r="N1103" t="str">
            <v>Tukang</v>
          </cell>
          <cell r="O1103" t="str">
            <v>(L02)</v>
          </cell>
          <cell r="P1103" t="str">
            <v>jam</v>
          </cell>
          <cell r="Q1103">
            <v>4.6666666666666669E-2</v>
          </cell>
          <cell r="R1103">
            <v>7000</v>
          </cell>
          <cell r="U1103">
            <v>326.66666666666669</v>
          </cell>
        </row>
        <row r="1104">
          <cell r="A1104" t="str">
            <v xml:space="preserve">   1.</v>
          </cell>
          <cell r="C1104" t="str">
            <v>BAHAN</v>
          </cell>
          <cell r="L1104" t="str">
            <v>3.</v>
          </cell>
          <cell r="N1104" t="str">
            <v>Mandor</v>
          </cell>
          <cell r="O1104" t="str">
            <v>(L03)</v>
          </cell>
          <cell r="P1104" t="str">
            <v>jam</v>
          </cell>
          <cell r="Q1104">
            <v>4.6666666666666669E-2</v>
          </cell>
          <cell r="R1104">
            <v>7500</v>
          </cell>
          <cell r="U1104">
            <v>350</v>
          </cell>
        </row>
        <row r="1105">
          <cell r="A1105" t="str">
            <v>1.a.</v>
          </cell>
          <cell r="C1105" t="str">
            <v>Besi Beton</v>
          </cell>
          <cell r="G1105" t="str">
            <v>(M13)</v>
          </cell>
          <cell r="H1105">
            <v>1.1000000000000001</v>
          </cell>
          <cell r="I1105" t="str">
            <v>Kg</v>
          </cell>
        </row>
        <row r="1106">
          <cell r="A1106" t="str">
            <v>1.b.</v>
          </cell>
          <cell r="C1106" t="str">
            <v>Kawat</v>
          </cell>
          <cell r="G1106" t="str">
            <v>(M14)</v>
          </cell>
          <cell r="H1106">
            <v>2.5000000000000001E-2</v>
          </cell>
          <cell r="I1106" t="str">
            <v>Kg</v>
          </cell>
          <cell r="Q1106" t="str">
            <v xml:space="preserve">JUMLAH HARGA TENAGA   </v>
          </cell>
          <cell r="U1106">
            <v>1516.6666666666667</v>
          </cell>
        </row>
        <row r="1108">
          <cell r="A1108" t="str">
            <v>2.</v>
          </cell>
          <cell r="C1108" t="str">
            <v>ALAT</v>
          </cell>
          <cell r="L1108" t="str">
            <v>B.</v>
          </cell>
          <cell r="N1108" t="str">
            <v>BAHAN</v>
          </cell>
        </row>
        <row r="1109">
          <cell r="A1109" t="str">
            <v>2.a.</v>
          </cell>
          <cell r="C1109" t="str">
            <v>ALAT BANTU</v>
          </cell>
          <cell r="I1109" t="str">
            <v>Ls</v>
          </cell>
        </row>
        <row r="1110">
          <cell r="C1110" t="str">
            <v>Diperlukan  :</v>
          </cell>
          <cell r="L1110" t="str">
            <v>1.</v>
          </cell>
          <cell r="N1110" t="str">
            <v>Besi Beton</v>
          </cell>
          <cell r="O1110" t="str">
            <v>(M13)</v>
          </cell>
          <cell r="P1110" t="str">
            <v>Kg</v>
          </cell>
          <cell r="Q1110">
            <v>1.1000000000000001</v>
          </cell>
          <cell r="R1110">
            <v>7000</v>
          </cell>
          <cell r="U1110">
            <v>7700.0000000000009</v>
          </cell>
        </row>
        <row r="1111">
          <cell r="C1111" t="str">
            <v>- Gunting Potong Baja</v>
          </cell>
          <cell r="E1111" t="str">
            <v>=  2  buah</v>
          </cell>
          <cell r="L1111" t="str">
            <v>2.</v>
          </cell>
          <cell r="N1111" t="str">
            <v>Kawat Beton</v>
          </cell>
          <cell r="O1111" t="str">
            <v>(M14)</v>
          </cell>
          <cell r="P1111" t="str">
            <v>Kg</v>
          </cell>
          <cell r="Q1111">
            <v>2.5000000000000001E-2</v>
          </cell>
          <cell r="R1111">
            <v>7500</v>
          </cell>
          <cell r="U1111">
            <v>187.5</v>
          </cell>
        </row>
        <row r="1112">
          <cell r="C1112" t="str">
            <v>- Kunci Pembengkok Tulangan</v>
          </cell>
          <cell r="E1112" t="str">
            <v>=  2  buah</v>
          </cell>
        </row>
        <row r="1113">
          <cell r="C1113" t="str">
            <v>- Alat lainnya</v>
          </cell>
        </row>
        <row r="1115">
          <cell r="A1115" t="str">
            <v>3.</v>
          </cell>
          <cell r="C1115" t="str">
            <v>TENAGA</v>
          </cell>
        </row>
        <row r="1116">
          <cell r="C1116" t="str">
            <v>Produksi kerja satu hari</v>
          </cell>
          <cell r="G1116" t="str">
            <v>Qt</v>
          </cell>
          <cell r="H1116">
            <v>150</v>
          </cell>
          <cell r="I1116" t="str">
            <v>Kg</v>
          </cell>
          <cell r="Q1116" t="str">
            <v xml:space="preserve">JUMLAH HARGA BAHAN   </v>
          </cell>
          <cell r="U1116">
            <v>7887.5000000000009</v>
          </cell>
        </row>
        <row r="1117">
          <cell r="C1117" t="str">
            <v>dibutuhkan tenaga :</v>
          </cell>
          <cell r="D1117" t="str">
            <v>- Mandor</v>
          </cell>
          <cell r="G1117" t="str">
            <v>M</v>
          </cell>
          <cell r="H1117">
            <v>1</v>
          </cell>
          <cell r="I1117" t="str">
            <v>orang</v>
          </cell>
        </row>
        <row r="1118">
          <cell r="D1118" t="str">
            <v>- Tukang</v>
          </cell>
          <cell r="G1118" t="str">
            <v>Tb</v>
          </cell>
          <cell r="H1118">
            <v>1</v>
          </cell>
          <cell r="I1118" t="str">
            <v>orang</v>
          </cell>
          <cell r="L1118" t="str">
            <v>C.</v>
          </cell>
          <cell r="N1118" t="str">
            <v>PERALATAN</v>
          </cell>
        </row>
        <row r="1119">
          <cell r="D1119" t="str">
            <v>- Pekerja</v>
          </cell>
          <cell r="G1119" t="str">
            <v>P</v>
          </cell>
          <cell r="H1119">
            <v>4</v>
          </cell>
          <cell r="I1119" t="str">
            <v>orang</v>
          </cell>
        </row>
        <row r="1120">
          <cell r="L1120" t="str">
            <v>1.</v>
          </cell>
          <cell r="N1120" t="str">
            <v>Alat Bantu</v>
          </cell>
          <cell r="P1120" t="str">
            <v>Ls</v>
          </cell>
          <cell r="Q1120">
            <v>1</v>
          </cell>
          <cell r="R1120">
            <v>500</v>
          </cell>
          <cell r="U1120">
            <v>500</v>
          </cell>
        </row>
        <row r="1121">
          <cell r="C1121" t="str">
            <v>Koefisien Tenaga / Kg  :</v>
          </cell>
        </row>
        <row r="1122">
          <cell r="D1122" t="str">
            <v>- Mandor</v>
          </cell>
          <cell r="E1122" t="str">
            <v>=  ( M x Tk ) : Qt</v>
          </cell>
          <cell r="G1122" t="str">
            <v>(L03)</v>
          </cell>
          <cell r="H1122">
            <v>4.6666666666666669E-2</v>
          </cell>
          <cell r="I1122" t="str">
            <v>jam</v>
          </cell>
        </row>
        <row r="1123">
          <cell r="D1123" t="str">
            <v>- Tukang</v>
          </cell>
          <cell r="E1123" t="str">
            <v>=  ( Tb x Tk ) : Qt</v>
          </cell>
          <cell r="G1123" t="str">
            <v>(L02)</v>
          </cell>
          <cell r="H1123">
            <v>4.6666666666666669E-2</v>
          </cell>
          <cell r="I1123" t="str">
            <v>jam</v>
          </cell>
        </row>
        <row r="1124">
          <cell r="D1124" t="str">
            <v>- Pekerja</v>
          </cell>
          <cell r="E1124" t="str">
            <v>=  ( P x Tk ) : Qt</v>
          </cell>
          <cell r="G1124" t="str">
            <v>(L01)</v>
          </cell>
          <cell r="H1124">
            <v>0.18666666666666668</v>
          </cell>
          <cell r="I1124" t="str">
            <v>jam</v>
          </cell>
        </row>
        <row r="1126">
          <cell r="A1126" t="str">
            <v>4.</v>
          </cell>
          <cell r="C1126" t="str">
            <v>HARGA DASAR SATUAN UPAH, BAHAN DAN ALAT</v>
          </cell>
        </row>
        <row r="1127">
          <cell r="C1127" t="str">
            <v>Lihat lampiran.</v>
          </cell>
        </row>
        <row r="1128">
          <cell r="Q1128" t="str">
            <v xml:space="preserve">JUMLAH HARGA PERALATAN   </v>
          </cell>
          <cell r="U1128">
            <v>500</v>
          </cell>
        </row>
        <row r="1129">
          <cell r="A1129" t="str">
            <v>5.</v>
          </cell>
          <cell r="C1129" t="str">
            <v>ANALISA HARGA SATUAN PEKERJAAN</v>
          </cell>
        </row>
        <row r="1130">
          <cell r="C1130" t="str">
            <v>Lihat perhitungan dalam FORMULIR STANDAR UNTUK</v>
          </cell>
          <cell r="L1130" t="str">
            <v>D.</v>
          </cell>
          <cell r="N1130" t="str">
            <v>JUMLAH HARGA TENAGA, BAHAN DAN PERALATAN  ( A + B + C )</v>
          </cell>
          <cell r="U1130">
            <v>9904.1666666666661</v>
          </cell>
        </row>
        <row r="1131">
          <cell r="C1131" t="str">
            <v>PEREKEMAN ANALISA MASING-MASING HARGA</v>
          </cell>
          <cell r="L1131" t="str">
            <v>E.</v>
          </cell>
          <cell r="N1131" t="str">
            <v>OVERHEAD &amp; PROFIT</v>
          </cell>
          <cell r="P1131">
            <v>10</v>
          </cell>
          <cell r="Q1131" t="str">
            <v>%  x  D</v>
          </cell>
          <cell r="U1131">
            <v>990.41666666666663</v>
          </cell>
        </row>
        <row r="1132">
          <cell r="C1132" t="str">
            <v>SATUAN.</v>
          </cell>
          <cell r="L1132" t="str">
            <v>F.</v>
          </cell>
          <cell r="N1132" t="str">
            <v>HARGA SATUAN PEKERJAAN  ( D + E )</v>
          </cell>
          <cell r="U1132">
            <v>10894.583333333332</v>
          </cell>
        </row>
        <row r="1133">
          <cell r="C1133" t="str">
            <v>Didapat Harga Satuan Pekerjaan :</v>
          </cell>
          <cell r="L1133" t="str">
            <v>Note: 1</v>
          </cell>
          <cell r="N1133" t="str">
            <v>SATUAN dapat berdasarkan atas jam operasi untuk Tenaga Kerja dan Peralatan, volume dan/atau ukuran</v>
          </cell>
        </row>
        <row r="1134">
          <cell r="N1134" t="str">
            <v>berat untuk bahan-bahan.</v>
          </cell>
        </row>
        <row r="1135">
          <cell r="C1135" t="str">
            <v xml:space="preserve">Rp.  </v>
          </cell>
          <cell r="D1135">
            <v>10894.583333333332</v>
          </cell>
          <cell r="E1135" t="str">
            <v xml:space="preserve"> / Kg</v>
          </cell>
          <cell r="L1135">
            <v>2</v>
          </cell>
          <cell r="N1135" t="str">
            <v>Kuantitas satuan adalah kuantitas setiap komponen untuk menyelesaikan satu satuan pekerjaan dari nomor</v>
          </cell>
        </row>
        <row r="1136">
          <cell r="N1136" t="str">
            <v>mata pembayaran.</v>
          </cell>
        </row>
        <row r="1137">
          <cell r="L1137">
            <v>3</v>
          </cell>
          <cell r="N1137" t="str">
            <v>Biaya satuan untuk peralatan sudah termasuk bahan bakar, bahan habis dipakai dan operator.</v>
          </cell>
        </row>
        <row r="1138">
          <cell r="L1138">
            <v>4</v>
          </cell>
          <cell r="N1138" t="str">
            <v>Biaya satuan sudah termasuk pengeluaran untuk seluruh pajak yang berkaitan (tetapi tidak termasuk PPN</v>
          </cell>
        </row>
        <row r="1139">
          <cell r="J1139" t="str">
            <v>Berlanjut ke hal. berikut.</v>
          </cell>
          <cell r="N1139" t="str">
            <v>yang dibayar dari kontrak) dan biaya-biaya lainnya.</v>
          </cell>
        </row>
        <row r="1140">
          <cell r="A1140" t="str">
            <v>ITEM PEMBAYARAN NO.</v>
          </cell>
          <cell r="D1140" t="str">
            <v>:  7.3. (1)</v>
          </cell>
          <cell r="J1140" t="str">
            <v>Analisa EI-73</v>
          </cell>
        </row>
        <row r="1141">
          <cell r="A1141" t="str">
            <v>JENIS PEKERJAAN</v>
          </cell>
          <cell r="D1141" t="str">
            <v>:  Baja Tulangan BJ24 Polos</v>
          </cell>
        </row>
        <row r="1142">
          <cell r="A1142" t="str">
            <v>SATUAN PEMBAYARAN</v>
          </cell>
          <cell r="D1142" t="str">
            <v>:  KG</v>
          </cell>
          <cell r="H1142" t="str">
            <v xml:space="preserve">        URAIAN ANALISA HARGA SATUAN</v>
          </cell>
        </row>
        <row r="1143">
          <cell r="J1143" t="str">
            <v>Lanjutan</v>
          </cell>
        </row>
        <row r="1145">
          <cell r="A1145" t="str">
            <v>No.</v>
          </cell>
          <cell r="C1145" t="str">
            <v>U R A I A N</v>
          </cell>
          <cell r="G1145" t="str">
            <v>KODE</v>
          </cell>
          <cell r="H1145" t="str">
            <v>KOEF.</v>
          </cell>
          <cell r="I1145" t="str">
            <v>SATUAN</v>
          </cell>
          <cell r="J1145" t="str">
            <v>KETERANGAN</v>
          </cell>
        </row>
        <row r="1148">
          <cell r="A1148" t="str">
            <v>6.</v>
          </cell>
          <cell r="C1148" t="str">
            <v>MASA PELAKSANAAN YANG DIPERLUKAN</v>
          </cell>
        </row>
        <row r="1149">
          <cell r="C1149" t="str">
            <v>Masa Pelaksanaan :</v>
          </cell>
          <cell r="D1149" t="str">
            <v>. . . . . . . . . . . .</v>
          </cell>
        </row>
        <row r="1151">
          <cell r="A1151" t="str">
            <v>7.</v>
          </cell>
          <cell r="C1151" t="str">
            <v>VOLUME PEKERJAAN YANG DIPERLUKAN</v>
          </cell>
        </row>
        <row r="1152">
          <cell r="C1152" t="str">
            <v>Volume pekerjaan  :</v>
          </cell>
          <cell r="D1152">
            <v>1</v>
          </cell>
          <cell r="E1152" t="str">
            <v>Kg.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1">
          <cell r="A1" t="str">
            <v>ITEM PEMBAYARAN NO.</v>
          </cell>
          <cell r="D1" t="str">
            <v>:  8.4. (7)</v>
          </cell>
          <cell r="J1" t="str">
            <v>Analisa EI-847</v>
          </cell>
          <cell r="T1" t="str">
            <v>Analisa EI-847</v>
          </cell>
        </row>
        <row r="2">
          <cell r="A2" t="str">
            <v>JENIS PEKERJAAN</v>
          </cell>
          <cell r="D2" t="str">
            <v>:  Rel Pengaman</v>
          </cell>
        </row>
        <row r="3">
          <cell r="A3" t="str">
            <v>SATUAN PEMBAYARAN</v>
          </cell>
          <cell r="D3" t="str">
            <v>:  M'</v>
          </cell>
          <cell r="H3" t="str">
            <v xml:space="preserve">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</v>
          </cell>
        </row>
        <row r="10">
          <cell r="A10">
            <v>1</v>
          </cell>
          <cell r="C10" t="str">
            <v>Pekerjaan dilakukan secara manual</v>
          </cell>
          <cell r="L10" t="str">
            <v>NAMA PAKET</v>
          </cell>
          <cell r="O10" t="str">
            <v>: Pemb. Jembatan Kampar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KOTA</v>
          </cell>
          <cell r="O11" t="str">
            <v>: Sumbar/Limapuluh Kota</v>
          </cell>
        </row>
        <row r="12">
          <cell r="A12">
            <v>3</v>
          </cell>
          <cell r="C12" t="str">
            <v>Jarak rata-rata Base camp ke lokasi pekerjaan</v>
          </cell>
          <cell r="G12" t="str">
            <v>L</v>
          </cell>
          <cell r="H12">
            <v>0.75</v>
          </cell>
          <cell r="I12" t="str">
            <v>KM</v>
          </cell>
          <cell r="J12" t="str">
            <v xml:space="preserve"> Ukuran sesuai</v>
          </cell>
          <cell r="L12" t="str">
            <v>ITEM PEMBAYARAN NO.</v>
          </cell>
          <cell r="O12" t="str">
            <v>:  8.4. (7)</v>
          </cell>
          <cell r="R12" t="str">
            <v>PERKIRAAN VOL. PEK.</v>
          </cell>
          <cell r="T12" t="str">
            <v>:</v>
          </cell>
          <cell r="U12" t="e">
            <v>#REF!</v>
          </cell>
        </row>
        <row r="13">
          <cell r="A13">
            <v>4</v>
          </cell>
          <cell r="C13" t="str">
            <v>Jam kerja effektif perhari</v>
          </cell>
          <cell r="G13" t="str">
            <v>Tk</v>
          </cell>
          <cell r="H13">
            <v>7</v>
          </cell>
          <cell r="I13" t="str">
            <v>jam</v>
          </cell>
          <cell r="J13" t="str">
            <v xml:space="preserve"> Drawings</v>
          </cell>
          <cell r="L13" t="str">
            <v>JENIS PEKERJAAN</v>
          </cell>
          <cell r="O13" t="str">
            <v>:  Rel Pengaman</v>
          </cell>
          <cell r="R13" t="str">
            <v>TOTAL HARGA (Rp.)</v>
          </cell>
          <cell r="T13" t="str">
            <v>:</v>
          </cell>
          <cell r="U13" t="e">
            <v>#REF!</v>
          </cell>
        </row>
        <row r="14">
          <cell r="A14">
            <v>5</v>
          </cell>
          <cell r="C14" t="str">
            <v>Faktor kehilangan bahan</v>
          </cell>
          <cell r="G14" t="str">
            <v>Fh</v>
          </cell>
          <cell r="H14">
            <v>1</v>
          </cell>
          <cell r="L14" t="str">
            <v>SATUAN PEMBAYARAN</v>
          </cell>
          <cell r="O14" t="str">
            <v>:  M'</v>
          </cell>
          <cell r="R14" t="str">
            <v>% THD. BIAYA PROYEK</v>
          </cell>
          <cell r="T14" t="str">
            <v>:</v>
          </cell>
          <cell r="U14" t="e">
            <v>#REF!</v>
          </cell>
        </row>
        <row r="16">
          <cell r="A16" t="str">
            <v>II.</v>
          </cell>
          <cell r="C16" t="str">
            <v>URUTAN KERJA</v>
          </cell>
        </row>
        <row r="17">
          <cell r="A17">
            <v>1</v>
          </cell>
          <cell r="C17" t="str">
            <v>Rel pengaman diangkut dengan Truck ke lokasi pekerjaan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Rel pengaman dipasang sesuai dengan gambar rencana</v>
          </cell>
          <cell r="R19" t="str">
            <v>(Rp.)</v>
          </cell>
          <cell r="S19" t="str">
            <v>(Rp.)</v>
          </cell>
        </row>
        <row r="21">
          <cell r="A21" t="str">
            <v>III.</v>
          </cell>
          <cell r="C21" t="str">
            <v>PEMAKAIAN BAHAN, ALAT DAN TENAGA</v>
          </cell>
        </row>
        <row r="22">
          <cell r="A22" t="str">
            <v xml:space="preserve">   1.</v>
          </cell>
          <cell r="C22" t="str">
            <v>BAHAN</v>
          </cell>
          <cell r="L22" t="str">
            <v>A.</v>
          </cell>
          <cell r="N22" t="str">
            <v>PEKERJA</v>
          </cell>
        </row>
        <row r="23">
          <cell r="A23" t="str">
            <v>1.a.</v>
          </cell>
          <cell r="C23" t="str">
            <v>Rel pengaman</v>
          </cell>
          <cell r="E23" t="str">
            <v>= [ 1 x Fh ]</v>
          </cell>
          <cell r="H23">
            <v>1</v>
          </cell>
          <cell r="I23" t="str">
            <v>m'</v>
          </cell>
        </row>
        <row r="24">
          <cell r="A24" t="str">
            <v>1.b.</v>
          </cell>
          <cell r="C24" t="str">
            <v>Beton K-175 (lihat gambar0</v>
          </cell>
          <cell r="H24">
            <v>0.09</v>
          </cell>
          <cell r="I24" t="str">
            <v>m3</v>
          </cell>
          <cell r="L24" t="str">
            <v>1.</v>
          </cell>
          <cell r="N24" t="str">
            <v>Pekerja Biasa</v>
          </cell>
          <cell r="O24" t="str">
            <v>(L01)</v>
          </cell>
          <cell r="P24" t="str">
            <v>jam</v>
          </cell>
          <cell r="Q24">
            <v>0.1065512048192771</v>
          </cell>
          <cell r="R24">
            <v>4500</v>
          </cell>
          <cell r="U24">
            <v>479.48042168674698</v>
          </cell>
        </row>
        <row r="25">
          <cell r="A25" t="str">
            <v>1.c.</v>
          </cell>
          <cell r="C25" t="str">
            <v>Cat galvanize</v>
          </cell>
          <cell r="H25">
            <v>0.3</v>
          </cell>
          <cell r="I25" t="str">
            <v>kg</v>
          </cell>
          <cell r="L25" t="str">
            <v>2.</v>
          </cell>
          <cell r="N25" t="str">
            <v>Tukang</v>
          </cell>
          <cell r="O25" t="str">
            <v>(L02)</v>
          </cell>
          <cell r="P25" t="str">
            <v>jam</v>
          </cell>
          <cell r="Q25">
            <v>2.131024096385542E-2</v>
          </cell>
          <cell r="R25">
            <v>7000</v>
          </cell>
          <cell r="U25">
            <v>149.17168674698794</v>
          </cell>
        </row>
        <row r="26">
          <cell r="L26" t="str">
            <v>3.</v>
          </cell>
          <cell r="N26" t="str">
            <v>Mandor</v>
          </cell>
          <cell r="O26" t="str">
            <v>(L03)</v>
          </cell>
          <cell r="P26" t="str">
            <v>jam</v>
          </cell>
          <cell r="Q26">
            <v>2.131024096385542E-2</v>
          </cell>
          <cell r="R26">
            <v>7500</v>
          </cell>
          <cell r="U26">
            <v>159.82680722891564</v>
          </cell>
        </row>
        <row r="27">
          <cell r="A27" t="str">
            <v>2.</v>
          </cell>
          <cell r="C27" t="str">
            <v>ALAT</v>
          </cell>
        </row>
        <row r="28">
          <cell r="A28" t="str">
            <v>2.a.</v>
          </cell>
          <cell r="C28" t="str">
            <v>TRUCK</v>
          </cell>
          <cell r="G28" t="str">
            <v>(E08)</v>
          </cell>
          <cell r="Q28" t="str">
            <v xml:space="preserve">JUMLAH HARGA TENAGA   </v>
          </cell>
          <cell r="U28">
            <v>788.47891566265059</v>
          </cell>
        </row>
        <row r="29">
          <cell r="C29" t="str">
            <v>Kapasitas 1 kali Angkut</v>
          </cell>
          <cell r="G29" t="str">
            <v>Cp</v>
          </cell>
          <cell r="H29">
            <v>200</v>
          </cell>
          <cell r="I29" t="str">
            <v>M'</v>
          </cell>
        </row>
        <row r="30">
          <cell r="C30" t="str">
            <v>Efisiensi alat</v>
          </cell>
          <cell r="G30" t="str">
            <v>E</v>
          </cell>
          <cell r="H30">
            <v>0.83</v>
          </cell>
          <cell r="L30" t="str">
            <v>B.</v>
          </cell>
          <cell r="N30" t="str">
            <v>BAHAN</v>
          </cell>
        </row>
        <row r="31">
          <cell r="C31" t="str">
            <v>Kecepatan</v>
          </cell>
          <cell r="G31" t="str">
            <v>V</v>
          </cell>
          <cell r="H31">
            <v>40</v>
          </cell>
          <cell r="I31" t="str">
            <v>Km/jam</v>
          </cell>
        </row>
        <row r="32">
          <cell r="C32" t="str">
            <v>Waktu Siklus  :</v>
          </cell>
          <cell r="G32" t="str">
            <v>Ts</v>
          </cell>
          <cell r="L32" t="str">
            <v>1.</v>
          </cell>
          <cell r="N32" t="str">
            <v>Rel Pengaman</v>
          </cell>
          <cell r="O32" t="str">
            <v>(M36)</v>
          </cell>
          <cell r="P32" t="str">
            <v>M'</v>
          </cell>
          <cell r="Q32">
            <v>1</v>
          </cell>
          <cell r="R32">
            <v>310000</v>
          </cell>
          <cell r="U32">
            <v>310000</v>
          </cell>
        </row>
        <row r="33">
          <cell r="C33" t="str">
            <v>- Memuat</v>
          </cell>
          <cell r="D33" t="str">
            <v>= atur, ikat, dll.</v>
          </cell>
          <cell r="G33" t="str">
            <v>T1</v>
          </cell>
          <cell r="H33">
            <v>30</v>
          </cell>
          <cell r="I33" t="str">
            <v>menit</v>
          </cell>
          <cell r="L33" t="str">
            <v>2.</v>
          </cell>
          <cell r="N33" t="str">
            <v>Beton K-175</v>
          </cell>
          <cell r="O33" t="str">
            <v>(M38)</v>
          </cell>
          <cell r="P33" t="str">
            <v>M3</v>
          </cell>
          <cell r="Q33">
            <v>0.09</v>
          </cell>
          <cell r="R33">
            <v>560330.07344924659</v>
          </cell>
          <cell r="U33">
            <v>50429.706610432193</v>
          </cell>
        </row>
        <row r="34">
          <cell r="C34" t="str">
            <v>- Angkut</v>
          </cell>
          <cell r="D34" t="str">
            <v>= (2 x L : V) x 60 menit</v>
          </cell>
          <cell r="G34" t="str">
            <v>T2</v>
          </cell>
          <cell r="H34">
            <v>2.25</v>
          </cell>
          <cell r="I34" t="str">
            <v>menit</v>
          </cell>
          <cell r="L34" t="str">
            <v>3.</v>
          </cell>
          <cell r="N34" t="str">
            <v>Cat Galvanize</v>
          </cell>
          <cell r="P34" t="str">
            <v>Kg</v>
          </cell>
          <cell r="Q34">
            <v>0.3</v>
          </cell>
          <cell r="R34">
            <v>20000</v>
          </cell>
          <cell r="U34">
            <v>6000</v>
          </cell>
        </row>
        <row r="35">
          <cell r="C35" t="str">
            <v>- Menurunkan</v>
          </cell>
          <cell r="D35" t="str">
            <v>= Rata-rata 3 menit / 4 meter</v>
          </cell>
          <cell r="G35" t="str">
            <v>T3</v>
          </cell>
          <cell r="H35">
            <v>150</v>
          </cell>
          <cell r="I35" t="str">
            <v>menit</v>
          </cell>
        </row>
        <row r="36">
          <cell r="C36" t="str">
            <v>- Lain-lain</v>
          </cell>
          <cell r="D36" t="str">
            <v>= geser, atur, tunggu, dll.</v>
          </cell>
          <cell r="G36" t="str">
            <v>T4</v>
          </cell>
          <cell r="H36">
            <v>30</v>
          </cell>
          <cell r="I36" t="str">
            <v>menit</v>
          </cell>
        </row>
        <row r="37">
          <cell r="G37" t="str">
            <v>Ts</v>
          </cell>
          <cell r="H37">
            <v>212.25</v>
          </cell>
          <cell r="I37" t="str">
            <v>menit</v>
          </cell>
        </row>
        <row r="38">
          <cell r="Q38" t="str">
            <v xml:space="preserve">JUMLAH HARGA BAHAN   </v>
          </cell>
          <cell r="U38">
            <v>366429.70661043219</v>
          </cell>
        </row>
        <row r="39">
          <cell r="C39" t="str">
            <v>Kap. Prod. / Jam  =</v>
          </cell>
          <cell r="D39" t="str">
            <v>Cp x E</v>
          </cell>
          <cell r="G39" t="str">
            <v>Q1</v>
          </cell>
          <cell r="H39">
            <v>46.925795053003533</v>
          </cell>
          <cell r="I39" t="str">
            <v>M'</v>
          </cell>
        </row>
        <row r="40">
          <cell r="D40" t="str">
            <v>Ts : 60</v>
          </cell>
          <cell r="L40" t="str">
            <v>C.</v>
          </cell>
          <cell r="N40" t="str">
            <v>PERALATAN</v>
          </cell>
        </row>
        <row r="42">
          <cell r="C42" t="str">
            <v>Koefisien Alat / M'</v>
          </cell>
          <cell r="D42" t="str">
            <v xml:space="preserve">   =  1  :  Q1</v>
          </cell>
          <cell r="G42" t="str">
            <v>(E08)</v>
          </cell>
          <cell r="H42">
            <v>2.131024096385542E-2</v>
          </cell>
          <cell r="I42" t="str">
            <v>Jam</v>
          </cell>
          <cell r="L42" t="str">
            <v>1.</v>
          </cell>
          <cell r="N42" t="str">
            <v>Truck</v>
          </cell>
          <cell r="O42" t="str">
            <v>(E08)</v>
          </cell>
          <cell r="P42" t="str">
            <v>Jam</v>
          </cell>
          <cell r="Q42">
            <v>2.131024096385542E-2</v>
          </cell>
          <cell r="R42">
            <v>140778.02687594068</v>
          </cell>
          <cell r="U42">
            <v>3000.0136751424102</v>
          </cell>
        </row>
        <row r="43">
          <cell r="L43" t="str">
            <v>2.</v>
          </cell>
          <cell r="N43" t="str">
            <v>Alat Bantu</v>
          </cell>
          <cell r="P43" t="str">
            <v>Ls</v>
          </cell>
          <cell r="Q43">
            <v>1</v>
          </cell>
          <cell r="R43">
            <v>1000</v>
          </cell>
          <cell r="U43">
            <v>1000</v>
          </cell>
        </row>
        <row r="45">
          <cell r="A45" t="str">
            <v>2.b.</v>
          </cell>
          <cell r="C45" t="str">
            <v>ALAT BANTU</v>
          </cell>
          <cell r="H45">
            <v>1</v>
          </cell>
          <cell r="I45" t="str">
            <v>Ls</v>
          </cell>
        </row>
        <row r="46">
          <cell r="C46" t="str">
            <v>- Linggis / Sekop</v>
          </cell>
          <cell r="D46" t="str">
            <v>=  4  buah</v>
          </cell>
        </row>
        <row r="47">
          <cell r="C47" t="str">
            <v>- Kunci-Kunci</v>
          </cell>
          <cell r="D47" t="str">
            <v>=  1  set</v>
          </cell>
        </row>
        <row r="49">
          <cell r="A49" t="str">
            <v>3.</v>
          </cell>
          <cell r="C49" t="str">
            <v>TENAGA</v>
          </cell>
        </row>
        <row r="50">
          <cell r="B50" t="str">
            <v>-</v>
          </cell>
          <cell r="C50" t="str">
            <v>1 group kerja terdiri dari:</v>
          </cell>
          <cell r="E50" t="str">
            <v>- Mandor</v>
          </cell>
          <cell r="G50" t="str">
            <v>M</v>
          </cell>
          <cell r="H50">
            <v>1</v>
          </cell>
          <cell r="I50" t="str">
            <v>M'</v>
          </cell>
          <cell r="Q50" t="str">
            <v xml:space="preserve">JUMLAH HARGA PERALATAN   </v>
          </cell>
          <cell r="U50">
            <v>4000.0136751424102</v>
          </cell>
        </row>
        <row r="51">
          <cell r="E51" t="str">
            <v>- Tukang</v>
          </cell>
          <cell r="G51" t="str">
            <v>Pt</v>
          </cell>
          <cell r="H51">
            <v>1</v>
          </cell>
          <cell r="I51" t="str">
            <v>orang</v>
          </cell>
        </row>
        <row r="52">
          <cell r="E52" t="str">
            <v>- Pekerja</v>
          </cell>
          <cell r="G52" t="str">
            <v>Pt</v>
          </cell>
          <cell r="H52">
            <v>5</v>
          </cell>
          <cell r="I52" t="str">
            <v>orang</v>
          </cell>
          <cell r="L52" t="str">
            <v>D.</v>
          </cell>
          <cell r="N52" t="str">
            <v>JUMLAH HARGA TENAGA, BAHAN DAN PERALATAN  ( A + B + C )</v>
          </cell>
          <cell r="U52">
            <v>371218.19920123729</v>
          </cell>
        </row>
        <row r="53"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37121.819920123729</v>
          </cell>
        </row>
        <row r="54">
          <cell r="B54" t="str">
            <v>-</v>
          </cell>
          <cell r="C54" t="str">
            <v>Produksi perhari</v>
          </cell>
          <cell r="D54" t="str">
            <v>Qt = Tk x Q1</v>
          </cell>
          <cell r="G54" t="str">
            <v>Qt</v>
          </cell>
          <cell r="H54">
            <v>328.48056537102474</v>
          </cell>
          <cell r="I54" t="str">
            <v>m'/hari</v>
          </cell>
          <cell r="L54" t="str">
            <v>F.</v>
          </cell>
          <cell r="N54" t="str">
            <v>HARGA SATUAN PEKERJAAN  ( D + E )</v>
          </cell>
          <cell r="U54">
            <v>408340.01912136102</v>
          </cell>
        </row>
        <row r="55">
          <cell r="C55" t="str">
            <v>Koefisien Tenaga / M3   :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D56" t="str">
            <v>-  Mandor</v>
          </cell>
          <cell r="E56" t="str">
            <v>= (Tk x M) : Qt</v>
          </cell>
          <cell r="G56" t="str">
            <v>(L03)</v>
          </cell>
          <cell r="H56">
            <v>2.131024096385542E-2</v>
          </cell>
          <cell r="I56" t="str">
            <v>jam</v>
          </cell>
          <cell r="N56" t="str">
            <v>berat untuk bahan-bahan.</v>
          </cell>
        </row>
        <row r="57">
          <cell r="D57" t="str">
            <v>-  Tukang</v>
          </cell>
          <cell r="E57" t="str">
            <v>= (Tk x Pt) : Qt</v>
          </cell>
          <cell r="G57" t="str">
            <v>(L02)</v>
          </cell>
          <cell r="H57">
            <v>2.131024096385542E-2</v>
          </cell>
          <cell r="I57" t="str">
            <v>jam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D58" t="str">
            <v>-  Pekerja</v>
          </cell>
          <cell r="E58" t="str">
            <v>= (Tk x P) : Qt</v>
          </cell>
          <cell r="G58" t="str">
            <v>(L01)</v>
          </cell>
          <cell r="H58">
            <v>0.1065512048192771</v>
          </cell>
          <cell r="I58" t="str">
            <v>jam</v>
          </cell>
          <cell r="N58" t="str">
            <v>mata pembayaran.</v>
          </cell>
        </row>
        <row r="59"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hal. berikut.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8.4. (7)</v>
          </cell>
          <cell r="J62" t="str">
            <v>Analisa EI-847</v>
          </cell>
        </row>
        <row r="63">
          <cell r="A63" t="str">
            <v>JENIS PEKERJAAN</v>
          </cell>
          <cell r="D63" t="str">
            <v>:  Rel Pengaman</v>
          </cell>
        </row>
        <row r="64">
          <cell r="A64" t="str">
            <v>SATUAN PEMBAYARAN</v>
          </cell>
          <cell r="D64" t="str">
            <v>:  M'</v>
          </cell>
          <cell r="H64" t="str">
            <v xml:space="preserve">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A70" t="str">
            <v>4.</v>
          </cell>
          <cell r="C70" t="str">
            <v>HARGA DASAR SATUAN UPAH, BAHAN DAN ALAT</v>
          </cell>
        </row>
        <row r="71">
          <cell r="C71" t="str">
            <v>Lihat lampiran.</v>
          </cell>
        </row>
        <row r="73">
          <cell r="A73" t="str">
            <v>5.</v>
          </cell>
          <cell r="C73" t="str">
            <v>ANALISA HARGA SATUAN PEKERJAAN</v>
          </cell>
        </row>
        <row r="74">
          <cell r="C74" t="str">
            <v>Lihat perhitungan dalam FORMULIR STANDAR UNTUK</v>
          </cell>
        </row>
        <row r="75">
          <cell r="C75" t="str">
            <v>PEREKEMAN ANALISA MASING-MASING HARGA</v>
          </cell>
        </row>
        <row r="76">
          <cell r="C76" t="str">
            <v>SATUAN.</v>
          </cell>
        </row>
        <row r="77">
          <cell r="C77" t="str">
            <v>Didapat Harga Satuan Pekerjaan :</v>
          </cell>
        </row>
        <row r="79">
          <cell r="C79" t="str">
            <v xml:space="preserve">Rp.  </v>
          </cell>
          <cell r="D79">
            <v>408340.01912136102</v>
          </cell>
          <cell r="E79" t="str">
            <v xml:space="preserve"> / M'</v>
          </cell>
        </row>
        <row r="82">
          <cell r="A82" t="str">
            <v>6.</v>
          </cell>
          <cell r="C82" t="str">
            <v>MASA PELAKSANAAN YANG DIPERLUKAN</v>
          </cell>
        </row>
        <row r="83">
          <cell r="C83" t="str">
            <v>Masa Pelaksanaan :</v>
          </cell>
          <cell r="D83" t="str">
            <v>. . . . . . . . . . .</v>
          </cell>
          <cell r="E83" t="str">
            <v>bulan</v>
          </cell>
        </row>
        <row r="85">
          <cell r="A85" t="str">
            <v>7.</v>
          </cell>
          <cell r="C85" t="str">
            <v>VOLUME PEKERJAAN YANG DIPERLUKAN</v>
          </cell>
        </row>
        <row r="86">
          <cell r="C86" t="str">
            <v>Volume pekerjaan  :</v>
          </cell>
          <cell r="D86" t="e">
            <v>#REF!</v>
          </cell>
          <cell r="E86" t="str">
            <v>M'</v>
          </cell>
        </row>
        <row r="123">
          <cell r="A123" t="str">
            <v>ITEM PEMBAYARAN NO.</v>
          </cell>
          <cell r="D123" t="str">
            <v>:  8.4. (5)</v>
          </cell>
          <cell r="J123" t="str">
            <v>Analisa EI-845</v>
          </cell>
          <cell r="T123" t="str">
            <v>Analisa EI-845</v>
          </cell>
        </row>
        <row r="124">
          <cell r="A124" t="str">
            <v>JENIS PEKERJAAN</v>
          </cell>
          <cell r="D124" t="str">
            <v>:  Patok Pengarah</v>
          </cell>
        </row>
        <row r="125">
          <cell r="A125" t="str">
            <v>SATUAN PEMBAYARAN</v>
          </cell>
          <cell r="D125" t="str">
            <v>:  BH</v>
          </cell>
          <cell r="H125" t="str">
            <v xml:space="preserve">        URAIAN ANALISA HARGA SATUAN</v>
          </cell>
          <cell r="L125" t="str">
            <v>FORMULIR STANDAR UNTUK</v>
          </cell>
        </row>
        <row r="126">
          <cell r="L126" t="str">
            <v>PEREKAMAN ANALISA MASING-MASING HARGA SATUAN</v>
          </cell>
        </row>
        <row r="127">
          <cell r="L127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30">
          <cell r="L130" t="str">
            <v>PROYEK</v>
          </cell>
          <cell r="O130" t="str">
            <v xml:space="preserve">: </v>
          </cell>
        </row>
        <row r="131">
          <cell r="A131" t="str">
            <v>I.</v>
          </cell>
          <cell r="C131" t="str">
            <v>ASUMSI</v>
          </cell>
          <cell r="L131" t="str">
            <v>No. PAKET KONTRAK</v>
          </cell>
          <cell r="O131" t="str">
            <v xml:space="preserve">: </v>
          </cell>
        </row>
        <row r="132">
          <cell r="A132">
            <v>1</v>
          </cell>
          <cell r="C132" t="str">
            <v>Menggunakan cara manual</v>
          </cell>
          <cell r="L132" t="str">
            <v>NAMA PAKET</v>
          </cell>
          <cell r="O132" t="str">
            <v>: Pemb. Jembatan Kampar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PROP / KAB / KOTA</v>
          </cell>
          <cell r="O133" t="str">
            <v>: Sumbar/Limapuluh Kota</v>
          </cell>
        </row>
        <row r="134">
          <cell r="A134">
            <v>3</v>
          </cell>
          <cell r="C134" t="str">
            <v>Bahan dasar (patok beton cetak, dll) diangkut dengan</v>
          </cell>
          <cell r="L134" t="str">
            <v>ITEM PEMBAYARAN NO.</v>
          </cell>
          <cell r="O134" t="str">
            <v>:  8.4. (5)</v>
          </cell>
          <cell r="R134" t="str">
            <v>PERKIRAAN VOL. PEK.</v>
          </cell>
          <cell r="T134" t="str">
            <v>:</v>
          </cell>
          <cell r="U134" t="e">
            <v>#REF!</v>
          </cell>
        </row>
        <row r="135">
          <cell r="C135" t="str">
            <v>Truk ke lokasi pekerjaan</v>
          </cell>
          <cell r="L135" t="str">
            <v>JENIS PEKERJAAN</v>
          </cell>
          <cell r="O135" t="str">
            <v>:  Patok Pengarah</v>
          </cell>
          <cell r="R135" t="str">
            <v>TOTAL HARGA (Rp.)</v>
          </cell>
          <cell r="T135" t="str">
            <v>:</v>
          </cell>
          <cell r="U135" t="e">
            <v>#REF!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0.75</v>
          </cell>
          <cell r="I136" t="str">
            <v>KM</v>
          </cell>
          <cell r="L136" t="str">
            <v>SATUAN PEMBAYARAN</v>
          </cell>
          <cell r="O136" t="str">
            <v>:  BH</v>
          </cell>
          <cell r="R136" t="str">
            <v>% THD. BIAYA PROYEK</v>
          </cell>
          <cell r="T136" t="str">
            <v>:</v>
          </cell>
          <cell r="U136" t="e">
            <v>#REF!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Faktor kehilangan bahan</v>
          </cell>
          <cell r="G138" t="str">
            <v>Fh</v>
          </cell>
          <cell r="H138">
            <v>1.05</v>
          </cell>
          <cell r="I138" t="str">
            <v>-</v>
          </cell>
        </row>
        <row r="139">
          <cell r="A139">
            <v>7</v>
          </cell>
          <cell r="C139" t="str">
            <v>Tulangan praktis</v>
          </cell>
          <cell r="G139" t="str">
            <v>Rc</v>
          </cell>
          <cell r="H139">
            <v>150</v>
          </cell>
          <cell r="I139" t="str">
            <v>Kg/M3</v>
          </cell>
          <cell r="Q139" t="str">
            <v>PERKIRAAN</v>
          </cell>
          <cell r="R139" t="str">
            <v>HARGA</v>
          </cell>
          <cell r="S139" t="str">
            <v>JUMLAH</v>
          </cell>
        </row>
        <row r="140">
          <cell r="L140" t="str">
            <v>NO.</v>
          </cell>
          <cell r="N140" t="str">
            <v>KOMPONEN</v>
          </cell>
          <cell r="P140" t="str">
            <v>SATUAN</v>
          </cell>
          <cell r="Q140" t="str">
            <v>KUANTITAS</v>
          </cell>
          <cell r="R140" t="str">
            <v>SATUAN</v>
          </cell>
          <cell r="S140" t="str">
            <v>HARGA</v>
          </cell>
        </row>
        <row r="141">
          <cell r="A141" t="str">
            <v>II.</v>
          </cell>
          <cell r="C141" t="str">
            <v>URUTAN KERJA</v>
          </cell>
          <cell r="R141" t="str">
            <v>(Rp.)</v>
          </cell>
          <cell r="S141" t="str">
            <v>(Rp.)</v>
          </cell>
        </row>
        <row r="142">
          <cell r="A142">
            <v>1</v>
          </cell>
          <cell r="C142" t="str">
            <v>Patok ditanam di tepi luar bahu jalan sesuai dengan</v>
          </cell>
        </row>
        <row r="143">
          <cell r="C143" t="str">
            <v>gambar rencana dan di-cat</v>
          </cell>
        </row>
        <row r="144">
          <cell r="L144" t="str">
            <v>A.</v>
          </cell>
          <cell r="N144" t="str">
            <v>TENAGA</v>
          </cell>
        </row>
        <row r="145">
          <cell r="A145" t="str">
            <v>III.</v>
          </cell>
          <cell r="C145" t="str">
            <v>PEMAKAIAN BAHAN, ALAT DAN TENAGA</v>
          </cell>
        </row>
        <row r="146">
          <cell r="A146" t="str">
            <v xml:space="preserve">   1.</v>
          </cell>
          <cell r="C146" t="str">
            <v>BAHAN</v>
          </cell>
          <cell r="L146" t="str">
            <v>1.</v>
          </cell>
          <cell r="N146" t="str">
            <v>Pekerja Biasa</v>
          </cell>
          <cell r="O146" t="str">
            <v>(L01)</v>
          </cell>
          <cell r="P146" t="str">
            <v>jam</v>
          </cell>
          <cell r="Q146">
            <v>0.52048192771084345</v>
          </cell>
          <cell r="R146">
            <v>4500</v>
          </cell>
          <cell r="U146">
            <v>2342.1686746987957</v>
          </cell>
        </row>
        <row r="147">
          <cell r="A147" t="str">
            <v>1.a.</v>
          </cell>
          <cell r="C147" t="str">
            <v>Beton K-250</v>
          </cell>
          <cell r="D147" t="str">
            <v>=  (0.15 x 0.15 x 1.50) x Fh</v>
          </cell>
          <cell r="G147" t="str">
            <v>(M38)</v>
          </cell>
          <cell r="H147">
            <v>3.5437500000000011E-2</v>
          </cell>
          <cell r="I147" t="str">
            <v>M3</v>
          </cell>
          <cell r="L147" t="str">
            <v>2.</v>
          </cell>
          <cell r="N147" t="str">
            <v>Tukang</v>
          </cell>
          <cell r="O147" t="str">
            <v>(L02)</v>
          </cell>
          <cell r="P147" t="str">
            <v>jam</v>
          </cell>
          <cell r="Q147">
            <v>0.26024096385542173</v>
          </cell>
          <cell r="R147">
            <v>7000</v>
          </cell>
          <cell r="U147">
            <v>1821.6867469879521</v>
          </cell>
        </row>
        <row r="148">
          <cell r="A148" t="str">
            <v>1.b.</v>
          </cell>
          <cell r="C148" t="str">
            <v>Baja Tulangan</v>
          </cell>
          <cell r="G148" t="str">
            <v>(M39)</v>
          </cell>
          <cell r="H148">
            <v>5.5814062500000023</v>
          </cell>
          <cell r="I148" t="str">
            <v>Kg</v>
          </cell>
          <cell r="L148" t="str">
            <v>3.</v>
          </cell>
          <cell r="N148" t="str">
            <v>Mandor</v>
          </cell>
          <cell r="O148" t="str">
            <v>(L03)</v>
          </cell>
          <cell r="P148" t="str">
            <v>jam</v>
          </cell>
          <cell r="Q148">
            <v>6.5060240963855431E-2</v>
          </cell>
          <cell r="R148">
            <v>7500</v>
          </cell>
          <cell r="U148">
            <v>487.95180722891575</v>
          </cell>
        </row>
        <row r="149">
          <cell r="A149" t="str">
            <v>1.c.</v>
          </cell>
          <cell r="C149" t="str">
            <v>Cat, dan material lainnya</v>
          </cell>
          <cell r="G149" t="str">
            <v>-</v>
          </cell>
          <cell r="I149" t="str">
            <v>Ls</v>
          </cell>
        </row>
        <row r="150">
          <cell r="Q150" t="str">
            <v xml:space="preserve">JUMLAH HARGA TENAGA   </v>
          </cell>
          <cell r="U150">
            <v>4651.8072289156635</v>
          </cell>
        </row>
        <row r="151">
          <cell r="A151" t="str">
            <v>2.</v>
          </cell>
          <cell r="C151" t="str">
            <v>ALAT</v>
          </cell>
        </row>
        <row r="152">
          <cell r="A152" t="str">
            <v>2.a.</v>
          </cell>
          <cell r="C152" t="str">
            <v>DUMP TRUCK</v>
          </cell>
          <cell r="G152" t="str">
            <v>(E08)</v>
          </cell>
          <cell r="L152" t="str">
            <v>B.</v>
          </cell>
          <cell r="N152" t="str">
            <v>BAHAN</v>
          </cell>
        </row>
        <row r="153">
          <cell r="C153" t="str">
            <v>Kapasitas 1 kali Angkut</v>
          </cell>
          <cell r="G153" t="str">
            <v>Cp</v>
          </cell>
          <cell r="H153">
            <v>15</v>
          </cell>
          <cell r="I153" t="str">
            <v>Buah</v>
          </cell>
        </row>
        <row r="154">
          <cell r="C154" t="str">
            <v>Faktor Efisiensi Alat</v>
          </cell>
          <cell r="G154" t="str">
            <v>Fa</v>
          </cell>
          <cell r="H154">
            <v>0.83</v>
          </cell>
          <cell r="I154" t="str">
            <v>-</v>
          </cell>
          <cell r="L154" t="str">
            <v>1.</v>
          </cell>
          <cell r="N154" t="str">
            <v>Beton K-250</v>
          </cell>
          <cell r="O154" t="str">
            <v>(M38)</v>
          </cell>
          <cell r="P154" t="str">
            <v>M3</v>
          </cell>
          <cell r="Q154">
            <v>3.5437500000000011E-2</v>
          </cell>
          <cell r="R154">
            <v>857689.04482814274</v>
          </cell>
          <cell r="U154">
            <v>30394.355526097319</v>
          </cell>
        </row>
        <row r="155">
          <cell r="C155" t="str">
            <v>Waktu Siklus  :</v>
          </cell>
          <cell r="G155" t="str">
            <v>Ts</v>
          </cell>
          <cell r="L155" t="str">
            <v>2.</v>
          </cell>
          <cell r="N155" t="str">
            <v>Baja Tulangan</v>
          </cell>
          <cell r="O155" t="str">
            <v>(M39)</v>
          </cell>
          <cell r="P155" t="str">
            <v>Kg</v>
          </cell>
          <cell r="Q155">
            <v>5.5814062500000023</v>
          </cell>
          <cell r="R155">
            <v>9904.1666666666661</v>
          </cell>
          <cell r="U155">
            <v>55279.177734375022</v>
          </cell>
        </row>
        <row r="156">
          <cell r="C156" t="str">
            <v>- Memuat</v>
          </cell>
          <cell r="D156" t="str">
            <v xml:space="preserve"> =  atur, ikat, dll.</v>
          </cell>
          <cell r="G156" t="str">
            <v>T1</v>
          </cell>
          <cell r="H156">
            <v>20</v>
          </cell>
          <cell r="I156" t="str">
            <v>menit</v>
          </cell>
          <cell r="L156" t="str">
            <v>3.</v>
          </cell>
          <cell r="N156" t="str">
            <v>Cat, dan material lainnya</v>
          </cell>
          <cell r="P156" t="str">
            <v>Ls</v>
          </cell>
          <cell r="Q156">
            <v>1</v>
          </cell>
          <cell r="R156">
            <v>2000</v>
          </cell>
          <cell r="U156">
            <v>2000</v>
          </cell>
        </row>
        <row r="157">
          <cell r="C157" t="str">
            <v>- Angkut</v>
          </cell>
          <cell r="D157" t="str">
            <v xml:space="preserve"> =  (2 x L : 25 Km/Jam) x 60 menit</v>
          </cell>
          <cell r="G157" t="str">
            <v>T2</v>
          </cell>
          <cell r="H157">
            <v>3.5999999999999996</v>
          </cell>
          <cell r="I157" t="str">
            <v>menit</v>
          </cell>
        </row>
        <row r="158">
          <cell r="C158" t="str">
            <v>- Menurunkan</v>
          </cell>
          <cell r="D158" t="str">
            <v xml:space="preserve"> =  Rata-rata 1 menit / buah</v>
          </cell>
          <cell r="G158" t="str">
            <v>T3</v>
          </cell>
          <cell r="H158">
            <v>15</v>
          </cell>
          <cell r="I158" t="str">
            <v>menit</v>
          </cell>
        </row>
        <row r="159">
          <cell r="C159" t="str">
            <v>- Lain-lain</v>
          </cell>
          <cell r="D159" t="str">
            <v xml:space="preserve"> =  geser, atur, tunggu, dll.</v>
          </cell>
          <cell r="G159" t="str">
            <v>T4</v>
          </cell>
          <cell r="H159">
            <v>10</v>
          </cell>
          <cell r="I159" t="str">
            <v>menit</v>
          </cell>
        </row>
        <row r="160">
          <cell r="G160" t="str">
            <v>Ts</v>
          </cell>
          <cell r="H160">
            <v>48.6</v>
          </cell>
          <cell r="I160" t="str">
            <v>menit</v>
          </cell>
          <cell r="Q160" t="str">
            <v xml:space="preserve">JUMLAH HARGA BAHAN   </v>
          </cell>
          <cell r="U160">
            <v>87673.533260472337</v>
          </cell>
        </row>
        <row r="162">
          <cell r="C162" t="str">
            <v>Kap. Prod. / Jam  =</v>
          </cell>
          <cell r="D162" t="str">
            <v>Cp x Fa</v>
          </cell>
          <cell r="G162" t="str">
            <v>Q1</v>
          </cell>
          <cell r="H162">
            <v>15.370370370370368</v>
          </cell>
          <cell r="I162" t="str">
            <v>Buah</v>
          </cell>
          <cell r="L162" t="str">
            <v>C.</v>
          </cell>
          <cell r="N162" t="str">
            <v>PERALATAN</v>
          </cell>
        </row>
        <row r="163">
          <cell r="D163" t="str">
            <v>Ts : 60</v>
          </cell>
        </row>
        <row r="164">
          <cell r="L164" t="str">
            <v>1.</v>
          </cell>
          <cell r="N164" t="str">
            <v>Dump Truck</v>
          </cell>
          <cell r="O164" t="str">
            <v>(E08)</v>
          </cell>
          <cell r="P164" t="str">
            <v>Jam</v>
          </cell>
          <cell r="Q164">
            <v>6.5060240963855431E-2</v>
          </cell>
          <cell r="R164">
            <v>97984.236669533435</v>
          </cell>
          <cell r="U164">
            <v>6374.8780483792843</v>
          </cell>
        </row>
        <row r="165">
          <cell r="C165" t="str">
            <v>Koefisien Alat / Buah   =  1  :  Q1</v>
          </cell>
          <cell r="G165" t="str">
            <v>(E08)</v>
          </cell>
          <cell r="H165">
            <v>6.5060240963855431E-2</v>
          </cell>
          <cell r="I165" t="str">
            <v>Jam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1000</v>
          </cell>
          <cell r="U165">
            <v>1000</v>
          </cell>
        </row>
        <row r="167">
          <cell r="A167" t="str">
            <v>2.b.</v>
          </cell>
          <cell r="C167" t="str">
            <v>ALAT BANTU</v>
          </cell>
        </row>
        <row r="168">
          <cell r="C168" t="str">
            <v>- Pacul / Sekop</v>
          </cell>
          <cell r="D168" t="str">
            <v>=  4  buah</v>
          </cell>
        </row>
        <row r="171">
          <cell r="A171" t="str">
            <v>3.</v>
          </cell>
          <cell r="C171" t="str">
            <v>TENAGA</v>
          </cell>
        </row>
        <row r="172">
          <cell r="C172" t="str">
            <v>Produksi pasang patok pengarah / hari  =  Tk x Q1</v>
          </cell>
          <cell r="G172" t="str">
            <v>Qt</v>
          </cell>
          <cell r="H172">
            <v>107.59259259259258</v>
          </cell>
          <cell r="I172" t="str">
            <v>Buah</v>
          </cell>
          <cell r="Q172" t="str">
            <v xml:space="preserve">JUMLAH HARGA PERALATAN   </v>
          </cell>
          <cell r="U172">
            <v>7374.8780483792843</v>
          </cell>
        </row>
        <row r="173">
          <cell r="C173" t="str">
            <v>Kebutuhan tenaga :</v>
          </cell>
          <cell r="D173" t="str">
            <v>- Mandor</v>
          </cell>
          <cell r="G173" t="str">
            <v>M</v>
          </cell>
          <cell r="H173">
            <v>1</v>
          </cell>
          <cell r="I173" t="str">
            <v>orang</v>
          </cell>
        </row>
        <row r="174">
          <cell r="D174" t="str">
            <v>- Tukang</v>
          </cell>
          <cell r="G174" t="str">
            <v>Tb</v>
          </cell>
          <cell r="H174">
            <v>4</v>
          </cell>
          <cell r="I174" t="str">
            <v>orang</v>
          </cell>
          <cell r="L174" t="str">
            <v>D.</v>
          </cell>
          <cell r="N174" t="str">
            <v>JUMLAH HARGA TENAGA, BAHAN DAN PERALATAN  ( A + B + C )</v>
          </cell>
          <cell r="U174">
            <v>99700.218537767287</v>
          </cell>
        </row>
        <row r="175">
          <cell r="D175" t="str">
            <v>- Pekerja</v>
          </cell>
          <cell r="G175" t="str">
            <v>P</v>
          </cell>
          <cell r="H175">
            <v>8</v>
          </cell>
          <cell r="I175" t="str">
            <v>orang</v>
          </cell>
          <cell r="L175" t="str">
            <v>E.</v>
          </cell>
          <cell r="N175" t="str">
            <v>OVERHEAD &amp; PROFIT</v>
          </cell>
          <cell r="P175">
            <v>10</v>
          </cell>
          <cell r="Q175" t="str">
            <v>%  x  D</v>
          </cell>
          <cell r="U175">
            <v>9970.0218537767287</v>
          </cell>
        </row>
        <row r="176">
          <cell r="C176" t="str">
            <v>Koefisien Tenaga / M3   :</v>
          </cell>
          <cell r="L176" t="str">
            <v>F.</v>
          </cell>
          <cell r="N176" t="str">
            <v>HARGA SATUAN PEKERJAAN  ( D + E )</v>
          </cell>
          <cell r="U176">
            <v>109670.24039154401</v>
          </cell>
        </row>
        <row r="177">
          <cell r="D177" t="str">
            <v>-  Mandor</v>
          </cell>
          <cell r="E177" t="str">
            <v>= (Tk x M) : Qt</v>
          </cell>
          <cell r="G177" t="str">
            <v>(L03)</v>
          </cell>
          <cell r="H177">
            <v>6.5060240963855431E-2</v>
          </cell>
          <cell r="I177" t="str">
            <v>jam</v>
          </cell>
          <cell r="L177" t="str">
            <v>Note: 1</v>
          </cell>
          <cell r="N177" t="str">
            <v>SATUAN dapat berdasarkan atas jam operasi untuk Tenaga Kerja dan Peralatan, volume dan/atau ukuran</v>
          </cell>
        </row>
        <row r="178">
          <cell r="D178" t="str">
            <v>-  Tukang</v>
          </cell>
          <cell r="E178" t="str">
            <v>= (Tk x Tb) : Qt</v>
          </cell>
          <cell r="G178" t="str">
            <v>(L02)</v>
          </cell>
          <cell r="H178">
            <v>0.26024096385542173</v>
          </cell>
          <cell r="I178" t="str">
            <v>jam</v>
          </cell>
          <cell r="N178" t="str">
            <v>berat untuk bahan-bahan.</v>
          </cell>
        </row>
        <row r="179">
          <cell r="D179" t="str">
            <v>-  Pekerja</v>
          </cell>
          <cell r="E179" t="str">
            <v>= (Tk x P) : Qt</v>
          </cell>
          <cell r="G179" t="str">
            <v>(L01)</v>
          </cell>
          <cell r="H179">
            <v>0.52048192771084345</v>
          </cell>
          <cell r="I179" t="str">
            <v>jam</v>
          </cell>
          <cell r="L179">
            <v>2</v>
          </cell>
          <cell r="N179" t="str">
            <v>Kuantitas satuan adalah kuantitas setiap komponen untuk menyelesaikan satu satuan pekerjaan dari nomor</v>
          </cell>
        </row>
        <row r="180">
          <cell r="N180" t="str">
            <v>mata pembayaran.</v>
          </cell>
        </row>
        <row r="181">
          <cell r="L181">
            <v>3</v>
          </cell>
          <cell r="N181" t="str">
            <v>Biaya satuan untuk peralatan sudah termasuk bahan bakar, bahan habis dipakai dan operator.</v>
          </cell>
        </row>
        <row r="182">
          <cell r="L182">
            <v>4</v>
          </cell>
          <cell r="N182" t="str">
            <v>Biaya satuan sudah termasuk pengeluaran untuk seluruh pajak yang berkaitan (tetapi tidak termasuk PPN</v>
          </cell>
        </row>
        <row r="183">
          <cell r="J183" t="str">
            <v>Berlanjut ke hal. berikut.</v>
          </cell>
          <cell r="N183" t="str">
            <v>yang dibayar dari kontrak) dan biaya-biaya lainnya.</v>
          </cell>
        </row>
        <row r="184">
          <cell r="A184" t="str">
            <v>ITEM PEMBAYARAN NO.</v>
          </cell>
          <cell r="D184" t="str">
            <v>:  8.4. (5)</v>
          </cell>
          <cell r="J184" t="str">
            <v>Analisa EI-845</v>
          </cell>
        </row>
        <row r="185">
          <cell r="A185" t="str">
            <v>JENIS PEKERJAAN</v>
          </cell>
          <cell r="D185" t="str">
            <v>:  Patok Pengarah</v>
          </cell>
        </row>
        <row r="186">
          <cell r="A186" t="str">
            <v>SATUAN PEMBAYARAN</v>
          </cell>
          <cell r="D186" t="str">
            <v>:  BH</v>
          </cell>
          <cell r="H186" t="str">
            <v xml:space="preserve">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2">
          <cell r="A192" t="str">
            <v>4.</v>
          </cell>
          <cell r="C192" t="str">
            <v>HARGA DASAR SATUAN UPAH, BAHAN DAN ALAT</v>
          </cell>
        </row>
        <row r="193">
          <cell r="C193" t="str">
            <v>Lihat lampiran.</v>
          </cell>
        </row>
        <row r="195">
          <cell r="A195" t="str">
            <v>5.</v>
          </cell>
          <cell r="C195" t="str">
            <v>ANALISA HARGA SATUAN PEKERJAAN</v>
          </cell>
        </row>
        <row r="196">
          <cell r="C196" t="str">
            <v>Lihat perhitungan dalam FORMULIR STANDAR UNTUK</v>
          </cell>
        </row>
        <row r="197">
          <cell r="C197" t="str">
            <v>PEREKEMAN ANALISA MASING-MASING HARGA</v>
          </cell>
        </row>
        <row r="198">
          <cell r="C198" t="str">
            <v>SATUAN.</v>
          </cell>
        </row>
        <row r="199">
          <cell r="C199" t="str">
            <v>Didapat Harga Satuan Pekerjaan :</v>
          </cell>
        </row>
        <row r="201">
          <cell r="C201" t="str">
            <v xml:space="preserve">Rp.  </v>
          </cell>
          <cell r="D201">
            <v>109670.24039154401</v>
          </cell>
          <cell r="E201" t="str">
            <v xml:space="preserve"> / Buah</v>
          </cell>
        </row>
        <row r="204">
          <cell r="A204" t="str">
            <v>6.</v>
          </cell>
          <cell r="C204" t="str">
            <v>MASA PELAKSANAAN YANG DIPERLUKAN</v>
          </cell>
        </row>
        <row r="205">
          <cell r="C205" t="str">
            <v>Masa Pelaksanaan :</v>
          </cell>
          <cell r="D205" t="str">
            <v>. . . . . . . . . . .</v>
          </cell>
          <cell r="E205" t="str">
            <v>bulan</v>
          </cell>
        </row>
        <row r="207">
          <cell r="A207" t="str">
            <v>7.</v>
          </cell>
          <cell r="C207" t="str">
            <v>VOLUME PEKERJAAN YANG DIPERLUKAN</v>
          </cell>
        </row>
        <row r="208">
          <cell r="C208" t="str">
            <v>Volume pekerjaan  :</v>
          </cell>
          <cell r="D208" t="e">
            <v>#REF!</v>
          </cell>
          <cell r="E208" t="str">
            <v>Buah</v>
          </cell>
        </row>
        <row r="245">
          <cell r="A245" t="str">
            <v>ITEM PEMBAYARAN NO.</v>
          </cell>
          <cell r="D245" t="str">
            <v>:  8.4. (6)</v>
          </cell>
          <cell r="J245" t="str">
            <v>Analisa EI-1022</v>
          </cell>
          <cell r="T245" t="str">
            <v>Analisa EI-1022</v>
          </cell>
        </row>
        <row r="246">
          <cell r="A246" t="str">
            <v>JENIS PEKERJAAN</v>
          </cell>
          <cell r="D246" t="str">
            <v>:  Patok Kilometer</v>
          </cell>
        </row>
        <row r="247">
          <cell r="A247" t="str">
            <v>SATUAN PEMBAYARAN</v>
          </cell>
          <cell r="D247" t="str">
            <v>:  BH</v>
          </cell>
          <cell r="H247" t="str">
            <v xml:space="preserve">        URAIAN ANALISA HARGA SATUAN</v>
          </cell>
          <cell r="L247" t="str">
            <v>FORMULIR STANDAR UNTUK</v>
          </cell>
        </row>
        <row r="248">
          <cell r="L248" t="str">
            <v>PEREKAMAN ANALISA MASING-MASING HARGA SATUAN</v>
          </cell>
        </row>
        <row r="249">
          <cell r="L249">
            <v>0</v>
          </cell>
        </row>
        <row r="250">
          <cell r="A250" t="str">
            <v>No.</v>
          </cell>
          <cell r="C250" t="str">
            <v>U R A I A N</v>
          </cell>
          <cell r="G250" t="str">
            <v>KODE</v>
          </cell>
          <cell r="H250" t="str">
            <v>KOEF.</v>
          </cell>
          <cell r="I250" t="str">
            <v>SATUAN</v>
          </cell>
          <cell r="J250" t="str">
            <v>KETERANGAN</v>
          </cell>
        </row>
        <row r="252">
          <cell r="L252" t="str">
            <v>PROYEK</v>
          </cell>
          <cell r="O252" t="str">
            <v xml:space="preserve">: </v>
          </cell>
        </row>
        <row r="253">
          <cell r="A253" t="str">
            <v>I.</v>
          </cell>
          <cell r="C253" t="str">
            <v>ASUMSI</v>
          </cell>
          <cell r="L253" t="str">
            <v>No. PAKET KONTRAK</v>
          </cell>
          <cell r="O253" t="str">
            <v xml:space="preserve">: </v>
          </cell>
        </row>
        <row r="254">
          <cell r="A254">
            <v>1</v>
          </cell>
          <cell r="C254" t="str">
            <v>Menggunakan cara manual</v>
          </cell>
          <cell r="L254" t="str">
            <v>NAMA PAKET</v>
          </cell>
          <cell r="O254" t="str">
            <v>: Pemb. Jembatan Kampar</v>
          </cell>
        </row>
        <row r="255">
          <cell r="A255">
            <v>2</v>
          </cell>
          <cell r="C255" t="str">
            <v>Lokasi pekerjaan : sepanjang jalan</v>
          </cell>
          <cell r="L255" t="str">
            <v>PROP / KAB / KOTA</v>
          </cell>
          <cell r="O255" t="str">
            <v>: Sumbar/Limapuluh Kota</v>
          </cell>
        </row>
        <row r="256">
          <cell r="A256">
            <v>3</v>
          </cell>
          <cell r="C256" t="str">
            <v>Bahan dasar (patok kilometer beton cetak)</v>
          </cell>
          <cell r="L256" t="str">
            <v>ITEM PEMBAYARAN NO.</v>
          </cell>
          <cell r="O256" t="str">
            <v>:  8.4. (6)</v>
          </cell>
          <cell r="R256" t="str">
            <v>PERKIRAAN VOL. PEK.</v>
          </cell>
          <cell r="T256" t="str">
            <v>:</v>
          </cell>
          <cell r="U256" t="e">
            <v>#REF!</v>
          </cell>
        </row>
        <row r="257">
          <cell r="C257" t="str">
            <v>diangkut dengan Truk ke lokasi pekerjaan</v>
          </cell>
          <cell r="L257" t="str">
            <v>JENIS PEKERJAAN</v>
          </cell>
          <cell r="O257" t="str">
            <v>:  Patok Kilometer</v>
          </cell>
          <cell r="R257" t="str">
            <v>TOTAL HARGA (Rp.)</v>
          </cell>
          <cell r="T257" t="str">
            <v>:</v>
          </cell>
          <cell r="U257" t="e">
            <v>#REF!</v>
          </cell>
        </row>
        <row r="258">
          <cell r="A258">
            <v>4</v>
          </cell>
          <cell r="C258" t="str">
            <v>Jarak rata-rata Base camp ke lokasi pekerjaan</v>
          </cell>
          <cell r="G258" t="str">
            <v>L</v>
          </cell>
          <cell r="H258">
            <v>0.75</v>
          </cell>
          <cell r="I258" t="str">
            <v>KM</v>
          </cell>
          <cell r="L258" t="str">
            <v>SATUAN PEMBAYARAN</v>
          </cell>
          <cell r="O258" t="str">
            <v>:  BH</v>
          </cell>
          <cell r="R258" t="str">
            <v>% THD. BIAYA PROYEK</v>
          </cell>
          <cell r="T258" t="str">
            <v>:</v>
          </cell>
          <cell r="U258" t="e">
            <v>#REF!</v>
          </cell>
        </row>
        <row r="259">
          <cell r="A259">
            <v>5</v>
          </cell>
          <cell r="C259" t="str">
            <v>Jam kerja efektif per-hari</v>
          </cell>
          <cell r="G259" t="str">
            <v>Tk</v>
          </cell>
          <cell r="H259">
            <v>7</v>
          </cell>
          <cell r="I259" t="str">
            <v>jam</v>
          </cell>
        </row>
        <row r="260">
          <cell r="A260">
            <v>6</v>
          </cell>
          <cell r="C260" t="str">
            <v>Faktor kehilangan bahan</v>
          </cell>
          <cell r="G260" t="str">
            <v>Fh</v>
          </cell>
          <cell r="H260">
            <v>1.05</v>
          </cell>
          <cell r="I260" t="str">
            <v>-</v>
          </cell>
        </row>
        <row r="261">
          <cell r="A261">
            <v>7</v>
          </cell>
          <cell r="C261" t="str">
            <v>Tulangan praktis</v>
          </cell>
          <cell r="G261" t="str">
            <v>Rc</v>
          </cell>
          <cell r="H261">
            <v>125</v>
          </cell>
          <cell r="I261" t="str">
            <v>Kg/M3</v>
          </cell>
          <cell r="Q261" t="str">
            <v>PERKIRAAN</v>
          </cell>
          <cell r="R261" t="str">
            <v>HARGA</v>
          </cell>
          <cell r="S261" t="str">
            <v>JUMLAH</v>
          </cell>
        </row>
        <row r="262">
          <cell r="L262" t="str">
            <v>NO.</v>
          </cell>
          <cell r="N262" t="str">
            <v>KOMPONEN</v>
          </cell>
          <cell r="P262" t="str">
            <v>SATUAN</v>
          </cell>
          <cell r="Q262" t="str">
            <v>KUANTITAS</v>
          </cell>
          <cell r="R262" t="str">
            <v>SATUAN</v>
          </cell>
          <cell r="S262" t="str">
            <v>HARGA</v>
          </cell>
        </row>
        <row r="263">
          <cell r="A263" t="str">
            <v>II.</v>
          </cell>
          <cell r="C263" t="str">
            <v>URUTAN KERJA</v>
          </cell>
          <cell r="R263" t="str">
            <v>(Rp.)</v>
          </cell>
          <cell r="S263" t="str">
            <v>(Rp.)</v>
          </cell>
        </row>
        <row r="264">
          <cell r="A264">
            <v>1</v>
          </cell>
          <cell r="C264" t="str">
            <v>Tempat penanaman patok disiapkan / digali</v>
          </cell>
        </row>
        <row r="265">
          <cell r="A265">
            <v>2</v>
          </cell>
          <cell r="C265" t="str">
            <v>Patok Kilometer ditanam ke dalam tanah dengan</v>
          </cell>
        </row>
        <row r="266">
          <cell r="C266" t="str">
            <v>elevasi puncak patok sesuai dgn. ketentuan dan dicat</v>
          </cell>
          <cell r="L266" t="str">
            <v>A.</v>
          </cell>
          <cell r="N266" t="str">
            <v>TENAGA</v>
          </cell>
        </row>
        <row r="268">
          <cell r="A268" t="str">
            <v>III.</v>
          </cell>
          <cell r="C268" t="str">
            <v>PEMAKAIAN BAHAN, ALAT DAN TENAGA</v>
          </cell>
          <cell r="L268" t="str">
            <v>1.</v>
          </cell>
          <cell r="N268" t="str">
            <v>Pekerja Biasa</v>
          </cell>
          <cell r="O268" t="str">
            <v>(L01)</v>
          </cell>
          <cell r="P268" t="str">
            <v>jam</v>
          </cell>
          <cell r="Q268">
            <v>0.31166666666666665</v>
          </cell>
          <cell r="R268">
            <v>4500</v>
          </cell>
          <cell r="U268">
            <v>1402.5</v>
          </cell>
        </row>
        <row r="269">
          <cell r="A269" t="str">
            <v xml:space="preserve">   1.</v>
          </cell>
          <cell r="C269" t="str">
            <v>BAHAN</v>
          </cell>
          <cell r="L269" t="str">
            <v>2.</v>
          </cell>
          <cell r="N269" t="str">
            <v>Tukang</v>
          </cell>
          <cell r="O269" t="str">
            <v>(L02)</v>
          </cell>
          <cell r="P269" t="str">
            <v>jam</v>
          </cell>
          <cell r="Q269">
            <v>0.12466666666666668</v>
          </cell>
          <cell r="R269">
            <v>7000</v>
          </cell>
          <cell r="U269">
            <v>872.66666666666674</v>
          </cell>
        </row>
        <row r="270">
          <cell r="A270" t="str">
            <v>1.a.</v>
          </cell>
          <cell r="C270" t="str">
            <v>Beton K-250</v>
          </cell>
          <cell r="D270" t="str">
            <v>=  (0.30 x 0.30 x 1.60) x Fh</v>
          </cell>
          <cell r="G270" t="str">
            <v>(M38)</v>
          </cell>
          <cell r="H270">
            <v>0.1512</v>
          </cell>
          <cell r="I270" t="str">
            <v>M3</v>
          </cell>
          <cell r="L270" t="str">
            <v>3.</v>
          </cell>
          <cell r="N270" t="str">
            <v>Mandor</v>
          </cell>
          <cell r="O270" t="str">
            <v>(L03)</v>
          </cell>
          <cell r="P270" t="str">
            <v>jam</v>
          </cell>
          <cell r="Q270">
            <v>6.2333333333333338E-2</v>
          </cell>
          <cell r="R270">
            <v>7500</v>
          </cell>
          <cell r="U270">
            <v>467.50000000000006</v>
          </cell>
        </row>
        <row r="271">
          <cell r="A271" t="str">
            <v>1.b.</v>
          </cell>
          <cell r="C271" t="str">
            <v>Baja Tulangan</v>
          </cell>
          <cell r="G271" t="str">
            <v>(M39)</v>
          </cell>
          <cell r="H271">
            <v>18.899999999999999</v>
          </cell>
          <cell r="I271" t="str">
            <v>Kg</v>
          </cell>
        </row>
        <row r="272">
          <cell r="A272" t="str">
            <v>1.c.</v>
          </cell>
          <cell r="C272" t="str">
            <v>Cat, dan material lainnya</v>
          </cell>
          <cell r="G272" t="str">
            <v>-</v>
          </cell>
          <cell r="I272" t="str">
            <v>Ls</v>
          </cell>
          <cell r="Q272" t="str">
            <v xml:space="preserve">JUMLAH HARGA TENAGA   </v>
          </cell>
          <cell r="U272">
            <v>2742.666666666667</v>
          </cell>
        </row>
        <row r="274">
          <cell r="A274" t="str">
            <v>2.</v>
          </cell>
          <cell r="C274" t="str">
            <v>ALAT</v>
          </cell>
          <cell r="L274" t="str">
            <v>B.</v>
          </cell>
          <cell r="N274" t="str">
            <v>BAHAN</v>
          </cell>
        </row>
        <row r="275">
          <cell r="A275" t="str">
            <v>2.a.</v>
          </cell>
          <cell r="C275" t="str">
            <v>DUMP TRUCK</v>
          </cell>
          <cell r="G275" t="str">
            <v>(E08)</v>
          </cell>
        </row>
        <row r="276">
          <cell r="C276" t="str">
            <v>Kapasitas 1 kali Angkut</v>
          </cell>
          <cell r="G276" t="str">
            <v>Cp</v>
          </cell>
          <cell r="H276">
            <v>15</v>
          </cell>
          <cell r="I276" t="str">
            <v>Buah</v>
          </cell>
          <cell r="L276" t="str">
            <v>1.</v>
          </cell>
          <cell r="N276" t="str">
            <v>Beton K-250</v>
          </cell>
          <cell r="O276" t="str">
            <v>(M38)</v>
          </cell>
          <cell r="P276" t="str">
            <v>M3</v>
          </cell>
          <cell r="Q276">
            <v>0.1512</v>
          </cell>
          <cell r="R276">
            <v>857689.04482814274</v>
          </cell>
          <cell r="U276">
            <v>129682.58357801518</v>
          </cell>
        </row>
        <row r="277">
          <cell r="C277" t="str">
            <v>Waktu Siklus  :</v>
          </cell>
          <cell r="G277" t="str">
            <v>Ts</v>
          </cell>
          <cell r="L277" t="str">
            <v>2.</v>
          </cell>
          <cell r="N277" t="str">
            <v>Baja Tulangan</v>
          </cell>
          <cell r="O277" t="str">
            <v>(M39)</v>
          </cell>
          <cell r="P277" t="str">
            <v>Kg</v>
          </cell>
          <cell r="Q277">
            <v>18.899999999999999</v>
          </cell>
          <cell r="R277">
            <v>9904.1666666666661</v>
          </cell>
          <cell r="U277">
            <v>187188.74999999997</v>
          </cell>
        </row>
        <row r="278">
          <cell r="C278" t="str">
            <v>- Memuat</v>
          </cell>
          <cell r="D278" t="str">
            <v xml:space="preserve"> =  muat, atur, ikat, dll</v>
          </cell>
          <cell r="G278" t="str">
            <v>T1</v>
          </cell>
          <cell r="H278">
            <v>20</v>
          </cell>
          <cell r="I278" t="str">
            <v>menit</v>
          </cell>
          <cell r="L278" t="str">
            <v>3.</v>
          </cell>
          <cell r="N278" t="str">
            <v>Cat, dan material lainnya</v>
          </cell>
          <cell r="P278" t="str">
            <v>Ls</v>
          </cell>
          <cell r="Q278">
            <v>1</v>
          </cell>
          <cell r="R278">
            <v>2000</v>
          </cell>
          <cell r="U278">
            <v>2000</v>
          </cell>
        </row>
        <row r="279">
          <cell r="C279" t="str">
            <v>- Angkut</v>
          </cell>
          <cell r="D279" t="str">
            <v xml:space="preserve"> =  (2 x L : 25 Km/Jam) x 60</v>
          </cell>
          <cell r="G279" t="str">
            <v>T2</v>
          </cell>
          <cell r="H279">
            <v>3.5999999999999996</v>
          </cell>
          <cell r="I279" t="str">
            <v>menit</v>
          </cell>
        </row>
        <row r="280">
          <cell r="C280" t="str">
            <v>- Menurunkan</v>
          </cell>
          <cell r="D280" t="str">
            <v xml:space="preserve"> =  Rata-rata  1.5 menit / buah</v>
          </cell>
          <cell r="G280" t="str">
            <v>T3</v>
          </cell>
          <cell r="H280">
            <v>22.5</v>
          </cell>
          <cell r="I280" t="str">
            <v>menit</v>
          </cell>
        </row>
        <row r="281">
          <cell r="C281" t="str">
            <v>- Lain-lain</v>
          </cell>
          <cell r="D281" t="str">
            <v xml:space="preserve"> =  geser, tunggu, dll</v>
          </cell>
          <cell r="G281" t="str">
            <v>T4</v>
          </cell>
          <cell r="H281">
            <v>10</v>
          </cell>
          <cell r="I281" t="str">
            <v>menit</v>
          </cell>
        </row>
        <row r="282">
          <cell r="G282" t="str">
            <v>Ts</v>
          </cell>
          <cell r="H282">
            <v>56.1</v>
          </cell>
          <cell r="I282" t="str">
            <v>menit</v>
          </cell>
          <cell r="Q282" t="str">
            <v xml:space="preserve">JUMLAH HARGA BAHAN   </v>
          </cell>
          <cell r="U282">
            <v>318871.33357801515</v>
          </cell>
        </row>
        <row r="284">
          <cell r="C284" t="str">
            <v>Kap. Prod. / Jam  =</v>
          </cell>
          <cell r="D284" t="str">
            <v>Cp</v>
          </cell>
          <cell r="G284" t="str">
            <v>Q1</v>
          </cell>
          <cell r="H284">
            <v>16.042780748663102</v>
          </cell>
          <cell r="I284" t="str">
            <v>Buah</v>
          </cell>
          <cell r="L284" t="str">
            <v>C.</v>
          </cell>
          <cell r="N284" t="str">
            <v>PERALATAN</v>
          </cell>
        </row>
        <row r="285">
          <cell r="D285" t="str">
            <v>Ts : 60</v>
          </cell>
        </row>
        <row r="286">
          <cell r="L286" t="str">
            <v>1.</v>
          </cell>
          <cell r="N286" t="str">
            <v>Dump Truck</v>
          </cell>
          <cell r="O286" t="str">
            <v>(E08)</v>
          </cell>
          <cell r="P286" t="str">
            <v>Jam</v>
          </cell>
          <cell r="Q286">
            <v>6.2333333333333331E-2</v>
          </cell>
          <cell r="R286">
            <v>97984.236669533435</v>
          </cell>
          <cell r="U286">
            <v>6107.6840857342504</v>
          </cell>
        </row>
        <row r="287">
          <cell r="C287" t="str">
            <v>Koefisien Alat / Buah   =  1  :  Q1</v>
          </cell>
          <cell r="G287" t="str">
            <v>(E08)</v>
          </cell>
          <cell r="H287">
            <v>6.2333333333333331E-2</v>
          </cell>
          <cell r="I287" t="str">
            <v>Jam</v>
          </cell>
          <cell r="L287" t="str">
            <v>2.</v>
          </cell>
          <cell r="N287" t="str">
            <v>Alat Bantu</v>
          </cell>
          <cell r="P287" t="str">
            <v>Ls</v>
          </cell>
          <cell r="Q287">
            <v>1</v>
          </cell>
          <cell r="R287">
            <v>325</v>
          </cell>
          <cell r="U287">
            <v>325</v>
          </cell>
        </row>
        <row r="289">
          <cell r="A289" t="str">
            <v>2.b.</v>
          </cell>
          <cell r="C289" t="str">
            <v>ALAT BANTU</v>
          </cell>
        </row>
        <row r="290">
          <cell r="C290" t="str">
            <v>- Pacul / Sekop</v>
          </cell>
          <cell r="D290" t="str">
            <v>=  4  buah</v>
          </cell>
        </row>
        <row r="291">
          <cell r="C291" t="str">
            <v>- Kunci Baut</v>
          </cell>
          <cell r="D291" t="str">
            <v>=  2  buah</v>
          </cell>
        </row>
        <row r="294">
          <cell r="A294" t="str">
            <v>3.</v>
          </cell>
          <cell r="C294" t="str">
            <v>TENAGA</v>
          </cell>
          <cell r="Q294" t="str">
            <v xml:space="preserve">JUMLAH HARGA PERALATAN   </v>
          </cell>
          <cell r="U294">
            <v>6432.6840857342504</v>
          </cell>
        </row>
        <row r="295">
          <cell r="C295" t="str">
            <v>Produksi pasang patok kilometer / hari  =  Tk x Q1</v>
          </cell>
          <cell r="G295" t="str">
            <v>Qt</v>
          </cell>
          <cell r="H295">
            <v>112.29946524064171</v>
          </cell>
          <cell r="I295" t="str">
            <v>Buah</v>
          </cell>
        </row>
        <row r="296">
          <cell r="C296" t="str">
            <v>Kebutuhan tenaga :</v>
          </cell>
          <cell r="D296" t="str">
            <v>- Mandor</v>
          </cell>
          <cell r="G296" t="str">
            <v>M</v>
          </cell>
          <cell r="H296">
            <v>1</v>
          </cell>
          <cell r="I296" t="str">
            <v>orang</v>
          </cell>
          <cell r="L296" t="str">
            <v>D.</v>
          </cell>
          <cell r="N296" t="str">
            <v>JUMLAH HARGA TENAGA, BAHAN DAN PERALATAN  ( A + B + C )</v>
          </cell>
          <cell r="U296">
            <v>328046.68433041609</v>
          </cell>
        </row>
        <row r="297">
          <cell r="D297" t="str">
            <v>- Tukang</v>
          </cell>
          <cell r="G297" t="str">
            <v>Tb</v>
          </cell>
          <cell r="H297">
            <v>2</v>
          </cell>
          <cell r="I297" t="str">
            <v>orang</v>
          </cell>
          <cell r="L297" t="str">
            <v>E.</v>
          </cell>
          <cell r="N297" t="str">
            <v>OVERHEAD &amp; PROFIT</v>
          </cell>
          <cell r="P297">
            <v>10</v>
          </cell>
          <cell r="Q297" t="str">
            <v>%  x  D</v>
          </cell>
          <cell r="U297">
            <v>32804.66843304161</v>
          </cell>
        </row>
        <row r="298">
          <cell r="D298" t="str">
            <v>- Pekerja</v>
          </cell>
          <cell r="G298" t="str">
            <v>P</v>
          </cell>
          <cell r="H298">
            <v>5</v>
          </cell>
          <cell r="I298" t="str">
            <v>orang</v>
          </cell>
          <cell r="L298" t="str">
            <v>F.</v>
          </cell>
          <cell r="N298" t="str">
            <v>HARGA SATUAN PEKERJAAN  ( D + E )</v>
          </cell>
          <cell r="U298">
            <v>360851.35276345769</v>
          </cell>
        </row>
        <row r="299">
          <cell r="C299" t="str">
            <v>Koefisien Tenaga / M3   :</v>
          </cell>
          <cell r="L299" t="str">
            <v>Note: 1</v>
          </cell>
          <cell r="N299" t="str">
            <v>SATUAN dapat berdasarkan atas jam operasi untuk Tenaga Kerja dan Peralatan, volume dan/atau ukuran</v>
          </cell>
        </row>
        <row r="300">
          <cell r="D300" t="str">
            <v>-  Mandor</v>
          </cell>
          <cell r="E300" t="str">
            <v>= (Tk x M) : Qt</v>
          </cell>
          <cell r="G300" t="str">
            <v>(L03)</v>
          </cell>
          <cell r="H300">
            <v>6.2333333333333338E-2</v>
          </cell>
          <cell r="I300" t="str">
            <v>jam</v>
          </cell>
          <cell r="N300" t="str">
            <v>berat untuk bahan-bahan.</v>
          </cell>
        </row>
        <row r="301">
          <cell r="D301" t="str">
            <v>-  Tukang</v>
          </cell>
          <cell r="E301" t="str">
            <v>= (Tk x Tb) : Qt</v>
          </cell>
          <cell r="G301" t="str">
            <v>(L02)</v>
          </cell>
          <cell r="H301">
            <v>0.12466666666666668</v>
          </cell>
          <cell r="I301" t="str">
            <v>jam</v>
          </cell>
          <cell r="L301">
            <v>2</v>
          </cell>
          <cell r="N301" t="str">
            <v>Kuantitas satuan adalah kuantitas setiap komponen untuk menyelesaikan satu satuan pekerjaan dari nomor</v>
          </cell>
        </row>
        <row r="302">
          <cell r="D302" t="str">
            <v>-  Pekerja</v>
          </cell>
          <cell r="E302" t="str">
            <v>= (Tk x P) : Qt</v>
          </cell>
          <cell r="G302" t="str">
            <v>(L01)</v>
          </cell>
          <cell r="H302">
            <v>0.31166666666666665</v>
          </cell>
          <cell r="I302" t="str">
            <v>jam</v>
          </cell>
          <cell r="N302" t="str">
            <v>mata pembayaran.</v>
          </cell>
        </row>
        <row r="303">
          <cell r="L303">
            <v>3</v>
          </cell>
          <cell r="N303" t="str">
            <v>Biaya satuan untuk peralatan sudah termasuk bahan bakar, bahan habis dipakai dan operator.</v>
          </cell>
        </row>
        <row r="304">
          <cell r="L304">
            <v>4</v>
          </cell>
          <cell r="N304" t="str">
            <v>Biaya satuan sudah termasuk pengeluaran untuk seluruh pajak yang berkaitan (tetapi tidak termasuk PPN</v>
          </cell>
        </row>
        <row r="305">
          <cell r="J305" t="str">
            <v>Berlanjut ke hal. berikut.</v>
          </cell>
          <cell r="N305" t="str">
            <v>yang dibayar dari kontrak) dan biaya-biaya lainnya.</v>
          </cell>
        </row>
        <row r="306">
          <cell r="A306" t="str">
            <v>ITEM PEMBAYARAN NO.</v>
          </cell>
          <cell r="D306" t="str">
            <v>:  8.4. (6)</v>
          </cell>
          <cell r="J306" t="str">
            <v>Analisa EI-1022</v>
          </cell>
        </row>
        <row r="307">
          <cell r="A307" t="str">
            <v>JENIS PEKERJAAN</v>
          </cell>
          <cell r="D307" t="str">
            <v>:  Patok Kilometer</v>
          </cell>
        </row>
        <row r="308">
          <cell r="A308" t="str">
            <v>SATUAN PEMBAYARAN</v>
          </cell>
          <cell r="D308" t="str">
            <v>:  BH</v>
          </cell>
          <cell r="H308" t="str">
            <v xml:space="preserve">        URAIAN ANALISA HARGA SATUAN</v>
          </cell>
        </row>
        <row r="309">
          <cell r="J309" t="str">
            <v>Lanjutan</v>
          </cell>
        </row>
        <row r="311">
          <cell r="A311" t="str">
            <v>No.</v>
          </cell>
          <cell r="C311" t="str">
            <v>U R A I A N</v>
          </cell>
          <cell r="G311" t="str">
            <v>KODE</v>
          </cell>
          <cell r="H311" t="str">
            <v>KOEF.</v>
          </cell>
          <cell r="I311" t="str">
            <v>SATUAN</v>
          </cell>
          <cell r="J311" t="str">
            <v>KETERANGAN</v>
          </cell>
        </row>
        <row r="314">
          <cell r="A314" t="str">
            <v>4.</v>
          </cell>
          <cell r="C314" t="str">
            <v>HARGA DASAR SATUAN UPAH, BAHAN DAN ALAT</v>
          </cell>
        </row>
        <row r="315">
          <cell r="C315" t="str">
            <v>Lihat lampiran.</v>
          </cell>
        </row>
        <row r="317">
          <cell r="A317" t="str">
            <v>5.</v>
          </cell>
          <cell r="C317" t="str">
            <v>ANALISA HARGA SATUAN PEKERJAAN</v>
          </cell>
        </row>
        <row r="318">
          <cell r="C318" t="str">
            <v>Lihat perhitungan dalam FORMULIR STANDAR UNTUK</v>
          </cell>
        </row>
        <row r="319">
          <cell r="C319" t="str">
            <v>PEREKEMAN ANALISA MASING-MASING HARGA</v>
          </cell>
        </row>
        <row r="320">
          <cell r="C320" t="str">
            <v>SATUAN.</v>
          </cell>
        </row>
        <row r="321">
          <cell r="C321" t="str">
            <v>Didapat Harga Satuan Pekerjaan :</v>
          </cell>
        </row>
        <row r="323">
          <cell r="C323" t="str">
            <v xml:space="preserve">Rp.  </v>
          </cell>
          <cell r="D323">
            <v>360851.35276345769</v>
          </cell>
          <cell r="E323" t="str">
            <v xml:space="preserve"> / Buah</v>
          </cell>
        </row>
        <row r="326">
          <cell r="A326" t="str">
            <v>6.</v>
          </cell>
          <cell r="C326" t="str">
            <v>MASA PELAKSANAAN YANG DIPERLUKAN</v>
          </cell>
        </row>
        <row r="327">
          <cell r="C327" t="str">
            <v>Masa Pelaksanaan :</v>
          </cell>
          <cell r="D327" t="str">
            <v>. . . . . . . . . . .</v>
          </cell>
          <cell r="E327" t="str">
            <v>bulan</v>
          </cell>
        </row>
        <row r="329">
          <cell r="A329" t="str">
            <v>7.</v>
          </cell>
          <cell r="C329" t="str">
            <v>VOLUME PEKERJAAN YANG DIPERLUKAN</v>
          </cell>
        </row>
        <row r="330">
          <cell r="C330" t="str">
            <v>Volume pekerjaan  :</v>
          </cell>
          <cell r="D330" t="e">
            <v>#REF!</v>
          </cell>
          <cell r="E330" t="str">
            <v>Buah</v>
          </cell>
        </row>
        <row r="367">
          <cell r="A367" t="str">
            <v>ITEM PEMBAYARAN NO.</v>
          </cell>
          <cell r="D367" t="str">
            <v>:  8.4. (3)</v>
          </cell>
          <cell r="J367" t="str">
            <v>Analisa LI-843</v>
          </cell>
          <cell r="T367" t="str">
            <v>Analisa LI-843</v>
          </cell>
        </row>
        <row r="368">
          <cell r="A368" t="str">
            <v>JENIS PEKERJAAN</v>
          </cell>
          <cell r="D368" t="str">
            <v>:  Rambu Jalan dengan Permukaan Pemantul Engineering Grade</v>
          </cell>
        </row>
        <row r="369">
          <cell r="A369" t="str">
            <v>SATUAN PEMBAYARAN</v>
          </cell>
          <cell r="D369" t="str">
            <v>:  BH</v>
          </cell>
          <cell r="H369" t="str">
            <v xml:space="preserve">        URAIAN ANALISA HARGA SATUAN</v>
          </cell>
          <cell r="L369" t="str">
            <v>FORMULIR STANDAR UNTUK</v>
          </cell>
        </row>
        <row r="370">
          <cell r="L370" t="str">
            <v>PEREKAMAN ANALISA MASING-MASING HARGA SATUAN</v>
          </cell>
        </row>
        <row r="371">
          <cell r="L371">
            <v>0</v>
          </cell>
        </row>
        <row r="372">
          <cell r="A372" t="str">
            <v>No.</v>
          </cell>
          <cell r="C372" t="str">
            <v>U R A I A N</v>
          </cell>
          <cell r="G372" t="str">
            <v>KODE</v>
          </cell>
          <cell r="H372" t="str">
            <v>KOEF.</v>
          </cell>
          <cell r="I372" t="str">
            <v>SATUAN</v>
          </cell>
          <cell r="J372" t="str">
            <v>KETERANGAN</v>
          </cell>
        </row>
        <row r="374">
          <cell r="L374" t="str">
            <v>PROYEK</v>
          </cell>
          <cell r="O374" t="str">
            <v xml:space="preserve">: </v>
          </cell>
        </row>
        <row r="375">
          <cell r="A375" t="str">
            <v>I.</v>
          </cell>
          <cell r="C375" t="str">
            <v>ASUMSI</v>
          </cell>
          <cell r="L375" t="str">
            <v>No. PAKET KONTRAK</v>
          </cell>
          <cell r="O375" t="str">
            <v xml:space="preserve">: </v>
          </cell>
        </row>
        <row r="376">
          <cell r="A376">
            <v>1</v>
          </cell>
          <cell r="C376" t="str">
            <v>Menggunakan cara manual</v>
          </cell>
          <cell r="L376" t="str">
            <v>NAMA PAKET</v>
          </cell>
          <cell r="O376" t="str">
            <v>: Pemb. Jembatan Kampar</v>
          </cell>
          <cell r="R376" t="str">
            <v>PERKIRAAN VOL. PEK.</v>
          </cell>
          <cell r="T376" t="str">
            <v>:</v>
          </cell>
          <cell r="U376" t="e">
            <v>#REF!</v>
          </cell>
        </row>
        <row r="377">
          <cell r="A377">
            <v>2</v>
          </cell>
          <cell r="C377" t="str">
            <v>Lokasi pekerjaan : sepanjang jalan</v>
          </cell>
          <cell r="L377" t="str">
            <v>PROP / KAB / KOTA</v>
          </cell>
          <cell r="O377" t="str">
            <v>: Sumbar/Limapuluh Kota</v>
          </cell>
          <cell r="R377" t="str">
            <v>TOTAL HARGA (Rp.)</v>
          </cell>
          <cell r="T377" t="str">
            <v>:</v>
          </cell>
          <cell r="U377" t="e">
            <v>#REF!</v>
          </cell>
        </row>
        <row r="378">
          <cell r="A378">
            <v>3</v>
          </cell>
          <cell r="C378" t="str">
            <v>Bahan dasar (plat rambu jadi, pipa dan beton cetak)</v>
          </cell>
          <cell r="L378" t="str">
            <v>ITEM PEMBAYARAN NO.</v>
          </cell>
          <cell r="O378" t="str">
            <v>:  8.4. (3)</v>
          </cell>
          <cell r="R378" t="str">
            <v>% THD. BIAYA PROYEK</v>
          </cell>
          <cell r="T378" t="str">
            <v>:</v>
          </cell>
          <cell r="U378" t="e">
            <v>#REF!</v>
          </cell>
        </row>
        <row r="379">
          <cell r="C379" t="str">
            <v>diangkut dengan Truk ke lokasi pekerjaan</v>
          </cell>
          <cell r="L379" t="str">
            <v>JENIS PEKERJAAN</v>
          </cell>
          <cell r="O379" t="str">
            <v>:  Rambu Jalan dengan Permukaan Pemantul Engineering Grade</v>
          </cell>
        </row>
        <row r="380">
          <cell r="A380">
            <v>4</v>
          </cell>
          <cell r="C380" t="str">
            <v>Jarak rata-rata Base camp ke lokasi pekerjaan</v>
          </cell>
          <cell r="G380" t="str">
            <v>L</v>
          </cell>
          <cell r="H380">
            <v>0.75</v>
          </cell>
          <cell r="I380" t="str">
            <v>KM</v>
          </cell>
          <cell r="L380" t="str">
            <v>SATUAN PEMBAYARAN</v>
          </cell>
          <cell r="O380" t="str">
            <v>:  BH</v>
          </cell>
        </row>
        <row r="381">
          <cell r="A381">
            <v>5</v>
          </cell>
          <cell r="C381" t="str">
            <v>Jam kerja efektif per-hari</v>
          </cell>
          <cell r="G381" t="str">
            <v>Tk</v>
          </cell>
          <cell r="H381">
            <v>7</v>
          </cell>
          <cell r="I381" t="str">
            <v>jam</v>
          </cell>
        </row>
        <row r="383">
          <cell r="A383" t="str">
            <v>II.</v>
          </cell>
          <cell r="C383" t="str">
            <v>URUTAN KERJA</v>
          </cell>
          <cell r="Q383" t="str">
            <v>PERKIRAAN</v>
          </cell>
          <cell r="R383" t="str">
            <v>HARGA</v>
          </cell>
          <cell r="S383" t="str">
            <v>JUMLAH</v>
          </cell>
        </row>
        <row r="384">
          <cell r="A384">
            <v>1</v>
          </cell>
          <cell r="C384" t="str">
            <v>Kesatuan pondasi, pelat &amp; tiang rambu disiapkan dan</v>
          </cell>
          <cell r="L384" t="str">
            <v>NO.</v>
          </cell>
          <cell r="N384" t="str">
            <v>KOMPONEN</v>
          </cell>
          <cell r="P384" t="str">
            <v>SATUAN</v>
          </cell>
          <cell r="Q384" t="str">
            <v>KUANTITAS</v>
          </cell>
          <cell r="R384" t="str">
            <v>SATUAN</v>
          </cell>
          <cell r="S384" t="str">
            <v>HARGA</v>
          </cell>
        </row>
        <row r="385">
          <cell r="C385" t="str">
            <v>dipasang di tempat yang telah ditentukan</v>
          </cell>
          <cell r="R385" t="str">
            <v>(Rp.)</v>
          </cell>
          <cell r="S385" t="str">
            <v>(Rp.)</v>
          </cell>
        </row>
        <row r="387">
          <cell r="A387" t="str">
            <v>III.</v>
          </cell>
          <cell r="C387" t="str">
            <v>PEMAKAIAN BAHAN, ALAT DAN TENAGA</v>
          </cell>
        </row>
        <row r="388">
          <cell r="L388" t="str">
            <v>A.</v>
          </cell>
          <cell r="N388" t="str">
            <v>TENAGA</v>
          </cell>
        </row>
        <row r="389">
          <cell r="A389" t="str">
            <v xml:space="preserve">   1.</v>
          </cell>
          <cell r="C389" t="str">
            <v>BAHAN</v>
          </cell>
        </row>
        <row r="390">
          <cell r="A390" t="str">
            <v>1.a.</v>
          </cell>
          <cell r="C390" t="str">
            <v>Pelat Rambu Jadi (Engineering Grade)</v>
          </cell>
          <cell r="G390" t="str">
            <v>(M35)</v>
          </cell>
          <cell r="H390">
            <v>1</v>
          </cell>
          <cell r="I390" t="str">
            <v>BH</v>
          </cell>
          <cell r="L390" t="str">
            <v>1.</v>
          </cell>
          <cell r="N390" t="str">
            <v>Pekerja Biasa</v>
          </cell>
          <cell r="O390" t="str">
            <v>(L01)</v>
          </cell>
          <cell r="P390" t="str">
            <v>jam</v>
          </cell>
          <cell r="Q390">
            <v>0.56166666666666665</v>
          </cell>
          <cell r="R390">
            <v>4500</v>
          </cell>
          <cell r="U390">
            <v>2527.5</v>
          </cell>
        </row>
        <row r="391">
          <cell r="A391" t="str">
            <v>1.b.</v>
          </cell>
          <cell r="C391" t="str">
            <v>Pipa Galvanis Dia.1,6"</v>
          </cell>
          <cell r="G391" t="str">
            <v>(M24)</v>
          </cell>
          <cell r="H391">
            <v>1</v>
          </cell>
          <cell r="I391" t="str">
            <v>Batang</v>
          </cell>
          <cell r="L391" t="str">
            <v>2.</v>
          </cell>
          <cell r="N391" t="str">
            <v>Tukang</v>
          </cell>
          <cell r="O391" t="str">
            <v>(L02)</v>
          </cell>
          <cell r="P391" t="str">
            <v>jam</v>
          </cell>
          <cell r="Q391">
            <v>0.33699999999999997</v>
          </cell>
          <cell r="R391">
            <v>7000</v>
          </cell>
          <cell r="U391">
            <v>2358.9999999999995</v>
          </cell>
        </row>
        <row r="392">
          <cell r="A392" t="str">
            <v>1.c.</v>
          </cell>
          <cell r="C392" t="str">
            <v>Beton K-225</v>
          </cell>
          <cell r="G392" t="str">
            <v>(M38)</v>
          </cell>
          <cell r="H392">
            <v>1.6000000000000004E-2</v>
          </cell>
          <cell r="I392" t="str">
            <v>M3</v>
          </cell>
          <cell r="L392" t="str">
            <v>3.</v>
          </cell>
          <cell r="N392" t="str">
            <v>Mandor</v>
          </cell>
          <cell r="O392" t="str">
            <v>(L03)</v>
          </cell>
          <cell r="P392" t="str">
            <v>jam</v>
          </cell>
          <cell r="Q392">
            <v>0.11233333333333333</v>
          </cell>
          <cell r="R392">
            <v>7500</v>
          </cell>
          <cell r="U392">
            <v>842.5</v>
          </cell>
        </row>
        <row r="393">
          <cell r="A393" t="str">
            <v>1.d.</v>
          </cell>
          <cell r="C393" t="str">
            <v>Cat, dan bahan lainnya</v>
          </cell>
          <cell r="G393" t="str">
            <v>-</v>
          </cell>
          <cell r="I393" t="str">
            <v>Ls</v>
          </cell>
        </row>
        <row r="394">
          <cell r="A394" t="str">
            <v>2.</v>
          </cell>
          <cell r="C394" t="str">
            <v>ALAT</v>
          </cell>
          <cell r="Q394" t="str">
            <v xml:space="preserve">JUMLAH HARGA TENAGA   </v>
          </cell>
          <cell r="U394">
            <v>5729</v>
          </cell>
        </row>
        <row r="395">
          <cell r="A395" t="str">
            <v>2.a.</v>
          </cell>
          <cell r="C395" t="str">
            <v>DUMP TRUCK</v>
          </cell>
          <cell r="G395" t="str">
            <v>(E08)</v>
          </cell>
        </row>
        <row r="396">
          <cell r="C396" t="str">
            <v>Kapasitas 1 kali Angkut</v>
          </cell>
          <cell r="G396" t="str">
            <v>Cp</v>
          </cell>
          <cell r="H396">
            <v>15</v>
          </cell>
          <cell r="I396" t="str">
            <v>Buah</v>
          </cell>
          <cell r="L396" t="str">
            <v>B.</v>
          </cell>
          <cell r="N396" t="str">
            <v>BAHAN</v>
          </cell>
        </row>
        <row r="397">
          <cell r="C397" t="str">
            <v>Waktu Siklus  :</v>
          </cell>
          <cell r="G397" t="str">
            <v>Ts</v>
          </cell>
        </row>
        <row r="398">
          <cell r="C398" t="str">
            <v>- Memuat</v>
          </cell>
          <cell r="D398" t="str">
            <v xml:space="preserve"> =  atur, ikat, dll.</v>
          </cell>
          <cell r="G398" t="str">
            <v>T1</v>
          </cell>
          <cell r="H398">
            <v>30</v>
          </cell>
          <cell r="I398" t="str">
            <v>menit</v>
          </cell>
          <cell r="L398" t="str">
            <v>1.</v>
          </cell>
          <cell r="N398" t="str">
            <v>Pelat Rambu</v>
          </cell>
          <cell r="O398" t="str">
            <v>(M35)</v>
          </cell>
          <cell r="P398" t="str">
            <v>BH</v>
          </cell>
          <cell r="Q398">
            <v>1</v>
          </cell>
          <cell r="R398">
            <v>75000</v>
          </cell>
          <cell r="U398">
            <v>75000</v>
          </cell>
        </row>
        <row r="399">
          <cell r="C399" t="str">
            <v>- Angkut</v>
          </cell>
          <cell r="D399" t="str">
            <v xml:space="preserve"> =  (2 x L : 25 Km/Jam) x 60 menit</v>
          </cell>
          <cell r="G399" t="str">
            <v>T2</v>
          </cell>
          <cell r="H399">
            <v>3.5999999999999996</v>
          </cell>
          <cell r="I399" t="str">
            <v>menit</v>
          </cell>
          <cell r="L399" t="str">
            <v>2.</v>
          </cell>
          <cell r="N399" t="str">
            <v>Pipa Galvanis</v>
          </cell>
          <cell r="O399" t="str">
            <v>(M24)</v>
          </cell>
          <cell r="P399" t="str">
            <v>Batang</v>
          </cell>
          <cell r="Q399">
            <v>1</v>
          </cell>
          <cell r="R399">
            <v>112000</v>
          </cell>
          <cell r="U399">
            <v>112000</v>
          </cell>
        </row>
        <row r="400">
          <cell r="C400" t="str">
            <v>- Menurunkan</v>
          </cell>
          <cell r="D400" t="str">
            <v xml:space="preserve"> =  Rata-rata  2.5  menit / buah</v>
          </cell>
          <cell r="G400" t="str">
            <v>T3</v>
          </cell>
          <cell r="H400">
            <v>37.5</v>
          </cell>
          <cell r="I400" t="str">
            <v>menit</v>
          </cell>
          <cell r="L400" t="str">
            <v>3.</v>
          </cell>
          <cell r="N400" t="str">
            <v>Beton K-225</v>
          </cell>
          <cell r="O400" t="str">
            <v>(M38)</v>
          </cell>
          <cell r="P400" t="str">
            <v>M3</v>
          </cell>
          <cell r="Q400">
            <v>1.6000000000000004E-2</v>
          </cell>
          <cell r="R400">
            <v>616363.0807941712</v>
          </cell>
          <cell r="U400">
            <v>9861.809292706741</v>
          </cell>
        </row>
        <row r="401">
          <cell r="C401" t="str">
            <v>- Lain-lain</v>
          </cell>
          <cell r="D401" t="str">
            <v xml:space="preserve"> =  geser, atur, tunggu, dll.</v>
          </cell>
          <cell r="G401" t="str">
            <v>T4</v>
          </cell>
          <cell r="H401">
            <v>30</v>
          </cell>
          <cell r="I401" t="str">
            <v>menit</v>
          </cell>
          <cell r="L401" t="str">
            <v>4.</v>
          </cell>
          <cell r="N401" t="str">
            <v>Cat, dan bahan lainnya</v>
          </cell>
          <cell r="P401" t="str">
            <v>Ls</v>
          </cell>
          <cell r="Q401">
            <v>1</v>
          </cell>
          <cell r="R401">
            <v>150</v>
          </cell>
          <cell r="U401">
            <v>150</v>
          </cell>
        </row>
        <row r="402">
          <cell r="G402" t="str">
            <v>Ts</v>
          </cell>
          <cell r="H402">
            <v>101.1</v>
          </cell>
          <cell r="I402" t="str">
            <v>menit</v>
          </cell>
        </row>
        <row r="404">
          <cell r="C404" t="str">
            <v>Kap. Prod. / Jam  =</v>
          </cell>
          <cell r="D404" t="str">
            <v>Cp</v>
          </cell>
          <cell r="G404" t="str">
            <v>Q1</v>
          </cell>
          <cell r="H404">
            <v>8.9020771513353125</v>
          </cell>
          <cell r="I404" t="str">
            <v>Buah</v>
          </cell>
          <cell r="Q404" t="str">
            <v xml:space="preserve">JUMLAH HARGA BAHAN   </v>
          </cell>
          <cell r="U404">
            <v>197011.80929270675</v>
          </cell>
        </row>
        <row r="405">
          <cell r="D405" t="str">
            <v>Ts : 60</v>
          </cell>
        </row>
        <row r="406">
          <cell r="L406" t="str">
            <v>C.</v>
          </cell>
          <cell r="N406" t="str">
            <v>PERALATAN</v>
          </cell>
        </row>
        <row r="407">
          <cell r="C407" t="str">
            <v>Koefisien Alat / Buah   =  1  :  Q1</v>
          </cell>
          <cell r="G407" t="str">
            <v>(E08)</v>
          </cell>
          <cell r="H407">
            <v>0.11233333333333333</v>
          </cell>
          <cell r="I407" t="str">
            <v>Jam</v>
          </cell>
        </row>
        <row r="408">
          <cell r="L408" t="str">
            <v>1.</v>
          </cell>
          <cell r="N408" t="str">
            <v>Dump Truck</v>
          </cell>
          <cell r="O408" t="str">
            <v>(E08)</v>
          </cell>
          <cell r="P408" t="str">
            <v>Jam</v>
          </cell>
          <cell r="Q408">
            <v>0.11233333333333333</v>
          </cell>
          <cell r="R408">
            <v>97984.236669533435</v>
          </cell>
          <cell r="U408">
            <v>11006.895919210921</v>
          </cell>
        </row>
        <row r="409">
          <cell r="L409" t="str">
            <v>2.</v>
          </cell>
          <cell r="N409" t="str">
            <v>Alat Bantu</v>
          </cell>
          <cell r="P409" t="str">
            <v>Ls</v>
          </cell>
          <cell r="Q409">
            <v>1</v>
          </cell>
          <cell r="R409">
            <v>425</v>
          </cell>
          <cell r="U409">
            <v>425</v>
          </cell>
        </row>
        <row r="410">
          <cell r="A410" t="str">
            <v>2.b.</v>
          </cell>
          <cell r="C410" t="str">
            <v>ALAT BANTU</v>
          </cell>
        </row>
        <row r="411">
          <cell r="C411" t="str">
            <v>- Tang, Obeng, dll</v>
          </cell>
          <cell r="D411" t="str">
            <v>=  2  set</v>
          </cell>
        </row>
        <row r="412">
          <cell r="C412" t="str">
            <v>- Pacul / Sekop</v>
          </cell>
          <cell r="D412" t="str">
            <v>=  4  buah</v>
          </cell>
        </row>
        <row r="415">
          <cell r="A415" t="str">
            <v>3.</v>
          </cell>
          <cell r="C415" t="str">
            <v>TENAGA</v>
          </cell>
        </row>
        <row r="416">
          <cell r="C416" t="str">
            <v>Produksi pemasangan rambu dalam 1 hari  =  Tk x Q1</v>
          </cell>
          <cell r="G416" t="str">
            <v>Qt</v>
          </cell>
          <cell r="H416">
            <v>62.314540059347188</v>
          </cell>
          <cell r="I416" t="str">
            <v>Buah</v>
          </cell>
          <cell r="Q416" t="str">
            <v xml:space="preserve">JUMLAH HARGA PERALATAN   </v>
          </cell>
          <cell r="U416">
            <v>11431.895919210921</v>
          </cell>
        </row>
        <row r="417">
          <cell r="C417" t="str">
            <v>Kebutuhan tenaga :</v>
          </cell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</row>
        <row r="418">
          <cell r="D418" t="str">
            <v>- Tukang</v>
          </cell>
          <cell r="G418" t="str">
            <v>Tb</v>
          </cell>
          <cell r="H418">
            <v>3</v>
          </cell>
          <cell r="I418" t="str">
            <v>orang</v>
          </cell>
          <cell r="L418" t="str">
            <v>D.</v>
          </cell>
          <cell r="N418" t="str">
            <v>JUMLAH HARGA TENAGA, BAHAN DAN PERALATAN  ( A + B + C )</v>
          </cell>
          <cell r="U418">
            <v>214172.70521191767</v>
          </cell>
        </row>
        <row r="419">
          <cell r="D419" t="str">
            <v>- Pekerja</v>
          </cell>
          <cell r="G419" t="str">
            <v>P</v>
          </cell>
          <cell r="H419">
            <v>5</v>
          </cell>
          <cell r="I419" t="str">
            <v>orang</v>
          </cell>
          <cell r="L419" t="str">
            <v>E.</v>
          </cell>
          <cell r="N419" t="str">
            <v>OVERHEAD &amp; PROFIT</v>
          </cell>
          <cell r="P419">
            <v>10</v>
          </cell>
          <cell r="Q419" t="str">
            <v>%  x  D</v>
          </cell>
          <cell r="U419">
            <v>21417.270521191767</v>
          </cell>
        </row>
        <row r="420">
          <cell r="C420" t="str">
            <v>Koefisien Tenaga / M3   :</v>
          </cell>
          <cell r="L420" t="str">
            <v>F.</v>
          </cell>
          <cell r="N420" t="str">
            <v>HARGA SATUAN PEKERJAAN  ( D + E )</v>
          </cell>
          <cell r="U420">
            <v>235589.97573310943</v>
          </cell>
        </row>
        <row r="421">
          <cell r="D421" t="str">
            <v>-  Mandor</v>
          </cell>
          <cell r="E421" t="str">
            <v>= (Tk x M) : Qt</v>
          </cell>
          <cell r="G421" t="str">
            <v>(L03)</v>
          </cell>
          <cell r="H421">
            <v>0.11233333333333333</v>
          </cell>
          <cell r="I421" t="str">
            <v>jam</v>
          </cell>
          <cell r="L421" t="str">
            <v>Note: 1</v>
          </cell>
          <cell r="N421" t="str">
            <v>SATUAN dapat berdasarkan atas jam operasi untuk Tenaga Kerja dan Peralatan, volume dan/atau ukuran</v>
          </cell>
        </row>
        <row r="422">
          <cell r="D422" t="str">
            <v>-  Tukang</v>
          </cell>
          <cell r="E422" t="str">
            <v>= (Tk x Tb) : Qt</v>
          </cell>
          <cell r="G422" t="str">
            <v>(L02)</v>
          </cell>
          <cell r="H422">
            <v>0.33699999999999997</v>
          </cell>
          <cell r="I422" t="str">
            <v>jam</v>
          </cell>
          <cell r="N422" t="str">
            <v>berat untuk bahan-bahan.</v>
          </cell>
        </row>
        <row r="423">
          <cell r="D423" t="str">
            <v>-  Pekerja</v>
          </cell>
          <cell r="E423" t="str">
            <v>= (Tk x P) : Qt</v>
          </cell>
          <cell r="G423" t="str">
            <v>(L01)</v>
          </cell>
          <cell r="H423">
            <v>0.56166666666666665</v>
          </cell>
          <cell r="I423" t="str">
            <v>jam</v>
          </cell>
          <cell r="L423">
            <v>2</v>
          </cell>
          <cell r="N423" t="str">
            <v>Kuantitas satuan adalah kuantitas setiap komponen untuk menyelesaikan satu satuan pekerjaan dari nomor</v>
          </cell>
        </row>
        <row r="424">
          <cell r="N424" t="str">
            <v>mata pembayaran.</v>
          </cell>
        </row>
        <row r="425">
          <cell r="L425">
            <v>3</v>
          </cell>
          <cell r="N425" t="str">
            <v>Biaya satuan untuk peralatan sudah termasuk bahan bakar, bahan habis dipakai dan operator.</v>
          </cell>
        </row>
        <row r="426">
          <cell r="L426">
            <v>4</v>
          </cell>
          <cell r="N426" t="str">
            <v>Biaya satuan sudah termasuk pengeluaran untuk seluruh pajak yang berkaitan (tetapi tidak termasuk PPN</v>
          </cell>
        </row>
        <row r="427">
          <cell r="J427" t="str">
            <v>Berlanjut ke hal. berikut.</v>
          </cell>
          <cell r="N427" t="str">
            <v>yang dibayar dari kontrak) dan biaya-biaya lainnya.</v>
          </cell>
        </row>
        <row r="428">
          <cell r="A428" t="str">
            <v>ITEM PEMBAYARAN NO.</v>
          </cell>
          <cell r="D428" t="str">
            <v>:  8.4. (3)</v>
          </cell>
          <cell r="J428" t="str">
            <v>Analisa LI-843</v>
          </cell>
        </row>
        <row r="429">
          <cell r="A429" t="str">
            <v>JENIS PEKERJAAN</v>
          </cell>
          <cell r="D429" t="str">
            <v>:  Rambu Jalan dengan Permukaan Pemantul Engineering Grade</v>
          </cell>
        </row>
        <row r="430">
          <cell r="A430" t="str">
            <v>SATUAN PEMBAYARAN</v>
          </cell>
          <cell r="D430" t="str">
            <v>:  BH</v>
          </cell>
          <cell r="H430" t="str">
            <v xml:space="preserve">        URAIAN ANALISA HARGA SATUAN</v>
          </cell>
        </row>
        <row r="431">
          <cell r="J431" t="str">
            <v>Lanjutan</v>
          </cell>
        </row>
        <row r="433">
          <cell r="A433" t="str">
            <v>No.</v>
          </cell>
          <cell r="C433" t="str">
            <v>U R A I A N</v>
          </cell>
          <cell r="G433" t="str">
            <v>KODE</v>
          </cell>
          <cell r="H433" t="str">
            <v>KOEF.</v>
          </cell>
          <cell r="I433" t="str">
            <v>SATUAN</v>
          </cell>
          <cell r="J433" t="str">
            <v>KETERANGAN</v>
          </cell>
        </row>
        <row r="436">
          <cell r="A436" t="str">
            <v>4.</v>
          </cell>
          <cell r="C436" t="str">
            <v>HARGA DASAR SATUAN UPAH, BAHAN DAN ALAT</v>
          </cell>
        </row>
        <row r="437">
          <cell r="C437" t="str">
            <v>Lihat lampiran.</v>
          </cell>
        </row>
        <row r="439">
          <cell r="A439" t="str">
            <v>5.</v>
          </cell>
          <cell r="C439" t="str">
            <v>ANALISA HARGA SATUAN PEKERJAAN</v>
          </cell>
        </row>
        <row r="440">
          <cell r="C440" t="str">
            <v>Lihat perhitungan dalam FORMULIR STANDAR UNTUK</v>
          </cell>
        </row>
        <row r="441">
          <cell r="C441" t="str">
            <v>PEREKEMAN ANALISA MASING-MASING HARGA</v>
          </cell>
        </row>
        <row r="442">
          <cell r="C442" t="str">
            <v>SATUAN.</v>
          </cell>
        </row>
        <row r="443">
          <cell r="C443" t="str">
            <v>Didapat Harga Satuan Pekerjaan :</v>
          </cell>
        </row>
        <row r="445">
          <cell r="C445" t="str">
            <v xml:space="preserve">Rp.  </v>
          </cell>
          <cell r="D445">
            <v>235589.97573310943</v>
          </cell>
          <cell r="E445" t="str">
            <v xml:space="preserve"> / Buah</v>
          </cell>
        </row>
        <row r="448">
          <cell r="A448" t="str">
            <v>6.</v>
          </cell>
          <cell r="C448" t="str">
            <v>MASA PELAKSANAAN YANG DIPERLUKAN</v>
          </cell>
        </row>
        <row r="449">
          <cell r="C449" t="str">
            <v>Masa Pelaksanaan :</v>
          </cell>
          <cell r="D449" t="str">
            <v>. . . . . . . . . . .</v>
          </cell>
          <cell r="E449" t="str">
            <v>bulan</v>
          </cell>
        </row>
        <row r="451">
          <cell r="A451" t="str">
            <v>7.</v>
          </cell>
          <cell r="C451" t="str">
            <v>VOLUME PEKERJAAN YANG DIPERLUKAN</v>
          </cell>
        </row>
        <row r="452">
          <cell r="C452" t="str">
            <v>Volume pekerjaan  :</v>
          </cell>
          <cell r="D452" t="e">
            <v>#REF!</v>
          </cell>
          <cell r="E452" t="str">
            <v>Buah</v>
          </cell>
        </row>
        <row r="489">
          <cell r="A489" t="str">
            <v>ITEM PEMBAYARAN NO.</v>
          </cell>
          <cell r="D489" t="str">
            <v>:  8.4. (4)</v>
          </cell>
          <cell r="J489" t="str">
            <v>Analisa LI-1032</v>
          </cell>
          <cell r="T489" t="str">
            <v>Analisa LI-1032</v>
          </cell>
        </row>
        <row r="490">
          <cell r="A490" t="str">
            <v>JENIS PEKERJAAN</v>
          </cell>
          <cell r="D490" t="str">
            <v>:  Rambu Jalan dengan Permukaan Pemantul High Intensity Grade</v>
          </cell>
        </row>
        <row r="491">
          <cell r="A491" t="str">
            <v>SATUAN PEMBAYARAN</v>
          </cell>
          <cell r="D491" t="str">
            <v>:  BH</v>
          </cell>
          <cell r="H491" t="str">
            <v xml:space="preserve">        URAIAN ANALISA HARGA SATUAN</v>
          </cell>
          <cell r="L491" t="str">
            <v>FORMULIR STANDAR UNTUK</v>
          </cell>
        </row>
        <row r="492">
          <cell r="L492" t="str">
            <v>PEREKAMAN ANALISA MASING-MASING HARGA SATUAN</v>
          </cell>
        </row>
        <row r="493">
          <cell r="L493">
            <v>0</v>
          </cell>
        </row>
        <row r="494">
          <cell r="A494" t="str">
            <v>No.</v>
          </cell>
          <cell r="C494" t="str">
            <v>U R A I A N</v>
          </cell>
          <cell r="G494" t="str">
            <v>KODE</v>
          </cell>
          <cell r="H494" t="str">
            <v>KOEF.</v>
          </cell>
          <cell r="I494" t="str">
            <v>SATUAN</v>
          </cell>
          <cell r="J494" t="str">
            <v>KETERANGAN</v>
          </cell>
        </row>
        <row r="496">
          <cell r="L496" t="str">
            <v>PROYEK</v>
          </cell>
          <cell r="O496" t="str">
            <v xml:space="preserve">: </v>
          </cell>
        </row>
        <row r="497">
          <cell r="A497" t="str">
            <v>I.</v>
          </cell>
          <cell r="C497" t="str">
            <v>ASUMSI</v>
          </cell>
          <cell r="L497" t="str">
            <v>No. PAKET KONTRAK</v>
          </cell>
          <cell r="O497" t="str">
            <v xml:space="preserve">: </v>
          </cell>
        </row>
        <row r="498">
          <cell r="A498">
            <v>1</v>
          </cell>
          <cell r="C498" t="str">
            <v>Menggunakan cara manual</v>
          </cell>
          <cell r="L498" t="str">
            <v>NAMA PAKET</v>
          </cell>
          <cell r="O498" t="str">
            <v>: Pemb. Jembatan Kampar</v>
          </cell>
          <cell r="R498" t="str">
            <v>PERKIRAAN VOL. PEK.</v>
          </cell>
          <cell r="T498" t="str">
            <v>:</v>
          </cell>
        </row>
        <row r="499">
          <cell r="A499">
            <v>2</v>
          </cell>
          <cell r="C499" t="str">
            <v>Lokasi pekerjaan : sepanjang jalan</v>
          </cell>
          <cell r="L499" t="str">
            <v>PROP / KAB / KOTA</v>
          </cell>
          <cell r="O499" t="str">
            <v>: Sumbar/Limapuluh Kota</v>
          </cell>
          <cell r="R499" t="str">
            <v>TOTAL HARGA (Rp.)</v>
          </cell>
          <cell r="T499" t="str">
            <v>:</v>
          </cell>
        </row>
        <row r="500">
          <cell r="A500">
            <v>3</v>
          </cell>
          <cell r="C500" t="str">
            <v>Bahan dasar (plat rambu jadi, pipa dan beton cetak)</v>
          </cell>
          <cell r="L500" t="str">
            <v>ITEM PEMBAYARAN NO.</v>
          </cell>
          <cell r="O500" t="str">
            <v>:  8.4. (4)</v>
          </cell>
          <cell r="R500" t="str">
            <v>% THD. BIAYA PROYEK</v>
          </cell>
          <cell r="T500" t="str">
            <v>:</v>
          </cell>
        </row>
        <row r="501">
          <cell r="C501" t="str">
            <v>diangkut dengan Truk ke lokasi pekerjaan</v>
          </cell>
          <cell r="L501" t="str">
            <v>JENIS PEKERJAAN</v>
          </cell>
          <cell r="O501" t="str">
            <v>:  Rambu Jalan dengan Permukaan Pemantul High Intensity Grade</v>
          </cell>
        </row>
        <row r="502">
          <cell r="A502">
            <v>4</v>
          </cell>
          <cell r="C502" t="str">
            <v>Jarak rata-rata Base camp ke lokasi pekerjaan</v>
          </cell>
          <cell r="G502" t="str">
            <v>L</v>
          </cell>
          <cell r="H502">
            <v>0.75</v>
          </cell>
          <cell r="I502" t="str">
            <v>KM</v>
          </cell>
          <cell r="L502" t="str">
            <v>SATUAN PEMBAYARAN</v>
          </cell>
          <cell r="O502" t="str">
            <v>:  BH</v>
          </cell>
        </row>
        <row r="503">
          <cell r="A503">
            <v>5</v>
          </cell>
          <cell r="C503" t="str">
            <v>Jam kerja efektif per-hari</v>
          </cell>
          <cell r="G503" t="str">
            <v>Tk</v>
          </cell>
          <cell r="H503">
            <v>7</v>
          </cell>
          <cell r="I503" t="str">
            <v>jam</v>
          </cell>
        </row>
        <row r="505">
          <cell r="A505" t="str">
            <v>II.</v>
          </cell>
          <cell r="C505" t="str">
            <v>URUTAN KERJA</v>
          </cell>
          <cell r="Q505" t="str">
            <v>PERKIRAAN</v>
          </cell>
          <cell r="R505" t="str">
            <v>HARGA</v>
          </cell>
          <cell r="S505" t="str">
            <v>JUMLAH</v>
          </cell>
        </row>
        <row r="506">
          <cell r="A506">
            <v>1</v>
          </cell>
          <cell r="C506" t="str">
            <v>Kesatuan pondasi, pelat &amp; tiang rambu disiapkan dan</v>
          </cell>
          <cell r="L506" t="str">
            <v>NO.</v>
          </cell>
          <cell r="N506" t="str">
            <v>KOMPONEN</v>
          </cell>
          <cell r="P506" t="str">
            <v>SATUAN</v>
          </cell>
          <cell r="Q506" t="str">
            <v>KUANTITAS</v>
          </cell>
          <cell r="R506" t="str">
            <v>SATUAN</v>
          </cell>
          <cell r="S506" t="str">
            <v>HARGA</v>
          </cell>
        </row>
        <row r="507">
          <cell r="C507" t="str">
            <v>dipasang di tempat yang telah ditentukan</v>
          </cell>
          <cell r="R507" t="str">
            <v>(Rp.)</v>
          </cell>
          <cell r="S507" t="str">
            <v>(Rp.)</v>
          </cell>
        </row>
        <row r="509">
          <cell r="A509" t="str">
            <v>III.</v>
          </cell>
          <cell r="C509" t="str">
            <v>PEMAKAIAN BAHAN, ALAT DAN TENAGA</v>
          </cell>
        </row>
        <row r="510">
          <cell r="L510" t="str">
            <v>A.</v>
          </cell>
          <cell r="N510" t="str">
            <v>TENAGA</v>
          </cell>
        </row>
        <row r="511">
          <cell r="A511" t="str">
            <v xml:space="preserve">   1.</v>
          </cell>
          <cell r="C511" t="str">
            <v>BAHAN</v>
          </cell>
        </row>
        <row r="512">
          <cell r="A512" t="str">
            <v>1.a.</v>
          </cell>
          <cell r="C512" t="str">
            <v>Pelat Rambu Jadi (High Intensity Grade)</v>
          </cell>
          <cell r="G512" t="str">
            <v>(M35)</v>
          </cell>
          <cell r="H512">
            <v>1</v>
          </cell>
          <cell r="I512" t="str">
            <v>BH</v>
          </cell>
          <cell r="L512" t="str">
            <v>1.</v>
          </cell>
          <cell r="N512" t="str">
            <v>Pekerja Biasa</v>
          </cell>
          <cell r="O512" t="str">
            <v>(L01)</v>
          </cell>
          <cell r="P512" t="str">
            <v>jam</v>
          </cell>
          <cell r="Q512">
            <v>0.56166666666666665</v>
          </cell>
          <cell r="R512">
            <v>4500</v>
          </cell>
          <cell r="U512">
            <v>2527.5</v>
          </cell>
        </row>
        <row r="513">
          <cell r="A513" t="str">
            <v>1.b.</v>
          </cell>
          <cell r="C513" t="str">
            <v>Pipa Galvanis Dia.1,6"</v>
          </cell>
          <cell r="G513" t="str">
            <v>(M24)</v>
          </cell>
          <cell r="H513">
            <v>1</v>
          </cell>
          <cell r="I513" t="str">
            <v>Batang</v>
          </cell>
          <cell r="L513" t="str">
            <v>2.</v>
          </cell>
          <cell r="N513" t="str">
            <v>Tukang</v>
          </cell>
          <cell r="O513" t="str">
            <v>(L02)</v>
          </cell>
          <cell r="P513" t="str">
            <v>jam</v>
          </cell>
          <cell r="Q513">
            <v>0.33699999999999997</v>
          </cell>
          <cell r="R513">
            <v>7000</v>
          </cell>
          <cell r="U513">
            <v>2358.9999999999995</v>
          </cell>
        </row>
        <row r="514">
          <cell r="A514" t="str">
            <v>1.c.</v>
          </cell>
          <cell r="C514" t="str">
            <v>Beton K-225</v>
          </cell>
          <cell r="G514" t="str">
            <v>(M38)</v>
          </cell>
          <cell r="H514">
            <v>1.6000000000000004E-2</v>
          </cell>
          <cell r="I514" t="str">
            <v>M3</v>
          </cell>
          <cell r="L514" t="str">
            <v>3.</v>
          </cell>
          <cell r="N514" t="str">
            <v>Mandor</v>
          </cell>
          <cell r="O514" t="str">
            <v>(L03)</v>
          </cell>
          <cell r="P514" t="str">
            <v>jam</v>
          </cell>
          <cell r="Q514">
            <v>0.11233333333333333</v>
          </cell>
          <cell r="R514">
            <v>7500</v>
          </cell>
          <cell r="U514">
            <v>842.5</v>
          </cell>
        </row>
        <row r="515">
          <cell r="A515" t="str">
            <v>1.d.</v>
          </cell>
          <cell r="C515" t="str">
            <v>Cat, dan bahan lainnya</v>
          </cell>
          <cell r="G515" t="str">
            <v>-</v>
          </cell>
          <cell r="I515" t="str">
            <v>Ls</v>
          </cell>
        </row>
        <row r="516">
          <cell r="A516" t="str">
            <v>2.</v>
          </cell>
          <cell r="C516" t="str">
            <v>ALAT</v>
          </cell>
          <cell r="Q516" t="str">
            <v xml:space="preserve">JUMLAH HARGA TENAGA   </v>
          </cell>
          <cell r="U516">
            <v>5729</v>
          </cell>
        </row>
        <row r="517">
          <cell r="A517" t="str">
            <v>2.a.</v>
          </cell>
          <cell r="C517" t="str">
            <v>DUMP TRUCK</v>
          </cell>
          <cell r="G517" t="str">
            <v>(E08)</v>
          </cell>
        </row>
        <row r="518">
          <cell r="C518" t="str">
            <v>Kapasitas 1 kali Angkut</v>
          </cell>
          <cell r="G518" t="str">
            <v>Cp</v>
          </cell>
          <cell r="H518">
            <v>15</v>
          </cell>
          <cell r="I518" t="str">
            <v>Buah</v>
          </cell>
          <cell r="L518" t="str">
            <v>B.</v>
          </cell>
          <cell r="N518" t="str">
            <v>BAHAN</v>
          </cell>
        </row>
        <row r="519">
          <cell r="C519" t="str">
            <v>Waktu Siklus  :</v>
          </cell>
          <cell r="G519" t="str">
            <v>Ts</v>
          </cell>
        </row>
        <row r="520">
          <cell r="C520" t="str">
            <v>- Memuat</v>
          </cell>
          <cell r="D520" t="str">
            <v xml:space="preserve"> =  atur, ikat, dll.</v>
          </cell>
          <cell r="G520" t="str">
            <v>T1</v>
          </cell>
          <cell r="H520">
            <v>30</v>
          </cell>
          <cell r="I520" t="str">
            <v>menit</v>
          </cell>
          <cell r="L520" t="str">
            <v>1.</v>
          </cell>
          <cell r="N520" t="str">
            <v>Pelat Rambu</v>
          </cell>
          <cell r="O520" t="str">
            <v>(M35)</v>
          </cell>
          <cell r="P520" t="str">
            <v>BH</v>
          </cell>
          <cell r="Q520">
            <v>1</v>
          </cell>
          <cell r="R520">
            <v>100000</v>
          </cell>
          <cell r="U520">
            <v>100000</v>
          </cell>
        </row>
        <row r="521">
          <cell r="C521" t="str">
            <v>- Angkut</v>
          </cell>
          <cell r="D521" t="str">
            <v xml:space="preserve"> =  (2 x L : 25 Km/Jam) x 60 menit</v>
          </cell>
          <cell r="G521" t="str">
            <v>T2</v>
          </cell>
          <cell r="H521">
            <v>3.5999999999999996</v>
          </cell>
          <cell r="I521" t="str">
            <v>menit</v>
          </cell>
          <cell r="L521" t="str">
            <v>2.</v>
          </cell>
          <cell r="N521" t="str">
            <v>Pipa Galvanis</v>
          </cell>
          <cell r="O521" t="str">
            <v>(M24)</v>
          </cell>
          <cell r="P521" t="str">
            <v>Batang</v>
          </cell>
          <cell r="Q521">
            <v>1</v>
          </cell>
          <cell r="R521">
            <v>112000</v>
          </cell>
          <cell r="U521">
            <v>112000</v>
          </cell>
        </row>
        <row r="522">
          <cell r="C522" t="str">
            <v>- Menurunkan</v>
          </cell>
          <cell r="D522" t="str">
            <v xml:space="preserve"> =  Rata-rata  2.5  menit / buah</v>
          </cell>
          <cell r="G522" t="str">
            <v>T3</v>
          </cell>
          <cell r="H522">
            <v>37.5</v>
          </cell>
          <cell r="I522" t="str">
            <v>menit</v>
          </cell>
          <cell r="L522" t="str">
            <v>3.</v>
          </cell>
          <cell r="N522" t="str">
            <v>Beton K-225</v>
          </cell>
          <cell r="O522" t="str">
            <v>(M38)</v>
          </cell>
          <cell r="P522" t="str">
            <v>M3</v>
          </cell>
          <cell r="Q522">
            <v>1.6000000000000004E-2</v>
          </cell>
          <cell r="R522">
            <v>616363.0807941712</v>
          </cell>
          <cell r="U522">
            <v>9861.809292706741</v>
          </cell>
        </row>
        <row r="523">
          <cell r="C523" t="str">
            <v>- Lain-lain</v>
          </cell>
          <cell r="D523" t="str">
            <v xml:space="preserve"> =  geser, atur, tunggu, dll.</v>
          </cell>
          <cell r="G523" t="str">
            <v>T4</v>
          </cell>
          <cell r="H523">
            <v>30</v>
          </cell>
          <cell r="I523" t="str">
            <v>menit</v>
          </cell>
          <cell r="L523" t="str">
            <v>4.</v>
          </cell>
          <cell r="N523" t="str">
            <v>Cat, dan bahan lainnya</v>
          </cell>
          <cell r="P523" t="str">
            <v>Ls</v>
          </cell>
          <cell r="Q523">
            <v>1</v>
          </cell>
          <cell r="R523">
            <v>150</v>
          </cell>
          <cell r="U523">
            <v>150</v>
          </cell>
        </row>
        <row r="524">
          <cell r="G524" t="str">
            <v>Ts</v>
          </cell>
          <cell r="H524">
            <v>101.1</v>
          </cell>
          <cell r="I524" t="str">
            <v>menit</v>
          </cell>
        </row>
        <row r="526">
          <cell r="C526" t="str">
            <v>Kap. Prod. / Jam  =</v>
          </cell>
          <cell r="D526" t="str">
            <v>Cp</v>
          </cell>
          <cell r="G526" t="str">
            <v>Q1</v>
          </cell>
          <cell r="H526">
            <v>8.9020771513353125</v>
          </cell>
          <cell r="I526" t="str">
            <v>Buah</v>
          </cell>
          <cell r="Q526" t="str">
            <v xml:space="preserve">JUMLAH HARGA BAHAN   </v>
          </cell>
          <cell r="U526">
            <v>222011.80929270675</v>
          </cell>
        </row>
        <row r="527">
          <cell r="D527" t="str">
            <v>Ts : 60</v>
          </cell>
        </row>
        <row r="528">
          <cell r="L528" t="str">
            <v>C.</v>
          </cell>
          <cell r="N528" t="str">
            <v>PERALATAN</v>
          </cell>
        </row>
        <row r="529">
          <cell r="C529" t="str">
            <v>Koefisien Alat / Buah   =  1  :  Q1</v>
          </cell>
          <cell r="G529" t="str">
            <v>(E08)</v>
          </cell>
          <cell r="H529">
            <v>0.11233333333333333</v>
          </cell>
          <cell r="I529" t="str">
            <v>Jam</v>
          </cell>
        </row>
        <row r="530">
          <cell r="L530" t="str">
            <v>1.</v>
          </cell>
          <cell r="N530" t="str">
            <v>Dump Truck</v>
          </cell>
          <cell r="O530" t="str">
            <v>(E08)</v>
          </cell>
          <cell r="P530" t="str">
            <v>Jam</v>
          </cell>
          <cell r="Q530">
            <v>0.11233333333333333</v>
          </cell>
          <cell r="R530">
            <v>97984.236669533435</v>
          </cell>
          <cell r="U530">
            <v>11006.895919210921</v>
          </cell>
        </row>
        <row r="531">
          <cell r="L531" t="str">
            <v>2.</v>
          </cell>
          <cell r="N531" t="str">
            <v>Alat Bantu</v>
          </cell>
          <cell r="P531" t="str">
            <v>Ls</v>
          </cell>
          <cell r="Q531">
            <v>1</v>
          </cell>
          <cell r="R531">
            <v>425</v>
          </cell>
          <cell r="U531">
            <v>425</v>
          </cell>
        </row>
        <row r="532">
          <cell r="A532" t="str">
            <v>2.b.</v>
          </cell>
          <cell r="C532" t="str">
            <v>ALAT BANTU</v>
          </cell>
        </row>
        <row r="533">
          <cell r="C533" t="str">
            <v>- Tang, Obeng, dll</v>
          </cell>
          <cell r="D533" t="str">
            <v>=  2  set</v>
          </cell>
        </row>
        <row r="534">
          <cell r="C534" t="str">
            <v>- Pacul / Sekop</v>
          </cell>
          <cell r="D534" t="str">
            <v>=  4  buah</v>
          </cell>
        </row>
        <row r="537">
          <cell r="A537" t="str">
            <v>3.</v>
          </cell>
          <cell r="C537" t="str">
            <v>TENAGA</v>
          </cell>
        </row>
        <row r="538">
          <cell r="C538" t="str">
            <v>Produksi pemasangan rambu dalam 1 hari  =  Tk x Q1</v>
          </cell>
          <cell r="G538" t="str">
            <v>Qt</v>
          </cell>
          <cell r="H538">
            <v>62.314540059347188</v>
          </cell>
          <cell r="I538" t="str">
            <v>Buah</v>
          </cell>
          <cell r="Q538" t="str">
            <v xml:space="preserve">JUMLAH HARGA PERALATAN   </v>
          </cell>
          <cell r="U538">
            <v>11431.895919210921</v>
          </cell>
        </row>
        <row r="539">
          <cell r="C539" t="str">
            <v>Kebutuhan tenaga :</v>
          </cell>
          <cell r="D539" t="str">
            <v>- Mandor</v>
          </cell>
          <cell r="G539" t="str">
            <v>M</v>
          </cell>
          <cell r="H539">
            <v>1</v>
          </cell>
          <cell r="I539" t="str">
            <v>orang</v>
          </cell>
        </row>
        <row r="540">
          <cell r="D540" t="str">
            <v>- Tukang</v>
          </cell>
          <cell r="G540" t="str">
            <v>Tb</v>
          </cell>
          <cell r="H540">
            <v>3</v>
          </cell>
          <cell r="I540" t="str">
            <v>orang</v>
          </cell>
          <cell r="L540" t="str">
            <v>D.</v>
          </cell>
          <cell r="N540" t="str">
            <v>JUMLAH HARGA TENAGA, BAHAN DAN PERALATAN  ( A + B + C )</v>
          </cell>
          <cell r="U540">
            <v>239172.70521191767</v>
          </cell>
        </row>
        <row r="541">
          <cell r="D541" t="str">
            <v>- Pekerja</v>
          </cell>
          <cell r="G541" t="str">
            <v>P</v>
          </cell>
          <cell r="H541">
            <v>5</v>
          </cell>
          <cell r="I541" t="str">
            <v>orang</v>
          </cell>
          <cell r="L541" t="str">
            <v>E.</v>
          </cell>
          <cell r="N541" t="str">
            <v>OVERHEAD &amp; PROFIT</v>
          </cell>
          <cell r="P541">
            <v>10</v>
          </cell>
          <cell r="Q541" t="str">
            <v>%  x  D</v>
          </cell>
          <cell r="U541">
            <v>23917.270521191767</v>
          </cell>
        </row>
        <row r="542">
          <cell r="C542" t="str">
            <v>Koefisien Tenaga / M3   :</v>
          </cell>
          <cell r="L542" t="str">
            <v>F.</v>
          </cell>
          <cell r="N542" t="str">
            <v>HARGA SATUAN PEKERJAAN  ( D + E )</v>
          </cell>
          <cell r="U542">
            <v>263089.97573310946</v>
          </cell>
        </row>
        <row r="543">
          <cell r="D543" t="str">
            <v>-  Mandor</v>
          </cell>
          <cell r="E543" t="str">
            <v>= (Tk x M) : Qt</v>
          </cell>
          <cell r="G543" t="str">
            <v>(L03)</v>
          </cell>
          <cell r="H543">
            <v>0.11233333333333333</v>
          </cell>
          <cell r="I543" t="str">
            <v>jam</v>
          </cell>
          <cell r="L543" t="str">
            <v>Note: 1</v>
          </cell>
          <cell r="N543" t="str">
            <v>SATUAN dapat berdasarkan atas jam operasi untuk Tenaga Kerja dan Peralatan, volume dan/atau ukuran</v>
          </cell>
        </row>
        <row r="544">
          <cell r="D544" t="str">
            <v>-  Tukang</v>
          </cell>
          <cell r="E544" t="str">
            <v>= (Tk x Tb) : Qt</v>
          </cell>
          <cell r="G544" t="str">
            <v>(L02)</v>
          </cell>
          <cell r="H544">
            <v>0.33699999999999997</v>
          </cell>
          <cell r="I544" t="str">
            <v>jam</v>
          </cell>
          <cell r="N544" t="str">
            <v>berat untuk bahan-bahan.</v>
          </cell>
        </row>
        <row r="545">
          <cell r="D545" t="str">
            <v>-  Pekerja</v>
          </cell>
          <cell r="E545" t="str">
            <v>= (Tk x P) : Qt</v>
          </cell>
          <cell r="G545" t="str">
            <v>(L01)</v>
          </cell>
          <cell r="H545">
            <v>0.56166666666666665</v>
          </cell>
          <cell r="I545" t="str">
            <v>jam</v>
          </cell>
          <cell r="L545">
            <v>2</v>
          </cell>
          <cell r="N545" t="str">
            <v>Kuantitas satuan adalah kuantitas setiap komponen untuk menyelesaikan satu satuan pekerjaan dari nomor</v>
          </cell>
        </row>
        <row r="546">
          <cell r="N546" t="str">
            <v>mata pembayaran.</v>
          </cell>
        </row>
        <row r="547">
          <cell r="L547">
            <v>3</v>
          </cell>
          <cell r="N547" t="str">
            <v>Biaya satuan untuk peralatan sudah termasuk bahan bakar, bahan habis dipakai dan operator.</v>
          </cell>
        </row>
        <row r="548">
          <cell r="L548">
            <v>4</v>
          </cell>
          <cell r="N548" t="str">
            <v>Biaya satuan sudah termasuk pengeluaran untuk seluruh pajak yang berkaitan (tetapi tidak termasuk PPN</v>
          </cell>
        </row>
        <row r="549">
          <cell r="J549" t="str">
            <v>Berlanjut ke hal. berikut.</v>
          </cell>
          <cell r="N549" t="str">
            <v>yang dibayar dari kontrak) dan biaya-biaya lainnya.</v>
          </cell>
        </row>
        <row r="550">
          <cell r="A550" t="str">
            <v>ITEM PEMBAYARAN NO.</v>
          </cell>
          <cell r="D550" t="str">
            <v>:  8.4. (4)</v>
          </cell>
          <cell r="J550" t="str">
            <v>Analisa LI-1032</v>
          </cell>
        </row>
        <row r="551">
          <cell r="A551" t="str">
            <v>JENIS PEKERJAAN</v>
          </cell>
          <cell r="D551" t="str">
            <v>:  Rambu Jalan dengan Permukaan Pemantul High Intensity Grade</v>
          </cell>
        </row>
        <row r="552">
          <cell r="A552" t="str">
            <v>SATUAN PEMBAYARAN</v>
          </cell>
          <cell r="D552" t="str">
            <v>:  BH</v>
          </cell>
          <cell r="H552" t="str">
            <v xml:space="preserve">        URAIAN ANALISA HARGA SATUAN</v>
          </cell>
        </row>
        <row r="553">
          <cell r="J553" t="str">
            <v>Lanjutan</v>
          </cell>
        </row>
        <row r="555">
          <cell r="A555" t="str">
            <v>No.</v>
          </cell>
          <cell r="C555" t="str">
            <v>U R A I A N</v>
          </cell>
          <cell r="G555" t="str">
            <v>KODE</v>
          </cell>
          <cell r="H555" t="str">
            <v>KOEF.</v>
          </cell>
          <cell r="I555" t="str">
            <v>SATUAN</v>
          </cell>
          <cell r="J555" t="str">
            <v>KETERANGAN</v>
          </cell>
        </row>
        <row r="558">
          <cell r="A558" t="str">
            <v>4.</v>
          </cell>
          <cell r="C558" t="str">
            <v>HARGA DASAR SATUAN UPAH, BAHAN DAN ALAT</v>
          </cell>
        </row>
        <row r="559">
          <cell r="C559" t="str">
            <v>Lihat lampiran.</v>
          </cell>
        </row>
        <row r="561">
          <cell r="A561" t="str">
            <v>5.</v>
          </cell>
          <cell r="C561" t="str">
            <v>ANALISA HARGA SATUAN PEKERJAAN</v>
          </cell>
        </row>
        <row r="562">
          <cell r="C562" t="str">
            <v>Lihat perhitungan dalam FORMULIR STANDAR UNTUK</v>
          </cell>
        </row>
        <row r="563">
          <cell r="C563" t="str">
            <v>PEREKEMAN ANALISA MASING-MASING HARGA</v>
          </cell>
        </row>
        <row r="564">
          <cell r="C564" t="str">
            <v>SATUAN.</v>
          </cell>
        </row>
        <row r="565">
          <cell r="C565" t="str">
            <v>Didapat Harga Satuan Pekerjaan :</v>
          </cell>
        </row>
        <row r="567">
          <cell r="C567" t="str">
            <v xml:space="preserve">Rp.  </v>
          </cell>
          <cell r="D567">
            <v>263089.97573310946</v>
          </cell>
          <cell r="E567" t="str">
            <v xml:space="preserve"> / Buah</v>
          </cell>
        </row>
        <row r="570">
          <cell r="A570" t="str">
            <v>6.</v>
          </cell>
          <cell r="C570" t="str">
            <v>MASA PELAKSANAAN YANG DIPERLUKAN</v>
          </cell>
        </row>
        <row r="571">
          <cell r="C571" t="str">
            <v>Masa Pelaksanaan :</v>
          </cell>
          <cell r="D571" t="str">
            <v>. . . . . . . . . . .</v>
          </cell>
          <cell r="E571" t="str">
            <v>bulan</v>
          </cell>
        </row>
        <row r="573">
          <cell r="A573" t="str">
            <v>7.</v>
          </cell>
          <cell r="C573" t="str">
            <v>VOLUME PEKERJAAN YANG DIPERLUKAN</v>
          </cell>
        </row>
        <row r="574">
          <cell r="C574" t="str">
            <v>Volume pekerjaan  :</v>
          </cell>
          <cell r="D574">
            <v>0</v>
          </cell>
          <cell r="E574" t="str">
            <v>Buah</v>
          </cell>
        </row>
        <row r="611">
          <cell r="A611" t="str">
            <v>ITEM PEMBAYARAN NO.</v>
          </cell>
          <cell r="D611" t="str">
            <v>:  8.4. (2)</v>
          </cell>
          <cell r="J611" t="str">
            <v>Analisa EI-1041</v>
          </cell>
          <cell r="T611" t="str">
            <v>Analisa EI-1041</v>
          </cell>
        </row>
        <row r="612">
          <cell r="A612" t="str">
            <v>JENIS PEKERJAAN</v>
          </cell>
          <cell r="D612" t="str">
            <v>:  Marka Jalan bukan Termoplastik</v>
          </cell>
        </row>
        <row r="613">
          <cell r="A613" t="str">
            <v>SATUAN PEMBAYARAN</v>
          </cell>
          <cell r="D613" t="str">
            <v>:  M2</v>
          </cell>
          <cell r="H613" t="str">
            <v xml:space="preserve">        URAIAN ANALISA HARGA SATUAN</v>
          </cell>
          <cell r="L613" t="str">
            <v>FORMULIR STANDAR UNTUK</v>
          </cell>
        </row>
        <row r="614">
          <cell r="L614" t="str">
            <v>PEREKAMAN ANALISA MASING-MASING HARGA SATUAN</v>
          </cell>
        </row>
        <row r="615">
          <cell r="L615">
            <v>0</v>
          </cell>
        </row>
        <row r="616">
          <cell r="A616" t="str">
            <v>No.</v>
          </cell>
          <cell r="C616" t="str">
            <v>U R A I A N</v>
          </cell>
          <cell r="G616" t="str">
            <v>KODE</v>
          </cell>
          <cell r="H616" t="str">
            <v>KOEF.</v>
          </cell>
          <cell r="I616" t="str">
            <v>SATUAN</v>
          </cell>
          <cell r="J616" t="str">
            <v>KETERANGAN</v>
          </cell>
        </row>
        <row r="618">
          <cell r="L618" t="str">
            <v>PROYEK</v>
          </cell>
          <cell r="O618" t="str">
            <v xml:space="preserve">: </v>
          </cell>
        </row>
        <row r="619">
          <cell r="A619" t="str">
            <v>I.</v>
          </cell>
          <cell r="C619" t="str">
            <v>ASUMSI</v>
          </cell>
          <cell r="L619" t="str">
            <v>No. PAKET KONTRAK</v>
          </cell>
          <cell r="O619" t="str">
            <v xml:space="preserve">: </v>
          </cell>
        </row>
        <row r="620">
          <cell r="A620">
            <v>1</v>
          </cell>
          <cell r="C620" t="str">
            <v>Pekerjaan dilakukan secara manual</v>
          </cell>
          <cell r="L620" t="str">
            <v>NAMA PAKET</v>
          </cell>
          <cell r="O620" t="str">
            <v>: Pemb. Jembatan Kampar</v>
          </cell>
        </row>
        <row r="621">
          <cell r="A621">
            <v>2</v>
          </cell>
          <cell r="C621" t="str">
            <v>Lokasi pekerjaan : sepanjang jalan</v>
          </cell>
          <cell r="L621" t="str">
            <v>PROP / KAB / KOTA</v>
          </cell>
          <cell r="O621" t="str">
            <v>: Sumbar/Limapuluh Kota</v>
          </cell>
        </row>
        <row r="622">
          <cell r="A622">
            <v>3</v>
          </cell>
          <cell r="C622" t="str">
            <v>Bahan dasar (besi dan kawat) diterima seluruhnya</v>
          </cell>
          <cell r="L622" t="str">
            <v>ITEM PEMBAYARAN NO.</v>
          </cell>
          <cell r="O622" t="str">
            <v>:  8.4. (2)</v>
          </cell>
          <cell r="R622" t="str">
            <v>PERKIRAAN VOL. PEK.</v>
          </cell>
          <cell r="T622" t="str">
            <v>:</v>
          </cell>
          <cell r="U622" t="e">
            <v>#REF!</v>
          </cell>
        </row>
        <row r="623">
          <cell r="C623" t="str">
            <v>di lokasi pekerjaan</v>
          </cell>
          <cell r="L623" t="str">
            <v>JENIS PEKERJAAN</v>
          </cell>
          <cell r="O623" t="str">
            <v>:  Marka Jalan bukan Termoplastik</v>
          </cell>
          <cell r="R623" t="str">
            <v>TOTAL HARGA (Rp.)</v>
          </cell>
          <cell r="T623" t="str">
            <v>:</v>
          </cell>
          <cell r="U623" t="e">
            <v>#REF!</v>
          </cell>
        </row>
        <row r="624">
          <cell r="A624">
            <v>4</v>
          </cell>
          <cell r="C624" t="str">
            <v>Jarak rata-rata Base camp ke lokasi pekerjaan</v>
          </cell>
          <cell r="G624" t="str">
            <v>L</v>
          </cell>
          <cell r="H624">
            <v>0.75</v>
          </cell>
          <cell r="I624" t="str">
            <v>KM</v>
          </cell>
          <cell r="L624" t="str">
            <v>SATUAN PEMBAYARAN</v>
          </cell>
          <cell r="O624" t="str">
            <v>:  M2</v>
          </cell>
          <cell r="R624" t="str">
            <v>% THD. BIAYA PROYEK</v>
          </cell>
          <cell r="T624" t="str">
            <v>:</v>
          </cell>
          <cell r="U624" t="e">
            <v>#REF!</v>
          </cell>
        </row>
        <row r="625">
          <cell r="A625">
            <v>5</v>
          </cell>
          <cell r="C625" t="str">
            <v>Jam kerja efektif per-hari</v>
          </cell>
          <cell r="G625" t="str">
            <v>Tk</v>
          </cell>
          <cell r="H625">
            <v>7</v>
          </cell>
          <cell r="I625" t="str">
            <v>jam</v>
          </cell>
        </row>
        <row r="626">
          <cell r="A626">
            <v>6</v>
          </cell>
          <cell r="C626" t="str">
            <v>Faktor Kehilangan Material</v>
          </cell>
          <cell r="G626" t="str">
            <v>Fh</v>
          </cell>
          <cell r="H626">
            <v>1.05</v>
          </cell>
          <cell r="I626" t="str">
            <v>-</v>
          </cell>
        </row>
        <row r="627">
          <cell r="A627">
            <v>7</v>
          </cell>
          <cell r="C627" t="str">
            <v>Tebal lapisan cat secara manual</v>
          </cell>
          <cell r="G627" t="str">
            <v>t</v>
          </cell>
          <cell r="H627">
            <v>3.8E-3</v>
          </cell>
          <cell r="I627" t="str">
            <v>M</v>
          </cell>
          <cell r="J627" t="str">
            <v xml:space="preserve"> Spec.10.4.3(2)(d)</v>
          </cell>
          <cell r="Q627" t="str">
            <v>PERKIRAAN</v>
          </cell>
          <cell r="R627" t="str">
            <v>HARGA</v>
          </cell>
          <cell r="S627" t="str">
            <v>JUMLAH</v>
          </cell>
        </row>
        <row r="628">
          <cell r="A628">
            <v>8</v>
          </cell>
          <cell r="C628" t="str">
            <v>Berat Jenis Bahan Cat</v>
          </cell>
          <cell r="G628" t="str">
            <v>BJ.Cat</v>
          </cell>
          <cell r="H628">
            <v>1</v>
          </cell>
          <cell r="I628" t="str">
            <v>Kg/Liter</v>
          </cell>
          <cell r="L628" t="str">
            <v>NO.</v>
          </cell>
          <cell r="N628" t="str">
            <v>KOMPONEN</v>
          </cell>
          <cell r="P628" t="str">
            <v>SATUAN</v>
          </cell>
          <cell r="Q628" t="str">
            <v>KUANTITAS</v>
          </cell>
          <cell r="R628" t="str">
            <v>SATUAN</v>
          </cell>
          <cell r="S628" t="str">
            <v>HARGA</v>
          </cell>
        </row>
        <row r="629">
          <cell r="A629">
            <v>9</v>
          </cell>
          <cell r="C629" t="str">
            <v>Perbandingan pemakaian bahan  :</v>
          </cell>
          <cell r="E629" t="str">
            <v>- Cat</v>
          </cell>
          <cell r="G629" t="str">
            <v>C</v>
          </cell>
          <cell r="H629">
            <v>65</v>
          </cell>
          <cell r="I629" t="str">
            <v>%</v>
          </cell>
          <cell r="R629" t="str">
            <v>(Rp.)</v>
          </cell>
          <cell r="S629" t="str">
            <v>(Rp.)</v>
          </cell>
        </row>
        <row r="630">
          <cell r="E630" t="str">
            <v>- Thinner</v>
          </cell>
          <cell r="G630" t="str">
            <v>T</v>
          </cell>
          <cell r="H630">
            <v>35</v>
          </cell>
          <cell r="I630" t="str">
            <v>%</v>
          </cell>
        </row>
        <row r="631">
          <cell r="A631" t="str">
            <v>II.</v>
          </cell>
          <cell r="C631" t="str">
            <v>URUTAN KERJA</v>
          </cell>
        </row>
        <row r="632">
          <cell r="A632">
            <v>1</v>
          </cell>
          <cell r="C632" t="str">
            <v>Permukaan jalan dibersihkan dari debu/kotoran</v>
          </cell>
          <cell r="L632" t="str">
            <v>A.</v>
          </cell>
          <cell r="N632" t="str">
            <v>TENAGA</v>
          </cell>
        </row>
        <row r="633">
          <cell r="A633">
            <v>2</v>
          </cell>
          <cell r="C633" t="str">
            <v>Cat disemprotkan dengan Compressor di atas maal</v>
          </cell>
        </row>
        <row r="634">
          <cell r="C634" t="str">
            <v>tripleks yang dipasang di permukaan jalan</v>
          </cell>
          <cell r="L634" t="str">
            <v>1.</v>
          </cell>
          <cell r="N634" t="str">
            <v>Pekerja Biasa</v>
          </cell>
          <cell r="O634" t="str">
            <v>(L01)</v>
          </cell>
          <cell r="P634" t="str">
            <v>jam</v>
          </cell>
          <cell r="Q634">
            <v>0.6</v>
          </cell>
          <cell r="R634">
            <v>4500</v>
          </cell>
          <cell r="U634">
            <v>2700</v>
          </cell>
        </row>
        <row r="635">
          <cell r="A635">
            <v>3</v>
          </cell>
          <cell r="C635" t="str">
            <v>Glass Bit diberikan segera setelah cat marka selesai</v>
          </cell>
          <cell r="L635" t="str">
            <v>2.</v>
          </cell>
          <cell r="N635" t="str">
            <v>Tukang</v>
          </cell>
          <cell r="O635" t="str">
            <v>(L02)</v>
          </cell>
          <cell r="P635" t="str">
            <v>jam</v>
          </cell>
          <cell r="Q635">
            <v>0.22499999999999998</v>
          </cell>
          <cell r="R635">
            <v>7000</v>
          </cell>
          <cell r="U635">
            <v>1574.9999999999998</v>
          </cell>
        </row>
        <row r="636">
          <cell r="C636" t="str">
            <v>disemprotkan</v>
          </cell>
          <cell r="L636" t="str">
            <v>3.</v>
          </cell>
          <cell r="N636" t="str">
            <v>Mandor</v>
          </cell>
          <cell r="O636" t="str">
            <v>(L03)</v>
          </cell>
          <cell r="P636" t="str">
            <v>jam</v>
          </cell>
          <cell r="Q636">
            <v>7.4999999999999997E-2</v>
          </cell>
          <cell r="R636">
            <v>7500</v>
          </cell>
          <cell r="U636">
            <v>562.5</v>
          </cell>
        </row>
        <row r="638">
          <cell r="A638" t="str">
            <v>III.</v>
          </cell>
          <cell r="C638" t="str">
            <v>PEMAKAIAN BAHAN, ALAT DAN TENAGA</v>
          </cell>
          <cell r="Q638" t="str">
            <v xml:space="preserve">JUMLAH HARGA TENAGA   </v>
          </cell>
          <cell r="U638">
            <v>4837.5</v>
          </cell>
        </row>
        <row r="640">
          <cell r="A640" t="str">
            <v xml:space="preserve">   1.</v>
          </cell>
          <cell r="C640" t="str">
            <v>BAHAN</v>
          </cell>
          <cell r="L640" t="str">
            <v>B.</v>
          </cell>
          <cell r="N640" t="str">
            <v>BAHAN</v>
          </cell>
        </row>
        <row r="641">
          <cell r="A641" t="str">
            <v>1.a.</v>
          </cell>
          <cell r="C641" t="str">
            <v>Cat Marka Non Thermoplastic</v>
          </cell>
          <cell r="E641" t="str">
            <v>=  C x R x (BJ.Cat)</v>
          </cell>
          <cell r="G641" t="str">
            <v>(M17)</v>
          </cell>
          <cell r="H641">
            <v>1.9500000000000002</v>
          </cell>
          <cell r="I641" t="str">
            <v>Kg</v>
          </cell>
        </row>
        <row r="642">
          <cell r="A642" t="str">
            <v>1.b.</v>
          </cell>
          <cell r="C642" t="str">
            <v>Minyak Pencair (Thinner)</v>
          </cell>
          <cell r="E642" t="str">
            <v>=  T x R</v>
          </cell>
          <cell r="G642" t="str">
            <v>(M33)</v>
          </cell>
          <cell r="H642">
            <v>1.0499999999999998</v>
          </cell>
          <cell r="I642" t="str">
            <v>Liter</v>
          </cell>
          <cell r="L642" t="str">
            <v>1.</v>
          </cell>
          <cell r="N642" t="str">
            <v>Cat Marka</v>
          </cell>
          <cell r="O642" t="str">
            <v>(M17)</v>
          </cell>
          <cell r="P642" t="str">
            <v>Kg</v>
          </cell>
          <cell r="Q642">
            <v>1.9500000000000002</v>
          </cell>
          <cell r="R642">
            <v>20000</v>
          </cell>
          <cell r="U642">
            <v>39000</v>
          </cell>
        </row>
        <row r="643">
          <cell r="A643" t="str">
            <v>1.c.</v>
          </cell>
          <cell r="C643" t="str">
            <v>Blass Bead</v>
          </cell>
          <cell r="G643" t="str">
            <v>(M34)</v>
          </cell>
          <cell r="H643">
            <v>0.45</v>
          </cell>
          <cell r="I643" t="str">
            <v>Kg</v>
          </cell>
          <cell r="J643" t="str">
            <v xml:space="preserve"> Spec.10.4.3(2)(e)</v>
          </cell>
          <cell r="L643" t="str">
            <v>2.</v>
          </cell>
          <cell r="N643" t="str">
            <v>Thinner</v>
          </cell>
          <cell r="O643" t="str">
            <v>(M33)</v>
          </cell>
          <cell r="P643" t="str">
            <v>Liter</v>
          </cell>
          <cell r="Q643">
            <v>1.0499999999999998</v>
          </cell>
          <cell r="R643">
            <v>4500</v>
          </cell>
          <cell r="U643">
            <v>4724.9999999999991</v>
          </cell>
        </row>
        <row r="644">
          <cell r="L644" t="str">
            <v>3.</v>
          </cell>
          <cell r="N644" t="str">
            <v>Blass Bit</v>
          </cell>
          <cell r="O644" t="str">
            <v>(M34)</v>
          </cell>
          <cell r="P644" t="str">
            <v>Kg</v>
          </cell>
          <cell r="Q644">
            <v>0.45</v>
          </cell>
          <cell r="R644">
            <v>15000</v>
          </cell>
          <cell r="U644">
            <v>6750</v>
          </cell>
        </row>
        <row r="646">
          <cell r="A646" t="str">
            <v>2.</v>
          </cell>
          <cell r="C646" t="str">
            <v>ALAT</v>
          </cell>
        </row>
        <row r="647">
          <cell r="A647" t="str">
            <v>2.a.</v>
          </cell>
          <cell r="C647" t="str">
            <v>COMPRESSOR</v>
          </cell>
          <cell r="G647" t="str">
            <v>(E05)</v>
          </cell>
        </row>
        <row r="648">
          <cell r="C648" t="str">
            <v>Kapasitas penyemprotan</v>
          </cell>
          <cell r="G648" t="str">
            <v>V</v>
          </cell>
          <cell r="H648">
            <v>40</v>
          </cell>
          <cell r="I648" t="str">
            <v>Ltr/Jam</v>
          </cell>
          <cell r="Q648" t="str">
            <v xml:space="preserve">JUMLAH HARGA BAHAN   </v>
          </cell>
          <cell r="U648">
            <v>50475</v>
          </cell>
        </row>
        <row r="649">
          <cell r="C649" t="str">
            <v>Jumlah cat cair  =</v>
          </cell>
          <cell r="D649" t="str">
            <v>(1 M x 1 M) x t x 1000</v>
          </cell>
          <cell r="G649" t="str">
            <v>R</v>
          </cell>
          <cell r="H649">
            <v>3</v>
          </cell>
          <cell r="I649" t="str">
            <v>Ltr/M2</v>
          </cell>
        </row>
        <row r="650">
          <cell r="L650" t="str">
            <v>C.</v>
          </cell>
          <cell r="N650" t="str">
            <v>PERALATAN</v>
          </cell>
        </row>
        <row r="651">
          <cell r="C651" t="str">
            <v>Kap. Prod. / Jam  =</v>
          </cell>
          <cell r="D651" t="str">
            <v xml:space="preserve">  V : R</v>
          </cell>
          <cell r="G651" t="str">
            <v>Q1</v>
          </cell>
          <cell r="H651">
            <v>13.333333333333334</v>
          </cell>
          <cell r="I651" t="str">
            <v>M2/Jam</v>
          </cell>
        </row>
        <row r="652">
          <cell r="L652" t="str">
            <v>1.</v>
          </cell>
          <cell r="N652" t="str">
            <v>Compressor</v>
          </cell>
          <cell r="O652" t="str">
            <v>(E05)</v>
          </cell>
          <cell r="P652" t="str">
            <v>Jam</v>
          </cell>
          <cell r="Q652">
            <v>7.4999999999999997E-2</v>
          </cell>
          <cell r="R652">
            <v>110410.09454193829</v>
          </cell>
          <cell r="U652">
            <v>8280.7570906453711</v>
          </cell>
        </row>
        <row r="653">
          <cell r="C653" t="str">
            <v>Koef. Alat / M2</v>
          </cell>
          <cell r="D653" t="str">
            <v>=  1 : Q1</v>
          </cell>
          <cell r="G653" t="str">
            <v>(E05)</v>
          </cell>
          <cell r="H653">
            <v>7.4999999999999997E-2</v>
          </cell>
          <cell r="I653" t="str">
            <v>Jam</v>
          </cell>
          <cell r="L653" t="str">
            <v>2.</v>
          </cell>
          <cell r="N653" t="str">
            <v>Dump Truck</v>
          </cell>
          <cell r="O653" t="str">
            <v>(E08)</v>
          </cell>
          <cell r="P653" t="str">
            <v>Jam</v>
          </cell>
          <cell r="Q653">
            <v>7.4999999999999997E-2</v>
          </cell>
          <cell r="R653">
            <v>97984.236669533435</v>
          </cell>
          <cell r="U653">
            <v>7348.8177502150074</v>
          </cell>
        </row>
        <row r="654">
          <cell r="L654" t="str">
            <v>3.</v>
          </cell>
          <cell r="N654" t="str">
            <v>Alat Bantu</v>
          </cell>
          <cell r="P654" t="str">
            <v>Ls</v>
          </cell>
          <cell r="Q654">
            <v>1</v>
          </cell>
          <cell r="R654">
            <v>200</v>
          </cell>
          <cell r="U654">
            <v>200</v>
          </cell>
        </row>
        <row r="657">
          <cell r="A657" t="str">
            <v>2.b.</v>
          </cell>
          <cell r="C657" t="str">
            <v>DUMP TRUCK</v>
          </cell>
          <cell r="G657" t="str">
            <v>(E08)</v>
          </cell>
        </row>
        <row r="658">
          <cell r="C658" t="str">
            <v>Pada dasarnya alat ini digunakan bersama-sama</v>
          </cell>
        </row>
        <row r="659">
          <cell r="C659" t="str">
            <v>dengan Compressor</v>
          </cell>
          <cell r="G659" t="str">
            <v>Q3</v>
          </cell>
          <cell r="H659">
            <v>13.333333333333334</v>
          </cell>
          <cell r="I659" t="str">
            <v>M2/Jam</v>
          </cell>
        </row>
        <row r="660">
          <cell r="C660" t="str">
            <v>Koef. Alat / M2</v>
          </cell>
          <cell r="D660" t="str">
            <v>=  1 : Q3</v>
          </cell>
          <cell r="G660" t="str">
            <v>(E08)</v>
          </cell>
          <cell r="H660">
            <v>7.4999999999999997E-2</v>
          </cell>
          <cell r="I660" t="str">
            <v>Jam</v>
          </cell>
          <cell r="Q660" t="str">
            <v xml:space="preserve">JUMLAH HARGA PERALATAN   </v>
          </cell>
          <cell r="U660">
            <v>15829.574840860379</v>
          </cell>
        </row>
        <row r="662">
          <cell r="A662" t="str">
            <v>2.c.</v>
          </cell>
          <cell r="C662" t="str">
            <v>ALAT BANTU</v>
          </cell>
          <cell r="I662" t="str">
            <v>Ls</v>
          </cell>
          <cell r="L662" t="str">
            <v>D.</v>
          </cell>
          <cell r="N662" t="str">
            <v>JUMLAH HARGA TENAGA, BAHAN DAN PERALATAN  ( A + B + C )</v>
          </cell>
          <cell r="U662">
            <v>71142.074840860383</v>
          </cell>
        </row>
        <row r="663">
          <cell r="C663" t="str">
            <v>Diperlukan  :</v>
          </cell>
          <cell r="L663" t="str">
            <v>E.</v>
          </cell>
          <cell r="N663" t="str">
            <v>OVERHEAD &amp; PROFIT</v>
          </cell>
          <cell r="P663">
            <v>10</v>
          </cell>
          <cell r="Q663" t="str">
            <v>%  x  D</v>
          </cell>
          <cell r="U663">
            <v>7114.2074840860387</v>
          </cell>
        </row>
        <row r="664">
          <cell r="C664" t="str">
            <v>- Sapu Lidi</v>
          </cell>
          <cell r="E664" t="str">
            <v>=  3  buah</v>
          </cell>
          <cell r="L664" t="str">
            <v>F.</v>
          </cell>
          <cell r="N664" t="str">
            <v>HARGA SATUAN PEKERJAAN  ( D + E )</v>
          </cell>
          <cell r="U664">
            <v>78256.282324946427</v>
          </cell>
        </row>
        <row r="665">
          <cell r="C665" t="str">
            <v>- Sikat Ijuk</v>
          </cell>
          <cell r="E665" t="str">
            <v>=  3  buah</v>
          </cell>
          <cell r="L665" t="str">
            <v>Note: 1</v>
          </cell>
          <cell r="N665" t="str">
            <v>SATUAN dapat berdasarkan atas jam operasi untuk Tenaga Kerja dan Peralatan, volume dan/atau ukuran</v>
          </cell>
        </row>
        <row r="666">
          <cell r="C666" t="str">
            <v>- Rambu-rambu pengaman</v>
          </cell>
          <cell r="E666" t="str">
            <v>=  2  buah</v>
          </cell>
          <cell r="N666" t="str">
            <v>berat untuk bahan-bahan.</v>
          </cell>
        </row>
        <row r="667">
          <cell r="C667" t="str">
            <v>- Maal Tripleks</v>
          </cell>
          <cell r="E667" t="str">
            <v>=  4  lembar</v>
          </cell>
          <cell r="L667">
            <v>2</v>
          </cell>
          <cell r="N667" t="str">
            <v>Kuantitas satuan adalah kuantitas setiap komponen untuk menyelesaikan satu satuan pekerjaan dari nomor</v>
          </cell>
        </row>
        <row r="668">
          <cell r="N668" t="str">
            <v>mata pembayaran.</v>
          </cell>
        </row>
        <row r="669">
          <cell r="L669">
            <v>3</v>
          </cell>
          <cell r="N669" t="str">
            <v>Biaya satuan untuk peralatan sudah termasuk bahan bakar, bahan habis dipakai dan operator.</v>
          </cell>
        </row>
        <row r="670">
          <cell r="L670">
            <v>4</v>
          </cell>
          <cell r="N670" t="str">
            <v>Biaya satuan sudah termasuk pengeluaran untuk seluruh pajak yang berkaitan (tetapi tidak termasuk PPN</v>
          </cell>
        </row>
        <row r="671">
          <cell r="J671" t="str">
            <v>Berlanjut ke hal. berikut.</v>
          </cell>
          <cell r="N671" t="str">
            <v>yang dibayar dari kontrak) dan biaya-biaya lainnya.</v>
          </cell>
        </row>
        <row r="672">
          <cell r="A672" t="str">
            <v>ITEM PEMBAYARAN NO.</v>
          </cell>
          <cell r="D672" t="str">
            <v>:  8.4. (2)</v>
          </cell>
          <cell r="J672" t="str">
            <v>Analisa EI-1041</v>
          </cell>
        </row>
        <row r="673">
          <cell r="A673" t="str">
            <v>JENIS PEKERJAAN</v>
          </cell>
          <cell r="D673" t="str">
            <v>:  Marka Jalan bukan Termoplastik</v>
          </cell>
        </row>
        <row r="674">
          <cell r="A674" t="str">
            <v>SATUAN PEMBAYARAN</v>
          </cell>
          <cell r="D674" t="str">
            <v>:  M2</v>
          </cell>
          <cell r="H674" t="str">
            <v xml:space="preserve">        URAIAN ANALISA HARGA SATUAN</v>
          </cell>
        </row>
        <row r="675">
          <cell r="J675" t="str">
            <v>Lanjutan</v>
          </cell>
        </row>
        <row r="677">
          <cell r="A677" t="str">
            <v>No.</v>
          </cell>
          <cell r="C677" t="str">
            <v>U R A I A N</v>
          </cell>
          <cell r="G677" t="str">
            <v>KODE</v>
          </cell>
          <cell r="H677" t="str">
            <v>KOEF.</v>
          </cell>
          <cell r="I677" t="str">
            <v>SATUAN</v>
          </cell>
          <cell r="J677" t="str">
            <v>KETERANGAN</v>
          </cell>
        </row>
        <row r="680">
          <cell r="A680" t="str">
            <v>3.</v>
          </cell>
          <cell r="C680" t="str">
            <v>TENAGA</v>
          </cell>
        </row>
        <row r="681">
          <cell r="C681" t="str">
            <v>Produksi pekerjaan per hari  =  Q1 x Tk</v>
          </cell>
          <cell r="G681" t="str">
            <v>Qt</v>
          </cell>
          <cell r="H681">
            <v>93.333333333333343</v>
          </cell>
          <cell r="I681" t="str">
            <v>M2</v>
          </cell>
        </row>
        <row r="682">
          <cell r="C682" t="str">
            <v>dibutuhkan tenaga :</v>
          </cell>
          <cell r="D682" t="str">
            <v>- Mandor</v>
          </cell>
          <cell r="G682" t="str">
            <v>M</v>
          </cell>
          <cell r="H682">
            <v>1</v>
          </cell>
          <cell r="I682" t="str">
            <v>orang</v>
          </cell>
        </row>
        <row r="683">
          <cell r="D683" t="str">
            <v>- Tukang Cat</v>
          </cell>
          <cell r="G683" t="str">
            <v>Tb</v>
          </cell>
          <cell r="H683">
            <v>3</v>
          </cell>
          <cell r="I683" t="str">
            <v>orang</v>
          </cell>
        </row>
        <row r="684">
          <cell r="D684" t="str">
            <v>- Pekerja</v>
          </cell>
          <cell r="G684" t="str">
            <v>P</v>
          </cell>
          <cell r="H684">
            <v>8</v>
          </cell>
          <cell r="I684" t="str">
            <v>orang</v>
          </cell>
        </row>
        <row r="686">
          <cell r="C686" t="str">
            <v>Koefisien Tenaga / Kg  :</v>
          </cell>
        </row>
        <row r="687">
          <cell r="D687" t="str">
            <v>-  Mandor</v>
          </cell>
          <cell r="E687" t="str">
            <v>=  ( M x Tk ) : Qt</v>
          </cell>
          <cell r="G687" t="str">
            <v>(L03)</v>
          </cell>
          <cell r="H687">
            <v>7.4999999999999997E-2</v>
          </cell>
          <cell r="I687" t="str">
            <v>jam</v>
          </cell>
        </row>
        <row r="688">
          <cell r="D688" t="str">
            <v>- Tukang</v>
          </cell>
          <cell r="E688" t="str">
            <v>=  ( Tb x Tk ) : Qt</v>
          </cell>
          <cell r="G688" t="str">
            <v>(L02)</v>
          </cell>
          <cell r="H688">
            <v>0.22499999999999998</v>
          </cell>
          <cell r="I688" t="str">
            <v>jam</v>
          </cell>
        </row>
        <row r="689">
          <cell r="D689" t="str">
            <v>-  Pekerja</v>
          </cell>
          <cell r="E689" t="str">
            <v>=  ( P x Tk ) : Qt</v>
          </cell>
          <cell r="G689" t="str">
            <v>(L01)</v>
          </cell>
          <cell r="H689">
            <v>0.6</v>
          </cell>
          <cell r="I689" t="str">
            <v>jam</v>
          </cell>
        </row>
        <row r="691">
          <cell r="A691" t="str">
            <v>4.</v>
          </cell>
          <cell r="C691" t="str">
            <v>HARGA DASAR SATUAN UPAH, BAHAN DAN ALAT</v>
          </cell>
        </row>
        <row r="692">
          <cell r="C692" t="str">
            <v>Lihat lampiran.</v>
          </cell>
        </row>
        <row r="694">
          <cell r="A694" t="str">
            <v>5.</v>
          </cell>
          <cell r="C694" t="str">
            <v>ANALISA HARGA SATUAN PEKERJAAN</v>
          </cell>
        </row>
        <row r="695">
          <cell r="C695" t="str">
            <v>Lihat perhitungan dalam FORMULIR STANDAR UNTUK</v>
          </cell>
        </row>
        <row r="696">
          <cell r="C696" t="str">
            <v>PEREKEMAN ANALISA MASING-MASING HARGA</v>
          </cell>
        </row>
        <row r="697">
          <cell r="C697" t="str">
            <v>SATUAN.</v>
          </cell>
        </row>
        <row r="698">
          <cell r="C698" t="str">
            <v>Didapat Harga Satuan Pekerjaan :</v>
          </cell>
        </row>
        <row r="700">
          <cell r="C700" t="str">
            <v xml:space="preserve">Rp.  </v>
          </cell>
          <cell r="D700">
            <v>78256.282324946427</v>
          </cell>
          <cell r="E700" t="str">
            <v xml:space="preserve"> / M2</v>
          </cell>
        </row>
        <row r="704">
          <cell r="A704" t="str">
            <v>6.</v>
          </cell>
          <cell r="C704" t="str">
            <v>MASA PELAKSANAAN YANG DIPERLUKAN</v>
          </cell>
        </row>
        <row r="705">
          <cell r="C705" t="str">
            <v>Masa Pelaksanaan :</v>
          </cell>
          <cell r="D705" t="str">
            <v>. . . . . . . . . . .</v>
          </cell>
          <cell r="E705" t="str">
            <v>bulan</v>
          </cell>
        </row>
        <row r="707">
          <cell r="A707" t="str">
            <v>7.</v>
          </cell>
          <cell r="C707" t="str">
            <v>VOLUME PEKERJAAN YANG DIPERLUKAN</v>
          </cell>
        </row>
        <row r="708">
          <cell r="C708" t="str">
            <v>Volume pekerjaan  :</v>
          </cell>
          <cell r="D708" t="e">
            <v>#REF!</v>
          </cell>
          <cell r="E708" t="str">
            <v>M2</v>
          </cell>
        </row>
        <row r="731">
          <cell r="A731" t="str">
            <v>ITEM PEMBAYARAN NO.</v>
          </cell>
          <cell r="D731" t="str">
            <v>:  8.4. (1)</v>
          </cell>
          <cell r="J731" t="str">
            <v>Analisa EI-1042</v>
          </cell>
          <cell r="T731" t="str">
            <v>Analisa EI-1042</v>
          </cell>
        </row>
        <row r="732">
          <cell r="A732" t="str">
            <v>JENIS PEKERJAAN</v>
          </cell>
          <cell r="D732" t="str">
            <v>:  Marka Jalan Termoplastik</v>
          </cell>
        </row>
        <row r="733">
          <cell r="A733" t="str">
            <v>SATUAN PEMBAYARAN</v>
          </cell>
          <cell r="D733" t="str">
            <v>:  M2</v>
          </cell>
          <cell r="H733" t="str">
            <v xml:space="preserve">        URAIAN ANALISA HARGA SATUAN</v>
          </cell>
          <cell r="L733" t="str">
            <v>FORMULIR STANDAR UNTUK</v>
          </cell>
        </row>
        <row r="734">
          <cell r="L734" t="str">
            <v>PEREKAMAN ANALISA MASING-MASING HARGA SATUAN</v>
          </cell>
        </row>
        <row r="735">
          <cell r="L735">
            <v>0</v>
          </cell>
        </row>
        <row r="736">
          <cell r="A736" t="str">
            <v>No.</v>
          </cell>
          <cell r="C736" t="str">
            <v>U R A I A N</v>
          </cell>
          <cell r="G736" t="str">
            <v>KODE</v>
          </cell>
          <cell r="H736" t="str">
            <v>KOEF.</v>
          </cell>
          <cell r="I736" t="str">
            <v>SATUAN</v>
          </cell>
          <cell r="J736" t="str">
            <v>KETERANGAN</v>
          </cell>
        </row>
        <row r="738">
          <cell r="L738" t="str">
            <v>PROYEK</v>
          </cell>
          <cell r="O738" t="str">
            <v xml:space="preserve">: </v>
          </cell>
        </row>
        <row r="739">
          <cell r="A739" t="str">
            <v>I.</v>
          </cell>
          <cell r="C739" t="str">
            <v>ASUMSI</v>
          </cell>
          <cell r="L739" t="str">
            <v>No. PAKET KONTRAK</v>
          </cell>
          <cell r="O739" t="str">
            <v xml:space="preserve">: </v>
          </cell>
        </row>
        <row r="740">
          <cell r="A740">
            <v>1</v>
          </cell>
          <cell r="C740" t="str">
            <v>Pekerjaan dilakukan secara manual</v>
          </cell>
          <cell r="L740" t="str">
            <v>NAMA PAKET</v>
          </cell>
          <cell r="O740" t="str">
            <v>: Pemb. Jembatan Kampar</v>
          </cell>
        </row>
        <row r="741">
          <cell r="A741">
            <v>2</v>
          </cell>
          <cell r="C741" t="str">
            <v>Lokasi pekerjaan : sepanjang jalan</v>
          </cell>
          <cell r="L741" t="str">
            <v>PROP / KAB / KOTA</v>
          </cell>
          <cell r="O741" t="str">
            <v>: Sumbar/Limapuluh Kota</v>
          </cell>
        </row>
        <row r="742">
          <cell r="A742">
            <v>3</v>
          </cell>
          <cell r="C742" t="str">
            <v>Bahan dasar (besi dan kawat) diterima seluruhnya</v>
          </cell>
          <cell r="L742" t="str">
            <v>ITEM PEMBAYARAN NO.</v>
          </cell>
          <cell r="O742" t="str">
            <v>:  8.4. (1)</v>
          </cell>
          <cell r="R742" t="str">
            <v>PERKIRAAN VOL. PEK.</v>
          </cell>
          <cell r="T742" t="str">
            <v>:</v>
          </cell>
          <cell r="U742" t="e">
            <v>#REF!</v>
          </cell>
        </row>
        <row r="743">
          <cell r="C743" t="str">
            <v>di lokasi pekerjaan</v>
          </cell>
          <cell r="L743" t="str">
            <v>JENIS PEKERJAAN</v>
          </cell>
          <cell r="O743" t="str">
            <v>:  Marka Jalan Termoplastik</v>
          </cell>
          <cell r="R743" t="str">
            <v>TOTAL HARGA (Rp.)</v>
          </cell>
          <cell r="T743" t="str">
            <v>:</v>
          </cell>
          <cell r="U743" t="e">
            <v>#REF!</v>
          </cell>
        </row>
        <row r="744">
          <cell r="A744">
            <v>4</v>
          </cell>
          <cell r="C744" t="str">
            <v>Jarak rata-rata Base camp ke lokasi pekerjaan</v>
          </cell>
          <cell r="G744" t="str">
            <v>L</v>
          </cell>
          <cell r="H744">
            <v>0.75</v>
          </cell>
          <cell r="I744" t="str">
            <v>KM</v>
          </cell>
          <cell r="L744" t="str">
            <v>SATUAN PEMBAYARAN</v>
          </cell>
          <cell r="O744" t="str">
            <v>:  M2</v>
          </cell>
          <cell r="R744" t="str">
            <v>% THD. BIAYA PROYEK</v>
          </cell>
          <cell r="T744" t="str">
            <v>:</v>
          </cell>
          <cell r="U744" t="e">
            <v>#REF!</v>
          </cell>
        </row>
        <row r="745">
          <cell r="A745">
            <v>5</v>
          </cell>
          <cell r="C745" t="str">
            <v>Jam kerja efektif per-hari</v>
          </cell>
          <cell r="G745" t="str">
            <v>Tk</v>
          </cell>
          <cell r="H745">
            <v>7</v>
          </cell>
          <cell r="I745" t="str">
            <v>jam</v>
          </cell>
        </row>
        <row r="746">
          <cell r="A746">
            <v>6</v>
          </cell>
          <cell r="C746" t="str">
            <v>Faktor Kehilangan Material</v>
          </cell>
          <cell r="G746" t="str">
            <v>Fh</v>
          </cell>
          <cell r="H746">
            <v>1.05</v>
          </cell>
          <cell r="I746" t="str">
            <v>-</v>
          </cell>
        </row>
        <row r="747">
          <cell r="A747">
            <v>7</v>
          </cell>
          <cell r="C747" t="str">
            <v>Tebal lapisan cat secara manual</v>
          </cell>
          <cell r="G747" t="str">
            <v>t</v>
          </cell>
          <cell r="H747">
            <v>1.4999999999999999E-2</v>
          </cell>
          <cell r="I747" t="str">
            <v>M</v>
          </cell>
          <cell r="J747" t="str">
            <v xml:space="preserve"> Spec.10.4.3(2)(d)</v>
          </cell>
          <cell r="Q747" t="str">
            <v>PERKIRAAN</v>
          </cell>
          <cell r="R747" t="str">
            <v>HARGA</v>
          </cell>
          <cell r="S747" t="str">
            <v>JUMLAH</v>
          </cell>
        </row>
        <row r="748">
          <cell r="A748">
            <v>8</v>
          </cell>
          <cell r="C748" t="str">
            <v>Berat Jenis Bahan Cat</v>
          </cell>
          <cell r="G748" t="str">
            <v>BJ.Cat</v>
          </cell>
          <cell r="H748">
            <v>1</v>
          </cell>
          <cell r="I748" t="str">
            <v>Kg/Liter</v>
          </cell>
          <cell r="L748" t="str">
            <v>NO.</v>
          </cell>
          <cell r="N748" t="str">
            <v>KOMPONEN</v>
          </cell>
          <cell r="P748" t="str">
            <v>SATUAN</v>
          </cell>
          <cell r="Q748" t="str">
            <v>KUANTITAS</v>
          </cell>
          <cell r="R748" t="str">
            <v>SATUAN</v>
          </cell>
          <cell r="S748" t="str">
            <v>HARGA</v>
          </cell>
        </row>
        <row r="749">
          <cell r="A749">
            <v>9</v>
          </cell>
          <cell r="C749" t="str">
            <v>Perbandingan pemakaian bahan  :</v>
          </cell>
          <cell r="E749" t="str">
            <v>- Cat</v>
          </cell>
          <cell r="G749" t="str">
            <v>C</v>
          </cell>
          <cell r="H749">
            <v>65</v>
          </cell>
          <cell r="I749" t="str">
            <v>%</v>
          </cell>
          <cell r="R749" t="str">
            <v>(Rp.)</v>
          </cell>
          <cell r="S749" t="str">
            <v>(Rp.)</v>
          </cell>
        </row>
        <row r="750">
          <cell r="E750" t="str">
            <v>- Thinner</v>
          </cell>
          <cell r="G750" t="str">
            <v>T</v>
          </cell>
          <cell r="H750">
            <v>35</v>
          </cell>
          <cell r="I750" t="str">
            <v>%</v>
          </cell>
        </row>
        <row r="751">
          <cell r="A751" t="str">
            <v>II.</v>
          </cell>
          <cell r="C751" t="str">
            <v>URUTAN KERJA</v>
          </cell>
        </row>
        <row r="752">
          <cell r="A752">
            <v>1</v>
          </cell>
          <cell r="C752" t="str">
            <v>Permukaan jalan dibersihkan dari debu/kotoran</v>
          </cell>
          <cell r="L752" t="str">
            <v>A.</v>
          </cell>
          <cell r="N752" t="str">
            <v>TENAGA</v>
          </cell>
        </row>
        <row r="753">
          <cell r="A753">
            <v>2</v>
          </cell>
          <cell r="C753" t="str">
            <v>Cat disemprotkan dengan Compressor di atas maal</v>
          </cell>
        </row>
        <row r="754">
          <cell r="C754" t="str">
            <v>tripleks yang dipasang di permukaan jalan</v>
          </cell>
          <cell r="L754" t="str">
            <v>1.</v>
          </cell>
          <cell r="N754" t="str">
            <v>Pekerja Biasa</v>
          </cell>
          <cell r="O754" t="str">
            <v>(L01)</v>
          </cell>
          <cell r="P754" t="str">
            <v>jam</v>
          </cell>
          <cell r="Q754">
            <v>0.6</v>
          </cell>
          <cell r="R754">
            <v>4500</v>
          </cell>
          <cell r="U754">
            <v>2700</v>
          </cell>
        </row>
        <row r="755">
          <cell r="A755">
            <v>3</v>
          </cell>
          <cell r="C755" t="str">
            <v>Glass Bit diberikan segera setelah cat marka selesai</v>
          </cell>
          <cell r="L755" t="str">
            <v>2.</v>
          </cell>
          <cell r="N755" t="str">
            <v>Tukang</v>
          </cell>
          <cell r="O755" t="str">
            <v>(L02)</v>
          </cell>
          <cell r="P755" t="str">
            <v>jam</v>
          </cell>
          <cell r="Q755">
            <v>0.22499999999999998</v>
          </cell>
          <cell r="R755">
            <v>7000</v>
          </cell>
          <cell r="U755">
            <v>1574.9999999999998</v>
          </cell>
        </row>
        <row r="756">
          <cell r="C756" t="str">
            <v>disemprotkan</v>
          </cell>
          <cell r="L756" t="str">
            <v>3.</v>
          </cell>
          <cell r="N756" t="str">
            <v>Mandor</v>
          </cell>
          <cell r="O756" t="str">
            <v>(L03)</v>
          </cell>
          <cell r="P756" t="str">
            <v>jam</v>
          </cell>
          <cell r="Q756">
            <v>7.4999999999999997E-2</v>
          </cell>
          <cell r="R756">
            <v>7500</v>
          </cell>
          <cell r="U756">
            <v>562.5</v>
          </cell>
        </row>
        <row r="758">
          <cell r="A758" t="str">
            <v>III.</v>
          </cell>
          <cell r="C758" t="str">
            <v>PEMAKAIAN BAHAN, ALAT DAN TENAGA</v>
          </cell>
          <cell r="Q758" t="str">
            <v xml:space="preserve">JUMLAH HARGA TENAGA   </v>
          </cell>
          <cell r="U758">
            <v>4837.5</v>
          </cell>
        </row>
        <row r="760">
          <cell r="A760" t="str">
            <v xml:space="preserve">   1.</v>
          </cell>
          <cell r="C760" t="str">
            <v>BAHAN</v>
          </cell>
          <cell r="L760" t="str">
            <v>B.</v>
          </cell>
          <cell r="N760" t="str">
            <v>BAHAN</v>
          </cell>
        </row>
        <row r="761">
          <cell r="A761" t="str">
            <v>1.a.</v>
          </cell>
          <cell r="C761" t="str">
            <v>Cat Marka Thermoplastic</v>
          </cell>
          <cell r="E761" t="str">
            <v>=  C x R x (BJ.Cat)</v>
          </cell>
          <cell r="G761" t="str">
            <v>(M17)</v>
          </cell>
          <cell r="H761">
            <v>1.9500000000000002</v>
          </cell>
          <cell r="I761" t="str">
            <v>Kg</v>
          </cell>
        </row>
        <row r="762">
          <cell r="A762" t="str">
            <v>1.b.</v>
          </cell>
          <cell r="C762" t="str">
            <v>Minyak Pencair (Thinner)</v>
          </cell>
          <cell r="E762" t="str">
            <v>=  T x R</v>
          </cell>
          <cell r="G762" t="str">
            <v>(M33)</v>
          </cell>
          <cell r="H762">
            <v>1.0499999999999998</v>
          </cell>
          <cell r="I762" t="str">
            <v>Liter</v>
          </cell>
          <cell r="L762" t="str">
            <v>1.</v>
          </cell>
          <cell r="N762" t="str">
            <v>Cat Marka</v>
          </cell>
          <cell r="O762" t="str">
            <v>(M17)</v>
          </cell>
          <cell r="P762" t="str">
            <v>Kg</v>
          </cell>
          <cell r="Q762">
            <v>1.9500000000000002</v>
          </cell>
          <cell r="R762">
            <v>25000</v>
          </cell>
          <cell r="U762">
            <v>48750.000000000007</v>
          </cell>
        </row>
        <row r="763">
          <cell r="A763" t="str">
            <v>1.c.</v>
          </cell>
          <cell r="C763" t="str">
            <v>Blass Bead</v>
          </cell>
          <cell r="G763" t="str">
            <v>(M34)</v>
          </cell>
          <cell r="H763">
            <v>0.45</v>
          </cell>
          <cell r="I763" t="str">
            <v>Kg</v>
          </cell>
          <cell r="J763" t="str">
            <v xml:space="preserve"> Spec.10.4.3(2)(e)</v>
          </cell>
          <cell r="L763" t="str">
            <v>2.</v>
          </cell>
          <cell r="N763" t="str">
            <v>Thinner</v>
          </cell>
          <cell r="O763" t="str">
            <v>(M33)</v>
          </cell>
          <cell r="P763" t="str">
            <v>Liter</v>
          </cell>
          <cell r="Q763">
            <v>1.0499999999999998</v>
          </cell>
          <cell r="R763">
            <v>4500</v>
          </cell>
          <cell r="U763">
            <v>4724.9999999999991</v>
          </cell>
        </row>
        <row r="764">
          <cell r="L764" t="str">
            <v>3.</v>
          </cell>
          <cell r="N764" t="str">
            <v>Blass Bit</v>
          </cell>
          <cell r="O764" t="str">
            <v>(M34)</v>
          </cell>
          <cell r="P764" t="str">
            <v>Kg</v>
          </cell>
          <cell r="Q764">
            <v>0.45</v>
          </cell>
          <cell r="R764">
            <v>15000</v>
          </cell>
          <cell r="U764">
            <v>6750</v>
          </cell>
        </row>
        <row r="766">
          <cell r="A766" t="str">
            <v>2.</v>
          </cell>
          <cell r="C766" t="str">
            <v>ALAT</v>
          </cell>
        </row>
        <row r="767">
          <cell r="A767" t="str">
            <v>2.a.</v>
          </cell>
          <cell r="C767" t="str">
            <v>COMPRESSOR</v>
          </cell>
          <cell r="G767" t="str">
            <v>(E05)</v>
          </cell>
        </row>
        <row r="768">
          <cell r="C768" t="str">
            <v>Kapasitas penyemprotan</v>
          </cell>
          <cell r="G768" t="str">
            <v>V</v>
          </cell>
          <cell r="H768">
            <v>40</v>
          </cell>
          <cell r="I768" t="str">
            <v>Ltr/Jam</v>
          </cell>
          <cell r="Q768" t="str">
            <v xml:space="preserve">JUMLAH HARGA BAHAN   </v>
          </cell>
          <cell r="U768">
            <v>60225.000000000007</v>
          </cell>
        </row>
        <row r="769">
          <cell r="C769" t="str">
            <v>Jumlah cat cair  =</v>
          </cell>
          <cell r="D769" t="str">
            <v>(1 M x 1 M) x t x 1000</v>
          </cell>
          <cell r="G769" t="str">
            <v>R</v>
          </cell>
          <cell r="H769">
            <v>3</v>
          </cell>
          <cell r="I769" t="str">
            <v>Ltr/M2</v>
          </cell>
        </row>
        <row r="770">
          <cell r="L770" t="str">
            <v>C.</v>
          </cell>
          <cell r="N770" t="str">
            <v>PERALATAN</v>
          </cell>
        </row>
        <row r="771">
          <cell r="C771" t="str">
            <v>Kap. Prod. / Jam  =</v>
          </cell>
          <cell r="D771" t="str">
            <v xml:space="preserve">  V : R</v>
          </cell>
          <cell r="G771" t="str">
            <v>Q1</v>
          </cell>
          <cell r="H771">
            <v>13.333333333333334</v>
          </cell>
          <cell r="I771" t="str">
            <v>M2/Jam</v>
          </cell>
        </row>
        <row r="772">
          <cell r="L772" t="str">
            <v>1.</v>
          </cell>
          <cell r="N772" t="str">
            <v>Compressor</v>
          </cell>
          <cell r="O772" t="str">
            <v>(E05)</v>
          </cell>
          <cell r="P772" t="str">
            <v>Jam</v>
          </cell>
          <cell r="Q772">
            <v>7.4999999999999997E-2</v>
          </cell>
          <cell r="R772">
            <v>110410.09454193829</v>
          </cell>
          <cell r="U772">
            <v>8280.7570906453711</v>
          </cell>
        </row>
        <row r="773">
          <cell r="C773" t="str">
            <v>Koef. Alat / M2</v>
          </cell>
          <cell r="D773" t="str">
            <v>=  1 : Q1</v>
          </cell>
          <cell r="G773" t="str">
            <v>(E05)</v>
          </cell>
          <cell r="H773">
            <v>7.4999999999999997E-2</v>
          </cell>
          <cell r="I773" t="str">
            <v>Jam</v>
          </cell>
          <cell r="L773" t="str">
            <v>2.</v>
          </cell>
          <cell r="N773" t="str">
            <v>Dump Truck</v>
          </cell>
          <cell r="O773" t="str">
            <v>(E08)</v>
          </cell>
          <cell r="P773" t="str">
            <v>Jam</v>
          </cell>
          <cell r="Q773">
            <v>7.4999999999999997E-2</v>
          </cell>
          <cell r="R773">
            <v>97984.236669533435</v>
          </cell>
          <cell r="U773">
            <v>7348.8177502150074</v>
          </cell>
        </row>
        <row r="774">
          <cell r="L774" t="str">
            <v>3.</v>
          </cell>
          <cell r="N774" t="str">
            <v>Alat Bantu</v>
          </cell>
          <cell r="P774" t="str">
            <v>Ls</v>
          </cell>
          <cell r="Q774">
            <v>1</v>
          </cell>
          <cell r="R774">
            <v>200</v>
          </cell>
          <cell r="U774">
            <v>200</v>
          </cell>
        </row>
        <row r="777">
          <cell r="A777" t="str">
            <v>2.b.</v>
          </cell>
          <cell r="C777" t="str">
            <v>DUMP TRUCK</v>
          </cell>
          <cell r="G777" t="str">
            <v>(E08)</v>
          </cell>
        </row>
        <row r="778">
          <cell r="C778" t="str">
            <v>Pada dasarnya alat ini digunakan bersama-sama</v>
          </cell>
        </row>
        <row r="779">
          <cell r="C779" t="str">
            <v>dengan Compressor</v>
          </cell>
          <cell r="G779" t="str">
            <v>Q3</v>
          </cell>
          <cell r="H779">
            <v>13.333333333333334</v>
          </cell>
          <cell r="I779" t="str">
            <v>M2/Jam</v>
          </cell>
        </row>
        <row r="780">
          <cell r="C780" t="str">
            <v>Koef. Alat / M2</v>
          </cell>
          <cell r="D780" t="str">
            <v>=  1 : Q3</v>
          </cell>
          <cell r="G780" t="str">
            <v>(E08)</v>
          </cell>
          <cell r="H780">
            <v>7.4999999999999997E-2</v>
          </cell>
          <cell r="I780" t="str">
            <v>Jam</v>
          </cell>
          <cell r="Q780" t="str">
            <v xml:space="preserve">JUMLAH HARGA PERALATAN   </v>
          </cell>
          <cell r="U780">
            <v>15829.574840860379</v>
          </cell>
        </row>
        <row r="782">
          <cell r="A782" t="str">
            <v>2.c.</v>
          </cell>
          <cell r="C782" t="str">
            <v>ALAT BANTU</v>
          </cell>
          <cell r="I782" t="str">
            <v>Ls</v>
          </cell>
          <cell r="L782" t="str">
            <v>D.</v>
          </cell>
          <cell r="N782" t="str">
            <v>JUMLAH HARGA TENAGA, BAHAN DAN PERALATAN  ( A + B + C )</v>
          </cell>
          <cell r="U782">
            <v>80892.074840860383</v>
          </cell>
        </row>
        <row r="783">
          <cell r="C783" t="str">
            <v>Diperlukan  :</v>
          </cell>
          <cell r="L783" t="str">
            <v>E.</v>
          </cell>
          <cell r="N783" t="str">
            <v>OVERHEAD &amp; PROFIT</v>
          </cell>
          <cell r="P783">
            <v>10</v>
          </cell>
          <cell r="Q783" t="str">
            <v>%  x  D</v>
          </cell>
          <cell r="U783">
            <v>8089.2074840860387</v>
          </cell>
        </row>
        <row r="784">
          <cell r="C784" t="str">
            <v>- Sapu Lidi</v>
          </cell>
          <cell r="E784" t="str">
            <v>=  3  buah</v>
          </cell>
          <cell r="L784" t="str">
            <v>F.</v>
          </cell>
          <cell r="N784" t="str">
            <v>HARGA SATUAN PEKERJAAN  ( D + E )</v>
          </cell>
          <cell r="U784">
            <v>88981.282324946427</v>
          </cell>
        </row>
        <row r="785">
          <cell r="C785" t="str">
            <v>- Sikat Ijuk</v>
          </cell>
          <cell r="E785" t="str">
            <v>=  3  buah</v>
          </cell>
          <cell r="L785" t="str">
            <v>Note: 1</v>
          </cell>
          <cell r="N785" t="str">
            <v>SATUAN dapat berdasarkan atas jam operasi untuk Tenaga Kerja dan Peralatan, volume dan/atau ukuran</v>
          </cell>
        </row>
        <row r="786">
          <cell r="C786" t="str">
            <v>- Rambu-rambu pengaman</v>
          </cell>
          <cell r="E786" t="str">
            <v>=  2  buah</v>
          </cell>
          <cell r="N786" t="str">
            <v>berat untuk bahan-bahan.</v>
          </cell>
        </row>
        <row r="787">
          <cell r="C787" t="str">
            <v>- Maal Tripleks</v>
          </cell>
          <cell r="E787" t="str">
            <v>=  4  lembar</v>
          </cell>
          <cell r="L787">
            <v>2</v>
          </cell>
          <cell r="N787" t="str">
            <v>Kuantitas satuan adalah kuantitas setiap komponen untuk menyelesaikan satu satuan pekerjaan dari nomor</v>
          </cell>
        </row>
        <row r="788">
          <cell r="N788" t="str">
            <v>mata pembayaran.</v>
          </cell>
        </row>
        <row r="789">
          <cell r="L789">
            <v>3</v>
          </cell>
          <cell r="N789" t="str">
            <v>Biaya satuan untuk peralatan sudah termasuk bahan bakar, bahan habis dipakai dan operator.</v>
          </cell>
        </row>
        <row r="790">
          <cell r="L790">
            <v>4</v>
          </cell>
          <cell r="N790" t="str">
            <v>Biaya satuan sudah termasuk pengeluaran untuk seluruh pajak yang berkaitan (tetapi tidak termasuk PPN</v>
          </cell>
        </row>
        <row r="791">
          <cell r="J791" t="str">
            <v>Berlanjut ke hal. berikut.</v>
          </cell>
          <cell r="N791" t="str">
            <v>yang dibayar dari kontrak) dan biaya-biaya lainnya.</v>
          </cell>
        </row>
        <row r="792">
          <cell r="A792" t="str">
            <v>ITEM PEMBAYARAN NO.</v>
          </cell>
          <cell r="D792" t="str">
            <v>:  8.4. (1)</v>
          </cell>
          <cell r="J792" t="str">
            <v>Analisa EI-1042</v>
          </cell>
        </row>
        <row r="793">
          <cell r="A793" t="str">
            <v>JENIS PEKERJAAN</v>
          </cell>
          <cell r="D793" t="str">
            <v>:  Marka Jalan Termoplastik</v>
          </cell>
        </row>
        <row r="794">
          <cell r="A794" t="str">
            <v>SATUAN PEMBAYARAN</v>
          </cell>
          <cell r="D794" t="str">
            <v>:  M2</v>
          </cell>
          <cell r="H794" t="str">
            <v xml:space="preserve">        URAIAN ANALISA HARGA SATUAN</v>
          </cell>
        </row>
        <row r="795">
          <cell r="J795" t="str">
            <v>Lanjutan</v>
          </cell>
        </row>
        <row r="797">
          <cell r="A797" t="str">
            <v>No.</v>
          </cell>
          <cell r="C797" t="str">
            <v>U R A I A N</v>
          </cell>
          <cell r="G797" t="str">
            <v>KODE</v>
          </cell>
          <cell r="H797" t="str">
            <v>KOEF.</v>
          </cell>
          <cell r="I797" t="str">
            <v>SATUAN</v>
          </cell>
          <cell r="J797" t="str">
            <v>KETERANGAN</v>
          </cell>
        </row>
        <row r="800">
          <cell r="A800" t="str">
            <v>3.</v>
          </cell>
          <cell r="C800" t="str">
            <v>TENAGA</v>
          </cell>
        </row>
        <row r="801">
          <cell r="C801" t="str">
            <v>Produksi pekerjaan per hari  =  Q1 x Tk</v>
          </cell>
          <cell r="G801" t="str">
            <v>Qt</v>
          </cell>
          <cell r="H801">
            <v>93.333333333333343</v>
          </cell>
          <cell r="I801" t="str">
            <v>M2</v>
          </cell>
        </row>
        <row r="802">
          <cell r="C802" t="str">
            <v>dibutuhkan tenaga :</v>
          </cell>
          <cell r="D802" t="str">
            <v>- Mandor</v>
          </cell>
          <cell r="G802" t="str">
            <v>M</v>
          </cell>
          <cell r="H802">
            <v>1</v>
          </cell>
          <cell r="I802" t="str">
            <v>orang</v>
          </cell>
        </row>
        <row r="803">
          <cell r="D803" t="str">
            <v>- Tukang Cat</v>
          </cell>
          <cell r="G803" t="str">
            <v>Tb</v>
          </cell>
          <cell r="H803">
            <v>3</v>
          </cell>
          <cell r="I803" t="str">
            <v>orang</v>
          </cell>
        </row>
        <row r="804">
          <cell r="D804" t="str">
            <v>- Pekerja</v>
          </cell>
          <cell r="G804" t="str">
            <v>P</v>
          </cell>
          <cell r="H804">
            <v>8</v>
          </cell>
          <cell r="I804" t="str">
            <v>orang</v>
          </cell>
        </row>
        <row r="806">
          <cell r="C806" t="str">
            <v>Koefisien Tenaga / Kg  :</v>
          </cell>
        </row>
        <row r="807">
          <cell r="D807" t="str">
            <v>-  Mandor</v>
          </cell>
          <cell r="E807" t="str">
            <v>=  ( M x Tk ) : Qt</v>
          </cell>
          <cell r="G807" t="str">
            <v>(L03)</v>
          </cell>
          <cell r="H807">
            <v>7.4999999999999997E-2</v>
          </cell>
          <cell r="I807" t="str">
            <v>jam</v>
          </cell>
        </row>
        <row r="808">
          <cell r="D808" t="str">
            <v>- Tukang</v>
          </cell>
          <cell r="E808" t="str">
            <v>=  ( Tb x Tk ) : Qt</v>
          </cell>
          <cell r="G808" t="str">
            <v>(L02)</v>
          </cell>
          <cell r="H808">
            <v>0.22499999999999998</v>
          </cell>
          <cell r="I808" t="str">
            <v>jam</v>
          </cell>
        </row>
        <row r="809">
          <cell r="D809" t="str">
            <v>-  Pekerja</v>
          </cell>
          <cell r="E809" t="str">
            <v>=  ( P x Tk ) : Qt</v>
          </cell>
          <cell r="G809" t="str">
            <v>(L01)</v>
          </cell>
          <cell r="H809">
            <v>0.6</v>
          </cell>
          <cell r="I809" t="str">
            <v>jam</v>
          </cell>
        </row>
        <row r="811">
          <cell r="A811" t="str">
            <v>4.</v>
          </cell>
          <cell r="C811" t="str">
            <v>HARGA DASAR SATUAN UPAH, BAHAN DAN ALAT</v>
          </cell>
        </row>
        <row r="812">
          <cell r="C812" t="str">
            <v>Lihat lampiran.</v>
          </cell>
        </row>
        <row r="814">
          <cell r="A814" t="str">
            <v>5.</v>
          </cell>
          <cell r="C814" t="str">
            <v>ANALISA HARGA SATUAN PEKERJAAN</v>
          </cell>
        </row>
        <row r="815">
          <cell r="C815" t="str">
            <v>Lihat perhitungan dalam FORMULIR STANDAR UNTUK</v>
          </cell>
        </row>
        <row r="816">
          <cell r="C816" t="str">
            <v>PEREKEMAN ANALISA MASING-MASING HARGA</v>
          </cell>
        </row>
        <row r="817">
          <cell r="C817" t="str">
            <v>SATUAN.</v>
          </cell>
        </row>
        <row r="818">
          <cell r="C818" t="str">
            <v>Didapat Harga Satuan Pekerjaan :</v>
          </cell>
        </row>
        <row r="820">
          <cell r="C820" t="str">
            <v xml:space="preserve">Rp.  </v>
          </cell>
          <cell r="D820">
            <v>88981.282324946427</v>
          </cell>
          <cell r="E820" t="str">
            <v xml:space="preserve"> / M2</v>
          </cell>
        </row>
        <row r="824">
          <cell r="A824" t="str">
            <v>6.</v>
          </cell>
          <cell r="C824" t="str">
            <v>MASA PELAKSANAAN YANG DIPERLUKAN</v>
          </cell>
        </row>
        <row r="825">
          <cell r="C825" t="str">
            <v>Masa Pelaksanaan :</v>
          </cell>
          <cell r="D825" t="str">
            <v>. . . . . . . . . . .</v>
          </cell>
          <cell r="E825" t="str">
            <v>bulan</v>
          </cell>
        </row>
        <row r="827">
          <cell r="A827" t="str">
            <v>7.</v>
          </cell>
          <cell r="C827" t="str">
            <v>VOLUME PEKERJAAN YANG DIPERLUKAN</v>
          </cell>
        </row>
        <row r="828">
          <cell r="C828" t="str">
            <v>Volume pekerjaan  :</v>
          </cell>
          <cell r="D828" t="e">
            <v>#REF!</v>
          </cell>
          <cell r="E828" t="str">
            <v>M2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2"/>
    </sheetNames>
    <sheetDataSet>
      <sheetData sheetId="0" refreshError="1">
        <row r="1">
          <cell r="A1" t="str">
            <v>ITEM PEMBAYARAN NO.</v>
          </cell>
          <cell r="D1" t="str">
            <v>:  2.1</v>
          </cell>
          <cell r="E1" t="str">
            <v>oke</v>
          </cell>
          <cell r="J1" t="str">
            <v xml:space="preserve">Analisa EI-21 </v>
          </cell>
          <cell r="T1" t="str">
            <v xml:space="preserve">Analisa EI-21 </v>
          </cell>
        </row>
        <row r="2">
          <cell r="A2" t="str">
            <v>JENIS PEKERJAAN</v>
          </cell>
          <cell r="D2" t="str">
            <v>:  Galian Utk Drainase, Saluran dan Saluran Air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2.1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Utk Drainase, Saluran dan Saluran Air</v>
          </cell>
          <cell r="R13" t="str">
            <v>TOTAL HARGA (Rp.)</v>
          </cell>
          <cell r="T13" t="str">
            <v>:</v>
          </cell>
          <cell r="U13">
            <v>32339.52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Q14">
            <v>0</v>
          </cell>
          <cell r="R14" t="str">
            <v>% THD. BIAYA PROYEK</v>
          </cell>
          <cell r="T14" t="str">
            <v>:</v>
          </cell>
          <cell r="U14">
            <v>7.6954069998812278E-4</v>
          </cell>
        </row>
        <row r="17">
          <cell r="A17" t="str">
            <v>II.</v>
          </cell>
          <cell r="C17" t="str">
            <v>URUTAN 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Penggalian dilakukan dengan menggunakan Excavator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Selanjutnya Excavator menuangkan material hasil</v>
          </cell>
          <cell r="R19" t="str">
            <v>(Rp.)</v>
          </cell>
          <cell r="S19" t="str">
            <v>(Rp.)</v>
          </cell>
        </row>
        <row r="20">
          <cell r="C20" t="str">
            <v>galian kedalam Dump Truck</v>
          </cell>
        </row>
        <row r="21">
          <cell r="A21">
            <v>3</v>
          </cell>
          <cell r="C21" t="str">
            <v>Dump Truck membuang material hasil galian keluar</v>
          </cell>
        </row>
        <row r="22">
          <cell r="C22" t="str">
            <v>lokasi jalan sejauh</v>
          </cell>
          <cell r="G22" t="str">
            <v>L</v>
          </cell>
          <cell r="H22">
            <v>5</v>
          </cell>
          <cell r="I22" t="str">
            <v>Km</v>
          </cell>
          <cell r="L22" t="str">
            <v>A.</v>
          </cell>
          <cell r="N22" t="str">
            <v>TENAGA</v>
          </cell>
        </row>
        <row r="23">
          <cell r="A23">
            <v>4</v>
          </cell>
          <cell r="C23" t="str">
            <v>Sekelompok pekerja akan merapikan hasil galian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3.6504440701875605E-2</v>
          </cell>
          <cell r="R24">
            <v>2857.14</v>
          </cell>
          <cell r="U24">
            <v>104.29829770695686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9.1261101754689013E-3</v>
          </cell>
          <cell r="R25">
            <v>3214.29</v>
          </cell>
          <cell r="U25">
            <v>29.333964675907936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R28" t="str">
            <v xml:space="preserve">JUMLAH HARGA TENAGA   </v>
          </cell>
          <cell r="U28">
            <v>133.63226238286478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7">
          <cell r="C37" t="str">
            <v>Faktor Konversi</v>
          </cell>
          <cell r="G37" t="str">
            <v>Fv</v>
          </cell>
          <cell r="H37">
            <v>0.9</v>
          </cell>
        </row>
        <row r="39">
          <cell r="C39" t="str">
            <v>Waktu siklus</v>
          </cell>
          <cell r="G39" t="str">
            <v>Ts1</v>
          </cell>
          <cell r="R39" t="str">
            <v xml:space="preserve">JUMLAH HARGA BAHAN   </v>
          </cell>
          <cell r="U39">
            <v>0</v>
          </cell>
        </row>
        <row r="40">
          <cell r="C40" t="str">
            <v>- Menggali,  memuat dan berputar</v>
          </cell>
          <cell r="G40" t="str">
            <v>T1</v>
          </cell>
          <cell r="H40">
            <v>0.317</v>
          </cell>
          <cell r="I40" t="str">
            <v>menit</v>
          </cell>
        </row>
        <row r="41">
          <cell r="C41" t="str">
            <v>- Lain-lain</v>
          </cell>
          <cell r="G41" t="str">
            <v>T2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2">
          <cell r="G42" t="str">
            <v>Ts1</v>
          </cell>
          <cell r="H42">
            <v>0.317</v>
          </cell>
          <cell r="I42" t="str">
            <v>menit</v>
          </cell>
        </row>
        <row r="43"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9.1261101754689013E-3</v>
          </cell>
          <cell r="R43">
            <v>238185.05650827778</v>
          </cell>
          <cell r="U43">
            <v>2173.7030678448291</v>
          </cell>
        </row>
        <row r="44">
          <cell r="C44" t="str">
            <v>Kap. Prod. / jam =</v>
          </cell>
          <cell r="D44" t="str">
            <v>V  x Fb x Fa x Fv x  60</v>
          </cell>
          <cell r="G44" t="str">
            <v>Q1</v>
          </cell>
          <cell r="H44">
            <v>109.5757097791798</v>
          </cell>
          <cell r="I44" t="str">
            <v xml:space="preserve">M3  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0.16982088218140085</v>
          </cell>
          <cell r="R44">
            <v>153645.58193291764</v>
          </cell>
          <cell r="U44">
            <v>26092.228267122777</v>
          </cell>
        </row>
        <row r="45">
          <cell r="D45" t="str">
            <v>Ts1 x Fk</v>
          </cell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1000</v>
          </cell>
          <cell r="U45">
            <v>1000</v>
          </cell>
        </row>
        <row r="47">
          <cell r="C47" t="str">
            <v>Koefisien Alat / M3</v>
          </cell>
          <cell r="D47" t="str">
            <v xml:space="preserve"> =  1  :  Q1</v>
          </cell>
          <cell r="G47" t="str">
            <v>-</v>
          </cell>
          <cell r="H47">
            <v>9.1261101754689013E-3</v>
          </cell>
          <cell r="I47" t="str">
            <v>Jam</v>
          </cell>
        </row>
        <row r="50">
          <cell r="R50" t="str">
            <v xml:space="preserve">JUMLAH HARGA PERALATAN   </v>
          </cell>
          <cell r="U50">
            <v>29265.931334967605</v>
          </cell>
        </row>
        <row r="51">
          <cell r="A51" t="str">
            <v xml:space="preserve">   2.b.</v>
          </cell>
          <cell r="C51" t="str">
            <v>DUMP TRUCK</v>
          </cell>
          <cell r="G51" t="str">
            <v>(E08)</v>
          </cell>
        </row>
        <row r="52">
          <cell r="C52" t="str">
            <v>Kaasitas bak</v>
          </cell>
          <cell r="G52" t="str">
            <v>V</v>
          </cell>
          <cell r="H52">
            <v>4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29399.563597350469</v>
          </cell>
        </row>
        <row r="53">
          <cell r="C53" t="str">
            <v>Faktor 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2939.956359735047</v>
          </cell>
        </row>
        <row r="54">
          <cell r="C54" t="str">
            <v>Kecepatan rata-rata bermuatan</v>
          </cell>
          <cell r="G54" t="str">
            <v>v1</v>
          </cell>
          <cell r="H54">
            <v>20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32339.519957085515</v>
          </cell>
        </row>
        <row r="55">
          <cell r="C55" t="str">
            <v>Kecepatan rata-rata kosong</v>
          </cell>
          <cell r="G55" t="str">
            <v>v2</v>
          </cell>
          <cell r="H55">
            <v>30</v>
          </cell>
          <cell r="I55" t="str">
            <v>Km/Jam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 siklus  :</v>
          </cell>
          <cell r="G56" t="str">
            <v>Ts2</v>
          </cell>
          <cell r="N56" t="str">
            <v>berat untuk bahan-bahan.</v>
          </cell>
        </row>
        <row r="57">
          <cell r="C57" t="str">
            <v>- Waktu tempuh isi</v>
          </cell>
          <cell r="E57" t="str">
            <v>=   (L  :  v1)  x  60</v>
          </cell>
          <cell r="G57" t="str">
            <v>T1</v>
          </cell>
          <cell r="H57">
            <v>15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</v>
          </cell>
          <cell r="E58" t="str">
            <v>=   (L  :  v2)  x  60</v>
          </cell>
          <cell r="G58" t="str">
            <v>T2</v>
          </cell>
          <cell r="H58">
            <v>10</v>
          </cell>
          <cell r="I58" t="str">
            <v>menit</v>
          </cell>
          <cell r="N58" t="str">
            <v>mata pembayaran.</v>
          </cell>
        </row>
        <row r="59">
          <cell r="C59" t="str">
            <v>- Muat</v>
          </cell>
          <cell r="E59" t="str">
            <v>=   (V  :  Q1) x 60</v>
          </cell>
          <cell r="G59" t="str">
            <v>T3</v>
          </cell>
          <cell r="H59">
            <v>2.1902664421125362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C60" t="str">
            <v>- Lain-lain</v>
          </cell>
          <cell r="G60" t="str">
            <v>T4</v>
          </cell>
          <cell r="H60">
            <v>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G61" t="str">
            <v>Ts2</v>
          </cell>
          <cell r="H61">
            <v>28.190266442112538</v>
          </cell>
          <cell r="I61" t="str">
            <v>menit</v>
          </cell>
          <cell r="N61" t="str">
            <v>yang dibayar dari kontrak) dan biaya-biaya lainnya.</v>
          </cell>
        </row>
        <row r="62">
          <cell r="J62" t="str">
            <v>Berlanjut ke halaman berikut</v>
          </cell>
        </row>
        <row r="63">
          <cell r="A63" t="str">
            <v>ITEM PEMBAYARAN NO.</v>
          </cell>
          <cell r="D63" t="str">
            <v>:  2.1</v>
          </cell>
          <cell r="J63" t="str">
            <v xml:space="preserve">Analisa EI-21 </v>
          </cell>
        </row>
        <row r="64">
          <cell r="A64" t="str">
            <v>JENIS PEKERJAAN</v>
          </cell>
          <cell r="D64" t="str">
            <v>:  Galian Utk Drainase, Saluran dan Saluran Air</v>
          </cell>
        </row>
        <row r="65">
          <cell r="A65" t="str">
            <v>SATUAN PEMBAYARAN</v>
          </cell>
          <cell r="D65" t="str">
            <v>:  M3</v>
          </cell>
          <cell r="J65" t="str">
            <v xml:space="preserve">         URAIAN ANALISA HARGA SATUAN</v>
          </cell>
        </row>
        <row r="66">
          <cell r="J66" t="str">
            <v>Lanjutan</v>
          </cell>
        </row>
        <row r="68">
          <cell r="A68" t="str">
            <v>No.</v>
          </cell>
          <cell r="C68" t="str">
            <v>U R A I A N</v>
          </cell>
          <cell r="G68" t="str">
            <v>KODE</v>
          </cell>
          <cell r="H68" t="str">
            <v>KOEF.</v>
          </cell>
          <cell r="I68" t="str">
            <v>SATUAN</v>
          </cell>
          <cell r="J68" t="str">
            <v>KETERANGAN</v>
          </cell>
        </row>
        <row r="71">
          <cell r="C71" t="str">
            <v>Kapasitas Produksi / Jam   =</v>
          </cell>
          <cell r="E71" t="str">
            <v>V x Fa x 60</v>
          </cell>
          <cell r="G71" t="str">
            <v>Q2</v>
          </cell>
          <cell r="H71">
            <v>5.888557326723876</v>
          </cell>
          <cell r="I71" t="str">
            <v>M3</v>
          </cell>
        </row>
        <row r="72">
          <cell r="E72" t="str">
            <v xml:space="preserve">    Fk x Ts2</v>
          </cell>
        </row>
        <row r="75">
          <cell r="C75" t="str">
            <v>Koefisien Alat / M3</v>
          </cell>
          <cell r="D75" t="str">
            <v xml:space="preserve"> =  1  :  Q2</v>
          </cell>
          <cell r="G75" t="str">
            <v>-</v>
          </cell>
          <cell r="H75">
            <v>0.16982088218140085</v>
          </cell>
          <cell r="I75" t="str">
            <v>Jam</v>
          </cell>
        </row>
        <row r="78">
          <cell r="A78" t="str">
            <v>2.d.</v>
          </cell>
          <cell r="C78" t="str">
            <v>ALAT  BANTU</v>
          </cell>
        </row>
        <row r="79">
          <cell r="C79" t="str">
            <v>Diperlukan alat-alat bantu kecil</v>
          </cell>
          <cell r="J79" t="str">
            <v>Lump Sump</v>
          </cell>
        </row>
        <row r="80">
          <cell r="C80" t="str">
            <v>- Sekop</v>
          </cell>
        </row>
        <row r="81">
          <cell r="C81" t="str">
            <v>- Keranjang + Sapu</v>
          </cell>
        </row>
        <row r="83">
          <cell r="A83" t="str">
            <v xml:space="preserve">   3.</v>
          </cell>
          <cell r="C83" t="str">
            <v>TENAGA</v>
          </cell>
        </row>
        <row r="84">
          <cell r="C84" t="str">
            <v>Produksi menentukan : EXCAVATOR</v>
          </cell>
          <cell r="G84" t="str">
            <v>Q1</v>
          </cell>
          <cell r="H84">
            <v>109.5757097791798</v>
          </cell>
          <cell r="I84" t="str">
            <v>M3/Jam</v>
          </cell>
        </row>
        <row r="85">
          <cell r="C85" t="str">
            <v>Produksi Galian / hari  =  Tk x Q1</v>
          </cell>
          <cell r="G85" t="str">
            <v>Qt</v>
          </cell>
          <cell r="H85">
            <v>767.02996845425866</v>
          </cell>
          <cell r="I85" t="str">
            <v>M3</v>
          </cell>
        </row>
        <row r="86">
          <cell r="C86" t="str">
            <v>Kebutuhan tenaga :</v>
          </cell>
        </row>
        <row r="87">
          <cell r="D87" t="str">
            <v>- Pekerja</v>
          </cell>
          <cell r="G87" t="str">
            <v>P</v>
          </cell>
          <cell r="H87">
            <v>4</v>
          </cell>
          <cell r="I87" t="str">
            <v>orang</v>
          </cell>
        </row>
        <row r="88">
          <cell r="D88" t="str">
            <v>- Mandor</v>
          </cell>
          <cell r="G88" t="str">
            <v>M</v>
          </cell>
          <cell r="H88">
            <v>1</v>
          </cell>
          <cell r="I88" t="str">
            <v>orang</v>
          </cell>
        </row>
        <row r="90">
          <cell r="C90" t="str">
            <v>Koefisien tenaga / M3   :</v>
          </cell>
        </row>
        <row r="91">
          <cell r="D91" t="str">
            <v>- Pekerja</v>
          </cell>
          <cell r="E91" t="str">
            <v>= (Tk x P) : Qt</v>
          </cell>
          <cell r="G91" t="str">
            <v>(L01)</v>
          </cell>
          <cell r="H91">
            <v>3.6504440701875605E-2</v>
          </cell>
          <cell r="I91" t="str">
            <v>Jam</v>
          </cell>
        </row>
        <row r="92">
          <cell r="D92" t="str">
            <v>- Mandor</v>
          </cell>
          <cell r="E92" t="str">
            <v>= (Tk x M) : Qt</v>
          </cell>
          <cell r="G92" t="str">
            <v>(L03)</v>
          </cell>
          <cell r="H92">
            <v>9.1261101754689013E-3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32339.519957085515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WAKTU PELAKSANAAN YANG DIPERLUKAN</v>
          </cell>
        </row>
        <row r="107">
          <cell r="C107" t="str">
            <v>Masa Pelaksanaan :</v>
          </cell>
          <cell r="D107" t="str">
            <v>. . . . . . . . . . . .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1</v>
          </cell>
          <cell r="E110" t="str">
            <v>M3</v>
          </cell>
        </row>
        <row r="121">
          <cell r="T121" t="str">
            <v xml:space="preserve">Analisa LI-22 </v>
          </cell>
        </row>
        <row r="123">
          <cell r="A123" t="str">
            <v>ITEM PEMBAYARAN NO.</v>
          </cell>
          <cell r="D123" t="str">
            <v>:  2.2</v>
          </cell>
          <cell r="E123" t="str">
            <v>oke</v>
          </cell>
          <cell r="J123" t="str">
            <v xml:space="preserve">Analisa EI-22 </v>
          </cell>
        </row>
        <row r="124">
          <cell r="A124" t="str">
            <v>JENIS PEKERJAAN</v>
          </cell>
          <cell r="D124" t="str">
            <v>:  Pasangan Batu Dengan Mortar untuk Saluran</v>
          </cell>
          <cell r="L124" t="str">
            <v>FORMULIR STANDAR UNTUK</v>
          </cell>
        </row>
        <row r="125">
          <cell r="A125" t="str">
            <v>SATUAN PEMBAYARAN</v>
          </cell>
          <cell r="D125" t="str">
            <v>:  M3</v>
          </cell>
          <cell r="J125" t="str">
            <v xml:space="preserve">         URAIAN ANALISA HARGA SATUAN</v>
          </cell>
          <cell r="L125" t="str">
            <v>PEREKAMAN ANALISA MASING-MASING HARGA SATUAN</v>
          </cell>
        </row>
        <row r="126">
          <cell r="L126">
            <v>0</v>
          </cell>
        </row>
        <row r="128">
          <cell r="A128" t="str">
            <v>No.</v>
          </cell>
          <cell r="C128" t="str">
            <v>U R A I A N</v>
          </cell>
          <cell r="G128" t="str">
            <v>KODE</v>
          </cell>
          <cell r="H128" t="str">
            <v>KOEF.</v>
          </cell>
          <cell r="I128" t="str">
            <v>SATUAN</v>
          </cell>
          <cell r="J128" t="str">
            <v>KETERANGAN</v>
          </cell>
        </row>
        <row r="129">
          <cell r="L129" t="str">
            <v>PROYEK</v>
          </cell>
          <cell r="O129" t="str">
            <v>:</v>
          </cell>
        </row>
        <row r="130">
          <cell r="L130" t="str">
            <v>No. PAKET KONTRAK</v>
          </cell>
          <cell r="O130" t="str">
            <v>:</v>
          </cell>
        </row>
        <row r="131">
          <cell r="A131" t="str">
            <v>I.</v>
          </cell>
          <cell r="C131" t="str">
            <v>ASUMSI</v>
          </cell>
          <cell r="L131" t="str">
            <v>NAMA PAKET</v>
          </cell>
          <cell r="O131" t="str">
            <v>:</v>
          </cell>
        </row>
        <row r="132">
          <cell r="A132">
            <v>1</v>
          </cell>
          <cell r="C132" t="str">
            <v>Menggunakan alat (cara mekanik)</v>
          </cell>
          <cell r="L132" t="str">
            <v>PROP / KAB / KODYA</v>
          </cell>
          <cell r="O132" t="str">
            <v>:</v>
          </cell>
        </row>
        <row r="133">
          <cell r="A133">
            <v>2</v>
          </cell>
          <cell r="C133" t="str">
            <v>Lokasi pekerjaan : sepanjang jalan</v>
          </cell>
          <cell r="L133" t="str">
            <v>ITEM PEMBAYARAN NO.</v>
          </cell>
          <cell r="O133" t="str">
            <v>:  2.2</v>
          </cell>
          <cell r="R133" t="str">
            <v>PERKIRAAN VOL. PEK.</v>
          </cell>
          <cell r="T133" t="str">
            <v>:</v>
          </cell>
          <cell r="U133">
            <v>1</v>
          </cell>
        </row>
        <row r="134">
          <cell r="A134">
            <v>3</v>
          </cell>
          <cell r="C134" t="str">
            <v>Bahan dasar (batu, pasir dan semen) diterima</v>
          </cell>
          <cell r="L134" t="str">
            <v>JENIS PEKERJAAN</v>
          </cell>
          <cell r="O134" t="str">
            <v>:  Pasangan Batu Dengan Mortar untuk Saluran</v>
          </cell>
          <cell r="R134" t="str">
            <v>TOTAL HARGA (Rp.)</v>
          </cell>
          <cell r="T134" t="str">
            <v>:</v>
          </cell>
          <cell r="U134">
            <v>32339.52</v>
          </cell>
        </row>
        <row r="135">
          <cell r="C135" t="str">
            <v>seluruhnya di lokasi pekerjaan</v>
          </cell>
          <cell r="L135" t="str">
            <v>SATUAN PEMBAYARAN</v>
          </cell>
          <cell r="O135" t="str">
            <v>:  M3</v>
          </cell>
          <cell r="R135" t="str">
            <v>% THD. BIAYA PROYEK</v>
          </cell>
          <cell r="T135" t="str">
            <v>:</v>
          </cell>
          <cell r="U135" t="e">
            <v>#DIV/0!</v>
          </cell>
        </row>
        <row r="136">
          <cell r="A136">
            <v>4</v>
          </cell>
          <cell r="C136" t="str">
            <v>Jarak rata-rata Base camp ke lokasi pekerjaan</v>
          </cell>
          <cell r="G136" t="str">
            <v>L</v>
          </cell>
          <cell r="H136">
            <v>8.7249999999999996</v>
          </cell>
          <cell r="I136" t="str">
            <v>KM</v>
          </cell>
        </row>
        <row r="137">
          <cell r="A137">
            <v>5</v>
          </cell>
          <cell r="C137" t="str">
            <v>Jam kerja efektif per-hari</v>
          </cell>
          <cell r="G137" t="str">
            <v>Tk</v>
          </cell>
          <cell r="H137">
            <v>7</v>
          </cell>
          <cell r="I137" t="str">
            <v>jam</v>
          </cell>
        </row>
        <row r="138">
          <cell r="A138">
            <v>6</v>
          </cell>
          <cell r="C138" t="str">
            <v>Perbandingan Pasir &amp; Semen</v>
          </cell>
          <cell r="E138" t="str">
            <v>: - Volume Semen</v>
          </cell>
          <cell r="G138" t="str">
            <v>Sm</v>
          </cell>
          <cell r="H138">
            <v>20</v>
          </cell>
          <cell r="I138" t="str">
            <v>%</v>
          </cell>
          <cell r="J138" t="str">
            <v xml:space="preserve"> Kuat Tekan min.</v>
          </cell>
          <cell r="Q138" t="str">
            <v>PERKIRAAN</v>
          </cell>
          <cell r="R138" t="str">
            <v>HARGA</v>
          </cell>
          <cell r="S138" t="str">
            <v>JUMLAH</v>
          </cell>
        </row>
        <row r="139">
          <cell r="E139" t="str">
            <v>: - Volume Pasir</v>
          </cell>
          <cell r="G139" t="str">
            <v>Ps</v>
          </cell>
          <cell r="H139">
            <v>80</v>
          </cell>
          <cell r="I139" t="str">
            <v>%</v>
          </cell>
          <cell r="J139" t="str">
            <v xml:space="preserve"> 50 kg/cm2</v>
          </cell>
          <cell r="L139" t="str">
            <v>NO.</v>
          </cell>
          <cell r="N139" t="str">
            <v>KOMPONEN</v>
          </cell>
          <cell r="P139" t="str">
            <v>SATUAN</v>
          </cell>
          <cell r="Q139" t="str">
            <v>KUANTITAS</v>
          </cell>
          <cell r="R139" t="str">
            <v>SATUAN</v>
          </cell>
          <cell r="S139" t="str">
            <v>HARGA</v>
          </cell>
        </row>
        <row r="140">
          <cell r="A140">
            <v>7</v>
          </cell>
          <cell r="C140" t="str">
            <v>Perbandingan Batu &amp; Mortar  :</v>
          </cell>
          <cell r="R140" t="str">
            <v>(Rp.)</v>
          </cell>
          <cell r="S140" t="str">
            <v>(Rp.)</v>
          </cell>
        </row>
        <row r="141">
          <cell r="C141" t="str">
            <v>- Batu</v>
          </cell>
          <cell r="G141" t="str">
            <v>Bt</v>
          </cell>
          <cell r="H141">
            <v>60</v>
          </cell>
          <cell r="I141" t="str">
            <v>%</v>
          </cell>
        </row>
        <row r="142">
          <cell r="C142" t="str">
            <v>- Mortar (campuran semen &amp; pasir)</v>
          </cell>
          <cell r="G142" t="str">
            <v>Mr</v>
          </cell>
          <cell r="H142">
            <v>40</v>
          </cell>
          <cell r="I142" t="str">
            <v>%</v>
          </cell>
        </row>
        <row r="143">
          <cell r="A143">
            <v>8</v>
          </cell>
          <cell r="C143" t="str">
            <v>Berat Jenis Bahan  :</v>
          </cell>
          <cell r="L143" t="str">
            <v>A.</v>
          </cell>
          <cell r="N143" t="str">
            <v>TENAGA</v>
          </cell>
        </row>
        <row r="144">
          <cell r="C144" t="str">
            <v>- Pasangan Batu Dengan Mortar</v>
          </cell>
          <cell r="G144" t="str">
            <v>D1</v>
          </cell>
          <cell r="H144">
            <v>2.4</v>
          </cell>
          <cell r="I144" t="str">
            <v>ton/M3</v>
          </cell>
        </row>
        <row r="145">
          <cell r="C145" t="str">
            <v>- Batu</v>
          </cell>
          <cell r="G145" t="str">
            <v>D2</v>
          </cell>
          <cell r="H145">
            <v>1.6</v>
          </cell>
          <cell r="I145" t="str">
            <v>ton/M3</v>
          </cell>
          <cell r="L145" t="str">
            <v>1.</v>
          </cell>
          <cell r="N145" t="str">
            <v>Pekerja</v>
          </cell>
          <cell r="O145" t="str">
            <v>(L01)</v>
          </cell>
          <cell r="P145" t="str">
            <v>jam</v>
          </cell>
          <cell r="Q145">
            <v>5.2208835341365463</v>
          </cell>
          <cell r="R145">
            <v>2857.14</v>
          </cell>
          <cell r="U145">
            <v>14916.795180722891</v>
          </cell>
        </row>
        <row r="146">
          <cell r="C146" t="str">
            <v>- Adukan (mortar)</v>
          </cell>
          <cell r="G146" t="str">
            <v>D3</v>
          </cell>
          <cell r="H146">
            <v>1.8</v>
          </cell>
          <cell r="I146" t="str">
            <v>ton/M3</v>
          </cell>
          <cell r="L146" t="str">
            <v>2.</v>
          </cell>
          <cell r="N146" t="str">
            <v>Tukang Batu</v>
          </cell>
          <cell r="O146" t="str">
            <v>(L02)</v>
          </cell>
          <cell r="P146" t="str">
            <v>jam</v>
          </cell>
          <cell r="Q146">
            <v>1.5662650602409638</v>
          </cell>
          <cell r="R146">
            <v>4285.71</v>
          </cell>
          <cell r="U146">
            <v>6712.5578313253009</v>
          </cell>
        </row>
        <row r="147">
          <cell r="C147" t="str">
            <v>- Pasir</v>
          </cell>
          <cell r="G147" t="str">
            <v>D4</v>
          </cell>
          <cell r="H147">
            <v>1.67</v>
          </cell>
          <cell r="I147" t="str">
            <v>ton/M3</v>
          </cell>
          <cell r="L147" t="str">
            <v>3.</v>
          </cell>
          <cell r="N147" t="str">
            <v>Mandor</v>
          </cell>
          <cell r="O147" t="str">
            <v>(L03)</v>
          </cell>
          <cell r="P147" t="str">
            <v>jam</v>
          </cell>
          <cell r="Q147">
            <v>0.52208835341365456</v>
          </cell>
          <cell r="R147">
            <v>3214.29</v>
          </cell>
          <cell r="U147">
            <v>1678.1433734939758</v>
          </cell>
        </row>
        <row r="148">
          <cell r="C148" t="str">
            <v>- Semen Portland</v>
          </cell>
          <cell r="G148" t="str">
            <v>D5</v>
          </cell>
          <cell r="H148">
            <v>1.44</v>
          </cell>
          <cell r="I148" t="str">
            <v>ton/M3</v>
          </cell>
        </row>
        <row r="149">
          <cell r="Q149" t="str">
            <v xml:space="preserve">JUMLAH HARGA TENAGA   </v>
          </cell>
          <cell r="U149">
            <v>23307.496385542167</v>
          </cell>
        </row>
        <row r="150">
          <cell r="A150" t="str">
            <v>II.</v>
          </cell>
          <cell r="C150" t="str">
            <v>URUTAN KERJA</v>
          </cell>
        </row>
        <row r="151">
          <cell r="A151">
            <v>1</v>
          </cell>
          <cell r="C151" t="str">
            <v>Semen, pasir dan air dicampur dan diaduk menjadi</v>
          </cell>
          <cell r="L151" t="str">
            <v>B.</v>
          </cell>
          <cell r="N151" t="str">
            <v>BAHAN</v>
          </cell>
        </row>
        <row r="152">
          <cell r="C152" t="str">
            <v>mortar dengan menggunakan alat bantu</v>
          </cell>
        </row>
        <row r="153">
          <cell r="A153">
            <v>2</v>
          </cell>
          <cell r="C153" t="str">
            <v>Batu dibersihkan dan dibasahi seluruh permukaannya</v>
          </cell>
          <cell r="L153" t="str">
            <v>1.</v>
          </cell>
          <cell r="N153" t="str">
            <v>Batu</v>
          </cell>
          <cell r="O153" t="str">
            <v>(M02)</v>
          </cell>
          <cell r="P153" t="str">
            <v>M3</v>
          </cell>
          <cell r="Q153">
            <v>1.08</v>
          </cell>
          <cell r="R153">
            <v>166100</v>
          </cell>
          <cell r="U153">
            <v>179388</v>
          </cell>
        </row>
        <row r="154">
          <cell r="C154" t="str">
            <v>sebelum dipasang</v>
          </cell>
          <cell r="L154" t="str">
            <v>2.</v>
          </cell>
          <cell r="N154" t="str">
            <v>Semen (PC)</v>
          </cell>
          <cell r="O154" t="str">
            <v>(M12)</v>
          </cell>
          <cell r="P154" t="str">
            <v>zak</v>
          </cell>
          <cell r="Q154">
            <v>161</v>
          </cell>
          <cell r="R154">
            <v>688.65625</v>
          </cell>
          <cell r="U154">
            <v>110873.65625</v>
          </cell>
        </row>
        <row r="155">
          <cell r="A155">
            <v>3</v>
          </cell>
          <cell r="C155" t="str">
            <v>Penyelesaian dan perapihan setelah pemasangan</v>
          </cell>
          <cell r="L155" t="str">
            <v>3.</v>
          </cell>
          <cell r="N155" t="str">
            <v>Pasir</v>
          </cell>
          <cell r="O155" t="str">
            <v>(M01)</v>
          </cell>
          <cell r="P155" t="str">
            <v>M3</v>
          </cell>
          <cell r="Q155">
            <v>0.48287425149700602</v>
          </cell>
          <cell r="R155">
            <v>54300</v>
          </cell>
          <cell r="U155">
            <v>26220.071856287428</v>
          </cell>
        </row>
        <row r="157">
          <cell r="A157" t="str">
            <v>III.</v>
          </cell>
          <cell r="C157" t="str">
            <v>PEMAKAIAN BAHAN, ALAT DAN TENAGA</v>
          </cell>
        </row>
        <row r="159">
          <cell r="A159" t="str">
            <v xml:space="preserve">   1.</v>
          </cell>
          <cell r="C159" t="str">
            <v>BAHAN</v>
          </cell>
        </row>
        <row r="160">
          <cell r="A160" t="str">
            <v>1.a.</v>
          </cell>
          <cell r="C160" t="str">
            <v>Batu     -----&gt;</v>
          </cell>
          <cell r="D160" t="str">
            <v>{(Bt x D1 x 1 M3) : D2} x 1.20</v>
          </cell>
          <cell r="G160" t="str">
            <v>(M02)</v>
          </cell>
          <cell r="H160">
            <v>1.08</v>
          </cell>
          <cell r="I160" t="str">
            <v>M3</v>
          </cell>
          <cell r="J160" t="str">
            <v xml:space="preserve"> Lepas</v>
          </cell>
          <cell r="Q160" t="str">
            <v xml:space="preserve">JUMLAH HARGA BAHAN   </v>
          </cell>
          <cell r="U160">
            <v>316481.72810628742</v>
          </cell>
        </row>
        <row r="161">
          <cell r="A161" t="str">
            <v>1.b.</v>
          </cell>
          <cell r="C161" t="str">
            <v>Semen    ----&gt;</v>
          </cell>
          <cell r="D161" t="str">
            <v>Sm x {(Mr x D1 x 1 M3} : D3} x 1.05</v>
          </cell>
          <cell r="H161">
            <v>0.11200000000000002</v>
          </cell>
          <cell r="I161" t="str">
            <v>M3</v>
          </cell>
        </row>
        <row r="162">
          <cell r="D162" t="str">
            <v>x {D5 x (1000)}</v>
          </cell>
          <cell r="G162" t="str">
            <v>(M12)</v>
          </cell>
          <cell r="H162">
            <v>161</v>
          </cell>
          <cell r="I162" t="str">
            <v>Kg</v>
          </cell>
          <cell r="L162" t="str">
            <v>C.</v>
          </cell>
          <cell r="N162" t="str">
            <v>PERALATAN</v>
          </cell>
        </row>
        <row r="163">
          <cell r="A163" t="str">
            <v>1.c.</v>
          </cell>
          <cell r="C163" t="str">
            <v>Pasir    -----&gt;</v>
          </cell>
          <cell r="D163" t="str">
            <v>Ps x {(Mr x D1 x 1 M3) : D4} x 1.05</v>
          </cell>
          <cell r="G163" t="str">
            <v>(M01)</v>
          </cell>
          <cell r="H163">
            <v>0.48287425149700602</v>
          </cell>
          <cell r="I163" t="str">
            <v>M3</v>
          </cell>
        </row>
        <row r="164">
          <cell r="L164" t="str">
            <v>1.</v>
          </cell>
          <cell r="N164" t="str">
            <v>Conc. Mixer</v>
          </cell>
          <cell r="O164" t="str">
            <v>(E06)</v>
          </cell>
          <cell r="P164" t="str">
            <v>jam</v>
          </cell>
          <cell r="Q164">
            <v>0.52208835341365456</v>
          </cell>
          <cell r="R164">
            <v>47472.058636363639</v>
          </cell>
          <cell r="U164">
            <v>24784.60892661555</v>
          </cell>
        </row>
        <row r="165">
          <cell r="A165" t="str">
            <v>2.</v>
          </cell>
          <cell r="C165" t="str">
            <v>ALAT</v>
          </cell>
          <cell r="L165" t="str">
            <v>2.</v>
          </cell>
          <cell r="N165" t="str">
            <v>Alat Bantu</v>
          </cell>
          <cell r="P165" t="str">
            <v>Ls</v>
          </cell>
          <cell r="Q165">
            <v>1</v>
          </cell>
          <cell r="R165">
            <v>900</v>
          </cell>
          <cell r="U165">
            <v>900</v>
          </cell>
        </row>
        <row r="166">
          <cell r="A166" t="str">
            <v>2.a.</v>
          </cell>
          <cell r="C166" t="str">
            <v>CONCRETE MIXER</v>
          </cell>
          <cell r="G166" t="str">
            <v>(E06)</v>
          </cell>
        </row>
        <row r="167">
          <cell r="C167" t="str">
            <v>Kapasitas Alat</v>
          </cell>
          <cell r="G167" t="str">
            <v>V</v>
          </cell>
          <cell r="H167">
            <v>500</v>
          </cell>
          <cell r="I167" t="str">
            <v>Liter</v>
          </cell>
        </row>
        <row r="168">
          <cell r="C168" t="str">
            <v>Faktor Efisiensi Alat</v>
          </cell>
          <cell r="G168" t="str">
            <v>Fa</v>
          </cell>
          <cell r="H168">
            <v>0.83</v>
          </cell>
          <cell r="I168" t="str">
            <v>-</v>
          </cell>
        </row>
        <row r="169">
          <cell r="C169" t="str">
            <v>Waktu siklus   :</v>
          </cell>
          <cell r="D169" t="str">
            <v>(T1 + T2 + T3 + T4)</v>
          </cell>
        </row>
        <row r="170">
          <cell r="C170" t="str">
            <v>-  Memuat</v>
          </cell>
          <cell r="G170" t="str">
            <v>T1</v>
          </cell>
          <cell r="H170">
            <v>5</v>
          </cell>
          <cell r="I170" t="str">
            <v>menit</v>
          </cell>
        </row>
        <row r="171">
          <cell r="C171" t="str">
            <v>-  Mengaduk</v>
          </cell>
          <cell r="G171" t="str">
            <v>T2</v>
          </cell>
          <cell r="H171">
            <v>3.5</v>
          </cell>
          <cell r="I171" t="str">
            <v>menit</v>
          </cell>
          <cell r="Q171" t="str">
            <v xml:space="preserve">JUMLAH HARGA PERALATAN   </v>
          </cell>
          <cell r="U171">
            <v>25684.60892661555</v>
          </cell>
        </row>
        <row r="172">
          <cell r="C172" t="str">
            <v>-  Menuang</v>
          </cell>
          <cell r="G172" t="str">
            <v>T3</v>
          </cell>
          <cell r="H172">
            <v>3</v>
          </cell>
          <cell r="I172" t="str">
            <v>menit</v>
          </cell>
        </row>
        <row r="173">
          <cell r="C173" t="str">
            <v>-  Menunggu, dll.</v>
          </cell>
          <cell r="G173" t="str">
            <v>T4</v>
          </cell>
          <cell r="H173">
            <v>1.5</v>
          </cell>
          <cell r="I173" t="str">
            <v>menit</v>
          </cell>
          <cell r="L173" t="str">
            <v>D.</v>
          </cell>
          <cell r="N173" t="str">
            <v>JUMLAH HARGA TENAGA, BAHAN DAN PERALATAN  ( A + B + C )</v>
          </cell>
          <cell r="U173">
            <v>365473.83341844514</v>
          </cell>
        </row>
        <row r="174">
          <cell r="G174" t="str">
            <v>Ts1</v>
          </cell>
          <cell r="H174">
            <v>13</v>
          </cell>
          <cell r="I174" t="str">
            <v>menit</v>
          </cell>
          <cell r="L174" t="str">
            <v>E.</v>
          </cell>
          <cell r="N174" t="str">
            <v>OVERHEAD &amp; PROFIT</v>
          </cell>
          <cell r="P174">
            <v>10</v>
          </cell>
          <cell r="Q174" t="str">
            <v>%  x  D</v>
          </cell>
          <cell r="U174">
            <v>36547.383341844514</v>
          </cell>
        </row>
        <row r="175">
          <cell r="L175" t="str">
            <v>F.</v>
          </cell>
          <cell r="N175" t="str">
            <v>HARGA SATUAN PEKERJAAN  ( D + E )</v>
          </cell>
          <cell r="U175">
            <v>402021.21676028962</v>
          </cell>
        </row>
        <row r="176">
          <cell r="C176" t="str">
            <v>Kap. Prod. / jam  =</v>
          </cell>
          <cell r="D176" t="str">
            <v>V x Fa x 60</v>
          </cell>
          <cell r="G176" t="str">
            <v>Q1</v>
          </cell>
          <cell r="H176">
            <v>1.9153846153846155</v>
          </cell>
          <cell r="I176" t="str">
            <v>M3</v>
          </cell>
          <cell r="L176" t="str">
            <v>Note: 1</v>
          </cell>
          <cell r="N176" t="str">
            <v>SATUAN dapat berdasarkan atas jam operasi untuk Tenaga Kerja dan Peralatan, volume dan/atau ukuran</v>
          </cell>
        </row>
        <row r="177">
          <cell r="D177" t="str">
            <v>1000 x Ts1</v>
          </cell>
          <cell r="N177" t="str">
            <v>berat untuk bahan-bahan.</v>
          </cell>
        </row>
        <row r="178">
          <cell r="L178">
            <v>2</v>
          </cell>
          <cell r="N178" t="str">
            <v>Kuantitas satuan adalah kuantitas setiap komponen untuk menyelesaikan satu satuan pekerjaan dari nomor</v>
          </cell>
        </row>
        <row r="179">
          <cell r="C179" t="str">
            <v>Koefisien Alat / M3</v>
          </cell>
          <cell r="D179" t="str">
            <v xml:space="preserve">  =   1  :  Q1</v>
          </cell>
          <cell r="G179" t="str">
            <v>(E06)</v>
          </cell>
          <cell r="H179">
            <v>0.52208835341365456</v>
          </cell>
          <cell r="I179" t="str">
            <v>jam</v>
          </cell>
          <cell r="N179" t="str">
            <v>mata pembayaran.</v>
          </cell>
        </row>
        <row r="180">
          <cell r="L180">
            <v>3</v>
          </cell>
          <cell r="N180" t="str">
            <v>Biaya satuan untuk peralatan sudah termasuk bahan bakar, bahan habis dipakai dan operator.</v>
          </cell>
        </row>
        <row r="181">
          <cell r="L181">
            <v>4</v>
          </cell>
          <cell r="N181" t="str">
            <v>Biaya satuan sudah termasuk pengeluaran untuk seluruh pajak yang berkaitan (tetapi tidak termasuk PPN</v>
          </cell>
        </row>
        <row r="182">
          <cell r="N182" t="str">
            <v>yang dibayar dari kontrak) dan biaya-biaya lainnya.</v>
          </cell>
        </row>
        <row r="183">
          <cell r="J183" t="str">
            <v>Berlanjut ke halaman berikut</v>
          </cell>
        </row>
        <row r="184">
          <cell r="A184" t="str">
            <v>ITEM PEMBAYARAN NO.</v>
          </cell>
          <cell r="D184" t="str">
            <v>:  2.2</v>
          </cell>
          <cell r="J184" t="str">
            <v xml:space="preserve">Analisa EI-22 </v>
          </cell>
        </row>
        <row r="185">
          <cell r="A185" t="str">
            <v>JENIS PEKERJAAN</v>
          </cell>
          <cell r="D185" t="str">
            <v>:  Pasangan Batu Dengan Mortar untuk Saluran</v>
          </cell>
        </row>
        <row r="186">
          <cell r="A186" t="str">
            <v>SATUAN PEMBAYARAN</v>
          </cell>
          <cell r="D186" t="str">
            <v>:  M3</v>
          </cell>
          <cell r="J186" t="str">
            <v xml:space="preserve">         URAIAN ANALISA HARGA SATUAN</v>
          </cell>
        </row>
        <row r="187">
          <cell r="J187" t="str">
            <v>Lanjutan</v>
          </cell>
        </row>
        <row r="189">
          <cell r="A189" t="str">
            <v>No.</v>
          </cell>
          <cell r="C189" t="str">
            <v>U R A I A N</v>
          </cell>
          <cell r="G189" t="str">
            <v>KODE</v>
          </cell>
          <cell r="H189" t="str">
            <v>KOEF.</v>
          </cell>
          <cell r="I189" t="str">
            <v>SATUAN</v>
          </cell>
          <cell r="J189" t="str">
            <v>KETERANGAN</v>
          </cell>
        </row>
        <row r="193">
          <cell r="A193" t="str">
            <v>2.a.</v>
          </cell>
          <cell r="C193" t="str">
            <v>ALAT BANTU</v>
          </cell>
          <cell r="I193" t="str">
            <v>Lump Sum</v>
          </cell>
        </row>
        <row r="194">
          <cell r="C194" t="str">
            <v>Diperlukan  :</v>
          </cell>
        </row>
        <row r="195">
          <cell r="C195" t="str">
            <v>- Sekop</v>
          </cell>
          <cell r="D195" t="str">
            <v>=  4  buah</v>
          </cell>
        </row>
        <row r="196">
          <cell r="C196" t="str">
            <v>- Pacul</v>
          </cell>
          <cell r="D196" t="str">
            <v>=  4  buah</v>
          </cell>
        </row>
        <row r="197">
          <cell r="C197" t="str">
            <v>- Sendok Semen</v>
          </cell>
          <cell r="D197" t="str">
            <v>=  4  buah</v>
          </cell>
        </row>
        <row r="198">
          <cell r="C198" t="str">
            <v>- Ember Cor</v>
          </cell>
          <cell r="D198" t="str">
            <v>=  8  buah</v>
          </cell>
        </row>
        <row r="199">
          <cell r="C199" t="str">
            <v>- Gerobak Dorong</v>
          </cell>
          <cell r="D199" t="str">
            <v>=  3  buah</v>
          </cell>
        </row>
        <row r="203">
          <cell r="A203" t="str">
            <v>3.</v>
          </cell>
          <cell r="C203" t="str">
            <v>TENAGA</v>
          </cell>
        </row>
        <row r="204">
          <cell r="C204" t="str">
            <v>Produksi Pas. Batu yang menentukan</v>
          </cell>
          <cell r="E204" t="str">
            <v>( Prod. C. Mixer )</v>
          </cell>
          <cell r="G204" t="str">
            <v>Q1</v>
          </cell>
          <cell r="H204">
            <v>1.9153846153846155</v>
          </cell>
          <cell r="I204" t="str">
            <v>M3/Jam</v>
          </cell>
        </row>
        <row r="205">
          <cell r="C205" t="str">
            <v>Produksi Pasangan Batu dalam 1 hari  =  Tk x Q1</v>
          </cell>
          <cell r="G205" t="str">
            <v>Qt</v>
          </cell>
          <cell r="H205">
            <v>13.407692307692308</v>
          </cell>
          <cell r="I205" t="str">
            <v>M3</v>
          </cell>
        </row>
        <row r="207">
          <cell r="C207" t="str">
            <v>Kebutuhan tenaga :</v>
          </cell>
          <cell r="D207" t="str">
            <v>- Mandor</v>
          </cell>
          <cell r="G207" t="str">
            <v>M</v>
          </cell>
          <cell r="H207">
            <v>1</v>
          </cell>
          <cell r="I207" t="str">
            <v>orang</v>
          </cell>
        </row>
        <row r="208">
          <cell r="D208" t="str">
            <v>- Tukang Batu</v>
          </cell>
          <cell r="G208" t="str">
            <v>Tb</v>
          </cell>
          <cell r="H208">
            <v>3</v>
          </cell>
          <cell r="I208" t="str">
            <v>orang</v>
          </cell>
        </row>
        <row r="209">
          <cell r="D209" t="str">
            <v>- Pekerja</v>
          </cell>
          <cell r="G209" t="str">
            <v>P</v>
          </cell>
          <cell r="H209">
            <v>10</v>
          </cell>
          <cell r="I209" t="str">
            <v>orang</v>
          </cell>
        </row>
        <row r="211">
          <cell r="C211" t="str">
            <v>Koefisien Tenaga / M3   :</v>
          </cell>
        </row>
        <row r="212">
          <cell r="D212" t="str">
            <v>-  Mandor</v>
          </cell>
          <cell r="E212" t="str">
            <v>= (Tk x M) : Qt</v>
          </cell>
          <cell r="G212" t="str">
            <v>(L03)</v>
          </cell>
          <cell r="H212">
            <v>0.52208835341365456</v>
          </cell>
          <cell r="I212" t="str">
            <v>jam</v>
          </cell>
        </row>
        <row r="213">
          <cell r="D213" t="str">
            <v>-  Tukang</v>
          </cell>
          <cell r="E213" t="str">
            <v>= (Tk x Tb) : Qt</v>
          </cell>
          <cell r="G213" t="str">
            <v>(L02)</v>
          </cell>
          <cell r="H213">
            <v>1.5662650602409638</v>
          </cell>
          <cell r="I213" t="str">
            <v>jam</v>
          </cell>
        </row>
        <row r="214">
          <cell r="D214" t="str">
            <v>-  Pekerja</v>
          </cell>
          <cell r="E214" t="str">
            <v>= (Tk x P) : Qt</v>
          </cell>
          <cell r="G214" t="str">
            <v>(L01)</v>
          </cell>
          <cell r="H214">
            <v>5.2208835341365463</v>
          </cell>
          <cell r="I214" t="str">
            <v>jam</v>
          </cell>
        </row>
        <row r="216">
          <cell r="A216" t="str">
            <v>4.</v>
          </cell>
          <cell r="C216" t="str">
            <v>HARGA DASAR SATUAN UPAH, BAHAN DAN ALAT</v>
          </cell>
        </row>
        <row r="217">
          <cell r="C217" t="str">
            <v>Lihat lampiran.</v>
          </cell>
        </row>
        <row r="219">
          <cell r="A219" t="str">
            <v>5.</v>
          </cell>
          <cell r="C219" t="str">
            <v>ANALISA HARGA SATUAN PEKERJAAN</v>
          </cell>
        </row>
        <row r="220">
          <cell r="C220" t="str">
            <v>Lihat perhitungan dalam FORMULIR STANDAR UNTUK</v>
          </cell>
        </row>
        <row r="221">
          <cell r="C221" t="str">
            <v>PEREKEMAN ANALISA MASING-MASING HARGA</v>
          </cell>
        </row>
        <row r="222">
          <cell r="C222" t="str">
            <v>SATUAN.</v>
          </cell>
        </row>
        <row r="223">
          <cell r="C223" t="str">
            <v>Didapat Harga Satuan Pekerjaan :</v>
          </cell>
        </row>
        <row r="225">
          <cell r="C225" t="str">
            <v xml:space="preserve">Rp.  </v>
          </cell>
          <cell r="D225">
            <v>402021.21676028962</v>
          </cell>
          <cell r="E225" t="str">
            <v xml:space="preserve"> / M3</v>
          </cell>
        </row>
        <row r="228">
          <cell r="A228" t="str">
            <v>6.</v>
          </cell>
          <cell r="C228" t="str">
            <v>WAKTU PELAKSANAAN YANG DIPERLUKAN</v>
          </cell>
        </row>
        <row r="229">
          <cell r="C229" t="str">
            <v>Masa Pelaksanaan :</v>
          </cell>
          <cell r="D229" t="str">
            <v>. . . . . . . . . . . .</v>
          </cell>
          <cell r="E229" t="str">
            <v>bulan</v>
          </cell>
        </row>
        <row r="231">
          <cell r="A231" t="str">
            <v>7.</v>
          </cell>
          <cell r="C231" t="str">
            <v>VOLUME PEKERJAAN YANG DIPERLUKAN</v>
          </cell>
        </row>
        <row r="232">
          <cell r="C232" t="str">
            <v>Volume pekerjaan  :</v>
          </cell>
          <cell r="D232">
            <v>1</v>
          </cell>
          <cell r="E232" t="str">
            <v>M3</v>
          </cell>
        </row>
        <row r="243">
          <cell r="A243" t="str">
            <v>ITEM PEMBAYARAN NO.</v>
          </cell>
          <cell r="D243" t="str">
            <v>:  2.3 (1)</v>
          </cell>
          <cell r="J243" t="str">
            <v xml:space="preserve">Analisa EI-231 </v>
          </cell>
        </row>
        <row r="244">
          <cell r="A244" t="str">
            <v>JENIS PEKERJAAN</v>
          </cell>
          <cell r="D244" t="str">
            <v>:  Gorong2 Pipa Beton Bertulang Diameter &lt; 500 mm</v>
          </cell>
          <cell r="L244" t="str">
            <v>FORMULIR STANDAR UNTUK</v>
          </cell>
        </row>
        <row r="245">
          <cell r="A245" t="str">
            <v>SATUAN PEMBAYARAN</v>
          </cell>
          <cell r="D245" t="str">
            <v>:  M1</v>
          </cell>
          <cell r="J245" t="str">
            <v xml:space="preserve">         URAIAN ANALISA HARGA SATUAN</v>
          </cell>
          <cell r="L245" t="str">
            <v>PEREKAMAN ANALISA MASING-MASING HARGA SATUAN</v>
          </cell>
        </row>
        <row r="246">
          <cell r="L246">
            <v>0</v>
          </cell>
        </row>
        <row r="248">
          <cell r="A248" t="str">
            <v>No.</v>
          </cell>
          <cell r="C248" t="str">
            <v>U R A I A N</v>
          </cell>
          <cell r="G248" t="str">
            <v>KODE</v>
          </cell>
          <cell r="H248" t="str">
            <v>KOEF.</v>
          </cell>
          <cell r="I248" t="str">
            <v>SATUAN</v>
          </cell>
          <cell r="J248" t="str">
            <v>KETERANGAN</v>
          </cell>
        </row>
        <row r="249">
          <cell r="L249" t="str">
            <v>PROYEK</v>
          </cell>
          <cell r="O249" t="str">
            <v>:</v>
          </cell>
        </row>
        <row r="250">
          <cell r="L250" t="str">
            <v>No. PAKET KONTRAK</v>
          </cell>
          <cell r="O250" t="str">
            <v>:</v>
          </cell>
        </row>
        <row r="251">
          <cell r="A251" t="str">
            <v>I.</v>
          </cell>
          <cell r="C251" t="str">
            <v>ASUMSI</v>
          </cell>
          <cell r="L251" t="str">
            <v>NAMA PAKET</v>
          </cell>
          <cell r="O251" t="str">
            <v>:</v>
          </cell>
        </row>
        <row r="252">
          <cell r="A252">
            <v>1</v>
          </cell>
          <cell r="C252" t="str">
            <v>Pekerjaan dilakukan secara mekanik/manual</v>
          </cell>
          <cell r="L252" t="str">
            <v>PROP / KAB / KODYA</v>
          </cell>
          <cell r="O252" t="str">
            <v>:</v>
          </cell>
        </row>
        <row r="253">
          <cell r="A253">
            <v>2</v>
          </cell>
          <cell r="C253" t="str">
            <v>Lokasi pekerjaan : sepanjang jalan</v>
          </cell>
          <cell r="L253" t="str">
            <v>ITEM PEMBAYARAN NO.</v>
          </cell>
          <cell r="O253" t="str">
            <v>:  2.3 (1)</v>
          </cell>
          <cell r="R253" t="str">
            <v>PERKIRAAN VOL. PEK.</v>
          </cell>
          <cell r="T253" t="str">
            <v>:</v>
          </cell>
          <cell r="U253">
            <v>1</v>
          </cell>
        </row>
        <row r="254">
          <cell r="A254">
            <v>3</v>
          </cell>
          <cell r="C254" t="str">
            <v>Diameter bagian dalam gorong-gorong</v>
          </cell>
          <cell r="G254" t="str">
            <v>d</v>
          </cell>
          <cell r="H254">
            <v>0.5</v>
          </cell>
          <cell r="I254" t="str">
            <v>m</v>
          </cell>
          <cell r="L254" t="str">
            <v>JENIS PEKERJAAN</v>
          </cell>
          <cell r="O254" t="str">
            <v>:  Gorong2 Pipa Beton Bertulang Diameter &lt; 500 mm</v>
          </cell>
          <cell r="R254" t="str">
            <v>TOTAL HARGA (Rp.)</v>
          </cell>
          <cell r="T254" t="str">
            <v>:</v>
          </cell>
          <cell r="U254">
            <v>218715.29344341051</v>
          </cell>
        </row>
        <row r="255">
          <cell r="A255">
            <v>4</v>
          </cell>
          <cell r="C255" t="str">
            <v>Jarak rata-rata Base Camp ke lokasi pekerjaan</v>
          </cell>
          <cell r="G255" t="str">
            <v>L</v>
          </cell>
          <cell r="H255">
            <v>8.7249999999999996</v>
          </cell>
          <cell r="I255" t="str">
            <v>Km</v>
          </cell>
          <cell r="L255" t="str">
            <v>SATUAN PEMBAYARAN</v>
          </cell>
          <cell r="O255" t="str">
            <v>:  M1</v>
          </cell>
          <cell r="Q255">
            <v>0</v>
          </cell>
          <cell r="R255" t="str">
            <v>% THD. BIAYA PROYEK</v>
          </cell>
          <cell r="T255" t="str">
            <v>:</v>
          </cell>
          <cell r="U255" t="e">
            <v>#DIV/0!</v>
          </cell>
        </row>
        <row r="256">
          <cell r="A256">
            <v>5</v>
          </cell>
          <cell r="C256" t="str">
            <v>Jam kerja efektif per-hari</v>
          </cell>
          <cell r="G256" t="str">
            <v>Tk</v>
          </cell>
          <cell r="H256">
            <v>7</v>
          </cell>
          <cell r="I256" t="str">
            <v>jam</v>
          </cell>
        </row>
        <row r="257">
          <cell r="A257">
            <v>6</v>
          </cell>
          <cell r="C257" t="str">
            <v>Tebal gorong-gorong</v>
          </cell>
          <cell r="G257" t="str">
            <v>tg</v>
          </cell>
          <cell r="H257">
            <v>6.5</v>
          </cell>
          <cell r="I257" t="str">
            <v>Cm</v>
          </cell>
        </row>
        <row r="258">
          <cell r="Q258" t="str">
            <v>PERKIRAAN</v>
          </cell>
          <cell r="R258" t="str">
            <v>HARGA</v>
          </cell>
          <cell r="S258" t="str">
            <v>JUMLAH</v>
          </cell>
        </row>
        <row r="259">
          <cell r="A259" t="str">
            <v>II.</v>
          </cell>
          <cell r="C259" t="str">
            <v>URUTAN KERJA</v>
          </cell>
          <cell r="L259" t="str">
            <v>NO.</v>
          </cell>
          <cell r="N259" t="str">
            <v>KOMPONEN</v>
          </cell>
          <cell r="P259" t="str">
            <v>SATUAN</v>
          </cell>
          <cell r="Q259" t="str">
            <v>KUANTITAS</v>
          </cell>
          <cell r="R259" t="str">
            <v>SATUAN</v>
          </cell>
          <cell r="S259" t="str">
            <v>HARGA</v>
          </cell>
        </row>
        <row r="260">
          <cell r="A260">
            <v>1</v>
          </cell>
          <cell r="C260" t="str">
            <v>Gorong-gorong dicetak di Base Camp</v>
          </cell>
          <cell r="R260" t="str">
            <v>(Rp.)</v>
          </cell>
          <cell r="S260" t="str">
            <v>(Rp.)</v>
          </cell>
        </row>
        <row r="261">
          <cell r="A261">
            <v>2</v>
          </cell>
          <cell r="C261" t="str">
            <v>Dump Truck mengangkut gorong-gorong jadi</v>
          </cell>
        </row>
        <row r="262">
          <cell r="C262" t="str">
            <v>ke lapangan</v>
          </cell>
        </row>
        <row r="263">
          <cell r="A263">
            <v>3</v>
          </cell>
          <cell r="C263" t="str">
            <v>Dasar gorong-gorong digali sesuai kebutuhan dan ma-</v>
          </cell>
          <cell r="L263" t="str">
            <v>A.</v>
          </cell>
          <cell r="N263" t="str">
            <v>TENAGA</v>
          </cell>
        </row>
        <row r="264">
          <cell r="C264" t="str">
            <v>terial backfill dipadatkan dengan Tamper</v>
          </cell>
        </row>
        <row r="265">
          <cell r="A265">
            <v>4</v>
          </cell>
          <cell r="C265" t="str">
            <v>Tebal lapis porus pada dasar gorong-gorong pipa</v>
          </cell>
          <cell r="G265" t="str">
            <v>tp</v>
          </cell>
          <cell r="H265">
            <v>0.1</v>
          </cell>
          <cell r="I265" t="str">
            <v>M</v>
          </cell>
          <cell r="J265" t="str">
            <v xml:space="preserve"> Sand bedding</v>
          </cell>
          <cell r="L265" t="str">
            <v>1.</v>
          </cell>
          <cell r="N265" t="str">
            <v>Pekerja</v>
          </cell>
          <cell r="O265" t="str">
            <v>(L01)</v>
          </cell>
          <cell r="P265" t="str">
            <v>jam</v>
          </cell>
          <cell r="Q265">
            <v>2.3333333333333335</v>
          </cell>
          <cell r="R265">
            <v>2857.14</v>
          </cell>
          <cell r="U265">
            <v>6666.66</v>
          </cell>
        </row>
        <row r="266">
          <cell r="A266">
            <v>5</v>
          </cell>
          <cell r="C266" t="str">
            <v>Material pilihan untuk penimbunan kembali (padat)</v>
          </cell>
          <cell r="L266" t="str">
            <v>2.</v>
          </cell>
          <cell r="N266" t="str">
            <v>Tukang</v>
          </cell>
          <cell r="O266" t="str">
            <v>(L02)</v>
          </cell>
          <cell r="P266" t="str">
            <v>jam</v>
          </cell>
          <cell r="Q266">
            <v>0.93333333333333335</v>
          </cell>
          <cell r="R266">
            <v>4285.71</v>
          </cell>
          <cell r="U266">
            <v>3999.9960000000001</v>
          </cell>
        </row>
        <row r="267">
          <cell r="A267">
            <v>6</v>
          </cell>
          <cell r="C267" t="str">
            <v>Sekelompok pekerja akan melaksanakan pekerjaan</v>
          </cell>
          <cell r="L267" t="str">
            <v>3.</v>
          </cell>
          <cell r="N267" t="str">
            <v>Mandor</v>
          </cell>
          <cell r="O267" t="str">
            <v>(L03)</v>
          </cell>
          <cell r="P267" t="str">
            <v>jam</v>
          </cell>
          <cell r="Q267">
            <v>0.46666666666666667</v>
          </cell>
          <cell r="R267">
            <v>3214.29</v>
          </cell>
          <cell r="U267">
            <v>1500.002</v>
          </cell>
        </row>
        <row r="268">
          <cell r="C268" t="str">
            <v>dengan cara manual dengan menggunakan alat bantu</v>
          </cell>
        </row>
        <row r="269">
          <cell r="Q269" t="str">
            <v xml:space="preserve">JUMLAH HARGA TENAGA   </v>
          </cell>
          <cell r="U269">
            <v>12166.657999999999</v>
          </cell>
        </row>
        <row r="271">
          <cell r="A271" t="str">
            <v>III.</v>
          </cell>
          <cell r="C271" t="str">
            <v>PEMAKAIAN BAHAN, ALAT DAN TENAGA</v>
          </cell>
          <cell r="L271" t="str">
            <v>B.</v>
          </cell>
          <cell r="N271" t="str">
            <v>BAHAN</v>
          </cell>
        </row>
        <row r="272">
          <cell r="A272" t="str">
            <v xml:space="preserve">   1.</v>
          </cell>
          <cell r="C272" t="str">
            <v>BAHAN</v>
          </cell>
        </row>
        <row r="273">
          <cell r="C273" t="str">
            <v>Untuk mendapatkan 1 M' gorong-gorong diperlukan</v>
          </cell>
          <cell r="L273" t="str">
            <v>1.</v>
          </cell>
          <cell r="N273" t="str">
            <v>Beton K-300</v>
          </cell>
          <cell r="O273" t="str">
            <v>(EI-714)</v>
          </cell>
          <cell r="P273" t="str">
            <v>M3</v>
          </cell>
          <cell r="Q273">
            <v>0.11537499020308517</v>
          </cell>
          <cell r="R273">
            <v>652902.54982502444</v>
          </cell>
          <cell r="U273">
            <v>75328.625289631527</v>
          </cell>
        </row>
        <row r="274">
          <cell r="C274" t="str">
            <v>- Beton K-300 = (22/7*((2*tg/100+d)/2)^2)-(22/7*(d/2)^2))*1</v>
          </cell>
          <cell r="G274" t="str">
            <v>(EI-714)</v>
          </cell>
          <cell r="H274">
            <v>0.11537499020308517</v>
          </cell>
          <cell r="I274" t="str">
            <v>M3</v>
          </cell>
          <cell r="L274" t="str">
            <v>2.</v>
          </cell>
          <cell r="N274" t="str">
            <v>Baja Tulangan</v>
          </cell>
          <cell r="O274" t="str">
            <v>(M39)</v>
          </cell>
          <cell r="P274" t="str">
            <v>Kg</v>
          </cell>
          <cell r="Q274">
            <v>12.691248922339369</v>
          </cell>
          <cell r="R274">
            <v>4000</v>
          </cell>
          <cell r="U274">
            <v>50764.995689357478</v>
          </cell>
        </row>
        <row r="275">
          <cell r="C275" t="str">
            <v>- Baja Tulangan (asumsi 100kg/m3)</v>
          </cell>
          <cell r="G275" t="str">
            <v>(M39)</v>
          </cell>
          <cell r="H275">
            <v>12.691248922339369</v>
          </cell>
          <cell r="I275" t="str">
            <v>Kg</v>
          </cell>
          <cell r="L275" t="str">
            <v>3.</v>
          </cell>
          <cell r="N275" t="str">
            <v>Urugan Porus</v>
          </cell>
          <cell r="O275" t="str">
            <v>(EI-241)</v>
          </cell>
          <cell r="P275" t="str">
            <v>M3</v>
          </cell>
          <cell r="Q275">
            <v>0.12915000000000001</v>
          </cell>
          <cell r="R275">
            <v>186901.40625406182</v>
          </cell>
          <cell r="U275">
            <v>24138.316617712087</v>
          </cell>
        </row>
        <row r="276">
          <cell r="C276" t="str">
            <v>- Timbunan Porus      = {(tp*(0.3+2*tg/100+d+0.3)*1)*1.05}</v>
          </cell>
          <cell r="G276" t="str">
            <v>(EI-241)</v>
          </cell>
          <cell r="H276">
            <v>0.12915000000000001</v>
          </cell>
          <cell r="I276" t="str">
            <v>M3</v>
          </cell>
          <cell r="L276" t="str">
            <v>4.</v>
          </cell>
          <cell r="N276" t="str">
            <v>Mat. Pilihan</v>
          </cell>
          <cell r="O276" t="str">
            <v>(M09)</v>
          </cell>
          <cell r="P276" t="str">
            <v>M3</v>
          </cell>
          <cell r="Q276">
            <v>0.87365249999999994</v>
          </cell>
          <cell r="R276">
            <v>25000</v>
          </cell>
          <cell r="U276">
            <v>21841.3125</v>
          </cell>
        </row>
        <row r="277">
          <cell r="C277" t="str">
            <v>- Material Pilihan</v>
          </cell>
          <cell r="D277" t="str">
            <v>= ((2*tg/100+d+0.3)*(0.3+2*tg/100+d+0.3)</v>
          </cell>
          <cell r="G277" t="str">
            <v>(M09)</v>
          </cell>
          <cell r="H277">
            <v>0.87365249999999994</v>
          </cell>
          <cell r="I277" t="str">
            <v>M3</v>
          </cell>
          <cell r="J277" t="str">
            <v xml:space="preserve"> = Vp</v>
          </cell>
        </row>
        <row r="278">
          <cell r="D278" t="str">
            <v xml:space="preserve">   -(22/7*(0.5*(2*tg/100+d))^2))*1*1.05</v>
          </cell>
        </row>
        <row r="279">
          <cell r="A279" t="str">
            <v xml:space="preserve">   2.</v>
          </cell>
          <cell r="C279" t="str">
            <v>ALAT</v>
          </cell>
          <cell r="Q279" t="str">
            <v xml:space="preserve">JUMLAH HARGA BAHAN   </v>
          </cell>
          <cell r="U279">
            <v>172073.25009670109</v>
          </cell>
        </row>
        <row r="280">
          <cell r="A280" t="str">
            <v>2.a.</v>
          </cell>
          <cell r="C280" t="str">
            <v>TAMPER</v>
          </cell>
          <cell r="G280" t="str">
            <v>(E25)</v>
          </cell>
        </row>
        <row r="281">
          <cell r="C281" t="str">
            <v>Kecepatan</v>
          </cell>
          <cell r="G281" t="str">
            <v>v</v>
          </cell>
          <cell r="H281">
            <v>0.5</v>
          </cell>
          <cell r="I281" t="str">
            <v>Km / Jam</v>
          </cell>
          <cell r="L281" t="str">
            <v>C.</v>
          </cell>
          <cell r="N281" t="str">
            <v>PERALATAN</v>
          </cell>
        </row>
        <row r="282">
          <cell r="C282" t="str">
            <v>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3">
          <cell r="C283" t="str">
            <v>Lebar pemadatan</v>
          </cell>
          <cell r="G283" t="str">
            <v>Lb</v>
          </cell>
          <cell r="H283">
            <v>0.4</v>
          </cell>
          <cell r="I283" t="str">
            <v>M</v>
          </cell>
          <cell r="L283" t="str">
            <v>1.</v>
          </cell>
          <cell r="N283" t="str">
            <v>Tamper</v>
          </cell>
          <cell r="O283" t="str">
            <v>(E25)</v>
          </cell>
          <cell r="P283" t="str">
            <v>jam</v>
          </cell>
          <cell r="Q283">
            <v>0.26314834337349391</v>
          </cell>
          <cell r="R283">
            <v>18672.16854694486</v>
          </cell>
          <cell r="U283">
            <v>4913.5502203191991</v>
          </cell>
        </row>
        <row r="284">
          <cell r="C284" t="str">
            <v>Banyak lintasan</v>
          </cell>
          <cell r="G284" t="str">
            <v>n</v>
          </cell>
          <cell r="H284">
            <v>10</v>
          </cell>
          <cell r="I284" t="str">
            <v>lintasan</v>
          </cell>
          <cell r="L284" t="str">
            <v>2.</v>
          </cell>
          <cell r="N284" t="str">
            <v>Dump Truck</v>
          </cell>
          <cell r="O284" t="str">
            <v>(E08)</v>
          </cell>
          <cell r="P284" t="str">
            <v>jam</v>
          </cell>
          <cell r="Q284">
            <v>5.9738955823293166E-2</v>
          </cell>
          <cell r="R284">
            <v>153645.58193291764</v>
          </cell>
          <cell r="U284">
            <v>9178.6266315347384</v>
          </cell>
        </row>
        <row r="285">
          <cell r="C285" t="str">
            <v>Tebal lapis hamparan</v>
          </cell>
          <cell r="G285" t="str">
            <v>tp</v>
          </cell>
          <cell r="H285">
            <v>0.2</v>
          </cell>
          <cell r="I285" t="str">
            <v>M</v>
          </cell>
          <cell r="L285" t="str">
            <v>3.</v>
          </cell>
          <cell r="N285" t="str">
            <v>Alat  Bantu</v>
          </cell>
          <cell r="P285" t="str">
            <v>Ls</v>
          </cell>
          <cell r="Q285">
            <v>1</v>
          </cell>
          <cell r="R285">
            <v>500</v>
          </cell>
          <cell r="U285">
            <v>500</v>
          </cell>
        </row>
        <row r="288">
          <cell r="C288" t="str">
            <v>Kap. Prod. / Jam   =</v>
          </cell>
          <cell r="D288" t="str">
            <v>v x 1000 x Fa x Lb x 60</v>
          </cell>
          <cell r="G288" t="str">
            <v>Q1</v>
          </cell>
          <cell r="H288">
            <v>3.3200000000000003</v>
          </cell>
          <cell r="I288" t="str">
            <v xml:space="preserve">M3 / Jam </v>
          </cell>
        </row>
        <row r="289">
          <cell r="D289" t="str">
            <v xml:space="preserve">    n x tp</v>
          </cell>
        </row>
        <row r="291">
          <cell r="C291" t="str">
            <v>Koefisien Alat / m'</v>
          </cell>
          <cell r="D291" t="str">
            <v xml:space="preserve"> =  1  :  Q1 x Vp</v>
          </cell>
          <cell r="G291" t="str">
            <v>(E25)</v>
          </cell>
          <cell r="H291">
            <v>0.26314834337349391</v>
          </cell>
          <cell r="I291" t="str">
            <v>jam</v>
          </cell>
          <cell r="Q291" t="str">
            <v xml:space="preserve">JUMLAH HARGA PERALATAN   </v>
          </cell>
          <cell r="U291">
            <v>14592.176851853937</v>
          </cell>
        </row>
        <row r="293">
          <cell r="A293" t="str">
            <v>2.b.</v>
          </cell>
          <cell r="C293" t="str">
            <v>DUMP TRUCK</v>
          </cell>
          <cell r="G293" t="str">
            <v>(E08)</v>
          </cell>
          <cell r="L293" t="str">
            <v>D.</v>
          </cell>
          <cell r="N293" t="str">
            <v>JUMLAH HARGA TENAGA, BAHAN DAN PERALATAN  ( A + B + C )</v>
          </cell>
          <cell r="U293">
            <v>198832.08494855501</v>
          </cell>
        </row>
        <row r="294">
          <cell r="C294" t="str">
            <v>Kapasitas bak sekali muat</v>
          </cell>
          <cell r="G294" t="str">
            <v>V</v>
          </cell>
          <cell r="H294">
            <v>15</v>
          </cell>
          <cell r="I294" t="str">
            <v>Buah/M'</v>
          </cell>
          <cell r="L294" t="str">
            <v>E.</v>
          </cell>
          <cell r="N294" t="str">
            <v>OVERHEAD &amp; PROFIT</v>
          </cell>
          <cell r="P294">
            <v>10</v>
          </cell>
          <cell r="Q294" t="str">
            <v>%  x  D</v>
          </cell>
          <cell r="U294">
            <v>19883.208494855502</v>
          </cell>
        </row>
        <row r="295">
          <cell r="C295" t="str">
            <v>Faktor efisiensi alat</v>
          </cell>
          <cell r="G295" t="str">
            <v>Fa</v>
          </cell>
          <cell r="H295">
            <v>0.83</v>
          </cell>
          <cell r="L295" t="str">
            <v>F.</v>
          </cell>
          <cell r="N295" t="str">
            <v>HARGA SATUAN PEKERJAAN  ( D + E )</v>
          </cell>
          <cell r="U295">
            <v>218715.29344341051</v>
          </cell>
        </row>
        <row r="296">
          <cell r="C296" t="str">
            <v>Kecepatanrata-rata bermuatan</v>
          </cell>
          <cell r="G296" t="str">
            <v>v1</v>
          </cell>
          <cell r="H296">
            <v>20</v>
          </cell>
          <cell r="I296" t="str">
            <v>Km/Jam</v>
          </cell>
          <cell r="L296" t="str">
            <v>Note: 1</v>
          </cell>
          <cell r="N296" t="str">
            <v>SATUAN dapat berdasarkan atas jam operasi untuk Tenaga Kerja dan Peralatan, volume dan/atau ukuran</v>
          </cell>
        </row>
        <row r="297">
          <cell r="C297" t="str">
            <v>Kecepatan rata-rata kosong</v>
          </cell>
          <cell r="G297" t="str">
            <v>v2</v>
          </cell>
          <cell r="H297">
            <v>30</v>
          </cell>
          <cell r="I297" t="str">
            <v>Km/Jam</v>
          </cell>
          <cell r="N297" t="str">
            <v>berat untuk bahan-bahan.</v>
          </cell>
        </row>
        <row r="298">
          <cell r="C298" t="str">
            <v>Waktu siklus    :</v>
          </cell>
          <cell r="G298" t="str">
            <v>Ts1</v>
          </cell>
          <cell r="L298">
            <v>2</v>
          </cell>
          <cell r="N298" t="str">
            <v>Kuantitas satuan adalah kuantitas setiap komponen untuk menyelesaikan satu satuan pekerjaan dari nomor</v>
          </cell>
        </row>
        <row r="299">
          <cell r="C299" t="str">
            <v>- Waktu  tempuh in  si  = (L : v1 ) x 60</v>
          </cell>
          <cell r="G299" t="str">
            <v>T1</v>
          </cell>
          <cell r="H299">
            <v>26.174999999999997</v>
          </cell>
          <cell r="I299" t="str">
            <v>menit</v>
          </cell>
          <cell r="N299" t="str">
            <v>mata pembayaran.</v>
          </cell>
        </row>
        <row r="300">
          <cell r="C300" t="str">
            <v>-  Waktutempuh kosong  = (L : v2)  x  60</v>
          </cell>
          <cell r="G300" t="str">
            <v>T2</v>
          </cell>
          <cell r="H300">
            <v>17.45</v>
          </cell>
          <cell r="I300" t="str">
            <v>menit</v>
          </cell>
          <cell r="L300">
            <v>3</v>
          </cell>
          <cell r="N300" t="str">
            <v>Biaya satuan untuk peralatan sudah termasuk bahan bakar, bahan habis dipakai dan operator.</v>
          </cell>
        </row>
        <row r="301">
          <cell r="C301" t="str">
            <v>-  Muat, bongkar dan lain-lain</v>
          </cell>
          <cell r="G301" t="str">
            <v>T3</v>
          </cell>
          <cell r="H301">
            <v>1</v>
          </cell>
          <cell r="I301" t="str">
            <v>menit</v>
          </cell>
          <cell r="L301">
            <v>4</v>
          </cell>
          <cell r="N301" t="str">
            <v>Biaya satuan sudah termasuk pengeluaran untuk seluruh pajak yang berkaitan (tetapi tidak termasuk PPN</v>
          </cell>
        </row>
        <row r="302">
          <cell r="G302" t="str">
            <v>Ts1</v>
          </cell>
          <cell r="H302">
            <v>44.625</v>
          </cell>
          <cell r="I302" t="str">
            <v>menit</v>
          </cell>
          <cell r="N302" t="str">
            <v>yang dibayar dari kontrak) dan biaya-biaya lainnya.</v>
          </cell>
        </row>
        <row r="303">
          <cell r="J303" t="str">
            <v>Berlanjut ke halaman berikut</v>
          </cell>
        </row>
        <row r="304">
          <cell r="A304" t="str">
            <v>ITEM PEMBAYARAN NO.</v>
          </cell>
          <cell r="D304" t="str">
            <v>:  2.3 (1)</v>
          </cell>
          <cell r="J304" t="str">
            <v xml:space="preserve">Analisa EI-231 </v>
          </cell>
        </row>
        <row r="305">
          <cell r="A305" t="str">
            <v>JENIS PEKERJAAN</v>
          </cell>
          <cell r="D305" t="str">
            <v>:  Gorong2 Pipa Beton Bertulang Diameter &lt; 500 mm</v>
          </cell>
        </row>
        <row r="306">
          <cell r="A306" t="str">
            <v>SATUAN PEMBAYARAN</v>
          </cell>
          <cell r="D306" t="str">
            <v>:  M1</v>
          </cell>
          <cell r="J306" t="str">
            <v xml:space="preserve">         URAIAN ANALISA HARGA SATUAN</v>
          </cell>
        </row>
        <row r="307">
          <cell r="J307" t="str">
            <v>Lanjutan</v>
          </cell>
        </row>
        <row r="309">
          <cell r="A309" t="str">
            <v>No.</v>
          </cell>
          <cell r="C309" t="str">
            <v>U R A I A N</v>
          </cell>
          <cell r="G309" t="str">
            <v>KODE</v>
          </cell>
          <cell r="H309" t="str">
            <v>KOEF.</v>
          </cell>
          <cell r="I309" t="str">
            <v>SATUAN</v>
          </cell>
          <cell r="J309" t="str">
            <v>KETERANGAN</v>
          </cell>
        </row>
        <row r="312">
          <cell r="C312" t="str">
            <v>Kapasitas Produksi / Jam   =</v>
          </cell>
          <cell r="E312" t="str">
            <v>V x Fa x 60</v>
          </cell>
          <cell r="G312" t="str">
            <v>Q2</v>
          </cell>
          <cell r="H312">
            <v>16.739495798319329</v>
          </cell>
          <cell r="I312" t="str">
            <v xml:space="preserve">M' / Jam </v>
          </cell>
        </row>
        <row r="313">
          <cell r="E313" t="str">
            <v>Ts1</v>
          </cell>
        </row>
        <row r="315">
          <cell r="C315" t="str">
            <v>Koefisien Alat / m'</v>
          </cell>
          <cell r="D315" t="str">
            <v xml:space="preserve"> =  1  :  Q2</v>
          </cell>
          <cell r="G315" t="str">
            <v>(E08)</v>
          </cell>
          <cell r="H315">
            <v>5.9738955823293166E-2</v>
          </cell>
          <cell r="I315" t="str">
            <v>jam</v>
          </cell>
        </row>
        <row r="318">
          <cell r="A318" t="str">
            <v>2.c.</v>
          </cell>
          <cell r="C318" t="str">
            <v>ALAT  BANTU</v>
          </cell>
        </row>
        <row r="319">
          <cell r="C319" t="str">
            <v>Diperlukan alat-alat bantu kecil</v>
          </cell>
          <cell r="J319" t="str">
            <v>Lump Sump</v>
          </cell>
        </row>
        <row r="320">
          <cell r="C320" t="str">
            <v>- Sekop    =         3   buah</v>
          </cell>
        </row>
        <row r="321">
          <cell r="C321" t="str">
            <v>- Pacul     =         3   buah</v>
          </cell>
        </row>
        <row r="322">
          <cell r="C322" t="str">
            <v>- Alat-alat kecil lain</v>
          </cell>
        </row>
        <row r="324">
          <cell r="A324" t="str">
            <v xml:space="preserve">   3.</v>
          </cell>
          <cell r="C324" t="str">
            <v>TENAGA</v>
          </cell>
        </row>
        <row r="325">
          <cell r="C325" t="str">
            <v>Produksi Gorong-gorong / hari</v>
          </cell>
          <cell r="G325" t="str">
            <v>Qt</v>
          </cell>
          <cell r="H325">
            <v>15</v>
          </cell>
          <cell r="I325" t="str">
            <v>M'</v>
          </cell>
        </row>
        <row r="326">
          <cell r="C326" t="str">
            <v>Kebutuhan tenaga :</v>
          </cell>
        </row>
        <row r="327">
          <cell r="D327" t="str">
            <v>- Pekerja</v>
          </cell>
          <cell r="G327" t="str">
            <v>P</v>
          </cell>
          <cell r="H327">
            <v>5</v>
          </cell>
          <cell r="I327" t="str">
            <v>orang</v>
          </cell>
        </row>
        <row r="328">
          <cell r="D328" t="str">
            <v>- Tukang</v>
          </cell>
          <cell r="G328" t="str">
            <v>T</v>
          </cell>
          <cell r="H328">
            <v>2</v>
          </cell>
          <cell r="I328" t="str">
            <v>orang</v>
          </cell>
        </row>
        <row r="329">
          <cell r="D329" t="str">
            <v>- Mandor</v>
          </cell>
          <cell r="G329" t="str">
            <v>M</v>
          </cell>
          <cell r="H329">
            <v>1</v>
          </cell>
          <cell r="I329" t="str">
            <v>orang</v>
          </cell>
        </row>
        <row r="331">
          <cell r="C331" t="str">
            <v>Koefisien tenaga / M1   :</v>
          </cell>
        </row>
        <row r="332">
          <cell r="D332" t="str">
            <v>- Pekerja</v>
          </cell>
          <cell r="E332" t="str">
            <v>= (Tk x P) : Qt</v>
          </cell>
          <cell r="G332" t="str">
            <v>(L01)</v>
          </cell>
          <cell r="H332">
            <v>2.3333333333333335</v>
          </cell>
          <cell r="I332" t="str">
            <v>Jam</v>
          </cell>
        </row>
        <row r="333">
          <cell r="D333" t="str">
            <v>- Tukang</v>
          </cell>
          <cell r="E333" t="str">
            <v>= (Tk x T) : Qt</v>
          </cell>
          <cell r="G333" t="str">
            <v>(L02)</v>
          </cell>
          <cell r="H333">
            <v>0.93333333333333335</v>
          </cell>
          <cell r="I333" t="str">
            <v>Jam</v>
          </cell>
        </row>
        <row r="334">
          <cell r="D334" t="str">
            <v>- Mandor</v>
          </cell>
          <cell r="E334" t="str">
            <v>= (Tk x M) : Qt</v>
          </cell>
          <cell r="G334" t="str">
            <v>(L03)</v>
          </cell>
          <cell r="H334">
            <v>0.46666666666666667</v>
          </cell>
          <cell r="I334" t="str">
            <v>Jam</v>
          </cell>
        </row>
        <row r="336">
          <cell r="A336" t="str">
            <v>4.</v>
          </cell>
          <cell r="C336" t="str">
            <v>HARGA DASAR SATUAN UPAH, BAHAN DAN ALAT</v>
          </cell>
        </row>
        <row r="337">
          <cell r="C337" t="str">
            <v>Lihat lampiran.</v>
          </cell>
        </row>
        <row r="340">
          <cell r="A340" t="str">
            <v>5.</v>
          </cell>
          <cell r="C340" t="str">
            <v>ANALISA HARGA SATUAN PEKERJAAN</v>
          </cell>
        </row>
        <row r="341">
          <cell r="C341" t="str">
            <v>Lihat perhitungan dalam FORMULIR STANDAR UNTUK</v>
          </cell>
        </row>
        <row r="342">
          <cell r="C342" t="str">
            <v>PEREKEMAN ANALISA MASING-MASING HARGA</v>
          </cell>
        </row>
        <row r="343">
          <cell r="C343" t="str">
            <v>SATUAN.</v>
          </cell>
        </row>
        <row r="344">
          <cell r="C344" t="str">
            <v>Didapat Harga Satuan Pekerjaan :</v>
          </cell>
        </row>
        <row r="346">
          <cell r="C346" t="str">
            <v xml:space="preserve">Rp.  </v>
          </cell>
          <cell r="D346">
            <v>218715.29344341051</v>
          </cell>
          <cell r="E346" t="str">
            <v xml:space="preserve"> / M'</v>
          </cell>
        </row>
        <row r="349">
          <cell r="A349" t="str">
            <v>6.</v>
          </cell>
          <cell r="C349" t="str">
            <v>WAKTU PELAKSANAAN YANG DIPERLUKAN</v>
          </cell>
        </row>
        <row r="350">
          <cell r="C350" t="str">
            <v>Masa Pelaksanaan :</v>
          </cell>
          <cell r="D350" t="str">
            <v>. . . . . . . . . . . .</v>
          </cell>
          <cell r="E350" t="str">
            <v>bulan</v>
          </cell>
        </row>
        <row r="352">
          <cell r="A352" t="str">
            <v>7.</v>
          </cell>
          <cell r="C352" t="str">
            <v>VOLUME PEKERJAAN YANG DIPERLUKAN</v>
          </cell>
        </row>
        <row r="353">
          <cell r="C353" t="str">
            <v>Volume pekerjaan  :</v>
          </cell>
          <cell r="D353">
            <v>1</v>
          </cell>
          <cell r="E353" t="str">
            <v>M'</v>
          </cell>
        </row>
        <row r="363">
          <cell r="A363" t="str">
            <v>ITEM PEMBAYARAN NO.</v>
          </cell>
          <cell r="D363" t="str">
            <v>:  2.3 (2)</v>
          </cell>
          <cell r="J363" t="str">
            <v xml:space="preserve">Analisa EI-232 </v>
          </cell>
        </row>
        <row r="364">
          <cell r="A364" t="str">
            <v>JENIS PEKERJAAN</v>
          </cell>
          <cell r="D364" t="str">
            <v>:  Gorong2 Pipa Beton Bertulang 500 mm &lt; diameter dalam 700 mm</v>
          </cell>
          <cell r="L364" t="str">
            <v>FORMULIR STANDAR UNTUK</v>
          </cell>
        </row>
        <row r="365">
          <cell r="A365" t="str">
            <v>SATUAN PEMBAYARAN</v>
          </cell>
          <cell r="D365" t="str">
            <v>:  M1</v>
          </cell>
          <cell r="J365" t="str">
            <v xml:space="preserve">         URAIAN ANALISA HARGA SATUAN</v>
          </cell>
          <cell r="L365" t="str">
            <v>PEREKAMAN ANALISA MASING-MASING HARGA SATUAN</v>
          </cell>
        </row>
        <row r="366">
          <cell r="L366">
            <v>0</v>
          </cell>
        </row>
        <row r="368">
          <cell r="A368" t="str">
            <v>No.</v>
          </cell>
          <cell r="C368" t="str">
            <v>U R A I A N</v>
          </cell>
          <cell r="G368" t="str">
            <v>KODE</v>
          </cell>
          <cell r="H368" t="str">
            <v>KOEF.</v>
          </cell>
          <cell r="I368" t="str">
            <v>SATUAN</v>
          </cell>
          <cell r="J368" t="str">
            <v>KETERANGAN</v>
          </cell>
        </row>
        <row r="369">
          <cell r="L369" t="str">
            <v>PROYEK</v>
          </cell>
          <cell r="O369" t="str">
            <v>:</v>
          </cell>
        </row>
        <row r="370">
          <cell r="L370" t="str">
            <v>No. PAKET KONTRAK</v>
          </cell>
          <cell r="O370" t="str">
            <v>:</v>
          </cell>
        </row>
        <row r="371">
          <cell r="A371" t="str">
            <v>I.</v>
          </cell>
          <cell r="C371" t="str">
            <v>ASUMSI</v>
          </cell>
          <cell r="L371" t="str">
            <v>NAMA PAKET</v>
          </cell>
          <cell r="O371" t="str">
            <v>:</v>
          </cell>
        </row>
        <row r="372">
          <cell r="A372">
            <v>1</v>
          </cell>
          <cell r="C372" t="str">
            <v>Pekerjaan dilakukan secara mekanik/manual</v>
          </cell>
          <cell r="L372" t="str">
            <v>PROP / KAB / KODYA</v>
          </cell>
          <cell r="O372" t="str">
            <v>:</v>
          </cell>
        </row>
        <row r="373">
          <cell r="A373">
            <v>2</v>
          </cell>
          <cell r="C373" t="str">
            <v>Lokasi pekerjaan : sepanjang jalan</v>
          </cell>
          <cell r="L373" t="str">
            <v>ITEM PEMBAYARAN NO.</v>
          </cell>
          <cell r="O373" t="str">
            <v>:  2.3 (2)</v>
          </cell>
          <cell r="R373" t="str">
            <v>PERKIRAAN VOL. PEK.</v>
          </cell>
          <cell r="T373" t="str">
            <v>:</v>
          </cell>
          <cell r="U373">
            <v>1</v>
          </cell>
        </row>
        <row r="374">
          <cell r="A374">
            <v>3</v>
          </cell>
          <cell r="C374" t="str">
            <v>Diameter bagian dalam gorong-gorong</v>
          </cell>
          <cell r="G374" t="str">
            <v>d</v>
          </cell>
          <cell r="H374">
            <v>0.6</v>
          </cell>
          <cell r="I374" t="str">
            <v>m</v>
          </cell>
          <cell r="L374" t="str">
            <v>JENIS PEKERJAAN</v>
          </cell>
          <cell r="O374" t="str">
            <v>:  Gorong2 Pipa Beton Bertulang 500 mm &lt; diameter dalam 700 mm</v>
          </cell>
          <cell r="R374" t="str">
            <v>TOTAL HARGA (Rp.)</v>
          </cell>
          <cell r="T374" t="str">
            <v>:</v>
          </cell>
          <cell r="U374">
            <v>282846.80804673955</v>
          </cell>
        </row>
        <row r="375">
          <cell r="A375">
            <v>4</v>
          </cell>
          <cell r="C375" t="str">
            <v>Jarak rata-rata Base Camp ke lokasi pekerjaan</v>
          </cell>
          <cell r="G375" t="str">
            <v>L</v>
          </cell>
          <cell r="H375">
            <v>8.7249999999999996</v>
          </cell>
          <cell r="I375" t="str">
            <v>Km</v>
          </cell>
          <cell r="L375" t="str">
            <v>SATUAN PEMBAYARAN</v>
          </cell>
          <cell r="O375" t="str">
            <v>:  M1</v>
          </cell>
          <cell r="Q375">
            <v>0</v>
          </cell>
          <cell r="R375" t="str">
            <v>% THD. BIAYA PROYEK</v>
          </cell>
          <cell r="T375" t="str">
            <v>:</v>
          </cell>
          <cell r="U375" t="e">
            <v>#DIV/0!</v>
          </cell>
        </row>
        <row r="376">
          <cell r="A376">
            <v>5</v>
          </cell>
          <cell r="C376" t="str">
            <v>Jam kerja efektif per-hari</v>
          </cell>
          <cell r="G376" t="str">
            <v>Tk</v>
          </cell>
          <cell r="H376">
            <v>7</v>
          </cell>
          <cell r="I376" t="str">
            <v>jam</v>
          </cell>
        </row>
        <row r="377">
          <cell r="A377">
            <v>6</v>
          </cell>
          <cell r="C377" t="str">
            <v>Tebal gorong-gorong</v>
          </cell>
          <cell r="G377" t="str">
            <v>tg</v>
          </cell>
          <cell r="H377">
            <v>6.5</v>
          </cell>
          <cell r="I377" t="str">
            <v>Cm</v>
          </cell>
        </row>
        <row r="378">
          <cell r="Q378" t="str">
            <v>PERKIRAAN</v>
          </cell>
          <cell r="R378" t="str">
            <v>HARGA</v>
          </cell>
          <cell r="S378" t="str">
            <v>JUMLAH</v>
          </cell>
        </row>
        <row r="379">
          <cell r="A379" t="str">
            <v>II.</v>
          </cell>
          <cell r="C379" t="str">
            <v>URUTAN KERJA</v>
          </cell>
          <cell r="L379" t="str">
            <v>NO.</v>
          </cell>
          <cell r="N379" t="str">
            <v>KOMPONEN</v>
          </cell>
          <cell r="P379" t="str">
            <v>SATUAN</v>
          </cell>
          <cell r="Q379" t="str">
            <v>KUANTITAS</v>
          </cell>
          <cell r="R379" t="str">
            <v>SATUAN</v>
          </cell>
          <cell r="S379" t="str">
            <v>HARGA</v>
          </cell>
        </row>
        <row r="380">
          <cell r="A380">
            <v>1</v>
          </cell>
          <cell r="C380" t="str">
            <v>Gorong-gorong dicetak di Base Camp</v>
          </cell>
          <cell r="R380" t="str">
            <v>(Rp.)</v>
          </cell>
          <cell r="S380" t="str">
            <v>(Rp.)</v>
          </cell>
        </row>
        <row r="381">
          <cell r="A381">
            <v>2</v>
          </cell>
          <cell r="C381" t="str">
            <v>Dump Truck mengangkut gorong-gorong jadi</v>
          </cell>
        </row>
        <row r="382">
          <cell r="C382" t="str">
            <v>ke lapangan</v>
          </cell>
        </row>
        <row r="383">
          <cell r="A383">
            <v>3</v>
          </cell>
          <cell r="C383" t="str">
            <v>Dasar gorong-gorong digali sesuai kebutuhan dan ma-</v>
          </cell>
          <cell r="L383" t="str">
            <v>A.</v>
          </cell>
          <cell r="N383" t="str">
            <v>TENAGA</v>
          </cell>
        </row>
        <row r="384">
          <cell r="C384" t="str">
            <v>terial backfill dipadatkan dengan Tamper</v>
          </cell>
        </row>
        <row r="385">
          <cell r="A385">
            <v>4</v>
          </cell>
          <cell r="C385" t="str">
            <v>Tebal lapis porus pada dasar gorong-gorong pipa</v>
          </cell>
          <cell r="G385" t="str">
            <v>tp</v>
          </cell>
          <cell r="H385">
            <v>0.1</v>
          </cell>
          <cell r="I385" t="str">
            <v>M</v>
          </cell>
          <cell r="J385" t="str">
            <v xml:space="preserve"> Sand bedding</v>
          </cell>
          <cell r="L385" t="str">
            <v>1.</v>
          </cell>
          <cell r="N385" t="str">
            <v>Pekerja</v>
          </cell>
          <cell r="O385" t="str">
            <v>(L01)</v>
          </cell>
          <cell r="P385" t="str">
            <v>jam</v>
          </cell>
          <cell r="Q385">
            <v>4.9000000000000004</v>
          </cell>
          <cell r="R385">
            <v>2857.14</v>
          </cell>
          <cell r="U385">
            <v>13999.986000000001</v>
          </cell>
        </row>
        <row r="386">
          <cell r="A386">
            <v>5</v>
          </cell>
          <cell r="C386" t="str">
            <v>Material pilihan untuk penimbunan kembali (padat)</v>
          </cell>
          <cell r="L386" t="str">
            <v>2.</v>
          </cell>
          <cell r="N386" t="str">
            <v>Tukang</v>
          </cell>
          <cell r="O386" t="str">
            <v>(L02)</v>
          </cell>
          <cell r="P386" t="str">
            <v>jam</v>
          </cell>
          <cell r="Q386">
            <v>1.4</v>
          </cell>
          <cell r="R386">
            <v>4285.71</v>
          </cell>
          <cell r="U386">
            <v>5999.9939999999997</v>
          </cell>
        </row>
        <row r="387">
          <cell r="A387">
            <v>6</v>
          </cell>
          <cell r="C387" t="str">
            <v>Sekelompok pekerja akan melaksanakan pekerjaan</v>
          </cell>
          <cell r="L387" t="str">
            <v>3.</v>
          </cell>
          <cell r="N387" t="str">
            <v>Mandor</v>
          </cell>
          <cell r="O387" t="str">
            <v>(L03)</v>
          </cell>
          <cell r="P387" t="str">
            <v>jam</v>
          </cell>
          <cell r="Q387">
            <v>0.7</v>
          </cell>
          <cell r="R387">
            <v>3214.29</v>
          </cell>
          <cell r="U387">
            <v>2250.0029999999997</v>
          </cell>
        </row>
        <row r="388">
          <cell r="C388" t="str">
            <v>dengan cara manual dengan menggunakan alat bantu</v>
          </cell>
        </row>
        <row r="389">
          <cell r="Q389" t="str">
            <v xml:space="preserve">JUMLAH HARGA TENAGA   </v>
          </cell>
          <cell r="U389">
            <v>22249.983</v>
          </cell>
        </row>
        <row r="391">
          <cell r="A391" t="str">
            <v>III.</v>
          </cell>
          <cell r="C391" t="str">
            <v>PEMAKAIAN BAHAN, ALAT DAN TENAGA</v>
          </cell>
          <cell r="L391" t="str">
            <v>B.</v>
          </cell>
          <cell r="N391" t="str">
            <v>BAHAN</v>
          </cell>
        </row>
        <row r="392">
          <cell r="A392" t="str">
            <v xml:space="preserve">   1.</v>
          </cell>
          <cell r="C392" t="str">
            <v>BAHAN</v>
          </cell>
        </row>
        <row r="393">
          <cell r="C393" t="str">
            <v>Untuk mendapatkan 1 M' gorong-gorong diperlukan</v>
          </cell>
          <cell r="L393" t="str">
            <v>1.</v>
          </cell>
          <cell r="N393" t="str">
            <v>Beton K-300</v>
          </cell>
          <cell r="O393" t="str">
            <v>(EI-714)</v>
          </cell>
          <cell r="P393" t="str">
            <v>M3</v>
          </cell>
          <cell r="Q393">
            <v>0.13579534245141872</v>
          </cell>
          <cell r="R393">
            <v>652902.54982502444</v>
          </cell>
          <cell r="U393">
            <v>88661.125340893675</v>
          </cell>
        </row>
        <row r="394">
          <cell r="C394" t="str">
            <v>- Beton K-300 = (22/7*((2*tg/100+d)/2)^2)-(22/7*(d/2)^2))*1</v>
          </cell>
          <cell r="G394" t="str">
            <v>(EI-714)</v>
          </cell>
          <cell r="H394">
            <v>0.13579534245141872</v>
          </cell>
          <cell r="I394" t="str">
            <v>M3</v>
          </cell>
          <cell r="L394" t="str">
            <v>2.</v>
          </cell>
          <cell r="N394" t="str">
            <v>Baja Tulangan</v>
          </cell>
          <cell r="O394" t="str">
            <v>(M39)</v>
          </cell>
          <cell r="P394" t="str">
            <v>Kg</v>
          </cell>
          <cell r="Q394">
            <v>14.937487669656059</v>
          </cell>
          <cell r="R394">
            <v>4000</v>
          </cell>
          <cell r="U394">
            <v>59749.950678624235</v>
          </cell>
        </row>
        <row r="395">
          <cell r="C395" t="str">
            <v>- Baja Tulangan (asumsi 100kg/m3)</v>
          </cell>
          <cell r="G395" t="str">
            <v>(M39)</v>
          </cell>
          <cell r="H395">
            <v>14.937487669656059</v>
          </cell>
          <cell r="I395" t="str">
            <v>Kg</v>
          </cell>
          <cell r="L395" t="str">
            <v>3.</v>
          </cell>
          <cell r="N395" t="str">
            <v>Urugan Porus</v>
          </cell>
          <cell r="O395" t="str">
            <v>(EI-241)</v>
          </cell>
          <cell r="P395" t="str">
            <v>M3</v>
          </cell>
          <cell r="Q395">
            <v>0.13965000000000002</v>
          </cell>
          <cell r="R395">
            <v>186901.40625406182</v>
          </cell>
          <cell r="U395">
            <v>26100.781383379737</v>
          </cell>
        </row>
        <row r="396">
          <cell r="C396" t="str">
            <v>- Timbunan Porus      = {(tp*(0.3+2*tg/100+d+0.3)*1)*1.05}</v>
          </cell>
          <cell r="G396" t="str">
            <v>(EI-241)</v>
          </cell>
          <cell r="H396">
            <v>0.13965000000000002</v>
          </cell>
          <cell r="I396" t="str">
            <v>M3</v>
          </cell>
          <cell r="L396" t="str">
            <v>4.</v>
          </cell>
          <cell r="N396" t="str">
            <v>Mat. Pilihan</v>
          </cell>
          <cell r="O396" t="str">
            <v>(M09)</v>
          </cell>
          <cell r="P396" t="str">
            <v>M3</v>
          </cell>
          <cell r="Q396">
            <v>0.99875250000000027</v>
          </cell>
          <cell r="R396">
            <v>25000</v>
          </cell>
          <cell r="U396">
            <v>24968.812500000007</v>
          </cell>
        </row>
        <row r="397">
          <cell r="C397" t="str">
            <v>- Material Pilihan</v>
          </cell>
          <cell r="D397" t="str">
            <v>= ((2*tg/100+d+0.3)*(0.3+2*tg/100+d+0.3)</v>
          </cell>
          <cell r="G397" t="str">
            <v>(M09)</v>
          </cell>
          <cell r="H397">
            <v>0.99875250000000027</v>
          </cell>
          <cell r="I397" t="str">
            <v>M3</v>
          </cell>
          <cell r="J397" t="str">
            <v xml:space="preserve"> = Vp</v>
          </cell>
        </row>
        <row r="398">
          <cell r="D398" t="str">
            <v xml:space="preserve">   -(22/7*(0.5*(2*tg/100+d))^2))*1*1.05</v>
          </cell>
        </row>
        <row r="399">
          <cell r="A399" t="str">
            <v xml:space="preserve">   2.</v>
          </cell>
          <cell r="C399" t="str">
            <v>ALAT</v>
          </cell>
          <cell r="Q399" t="str">
            <v xml:space="preserve">JUMLAH HARGA BAHAN   </v>
          </cell>
          <cell r="U399">
            <v>199480.66990289764</v>
          </cell>
        </row>
        <row r="400">
          <cell r="A400" t="str">
            <v>2.a.</v>
          </cell>
          <cell r="C400" t="str">
            <v>TAMPER</v>
          </cell>
          <cell r="G400" t="str">
            <v>(E25)</v>
          </cell>
        </row>
        <row r="401">
          <cell r="C401" t="str">
            <v>Kecepatan</v>
          </cell>
          <cell r="G401" t="str">
            <v>v</v>
          </cell>
          <cell r="H401">
            <v>0.5</v>
          </cell>
          <cell r="I401" t="str">
            <v>Km / Jam</v>
          </cell>
          <cell r="L401" t="str">
            <v>C.</v>
          </cell>
          <cell r="N401" t="str">
            <v>PERALATAN</v>
          </cell>
        </row>
        <row r="402">
          <cell r="C402" t="str">
            <v>Efisiensi alat</v>
          </cell>
          <cell r="G402" t="str">
            <v>Fa</v>
          </cell>
          <cell r="H402">
            <v>0.83</v>
          </cell>
          <cell r="I402" t="str">
            <v>-</v>
          </cell>
        </row>
        <row r="403">
          <cell r="C403" t="str">
            <v>Lebar pemadatan</v>
          </cell>
          <cell r="G403" t="str">
            <v>Lb</v>
          </cell>
          <cell r="H403">
            <v>0.4</v>
          </cell>
          <cell r="I403" t="str">
            <v>M</v>
          </cell>
          <cell r="L403" t="str">
            <v>1.</v>
          </cell>
          <cell r="N403" t="str">
            <v>Tamper</v>
          </cell>
          <cell r="O403" t="str">
            <v>(E25)</v>
          </cell>
          <cell r="P403" t="str">
            <v>Jam</v>
          </cell>
          <cell r="Q403">
            <v>0.30082906626506029</v>
          </cell>
          <cell r="R403">
            <v>18672.16854694486</v>
          </cell>
          <cell r="U403">
            <v>5617.1310291212494</v>
          </cell>
        </row>
        <row r="404">
          <cell r="C404" t="str">
            <v>Banyak lintasan</v>
          </cell>
          <cell r="G404" t="str">
            <v>n</v>
          </cell>
          <cell r="H404">
            <v>10</v>
          </cell>
          <cell r="I404" t="str">
            <v>lintasan</v>
          </cell>
          <cell r="L404" t="str">
            <v>2.</v>
          </cell>
          <cell r="N404" t="str">
            <v>Dump Truck</v>
          </cell>
          <cell r="O404" t="str">
            <v>(E08)</v>
          </cell>
          <cell r="P404" t="str">
            <v>Jam</v>
          </cell>
          <cell r="Q404">
            <v>0.18800200803212852</v>
          </cell>
          <cell r="R404">
            <v>153645.58193291764</v>
          </cell>
          <cell r="U404">
            <v>28885.677928653444</v>
          </cell>
        </row>
        <row r="405">
          <cell r="C405" t="str">
            <v>Tebal lapis hamparan</v>
          </cell>
          <cell r="G405" t="str">
            <v>tp</v>
          </cell>
          <cell r="H405">
            <v>0.2</v>
          </cell>
          <cell r="I405" t="str">
            <v>M</v>
          </cell>
          <cell r="L405" t="str">
            <v>3.</v>
          </cell>
          <cell r="N405" t="str">
            <v>Alat  Bantu</v>
          </cell>
          <cell r="P405" t="str">
            <v>Ls</v>
          </cell>
          <cell r="Q405">
            <v>1</v>
          </cell>
          <cell r="R405">
            <v>900</v>
          </cell>
          <cell r="U405">
            <v>900</v>
          </cell>
        </row>
        <row r="408">
          <cell r="C408" t="str">
            <v>Kap. Prod. / Jam   =</v>
          </cell>
          <cell r="D408" t="str">
            <v>v x 1000 x Fa x Lb x 60</v>
          </cell>
          <cell r="G408" t="str">
            <v>Q1</v>
          </cell>
          <cell r="H408">
            <v>3.3200000000000003</v>
          </cell>
          <cell r="I408" t="str">
            <v xml:space="preserve">M3 / Jam </v>
          </cell>
        </row>
        <row r="409">
          <cell r="D409" t="str">
            <v xml:space="preserve">    n x tp</v>
          </cell>
        </row>
        <row r="411">
          <cell r="C411" t="str">
            <v>Koefisien Alat / m'</v>
          </cell>
          <cell r="D411" t="str">
            <v xml:space="preserve"> =  1  :  Q1 x Vp</v>
          </cell>
          <cell r="G411" t="str">
            <v>(E25)</v>
          </cell>
          <cell r="H411">
            <v>0.30082906626506029</v>
          </cell>
          <cell r="I411" t="str">
            <v>jam</v>
          </cell>
          <cell r="Q411" t="str">
            <v xml:space="preserve">JUMLAH HARGA PERALATAN   </v>
          </cell>
          <cell r="U411">
            <v>35402.808957774694</v>
          </cell>
        </row>
        <row r="413">
          <cell r="A413" t="str">
            <v>2.b.</v>
          </cell>
          <cell r="C413" t="str">
            <v>DUMP TRUCK</v>
          </cell>
          <cell r="G413" t="str">
            <v>(E08)</v>
          </cell>
          <cell r="L413" t="str">
            <v>D.</v>
          </cell>
          <cell r="N413" t="str">
            <v>JUMLAH HARGA TENAGA, BAHAN DAN PERALATAN  ( A + B + C )</v>
          </cell>
          <cell r="U413">
            <v>257133.46186067234</v>
          </cell>
        </row>
        <row r="414">
          <cell r="C414" t="str">
            <v>Kapasitas bak sekali muat</v>
          </cell>
          <cell r="G414" t="str">
            <v>V</v>
          </cell>
          <cell r="H414">
            <v>10</v>
          </cell>
          <cell r="I414" t="str">
            <v>Buah/M'</v>
          </cell>
          <cell r="L414" t="str">
            <v>E.</v>
          </cell>
          <cell r="N414" t="str">
            <v>OVERHEAD &amp; PROFIT</v>
          </cell>
          <cell r="P414">
            <v>10</v>
          </cell>
          <cell r="Q414" t="str">
            <v>%  x  D</v>
          </cell>
          <cell r="U414">
            <v>25713.346186067236</v>
          </cell>
        </row>
        <row r="415">
          <cell r="C415" t="str">
            <v>Faktor efisiensi alat</v>
          </cell>
          <cell r="G415" t="str">
            <v>Fa</v>
          </cell>
          <cell r="H415">
            <v>0.83</v>
          </cell>
          <cell r="L415" t="str">
            <v>F.</v>
          </cell>
          <cell r="N415" t="str">
            <v>HARGA SATUAN PEKERJAAN  ( D + E )</v>
          </cell>
          <cell r="U415">
            <v>282846.80804673955</v>
          </cell>
        </row>
        <row r="416">
          <cell r="C416" t="str">
            <v>Kecepatanrata-rata bermuatan</v>
          </cell>
          <cell r="G416" t="str">
            <v>v1</v>
          </cell>
          <cell r="H416">
            <v>20</v>
          </cell>
          <cell r="I416" t="str">
            <v>Km/Jam</v>
          </cell>
          <cell r="L416" t="str">
            <v>Note: 1</v>
          </cell>
          <cell r="N416" t="str">
            <v>SATUAN dapat berdasarkan atas jam operasi untuk Tenaga Kerja dan Peralatan, volume dan/atau ukuran</v>
          </cell>
        </row>
        <row r="417">
          <cell r="C417" t="str">
            <v>Kecepatan rata-rata kosong</v>
          </cell>
          <cell r="G417" t="str">
            <v>v2</v>
          </cell>
          <cell r="H417">
            <v>30</v>
          </cell>
          <cell r="I417" t="str">
            <v>Km/Jam</v>
          </cell>
          <cell r="N417" t="str">
            <v>berat untuk bahan-bahan.</v>
          </cell>
        </row>
        <row r="418">
          <cell r="C418" t="str">
            <v>Waktu siklus    :</v>
          </cell>
          <cell r="G418" t="str">
            <v>Ts</v>
          </cell>
          <cell r="L418">
            <v>2</v>
          </cell>
          <cell r="N418" t="str">
            <v>Kuantitas satuan adalah kuantitas setiap komponen untuk menyelesaikan satu satuan pekerjaan dari nomor</v>
          </cell>
        </row>
        <row r="419">
          <cell r="C419" t="str">
            <v>- Waktu  tempuh in  si  = (L : v1 ) x 60</v>
          </cell>
          <cell r="G419" t="str">
            <v>T1</v>
          </cell>
          <cell r="H419">
            <v>26.174999999999997</v>
          </cell>
          <cell r="I419" t="str">
            <v>menit</v>
          </cell>
          <cell r="N419" t="str">
            <v>mata pembayaran.</v>
          </cell>
        </row>
        <row r="420">
          <cell r="C420" t="str">
            <v>-  Waktutempuh kosong  = (L : v2)  x  60</v>
          </cell>
          <cell r="G420" t="str">
            <v>T2</v>
          </cell>
          <cell r="H420">
            <v>17.45</v>
          </cell>
          <cell r="I420" t="str">
            <v>menit</v>
          </cell>
          <cell r="L420">
            <v>3</v>
          </cell>
          <cell r="N420" t="str">
            <v>Biaya satuan untuk peralatan sudah termasuk bahan bakar, bahan habis dipakai dan operator.</v>
          </cell>
        </row>
        <row r="421">
          <cell r="C421" t="str">
            <v>-  Muat, bongkar dan lain-lain</v>
          </cell>
          <cell r="G421" t="str">
            <v>T3</v>
          </cell>
          <cell r="H421">
            <v>50</v>
          </cell>
          <cell r="I421" t="str">
            <v>menit</v>
          </cell>
          <cell r="L421">
            <v>4</v>
          </cell>
          <cell r="N421" t="str">
            <v>Biaya satuan sudah termasuk pengeluaran untuk seluruh pajak yang berkaitan (tetapi tidak termasuk PPN</v>
          </cell>
        </row>
        <row r="422">
          <cell r="G422" t="str">
            <v>Ts</v>
          </cell>
          <cell r="H422">
            <v>93.625</v>
          </cell>
          <cell r="I422" t="str">
            <v>menit</v>
          </cell>
          <cell r="N422" t="str">
            <v>yang dibayar dari kontrak) dan biaya-biaya lainnya.</v>
          </cell>
        </row>
        <row r="423">
          <cell r="J423" t="str">
            <v>Berlanjut ke halaman berikut</v>
          </cell>
        </row>
        <row r="424">
          <cell r="A424" t="str">
            <v>ITEM PEMBAYARAN NO.</v>
          </cell>
          <cell r="D424" t="str">
            <v>:  2.3 (2)</v>
          </cell>
          <cell r="J424" t="str">
            <v xml:space="preserve">Analisa EI-232 </v>
          </cell>
        </row>
        <row r="425">
          <cell r="A425" t="str">
            <v>JENIS PEKERJAAN</v>
          </cell>
          <cell r="D425" t="str">
            <v>:  Gorong2 Pipa Beton Bertulang 500 mm &lt; diameter dalam 700 mm</v>
          </cell>
        </row>
        <row r="426">
          <cell r="A426" t="str">
            <v>SATUAN PEMBAYARAN</v>
          </cell>
          <cell r="D426" t="str">
            <v>:  M1</v>
          </cell>
          <cell r="J426" t="str">
            <v xml:space="preserve">         URAIAN ANALISA HARGA SATUAN</v>
          </cell>
        </row>
        <row r="427">
          <cell r="J427" t="str">
            <v>Lanjutan</v>
          </cell>
        </row>
        <row r="429">
          <cell r="A429" t="str">
            <v>No.</v>
          </cell>
          <cell r="C429" t="str">
            <v>U R A I A N</v>
          </cell>
          <cell r="G429" t="str">
            <v>KODE</v>
          </cell>
          <cell r="H429" t="str">
            <v>KOEF.</v>
          </cell>
          <cell r="I429" t="str">
            <v>SATUAN</v>
          </cell>
          <cell r="J429" t="str">
            <v>KETERANGAN</v>
          </cell>
        </row>
        <row r="432">
          <cell r="C432" t="str">
            <v>Kapasitas Produksi / Jam   =</v>
          </cell>
          <cell r="E432" t="str">
            <v>V x Fa x 60</v>
          </cell>
          <cell r="G432" t="str">
            <v>Q2</v>
          </cell>
          <cell r="H432">
            <v>5.3190921228304404</v>
          </cell>
          <cell r="I432" t="str">
            <v xml:space="preserve">M' / Jam </v>
          </cell>
        </row>
        <row r="433">
          <cell r="E433" t="str">
            <v xml:space="preserve">    Ts</v>
          </cell>
        </row>
        <row r="435">
          <cell r="C435" t="str">
            <v>Koefisien Alat / m'</v>
          </cell>
          <cell r="D435" t="str">
            <v xml:space="preserve"> =  1  :  Q2</v>
          </cell>
          <cell r="G435" t="str">
            <v>(E08)</v>
          </cell>
          <cell r="H435">
            <v>0.18800200803212852</v>
          </cell>
          <cell r="I435" t="str">
            <v>jam</v>
          </cell>
        </row>
        <row r="438">
          <cell r="A438" t="str">
            <v>2.c.</v>
          </cell>
          <cell r="C438" t="str">
            <v>ALAT  BANTU</v>
          </cell>
        </row>
        <row r="439">
          <cell r="C439" t="str">
            <v>Diperlukan alat-alat bantu kecil</v>
          </cell>
          <cell r="J439" t="str">
            <v>Lump Sump</v>
          </cell>
        </row>
        <row r="440">
          <cell r="C440" t="str">
            <v>- Sekop    =         3   buah</v>
          </cell>
        </row>
        <row r="441">
          <cell r="C441" t="str">
            <v>- Pacul     =         3   buah</v>
          </cell>
        </row>
        <row r="442">
          <cell r="C442" t="str">
            <v>- Alat-alat kecil lain</v>
          </cell>
        </row>
        <row r="444">
          <cell r="A444" t="str">
            <v xml:space="preserve">   3.</v>
          </cell>
          <cell r="C444" t="str">
            <v>TENAGA</v>
          </cell>
        </row>
        <row r="445">
          <cell r="C445" t="str">
            <v>Produksi Gorong-gorong / hari</v>
          </cell>
          <cell r="G445" t="str">
            <v>Qt</v>
          </cell>
          <cell r="H445">
            <v>10</v>
          </cell>
          <cell r="I445" t="str">
            <v>M'</v>
          </cell>
        </row>
        <row r="446">
          <cell r="C446" t="str">
            <v>Kebutuhan tenaga :</v>
          </cell>
        </row>
        <row r="447">
          <cell r="D447" t="str">
            <v>- Pekerja</v>
          </cell>
          <cell r="G447" t="str">
            <v>P</v>
          </cell>
          <cell r="H447">
            <v>7</v>
          </cell>
          <cell r="I447" t="str">
            <v>orang</v>
          </cell>
        </row>
        <row r="448">
          <cell r="D448" t="str">
            <v>- Tukang</v>
          </cell>
          <cell r="G448" t="str">
            <v>T</v>
          </cell>
          <cell r="H448">
            <v>2</v>
          </cell>
          <cell r="I448" t="str">
            <v>orang</v>
          </cell>
        </row>
        <row r="449">
          <cell r="D449" t="str">
            <v>- Mandor</v>
          </cell>
          <cell r="G449" t="str">
            <v>M</v>
          </cell>
          <cell r="H449">
            <v>1</v>
          </cell>
          <cell r="I449" t="str">
            <v>orang</v>
          </cell>
        </row>
        <row r="451">
          <cell r="C451" t="str">
            <v>Koefisien tenaga / M'   :</v>
          </cell>
        </row>
        <row r="452">
          <cell r="D452" t="str">
            <v>- Pekerja</v>
          </cell>
          <cell r="E452" t="str">
            <v>= (Tk x P) : Qt</v>
          </cell>
          <cell r="G452" t="str">
            <v>(L01)</v>
          </cell>
          <cell r="H452">
            <v>4.9000000000000004</v>
          </cell>
          <cell r="I452" t="str">
            <v>jam</v>
          </cell>
        </row>
        <row r="453">
          <cell r="D453" t="str">
            <v>- Tukang</v>
          </cell>
          <cell r="E453" t="str">
            <v>= (Tk x T) : Qt</v>
          </cell>
          <cell r="G453" t="str">
            <v>(L02)</v>
          </cell>
          <cell r="H453">
            <v>1.4</v>
          </cell>
          <cell r="I453" t="str">
            <v>jam</v>
          </cell>
        </row>
        <row r="454">
          <cell r="D454" t="str">
            <v>- Mandor</v>
          </cell>
          <cell r="E454" t="str">
            <v>= (Tk x M) : Qt</v>
          </cell>
          <cell r="G454" t="str">
            <v>(L03)</v>
          </cell>
          <cell r="H454">
            <v>0.7</v>
          </cell>
          <cell r="I454" t="str">
            <v>jam</v>
          </cell>
        </row>
        <row r="456">
          <cell r="A456" t="str">
            <v>4.</v>
          </cell>
          <cell r="C456" t="str">
            <v>HARGA DASAR SATUAN UPAH, BAHAN DAN ALAT</v>
          </cell>
        </row>
        <row r="457">
          <cell r="C457" t="str">
            <v>Lihat lampiran.</v>
          </cell>
        </row>
        <row r="460">
          <cell r="A460" t="str">
            <v>5.</v>
          </cell>
          <cell r="C460" t="str">
            <v>ANALISA HARGA SATUAN PEKERJAAN</v>
          </cell>
        </row>
        <row r="461">
          <cell r="C461" t="str">
            <v>Lihat perhitungan dalam FORMULIR STANDAR UNTUK</v>
          </cell>
        </row>
        <row r="462">
          <cell r="C462" t="str">
            <v>PEREKEMAN ANALISA MASING-MASING HARGA</v>
          </cell>
        </row>
        <row r="463">
          <cell r="C463" t="str">
            <v>SATUAN.</v>
          </cell>
        </row>
        <row r="464">
          <cell r="C464" t="str">
            <v>Didapat Harga Satuan Pekerjaan :</v>
          </cell>
        </row>
        <row r="466">
          <cell r="C466" t="str">
            <v xml:space="preserve">Rp.  </v>
          </cell>
          <cell r="D466">
            <v>282846.80804673955</v>
          </cell>
          <cell r="E466" t="str">
            <v xml:space="preserve"> / M'</v>
          </cell>
        </row>
        <row r="469">
          <cell r="A469" t="str">
            <v>6.</v>
          </cell>
          <cell r="C469" t="str">
            <v>WAKTU PELAKSANAAN YANG DIPERLUKAN</v>
          </cell>
        </row>
        <row r="470">
          <cell r="C470" t="str">
            <v>Masa Pelaksanaan :</v>
          </cell>
          <cell r="D470" t="str">
            <v>. . . . . . . . . . . .</v>
          </cell>
          <cell r="E470" t="str">
            <v>bulan</v>
          </cell>
        </row>
        <row r="472">
          <cell r="A472" t="str">
            <v>7.</v>
          </cell>
          <cell r="C472" t="str">
            <v>VOLUME PEKERJAAN YANG DIPERLUKAN</v>
          </cell>
        </row>
        <row r="473">
          <cell r="C473" t="str">
            <v>Volume pekerjaan  :</v>
          </cell>
          <cell r="D473">
            <v>1</v>
          </cell>
          <cell r="E473" t="str">
            <v>M'</v>
          </cell>
        </row>
        <row r="483">
          <cell r="A483" t="str">
            <v>ITEM PEMBAYARAN NO.</v>
          </cell>
          <cell r="D483" t="str">
            <v>:  2.3 (3)</v>
          </cell>
          <cell r="J483" t="str">
            <v xml:space="preserve">Analisa EI-233 </v>
          </cell>
        </row>
        <row r="484">
          <cell r="A484" t="str">
            <v>JENIS PEKERJAAN</v>
          </cell>
          <cell r="D484" t="str">
            <v>:  Gorong2 Pipa Beton Bertulang 500 mm &lt; diameter dalam &lt; 1 m</v>
          </cell>
          <cell r="L484" t="str">
            <v>FORMULIR STANDAR UNTUK</v>
          </cell>
        </row>
        <row r="485">
          <cell r="A485" t="str">
            <v>SATUAN PEMBAYARAN</v>
          </cell>
          <cell r="D485" t="str">
            <v>:  M1</v>
          </cell>
          <cell r="J485" t="str">
            <v xml:space="preserve">         URAIAN ANALISA HARGA SATUAN</v>
          </cell>
          <cell r="L485" t="str">
            <v>PEREKAMAN ANALISA MASING-MASING HARGA SATUAN</v>
          </cell>
        </row>
        <row r="486">
          <cell r="L486">
            <v>0</v>
          </cell>
        </row>
        <row r="488">
          <cell r="A488" t="str">
            <v>No.</v>
          </cell>
          <cell r="C488" t="str">
            <v>U R A I A N</v>
          </cell>
          <cell r="G488" t="str">
            <v>KODE</v>
          </cell>
          <cell r="H488" t="str">
            <v>KOEF.</v>
          </cell>
          <cell r="I488" t="str">
            <v>SATUAN</v>
          </cell>
          <cell r="J488" t="str">
            <v>KETERANGAN</v>
          </cell>
        </row>
        <row r="489">
          <cell r="L489" t="str">
            <v>PROYEK</v>
          </cell>
          <cell r="O489" t="str">
            <v>:</v>
          </cell>
        </row>
        <row r="490">
          <cell r="L490" t="str">
            <v>No. PAKET KONTRAK</v>
          </cell>
          <cell r="O490" t="str">
            <v>:</v>
          </cell>
        </row>
        <row r="491">
          <cell r="A491" t="str">
            <v>I.</v>
          </cell>
          <cell r="C491" t="str">
            <v>ASUMSI</v>
          </cell>
          <cell r="L491" t="str">
            <v>NAMA PAKET</v>
          </cell>
          <cell r="O491" t="str">
            <v>:</v>
          </cell>
        </row>
        <row r="492">
          <cell r="A492">
            <v>1</v>
          </cell>
          <cell r="C492" t="str">
            <v>Pekerjaan dilakukan secara mekanik/manual</v>
          </cell>
          <cell r="L492" t="str">
            <v>PROP / KAB / KODYA</v>
          </cell>
          <cell r="O492" t="str">
            <v>:</v>
          </cell>
        </row>
        <row r="493">
          <cell r="A493">
            <v>2</v>
          </cell>
          <cell r="C493" t="str">
            <v>Lokasi pekerjaan : sepanjang jalan</v>
          </cell>
          <cell r="L493" t="str">
            <v>ITEM PEMBAYARAN NO.</v>
          </cell>
          <cell r="O493" t="str">
            <v>:  2.3 (3)</v>
          </cell>
          <cell r="R493" t="str">
            <v>PERKIRAAN VOL. PEK.</v>
          </cell>
          <cell r="T493" t="str">
            <v>:</v>
          </cell>
          <cell r="U493">
            <v>1</v>
          </cell>
        </row>
        <row r="494">
          <cell r="A494">
            <v>3</v>
          </cell>
          <cell r="C494" t="str">
            <v>Diameter bagian dalam gorong-gorong</v>
          </cell>
          <cell r="G494" t="str">
            <v>d</v>
          </cell>
          <cell r="H494">
            <v>0.8</v>
          </cell>
          <cell r="I494" t="str">
            <v>m</v>
          </cell>
          <cell r="L494" t="str">
            <v>JENIS PEKERJAAN</v>
          </cell>
          <cell r="O494" t="str">
            <v>:  Gorong2 Pipa Beton Bertulang 500 mm &lt; diameter dalam &lt; 1 m</v>
          </cell>
          <cell r="R494" t="str">
            <v>TOTAL HARGA (Rp.)</v>
          </cell>
          <cell r="T494" t="str">
            <v>:</v>
          </cell>
          <cell r="U494">
            <v>447945.27138535964</v>
          </cell>
        </row>
        <row r="495">
          <cell r="A495">
            <v>4</v>
          </cell>
          <cell r="C495" t="str">
            <v>Jarak rata-rata Base Camp ke lokasi pekerjaan</v>
          </cell>
          <cell r="G495" t="str">
            <v>L</v>
          </cell>
          <cell r="H495">
            <v>8.7249999999999996</v>
          </cell>
          <cell r="I495" t="str">
            <v>Km</v>
          </cell>
          <cell r="L495" t="str">
            <v>SATUAN PEMBAYARAN</v>
          </cell>
          <cell r="O495" t="str">
            <v>:  M1</v>
          </cell>
          <cell r="Q495">
            <v>0</v>
          </cell>
          <cell r="R495" t="str">
            <v>% THD. BIAYA PROYEK</v>
          </cell>
          <cell r="T495" t="str">
            <v>:</v>
          </cell>
          <cell r="U495" t="e">
            <v>#DIV/0!</v>
          </cell>
        </row>
        <row r="496">
          <cell r="A496">
            <v>5</v>
          </cell>
          <cell r="C496" t="str">
            <v>Jam kerja efektif per-hari</v>
          </cell>
          <cell r="G496" t="str">
            <v>Tk</v>
          </cell>
          <cell r="H496">
            <v>7</v>
          </cell>
          <cell r="I496" t="str">
            <v>Jam</v>
          </cell>
        </row>
        <row r="497">
          <cell r="A497">
            <v>6</v>
          </cell>
          <cell r="C497" t="str">
            <v>Tebal gorong-gorong</v>
          </cell>
          <cell r="G497" t="str">
            <v>tg</v>
          </cell>
          <cell r="H497">
            <v>7.5</v>
          </cell>
          <cell r="I497" t="str">
            <v>Cm</v>
          </cell>
        </row>
        <row r="498">
          <cell r="Q498" t="str">
            <v>PERKIRAAN</v>
          </cell>
          <cell r="R498" t="str">
            <v>HARGA</v>
          </cell>
          <cell r="S498" t="str">
            <v>JUMLAH</v>
          </cell>
        </row>
        <row r="499">
          <cell r="A499" t="str">
            <v>II.</v>
          </cell>
          <cell r="C499" t="str">
            <v>URUTAN KERJA</v>
          </cell>
          <cell r="L499" t="str">
            <v>NO.</v>
          </cell>
          <cell r="N499" t="str">
            <v>KOMPONEN</v>
          </cell>
          <cell r="P499" t="str">
            <v>SATUAN</v>
          </cell>
          <cell r="Q499" t="str">
            <v>KUANTITAS</v>
          </cell>
          <cell r="R499" t="str">
            <v>SATUAN</v>
          </cell>
          <cell r="S499" t="str">
            <v>HARGA</v>
          </cell>
        </row>
        <row r="500">
          <cell r="A500">
            <v>1</v>
          </cell>
          <cell r="C500" t="str">
            <v>Gorong-gorong dicetak di Base Camp</v>
          </cell>
          <cell r="R500" t="str">
            <v>(Rp.)</v>
          </cell>
          <cell r="S500" t="str">
            <v>(Rp.)</v>
          </cell>
        </row>
        <row r="501">
          <cell r="A501">
            <v>2</v>
          </cell>
          <cell r="C501" t="str">
            <v>Dump Truck mengangkut gorong-gorong jadi</v>
          </cell>
        </row>
        <row r="502">
          <cell r="C502" t="str">
            <v>ke lapangan</v>
          </cell>
        </row>
        <row r="503">
          <cell r="A503">
            <v>3</v>
          </cell>
          <cell r="C503" t="str">
            <v>Dasar gorong-gorong digali sesuai kebutuhan dan ma-</v>
          </cell>
          <cell r="L503" t="str">
            <v>A.</v>
          </cell>
          <cell r="N503" t="str">
            <v>TENAGA</v>
          </cell>
        </row>
        <row r="504">
          <cell r="C504" t="str">
            <v>terial backfill dipadatkan dengan Tamper</v>
          </cell>
        </row>
        <row r="505">
          <cell r="A505">
            <v>4</v>
          </cell>
          <cell r="C505" t="str">
            <v>Tebal lapis porus pada dasar gorong-gorong pipa</v>
          </cell>
          <cell r="G505" t="str">
            <v>tp</v>
          </cell>
          <cell r="H505">
            <v>0.12</v>
          </cell>
          <cell r="I505" t="str">
            <v>M</v>
          </cell>
          <cell r="J505" t="str">
            <v xml:space="preserve"> Sand bedding</v>
          </cell>
          <cell r="L505" t="str">
            <v>1.</v>
          </cell>
          <cell r="N505" t="str">
            <v>Pekerja</v>
          </cell>
          <cell r="O505" t="str">
            <v>(L01)</v>
          </cell>
          <cell r="P505" t="str">
            <v>Jam</v>
          </cell>
          <cell r="Q505">
            <v>9.3333333333333339</v>
          </cell>
          <cell r="R505">
            <v>2857.14</v>
          </cell>
          <cell r="U505">
            <v>26666.639999999999</v>
          </cell>
        </row>
        <row r="506">
          <cell r="A506">
            <v>5</v>
          </cell>
          <cell r="C506" t="str">
            <v>Material pilihan untuk penimbunan kembali (padat)</v>
          </cell>
          <cell r="L506" t="str">
            <v>2.</v>
          </cell>
          <cell r="N506" t="str">
            <v>Tukang</v>
          </cell>
          <cell r="O506" t="str">
            <v>(L02)</v>
          </cell>
          <cell r="P506" t="str">
            <v>Jam</v>
          </cell>
          <cell r="Q506">
            <v>1.1666666666666667</v>
          </cell>
          <cell r="R506">
            <v>4285.71</v>
          </cell>
          <cell r="U506">
            <v>4999.9950000000008</v>
          </cell>
        </row>
        <row r="507">
          <cell r="A507">
            <v>6</v>
          </cell>
          <cell r="C507" t="str">
            <v>Sekelompok pekerja akan melaksanakan pekerjaan</v>
          </cell>
          <cell r="L507" t="str">
            <v>3.</v>
          </cell>
          <cell r="N507" t="str">
            <v>Mandor</v>
          </cell>
          <cell r="O507" t="str">
            <v>(L03)</v>
          </cell>
          <cell r="P507" t="str">
            <v>Jam</v>
          </cell>
          <cell r="Q507">
            <v>1.1666666666666667</v>
          </cell>
          <cell r="R507">
            <v>3214.29</v>
          </cell>
          <cell r="U507">
            <v>3750.0050000000001</v>
          </cell>
        </row>
        <row r="508">
          <cell r="C508" t="str">
            <v>dengan cara manual dengan menggunakan alat bantu</v>
          </cell>
        </row>
        <row r="509">
          <cell r="Q509" t="str">
            <v xml:space="preserve">JUMLAH HARGA TENAGA   </v>
          </cell>
          <cell r="U509">
            <v>35416.639999999999</v>
          </cell>
        </row>
        <row r="511">
          <cell r="A511" t="str">
            <v>III.</v>
          </cell>
          <cell r="C511" t="str">
            <v>PEMAKAIAN BAHAN, ALAT DAN TENAGA</v>
          </cell>
          <cell r="L511" t="str">
            <v>B.</v>
          </cell>
          <cell r="N511" t="str">
            <v>BAHAN</v>
          </cell>
        </row>
        <row r="512">
          <cell r="A512" t="str">
            <v xml:space="preserve">   1.</v>
          </cell>
          <cell r="C512" t="str">
            <v>BAHAN</v>
          </cell>
        </row>
        <row r="513">
          <cell r="C513" t="str">
            <v>Untuk mendapatkan 1 M' gorong-gorong diperlukan</v>
          </cell>
          <cell r="L513" t="str">
            <v>1.</v>
          </cell>
          <cell r="N513" t="str">
            <v>Beton K-300</v>
          </cell>
          <cell r="O513" t="str">
            <v>(EI-714)</v>
          </cell>
          <cell r="P513" t="str">
            <v>M3</v>
          </cell>
          <cell r="Q513">
            <v>0.20616701789183023</v>
          </cell>
          <cell r="R513">
            <v>652902.54982502444</v>
          </cell>
          <cell r="U513">
            <v>134606.97167139739</v>
          </cell>
        </row>
        <row r="514">
          <cell r="C514" t="str">
            <v>- Beton K-300 = (22/7*((2*tg/100+d)/2)^2)-(22/7*(d/2)^2))*1</v>
          </cell>
          <cell r="G514" t="str">
            <v>(EI-714)</v>
          </cell>
          <cell r="H514">
            <v>0.20616701789183023</v>
          </cell>
          <cell r="I514" t="str">
            <v>M3</v>
          </cell>
          <cell r="L514" t="str">
            <v>2.</v>
          </cell>
          <cell r="N514" t="str">
            <v>Baja Tulangan</v>
          </cell>
          <cell r="O514" t="str">
            <v>(M39)</v>
          </cell>
          <cell r="P514" t="str">
            <v>Kg</v>
          </cell>
          <cell r="Q514">
            <v>22.678371968101327</v>
          </cell>
          <cell r="R514">
            <v>4000</v>
          </cell>
          <cell r="U514">
            <v>90713.487872405312</v>
          </cell>
        </row>
        <row r="515">
          <cell r="C515" t="str">
            <v>- Baja Tulangan (asumsi 100kg/m3)</v>
          </cell>
          <cell r="G515" t="str">
            <v>(M39)</v>
          </cell>
          <cell r="H515">
            <v>22.678371968101327</v>
          </cell>
          <cell r="I515" t="str">
            <v>Kg</v>
          </cell>
          <cell r="L515" t="str">
            <v>3.</v>
          </cell>
          <cell r="N515" t="str">
            <v>Urugan Porus</v>
          </cell>
          <cell r="O515" t="str">
            <v>(EI-241)</v>
          </cell>
          <cell r="P515" t="str">
            <v>M3</v>
          </cell>
          <cell r="Q515">
            <v>0.2205</v>
          </cell>
          <cell r="R515">
            <v>186901.40625406182</v>
          </cell>
          <cell r="U515">
            <v>41211.760079020634</v>
          </cell>
        </row>
        <row r="516">
          <cell r="C516" t="str">
            <v>- Timbunan Porus      = {(tp*(0.4+2*tg/100+d+0.4)*1)*1.05}</v>
          </cell>
          <cell r="G516" t="str">
            <v>(EI-241)</v>
          </cell>
          <cell r="H516">
            <v>0.2205</v>
          </cell>
          <cell r="I516" t="str">
            <v>M3</v>
          </cell>
          <cell r="L516" t="str">
            <v>4.</v>
          </cell>
          <cell r="N516" t="str">
            <v>Mat. Pilihan</v>
          </cell>
          <cell r="O516" t="str">
            <v>(M09)</v>
          </cell>
          <cell r="P516" t="str">
            <v>M3</v>
          </cell>
          <cell r="Q516">
            <v>1.5523125</v>
          </cell>
          <cell r="R516">
            <v>25000</v>
          </cell>
          <cell r="U516">
            <v>38807.8125</v>
          </cell>
        </row>
        <row r="517">
          <cell r="C517" t="str">
            <v>- Material Pilihan</v>
          </cell>
          <cell r="D517" t="str">
            <v>= ((2*tg/100+d+0.3)*(0.4+2*tg/100+d+0.4)</v>
          </cell>
          <cell r="G517" t="str">
            <v>(M09)</v>
          </cell>
          <cell r="H517">
            <v>1.5523125</v>
          </cell>
          <cell r="I517" t="str">
            <v>M3</v>
          </cell>
          <cell r="J517" t="str">
            <v xml:space="preserve"> = Vp</v>
          </cell>
        </row>
        <row r="518">
          <cell r="D518" t="str">
            <v xml:space="preserve">   -(22/7*(0.5*(2*tg/100+d))^2))*1*1.05</v>
          </cell>
        </row>
        <row r="519">
          <cell r="A519" t="str">
            <v xml:space="preserve">   2.</v>
          </cell>
          <cell r="C519" t="str">
            <v>ALAT</v>
          </cell>
          <cell r="Q519" t="str">
            <v xml:space="preserve">JUMLAH HARGA BAHAN   </v>
          </cell>
          <cell r="U519">
            <v>305340.03212282335</v>
          </cell>
        </row>
        <row r="520">
          <cell r="A520" t="str">
            <v>2.a.</v>
          </cell>
          <cell r="C520" t="str">
            <v>TAMPER</v>
          </cell>
          <cell r="G520" t="str">
            <v>(E25)</v>
          </cell>
        </row>
        <row r="521">
          <cell r="C521" t="str">
            <v>Kecepatan</v>
          </cell>
          <cell r="G521" t="str">
            <v>V</v>
          </cell>
          <cell r="H521">
            <v>0.5</v>
          </cell>
          <cell r="I521" t="str">
            <v>Km / Jam</v>
          </cell>
          <cell r="L521" t="str">
            <v>C.</v>
          </cell>
          <cell r="N521" t="str">
            <v>PERALATAN</v>
          </cell>
        </row>
        <row r="522">
          <cell r="C522" t="str">
            <v>Efisiensi alat</v>
          </cell>
          <cell r="G522" t="str">
            <v>Fa</v>
          </cell>
          <cell r="H522">
            <v>0.83</v>
          </cell>
          <cell r="I522" t="str">
            <v>-</v>
          </cell>
        </row>
        <row r="523">
          <cell r="C523" t="str">
            <v>Lebar pemadatan</v>
          </cell>
          <cell r="G523" t="str">
            <v>Lb</v>
          </cell>
          <cell r="H523">
            <v>0.4</v>
          </cell>
          <cell r="I523" t="str">
            <v>M</v>
          </cell>
          <cell r="L523" t="str">
            <v>1.</v>
          </cell>
          <cell r="N523" t="str">
            <v>Tamper</v>
          </cell>
          <cell r="O523" t="str">
            <v>(E25)</v>
          </cell>
          <cell r="P523" t="str">
            <v>Jam</v>
          </cell>
          <cell r="Q523">
            <v>0.46756400602409631</v>
          </cell>
          <cell r="R523">
            <v>18672.16854694486</v>
          </cell>
          <cell r="U523">
            <v>8730.4339269666689</v>
          </cell>
        </row>
        <row r="524">
          <cell r="C524" t="str">
            <v>Banyak lintasan</v>
          </cell>
          <cell r="G524" t="str">
            <v>n</v>
          </cell>
          <cell r="H524">
            <v>10</v>
          </cell>
          <cell r="I524" t="str">
            <v>lintasan</v>
          </cell>
          <cell r="L524" t="str">
            <v>2.</v>
          </cell>
          <cell r="N524" t="str">
            <v>Dump Truck</v>
          </cell>
          <cell r="O524" t="str">
            <v>(E08)</v>
          </cell>
          <cell r="P524" t="str">
            <v>Jam</v>
          </cell>
          <cell r="Q524">
            <v>0.36926455823293175</v>
          </cell>
          <cell r="R524">
            <v>153645.58193291764</v>
          </cell>
          <cell r="U524">
            <v>56735.867936900555</v>
          </cell>
        </row>
        <row r="525">
          <cell r="C525" t="str">
            <v>Tebal lapis hamparan</v>
          </cell>
          <cell r="G525" t="str">
            <v>tp</v>
          </cell>
          <cell r="H525">
            <v>0.2</v>
          </cell>
          <cell r="I525" t="str">
            <v>M</v>
          </cell>
          <cell r="L525" t="str">
            <v>3.</v>
          </cell>
          <cell r="N525" t="str">
            <v>Alat  Bantu</v>
          </cell>
          <cell r="P525" t="str">
            <v>Ls</v>
          </cell>
          <cell r="Q525">
            <v>1</v>
          </cell>
          <cell r="R525">
            <v>1000</v>
          </cell>
          <cell r="U525">
            <v>1000</v>
          </cell>
        </row>
        <row r="528">
          <cell r="C528" t="str">
            <v>Kap. Prod. / Jam   =</v>
          </cell>
          <cell r="D528" t="str">
            <v>v x 1000 x Fa x Lb x 60</v>
          </cell>
          <cell r="G528" t="str">
            <v>Q1</v>
          </cell>
          <cell r="H528">
            <v>3.3200000000000003</v>
          </cell>
          <cell r="I528" t="str">
            <v xml:space="preserve">M3 / Jam </v>
          </cell>
        </row>
        <row r="529">
          <cell r="D529" t="str">
            <v xml:space="preserve">    n x tp</v>
          </cell>
        </row>
        <row r="531">
          <cell r="C531" t="str">
            <v>Koefisien Alat / m'</v>
          </cell>
          <cell r="D531" t="str">
            <v xml:space="preserve"> =  1  :  Q1 x Vp</v>
          </cell>
          <cell r="G531" t="str">
            <v>(E25)</v>
          </cell>
          <cell r="H531">
            <v>0.46756400602409631</v>
          </cell>
          <cell r="I531" t="str">
            <v>jam</v>
          </cell>
          <cell r="Q531" t="str">
            <v xml:space="preserve">JUMLAH HARGA PERALATAN   </v>
          </cell>
          <cell r="U531">
            <v>66466.301863867222</v>
          </cell>
        </row>
        <row r="533">
          <cell r="A533" t="str">
            <v>2.b.</v>
          </cell>
          <cell r="C533" t="str">
            <v>DUMP TRUCK</v>
          </cell>
          <cell r="G533" t="str">
            <v>(E08)</v>
          </cell>
          <cell r="L533" t="str">
            <v>D.</v>
          </cell>
          <cell r="N533" t="str">
            <v>JUMLAH HARGA TENAGA, BAHAN DAN PERALATAN  ( A + B + C )</v>
          </cell>
          <cell r="U533">
            <v>407222.97398669057</v>
          </cell>
        </row>
        <row r="534">
          <cell r="C534" t="str">
            <v>Kapasitas bak sekali muat</v>
          </cell>
          <cell r="G534" t="str">
            <v>V</v>
          </cell>
          <cell r="H534">
            <v>4</v>
          </cell>
          <cell r="I534" t="str">
            <v>Buah/M'</v>
          </cell>
          <cell r="L534" t="str">
            <v>E.</v>
          </cell>
          <cell r="N534" t="str">
            <v>OVERHEAD &amp; PROFIT</v>
          </cell>
          <cell r="P534">
            <v>10</v>
          </cell>
          <cell r="Q534" t="str">
            <v>%  x  D</v>
          </cell>
          <cell r="U534">
            <v>40722.297398669063</v>
          </cell>
        </row>
        <row r="535">
          <cell r="C535" t="str">
            <v>Faktor efisiensi alat</v>
          </cell>
          <cell r="G535" t="str">
            <v>Fa</v>
          </cell>
          <cell r="H535">
            <v>0.83</v>
          </cell>
          <cell r="L535" t="str">
            <v>F.</v>
          </cell>
          <cell r="N535" t="str">
            <v>HARGA SATUAN PEKERJAAN  ( D + E )</v>
          </cell>
          <cell r="U535">
            <v>447945.27138535964</v>
          </cell>
        </row>
        <row r="536">
          <cell r="C536" t="str">
            <v>Kecepatanrata-rata bermuatan</v>
          </cell>
          <cell r="G536" t="str">
            <v>v1</v>
          </cell>
          <cell r="H536">
            <v>40</v>
          </cell>
          <cell r="L536" t="str">
            <v>Note: 1</v>
          </cell>
          <cell r="N536" t="str">
            <v>SATUAN dapat berdasarkan atas jam operasi untuk Tenaga Kerja dan Peralatan, volume dan/atau ukuran</v>
          </cell>
        </row>
        <row r="537">
          <cell r="C537" t="str">
            <v>Kecepatan rata-rata kosong</v>
          </cell>
          <cell r="G537" t="str">
            <v>v2</v>
          </cell>
          <cell r="H537">
            <v>50</v>
          </cell>
          <cell r="N537" t="str">
            <v>berat untuk bahan-bahan.</v>
          </cell>
        </row>
        <row r="538">
          <cell r="C538" t="str">
            <v>Waktu siklus    :</v>
          </cell>
          <cell r="G538" t="str">
            <v>Ts</v>
          </cell>
          <cell r="L538">
            <v>2</v>
          </cell>
          <cell r="N538" t="str">
            <v>Kuantitas satuan adalah kuantitas setiap komponen untuk menyelesaikan satu satuan pekerjaan dari nomor</v>
          </cell>
        </row>
        <row r="539">
          <cell r="C539" t="str">
            <v>- Waktu  tempuh in  si    = (L : v1 ) x 60</v>
          </cell>
          <cell r="G539" t="str">
            <v>T1</v>
          </cell>
          <cell r="H539">
            <v>13.087499999999999</v>
          </cell>
          <cell r="I539" t="str">
            <v>menit</v>
          </cell>
          <cell r="N539" t="str">
            <v>mata pembayaran.</v>
          </cell>
        </row>
        <row r="540">
          <cell r="C540" t="str">
            <v>-  Waktutempuh kosong  = (L : v2)  x  60</v>
          </cell>
          <cell r="G540" t="str">
            <v>T2</v>
          </cell>
          <cell r="H540">
            <v>10.469999999999999</v>
          </cell>
          <cell r="I540" t="str">
            <v>menit</v>
          </cell>
          <cell r="L540">
            <v>3</v>
          </cell>
          <cell r="N540" t="str">
            <v>Biaya satuan untuk peralatan sudah termasuk bahan bakar, bahan habis dipakai dan operator.</v>
          </cell>
        </row>
        <row r="541">
          <cell r="C541" t="str">
            <v>- Muat, bongkar dan lain-lain</v>
          </cell>
          <cell r="G541" t="str">
            <v>T3</v>
          </cell>
          <cell r="H541">
            <v>50</v>
          </cell>
          <cell r="I541" t="str">
            <v>menit</v>
          </cell>
          <cell r="L541">
            <v>4</v>
          </cell>
          <cell r="N541" t="str">
            <v>Biaya satuan sudah termasuk pengeluaran untuk seluruh pajak yang berkaitan (tetapi tidak termasuk PPN</v>
          </cell>
        </row>
        <row r="542">
          <cell r="G542" t="str">
            <v>Ts</v>
          </cell>
          <cell r="H542">
            <v>73.557500000000005</v>
          </cell>
          <cell r="I542" t="str">
            <v>menit</v>
          </cell>
          <cell r="N542" t="str">
            <v>yang dibayar dari kontrak) dan biaya-biaya lainnya.</v>
          </cell>
        </row>
        <row r="543">
          <cell r="J543" t="str">
            <v>Berlanjut ke halaman berikut</v>
          </cell>
        </row>
        <row r="544">
          <cell r="A544" t="str">
            <v>ITEM PEMBAYARAN NO.</v>
          </cell>
          <cell r="D544" t="str">
            <v>:  2.3 (3)</v>
          </cell>
          <cell r="J544" t="str">
            <v xml:space="preserve">Analisa EI-233 </v>
          </cell>
        </row>
        <row r="545">
          <cell r="A545" t="str">
            <v>JENIS PEKERJAAN</v>
          </cell>
          <cell r="D545" t="str">
            <v>:  Gorong2 Pipa Beton Bertulang 500 mm &lt; diameter dalam &lt; 1 m</v>
          </cell>
        </row>
        <row r="546">
          <cell r="A546" t="str">
            <v>SATUAN PEMBAYARAN</v>
          </cell>
          <cell r="D546" t="str">
            <v>:  M1</v>
          </cell>
          <cell r="J546" t="str">
            <v xml:space="preserve">         URAIAN ANALISA HARGA SATUAN</v>
          </cell>
        </row>
        <row r="547">
          <cell r="J547" t="str">
            <v>Lanjutan</v>
          </cell>
        </row>
        <row r="549">
          <cell r="A549" t="str">
            <v>No.</v>
          </cell>
          <cell r="C549" t="str">
            <v>U R A I A N</v>
          </cell>
          <cell r="G549" t="str">
            <v>KODE</v>
          </cell>
          <cell r="H549" t="str">
            <v>KOEF.</v>
          </cell>
          <cell r="I549" t="str">
            <v>SATUAN</v>
          </cell>
          <cell r="J549" t="str">
            <v>KETERANGAN</v>
          </cell>
        </row>
        <row r="552">
          <cell r="C552" t="str">
            <v>Kapasitas Produksi / Jam   =</v>
          </cell>
          <cell r="E552" t="str">
            <v>V x Fa x 60</v>
          </cell>
          <cell r="G552" t="str">
            <v>Q2</v>
          </cell>
          <cell r="H552">
            <v>2.7080855113346698</v>
          </cell>
          <cell r="I552" t="str">
            <v xml:space="preserve">M' / Jam </v>
          </cell>
        </row>
        <row r="553">
          <cell r="E553" t="str">
            <v xml:space="preserve">    Ts</v>
          </cell>
        </row>
        <row r="555">
          <cell r="C555" t="str">
            <v>Koefisien Alat / m'</v>
          </cell>
          <cell r="D555" t="str">
            <v xml:space="preserve"> =  1  :  Q2</v>
          </cell>
          <cell r="G555" t="str">
            <v>(E08)</v>
          </cell>
          <cell r="H555">
            <v>0.36926455823293175</v>
          </cell>
          <cell r="I555" t="str">
            <v>jam</v>
          </cell>
        </row>
        <row r="558">
          <cell r="A558" t="str">
            <v>2.c.</v>
          </cell>
          <cell r="C558" t="str">
            <v>ALAT  BANTU</v>
          </cell>
        </row>
        <row r="559">
          <cell r="C559" t="str">
            <v>Diperlukan alat-alat bantu kecil</v>
          </cell>
          <cell r="J559" t="str">
            <v>Lump Sump</v>
          </cell>
        </row>
        <row r="560">
          <cell r="C560" t="str">
            <v>- Sekop    =         3   buah</v>
          </cell>
        </row>
        <row r="561">
          <cell r="C561" t="str">
            <v>- Pacul     =         3   buah</v>
          </cell>
        </row>
        <row r="562">
          <cell r="C562" t="str">
            <v>- Alat-alat kecil lain</v>
          </cell>
        </row>
        <row r="564">
          <cell r="A564" t="str">
            <v xml:space="preserve">   3.</v>
          </cell>
          <cell r="C564" t="str">
            <v>TENAGA</v>
          </cell>
        </row>
        <row r="565">
          <cell r="C565" t="str">
            <v>Produksi Gorong-gorong / hari</v>
          </cell>
          <cell r="G565" t="str">
            <v>Qt</v>
          </cell>
          <cell r="H565">
            <v>6</v>
          </cell>
          <cell r="I565" t="str">
            <v>M'</v>
          </cell>
        </row>
        <row r="566">
          <cell r="C566" t="str">
            <v>Kebutuhan tenaga :</v>
          </cell>
        </row>
        <row r="567">
          <cell r="D567" t="str">
            <v>- Pekerja</v>
          </cell>
          <cell r="G567" t="str">
            <v>P</v>
          </cell>
          <cell r="H567">
            <v>8</v>
          </cell>
          <cell r="I567" t="str">
            <v>orang</v>
          </cell>
        </row>
        <row r="568">
          <cell r="D568" t="str">
            <v>- Tukang</v>
          </cell>
          <cell r="G568" t="str">
            <v>T</v>
          </cell>
          <cell r="H568">
            <v>1</v>
          </cell>
          <cell r="I568" t="str">
            <v>orang</v>
          </cell>
        </row>
        <row r="569">
          <cell r="D569" t="str">
            <v>- Mandor</v>
          </cell>
          <cell r="G569" t="str">
            <v>M</v>
          </cell>
          <cell r="H569">
            <v>1</v>
          </cell>
          <cell r="I569" t="str">
            <v>orang</v>
          </cell>
        </row>
        <row r="571">
          <cell r="C571" t="str">
            <v>Koefisien tenaga / M'   :</v>
          </cell>
        </row>
        <row r="572">
          <cell r="D572" t="str">
            <v>- Pekerja</v>
          </cell>
          <cell r="E572" t="str">
            <v>= (Tk x P) : Qt</v>
          </cell>
          <cell r="G572" t="str">
            <v>(L01)</v>
          </cell>
          <cell r="H572">
            <v>9.3333333333333339</v>
          </cell>
          <cell r="I572" t="str">
            <v>jam</v>
          </cell>
        </row>
        <row r="573">
          <cell r="D573" t="str">
            <v>- Tukang</v>
          </cell>
          <cell r="E573" t="str">
            <v>= (Tk x T) : Qt</v>
          </cell>
          <cell r="G573" t="str">
            <v>(L02)</v>
          </cell>
          <cell r="H573">
            <v>1.1666666666666667</v>
          </cell>
          <cell r="I573" t="str">
            <v>jam</v>
          </cell>
        </row>
        <row r="574">
          <cell r="D574" t="str">
            <v>- Mandor</v>
          </cell>
          <cell r="E574" t="str">
            <v>= (Tk x M) : Qt</v>
          </cell>
          <cell r="G574" t="str">
            <v>(L03)</v>
          </cell>
          <cell r="H574">
            <v>1.1666666666666667</v>
          </cell>
          <cell r="I574" t="str">
            <v>jam</v>
          </cell>
        </row>
        <row r="576">
          <cell r="A576" t="str">
            <v>4.</v>
          </cell>
          <cell r="C576" t="str">
            <v>HARGA DASAR SATUAN UPAH, BAHAN DAN ALAT</v>
          </cell>
        </row>
        <row r="577">
          <cell r="C577" t="str">
            <v>Lihat lampiran.</v>
          </cell>
        </row>
        <row r="580">
          <cell r="A580" t="str">
            <v>5.</v>
          </cell>
          <cell r="C580" t="str">
            <v>ANALISA HARGA SATUAN PEKERJAAN</v>
          </cell>
        </row>
        <row r="581">
          <cell r="C581" t="str">
            <v>Lihat perhitungan dalam FORMULIR STANDAR UNTUK</v>
          </cell>
        </row>
        <row r="582">
          <cell r="C582" t="str">
            <v>PEREKEMAN ANALISA MASING-MASING HARGA</v>
          </cell>
        </row>
        <row r="583">
          <cell r="C583" t="str">
            <v>SATUAN.</v>
          </cell>
        </row>
        <row r="584">
          <cell r="C584" t="str">
            <v>Didapat Harga Satuan Pekerjaan :</v>
          </cell>
        </row>
        <row r="586">
          <cell r="C586" t="str">
            <v xml:space="preserve">Rp.  </v>
          </cell>
          <cell r="D586">
            <v>447945.27138535964</v>
          </cell>
          <cell r="E586" t="str">
            <v xml:space="preserve"> / M'</v>
          </cell>
        </row>
        <row r="589">
          <cell r="A589" t="str">
            <v>6.</v>
          </cell>
          <cell r="C589" t="str">
            <v>WAKTU PELAKSANAAN YANG DIPERLUKAN</v>
          </cell>
        </row>
        <row r="590">
          <cell r="C590" t="str">
            <v>Masa Pelaksanaan :</v>
          </cell>
          <cell r="D590" t="str">
            <v>. . . . . . . . . . . .</v>
          </cell>
          <cell r="E590" t="str">
            <v>bulan</v>
          </cell>
        </row>
        <row r="592">
          <cell r="A592" t="str">
            <v>7.</v>
          </cell>
          <cell r="C592" t="str">
            <v>VOLUME PEKERJAAN YANG DIPERLUKAN</v>
          </cell>
        </row>
        <row r="593">
          <cell r="C593" t="str">
            <v>Volume pekerjaan  :</v>
          </cell>
          <cell r="D593">
            <v>1</v>
          </cell>
          <cell r="E593" t="str">
            <v>M'</v>
          </cell>
        </row>
        <row r="603">
          <cell r="A603" t="str">
            <v>ITEM PEMBAYARAN NO.</v>
          </cell>
          <cell r="D603" t="str">
            <v>:  2.3 (4)</v>
          </cell>
          <cell r="J603" t="str">
            <v>Analisa EI-234</v>
          </cell>
        </row>
        <row r="604">
          <cell r="A604" t="str">
            <v>JENIS PEKERJAAN</v>
          </cell>
          <cell r="D604" t="str">
            <v>:  Gorong2 Pipa Beton Bertulang, 1 m &lt; diameter dalam &lt; 1.3 m</v>
          </cell>
          <cell r="L604" t="str">
            <v>FORMULIR STANDAR UNTUK</v>
          </cell>
        </row>
        <row r="605">
          <cell r="A605" t="str">
            <v>SATUAN PEMBAYARAN</v>
          </cell>
          <cell r="D605" t="str">
            <v>:  M1</v>
          </cell>
          <cell r="J605" t="str">
            <v xml:space="preserve">         URAIAN ANALISA HARGA SATUAN</v>
          </cell>
          <cell r="L605" t="str">
            <v>PEREKAMAN ANALISA MASING-MASING HARGA SATUAN</v>
          </cell>
        </row>
        <row r="606">
          <cell r="L606">
            <v>0</v>
          </cell>
        </row>
        <row r="608">
          <cell r="A608" t="str">
            <v>No.</v>
          </cell>
          <cell r="C608" t="str">
            <v>U R A I A N</v>
          </cell>
          <cell r="G608" t="str">
            <v>KODE</v>
          </cell>
          <cell r="H608" t="str">
            <v>KOEF.</v>
          </cell>
          <cell r="I608" t="str">
            <v>SATUAN</v>
          </cell>
          <cell r="J608" t="str">
            <v>KETERANGAN</v>
          </cell>
        </row>
        <row r="609">
          <cell r="L609" t="str">
            <v>PROYEK</v>
          </cell>
          <cell r="O609" t="str">
            <v>:</v>
          </cell>
        </row>
        <row r="610">
          <cell r="L610" t="str">
            <v>No. PAKET KONTRAK</v>
          </cell>
          <cell r="O610" t="str">
            <v>:</v>
          </cell>
        </row>
        <row r="611">
          <cell r="A611" t="str">
            <v>I.</v>
          </cell>
          <cell r="C611" t="str">
            <v>ASUMSI</v>
          </cell>
          <cell r="L611" t="str">
            <v>NAMA PAKET</v>
          </cell>
          <cell r="O611" t="str">
            <v>:</v>
          </cell>
        </row>
        <row r="612">
          <cell r="A612">
            <v>1</v>
          </cell>
          <cell r="C612" t="str">
            <v>Pekerjaan dilakukan secara mekanik/manual</v>
          </cell>
          <cell r="L612" t="str">
            <v>PROP / KAB / KODYA</v>
          </cell>
          <cell r="O612" t="str">
            <v>:</v>
          </cell>
        </row>
        <row r="613">
          <cell r="A613">
            <v>2</v>
          </cell>
          <cell r="C613" t="str">
            <v>Lokasi pekerjaan : sepanjang jalan</v>
          </cell>
          <cell r="L613" t="str">
            <v>ITEM PEMBAYARAN NO.</v>
          </cell>
          <cell r="O613" t="str">
            <v>:  2.3 (4)</v>
          </cell>
          <cell r="R613" t="str">
            <v>PERKIRAAN VOL. PEK.</v>
          </cell>
          <cell r="T613" t="str">
            <v>:</v>
          </cell>
          <cell r="U613">
            <v>1</v>
          </cell>
        </row>
        <row r="614">
          <cell r="A614">
            <v>3</v>
          </cell>
          <cell r="C614" t="str">
            <v>Diameter bagian dalam gorong-gorong</v>
          </cell>
          <cell r="G614" t="str">
            <v>d</v>
          </cell>
          <cell r="H614">
            <v>1.2</v>
          </cell>
          <cell r="I614" t="str">
            <v>m</v>
          </cell>
          <cell r="L614" t="str">
            <v>JENIS PEKERJAAN</v>
          </cell>
          <cell r="O614" t="str">
            <v>:  Gorong2 Pipa Beton Bertulang, 1 m &lt; diameter dalam &lt; 1.3 m</v>
          </cell>
          <cell r="R614" t="str">
            <v>TOTAL HARGA (Rp.)</v>
          </cell>
          <cell r="T614" t="str">
            <v>:</v>
          </cell>
          <cell r="U614">
            <v>447945.27138535964</v>
          </cell>
        </row>
        <row r="615">
          <cell r="A615">
            <v>4</v>
          </cell>
          <cell r="C615" t="str">
            <v>Jarak rata-rata Base Camp ke lokasi pekerjaan</v>
          </cell>
          <cell r="G615" t="str">
            <v>L</v>
          </cell>
          <cell r="H615">
            <v>8.7249999999999996</v>
          </cell>
          <cell r="I615" t="str">
            <v>Km</v>
          </cell>
          <cell r="L615" t="str">
            <v>SATUAN PEMBAYARAN</v>
          </cell>
          <cell r="O615" t="str">
            <v>:  M1</v>
          </cell>
          <cell r="Q615">
            <v>0</v>
          </cell>
          <cell r="R615" t="str">
            <v>% THD. BIAYA PROYEK</v>
          </cell>
          <cell r="T615" t="str">
            <v>:</v>
          </cell>
          <cell r="U615" t="e">
            <v>#DIV/0!</v>
          </cell>
        </row>
        <row r="616">
          <cell r="A616">
            <v>5</v>
          </cell>
          <cell r="C616" t="str">
            <v>Jam kerja efektif per-hari</v>
          </cell>
          <cell r="G616" t="str">
            <v>Tk</v>
          </cell>
          <cell r="H616">
            <v>7</v>
          </cell>
          <cell r="I616" t="str">
            <v>Jam</v>
          </cell>
        </row>
        <row r="617">
          <cell r="A617">
            <v>6</v>
          </cell>
          <cell r="C617" t="str">
            <v>Tebal gorong-gorong</v>
          </cell>
          <cell r="G617" t="str">
            <v>tg</v>
          </cell>
          <cell r="H617">
            <v>10</v>
          </cell>
          <cell r="I617" t="str">
            <v>Cm</v>
          </cell>
        </row>
        <row r="618">
          <cell r="Q618" t="str">
            <v>PERKIRAAN</v>
          </cell>
          <cell r="R618" t="str">
            <v>HARGA</v>
          </cell>
          <cell r="S618" t="str">
            <v>JUMLAH</v>
          </cell>
        </row>
        <row r="619">
          <cell r="A619" t="str">
            <v>II.</v>
          </cell>
          <cell r="C619" t="str">
            <v>URUTAN KERJA</v>
          </cell>
          <cell r="L619" t="str">
            <v>NO.</v>
          </cell>
          <cell r="N619" t="str">
            <v>KOMPONEN</v>
          </cell>
          <cell r="P619" t="str">
            <v>SATUAN</v>
          </cell>
          <cell r="Q619" t="str">
            <v>KUANTITAS</v>
          </cell>
          <cell r="R619" t="str">
            <v>SATUAN</v>
          </cell>
          <cell r="S619" t="str">
            <v>HARGA</v>
          </cell>
        </row>
        <row r="620">
          <cell r="A620">
            <v>1</v>
          </cell>
          <cell r="C620" t="str">
            <v>Gorong-gorong dicetak di Base Camp</v>
          </cell>
          <cell r="R620" t="str">
            <v>(Rp.)</v>
          </cell>
          <cell r="S620" t="str">
            <v>(Rp.)</v>
          </cell>
        </row>
        <row r="621">
          <cell r="A621">
            <v>2</v>
          </cell>
          <cell r="C621" t="str">
            <v>Dump Truck mengangkut gorong-gorong jadi</v>
          </cell>
        </row>
        <row r="622">
          <cell r="C622" t="str">
            <v>ke lapangan</v>
          </cell>
        </row>
        <row r="623">
          <cell r="A623">
            <v>3</v>
          </cell>
          <cell r="C623" t="str">
            <v>Dasar gorong-gorong digali sesuai kebutuhan dan ma-</v>
          </cell>
          <cell r="L623" t="str">
            <v>A.</v>
          </cell>
          <cell r="N623" t="str">
            <v>TENAGA</v>
          </cell>
        </row>
        <row r="624">
          <cell r="C624" t="str">
            <v>terial backfill dipadatkan dengan Tamper</v>
          </cell>
        </row>
        <row r="625">
          <cell r="A625">
            <v>4</v>
          </cell>
          <cell r="C625" t="str">
            <v>Tebal lapis porus pada dasar gorong-gorong pipa</v>
          </cell>
          <cell r="G625" t="str">
            <v>tp</v>
          </cell>
          <cell r="H625">
            <v>0.18</v>
          </cell>
          <cell r="I625" t="str">
            <v>M</v>
          </cell>
          <cell r="J625" t="str">
            <v xml:space="preserve"> Sand bedding</v>
          </cell>
          <cell r="L625" t="str">
            <v>1.</v>
          </cell>
          <cell r="N625" t="str">
            <v>Pekerja</v>
          </cell>
          <cell r="O625" t="str">
            <v>(L01)</v>
          </cell>
          <cell r="P625" t="str">
            <v>Jam</v>
          </cell>
          <cell r="Q625">
            <v>9.3333333333333339</v>
          </cell>
          <cell r="R625">
            <v>2857.14</v>
          </cell>
          <cell r="U625">
            <v>26666.639999999999</v>
          </cell>
        </row>
        <row r="626">
          <cell r="A626">
            <v>5</v>
          </cell>
          <cell r="C626" t="str">
            <v>Material pilihan untuk penimbunan kembali (padat)</v>
          </cell>
          <cell r="L626" t="str">
            <v>2.</v>
          </cell>
          <cell r="N626" t="str">
            <v>Tukang</v>
          </cell>
          <cell r="O626" t="str">
            <v>(L02)</v>
          </cell>
          <cell r="P626" t="str">
            <v>Jam</v>
          </cell>
          <cell r="Q626">
            <v>1.1666666666666667</v>
          </cell>
          <cell r="R626">
            <v>4285.71</v>
          </cell>
          <cell r="U626">
            <v>4999.9950000000008</v>
          </cell>
        </row>
        <row r="627">
          <cell r="A627">
            <v>6</v>
          </cell>
          <cell r="C627" t="str">
            <v>Sekelompok pekerja akan melaksanakan pekerjaan</v>
          </cell>
          <cell r="L627" t="str">
            <v>3.</v>
          </cell>
          <cell r="N627" t="str">
            <v>Mandor</v>
          </cell>
          <cell r="O627" t="str">
            <v>(L03)</v>
          </cell>
          <cell r="P627" t="str">
            <v>Jam</v>
          </cell>
          <cell r="Q627">
            <v>1.1666666666666667</v>
          </cell>
          <cell r="R627">
            <v>3214.29</v>
          </cell>
          <cell r="U627">
            <v>3750.0050000000001</v>
          </cell>
        </row>
        <row r="628">
          <cell r="C628" t="str">
            <v>dengan cara manual dengan menggunakan alat bantu</v>
          </cell>
        </row>
        <row r="629">
          <cell r="Q629" t="str">
            <v xml:space="preserve">JUMLAH HARGA TENAGA   </v>
          </cell>
          <cell r="U629">
            <v>35416.639999999999</v>
          </cell>
        </row>
        <row r="631">
          <cell r="A631" t="str">
            <v>III.</v>
          </cell>
          <cell r="C631" t="str">
            <v>PEMAKAIAN BAHAN, ALAT DAN TENAGA</v>
          </cell>
          <cell r="L631" t="str">
            <v>B.</v>
          </cell>
          <cell r="N631" t="str">
            <v>BAHAN</v>
          </cell>
        </row>
        <row r="632">
          <cell r="A632" t="str">
            <v xml:space="preserve">   1.</v>
          </cell>
          <cell r="C632" t="str">
            <v>BAHAN</v>
          </cell>
        </row>
        <row r="633">
          <cell r="C633" t="str">
            <v>Untuk mendapatkan 1 M' gorong-gorong diperlukan</v>
          </cell>
          <cell r="L633" t="str">
            <v>1.</v>
          </cell>
          <cell r="N633" t="str">
            <v>Beton K-300</v>
          </cell>
          <cell r="O633" t="str">
            <v>(EI-714)</v>
          </cell>
          <cell r="P633" t="str">
            <v>M3</v>
          </cell>
          <cell r="Q633">
            <v>0.40840704496667279</v>
          </cell>
          <cell r="R633">
            <v>652902.54982502444</v>
          </cell>
          <cell r="U633">
            <v>266650.00102524407</v>
          </cell>
        </row>
        <row r="634">
          <cell r="C634" t="str">
            <v>- Beton K-300 = (22/7*((2*tg/100+d)/2)^2)-(22/7*(d/2)^2))*1</v>
          </cell>
          <cell r="G634" t="str">
            <v>(EI-714)</v>
          </cell>
          <cell r="H634">
            <v>0.40840704496667279</v>
          </cell>
          <cell r="I634" t="str">
            <v>M3</v>
          </cell>
          <cell r="L634" t="str">
            <v>2.</v>
          </cell>
          <cell r="N634" t="str">
            <v>Baja Tulangan</v>
          </cell>
          <cell r="O634" t="str">
            <v>(M39)</v>
          </cell>
          <cell r="P634" t="str">
            <v>Kg</v>
          </cell>
          <cell r="Q634">
            <v>44.924774946334011</v>
          </cell>
          <cell r="R634">
            <v>4000</v>
          </cell>
          <cell r="U634">
            <v>179699.09978533603</v>
          </cell>
        </row>
        <row r="635">
          <cell r="C635" t="str">
            <v>- Baja Tulangan (asumsi 100kg/m3)</v>
          </cell>
          <cell r="G635" t="str">
            <v>(M39)</v>
          </cell>
          <cell r="H635">
            <v>44.924774946334011</v>
          </cell>
          <cell r="I635" t="str">
            <v>Kg</v>
          </cell>
          <cell r="L635" t="str">
            <v>3.</v>
          </cell>
          <cell r="N635" t="str">
            <v>Urugan Porus</v>
          </cell>
          <cell r="O635" t="str">
            <v>(EI-241)</v>
          </cell>
          <cell r="P635" t="str">
            <v>M3</v>
          </cell>
          <cell r="Q635">
            <v>0.41580000000000006</v>
          </cell>
          <cell r="R635">
            <v>186901.40625406182</v>
          </cell>
          <cell r="U635">
            <v>77713.604720438918</v>
          </cell>
        </row>
        <row r="636">
          <cell r="C636" t="str">
            <v>- Timbunan Porus      = {(tp*(0.4+2*tg/100+d+0.4)*1)*1.05}</v>
          </cell>
          <cell r="G636" t="str">
            <v>(EI-241)</v>
          </cell>
          <cell r="H636">
            <v>0.41580000000000006</v>
          </cell>
          <cell r="I636" t="str">
            <v>M3</v>
          </cell>
          <cell r="L636" t="str">
            <v>4.</v>
          </cell>
          <cell r="N636" t="str">
            <v>Mat. Pilihan</v>
          </cell>
          <cell r="O636" t="str">
            <v>(M09)</v>
          </cell>
          <cell r="P636" t="str">
            <v>M3</v>
          </cell>
          <cell r="Q636">
            <v>2.3100000000000005</v>
          </cell>
          <cell r="R636">
            <v>25000</v>
          </cell>
          <cell r="U636">
            <v>57750.000000000015</v>
          </cell>
        </row>
        <row r="637">
          <cell r="C637" t="str">
            <v>- Material Pilihan</v>
          </cell>
          <cell r="D637" t="str">
            <v>= ((2*tg/100+d+0.3)*(0.4+2*tg/100+d+0.4)</v>
          </cell>
          <cell r="G637" t="str">
            <v>(M09)</v>
          </cell>
          <cell r="H637">
            <v>2.3100000000000005</v>
          </cell>
          <cell r="I637" t="str">
            <v>M3</v>
          </cell>
          <cell r="J637" t="str">
            <v xml:space="preserve"> = Vp</v>
          </cell>
        </row>
        <row r="638">
          <cell r="D638" t="str">
            <v xml:space="preserve">   -(22/7*(0.5*(2*tg/100+d))^2))*1*1.05</v>
          </cell>
        </row>
        <row r="639">
          <cell r="A639" t="str">
            <v xml:space="preserve">   2.</v>
          </cell>
          <cell r="C639" t="str">
            <v>ALAT</v>
          </cell>
          <cell r="Q639" t="str">
            <v xml:space="preserve">JUMLAH HARGA BAHAN   </v>
          </cell>
          <cell r="U639">
            <v>581812.70553101902</v>
          </cell>
        </row>
        <row r="640">
          <cell r="A640" t="str">
            <v>2.a.</v>
          </cell>
          <cell r="C640" t="str">
            <v>TAMPER</v>
          </cell>
          <cell r="G640" t="str">
            <v>(E25)</v>
          </cell>
        </row>
        <row r="641">
          <cell r="C641" t="str">
            <v>Kecepatan</v>
          </cell>
          <cell r="G641" t="str">
            <v>V</v>
          </cell>
          <cell r="H641">
            <v>0.5</v>
          </cell>
          <cell r="I641" t="str">
            <v>Km / Jam</v>
          </cell>
          <cell r="L641" t="str">
            <v>C.</v>
          </cell>
          <cell r="N641" t="str">
            <v>PERALATAN</v>
          </cell>
        </row>
        <row r="642">
          <cell r="C642" t="str">
            <v>Efisiensi alat</v>
          </cell>
          <cell r="G642" t="str">
            <v>Fa</v>
          </cell>
          <cell r="H642">
            <v>0.83</v>
          </cell>
          <cell r="I642" t="str">
            <v>-</v>
          </cell>
        </row>
        <row r="643">
          <cell r="C643" t="str">
            <v>Lebar pemadatan</v>
          </cell>
          <cell r="G643" t="str">
            <v>Lb</v>
          </cell>
          <cell r="H643">
            <v>0.4</v>
          </cell>
          <cell r="I643" t="str">
            <v>M</v>
          </cell>
          <cell r="L643" t="str">
            <v>1.</v>
          </cell>
          <cell r="N643" t="str">
            <v>Tamper</v>
          </cell>
          <cell r="O643" t="str">
            <v>(E25)</v>
          </cell>
          <cell r="P643" t="str">
            <v>Jam</v>
          </cell>
          <cell r="Q643">
            <v>0.69578313253012058</v>
          </cell>
          <cell r="R643">
            <v>18672.16854694486</v>
          </cell>
          <cell r="U643">
            <v>12991.779922723685</v>
          </cell>
        </row>
        <row r="644">
          <cell r="C644" t="str">
            <v>Banyak lintasan</v>
          </cell>
          <cell r="G644" t="str">
            <v>n</v>
          </cell>
          <cell r="H644">
            <v>10</v>
          </cell>
          <cell r="I644" t="str">
            <v>lintasan</v>
          </cell>
          <cell r="L644" t="str">
            <v>2.</v>
          </cell>
          <cell r="N644" t="str">
            <v>Dump Truck</v>
          </cell>
          <cell r="O644" t="str">
            <v>(E08)</v>
          </cell>
          <cell r="P644" t="str">
            <v>Jam</v>
          </cell>
          <cell r="Q644">
            <v>0.36926455823293175</v>
          </cell>
          <cell r="R644">
            <v>153645.58193291764</v>
          </cell>
          <cell r="U644">
            <v>56735.867936900555</v>
          </cell>
        </row>
        <row r="645">
          <cell r="C645" t="str">
            <v>Tebal lapis hamparan</v>
          </cell>
          <cell r="G645" t="str">
            <v>tp</v>
          </cell>
          <cell r="H645">
            <v>0.2</v>
          </cell>
          <cell r="I645" t="str">
            <v>M</v>
          </cell>
          <cell r="L645" t="str">
            <v>3.</v>
          </cell>
          <cell r="N645" t="str">
            <v>Alat  Bantu</v>
          </cell>
          <cell r="P645" t="str">
            <v>Ls</v>
          </cell>
          <cell r="Q645">
            <v>1</v>
          </cell>
          <cell r="R645">
            <v>1000</v>
          </cell>
          <cell r="U645">
            <v>1000</v>
          </cell>
        </row>
        <row r="648">
          <cell r="C648" t="str">
            <v>Kap. Prod. / Jam   =</v>
          </cell>
          <cell r="D648" t="str">
            <v>v x 1000 x Fa x Lb x 60</v>
          </cell>
          <cell r="G648" t="str">
            <v>Q1</v>
          </cell>
          <cell r="H648">
            <v>3.3200000000000003</v>
          </cell>
          <cell r="I648" t="str">
            <v xml:space="preserve">M3 / Jam </v>
          </cell>
        </row>
        <row r="649">
          <cell r="D649" t="str">
            <v xml:space="preserve">    n x tp</v>
          </cell>
        </row>
        <row r="651">
          <cell r="C651" t="str">
            <v>Koefisien Alat / m'</v>
          </cell>
          <cell r="D651" t="str">
            <v xml:space="preserve"> =  1  :  Q1 x Vp</v>
          </cell>
          <cell r="G651" t="str">
            <v>(E25)</v>
          </cell>
          <cell r="H651">
            <v>0.69578313253012058</v>
          </cell>
          <cell r="I651" t="str">
            <v>jam</v>
          </cell>
          <cell r="Q651" t="str">
            <v xml:space="preserve">JUMLAH HARGA PERALATAN   </v>
          </cell>
          <cell r="U651">
            <v>70727.647859624238</v>
          </cell>
        </row>
        <row r="653">
          <cell r="A653" t="str">
            <v>2.b.</v>
          </cell>
          <cell r="C653" t="str">
            <v>DUMP TRUCK</v>
          </cell>
          <cell r="G653" t="str">
            <v>(E08)</v>
          </cell>
          <cell r="L653" t="str">
            <v>D.</v>
          </cell>
          <cell r="N653" t="str">
            <v>JUMLAH HARGA TENAGA, BAHAN DAN PERALATAN  ( A + B + C )</v>
          </cell>
          <cell r="U653">
            <v>687956.99339064327</v>
          </cell>
        </row>
        <row r="654">
          <cell r="C654" t="str">
            <v>Kapasitas bak sekali muat</v>
          </cell>
          <cell r="G654" t="str">
            <v>V</v>
          </cell>
          <cell r="H654">
            <v>4</v>
          </cell>
          <cell r="I654" t="str">
            <v>Buah/M'</v>
          </cell>
          <cell r="L654" t="str">
            <v>E.</v>
          </cell>
          <cell r="N654" t="str">
            <v>OVERHEAD &amp; PROFIT</v>
          </cell>
          <cell r="P654">
            <v>10</v>
          </cell>
          <cell r="Q654" t="str">
            <v>%  x  D</v>
          </cell>
          <cell r="U654">
            <v>68795.699339064333</v>
          </cell>
        </row>
        <row r="655">
          <cell r="C655" t="str">
            <v>Faktor efisiensi alat</v>
          </cell>
          <cell r="G655" t="str">
            <v>Fa</v>
          </cell>
          <cell r="H655">
            <v>0.83</v>
          </cell>
          <cell r="L655" t="str">
            <v>F.</v>
          </cell>
          <cell r="N655" t="str">
            <v>HARGA SATUAN PEKERJAAN  ( D + E )</v>
          </cell>
          <cell r="U655">
            <v>756752.69272970757</v>
          </cell>
        </row>
        <row r="656">
          <cell r="C656" t="str">
            <v>Kecepatanrata-rata bermuatan</v>
          </cell>
          <cell r="G656" t="str">
            <v>v1</v>
          </cell>
          <cell r="H656">
            <v>40</v>
          </cell>
          <cell r="L656" t="str">
            <v>Note: 1</v>
          </cell>
          <cell r="N656" t="str">
            <v>SATUAN dapat berdasarkan atas jam operasi untuk Tenaga Kerja dan Peralatan, volume dan/atau ukuran</v>
          </cell>
        </row>
        <row r="657">
          <cell r="C657" t="str">
            <v>Kecepatan rata-rata kosong</v>
          </cell>
          <cell r="G657" t="str">
            <v>v2</v>
          </cell>
          <cell r="H657">
            <v>50</v>
          </cell>
          <cell r="N657" t="str">
            <v>berat untuk bahan-bahan.</v>
          </cell>
        </row>
        <row r="658">
          <cell r="C658" t="str">
            <v>Waktu siklus    :</v>
          </cell>
          <cell r="G658" t="str">
            <v>Ts</v>
          </cell>
          <cell r="L658">
            <v>2</v>
          </cell>
          <cell r="N658" t="str">
            <v>Kuantitas satuan adalah kuantitas setiap komponen untuk menyelesaikan satu satuan pekerjaan dari nomor</v>
          </cell>
        </row>
        <row r="659">
          <cell r="C659" t="str">
            <v>- Waktu  tempuh in  si    = (L : v1 ) x 60</v>
          </cell>
          <cell r="G659" t="str">
            <v>T1</v>
          </cell>
          <cell r="H659">
            <v>13.087499999999999</v>
          </cell>
          <cell r="I659" t="str">
            <v>menit</v>
          </cell>
          <cell r="N659" t="str">
            <v>mata pembayaran.</v>
          </cell>
        </row>
        <row r="660">
          <cell r="C660" t="str">
            <v>-  Waktutempuh kosong  = (L : v2)  x  60</v>
          </cell>
          <cell r="G660" t="str">
            <v>T2</v>
          </cell>
          <cell r="H660">
            <v>10.469999999999999</v>
          </cell>
          <cell r="I660" t="str">
            <v>menit</v>
          </cell>
          <cell r="L660">
            <v>3</v>
          </cell>
          <cell r="N660" t="str">
            <v>Biaya satuan untuk peralatan sudah termasuk bahan bakar, bahan habis dipakai dan operator.</v>
          </cell>
        </row>
        <row r="661">
          <cell r="C661" t="str">
            <v>- Muat, bongkar dan lain-lain</v>
          </cell>
          <cell r="G661" t="str">
            <v>T3</v>
          </cell>
          <cell r="H661">
            <v>50</v>
          </cell>
          <cell r="I661" t="str">
            <v>menit</v>
          </cell>
          <cell r="L661">
            <v>4</v>
          </cell>
          <cell r="N661" t="str">
            <v>Biaya satuan sudah termasuk pengeluaran untuk seluruh pajak yang berkaitan (tetapi tidak termasuk PPN</v>
          </cell>
        </row>
        <row r="662">
          <cell r="G662" t="str">
            <v>Ts</v>
          </cell>
          <cell r="H662">
            <v>73.557500000000005</v>
          </cell>
          <cell r="I662" t="str">
            <v>menit</v>
          </cell>
          <cell r="N662" t="str">
            <v>yang dibayar dari kontrak) dan biaya-biaya lainnya.</v>
          </cell>
        </row>
        <row r="663">
          <cell r="J663" t="str">
            <v>Berlanjut ke halaman berikut</v>
          </cell>
        </row>
        <row r="664">
          <cell r="A664" t="str">
            <v>ITEM PEMBAYARAN NO.</v>
          </cell>
          <cell r="D664" t="str">
            <v>:  2.3 (4)</v>
          </cell>
          <cell r="J664" t="str">
            <v>Analisa EI-234</v>
          </cell>
        </row>
        <row r="665">
          <cell r="A665" t="str">
            <v>JENIS PEKERJAAN</v>
          </cell>
          <cell r="D665" t="str">
            <v>:  Gorong2 Pipa Beton Bertulang, 1 m &lt; diameter dalam &lt; 1.3 m</v>
          </cell>
        </row>
        <row r="666">
          <cell r="A666" t="str">
            <v>SATUAN PEMBAYARAN</v>
          </cell>
          <cell r="D666" t="str">
            <v>:  M1</v>
          </cell>
          <cell r="J666" t="str">
            <v xml:space="preserve">         URAIAN ANALISA HARGA SATUAN</v>
          </cell>
        </row>
        <row r="667">
          <cell r="J667" t="str">
            <v>Lanjutan</v>
          </cell>
        </row>
        <row r="669">
          <cell r="A669" t="str">
            <v>No.</v>
          </cell>
          <cell r="C669" t="str">
            <v>U R A I A N</v>
          </cell>
          <cell r="G669" t="str">
            <v>KODE</v>
          </cell>
          <cell r="H669" t="str">
            <v>KOEF.</v>
          </cell>
          <cell r="I669" t="str">
            <v>SATUAN</v>
          </cell>
          <cell r="J669" t="str">
            <v>KETERANGAN</v>
          </cell>
        </row>
        <row r="672">
          <cell r="C672" t="str">
            <v>Kapasitas Produksi / Jam   =</v>
          </cell>
          <cell r="E672" t="str">
            <v>V x Fa x 60</v>
          </cell>
          <cell r="G672" t="str">
            <v>Q2</v>
          </cell>
          <cell r="H672">
            <v>2.7080855113346698</v>
          </cell>
          <cell r="I672" t="str">
            <v xml:space="preserve">M' / Jam </v>
          </cell>
        </row>
        <row r="673">
          <cell r="E673" t="str">
            <v xml:space="preserve">    Ts</v>
          </cell>
        </row>
        <row r="675">
          <cell r="C675" t="str">
            <v>Koefisien Alat / m'</v>
          </cell>
          <cell r="D675" t="str">
            <v xml:space="preserve"> =  1  :  Q2</v>
          </cell>
          <cell r="G675" t="str">
            <v>(E08)</v>
          </cell>
          <cell r="H675">
            <v>0.36926455823293175</v>
          </cell>
          <cell r="I675" t="str">
            <v>jam</v>
          </cell>
        </row>
        <row r="678">
          <cell r="A678" t="str">
            <v>2.c.</v>
          </cell>
          <cell r="C678" t="str">
            <v>ALAT  BANTU</v>
          </cell>
        </row>
        <row r="679">
          <cell r="C679" t="str">
            <v>Diperlukan alat-alat bantu kecil</v>
          </cell>
          <cell r="J679" t="str">
            <v>Lump Sump</v>
          </cell>
        </row>
        <row r="680">
          <cell r="C680" t="str">
            <v>- Sekop    =         3   buah</v>
          </cell>
        </row>
        <row r="681">
          <cell r="C681" t="str">
            <v>- Pacul     =         3   buah</v>
          </cell>
        </row>
        <row r="682">
          <cell r="C682" t="str">
            <v>- Alat-alat kecil lain</v>
          </cell>
        </row>
        <row r="684">
          <cell r="A684" t="str">
            <v xml:space="preserve">   3.</v>
          </cell>
          <cell r="C684" t="str">
            <v>TENAGA</v>
          </cell>
        </row>
        <row r="685">
          <cell r="C685" t="str">
            <v>Produksi Gorong-gorong / hari</v>
          </cell>
          <cell r="G685" t="str">
            <v>Qt</v>
          </cell>
          <cell r="H685">
            <v>6</v>
          </cell>
          <cell r="I685" t="str">
            <v>M'</v>
          </cell>
        </row>
        <row r="686">
          <cell r="C686" t="str">
            <v>Kebutuhan tenaga :</v>
          </cell>
        </row>
        <row r="687">
          <cell r="D687" t="str">
            <v>- Pekerja</v>
          </cell>
          <cell r="G687" t="str">
            <v>P</v>
          </cell>
          <cell r="H687">
            <v>8</v>
          </cell>
          <cell r="I687" t="str">
            <v>orang</v>
          </cell>
        </row>
        <row r="688">
          <cell r="D688" t="str">
            <v>- Tukang</v>
          </cell>
          <cell r="G688" t="str">
            <v>T</v>
          </cell>
          <cell r="H688">
            <v>1</v>
          </cell>
          <cell r="I688" t="str">
            <v>orang</v>
          </cell>
        </row>
        <row r="689">
          <cell r="D689" t="str">
            <v>- Mandor</v>
          </cell>
          <cell r="G689" t="str">
            <v>M</v>
          </cell>
          <cell r="H689">
            <v>1</v>
          </cell>
          <cell r="I689" t="str">
            <v>orang</v>
          </cell>
        </row>
        <row r="691">
          <cell r="C691" t="str">
            <v>Koefisien tenaga / M'   :</v>
          </cell>
        </row>
        <row r="692">
          <cell r="D692" t="str">
            <v>- Pekerja</v>
          </cell>
          <cell r="E692" t="str">
            <v>= (Tk x P) : Qt</v>
          </cell>
          <cell r="G692" t="str">
            <v>(L01)</v>
          </cell>
          <cell r="H692">
            <v>9.3333333333333339</v>
          </cell>
          <cell r="I692" t="str">
            <v>jam</v>
          </cell>
        </row>
        <row r="693">
          <cell r="D693" t="str">
            <v>- Tukang</v>
          </cell>
          <cell r="E693" t="str">
            <v>= (Tk x T) : Qt</v>
          </cell>
          <cell r="G693" t="str">
            <v>(L02)</v>
          </cell>
          <cell r="H693">
            <v>1.1666666666666667</v>
          </cell>
          <cell r="I693" t="str">
            <v>jam</v>
          </cell>
        </row>
        <row r="694">
          <cell r="D694" t="str">
            <v>- Mandor</v>
          </cell>
          <cell r="E694" t="str">
            <v>= (Tk x M) : Qt</v>
          </cell>
          <cell r="G694" t="str">
            <v>(L03)</v>
          </cell>
          <cell r="H694">
            <v>1.1666666666666667</v>
          </cell>
          <cell r="I694" t="str">
            <v>jam</v>
          </cell>
        </row>
        <row r="696">
          <cell r="A696" t="str">
            <v>4.</v>
          </cell>
          <cell r="C696" t="str">
            <v>HARGA DASAR SATUAN UPAH, BAHAN DAN ALAT</v>
          </cell>
        </row>
        <row r="697">
          <cell r="C697" t="str">
            <v>Lihat lampiran.</v>
          </cell>
        </row>
        <row r="700">
          <cell r="A700" t="str">
            <v>5.</v>
          </cell>
          <cell r="C700" t="str">
            <v>ANALISA HARGA SATUAN PEKERJAAN</v>
          </cell>
        </row>
        <row r="701">
          <cell r="C701" t="str">
            <v>Lihat perhitungan dalam FORMULIR STANDAR UNTUK</v>
          </cell>
        </row>
        <row r="702">
          <cell r="C702" t="str">
            <v>PEREKEMAN ANALISA MASING-MASING HARGA</v>
          </cell>
        </row>
        <row r="703">
          <cell r="C703" t="str">
            <v>SATUAN.</v>
          </cell>
        </row>
        <row r="704">
          <cell r="C704" t="str">
            <v>Didapat Harga Satuan Pekerjaan :</v>
          </cell>
        </row>
        <row r="706">
          <cell r="C706" t="str">
            <v xml:space="preserve">Rp.  </v>
          </cell>
          <cell r="D706">
            <v>756752.69272970757</v>
          </cell>
          <cell r="E706" t="str">
            <v xml:space="preserve"> / M'</v>
          </cell>
        </row>
        <row r="709">
          <cell r="A709" t="str">
            <v>6.</v>
          </cell>
          <cell r="C709" t="str">
            <v>WAKTU PELAKSANAAN YANG DIPERLUKAN</v>
          </cell>
        </row>
        <row r="710">
          <cell r="C710" t="str">
            <v>Masa Pelaksanaan :</v>
          </cell>
          <cell r="D710" t="str">
            <v>. . . . . . . . . . . .</v>
          </cell>
          <cell r="E710" t="str">
            <v>bulan</v>
          </cell>
        </row>
        <row r="712">
          <cell r="A712" t="str">
            <v>7.</v>
          </cell>
          <cell r="C712" t="str">
            <v>VOLUME PEKERJAAN YANG DIPERLUKAN</v>
          </cell>
        </row>
        <row r="713">
          <cell r="C713" t="str">
            <v>Volume pekerjaan  :</v>
          </cell>
          <cell r="D713">
            <v>1</v>
          </cell>
          <cell r="E713" t="str">
            <v>M'</v>
          </cell>
        </row>
        <row r="723">
          <cell r="A723" t="str">
            <v>ITEM PEMBAYARAN NO.</v>
          </cell>
          <cell r="D723" t="str">
            <v>:  2.3 (5)</v>
          </cell>
          <cell r="J723" t="str">
            <v>Analisa EI-236</v>
          </cell>
        </row>
        <row r="724">
          <cell r="A724" t="str">
            <v>JENIS PEKERJAAN</v>
          </cell>
          <cell r="D724" t="str">
            <v>: Gorong-Gorong Pipa Beton Bertulang, 1,3  m &lt; diameter dalam &lt; 1,5 m</v>
          </cell>
        </row>
        <row r="725">
          <cell r="A725" t="str">
            <v>SATUAN PEMBAYARAN</v>
          </cell>
          <cell r="D725" t="str">
            <v>: M1</v>
          </cell>
          <cell r="J725" t="str">
            <v xml:space="preserve">         URAIAN ANALISA HARGA SATUAN</v>
          </cell>
        </row>
        <row r="727">
          <cell r="A727" t="str">
            <v>ITEM PEMBAYARAN NO.</v>
          </cell>
          <cell r="D727" t="str">
            <v>:  2.3 (6)</v>
          </cell>
          <cell r="J727" t="str">
            <v>Analisa EI-236</v>
          </cell>
        </row>
        <row r="728">
          <cell r="A728" t="str">
            <v>JENIS PEKERJAAN</v>
          </cell>
          <cell r="D728" t="str">
            <v>: Gorong-Gorong Pipa Beton Bertulang, 1,5  m &lt; diameter dalam &lt;  2,3 m</v>
          </cell>
        </row>
        <row r="729">
          <cell r="A729" t="str">
            <v>SATUAN PEMBAYARAN</v>
          </cell>
          <cell r="D729" t="str">
            <v>: M1</v>
          </cell>
          <cell r="J729" t="str">
            <v xml:space="preserve">         URAIAN ANALISA HARGA SATUAN</v>
          </cell>
        </row>
        <row r="734">
          <cell r="A734" t="str">
            <v>ITEM PEMBAYARAN NO.</v>
          </cell>
          <cell r="D734" t="str">
            <v>:  2.3 (7)</v>
          </cell>
          <cell r="J734" t="str">
            <v>Analisa EI-236</v>
          </cell>
        </row>
        <row r="735">
          <cell r="A735" t="str">
            <v>JENIS PEKERJAAN</v>
          </cell>
          <cell r="D735" t="str">
            <v>:  Gorong2 Baja Bergelombang dengan dimensi … (mengacu pada SNI 03-6719-2002)</v>
          </cell>
        </row>
        <row r="736">
          <cell r="A736" t="str">
            <v>SATUAN PEMBAYARAN</v>
          </cell>
          <cell r="D736" t="str">
            <v>:  Ton</v>
          </cell>
          <cell r="J736" t="str">
            <v xml:space="preserve">         URAIAN ANALISA HARGA SATUAN</v>
          </cell>
        </row>
        <row r="739">
          <cell r="A739" t="str">
            <v>No.</v>
          </cell>
          <cell r="C739" t="str">
            <v>U R A I A N</v>
          </cell>
          <cell r="G739" t="str">
            <v>KODE</v>
          </cell>
          <cell r="H739" t="str">
            <v>KOEF.</v>
          </cell>
          <cell r="I739" t="str">
            <v>SATUAN</v>
          </cell>
          <cell r="J739" t="str">
            <v>KETERANGAN</v>
          </cell>
        </row>
        <row r="742">
          <cell r="A742" t="str">
            <v>I.</v>
          </cell>
          <cell r="C742" t="str">
            <v>ASUMSI</v>
          </cell>
        </row>
        <row r="743">
          <cell r="A743">
            <v>1</v>
          </cell>
          <cell r="C743" t="str">
            <v>Pekerjaan dilakukan secara mekanik/manual</v>
          </cell>
        </row>
        <row r="744">
          <cell r="A744">
            <v>2</v>
          </cell>
          <cell r="C744" t="str">
            <v>Lokasi pekerjaan : sepanjang jalan</v>
          </cell>
        </row>
        <row r="745">
          <cell r="A745">
            <v>3</v>
          </cell>
          <cell r="C745" t="str">
            <v>Diameter gorong-gorong baja</v>
          </cell>
          <cell r="G745" t="str">
            <v>d</v>
          </cell>
          <cell r="H745">
            <v>1</v>
          </cell>
          <cell r="I745" t="str">
            <v>m</v>
          </cell>
        </row>
        <row r="746">
          <cell r="A746">
            <v>4</v>
          </cell>
          <cell r="C746" t="str">
            <v>Jarak rata-rata Base Camp ke lokasi pekerjaan</v>
          </cell>
          <cell r="G746" t="str">
            <v>L</v>
          </cell>
          <cell r="H746">
            <v>8.7249999999999996</v>
          </cell>
          <cell r="I746" t="str">
            <v>Km</v>
          </cell>
        </row>
        <row r="747">
          <cell r="A747">
            <v>5</v>
          </cell>
          <cell r="C747" t="str">
            <v>Jam kerja efektif per-hari</v>
          </cell>
          <cell r="G747" t="str">
            <v>Tk</v>
          </cell>
          <cell r="H747">
            <v>7</v>
          </cell>
          <cell r="I747" t="str">
            <v>Jam</v>
          </cell>
        </row>
        <row r="748">
          <cell r="A748">
            <v>6</v>
          </cell>
          <cell r="C748" t="str">
            <v>Tebal gorong-gorong</v>
          </cell>
          <cell r="G748" t="str">
            <v>tg</v>
          </cell>
          <cell r="H748">
            <v>0.25</v>
          </cell>
          <cell r="I748" t="str">
            <v>Cm</v>
          </cell>
        </row>
        <row r="749">
          <cell r="A749">
            <v>7</v>
          </cell>
          <cell r="C749" t="str">
            <v>BJ Pipa Baja Bergelombang</v>
          </cell>
          <cell r="G749" t="str">
            <v>BJp</v>
          </cell>
          <cell r="H749">
            <v>7.9</v>
          </cell>
          <cell r="I749" t="str">
            <v>T/m3</v>
          </cell>
        </row>
        <row r="750">
          <cell r="G750" t="str">
            <v>BJp1</v>
          </cell>
          <cell r="H750">
            <v>0.12445321428571117</v>
          </cell>
          <cell r="I750" t="str">
            <v>T/m'</v>
          </cell>
        </row>
        <row r="751">
          <cell r="A751" t="str">
            <v>II.</v>
          </cell>
          <cell r="C751" t="str">
            <v>URUTAN KERJA</v>
          </cell>
        </row>
        <row r="753">
          <cell r="A753">
            <v>1</v>
          </cell>
          <cell r="C753" t="str">
            <v>Gorong-gorong baja diterima dari pemasok</v>
          </cell>
        </row>
        <row r="754">
          <cell r="C754" t="str">
            <v>di lokasi pekerjaan</v>
          </cell>
        </row>
        <row r="755">
          <cell r="A755">
            <v>3</v>
          </cell>
          <cell r="C755" t="str">
            <v>Dasar gorong-gorong digali sesuai kebutuhan dan ma-</v>
          </cell>
        </row>
        <row r="756">
          <cell r="C756" t="str">
            <v>terial backfill dipadatkan dengan Tamper</v>
          </cell>
        </row>
        <row r="757">
          <cell r="A757">
            <v>4</v>
          </cell>
          <cell r="C757" t="str">
            <v>Tebal lapis porus pada dasar gorong-gorong baja</v>
          </cell>
          <cell r="G757" t="str">
            <v>tp</v>
          </cell>
          <cell r="H757">
            <v>0.15</v>
          </cell>
          <cell r="I757" t="str">
            <v>M</v>
          </cell>
        </row>
        <row r="758">
          <cell r="A758">
            <v>5</v>
          </cell>
          <cell r="C758" t="str">
            <v>Material pilihan untuk penimbunan kembali (padat)</v>
          </cell>
        </row>
        <row r="759">
          <cell r="A759">
            <v>6</v>
          </cell>
          <cell r="C759" t="str">
            <v>Sekelompok pekerja akan melaksanakan pekerjaan</v>
          </cell>
        </row>
        <row r="760">
          <cell r="C760" t="str">
            <v>dengan cara manual dengan menggunakan alat bantu</v>
          </cell>
        </row>
        <row r="762">
          <cell r="A762" t="str">
            <v>III.</v>
          </cell>
          <cell r="C762" t="str">
            <v>PEMAKAIAN BAHAN, ALAT DAN TENAGA</v>
          </cell>
        </row>
        <row r="763">
          <cell r="A763" t="str">
            <v xml:space="preserve">   1.</v>
          </cell>
          <cell r="C763" t="str">
            <v>BAHAN</v>
          </cell>
        </row>
        <row r="764">
          <cell r="C764" t="str">
            <v>Untuk mendapatkan 1 M' gorong-gorong diperlukan</v>
          </cell>
        </row>
        <row r="765">
          <cell r="C765" t="str">
            <v>- Baja Bergelombang</v>
          </cell>
          <cell r="G765" t="str">
            <v>(M46)</v>
          </cell>
          <cell r="H765">
            <v>1050</v>
          </cell>
          <cell r="I765" t="str">
            <v>Kg</v>
          </cell>
        </row>
        <row r="766">
          <cell r="C766" t="str">
            <v>- Urugan Porus = {(tp*(0.5+2*tg/100+d+0.5)*1)*1.05} x (1/BJp1)</v>
          </cell>
          <cell r="G766" t="str">
            <v>(EI-241)</v>
          </cell>
          <cell r="H766">
            <v>2.5373993095512715</v>
          </cell>
          <cell r="I766" t="str">
            <v>M3</v>
          </cell>
        </row>
        <row r="767">
          <cell r="C767" t="str">
            <v>- Mat. Pilihan = {((2*tg/100+d+0.5)*(0.5+2*tg/100+d+0.5)</v>
          </cell>
          <cell r="G767" t="str">
            <v>(M09)</v>
          </cell>
          <cell r="H767">
            <v>18.763120248860478</v>
          </cell>
          <cell r="I767" t="str">
            <v>M3</v>
          </cell>
          <cell r="J767" t="str">
            <v xml:space="preserve"> = Vp</v>
          </cell>
        </row>
        <row r="768">
          <cell r="C768" t="str">
            <v xml:space="preserve">                      -(22/7*(0.5*(2*tg/100+d))^2)*1)*1.05} x (1/BJp1)</v>
          </cell>
        </row>
        <row r="770">
          <cell r="A770" t="str">
            <v xml:space="preserve">   2.</v>
          </cell>
          <cell r="C770" t="str">
            <v>ALAT</v>
          </cell>
        </row>
        <row r="771">
          <cell r="A771" t="str">
            <v>2.a.</v>
          </cell>
          <cell r="C771" t="str">
            <v>TAMPER</v>
          </cell>
          <cell r="G771" t="str">
            <v>(E25)</v>
          </cell>
        </row>
        <row r="772">
          <cell r="C772" t="str">
            <v>Kecepatan</v>
          </cell>
          <cell r="G772" t="str">
            <v>v</v>
          </cell>
          <cell r="H772">
            <v>0.5</v>
          </cell>
          <cell r="I772" t="str">
            <v>Km / Jam</v>
          </cell>
        </row>
        <row r="773">
          <cell r="C773" t="str">
            <v>Efisiensi alat</v>
          </cell>
          <cell r="G773" t="str">
            <v>Fa</v>
          </cell>
          <cell r="H773">
            <v>0.83</v>
          </cell>
          <cell r="I773" t="str">
            <v>-</v>
          </cell>
        </row>
        <row r="774">
          <cell r="C774" t="str">
            <v>Lebar pemadatan</v>
          </cell>
          <cell r="G774" t="str">
            <v>Lb</v>
          </cell>
          <cell r="H774">
            <v>0.4</v>
          </cell>
          <cell r="I774" t="str">
            <v>M</v>
          </cell>
        </row>
        <row r="775">
          <cell r="C775" t="str">
            <v>Banyak lintasan</v>
          </cell>
          <cell r="G775" t="str">
            <v>n</v>
          </cell>
          <cell r="H775">
            <v>10</v>
          </cell>
          <cell r="I775" t="str">
            <v>lintasan</v>
          </cell>
        </row>
        <row r="776">
          <cell r="C776" t="str">
            <v>Tebal lapis hamparan</v>
          </cell>
          <cell r="G776" t="str">
            <v>tp</v>
          </cell>
          <cell r="H776">
            <v>0.2</v>
          </cell>
          <cell r="I776" t="str">
            <v>M</v>
          </cell>
        </row>
        <row r="779">
          <cell r="C779" t="str">
            <v>Kap. Prod. / Jam   =</v>
          </cell>
          <cell r="D779" t="str">
            <v>v x 1000 x Fa x Lb x 60</v>
          </cell>
          <cell r="G779" t="str">
            <v>Q1</v>
          </cell>
          <cell r="H779">
            <v>3.3200000000000003</v>
          </cell>
          <cell r="I779" t="str">
            <v xml:space="preserve">M3 / Jam </v>
          </cell>
        </row>
        <row r="780">
          <cell r="D780" t="str">
            <v xml:space="preserve">    n x tp</v>
          </cell>
        </row>
        <row r="782">
          <cell r="C782" t="str">
            <v>Koefisien Alat / T</v>
          </cell>
          <cell r="D782" t="str">
            <v xml:space="preserve"> =  1  :  Q1 x Vp</v>
          </cell>
          <cell r="G782" t="str">
            <v>(E25)</v>
          </cell>
          <cell r="H782">
            <v>0.76427690046725039</v>
          </cell>
          <cell r="I782" t="str">
            <v>jam</v>
          </cell>
        </row>
        <row r="785">
          <cell r="A785" t="str">
            <v>2.c.</v>
          </cell>
          <cell r="C785" t="str">
            <v>ALAT  BANTU</v>
          </cell>
        </row>
        <row r="786">
          <cell r="C786" t="str">
            <v>Diperlukan alat-alat bantu kecil</v>
          </cell>
          <cell r="J786" t="str">
            <v>Lump Sump</v>
          </cell>
        </row>
        <row r="787">
          <cell r="C787" t="str">
            <v>- Sekop    =         3   buah</v>
          </cell>
        </row>
        <row r="788">
          <cell r="C788" t="str">
            <v>- Pacul     =         3   buah</v>
          </cell>
        </row>
        <row r="789">
          <cell r="C789" t="str">
            <v>- Alat-alat kecil lain</v>
          </cell>
        </row>
        <row r="794">
          <cell r="J794" t="str">
            <v>Berlanjut ke halaman berikut</v>
          </cell>
        </row>
        <row r="795">
          <cell r="A795" t="str">
            <v>ITEM PEMBAYARAN NO.</v>
          </cell>
          <cell r="D795" t="str">
            <v>:  2.3 (7)</v>
          </cell>
          <cell r="J795" t="str">
            <v>Analisa EI-236</v>
          </cell>
        </row>
        <row r="796">
          <cell r="A796" t="str">
            <v>JENIS PEKERJAAN</v>
          </cell>
          <cell r="D796" t="str">
            <v>:  Gorong2 Baja Bergelombang dengan dimensi … (mengacu pada SNI 03-6719-2002)</v>
          </cell>
        </row>
        <row r="797">
          <cell r="A797" t="str">
            <v>SATUAN PEMBAYARAN</v>
          </cell>
          <cell r="D797" t="str">
            <v>:  Ton</v>
          </cell>
          <cell r="J797" t="str">
            <v xml:space="preserve">         URAIAN ANALISA HARGA SATUAN</v>
          </cell>
        </row>
        <row r="798">
          <cell r="J798" t="str">
            <v>Lanjutan</v>
          </cell>
        </row>
        <row r="800">
          <cell r="A800" t="str">
            <v>No.</v>
          </cell>
          <cell r="C800" t="str">
            <v>U R A I A N</v>
          </cell>
          <cell r="G800" t="str">
            <v>KODE</v>
          </cell>
          <cell r="H800" t="str">
            <v>KOEF.</v>
          </cell>
          <cell r="I800" t="str">
            <v>SATUAN</v>
          </cell>
          <cell r="J800" t="str">
            <v>KETERANGAN</v>
          </cell>
        </row>
        <row r="803">
          <cell r="A803" t="str">
            <v xml:space="preserve">   3.</v>
          </cell>
          <cell r="C803" t="str">
            <v>TENAGA</v>
          </cell>
        </row>
        <row r="804">
          <cell r="C804" t="str">
            <v xml:space="preserve">Produksi Gorong-gorong / hari </v>
          </cell>
          <cell r="G804" t="str">
            <v>Qt</v>
          </cell>
          <cell r="H804">
            <v>1.3</v>
          </cell>
          <cell r="I804" t="str">
            <v>Ton</v>
          </cell>
          <cell r="J804">
            <v>10</v>
          </cell>
        </row>
        <row r="805">
          <cell r="J805" t="str">
            <v>M' per hari</v>
          </cell>
        </row>
        <row r="806">
          <cell r="C806" t="str">
            <v>Kebutuhan tenaga :</v>
          </cell>
        </row>
        <row r="807">
          <cell r="D807" t="str">
            <v>- Pekerja</v>
          </cell>
          <cell r="G807" t="str">
            <v>P</v>
          </cell>
          <cell r="H807">
            <v>12</v>
          </cell>
          <cell r="I807" t="str">
            <v>orang</v>
          </cell>
        </row>
        <row r="808">
          <cell r="D808" t="str">
            <v>- Tukang</v>
          </cell>
          <cell r="G808" t="str">
            <v>T</v>
          </cell>
          <cell r="H808">
            <v>1</v>
          </cell>
          <cell r="I808" t="str">
            <v>orang</v>
          </cell>
        </row>
        <row r="809">
          <cell r="D809" t="str">
            <v>- Mandor</v>
          </cell>
          <cell r="G809" t="str">
            <v>M</v>
          </cell>
          <cell r="H809">
            <v>1</v>
          </cell>
          <cell r="I809" t="str">
            <v>orang</v>
          </cell>
        </row>
        <row r="811">
          <cell r="C811" t="str">
            <v>Koefisien tenaga / Ton   :</v>
          </cell>
        </row>
        <row r="812">
          <cell r="D812" t="str">
            <v>- Pekerja</v>
          </cell>
          <cell r="E812" t="str">
            <v>= (Tk x P) : Qt</v>
          </cell>
          <cell r="G812" t="str">
            <v>(L01)</v>
          </cell>
          <cell r="H812">
            <v>64.615384615384613</v>
          </cell>
          <cell r="I812" t="str">
            <v>jam</v>
          </cell>
        </row>
        <row r="813">
          <cell r="D813" t="str">
            <v>- Tukang</v>
          </cell>
          <cell r="E813" t="str">
            <v>= (Tk x T) : Qt</v>
          </cell>
          <cell r="G813" t="str">
            <v>(L02)</v>
          </cell>
          <cell r="H813">
            <v>5.3846153846153841</v>
          </cell>
          <cell r="I813" t="str">
            <v>jam</v>
          </cell>
        </row>
        <row r="814">
          <cell r="D814" t="str">
            <v>- Mandor</v>
          </cell>
          <cell r="E814" t="str">
            <v>= (Tk x M) : Qt</v>
          </cell>
          <cell r="G814" t="str">
            <v>(L03)</v>
          </cell>
          <cell r="H814">
            <v>5.3846153846153841</v>
          </cell>
          <cell r="I814" t="str">
            <v>jam</v>
          </cell>
        </row>
        <row r="816">
          <cell r="A816" t="str">
            <v>4.</v>
          </cell>
          <cell r="C816" t="str">
            <v>HARGA DASAR SATUAN UPAH, BAHAN DAN ALAT</v>
          </cell>
        </row>
        <row r="817">
          <cell r="C817" t="str">
            <v>Lihat lampiran.</v>
          </cell>
        </row>
        <row r="819">
          <cell r="A819" t="str">
            <v>5.</v>
          </cell>
          <cell r="C819" t="str">
            <v>ANALISA HARGA SATUAN PEKERJAAN</v>
          </cell>
        </row>
        <row r="820">
          <cell r="C820" t="str">
            <v>Lihat perhitungan dalam FORMULIR STANDAR UNTUK</v>
          </cell>
        </row>
        <row r="821">
          <cell r="C821" t="str">
            <v>PEREKEMAN ANALISA MASING-MASING HARGA</v>
          </cell>
        </row>
        <row r="822">
          <cell r="C822" t="str">
            <v>SATUAN.</v>
          </cell>
        </row>
        <row r="823">
          <cell r="C823" t="str">
            <v>Didapat Harga Satuan Pekerjaan :</v>
          </cell>
        </row>
        <row r="825">
          <cell r="C825" t="str">
            <v xml:space="preserve">Rp.  </v>
          </cell>
          <cell r="D825">
            <v>9967201.2306805458</v>
          </cell>
          <cell r="E825" t="str">
            <v xml:space="preserve"> / M'</v>
          </cell>
        </row>
        <row r="828">
          <cell r="A828" t="str">
            <v>6.</v>
          </cell>
          <cell r="C828" t="str">
            <v>WAKTU PELAKSANAAN YANG DIPERLUKAN</v>
          </cell>
        </row>
        <row r="829">
          <cell r="C829" t="str">
            <v>Masa Pelaksanaan :</v>
          </cell>
          <cell r="D829" t="str">
            <v>. . . . . . . . . . . .</v>
          </cell>
          <cell r="E829" t="str">
            <v>bulan</v>
          </cell>
        </row>
        <row r="831">
          <cell r="A831" t="str">
            <v>7.</v>
          </cell>
          <cell r="C831" t="str">
            <v>VOLUME PEKERJAAN YANG DIPERLUKAN</v>
          </cell>
        </row>
        <row r="832">
          <cell r="C832" t="str">
            <v>Volume pekerjaan  :</v>
          </cell>
          <cell r="D832">
            <v>1</v>
          </cell>
          <cell r="E832" t="str">
            <v>M'</v>
          </cell>
        </row>
        <row r="854">
          <cell r="A854" t="str">
            <v>ITEM PEMBAYARAN NO.</v>
          </cell>
          <cell r="D854" t="str">
            <v>:  2.3 (8)</v>
          </cell>
          <cell r="J854" t="str">
            <v xml:space="preserve">Analisa EI-235 </v>
          </cell>
        </row>
        <row r="855">
          <cell r="A855" t="str">
            <v>JENIS PEKERJAAN</v>
          </cell>
          <cell r="D855" t="str">
            <v>: Gorong-Gorong Pipa beton tanpa tulangan diameter dalam 100 mm sampai 900 mm</v>
          </cell>
          <cell r="L855" t="str">
            <v>FORMULIR STANDAR UNTUK</v>
          </cell>
        </row>
        <row r="856">
          <cell r="A856" t="str">
            <v>SATUAN PEMBAYARAN</v>
          </cell>
          <cell r="D856" t="str">
            <v>:  M1</v>
          </cell>
          <cell r="J856" t="str">
            <v xml:space="preserve">         URAIAN ANALISA HARGA SATUAN</v>
          </cell>
          <cell r="L856" t="str">
            <v>PEREKAMAN ANALISA MASING-MASING HARGA SATUAN</v>
          </cell>
        </row>
        <row r="857">
          <cell r="L857">
            <v>0</v>
          </cell>
        </row>
        <row r="859">
          <cell r="A859" t="str">
            <v>No.</v>
          </cell>
          <cell r="C859" t="str">
            <v>U R A I A N</v>
          </cell>
          <cell r="G859" t="str">
            <v>KODE</v>
          </cell>
          <cell r="H859" t="str">
            <v>KOEF.</v>
          </cell>
          <cell r="I859" t="str">
            <v>SATUAN</v>
          </cell>
          <cell r="J859" t="str">
            <v>KETERANGAN</v>
          </cell>
        </row>
        <row r="860">
          <cell r="L860" t="str">
            <v>PROYEK</v>
          </cell>
          <cell r="O860" t="str">
            <v>:</v>
          </cell>
        </row>
        <row r="861">
          <cell r="L861" t="str">
            <v>No. PAKET KONTRAK</v>
          </cell>
          <cell r="O861" t="str">
            <v>:</v>
          </cell>
        </row>
        <row r="862">
          <cell r="A862" t="str">
            <v>I.</v>
          </cell>
          <cell r="C862" t="str">
            <v>ASUMSI</v>
          </cell>
          <cell r="L862" t="str">
            <v>NAMA PAKET</v>
          </cell>
          <cell r="O862" t="str">
            <v>:</v>
          </cell>
        </row>
        <row r="863">
          <cell r="A863">
            <v>1</v>
          </cell>
          <cell r="C863" t="str">
            <v>Pekerjaan dilakukan secara mekanik/manual</v>
          </cell>
          <cell r="L863" t="str">
            <v>PROP / KAB / KODYA</v>
          </cell>
          <cell r="O863" t="str">
            <v>:</v>
          </cell>
        </row>
        <row r="864">
          <cell r="A864">
            <v>2</v>
          </cell>
          <cell r="C864" t="str">
            <v>Lokasi pekerjaan : sepanjang jalan</v>
          </cell>
          <cell r="L864" t="str">
            <v>ITEM PEMBAYARAN NO.</v>
          </cell>
          <cell r="O864" t="str">
            <v>:  2.3 (8)</v>
          </cell>
          <cell r="R864" t="str">
            <v>PERKIRAAN VOL. PEK.</v>
          </cell>
          <cell r="T864" t="str">
            <v>:</v>
          </cell>
          <cell r="U864">
            <v>1</v>
          </cell>
        </row>
        <row r="865">
          <cell r="A865">
            <v>3</v>
          </cell>
          <cell r="C865" t="str">
            <v>Diameter bagian dalam gorong-gorong</v>
          </cell>
          <cell r="G865" t="str">
            <v>d</v>
          </cell>
          <cell r="H865">
            <v>0.25</v>
          </cell>
          <cell r="I865" t="str">
            <v>m</v>
          </cell>
          <cell r="L865" t="str">
            <v>JENIS PEKERJAAN</v>
          </cell>
          <cell r="O865" t="str">
            <v>: Gorong-Gorong Pipa beton tanpa tulangan diameter dalam 100 mm sampai 900 mm</v>
          </cell>
          <cell r="R865" t="str">
            <v>TOTAL HARGA (Rp.)</v>
          </cell>
          <cell r="T865" t="str">
            <v>:</v>
          </cell>
          <cell r="U865">
            <v>218715.29344341051</v>
          </cell>
        </row>
        <row r="866">
          <cell r="A866">
            <v>4</v>
          </cell>
          <cell r="C866" t="str">
            <v>Jarak rata-rata Base Camp ke lokasi pekerjaan</v>
          </cell>
          <cell r="G866" t="str">
            <v>L</v>
          </cell>
          <cell r="H866">
            <v>8.7249999999999996</v>
          </cell>
          <cell r="I866" t="str">
            <v>Km</v>
          </cell>
          <cell r="L866" t="str">
            <v>SATUAN PEMBAYARAN</v>
          </cell>
          <cell r="O866" t="str">
            <v>:  M1</v>
          </cell>
          <cell r="Q866">
            <v>0</v>
          </cell>
          <cell r="R866" t="str">
            <v>% THD. BIAYA PROYEK</v>
          </cell>
          <cell r="T866" t="str">
            <v>:</v>
          </cell>
          <cell r="U866" t="e">
            <v>#DIV/0!</v>
          </cell>
        </row>
        <row r="867">
          <cell r="A867">
            <v>5</v>
          </cell>
          <cell r="C867" t="str">
            <v>Jam kerja efektif per-hari</v>
          </cell>
          <cell r="G867" t="str">
            <v>Tk</v>
          </cell>
          <cell r="H867">
            <v>7</v>
          </cell>
          <cell r="I867" t="str">
            <v>jam</v>
          </cell>
        </row>
        <row r="868">
          <cell r="A868">
            <v>6</v>
          </cell>
          <cell r="C868" t="str">
            <v>Tebal gorong-gorong</v>
          </cell>
          <cell r="G868" t="str">
            <v>tg</v>
          </cell>
          <cell r="H868">
            <v>6.5</v>
          </cell>
          <cell r="I868" t="str">
            <v>Cm</v>
          </cell>
        </row>
        <row r="869">
          <cell r="Q869" t="str">
            <v>PERKIRAAN</v>
          </cell>
          <cell r="R869" t="str">
            <v>HARGA</v>
          </cell>
          <cell r="S869" t="str">
            <v>JUMLAH</v>
          </cell>
        </row>
        <row r="870">
          <cell r="A870" t="str">
            <v>II.</v>
          </cell>
          <cell r="C870" t="str">
            <v>URUTAN KERJA</v>
          </cell>
          <cell r="L870" t="str">
            <v>NO.</v>
          </cell>
          <cell r="N870" t="str">
            <v>KOMPONEN</v>
          </cell>
          <cell r="P870" t="str">
            <v>SATUAN</v>
          </cell>
          <cell r="Q870" t="str">
            <v>KUANTITAS</v>
          </cell>
          <cell r="R870" t="str">
            <v>SATUAN</v>
          </cell>
          <cell r="S870" t="str">
            <v>HARGA</v>
          </cell>
        </row>
        <row r="871">
          <cell r="A871">
            <v>1</v>
          </cell>
          <cell r="C871" t="str">
            <v>Gorong-gorong dicetak di Base Camp</v>
          </cell>
          <cell r="R871" t="str">
            <v>(Rp.)</v>
          </cell>
          <cell r="S871" t="str">
            <v>(Rp.)</v>
          </cell>
        </row>
        <row r="872">
          <cell r="A872">
            <v>2</v>
          </cell>
          <cell r="C872" t="str">
            <v>Dump Truck mengangkut gorong-gorong jadi</v>
          </cell>
        </row>
        <row r="873">
          <cell r="C873" t="str">
            <v>ke lapangan</v>
          </cell>
        </row>
        <row r="874">
          <cell r="A874">
            <v>3</v>
          </cell>
          <cell r="C874" t="str">
            <v>Dasar gorong-gorong digali sesuai kebutuhan dan ma-</v>
          </cell>
          <cell r="L874" t="str">
            <v>A.</v>
          </cell>
          <cell r="N874" t="str">
            <v>TENAGA</v>
          </cell>
        </row>
        <row r="875">
          <cell r="C875" t="str">
            <v>terial backfill dipadatkan dengan Tamper</v>
          </cell>
        </row>
        <row r="876">
          <cell r="A876">
            <v>4</v>
          </cell>
          <cell r="C876" t="str">
            <v>Tebal lapis porus pada dasar gorong-gorong pipa baja</v>
          </cell>
          <cell r="G876" t="str">
            <v>tp</v>
          </cell>
          <cell r="H876">
            <v>0.1</v>
          </cell>
          <cell r="I876" t="str">
            <v>M</v>
          </cell>
          <cell r="J876" t="str">
            <v xml:space="preserve"> Sand bedding</v>
          </cell>
          <cell r="L876" t="str">
            <v>1.</v>
          </cell>
          <cell r="N876" t="str">
            <v>Pekerja</v>
          </cell>
          <cell r="O876" t="str">
            <v>(L01)</v>
          </cell>
          <cell r="P876" t="str">
            <v>jam</v>
          </cell>
          <cell r="Q876">
            <v>1.75</v>
          </cell>
          <cell r="R876">
            <v>2857.14</v>
          </cell>
          <cell r="U876">
            <v>4999.9949999999999</v>
          </cell>
        </row>
        <row r="877">
          <cell r="A877">
            <v>5</v>
          </cell>
          <cell r="C877" t="str">
            <v>Material pilihan untuk penimbunan kembali (padat)</v>
          </cell>
          <cell r="L877" t="str">
            <v>2.</v>
          </cell>
          <cell r="N877" t="str">
            <v>Tukang</v>
          </cell>
          <cell r="O877" t="str">
            <v>(L02)</v>
          </cell>
          <cell r="P877" t="str">
            <v>jam</v>
          </cell>
          <cell r="Q877">
            <v>0</v>
          </cell>
          <cell r="R877">
            <v>4285.71</v>
          </cell>
          <cell r="U877">
            <v>0</v>
          </cell>
        </row>
        <row r="878">
          <cell r="A878">
            <v>6</v>
          </cell>
          <cell r="C878" t="str">
            <v>Sekelompok pekerja akan melaksanakan pekerjaan</v>
          </cell>
          <cell r="L878" t="str">
            <v>3.</v>
          </cell>
          <cell r="N878" t="str">
            <v>Mandor</v>
          </cell>
          <cell r="O878" t="str">
            <v>(L03)</v>
          </cell>
          <cell r="P878" t="str">
            <v>jam</v>
          </cell>
          <cell r="Q878">
            <v>0.35</v>
          </cell>
          <cell r="R878">
            <v>3214.29</v>
          </cell>
          <cell r="U878">
            <v>1125.0014999999999</v>
          </cell>
        </row>
        <row r="879">
          <cell r="C879" t="str">
            <v>dengan cara manual dengan menggunakan alat bantu</v>
          </cell>
        </row>
        <row r="880">
          <cell r="Q880" t="str">
            <v xml:space="preserve">JUMLAH HARGA TENAGA   </v>
          </cell>
          <cell r="U880">
            <v>6124.9964999999993</v>
          </cell>
        </row>
        <row r="882">
          <cell r="A882" t="str">
            <v>III.</v>
          </cell>
          <cell r="C882" t="str">
            <v>PEMAKAIAN BAHAN, ALAT DAN TENAGA</v>
          </cell>
          <cell r="L882" t="str">
            <v>B.</v>
          </cell>
          <cell r="N882" t="str">
            <v>BAHAN</v>
          </cell>
        </row>
        <row r="883">
          <cell r="A883" t="str">
            <v xml:space="preserve">   1.</v>
          </cell>
          <cell r="C883" t="str">
            <v>BAHAN</v>
          </cell>
        </row>
        <row r="884">
          <cell r="C884" t="str">
            <v>Untuk mendapatkan 1 M' gorong-gorong diperlukan</v>
          </cell>
          <cell r="L884" t="str">
            <v>1.</v>
          </cell>
          <cell r="N884" t="str">
            <v>Beton K-175</v>
          </cell>
          <cell r="O884" t="str">
            <v>(EI-716)</v>
          </cell>
          <cell r="P884" t="str">
            <v>M3</v>
          </cell>
          <cell r="Q884">
            <v>6.4324109582251016E-2</v>
          </cell>
          <cell r="R884">
            <v>579443.14540291647</v>
          </cell>
          <cell r="U884">
            <v>37272.16438158141</v>
          </cell>
        </row>
        <row r="885">
          <cell r="C885" t="str">
            <v>- Beton K-175 = (22/7*((2*tg/100+d)/2)^2)-(22/7*(d/2)^2))*1</v>
          </cell>
          <cell r="G885" t="str">
            <v>(EI-716)</v>
          </cell>
          <cell r="H885">
            <v>6.4324109582251016E-2</v>
          </cell>
          <cell r="I885" t="str">
            <v>M3</v>
          </cell>
          <cell r="L885" t="str">
            <v>2.</v>
          </cell>
          <cell r="N885" t="str">
            <v>Urugan Porus</v>
          </cell>
          <cell r="O885" t="str">
            <v>(EI-241)</v>
          </cell>
          <cell r="P885" t="str">
            <v>M3</v>
          </cell>
          <cell r="Q885">
            <v>7.1400000000000005E-2</v>
          </cell>
          <cell r="R885">
            <v>186901.40625406182</v>
          </cell>
          <cell r="U885">
            <v>13344.760406540016</v>
          </cell>
        </row>
        <row r="886">
          <cell r="C886" t="str">
            <v>- Timbunan Porus      = {(tp*(0.15+2*tg/100+d+0.15)*1)*1.05}</v>
          </cell>
          <cell r="G886" t="str">
            <v>(EI-241)</v>
          </cell>
          <cell r="H886">
            <v>7.1400000000000005E-2</v>
          </cell>
          <cell r="I886" t="str">
            <v>M3</v>
          </cell>
          <cell r="L886" t="str">
            <v>3.</v>
          </cell>
          <cell r="N886" t="str">
            <v>Mat. Pilihan</v>
          </cell>
          <cell r="O886" t="str">
            <v>(M09)</v>
          </cell>
          <cell r="P886" t="str">
            <v>M3</v>
          </cell>
          <cell r="Q886">
            <v>0.25929000000000008</v>
          </cell>
          <cell r="R886">
            <v>25000</v>
          </cell>
          <cell r="U886">
            <v>6482.2500000000018</v>
          </cell>
        </row>
        <row r="887">
          <cell r="C887" t="str">
            <v>- Material Pilihan  = ((2*tg/100+d+0.15)*(0.15+2*tg/100+d+0.15)</v>
          </cell>
          <cell r="G887" t="str">
            <v>(M09)</v>
          </cell>
          <cell r="H887">
            <v>0.25929000000000008</v>
          </cell>
          <cell r="I887" t="str">
            <v>M3</v>
          </cell>
          <cell r="J887" t="str">
            <v xml:space="preserve"> = Vp</v>
          </cell>
        </row>
        <row r="888">
          <cell r="D888" t="str">
            <v>-(22/7*(0.5*(2*tg/100+d))^2))*1*1.05</v>
          </cell>
        </row>
        <row r="890">
          <cell r="A890" t="str">
            <v xml:space="preserve">   2.</v>
          </cell>
          <cell r="C890" t="str">
            <v>ALAT</v>
          </cell>
          <cell r="Q890" t="str">
            <v xml:space="preserve">JUMLAH HARGA BAHAN   </v>
          </cell>
          <cell r="U890">
            <v>57099.174788121425</v>
          </cell>
        </row>
        <row r="891">
          <cell r="A891" t="str">
            <v>2.a.</v>
          </cell>
          <cell r="C891" t="str">
            <v>TAMPER</v>
          </cell>
          <cell r="G891" t="str">
            <v>(E25)</v>
          </cell>
        </row>
        <row r="892">
          <cell r="C892" t="str">
            <v>Kecepatan</v>
          </cell>
          <cell r="G892" t="str">
            <v>v</v>
          </cell>
          <cell r="H892">
            <v>0.5</v>
          </cell>
          <cell r="I892" t="str">
            <v>Km / Jam</v>
          </cell>
          <cell r="L892" t="str">
            <v>C.</v>
          </cell>
          <cell r="N892" t="str">
            <v>PERALATAN</v>
          </cell>
        </row>
        <row r="893">
          <cell r="C893" t="str">
            <v>Efisiensi alat</v>
          </cell>
          <cell r="G893" t="str">
            <v>Fa</v>
          </cell>
          <cell r="H893">
            <v>0.83</v>
          </cell>
          <cell r="I893" t="str">
            <v>-</v>
          </cell>
        </row>
        <row r="894">
          <cell r="C894" t="str">
            <v>Lebar pemadatan</v>
          </cell>
          <cell r="G894" t="str">
            <v>Lb</v>
          </cell>
          <cell r="H894">
            <v>0.4</v>
          </cell>
          <cell r="I894" t="str">
            <v>M</v>
          </cell>
          <cell r="L894" t="str">
            <v>1.</v>
          </cell>
          <cell r="N894" t="str">
            <v>Tamper</v>
          </cell>
          <cell r="O894" t="str">
            <v>(E25)</v>
          </cell>
          <cell r="P894" t="str">
            <v>jam</v>
          </cell>
          <cell r="Q894">
            <v>7.8099397590361455E-2</v>
          </cell>
          <cell r="R894">
            <v>18672.16854694486</v>
          </cell>
          <cell r="U894">
            <v>1458.2851152220883</v>
          </cell>
        </row>
        <row r="895">
          <cell r="C895" t="str">
            <v>Banyak lintasan</v>
          </cell>
          <cell r="G895" t="str">
            <v>n</v>
          </cell>
          <cell r="H895">
            <v>10</v>
          </cell>
          <cell r="I895" t="str">
            <v>lintasan</v>
          </cell>
          <cell r="L895" t="str">
            <v>2.</v>
          </cell>
          <cell r="N895" t="str">
            <v>Dump Truck</v>
          </cell>
          <cell r="O895" t="str">
            <v>(E08)</v>
          </cell>
          <cell r="P895" t="str">
            <v>jam</v>
          </cell>
          <cell r="Q895">
            <v>7.210090361445784E-2</v>
          </cell>
          <cell r="R895">
            <v>153645.58193291764</v>
          </cell>
          <cell r="U895">
            <v>11077.98529373258</v>
          </cell>
        </row>
        <row r="896">
          <cell r="C896" t="str">
            <v>Tebal lapis hamparan</v>
          </cell>
          <cell r="G896" t="str">
            <v>tp</v>
          </cell>
          <cell r="H896">
            <v>0.2</v>
          </cell>
          <cell r="I896" t="str">
            <v>M</v>
          </cell>
          <cell r="L896" t="str">
            <v>3.</v>
          </cell>
          <cell r="N896" t="str">
            <v>Alat  Bantu</v>
          </cell>
          <cell r="P896" t="str">
            <v>Ls</v>
          </cell>
          <cell r="Q896">
            <v>1</v>
          </cell>
          <cell r="R896">
            <v>150</v>
          </cell>
          <cell r="U896">
            <v>150</v>
          </cell>
        </row>
        <row r="899">
          <cell r="C899" t="str">
            <v>Kap. Prod. / Jam   =</v>
          </cell>
          <cell r="D899" t="str">
            <v>v x 1000 x Fa x Lb x 60</v>
          </cell>
          <cell r="G899" t="str">
            <v>Q1</v>
          </cell>
          <cell r="H899">
            <v>3.3200000000000003</v>
          </cell>
          <cell r="I899" t="str">
            <v xml:space="preserve">M3 / Jam </v>
          </cell>
        </row>
        <row r="900">
          <cell r="D900" t="str">
            <v xml:space="preserve">    n x tp</v>
          </cell>
        </row>
        <row r="902">
          <cell r="C902" t="str">
            <v>Koefisien Alat / m'</v>
          </cell>
          <cell r="D902" t="str">
            <v xml:space="preserve"> =  1  :  Q1 x Vp</v>
          </cell>
          <cell r="G902" t="str">
            <v>(E25)</v>
          </cell>
          <cell r="H902">
            <v>7.8099397590361455E-2</v>
          </cell>
          <cell r="I902" t="str">
            <v>jam</v>
          </cell>
          <cell r="Q902" t="str">
            <v xml:space="preserve">JUMLAH HARGA PERALATAN   </v>
          </cell>
          <cell r="U902">
            <v>12686.270408954668</v>
          </cell>
        </row>
        <row r="904">
          <cell r="A904" t="str">
            <v>2.b.</v>
          </cell>
          <cell r="C904" t="str">
            <v>DUMP TRUCK</v>
          </cell>
          <cell r="G904" t="str">
            <v>(E08)</v>
          </cell>
          <cell r="L904" t="str">
            <v>D.</v>
          </cell>
          <cell r="N904" t="str">
            <v>JUMLAH HARGA TENAGA, BAHAN DAN PERALATAN  ( A + B + C )</v>
          </cell>
          <cell r="U904">
            <v>75910.441697076094</v>
          </cell>
        </row>
        <row r="905">
          <cell r="C905" t="str">
            <v>Kapasitas bak sekali muat</v>
          </cell>
          <cell r="G905" t="str">
            <v>V</v>
          </cell>
          <cell r="H905">
            <v>20</v>
          </cell>
          <cell r="I905" t="str">
            <v>Buah/M'</v>
          </cell>
          <cell r="L905" t="str">
            <v>E.</v>
          </cell>
          <cell r="N905" t="str">
            <v>OVERHEAD &amp; PROFIT</v>
          </cell>
          <cell r="P905">
            <v>10</v>
          </cell>
          <cell r="Q905" t="str">
            <v>%  x  D</v>
          </cell>
          <cell r="U905">
            <v>7591.0441697076094</v>
          </cell>
        </row>
        <row r="906">
          <cell r="C906" t="str">
            <v>Faktor efisiensi alat</v>
          </cell>
          <cell r="G906" t="str">
            <v>Fa</v>
          </cell>
          <cell r="H906">
            <v>0.83</v>
          </cell>
          <cell r="L906" t="str">
            <v>F.</v>
          </cell>
          <cell r="N906" t="str">
            <v>HARGA SATUAN PEKERJAAN  ( D + E )</v>
          </cell>
          <cell r="U906">
            <v>83501.485866783711</v>
          </cell>
        </row>
        <row r="907">
          <cell r="C907" t="str">
            <v>Kecepatanrata-rata bermuatan</v>
          </cell>
          <cell r="G907" t="str">
            <v>v1</v>
          </cell>
          <cell r="H907">
            <v>40</v>
          </cell>
          <cell r="I907" t="str">
            <v>Km/Jam</v>
          </cell>
          <cell r="L907" t="str">
            <v>Note: 1</v>
          </cell>
          <cell r="N907" t="str">
            <v>SATUAN dapat berdasarkan atas jam operasi untuk Tenaga Kerja dan Peralatan, volume dan/atau ukuran</v>
          </cell>
        </row>
        <row r="908">
          <cell r="C908" t="str">
            <v>Kecepatan rata-rata kosong</v>
          </cell>
          <cell r="G908" t="str">
            <v>v2</v>
          </cell>
          <cell r="H908">
            <v>60</v>
          </cell>
          <cell r="I908" t="str">
            <v>Km/Jam</v>
          </cell>
          <cell r="N908" t="str">
            <v>berat untuk bahan-bahan.</v>
          </cell>
        </row>
        <row r="909">
          <cell r="C909" t="str">
            <v>Waktu siklus    :</v>
          </cell>
          <cell r="G909" t="str">
            <v>Ts1</v>
          </cell>
          <cell r="L909">
            <v>2</v>
          </cell>
          <cell r="N909" t="str">
            <v>Kuantitas satuan adalah kuantitas setiap komponen untuk menyelesaikan satu satuan pekerjaan dari nomor</v>
          </cell>
        </row>
        <row r="910">
          <cell r="C910" t="str">
            <v>- Waktu  tempuh in  si  = (L : v1 ) x 60</v>
          </cell>
          <cell r="G910" t="str">
            <v>T1</v>
          </cell>
          <cell r="H910">
            <v>13.087499999999999</v>
          </cell>
          <cell r="I910" t="str">
            <v>menit</v>
          </cell>
          <cell r="N910" t="str">
            <v>mata pembayaran.</v>
          </cell>
        </row>
        <row r="911">
          <cell r="C911" t="str">
            <v>-  Waktutempuh kosong  = (L : v2)  x  60</v>
          </cell>
          <cell r="G911" t="str">
            <v>T2</v>
          </cell>
          <cell r="H911">
            <v>8.7249999999999996</v>
          </cell>
          <cell r="I911" t="str">
            <v>menit</v>
          </cell>
          <cell r="L911">
            <v>3</v>
          </cell>
          <cell r="N911" t="str">
            <v>Biaya satuan untuk peralatan sudah termasuk bahan bakar, bahan habis dipakai dan operator.</v>
          </cell>
        </row>
        <row r="912">
          <cell r="C912" t="str">
            <v>-  Muat, bongkar dan lain-lain</v>
          </cell>
          <cell r="G912" t="str">
            <v>T3</v>
          </cell>
          <cell r="H912">
            <v>50</v>
          </cell>
          <cell r="I912" t="str">
            <v>menit</v>
          </cell>
          <cell r="L912">
            <v>4</v>
          </cell>
          <cell r="N912" t="str">
            <v>Biaya satuan sudah termasuk pengeluaran untuk seluruh pajak yang berkaitan (tetapi tidak termasuk PPN</v>
          </cell>
        </row>
        <row r="913">
          <cell r="G913" t="str">
            <v>Ts1</v>
          </cell>
          <cell r="H913">
            <v>71.8125</v>
          </cell>
          <cell r="I913" t="str">
            <v>menit</v>
          </cell>
          <cell r="N913" t="str">
            <v>yang dibayar dari kontrak) dan biaya-biaya lainnya.</v>
          </cell>
        </row>
        <row r="914">
          <cell r="J914" t="str">
            <v>Berlanjut ke halaman berikut</v>
          </cell>
        </row>
        <row r="915">
          <cell r="A915" t="str">
            <v>ITEM PEMBAYARAN NO.</v>
          </cell>
          <cell r="D915" t="str">
            <v>:  2.3 (8)</v>
          </cell>
          <cell r="J915" t="str">
            <v xml:space="preserve">Analisa EI-235 </v>
          </cell>
        </row>
        <row r="916">
          <cell r="A916" t="str">
            <v>JENIS PEKERJAAN</v>
          </cell>
          <cell r="D916" t="str">
            <v>: Gorong-Gorong Pipa beton tanpa tulangan diameter dalam 100 mm sampai 900 mm</v>
          </cell>
        </row>
        <row r="917">
          <cell r="A917" t="str">
            <v>SATUAN PEMBAYARAN</v>
          </cell>
          <cell r="D917" t="str">
            <v>:  M1</v>
          </cell>
          <cell r="J917" t="str">
            <v xml:space="preserve">         URAIAN ANALISA HARGA SATUAN</v>
          </cell>
        </row>
        <row r="918">
          <cell r="J918" t="str">
            <v>Lanjutan</v>
          </cell>
        </row>
        <row r="920">
          <cell r="A920" t="str">
            <v>No.</v>
          </cell>
          <cell r="C920" t="str">
            <v>U R A I A N</v>
          </cell>
          <cell r="G920" t="str">
            <v>KODE</v>
          </cell>
          <cell r="H920" t="str">
            <v>KOEF.</v>
          </cell>
          <cell r="I920" t="str">
            <v>SATUAN</v>
          </cell>
          <cell r="J920" t="str">
            <v>KETERANGAN</v>
          </cell>
        </row>
        <row r="923">
          <cell r="C923" t="str">
            <v>Kapasitas Produksi / Jam   =</v>
          </cell>
          <cell r="E923" t="str">
            <v>V x Fa x 60</v>
          </cell>
          <cell r="G923" t="str">
            <v>Q2</v>
          </cell>
          <cell r="H923">
            <v>13.869451697127936</v>
          </cell>
          <cell r="I923" t="str">
            <v xml:space="preserve">M' / Jam </v>
          </cell>
        </row>
        <row r="924">
          <cell r="E924" t="str">
            <v>Ts1</v>
          </cell>
        </row>
        <row r="926">
          <cell r="C926" t="str">
            <v>Koefisien Alat / m'</v>
          </cell>
          <cell r="D926" t="str">
            <v xml:space="preserve"> =  1  :  Q2</v>
          </cell>
          <cell r="G926" t="str">
            <v>(E08)</v>
          </cell>
          <cell r="H926">
            <v>7.210090361445784E-2</v>
          </cell>
          <cell r="I926" t="str">
            <v>jam</v>
          </cell>
        </row>
        <row r="929">
          <cell r="A929" t="str">
            <v>2.c.</v>
          </cell>
          <cell r="C929" t="str">
            <v>ALAT  BANTU</v>
          </cell>
        </row>
        <row r="930">
          <cell r="C930" t="str">
            <v>Diperlukan alat-alat bantu kecil</v>
          </cell>
          <cell r="J930" t="str">
            <v>Lump Sump</v>
          </cell>
        </row>
        <row r="931">
          <cell r="C931" t="str">
            <v>- Sekop    =         3   buah</v>
          </cell>
        </row>
        <row r="932">
          <cell r="C932" t="str">
            <v>- Pacul     =         3   buah</v>
          </cell>
        </row>
        <row r="933">
          <cell r="C933" t="str">
            <v>- Alat-alat kecil lain</v>
          </cell>
        </row>
        <row r="935">
          <cell r="A935" t="str">
            <v xml:space="preserve">   3.</v>
          </cell>
          <cell r="C935" t="str">
            <v>TENAGA</v>
          </cell>
        </row>
        <row r="936">
          <cell r="C936" t="str">
            <v>Produksi Gorong-gorong / hari</v>
          </cell>
          <cell r="G936" t="str">
            <v>Qt</v>
          </cell>
          <cell r="H936">
            <v>20</v>
          </cell>
          <cell r="I936" t="str">
            <v>M'</v>
          </cell>
        </row>
        <row r="937">
          <cell r="C937" t="str">
            <v>Kebutuhan tenaga :</v>
          </cell>
        </row>
        <row r="938">
          <cell r="D938" t="str">
            <v>- Pekerja</v>
          </cell>
          <cell r="G938" t="str">
            <v>P</v>
          </cell>
          <cell r="H938">
            <v>5</v>
          </cell>
          <cell r="I938" t="str">
            <v>orang</v>
          </cell>
        </row>
        <row r="939">
          <cell r="D939" t="str">
            <v>- Tukang</v>
          </cell>
          <cell r="G939" t="str">
            <v>T</v>
          </cell>
          <cell r="H939">
            <v>0</v>
          </cell>
          <cell r="I939" t="str">
            <v>orang</v>
          </cell>
        </row>
        <row r="940">
          <cell r="D940" t="str">
            <v>- Mandor</v>
          </cell>
          <cell r="G940" t="str">
            <v>M</v>
          </cell>
          <cell r="H940">
            <v>1</v>
          </cell>
          <cell r="I940" t="str">
            <v>orang</v>
          </cell>
        </row>
        <row r="942">
          <cell r="C942" t="str">
            <v>Koefisien tenaga / M1   :</v>
          </cell>
        </row>
        <row r="943">
          <cell r="D943" t="str">
            <v>- Pekerja</v>
          </cell>
          <cell r="E943" t="str">
            <v>= (Tk x P) : Qt</v>
          </cell>
          <cell r="G943" t="str">
            <v>(L01)</v>
          </cell>
          <cell r="H943">
            <v>1.75</v>
          </cell>
          <cell r="I943" t="str">
            <v>Jam</v>
          </cell>
        </row>
        <row r="944">
          <cell r="D944" t="str">
            <v>- Tukang</v>
          </cell>
          <cell r="E944" t="str">
            <v>= (Tk x T) : Qt</v>
          </cell>
          <cell r="G944" t="str">
            <v>(L02)</v>
          </cell>
          <cell r="H944">
            <v>0</v>
          </cell>
          <cell r="I944" t="str">
            <v>Jam</v>
          </cell>
        </row>
        <row r="945">
          <cell r="D945" t="str">
            <v>- Mandor</v>
          </cell>
          <cell r="E945" t="str">
            <v>= (Tk x M) : Qt</v>
          </cell>
          <cell r="G945" t="str">
            <v>(L03)</v>
          </cell>
          <cell r="H945">
            <v>0.35</v>
          </cell>
          <cell r="I945" t="str">
            <v>Jam</v>
          </cell>
        </row>
        <row r="947">
          <cell r="A947" t="str">
            <v>4.</v>
          </cell>
          <cell r="C947" t="str">
            <v>HARGA DASAR SATUAN UPAH, BAHAN DAN ALAT</v>
          </cell>
        </row>
        <row r="948">
          <cell r="C948" t="str">
            <v>Lihat lampiran.</v>
          </cell>
        </row>
        <row r="951">
          <cell r="A951" t="str">
            <v>5.</v>
          </cell>
          <cell r="C951" t="str">
            <v>ANALISA HARGA SATUAN PEKERJAAN</v>
          </cell>
        </row>
        <row r="952">
          <cell r="C952" t="str">
            <v>Lihat perhitungan dalam FORMULIR STANDAR UNTUK</v>
          </cell>
        </row>
        <row r="953">
          <cell r="C953" t="str">
            <v>PEREKEMAN ANALISA MASING-MASING HARGA</v>
          </cell>
        </row>
        <row r="954">
          <cell r="C954" t="str">
            <v>SATUAN.</v>
          </cell>
        </row>
        <row r="955">
          <cell r="C955" t="str">
            <v>Didapat Harga Satuan Pekerjaan :</v>
          </cell>
        </row>
        <row r="957">
          <cell r="C957" t="str">
            <v xml:space="preserve">Rp.  </v>
          </cell>
          <cell r="D957">
            <v>83501.485866783711</v>
          </cell>
          <cell r="E957" t="str">
            <v xml:space="preserve"> / M'</v>
          </cell>
        </row>
        <row r="960">
          <cell r="A960" t="str">
            <v>6.</v>
          </cell>
          <cell r="C960" t="str">
            <v>WAKTU PELAKSANAAN YANG DIPERLUKAN</v>
          </cell>
        </row>
        <row r="961">
          <cell r="C961" t="str">
            <v>Masa Pelaksanaan :</v>
          </cell>
          <cell r="D961" t="str">
            <v>. . . . . . . . . . . .</v>
          </cell>
          <cell r="E961" t="str">
            <v>bulan</v>
          </cell>
        </row>
        <row r="963">
          <cell r="A963" t="str">
            <v>7.</v>
          </cell>
          <cell r="C963" t="str">
            <v>VOLUME PEKERJAAN YANG DIPERLUKAN</v>
          </cell>
        </row>
        <row r="964">
          <cell r="C964" t="str">
            <v>Volume pekerjaan  :</v>
          </cell>
          <cell r="D964">
            <v>1</v>
          </cell>
          <cell r="E964" t="str">
            <v>M'</v>
          </cell>
        </row>
        <row r="974">
          <cell r="A974" t="str">
            <v>ITEM PEMBAYARAN NO.</v>
          </cell>
          <cell r="D974" t="str">
            <v>:  2.3 (9)</v>
          </cell>
          <cell r="J974" t="str">
            <v xml:space="preserve">Analisa EI-241 </v>
          </cell>
        </row>
        <row r="975">
          <cell r="A975" t="str">
            <v>JENIS PEKERJAAN</v>
          </cell>
          <cell r="D975" t="str">
            <v>: Gorong-gorong persegi beton bertulang pracetak dengan dimensi………</v>
          </cell>
        </row>
        <row r="976">
          <cell r="A976" t="str">
            <v>SATUAN PEMBAYARAN</v>
          </cell>
          <cell r="D976" t="str">
            <v>:  M1</v>
          </cell>
          <cell r="J976" t="str">
            <v xml:space="preserve">         URAIAN ANALISA HARGA SATUAN</v>
          </cell>
        </row>
        <row r="978">
          <cell r="A978" t="str">
            <v>ITEM PEMBAYARAN NO.</v>
          </cell>
          <cell r="D978" t="str">
            <v>:  2.4 (1)</v>
          </cell>
          <cell r="J978" t="str">
            <v xml:space="preserve">Analisa EI-241 </v>
          </cell>
        </row>
        <row r="979">
          <cell r="A979" t="str">
            <v>JENIS PEKERJAAN</v>
          </cell>
          <cell r="D979" t="str">
            <v>:  Timbunan Porous / Bhn.Penyaring</v>
          </cell>
          <cell r="L979" t="str">
            <v>FORMULIR STANDAR UNTUK</v>
          </cell>
        </row>
        <row r="980">
          <cell r="A980" t="str">
            <v>SATUAN PEMBAYARAN</v>
          </cell>
          <cell r="D980" t="str">
            <v>:  M3</v>
          </cell>
          <cell r="J980" t="str">
            <v xml:space="preserve">         URAIAN ANALISA HARGA SATUAN</v>
          </cell>
          <cell r="L980" t="str">
            <v>PEREKAMAN ANALISA MASING-MASING HARGA SATUAN</v>
          </cell>
        </row>
        <row r="981">
          <cell r="L981">
            <v>0</v>
          </cell>
        </row>
        <row r="983">
          <cell r="A983" t="str">
            <v>No.</v>
          </cell>
          <cell r="C983" t="str">
            <v>U R A I A N</v>
          </cell>
          <cell r="G983" t="str">
            <v>KODE</v>
          </cell>
          <cell r="H983" t="str">
            <v>KOEF.</v>
          </cell>
          <cell r="I983" t="str">
            <v>SATUAN</v>
          </cell>
          <cell r="J983" t="str">
            <v>KETERANGAN</v>
          </cell>
        </row>
        <row r="984">
          <cell r="L984" t="str">
            <v>PROYEK</v>
          </cell>
          <cell r="O984" t="str">
            <v>:</v>
          </cell>
        </row>
        <row r="985">
          <cell r="L985" t="str">
            <v>No. PAKET KONTRAK</v>
          </cell>
          <cell r="O985" t="str">
            <v>:</v>
          </cell>
        </row>
        <row r="986">
          <cell r="A986" t="str">
            <v>I.</v>
          </cell>
          <cell r="C986" t="str">
            <v>ASUMSI</v>
          </cell>
          <cell r="L986" t="str">
            <v>NAMA PAKET</v>
          </cell>
          <cell r="O986" t="str">
            <v>:</v>
          </cell>
        </row>
        <row r="987">
          <cell r="A987">
            <v>1</v>
          </cell>
          <cell r="C987" t="str">
            <v>Pekerjaan dilakukan secara manual</v>
          </cell>
          <cell r="L987" t="str">
            <v>PROP / KAB / KODYA</v>
          </cell>
          <cell r="O987" t="str">
            <v>:</v>
          </cell>
        </row>
        <row r="988">
          <cell r="A988">
            <v>2</v>
          </cell>
          <cell r="C988" t="str">
            <v>Lokasi pekerjaan : sepanjang jalan</v>
          </cell>
          <cell r="L988" t="str">
            <v>ITEM PEMBAYARAN NO.</v>
          </cell>
          <cell r="O988" t="str">
            <v>:  2.4 (1)</v>
          </cell>
          <cell r="R988" t="str">
            <v>PERKIRAAN VOL. PEK.</v>
          </cell>
          <cell r="T988" t="str">
            <v>:</v>
          </cell>
          <cell r="U988">
            <v>1</v>
          </cell>
        </row>
        <row r="989">
          <cell r="A989">
            <v>3</v>
          </cell>
          <cell r="C989" t="str">
            <v>Kondisi Jalan   :  sedang / baik</v>
          </cell>
          <cell r="L989" t="str">
            <v>JENIS PEKERJAAN</v>
          </cell>
          <cell r="O989" t="str">
            <v>:  Timbunan Porous / Bhn.Penyaring</v>
          </cell>
          <cell r="R989" t="str">
            <v>TOTAL HARGA (Rp.)</v>
          </cell>
          <cell r="T989" t="str">
            <v>:</v>
          </cell>
          <cell r="U989">
            <v>83501.485866783711</v>
          </cell>
        </row>
        <row r="990">
          <cell r="A990">
            <v>4</v>
          </cell>
          <cell r="C990" t="str">
            <v>Jam kerja efektif per-hari</v>
          </cell>
          <cell r="G990" t="str">
            <v>Tk</v>
          </cell>
          <cell r="H990">
            <v>7</v>
          </cell>
          <cell r="I990" t="str">
            <v>Jam</v>
          </cell>
          <cell r="L990" t="str">
            <v>SATUAN PEMBAYARAN</v>
          </cell>
          <cell r="O990" t="str">
            <v>:  M3</v>
          </cell>
          <cell r="R990" t="str">
            <v>% THD. BIAYA PROYEK</v>
          </cell>
          <cell r="T990" t="str">
            <v>:</v>
          </cell>
          <cell r="U990" t="e">
            <v>#DIV/0!</v>
          </cell>
        </row>
        <row r="991">
          <cell r="A991">
            <v>5</v>
          </cell>
          <cell r="C991" t="str">
            <v>Faktor kehilangan material</v>
          </cell>
          <cell r="G991" t="str">
            <v>Fh</v>
          </cell>
          <cell r="H991">
            <v>1.1000000000000001</v>
          </cell>
          <cell r="I991" t="str">
            <v>-</v>
          </cell>
        </row>
        <row r="992">
          <cell r="A992">
            <v>6</v>
          </cell>
          <cell r="C992" t="str">
            <v>Material Porous terdiri dari batu pecah dan pasir</v>
          </cell>
        </row>
        <row r="993">
          <cell r="Q993" t="str">
            <v>PERKIRAAN</v>
          </cell>
          <cell r="R993" t="str">
            <v>HARGA</v>
          </cell>
          <cell r="S993" t="str">
            <v>JUMLAH</v>
          </cell>
        </row>
        <row r="994">
          <cell r="A994" t="str">
            <v>II.</v>
          </cell>
          <cell r="C994" t="str">
            <v>URUTAN KERJA</v>
          </cell>
          <cell r="L994" t="str">
            <v>NO.</v>
          </cell>
          <cell r="N994" t="str">
            <v>KOMPONEN</v>
          </cell>
          <cell r="P994" t="str">
            <v>SATUAN</v>
          </cell>
          <cell r="Q994" t="str">
            <v>KUANTITAS</v>
          </cell>
          <cell r="R994" t="str">
            <v>SATUAN</v>
          </cell>
          <cell r="S994" t="str">
            <v>HARGA</v>
          </cell>
        </row>
        <row r="995">
          <cell r="A995">
            <v>1</v>
          </cell>
          <cell r="C995" t="str">
            <v>Material Porous diterima dilokasi pekerjaan</v>
          </cell>
          <cell r="R995" t="str">
            <v>(Rp.)</v>
          </cell>
          <cell r="S995" t="str">
            <v>(Rp.)</v>
          </cell>
        </row>
        <row r="996">
          <cell r="A996">
            <v>2</v>
          </cell>
          <cell r="C996" t="str">
            <v>Material dipadatkan dengan menggunakan</v>
          </cell>
        </row>
        <row r="997">
          <cell r="C997" t="str">
            <v>Tamper</v>
          </cell>
        </row>
        <row r="998">
          <cell r="A998">
            <v>3</v>
          </cell>
          <cell r="C998" t="str">
            <v>Pemadatan dilakukan lapis demi lapis</v>
          </cell>
          <cell r="G998" t="str">
            <v>t</v>
          </cell>
          <cell r="H998">
            <v>0.15</v>
          </cell>
          <cell r="I998" t="str">
            <v>M</v>
          </cell>
          <cell r="L998" t="str">
            <v>A.</v>
          </cell>
          <cell r="N998" t="str">
            <v>TENAGA</v>
          </cell>
        </row>
        <row r="999">
          <cell r="A999">
            <v>4</v>
          </cell>
          <cell r="C999" t="str">
            <v>Pekerjaan galian dilaksanakan oleh pekerja</v>
          </cell>
        </row>
        <row r="1000">
          <cell r="L1000" t="str">
            <v>1.</v>
          </cell>
          <cell r="N1000" t="str">
            <v>Pekerja</v>
          </cell>
          <cell r="O1000" t="str">
            <v>(L01)</v>
          </cell>
          <cell r="P1000" t="str">
            <v>Jam</v>
          </cell>
          <cell r="Q1000">
            <v>2.8</v>
          </cell>
          <cell r="R1000">
            <v>2857.14</v>
          </cell>
          <cell r="U1000">
            <v>7999.9919999999993</v>
          </cell>
        </row>
        <row r="1001">
          <cell r="A1001" t="str">
            <v>III.</v>
          </cell>
          <cell r="C1001" t="str">
            <v>PEMAKAIAN BAHAN, ALAT DAN TENAGA</v>
          </cell>
          <cell r="L1001" t="str">
            <v>2.</v>
          </cell>
          <cell r="N1001" t="str">
            <v>Mandor</v>
          </cell>
          <cell r="O1001" t="str">
            <v>(L03)</v>
          </cell>
          <cell r="P1001" t="str">
            <v>Jam</v>
          </cell>
          <cell r="Q1001">
            <v>0.7</v>
          </cell>
          <cell r="R1001">
            <v>3214.29</v>
          </cell>
          <cell r="U1001">
            <v>2250.0029999999997</v>
          </cell>
        </row>
        <row r="1002">
          <cell r="A1002" t="str">
            <v xml:space="preserve">   1.</v>
          </cell>
          <cell r="C1002" t="str">
            <v>BAHAN</v>
          </cell>
        </row>
        <row r="1003">
          <cell r="C1003" t="str">
            <v>Material Porous terdiri dari :</v>
          </cell>
        </row>
        <row r="1004">
          <cell r="C1004" t="str">
            <v>- Batu pecah</v>
          </cell>
          <cell r="G1004" t="str">
            <v>Bt</v>
          </cell>
          <cell r="H1004">
            <v>50</v>
          </cell>
          <cell r="I1004" t="str">
            <v>%</v>
          </cell>
          <cell r="Q1004" t="str">
            <v xml:space="preserve">JUMLAH HARGA TENAGA   </v>
          </cell>
          <cell r="U1004">
            <v>10249.994999999999</v>
          </cell>
        </row>
        <row r="1005">
          <cell r="C1005" t="str">
            <v>- Pasir</v>
          </cell>
          <cell r="G1005" t="str">
            <v>Ps</v>
          </cell>
          <cell r="H1005">
            <v>50</v>
          </cell>
          <cell r="I1005" t="str">
            <v>%</v>
          </cell>
        </row>
        <row r="1006">
          <cell r="L1006" t="str">
            <v>B.</v>
          </cell>
          <cell r="N1006" t="str">
            <v>BAHAN</v>
          </cell>
        </row>
        <row r="1007">
          <cell r="C1007" t="str">
            <v>Kebutuhan Batu Pecah / M3  = (Bt : 100) x Fh</v>
          </cell>
          <cell r="G1007" t="str">
            <v>(M03)</v>
          </cell>
          <cell r="H1007">
            <v>0.55000000000000004</v>
          </cell>
          <cell r="I1007" t="str">
            <v>M3</v>
          </cell>
          <cell r="J1007" t="str">
            <v xml:space="preserve"> Agregat Kasar</v>
          </cell>
        </row>
        <row r="1008">
          <cell r="C1008" t="str">
            <v>Kebutuhan Pasir / M3   =  (Ps : 100) x Fh</v>
          </cell>
          <cell r="G1008" t="str">
            <v>(M01)</v>
          </cell>
          <cell r="H1008">
            <v>0.55000000000000004</v>
          </cell>
          <cell r="I1008" t="str">
            <v>M3</v>
          </cell>
          <cell r="L1008" t="str">
            <v>1.</v>
          </cell>
          <cell r="N1008" t="str">
            <v>Agregat Kasar</v>
          </cell>
          <cell r="O1008" t="str">
            <v>(M03)</v>
          </cell>
          <cell r="P1008" t="str">
            <v>M3</v>
          </cell>
          <cell r="Q1008">
            <v>0.55000000000000004</v>
          </cell>
          <cell r="R1008">
            <v>222345.54558042376</v>
          </cell>
          <cell r="U1008">
            <v>122290.05006923308</v>
          </cell>
        </row>
        <row r="1009">
          <cell r="L1009" t="str">
            <v>2.</v>
          </cell>
          <cell r="N1009" t="str">
            <v>Pasir</v>
          </cell>
          <cell r="O1009" t="str">
            <v>(M01)</v>
          </cell>
          <cell r="P1009" t="str">
            <v>M3</v>
          </cell>
          <cell r="Q1009">
            <v>0.55000000000000004</v>
          </cell>
          <cell r="R1009">
            <v>54300</v>
          </cell>
          <cell r="U1009">
            <v>29865.000000000004</v>
          </cell>
        </row>
        <row r="1011">
          <cell r="A1011" t="str">
            <v xml:space="preserve">   2.</v>
          </cell>
          <cell r="C1011" t="str">
            <v>ALAT</v>
          </cell>
        </row>
        <row r="1012">
          <cell r="A1012" t="str">
            <v>2.a.</v>
          </cell>
          <cell r="C1012" t="str">
            <v>HAND COMPACTOR</v>
          </cell>
          <cell r="G1012" t="str">
            <v>(E25)</v>
          </cell>
        </row>
        <row r="1013">
          <cell r="C1013" t="str">
            <v>Kecepatan</v>
          </cell>
          <cell r="G1013" t="str">
            <v>v</v>
          </cell>
          <cell r="H1013">
            <v>0.25</v>
          </cell>
          <cell r="I1013" t="str">
            <v>Km / Jam</v>
          </cell>
        </row>
        <row r="1014">
          <cell r="C1014" t="str">
            <v>Efisiensi alat</v>
          </cell>
          <cell r="G1014" t="str">
            <v>Fa</v>
          </cell>
          <cell r="H1014">
            <v>0.83</v>
          </cell>
          <cell r="I1014" t="str">
            <v>-</v>
          </cell>
          <cell r="Q1014" t="str">
            <v xml:space="preserve">JUMLAH HARGA BAHAN   </v>
          </cell>
          <cell r="U1014">
            <v>152155.05006923308</v>
          </cell>
        </row>
        <row r="1015">
          <cell r="C1015" t="str">
            <v>Lebar pemadatan</v>
          </cell>
          <cell r="G1015" t="str">
            <v>b</v>
          </cell>
          <cell r="H1015">
            <v>0.25</v>
          </cell>
          <cell r="I1015" t="str">
            <v>M</v>
          </cell>
        </row>
        <row r="1016">
          <cell r="C1016" t="str">
            <v>Banyak lintasan</v>
          </cell>
          <cell r="G1016" t="str">
            <v>n</v>
          </cell>
          <cell r="H1016">
            <v>10</v>
          </cell>
          <cell r="I1016" t="str">
            <v>lintasan</v>
          </cell>
          <cell r="L1016" t="str">
            <v>C.</v>
          </cell>
          <cell r="N1016" t="str">
            <v>PERALATAN</v>
          </cell>
        </row>
        <row r="1018">
          <cell r="L1018" t="str">
            <v>1.</v>
          </cell>
          <cell r="N1018" t="str">
            <v>Tamper</v>
          </cell>
          <cell r="O1018" t="str">
            <v>(E25)</v>
          </cell>
          <cell r="P1018" t="str">
            <v>Jam</v>
          </cell>
          <cell r="Q1018">
            <v>1.285140562248996</v>
          </cell>
          <cell r="R1018">
            <v>18672.16854694486</v>
          </cell>
          <cell r="U1018">
            <v>23996.361184828736</v>
          </cell>
        </row>
        <row r="1019">
          <cell r="C1019" t="str">
            <v>Kap. Prod. / Jam   =</v>
          </cell>
          <cell r="D1019" t="str">
            <v>v x 1000 x Fa x b x t</v>
          </cell>
          <cell r="G1019" t="str">
            <v>Q1</v>
          </cell>
          <cell r="H1019">
            <v>0.77812499999999996</v>
          </cell>
          <cell r="I1019" t="str">
            <v xml:space="preserve">M3 / Jam </v>
          </cell>
          <cell r="L1019" t="str">
            <v>2.</v>
          </cell>
          <cell r="N1019" t="str">
            <v>Alat  Bantu</v>
          </cell>
          <cell r="P1019" t="str">
            <v>Ls</v>
          </cell>
          <cell r="Q1019">
            <v>1</v>
          </cell>
          <cell r="R1019">
            <v>500</v>
          </cell>
          <cell r="U1019">
            <v>500</v>
          </cell>
        </row>
        <row r="1020">
          <cell r="D1020" t="str">
            <v xml:space="preserve">        n</v>
          </cell>
        </row>
        <row r="1022">
          <cell r="C1022" t="str">
            <v>Koefisien Alat / M3</v>
          </cell>
          <cell r="D1022" t="str">
            <v xml:space="preserve"> =  1  :  Q1</v>
          </cell>
          <cell r="G1022" t="str">
            <v>(E25)</v>
          </cell>
          <cell r="H1022">
            <v>1.285140562248996</v>
          </cell>
          <cell r="I1022" t="str">
            <v>Jam</v>
          </cell>
        </row>
        <row r="1025">
          <cell r="A1025" t="str">
            <v>2.b.</v>
          </cell>
          <cell r="C1025" t="str">
            <v>ALAT  BANTU</v>
          </cell>
        </row>
        <row r="1026">
          <cell r="C1026" t="str">
            <v>Diperlukan alat-alat bantu kecil</v>
          </cell>
          <cell r="J1026" t="str">
            <v>Lump Sump</v>
          </cell>
          <cell r="Q1026" t="str">
            <v xml:space="preserve">JUMLAH HARGA PERALATAN   </v>
          </cell>
          <cell r="U1026">
            <v>24496.361184828736</v>
          </cell>
        </row>
        <row r="1027">
          <cell r="C1027" t="str">
            <v>- Sekop    =         3   buah</v>
          </cell>
        </row>
        <row r="1028">
          <cell r="C1028" t="str">
            <v>- Alat-alat kecil lain</v>
          </cell>
          <cell r="L1028" t="str">
            <v>D.</v>
          </cell>
          <cell r="N1028" t="str">
            <v>JUMLAH HARGA TENAGA, BAHAN DAN PERALATAN  ( A + B + C )</v>
          </cell>
          <cell r="U1028">
            <v>186901.40625406182</v>
          </cell>
        </row>
        <row r="1029">
          <cell r="L1029" t="str">
            <v>E.</v>
          </cell>
          <cell r="N1029" t="str">
            <v>OVERHEAD &amp; PROFIT</v>
          </cell>
          <cell r="P1029">
            <v>10</v>
          </cell>
          <cell r="Q1029" t="str">
            <v>%  x  D</v>
          </cell>
          <cell r="U1029">
            <v>18690.140625406184</v>
          </cell>
        </row>
        <row r="1030">
          <cell r="L1030" t="str">
            <v>F.</v>
          </cell>
          <cell r="N1030" t="str">
            <v>HARGA SATUAN PEKERJAAN  ( D + E )</v>
          </cell>
          <cell r="U1030">
            <v>205591.54687946799</v>
          </cell>
        </row>
        <row r="1031">
          <cell r="L1031" t="str">
            <v>Note: 1</v>
          </cell>
          <cell r="N1031" t="str">
            <v>SATUAN dapat berdasarkan atas jam operasi untuk Tenaga Kerja dan Peralatan, volume dan/atau ukuran</v>
          </cell>
        </row>
        <row r="1032">
          <cell r="N1032" t="str">
            <v>berat untuk bahan-bahan.</v>
          </cell>
        </row>
        <row r="1033">
          <cell r="L1033">
            <v>2</v>
          </cell>
          <cell r="N1033" t="str">
            <v>Kuantitas satuan adalah kuantitas setiap komponen untuk menyelesaikan satu satuan pekerjaan dari nomor</v>
          </cell>
        </row>
        <row r="1034">
          <cell r="N1034" t="str">
            <v>mata pembayaran.</v>
          </cell>
        </row>
        <row r="1035">
          <cell r="L1035">
            <v>3</v>
          </cell>
          <cell r="N1035" t="str">
            <v>Biaya satuan untuk peralatan sudah termasuk bahan bakar, bahan habis dipakai dan operator.</v>
          </cell>
        </row>
        <row r="1036">
          <cell r="L1036">
            <v>4</v>
          </cell>
          <cell r="N1036" t="str">
            <v>Biaya satuan sudah termasuk pengeluaran untuk seluruh pajak yang berkaitan (tetapi tidak termasuk PPN</v>
          </cell>
        </row>
        <row r="1037">
          <cell r="N1037" t="str">
            <v>yang dibayar dari kontrak) dan biaya-biaya lainnya.</v>
          </cell>
        </row>
        <row r="1038">
          <cell r="J1038" t="str">
            <v>Berlanjut ke halaman berikut</v>
          </cell>
        </row>
        <row r="1039">
          <cell r="A1039" t="str">
            <v>ITEM PEMBAYARAN NO.</v>
          </cell>
          <cell r="D1039" t="str">
            <v>:  2.4 (1)</v>
          </cell>
          <cell r="J1039" t="str">
            <v xml:space="preserve">Analisa EI-241 </v>
          </cell>
        </row>
        <row r="1040">
          <cell r="A1040" t="str">
            <v>JENIS PEKERJAAN</v>
          </cell>
          <cell r="D1040" t="str">
            <v>:  Timbunan Porous / Bhn.Penyaring</v>
          </cell>
        </row>
        <row r="1041">
          <cell r="A1041" t="str">
            <v>SATUAN PEMBAYARAN</v>
          </cell>
          <cell r="D1041" t="str">
            <v>:  M3</v>
          </cell>
          <cell r="J1041" t="str">
            <v xml:space="preserve">         URAIAN ANALISA HARGA SATUAN</v>
          </cell>
        </row>
        <row r="1042">
          <cell r="J1042" t="str">
            <v>Lanjutan</v>
          </cell>
        </row>
        <row r="1044">
          <cell r="A1044" t="str">
            <v>No.</v>
          </cell>
          <cell r="C1044" t="str">
            <v>U R A I A N</v>
          </cell>
          <cell r="G1044" t="str">
            <v>KODE</v>
          </cell>
          <cell r="H1044" t="str">
            <v>KOEF.</v>
          </cell>
          <cell r="I1044" t="str">
            <v>SATUAN</v>
          </cell>
          <cell r="J1044" t="str">
            <v>KETERANGAN</v>
          </cell>
        </row>
        <row r="1047">
          <cell r="A1047" t="str">
            <v xml:space="preserve">   3.</v>
          </cell>
          <cell r="C1047" t="str">
            <v>TENAGA</v>
          </cell>
        </row>
        <row r="1048">
          <cell r="C1048" t="str">
            <v>Produksi yang dapat diselesaikan / hari</v>
          </cell>
          <cell r="G1048" t="str">
            <v>Qt</v>
          </cell>
          <cell r="H1048">
            <v>10</v>
          </cell>
          <cell r="I1048" t="str">
            <v>M3</v>
          </cell>
        </row>
        <row r="1049">
          <cell r="C1049" t="str">
            <v>Kebutuhan tenaga :</v>
          </cell>
        </row>
        <row r="1050">
          <cell r="D1050" t="str">
            <v>- Pekerja</v>
          </cell>
          <cell r="G1050" t="str">
            <v>P</v>
          </cell>
          <cell r="H1050">
            <v>4</v>
          </cell>
          <cell r="I1050" t="str">
            <v>orang</v>
          </cell>
        </row>
        <row r="1051">
          <cell r="D1051" t="str">
            <v>- Mandor</v>
          </cell>
          <cell r="G1051" t="str">
            <v>M</v>
          </cell>
          <cell r="H1051">
            <v>1</v>
          </cell>
          <cell r="I1051" t="str">
            <v>orang</v>
          </cell>
        </row>
        <row r="1054">
          <cell r="C1054" t="str">
            <v>Koefisien tenaga / M3   :</v>
          </cell>
        </row>
        <row r="1055">
          <cell r="D1055" t="str">
            <v>- Pekerja</v>
          </cell>
          <cell r="E1055" t="str">
            <v>= (Tk x P) : Qt</v>
          </cell>
          <cell r="G1055" t="str">
            <v>(L01)</v>
          </cell>
          <cell r="H1055">
            <v>2.8</v>
          </cell>
          <cell r="I1055" t="str">
            <v>Jam</v>
          </cell>
        </row>
        <row r="1056">
          <cell r="D1056" t="str">
            <v>- Mandor</v>
          </cell>
          <cell r="E1056" t="str">
            <v>= (Tk x M) : Qt</v>
          </cell>
          <cell r="G1056" t="str">
            <v>(L03)</v>
          </cell>
          <cell r="H1056">
            <v>0.7</v>
          </cell>
          <cell r="I1056" t="str">
            <v>Jam</v>
          </cell>
        </row>
        <row r="1059">
          <cell r="A1059" t="str">
            <v>4.</v>
          </cell>
          <cell r="C1059" t="str">
            <v>HARGA DASAR SATUAN UPAH, BAHAN DAN ALAT</v>
          </cell>
        </row>
        <row r="1060">
          <cell r="C1060" t="str">
            <v>Lihat lampiran.</v>
          </cell>
        </row>
        <row r="1063">
          <cell r="A1063" t="str">
            <v>5.</v>
          </cell>
          <cell r="C1063" t="str">
            <v>ANALISA HARGA SATUAN PEKERJAAN</v>
          </cell>
        </row>
        <row r="1064">
          <cell r="C1064" t="str">
            <v>Lihat perhitungan dalam FORMULIR STANDAR UNTUK</v>
          </cell>
        </row>
        <row r="1065">
          <cell r="C1065" t="str">
            <v>PEREKEMAN ANALISA MASING-MASING HARGA</v>
          </cell>
        </row>
        <row r="1066">
          <cell r="C1066" t="str">
            <v>SATUAN.</v>
          </cell>
        </row>
        <row r="1067">
          <cell r="C1067" t="str">
            <v>Didapat Harga Satuan Pekerjaan :</v>
          </cell>
        </row>
        <row r="1069">
          <cell r="C1069" t="str">
            <v xml:space="preserve">Rp.  </v>
          </cell>
          <cell r="D1069">
            <v>205591.54687946799</v>
          </cell>
          <cell r="E1069" t="str">
            <v xml:space="preserve"> / M3</v>
          </cell>
        </row>
        <row r="1072">
          <cell r="A1072" t="str">
            <v>6.</v>
          </cell>
          <cell r="C1072" t="str">
            <v>WAKTU PELAKSANAAN YANG DIPERLUKAN</v>
          </cell>
        </row>
        <row r="1073">
          <cell r="C1073" t="str">
            <v>Masa Pelaksanaan :</v>
          </cell>
          <cell r="D1073" t="str">
            <v>. . . . . . . . . . . .</v>
          </cell>
          <cell r="E1073" t="str">
            <v>bulan</v>
          </cell>
        </row>
        <row r="1075">
          <cell r="A1075" t="str">
            <v>7.</v>
          </cell>
          <cell r="C1075" t="str">
            <v>VOLUME PEKERJAAN YANG DIPERLUKAN</v>
          </cell>
        </row>
        <row r="1076">
          <cell r="C1076" t="str">
            <v>Volume pekerjaan  :</v>
          </cell>
          <cell r="D1076">
            <v>1</v>
          </cell>
          <cell r="E1076" t="str">
            <v>M3</v>
          </cell>
        </row>
        <row r="1097">
          <cell r="T1097" t="str">
            <v xml:space="preserve">Analisa LI-242 </v>
          </cell>
        </row>
        <row r="1098">
          <cell r="A1098" t="str">
            <v>ITEM PEMBAYARAN NO.</v>
          </cell>
          <cell r="D1098" t="str">
            <v>:  2.4 (2)</v>
          </cell>
          <cell r="J1098" t="str">
            <v xml:space="preserve">Analisa LI-242 </v>
          </cell>
        </row>
        <row r="1099">
          <cell r="A1099" t="str">
            <v>JENIS PEKERJAAN</v>
          </cell>
          <cell r="D1099" t="str">
            <v>:  Anyaman Filter Plastik</v>
          </cell>
          <cell r="L1099" t="str">
            <v>FORMULIR STANDAR UNTUK</v>
          </cell>
        </row>
        <row r="1100">
          <cell r="A1100" t="str">
            <v>SATUAN PEMBAYARAN</v>
          </cell>
          <cell r="D1100" t="str">
            <v>:  M2</v>
          </cell>
          <cell r="J1100" t="str">
            <v xml:space="preserve">         URAIAN ANALISA HARGA SATUAN</v>
          </cell>
          <cell r="L1100" t="str">
            <v>PEREKAMAN ANALISA MASING-MASING HARGA SATUAN</v>
          </cell>
        </row>
      </sheetData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 tanpa doser"/>
      <sheetName val="Alat Bantu"/>
      <sheetName val="Additional"/>
      <sheetName val="Gal_Cold Milling"/>
      <sheetName val="Gal_Jack Hammer"/>
    </sheetNames>
    <sheetDataSet>
      <sheetData sheetId="0"/>
      <sheetData sheetId="1">
        <row r="896">
          <cell r="A896" t="str">
            <v>ITEM PEMBAYARAN NO.</v>
          </cell>
        </row>
      </sheetData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3"/>
    </sheetNames>
    <sheetDataSet>
      <sheetData sheetId="0" refreshError="1">
        <row r="1">
          <cell r="A1" t="str">
            <v>ITEM PEMBAYARAN NO.</v>
          </cell>
          <cell r="D1" t="str">
            <v>:  3.1 (1)</v>
          </cell>
          <cell r="J1" t="str">
            <v>Analisa EI-311</v>
          </cell>
          <cell r="T1" t="str">
            <v>Analisa EI-311</v>
          </cell>
        </row>
        <row r="2">
          <cell r="A2" t="str">
            <v>JENIS PEKERJAAN</v>
          </cell>
          <cell r="D2" t="str">
            <v>:  Galian Biasa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Jalan   :  sedang / baik</v>
          </cell>
          <cell r="L12" t="str">
            <v>ITEM PEMBAYARAN NO.</v>
          </cell>
          <cell r="O12" t="str">
            <v>:  3.1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Jam kerja efektif per-hari</v>
          </cell>
          <cell r="G13" t="str">
            <v>Tk</v>
          </cell>
          <cell r="H13">
            <v>7</v>
          </cell>
          <cell r="I13" t="str">
            <v>Jam</v>
          </cell>
          <cell r="L13" t="str">
            <v>JENIS PEKERJAAN</v>
          </cell>
          <cell r="O13" t="str">
            <v>:  Galian Biasa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Faktor pengembangan bahan</v>
          </cell>
          <cell r="G14" t="str">
            <v>Fk</v>
          </cell>
          <cell r="H14">
            <v>1.2</v>
          </cell>
          <cell r="I14" t="str">
            <v>-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7">
          <cell r="A17" t="str">
            <v>II.</v>
          </cell>
          <cell r="C17" t="str">
            <v>URUTAN KERJA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1</v>
          </cell>
          <cell r="C18" t="str">
            <v>Tanah yang dipotong umumnya berada disisi jalan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>
            <v>2</v>
          </cell>
          <cell r="C19" t="str">
            <v>Penggalian dilakukan dengan menggunakan Excavator</v>
          </cell>
          <cell r="R19" t="str">
            <v>(Rp.)</v>
          </cell>
          <cell r="S19" t="str">
            <v>(Rp.)</v>
          </cell>
        </row>
        <row r="20">
          <cell r="A20">
            <v>3</v>
          </cell>
          <cell r="C20" t="str">
            <v>Selanjutnya Excavator menuangkan material hasil</v>
          </cell>
        </row>
        <row r="21">
          <cell r="C21" t="str">
            <v>galian kedalam Dump Truck</v>
          </cell>
        </row>
        <row r="22">
          <cell r="A22">
            <v>4</v>
          </cell>
          <cell r="C22" t="str">
            <v>Dump Truck membuang material hasil galian keluar</v>
          </cell>
          <cell r="L22" t="str">
            <v>A.</v>
          </cell>
          <cell r="N22" t="str">
            <v>TENAGA</v>
          </cell>
        </row>
        <row r="23">
          <cell r="C23" t="str">
            <v>lokasi jalan sejauh</v>
          </cell>
          <cell r="G23" t="str">
            <v>L</v>
          </cell>
          <cell r="H23">
            <v>5</v>
          </cell>
          <cell r="I23" t="str">
            <v>Km</v>
          </cell>
        </row>
        <row r="24"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1.6426998315844023E-2</v>
          </cell>
          <cell r="R24">
            <v>2857.14</v>
          </cell>
          <cell r="U24">
            <v>46.934233968130592</v>
          </cell>
        </row>
        <row r="25"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8.2134991579220114E-3</v>
          </cell>
          <cell r="R25">
            <v>3214.29</v>
          </cell>
          <cell r="U25">
            <v>26.400568208317143</v>
          </cell>
        </row>
        <row r="26">
          <cell r="A26" t="str">
            <v>III.</v>
          </cell>
          <cell r="C26" t="str">
            <v>PEMAKAIAN BAHAN, ALAT DAN TENAGA</v>
          </cell>
        </row>
        <row r="28">
          <cell r="A28" t="str">
            <v xml:space="preserve">   1.</v>
          </cell>
          <cell r="C28" t="str">
            <v>BAHAN</v>
          </cell>
          <cell r="Q28" t="str">
            <v xml:space="preserve">JUMLAH HARGA TENAGA   </v>
          </cell>
          <cell r="U28">
            <v>73.334802176447738</v>
          </cell>
        </row>
        <row r="29">
          <cell r="C29" t="str">
            <v>Tidak ada bahan yang diperlukan</v>
          </cell>
        </row>
        <row r="30">
          <cell r="L30" t="str">
            <v>B.</v>
          </cell>
          <cell r="N30" t="str">
            <v>BAHAN</v>
          </cell>
        </row>
        <row r="32">
          <cell r="A32" t="str">
            <v xml:space="preserve">   2.</v>
          </cell>
          <cell r="C32" t="str">
            <v>ALAT</v>
          </cell>
        </row>
        <row r="33">
          <cell r="A33" t="str">
            <v xml:space="preserve">   2.a.</v>
          </cell>
          <cell r="C33" t="str">
            <v>EXCAVATOR</v>
          </cell>
          <cell r="G33" t="str">
            <v>(E10)</v>
          </cell>
        </row>
        <row r="34">
          <cell r="C34" t="str">
            <v>Kapasitas Bucket</v>
          </cell>
          <cell r="G34" t="str">
            <v>V</v>
          </cell>
          <cell r="H34">
            <v>0.93</v>
          </cell>
          <cell r="I34" t="str">
            <v>M3</v>
          </cell>
        </row>
        <row r="35">
          <cell r="C35" t="str">
            <v>Faktor Bucket</v>
          </cell>
          <cell r="G35" t="str">
            <v>Fb</v>
          </cell>
          <cell r="H35">
            <v>1</v>
          </cell>
          <cell r="I35" t="str">
            <v>-</v>
          </cell>
        </row>
        <row r="36">
          <cell r="C36" t="str">
            <v>Faktor  Efisiensi alat</v>
          </cell>
          <cell r="G36" t="str">
            <v>Fa</v>
          </cell>
          <cell r="H36">
            <v>0.83</v>
          </cell>
          <cell r="I36" t="str">
            <v>-</v>
          </cell>
        </row>
        <row r="38">
          <cell r="C38" t="str">
            <v>Waktu siklus</v>
          </cell>
          <cell r="G38" t="str">
            <v>Ts1</v>
          </cell>
          <cell r="I38" t="str">
            <v>menit</v>
          </cell>
          <cell r="Q38" t="str">
            <v xml:space="preserve">JUMLAH HARGA BAHAN   </v>
          </cell>
          <cell r="U38">
            <v>0</v>
          </cell>
        </row>
        <row r="39">
          <cell r="C39" t="str">
            <v>- Menggali / memuat</v>
          </cell>
          <cell r="G39" t="str">
            <v>T1</v>
          </cell>
          <cell r="H39">
            <v>0.317</v>
          </cell>
          <cell r="I39" t="str">
            <v>menit</v>
          </cell>
        </row>
        <row r="40">
          <cell r="C40" t="str">
            <v>- Lain-lain</v>
          </cell>
          <cell r="G40" t="str">
            <v>T2</v>
          </cell>
          <cell r="I40" t="str">
            <v>menit</v>
          </cell>
        </row>
        <row r="41">
          <cell r="G41" t="str">
            <v>Ts1</v>
          </cell>
          <cell r="H41">
            <v>0.317</v>
          </cell>
          <cell r="I41" t="str">
            <v>menit</v>
          </cell>
          <cell r="L41" t="str">
            <v>C.</v>
          </cell>
          <cell r="N41" t="str">
            <v>PERALATAN</v>
          </cell>
        </row>
        <row r="43">
          <cell r="C43" t="str">
            <v>Kap. Prod. / jam =</v>
          </cell>
          <cell r="D43" t="str">
            <v>V  x Fb x Fa x 60</v>
          </cell>
          <cell r="G43" t="str">
            <v>Q1</v>
          </cell>
          <cell r="H43">
            <v>121.75078864353311</v>
          </cell>
          <cell r="I43" t="str">
            <v>M3/Jam</v>
          </cell>
          <cell r="L43" t="str">
            <v>1.</v>
          </cell>
          <cell r="N43" t="str">
            <v>Excavator</v>
          </cell>
          <cell r="O43" t="str">
            <v>(E10)</v>
          </cell>
          <cell r="P43" t="str">
            <v>Jam</v>
          </cell>
          <cell r="Q43">
            <v>8.2134991579220114E-3</v>
          </cell>
          <cell r="R43">
            <v>238185.05650827778</v>
          </cell>
          <cell r="U43">
            <v>1956.3327610603462</v>
          </cell>
        </row>
        <row r="44">
          <cell r="D44" t="str">
            <v>Ts1 x Fh</v>
          </cell>
          <cell r="L44" t="str">
            <v>2.</v>
          </cell>
          <cell r="N44" t="str">
            <v>Dump Truck</v>
          </cell>
          <cell r="O44" t="str">
            <v>(E08)</v>
          </cell>
          <cell r="P44" t="str">
            <v>Jam</v>
          </cell>
          <cell r="Q44">
            <v>5.7658071071694475E-2</v>
          </cell>
          <cell r="R44">
            <v>153645.58193291764</v>
          </cell>
          <cell r="U44">
            <v>8858.9078829400223</v>
          </cell>
        </row>
        <row r="45">
          <cell r="L45" t="str">
            <v>3.</v>
          </cell>
          <cell r="N45" t="str">
            <v>Alat Bantu</v>
          </cell>
          <cell r="P45" t="str">
            <v>Ls</v>
          </cell>
          <cell r="Q45">
            <v>1</v>
          </cell>
          <cell r="R45">
            <v>75</v>
          </cell>
          <cell r="U45">
            <v>75</v>
          </cell>
        </row>
        <row r="46">
          <cell r="C46" t="str">
            <v>Koefisien Alat / M3</v>
          </cell>
          <cell r="D46" t="str">
            <v xml:space="preserve"> =  1  :  Q1</v>
          </cell>
          <cell r="G46" t="str">
            <v>(E10)</v>
          </cell>
          <cell r="H46">
            <v>8.2134991579220114E-3</v>
          </cell>
          <cell r="I46" t="str">
            <v>Jam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(E08)</v>
          </cell>
          <cell r="Q50" t="str">
            <v xml:space="preserve">JUMLAH HARGA PERALATAN   </v>
          </cell>
          <cell r="U50">
            <v>10890.240644000369</v>
          </cell>
        </row>
        <row r="51">
          <cell r="C51" t="str">
            <v>Kapasitas bak</v>
          </cell>
          <cell r="G51" t="str">
            <v>V</v>
          </cell>
          <cell r="H51">
            <v>6.666666666666667</v>
          </cell>
          <cell r="I51" t="str">
            <v>M3</v>
          </cell>
        </row>
        <row r="52">
          <cell r="C52" t="str">
            <v>Faktor 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D.</v>
          </cell>
          <cell r="N52" t="str">
            <v>JUMLAH HARGA TENAGA, BAHAN DAN PERALATAN  ( A + B + C )</v>
          </cell>
          <cell r="U52">
            <v>10963.575446176816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1096.3575446176817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F.</v>
          </cell>
          <cell r="N54" t="str">
            <v>HARGA SATUAN PEKERJAAN  ( D + E )</v>
          </cell>
          <cell r="U54">
            <v>12059.932990794498</v>
          </cell>
        </row>
        <row r="55">
          <cell r="C55" t="str">
            <v>Waktu  siklus</v>
          </cell>
          <cell r="G55" t="str">
            <v>Ts2</v>
          </cell>
          <cell r="I55" t="str">
            <v>menit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- Waktu tempuh isi</v>
          </cell>
          <cell r="E56" t="str">
            <v>=   (L  :  v1)  x  60</v>
          </cell>
          <cell r="G56" t="str">
            <v>T1</v>
          </cell>
          <cell r="H56">
            <v>6.6666666666666661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kosong</v>
          </cell>
          <cell r="E57" t="str">
            <v>=   (L  :  v2)  x  60</v>
          </cell>
          <cell r="G57" t="str">
            <v>T2</v>
          </cell>
          <cell r="H57">
            <v>5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Muat</v>
          </cell>
          <cell r="E58" t="str">
            <v>=   (V  :  Q1) x 60</v>
          </cell>
          <cell r="G58" t="str">
            <v>T3</v>
          </cell>
          <cell r="H58">
            <v>3.2853996631688047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</v>
          </cell>
          <cell r="G59" t="str">
            <v>T4</v>
          </cell>
          <cell r="H59">
            <v>1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15.952066329835471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3.1 (1)</v>
          </cell>
          <cell r="J62" t="str">
            <v>Analisa EI-311</v>
          </cell>
        </row>
        <row r="63">
          <cell r="A63" t="str">
            <v>JENIS PEKERJAAN</v>
          </cell>
          <cell r="D63" t="str">
            <v>:  Galian Biasa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Kapasitas Produksi / Jam   =</v>
          </cell>
          <cell r="E70" t="str">
            <v>V x Fa x 60</v>
          </cell>
          <cell r="G70" t="str">
            <v>Q2</v>
          </cell>
          <cell r="H70">
            <v>17.343625643607776</v>
          </cell>
          <cell r="I70" t="str">
            <v xml:space="preserve">M3/Jam </v>
          </cell>
        </row>
        <row r="71">
          <cell r="E71" t="str">
            <v xml:space="preserve">    Fk x Ts2</v>
          </cell>
        </row>
        <row r="74">
          <cell r="C74" t="str">
            <v>Koefisien Alat / M3</v>
          </cell>
          <cell r="D74" t="str">
            <v xml:space="preserve"> =  1  :  Q2</v>
          </cell>
          <cell r="G74" t="str">
            <v>(E08)</v>
          </cell>
          <cell r="H74">
            <v>5.7658071071694475E-2</v>
          </cell>
          <cell r="I74" t="str">
            <v>Jam</v>
          </cell>
        </row>
        <row r="77">
          <cell r="A77" t="str">
            <v>2.d.</v>
          </cell>
          <cell r="C77" t="str">
            <v>ALAT  BANTU</v>
          </cell>
        </row>
        <row r="78">
          <cell r="C78" t="str">
            <v>Diperlukan alat-alat bantu kecil</v>
          </cell>
          <cell r="J78" t="str">
            <v>Lump Sump</v>
          </cell>
        </row>
        <row r="79">
          <cell r="C79" t="str">
            <v>- Sekop</v>
          </cell>
        </row>
        <row r="80">
          <cell r="C80" t="str">
            <v>- Keranjang</v>
          </cell>
        </row>
        <row r="82">
          <cell r="A82" t="str">
            <v xml:space="preserve">   3.</v>
          </cell>
          <cell r="C82" t="str">
            <v>TENAGA</v>
          </cell>
        </row>
        <row r="83">
          <cell r="C83" t="str">
            <v>Produksi menentukan : EXCAVATOR</v>
          </cell>
          <cell r="G83" t="str">
            <v>Q1</v>
          </cell>
          <cell r="H83">
            <v>121.75078864353311</v>
          </cell>
          <cell r="I83" t="str">
            <v>M3/Jam</v>
          </cell>
        </row>
        <row r="84">
          <cell r="C84" t="str">
            <v>Produksi Galian / hari  =  Tk x Q1</v>
          </cell>
          <cell r="G84" t="str">
            <v>Qt</v>
          </cell>
          <cell r="H84">
            <v>852.25552050473175</v>
          </cell>
          <cell r="I84" t="str">
            <v>M3</v>
          </cell>
        </row>
        <row r="85">
          <cell r="C85" t="str">
            <v>Kebutuhan tenaga :</v>
          </cell>
        </row>
        <row r="86">
          <cell r="D86" t="str">
            <v>- Pekerja</v>
          </cell>
          <cell r="G86" t="str">
            <v>P</v>
          </cell>
          <cell r="H86">
            <v>2</v>
          </cell>
          <cell r="I86" t="str">
            <v>orang</v>
          </cell>
        </row>
        <row r="87">
          <cell r="D87" t="str">
            <v>- Mandor</v>
          </cell>
          <cell r="G87" t="str">
            <v>M</v>
          </cell>
          <cell r="H87">
            <v>1</v>
          </cell>
          <cell r="I87" t="str">
            <v>orang</v>
          </cell>
        </row>
        <row r="89">
          <cell r="C89" t="str">
            <v>Koefisien tenaga / M3   :</v>
          </cell>
        </row>
        <row r="90">
          <cell r="D90" t="str">
            <v>- Pekerja</v>
          </cell>
          <cell r="E90" t="str">
            <v>= (Tk x P) : Qt</v>
          </cell>
          <cell r="G90" t="str">
            <v>(L01)</v>
          </cell>
          <cell r="H90">
            <v>1.6426998315844023E-2</v>
          </cell>
          <cell r="I90" t="str">
            <v>Jam</v>
          </cell>
        </row>
        <row r="91">
          <cell r="D91" t="str">
            <v>- Mandor</v>
          </cell>
          <cell r="E91" t="str">
            <v>= (Tk x M) : Qt</v>
          </cell>
          <cell r="G91" t="str">
            <v>(L03)</v>
          </cell>
          <cell r="H91">
            <v>8.2134991579220114E-3</v>
          </cell>
          <cell r="I91" t="str">
            <v>Jam</v>
          </cell>
        </row>
        <row r="93">
          <cell r="A93" t="str">
            <v>4.</v>
          </cell>
          <cell r="C93" t="str">
            <v>HARGA DASAR SATUAN UPAH, BAHAN DAN ALAT</v>
          </cell>
        </row>
        <row r="94">
          <cell r="C94" t="str">
            <v>Lihat lampiran.</v>
          </cell>
        </row>
        <row r="96">
          <cell r="A96" t="str">
            <v>5.</v>
          </cell>
          <cell r="C96" t="str">
            <v>ANALISA HARGA SATUAN PEKERJAAN</v>
          </cell>
        </row>
        <row r="97">
          <cell r="C97" t="str">
            <v>Lihat perhitungan dalam FORMULIR STANDAR UNTUK</v>
          </cell>
        </row>
        <row r="98">
          <cell r="C98" t="str">
            <v>PEREKEMAN ANALISA MASING-MASING HARGA</v>
          </cell>
        </row>
        <row r="99">
          <cell r="C99" t="str">
            <v>SATUAN.</v>
          </cell>
        </row>
        <row r="100">
          <cell r="C100" t="str">
            <v>Didapat Harga Satuan Pekerjaan :</v>
          </cell>
        </row>
        <row r="102">
          <cell r="C102" t="str">
            <v xml:space="preserve">Rp.  </v>
          </cell>
          <cell r="D102">
            <v>12059.932990794498</v>
          </cell>
          <cell r="E102" t="str">
            <v xml:space="preserve"> / M3</v>
          </cell>
        </row>
        <row r="105">
          <cell r="A105" t="str">
            <v>6.</v>
          </cell>
          <cell r="C105" t="str">
            <v>WAKTU PELAKSANAAN YANG DIPERLUKAN</v>
          </cell>
        </row>
        <row r="106">
          <cell r="C106" t="str">
            <v>Masa Pelaksanaan :</v>
          </cell>
          <cell r="D106" t="str">
            <v>. . . . . . . . . . . .</v>
          </cell>
          <cell r="E106" t="str">
            <v>bulan</v>
          </cell>
        </row>
        <row r="108">
          <cell r="A108" t="str">
            <v>7.</v>
          </cell>
          <cell r="C108" t="str">
            <v>VOLUME PEKERJAAN YANG DIPERLUKAN</v>
          </cell>
        </row>
        <row r="109">
          <cell r="C109" t="str">
            <v>Volume pekerjaan  :</v>
          </cell>
          <cell r="D109">
            <v>0</v>
          </cell>
          <cell r="E109" t="str">
            <v>M3</v>
          </cell>
        </row>
        <row r="121">
          <cell r="A121" t="str">
            <v>ITEM PEMBAYARAN NO.</v>
          </cell>
          <cell r="D121" t="str">
            <v>:  3.1 (2)</v>
          </cell>
          <cell r="J121" t="str">
            <v>Analisa EI-312</v>
          </cell>
          <cell r="T121" t="str">
            <v>Analisa EI-312</v>
          </cell>
        </row>
        <row r="122">
          <cell r="A122" t="str">
            <v>JENIS PEKERJAAN</v>
          </cell>
          <cell r="D122" t="str">
            <v>:  Galian Batu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  <cell r="L123" t="str">
            <v>FORMULIR STANDAR UNTUK</v>
          </cell>
        </row>
        <row r="124">
          <cell r="L124" t="str">
            <v>PEREKAMAN ANALISA MASING-MASING HARGA SATUAN</v>
          </cell>
        </row>
        <row r="125">
          <cell r="L125">
            <v>0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8">
          <cell r="L128" t="str">
            <v>PROYEK</v>
          </cell>
          <cell r="O128" t="str">
            <v>:</v>
          </cell>
        </row>
        <row r="129">
          <cell r="A129" t="str">
            <v>I.</v>
          </cell>
          <cell r="C129" t="str">
            <v>ASUMSI</v>
          </cell>
          <cell r="L129" t="str">
            <v>No. PAKET KONTRAK</v>
          </cell>
          <cell r="O129" t="str">
            <v>:</v>
          </cell>
        </row>
        <row r="130">
          <cell r="A130">
            <v>1</v>
          </cell>
          <cell r="C130" t="str">
            <v>Pekerjaan dilakukan secara manual</v>
          </cell>
          <cell r="L130" t="str">
            <v>NAMA PAKET</v>
          </cell>
          <cell r="O130" t="str">
            <v>:</v>
          </cell>
        </row>
        <row r="131">
          <cell r="A131">
            <v>2</v>
          </cell>
          <cell r="C131" t="str">
            <v>Lokasi pekerjaan : sepanjang jalan</v>
          </cell>
          <cell r="L131" t="str">
            <v>PROP / KAB / KODYA</v>
          </cell>
          <cell r="O131" t="str">
            <v>:</v>
          </cell>
        </row>
        <row r="132">
          <cell r="A132">
            <v>3</v>
          </cell>
          <cell r="C132" t="str">
            <v>Kondisi Jalan   :  sedang / baik</v>
          </cell>
          <cell r="L132" t="str">
            <v>ITEM PEMBAYARAN NO.</v>
          </cell>
          <cell r="O132" t="str">
            <v>:  3.1 (2)</v>
          </cell>
          <cell r="R132" t="str">
            <v>PERKIRAAN VOL. PEK.</v>
          </cell>
          <cell r="T132" t="str">
            <v>:</v>
          </cell>
          <cell r="U132">
            <v>0</v>
          </cell>
        </row>
        <row r="133">
          <cell r="A133">
            <v>4</v>
          </cell>
          <cell r="C133" t="str">
            <v>Jam kerja efektif per-hari</v>
          </cell>
          <cell r="G133" t="str">
            <v>Tk</v>
          </cell>
          <cell r="H133">
            <v>7</v>
          </cell>
          <cell r="I133" t="str">
            <v>Jam</v>
          </cell>
          <cell r="L133" t="str">
            <v>JENIS PEKERJAAN</v>
          </cell>
          <cell r="O133" t="str">
            <v>:  Galian Batu</v>
          </cell>
          <cell r="R133" t="str">
            <v>TOTAL HARGA (Rp.)</v>
          </cell>
          <cell r="T133" t="str">
            <v>:</v>
          </cell>
          <cell r="U133">
            <v>0</v>
          </cell>
        </row>
        <row r="134">
          <cell r="A134">
            <v>5</v>
          </cell>
          <cell r="C134" t="str">
            <v>Faktor pengembangan bahan</v>
          </cell>
          <cell r="G134" t="str">
            <v>Fk</v>
          </cell>
          <cell r="H134">
            <v>1.2</v>
          </cell>
          <cell r="I134" t="str">
            <v>-</v>
          </cell>
          <cell r="L134" t="str">
            <v>SATUAN PEMBAYARAN</v>
          </cell>
          <cell r="O134" t="str">
            <v>:  M3</v>
          </cell>
          <cell r="R134" t="str">
            <v>% THD. BIAYA PROYEK</v>
          </cell>
          <cell r="T134" t="str">
            <v>:</v>
          </cell>
          <cell r="U134" t="e">
            <v>#DIV/0!</v>
          </cell>
        </row>
        <row r="137">
          <cell r="A137" t="str">
            <v>II.</v>
          </cell>
          <cell r="C137" t="str">
            <v>URUTAN KERJA</v>
          </cell>
          <cell r="Q137" t="str">
            <v>PERKIRAAN</v>
          </cell>
          <cell r="R137" t="str">
            <v>HARGA</v>
          </cell>
          <cell r="S137" t="str">
            <v>JUMLAH</v>
          </cell>
        </row>
        <row r="138">
          <cell r="A138">
            <v>1</v>
          </cell>
          <cell r="C138" t="str">
            <v>Batu yg dipotong umumnya berada disisi jalan</v>
          </cell>
          <cell r="L138" t="str">
            <v>NO.</v>
          </cell>
          <cell r="N138" t="str">
            <v>KOMPONEN</v>
          </cell>
          <cell r="P138" t="str">
            <v>SATUAN</v>
          </cell>
          <cell r="Q138" t="str">
            <v>KUANTITAS</v>
          </cell>
          <cell r="R138" t="str">
            <v>SATUAN</v>
          </cell>
          <cell r="S138" t="str">
            <v>HARGA</v>
          </cell>
        </row>
        <row r="139">
          <cell r="A139">
            <v>2</v>
          </cell>
          <cell r="C139" t="str">
            <v>Penggalian dilakukan dengan Excavator, Compresor</v>
          </cell>
          <cell r="R139" t="str">
            <v>(Rp.)</v>
          </cell>
          <cell r="S139" t="str">
            <v>(Rp.)</v>
          </cell>
        </row>
        <row r="140">
          <cell r="C140" t="str">
            <v>dan Jack Hammer, dimuat ke dlm Truk dengan Loader.</v>
          </cell>
        </row>
        <row r="141">
          <cell r="A141">
            <v>3</v>
          </cell>
          <cell r="C141" t="str">
            <v>Dump Truck membuang material hasil galian keluar</v>
          </cell>
        </row>
        <row r="142">
          <cell r="C142" t="str">
            <v>lokasi jalan sejauh :</v>
          </cell>
          <cell r="G142" t="str">
            <v>L</v>
          </cell>
          <cell r="H142">
            <v>5</v>
          </cell>
          <cell r="I142" t="str">
            <v>Km</v>
          </cell>
          <cell r="L142" t="str">
            <v>A.</v>
          </cell>
          <cell r="N142" t="str">
            <v>TENAGA</v>
          </cell>
        </row>
        <row r="144">
          <cell r="L144" t="str">
            <v>1.</v>
          </cell>
          <cell r="N144" t="str">
            <v>Pekerja</v>
          </cell>
          <cell r="O144" t="str">
            <v>(L01)</v>
          </cell>
          <cell r="P144" t="str">
            <v>Jam</v>
          </cell>
          <cell r="Q144">
            <v>1</v>
          </cell>
          <cell r="R144">
            <v>2857.14</v>
          </cell>
          <cell r="U144">
            <v>2857.14</v>
          </cell>
        </row>
        <row r="145">
          <cell r="L145" t="str">
            <v>2.</v>
          </cell>
          <cell r="N145" t="str">
            <v>Mandor</v>
          </cell>
          <cell r="O145" t="str">
            <v>(L03)</v>
          </cell>
          <cell r="P145" t="str">
            <v>Jam</v>
          </cell>
          <cell r="Q145">
            <v>0.125</v>
          </cell>
          <cell r="R145">
            <v>3214.29</v>
          </cell>
          <cell r="U145">
            <v>401.78625</v>
          </cell>
        </row>
        <row r="146">
          <cell r="A146" t="str">
            <v>III.</v>
          </cell>
          <cell r="C146" t="str">
            <v>PEMAKAIAN BAHAN, ALAT DAN TENAGA</v>
          </cell>
        </row>
        <row r="148">
          <cell r="A148" t="str">
            <v xml:space="preserve">   1.</v>
          </cell>
          <cell r="C148" t="str">
            <v>BAHAN</v>
          </cell>
          <cell r="Q148" t="str">
            <v xml:space="preserve">JUMLAH HARGA TENAGA   </v>
          </cell>
          <cell r="U148">
            <v>3258.92625</v>
          </cell>
        </row>
        <row r="149">
          <cell r="C149" t="str">
            <v>Tidak ada bahan yang diperlukan</v>
          </cell>
        </row>
        <row r="150">
          <cell r="L150" t="str">
            <v>B.</v>
          </cell>
          <cell r="N150" t="str">
            <v>BAHAN</v>
          </cell>
        </row>
        <row r="152">
          <cell r="A152" t="str">
            <v xml:space="preserve">   2.</v>
          </cell>
          <cell r="C152" t="str">
            <v>ALAT</v>
          </cell>
        </row>
        <row r="153">
          <cell r="A153" t="str">
            <v xml:space="preserve">   2.a.</v>
          </cell>
          <cell r="C153" t="str">
            <v>COMPRESSOR, EXCAVATOR, JACK HAMMER &amp; LOADER</v>
          </cell>
          <cell r="J153" t="str">
            <v xml:space="preserve"> (E05/26/10/15)</v>
          </cell>
        </row>
        <row r="154">
          <cell r="C154" t="str">
            <v>Produksi per jam</v>
          </cell>
          <cell r="G154" t="str">
            <v>Q1</v>
          </cell>
          <cell r="H154">
            <v>8</v>
          </cell>
          <cell r="I154" t="str">
            <v>M3 / Jam</v>
          </cell>
        </row>
        <row r="156">
          <cell r="C156" t="str">
            <v>Koefisien Alat / m3</v>
          </cell>
          <cell r="D156" t="str">
            <v xml:space="preserve"> =  1  :  Q1</v>
          </cell>
          <cell r="G156" t="str">
            <v>(E05/26)</v>
          </cell>
          <cell r="H156">
            <v>0.125</v>
          </cell>
          <cell r="I156" t="str">
            <v>Jam</v>
          </cell>
        </row>
        <row r="158">
          <cell r="Q158" t="str">
            <v xml:space="preserve">JUMLAH HARGA BAHAN   </v>
          </cell>
          <cell r="U158">
            <v>0</v>
          </cell>
        </row>
        <row r="159">
          <cell r="A159" t="str">
            <v xml:space="preserve">   2.b.</v>
          </cell>
          <cell r="C159" t="str">
            <v>DUMP TRUCK</v>
          </cell>
          <cell r="G159" t="str">
            <v>(E08)</v>
          </cell>
        </row>
        <row r="160">
          <cell r="C160" t="str">
            <v>Kapasitas bak</v>
          </cell>
          <cell r="G160" t="str">
            <v>V</v>
          </cell>
          <cell r="H160">
            <v>4</v>
          </cell>
          <cell r="I160" t="str">
            <v>M3</v>
          </cell>
          <cell r="L160" t="str">
            <v>C.</v>
          </cell>
          <cell r="N160" t="str">
            <v>PERALATAN</v>
          </cell>
        </row>
        <row r="161">
          <cell r="C161" t="str">
            <v>Faktor  efisiensi alat</v>
          </cell>
          <cell r="G161" t="str">
            <v>Fa</v>
          </cell>
          <cell r="H161">
            <v>0.83</v>
          </cell>
          <cell r="I161" t="str">
            <v>-</v>
          </cell>
          <cell r="L161" t="str">
            <v>1.</v>
          </cell>
          <cell r="N161" t="str">
            <v>Compressor</v>
          </cell>
          <cell r="O161" t="str">
            <v>(E05)</v>
          </cell>
          <cell r="P161" t="str">
            <v>Jam</v>
          </cell>
          <cell r="Q161">
            <v>0.125</v>
          </cell>
          <cell r="R161">
            <v>53840.365312835944</v>
          </cell>
          <cell r="U161">
            <v>6730.045664104493</v>
          </cell>
        </row>
        <row r="162">
          <cell r="C162" t="str">
            <v>Kecepatan rata-rata bermuatan</v>
          </cell>
          <cell r="G162" t="str">
            <v>v1</v>
          </cell>
          <cell r="H162">
            <v>45</v>
          </cell>
          <cell r="I162" t="str">
            <v>KM/Jam</v>
          </cell>
          <cell r="L162" t="str">
            <v>2.</v>
          </cell>
          <cell r="N162" t="str">
            <v>Jack Hammer</v>
          </cell>
          <cell r="O162" t="str">
            <v>(E26)</v>
          </cell>
          <cell r="P162" t="str">
            <v>Jam</v>
          </cell>
          <cell r="Q162">
            <v>0.125</v>
          </cell>
          <cell r="R162">
            <v>16417.550326811437</v>
          </cell>
          <cell r="U162">
            <v>2052.1937908514296</v>
          </cell>
        </row>
        <row r="163">
          <cell r="C163" t="str">
            <v>Kecepatan rata-rata kosong</v>
          </cell>
          <cell r="G163" t="str">
            <v>v2</v>
          </cell>
          <cell r="H163">
            <v>60</v>
          </cell>
          <cell r="I163" t="str">
            <v>KM/Jam</v>
          </cell>
          <cell r="L163" t="str">
            <v>3.</v>
          </cell>
          <cell r="N163" t="str">
            <v>Wheel Loader</v>
          </cell>
          <cell r="O163" t="str">
            <v>(E15)</v>
          </cell>
          <cell r="P163" t="str">
            <v>Jam</v>
          </cell>
          <cell r="Q163">
            <v>0.125</v>
          </cell>
          <cell r="R163">
            <v>163808.13869490434</v>
          </cell>
          <cell r="U163">
            <v>20476.017336863042</v>
          </cell>
        </row>
        <row r="164">
          <cell r="C164" t="str">
            <v>Waktu  siklus</v>
          </cell>
          <cell r="G164" t="str">
            <v>Ts1</v>
          </cell>
          <cell r="I164" t="str">
            <v>menit</v>
          </cell>
          <cell r="L164" t="str">
            <v>4.</v>
          </cell>
          <cell r="N164" t="str">
            <v>Excavator</v>
          </cell>
          <cell r="O164" t="str">
            <v>(E10)</v>
          </cell>
          <cell r="P164" t="str">
            <v>Jam</v>
          </cell>
          <cell r="Q164">
            <v>0.125</v>
          </cell>
          <cell r="R164">
            <v>238185.05650827778</v>
          </cell>
          <cell r="U164">
            <v>29773.132063534722</v>
          </cell>
        </row>
        <row r="165">
          <cell r="C165" t="str">
            <v>- Waktu tempuh isi</v>
          </cell>
          <cell r="E165" t="str">
            <v>=   (L  :  v1)  x  60</v>
          </cell>
          <cell r="G165" t="str">
            <v>T1</v>
          </cell>
          <cell r="H165">
            <v>6.6666666666666661</v>
          </cell>
          <cell r="I165" t="str">
            <v>menit</v>
          </cell>
          <cell r="L165">
            <v>5</v>
          </cell>
          <cell r="N165" t="str">
            <v>Dump Truck</v>
          </cell>
          <cell r="O165" t="str">
            <v>(E08)</v>
          </cell>
          <cell r="P165" t="str">
            <v>Jam</v>
          </cell>
          <cell r="Q165">
            <v>0.26305220883534136</v>
          </cell>
          <cell r="R165">
            <v>153645.58193291764</v>
          </cell>
          <cell r="U165">
            <v>40416.809705245403</v>
          </cell>
        </row>
        <row r="166">
          <cell r="C166" t="str">
            <v>- Waktu tempuh kosong</v>
          </cell>
          <cell r="E166" t="str">
            <v>=   (L  :  v2)  x  60</v>
          </cell>
          <cell r="G166" t="str">
            <v>T2</v>
          </cell>
          <cell r="H166">
            <v>5</v>
          </cell>
          <cell r="I166" t="str">
            <v>menit</v>
          </cell>
          <cell r="N166" t="str">
            <v>Alat  bantu</v>
          </cell>
          <cell r="P166" t="str">
            <v>Ls</v>
          </cell>
          <cell r="Q166">
            <v>1</v>
          </cell>
          <cell r="R166">
            <v>225</v>
          </cell>
          <cell r="U166">
            <v>225</v>
          </cell>
        </row>
        <row r="167">
          <cell r="C167" t="str">
            <v>- Muat</v>
          </cell>
          <cell r="E167" t="str">
            <v>=   (V  :  Q1) x 60</v>
          </cell>
          <cell r="G167" t="str">
            <v>T3</v>
          </cell>
          <cell r="H167">
            <v>30</v>
          </cell>
          <cell r="I167" t="str">
            <v>menit</v>
          </cell>
        </row>
        <row r="168">
          <cell r="C168" t="str">
            <v>- Lain-lain</v>
          </cell>
          <cell r="G168" t="str">
            <v>T4</v>
          </cell>
          <cell r="H168">
            <v>2</v>
          </cell>
          <cell r="I168" t="str">
            <v>menit</v>
          </cell>
        </row>
        <row r="169">
          <cell r="G169" t="str">
            <v>Ts1</v>
          </cell>
          <cell r="H169">
            <v>43.666666666666664</v>
          </cell>
          <cell r="I169" t="str">
            <v>menit</v>
          </cell>
        </row>
        <row r="170">
          <cell r="Q170" t="str">
            <v xml:space="preserve">JUMLAH HARGA PERALATAN   </v>
          </cell>
          <cell r="U170">
            <v>99673.198560599092</v>
          </cell>
        </row>
        <row r="172">
          <cell r="C172" t="str">
            <v>Kapasitas Produksi / Jam   =</v>
          </cell>
          <cell r="E172" t="str">
            <v>V x Fa x 60</v>
          </cell>
          <cell r="G172" t="str">
            <v>Q2</v>
          </cell>
          <cell r="H172">
            <v>3.8015267175572518</v>
          </cell>
          <cell r="I172" t="str">
            <v xml:space="preserve">M3 / Jam </v>
          </cell>
          <cell r="L172" t="str">
            <v>D.</v>
          </cell>
          <cell r="N172" t="str">
            <v>JUMLAH HARGA TENAGA, BAHAN DAN PERALATAN  ( A + B + C )</v>
          </cell>
          <cell r="U172">
            <v>102932.1248105991</v>
          </cell>
        </row>
        <row r="173">
          <cell r="E173" t="str">
            <v xml:space="preserve">    Fk x Ts1</v>
          </cell>
          <cell r="L173" t="str">
            <v>E.</v>
          </cell>
          <cell r="N173" t="str">
            <v>OVERHEAD &amp; PROFIT</v>
          </cell>
          <cell r="P173">
            <v>10</v>
          </cell>
          <cell r="Q173" t="str">
            <v>%  x  D</v>
          </cell>
          <cell r="U173">
            <v>10293.212481059911</v>
          </cell>
        </row>
        <row r="174">
          <cell r="L174" t="str">
            <v>F.</v>
          </cell>
          <cell r="N174" t="str">
            <v>HARGA SATUAN PEKERJAAN  ( D + E )</v>
          </cell>
          <cell r="U174">
            <v>113225.337291659</v>
          </cell>
        </row>
        <row r="175">
          <cell r="L175" t="str">
            <v>Note: 1</v>
          </cell>
          <cell r="N175" t="str">
            <v>SATUAN dapat berdasarkan atas jam operasi untuk Tenaga Kerja dan Peralatan, volume dan/atau ukuran</v>
          </cell>
        </row>
        <row r="176">
          <cell r="C176" t="str">
            <v>Koefisien Alat / m3</v>
          </cell>
          <cell r="D176" t="str">
            <v xml:space="preserve"> =  1  :  Q2</v>
          </cell>
          <cell r="G176" t="str">
            <v>(E08)</v>
          </cell>
          <cell r="H176">
            <v>0.26305220883534136</v>
          </cell>
          <cell r="I176" t="str">
            <v>Jam</v>
          </cell>
          <cell r="N176" t="str">
            <v>berat untuk bahan-bahan.</v>
          </cell>
        </row>
        <row r="177">
          <cell r="L177">
            <v>2</v>
          </cell>
          <cell r="N177" t="str">
            <v>Kuantitas satuan adalah kuantitas setiap komponen untuk menyelesaikan satu satuan pekerjaan dari nomor</v>
          </cell>
        </row>
        <row r="178">
          <cell r="N178" t="str">
            <v>mata pembayaran.</v>
          </cell>
        </row>
        <row r="179">
          <cell r="L179">
            <v>3</v>
          </cell>
          <cell r="N179" t="str">
            <v>Biaya satuan untuk peralatan sudah termasuk bahan bakar, bahan habis dipakai dan operator.</v>
          </cell>
        </row>
        <row r="180">
          <cell r="L180">
            <v>4</v>
          </cell>
          <cell r="N180" t="str">
            <v>Biaya satuan sudah termasuk pengeluaran untuk seluruh pajak yang berkaitan (tetapi tidak termasuk PPN</v>
          </cell>
        </row>
        <row r="181">
          <cell r="J181" t="str">
            <v>Berlanjut ke halaman berikut</v>
          </cell>
          <cell r="N181" t="str">
            <v>yang dibayar dari kontrak) dan biaya-biaya lainnya.</v>
          </cell>
        </row>
        <row r="182">
          <cell r="A182" t="str">
            <v>ITEM PEMBAYARAN NO.</v>
          </cell>
          <cell r="D182" t="str">
            <v>:  3.1 (2)</v>
          </cell>
          <cell r="J182" t="str">
            <v>Analisa EI-312</v>
          </cell>
        </row>
        <row r="183">
          <cell r="A183" t="str">
            <v>JENIS PEKERJAAN</v>
          </cell>
          <cell r="D183" t="str">
            <v>:  Galian Batu</v>
          </cell>
        </row>
        <row r="184">
          <cell r="A184" t="str">
            <v>SATUAN PEMBAYARAN</v>
          </cell>
          <cell r="D184" t="str">
            <v>:  M3</v>
          </cell>
          <cell r="H184" t="str">
            <v xml:space="preserve">         URAIAN ANALISA HARGA SATUAN</v>
          </cell>
        </row>
        <row r="185">
          <cell r="J185" t="str">
            <v>Lanjutan</v>
          </cell>
        </row>
        <row r="187">
          <cell r="A187" t="str">
            <v>No.</v>
          </cell>
          <cell r="C187" t="str">
            <v>U R A I A N</v>
          </cell>
          <cell r="G187" t="str">
            <v>KODE</v>
          </cell>
          <cell r="H187" t="str">
            <v>KOEF.</v>
          </cell>
          <cell r="I187" t="str">
            <v>SATUAN</v>
          </cell>
          <cell r="J187" t="str">
            <v>KETERANGAN</v>
          </cell>
        </row>
        <row r="190">
          <cell r="A190" t="str">
            <v>2.d.</v>
          </cell>
          <cell r="C190" t="str">
            <v>ALAT  BANTU</v>
          </cell>
        </row>
        <row r="191">
          <cell r="C191" t="str">
            <v>Diperlukan alat-alat bantu kecil</v>
          </cell>
          <cell r="J191" t="str">
            <v>Lump Sump</v>
          </cell>
        </row>
        <row r="192">
          <cell r="C192" t="str">
            <v>- Pahat / Tatah</v>
          </cell>
          <cell r="D192" t="str">
            <v>=  2  buah</v>
          </cell>
        </row>
        <row r="193">
          <cell r="C193" t="str">
            <v>- Palu Besar</v>
          </cell>
          <cell r="D193" t="str">
            <v>=  2  buah</v>
          </cell>
        </row>
        <row r="195">
          <cell r="A195" t="str">
            <v xml:space="preserve">   3.</v>
          </cell>
          <cell r="C195" t="str">
            <v>TENAGA</v>
          </cell>
        </row>
        <row r="196">
          <cell r="C196" t="str">
            <v>Produksi menentukan : JACK HAMMER</v>
          </cell>
          <cell r="G196" t="str">
            <v>Q1</v>
          </cell>
          <cell r="H196">
            <v>8</v>
          </cell>
          <cell r="I196" t="str">
            <v>M3/Jam</v>
          </cell>
        </row>
        <row r="197">
          <cell r="C197" t="str">
            <v>Produksi Galian / hari  =  Tk x Q1</v>
          </cell>
          <cell r="G197" t="str">
            <v>Qt</v>
          </cell>
          <cell r="H197">
            <v>56</v>
          </cell>
          <cell r="I197" t="str">
            <v>M3</v>
          </cell>
        </row>
        <row r="198">
          <cell r="C198" t="str">
            <v>Kebutuhan tenaga :</v>
          </cell>
        </row>
        <row r="199">
          <cell r="D199" t="str">
            <v>- Pekerja</v>
          </cell>
          <cell r="G199" t="str">
            <v>P</v>
          </cell>
          <cell r="H199">
            <v>8</v>
          </cell>
          <cell r="I199" t="str">
            <v>orang</v>
          </cell>
        </row>
        <row r="200">
          <cell r="D200" t="str">
            <v>- Mandor</v>
          </cell>
          <cell r="G200" t="str">
            <v>M</v>
          </cell>
          <cell r="H200">
            <v>1</v>
          </cell>
          <cell r="I200" t="str">
            <v>orang</v>
          </cell>
        </row>
        <row r="202">
          <cell r="C202" t="str">
            <v>Koefisien tenaga / M3   :</v>
          </cell>
        </row>
        <row r="203">
          <cell r="D203" t="str">
            <v>- Pekerja</v>
          </cell>
          <cell r="E203" t="str">
            <v>= (Tk x P) : Qt</v>
          </cell>
          <cell r="G203" t="str">
            <v>(L01)</v>
          </cell>
          <cell r="H203">
            <v>1</v>
          </cell>
          <cell r="I203" t="str">
            <v>Jam</v>
          </cell>
        </row>
        <row r="204">
          <cell r="D204" t="str">
            <v>- Mandor</v>
          </cell>
          <cell r="E204" t="str">
            <v>= (Tk x M) : Qt</v>
          </cell>
          <cell r="G204" t="str">
            <v>(L03)</v>
          </cell>
          <cell r="H204">
            <v>0.125</v>
          </cell>
          <cell r="I204" t="str">
            <v>Jam</v>
          </cell>
        </row>
        <row r="206">
          <cell r="A206" t="str">
            <v>4.</v>
          </cell>
          <cell r="C206" t="str">
            <v>HARGA DASAR SATUAN UPAH, BAHAN DAN ALAT</v>
          </cell>
        </row>
        <row r="207">
          <cell r="C207" t="str">
            <v>Lihat lampiran.</v>
          </cell>
        </row>
        <row r="209">
          <cell r="A209" t="str">
            <v>5.</v>
          </cell>
          <cell r="C209" t="str">
            <v>ANALISA HARGA SATUAN PEKERJAAN</v>
          </cell>
        </row>
        <row r="210">
          <cell r="C210" t="str">
            <v>Lihat perhitungan dalam FORMULIR STANDAR UNTUK</v>
          </cell>
        </row>
        <row r="211">
          <cell r="C211" t="str">
            <v>PEREKEMAN ANALISA MASING-MASING HARGA</v>
          </cell>
        </row>
        <row r="212">
          <cell r="C212" t="str">
            <v>SATUAN.</v>
          </cell>
        </row>
        <row r="213">
          <cell r="C213" t="str">
            <v>Didapat Harga Satuan Pekerjaan :</v>
          </cell>
        </row>
        <row r="215">
          <cell r="C215" t="str">
            <v xml:space="preserve">Rp.  </v>
          </cell>
          <cell r="D215">
            <v>113225.337291659</v>
          </cell>
          <cell r="E215" t="str">
            <v xml:space="preserve"> / M3</v>
          </cell>
        </row>
        <row r="218">
          <cell r="A218" t="str">
            <v>6.</v>
          </cell>
          <cell r="C218" t="str">
            <v>WAKTU PELAKSANAAN YANG DIPERLUKAN</v>
          </cell>
        </row>
        <row r="219">
          <cell r="C219" t="str">
            <v>Masa Pelaksanaan :</v>
          </cell>
          <cell r="D219" t="str">
            <v>. . . . . . . . . . . .</v>
          </cell>
          <cell r="E219" t="str">
            <v>bulan</v>
          </cell>
        </row>
        <row r="221">
          <cell r="A221" t="str">
            <v>7.</v>
          </cell>
          <cell r="C221" t="str">
            <v>VOLUME PEKERJAAN YANG DIPERLUKAN</v>
          </cell>
        </row>
        <row r="222">
          <cell r="C222" t="str">
            <v>Volume pekerjaan  :</v>
          </cell>
          <cell r="D222">
            <v>0</v>
          </cell>
          <cell r="E222" t="str">
            <v>M3</v>
          </cell>
        </row>
        <row r="255">
          <cell r="A255" t="str">
            <v>ITEM PEMBAYARAN NO.</v>
          </cell>
          <cell r="D255" t="str">
            <v>:  3.1 (6)</v>
          </cell>
          <cell r="J255" t="str">
            <v>Analisa EI-313</v>
          </cell>
          <cell r="T255" t="str">
            <v>Analisa EI-313</v>
          </cell>
        </row>
        <row r="256">
          <cell r="A256" t="str">
            <v>JENIS PEKERJAAN</v>
          </cell>
          <cell r="D256" t="str">
            <v>:  Galian Struktur dengan Kedalaman 0 - 2 M</v>
          </cell>
        </row>
        <row r="257">
          <cell r="A257" t="str">
            <v>SATUAN PEMBAYARAN</v>
          </cell>
          <cell r="D257" t="str">
            <v>:  M3</v>
          </cell>
          <cell r="H257" t="str">
            <v xml:space="preserve">         URAIAN ANALISA HARGA SATUAN</v>
          </cell>
          <cell r="L257" t="str">
            <v>FORMULIR STANDAR UNTUK</v>
          </cell>
        </row>
        <row r="258">
          <cell r="L258" t="str">
            <v>PEREKAMAN ANALISA MASING-MASING HARGA SATUAN</v>
          </cell>
        </row>
        <row r="259">
          <cell r="L259">
            <v>0</v>
          </cell>
        </row>
        <row r="260">
          <cell r="A260" t="str">
            <v>No.</v>
          </cell>
          <cell r="C260" t="str">
            <v>U R A I A N</v>
          </cell>
          <cell r="G260" t="str">
            <v>KODE</v>
          </cell>
          <cell r="H260" t="str">
            <v>KOEF.</v>
          </cell>
          <cell r="I260" t="str">
            <v>SATUAN</v>
          </cell>
          <cell r="J260" t="str">
            <v>KETERANGAN</v>
          </cell>
        </row>
        <row r="262">
          <cell r="L262" t="str">
            <v>PROYEK</v>
          </cell>
          <cell r="O262" t="str">
            <v>:</v>
          </cell>
        </row>
        <row r="263">
          <cell r="A263" t="str">
            <v>I.</v>
          </cell>
          <cell r="C263" t="str">
            <v>ASUMSI</v>
          </cell>
          <cell r="L263" t="str">
            <v>No. PAKET KONTRAK</v>
          </cell>
          <cell r="O263" t="str">
            <v>:</v>
          </cell>
        </row>
        <row r="264">
          <cell r="A264">
            <v>1</v>
          </cell>
          <cell r="C264" t="str">
            <v>Pekerjaan dilakukan secara manual</v>
          </cell>
          <cell r="L264" t="str">
            <v>NAMA PAKET</v>
          </cell>
          <cell r="O264" t="str">
            <v>:</v>
          </cell>
        </row>
        <row r="265">
          <cell r="A265">
            <v>2</v>
          </cell>
          <cell r="C265" t="str">
            <v>Lokasi pekerjaan : sekitar jembatan</v>
          </cell>
          <cell r="L265" t="str">
            <v>PROP / KAB / KODYA</v>
          </cell>
          <cell r="O265" t="str">
            <v>:</v>
          </cell>
        </row>
        <row r="266">
          <cell r="A266">
            <v>3</v>
          </cell>
          <cell r="C266" t="str">
            <v>Kondisi Jalan   :  sedang / baik</v>
          </cell>
          <cell r="L266" t="str">
            <v>ITEM PEMBAYARAN NO.</v>
          </cell>
          <cell r="O266" t="str">
            <v>:  3.1 (6)</v>
          </cell>
          <cell r="R266" t="str">
            <v>PERKIRAAN VOL. PEK.</v>
          </cell>
          <cell r="T266" t="str">
            <v>:</v>
          </cell>
          <cell r="U266">
            <v>0</v>
          </cell>
        </row>
        <row r="267">
          <cell r="A267">
            <v>4</v>
          </cell>
          <cell r="C267" t="str">
            <v>Jam kerja efektif per-hari</v>
          </cell>
          <cell r="G267" t="str">
            <v>Tk</v>
          </cell>
          <cell r="H267">
            <v>7</v>
          </cell>
          <cell r="I267" t="str">
            <v>Jam</v>
          </cell>
          <cell r="L267" t="str">
            <v>JENIS PEKERJAAN</v>
          </cell>
          <cell r="O267" t="str">
            <v>:  Galian Struktur dengan Kedalaman 0 - 2 M</v>
          </cell>
          <cell r="R267" t="str">
            <v>TOTAL HARGA (Rp.)</v>
          </cell>
          <cell r="T267" t="str">
            <v>:</v>
          </cell>
          <cell r="U267">
            <v>0</v>
          </cell>
        </row>
        <row r="268">
          <cell r="A268">
            <v>5</v>
          </cell>
          <cell r="C268" t="str">
            <v>Faktor pengembangan bahan</v>
          </cell>
          <cell r="G268" t="str">
            <v>Fh</v>
          </cell>
          <cell r="H268">
            <v>1.2</v>
          </cell>
          <cell r="I268" t="str">
            <v>-</v>
          </cell>
          <cell r="L268" t="str">
            <v>SATUAN PEMBAYARAN</v>
          </cell>
          <cell r="O268" t="str">
            <v>:  M3</v>
          </cell>
          <cell r="R268" t="str">
            <v>% THD. BIAYA PROYEK</v>
          </cell>
          <cell r="T268" t="str">
            <v>:</v>
          </cell>
          <cell r="U268" t="e">
            <v>#DIV/0!</v>
          </cell>
        </row>
        <row r="269">
          <cell r="A269">
            <v>6</v>
          </cell>
          <cell r="C269" t="str">
            <v>Pengurugan kembali (backfill) untuk struktur</v>
          </cell>
          <cell r="G269" t="str">
            <v>Uk</v>
          </cell>
          <cell r="H269">
            <v>50</v>
          </cell>
          <cell r="I269" t="str">
            <v>%/M3</v>
          </cell>
        </row>
        <row r="271">
          <cell r="A271" t="str">
            <v>II.</v>
          </cell>
          <cell r="C271" t="str">
            <v>METHODE PELAKSANAAN</v>
          </cell>
          <cell r="Q271" t="str">
            <v>PERKIRAAN</v>
          </cell>
          <cell r="R271" t="str">
            <v>HARGA</v>
          </cell>
          <cell r="S271" t="str">
            <v>JUMLAH</v>
          </cell>
        </row>
        <row r="272">
          <cell r="A272">
            <v>1</v>
          </cell>
          <cell r="C272" t="str">
            <v>Tanah yang dipotong berada disekitar lokasi</v>
          </cell>
          <cell r="L272" t="str">
            <v>NO.</v>
          </cell>
          <cell r="N272" t="str">
            <v>KOMPONEN</v>
          </cell>
          <cell r="P272" t="str">
            <v>SATUAN</v>
          </cell>
          <cell r="Q272" t="str">
            <v>KUANTITAS</v>
          </cell>
          <cell r="R272" t="str">
            <v>SATUAN</v>
          </cell>
          <cell r="S272" t="str">
            <v>HARGA</v>
          </cell>
        </row>
        <row r="273">
          <cell r="A273">
            <v>2</v>
          </cell>
          <cell r="C273" t="str">
            <v>Penggalian dilakukan dengan menggunakan alat</v>
          </cell>
          <cell r="R273" t="str">
            <v>(Rp.)</v>
          </cell>
          <cell r="S273" t="str">
            <v>(Rp.)</v>
          </cell>
        </row>
        <row r="274">
          <cell r="C274" t="str">
            <v>Excavator</v>
          </cell>
        </row>
        <row r="275">
          <cell r="A275">
            <v>3</v>
          </cell>
          <cell r="C275" t="str">
            <v>Bulldozer mengangkut/mengusur hasil galian ke tempat</v>
          </cell>
        </row>
        <row r="276">
          <cell r="C276" t="str">
            <v>pembuangan di sekitar lokasi pekerjaan</v>
          </cell>
          <cell r="G276" t="str">
            <v>L</v>
          </cell>
          <cell r="H276">
            <v>0.1</v>
          </cell>
          <cell r="I276" t="str">
            <v>Km</v>
          </cell>
          <cell r="L276" t="str">
            <v>A.</v>
          </cell>
          <cell r="N276" t="str">
            <v>TENAGA</v>
          </cell>
        </row>
        <row r="278">
          <cell r="A278" t="str">
            <v>III.</v>
          </cell>
          <cell r="C278" t="str">
            <v>PEMAKAIAN BAHAN, ALAT DAN TENAGA</v>
          </cell>
          <cell r="L278" t="str">
            <v>1.</v>
          </cell>
          <cell r="N278" t="str">
            <v>Pekerja</v>
          </cell>
          <cell r="O278" t="str">
            <v>(L01)</v>
          </cell>
          <cell r="P278" t="str">
            <v>Jam</v>
          </cell>
          <cell r="Q278">
            <v>0.12701025480797318</v>
          </cell>
          <cell r="R278">
            <v>2857.14</v>
          </cell>
          <cell r="U278">
            <v>362.88607942205249</v>
          </cell>
        </row>
        <row r="279">
          <cell r="L279" t="str">
            <v>2.</v>
          </cell>
          <cell r="N279" t="str">
            <v>Mandor</v>
          </cell>
          <cell r="O279" t="str">
            <v>(L03)</v>
          </cell>
          <cell r="P279" t="str">
            <v>Jam</v>
          </cell>
          <cell r="Q279">
            <v>3.1752563701993294E-2</v>
          </cell>
          <cell r="R279">
            <v>3214.29</v>
          </cell>
          <cell r="U279">
            <v>102.06194798168002</v>
          </cell>
        </row>
        <row r="280">
          <cell r="A280" t="str">
            <v xml:space="preserve">   1.</v>
          </cell>
          <cell r="C280" t="str">
            <v>BAHAN</v>
          </cell>
        </row>
        <row r="281">
          <cell r="C281" t="str">
            <v>- Urugan Pilihan (untuk backfill)</v>
          </cell>
          <cell r="E281" t="str">
            <v>= Uk x 1M3</v>
          </cell>
          <cell r="G281" t="str">
            <v>(EI-322)</v>
          </cell>
          <cell r="H281">
            <v>0.5</v>
          </cell>
          <cell r="I281" t="str">
            <v>M3</v>
          </cell>
        </row>
        <row r="282">
          <cell r="Q282" t="str">
            <v xml:space="preserve">JUMLAH HARGA TENAGA   </v>
          </cell>
          <cell r="U282">
            <v>464.94802740373251</v>
          </cell>
        </row>
        <row r="283">
          <cell r="A283" t="str">
            <v xml:space="preserve">   2.</v>
          </cell>
          <cell r="C283" t="str">
            <v>ALAT</v>
          </cell>
        </row>
        <row r="284">
          <cell r="A284" t="str">
            <v xml:space="preserve">   2.a.</v>
          </cell>
          <cell r="C284" t="str">
            <v>EXCAVATOR</v>
          </cell>
          <cell r="G284" t="str">
            <v>(E10)</v>
          </cell>
          <cell r="L284" t="str">
            <v>B.</v>
          </cell>
          <cell r="N284" t="str">
            <v>BAHAN</v>
          </cell>
        </row>
        <row r="285">
          <cell r="C285" t="str">
            <v>Kapasitas Bucket</v>
          </cell>
          <cell r="G285" t="str">
            <v>V</v>
          </cell>
          <cell r="H285">
            <v>0.93</v>
          </cell>
          <cell r="I285" t="str">
            <v>M3</v>
          </cell>
        </row>
        <row r="286">
          <cell r="C286" t="str">
            <v>Faktor Bucket</v>
          </cell>
          <cell r="G286" t="str">
            <v>Fb</v>
          </cell>
          <cell r="H286">
            <v>0.9</v>
          </cell>
          <cell r="I286" t="str">
            <v>-</v>
          </cell>
          <cell r="L286" t="str">
            <v>1.</v>
          </cell>
          <cell r="N286" t="str">
            <v xml:space="preserve">Urugan Pilihan </v>
          </cell>
          <cell r="O286" t="str">
            <v>(EI-322)</v>
          </cell>
          <cell r="P286" t="str">
            <v>M3</v>
          </cell>
          <cell r="Q286">
            <v>0.5</v>
          </cell>
          <cell r="R286">
            <v>455558.60740011773</v>
          </cell>
          <cell r="U286">
            <v>227779.30370005887</v>
          </cell>
        </row>
        <row r="287">
          <cell r="C287" t="str">
            <v>Faktor  Efisiensi alat</v>
          </cell>
          <cell r="G287" t="str">
            <v>Fa</v>
          </cell>
          <cell r="H287">
            <v>0.83</v>
          </cell>
          <cell r="I287" t="str">
            <v>-</v>
          </cell>
        </row>
        <row r="288">
          <cell r="C288" t="str">
            <v>Faktor kedalaman</v>
          </cell>
          <cell r="G288" t="str">
            <v>Fd</v>
          </cell>
          <cell r="H288">
            <v>0.8</v>
          </cell>
          <cell r="I288" t="str">
            <v>-</v>
          </cell>
        </row>
        <row r="289">
          <cell r="C289" t="str">
            <v>Berat isi material</v>
          </cell>
          <cell r="G289" t="str">
            <v>Bim</v>
          </cell>
          <cell r="H289">
            <v>0.85</v>
          </cell>
          <cell r="I289" t="str">
            <v>-</v>
          </cell>
        </row>
        <row r="291">
          <cell r="C291" t="str">
            <v>Waktu siklus</v>
          </cell>
        </row>
        <row r="292">
          <cell r="C292" t="str">
            <v>- Menggali / memuat</v>
          </cell>
          <cell r="G292" t="str">
            <v>Te1</v>
          </cell>
          <cell r="H292">
            <v>0.5</v>
          </cell>
          <cell r="I292" t="str">
            <v>menit</v>
          </cell>
          <cell r="Q292" t="str">
            <v xml:space="preserve">JUMLAH HARGA BAHAN   </v>
          </cell>
          <cell r="U292">
            <v>227779.30370005887</v>
          </cell>
        </row>
        <row r="293">
          <cell r="C293" t="str">
            <v>- Lain-lain</v>
          </cell>
          <cell r="G293" t="str">
            <v>Te2</v>
          </cell>
          <cell r="H293">
            <v>0.25</v>
          </cell>
          <cell r="I293" t="str">
            <v>menit</v>
          </cell>
        </row>
        <row r="294">
          <cell r="G294" t="str">
            <v>Te</v>
          </cell>
          <cell r="H294">
            <v>0.75</v>
          </cell>
          <cell r="I294" t="str">
            <v>menit</v>
          </cell>
          <cell r="L294" t="str">
            <v>C.</v>
          </cell>
          <cell r="N294" t="str">
            <v>PERALATAN</v>
          </cell>
        </row>
        <row r="295">
          <cell r="L295" t="str">
            <v>1.</v>
          </cell>
          <cell r="N295" t="str">
            <v>Excavator</v>
          </cell>
          <cell r="O295" t="str">
            <v>(E10)</v>
          </cell>
          <cell r="P295" t="str">
            <v>Jam</v>
          </cell>
          <cell r="Q295">
            <v>3.1752563701993294E-2</v>
          </cell>
          <cell r="R295">
            <v>238185.05650827778</v>
          </cell>
          <cell r="U295">
            <v>7562.9861796419627</v>
          </cell>
        </row>
        <row r="296">
          <cell r="L296" t="str">
            <v>2.</v>
          </cell>
          <cell r="N296" t="str">
            <v>Bulldozer</v>
          </cell>
          <cell r="O296" t="str">
            <v>(E04)</v>
          </cell>
          <cell r="P296" t="str">
            <v>Jam</v>
          </cell>
          <cell r="Q296">
            <v>1.0213694283306062E-4</v>
          </cell>
          <cell r="R296">
            <v>256721.09983229413</v>
          </cell>
          <cell r="U296">
            <v>26.220708297611473</v>
          </cell>
        </row>
        <row r="297">
          <cell r="C297" t="str">
            <v>Kap. Prod. / jam =</v>
          </cell>
          <cell r="D297" t="str">
            <v>V  x Fb x Fa x Fd x Bim x 60</v>
          </cell>
          <cell r="G297" t="str">
            <v>Q1</v>
          </cell>
          <cell r="H297">
            <v>31.493520000000004</v>
          </cell>
          <cell r="I297" t="str">
            <v>M3/Jam</v>
          </cell>
          <cell r="L297" t="str">
            <v>3.</v>
          </cell>
          <cell r="N297" t="str">
            <v>Alat  bantu</v>
          </cell>
          <cell r="P297" t="str">
            <v>Ls</v>
          </cell>
          <cell r="Q297">
            <v>1</v>
          </cell>
          <cell r="R297">
            <v>100</v>
          </cell>
          <cell r="U297">
            <v>100</v>
          </cell>
        </row>
        <row r="298">
          <cell r="D298" t="str">
            <v>Te x Fh</v>
          </cell>
        </row>
        <row r="300">
          <cell r="C300" t="str">
            <v>Koefisien Alat / M3</v>
          </cell>
          <cell r="D300" t="str">
            <v xml:space="preserve"> =  1  :  Q1</v>
          </cell>
          <cell r="G300" t="str">
            <v>(E10)</v>
          </cell>
          <cell r="H300">
            <v>3.1752563701993294E-2</v>
          </cell>
          <cell r="I300" t="str">
            <v>Jam</v>
          </cell>
        </row>
        <row r="303">
          <cell r="A303" t="str">
            <v>2.a.</v>
          </cell>
          <cell r="C303" t="str">
            <v>BULLDOZER</v>
          </cell>
          <cell r="G303" t="str">
            <v>(E04)</v>
          </cell>
        </row>
        <row r="304">
          <cell r="C304" t="str">
            <v>Faktor pisau (blade)</v>
          </cell>
          <cell r="G304" t="str">
            <v>Fb</v>
          </cell>
          <cell r="H304">
            <v>1</v>
          </cell>
          <cell r="I304" t="str">
            <v>-</v>
          </cell>
          <cell r="Q304" t="str">
            <v xml:space="preserve">JUMLAH HARGA PERALATAN   </v>
          </cell>
          <cell r="U304">
            <v>7689.2068879395738</v>
          </cell>
        </row>
        <row r="305">
          <cell r="C305" t="str">
            <v>Faktor  efisiensi kerja</v>
          </cell>
          <cell r="G305" t="str">
            <v>Fa</v>
          </cell>
          <cell r="H305">
            <v>0.83</v>
          </cell>
          <cell r="I305" t="str">
            <v>-</v>
          </cell>
        </row>
        <row r="306">
          <cell r="C306" t="str">
            <v>Kecepatan mengupas</v>
          </cell>
          <cell r="G306" t="str">
            <v>Vf</v>
          </cell>
          <cell r="H306">
            <v>3</v>
          </cell>
          <cell r="I306" t="str">
            <v>Km/Jam</v>
          </cell>
          <cell r="L306" t="str">
            <v>D.</v>
          </cell>
          <cell r="N306" t="str">
            <v>JUMLAH HARGA TENAGA, BAHAN DAN PERALATAN  ( A + B + C )</v>
          </cell>
          <cell r="U306">
            <v>235933.45861540217</v>
          </cell>
        </row>
        <row r="307">
          <cell r="C307" t="str">
            <v>Kecepatan mundur</v>
          </cell>
          <cell r="G307" t="str">
            <v>Vr</v>
          </cell>
          <cell r="H307">
            <v>5</v>
          </cell>
          <cell r="I307" t="str">
            <v>Km/Jam</v>
          </cell>
          <cell r="L307" t="str">
            <v>E.</v>
          </cell>
          <cell r="N307" t="str">
            <v>OVERHEAD &amp; PROFIT</v>
          </cell>
          <cell r="P307">
            <v>10</v>
          </cell>
          <cell r="Q307" t="str">
            <v>%  x  D</v>
          </cell>
          <cell r="U307">
            <v>23593.34586154022</v>
          </cell>
        </row>
        <row r="308">
          <cell r="C308" t="str">
            <v>Kapasitas pisau</v>
          </cell>
          <cell r="G308" t="str">
            <v>q</v>
          </cell>
          <cell r="H308">
            <v>5.4</v>
          </cell>
          <cell r="I308" t="str">
            <v>M3</v>
          </cell>
          <cell r="L308" t="str">
            <v>F.</v>
          </cell>
          <cell r="N308" t="str">
            <v>HARGA SATUAN PEKERJAAN  ( D + E )</v>
          </cell>
          <cell r="U308">
            <v>259526.8044769424</v>
          </cell>
        </row>
        <row r="309">
          <cell r="A309" t="str">
            <v>`</v>
          </cell>
          <cell r="C309" t="str">
            <v>Faktor kemiringan (grade)</v>
          </cell>
          <cell r="G309" t="str">
            <v>Fm</v>
          </cell>
          <cell r="H309">
            <v>1</v>
          </cell>
          <cell r="L309" t="str">
            <v>Note: 1</v>
          </cell>
          <cell r="N309" t="str">
            <v>SATUAN dapat berdasarkan atas jam operasi untuk Tenaga Kerja dan Peralatan, volume dan/atau ukuran</v>
          </cell>
        </row>
        <row r="310">
          <cell r="N310" t="str">
            <v>berat untuk bahan-bahan.</v>
          </cell>
        </row>
        <row r="311">
          <cell r="L311">
            <v>2</v>
          </cell>
          <cell r="N311" t="str">
            <v>Kuantitas satuan adalah kuantitas setiap komponen untuk menyelesaikan satu satuan pekerjaan dari nomor</v>
          </cell>
        </row>
        <row r="312">
          <cell r="N312" t="str">
            <v>mata pembayaran.</v>
          </cell>
        </row>
        <row r="313">
          <cell r="L313">
            <v>3</v>
          </cell>
          <cell r="N313" t="str">
            <v>Biaya satuan untuk peralatan sudah termasuk bahan bakar, bahan habis dipakai dan operator.</v>
          </cell>
        </row>
        <row r="314">
          <cell r="L314">
            <v>4</v>
          </cell>
          <cell r="N314" t="str">
            <v>Biaya satuan sudah termasuk pengeluaran untuk seluruh pajak yang berkaitan (tetapi tidak termasuk PPN</v>
          </cell>
        </row>
        <row r="315">
          <cell r="J315" t="str">
            <v>Berlanjut ke halaman berikut</v>
          </cell>
          <cell r="N315" t="str">
            <v>yang dibayar dari kontrak) dan biaya-biaya lainnya.</v>
          </cell>
        </row>
        <row r="316">
          <cell r="A316" t="str">
            <v>ITEM PEMBAYARAN NO.</v>
          </cell>
          <cell r="D316" t="str">
            <v>:  3.1 (6)</v>
          </cell>
          <cell r="J316" t="str">
            <v>Analisa EI-313</v>
          </cell>
        </row>
        <row r="317">
          <cell r="A317" t="str">
            <v>JENIS PEKERJAAN</v>
          </cell>
          <cell r="D317" t="str">
            <v>:  Galian Struktur dengan Kedalaman 0 - 2 M</v>
          </cell>
        </row>
        <row r="318">
          <cell r="A318" t="str">
            <v>SATUAN PEMBAYARAN</v>
          </cell>
          <cell r="D318" t="str">
            <v>:  M3</v>
          </cell>
          <cell r="H318" t="str">
            <v xml:space="preserve">         URAIAN ANALISA HARGA SATUAN</v>
          </cell>
        </row>
        <row r="319">
          <cell r="J319" t="str">
            <v>Lanjutan</v>
          </cell>
        </row>
        <row r="321">
          <cell r="A321" t="str">
            <v>No.</v>
          </cell>
          <cell r="C321" t="str">
            <v>U R A I A N</v>
          </cell>
          <cell r="G321" t="str">
            <v>KODE</v>
          </cell>
          <cell r="H321" t="str">
            <v>KOEF.</v>
          </cell>
          <cell r="I321" t="str">
            <v>SATUAN</v>
          </cell>
          <cell r="J321" t="str">
            <v>KETERANGAN</v>
          </cell>
        </row>
        <row r="324">
          <cell r="C324" t="str">
            <v>Waktu Siklus</v>
          </cell>
          <cell r="G324" t="str">
            <v>Ts</v>
          </cell>
        </row>
        <row r="325">
          <cell r="C325" t="str">
            <v>- Waktu gusur</v>
          </cell>
          <cell r="D325" t="str">
            <v>= l / Vf</v>
          </cell>
          <cell r="G325" t="str">
            <v>T1</v>
          </cell>
          <cell r="H325">
            <v>1.6666666666666666E-2</v>
          </cell>
          <cell r="I325" t="str">
            <v>menit</v>
          </cell>
        </row>
        <row r="326">
          <cell r="C326" t="str">
            <v>- Waktu kembali</v>
          </cell>
          <cell r="D326" t="str">
            <v>= l / Vr</v>
          </cell>
          <cell r="G326" t="str">
            <v>T2</v>
          </cell>
          <cell r="H326">
            <v>0.01</v>
          </cell>
          <cell r="I326" t="str">
            <v>menit</v>
          </cell>
        </row>
        <row r="327">
          <cell r="C327" t="str">
            <v>- Waktu lain-lain</v>
          </cell>
          <cell r="G327" t="str">
            <v>T3</v>
          </cell>
          <cell r="H327">
            <v>8.0000000000000004E-4</v>
          </cell>
          <cell r="I327" t="str">
            <v>menit</v>
          </cell>
        </row>
        <row r="328">
          <cell r="G328" t="str">
            <v>Ts</v>
          </cell>
          <cell r="H328">
            <v>2.7466666666666664E-2</v>
          </cell>
          <cell r="I328" t="str">
            <v>menit</v>
          </cell>
        </row>
        <row r="330">
          <cell r="C330" t="str">
            <v>Kapasitas Produksi / Jam   =</v>
          </cell>
          <cell r="E330" t="str">
            <v>q x Fb x Fm x Fa x 60/Ts</v>
          </cell>
          <cell r="G330" t="str">
            <v>Q2</v>
          </cell>
          <cell r="H330">
            <v>9790.7766990291275</v>
          </cell>
          <cell r="I330" t="str">
            <v>M3</v>
          </cell>
        </row>
        <row r="333">
          <cell r="C333" t="str">
            <v>Koefisien Alat / M3</v>
          </cell>
          <cell r="D333" t="str">
            <v xml:space="preserve"> =  1  :  Q2</v>
          </cell>
          <cell r="G333" t="str">
            <v>(E04)</v>
          </cell>
          <cell r="H333">
            <v>1.0213694283306062E-4</v>
          </cell>
          <cell r="I333" t="str">
            <v>Jam</v>
          </cell>
        </row>
        <row r="336">
          <cell r="A336" t="str">
            <v>2.d.</v>
          </cell>
          <cell r="C336" t="str">
            <v>ALAT  BANTU</v>
          </cell>
        </row>
        <row r="337">
          <cell r="C337" t="str">
            <v>Diperlukan alat-alat bantu kecil</v>
          </cell>
          <cell r="J337" t="str">
            <v>Lump Sump</v>
          </cell>
        </row>
        <row r="338">
          <cell r="C338" t="str">
            <v>- Pacul</v>
          </cell>
          <cell r="D338" t="str">
            <v>=  2  buah</v>
          </cell>
        </row>
        <row r="339">
          <cell r="C339" t="str">
            <v>- Sekop</v>
          </cell>
          <cell r="D339" t="str">
            <v>=  2  buah</v>
          </cell>
        </row>
        <row r="342">
          <cell r="A342" t="str">
            <v xml:space="preserve">   3.</v>
          </cell>
          <cell r="C342" t="str">
            <v>TENAGA</v>
          </cell>
        </row>
        <row r="343">
          <cell r="C343" t="str">
            <v>Produksi menentukan : EXCAVATOR</v>
          </cell>
          <cell r="G343" t="str">
            <v>Q1</v>
          </cell>
          <cell r="H343">
            <v>31.493520000000004</v>
          </cell>
          <cell r="I343" t="str">
            <v>M3/Jam</v>
          </cell>
        </row>
        <row r="344">
          <cell r="C344" t="str">
            <v>Produksi Galian / hari  =  Tk x Q1</v>
          </cell>
          <cell r="G344" t="str">
            <v>Qt</v>
          </cell>
          <cell r="H344">
            <v>220.45464000000004</v>
          </cell>
          <cell r="I344" t="str">
            <v>M3</v>
          </cell>
        </row>
        <row r="345">
          <cell r="C345" t="str">
            <v>Kebutuhan tenaga :</v>
          </cell>
        </row>
        <row r="346">
          <cell r="D346" t="str">
            <v>- Pekerja</v>
          </cell>
          <cell r="G346" t="str">
            <v>P</v>
          </cell>
          <cell r="H346">
            <v>4</v>
          </cell>
          <cell r="I346" t="str">
            <v>orang</v>
          </cell>
        </row>
        <row r="347">
          <cell r="D347" t="str">
            <v>- Mandor</v>
          </cell>
          <cell r="G347" t="str">
            <v>M</v>
          </cell>
          <cell r="H347">
            <v>1</v>
          </cell>
          <cell r="I347" t="str">
            <v>orang</v>
          </cell>
        </row>
        <row r="349">
          <cell r="C349" t="str">
            <v>Koefisien tenaga / M3   :</v>
          </cell>
        </row>
        <row r="350">
          <cell r="D350" t="str">
            <v>- Pekerja</v>
          </cell>
          <cell r="E350" t="str">
            <v>= (Tk x P) : Qt</v>
          </cell>
          <cell r="G350" t="str">
            <v>(L01)</v>
          </cell>
          <cell r="H350">
            <v>0.12701025480797318</v>
          </cell>
          <cell r="I350" t="str">
            <v>Jam</v>
          </cell>
        </row>
        <row r="351">
          <cell r="D351" t="str">
            <v>- Mandor</v>
          </cell>
          <cell r="E351" t="str">
            <v>= (Tk x M) : Qt</v>
          </cell>
          <cell r="G351" t="str">
            <v>(L03)</v>
          </cell>
          <cell r="H351">
            <v>3.1752563701993294E-2</v>
          </cell>
          <cell r="I351" t="str">
            <v>Jam</v>
          </cell>
        </row>
        <row r="353">
          <cell r="A353" t="str">
            <v>4.</v>
          </cell>
          <cell r="C353" t="str">
            <v>HARGA DASAR SATUAN UPAH, BAHAN DAN ALAT</v>
          </cell>
        </row>
        <row r="354">
          <cell r="C354" t="str">
            <v>Lihat lampiran.</v>
          </cell>
        </row>
        <row r="356">
          <cell r="A356" t="str">
            <v>5.</v>
          </cell>
          <cell r="C356" t="str">
            <v>ANALISA HARGA SATUAN PEKERJAAN</v>
          </cell>
        </row>
        <row r="357">
          <cell r="C357" t="str">
            <v>Lihat perhitungan dalam FORMULIR STANDAR UNTUK</v>
          </cell>
        </row>
        <row r="358">
          <cell r="C358" t="str">
            <v>PEREKEMAN ANALISA MASING-MASING HARGA</v>
          </cell>
        </row>
        <row r="359">
          <cell r="C359" t="str">
            <v>SATUAN.</v>
          </cell>
        </row>
        <row r="360">
          <cell r="C360" t="str">
            <v>Didapat Harga Satuan Pekerjaan :</v>
          </cell>
        </row>
        <row r="362">
          <cell r="C362" t="str">
            <v xml:space="preserve">Rp.  </v>
          </cell>
          <cell r="D362">
            <v>259526.8044769424</v>
          </cell>
          <cell r="E362" t="str">
            <v xml:space="preserve"> / M3</v>
          </cell>
        </row>
        <row r="365">
          <cell r="A365" t="str">
            <v>6.</v>
          </cell>
          <cell r="C365" t="str">
            <v>WAKTU PELAKSANAAN YANG DIPERLUKAN</v>
          </cell>
        </row>
        <row r="366">
          <cell r="C366" t="str">
            <v>Masa Pelaksanaan :</v>
          </cell>
          <cell r="D366" t="str">
            <v>. . . . . . . . . . . .</v>
          </cell>
          <cell r="E366" t="str">
            <v>bulan</v>
          </cell>
        </row>
        <row r="368">
          <cell r="A368" t="str">
            <v>7.</v>
          </cell>
          <cell r="C368" t="str">
            <v>VOLUME PEKERJAAN YANG DIPERLUKAN</v>
          </cell>
        </row>
        <row r="369">
          <cell r="C369" t="str">
            <v>Volume pekerjaan  :</v>
          </cell>
          <cell r="D369">
            <v>102.06194798168002</v>
          </cell>
          <cell r="E369" t="str">
            <v>M3</v>
          </cell>
        </row>
        <row r="375">
          <cell r="A375" t="str">
            <v>ITEM PEMBAYARAN NO.</v>
          </cell>
          <cell r="D375" t="str">
            <v>:  3.1 (7)</v>
          </cell>
          <cell r="J375" t="str">
            <v>Analisa EI-314</v>
          </cell>
          <cell r="T375" t="str">
            <v>Analisa EI-314</v>
          </cell>
        </row>
        <row r="376">
          <cell r="A376" t="str">
            <v>JENIS PEKERJAAN</v>
          </cell>
          <cell r="D376" t="str">
            <v>:  Galian Struktur dengan Kedalaman 2 - 4 M</v>
          </cell>
        </row>
        <row r="377">
          <cell r="A377" t="str">
            <v>SATUAN PEMBAYARAN</v>
          </cell>
          <cell r="D377" t="str">
            <v>:  M3</v>
          </cell>
          <cell r="H377" t="str">
            <v xml:space="preserve">         URAIAN ANALISA HARGA SATUAN</v>
          </cell>
          <cell r="L377" t="str">
            <v>FORMULIR STANDAR UNTUK</v>
          </cell>
        </row>
        <row r="378">
          <cell r="L378" t="str">
            <v>PEREKAMAN ANALISA MASING-MASING HARGA SATUAN</v>
          </cell>
        </row>
        <row r="379">
          <cell r="L379">
            <v>0</v>
          </cell>
        </row>
        <row r="380">
          <cell r="A380" t="str">
            <v>No.</v>
          </cell>
          <cell r="C380" t="str">
            <v>U R A I A N</v>
          </cell>
          <cell r="G380" t="str">
            <v>KODE</v>
          </cell>
          <cell r="H380" t="str">
            <v>KOEF.</v>
          </cell>
          <cell r="I380" t="str">
            <v>SATUAN</v>
          </cell>
          <cell r="J380" t="str">
            <v>KETERANGAN</v>
          </cell>
        </row>
        <row r="382">
          <cell r="L382" t="str">
            <v>PROYEK</v>
          </cell>
          <cell r="O382" t="str">
            <v>:</v>
          </cell>
        </row>
        <row r="383">
          <cell r="A383" t="str">
            <v>I.</v>
          </cell>
          <cell r="C383" t="str">
            <v>ASUMSI</v>
          </cell>
          <cell r="L383" t="str">
            <v>No. PAKET KONTRAK</v>
          </cell>
          <cell r="O383" t="str">
            <v>:</v>
          </cell>
        </row>
        <row r="384">
          <cell r="A384">
            <v>1</v>
          </cell>
          <cell r="C384" t="str">
            <v>Pekerjaan dilakukan secara manual</v>
          </cell>
          <cell r="L384" t="str">
            <v>NAMA PAKET</v>
          </cell>
          <cell r="O384" t="str">
            <v>:</v>
          </cell>
        </row>
        <row r="385">
          <cell r="A385">
            <v>2</v>
          </cell>
          <cell r="C385" t="str">
            <v>Lokasi pekerjaan : sekitar jembatan</v>
          </cell>
          <cell r="L385" t="str">
            <v>PROP / KAB / KODYA</v>
          </cell>
          <cell r="O385" t="str">
            <v>:</v>
          </cell>
        </row>
        <row r="386">
          <cell r="A386">
            <v>3</v>
          </cell>
          <cell r="C386" t="str">
            <v>Kondisi Jalan   :  sedang / baik</v>
          </cell>
          <cell r="L386" t="str">
            <v>ITEM PEMBAYARAN NO.</v>
          </cell>
          <cell r="O386" t="str">
            <v>:  3.1 (7)</v>
          </cell>
          <cell r="R386" t="str">
            <v>PERKIRAAN VOL. PEK.</v>
          </cell>
          <cell r="T386" t="str">
            <v>:</v>
          </cell>
          <cell r="U386">
            <v>0</v>
          </cell>
        </row>
        <row r="387">
          <cell r="A387">
            <v>4</v>
          </cell>
          <cell r="C387" t="str">
            <v>Jam kerja efektif per-hari</v>
          </cell>
          <cell r="G387" t="str">
            <v>Tk</v>
          </cell>
          <cell r="H387">
            <v>7</v>
          </cell>
          <cell r="I387" t="str">
            <v>Jam</v>
          </cell>
          <cell r="L387" t="str">
            <v>JENIS PEKERJAAN</v>
          </cell>
          <cell r="O387" t="str">
            <v>:  Galian Struktur dengan Kedalaman 2 - 4 M</v>
          </cell>
          <cell r="R387" t="str">
            <v>TOTAL HARGA (Rp.)</v>
          </cell>
          <cell r="T387" t="str">
            <v>:</v>
          </cell>
          <cell r="U387">
            <v>0</v>
          </cell>
        </row>
        <row r="388">
          <cell r="A388">
            <v>5</v>
          </cell>
          <cell r="C388" t="str">
            <v>Faktor pengembangan bahan</v>
          </cell>
          <cell r="G388" t="str">
            <v>Fh</v>
          </cell>
          <cell r="H388">
            <v>1.2</v>
          </cell>
          <cell r="I388" t="str">
            <v>-</v>
          </cell>
          <cell r="L388" t="str">
            <v>SATUAN PEMBAYARAN</v>
          </cell>
          <cell r="O388" t="str">
            <v>:  M3</v>
          </cell>
          <cell r="R388" t="str">
            <v>% THD. BIAYA PROYEK</v>
          </cell>
          <cell r="T388" t="str">
            <v>:</v>
          </cell>
          <cell r="U388" t="e">
            <v>#DIV/0!</v>
          </cell>
        </row>
        <row r="389">
          <cell r="A389">
            <v>6</v>
          </cell>
          <cell r="C389" t="str">
            <v>Pengurugan kembali (backfill) untuk struktur</v>
          </cell>
          <cell r="G389" t="str">
            <v>Uk</v>
          </cell>
          <cell r="H389">
            <v>50</v>
          </cell>
          <cell r="I389" t="str">
            <v>%/M3</v>
          </cell>
        </row>
        <row r="391">
          <cell r="A391" t="str">
            <v>II.</v>
          </cell>
          <cell r="C391" t="str">
            <v>METHODE PELAKSANAAN</v>
          </cell>
          <cell r="Q391" t="str">
            <v>PERKIRAAN</v>
          </cell>
          <cell r="R391" t="str">
            <v>HARGA</v>
          </cell>
          <cell r="S391" t="str">
            <v>JUMLAH</v>
          </cell>
        </row>
        <row r="392">
          <cell r="A392">
            <v>1</v>
          </cell>
          <cell r="C392" t="str">
            <v>Tanah yang dipotong berada disekitar jembatan</v>
          </cell>
          <cell r="L392" t="str">
            <v>NO.</v>
          </cell>
          <cell r="N392" t="str">
            <v>KOMPONEN</v>
          </cell>
          <cell r="P392" t="str">
            <v>SATUAN</v>
          </cell>
          <cell r="Q392" t="str">
            <v>KUANTITAS</v>
          </cell>
          <cell r="R392" t="str">
            <v>SATUAN</v>
          </cell>
          <cell r="S392" t="str">
            <v>HARGA</v>
          </cell>
        </row>
        <row r="393">
          <cell r="A393">
            <v>2</v>
          </cell>
          <cell r="C393" t="str">
            <v>Penggalian dilakukan dengan menggunakan alat</v>
          </cell>
          <cell r="R393" t="str">
            <v>(Rp.)</v>
          </cell>
          <cell r="S393" t="str">
            <v>(Rp.)</v>
          </cell>
        </row>
        <row r="394">
          <cell r="C394" t="str">
            <v>Excavator</v>
          </cell>
        </row>
        <row r="395">
          <cell r="A395">
            <v>3</v>
          </cell>
          <cell r="C395" t="str">
            <v>Bulldozer mengangkut/mengusur hasil galian ke tempat</v>
          </cell>
        </row>
        <row r="396">
          <cell r="C396" t="str">
            <v>pembuangan di sekitar lokasi pekerjaan</v>
          </cell>
          <cell r="G396" t="str">
            <v>L</v>
          </cell>
          <cell r="H396">
            <v>0.1</v>
          </cell>
          <cell r="I396" t="str">
            <v>Km</v>
          </cell>
          <cell r="L396" t="str">
            <v>A.</v>
          </cell>
          <cell r="N396" t="str">
            <v>TENAGA</v>
          </cell>
        </row>
        <row r="398">
          <cell r="A398" t="str">
            <v>III.</v>
          </cell>
          <cell r="C398" t="str">
            <v>PEMAKAIAN BAHAN, ALAT DAN TENAGA</v>
          </cell>
          <cell r="L398" t="str">
            <v>1.</v>
          </cell>
          <cell r="N398" t="str">
            <v>Pekerja</v>
          </cell>
          <cell r="O398" t="str">
            <v>(L01)</v>
          </cell>
          <cell r="P398" t="str">
            <v>Jam</v>
          </cell>
          <cell r="Q398">
            <v>0.41685416962616839</v>
          </cell>
          <cell r="R398">
            <v>2857.14</v>
          </cell>
          <cell r="U398">
            <v>1191.0107222057106</v>
          </cell>
        </row>
        <row r="399">
          <cell r="L399" t="str">
            <v>2.</v>
          </cell>
          <cell r="N399" t="str">
            <v>Mandor</v>
          </cell>
          <cell r="O399" t="str">
            <v>(L03)</v>
          </cell>
          <cell r="P399" t="str">
            <v>Jam</v>
          </cell>
          <cell r="Q399">
            <v>4.1685416962616843E-2</v>
          </cell>
          <cell r="R399">
            <v>3214.29</v>
          </cell>
          <cell r="U399">
            <v>133.98901888876969</v>
          </cell>
        </row>
        <row r="400">
          <cell r="A400" t="str">
            <v xml:space="preserve">   1.</v>
          </cell>
          <cell r="C400" t="str">
            <v>BAHAN</v>
          </cell>
        </row>
        <row r="401">
          <cell r="C401" t="str">
            <v>- Urugan Pilihan (untuk backfill)</v>
          </cell>
          <cell r="E401" t="str">
            <v>= Uk x 1M3</v>
          </cell>
          <cell r="G401" t="str">
            <v>(EI-322)</v>
          </cell>
          <cell r="H401">
            <v>0.5</v>
          </cell>
          <cell r="I401" t="str">
            <v>M3</v>
          </cell>
        </row>
        <row r="402">
          <cell r="Q402" t="str">
            <v xml:space="preserve">JUMLAH HARGA TENAGA   </v>
          </cell>
          <cell r="U402">
            <v>1324.9997410944802</v>
          </cell>
        </row>
        <row r="403">
          <cell r="A403" t="str">
            <v xml:space="preserve">   2.</v>
          </cell>
          <cell r="C403" t="str">
            <v>ALAT</v>
          </cell>
        </row>
        <row r="404">
          <cell r="A404" t="str">
            <v xml:space="preserve">   2.a.</v>
          </cell>
          <cell r="C404" t="str">
            <v>EXCAVATOR</v>
          </cell>
          <cell r="G404" t="str">
            <v>(E10)</v>
          </cell>
          <cell r="L404" t="str">
            <v>B.</v>
          </cell>
          <cell r="N404" t="str">
            <v>BAHAN</v>
          </cell>
        </row>
        <row r="405">
          <cell r="C405" t="str">
            <v>Kapasitas Bucket</v>
          </cell>
          <cell r="G405" t="str">
            <v>V</v>
          </cell>
          <cell r="H405">
            <v>0.93</v>
          </cell>
          <cell r="I405" t="str">
            <v>M3</v>
          </cell>
        </row>
        <row r="406">
          <cell r="C406" t="str">
            <v>Faktor Bucket</v>
          </cell>
          <cell r="G406" t="str">
            <v>Fb</v>
          </cell>
          <cell r="H406">
            <v>0.9</v>
          </cell>
          <cell r="I406" t="str">
            <v>-</v>
          </cell>
          <cell r="L406" t="str">
            <v>1.</v>
          </cell>
          <cell r="N406" t="str">
            <v xml:space="preserve">Urugan Pilihan </v>
          </cell>
          <cell r="O406" t="str">
            <v>(EI-322)</v>
          </cell>
          <cell r="P406" t="str">
            <v>M3</v>
          </cell>
          <cell r="Q406">
            <v>0.5</v>
          </cell>
          <cell r="R406">
            <v>455558.60740011773</v>
          </cell>
          <cell r="U406">
            <v>227779.30370005887</v>
          </cell>
        </row>
        <row r="407">
          <cell r="C407" t="str">
            <v>Faktor 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8">
          <cell r="C408" t="str">
            <v>Faktor kedalaman</v>
          </cell>
          <cell r="G408" t="str">
            <v>Fd</v>
          </cell>
          <cell r="H408">
            <v>0.65</v>
          </cell>
          <cell r="I408" t="str">
            <v>-</v>
          </cell>
        </row>
        <row r="409">
          <cell r="C409" t="str">
            <v>Berat isi material</v>
          </cell>
          <cell r="G409" t="str">
            <v>Bim</v>
          </cell>
          <cell r="H409">
            <v>0.85</v>
          </cell>
          <cell r="I409" t="str">
            <v>-</v>
          </cell>
        </row>
        <row r="411">
          <cell r="C411" t="str">
            <v>Waktu siklus</v>
          </cell>
        </row>
        <row r="412">
          <cell r="C412" t="str">
            <v>- Menggali / memuat</v>
          </cell>
          <cell r="G412" t="str">
            <v>Te1</v>
          </cell>
          <cell r="H412">
            <v>0.55000000000000004</v>
          </cell>
          <cell r="I412" t="str">
            <v>menit</v>
          </cell>
          <cell r="Q412" t="str">
            <v xml:space="preserve">JUMLAH HARGA BAHAN   </v>
          </cell>
          <cell r="U412">
            <v>227779.30370005887</v>
          </cell>
        </row>
        <row r="413">
          <cell r="C413" t="str">
            <v>- Lain-lain</v>
          </cell>
          <cell r="G413" t="str">
            <v>Te2</v>
          </cell>
          <cell r="H413">
            <v>0.25</v>
          </cell>
          <cell r="I413" t="str">
            <v>menit</v>
          </cell>
        </row>
        <row r="414">
          <cell r="G414" t="str">
            <v>Te</v>
          </cell>
          <cell r="H414">
            <v>0.8</v>
          </cell>
          <cell r="I414" t="str">
            <v>menit</v>
          </cell>
          <cell r="L414" t="str">
            <v>C.</v>
          </cell>
          <cell r="N414" t="str">
            <v>PERALATAN</v>
          </cell>
        </row>
        <row r="415">
          <cell r="L415" t="str">
            <v>1.</v>
          </cell>
          <cell r="N415" t="str">
            <v>Excavator</v>
          </cell>
          <cell r="O415" t="str">
            <v>(E10)</v>
          </cell>
          <cell r="P415" t="str">
            <v>Jam</v>
          </cell>
          <cell r="Q415">
            <v>4.1685416962616836E-2</v>
          </cell>
          <cell r="R415">
            <v>238185.05650827778</v>
          </cell>
          <cell r="U415">
            <v>9928.8433948120128</v>
          </cell>
        </row>
        <row r="416">
          <cell r="L416" t="str">
            <v>2.</v>
          </cell>
          <cell r="N416" t="str">
            <v>Bulldozer</v>
          </cell>
          <cell r="O416" t="str">
            <v>(E04)</v>
          </cell>
          <cell r="P416" t="str">
            <v>Jam</v>
          </cell>
          <cell r="Q416">
            <v>1.0213694283306062E-4</v>
          </cell>
          <cell r="R416">
            <v>256721.09983229413</v>
          </cell>
          <cell r="U416">
            <v>26.220708297611473</v>
          </cell>
        </row>
        <row r="417">
          <cell r="C417" t="str">
            <v>Kap. Prod. / jam =</v>
          </cell>
          <cell r="D417" t="str">
            <v>V  x Fb x Fa x Fd x Bim x 60</v>
          </cell>
          <cell r="G417" t="str">
            <v>Q1</v>
          </cell>
          <cell r="H417">
            <v>23.989204687500003</v>
          </cell>
          <cell r="I417" t="str">
            <v>M3/Jam</v>
          </cell>
          <cell r="L417" t="str">
            <v>3.</v>
          </cell>
          <cell r="N417" t="str">
            <v>Alat  bantu</v>
          </cell>
          <cell r="P417" t="str">
            <v>Ls</v>
          </cell>
          <cell r="Q417">
            <v>1</v>
          </cell>
          <cell r="R417">
            <v>200</v>
          </cell>
          <cell r="U417">
            <v>200</v>
          </cell>
        </row>
        <row r="418">
          <cell r="D418" t="str">
            <v>Te x Fh</v>
          </cell>
        </row>
        <row r="420">
          <cell r="C420" t="str">
            <v>Koefisien Alat / M3</v>
          </cell>
          <cell r="D420" t="str">
            <v xml:space="preserve"> =  1  :  Q1</v>
          </cell>
          <cell r="G420" t="str">
            <v>(E10)</v>
          </cell>
          <cell r="H420">
            <v>4.1685416962616836E-2</v>
          </cell>
          <cell r="I420" t="str">
            <v>Jam</v>
          </cell>
        </row>
        <row r="423">
          <cell r="A423" t="str">
            <v>2.a.</v>
          </cell>
          <cell r="C423" t="str">
            <v>BULLDOZER</v>
          </cell>
          <cell r="G423" t="str">
            <v>(E04)</v>
          </cell>
        </row>
        <row r="424">
          <cell r="C424" t="str">
            <v>Faktor pisau (blade)</v>
          </cell>
          <cell r="G424" t="str">
            <v>Fb</v>
          </cell>
          <cell r="H424">
            <v>1</v>
          </cell>
          <cell r="I424" t="str">
            <v>-</v>
          </cell>
          <cell r="Q424" t="str">
            <v xml:space="preserve">JUMLAH HARGA PERALATAN   </v>
          </cell>
          <cell r="U424">
            <v>10155.064103109624</v>
          </cell>
        </row>
        <row r="425">
          <cell r="C425" t="str">
            <v>Faktor  efisiensi kerja</v>
          </cell>
          <cell r="G425" t="str">
            <v>Fa</v>
          </cell>
          <cell r="H425">
            <v>0.83</v>
          </cell>
          <cell r="I425" t="str">
            <v>-</v>
          </cell>
        </row>
        <row r="426">
          <cell r="C426" t="str">
            <v>Kecepatan mengupas</v>
          </cell>
          <cell r="G426" t="str">
            <v>Vf</v>
          </cell>
          <cell r="H426">
            <v>3</v>
          </cell>
          <cell r="I426" t="str">
            <v>Km/Jam</v>
          </cell>
          <cell r="L426" t="str">
            <v>D.</v>
          </cell>
          <cell r="N426" t="str">
            <v>JUMLAH HARGA TENAGA, BAHAN DAN PERALATAN  ( A + B + C )</v>
          </cell>
          <cell r="U426">
            <v>239259.36754426296</v>
          </cell>
        </row>
        <row r="427">
          <cell r="C427" t="str">
            <v>Kecepatan mundur</v>
          </cell>
          <cell r="G427" t="str">
            <v>Vr</v>
          </cell>
          <cell r="H427">
            <v>5</v>
          </cell>
          <cell r="I427" t="str">
            <v>Km/Jam</v>
          </cell>
          <cell r="L427" t="str">
            <v>E.</v>
          </cell>
          <cell r="N427" t="str">
            <v>OVERHEAD &amp; PROFIT</v>
          </cell>
          <cell r="P427">
            <v>10</v>
          </cell>
          <cell r="Q427" t="str">
            <v>%  x  D</v>
          </cell>
          <cell r="U427">
            <v>23925.936754426297</v>
          </cell>
        </row>
        <row r="428">
          <cell r="C428" t="str">
            <v>Kapasitas pisau</v>
          </cell>
          <cell r="G428" t="str">
            <v>q</v>
          </cell>
          <cell r="H428">
            <v>5.4</v>
          </cell>
          <cell r="I428" t="str">
            <v>M3</v>
          </cell>
          <cell r="L428" t="str">
            <v>F.</v>
          </cell>
          <cell r="N428" t="str">
            <v>HARGA SATUAN PEKERJAAN  ( D + E )</v>
          </cell>
          <cell r="U428">
            <v>263185.30429868924</v>
          </cell>
        </row>
        <row r="429">
          <cell r="A429" t="str">
            <v>`</v>
          </cell>
          <cell r="C429" t="str">
            <v>Faktor kemiringan (grade)</v>
          </cell>
          <cell r="G429" t="str">
            <v>Fm</v>
          </cell>
          <cell r="H429">
            <v>1</v>
          </cell>
          <cell r="L429" t="str">
            <v>Note: 1</v>
          </cell>
          <cell r="N429" t="str">
            <v>SATUAN dapat berdasarkan atas jam operasi untuk Tenaga Kerja dan Peralatan, volume dan/atau ukuran</v>
          </cell>
        </row>
        <row r="430">
          <cell r="N430" t="str">
            <v>berat untuk bahan-bahan.</v>
          </cell>
        </row>
        <row r="431">
          <cell r="L431">
            <v>2</v>
          </cell>
          <cell r="N431" t="str">
            <v>Kuantitas satuan adalah kuantitas setiap komponen untuk menyelesaikan satu satuan pekerjaan dari nomor</v>
          </cell>
        </row>
        <row r="432">
          <cell r="N432" t="str">
            <v>mata pembayaran.</v>
          </cell>
        </row>
        <row r="433">
          <cell r="L433">
            <v>3</v>
          </cell>
          <cell r="N433" t="str">
            <v>Biaya satuan untuk peralatan sudah termasuk bahan bakar, bahan habis dipakai dan operator.</v>
          </cell>
        </row>
        <row r="434">
          <cell r="L434">
            <v>4</v>
          </cell>
          <cell r="N434" t="str">
            <v>Biaya satuan sudah termasuk pengeluaran untuk seluruh pajak yang berkaitan (tetapi tidak termasuk PPN</v>
          </cell>
        </row>
        <row r="435">
          <cell r="J435" t="str">
            <v>Berlanjut ke halaman berikut</v>
          </cell>
          <cell r="N435" t="str">
            <v>yang dibayar dari kontrak) dan biaya-biaya lainnya.</v>
          </cell>
        </row>
        <row r="436">
          <cell r="A436" t="str">
            <v>ITEM PEMBAYARAN NO.</v>
          </cell>
          <cell r="D436" t="str">
            <v>:  3.1 (7)</v>
          </cell>
          <cell r="J436" t="str">
            <v>Analisa EI-314</v>
          </cell>
        </row>
        <row r="437">
          <cell r="A437" t="str">
            <v>JENIS PEKERJAAN</v>
          </cell>
          <cell r="D437" t="str">
            <v>:  Galian Struktur dengan Kedalaman 2 - 4 M</v>
          </cell>
        </row>
        <row r="438">
          <cell r="A438" t="str">
            <v>SATUAN PEMBAYARAN</v>
          </cell>
          <cell r="D438" t="str">
            <v>:  M3</v>
          </cell>
          <cell r="H438" t="str">
            <v xml:space="preserve">         URAIAN ANALISA HARGA SATUAN</v>
          </cell>
        </row>
        <row r="439">
          <cell r="J439" t="str">
            <v>Lanjutan</v>
          </cell>
        </row>
        <row r="441">
          <cell r="A441" t="str">
            <v>No.</v>
          </cell>
          <cell r="C441" t="str">
            <v>U R A I A N</v>
          </cell>
          <cell r="G441" t="str">
            <v>KODE</v>
          </cell>
          <cell r="H441" t="str">
            <v>KOEF.</v>
          </cell>
          <cell r="I441" t="str">
            <v>SATUAN</v>
          </cell>
          <cell r="J441" t="str">
            <v>KETERANGAN</v>
          </cell>
        </row>
        <row r="444">
          <cell r="C444" t="str">
            <v>Waktu Siklus</v>
          </cell>
        </row>
        <row r="445">
          <cell r="C445" t="str">
            <v>- Waktu gusur</v>
          </cell>
          <cell r="D445" t="str">
            <v>= l / Vf</v>
          </cell>
          <cell r="G445" t="str">
            <v>T1</v>
          </cell>
          <cell r="H445">
            <v>1.6666666666666666E-2</v>
          </cell>
          <cell r="I445" t="str">
            <v>menit</v>
          </cell>
        </row>
        <row r="446">
          <cell r="C446" t="str">
            <v>- Waktu kembali</v>
          </cell>
          <cell r="D446" t="str">
            <v>= l / Vr</v>
          </cell>
          <cell r="G446" t="str">
            <v>T2</v>
          </cell>
          <cell r="H446">
            <v>0.01</v>
          </cell>
          <cell r="I446" t="str">
            <v>menit</v>
          </cell>
        </row>
        <row r="447">
          <cell r="C447" t="str">
            <v>- Waktu lain-lain</v>
          </cell>
          <cell r="G447" t="str">
            <v>T3</v>
          </cell>
          <cell r="H447">
            <v>8.0000000000000004E-4</v>
          </cell>
          <cell r="I447" t="str">
            <v>menit</v>
          </cell>
        </row>
        <row r="448">
          <cell r="G448" t="str">
            <v>Ts</v>
          </cell>
          <cell r="H448">
            <v>2.7466666666666664E-2</v>
          </cell>
          <cell r="I448" t="str">
            <v>menit</v>
          </cell>
        </row>
        <row r="450">
          <cell r="C450" t="str">
            <v>Kapasitas Produksi / Jam   =</v>
          </cell>
          <cell r="E450" t="str">
            <v>q x Fb x Fm x Fa x 60/Ts</v>
          </cell>
          <cell r="G450" t="str">
            <v>Q2</v>
          </cell>
          <cell r="H450">
            <v>9790.7766990291275</v>
          </cell>
          <cell r="I450" t="str">
            <v>M3</v>
          </cell>
        </row>
        <row r="453">
          <cell r="C453" t="str">
            <v>Koefisien Alat / M3</v>
          </cell>
          <cell r="D453" t="str">
            <v xml:space="preserve"> =  1  :  Q2</v>
          </cell>
          <cell r="G453" t="str">
            <v>(E04)</v>
          </cell>
          <cell r="H453">
            <v>1.0213694283306062E-4</v>
          </cell>
          <cell r="I453" t="str">
            <v>Jam</v>
          </cell>
        </row>
        <row r="456">
          <cell r="A456" t="str">
            <v>2.d.</v>
          </cell>
          <cell r="C456" t="str">
            <v>ALAT  BANTU</v>
          </cell>
        </row>
        <row r="457">
          <cell r="C457" t="str">
            <v>Diperlukan alat-alat bantu kecil</v>
          </cell>
          <cell r="J457" t="str">
            <v>Lump Sump</v>
          </cell>
        </row>
        <row r="458">
          <cell r="C458" t="str">
            <v>- Pacul</v>
          </cell>
          <cell r="D458" t="str">
            <v>=  2  buah</v>
          </cell>
        </row>
        <row r="459">
          <cell r="C459" t="str">
            <v>- Sekop</v>
          </cell>
          <cell r="D459" t="str">
            <v>=  2  buah</v>
          </cell>
        </row>
        <row r="462">
          <cell r="A462" t="str">
            <v xml:space="preserve">   3.</v>
          </cell>
          <cell r="C462" t="str">
            <v>TENAGA</v>
          </cell>
        </row>
        <row r="463">
          <cell r="C463" t="str">
            <v>Produksi menentukan : EXCAVATOR</v>
          </cell>
          <cell r="G463" t="str">
            <v>Q1</v>
          </cell>
          <cell r="H463">
            <v>23.989204687500003</v>
          </cell>
          <cell r="I463" t="str">
            <v>M3/Jam</v>
          </cell>
        </row>
        <row r="464">
          <cell r="C464" t="str">
            <v>Produksi Galian / hari  =  Tk x Q1</v>
          </cell>
          <cell r="G464" t="str">
            <v>Qt</v>
          </cell>
          <cell r="H464">
            <v>167.92443281250002</v>
          </cell>
          <cell r="I464" t="str">
            <v>M3</v>
          </cell>
        </row>
        <row r="465">
          <cell r="C465" t="str">
            <v>Kebutuhan tenaga :</v>
          </cell>
        </row>
        <row r="466">
          <cell r="D466" t="str">
            <v>- Pekerja</v>
          </cell>
          <cell r="G466" t="str">
            <v>P</v>
          </cell>
          <cell r="H466">
            <v>10</v>
          </cell>
          <cell r="I466" t="str">
            <v>orang</v>
          </cell>
        </row>
        <row r="467">
          <cell r="D467" t="str">
            <v>- Mandor</v>
          </cell>
          <cell r="G467" t="str">
            <v>M</v>
          </cell>
          <cell r="H467">
            <v>1</v>
          </cell>
          <cell r="I467" t="str">
            <v>orang</v>
          </cell>
        </row>
        <row r="469">
          <cell r="C469" t="str">
            <v>Koefisien tenaga / M3   :</v>
          </cell>
        </row>
        <row r="470">
          <cell r="D470" t="str">
            <v>- Pekerja</v>
          </cell>
          <cell r="E470" t="str">
            <v>= (Tk x P) : Qt</v>
          </cell>
          <cell r="G470" t="str">
            <v>(L01)</v>
          </cell>
          <cell r="H470">
            <v>0.41685416962616839</v>
          </cell>
          <cell r="I470" t="str">
            <v>Jam</v>
          </cell>
        </row>
        <row r="471">
          <cell r="D471" t="str">
            <v>- Mandor</v>
          </cell>
          <cell r="E471" t="str">
            <v>= (Tk x M) : Qt</v>
          </cell>
          <cell r="G471" t="str">
            <v>(L03)</v>
          </cell>
          <cell r="H471">
            <v>4.1685416962616843E-2</v>
          </cell>
          <cell r="I471" t="str">
            <v>Jam</v>
          </cell>
        </row>
        <row r="473">
          <cell r="A473" t="str">
            <v>4.</v>
          </cell>
          <cell r="C473" t="str">
            <v>HARGA DASAR SATUAN UPAH, BAHAN DAN ALAT</v>
          </cell>
        </row>
        <row r="474">
          <cell r="C474" t="str">
            <v>Lihat lampiran.</v>
          </cell>
        </row>
        <row r="476">
          <cell r="A476" t="str">
            <v>5.</v>
          </cell>
          <cell r="C476" t="str">
            <v>ANALISA HARGA SATUAN PEKERJAAN</v>
          </cell>
        </row>
        <row r="477">
          <cell r="C477" t="str">
            <v>Lihat perhitungan dalam FORMULIR STANDAR UNTUK</v>
          </cell>
        </row>
        <row r="478">
          <cell r="C478" t="str">
            <v>PEREKEMAN ANALISA MASING-MASING HARGA</v>
          </cell>
        </row>
        <row r="479">
          <cell r="C479" t="str">
            <v>SATUAN.</v>
          </cell>
        </row>
        <row r="480">
          <cell r="C480" t="str">
            <v>Didapat Harga Satuan Pekerjaan :</v>
          </cell>
        </row>
        <row r="482">
          <cell r="C482" t="str">
            <v xml:space="preserve">Rp.  </v>
          </cell>
          <cell r="D482">
            <v>263185.30429868924</v>
          </cell>
          <cell r="E482" t="str">
            <v xml:space="preserve"> / M3</v>
          </cell>
        </row>
        <row r="485">
          <cell r="A485" t="str">
            <v>6.</v>
          </cell>
          <cell r="C485" t="str">
            <v>WAKTU PELAKSANAAN YANG DIPERLUKAN</v>
          </cell>
        </row>
        <row r="486">
          <cell r="C486" t="str">
            <v>Masa Pelaksanaan :</v>
          </cell>
          <cell r="D486" t="str">
            <v>. . . . . . . . . . . .</v>
          </cell>
          <cell r="E486" t="str">
            <v>bulan</v>
          </cell>
        </row>
        <row r="488">
          <cell r="A488" t="str">
            <v>7.</v>
          </cell>
          <cell r="C488" t="str">
            <v>VOLUME PEKERJAAN YANG DIPERLUKAN</v>
          </cell>
        </row>
        <row r="489">
          <cell r="C489" t="str">
            <v>Volume pekerjaan  :</v>
          </cell>
          <cell r="D489">
            <v>133.98901888876969</v>
          </cell>
          <cell r="E489" t="str">
            <v>M3</v>
          </cell>
        </row>
        <row r="1766">
          <cell r="C1766" t="str">
            <v>Faktor efisiensi alat</v>
          </cell>
          <cell r="G1766" t="str">
            <v>Fa</v>
          </cell>
          <cell r="H1766">
            <v>0.83</v>
          </cell>
          <cell r="I1766" t="str">
            <v>-</v>
          </cell>
        </row>
        <row r="1768">
          <cell r="C1768" t="str">
            <v>Kapasitas Prod./Jam   =</v>
          </cell>
          <cell r="D1768" t="str">
            <v>(v x 1000) x b x t x Fa</v>
          </cell>
          <cell r="G1768" t="str">
            <v>Q4</v>
          </cell>
          <cell r="H1768">
            <v>104.58</v>
          </cell>
          <cell r="I1768" t="str">
            <v>M3</v>
          </cell>
        </row>
        <row r="1769">
          <cell r="D1769" t="str">
            <v>n</v>
          </cell>
        </row>
        <row r="1771">
          <cell r="C1771" t="str">
            <v>Koefisien Alat / m3</v>
          </cell>
          <cell r="D1771" t="str">
            <v xml:space="preserve"> =  1  :  Q4</v>
          </cell>
          <cell r="G1771" t="str">
            <v>(E19)</v>
          </cell>
          <cell r="H1771">
            <v>9.5620577548288389E-3</v>
          </cell>
          <cell r="I1771" t="str">
            <v>Jam</v>
          </cell>
        </row>
        <row r="1774">
          <cell r="A1774" t="str">
            <v>2.e.</v>
          </cell>
          <cell r="C1774" t="str">
            <v>WATER TANK TRUCK</v>
          </cell>
          <cell r="G1774" t="str">
            <v>(E23)</v>
          </cell>
        </row>
        <row r="1775">
          <cell r="C1775" t="str">
            <v>Volume tangki air</v>
          </cell>
          <cell r="G1775" t="str">
            <v>V</v>
          </cell>
          <cell r="H1775">
            <v>4</v>
          </cell>
          <cell r="I1775" t="str">
            <v>M3</v>
          </cell>
        </row>
        <row r="1776">
          <cell r="C1776" t="str">
            <v>Kebutuhan air / M3 material padat</v>
          </cell>
          <cell r="G1776" t="str">
            <v>Wc</v>
          </cell>
          <cell r="H1776">
            <v>7.0000000000000007E-2</v>
          </cell>
          <cell r="I1776" t="str">
            <v>M3</v>
          </cell>
        </row>
        <row r="1777">
          <cell r="C1777" t="str">
            <v>Pengisian Tangki / jam</v>
          </cell>
          <cell r="G1777" t="str">
            <v>n</v>
          </cell>
          <cell r="H1777">
            <v>3</v>
          </cell>
          <cell r="I1777" t="str">
            <v>kali</v>
          </cell>
        </row>
        <row r="1778">
          <cell r="C1778" t="str">
            <v>Faktor efisiensi alat</v>
          </cell>
          <cell r="G1778" t="str">
            <v>Fa</v>
          </cell>
          <cell r="H1778">
            <v>0.83</v>
          </cell>
          <cell r="I1778" t="str">
            <v>-</v>
          </cell>
        </row>
        <row r="1780">
          <cell r="C1780" t="str">
            <v>Kapasitas Produksi / Jam   =</v>
          </cell>
          <cell r="E1780" t="str">
            <v>V  x  n x Fa</v>
          </cell>
          <cell r="G1780" t="str">
            <v>Q5</v>
          </cell>
          <cell r="H1780">
            <v>142.28571428571425</v>
          </cell>
          <cell r="I1780" t="str">
            <v>M3</v>
          </cell>
        </row>
        <row r="1781">
          <cell r="E1781" t="str">
            <v xml:space="preserve">     Wc</v>
          </cell>
        </row>
        <row r="1783">
          <cell r="C1783" t="str">
            <v>Koefisien Alat / m3</v>
          </cell>
          <cell r="D1783" t="str">
            <v xml:space="preserve"> =  1  :  Q5</v>
          </cell>
          <cell r="G1783" t="str">
            <v>(E23)</v>
          </cell>
          <cell r="H1783">
            <v>7.0281124497991983E-3</v>
          </cell>
          <cell r="I1783" t="str">
            <v>Jam</v>
          </cell>
        </row>
        <row r="1785">
          <cell r="A1785" t="str">
            <v>2.f.</v>
          </cell>
          <cell r="C1785" t="str">
            <v>ALAT  BANTU</v>
          </cell>
        </row>
        <row r="1786">
          <cell r="C1786" t="str">
            <v>Diperlukan alat-alat bantu kecil</v>
          </cell>
          <cell r="J1786" t="str">
            <v>Lump Sump</v>
          </cell>
        </row>
        <row r="1787">
          <cell r="C1787" t="str">
            <v>- Sekop    =         3   buah</v>
          </cell>
        </row>
        <row r="1791">
          <cell r="J1791" t="str">
            <v>Berlanjut ke halaman berikut</v>
          </cell>
        </row>
        <row r="1792">
          <cell r="A1792" t="str">
            <v>ITEM PEMBAYARAN NO.</v>
          </cell>
          <cell r="D1792" t="str">
            <v>:  3.2 (3)</v>
          </cell>
          <cell r="J1792" t="str">
            <v>Analisa EI-323</v>
          </cell>
        </row>
        <row r="1793">
          <cell r="A1793" t="str">
            <v>JENIS PEKERJAAN</v>
          </cell>
          <cell r="D1793" t="str">
            <v>:  Timbunan Pilihan</v>
          </cell>
        </row>
        <row r="1794">
          <cell r="A1794" t="str">
            <v>SATUAN PEMBAYARAN</v>
          </cell>
          <cell r="D1794" t="str">
            <v>:  M3</v>
          </cell>
          <cell r="H1794" t="str">
            <v xml:space="preserve">         URAIAN ANALISA HARGA SATUAN</v>
          </cell>
        </row>
        <row r="1795">
          <cell r="J1795" t="str">
            <v>Lanjutan</v>
          </cell>
        </row>
        <row r="1797">
          <cell r="A1797" t="str">
            <v>No.</v>
          </cell>
          <cell r="C1797" t="str">
            <v>U R A I A N</v>
          </cell>
          <cell r="G1797" t="str">
            <v>KODE</v>
          </cell>
          <cell r="H1797" t="str">
            <v>KOEF.</v>
          </cell>
          <cell r="I1797" t="str">
            <v>SATUAN</v>
          </cell>
          <cell r="J1797" t="str">
            <v>KETERANGAN</v>
          </cell>
        </row>
        <row r="1800">
          <cell r="A1800" t="str">
            <v xml:space="preserve">   3.</v>
          </cell>
          <cell r="C1800" t="str">
            <v>TENAGA</v>
          </cell>
        </row>
        <row r="1801">
          <cell r="C1801" t="str">
            <v>Produksi menentukan : DUMP TRUCK</v>
          </cell>
          <cell r="G1801" t="str">
            <v>Q1</v>
          </cell>
          <cell r="H1801">
            <v>0.40310830500242839</v>
          </cell>
          <cell r="I1801" t="str">
            <v>M3/Jam</v>
          </cell>
        </row>
        <row r="1802">
          <cell r="C1802" t="str">
            <v>Produksi Timbunan / hari  =  Tk x Q1</v>
          </cell>
          <cell r="G1802" t="str">
            <v>Qt</v>
          </cell>
          <cell r="H1802">
            <v>2.8217581350169989</v>
          </cell>
          <cell r="I1802" t="str">
            <v>M3</v>
          </cell>
        </row>
        <row r="1803">
          <cell r="C1803" t="str">
            <v>Kebutuhan tenaga :</v>
          </cell>
        </row>
        <row r="1804">
          <cell r="D1804" t="str">
            <v>- Pekerja</v>
          </cell>
          <cell r="G1804" t="str">
            <v>P</v>
          </cell>
          <cell r="H1804">
            <v>4</v>
          </cell>
          <cell r="I1804" t="str">
            <v>orang</v>
          </cell>
        </row>
        <row r="1805">
          <cell r="D1805" t="str">
            <v>- Mandor</v>
          </cell>
          <cell r="G1805" t="str">
            <v>M</v>
          </cell>
          <cell r="H1805">
            <v>1</v>
          </cell>
          <cell r="I1805" t="str">
            <v>orang</v>
          </cell>
        </row>
        <row r="1808">
          <cell r="C1808" t="str">
            <v>Koefisien tenaga / M3   :</v>
          </cell>
        </row>
        <row r="1809">
          <cell r="D1809" t="str">
            <v>- Pekerja</v>
          </cell>
          <cell r="E1809" t="str">
            <v>= (Tk x P) : Qt</v>
          </cell>
          <cell r="G1809" t="str">
            <v>(L01)</v>
          </cell>
          <cell r="H1809">
            <v>9.9228915662650596</v>
          </cell>
          <cell r="I1809" t="str">
            <v>Jam</v>
          </cell>
        </row>
        <row r="1810">
          <cell r="D1810" t="str">
            <v>- Mandor</v>
          </cell>
          <cell r="E1810" t="str">
            <v>= (Tk x M) : Qt</v>
          </cell>
          <cell r="G1810" t="str">
            <v>(L03)</v>
          </cell>
          <cell r="H1810">
            <v>2.4807228915662649</v>
          </cell>
          <cell r="I1810" t="str">
            <v>Jam</v>
          </cell>
        </row>
        <row r="1813">
          <cell r="A1813" t="str">
            <v>4.</v>
          </cell>
          <cell r="C1813" t="str">
            <v>HARGA DASAR SATUAN UPAH, BAHAN DAN ALAT</v>
          </cell>
        </row>
        <row r="1814">
          <cell r="C1814" t="str">
            <v>Lihat lampiran.</v>
          </cell>
        </row>
        <row r="1817">
          <cell r="A1817" t="str">
            <v>5.</v>
          </cell>
          <cell r="C1817" t="str">
            <v>ANALISA HARGA SATUAN PEKERJAAN</v>
          </cell>
        </row>
        <row r="1818">
          <cell r="C1818" t="str">
            <v>Lihat perhitungan dalam FORMULIR STANDAR UNTUK</v>
          </cell>
        </row>
        <row r="1819">
          <cell r="C1819" t="str">
            <v>PEREKEMAN ANALISA MASING-MASING HARGA</v>
          </cell>
        </row>
        <row r="1820">
          <cell r="C1820" t="str">
            <v>SATUAN.</v>
          </cell>
        </row>
        <row r="1821">
          <cell r="C1821" t="str">
            <v>Didapat Harga Satuan Pekerjaan :</v>
          </cell>
        </row>
        <row r="1823">
          <cell r="C1823" t="str">
            <v xml:space="preserve">Rp.  </v>
          </cell>
          <cell r="D1823">
            <v>501114.46814012952</v>
          </cell>
          <cell r="E1823" t="str">
            <v xml:space="preserve"> / M3.</v>
          </cell>
        </row>
        <row r="1826">
          <cell r="A1826" t="str">
            <v>6.</v>
          </cell>
          <cell r="C1826" t="str">
            <v>WAKTU PELAKSANAAN YANG DIPERLUKAN</v>
          </cell>
        </row>
        <row r="1827">
          <cell r="C1827" t="str">
            <v>Masa Pelaksanaan :</v>
          </cell>
          <cell r="D1827" t="str">
            <v>. . . . . . . . . . . .</v>
          </cell>
          <cell r="E1827" t="str">
            <v>bulan</v>
          </cell>
        </row>
        <row r="1829">
          <cell r="A1829" t="str">
            <v>7.</v>
          </cell>
          <cell r="C1829" t="str">
            <v>VOLUME PEKERJAAN YANG DIPERLUKAN</v>
          </cell>
        </row>
        <row r="1830">
          <cell r="C1830" t="str">
            <v>Volume pekerjaan  :</v>
          </cell>
          <cell r="D1830">
            <v>1</v>
          </cell>
          <cell r="E1830" t="str">
            <v>M3</v>
          </cell>
        </row>
        <row r="1851">
          <cell r="A1851" t="str">
            <v>ITEM PEMBAYARAN NO.</v>
          </cell>
          <cell r="D1851" t="str">
            <v>:  3.2 (4)</v>
          </cell>
          <cell r="J1851" t="str">
            <v>Analisa EI-324</v>
          </cell>
        </row>
        <row r="1852">
          <cell r="A1852" t="str">
            <v>JENIS PEKERJAAN</v>
          </cell>
          <cell r="D1852" t="str">
            <v>:  Timb. Pilihan Di Atas Tnh. Rawa</v>
          </cell>
        </row>
        <row r="1853">
          <cell r="A1853" t="str">
            <v>SATUAN PEMBAYARAN</v>
          </cell>
          <cell r="D1853" t="str">
            <v>:  M3</v>
          </cell>
          <cell r="H1853" t="str">
            <v xml:space="preserve">         URAIAN ANALISA HARGA SATUAN</v>
          </cell>
        </row>
        <row r="1856">
          <cell r="A1856" t="str">
            <v>No.</v>
          </cell>
          <cell r="C1856" t="str">
            <v>U R A I A N</v>
          </cell>
          <cell r="G1856" t="str">
            <v>KODE</v>
          </cell>
          <cell r="H1856" t="str">
            <v>KOEF.</v>
          </cell>
          <cell r="I1856" t="str">
            <v>SATUAN</v>
          </cell>
          <cell r="J1856" t="str">
            <v>KETERANGAN</v>
          </cell>
        </row>
        <row r="1859">
          <cell r="A1859" t="str">
            <v>I.</v>
          </cell>
          <cell r="C1859" t="str">
            <v>ASUMSI</v>
          </cell>
        </row>
        <row r="1860">
          <cell r="A1860">
            <v>1</v>
          </cell>
          <cell r="C1860" t="str">
            <v>Pekerjaan dilakukan secara mekanis</v>
          </cell>
        </row>
        <row r="1861">
          <cell r="A1861">
            <v>2</v>
          </cell>
          <cell r="C1861" t="str">
            <v>Lokasi pekerjaan : di atas tanah rawa</v>
          </cell>
        </row>
        <row r="1862">
          <cell r="A1862">
            <v>3</v>
          </cell>
          <cell r="C1862" t="str">
            <v>Kondisi Jalan   :  sedang / baik</v>
          </cell>
        </row>
        <row r="1863">
          <cell r="A1863">
            <v>4</v>
          </cell>
          <cell r="C1863" t="str">
            <v>Jam kerja efektif per-hari</v>
          </cell>
          <cell r="G1863" t="str">
            <v>Tk</v>
          </cell>
          <cell r="H1863">
            <v>7</v>
          </cell>
          <cell r="I1863" t="str">
            <v>Jam</v>
          </cell>
        </row>
        <row r="1864">
          <cell r="A1864">
            <v>5</v>
          </cell>
          <cell r="C1864" t="str">
            <v>Faktor pengembangan bahan</v>
          </cell>
          <cell r="G1864" t="str">
            <v>Fk</v>
          </cell>
          <cell r="H1864">
            <v>1.2</v>
          </cell>
          <cell r="I1864" t="str">
            <v>-</v>
          </cell>
        </row>
        <row r="1867">
          <cell r="A1867" t="str">
            <v>II.</v>
          </cell>
          <cell r="C1867" t="str">
            <v>URUTAN KERJA</v>
          </cell>
        </row>
        <row r="1869">
          <cell r="A1869">
            <v>1</v>
          </cell>
          <cell r="C1869" t="str">
            <v>Whell Loader memuat ke dalam Dump Truck</v>
          </cell>
        </row>
        <row r="1870">
          <cell r="A1870">
            <v>2</v>
          </cell>
          <cell r="C1870" t="str">
            <v>Dump Truck mengangkut material pilihan</v>
          </cell>
        </row>
        <row r="1871">
          <cell r="C1871" t="str">
            <v>ke lapangan dimana : jarak quari ke lapangan</v>
          </cell>
          <cell r="G1871" t="str">
            <v>L</v>
          </cell>
          <cell r="H1871">
            <v>10</v>
          </cell>
          <cell r="I1871" t="str">
            <v>Km</v>
          </cell>
        </row>
        <row r="1872">
          <cell r="A1872">
            <v>3</v>
          </cell>
          <cell r="C1872" t="str">
            <v>Dump Truck menuang material pilihan di lokasi rawa</v>
          </cell>
        </row>
        <row r="1873">
          <cell r="C1873" t="str">
            <v>yang telah ditetapkan mulai dari tepian rawa hingga</v>
          </cell>
        </row>
        <row r="1874">
          <cell r="C1874" t="str">
            <v>permukaan timbunan mencapai permukaan air rawa.</v>
          </cell>
        </row>
        <row r="1875">
          <cell r="A1875">
            <v>4</v>
          </cell>
          <cell r="C1875" t="str">
            <v>Sekelompok pekerja merapikan timbunan</v>
          </cell>
        </row>
        <row r="1876">
          <cell r="A1876">
            <v>5</v>
          </cell>
          <cell r="C1876" t="str">
            <v>Geotekstil atau batangan kayu (bila diperlukan)</v>
          </cell>
        </row>
        <row r="1877">
          <cell r="C1877" t="str">
            <v>dianggap telah terpasang</v>
          </cell>
        </row>
        <row r="1879">
          <cell r="A1879" t="str">
            <v>III.</v>
          </cell>
          <cell r="C1879" t="str">
            <v>PEMAKAIAN BAHAN, ALAT DAN TENAGA</v>
          </cell>
        </row>
        <row r="1880">
          <cell r="A1880" t="str">
            <v xml:space="preserve">   1.</v>
          </cell>
          <cell r="C1880" t="str">
            <v>BAHAN</v>
          </cell>
        </row>
        <row r="1881">
          <cell r="A1881" t="str">
            <v>1.a.</v>
          </cell>
          <cell r="C1881" t="str">
            <v>Bahan pilihan</v>
          </cell>
          <cell r="G1881" t="str">
            <v>(M09)</v>
          </cell>
          <cell r="H1881">
            <v>1</v>
          </cell>
          <cell r="I1881" t="str">
            <v>M3</v>
          </cell>
        </row>
        <row r="1883">
          <cell r="A1883" t="str">
            <v xml:space="preserve">   2.</v>
          </cell>
          <cell r="C1883" t="str">
            <v>ALAT</v>
          </cell>
        </row>
        <row r="1885">
          <cell r="A1885" t="str">
            <v xml:space="preserve">   2.a.</v>
          </cell>
          <cell r="C1885" t="str">
            <v>DUMP TRUCK</v>
          </cell>
          <cell r="G1885" t="str">
            <v>(E09)</v>
          </cell>
        </row>
        <row r="1886">
          <cell r="C1886" t="str">
            <v>Kapasitas bak</v>
          </cell>
          <cell r="G1886" t="str">
            <v>V</v>
          </cell>
          <cell r="H1886">
            <v>1.9444444444444444</v>
          </cell>
          <cell r="I1886" t="str">
            <v>M3</v>
          </cell>
        </row>
        <row r="1887">
          <cell r="C1887" t="str">
            <v>Faktor  efisiensi alat</v>
          </cell>
          <cell r="G1887" t="str">
            <v>Fa</v>
          </cell>
          <cell r="H1887">
            <v>0.83</v>
          </cell>
          <cell r="I1887" t="str">
            <v>-</v>
          </cell>
          <cell r="Q1887" t="str">
            <v xml:space="preserve">JUMLAH HARGA BAHAN   </v>
          </cell>
          <cell r="U1887">
            <v>25000</v>
          </cell>
        </row>
        <row r="1888">
          <cell r="C1888" t="str">
            <v>Kecepatan rata-rata bermuatan</v>
          </cell>
          <cell r="G1888" t="str">
            <v>v1</v>
          </cell>
          <cell r="H1888">
            <v>45</v>
          </cell>
          <cell r="I1888" t="str">
            <v>KM/Jam</v>
          </cell>
        </row>
        <row r="1889">
          <cell r="C1889" t="str">
            <v>Kecepatan rata-rata kosong</v>
          </cell>
          <cell r="G1889" t="str">
            <v>v2</v>
          </cell>
          <cell r="H1889">
            <v>60</v>
          </cell>
          <cell r="I1889" t="str">
            <v>KM/Jam</v>
          </cell>
          <cell r="L1889" t="str">
            <v>C.</v>
          </cell>
          <cell r="N1889" t="str">
            <v>PERALATAN</v>
          </cell>
        </row>
        <row r="1890">
          <cell r="C1890" t="str">
            <v>Waktusiklus :</v>
          </cell>
          <cell r="G1890" t="str">
            <v>Ts2</v>
          </cell>
          <cell r="L1890" t="str">
            <v>1.</v>
          </cell>
          <cell r="N1890" t="str">
            <v>Dump Truck</v>
          </cell>
          <cell r="O1890" t="str">
            <v>(E08)</v>
          </cell>
          <cell r="P1890" t="str">
            <v>Jam</v>
          </cell>
          <cell r="Q1890">
            <v>0.27194492254733216</v>
          </cell>
          <cell r="R1890">
            <v>153645.58193291764</v>
          </cell>
          <cell r="U1890">
            <v>41783.135878487068</v>
          </cell>
        </row>
        <row r="1891">
          <cell r="C1891" t="str">
            <v>-  Waktu tempuh isi   = (L : v1) x 60</v>
          </cell>
          <cell r="G1891" t="str">
            <v>T1</v>
          </cell>
          <cell r="H1891">
            <v>13.333333333333332</v>
          </cell>
          <cell r="I1891" t="str">
            <v>menit</v>
          </cell>
          <cell r="L1891" t="str">
            <v>2.</v>
          </cell>
          <cell r="N1891" t="str">
            <v>Whell  Loader</v>
          </cell>
          <cell r="O1891" t="str">
            <v>(E15)</v>
          </cell>
          <cell r="P1891" t="str">
            <v>Jam</v>
          </cell>
          <cell r="Q1891">
            <v>1.4874312063067082E-2</v>
          </cell>
          <cell r="R1891">
            <v>163808.13869490434</v>
          </cell>
          <cell r="U1891">
            <v>2436.5333734181813</v>
          </cell>
        </row>
        <row r="1892">
          <cell r="C1892" t="str">
            <v>-  Waktu tempuh kosong   = (L : v2) x 60</v>
          </cell>
          <cell r="G1892" t="str">
            <v>T2</v>
          </cell>
          <cell r="H1892">
            <v>10</v>
          </cell>
          <cell r="I1892" t="str">
            <v>menit</v>
          </cell>
          <cell r="L1892" t="str">
            <v>3.</v>
          </cell>
          <cell r="N1892" t="str">
            <v>Alat  Bantu</v>
          </cell>
          <cell r="P1892" t="str">
            <v>Ls</v>
          </cell>
          <cell r="Q1892">
            <v>1</v>
          </cell>
          <cell r="R1892">
            <v>100</v>
          </cell>
          <cell r="U1892">
            <v>100</v>
          </cell>
        </row>
        <row r="1893">
          <cell r="C1893" t="str">
            <v>- Lain-lain</v>
          </cell>
          <cell r="G1893" t="str">
            <v>T3</v>
          </cell>
          <cell r="H1893">
            <v>3</v>
          </cell>
          <cell r="I1893" t="str">
            <v>menit</v>
          </cell>
        </row>
        <row r="1894">
          <cell r="G1894" t="str">
            <v>Ts1</v>
          </cell>
          <cell r="H1894">
            <v>26.333333333333332</v>
          </cell>
          <cell r="I1894" t="str">
            <v>menit</v>
          </cell>
        </row>
        <row r="1896">
          <cell r="C1896" t="str">
            <v>Kapasitas Produksi / Jam   =</v>
          </cell>
          <cell r="E1896" t="str">
            <v>V x Fa x 60</v>
          </cell>
          <cell r="G1896" t="str">
            <v>Q1</v>
          </cell>
          <cell r="H1896">
            <v>3.6772151898734178</v>
          </cell>
          <cell r="I1896" t="str">
            <v>M3/Jam</v>
          </cell>
        </row>
        <row r="1897">
          <cell r="E1897" t="str">
            <v>Ts1</v>
          </cell>
        </row>
        <row r="1898">
          <cell r="Q1898" t="str">
            <v xml:space="preserve">JUMLAH HARGA PERALATAN   </v>
          </cell>
          <cell r="U1898">
            <v>44319.669251905252</v>
          </cell>
        </row>
        <row r="1899">
          <cell r="C1899" t="str">
            <v>Koefisien Alat / M3</v>
          </cell>
          <cell r="D1899" t="str">
            <v xml:space="preserve"> =  1  :  Q1</v>
          </cell>
          <cell r="G1899" t="str">
            <v>(E08)</v>
          </cell>
          <cell r="H1899">
            <v>0.27194492254733216</v>
          </cell>
          <cell r="I1899" t="str">
            <v>Jam</v>
          </cell>
        </row>
        <row r="1900">
          <cell r="L1900" t="str">
            <v>D.</v>
          </cell>
          <cell r="N1900" t="str">
            <v>JUMLAH HARGA TENAGA, BAHAN DAN PERALATAN  ( A + B + C )</v>
          </cell>
          <cell r="U1900">
            <v>71747.748529013697</v>
          </cell>
        </row>
        <row r="1901">
          <cell r="L1901" t="str">
            <v>E.</v>
          </cell>
          <cell r="N1901" t="str">
            <v>OVERHEAD &amp; PROFIT</v>
          </cell>
          <cell r="P1901">
            <v>10</v>
          </cell>
          <cell r="Q1901" t="str">
            <v>%  x  D</v>
          </cell>
          <cell r="U1901">
            <v>7174.7748529013697</v>
          </cell>
        </row>
        <row r="1902">
          <cell r="A1902" t="str">
            <v>2.b.</v>
          </cell>
          <cell r="C1902" t="str">
            <v>ALAT  BANTU</v>
          </cell>
          <cell r="L1902" t="str">
            <v>F.</v>
          </cell>
          <cell r="N1902" t="str">
            <v>HARGA SATUAN PEKERJAAN  ( D + E )</v>
          </cell>
          <cell r="U1902">
            <v>78922.52338191506</v>
          </cell>
        </row>
        <row r="1903">
          <cell r="C1903" t="str">
            <v>Diperlukan alat-alat bantu kecil</v>
          </cell>
          <cell r="J1903" t="str">
            <v>Lump Sump</v>
          </cell>
          <cell r="L1903" t="str">
            <v>Note: 1</v>
          </cell>
          <cell r="N1903" t="str">
            <v>SATUAN dapat berdasarkan atas jam operasi untuk Tenaga Kerja dan Peralatan, volume dan/atau ukuran</v>
          </cell>
        </row>
        <row r="1904">
          <cell r="C1904" t="str">
            <v>- Sekop    =         3   buah</v>
          </cell>
          <cell r="N1904" t="str">
            <v>berat untuk bahan-bahan.</v>
          </cell>
        </row>
        <row r="1905">
          <cell r="L1905">
            <v>2</v>
          </cell>
          <cell r="N1905" t="str">
            <v>Kuantitas satuan adalah kuantitas setiap komponen untuk menyelesaikan satu satuan pekerjaan dari nomor</v>
          </cell>
        </row>
        <row r="1906">
          <cell r="N1906" t="str">
            <v>mata pembayaran.</v>
          </cell>
        </row>
        <row r="1907">
          <cell r="L1907">
            <v>3</v>
          </cell>
          <cell r="N1907" t="str">
            <v>Biaya satuan untuk peralatan sudah termasuk bahan bakar, bahan habis dipakai dan operator.</v>
          </cell>
        </row>
        <row r="1908">
          <cell r="L1908">
            <v>4</v>
          </cell>
          <cell r="N1908" t="str">
            <v>Biaya satuan sudah termasuk pengeluaran untuk seluruh pajak yang berkaitan (tetapi tidak termasuk PPN</v>
          </cell>
        </row>
        <row r="1909">
          <cell r="N1909" t="str">
            <v>yang dibayar dari kontrak) dan biaya-biaya lainnya.</v>
          </cell>
        </row>
        <row r="1911">
          <cell r="J1911" t="str">
            <v>Berlanjut ke halaman berikut</v>
          </cell>
        </row>
        <row r="1912">
          <cell r="A1912" t="str">
            <v>ITEM PEMBAYARAN NO.</v>
          </cell>
          <cell r="D1912" t="str">
            <v>:  3.2 (4)</v>
          </cell>
          <cell r="J1912" t="str">
            <v>Analisa EI-324</v>
          </cell>
        </row>
        <row r="1913">
          <cell r="A1913" t="str">
            <v>JENIS PEKERJAAN</v>
          </cell>
          <cell r="D1913" t="str">
            <v>:  Timb. Pilihan Di Atas Tnh. Rawa</v>
          </cell>
        </row>
        <row r="1914">
          <cell r="A1914" t="str">
            <v>SATUAN PEMBAYARAN</v>
          </cell>
          <cell r="D1914" t="str">
            <v>:  M3</v>
          </cell>
          <cell r="H1914" t="str">
            <v xml:space="preserve">         URAIAN ANALISA HARGA SATUAN</v>
          </cell>
        </row>
        <row r="1915">
          <cell r="J1915" t="str">
            <v>Lanjutan</v>
          </cell>
        </row>
        <row r="1917">
          <cell r="A1917" t="str">
            <v>No.</v>
          </cell>
          <cell r="C1917" t="str">
            <v>U R A I A N</v>
          </cell>
          <cell r="G1917" t="str">
            <v>KODE</v>
          </cell>
          <cell r="H1917" t="str">
            <v>KOEF.</v>
          </cell>
          <cell r="I1917" t="str">
            <v>SATUAN</v>
          </cell>
          <cell r="J1917" t="str">
            <v>KETERANGAN</v>
          </cell>
        </row>
        <row r="1920">
          <cell r="A1920" t="str">
            <v>2.c.</v>
          </cell>
          <cell r="C1920" t="str">
            <v>WHELL  LOADER</v>
          </cell>
          <cell r="G1920" t="str">
            <v>(E15)</v>
          </cell>
        </row>
        <row r="1921">
          <cell r="C1921" t="str">
            <v>Kapasitas  Bucket</v>
          </cell>
          <cell r="G1921" t="str">
            <v>V</v>
          </cell>
          <cell r="H1921">
            <v>1.5</v>
          </cell>
          <cell r="I1921" t="str">
            <v>M3</v>
          </cell>
        </row>
        <row r="1922">
          <cell r="C1922" t="str">
            <v>Faktor Bucket</v>
          </cell>
          <cell r="G1922" t="str">
            <v>Fb</v>
          </cell>
          <cell r="H1922">
            <v>0.9</v>
          </cell>
          <cell r="I1922" t="str">
            <v>-</v>
          </cell>
        </row>
        <row r="1923">
          <cell r="C1923" t="str">
            <v>Faktor Efisiensi Alat</v>
          </cell>
          <cell r="G1923" t="str">
            <v>Fa</v>
          </cell>
          <cell r="H1923">
            <v>0.83</v>
          </cell>
          <cell r="I1923" t="str">
            <v>-</v>
          </cell>
        </row>
        <row r="1924">
          <cell r="C1924" t="str">
            <v>Waktu sklus</v>
          </cell>
          <cell r="G1924" t="str">
            <v>Ts1</v>
          </cell>
          <cell r="I1924" t="str">
            <v>menit</v>
          </cell>
        </row>
        <row r="1925">
          <cell r="C1925" t="str">
            <v>- Muat</v>
          </cell>
          <cell r="G1925" t="str">
            <v>T1</v>
          </cell>
          <cell r="H1925">
            <v>0.5</v>
          </cell>
          <cell r="I1925" t="str">
            <v>menit</v>
          </cell>
        </row>
        <row r="1926">
          <cell r="C1926" t="str">
            <v>- Lain-lain</v>
          </cell>
          <cell r="G1926" t="str">
            <v>T2</v>
          </cell>
          <cell r="H1926">
            <v>0.5</v>
          </cell>
          <cell r="I1926" t="str">
            <v>menit</v>
          </cell>
        </row>
        <row r="1927">
          <cell r="G1927" t="str">
            <v>Ts2</v>
          </cell>
          <cell r="H1927">
            <v>1</v>
          </cell>
          <cell r="I1927" t="str">
            <v>menit</v>
          </cell>
        </row>
        <row r="1929">
          <cell r="C1929" t="str">
            <v>Kapasitas Produksi / Jam =</v>
          </cell>
          <cell r="E1929" t="str">
            <v>V  x  Fb x Fa x 60</v>
          </cell>
          <cell r="G1929" t="str">
            <v>Q2</v>
          </cell>
          <cell r="H1929">
            <v>67.23</v>
          </cell>
          <cell r="I1929" t="str">
            <v>M3</v>
          </cell>
        </row>
        <row r="1930">
          <cell r="E1930" t="str">
            <v>Ts1</v>
          </cell>
        </row>
        <row r="1932">
          <cell r="C1932" t="str">
            <v>Koefisienalat / M3</v>
          </cell>
          <cell r="D1932" t="str">
            <v xml:space="preserve"> =   1 : Q2</v>
          </cell>
          <cell r="G1932" t="str">
            <v>(E15)</v>
          </cell>
          <cell r="H1932">
            <v>1.4874312063067082E-2</v>
          </cell>
          <cell r="I1932" t="str">
            <v>Jam</v>
          </cell>
        </row>
        <row r="1934">
          <cell r="A1934" t="str">
            <v xml:space="preserve">   3.</v>
          </cell>
          <cell r="C1934" t="str">
            <v>TENAGA</v>
          </cell>
        </row>
        <row r="1935">
          <cell r="C1935" t="str">
            <v>Produksi menentukan : DUMP TRUCK</v>
          </cell>
          <cell r="G1935" t="str">
            <v>Q1</v>
          </cell>
          <cell r="H1935">
            <v>3.6772151898734178</v>
          </cell>
          <cell r="I1935" t="str">
            <v>M3/Jam</v>
          </cell>
        </row>
        <row r="1936">
          <cell r="C1936" t="str">
            <v>Produksi Timbunan / hari  =  Tk x Q1</v>
          </cell>
          <cell r="G1936" t="str">
            <v>Qt</v>
          </cell>
          <cell r="H1936">
            <v>25.740506329113924</v>
          </cell>
          <cell r="I1936" t="str">
            <v>M3</v>
          </cell>
        </row>
        <row r="1937">
          <cell r="C1937" t="str">
            <v>Asumsi permukaan hamparan di permukaan rawa :</v>
          </cell>
        </row>
        <row r="1939">
          <cell r="C1939" t="str">
            <v>Kebutuhan tenaga :</v>
          </cell>
        </row>
        <row r="1940">
          <cell r="D1940" t="str">
            <v>- Pekerja</v>
          </cell>
          <cell r="G1940" t="str">
            <v>P</v>
          </cell>
          <cell r="H1940">
            <v>2</v>
          </cell>
          <cell r="I1940" t="str">
            <v>orang</v>
          </cell>
        </row>
        <row r="1941">
          <cell r="D1941" t="str">
            <v>- Mandor</v>
          </cell>
          <cell r="G1941" t="str">
            <v>M</v>
          </cell>
          <cell r="H1941">
            <v>1</v>
          </cell>
          <cell r="I1941" t="str">
            <v>orang</v>
          </cell>
        </row>
        <row r="1944">
          <cell r="C1944" t="str">
            <v>Koefisien tenaga / M3   :</v>
          </cell>
        </row>
        <row r="1945">
          <cell r="D1945" t="str">
            <v>- Pekerja</v>
          </cell>
          <cell r="E1945" t="str">
            <v>= (Tk x P) : Qt</v>
          </cell>
          <cell r="G1945" t="str">
            <v>(L01)</v>
          </cell>
          <cell r="H1945">
            <v>0.54388984509466443</v>
          </cell>
          <cell r="I1945" t="str">
            <v>Jam</v>
          </cell>
        </row>
        <row r="1946">
          <cell r="D1946" t="str">
            <v>- Mandor</v>
          </cell>
          <cell r="E1946" t="str">
            <v>= (Tk x M) : Qt</v>
          </cell>
          <cell r="G1946" t="str">
            <v>(L02)</v>
          </cell>
          <cell r="H1946">
            <v>0.27194492254733221</v>
          </cell>
          <cell r="I1946" t="str">
            <v>Jam</v>
          </cell>
        </row>
        <row r="1949">
          <cell r="A1949" t="str">
            <v>4.</v>
          </cell>
          <cell r="C1949" t="str">
            <v>HARGA DASAR SATUAN UPAH, BAHAN DAN ALAT</v>
          </cell>
        </row>
        <row r="1950">
          <cell r="C1950" t="str">
            <v>Lihat lampiran.</v>
          </cell>
        </row>
        <row r="1953">
          <cell r="A1953" t="str">
            <v>5.</v>
          </cell>
          <cell r="C1953" t="str">
            <v>ANALISA HARGA SATUAN PEKERJAAN</v>
          </cell>
        </row>
        <row r="1954">
          <cell r="C1954" t="str">
            <v>Lihat perhitungan dalam FORMULIR STANDAR UNTUK</v>
          </cell>
        </row>
        <row r="1955">
          <cell r="C1955" t="str">
            <v>PEREKEMAN ANALISA MASING-MASING HARGA</v>
          </cell>
        </row>
        <row r="1956">
          <cell r="C1956" t="str">
            <v>SATUAN.</v>
          </cell>
        </row>
        <row r="1957">
          <cell r="C1957" t="str">
            <v>Didapat Harga Satuan Pekerjaan :</v>
          </cell>
        </row>
        <row r="1959">
          <cell r="C1959" t="str">
            <v xml:space="preserve">Rp.  </v>
          </cell>
          <cell r="D1959">
            <v>78922.52338191506</v>
          </cell>
          <cell r="E1959" t="str">
            <v xml:space="preserve"> / M3</v>
          </cell>
        </row>
        <row r="1962">
          <cell r="A1962" t="str">
            <v>6.</v>
          </cell>
          <cell r="C1962" t="str">
            <v>WAKTU PELAKSANAAN YANG DIPERLUKAN</v>
          </cell>
        </row>
        <row r="1963">
          <cell r="C1963" t="str">
            <v>Masa Pelaksanaan :</v>
          </cell>
          <cell r="D1963" t="str">
            <v>. . . . . . . . . . . .</v>
          </cell>
          <cell r="E1963" t="str">
            <v>bulan</v>
          </cell>
        </row>
        <row r="1965">
          <cell r="A1965" t="str">
            <v>7.</v>
          </cell>
          <cell r="C1965" t="str">
            <v>VOLUME PEKERJAAN YANG DIPERLUKAN</v>
          </cell>
        </row>
        <row r="1966">
          <cell r="C1966" t="str">
            <v>Volume pekerjaan  :</v>
          </cell>
          <cell r="D1966">
            <v>1</v>
          </cell>
          <cell r="E1966" t="str">
            <v>M3</v>
          </cell>
        </row>
        <row r="1971">
          <cell r="T1971" t="str">
            <v>Analisa EI-331</v>
          </cell>
        </row>
        <row r="1973">
          <cell r="A1973" t="str">
            <v>ITEM PEMBAYARAN NO.</v>
          </cell>
          <cell r="D1973" t="str">
            <v>:  3.3 (1)</v>
          </cell>
          <cell r="J1973" t="str">
            <v>Analisa EI-331</v>
          </cell>
          <cell r="L1973" t="str">
            <v>FORMULIR STANDAR UNTUK</v>
          </cell>
        </row>
        <row r="1974">
          <cell r="A1974" t="str">
            <v>JENIS PEKERJAAN</v>
          </cell>
          <cell r="D1974" t="str">
            <v>:  Penyiapan Badan Jalan pada Galian</v>
          </cell>
          <cell r="L1974" t="str">
            <v>PEREKAMAN ANALISA MASING-MASING HARGA SATUAN</v>
          </cell>
        </row>
        <row r="1975">
          <cell r="A1975" t="str">
            <v>SATUAN PEMBAYARAN</v>
          </cell>
          <cell r="D1975" t="str">
            <v>:  M2</v>
          </cell>
          <cell r="F1975" t="str">
            <v>Biasa</v>
          </cell>
          <cell r="H1975" t="str">
            <v xml:space="preserve">         URAIAN ANALISA HARGA SATUAN</v>
          </cell>
          <cell r="L1975">
            <v>0</v>
          </cell>
        </row>
        <row r="1978">
          <cell r="A1978" t="str">
            <v>No.</v>
          </cell>
          <cell r="C1978" t="str">
            <v>U R A I A N</v>
          </cell>
          <cell r="G1978" t="str">
            <v>KODE</v>
          </cell>
          <cell r="H1978" t="str">
            <v>KOEF.</v>
          </cell>
          <cell r="I1978" t="str">
            <v>SATUAN</v>
          </cell>
          <cell r="J1978" t="str">
            <v>KETERANGAN</v>
          </cell>
          <cell r="L1978" t="str">
            <v>PROYEK</v>
          </cell>
          <cell r="O1978" t="str">
            <v>:</v>
          </cell>
        </row>
        <row r="1979">
          <cell r="L1979" t="str">
            <v>No. PAKET KONTRAK</v>
          </cell>
          <cell r="O1979" t="str">
            <v>:</v>
          </cell>
        </row>
        <row r="1980">
          <cell r="L1980" t="str">
            <v>NAMA PAKET</v>
          </cell>
          <cell r="O1980" t="str">
            <v>:</v>
          </cell>
        </row>
        <row r="1981">
          <cell r="A1981" t="str">
            <v>I.</v>
          </cell>
          <cell r="C1981" t="str">
            <v>ASUMSI</v>
          </cell>
          <cell r="L1981" t="str">
            <v>PROP / KAB / KODYA</v>
          </cell>
          <cell r="O1981" t="str">
            <v>:</v>
          </cell>
        </row>
        <row r="1982">
          <cell r="A1982">
            <v>1</v>
          </cell>
          <cell r="C1982" t="str">
            <v>Pekerjaan dilaksanakan hanya pada tanah  galian</v>
          </cell>
          <cell r="L1982" t="str">
            <v>ITEM PEMBAYARAN NO.</v>
          </cell>
          <cell r="O1982" t="str">
            <v>:  3.3 (1)</v>
          </cell>
          <cell r="R1982" t="str">
            <v>PERKIRAAN VOL. PEK.</v>
          </cell>
          <cell r="T1982" t="str">
            <v>:</v>
          </cell>
          <cell r="U1982">
            <v>1</v>
          </cell>
        </row>
        <row r="1983">
          <cell r="A1983">
            <v>2</v>
          </cell>
          <cell r="C1983" t="str">
            <v>Pekerjaan dilakukan secara mekanis</v>
          </cell>
          <cell r="L1983" t="str">
            <v>JENIS PEKERJAAN</v>
          </cell>
          <cell r="O1983" t="str">
            <v>:  Penyiapan Badan Jalan pada Galian</v>
          </cell>
          <cell r="R1983" t="str">
            <v>TOTAL HARGA (Rp.)</v>
          </cell>
          <cell r="T1983" t="str">
            <v>:</v>
          </cell>
          <cell r="U1983">
            <v>809086.35646871035</v>
          </cell>
        </row>
        <row r="1984">
          <cell r="A1984">
            <v>3</v>
          </cell>
          <cell r="C1984" t="str">
            <v>Lokasi pekerjaan : sepanjang jalan</v>
          </cell>
          <cell r="L1984" t="str">
            <v>SATUAN PEMBAYARAN</v>
          </cell>
          <cell r="O1984" t="str">
            <v>:  M2</v>
          </cell>
          <cell r="Q1984" t="str">
            <v>Biasa</v>
          </cell>
          <cell r="R1984" t="str">
            <v>% THD. BIAYA PROYEK</v>
          </cell>
          <cell r="T1984" t="str">
            <v>:</v>
          </cell>
          <cell r="U1984" t="e">
            <v>#DIV/0!</v>
          </cell>
        </row>
        <row r="1985">
          <cell r="A1985">
            <v>4</v>
          </cell>
          <cell r="C1985" t="str">
            <v>Kondisi Jalan   : jelek / belum padat</v>
          </cell>
        </row>
        <row r="1986">
          <cell r="A1986">
            <v>5</v>
          </cell>
          <cell r="C1986" t="str">
            <v>Jam kerja efektif per-hari</v>
          </cell>
          <cell r="G1986" t="str">
            <v>Tk</v>
          </cell>
          <cell r="H1986">
            <v>7</v>
          </cell>
          <cell r="I1986" t="str">
            <v>Jam</v>
          </cell>
        </row>
        <row r="1987">
          <cell r="Q1987" t="str">
            <v>PERKIRAAN</v>
          </cell>
          <cell r="R1987" t="str">
            <v>HARGA</v>
          </cell>
          <cell r="S1987" t="str">
            <v>JUMLAH</v>
          </cell>
        </row>
        <row r="1988">
          <cell r="L1988" t="str">
            <v>NO.</v>
          </cell>
          <cell r="N1988" t="str">
            <v>KOMPONEN</v>
          </cell>
          <cell r="P1988" t="str">
            <v>SATUAN</v>
          </cell>
          <cell r="Q1988" t="str">
            <v>KUANTITAS</v>
          </cell>
          <cell r="R1988" t="str">
            <v>SATUAN</v>
          </cell>
          <cell r="S1988" t="str">
            <v>HARGA</v>
          </cell>
        </row>
        <row r="1989">
          <cell r="A1989" t="str">
            <v>II.</v>
          </cell>
          <cell r="C1989" t="str">
            <v>URUTAN KERJA</v>
          </cell>
          <cell r="R1989" t="str">
            <v>(Rp.)</v>
          </cell>
          <cell r="S1989" t="str">
            <v>(Rp.)</v>
          </cell>
        </row>
        <row r="1990">
          <cell r="A1990">
            <v>1</v>
          </cell>
          <cell r="C1990" t="str">
            <v>Motor Grader meratakan permukaan hasil galian</v>
          </cell>
        </row>
        <row r="1991">
          <cell r="A1991">
            <v>2</v>
          </cell>
          <cell r="C1991" t="str">
            <v>Vibro Roller memadatkan permukaan yang telah</v>
          </cell>
        </row>
        <row r="1992">
          <cell r="C1992" t="str">
            <v>dipotong/diratakan oleh Motor Grader</v>
          </cell>
          <cell r="L1992" t="str">
            <v>A.</v>
          </cell>
          <cell r="N1992" t="str">
            <v>TENAGA</v>
          </cell>
        </row>
        <row r="1993">
          <cell r="A1993">
            <v>3</v>
          </cell>
          <cell r="C1993" t="str">
            <v>Sekelompok pekerja akan membantu meratakan</v>
          </cell>
        </row>
        <row r="1994">
          <cell r="C1994" t="str">
            <v>badan jalan dengan alat bantu</v>
          </cell>
          <cell r="L1994" t="str">
            <v>1.</v>
          </cell>
          <cell r="N1994" t="str">
            <v>Pekerja</v>
          </cell>
          <cell r="O1994" t="str">
            <v>(L01)</v>
          </cell>
          <cell r="P1994" t="str">
            <v>jam</v>
          </cell>
          <cell r="Q1994">
            <v>1.6064257028112448E-2</v>
          </cell>
          <cell r="R1994">
            <v>2857.14</v>
          </cell>
          <cell r="U1994">
            <v>45.897831325301198</v>
          </cell>
        </row>
        <row r="1995">
          <cell r="L1995" t="str">
            <v>2.</v>
          </cell>
          <cell r="N1995" t="str">
            <v>Mandor</v>
          </cell>
          <cell r="O1995" t="str">
            <v>(L02)</v>
          </cell>
          <cell r="P1995" t="str">
            <v>jam</v>
          </cell>
          <cell r="Q1995">
            <v>4.0160642570281121E-3</v>
          </cell>
          <cell r="R1995">
            <v>3214.29</v>
          </cell>
          <cell r="U1995">
            <v>12.90879518072289</v>
          </cell>
        </row>
        <row r="1998">
          <cell r="Q1998" t="str">
            <v xml:space="preserve">JUMLAH HARGA TENAGA   </v>
          </cell>
          <cell r="U1998">
            <v>58.806626506024088</v>
          </cell>
        </row>
        <row r="2000">
          <cell r="L2000" t="str">
            <v>B.</v>
          </cell>
          <cell r="N2000" t="str">
            <v>BAHAN</v>
          </cell>
        </row>
        <row r="2001">
          <cell r="A2001" t="str">
            <v>III.</v>
          </cell>
          <cell r="C2001" t="str">
            <v>PEMAKAIAN BAHAN, ALAT DAN TENAGA</v>
          </cell>
        </row>
        <row r="2002">
          <cell r="A2002" t="str">
            <v xml:space="preserve">   1.</v>
          </cell>
          <cell r="C2002" t="str">
            <v>BAHAN</v>
          </cell>
        </row>
        <row r="2003">
          <cell r="C2003" t="str">
            <v>Tidak diperlukan bahan / material</v>
          </cell>
        </row>
        <row r="2005">
          <cell r="A2005" t="str">
            <v xml:space="preserve">   2.</v>
          </cell>
          <cell r="C2005" t="str">
            <v>ALAT</v>
          </cell>
        </row>
        <row r="2006">
          <cell r="A2006" t="str">
            <v>2.a.</v>
          </cell>
          <cell r="C2006" t="str">
            <v>MOTOR GRADER</v>
          </cell>
          <cell r="G2006" t="str">
            <v>(E13)</v>
          </cell>
        </row>
        <row r="2007">
          <cell r="C2007" t="str">
            <v>Panjang operasi grader sekali jalan</v>
          </cell>
          <cell r="G2007" t="str">
            <v>Lh</v>
          </cell>
          <cell r="H2007">
            <v>50</v>
          </cell>
          <cell r="I2007" t="str">
            <v>M</v>
          </cell>
        </row>
        <row r="2008">
          <cell r="C2008" t="str">
            <v>Lebar Efektif kerja Blade</v>
          </cell>
          <cell r="G2008" t="str">
            <v>b</v>
          </cell>
          <cell r="H2008">
            <v>2.4</v>
          </cell>
          <cell r="I2008" t="str">
            <v>M</v>
          </cell>
        </row>
        <row r="2009">
          <cell r="C2009" t="str">
            <v>Faktor Efisiensi Alat</v>
          </cell>
          <cell r="G2009" t="str">
            <v>Fa</v>
          </cell>
          <cell r="H2009">
            <v>0.83</v>
          </cell>
          <cell r="I2009" t="str">
            <v>-</v>
          </cell>
        </row>
        <row r="2010">
          <cell r="C2010" t="str">
            <v>Kecepatan rata-rata alat</v>
          </cell>
          <cell r="G2010" t="str">
            <v>v</v>
          </cell>
          <cell r="H2010">
            <v>2</v>
          </cell>
          <cell r="I2010" t="str">
            <v>Km / Jam</v>
          </cell>
        </row>
        <row r="2011">
          <cell r="C2011" t="str">
            <v>Jumlah lintasan</v>
          </cell>
          <cell r="G2011" t="str">
            <v>n</v>
          </cell>
          <cell r="H2011">
            <v>6</v>
          </cell>
          <cell r="I2011" t="str">
            <v>lintasan</v>
          </cell>
        </row>
        <row r="2012">
          <cell r="C2012" t="str">
            <v>Waktu siklus</v>
          </cell>
          <cell r="G2012" t="str">
            <v>Ts1</v>
          </cell>
        </row>
        <row r="2013">
          <cell r="C2013" t="str">
            <v>- Perataan 1 kali lintasan    = Lh : (v x 1000) x 60</v>
          </cell>
          <cell r="G2013" t="str">
            <v>T1</v>
          </cell>
          <cell r="H2013">
            <v>1.5</v>
          </cell>
          <cell r="I2013" t="str">
            <v>menit</v>
          </cell>
        </row>
        <row r="2014">
          <cell r="C2014" t="str">
            <v>- Lain-lain</v>
          </cell>
          <cell r="G2014" t="str">
            <v>T2</v>
          </cell>
          <cell r="H2014">
            <v>1</v>
          </cell>
          <cell r="I2014" t="str">
            <v>menit</v>
          </cell>
        </row>
        <row r="2015">
          <cell r="G2015" t="str">
            <v>Ts1</v>
          </cell>
          <cell r="H2015">
            <v>2.5</v>
          </cell>
          <cell r="I2015" t="str">
            <v>menit</v>
          </cell>
        </row>
        <row r="2017">
          <cell r="C2017" t="str">
            <v>Kapasitas Produksi / Jam   =</v>
          </cell>
          <cell r="E2017" t="str">
            <v>Lh x b x Fa x 60</v>
          </cell>
          <cell r="G2017" t="str">
            <v>Q1</v>
          </cell>
          <cell r="H2017">
            <v>398.4</v>
          </cell>
          <cell r="I2017" t="str">
            <v>M2</v>
          </cell>
        </row>
        <row r="2018">
          <cell r="E2018" t="str">
            <v xml:space="preserve">      n x Ts</v>
          </cell>
        </row>
        <row r="2020">
          <cell r="C2020" t="str">
            <v>Koefisien Alat / m2</v>
          </cell>
          <cell r="D2020" t="str">
            <v xml:space="preserve"> =  1  :  Q1</v>
          </cell>
          <cell r="G2020" t="str">
            <v>(E13)</v>
          </cell>
          <cell r="H2020">
            <v>2.5100401606425703E-3</v>
          </cell>
          <cell r="I2020" t="str">
            <v>Jam</v>
          </cell>
        </row>
        <row r="2022">
          <cell r="A2022" t="str">
            <v>2.b.</v>
          </cell>
          <cell r="C2022" t="str">
            <v>VIBRATOR ROLLER</v>
          </cell>
          <cell r="G2022" t="str">
            <v>(E19)</v>
          </cell>
        </row>
        <row r="2023">
          <cell r="C2023" t="str">
            <v>Kecepatan rata-rata alat</v>
          </cell>
          <cell r="G2023" t="str">
            <v>v</v>
          </cell>
          <cell r="H2023">
            <v>2</v>
          </cell>
          <cell r="I2023" t="str">
            <v>Km / jam</v>
          </cell>
        </row>
        <row r="2024">
          <cell r="C2024" t="str">
            <v>Lebar efektif pemadatan</v>
          </cell>
          <cell r="G2024" t="str">
            <v>b</v>
          </cell>
          <cell r="H2024">
            <v>1.2</v>
          </cell>
          <cell r="I2024" t="str">
            <v>M</v>
          </cell>
        </row>
        <row r="2025">
          <cell r="C2025" t="str">
            <v>Jumlah lintasan</v>
          </cell>
          <cell r="G2025" t="str">
            <v>n</v>
          </cell>
          <cell r="H2025">
            <v>8</v>
          </cell>
          <cell r="I2025" t="str">
            <v>lintasan</v>
          </cell>
        </row>
        <row r="2026">
          <cell r="C2026" t="str">
            <v>Faktor efisiensi alat</v>
          </cell>
          <cell r="G2026" t="str">
            <v>Fa</v>
          </cell>
          <cell r="H2026">
            <v>0.83</v>
          </cell>
          <cell r="I2026" t="str">
            <v>-</v>
          </cell>
        </row>
        <row r="2028">
          <cell r="C2028" t="str">
            <v>Kapasitas Produksi / Jam   =</v>
          </cell>
          <cell r="E2028" t="str">
            <v>(v x 1000) x b x Fa</v>
          </cell>
          <cell r="G2028" t="str">
            <v>Q2</v>
          </cell>
          <cell r="H2028">
            <v>249</v>
          </cell>
          <cell r="I2028" t="str">
            <v>M2</v>
          </cell>
        </row>
        <row r="2029">
          <cell r="E2029" t="str">
            <v>n</v>
          </cell>
        </row>
        <row r="2031">
          <cell r="C2031" t="str">
            <v>Koefisien Alat / m2</v>
          </cell>
          <cell r="D2031" t="str">
            <v xml:space="preserve"> =  1  :  Q2</v>
          </cell>
          <cell r="G2031" t="str">
            <v>(E19)</v>
          </cell>
          <cell r="H2031">
            <v>4.0160642570281121E-3</v>
          </cell>
          <cell r="I2031" t="str">
            <v>Jam</v>
          </cell>
        </row>
        <row r="2033">
          <cell r="J2033" t="str">
            <v>Berlanjut ke halaman berikut</v>
          </cell>
        </row>
        <row r="2034">
          <cell r="A2034" t="str">
            <v>ITEM PEMBAYARAN NO.</v>
          </cell>
          <cell r="D2034" t="str">
            <v>:  3.3 (1)</v>
          </cell>
          <cell r="J2034" t="str">
            <v>Analisa EI-331</v>
          </cell>
        </row>
        <row r="2035">
          <cell r="A2035" t="str">
            <v>JENIS PEKERJAAN</v>
          </cell>
          <cell r="D2035" t="str">
            <v>:  Penyiapan Badan Jalan pada Galian</v>
          </cell>
        </row>
        <row r="2036">
          <cell r="A2036" t="str">
            <v>SATUAN PEMBAYARAN</v>
          </cell>
          <cell r="D2036" t="str">
            <v>:  M2</v>
          </cell>
          <cell r="H2036" t="str">
            <v xml:space="preserve">         URAIAN ANALISA HARGA SATUAN</v>
          </cell>
        </row>
        <row r="2037">
          <cell r="J2037" t="str">
            <v>Lanjutan</v>
          </cell>
        </row>
        <row r="2039">
          <cell r="A2039" t="str">
            <v>No.</v>
          </cell>
          <cell r="C2039" t="str">
            <v>U R A I A N</v>
          </cell>
          <cell r="G2039" t="str">
            <v>KODE</v>
          </cell>
          <cell r="H2039" t="str">
            <v>KOEF.</v>
          </cell>
          <cell r="I2039" t="str">
            <v>SATUAN</v>
          </cell>
          <cell r="J2039" t="str">
            <v>KETERANGAN</v>
          </cell>
        </row>
        <row r="2042">
          <cell r="A2042" t="str">
            <v>2.c.</v>
          </cell>
          <cell r="C2042" t="str">
            <v>WATER TANK TRUCK</v>
          </cell>
          <cell r="G2042" t="str">
            <v>(E23)</v>
          </cell>
        </row>
        <row r="2043">
          <cell r="C2043" t="str">
            <v>Volume tangki air</v>
          </cell>
          <cell r="G2043" t="str">
            <v>V</v>
          </cell>
          <cell r="H2043">
            <v>4</v>
          </cell>
          <cell r="I2043" t="str">
            <v>M3</v>
          </cell>
        </row>
        <row r="2044">
          <cell r="C2044" t="str">
            <v>Kebutuhan air / M2 permukaan padat</v>
          </cell>
          <cell r="G2044" t="str">
            <v>Wc</v>
          </cell>
          <cell r="H2044">
            <v>0.01</v>
          </cell>
          <cell r="I2044" t="str">
            <v>M3</v>
          </cell>
        </row>
        <row r="2045">
          <cell r="C2045" t="str">
            <v>Pengisian Tangki / jam</v>
          </cell>
          <cell r="G2045" t="str">
            <v>n</v>
          </cell>
          <cell r="H2045">
            <v>1</v>
          </cell>
          <cell r="I2045" t="str">
            <v>kali</v>
          </cell>
        </row>
        <row r="2046">
          <cell r="C2046" t="str">
            <v>Faktor efisiensi alat</v>
          </cell>
          <cell r="G2046" t="str">
            <v>Fa</v>
          </cell>
          <cell r="H2046">
            <v>0.83</v>
          </cell>
          <cell r="I2046" t="str">
            <v>-</v>
          </cell>
        </row>
        <row r="2048">
          <cell r="C2048" t="str">
            <v>Kapasitas Produksi / Jam   =</v>
          </cell>
          <cell r="E2048" t="str">
            <v>V  x  n x Fa</v>
          </cell>
          <cell r="G2048" t="str">
            <v>Q3</v>
          </cell>
          <cell r="H2048">
            <v>332</v>
          </cell>
          <cell r="I2048" t="str">
            <v>M2</v>
          </cell>
        </row>
        <row r="2049">
          <cell r="E2049" t="str">
            <v xml:space="preserve">     Wc</v>
          </cell>
        </row>
        <row r="2051">
          <cell r="C2051" t="str">
            <v>Koefisien Alat / m2</v>
          </cell>
          <cell r="D2051" t="str">
            <v xml:space="preserve"> =  1  :  Q3</v>
          </cell>
          <cell r="G2051" t="str">
            <v>(E23)</v>
          </cell>
          <cell r="H2051">
            <v>3.0120481927710845E-3</v>
          </cell>
          <cell r="I2051" t="str">
            <v>Jam</v>
          </cell>
        </row>
        <row r="2054">
          <cell r="A2054" t="str">
            <v>2.d.</v>
          </cell>
          <cell r="C2054" t="str">
            <v>ALAT  BANTU</v>
          </cell>
        </row>
        <row r="2055">
          <cell r="C2055" t="str">
            <v>Diperlukan alat-alat bantu kecil</v>
          </cell>
          <cell r="J2055" t="str">
            <v>Lump Sum</v>
          </cell>
        </row>
        <row r="2056">
          <cell r="C2056" t="str">
            <v>- Sekop    =         3   buah</v>
          </cell>
        </row>
        <row r="2059">
          <cell r="A2059" t="str">
            <v xml:space="preserve">   3.</v>
          </cell>
          <cell r="C2059" t="str">
            <v>TENAGA</v>
          </cell>
        </row>
        <row r="2060">
          <cell r="C2060" t="str">
            <v>Produksi menentukan : VIBRATORY  ROLLER</v>
          </cell>
          <cell r="G2060" t="str">
            <v>Q2</v>
          </cell>
          <cell r="H2060">
            <v>249</v>
          </cell>
          <cell r="I2060" t="str">
            <v>M2/Jam</v>
          </cell>
        </row>
        <row r="2061">
          <cell r="C2061" t="str">
            <v>Produksi Pekerjaan / hari  =  Tk x Q1</v>
          </cell>
          <cell r="G2061" t="str">
            <v>Qt</v>
          </cell>
          <cell r="H2061">
            <v>1743</v>
          </cell>
          <cell r="I2061" t="str">
            <v>M2</v>
          </cell>
        </row>
        <row r="2062">
          <cell r="C2062" t="str">
            <v>Kebutuhan tenaga :</v>
          </cell>
        </row>
        <row r="2063">
          <cell r="D2063" t="str">
            <v>- Pekerja</v>
          </cell>
          <cell r="G2063" t="str">
            <v>P</v>
          </cell>
          <cell r="H2063">
            <v>4</v>
          </cell>
          <cell r="I2063" t="str">
            <v>orang</v>
          </cell>
        </row>
        <row r="2064">
          <cell r="D2064" t="str">
            <v>- Mandor</v>
          </cell>
          <cell r="G2064" t="str">
            <v>M</v>
          </cell>
          <cell r="H2064">
            <v>1</v>
          </cell>
          <cell r="I2064" t="str">
            <v>orang</v>
          </cell>
        </row>
        <row r="2067">
          <cell r="C2067" t="str">
            <v>Koefisien tenaga / M2</v>
          </cell>
        </row>
        <row r="2068">
          <cell r="D2068" t="str">
            <v>- Pekerja</v>
          </cell>
          <cell r="E2068" t="str">
            <v>= (Tk x P) : Qt</v>
          </cell>
          <cell r="G2068" t="str">
            <v>(L01)</v>
          </cell>
          <cell r="H2068">
            <v>1.6064257028112448E-2</v>
          </cell>
          <cell r="I2068" t="str">
            <v>Jam</v>
          </cell>
        </row>
        <row r="2069">
          <cell r="D2069" t="str">
            <v>- Mandor</v>
          </cell>
          <cell r="E2069" t="str">
            <v>= (Tk x M) : Qt</v>
          </cell>
          <cell r="G2069" t="str">
            <v>(L02)</v>
          </cell>
          <cell r="H2069">
            <v>4.0160642570281121E-3</v>
          </cell>
          <cell r="I2069" t="str">
            <v>Jam</v>
          </cell>
        </row>
        <row r="2072">
          <cell r="A2072" t="str">
            <v>4.</v>
          </cell>
          <cell r="C2072" t="str">
            <v>HARGA DASAR SATUAN UPAH, BAHAN DAN ALAT</v>
          </cell>
        </row>
        <row r="2073">
          <cell r="C2073" t="str">
            <v>Lihat lampiran.</v>
          </cell>
        </row>
        <row r="2076">
          <cell r="A2076" t="str">
            <v>5.</v>
          </cell>
          <cell r="C2076" t="str">
            <v>ANALISA HARGA SATUAN PEKERJAAN</v>
          </cell>
        </row>
        <row r="2077">
          <cell r="C2077" t="str">
            <v>Lihat perhitungan dalam FORMULIR STANDAR UNTUK</v>
          </cell>
        </row>
        <row r="2078">
          <cell r="C2078" t="str">
            <v>PEREKEMAN ANALISA MASING-MASING HARGA</v>
          </cell>
        </row>
        <row r="2079">
          <cell r="C2079" t="str">
            <v>SATUAN.</v>
          </cell>
        </row>
        <row r="2080">
          <cell r="C2080" t="str">
            <v>Didapat Harga Satuan Pekerjaan :</v>
          </cell>
        </row>
        <row r="2082">
          <cell r="C2082" t="str">
            <v xml:space="preserve">Rp.  </v>
          </cell>
          <cell r="D2082">
            <v>1891.5348272711353</v>
          </cell>
          <cell r="E2082" t="str">
            <v xml:space="preserve"> / M2</v>
          </cell>
        </row>
        <row r="2085">
          <cell r="A2085" t="str">
            <v>6.</v>
          </cell>
          <cell r="C2085" t="str">
            <v>WAKTU PELAKSANAAN YANG DIPERLUKAN</v>
          </cell>
        </row>
        <row r="2086">
          <cell r="C2086" t="str">
            <v>Masa Pelaksanaan :</v>
          </cell>
          <cell r="D2086" t="str">
            <v>. . . . . . . . . . . .</v>
          </cell>
          <cell r="E2086" t="str">
            <v>bulan</v>
          </cell>
        </row>
        <row r="2088">
          <cell r="A2088" t="str">
            <v>7.</v>
          </cell>
          <cell r="C2088" t="str">
            <v>VOLUME PEKERJAAN YANG DIPERLUKAN</v>
          </cell>
        </row>
        <row r="2089">
          <cell r="C2089" t="str">
            <v>Volume pekerjaan  :</v>
          </cell>
          <cell r="D2089">
            <v>1</v>
          </cell>
          <cell r="E2089" t="str">
            <v>M2</v>
          </cell>
        </row>
        <row r="2094">
          <cell r="A2094" t="str">
            <v>ITEM PEMBAYARAN NO.</v>
          </cell>
          <cell r="D2094" t="str">
            <v>:  3.1.(7)</v>
          </cell>
          <cell r="J2094" t="str">
            <v>Analisa EI-312</v>
          </cell>
        </row>
        <row r="2095">
          <cell r="A2095" t="str">
            <v>JENIS PEKERJAAN</v>
          </cell>
          <cell r="D2095" t="str">
            <v>:  Pembongk Perk Beraspal dg Cold Milling Machine</v>
          </cell>
        </row>
        <row r="2096">
          <cell r="A2096" t="str">
            <v>SATUAN PEMBAYARAN</v>
          </cell>
          <cell r="D2096" t="str">
            <v>:  M3</v>
          </cell>
          <cell r="H2096" t="str">
            <v xml:space="preserve">         URAIAN ANALISA HARGA SATUAN</v>
          </cell>
        </row>
        <row r="2099">
          <cell r="A2099" t="str">
            <v>No.</v>
          </cell>
          <cell r="C2099" t="str">
            <v>U R A I A N</v>
          </cell>
          <cell r="G2099" t="str">
            <v>KODE</v>
          </cell>
          <cell r="H2099" t="str">
            <v>KOEF.</v>
          </cell>
          <cell r="I2099" t="str">
            <v>SATUAN</v>
          </cell>
          <cell r="J2099" t="str">
            <v>KETERANGAN</v>
          </cell>
        </row>
        <row r="2102">
          <cell r="A2102" t="str">
            <v>I.</v>
          </cell>
          <cell r="C2102" t="str">
            <v>ASUMSI</v>
          </cell>
        </row>
        <row r="2103">
          <cell r="A2103">
            <v>1</v>
          </cell>
          <cell r="C2103" t="str">
            <v>Pekerjaan dilakukan secara mekanik</v>
          </cell>
        </row>
        <row r="2104">
          <cell r="A2104">
            <v>2</v>
          </cell>
          <cell r="C2104" t="str">
            <v>Lokasi pekerjaan : sepanjang jalan</v>
          </cell>
        </row>
        <row r="2105">
          <cell r="A2105">
            <v>3</v>
          </cell>
          <cell r="C2105" t="str">
            <v>Kondisi Jalan   :  sedang / baik</v>
          </cell>
        </row>
        <row r="2106">
          <cell r="A2106">
            <v>4</v>
          </cell>
          <cell r="C2106" t="str">
            <v>Jam kerja efektif per-hari</v>
          </cell>
          <cell r="G2106" t="str">
            <v>Tk</v>
          </cell>
          <cell r="H2106">
            <v>7</v>
          </cell>
          <cell r="I2106" t="str">
            <v>Jam</v>
          </cell>
        </row>
        <row r="2107">
          <cell r="A2107">
            <v>5</v>
          </cell>
          <cell r="C2107" t="str">
            <v>Faktor pengembangan bahan</v>
          </cell>
          <cell r="G2107" t="str">
            <v>Fk</v>
          </cell>
          <cell r="H2107">
            <v>1.24</v>
          </cell>
          <cell r="I2107" t="str">
            <v>-</v>
          </cell>
        </row>
        <row r="2110">
          <cell r="A2110" t="str">
            <v>II.</v>
          </cell>
          <cell r="C2110" t="str">
            <v>URUTAN KERJA</v>
          </cell>
        </row>
        <row r="2111">
          <cell r="A2111">
            <v>1</v>
          </cell>
          <cell r="C2111" t="str">
            <v>Aspal yg dikeruk umumnya berada di badan jalan</v>
          </cell>
        </row>
        <row r="2112">
          <cell r="A2112">
            <v>2</v>
          </cell>
          <cell r="C2112" t="str">
            <v xml:space="preserve">Pengerukan dilakukan dengan Cold Milling </v>
          </cell>
        </row>
        <row r="2113">
          <cell r="C2113" t="str">
            <v xml:space="preserve">dimuat ke dlm Truk </v>
          </cell>
        </row>
        <row r="2114">
          <cell r="A2114">
            <v>3</v>
          </cell>
          <cell r="C2114" t="str">
            <v>Dump Truck membuang material hasil galian keluar</v>
          </cell>
        </row>
        <row r="2115">
          <cell r="C2115" t="str">
            <v>lokasi jalan sejauh :</v>
          </cell>
          <cell r="G2115" t="str">
            <v>L</v>
          </cell>
          <cell r="H2115">
            <v>5</v>
          </cell>
          <cell r="I2115" t="str">
            <v>Km</v>
          </cell>
        </row>
        <row r="2119">
          <cell r="A2119" t="str">
            <v>III.</v>
          </cell>
          <cell r="C2119" t="str">
            <v>PEMAKAIAN BAHAN, ALAT DAN TENAGA</v>
          </cell>
        </row>
        <row r="2121">
          <cell r="A2121" t="str">
            <v xml:space="preserve">   1.</v>
          </cell>
          <cell r="C2121" t="str">
            <v>BAHAN</v>
          </cell>
        </row>
        <row r="2122">
          <cell r="C2122" t="str">
            <v>Tidak ada bahan yang diperlukan</v>
          </cell>
        </row>
        <row r="2125">
          <cell r="A2125" t="str">
            <v xml:space="preserve">   2.</v>
          </cell>
          <cell r="C2125" t="str">
            <v>ALAT</v>
          </cell>
        </row>
        <row r="2126">
          <cell r="A2126" t="str">
            <v xml:space="preserve">   2.a.</v>
          </cell>
          <cell r="C2126" t="str">
            <v>COLD MILLING</v>
          </cell>
        </row>
        <row r="2127">
          <cell r="C2127" t="str">
            <v xml:space="preserve">Produksi teoritis per jam </v>
          </cell>
          <cell r="G2127" t="str">
            <v>q</v>
          </cell>
          <cell r="H2127">
            <v>300</v>
          </cell>
          <cell r="I2127" t="str">
            <v>m</v>
          </cell>
        </row>
        <row r="2128">
          <cell r="C2128" t="str">
            <v>Kapasitas lebar galian</v>
          </cell>
          <cell r="G2128" t="str">
            <v>b</v>
          </cell>
          <cell r="H2128">
            <v>1000</v>
          </cell>
          <cell r="I2128" t="str">
            <v>m</v>
          </cell>
        </row>
        <row r="2129">
          <cell r="C2129" t="str">
            <v>tebal galian</v>
          </cell>
          <cell r="G2129" t="str">
            <v>t</v>
          </cell>
          <cell r="H2129">
            <v>0.15</v>
          </cell>
          <cell r="I2129" t="str">
            <v>m</v>
          </cell>
        </row>
        <row r="2130">
          <cell r="C2130" t="str">
            <v>kecepatan</v>
          </cell>
          <cell r="G2130" t="str">
            <v>v</v>
          </cell>
          <cell r="H2130">
            <v>5</v>
          </cell>
          <cell r="I2130" t="str">
            <v>m/menit</v>
          </cell>
        </row>
        <row r="2131">
          <cell r="C2131" t="str">
            <v>Faktor effesiensi kerja</v>
          </cell>
          <cell r="G2131" t="str">
            <v>Fa</v>
          </cell>
          <cell r="H2131">
            <v>0.6</v>
          </cell>
          <cell r="J2131" t="str">
            <v>grafik cold</v>
          </cell>
          <cell r="Q2131" t="str">
            <v xml:space="preserve">JUMLAH HARGA BAHAN   </v>
          </cell>
          <cell r="U2131">
            <v>0</v>
          </cell>
        </row>
        <row r="2132">
          <cell r="J2132" t="str">
            <v>miling</v>
          </cell>
        </row>
        <row r="2133">
          <cell r="C2133" t="str">
            <v>Kapasitas prod/jam =</v>
          </cell>
          <cell r="E2133" t="str">
            <v>Fa x q x t x Fk</v>
          </cell>
          <cell r="G2133" t="str">
            <v>Q1</v>
          </cell>
          <cell r="H2133">
            <v>33.479999999999997</v>
          </cell>
          <cell r="I2133" t="str">
            <v>M3</v>
          </cell>
          <cell r="L2133" t="str">
            <v>C.</v>
          </cell>
          <cell r="N2133" t="str">
            <v>PERALATAN</v>
          </cell>
        </row>
        <row r="2134">
          <cell r="L2134" t="str">
            <v>1.</v>
          </cell>
          <cell r="N2134" t="str">
            <v>Cold Milling</v>
          </cell>
          <cell r="P2134" t="str">
            <v>Jam</v>
          </cell>
          <cell r="Q2134">
            <v>2.9868578255675033E-2</v>
          </cell>
          <cell r="R2134">
            <v>1163221.6447452162</v>
          </cell>
          <cell r="U2134">
            <v>34743.776724767515</v>
          </cell>
        </row>
        <row r="2135">
          <cell r="C2135" t="str">
            <v>Koefisien Alat / m3</v>
          </cell>
          <cell r="D2135" t="str">
            <v xml:space="preserve"> =  1  :  Q1</v>
          </cell>
          <cell r="H2135">
            <v>2.9868578255675033E-2</v>
          </cell>
          <cell r="I2135" t="str">
            <v>Jam</v>
          </cell>
          <cell r="L2135">
            <v>2</v>
          </cell>
          <cell r="N2135" t="str">
            <v>Dump Truck</v>
          </cell>
          <cell r="O2135" t="str">
            <v>(E08)</v>
          </cell>
          <cell r="P2135" t="str">
            <v>Jam</v>
          </cell>
          <cell r="Q2135">
            <v>0.12969656403391344</v>
          </cell>
          <cell r="R2135">
            <v>153645.58193291764</v>
          </cell>
          <cell r="U2135">
            <v>19927.304055690547</v>
          </cell>
        </row>
        <row r="2138">
          <cell r="A2138" t="str">
            <v xml:space="preserve">   2.b.</v>
          </cell>
          <cell r="C2138" t="str">
            <v>DUMP TRUCK</v>
          </cell>
          <cell r="G2138" t="str">
            <v>(E08)</v>
          </cell>
        </row>
        <row r="2139">
          <cell r="C2139" t="str">
            <v>Kapasitas bak</v>
          </cell>
          <cell r="G2139" t="str">
            <v>V</v>
          </cell>
          <cell r="H2139">
            <v>4</v>
          </cell>
          <cell r="I2139" t="str">
            <v>M3</v>
          </cell>
        </row>
        <row r="2140">
          <cell r="C2140" t="str">
            <v>Faktor  efisiensi alat</v>
          </cell>
          <cell r="G2140" t="str">
            <v>Fa</v>
          </cell>
          <cell r="H2140">
            <v>0.83</v>
          </cell>
          <cell r="I2140" t="str">
            <v>-</v>
          </cell>
          <cell r="Q2140" t="str">
            <v xml:space="preserve">JUMLAH HARGA PERALATAN   </v>
          </cell>
          <cell r="U2140">
            <v>54671.080780458062</v>
          </cell>
        </row>
        <row r="2141">
          <cell r="C2141" t="str">
            <v>Kecepatan rata-rata bermuatan</v>
          </cell>
          <cell r="G2141" t="str">
            <v>v1</v>
          </cell>
          <cell r="H2141">
            <v>45</v>
          </cell>
          <cell r="I2141" t="str">
            <v>KM/Jam</v>
          </cell>
        </row>
        <row r="2142">
          <cell r="C2142" t="str">
            <v>Kecepatan rata-rata kosong</v>
          </cell>
          <cell r="G2142" t="str">
            <v>v2</v>
          </cell>
          <cell r="H2142">
            <v>60</v>
          </cell>
          <cell r="I2142" t="str">
            <v>KM/Jam</v>
          </cell>
          <cell r="L2142" t="str">
            <v>D.</v>
          </cell>
          <cell r="N2142" t="str">
            <v>JUMLAH HARGA TENAGA, BAHAN DAN PERALATAN  ( A + B + C )</v>
          </cell>
          <cell r="U2142">
            <v>54937.764472214338</v>
          </cell>
        </row>
        <row r="2143">
          <cell r="C2143" t="str">
            <v>Waktu  siklus</v>
          </cell>
          <cell r="G2143" t="str">
            <v>Ts1</v>
          </cell>
          <cell r="I2143" t="str">
            <v>menit</v>
          </cell>
          <cell r="L2143" t="str">
            <v>E.</v>
          </cell>
          <cell r="N2143" t="str">
            <v>OVERHEAD &amp; PROFIT</v>
          </cell>
          <cell r="P2143">
            <v>10</v>
          </cell>
          <cell r="Q2143" t="str">
            <v>%  x  D</v>
          </cell>
          <cell r="U2143">
            <v>5493.776447221434</v>
          </cell>
        </row>
        <row r="2144">
          <cell r="C2144" t="str">
            <v>- Waktu tempuh isi</v>
          </cell>
          <cell r="E2144" t="str">
            <v>=   (L  :  v1)  x  60</v>
          </cell>
          <cell r="G2144" t="str">
            <v>T1</v>
          </cell>
          <cell r="H2144">
            <v>6.6666666666666661</v>
          </cell>
          <cell r="I2144" t="str">
            <v>menit</v>
          </cell>
          <cell r="L2144" t="str">
            <v>F.</v>
          </cell>
          <cell r="N2144" t="str">
            <v>HARGA SATUAN PEKERJAAN  ( D + E )</v>
          </cell>
          <cell r="U2144">
            <v>60431.540919435771</v>
          </cell>
        </row>
        <row r="2145">
          <cell r="C2145" t="str">
            <v>- Waktu tempuh kosong</v>
          </cell>
          <cell r="E2145" t="str">
            <v>=   (L  :  v2)  x  60</v>
          </cell>
          <cell r="G2145" t="str">
            <v>T2</v>
          </cell>
          <cell r="H2145">
            <v>5</v>
          </cell>
          <cell r="I2145" t="str">
            <v>menit</v>
          </cell>
          <cell r="L2145" t="str">
            <v>Note: 1</v>
          </cell>
          <cell r="N2145" t="str">
            <v>SATUAN dapat berdasarkan atas jam operasi untuk Tenaga Kerja dan Peralatan, volume dan/atau ukuran</v>
          </cell>
        </row>
        <row r="2146">
          <cell r="C2146" t="str">
            <v>- Muat</v>
          </cell>
          <cell r="E2146" t="str">
            <v>=   (V  :  Q1) x 60</v>
          </cell>
          <cell r="G2146" t="str">
            <v>T3</v>
          </cell>
          <cell r="H2146">
            <v>7.1684587813620082</v>
          </cell>
          <cell r="I2146" t="str">
            <v>menit</v>
          </cell>
          <cell r="N2146" t="str">
            <v>berat untuk bahan-bahan.</v>
          </cell>
        </row>
        <row r="2147">
          <cell r="C2147" t="str">
            <v>- Lain-lain</v>
          </cell>
          <cell r="G2147" t="str">
            <v>T4</v>
          </cell>
          <cell r="H2147">
            <v>2</v>
          </cell>
          <cell r="I2147" t="str">
            <v>menit</v>
          </cell>
          <cell r="L2147">
            <v>2</v>
          </cell>
          <cell r="N2147" t="str">
            <v>Kuantitas satuan adalah kuantitas setiap komponen untuk menyelesaikan satu satuan pekerjaan dari nomor</v>
          </cell>
        </row>
        <row r="2148">
          <cell r="G2148" t="str">
            <v>Ts1</v>
          </cell>
          <cell r="H2148">
            <v>20.835125448028673</v>
          </cell>
          <cell r="I2148" t="str">
            <v>menit</v>
          </cell>
          <cell r="N2148" t="str">
            <v>mata pembayaran.</v>
          </cell>
        </row>
        <row r="2149">
          <cell r="L2149">
            <v>3</v>
          </cell>
          <cell r="N2149" t="str">
            <v>Biaya satuan untuk peralatan sudah termasuk bahan bakar, bahan habis dipakai dan operator.</v>
          </cell>
        </row>
        <row r="2150">
          <cell r="L2150">
            <v>4</v>
          </cell>
          <cell r="N2150" t="str">
            <v>Biaya satuan sudah termasuk pengeluaran untuk seluruh pajak yang berkaitan (tetapi tidak termasuk PPN</v>
          </cell>
        </row>
        <row r="2151">
          <cell r="C2151" t="str">
            <v>Kapasitas Produksi / Jam   =</v>
          </cell>
          <cell r="E2151" t="str">
            <v>V x Fa x 60</v>
          </cell>
          <cell r="G2151" t="str">
            <v>Q2</v>
          </cell>
          <cell r="H2151">
            <v>7.7103044899363491</v>
          </cell>
          <cell r="I2151" t="str">
            <v xml:space="preserve">M3 / Jam </v>
          </cell>
          <cell r="N2151" t="str">
            <v>yang dibayar dari kontrak) dan biaya-biaya lainnya.</v>
          </cell>
        </row>
        <row r="2152">
          <cell r="E2152" t="str">
            <v xml:space="preserve">    Fk x Ts1</v>
          </cell>
        </row>
        <row r="2155">
          <cell r="C2155" t="str">
            <v>Koefisien Alat / m3</v>
          </cell>
          <cell r="D2155" t="str">
            <v xml:space="preserve"> =  1  :  Q2</v>
          </cell>
          <cell r="G2155" t="str">
            <v>(E08)</v>
          </cell>
          <cell r="H2155">
            <v>0.12969656403391344</v>
          </cell>
          <cell r="I2155" t="str">
            <v>Jam</v>
          </cell>
        </row>
        <row r="2160">
          <cell r="J2160" t="str">
            <v>Berlanjut ke halaman berikut</v>
          </cell>
        </row>
        <row r="2161">
          <cell r="A2161" t="str">
            <v>ITEM PEMBAYARAN NO.</v>
          </cell>
          <cell r="D2161" t="str">
            <v>:  3.1.(7)</v>
          </cell>
          <cell r="J2161" t="str">
            <v>Analisa EI-312</v>
          </cell>
        </row>
        <row r="2162">
          <cell r="A2162" t="str">
            <v>JENIS PEKERJAAN</v>
          </cell>
          <cell r="D2162" t="str">
            <v>:  Pembongk Perk Beraspal dg Cold Milling Machine</v>
          </cell>
        </row>
        <row r="2163">
          <cell r="A2163" t="str">
            <v>SATUAN PEMBAYARAN</v>
          </cell>
          <cell r="D2163" t="str">
            <v>:  M3</v>
          </cell>
          <cell r="H2163" t="str">
            <v xml:space="preserve">         URAIAN ANALISA HARGA SATUAN</v>
          </cell>
        </row>
        <row r="2164">
          <cell r="J2164" t="str">
            <v>Lanjutan</v>
          </cell>
        </row>
        <row r="2166">
          <cell r="A2166" t="str">
            <v>No.</v>
          </cell>
          <cell r="C2166" t="str">
            <v>U R A I A N</v>
          </cell>
          <cell r="G2166" t="str">
            <v>KODE</v>
          </cell>
          <cell r="H2166" t="str">
            <v>KOEF.</v>
          </cell>
          <cell r="I2166" t="str">
            <v>SATUAN</v>
          </cell>
          <cell r="J2166" t="str">
            <v>KETERANGAN</v>
          </cell>
        </row>
        <row r="2169">
          <cell r="A2169" t="str">
            <v xml:space="preserve"> 2.c</v>
          </cell>
          <cell r="C2169" t="str">
            <v>ALAT  BANTU</v>
          </cell>
        </row>
        <row r="2170">
          <cell r="C2170" t="str">
            <v>Diperlukan alat-alat bantu kecil</v>
          </cell>
          <cell r="J2170" t="str">
            <v>Lump Sump</v>
          </cell>
        </row>
        <row r="2171">
          <cell r="C2171" t="str">
            <v>- Pahat / Tatah</v>
          </cell>
          <cell r="D2171" t="str">
            <v>=  2  buah</v>
          </cell>
        </row>
        <row r="2172">
          <cell r="C2172" t="str">
            <v>- Palu Besar</v>
          </cell>
          <cell r="D2172" t="str">
            <v>=  2  buah</v>
          </cell>
        </row>
        <row r="2174">
          <cell r="A2174" t="str">
            <v xml:space="preserve">   3.</v>
          </cell>
          <cell r="C2174" t="str">
            <v>TENAGA</v>
          </cell>
        </row>
        <row r="2175">
          <cell r="C2175" t="str">
            <v>Produksi menentukan : COLD MILLING</v>
          </cell>
          <cell r="G2175" t="str">
            <v>Q1</v>
          </cell>
          <cell r="H2175">
            <v>33.479999999999997</v>
          </cell>
          <cell r="I2175" t="str">
            <v>M3/Jam</v>
          </cell>
        </row>
        <row r="2176">
          <cell r="C2176" t="str">
            <v>Produksi Galian / hari  =  Tk x Q1</v>
          </cell>
          <cell r="G2176" t="str">
            <v>Qt</v>
          </cell>
          <cell r="H2176">
            <v>234.35999999999999</v>
          </cell>
          <cell r="I2176" t="str">
            <v>M2</v>
          </cell>
        </row>
        <row r="2177">
          <cell r="C2177" t="str">
            <v>Kebutuhan tenaga :</v>
          </cell>
        </row>
        <row r="2178">
          <cell r="D2178" t="str">
            <v>- Pekerja</v>
          </cell>
          <cell r="G2178" t="str">
            <v>P</v>
          </cell>
          <cell r="H2178">
            <v>2</v>
          </cell>
          <cell r="I2178" t="str">
            <v>orang</v>
          </cell>
        </row>
        <row r="2179">
          <cell r="D2179" t="str">
            <v>- Mandor</v>
          </cell>
          <cell r="G2179" t="str">
            <v>M</v>
          </cell>
          <cell r="H2179">
            <v>1</v>
          </cell>
          <cell r="I2179" t="str">
            <v>orang</v>
          </cell>
        </row>
        <row r="2181">
          <cell r="C2181" t="str">
            <v>Koefisien tenaga / M3   :</v>
          </cell>
        </row>
        <row r="2182">
          <cell r="D2182" t="str">
            <v>- Pekerja</v>
          </cell>
          <cell r="E2182" t="str">
            <v>= (Tk x P) : Qt</v>
          </cell>
          <cell r="G2182" t="str">
            <v>(L01)</v>
          </cell>
          <cell r="H2182">
            <v>5.9737156511350066E-2</v>
          </cell>
          <cell r="I2182" t="str">
            <v>Jam</v>
          </cell>
        </row>
        <row r="2183">
          <cell r="D2183" t="str">
            <v>- Mandor</v>
          </cell>
          <cell r="E2183" t="str">
            <v>= (Tk x M) : Qt</v>
          </cell>
          <cell r="G2183" t="str">
            <v>(L03)</v>
          </cell>
          <cell r="H2183">
            <v>2.9868578255675033E-2</v>
          </cell>
          <cell r="I2183" t="str">
            <v>Jam</v>
          </cell>
        </row>
        <row r="2185">
          <cell r="A2185" t="str">
            <v>4.</v>
          </cell>
          <cell r="C2185" t="str">
            <v>HARGA DASAR SATUAN UPAH, BAHAN DAN ALAT</v>
          </cell>
        </row>
        <row r="2186">
          <cell r="C2186" t="str">
            <v>Lihat lampiran.</v>
          </cell>
        </row>
        <row r="2188">
          <cell r="A2188" t="str">
            <v>5.</v>
          </cell>
          <cell r="C2188" t="str">
            <v>ANALISA HARGA SATUAN PEKERJAAN</v>
          </cell>
        </row>
        <row r="2189">
          <cell r="C2189" t="str">
            <v>Lihat perhitungan dalam FORMULIR STANDAR UNTUK</v>
          </cell>
        </row>
        <row r="2190">
          <cell r="C2190" t="str">
            <v>PEREKEMAN ANALISA MASING-MASING HARGA</v>
          </cell>
        </row>
        <row r="2191">
          <cell r="C2191" t="str">
            <v>SATUAN.</v>
          </cell>
        </row>
        <row r="2192">
          <cell r="C2192" t="str">
            <v>Didapat Harga Satuan Pekerjaan :</v>
          </cell>
        </row>
        <row r="2194">
          <cell r="C2194" t="str">
            <v xml:space="preserve">Rp.  </v>
          </cell>
          <cell r="D2194">
            <v>60431.540919435771</v>
          </cell>
          <cell r="E2194" t="str">
            <v xml:space="preserve"> / M2</v>
          </cell>
        </row>
        <row r="2197">
          <cell r="A2197" t="str">
            <v>6.</v>
          </cell>
          <cell r="C2197" t="str">
            <v>WAKTU PELAKSANAAN YANG DIPERLUKAN</v>
          </cell>
        </row>
        <row r="2198">
          <cell r="C2198" t="str">
            <v>Masa Pelaksanaan :</v>
          </cell>
          <cell r="D2198" t="str">
            <v>. . . . . . . . . . . .</v>
          </cell>
          <cell r="E2198" t="str">
            <v>bulan</v>
          </cell>
        </row>
        <row r="2200">
          <cell r="A2200" t="str">
            <v>7.</v>
          </cell>
          <cell r="C2200" t="str">
            <v>VOLUME PEKERJAAN YANG DIPERLUKAN</v>
          </cell>
        </row>
        <row r="2201">
          <cell r="C2201" t="str">
            <v>Volume pekerjaan  :</v>
          </cell>
          <cell r="D2201">
            <v>0</v>
          </cell>
          <cell r="E2201" t="str">
            <v>M3</v>
          </cell>
        </row>
        <row r="2217">
          <cell r="A2217" t="str">
            <v>ITEM PEMBAYARAN NO.</v>
          </cell>
          <cell r="D2217" t="str">
            <v>:  3.1.(8)</v>
          </cell>
          <cell r="J2217" t="str">
            <v>=T2272</v>
          </cell>
        </row>
        <row r="2218">
          <cell r="A2218" t="str">
            <v>JENIS PEKERJAAN</v>
          </cell>
          <cell r="D2218" t="str">
            <v>:  Pembongk Perk Beraspal tanpa Cold Milling Machine</v>
          </cell>
        </row>
        <row r="2219">
          <cell r="A2219" t="str">
            <v>SATUAN PEMBAYARAN</v>
          </cell>
          <cell r="D2219" t="str">
            <v>:  M3</v>
          </cell>
          <cell r="H2219" t="str">
            <v xml:space="preserve">         URAIAN ANALISA HARGA SATUAN</v>
          </cell>
        </row>
        <row r="2222">
          <cell r="A2222" t="str">
            <v>No.</v>
          </cell>
          <cell r="C2222" t="str">
            <v>U R A I A N</v>
          </cell>
          <cell r="G2222" t="str">
            <v>KODE</v>
          </cell>
          <cell r="H2222" t="str">
            <v>KOEF.</v>
          </cell>
          <cell r="I2222" t="str">
            <v>SATUAN</v>
          </cell>
          <cell r="J2222" t="str">
            <v>KETERANGAN</v>
          </cell>
        </row>
        <row r="2225">
          <cell r="A2225" t="str">
            <v>I.</v>
          </cell>
          <cell r="C2225" t="str">
            <v>ASUMSI</v>
          </cell>
        </row>
        <row r="2226">
          <cell r="A2226">
            <v>1</v>
          </cell>
          <cell r="C2226" t="str">
            <v>Pekerjaan dilakukan secara mekanik/manual</v>
          </cell>
        </row>
        <row r="2227">
          <cell r="A2227">
            <v>2</v>
          </cell>
          <cell r="C2227" t="str">
            <v>Lokasi pekerjaan : sepanjang jalan</v>
          </cell>
        </row>
        <row r="2228">
          <cell r="A2228">
            <v>3</v>
          </cell>
          <cell r="C2228" t="str">
            <v>Kondisi Jalan   :  sedang / baik</v>
          </cell>
        </row>
        <row r="2229">
          <cell r="A2229">
            <v>4</v>
          </cell>
          <cell r="C2229" t="str">
            <v>Jam kerja efektif per-hari</v>
          </cell>
          <cell r="G2229" t="str">
            <v>Tk</v>
          </cell>
          <cell r="H2229">
            <v>7</v>
          </cell>
          <cell r="I2229" t="str">
            <v>Jam</v>
          </cell>
        </row>
        <row r="2230">
          <cell r="A2230">
            <v>5</v>
          </cell>
          <cell r="C2230" t="str">
            <v>Faktor pengembangan bahan</v>
          </cell>
          <cell r="G2230" t="str">
            <v>Fk</v>
          </cell>
          <cell r="H2230">
            <v>1.24</v>
          </cell>
          <cell r="I2230" t="str">
            <v>-</v>
          </cell>
        </row>
        <row r="2233">
          <cell r="A2233" t="str">
            <v>II.</v>
          </cell>
          <cell r="C2233" t="str">
            <v>URUTAN KERJA</v>
          </cell>
        </row>
        <row r="2234">
          <cell r="A2234">
            <v>1</v>
          </cell>
          <cell r="C2234" t="str">
            <v>Aspal yg dikeruk umumnya berada di badan jalan</v>
          </cell>
        </row>
        <row r="2235">
          <cell r="A2235">
            <v>2</v>
          </cell>
          <cell r="C2235" t="str">
            <v>Pengerukan dilakukan dengan Jack Hammer dan</v>
          </cell>
        </row>
        <row r="2236">
          <cell r="C2236" t="str">
            <v>dimuat ke dalam truck secara manual</v>
          </cell>
        </row>
        <row r="2237">
          <cell r="A2237">
            <v>3</v>
          </cell>
          <cell r="C2237" t="str">
            <v>Dump Truck membuang material hasil galian keluar</v>
          </cell>
        </row>
        <row r="2238">
          <cell r="C2238" t="str">
            <v>lokasi jalan sejauh :</v>
          </cell>
          <cell r="G2238" t="str">
            <v>L</v>
          </cell>
          <cell r="H2238">
            <v>5</v>
          </cell>
          <cell r="I2238" t="str">
            <v>Km</v>
          </cell>
        </row>
        <row r="2242">
          <cell r="A2242" t="str">
            <v>III.</v>
          </cell>
          <cell r="C2242" t="str">
            <v>PEMAKAIAN BAHAN, ALAT DAN TENAGA</v>
          </cell>
        </row>
        <row r="2244">
          <cell r="A2244" t="str">
            <v xml:space="preserve">   1.</v>
          </cell>
          <cell r="C2244" t="str">
            <v>BAHAN</v>
          </cell>
        </row>
        <row r="2245">
          <cell r="C2245" t="str">
            <v>Tidak ada bahan yang diperlukan</v>
          </cell>
        </row>
        <row r="2248">
          <cell r="A2248" t="str">
            <v xml:space="preserve">   2.</v>
          </cell>
          <cell r="C2248" t="str">
            <v>ALAT</v>
          </cell>
        </row>
        <row r="2249">
          <cell r="A2249" t="str">
            <v xml:space="preserve">   2.a.</v>
          </cell>
          <cell r="C2249" t="str">
            <v>JACK HAMMER, COMPRESSOR</v>
          </cell>
        </row>
        <row r="2250">
          <cell r="C2250" t="str">
            <v>Produksi per jam</v>
          </cell>
          <cell r="G2250" t="str">
            <v>Q1</v>
          </cell>
          <cell r="H2250">
            <v>1</v>
          </cell>
          <cell r="I2250" t="str">
            <v>M3 / Jam</v>
          </cell>
        </row>
        <row r="2252">
          <cell r="C2252" t="str">
            <v>Koefisien Alat / m3</v>
          </cell>
          <cell r="D2252" t="str">
            <v xml:space="preserve"> =  1  :  Q1</v>
          </cell>
          <cell r="H2252">
            <v>1</v>
          </cell>
          <cell r="I2252" t="str">
            <v>Jam</v>
          </cell>
        </row>
        <row r="2255">
          <cell r="A2255" t="str">
            <v xml:space="preserve">   2.b.</v>
          </cell>
          <cell r="C2255" t="str">
            <v>DUMP TRUCK</v>
          </cell>
          <cell r="G2255" t="str">
            <v>(E08)</v>
          </cell>
        </row>
        <row r="2256">
          <cell r="C2256" t="str">
            <v>Kapasitas bak</v>
          </cell>
          <cell r="G2256" t="str">
            <v>V</v>
          </cell>
          <cell r="H2256">
            <v>4</v>
          </cell>
          <cell r="I2256" t="str">
            <v>M3</v>
          </cell>
        </row>
        <row r="2257">
          <cell r="C2257" t="str">
            <v>Faktor  efisiensi alat</v>
          </cell>
          <cell r="G2257" t="str">
            <v>Fa</v>
          </cell>
          <cell r="H2257">
            <v>0.83</v>
          </cell>
          <cell r="I2257" t="str">
            <v>-</v>
          </cell>
        </row>
        <row r="2258">
          <cell r="C2258" t="str">
            <v>Kecepatan rata-rata bermuatan</v>
          </cell>
          <cell r="G2258" t="str">
            <v>v1</v>
          </cell>
          <cell r="H2258">
            <v>45</v>
          </cell>
          <cell r="I2258" t="str">
            <v>KM/Jam</v>
          </cell>
        </row>
        <row r="2259">
          <cell r="C2259" t="str">
            <v>Kecepatan rata-rata kosong</v>
          </cell>
          <cell r="G2259" t="str">
            <v>v2</v>
          </cell>
          <cell r="H2259">
            <v>60</v>
          </cell>
          <cell r="I2259" t="str">
            <v>KM/Jam</v>
          </cell>
        </row>
        <row r="2260">
          <cell r="C2260" t="str">
            <v>Waktu  siklus</v>
          </cell>
          <cell r="G2260" t="str">
            <v>Ts1</v>
          </cell>
          <cell r="I2260" t="str">
            <v>menit</v>
          </cell>
        </row>
        <row r="2261">
          <cell r="C2261" t="str">
            <v>- Waktu tempuh isi</v>
          </cell>
          <cell r="E2261" t="str">
            <v>=   (L  :  v1)  x  60</v>
          </cell>
          <cell r="G2261" t="str">
            <v>T1</v>
          </cell>
          <cell r="H2261">
            <v>6.6666666666666661</v>
          </cell>
          <cell r="I2261" t="str">
            <v>menit</v>
          </cell>
        </row>
        <row r="2262">
          <cell r="C2262" t="str">
            <v>- Waktu tempuh kosong</v>
          </cell>
          <cell r="E2262" t="str">
            <v>=   (L  :  v2)  x  60</v>
          </cell>
          <cell r="G2262" t="str">
            <v>T2</v>
          </cell>
          <cell r="H2262">
            <v>5</v>
          </cell>
          <cell r="I2262" t="str">
            <v>menit</v>
          </cell>
        </row>
        <row r="2263">
          <cell r="C2263" t="str">
            <v>- Muat</v>
          </cell>
          <cell r="E2263" t="str">
            <v>=   (V  :  Q1) x 60</v>
          </cell>
          <cell r="G2263" t="str">
            <v>T3</v>
          </cell>
          <cell r="H2263">
            <v>240</v>
          </cell>
          <cell r="I2263" t="str">
            <v>menit</v>
          </cell>
        </row>
        <row r="2264">
          <cell r="C2264" t="str">
            <v>- Lain-lain</v>
          </cell>
          <cell r="G2264" t="str">
            <v>T4</v>
          </cell>
          <cell r="H2264">
            <v>2</v>
          </cell>
          <cell r="I2264" t="str">
            <v>menit</v>
          </cell>
        </row>
        <row r="2265">
          <cell r="G2265" t="str">
            <v>Ts1</v>
          </cell>
          <cell r="H2265">
            <v>253.66666666666666</v>
          </cell>
          <cell r="I2265" t="str">
            <v>menit</v>
          </cell>
        </row>
        <row r="2268">
          <cell r="C2268" t="str">
            <v>Kapasitas Produksi / Jam   =</v>
          </cell>
          <cell r="E2268" t="str">
            <v>V x Fa x 60</v>
          </cell>
          <cell r="G2268" t="str">
            <v>Q2</v>
          </cell>
          <cell r="H2268">
            <v>0.63329235725488531</v>
          </cell>
          <cell r="I2268" t="str">
            <v xml:space="preserve">M3 / Jam </v>
          </cell>
        </row>
        <row r="2269">
          <cell r="E2269" t="str">
            <v xml:space="preserve">    Fk x Ts1</v>
          </cell>
        </row>
        <row r="2272">
          <cell r="C2272" t="str">
            <v>Koefisien Alat / m3</v>
          </cell>
          <cell r="D2272" t="str">
            <v xml:space="preserve"> =  1  :  Q2</v>
          </cell>
          <cell r="G2272" t="str">
            <v>(E08)</v>
          </cell>
          <cell r="H2272">
            <v>1.5790495314591702</v>
          </cell>
          <cell r="I2272" t="str">
            <v>Jam</v>
          </cell>
        </row>
        <row r="2274">
          <cell r="C2274">
            <v>0</v>
          </cell>
        </row>
        <row r="2275">
          <cell r="C2275">
            <v>0</v>
          </cell>
        </row>
        <row r="2277">
          <cell r="J2277" t="str">
            <v>Berlanjut ke halaman berikut</v>
          </cell>
        </row>
        <row r="2278">
          <cell r="A2278" t="str">
            <v>ITEM PEMBAYARAN NO.</v>
          </cell>
          <cell r="D2278" t="str">
            <v>:  3.1.(8)</v>
          </cell>
          <cell r="J2278" t="str">
            <v>=T2272</v>
          </cell>
        </row>
        <row r="2279">
          <cell r="A2279" t="str">
            <v>JENIS PEKERJAAN</v>
          </cell>
          <cell r="D2279" t="str">
            <v>:  Pembongk Perk Beraspal tanpa Cold Milling Machine</v>
          </cell>
        </row>
        <row r="2280">
          <cell r="A2280" t="str">
            <v>SATUAN PEMBAYARAN</v>
          </cell>
          <cell r="D2280" t="str">
            <v>:  M3</v>
          </cell>
          <cell r="H2280" t="str">
            <v xml:space="preserve">         URAIAN ANALISA HARGA SATUAN</v>
          </cell>
        </row>
        <row r="2281">
          <cell r="J2281" t="str">
            <v>Lanjutan</v>
          </cell>
        </row>
        <row r="2283">
          <cell r="A2283" t="str">
            <v>No.</v>
          </cell>
          <cell r="C2283" t="str">
            <v>U R A I A N</v>
          </cell>
          <cell r="G2283" t="str">
            <v>KODE</v>
          </cell>
          <cell r="H2283" t="str">
            <v>KOEF.</v>
          </cell>
          <cell r="I2283" t="str">
            <v>SATUAN</v>
          </cell>
          <cell r="J2283" t="str">
            <v>KETERANGAN</v>
          </cell>
        </row>
        <row r="2286">
          <cell r="A2286" t="str">
            <v xml:space="preserve"> 2.c</v>
          </cell>
          <cell r="C2286" t="str">
            <v>ALAT  BANTU</v>
          </cell>
        </row>
        <row r="2287">
          <cell r="C2287" t="str">
            <v>Diperlukan alat-alat bantu kecil</v>
          </cell>
          <cell r="J2287" t="str">
            <v>Lump Sump</v>
          </cell>
        </row>
        <row r="2288">
          <cell r="C2288" t="str">
            <v>- Sekop</v>
          </cell>
          <cell r="D2288" t="str">
            <v>= 2 buah</v>
          </cell>
        </row>
        <row r="2289">
          <cell r="C2289" t="str">
            <v>- Kereta Sorong</v>
          </cell>
          <cell r="D2289" t="str">
            <v>= 2 buah</v>
          </cell>
        </row>
        <row r="2291">
          <cell r="A2291" t="str">
            <v xml:space="preserve">   3.</v>
          </cell>
          <cell r="C2291" t="str">
            <v>TENAGA</v>
          </cell>
        </row>
        <row r="2292">
          <cell r="C2292" t="str">
            <v>Produksi menentukan : Jack Hammer</v>
          </cell>
          <cell r="G2292" t="str">
            <v>Q1</v>
          </cell>
          <cell r="H2292">
            <v>1</v>
          </cell>
          <cell r="I2292" t="str">
            <v>M3/Jam</v>
          </cell>
        </row>
        <row r="2293">
          <cell r="C2293" t="str">
            <v>Produksi Galian / hari  =  Tk x Q1</v>
          </cell>
          <cell r="G2293" t="str">
            <v>Qt</v>
          </cell>
          <cell r="H2293">
            <v>7</v>
          </cell>
          <cell r="I2293" t="str">
            <v>M3</v>
          </cell>
        </row>
        <row r="2294">
          <cell r="C2294" t="str">
            <v>Kebutuhan tenaga :</v>
          </cell>
        </row>
        <row r="2295">
          <cell r="D2295" t="str">
            <v>- Pekerja</v>
          </cell>
          <cell r="G2295" t="str">
            <v>P</v>
          </cell>
          <cell r="H2295">
            <v>2</v>
          </cell>
          <cell r="I2295" t="str">
            <v>orang</v>
          </cell>
        </row>
        <row r="2296">
          <cell r="D2296" t="str">
            <v>- Mandor</v>
          </cell>
          <cell r="G2296" t="str">
            <v>M</v>
          </cell>
          <cell r="H2296">
            <v>1</v>
          </cell>
          <cell r="I2296" t="str">
            <v>orang</v>
          </cell>
        </row>
        <row r="2298">
          <cell r="C2298" t="str">
            <v>Koefisien tenaga / M3   :</v>
          </cell>
        </row>
        <row r="2299">
          <cell r="D2299" t="str">
            <v>- Pekerja</v>
          </cell>
          <cell r="E2299" t="str">
            <v>= (Tk x P) : Qt</v>
          </cell>
          <cell r="G2299" t="str">
            <v>(L01)</v>
          </cell>
          <cell r="H2299">
            <v>2</v>
          </cell>
          <cell r="I2299" t="str">
            <v>Jam</v>
          </cell>
        </row>
        <row r="2300">
          <cell r="D2300" t="str">
            <v>- Mandor</v>
          </cell>
          <cell r="E2300" t="str">
            <v>= (Tk x M) : Qt</v>
          </cell>
          <cell r="G2300" t="str">
            <v>(L03)</v>
          </cell>
          <cell r="H2300">
            <v>1</v>
          </cell>
          <cell r="I2300" t="str">
            <v>Jam</v>
          </cell>
        </row>
        <row r="2302">
          <cell r="A2302" t="str">
            <v>4.</v>
          </cell>
          <cell r="C2302" t="str">
            <v>HARGA DASAR SATUAN UPAH, BAHAN DAN ALAT</v>
          </cell>
        </row>
        <row r="2303">
          <cell r="C2303" t="str">
            <v>Lihat lampiran.</v>
          </cell>
        </row>
        <row r="2305">
          <cell r="A2305" t="str">
            <v>5.</v>
          </cell>
          <cell r="C2305" t="str">
            <v>ANALISA HARGA SATUAN PEKERJAAN</v>
          </cell>
        </row>
        <row r="2306">
          <cell r="C2306" t="str">
            <v>Lihat perhitungan dalam FORMULIR STANDAR UNTUK</v>
          </cell>
        </row>
        <row r="2307">
          <cell r="C2307" t="str">
            <v>PEREKEMAN ANALISA MASING-MASING HARGA</v>
          </cell>
        </row>
        <row r="2308">
          <cell r="C2308" t="str">
            <v>SATUAN.</v>
          </cell>
        </row>
        <row r="2309">
          <cell r="C2309" t="str">
            <v>Didapat Harga Satuan Pekerjaan :</v>
          </cell>
        </row>
        <row r="2311">
          <cell r="C2311" t="str">
            <v xml:space="preserve">Rp.  </v>
          </cell>
          <cell r="D2311">
            <v>1633771.8260014895</v>
          </cell>
          <cell r="E2311" t="str">
            <v xml:space="preserve"> / M2</v>
          </cell>
        </row>
        <row r="2314">
          <cell r="A2314" t="str">
            <v>6.</v>
          </cell>
          <cell r="C2314" t="str">
            <v>WAKTU PELAKSANAAN YANG DIPERLUKAN</v>
          </cell>
        </row>
        <row r="2315">
          <cell r="C2315" t="str">
            <v>Masa Pelaksanaan :</v>
          </cell>
          <cell r="D2315" t="str">
            <v>. . . . . . . . . . . .</v>
          </cell>
          <cell r="E2315" t="str">
            <v>bulan</v>
          </cell>
        </row>
        <row r="2317">
          <cell r="A2317" t="str">
            <v>7.</v>
          </cell>
          <cell r="C2317" t="str">
            <v>VOLUME PEKERJAAN YANG DIPERLUKAN</v>
          </cell>
        </row>
        <row r="2318">
          <cell r="C2318" t="str">
            <v>Volume pekerjaan  :</v>
          </cell>
          <cell r="D2318">
            <v>0</v>
          </cell>
          <cell r="E2318" t="str">
            <v>M3</v>
          </cell>
        </row>
        <row r="2335">
          <cell r="A2335" t="str">
            <v>ITEM PEMBAYARAN NO.</v>
          </cell>
          <cell r="D2335" t="str">
            <v xml:space="preserve">:  3.4 </v>
          </cell>
          <cell r="J2335" t="str">
            <v>Analisa EI-312</v>
          </cell>
          <cell r="T2335" t="str">
            <v>Analisa EI-312</v>
          </cell>
        </row>
        <row r="2336">
          <cell r="A2336" t="str">
            <v>JENIS PEKERJAAN</v>
          </cell>
          <cell r="D2336" t="str">
            <v>:  Pengupasan Permukaan Aspal Lama dan Pencampuran Kembali</v>
          </cell>
        </row>
        <row r="2337">
          <cell r="A2337" t="str">
            <v>SATUAN PEMBAYARAN</v>
          </cell>
          <cell r="D2337" t="str">
            <v>:  M2</v>
          </cell>
          <cell r="H2337" t="str">
            <v xml:space="preserve">         URAIAN ANALISA HARGA SATUAN</v>
          </cell>
          <cell r="L2337" t="str">
            <v>FORMULIR STANDAR UNTUK</v>
          </cell>
        </row>
        <row r="2338">
          <cell r="L2338" t="str">
            <v>PEREKAMAN ANALISA MASING-MASING HARGA SATUAN</v>
          </cell>
        </row>
        <row r="2339">
          <cell r="L2339">
            <v>0</v>
          </cell>
        </row>
        <row r="2340">
          <cell r="A2340" t="str">
            <v>No.</v>
          </cell>
          <cell r="C2340" t="str">
            <v>U R A I A N</v>
          </cell>
          <cell r="G2340" t="str">
            <v>KODE</v>
          </cell>
          <cell r="H2340" t="str">
            <v>KOEF.</v>
          </cell>
          <cell r="I2340" t="str">
            <v>SATUAN</v>
          </cell>
          <cell r="J2340" t="str">
            <v>KETERANGAN</v>
          </cell>
        </row>
        <row r="2342">
          <cell r="L2342" t="str">
            <v>PROYEK</v>
          </cell>
          <cell r="O2342" t="str">
            <v>:</v>
          </cell>
        </row>
        <row r="2343">
          <cell r="A2343" t="str">
            <v>I.</v>
          </cell>
          <cell r="C2343" t="str">
            <v>ASUMSI</v>
          </cell>
          <cell r="L2343" t="str">
            <v>No. PAKET KONTRAK</v>
          </cell>
          <cell r="O2343" t="str">
            <v>:</v>
          </cell>
        </row>
        <row r="2344">
          <cell r="A2344">
            <v>1</v>
          </cell>
          <cell r="C2344" t="str">
            <v>Pekerjaan dilakukan secara mekananik</v>
          </cell>
          <cell r="L2344" t="str">
            <v>NAMA PAKET</v>
          </cell>
          <cell r="O2344" t="str">
            <v>:</v>
          </cell>
        </row>
        <row r="2345">
          <cell r="A2345">
            <v>2</v>
          </cell>
          <cell r="C2345" t="str">
            <v>Lokasi pekerjaan : sepanjang jalan</v>
          </cell>
          <cell r="L2345" t="str">
            <v>PROP / KAB / KODYA</v>
          </cell>
          <cell r="O2345" t="str">
            <v>:</v>
          </cell>
        </row>
        <row r="2346">
          <cell r="A2346">
            <v>3</v>
          </cell>
          <cell r="C2346" t="str">
            <v>Kondisi Jalan   :  sedang / baik</v>
          </cell>
          <cell r="L2346" t="str">
            <v>ITEM PEMBAYARAN NO.</v>
          </cell>
          <cell r="O2346" t="str">
            <v xml:space="preserve">:  3.4 </v>
          </cell>
          <cell r="R2346" t="str">
            <v>PERKIRAAN VOL. PEK.</v>
          </cell>
          <cell r="T2346" t="str">
            <v>:</v>
          </cell>
          <cell r="U2346">
            <v>0</v>
          </cell>
        </row>
        <row r="2347">
          <cell r="A2347">
            <v>4</v>
          </cell>
          <cell r="C2347" t="str">
            <v>Jam kerja efektif per-hari</v>
          </cell>
          <cell r="G2347" t="str">
            <v>Tk</v>
          </cell>
          <cell r="H2347">
            <v>7</v>
          </cell>
          <cell r="I2347" t="str">
            <v>Jam</v>
          </cell>
          <cell r="L2347" t="str">
            <v>JENIS PEKERJAAN</v>
          </cell>
          <cell r="O2347" t="str">
            <v>:  Pengupasan Permukaan Aspal Lama dan Pencampuran Kembali</v>
          </cell>
          <cell r="R2347" t="str">
            <v>TOTAL HARGA (Rp.)</v>
          </cell>
          <cell r="T2347" t="str">
            <v>:</v>
          </cell>
          <cell r="U2347">
            <v>0</v>
          </cell>
        </row>
        <row r="2348">
          <cell r="A2348">
            <v>5</v>
          </cell>
          <cell r="C2348" t="str">
            <v>Faktor pengembangan bahan</v>
          </cell>
          <cell r="G2348" t="str">
            <v>Fk</v>
          </cell>
          <cell r="H2348">
            <v>1.24</v>
          </cell>
          <cell r="I2348" t="str">
            <v>-</v>
          </cell>
          <cell r="L2348" t="str">
            <v>SATUAN PEMBAYARAN</v>
          </cell>
          <cell r="O2348" t="str">
            <v>:  M2</v>
          </cell>
          <cell r="R2348" t="str">
            <v>% THD. BIAYA PROYEK</v>
          </cell>
          <cell r="T2348" t="str">
            <v>:</v>
          </cell>
          <cell r="U2348" t="e">
            <v>#DIV/0!</v>
          </cell>
        </row>
        <row r="2349">
          <cell r="A2349">
            <v>6</v>
          </cell>
          <cell r="C2349" t="str">
            <v>Tebal penggaruan 15 cm</v>
          </cell>
        </row>
        <row r="2351">
          <cell r="A2351" t="str">
            <v>II.</v>
          </cell>
          <cell r="C2351" t="str">
            <v>URUTAN KERJA</v>
          </cell>
          <cell r="Q2351" t="str">
            <v>PERKIRAAN</v>
          </cell>
          <cell r="R2351" t="str">
            <v>HARGA</v>
          </cell>
          <cell r="S2351" t="str">
            <v>JUMLAH</v>
          </cell>
        </row>
        <row r="2352">
          <cell r="A2352">
            <v>1</v>
          </cell>
          <cell r="C2352" t="str">
            <v>Penggaruan perkerasan dengan alat cold recycler</v>
          </cell>
          <cell r="L2352" t="str">
            <v>NO.</v>
          </cell>
          <cell r="N2352" t="str">
            <v>KOMPONEN</v>
          </cell>
          <cell r="P2352" t="str">
            <v>SATUAN</v>
          </cell>
          <cell r="Q2352" t="str">
            <v>KUANTITAS</v>
          </cell>
          <cell r="R2352" t="str">
            <v>SATUAN</v>
          </cell>
          <cell r="S2352" t="str">
            <v>HARGA</v>
          </cell>
        </row>
        <row r="2353">
          <cell r="A2353">
            <v>2</v>
          </cell>
          <cell r="C2353" t="str">
            <v xml:space="preserve">Pencampuran kembali dengan bahan pengikat di dalam </v>
          </cell>
          <cell r="R2353" t="str">
            <v>(Rp.)</v>
          </cell>
          <cell r="S2353" t="str">
            <v>(Rp.)</v>
          </cell>
        </row>
        <row r="2354">
          <cell r="C2354" t="str">
            <v>cold recycler</v>
          </cell>
        </row>
        <row r="2355">
          <cell r="A2355">
            <v>3</v>
          </cell>
          <cell r="C2355" t="str">
            <v>Penghamparan langsung dari alat cold recycler</v>
          </cell>
        </row>
        <row r="2356">
          <cell r="A2356">
            <v>4</v>
          </cell>
          <cell r="C2356" t="str">
            <v>Pemadatan dengan alat pemadat tandem roller</v>
          </cell>
          <cell r="G2356">
            <v>0</v>
          </cell>
          <cell r="H2356">
            <v>0</v>
          </cell>
          <cell r="I2356">
            <v>0</v>
          </cell>
          <cell r="L2356" t="str">
            <v>A.</v>
          </cell>
          <cell r="N2356" t="str">
            <v>TENAGA</v>
          </cell>
        </row>
        <row r="2358">
          <cell r="L2358" t="str">
            <v>1.</v>
          </cell>
          <cell r="N2358" t="str">
            <v>Pekerja</v>
          </cell>
          <cell r="O2358" t="str">
            <v>(L01)</v>
          </cell>
          <cell r="P2358" t="str">
            <v>Jam</v>
          </cell>
          <cell r="Q2358">
            <v>2</v>
          </cell>
          <cell r="R2358">
            <v>2857.14</v>
          </cell>
          <cell r="U2358">
            <v>5714.28</v>
          </cell>
        </row>
        <row r="2359">
          <cell r="L2359" t="str">
            <v>2.</v>
          </cell>
          <cell r="N2359" t="str">
            <v>Mandor</v>
          </cell>
          <cell r="O2359" t="str">
            <v>(L03)</v>
          </cell>
          <cell r="P2359" t="str">
            <v>Jam</v>
          </cell>
          <cell r="Q2359">
            <v>0.5</v>
          </cell>
          <cell r="R2359">
            <v>3214.29</v>
          </cell>
          <cell r="U2359">
            <v>1607.145</v>
          </cell>
        </row>
        <row r="2360">
          <cell r="A2360" t="str">
            <v>III.</v>
          </cell>
          <cell r="C2360" t="str">
            <v>PEMAKAIAN BAHAN, ALAT DAN TENAGA</v>
          </cell>
        </row>
        <row r="2362">
          <cell r="A2362" t="str">
            <v xml:space="preserve">   1.</v>
          </cell>
          <cell r="C2362" t="str">
            <v>BAHAN</v>
          </cell>
          <cell r="Q2362" t="str">
            <v xml:space="preserve">JUMLAH HARGA TENAGA   </v>
          </cell>
          <cell r="U2362">
            <v>7321.4249999999993</v>
          </cell>
        </row>
        <row r="2363">
          <cell r="C2363" t="str">
            <v xml:space="preserve">Bahan pengikat (semen, aspal dan air) </v>
          </cell>
        </row>
        <row r="2364">
          <cell r="C2364" t="str">
            <v>- semen</v>
          </cell>
          <cell r="D2364">
            <v>0.06</v>
          </cell>
          <cell r="L2364" t="str">
            <v>B.</v>
          </cell>
          <cell r="N2364" t="str">
            <v>BAHAN</v>
          </cell>
        </row>
        <row r="2365">
          <cell r="C2365" t="str">
            <v>- aspal</v>
          </cell>
          <cell r="D2365">
            <v>0.03</v>
          </cell>
        </row>
        <row r="2366">
          <cell r="C2366" t="str">
            <v>- air</v>
          </cell>
        </row>
        <row r="2368">
          <cell r="A2368" t="str">
            <v xml:space="preserve">   2.</v>
          </cell>
          <cell r="C2368" t="str">
            <v>ALAT</v>
          </cell>
        </row>
        <row r="2369">
          <cell r="A2369" t="str">
            <v xml:space="preserve">   2.a.</v>
          </cell>
          <cell r="C2369" t="str">
            <v>COLD RECYCLER</v>
          </cell>
          <cell r="J2369" t="str">
            <v xml:space="preserve"> (E05/26/10/15)</v>
          </cell>
        </row>
        <row r="2370">
          <cell r="C2370" t="str">
            <v>Produksi per jam</v>
          </cell>
          <cell r="G2370" t="str">
            <v>Q1</v>
          </cell>
          <cell r="H2370">
            <v>2</v>
          </cell>
          <cell r="I2370" t="str">
            <v>M3 / Jam</v>
          </cell>
        </row>
        <row r="2372">
          <cell r="C2372" t="str">
            <v>Koefisien Alat / m3</v>
          </cell>
          <cell r="D2372" t="str">
            <v xml:space="preserve"> =  1  :  Q1</v>
          </cell>
          <cell r="G2372" t="str">
            <v>(E05/26)</v>
          </cell>
          <cell r="H2372">
            <v>0.5</v>
          </cell>
          <cell r="I2372" t="str">
            <v>Jam</v>
          </cell>
        </row>
        <row r="2375">
          <cell r="A2375" t="str">
            <v xml:space="preserve">   2.b.</v>
          </cell>
          <cell r="C2375" t="str">
            <v>WATER TANKER</v>
          </cell>
          <cell r="G2375" t="str">
            <v>(E08)</v>
          </cell>
        </row>
        <row r="2378">
          <cell r="A2378" t="str">
            <v xml:space="preserve">   2.c.</v>
          </cell>
          <cell r="C2378" t="str">
            <v>ASPHALT TANKER</v>
          </cell>
        </row>
        <row r="2381">
          <cell r="A2381" t="str">
            <v xml:space="preserve">   2.d.</v>
          </cell>
          <cell r="C2381" t="str">
            <v>CEMENT TANKER</v>
          </cell>
        </row>
        <row r="2397">
          <cell r="J2397" t="str">
            <v>Berlanjut ke halaman berikut</v>
          </cell>
        </row>
        <row r="2398">
          <cell r="A2398" t="str">
            <v>ITEM PEMBAYARAN NO.</v>
          </cell>
          <cell r="D2398" t="str">
            <v xml:space="preserve">:  3.4 </v>
          </cell>
          <cell r="J2398" t="str">
            <v>Analisa EI-312</v>
          </cell>
        </row>
        <row r="2399">
          <cell r="A2399" t="str">
            <v>JENIS PEKERJAAN</v>
          </cell>
          <cell r="D2399" t="str">
            <v>:  Pengupasan Permukaan Aspal Lama dan Pencampuran Kembali</v>
          </cell>
        </row>
        <row r="2400">
          <cell r="A2400" t="str">
            <v>SATUAN PEMBAYARAN</v>
          </cell>
          <cell r="D2400" t="str">
            <v>:  M2</v>
          </cell>
          <cell r="H2400" t="str">
            <v xml:space="preserve">         URAIAN ANALISA HARGA SATUAN</v>
          </cell>
        </row>
        <row r="2401">
          <cell r="J2401" t="str">
            <v>Lanjutan</v>
          </cell>
        </row>
        <row r="2403">
          <cell r="A2403" t="str">
            <v>No.</v>
          </cell>
          <cell r="C2403" t="str">
            <v>U R A I A N</v>
          </cell>
          <cell r="G2403" t="str">
            <v>KODE</v>
          </cell>
          <cell r="H2403" t="str">
            <v>KOEF.</v>
          </cell>
          <cell r="I2403" t="str">
            <v>SATUAN</v>
          </cell>
          <cell r="J2403" t="str">
            <v>KETERANGAN</v>
          </cell>
        </row>
        <row r="2406">
          <cell r="A2406" t="str">
            <v xml:space="preserve">   3.</v>
          </cell>
          <cell r="C2406" t="str">
            <v>TENAGA</v>
          </cell>
        </row>
        <row r="2407">
          <cell r="C2407" t="str">
            <v>Produksi menentukan :COLD RECYCLER</v>
          </cell>
          <cell r="G2407" t="str">
            <v>Q1</v>
          </cell>
          <cell r="H2407">
            <v>2</v>
          </cell>
          <cell r="I2407" t="str">
            <v>M2/Jam</v>
          </cell>
        </row>
        <row r="2408">
          <cell r="C2408" t="str">
            <v>Produksi Galian / hari  =  Tk x Q1</v>
          </cell>
          <cell r="G2408" t="str">
            <v>Qt</v>
          </cell>
          <cell r="H2408">
            <v>14</v>
          </cell>
          <cell r="I2408" t="str">
            <v>M3</v>
          </cell>
        </row>
        <row r="2409">
          <cell r="C2409" t="str">
            <v>Kebutuhan tenaga :</v>
          </cell>
        </row>
        <row r="2410">
          <cell r="D2410" t="str">
            <v>- Pekerja</v>
          </cell>
          <cell r="G2410" t="str">
            <v>P</v>
          </cell>
          <cell r="H2410">
            <v>4</v>
          </cell>
          <cell r="I2410" t="str">
            <v>orang</v>
          </cell>
        </row>
        <row r="2411">
          <cell r="D2411" t="str">
            <v>- Mandor</v>
          </cell>
          <cell r="G2411" t="str">
            <v>M</v>
          </cell>
          <cell r="H2411">
            <v>1</v>
          </cell>
          <cell r="I2411" t="str">
            <v>orang</v>
          </cell>
        </row>
        <row r="2413">
          <cell r="C2413" t="str">
            <v>Koefisien tenaga / M3   :</v>
          </cell>
        </row>
        <row r="2414">
          <cell r="D2414" t="str">
            <v>- Pekerja</v>
          </cell>
          <cell r="E2414" t="str">
            <v>= (Tk x P) : Qt</v>
          </cell>
          <cell r="G2414" t="str">
            <v>(L01)</v>
          </cell>
          <cell r="H2414">
            <v>2</v>
          </cell>
          <cell r="I2414" t="str">
            <v>Jam</v>
          </cell>
        </row>
        <row r="2415">
          <cell r="D2415" t="str">
            <v>- Mandor</v>
          </cell>
          <cell r="E2415" t="str">
            <v>= (Tk x M) : Qt</v>
          </cell>
          <cell r="G2415" t="str">
            <v>(L03)</v>
          </cell>
          <cell r="H2415">
            <v>0.5</v>
          </cell>
          <cell r="I2415" t="str">
            <v>Jam</v>
          </cell>
        </row>
        <row r="2417">
          <cell r="A2417" t="str">
            <v>4.</v>
          </cell>
          <cell r="C2417" t="str">
            <v>HARGA DASAR SATUAN UPAH, BAHAN DAN ALAT</v>
          </cell>
        </row>
        <row r="2418">
          <cell r="C2418" t="str">
            <v>Lihat lampiran.</v>
          </cell>
        </row>
        <row r="2420">
          <cell r="A2420" t="str">
            <v>5.</v>
          </cell>
          <cell r="C2420" t="str">
            <v>ANALISA HARGA SATUAN PEKERJAAN</v>
          </cell>
        </row>
        <row r="2421">
          <cell r="C2421" t="str">
            <v>Lihat perhitungan dalam FORMULIR STANDAR UNTUK</v>
          </cell>
        </row>
        <row r="2422">
          <cell r="C2422" t="str">
            <v>PEREKEMAN ANALISA MASING-MASING HARGA</v>
          </cell>
        </row>
        <row r="2423">
          <cell r="C2423" t="str">
            <v>SATUAN.</v>
          </cell>
        </row>
        <row r="2424">
          <cell r="C2424" t="str">
            <v>Didapat Harga Satuan Pekerjaan :</v>
          </cell>
        </row>
        <row r="2426">
          <cell r="C2426" t="str">
            <v xml:space="preserve">Rp.  </v>
          </cell>
          <cell r="D2426">
            <v>8053.5674999999992</v>
          </cell>
          <cell r="E2426" t="str">
            <v xml:space="preserve"> / M3</v>
          </cell>
        </row>
        <row r="2429">
          <cell r="A2429" t="str">
            <v>6.</v>
          </cell>
          <cell r="C2429" t="str">
            <v>WAKTU PELAKSANAAN YANG DIPERLUKAN</v>
          </cell>
        </row>
        <row r="2430">
          <cell r="C2430" t="str">
            <v>Masa Pelaksanaan :</v>
          </cell>
          <cell r="D2430" t="str">
            <v>. . . . . . . . . . . .</v>
          </cell>
          <cell r="E2430" t="str">
            <v>bulan</v>
          </cell>
        </row>
        <row r="2432">
          <cell r="A2432" t="str">
            <v>7.</v>
          </cell>
          <cell r="C2432" t="str">
            <v>VOLUME PEKERJAAN YANG DIPERLUKAN</v>
          </cell>
        </row>
        <row r="2433">
          <cell r="C2433" t="str">
            <v>Volume pekerjaan  :</v>
          </cell>
          <cell r="D2433">
            <v>0</v>
          </cell>
          <cell r="E2433" t="str">
            <v>M3</v>
          </cell>
        </row>
        <row r="2452">
          <cell r="N2452" t="str">
            <v>yang dibayar dari kontrak) dan biaya-biaya lainnya.</v>
          </cell>
        </row>
        <row r="2453">
          <cell r="A2453" t="str">
            <v>ITEM PEMBAYARAN NO.</v>
          </cell>
          <cell r="D2453" t="str">
            <v>:  3.2 (4)</v>
          </cell>
          <cell r="J2453">
            <v>0</v>
          </cell>
          <cell r="T2453" t="str">
            <v>Analisa EI-322</v>
          </cell>
        </row>
        <row r="2454">
          <cell r="A2454" t="str">
            <v>JENIS PEKERJAAN</v>
          </cell>
          <cell r="D2454" t="str">
            <v xml:space="preserve">:  Timbunan Batu dengan Manual </v>
          </cell>
        </row>
        <row r="2455">
          <cell r="A2455" t="str">
            <v>SATUAN PEMBAYARAN</v>
          </cell>
          <cell r="D2455" t="str">
            <v>:  M3</v>
          </cell>
          <cell r="E2455">
            <v>0</v>
          </cell>
          <cell r="H2455" t="str">
            <v xml:space="preserve">         URAIAN ANALISA HARGA SATUAN</v>
          </cell>
          <cell r="L2455" t="str">
            <v>FORMULIR STANDAR UNTUK</v>
          </cell>
        </row>
        <row r="2456">
          <cell r="L2456" t="str">
            <v>PEREKAMAN ANALISA MASING-MASING HARGA SATUAN</v>
          </cell>
        </row>
        <row r="2457">
          <cell r="L2457">
            <v>0</v>
          </cell>
        </row>
        <row r="2458">
          <cell r="A2458" t="str">
            <v>No.</v>
          </cell>
          <cell r="C2458" t="str">
            <v>U R A I A N</v>
          </cell>
          <cell r="G2458" t="str">
            <v>KODE</v>
          </cell>
          <cell r="H2458" t="str">
            <v>KOEF.</v>
          </cell>
          <cell r="I2458" t="str">
            <v>SATUAN</v>
          </cell>
          <cell r="J2458" t="str">
            <v>KETERANGAN</v>
          </cell>
        </row>
        <row r="2460">
          <cell r="L2460" t="str">
            <v>PROYEK</v>
          </cell>
          <cell r="O2460" t="str">
            <v>:</v>
          </cell>
        </row>
        <row r="2461">
          <cell r="A2461" t="str">
            <v>I.</v>
          </cell>
          <cell r="C2461" t="str">
            <v>ASUMSI</v>
          </cell>
          <cell r="L2461" t="str">
            <v>No. PAKET KONTRAK</v>
          </cell>
          <cell r="O2461" t="str">
            <v>:</v>
          </cell>
        </row>
        <row r="2462">
          <cell r="A2462">
            <v>1</v>
          </cell>
          <cell r="C2462" t="str">
            <v>Pekerjaan dilakukan secara manual</v>
          </cell>
          <cell r="L2462" t="str">
            <v>NAMA PAKET</v>
          </cell>
          <cell r="O2462" t="str">
            <v>:</v>
          </cell>
        </row>
        <row r="2463">
          <cell r="A2463">
            <v>2</v>
          </cell>
          <cell r="C2463" t="str">
            <v>Lokasi pekerjaan : sepanjang jalan</v>
          </cell>
          <cell r="L2463" t="str">
            <v>PROP / KAB / KODYA</v>
          </cell>
          <cell r="O2463" t="str">
            <v>:</v>
          </cell>
        </row>
        <row r="2464">
          <cell r="A2464">
            <v>3</v>
          </cell>
          <cell r="C2464" t="str">
            <v>Kondisi Jalan   :  sedang / baik</v>
          </cell>
          <cell r="L2464" t="str">
            <v>ITEM PEMBAYARAN NO.</v>
          </cell>
          <cell r="O2464" t="str">
            <v>:  3.2 (4)</v>
          </cell>
          <cell r="R2464" t="str">
            <v>PERKIRAAN VOL. PEK.</v>
          </cell>
          <cell r="T2464" t="str">
            <v>:</v>
          </cell>
          <cell r="U2464">
            <v>1</v>
          </cell>
        </row>
        <row r="2465">
          <cell r="A2465">
            <v>4</v>
          </cell>
          <cell r="C2465" t="str">
            <v>Jam kerja efektif per-hari</v>
          </cell>
          <cell r="G2465" t="str">
            <v>Tk</v>
          </cell>
          <cell r="H2465">
            <v>7</v>
          </cell>
          <cell r="I2465" t="str">
            <v>Jam</v>
          </cell>
          <cell r="L2465" t="str">
            <v>JENIS PEKERJAAN</v>
          </cell>
          <cell r="O2465" t="str">
            <v xml:space="preserve">:  Timbunan Batu dengan Manual </v>
          </cell>
          <cell r="R2465" t="str">
            <v>TOTAL HARGA (Rp.)</v>
          </cell>
          <cell r="T2465" t="str">
            <v>:</v>
          </cell>
          <cell r="U2465">
            <v>263185.3</v>
          </cell>
        </row>
        <row r="2466">
          <cell r="A2466">
            <v>5</v>
          </cell>
          <cell r="C2466" t="str">
            <v>Faktor pengembangan bahan</v>
          </cell>
          <cell r="G2466" t="str">
            <v>Fk</v>
          </cell>
          <cell r="H2466">
            <v>1.24</v>
          </cell>
          <cell r="I2466" t="str">
            <v>-</v>
          </cell>
          <cell r="L2466" t="str">
            <v>SATUAN PEMBAYARAN</v>
          </cell>
          <cell r="O2466" t="str">
            <v>:  M3</v>
          </cell>
          <cell r="P2466">
            <v>0</v>
          </cell>
          <cell r="R2466" t="str">
            <v>% THD. BIAYA PROYEK</v>
          </cell>
          <cell r="T2466" t="str">
            <v>:</v>
          </cell>
          <cell r="U2466" t="e">
            <v>#DIV/0!</v>
          </cell>
        </row>
        <row r="2467">
          <cell r="A2467">
            <v>6</v>
          </cell>
          <cell r="C2467" t="str">
            <v>Tebal hamparan padat</v>
          </cell>
          <cell r="G2467" t="str">
            <v>t</v>
          </cell>
          <cell r="H2467">
            <v>0.45</v>
          </cell>
          <cell r="I2467" t="str">
            <v>M</v>
          </cell>
        </row>
        <row r="2469">
          <cell r="A2469" t="str">
            <v>II.</v>
          </cell>
          <cell r="C2469" t="str">
            <v>URUTAN KERJA</v>
          </cell>
          <cell r="Q2469" t="str">
            <v>PERKIRAAN</v>
          </cell>
          <cell r="R2469" t="str">
            <v>HARGA</v>
          </cell>
          <cell r="S2469" t="str">
            <v>JUMLAH</v>
          </cell>
        </row>
        <row r="2470">
          <cell r="A2470">
            <v>1</v>
          </cell>
          <cell r="C2470" t="str">
            <v>Whell Loader memuat batu ke dalam Dump Truck</v>
          </cell>
          <cell r="L2470" t="str">
            <v>NO.</v>
          </cell>
          <cell r="N2470" t="str">
            <v>KOMPONEN</v>
          </cell>
          <cell r="P2470" t="str">
            <v>SATUAN</v>
          </cell>
          <cell r="Q2470" t="str">
            <v>KUANTITAS</v>
          </cell>
          <cell r="R2470" t="str">
            <v>SATUAN</v>
          </cell>
          <cell r="S2470" t="str">
            <v>HARGA</v>
          </cell>
        </row>
        <row r="2471">
          <cell r="A2471">
            <v>2</v>
          </cell>
          <cell r="C2471" t="str">
            <v>Dump Truck mengangkut ke lapangan dengan jarak</v>
          </cell>
          <cell r="R2471" t="str">
            <v>(Rp.)</v>
          </cell>
          <cell r="S2471" t="str">
            <v>(Rp.)</v>
          </cell>
        </row>
        <row r="2472">
          <cell r="C2472" t="str">
            <v>quari ke lapangan</v>
          </cell>
          <cell r="G2472" t="str">
            <v>L</v>
          </cell>
          <cell r="H2472">
            <v>80.61</v>
          </cell>
          <cell r="I2472" t="str">
            <v>Km</v>
          </cell>
        </row>
        <row r="2473">
          <cell r="A2473">
            <v>3</v>
          </cell>
          <cell r="C2473" t="str">
            <v>Material Timbunan Batu dihampar secara Manual</v>
          </cell>
        </row>
        <row r="2474">
          <cell r="A2474">
            <v>4</v>
          </cell>
          <cell r="C2474" t="str">
            <v>Hamparan batu dipadatkan menggunakan Vibratory</v>
          </cell>
        </row>
        <row r="2475">
          <cell r="C2475" t="str">
            <v>Roller</v>
          </cell>
        </row>
        <row r="2476">
          <cell r="A2476">
            <v>5</v>
          </cell>
          <cell r="C2476" t="str">
            <v>Agregat pengunci dihampar dari Dump Truck, diratakan</v>
          </cell>
        </row>
        <row r="2477">
          <cell r="C2477" t="str">
            <v>menggunakan Bulldozer</v>
          </cell>
        </row>
        <row r="2478">
          <cell r="A2478">
            <v>6</v>
          </cell>
          <cell r="C2478" t="str">
            <v>Hamparan material dipadatkan menggunakan Vibratory</v>
          </cell>
          <cell r="L2478" t="str">
            <v>A.</v>
          </cell>
          <cell r="N2478" t="str">
            <v>TENAGA</v>
          </cell>
        </row>
        <row r="2479">
          <cell r="C2479" t="str">
            <v>Roller</v>
          </cell>
        </row>
        <row r="2480">
          <cell r="C2480">
            <v>0</v>
          </cell>
          <cell r="L2480" t="str">
            <v>1.</v>
          </cell>
          <cell r="N2480" t="str">
            <v>Pekerja</v>
          </cell>
          <cell r="O2480" t="str">
            <v>(L01)</v>
          </cell>
          <cell r="P2480" t="str">
            <v>Jam</v>
          </cell>
          <cell r="Q2480">
            <v>0.14755317566562548</v>
          </cell>
          <cell r="R2480">
            <v>2857.14</v>
          </cell>
          <cell r="U2480">
            <v>421.58008032128515</v>
          </cell>
        </row>
        <row r="2481">
          <cell r="A2481">
            <v>7</v>
          </cell>
          <cell r="C2481" t="str">
            <v>Selama pemadatan sekelompok pekerja  akan</v>
          </cell>
          <cell r="L2481" t="str">
            <v>2.</v>
          </cell>
          <cell r="N2481" t="str">
            <v>Mandor</v>
          </cell>
          <cell r="O2481" t="str">
            <v>(L02)</v>
          </cell>
          <cell r="P2481" t="str">
            <v>Jam</v>
          </cell>
          <cell r="Q2481">
            <v>1.8444146958203185E-2</v>
          </cell>
          <cell r="R2481">
            <v>3214.29</v>
          </cell>
          <cell r="U2481">
            <v>59.284837126282916</v>
          </cell>
        </row>
        <row r="2482">
          <cell r="C2482" t="str">
            <v>merapikan tepi hamparan dan level permukaan</v>
          </cell>
        </row>
        <row r="2483">
          <cell r="C2483" t="str">
            <v>dengan menggunakan alat bantu</v>
          </cell>
        </row>
        <row r="2484">
          <cell r="Q2484" t="str">
            <v xml:space="preserve">JUMLAH HARGA TENAGA   </v>
          </cell>
          <cell r="U2484">
            <v>480.86491744756808</v>
          </cell>
        </row>
        <row r="2485">
          <cell r="A2485" t="str">
            <v>III.</v>
          </cell>
          <cell r="C2485" t="str">
            <v>PEMAKAIAN BAHAN, ALAT DAN TENAGA</v>
          </cell>
        </row>
        <row r="2486">
          <cell r="A2486" t="str">
            <v xml:space="preserve">   1.</v>
          </cell>
          <cell r="C2486" t="str">
            <v>BAHAN</v>
          </cell>
          <cell r="L2486" t="str">
            <v>B.</v>
          </cell>
          <cell r="N2486" t="str">
            <v>BAHAN</v>
          </cell>
        </row>
        <row r="2487">
          <cell r="A2487" t="str">
            <v>1.a.</v>
          </cell>
          <cell r="C2487" t="str">
            <v>Bahan timbunan</v>
          </cell>
          <cell r="D2487" t="str">
            <v xml:space="preserve"> =  1 x  Fk</v>
          </cell>
          <cell r="G2487" t="str">
            <v>(M08)</v>
          </cell>
          <cell r="H2487">
            <v>1.24</v>
          </cell>
          <cell r="I2487" t="str">
            <v>M3</v>
          </cell>
          <cell r="J2487" t="str">
            <v xml:space="preserve"> Borrow Pit</v>
          </cell>
        </row>
        <row r="2489">
          <cell r="A2489" t="str">
            <v xml:space="preserve">   2.</v>
          </cell>
          <cell r="C2489" t="str">
            <v>ALAT</v>
          </cell>
        </row>
        <row r="2490">
          <cell r="A2490" t="str">
            <v>2.a.</v>
          </cell>
          <cell r="C2490" t="str">
            <v>WHELL  LOADER</v>
          </cell>
          <cell r="G2490" t="str">
            <v>(E15)</v>
          </cell>
        </row>
        <row r="2491">
          <cell r="C2491" t="str">
            <v>Kapasitas  Bucket</v>
          </cell>
          <cell r="G2491" t="str">
            <v>V</v>
          </cell>
          <cell r="H2491">
            <v>1.5</v>
          </cell>
          <cell r="I2491" t="str">
            <v>M3</v>
          </cell>
        </row>
        <row r="2492">
          <cell r="C2492" t="str">
            <v>Faktor Bucket</v>
          </cell>
          <cell r="G2492" t="str">
            <v>Fb</v>
          </cell>
          <cell r="H2492">
            <v>0.9</v>
          </cell>
          <cell r="I2492" t="str">
            <v>-</v>
          </cell>
        </row>
        <row r="2493">
          <cell r="C2493" t="str">
            <v>Faktor Efisiensi Alat</v>
          </cell>
          <cell r="G2493" t="str">
            <v>Fa</v>
          </cell>
          <cell r="H2493">
            <v>0.83</v>
          </cell>
          <cell r="I2493" t="str">
            <v>-</v>
          </cell>
        </row>
        <row r="2494">
          <cell r="C2494" t="str">
            <v>Waktu sklus</v>
          </cell>
          <cell r="G2494" t="str">
            <v>Ts1</v>
          </cell>
          <cell r="I2494" t="str">
            <v>menit</v>
          </cell>
        </row>
        <row r="2495">
          <cell r="C2495" t="str">
            <v>- Muat</v>
          </cell>
          <cell r="G2495" t="str">
            <v>T1</v>
          </cell>
          <cell r="H2495">
            <v>0.5</v>
          </cell>
          <cell r="I2495" t="str">
            <v>menit</v>
          </cell>
        </row>
        <row r="2496">
          <cell r="C2496" t="str">
            <v>- Lain-lain</v>
          </cell>
          <cell r="G2496" t="str">
            <v>T2</v>
          </cell>
          <cell r="H2496">
            <v>0.5</v>
          </cell>
          <cell r="I2496" t="str">
            <v>menit</v>
          </cell>
        </row>
        <row r="2497">
          <cell r="G2497" t="str">
            <v>Ts1</v>
          </cell>
          <cell r="H2497">
            <v>1</v>
          </cell>
          <cell r="I2497" t="str">
            <v>menit</v>
          </cell>
        </row>
        <row r="2499">
          <cell r="C2499" t="str">
            <v>Kapasitas Produksi / Jam =</v>
          </cell>
          <cell r="E2499" t="str">
            <v>V  x  Fb x Fa x 60</v>
          </cell>
          <cell r="G2499" t="str">
            <v>Q1</v>
          </cell>
          <cell r="H2499">
            <v>54.217741935483872</v>
          </cell>
          <cell r="I2499" t="str">
            <v>M3</v>
          </cell>
        </row>
        <row r="2500">
          <cell r="E2500" t="str">
            <v xml:space="preserve">      Fk x Ts1</v>
          </cell>
        </row>
        <row r="2502">
          <cell r="C2502" t="str">
            <v>Koefisienalat / M3</v>
          </cell>
          <cell r="D2502" t="str">
            <v xml:space="preserve"> =   1 : Q1</v>
          </cell>
          <cell r="G2502" t="str">
            <v>(E15)</v>
          </cell>
          <cell r="H2502">
            <v>1.8444146958203182E-2</v>
          </cell>
          <cell r="I2502" t="str">
            <v>Jam</v>
          </cell>
        </row>
        <row r="2504">
          <cell r="A2504" t="str">
            <v xml:space="preserve">   2.b.</v>
          </cell>
          <cell r="C2504" t="str">
            <v>DUMP TRUCK</v>
          </cell>
          <cell r="G2504" t="str">
            <v>(E08)</v>
          </cell>
        </row>
        <row r="2505">
          <cell r="C2505" t="str">
            <v>Kapasitas bak</v>
          </cell>
          <cell r="G2505" t="str">
            <v>V</v>
          </cell>
          <cell r="H2505">
            <v>6.666666666666667</v>
          </cell>
          <cell r="I2505" t="str">
            <v>M3</v>
          </cell>
        </row>
        <row r="2506">
          <cell r="C2506" t="str">
            <v>Faktor  efisiensi alat</v>
          </cell>
          <cell r="G2506" t="str">
            <v>Fa</v>
          </cell>
          <cell r="H2506">
            <v>0.83</v>
          </cell>
          <cell r="I2506" t="str">
            <v>-</v>
          </cell>
        </row>
        <row r="2507">
          <cell r="C2507" t="str">
            <v>Kecepatan rata-rata bermuatan</v>
          </cell>
          <cell r="G2507" t="str">
            <v>v1</v>
          </cell>
          <cell r="H2507">
            <v>40</v>
          </cell>
          <cell r="I2507" t="str">
            <v>KM/Jam</v>
          </cell>
        </row>
        <row r="2508">
          <cell r="C2508" t="str">
            <v>Kecepatan rata-rata kosong</v>
          </cell>
          <cell r="G2508" t="str">
            <v>v2</v>
          </cell>
          <cell r="H2508">
            <v>60</v>
          </cell>
          <cell r="I2508" t="str">
            <v>KM/Jam</v>
          </cell>
        </row>
        <row r="2509">
          <cell r="C2509" t="str">
            <v>Waktusiklus :</v>
          </cell>
          <cell r="G2509" t="str">
            <v>Ts2</v>
          </cell>
        </row>
        <row r="2510">
          <cell r="C2510" t="str">
            <v>-  Waktu tempuh isi   = (L : v1) x 60</v>
          </cell>
          <cell r="G2510" t="str">
            <v>T1</v>
          </cell>
          <cell r="H2510">
            <v>120.91499999999999</v>
          </cell>
          <cell r="I2510" t="str">
            <v>menit</v>
          </cell>
        </row>
        <row r="2511">
          <cell r="C2511" t="str">
            <v>-  Waktu tempuh kosong   = (L : v2) x 60</v>
          </cell>
          <cell r="G2511" t="str">
            <v>T2</v>
          </cell>
          <cell r="H2511">
            <v>80.61</v>
          </cell>
          <cell r="I2511" t="str">
            <v>menit</v>
          </cell>
        </row>
        <row r="2512">
          <cell r="C2512" t="str">
            <v>- Lain-lain</v>
          </cell>
          <cell r="G2512" t="str">
            <v>T3</v>
          </cell>
          <cell r="H2512">
            <v>4</v>
          </cell>
          <cell r="I2512" t="str">
            <v>menit</v>
          </cell>
        </row>
        <row r="2513">
          <cell r="G2513" t="str">
            <v>Ts2</v>
          </cell>
          <cell r="H2513">
            <v>205.52499999999998</v>
          </cell>
          <cell r="I2513" t="str">
            <v>menit</v>
          </cell>
        </row>
        <row r="2517">
          <cell r="J2517" t="str">
            <v>Berlanjut ke halaman berikut</v>
          </cell>
        </row>
        <row r="2518">
          <cell r="A2518" t="str">
            <v>ITEM PEMBAYARAN NO.</v>
          </cell>
          <cell r="D2518" t="str">
            <v>:  3.2 (4)</v>
          </cell>
          <cell r="J2518">
            <v>0</v>
          </cell>
        </row>
        <row r="2519">
          <cell r="A2519" t="str">
            <v>JENIS PEKERJAAN</v>
          </cell>
          <cell r="D2519" t="str">
            <v xml:space="preserve">:  Timbunan Batu dengan Manual </v>
          </cell>
        </row>
        <row r="2520">
          <cell r="A2520" t="str">
            <v>SATUAN PEMBAYARAN</v>
          </cell>
          <cell r="D2520" t="str">
            <v>:  M3</v>
          </cell>
          <cell r="E2520">
            <v>0</v>
          </cell>
          <cell r="H2520" t="str">
            <v xml:space="preserve">         URAIAN ANALISA HARGA SATUAN</v>
          </cell>
        </row>
        <row r="2521">
          <cell r="J2521" t="str">
            <v>Lanjutan</v>
          </cell>
        </row>
        <row r="2523">
          <cell r="A2523" t="str">
            <v>No.</v>
          </cell>
          <cell r="C2523" t="str">
            <v>U R A I A N</v>
          </cell>
          <cell r="G2523" t="str">
            <v>KODE</v>
          </cell>
          <cell r="H2523" t="str">
            <v>KOEF.</v>
          </cell>
          <cell r="I2523" t="str">
            <v>SATUAN</v>
          </cell>
          <cell r="J2523" t="str">
            <v>KETERANGAN</v>
          </cell>
        </row>
        <row r="2526">
          <cell r="C2526" t="str">
            <v>Kapasitas Produksi / Jam   =</v>
          </cell>
          <cell r="E2526" t="str">
            <v>V x Fa x 60</v>
          </cell>
          <cell r="G2526" t="str">
            <v>Q2</v>
          </cell>
          <cell r="H2526">
            <v>1.3027219826486851</v>
          </cell>
          <cell r="I2526" t="str">
            <v>M3</v>
          </cell>
        </row>
        <row r="2527">
          <cell r="E2527" t="str">
            <v xml:space="preserve">    Fk x Ts2</v>
          </cell>
        </row>
        <row r="2529">
          <cell r="C2529" t="str">
            <v>Koefisien Alat / M3</v>
          </cell>
          <cell r="D2529" t="str">
            <v xml:space="preserve"> =  1  :  Q2</v>
          </cell>
          <cell r="G2529" t="str">
            <v>(E08)</v>
          </cell>
          <cell r="H2529">
            <v>0.76762349397590346</v>
          </cell>
          <cell r="I2529" t="str">
            <v>Jam</v>
          </cell>
        </row>
        <row r="2531">
          <cell r="A2531" t="str">
            <v>2.c.</v>
          </cell>
          <cell r="C2531" t="str">
            <v>BULLDOZER</v>
          </cell>
          <cell r="G2531" t="str">
            <v>(E13)</v>
          </cell>
        </row>
        <row r="2532">
          <cell r="C2532" t="str">
            <v>Panjang hamparan</v>
          </cell>
          <cell r="G2532" t="str">
            <v>Lh</v>
          </cell>
          <cell r="H2532">
            <v>50</v>
          </cell>
          <cell r="I2532" t="str">
            <v>M</v>
          </cell>
        </row>
        <row r="2533">
          <cell r="C2533" t="str">
            <v>Lebar Efektif kerja Blade</v>
          </cell>
          <cell r="G2533" t="str">
            <v>b</v>
          </cell>
          <cell r="H2533">
            <v>2.4</v>
          </cell>
          <cell r="I2533" t="str">
            <v>M</v>
          </cell>
        </row>
        <row r="2534">
          <cell r="C2534" t="str">
            <v>Faktor Efisiensi Alat</v>
          </cell>
          <cell r="G2534" t="str">
            <v>Fa</v>
          </cell>
          <cell r="H2534">
            <v>0.83</v>
          </cell>
          <cell r="I2534" t="str">
            <v>-</v>
          </cell>
        </row>
        <row r="2535">
          <cell r="C2535" t="str">
            <v>Kecepatan rata-rata alat</v>
          </cell>
          <cell r="G2535" t="str">
            <v>v</v>
          </cell>
          <cell r="H2535">
            <v>5</v>
          </cell>
          <cell r="I2535" t="str">
            <v>Km / Jam</v>
          </cell>
        </row>
        <row r="2536">
          <cell r="C2536" t="str">
            <v>Jumlah lintasan</v>
          </cell>
          <cell r="G2536" t="str">
            <v>n</v>
          </cell>
          <cell r="H2536">
            <v>5</v>
          </cell>
          <cell r="I2536" t="str">
            <v>lintasan</v>
          </cell>
        </row>
        <row r="2537">
          <cell r="C2537" t="str">
            <v>Waktu siklus</v>
          </cell>
          <cell r="G2537" t="str">
            <v>Ts3</v>
          </cell>
        </row>
        <row r="2538">
          <cell r="C2538" t="str">
            <v>- Perataan 1 kali lintasan    = Lh : (v x 1000) x 60</v>
          </cell>
          <cell r="G2538" t="str">
            <v>T1</v>
          </cell>
          <cell r="H2538">
            <v>0.6</v>
          </cell>
          <cell r="I2538" t="str">
            <v>menit</v>
          </cell>
        </row>
        <row r="2539">
          <cell r="C2539" t="str">
            <v>- Lain-lain</v>
          </cell>
          <cell r="G2539" t="str">
            <v>T2</v>
          </cell>
          <cell r="H2539">
            <v>0.5</v>
          </cell>
          <cell r="I2539" t="str">
            <v>menit</v>
          </cell>
        </row>
        <row r="2540">
          <cell r="G2540" t="str">
            <v>Ts3</v>
          </cell>
          <cell r="H2540">
            <v>1.1000000000000001</v>
          </cell>
          <cell r="I2540" t="str">
            <v>menit</v>
          </cell>
        </row>
        <row r="2542">
          <cell r="C2542" t="str">
            <v>Kapasitas Produksi / Jam   =</v>
          </cell>
          <cell r="E2542" t="str">
            <v>Lh x b x t x Fa x 60</v>
          </cell>
          <cell r="G2542" t="str">
            <v>Q3</v>
          </cell>
          <cell r="H2542">
            <v>488.94545454545454</v>
          </cell>
          <cell r="I2542" t="str">
            <v>M3</v>
          </cell>
        </row>
        <row r="2543">
          <cell r="E2543" t="str">
            <v xml:space="preserve">      n x Ts3</v>
          </cell>
        </row>
        <row r="2545">
          <cell r="C2545" t="str">
            <v>Koefisien Alat / M3</v>
          </cell>
          <cell r="D2545" t="str">
            <v xml:space="preserve"> =  1  :  Q3</v>
          </cell>
          <cell r="G2545" t="str">
            <v>(E13)</v>
          </cell>
          <cell r="H2545">
            <v>2.045217908671724E-3</v>
          </cell>
          <cell r="I2545" t="str">
            <v>Jam</v>
          </cell>
        </row>
        <row r="2547">
          <cell r="A2547" t="str">
            <v>2.d.</v>
          </cell>
          <cell r="C2547" t="str">
            <v>VIBRATORY ROLLER</v>
          </cell>
          <cell r="G2547" t="str">
            <v>(E19)</v>
          </cell>
        </row>
        <row r="2548">
          <cell r="C2548" t="str">
            <v>Kecepatan rata-rata alat</v>
          </cell>
          <cell r="G2548" t="str">
            <v>v</v>
          </cell>
          <cell r="H2548">
            <v>4</v>
          </cell>
          <cell r="I2548" t="str">
            <v>Km / Jam</v>
          </cell>
        </row>
        <row r="2549">
          <cell r="C2549" t="str">
            <v>Lebar efektif pemadatan</v>
          </cell>
          <cell r="G2549" t="str">
            <v>b</v>
          </cell>
          <cell r="H2549">
            <v>1.2</v>
          </cell>
          <cell r="I2549" t="str">
            <v>M</v>
          </cell>
        </row>
        <row r="2550">
          <cell r="C2550" t="str">
            <v>Jumlah lintasan</v>
          </cell>
          <cell r="G2550" t="str">
            <v>n</v>
          </cell>
          <cell r="H2550">
            <v>6</v>
          </cell>
          <cell r="I2550" t="str">
            <v>lintasan</v>
          </cell>
        </row>
        <row r="2551">
          <cell r="C2551" t="str">
            <v>Faktor efisiensi alat</v>
          </cell>
          <cell r="G2551" t="str">
            <v>Fa</v>
          </cell>
          <cell r="H2551">
            <v>0.83</v>
          </cell>
          <cell r="I2551" t="str">
            <v>-</v>
          </cell>
        </row>
        <row r="2553">
          <cell r="C2553" t="str">
            <v>Kapasitas Prod./Jam   =</v>
          </cell>
          <cell r="D2553" t="str">
            <v>(v x 1000) x b x t x Fa</v>
          </cell>
          <cell r="G2553" t="str">
            <v>Q4</v>
          </cell>
          <cell r="H2553">
            <v>298.8</v>
          </cell>
          <cell r="I2553" t="str">
            <v>M3</v>
          </cell>
        </row>
        <row r="2554">
          <cell r="D2554" t="str">
            <v>n</v>
          </cell>
        </row>
        <row r="2556">
          <cell r="C2556" t="str">
            <v>Koefisien Alat / M3</v>
          </cell>
          <cell r="D2556" t="str">
            <v xml:space="preserve"> =  1  :  Q4</v>
          </cell>
          <cell r="G2556" t="str">
            <v>(E19)</v>
          </cell>
          <cell r="H2556">
            <v>3.3467202141900937E-3</v>
          </cell>
          <cell r="I2556" t="str">
            <v>Jam</v>
          </cell>
        </row>
        <row r="2570">
          <cell r="A2570" t="str">
            <v>2.f.</v>
          </cell>
          <cell r="C2570" t="str">
            <v>ALAT  BANTU</v>
          </cell>
        </row>
        <row r="2571">
          <cell r="C2571" t="str">
            <v>Diperlukan alat-alat bantu kecil</v>
          </cell>
          <cell r="J2571" t="str">
            <v>Lump Sump</v>
          </cell>
        </row>
        <row r="2572">
          <cell r="C2572" t="str">
            <v xml:space="preserve">- Sekop    </v>
          </cell>
          <cell r="D2572" t="str">
            <v>= 2 buah</v>
          </cell>
        </row>
        <row r="2573">
          <cell r="C2573" t="str">
            <v>- Palu besar</v>
          </cell>
          <cell r="D2573" t="str">
            <v>= 1 buah</v>
          </cell>
        </row>
        <row r="2574">
          <cell r="C2574" t="str">
            <v>- Kereta dorong</v>
          </cell>
          <cell r="D2574" t="str">
            <v>= 6 buah</v>
          </cell>
        </row>
        <row r="2576">
          <cell r="J2576" t="str">
            <v>Berlanjut ke halaman berikut</v>
          </cell>
        </row>
        <row r="2577">
          <cell r="A2577" t="str">
            <v>ITEM PEMBAYARAN NO.</v>
          </cell>
          <cell r="D2577" t="str">
            <v>:  3.2 (4)</v>
          </cell>
          <cell r="J2577">
            <v>0</v>
          </cell>
        </row>
        <row r="2578">
          <cell r="A2578" t="str">
            <v>JENIS PEKERJAAN</v>
          </cell>
          <cell r="D2578" t="str">
            <v xml:space="preserve">:  Timbunan Batu dengan Manual </v>
          </cell>
        </row>
        <row r="2579">
          <cell r="A2579" t="str">
            <v>SATUAN PEMBAYARAN</v>
          </cell>
          <cell r="D2579" t="str">
            <v>:  M3</v>
          </cell>
          <cell r="E2579">
            <v>0</v>
          </cell>
          <cell r="H2579" t="str">
            <v xml:space="preserve">         URAIAN ANALISA HARGA SATUAN</v>
          </cell>
        </row>
        <row r="2580">
          <cell r="J2580" t="str">
            <v>Lanjutan</v>
          </cell>
        </row>
        <row r="2582">
          <cell r="A2582" t="str">
            <v>No.</v>
          </cell>
          <cell r="C2582" t="str">
            <v>U R A I A N</v>
          </cell>
          <cell r="G2582" t="str">
            <v>KODE</v>
          </cell>
          <cell r="H2582" t="str">
            <v>KOEF.</v>
          </cell>
          <cell r="I2582" t="str">
            <v>SATUAN</v>
          </cell>
          <cell r="J2582" t="str">
            <v>KETERANGAN</v>
          </cell>
        </row>
        <row r="2585">
          <cell r="A2585" t="str">
            <v xml:space="preserve">   3.</v>
          </cell>
          <cell r="C2585" t="str">
            <v>TENAGA</v>
          </cell>
        </row>
        <row r="2586">
          <cell r="C2586" t="str">
            <v>Produksi menentukan : DUMP TRUCK</v>
          </cell>
          <cell r="G2586" t="str">
            <v>Q1</v>
          </cell>
          <cell r="H2586">
            <v>54.217741935483872</v>
          </cell>
          <cell r="I2586" t="str">
            <v>M3/Jam</v>
          </cell>
        </row>
        <row r="2587">
          <cell r="C2587" t="str">
            <v>Produksi Timbunan / hari  =  Tk x Q1</v>
          </cell>
          <cell r="G2587" t="str">
            <v>Qt</v>
          </cell>
          <cell r="H2587">
            <v>379.52419354838707</v>
          </cell>
          <cell r="I2587" t="str">
            <v>M3</v>
          </cell>
        </row>
        <row r="2588">
          <cell r="C2588" t="str">
            <v>Kebutuhan tenaga :</v>
          </cell>
        </row>
        <row r="2589">
          <cell r="D2589" t="str">
            <v>- Pekerja</v>
          </cell>
          <cell r="G2589" t="str">
            <v>P</v>
          </cell>
          <cell r="H2589">
            <v>8</v>
          </cell>
          <cell r="I2589" t="str">
            <v>orang</v>
          </cell>
        </row>
        <row r="2590">
          <cell r="D2590" t="str">
            <v>- Mandor</v>
          </cell>
          <cell r="G2590" t="str">
            <v>M</v>
          </cell>
          <cell r="H2590">
            <v>1</v>
          </cell>
          <cell r="I2590" t="str">
            <v>orang</v>
          </cell>
        </row>
        <row r="2593">
          <cell r="C2593" t="str">
            <v>Koefisien tenaga / M3   :</v>
          </cell>
        </row>
        <row r="2594">
          <cell r="D2594" t="str">
            <v>- Pekerja</v>
          </cell>
          <cell r="E2594" t="str">
            <v>= (Tk x P) : Qt</v>
          </cell>
          <cell r="G2594" t="str">
            <v>(L01)</v>
          </cell>
          <cell r="H2594">
            <v>0.14755317566562548</v>
          </cell>
          <cell r="I2594" t="str">
            <v>Jam</v>
          </cell>
        </row>
        <row r="2595">
          <cell r="D2595" t="str">
            <v>- Mandor</v>
          </cell>
          <cell r="E2595" t="str">
            <v>= (Tk x M) : Qt</v>
          </cell>
          <cell r="G2595" t="str">
            <v>(L02)</v>
          </cell>
          <cell r="H2595">
            <v>1.8444146958203185E-2</v>
          </cell>
          <cell r="I2595" t="str">
            <v>Jam</v>
          </cell>
        </row>
        <row r="2598">
          <cell r="A2598" t="str">
            <v>4.</v>
          </cell>
          <cell r="C2598" t="str">
            <v>HARGA DASAR SATUAN UPAH, BAHAN DAN ALAT</v>
          </cell>
        </row>
        <row r="2599">
          <cell r="C2599" t="str">
            <v>Lihat lampiran.</v>
          </cell>
        </row>
        <row r="2602">
          <cell r="A2602" t="str">
            <v>5.</v>
          </cell>
          <cell r="C2602" t="str">
            <v>ANALISA HARGA SATUAN PEKERJAAN</v>
          </cell>
        </row>
        <row r="2603">
          <cell r="C2603" t="str">
            <v>Lihat perhitungan dalam FORMULIR STANDAR UNTUK</v>
          </cell>
        </row>
        <row r="2604">
          <cell r="C2604" t="str">
            <v>PEREKEMAN ANALISA MASING-MASING HARGA</v>
          </cell>
        </row>
        <row r="2605">
          <cell r="C2605" t="str">
            <v>SATUAN.</v>
          </cell>
        </row>
        <row r="2606">
          <cell r="C2606" t="str">
            <v>Didapat Harga Satuan Pekerjaan :</v>
          </cell>
        </row>
        <row r="2608">
          <cell r="C2608" t="str">
            <v xml:space="preserve">Rp.  </v>
          </cell>
          <cell r="D2608">
            <v>162398.24383290968</v>
          </cell>
          <cell r="E2608" t="str">
            <v xml:space="preserve"> / M3</v>
          </cell>
        </row>
      </sheetData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0001"/>
      <sheetName val="0002"/>
      <sheetName val="Mars"/>
      <sheetName val="NP"/>
      <sheetName val="Additional"/>
    </sheetNames>
    <sheetDataSet>
      <sheetData sheetId="0"/>
      <sheetData sheetId="1"/>
      <sheetData sheetId="2"/>
      <sheetData sheetId="3" refreshError="1"/>
      <sheetData sheetId="4">
        <row r="920">
          <cell r="A920" t="str">
            <v>ITEM PEMBAYARAN NO.</v>
          </cell>
          <cell r="D920" t="str">
            <v>:  5.3</v>
          </cell>
          <cell r="J920" t="str">
            <v>Analisa EI-5.3</v>
          </cell>
          <cell r="U920" t="str">
            <v>Analisa EI-5.3</v>
          </cell>
        </row>
        <row r="921">
          <cell r="A921" t="str">
            <v>JENIS PEKERJAAN</v>
          </cell>
          <cell r="D921" t="str">
            <v>:  Penimbunan dan Pemadatan Sirtu</v>
          </cell>
        </row>
        <row r="922">
          <cell r="A922" t="str">
            <v>SATUAN PEMBAYARAN</v>
          </cell>
          <cell r="D922" t="str">
            <v>:  M3</v>
          </cell>
          <cell r="H922" t="str">
            <v xml:space="preserve">         URAIAN ANALISA HARGA SATUAN</v>
          </cell>
          <cell r="L922" t="str">
            <v>FORMULIR STANDAR UNTUK</v>
          </cell>
        </row>
        <row r="923">
          <cell r="L923" t="str">
            <v>PEREKAMAN ANALISA MASING-MASING HARGA SATUAN</v>
          </cell>
        </row>
        <row r="924">
          <cell r="L924">
            <v>0</v>
          </cell>
        </row>
        <row r="925">
          <cell r="A925" t="str">
            <v>No.</v>
          </cell>
          <cell r="C925" t="str">
            <v>U R A I A N</v>
          </cell>
          <cell r="G925" t="str">
            <v>KODE</v>
          </cell>
          <cell r="H925" t="str">
            <v>KOEF.</v>
          </cell>
          <cell r="I925" t="str">
            <v>SATUAN</v>
          </cell>
          <cell r="J925" t="str">
            <v>KETERANGAN</v>
          </cell>
        </row>
        <row r="927">
          <cell r="L927" t="str">
            <v>PROYEK</v>
          </cell>
          <cell r="O927" t="str">
            <v>:</v>
          </cell>
        </row>
        <row r="928">
          <cell r="A928" t="str">
            <v>I.</v>
          </cell>
          <cell r="C928" t="str">
            <v>ASUMSI</v>
          </cell>
          <cell r="L928" t="str">
            <v>No. PAKET KONTRAK</v>
          </cell>
          <cell r="O928" t="str">
            <v>:</v>
          </cell>
        </row>
        <row r="929">
          <cell r="A929">
            <v>1</v>
          </cell>
          <cell r="C929" t="str">
            <v>Pekerjaan dilakukan Menggunakan Buruh (Manual)</v>
          </cell>
          <cell r="L929" t="str">
            <v>NAMA KEGIATAN</v>
          </cell>
          <cell r="O929" t="str">
            <v>:</v>
          </cell>
          <cell r="P929" t="str">
            <v>Pembuatan 1 Buah Stordam, Parit Pasangan sep. 14 M' dan Pembatuan sep. 183 M' x 3,50 M di Nagori Marubun Jaya</v>
          </cell>
        </row>
        <row r="930">
          <cell r="A930">
            <v>2</v>
          </cell>
          <cell r="C930" t="str">
            <v>Produksi timbunan sirtu per hari</v>
          </cell>
          <cell r="G930" t="str">
            <v>Qt</v>
          </cell>
          <cell r="H930">
            <v>150</v>
          </cell>
          <cell r="I930" t="str">
            <v>M3 / hari</v>
          </cell>
          <cell r="L930" t="str">
            <v>NAGORI</v>
          </cell>
          <cell r="O930" t="str">
            <v>:</v>
          </cell>
          <cell r="P930" t="str">
            <v>MARUBUN JAYA</v>
          </cell>
        </row>
        <row r="931">
          <cell r="A931">
            <v>3</v>
          </cell>
          <cell r="C931" t="str">
            <v>Lokasi pekerjaan : sepanjang jalan</v>
          </cell>
          <cell r="L931" t="str">
            <v>ITEM PEMBAYARAN NO.</v>
          </cell>
          <cell r="O931" t="str">
            <v>:  5.3</v>
          </cell>
          <cell r="S931" t="str">
            <v>PERKIRAAN VOL. PEK.</v>
          </cell>
          <cell r="U931" t="str">
            <v>:</v>
          </cell>
          <cell r="V931">
            <v>0</v>
          </cell>
        </row>
        <row r="932">
          <cell r="A932">
            <v>4</v>
          </cell>
          <cell r="C932" t="str">
            <v>Harga material Sirtu berdasar harga di lokasi</v>
          </cell>
          <cell r="L932" t="str">
            <v>JENIS PEKERJAAN</v>
          </cell>
          <cell r="O932" t="str">
            <v>:  Penimbunan dan Pemadatan Sirtu</v>
          </cell>
          <cell r="S932" t="str">
            <v>TOTAL HARGA (Rp.)</v>
          </cell>
          <cell r="U932" t="str">
            <v>:</v>
          </cell>
          <cell r="V932">
            <v>0</v>
          </cell>
        </row>
        <row r="933">
          <cell r="C933" t="str">
            <v>pekerjaan</v>
          </cell>
          <cell r="L933" t="str">
            <v>SATUAN PEMBAYARAN</v>
          </cell>
          <cell r="O933" t="str">
            <v>:  M3</v>
          </cell>
          <cell r="S933" t="str">
            <v>% THD. BIAYA PROYEK</v>
          </cell>
          <cell r="U933" t="str">
            <v>:</v>
          </cell>
          <cell r="V933">
            <v>0</v>
          </cell>
        </row>
        <row r="934">
          <cell r="A934">
            <v>5</v>
          </cell>
          <cell r="C934" t="str">
            <v>Jam kerja efektif per-hari</v>
          </cell>
          <cell r="G934" t="str">
            <v>Tk</v>
          </cell>
          <cell r="H934">
            <v>7</v>
          </cell>
          <cell r="I934" t="str">
            <v>Jam</v>
          </cell>
        </row>
        <row r="935">
          <cell r="A935">
            <v>6</v>
          </cell>
          <cell r="C935" t="str">
            <v xml:space="preserve">Faktor kehilangan material </v>
          </cell>
          <cell r="G935" t="str">
            <v>Fh</v>
          </cell>
          <cell r="H935">
            <v>1.2</v>
          </cell>
        </row>
        <row r="936">
          <cell r="R936" t="str">
            <v>PERKIRAAN</v>
          </cell>
          <cell r="S936" t="str">
            <v>HARGA</v>
          </cell>
          <cell r="T936" t="str">
            <v>JUMLAH</v>
          </cell>
        </row>
        <row r="937">
          <cell r="A937" t="str">
            <v>II.</v>
          </cell>
          <cell r="C937" t="str">
            <v>URUTAN KERJA</v>
          </cell>
          <cell r="L937" t="str">
            <v>NO.</v>
          </cell>
          <cell r="N937" t="str">
            <v>KOMPONEN</v>
          </cell>
          <cell r="Q937" t="str">
            <v>SATUAN</v>
          </cell>
          <cell r="R937" t="str">
            <v>KUANTITAS</v>
          </cell>
          <cell r="S937" t="str">
            <v>SATUAN</v>
          </cell>
          <cell r="T937" t="str">
            <v>HARGA</v>
          </cell>
        </row>
        <row r="938">
          <cell r="A938">
            <v>1</v>
          </cell>
          <cell r="C938" t="str">
            <v>Lokasi disiapkan</v>
          </cell>
          <cell r="S938" t="str">
            <v>(Rp.)</v>
          </cell>
          <cell r="T938" t="str">
            <v>(Rp.)</v>
          </cell>
        </row>
        <row r="939">
          <cell r="A939">
            <v>2</v>
          </cell>
          <cell r="C939" t="str">
            <v>Pekerja menghampar sirtu dengan menggunakan alat bantu</v>
          </cell>
        </row>
        <row r="940">
          <cell r="A940">
            <v>3</v>
          </cell>
          <cell r="C940" t="str">
            <v>Sirtu dihamparkan maksimum tebal tiap lapis</v>
          </cell>
          <cell r="G940" t="str">
            <v>t</v>
          </cell>
          <cell r="H940">
            <v>0.1</v>
          </cell>
          <cell r="I940" t="str">
            <v>M</v>
          </cell>
        </row>
        <row r="941">
          <cell r="A941">
            <v>4</v>
          </cell>
          <cell r="C941" t="str">
            <v>Setiap lapis dipadatkan minimum 4 kali lintasan</v>
          </cell>
          <cell r="L941" t="str">
            <v>A.</v>
          </cell>
          <cell r="N941" t="str">
            <v>TENAGA</v>
          </cell>
        </row>
        <row r="942">
          <cell r="C942" t="str">
            <v>dengan mesin gilas roda karet</v>
          </cell>
        </row>
        <row r="943">
          <cell r="L943" t="str">
            <v>1.</v>
          </cell>
          <cell r="N943" t="str">
            <v>Pekerja</v>
          </cell>
          <cell r="P943" t="str">
            <v>(L01)</v>
          </cell>
          <cell r="Q943" t="str">
            <v>jam</v>
          </cell>
          <cell r="R943">
            <v>0.60670000000000002</v>
          </cell>
          <cell r="S943">
            <v>5142.8599999999997</v>
          </cell>
          <cell r="V943">
            <v>3120.173162</v>
          </cell>
        </row>
        <row r="944">
          <cell r="A944" t="str">
            <v>III.</v>
          </cell>
          <cell r="C944" t="str">
            <v>PEMAKAIAN BAHAN, ALAT DAN TENAGA</v>
          </cell>
          <cell r="L944" t="str">
            <v>2.</v>
          </cell>
          <cell r="N944" t="str">
            <v>Mandor</v>
          </cell>
          <cell r="P944" t="str">
            <v>(L02)</v>
          </cell>
          <cell r="Q944" t="str">
            <v>jam</v>
          </cell>
          <cell r="R944">
            <v>4.6699999999999998E-2</v>
          </cell>
          <cell r="S944">
            <v>6071.43</v>
          </cell>
          <cell r="V944">
            <v>283.53578099999999</v>
          </cell>
        </row>
        <row r="946">
          <cell r="A946" t="str">
            <v xml:space="preserve">   1.</v>
          </cell>
          <cell r="C946" t="str">
            <v>BAHAN</v>
          </cell>
        </row>
        <row r="947">
          <cell r="C947" t="str">
            <v>setiap 1 M3 timbunan sirtu padat diperlukan</v>
          </cell>
          <cell r="R947" t="str">
            <v xml:space="preserve">JUMLAH HARGA TENAGA   </v>
          </cell>
          <cell r="V947">
            <v>3403.7089430000001</v>
          </cell>
        </row>
        <row r="948">
          <cell r="A948" t="str">
            <v>1.1</v>
          </cell>
          <cell r="C948" t="str">
            <v>Sirtu</v>
          </cell>
          <cell r="D948" t="str">
            <v>= 1 M3 x Fh</v>
          </cell>
          <cell r="G948" t="str">
            <v>(M16)</v>
          </cell>
          <cell r="H948">
            <v>1.2</v>
          </cell>
          <cell r="I948" t="str">
            <v>M3</v>
          </cell>
        </row>
        <row r="949">
          <cell r="L949" t="str">
            <v>B.</v>
          </cell>
          <cell r="N949" t="str">
            <v>BAHAN</v>
          </cell>
        </row>
        <row r="950">
          <cell r="A950" t="str">
            <v xml:space="preserve">   2.</v>
          </cell>
          <cell r="C950" t="str">
            <v>ALAT</v>
          </cell>
        </row>
        <row r="951">
          <cell r="L951" t="str">
            <v>1.</v>
          </cell>
          <cell r="N951" t="str">
            <v>Sirtu</v>
          </cell>
          <cell r="P951" t="str">
            <v>(M16)</v>
          </cell>
          <cell r="Q951" t="str">
            <v>M3</v>
          </cell>
          <cell r="R951">
            <v>1.2</v>
          </cell>
          <cell r="S951">
            <v>218100</v>
          </cell>
          <cell r="V951">
            <v>261720</v>
          </cell>
        </row>
        <row r="952">
          <cell r="A952" t="str">
            <v>2.a</v>
          </cell>
          <cell r="C952" t="str">
            <v>THREE WHEEL ROLLER</v>
          </cell>
          <cell r="G952" t="str">
            <v>(E16)</v>
          </cell>
        </row>
        <row r="953">
          <cell r="C953" t="str">
            <v>Kecepatan rata-rata alat</v>
          </cell>
          <cell r="G953" t="str">
            <v>v</v>
          </cell>
          <cell r="H953">
            <v>3.5</v>
          </cell>
          <cell r="I953" t="str">
            <v>Km / Jam</v>
          </cell>
        </row>
        <row r="954">
          <cell r="C954" t="str">
            <v>Lebar efektif pemadatan</v>
          </cell>
          <cell r="G954" t="str">
            <v>b</v>
          </cell>
          <cell r="H954">
            <v>1.2</v>
          </cell>
          <cell r="I954" t="str">
            <v>M</v>
          </cell>
        </row>
        <row r="955">
          <cell r="C955" t="str">
            <v>Jumlah lintasan</v>
          </cell>
          <cell r="G955" t="str">
            <v>n</v>
          </cell>
          <cell r="H955">
            <v>6</v>
          </cell>
          <cell r="I955" t="str">
            <v>lintasan</v>
          </cell>
        </row>
        <row r="956">
          <cell r="C956" t="str">
            <v>Faktor Efisiensi alat</v>
          </cell>
          <cell r="G956" t="str">
            <v>Fa</v>
          </cell>
          <cell r="H956">
            <v>0.75</v>
          </cell>
          <cell r="I956" t="str">
            <v>-</v>
          </cell>
        </row>
        <row r="957">
          <cell r="R957" t="str">
            <v xml:space="preserve">JUMLAH HARGA BAHAN   </v>
          </cell>
          <cell r="V957">
            <v>261720</v>
          </cell>
        </row>
        <row r="958">
          <cell r="C958" t="str">
            <v xml:space="preserve">Kap. Prod. / jam = </v>
          </cell>
          <cell r="D958" t="str">
            <v>(v x 1000) x b x t x Fa</v>
          </cell>
          <cell r="G958" t="str">
            <v>Q1</v>
          </cell>
          <cell r="H958">
            <v>52.5</v>
          </cell>
          <cell r="I958" t="str">
            <v>M3</v>
          </cell>
        </row>
        <row r="959">
          <cell r="D959" t="str">
            <v>n</v>
          </cell>
          <cell r="L959" t="str">
            <v>C.</v>
          </cell>
          <cell r="N959" t="str">
            <v>PERALATAN</v>
          </cell>
        </row>
        <row r="960">
          <cell r="C960" t="str">
            <v>Koefisien Alat / M3</v>
          </cell>
          <cell r="D960" t="str">
            <v xml:space="preserve"> =  1  :  Q1</v>
          </cell>
          <cell r="G960" t="str">
            <v>(E16)</v>
          </cell>
          <cell r="H960">
            <v>1.9047619047619049E-2</v>
          </cell>
          <cell r="I960" t="str">
            <v>Jam</v>
          </cell>
        </row>
        <row r="961">
          <cell r="L961" t="str">
            <v>1.</v>
          </cell>
          <cell r="N961" t="str">
            <v>Three Wheel Roller</v>
          </cell>
          <cell r="P961" t="str">
            <v>(E16)</v>
          </cell>
          <cell r="Q961" t="str">
            <v>jam</v>
          </cell>
          <cell r="R961">
            <v>1.9E-2</v>
          </cell>
          <cell r="S961">
            <v>96086.109890109889</v>
          </cell>
          <cell r="V961">
            <v>1825.6360879120878</v>
          </cell>
        </row>
        <row r="962">
          <cell r="A962" t="str">
            <v>2.b</v>
          </cell>
          <cell r="C962" t="str">
            <v>ALAT  BANTU</v>
          </cell>
          <cell r="L962" t="str">
            <v>2.</v>
          </cell>
          <cell r="N962" t="str">
            <v>Alat  Bantu</v>
          </cell>
          <cell r="Q962" t="str">
            <v>Ls</v>
          </cell>
          <cell r="R962">
            <v>1</v>
          </cell>
          <cell r="S962">
            <v>650</v>
          </cell>
          <cell r="V962">
            <v>650</v>
          </cell>
        </row>
        <row r="963">
          <cell r="C963" t="str">
            <v>Diperlukan alat-alat bantu kecil</v>
          </cell>
          <cell r="J963" t="str">
            <v>Lump Sum</v>
          </cell>
        </row>
        <row r="964">
          <cell r="C964" t="str">
            <v>- Sekop    =         3   buah</v>
          </cell>
        </row>
        <row r="966">
          <cell r="A966" t="str">
            <v xml:space="preserve">   3.</v>
          </cell>
          <cell r="C966" t="str">
            <v>TENAGA</v>
          </cell>
        </row>
        <row r="967">
          <cell r="C967" t="str">
            <v>Produksi Pemadatan sirtu per hari</v>
          </cell>
          <cell r="G967" t="str">
            <v>Qt</v>
          </cell>
          <cell r="H967">
            <v>150</v>
          </cell>
          <cell r="I967" t="str">
            <v>M3 / hari</v>
          </cell>
          <cell r="R967" t="str">
            <v xml:space="preserve">JUMLAH HARGA PERALATAN   </v>
          </cell>
          <cell r="V967">
            <v>2475.6360879120875</v>
          </cell>
        </row>
        <row r="969">
          <cell r="C969" t="str">
            <v>Kebutuhan tenaga :</v>
          </cell>
          <cell r="L969" t="str">
            <v>D.</v>
          </cell>
          <cell r="N969" t="str">
            <v>JUMLAH HARGA TENAGA, BAHAN DAN PERALATAN  ( A + B + C )</v>
          </cell>
          <cell r="V969">
            <v>267599.34503091208</v>
          </cell>
        </row>
        <row r="970">
          <cell r="D970" t="str">
            <v>- Pekerja</v>
          </cell>
          <cell r="G970" t="str">
            <v>P</v>
          </cell>
          <cell r="H970">
            <v>13</v>
          </cell>
          <cell r="I970" t="str">
            <v>orang</v>
          </cell>
          <cell r="L970" t="str">
            <v>E.</v>
          </cell>
          <cell r="N970" t="str">
            <v>OVERHEAD &amp; PROFIT</v>
          </cell>
          <cell r="Q970">
            <v>0</v>
          </cell>
          <cell r="R970" t="str">
            <v>%  x  D</v>
          </cell>
          <cell r="V970">
            <v>0</v>
          </cell>
        </row>
        <row r="971">
          <cell r="D971" t="str">
            <v>- Mandor</v>
          </cell>
          <cell r="G971" t="str">
            <v>M</v>
          </cell>
          <cell r="H971">
            <v>1</v>
          </cell>
          <cell r="I971" t="str">
            <v>orang</v>
          </cell>
          <cell r="L971" t="str">
            <v>F.</v>
          </cell>
          <cell r="N971" t="str">
            <v>HARGA SATUAN PEKERJAAN  ( D + E )</v>
          </cell>
          <cell r="V971">
            <v>267599.34503091208</v>
          </cell>
        </row>
        <row r="973">
          <cell r="L973">
            <v>0</v>
          </cell>
          <cell r="S973" t="e">
            <v>#REF!</v>
          </cell>
        </row>
        <row r="974">
          <cell r="C974" t="str">
            <v>Koefisien tenaga / M2</v>
          </cell>
          <cell r="L974">
            <v>0</v>
          </cell>
          <cell r="S974" t="e">
            <v>#REF!</v>
          </cell>
        </row>
        <row r="975">
          <cell r="D975" t="str">
            <v>- Pekerja</v>
          </cell>
          <cell r="E975" t="str">
            <v>= (Tk x P) : Qt</v>
          </cell>
          <cell r="G975" t="str">
            <v>(L01)</v>
          </cell>
          <cell r="H975">
            <v>0.60666666666666669</v>
          </cell>
          <cell r="I975" t="str">
            <v>Jam</v>
          </cell>
          <cell r="L975" t="e">
            <v>#REF!</v>
          </cell>
          <cell r="S975" t="e">
            <v>#REF!</v>
          </cell>
        </row>
        <row r="976">
          <cell r="D976" t="str">
            <v>- Mandor</v>
          </cell>
          <cell r="E976" t="str">
            <v>= (Tk x M) : Qt</v>
          </cell>
          <cell r="G976" t="str">
            <v>(L02)</v>
          </cell>
          <cell r="H976">
            <v>4.6666666666666669E-2</v>
          </cell>
          <cell r="I976" t="str">
            <v>Jam</v>
          </cell>
          <cell r="L976" t="e">
            <v>#REF!</v>
          </cell>
          <cell r="S976" t="e">
            <v>#REF!</v>
          </cell>
        </row>
        <row r="977">
          <cell r="L977" t="e">
            <v>#REF!</v>
          </cell>
          <cell r="S977" t="e">
            <v>#REF!</v>
          </cell>
        </row>
        <row r="978">
          <cell r="A978" t="str">
            <v>4.</v>
          </cell>
          <cell r="C978" t="str">
            <v>HARGA DASAR SATUAN UPAH, BAHAN DAN ALAT</v>
          </cell>
          <cell r="L978" t="e">
            <v>#REF!</v>
          </cell>
          <cell r="S978" t="e">
            <v>#REF!</v>
          </cell>
        </row>
        <row r="979">
          <cell r="C979" t="str">
            <v>Lihat lampiran.</v>
          </cell>
          <cell r="L979" t="e">
            <v>#REF!</v>
          </cell>
          <cell r="S979" t="e">
            <v>#REF!</v>
          </cell>
        </row>
        <row r="980">
          <cell r="L980" t="e">
            <v>#REF!</v>
          </cell>
          <cell r="S980" t="e">
            <v>#REF!</v>
          </cell>
        </row>
        <row r="981">
          <cell r="A981" t="str">
            <v>5.</v>
          </cell>
          <cell r="C981" t="str">
            <v>ANALISA HARGA SATUAN PEKERJAAN</v>
          </cell>
          <cell r="L981" t="e">
            <v>#REF!</v>
          </cell>
          <cell r="S981" t="e">
            <v>#REF!</v>
          </cell>
        </row>
        <row r="982">
          <cell r="C982" t="str">
            <v>Lihat perhitungan dalam FORMULIR STANDAR UNTUK</v>
          </cell>
          <cell r="L982" t="e">
            <v>#REF!</v>
          </cell>
          <cell r="S982" t="e">
            <v>#REF!</v>
          </cell>
        </row>
        <row r="983">
          <cell r="C983" t="str">
            <v>PEREKEMAN ANALISA MASING-MASING HARGA SATUAN</v>
          </cell>
        </row>
        <row r="984">
          <cell r="C984" t="str">
            <v>Didapat Harga Satuan Pekerjaan :</v>
          </cell>
        </row>
        <row r="986">
          <cell r="C986" t="str">
            <v xml:space="preserve">Rp.  </v>
          </cell>
          <cell r="D986">
            <v>267599.34503091208</v>
          </cell>
          <cell r="E986" t="str">
            <v xml:space="preserve"> / M2</v>
          </cell>
        </row>
        <row r="989">
          <cell r="A989" t="str">
            <v>6.</v>
          </cell>
          <cell r="C989" t="str">
            <v>WAKTU PELAKSANAAN YANG DIPERLUKAN</v>
          </cell>
        </row>
        <row r="990">
          <cell r="C990" t="str">
            <v>Masa Pelaksanaan :</v>
          </cell>
          <cell r="D990" t="str">
            <v>. . . . . . . . . . . .</v>
          </cell>
          <cell r="E990" t="str">
            <v>bulan</v>
          </cell>
        </row>
        <row r="992">
          <cell r="A992" t="str">
            <v>7.</v>
          </cell>
          <cell r="C992" t="str">
            <v>VOLUME PEKERJAAN YANG DIPERLUKAN</v>
          </cell>
        </row>
        <row r="993">
          <cell r="C993" t="str">
            <v>Volume pekerjaan  :</v>
          </cell>
          <cell r="D993">
            <v>0</v>
          </cell>
          <cell r="E993" t="str">
            <v>M2</v>
          </cell>
        </row>
      </sheetData>
      <sheetData sheetId="5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ars"/>
      <sheetName val="Rekap Biaya"/>
      <sheetName val="Kuantitas &amp; Harga"/>
      <sheetName val="plat beton"/>
      <sheetName val="plat beton (2)"/>
      <sheetName val="stordam (2)"/>
      <sheetName val="stordam"/>
      <sheetName val="parit 10"/>
      <sheetName val="parit totapmajawa"/>
      <sheetName val="tembok 21 m"/>
      <sheetName val="t penahan"/>
      <sheetName val="LK"/>
      <sheetName val="Div.2"/>
      <sheetName val="Div.3"/>
      <sheetName val="Div.5"/>
      <sheetName val="Div.7"/>
      <sheetName val="DAFTAR"/>
      <sheetName val="Tabel Perhitungan Bahan"/>
      <sheetName val="DAFTAR (2)"/>
      <sheetName val="Surat Pen"/>
      <sheetName val="Schedule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4"/>
    </sheetNames>
    <sheetDataSet>
      <sheetData sheetId="0" refreshError="1">
        <row r="1">
          <cell r="A1" t="str">
            <v>ITEM PEMBAYARAN NO.</v>
          </cell>
          <cell r="D1" t="str">
            <v>:  4.2 (1)</v>
          </cell>
          <cell r="J1" t="str">
            <v>Analisa EI-421</v>
          </cell>
          <cell r="T1" t="str">
            <v>Analisa EI-421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J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>: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>: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>: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>: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4.2 (1)</v>
          </cell>
          <cell r="R12" t="str">
            <v>PERKIRAAN VOL. PEK.</v>
          </cell>
          <cell r="T12" t="str">
            <v>:</v>
          </cell>
          <cell r="U12">
            <v>0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 (Rp.)</v>
          </cell>
          <cell r="T13" t="str">
            <v>:</v>
          </cell>
          <cell r="U13">
            <v>0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 t="e">
            <v>#DIV/0!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Lebar bahu jalan</v>
          </cell>
          <cell r="G17" t="str">
            <v>Lb</v>
          </cell>
          <cell r="H17">
            <v>1</v>
          </cell>
          <cell r="I17" t="str">
            <v>M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A18">
            <v>9</v>
          </cell>
          <cell r="C18" t="str">
            <v>Proporsi Campuran :</v>
          </cell>
          <cell r="D18" t="str">
            <v>- Agregat Kasar</v>
          </cell>
          <cell r="G18" t="str">
            <v>Ak</v>
          </cell>
          <cell r="H18">
            <v>55</v>
          </cell>
          <cell r="I18" t="str">
            <v>%</v>
          </cell>
          <cell r="J18" t="str">
            <v xml:space="preserve"> Gradasi harus -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D19" t="str">
            <v>- Agregat Halus</v>
          </cell>
          <cell r="G19" t="str">
            <v>Ah</v>
          </cell>
          <cell r="H19">
            <v>45</v>
          </cell>
          <cell r="I19" t="str">
            <v>%</v>
          </cell>
          <cell r="J19" t="str">
            <v xml:space="preserve"> memenuhi Spec.</v>
          </cell>
          <cell r="R19" t="str">
            <v>(Rp.)</v>
          </cell>
          <cell r="S19" t="str">
            <v>(Rp.)</v>
          </cell>
        </row>
        <row r="20">
          <cell r="A20" t="str">
            <v>II.</v>
          </cell>
          <cell r="C20" t="str">
            <v>URUTAN KERJA</v>
          </cell>
        </row>
        <row r="21">
          <cell r="A21">
            <v>1</v>
          </cell>
          <cell r="C21" t="str">
            <v xml:space="preserve">Wheel Loader mencampur &amp; memuat Agregat ke </v>
          </cell>
        </row>
        <row r="22">
          <cell r="C22" t="str">
            <v>dalam Dump Truck di Base Camp</v>
          </cell>
          <cell r="L22" t="str">
            <v>A.</v>
          </cell>
          <cell r="N22" t="str">
            <v>TENAGA</v>
          </cell>
        </row>
        <row r="23">
          <cell r="A23">
            <v>2</v>
          </cell>
          <cell r="C23" t="str">
            <v>Dump Truck mengangkut Agregat ke lokasi</v>
          </cell>
        </row>
        <row r="24">
          <cell r="C24" t="str">
            <v>pekerjaan dan dihampar dengan Motor Grader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A25">
            <v>3</v>
          </cell>
          <cell r="C25" t="str">
            <v>Hamparan Agregat dibasahi dengan Water Tank Truck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sebelum dipadatkan dengan Tandem Roller &amp; PTR</v>
          </cell>
        </row>
        <row r="27">
          <cell r="A27">
            <v>4</v>
          </cell>
          <cell r="C27" t="str">
            <v>Selama pemadatan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L30" t="str">
            <v>B.</v>
          </cell>
          <cell r="N30" t="str">
            <v>BAHAN</v>
          </cell>
        </row>
        <row r="31">
          <cell r="A31" t="str">
            <v>III.</v>
          </cell>
          <cell r="C31" t="str">
            <v>PEMAKAIAN BAHAN, ALAT DAN TENAGA</v>
          </cell>
        </row>
        <row r="32">
          <cell r="L32" t="str">
            <v>1.</v>
          </cell>
          <cell r="N32" t="str">
            <v>Agregat Kasar  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A33" t="str">
            <v xml:space="preserve">   1.</v>
          </cell>
          <cell r="C33" t="str">
            <v>BAHAN</v>
          </cell>
          <cell r="L33" t="str">
            <v>2.</v>
          </cell>
          <cell r="N33" t="str">
            <v>Agregat Halus 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Kasar</v>
          </cell>
          <cell r="D34" t="str">
            <v>=  Ak x 1 M3 x Fk</v>
          </cell>
          <cell r="G34" t="str">
            <v>M03</v>
          </cell>
          <cell r="H34">
            <v>0.66</v>
          </cell>
          <cell r="I34" t="str">
            <v>M3</v>
          </cell>
        </row>
        <row r="35">
          <cell r="C35" t="str">
            <v>- Agregat Halus</v>
          </cell>
          <cell r="D35" t="str">
            <v>=  Ah x 1 M3 x Fk</v>
          </cell>
          <cell r="G35" t="str">
            <v>M04</v>
          </cell>
          <cell r="H35">
            <v>0.54</v>
          </cell>
          <cell r="I35" t="str">
            <v>M3</v>
          </cell>
        </row>
        <row r="37">
          <cell r="A37" t="str">
            <v xml:space="preserve">   2.</v>
          </cell>
          <cell r="C37" t="str">
            <v>ALAT</v>
          </cell>
        </row>
        <row r="38">
          <cell r="A38" t="str">
            <v>2.a.</v>
          </cell>
          <cell r="C38" t="str">
            <v>WHEEL LOADER</v>
          </cell>
          <cell r="G38" t="str">
            <v>(E15)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Kapasitas bucket</v>
          </cell>
          <cell r="G39" t="str">
            <v>V</v>
          </cell>
          <cell r="H39">
            <v>1.5</v>
          </cell>
          <cell r="I39" t="str">
            <v>M3</v>
          </cell>
        </row>
        <row r="40">
          <cell r="C40" t="str">
            <v>Faktor bucket</v>
          </cell>
          <cell r="G40" t="str">
            <v>Fb</v>
          </cell>
          <cell r="H40">
            <v>0.9</v>
          </cell>
          <cell r="I40" t="str">
            <v>-</v>
          </cell>
          <cell r="J40" t="str">
            <v>Pemuatan ringan</v>
          </cell>
          <cell r="L40" t="str">
            <v>C.</v>
          </cell>
          <cell r="N40" t="str">
            <v>PERALATAN</v>
          </cell>
        </row>
        <row r="41">
          <cell r="C41" t="str">
            <v>Faktor Efisiensi alat</v>
          </cell>
          <cell r="G41" t="str">
            <v>Fa</v>
          </cell>
          <cell r="H41">
            <v>0.83</v>
          </cell>
          <cell r="I41" t="str">
            <v>-</v>
          </cell>
        </row>
        <row r="42">
          <cell r="C42" t="str">
            <v>Waktu siklus</v>
          </cell>
          <cell r="G42" t="str">
            <v>Ts1</v>
          </cell>
          <cell r="L42" t="str">
            <v>1</v>
          </cell>
          <cell r="N42" t="str">
            <v>Wheel Loader</v>
          </cell>
          <cell r="O42" t="str">
            <v>E15</v>
          </cell>
          <cell r="P42" t="str">
            <v>Jam</v>
          </cell>
          <cell r="Q42">
            <v>3.5698348951360995E-2</v>
          </cell>
          <cell r="R42">
            <v>163808.13869490434</v>
          </cell>
          <cell r="U42">
            <v>5847.680096203635</v>
          </cell>
        </row>
        <row r="43">
          <cell r="C43" t="str">
            <v>- Mencampur</v>
          </cell>
          <cell r="G43" t="str">
            <v>T1</v>
          </cell>
          <cell r="H43">
            <v>1.5</v>
          </cell>
          <cell r="I43" t="str">
            <v>menit</v>
          </cell>
          <cell r="L43" t="str">
            <v>2</v>
          </cell>
          <cell r="N43" t="str">
            <v>Dump Truck</v>
          </cell>
          <cell r="O43" t="str">
            <v>E09</v>
          </cell>
          <cell r="P43" t="str">
            <v>Jam</v>
          </cell>
          <cell r="Q43">
            <v>0.14542063837680036</v>
          </cell>
          <cell r="R43">
            <v>70230.073977639215</v>
          </cell>
          <cell r="U43">
            <v>10212.90219107821</v>
          </cell>
        </row>
        <row r="44">
          <cell r="C44" t="str">
            <v>- Memuat dan lain-lain</v>
          </cell>
          <cell r="G44" t="str">
            <v>T2</v>
          </cell>
          <cell r="H44">
            <v>0.5</v>
          </cell>
          <cell r="I44" t="str">
            <v>menit</v>
          </cell>
          <cell r="L44" t="str">
            <v>3</v>
          </cell>
          <cell r="N44" t="str">
            <v>Motor Grader</v>
          </cell>
          <cell r="O44" t="str">
            <v>E13</v>
          </cell>
          <cell r="P44" t="str">
            <v>Jam</v>
          </cell>
          <cell r="Q44">
            <v>1.1713520749665328E-2</v>
          </cell>
          <cell r="R44">
            <v>201666.62574070093</v>
          </cell>
          <cell r="U44">
            <v>2362.2262051286921</v>
          </cell>
        </row>
        <row r="45">
          <cell r="G45" t="str">
            <v>Ts1</v>
          </cell>
          <cell r="H45">
            <v>2</v>
          </cell>
          <cell r="I45" t="str">
            <v>menit</v>
          </cell>
          <cell r="L45" t="str">
            <v>4</v>
          </cell>
          <cell r="N45" t="str">
            <v>Tandem Roller</v>
          </cell>
          <cell r="O45" t="str">
            <v>E17</v>
          </cell>
          <cell r="P45" t="str">
            <v>Jam</v>
          </cell>
          <cell r="Q45">
            <v>1.7849174475680501E-2</v>
          </cell>
          <cell r="R45">
            <v>293927.19306224468</v>
          </cell>
          <cell r="U45">
            <v>5246.3577521150328</v>
          </cell>
        </row>
        <row r="46">
          <cell r="L46" t="str">
            <v>5</v>
          </cell>
          <cell r="N46" t="str">
            <v>Water Tanker</v>
          </cell>
          <cell r="O46" t="str">
            <v>E23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C47" t="str">
            <v>Kap. Prod. / jam =</v>
          </cell>
          <cell r="D47" t="str">
            <v>V x Fb x Fa x 60</v>
          </cell>
          <cell r="G47" t="str">
            <v>Q1</v>
          </cell>
          <cell r="H47">
            <v>28.012500000000003</v>
          </cell>
          <cell r="I47" t="str">
            <v>M3</v>
          </cell>
          <cell r="L47" t="str">
            <v>6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D48" t="str">
            <v>Fk x Ts1</v>
          </cell>
        </row>
        <row r="49">
          <cell r="C49" t="str">
            <v>Koefisien Alat / M3</v>
          </cell>
          <cell r="D49" t="str">
            <v xml:space="preserve"> =  1  :  Q1</v>
          </cell>
          <cell r="G49" t="str">
            <v>(E15)</v>
          </cell>
          <cell r="H49">
            <v>3.5698348951360995E-2</v>
          </cell>
          <cell r="I49" t="str">
            <v>Jam</v>
          </cell>
        </row>
        <row r="50">
          <cell r="Q50" t="str">
            <v xml:space="preserve">JUMLAH HARGA PERALATAN   </v>
          </cell>
          <cell r="U50">
            <v>25157.249307366055</v>
          </cell>
        </row>
        <row r="51">
          <cell r="A51" t="str">
            <v>2.b.</v>
          </cell>
          <cell r="C51" t="str">
            <v>DUMP TRUCK</v>
          </cell>
          <cell r="G51" t="str">
            <v>(E09)</v>
          </cell>
        </row>
        <row r="52">
          <cell r="C52" t="str">
            <v>Kapasitas bak</v>
          </cell>
          <cell r="G52" t="str">
            <v>V</v>
          </cell>
          <cell r="H52">
            <v>6</v>
          </cell>
          <cell r="I52" t="str">
            <v>M3</v>
          </cell>
          <cell r="L52" t="str">
            <v>D.</v>
          </cell>
          <cell r="N52" t="str">
            <v>JUMLAH HARGA TENAGA, BAHAN DAN PERALATAN  ( A + B + C )</v>
          </cell>
          <cell r="U52">
            <v>277600.24268880818</v>
          </cell>
        </row>
        <row r="53">
          <cell r="C53" t="str">
            <v>Faktor Efisiensi alat</v>
          </cell>
          <cell r="G53" t="str">
            <v>Fa</v>
          </cell>
          <cell r="H53">
            <v>0.83</v>
          </cell>
          <cell r="I53" t="str">
            <v>-</v>
          </cell>
          <cell r="L53" t="str">
            <v>E.</v>
          </cell>
          <cell r="N53" t="str">
            <v>OVERHEAD &amp; PROFIT</v>
          </cell>
          <cell r="P53">
            <v>10</v>
          </cell>
          <cell r="Q53" t="str">
            <v>%  x  D</v>
          </cell>
          <cell r="U53">
            <v>27760.024268880821</v>
          </cell>
        </row>
        <row r="54">
          <cell r="C54" t="str">
            <v>Kecepatan rata-rata bermuatan</v>
          </cell>
          <cell r="G54" t="str">
            <v>v1</v>
          </cell>
          <cell r="H54">
            <v>45</v>
          </cell>
          <cell r="I54" t="str">
            <v>KM / Jam</v>
          </cell>
          <cell r="L54" t="str">
            <v>F.</v>
          </cell>
          <cell r="N54" t="str">
            <v>HARGA SATUAN PEKERJAAN  ( D + E )</v>
          </cell>
          <cell r="U54">
            <v>305360.26695768902</v>
          </cell>
        </row>
        <row r="55">
          <cell r="C55" t="str">
            <v>Kecepatan rata-rata kosong</v>
          </cell>
          <cell r="G55" t="str">
            <v>v2</v>
          </cell>
          <cell r="H55">
            <v>60</v>
          </cell>
          <cell r="I55" t="str">
            <v>KM / Jam</v>
          </cell>
          <cell r="L55" t="str">
            <v>Note: 1</v>
          </cell>
          <cell r="N55" t="str">
            <v>SATUAN dapat berdasarkan atas jam operasi untuk Tenaga Kerja dan Peralatan, volume dan/atau ukuran</v>
          </cell>
        </row>
        <row r="56">
          <cell r="C56" t="str">
            <v>Waktu Siklus  :  - Waktu memuat = V : Q1 x 60</v>
          </cell>
          <cell r="G56" t="str">
            <v>T1</v>
          </cell>
          <cell r="H56">
            <v>12.851405622489958</v>
          </cell>
          <cell r="I56" t="str">
            <v>menit</v>
          </cell>
          <cell r="N56" t="str">
            <v>berat untuk bahan-bahan.</v>
          </cell>
        </row>
        <row r="57">
          <cell r="C57" t="str">
            <v>- Waktu tempuh isi = (L : v1) x 60 menit</v>
          </cell>
          <cell r="G57" t="str">
            <v>T2</v>
          </cell>
          <cell r="H57">
            <v>11.633333333333333</v>
          </cell>
          <cell r="I57" t="str">
            <v>menit</v>
          </cell>
          <cell r="L57">
            <v>2</v>
          </cell>
          <cell r="N57" t="str">
            <v>Kuantitas satuan adalah kuantitas setiap komponen untuk menyelesaikan satu satuan pekerjaan dari nomor</v>
          </cell>
        </row>
        <row r="58">
          <cell r="C58" t="str">
            <v>- Waktu tempuh kosong = (L : v2) x 60 menit</v>
          </cell>
          <cell r="G58" t="str">
            <v>T3</v>
          </cell>
          <cell r="H58">
            <v>8.7249999999999996</v>
          </cell>
          <cell r="I58" t="str">
            <v>menit</v>
          </cell>
          <cell r="N58" t="str">
            <v>mata pembayaran.</v>
          </cell>
        </row>
        <row r="59">
          <cell r="C59" t="str">
            <v>- Lain-lain termasuk menurunkan Agregat</v>
          </cell>
          <cell r="G59" t="str">
            <v>T4</v>
          </cell>
          <cell r="H59">
            <v>3</v>
          </cell>
          <cell r="I59" t="str">
            <v>menit</v>
          </cell>
          <cell r="L59">
            <v>3</v>
          </cell>
          <cell r="N59" t="str">
            <v>Biaya satuan untuk peralatan sudah termasuk bahan bakar, bahan habis dipakai dan operator.</v>
          </cell>
        </row>
        <row r="60">
          <cell r="G60" t="str">
            <v>Ts2</v>
          </cell>
          <cell r="H60">
            <v>36.20973895582329</v>
          </cell>
          <cell r="I60" t="str">
            <v>menit</v>
          </cell>
          <cell r="L60">
            <v>4</v>
          </cell>
          <cell r="N60" t="str">
            <v>Biaya satuan sudah termasuk pengeluaran untuk seluruh pajak yang berkaitan (tetapi tidak termasuk PPN</v>
          </cell>
        </row>
        <row r="61">
          <cell r="J61" t="str">
            <v>Berlanjut ke halaman berikut</v>
          </cell>
          <cell r="N61" t="str">
            <v>yang dibayar dari kontrak) dan biaya-biaya lainnya.</v>
          </cell>
        </row>
        <row r="62">
          <cell r="A62" t="str">
            <v>ITEM PEMBAYARAN NO.</v>
          </cell>
          <cell r="D62" t="str">
            <v>:  4.2 (1)</v>
          </cell>
          <cell r="J62" t="str">
            <v>Analisa EI-421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J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 xml:space="preserve">Kap. Prod./jam = 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 = 1 : Q2</v>
          </cell>
          <cell r="D72" t="str">
            <v xml:space="preserve"> =  1 : Q2</v>
          </cell>
          <cell r="G72" t="str">
            <v>(E08)</v>
          </cell>
          <cell r="H72">
            <v>0.14542063837680036</v>
          </cell>
          <cell r="I72" t="str">
            <v>Jam</v>
          </cell>
        </row>
        <row r="74">
          <cell r="A74" t="str">
            <v>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 / 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>3 x pp</v>
          </cell>
        </row>
        <row r="80">
          <cell r="C80" t="str">
            <v>Waktu Siklus</v>
          </cell>
          <cell r="G80" t="str">
            <v>Ts3</v>
          </cell>
        </row>
        <row r="81">
          <cell r="C81" t="str">
            <v>- Perataan 1 lintasan  = (Lh x 60) : (v x 1000)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1 :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>2.d.</v>
          </cell>
          <cell r="C89" t="str">
            <v>TANDEM ROLLER</v>
          </cell>
          <cell r="G89" t="str">
            <v>(E17)</v>
          </cell>
        </row>
        <row r="90">
          <cell r="C90" t="str">
            <v>Kecepatan rata-rata</v>
          </cell>
          <cell r="G90" t="str">
            <v>v</v>
          </cell>
          <cell r="H90">
            <v>3</v>
          </cell>
          <cell r="I90" t="str">
            <v>KM / 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1 : Q4</v>
          </cell>
          <cell r="G97" t="str">
            <v>(E17)</v>
          </cell>
          <cell r="H97">
            <v>1.7849174475680501E-2</v>
          </cell>
          <cell r="I97" t="str">
            <v>Jam</v>
          </cell>
        </row>
        <row r="99">
          <cell r="A99" t="str">
            <v>2.e.</v>
          </cell>
          <cell r="C99" t="str">
            <v>WATERTANK TRUCK</v>
          </cell>
          <cell r="G99" t="str">
            <v>(E23)</v>
          </cell>
        </row>
        <row r="100">
          <cell r="C100" t="str">
            <v>Volume tangki air</v>
          </cell>
          <cell r="G100" t="str">
            <v>V</v>
          </cell>
          <cell r="H100">
            <v>4</v>
          </cell>
          <cell r="I100" t="str">
            <v>M3</v>
          </cell>
        </row>
        <row r="101">
          <cell r="C101" t="str">
            <v>Kebutuhan air / M3 agregat padat</v>
          </cell>
          <cell r="G101" t="str">
            <v>Wc</v>
          </cell>
          <cell r="H101">
            <v>7.0000000000000007E-2</v>
          </cell>
          <cell r="I101" t="str">
            <v>M3</v>
          </cell>
        </row>
        <row r="102">
          <cell r="C102" t="str">
            <v>Pengisian tangki / jam</v>
          </cell>
          <cell r="G102" t="str">
            <v>n</v>
          </cell>
          <cell r="H102">
            <v>1</v>
          </cell>
          <cell r="I102" t="str">
            <v>kali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Kap.Prod. / jam =</v>
          </cell>
          <cell r="D105" t="str">
            <v>V x n x Fa</v>
          </cell>
          <cell r="G105" t="str">
            <v>Q5</v>
          </cell>
          <cell r="H105">
            <v>47.428571428571423</v>
          </cell>
          <cell r="I105" t="str">
            <v>M3</v>
          </cell>
        </row>
        <row r="106">
          <cell r="D106" t="str">
            <v>Wc</v>
          </cell>
        </row>
        <row r="107">
          <cell r="C107" t="str">
            <v>Koefisien Alat / M3</v>
          </cell>
          <cell r="D107" t="str">
            <v xml:space="preserve"> = 1 : Q5</v>
          </cell>
          <cell r="G107" t="str">
            <v>(E23)</v>
          </cell>
          <cell r="H107">
            <v>2.1084337349397592E-2</v>
          </cell>
          <cell r="I107" t="str">
            <v>Jam</v>
          </cell>
        </row>
        <row r="110">
          <cell r="A110" t="str">
            <v>2.g.</v>
          </cell>
          <cell r="C110" t="str">
            <v>ALAT BANTU</v>
          </cell>
        </row>
        <row r="111">
          <cell r="C111" t="str">
            <v>diperlukan :</v>
          </cell>
          <cell r="J111" t="str">
            <v>Lump Sum</v>
          </cell>
        </row>
        <row r="112">
          <cell r="C112" t="str">
            <v>- Kereta dorong     = 2 buah</v>
          </cell>
        </row>
        <row r="113">
          <cell r="C113" t="str">
            <v>- Sekop                = 3 buah</v>
          </cell>
        </row>
        <row r="114">
          <cell r="C114" t="str">
            <v>- Garpu                = 2 buah</v>
          </cell>
        </row>
        <row r="120">
          <cell r="J120" t="str">
            <v>Berlanjut ke halaman berikut</v>
          </cell>
        </row>
        <row r="121">
          <cell r="A121" t="str">
            <v>ITEM PEMBAYARAN NO.</v>
          </cell>
          <cell r="D121" t="str">
            <v>:  4.2 (1)</v>
          </cell>
          <cell r="J121" t="str">
            <v>Analisa EI-421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J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3.</v>
          </cell>
          <cell r="C129" t="str">
            <v>TENAGA</v>
          </cell>
        </row>
        <row r="130">
          <cell r="C130" t="str">
            <v>Produksi menentukan : WHEEL LOADER</v>
          </cell>
          <cell r="G130" t="str">
            <v>Q1</v>
          </cell>
          <cell r="H130">
            <v>28.012500000000003</v>
          </cell>
          <cell r="I130" t="str">
            <v>M3/Jam</v>
          </cell>
        </row>
        <row r="131">
          <cell r="C131" t="str">
            <v>Produksi Agregat / hari  =  Tk x Q1</v>
          </cell>
          <cell r="G131" t="str">
            <v>Qt</v>
          </cell>
          <cell r="H131">
            <v>196.08750000000003</v>
          </cell>
          <cell r="I131" t="str">
            <v>M3</v>
          </cell>
        </row>
        <row r="132">
          <cell r="C132" t="str">
            <v>Kebutuhan tenaga :</v>
          </cell>
        </row>
        <row r="133">
          <cell r="D133" t="str">
            <v>- Pekerja</v>
          </cell>
          <cell r="G133" t="str">
            <v>P</v>
          </cell>
          <cell r="H133">
            <v>7</v>
          </cell>
          <cell r="I133" t="str">
            <v>orang</v>
          </cell>
        </row>
        <row r="134">
          <cell r="D134" t="str">
            <v>- Mandor</v>
          </cell>
          <cell r="G134" t="str">
            <v>M</v>
          </cell>
          <cell r="H134">
            <v>1</v>
          </cell>
          <cell r="I134" t="str">
            <v>orang</v>
          </cell>
        </row>
        <row r="136">
          <cell r="C136" t="str">
            <v>Koefisien tenaga / M3     :</v>
          </cell>
        </row>
        <row r="137">
          <cell r="D137" t="str">
            <v>- Pekerja</v>
          </cell>
          <cell r="E137" t="str">
            <v>= (Tk x P) : Qt</v>
          </cell>
          <cell r="G137" t="str">
            <v>(L01)</v>
          </cell>
          <cell r="H137">
            <v>0.24988844265952695</v>
          </cell>
          <cell r="I137" t="str">
            <v>Jam</v>
          </cell>
        </row>
        <row r="138">
          <cell r="D138" t="str">
            <v>- Mandor</v>
          </cell>
          <cell r="E138" t="str">
            <v>= (Tk x M) : Qt</v>
          </cell>
          <cell r="G138" t="str">
            <v>(L03)</v>
          </cell>
          <cell r="H138">
            <v>3.5698348951360995E-2</v>
          </cell>
          <cell r="I138" t="str">
            <v>Jam</v>
          </cell>
        </row>
        <row r="141">
          <cell r="A141" t="str">
            <v>4.</v>
          </cell>
          <cell r="C141" t="str">
            <v>HARGA DASAR SATUAN UPAH, BAHAN DAN ALAT</v>
          </cell>
        </row>
        <row r="142">
          <cell r="C142" t="str">
            <v>Lihat lampiran.</v>
          </cell>
        </row>
        <row r="144">
          <cell r="A144" t="str">
            <v>5.</v>
          </cell>
          <cell r="C144" t="str">
            <v>ANALISA HARGA SATUAN PEKERJAAN</v>
          </cell>
        </row>
        <row r="145">
          <cell r="C145" t="str">
            <v>Lihat perhitungan dalam FORMULIR STANDAR UNTUK</v>
          </cell>
        </row>
        <row r="146">
          <cell r="C146" t="str">
            <v>PEREKEMAN ANALISA MASING-MASING HARGA</v>
          </cell>
        </row>
        <row r="147">
          <cell r="C147" t="str">
            <v>SATUAN.</v>
          </cell>
        </row>
        <row r="148">
          <cell r="C148" t="str">
            <v>Didapat Harga Satuan Pekerjaan :</v>
          </cell>
        </row>
        <row r="150">
          <cell r="C150" t="str">
            <v xml:space="preserve">Rp.  </v>
          </cell>
          <cell r="D150">
            <v>305360.26695768902</v>
          </cell>
          <cell r="E150" t="str">
            <v xml:space="preserve"> / M3.</v>
          </cell>
        </row>
        <row r="153">
          <cell r="A153" t="str">
            <v>6.</v>
          </cell>
          <cell r="C153" t="str">
            <v>WAKTU PELAKSANAAN YANG DIPERLUKAN</v>
          </cell>
        </row>
        <row r="154">
          <cell r="C154" t="str">
            <v>Waktu pelaksanaan</v>
          </cell>
          <cell r="D154" t="str">
            <v>:  . . . . . . .  bulan</v>
          </cell>
        </row>
        <row r="156">
          <cell r="A156" t="str">
            <v>7.</v>
          </cell>
          <cell r="C156" t="str">
            <v>VOLUME PEKERJAAN YANG DIPERLUKAN</v>
          </cell>
        </row>
        <row r="157">
          <cell r="C157" t="str">
            <v>Volume pekerjaan  :</v>
          </cell>
          <cell r="D157">
            <v>0</v>
          </cell>
          <cell r="E157" t="str">
            <v>M3</v>
          </cell>
        </row>
        <row r="180">
          <cell r="A180" t="str">
            <v>ITEM PEMBAYARAN NO.</v>
          </cell>
          <cell r="D180" t="str">
            <v>:  4.2 (2)</v>
          </cell>
          <cell r="J180" t="str">
            <v>Analisa EI-422</v>
          </cell>
          <cell r="T180" t="str">
            <v>Analisa EI-422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J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>: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>: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>: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>: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4.2 (2)</v>
          </cell>
          <cell r="R191" t="str">
            <v>PERKIRAAN VOL. PEK.</v>
          </cell>
          <cell r="T191" t="str">
            <v>:</v>
          </cell>
          <cell r="U191">
            <v>0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 (Rp.)</v>
          </cell>
          <cell r="T192" t="str">
            <v>:</v>
          </cell>
          <cell r="U192">
            <v>3711291.7469440131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 t="e">
            <v>#DIV/0!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Lebar bahu jalan</v>
          </cell>
          <cell r="G196" t="str">
            <v>Lb</v>
          </cell>
          <cell r="H196">
            <v>1</v>
          </cell>
          <cell r="I196" t="str">
            <v>M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A197">
            <v>9</v>
          </cell>
          <cell r="C197" t="str">
            <v>Proporsi Campuran :</v>
          </cell>
          <cell r="D197" t="str">
            <v>- Agregat Kasar</v>
          </cell>
          <cell r="G197" t="str">
            <v>Ak</v>
          </cell>
          <cell r="H197">
            <v>35</v>
          </cell>
          <cell r="I197" t="str">
            <v>%</v>
          </cell>
          <cell r="J197" t="str">
            <v xml:space="preserve"> Gradasi harus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Agregat Halus</v>
          </cell>
          <cell r="G198" t="str">
            <v>Ah</v>
          </cell>
          <cell r="H198">
            <v>20</v>
          </cell>
          <cell r="I198" t="str">
            <v>%</v>
          </cell>
          <cell r="J198" t="str">
            <v xml:space="preserve"> memenuhi</v>
          </cell>
          <cell r="R198" t="str">
            <v>(Rp.)</v>
          </cell>
          <cell r="S198" t="str">
            <v>(Rp.)</v>
          </cell>
        </row>
        <row r="199">
          <cell r="D199" t="str">
            <v>- Sirtu</v>
          </cell>
          <cell r="G199" t="str">
            <v>St</v>
          </cell>
          <cell r="H199">
            <v>45</v>
          </cell>
          <cell r="I199" t="str">
            <v>%</v>
          </cell>
          <cell r="J199" t="str">
            <v xml:space="preserve"> Spesifikasi</v>
          </cell>
        </row>
        <row r="200">
          <cell r="A200" t="str">
            <v>II.</v>
          </cell>
          <cell r="C200" t="str">
            <v>URUTAN KERJA</v>
          </cell>
        </row>
        <row r="201">
          <cell r="A201">
            <v>1</v>
          </cell>
          <cell r="C201" t="str">
            <v xml:space="preserve">Wheel Loader mencampur &amp; memuat Agregat ke </v>
          </cell>
          <cell r="L201" t="str">
            <v>A.</v>
          </cell>
          <cell r="N201" t="str">
            <v>TENAGA</v>
          </cell>
        </row>
        <row r="202">
          <cell r="C202" t="str">
            <v>dalam Dump Truck di Base Camp</v>
          </cell>
        </row>
        <row r="203">
          <cell r="A203">
            <v>2</v>
          </cell>
          <cell r="C203" t="str">
            <v>Dump Truck mengangkut Agregat ke lokasi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C204" t="str">
            <v>pekerjaan dan dihampar dengan Motor Grader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A205">
            <v>3</v>
          </cell>
          <cell r="C205" t="str">
            <v>Hamparan Agregat dibasahi dengan Water Tank Truck</v>
          </cell>
        </row>
        <row r="206">
          <cell r="C206" t="str">
            <v>sebelum dipadatkan dengan Tandem Roller &amp; PTR</v>
          </cell>
        </row>
        <row r="207">
          <cell r="A207">
            <v>4</v>
          </cell>
          <cell r="C207" t="str">
            <v>Selama pemadatan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1">
          <cell r="A211" t="str">
            <v>III.</v>
          </cell>
          <cell r="C211" t="str">
            <v>PEMAKAIAN BAHAN, ALAT DAN TENAGA</v>
          </cell>
          <cell r="L211" t="str">
            <v>1.</v>
          </cell>
          <cell r="N211" t="str">
            <v>Agregat Kasar  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A212" t="str">
            <v xml:space="preserve">   1.</v>
          </cell>
          <cell r="C212" t="str">
            <v>BAHAN</v>
          </cell>
          <cell r="L212" t="str">
            <v>2.</v>
          </cell>
          <cell r="N212" t="str">
            <v>Agregat Halus 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Kasar</v>
          </cell>
          <cell r="D213" t="str">
            <v>=  Ak x 1 M3 x Fk</v>
          </cell>
          <cell r="G213" t="str">
            <v>M03</v>
          </cell>
          <cell r="H213">
            <v>0.42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Agregat Halus</v>
          </cell>
          <cell r="D214" t="str">
            <v>=  Ah x 1 M3 x Fk</v>
          </cell>
          <cell r="G214" t="str">
            <v>M04</v>
          </cell>
          <cell r="H214">
            <v>0.24</v>
          </cell>
          <cell r="I214" t="str">
            <v>M3</v>
          </cell>
        </row>
        <row r="215">
          <cell r="C215" t="str">
            <v>- Sirtu</v>
          </cell>
          <cell r="D215" t="str">
            <v>=  St x 1 M3 x Fk</v>
          </cell>
          <cell r="G215" t="str">
            <v>M16</v>
          </cell>
          <cell r="H215">
            <v>0.54</v>
          </cell>
          <cell r="I215" t="str">
            <v>M3</v>
          </cell>
        </row>
        <row r="216">
          <cell r="A216" t="str">
            <v xml:space="preserve">   2.</v>
          </cell>
          <cell r="C216" t="str">
            <v>ALAT</v>
          </cell>
        </row>
        <row r="217">
          <cell r="A217" t="str">
            <v>2.a.</v>
          </cell>
          <cell r="C217" t="str">
            <v>WHEEL LOADER</v>
          </cell>
          <cell r="G217" t="str">
            <v>(E15)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Kapasitas bucket</v>
          </cell>
          <cell r="G218" t="str">
            <v>V</v>
          </cell>
          <cell r="H218">
            <v>1.5</v>
          </cell>
          <cell r="I218" t="str">
            <v>M3</v>
          </cell>
        </row>
        <row r="219">
          <cell r="C219" t="str">
            <v>Faktor bucket</v>
          </cell>
          <cell r="G219" t="str">
            <v>Fb</v>
          </cell>
          <cell r="H219">
            <v>0.9</v>
          </cell>
          <cell r="I219" t="str">
            <v>-</v>
          </cell>
          <cell r="J219" t="str">
            <v>Pemuatan ringan</v>
          </cell>
          <cell r="L219" t="str">
            <v>C.</v>
          </cell>
          <cell r="N219" t="str">
            <v>PERALATAN</v>
          </cell>
        </row>
        <row r="220">
          <cell r="C220" t="str">
            <v>Faktor Efisiensi alat</v>
          </cell>
          <cell r="G220" t="str">
            <v>Fa</v>
          </cell>
          <cell r="H220">
            <v>0.83</v>
          </cell>
          <cell r="I220" t="str">
            <v>-</v>
          </cell>
        </row>
        <row r="221">
          <cell r="C221" t="str">
            <v>Waktu siklus</v>
          </cell>
          <cell r="G221" t="str">
            <v>Ts1</v>
          </cell>
          <cell r="L221" t="str">
            <v>1</v>
          </cell>
          <cell r="N221" t="str">
            <v>Wheel Loader</v>
          </cell>
          <cell r="O221" t="str">
            <v>E15</v>
          </cell>
          <cell r="P221" t="str">
            <v>Jam</v>
          </cell>
          <cell r="Q221">
            <v>3.5698348951360995E-2</v>
          </cell>
          <cell r="R221">
            <v>163808.13869490434</v>
          </cell>
          <cell r="U221">
            <v>5847.680096203635</v>
          </cell>
        </row>
        <row r="222">
          <cell r="C222" t="str">
            <v>- Mencampur</v>
          </cell>
          <cell r="G222" t="str">
            <v>T1</v>
          </cell>
          <cell r="H222">
            <v>1.5</v>
          </cell>
          <cell r="I222" t="str">
            <v>menit</v>
          </cell>
          <cell r="L222" t="str">
            <v>2</v>
          </cell>
          <cell r="N222" t="str">
            <v>Dump Truck</v>
          </cell>
          <cell r="O222" t="str">
            <v>E09</v>
          </cell>
          <cell r="P222" t="str">
            <v>Jam</v>
          </cell>
          <cell r="Q222">
            <v>0.14542063837680036</v>
          </cell>
          <cell r="R222">
            <v>70230.073977639215</v>
          </cell>
          <cell r="U222">
            <v>10212.90219107821</v>
          </cell>
        </row>
        <row r="223">
          <cell r="C223" t="str">
            <v>- Memuat dan lain-lain</v>
          </cell>
          <cell r="G223" t="str">
            <v>T2</v>
          </cell>
          <cell r="H223">
            <v>0.5</v>
          </cell>
          <cell r="I223" t="str">
            <v>menit</v>
          </cell>
          <cell r="L223" t="str">
            <v>3</v>
          </cell>
          <cell r="N223" t="str">
            <v>Motor Grader</v>
          </cell>
          <cell r="O223" t="str">
            <v>E13</v>
          </cell>
          <cell r="P223" t="str">
            <v>Jam</v>
          </cell>
          <cell r="Q223">
            <v>1.1713520749665328E-2</v>
          </cell>
          <cell r="R223">
            <v>201666.62574070093</v>
          </cell>
          <cell r="U223">
            <v>2362.2262051286921</v>
          </cell>
        </row>
        <row r="224">
          <cell r="G224" t="str">
            <v>Ts1</v>
          </cell>
          <cell r="H224">
            <v>2</v>
          </cell>
          <cell r="I224" t="str">
            <v>menit</v>
          </cell>
          <cell r="L224" t="str">
            <v>4</v>
          </cell>
          <cell r="N224" t="str">
            <v>Tandem Roller</v>
          </cell>
          <cell r="O224" t="str">
            <v>E17</v>
          </cell>
          <cell r="P224" t="str">
            <v>Jam</v>
          </cell>
          <cell r="Q224">
            <v>1.7849174475680501E-2</v>
          </cell>
          <cell r="R224">
            <v>293927.19306224468</v>
          </cell>
          <cell r="U224">
            <v>5246.3577521150328</v>
          </cell>
        </row>
        <row r="225">
          <cell r="L225" t="str">
            <v>5</v>
          </cell>
          <cell r="N225" t="str">
            <v>Water Tanker</v>
          </cell>
          <cell r="O225" t="str">
            <v>E23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C226" t="str">
            <v>Kap. Prod. / jam =</v>
          </cell>
          <cell r="D226" t="str">
            <v>V x Fb x Fa x 60</v>
          </cell>
          <cell r="G226" t="str">
            <v>Q1</v>
          </cell>
          <cell r="H226">
            <v>28.012500000000003</v>
          </cell>
          <cell r="I226" t="str">
            <v>M3</v>
          </cell>
          <cell r="L226" t="str">
            <v>6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D227" t="str">
            <v>Fk x Ts1</v>
          </cell>
        </row>
        <row r="228">
          <cell r="C228" t="str">
            <v>Koefisien Alat / M3</v>
          </cell>
          <cell r="D228" t="str">
            <v xml:space="preserve"> =  1  :  Q1</v>
          </cell>
          <cell r="G228" t="str">
            <v>(E15)</v>
          </cell>
          <cell r="H228">
            <v>3.5698348951360995E-2</v>
          </cell>
          <cell r="I228" t="str">
            <v>Jam</v>
          </cell>
        </row>
        <row r="229">
          <cell r="Q229" t="str">
            <v xml:space="preserve">JUMLAH HARGA PERALATAN   </v>
          </cell>
          <cell r="U229">
            <v>25157.249307366055</v>
          </cell>
        </row>
        <row r="230">
          <cell r="A230" t="str">
            <v>2.b.</v>
          </cell>
          <cell r="C230" t="str">
            <v>DUMP TRUCK</v>
          </cell>
          <cell r="G230" t="str">
            <v>(E09)</v>
          </cell>
        </row>
        <row r="231">
          <cell r="C231" t="str">
            <v>Kapasitas bak</v>
          </cell>
          <cell r="G231" t="str">
            <v>V</v>
          </cell>
          <cell r="H231">
            <v>6</v>
          </cell>
          <cell r="I231" t="str">
            <v>M3</v>
          </cell>
          <cell r="L231" t="str">
            <v>D.</v>
          </cell>
          <cell r="N231" t="str">
            <v>JUMLAH HARGA TENAGA, BAHAN DAN PERALATAN  ( A + B + C )</v>
          </cell>
          <cell r="U231">
            <v>308808.29942325567</v>
          </cell>
        </row>
        <row r="232">
          <cell r="C232" t="str">
            <v>Faktor Efisiensi alat</v>
          </cell>
          <cell r="G232" t="str">
            <v>Fa</v>
          </cell>
          <cell r="H232">
            <v>0.83</v>
          </cell>
          <cell r="I232" t="str">
            <v>-</v>
          </cell>
          <cell r="L232" t="str">
            <v>E.</v>
          </cell>
          <cell r="N232" t="str">
            <v>OVERHEAD &amp; PROFIT</v>
          </cell>
          <cell r="P232">
            <v>10</v>
          </cell>
          <cell r="Q232" t="str">
            <v>%  x  D</v>
          </cell>
          <cell r="U232">
            <v>30880.829942325567</v>
          </cell>
        </row>
        <row r="233">
          <cell r="C233" t="str">
            <v>Kecepatan rata-rata bermuatan</v>
          </cell>
          <cell r="G233" t="str">
            <v>v1</v>
          </cell>
          <cell r="H233">
            <v>45</v>
          </cell>
          <cell r="I233" t="str">
            <v>KM / Jam</v>
          </cell>
          <cell r="L233" t="str">
            <v>F.</v>
          </cell>
          <cell r="N233" t="str">
            <v>HARGA SATUAN PEKERJAAN  ( D + E )</v>
          </cell>
          <cell r="U233">
            <v>339689.1293655812</v>
          </cell>
        </row>
        <row r="234">
          <cell r="C234" t="str">
            <v>Kecepatan rata-rata kosong</v>
          </cell>
          <cell r="G234" t="str">
            <v>v2</v>
          </cell>
          <cell r="H234">
            <v>60</v>
          </cell>
          <cell r="I234" t="str">
            <v>KM / Jam</v>
          </cell>
          <cell r="L234" t="str">
            <v>Note: 1</v>
          </cell>
          <cell r="N234" t="str">
            <v>SATUAN dapat berdasarkan atas jam operasi untuk Tenaga Kerja dan Peralatan, volume dan/atau ukuran</v>
          </cell>
        </row>
        <row r="235">
          <cell r="C235" t="str">
            <v>Waktu Siklus  :  - Waktu memuat = V : Q1 x 60</v>
          </cell>
          <cell r="G235" t="str">
            <v>T1</v>
          </cell>
          <cell r="H235">
            <v>12.851405622489958</v>
          </cell>
          <cell r="I235" t="str">
            <v>menit</v>
          </cell>
          <cell r="N235" t="str">
            <v>berat untuk bahan-bahan.</v>
          </cell>
        </row>
        <row r="236">
          <cell r="C236" t="str">
            <v>- Waktu tempuh isi = (L : v1) x 60 menit</v>
          </cell>
          <cell r="G236" t="str">
            <v>T2</v>
          </cell>
          <cell r="H236">
            <v>11.633333333333333</v>
          </cell>
          <cell r="I236" t="str">
            <v>menit</v>
          </cell>
          <cell r="L236">
            <v>2</v>
          </cell>
          <cell r="N236" t="str">
            <v>Kuantitas satuan adalah kuantitas setiap komponen untuk menyelesaikan satu satuan pekerjaan dari nomor</v>
          </cell>
        </row>
        <row r="237">
          <cell r="C237" t="str">
            <v>- Waktu tempuh kosong = (L : v2) x 60 menit</v>
          </cell>
          <cell r="G237" t="str">
            <v>T3</v>
          </cell>
          <cell r="H237">
            <v>8.7249999999999996</v>
          </cell>
          <cell r="I237" t="str">
            <v>menit</v>
          </cell>
          <cell r="N237" t="str">
            <v>mata pembayaran.</v>
          </cell>
        </row>
        <row r="238">
          <cell r="C238" t="str">
            <v>- Lain-lain termasuk menurunkan Agregat</v>
          </cell>
          <cell r="G238" t="str">
            <v>T4</v>
          </cell>
          <cell r="H238">
            <v>3</v>
          </cell>
          <cell r="I238" t="str">
            <v>menit</v>
          </cell>
          <cell r="L238">
            <v>3</v>
          </cell>
          <cell r="N238" t="str">
            <v>Biaya satuan untuk peralatan sudah termasuk bahan bakar, bahan habis dipakai dan operator.</v>
          </cell>
        </row>
        <row r="239">
          <cell r="G239" t="str">
            <v>Ts2</v>
          </cell>
          <cell r="H239">
            <v>36.20973895582329</v>
          </cell>
          <cell r="I239" t="str">
            <v>menit</v>
          </cell>
          <cell r="L239">
            <v>4</v>
          </cell>
          <cell r="N239" t="str">
            <v>Biaya satuan sudah termasuk pengeluaran untuk seluruh pajak yang berkaitan (tetapi tidak termasuk PPN</v>
          </cell>
        </row>
        <row r="240">
          <cell r="J240" t="str">
            <v>Berlanjut ke halaman berikut</v>
          </cell>
          <cell r="N240" t="str">
            <v>yang dibayar dari kontrak) dan biaya-biaya lainnya.</v>
          </cell>
        </row>
        <row r="241">
          <cell r="A241" t="str">
            <v>ITEM PEMBAYARAN NO.</v>
          </cell>
          <cell r="D241" t="str">
            <v>:  4.2 (2)</v>
          </cell>
          <cell r="J241" t="str">
            <v>Analisa EI-422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J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 xml:space="preserve">Kap. Prod. / Jam = 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1 : Q2</v>
          </cell>
          <cell r="G251" t="str">
            <v>(E08)</v>
          </cell>
          <cell r="H251">
            <v>0.14542063837680036</v>
          </cell>
          <cell r="I251" t="str">
            <v>Jam</v>
          </cell>
        </row>
        <row r="253">
          <cell r="A253" t="str">
            <v>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 / 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>3 x pp</v>
          </cell>
        </row>
        <row r="259">
          <cell r="C259" t="str">
            <v>Waktu Siklus</v>
          </cell>
          <cell r="G259" t="str">
            <v>Ts3</v>
          </cell>
        </row>
        <row r="260">
          <cell r="C260" t="str">
            <v>- Perataan 1 lintasan  = (Lh x 60) : (v x 1000)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1 :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>2.d.</v>
          </cell>
          <cell r="C268" t="str">
            <v>TANDEM ROLLER</v>
          </cell>
          <cell r="G268" t="str">
            <v>(E17)</v>
          </cell>
        </row>
        <row r="269">
          <cell r="C269" t="str">
            <v>Kecepatan rata-rata</v>
          </cell>
          <cell r="G269" t="str">
            <v>v</v>
          </cell>
          <cell r="H269">
            <v>3</v>
          </cell>
          <cell r="I269" t="str">
            <v>KM / 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Kap.Prod./jam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1 : Q4</v>
          </cell>
          <cell r="G276" t="str">
            <v>(E17)</v>
          </cell>
          <cell r="H276">
            <v>1.7849174475680501E-2</v>
          </cell>
          <cell r="I276" t="str">
            <v>Jam</v>
          </cell>
        </row>
        <row r="279">
          <cell r="A279" t="str">
            <v>2.e.</v>
          </cell>
          <cell r="C279" t="str">
            <v>WATER TANKER</v>
          </cell>
          <cell r="G279" t="str">
            <v>(E23)</v>
          </cell>
        </row>
        <row r="280">
          <cell r="C280" t="str">
            <v>Volume Tangki air</v>
          </cell>
          <cell r="G280" t="str">
            <v>V</v>
          </cell>
          <cell r="H280">
            <v>4</v>
          </cell>
          <cell r="I280" t="str">
            <v>M3</v>
          </cell>
          <cell r="J280" t="str">
            <v>Lump Sum</v>
          </cell>
        </row>
        <row r="281">
          <cell r="C281" t="str">
            <v>Kebutuhan air / M3 agregat padat</v>
          </cell>
          <cell r="G281" t="str">
            <v>Wc</v>
          </cell>
          <cell r="H281">
            <v>7.0000000000000007E-2</v>
          </cell>
          <cell r="I281" t="str">
            <v>M3</v>
          </cell>
        </row>
        <row r="282">
          <cell r="C282" t="str">
            <v>Pengisian tangki / Jam</v>
          </cell>
          <cell r="G282" t="str">
            <v>n</v>
          </cell>
          <cell r="H282">
            <v>1</v>
          </cell>
          <cell r="I282" t="str">
            <v>kali</v>
          </cell>
        </row>
        <row r="283">
          <cell r="C283" t="str">
            <v>Faktor efisiensi alat</v>
          </cell>
          <cell r="G283" t="str">
            <v>Fa</v>
          </cell>
          <cell r="H283">
            <v>0.83</v>
          </cell>
          <cell r="I283" t="str">
            <v>-</v>
          </cell>
        </row>
        <row r="285">
          <cell r="C285" t="str">
            <v>Kap. Prod. / Jam  =</v>
          </cell>
          <cell r="D285" t="str">
            <v>V x n Fa</v>
          </cell>
          <cell r="G285" t="str">
            <v>Q5</v>
          </cell>
          <cell r="H285">
            <v>47.428571428571423</v>
          </cell>
          <cell r="I285" t="str">
            <v>M3</v>
          </cell>
        </row>
        <row r="286">
          <cell r="D286" t="str">
            <v>Wc</v>
          </cell>
        </row>
        <row r="288">
          <cell r="C288" t="str">
            <v>Koefisien Alat / M3</v>
          </cell>
          <cell r="D288" t="str">
            <v xml:space="preserve"> =   1 : Q5</v>
          </cell>
          <cell r="G288" t="str">
            <v>(E23)</v>
          </cell>
          <cell r="H288">
            <v>2.1084337349397592E-2</v>
          </cell>
          <cell r="I288" t="str">
            <v>Jam</v>
          </cell>
        </row>
        <row r="292">
          <cell r="C292" t="str">
            <v>ALAT BANTU</v>
          </cell>
        </row>
        <row r="293">
          <cell r="C293" t="str">
            <v>diperlukan :</v>
          </cell>
        </row>
        <row r="294">
          <cell r="C294" t="str">
            <v>- Kereta dorong   = 2 buah</v>
          </cell>
        </row>
        <row r="295">
          <cell r="C295" t="str">
            <v>- Sekop                = 3 buah</v>
          </cell>
        </row>
        <row r="296">
          <cell r="C296" t="str">
            <v>- Garpu                = 2 buah</v>
          </cell>
        </row>
        <row r="299">
          <cell r="J299" t="str">
            <v>Berlanjut ke halaman berikut</v>
          </cell>
        </row>
        <row r="300">
          <cell r="A300" t="str">
            <v>ITEM PEMBAYARAN NO.</v>
          </cell>
          <cell r="D300" t="str">
            <v>:  4.2 (2)</v>
          </cell>
          <cell r="J300" t="str">
            <v>Analisa EI-422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J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3.</v>
          </cell>
          <cell r="C308" t="str">
            <v>TENAGA</v>
          </cell>
        </row>
        <row r="309">
          <cell r="C309" t="str">
            <v>Produksi menentukan : WHEEL LOADER</v>
          </cell>
          <cell r="G309" t="str">
            <v>Q1</v>
          </cell>
          <cell r="H309">
            <v>28.012500000000003</v>
          </cell>
          <cell r="I309" t="str">
            <v>M3/Jam</v>
          </cell>
        </row>
        <row r="310">
          <cell r="C310" t="str">
            <v>Produksi Agregat / hari  =  Tk x Q1</v>
          </cell>
          <cell r="G310" t="str">
            <v>Qt</v>
          </cell>
          <cell r="H310">
            <v>196.08750000000003</v>
          </cell>
          <cell r="I310" t="str">
            <v>M3</v>
          </cell>
        </row>
        <row r="311">
          <cell r="C311" t="str">
            <v>Kebutuhan tenaga :</v>
          </cell>
        </row>
        <row r="312">
          <cell r="D312" t="str">
            <v>- Pekerja</v>
          </cell>
          <cell r="G312" t="str">
            <v>P</v>
          </cell>
          <cell r="H312">
            <v>7</v>
          </cell>
          <cell r="I312" t="str">
            <v>orang</v>
          </cell>
        </row>
        <row r="313">
          <cell r="D313" t="str">
            <v>- Mandor</v>
          </cell>
          <cell r="G313" t="str">
            <v>M</v>
          </cell>
          <cell r="H313">
            <v>1</v>
          </cell>
          <cell r="I313" t="str">
            <v>orang</v>
          </cell>
        </row>
        <row r="315">
          <cell r="C315" t="str">
            <v>Koefisien tenaga / M3     :</v>
          </cell>
        </row>
        <row r="316">
          <cell r="D316" t="str">
            <v>- Pekerja</v>
          </cell>
          <cell r="E316" t="str">
            <v>= (Tk x P) : Qt</v>
          </cell>
          <cell r="G316" t="str">
            <v>(L01)</v>
          </cell>
          <cell r="H316">
            <v>0.24988844265952695</v>
          </cell>
          <cell r="I316" t="str">
            <v>Jam</v>
          </cell>
        </row>
        <row r="317">
          <cell r="D317" t="str">
            <v>- Mandor</v>
          </cell>
          <cell r="E317" t="str">
            <v>= (Tk x M) : Qt</v>
          </cell>
          <cell r="G317" t="str">
            <v>(L03)</v>
          </cell>
          <cell r="H317">
            <v>3.5698348951360995E-2</v>
          </cell>
          <cell r="I317" t="str">
            <v>Jam</v>
          </cell>
        </row>
        <row r="319">
          <cell r="A319" t="str">
            <v>4.</v>
          </cell>
          <cell r="C319" t="str">
            <v>HARGA DASAR SATUAN UPAH, BAHAN DAN ALAT</v>
          </cell>
        </row>
        <row r="320">
          <cell r="C320" t="str">
            <v>Lihat lampiran.</v>
          </cell>
        </row>
        <row r="322">
          <cell r="A322" t="str">
            <v>5.</v>
          </cell>
          <cell r="C322" t="str">
            <v>ANALISA HARGA SATUAN PEKERJAAN</v>
          </cell>
        </row>
        <row r="323">
          <cell r="C323" t="str">
            <v>Lihat perhitungan dalam FORMULIR STANDAR UNTUK</v>
          </cell>
        </row>
        <row r="324">
          <cell r="C324" t="str">
            <v>PEREKEMAN ANALISA MASING-MASING HARGA</v>
          </cell>
        </row>
        <row r="325">
          <cell r="C325" t="str">
            <v>SATUAN.</v>
          </cell>
        </row>
        <row r="326">
          <cell r="C326" t="str">
            <v>Didapat Harga Satuan Pekerjaan :</v>
          </cell>
        </row>
        <row r="328">
          <cell r="C328" t="str">
            <v xml:space="preserve">Rp.  </v>
          </cell>
          <cell r="D328">
            <v>339689.1293655812</v>
          </cell>
          <cell r="E328" t="str">
            <v xml:space="preserve"> / M3.</v>
          </cell>
        </row>
        <row r="331">
          <cell r="A331" t="str">
            <v>6.</v>
          </cell>
          <cell r="C331" t="str">
            <v>WAKTU PELAKSANAAN YANG DIPERLUKAN</v>
          </cell>
        </row>
        <row r="332">
          <cell r="C332" t="str">
            <v>Waktu pelaksanaan</v>
          </cell>
          <cell r="D332" t="str">
            <v>:  . . . . . . .  bulan</v>
          </cell>
        </row>
        <row r="334">
          <cell r="A334" t="str">
            <v>7.</v>
          </cell>
          <cell r="C334" t="str">
            <v>VOLUME PEKERJAAN YANG DIPERLUKAN</v>
          </cell>
        </row>
        <row r="335">
          <cell r="C335" t="str">
            <v>Volume pekerjaan  :</v>
          </cell>
          <cell r="D335">
            <v>0</v>
          </cell>
          <cell r="E335" t="str">
            <v>M3</v>
          </cell>
        </row>
        <row r="359">
          <cell r="A359" t="str">
            <v>ITEM PEMBAYARAN NO.</v>
          </cell>
          <cell r="D359" t="str">
            <v>:  4.2 (4)</v>
          </cell>
          <cell r="J359" t="str">
            <v>Analisa EI-424</v>
          </cell>
          <cell r="T359" t="str">
            <v>Analisa EI-424</v>
          </cell>
        </row>
        <row r="360">
          <cell r="A360" t="str">
            <v>JENIS PEKERJAAN</v>
          </cell>
          <cell r="D360" t="str">
            <v>:  SEMEN Utk. Pond. Semen Tanah</v>
          </cell>
        </row>
        <row r="361">
          <cell r="A361" t="str">
            <v>SATUAN PEMBAYARAN</v>
          </cell>
          <cell r="D361" t="str">
            <v>:  TON</v>
          </cell>
          <cell r="J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>: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>:</v>
          </cell>
        </row>
        <row r="368">
          <cell r="A368">
            <v>1</v>
          </cell>
          <cell r="C368" t="str">
            <v>Pekerjaan dilakukan secara manual</v>
          </cell>
          <cell r="L368" t="str">
            <v>NAMA PAKET</v>
          </cell>
          <cell r="O368" t="str">
            <v>: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>:</v>
          </cell>
        </row>
        <row r="370">
          <cell r="A370">
            <v>3</v>
          </cell>
          <cell r="C370" t="str">
            <v>Kondisi Jalan   :  sedang / baik</v>
          </cell>
          <cell r="L370" t="str">
            <v>ITEM PEMBAYARAN NO.</v>
          </cell>
          <cell r="O370" t="str">
            <v>:  4.2 (4)</v>
          </cell>
          <cell r="R370" t="str">
            <v>PERKIRAAN VOL. PEK.</v>
          </cell>
          <cell r="T370" t="str">
            <v>:</v>
          </cell>
          <cell r="U370">
            <v>0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SEMEN Utk. Pond. Semen Tanah</v>
          </cell>
          <cell r="R371" t="str">
            <v>TOTAL HARGA (Rp.)</v>
          </cell>
          <cell r="T371" t="str">
            <v>:</v>
          </cell>
          <cell r="U371">
            <v>0</v>
          </cell>
        </row>
        <row r="372">
          <cell r="A372">
            <v>5</v>
          </cell>
          <cell r="C372" t="str">
            <v>Jam kerja efektif per-hari</v>
          </cell>
          <cell r="G372" t="str">
            <v>Tk</v>
          </cell>
          <cell r="H372">
            <v>7</v>
          </cell>
          <cell r="I372" t="str">
            <v>Jam</v>
          </cell>
          <cell r="L372" t="str">
            <v>SATUAN PEMBAYARAN</v>
          </cell>
          <cell r="O372" t="str">
            <v>:  TON</v>
          </cell>
          <cell r="R372" t="str">
            <v>% THD. BIAYA PROYEK</v>
          </cell>
          <cell r="T372" t="str">
            <v>:</v>
          </cell>
          <cell r="U372" t="e">
            <v>#DIV/0!</v>
          </cell>
        </row>
        <row r="373">
          <cell r="A373">
            <v>6</v>
          </cell>
          <cell r="C373" t="str">
            <v>Semen diangkut dari Base Camp ke lapangan</v>
          </cell>
        </row>
        <row r="374">
          <cell r="C374" t="str">
            <v>dengan menggunakan Dump Truck</v>
          </cell>
        </row>
        <row r="375">
          <cell r="A375">
            <v>7</v>
          </cell>
          <cell r="C375" t="str">
            <v>Satu hari dapat diselesaikan hamparan Soil Cement</v>
          </cell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C376" t="str">
            <v>sepanjang</v>
          </cell>
          <cell r="G376" t="str">
            <v>Ls</v>
          </cell>
          <cell r="H376">
            <v>400</v>
          </cell>
          <cell r="I376" t="str">
            <v>M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8</v>
          </cell>
          <cell r="C377" t="str">
            <v>Faktor kehilangan bahan</v>
          </cell>
          <cell r="G377" t="str">
            <v>Fh</v>
          </cell>
          <cell r="H377">
            <v>1.05</v>
          </cell>
          <cell r="I377" t="str">
            <v>-</v>
          </cell>
          <cell r="R377" t="str">
            <v>(Rp.)</v>
          </cell>
          <cell r="S377" t="str">
            <v>(Rp.)</v>
          </cell>
        </row>
        <row r="378">
          <cell r="A378">
            <v>9</v>
          </cell>
          <cell r="C378" t="str">
            <v>Tebal hamparan</v>
          </cell>
          <cell r="G378" t="str">
            <v>t</v>
          </cell>
          <cell r="H378">
            <v>0.15</v>
          </cell>
          <cell r="I378" t="str">
            <v>M</v>
          </cell>
        </row>
        <row r="380">
          <cell r="A380" t="str">
            <v>II.</v>
          </cell>
          <cell r="C380" t="str">
            <v>URUTAN KERJA</v>
          </cell>
          <cell r="L380" t="str">
            <v>A.</v>
          </cell>
          <cell r="N380" t="str">
            <v>TENAGA</v>
          </cell>
        </row>
        <row r="381">
          <cell r="A381">
            <v>1</v>
          </cell>
          <cell r="C381" t="str">
            <v>Dump Truck mengangkut semen dari Base Camp</v>
          </cell>
        </row>
        <row r="382">
          <cell r="C382" t="str">
            <v>ke lokasi Pekerjaan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2.4305555555555554</v>
          </cell>
          <cell r="R382">
            <v>2857.14</v>
          </cell>
          <cell r="U382">
            <v>6944.4374999999991</v>
          </cell>
        </row>
        <row r="383">
          <cell r="A383">
            <v>2</v>
          </cell>
          <cell r="C383" t="str">
            <v>Semen diatur/disusun di tempat hamparan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0.16203703703703703</v>
          </cell>
          <cell r="R383">
            <v>3214.29</v>
          </cell>
          <cell r="U383">
            <v>520.83402777777781</v>
          </cell>
        </row>
        <row r="384">
          <cell r="C384" t="str">
            <v>soil/tanah oleh tenaga manusia</v>
          </cell>
        </row>
        <row r="386">
          <cell r="A386" t="str">
            <v>III.</v>
          </cell>
          <cell r="C386" t="str">
            <v>PEMAKAIAN BAHAN, ALAT DAN TENAGA</v>
          </cell>
          <cell r="Q386" t="str">
            <v xml:space="preserve">JUMLAH HARGA TENAGA   </v>
          </cell>
          <cell r="U386">
            <v>7465.271527777777</v>
          </cell>
        </row>
        <row r="387">
          <cell r="A387" t="str">
            <v xml:space="preserve">   1.</v>
          </cell>
          <cell r="C387" t="str">
            <v>BAHAN</v>
          </cell>
        </row>
        <row r="388">
          <cell r="C388" t="str">
            <v>Semen yang diperlukan / ton   = (1 x Fh) x 1000</v>
          </cell>
          <cell r="G388" t="str">
            <v>(M12)</v>
          </cell>
          <cell r="H388">
            <v>1050</v>
          </cell>
          <cell r="I388" t="str">
            <v>Kg</v>
          </cell>
          <cell r="L388" t="str">
            <v>B.</v>
          </cell>
          <cell r="N388" t="str">
            <v>BAHAN</v>
          </cell>
        </row>
        <row r="389">
          <cell r="L389" t="str">
            <v>1.</v>
          </cell>
          <cell r="N389" t="str">
            <v>Semen</v>
          </cell>
          <cell r="O389" t="str">
            <v>(M12)</v>
          </cell>
          <cell r="P389" t="str">
            <v>Kg</v>
          </cell>
          <cell r="Q389">
            <v>1050</v>
          </cell>
          <cell r="R389">
            <v>550.92499999999995</v>
          </cell>
          <cell r="U389">
            <v>578471.25</v>
          </cell>
        </row>
        <row r="390">
          <cell r="A390" t="str">
            <v xml:space="preserve">   2.</v>
          </cell>
          <cell r="C390" t="str">
            <v>ALAT</v>
          </cell>
        </row>
        <row r="391">
          <cell r="A391" t="str">
            <v>2.a.</v>
          </cell>
          <cell r="C391" t="str">
            <v>DUMP TRUCK</v>
          </cell>
          <cell r="G391" t="str">
            <v>(E08)</v>
          </cell>
        </row>
        <row r="392">
          <cell r="C392" t="str">
            <v>Kapasitas bak</v>
          </cell>
          <cell r="G392" t="str">
            <v>V</v>
          </cell>
          <cell r="H392">
            <v>10</v>
          </cell>
          <cell r="I392" t="str">
            <v>Ton</v>
          </cell>
        </row>
        <row r="393">
          <cell r="C393" t="str">
            <v>Faktor efisiensi alat</v>
          </cell>
          <cell r="G393" t="str">
            <v>Fa</v>
          </cell>
          <cell r="H393">
            <v>0.83</v>
          </cell>
          <cell r="I393" t="str">
            <v>-</v>
          </cell>
        </row>
        <row r="394">
          <cell r="C394" t="str">
            <v>Kecepatan rata-rata bermuatan</v>
          </cell>
          <cell r="G394" t="str">
            <v>v1</v>
          </cell>
          <cell r="H394">
            <v>45</v>
          </cell>
          <cell r="I394" t="str">
            <v>Km / Jam</v>
          </cell>
        </row>
        <row r="395">
          <cell r="C395" t="str">
            <v>Kecepatan rata-rata kosong</v>
          </cell>
          <cell r="G395" t="str">
            <v>v2</v>
          </cell>
          <cell r="H395">
            <v>60</v>
          </cell>
          <cell r="I395" t="str">
            <v>Km / Jam</v>
          </cell>
        </row>
        <row r="396">
          <cell r="C396" t="str">
            <v>Waktu siklus</v>
          </cell>
          <cell r="G396" t="str">
            <v>Ts1</v>
          </cell>
          <cell r="Q396" t="str">
            <v xml:space="preserve">JUMLAH HARGA BAHAN   </v>
          </cell>
          <cell r="U396">
            <v>578471.25</v>
          </cell>
        </row>
        <row r="397">
          <cell r="C397" t="str">
            <v>- Waktu tempuh isi            = (L : v1) x 60</v>
          </cell>
          <cell r="G397" t="str">
            <v>T1</v>
          </cell>
          <cell r="H397">
            <v>11.633333333333333</v>
          </cell>
          <cell r="I397" t="str">
            <v>menit</v>
          </cell>
        </row>
        <row r="398">
          <cell r="C398" t="str">
            <v>- Waktu tempuh kosong   = (L : v2) x 60</v>
          </cell>
          <cell r="G398" t="str">
            <v>T2</v>
          </cell>
          <cell r="H398">
            <v>8.7249999999999996</v>
          </cell>
          <cell r="I398" t="str">
            <v>menit</v>
          </cell>
          <cell r="L398" t="str">
            <v>C.</v>
          </cell>
          <cell r="N398" t="str">
            <v>PERALATAN</v>
          </cell>
        </row>
        <row r="399">
          <cell r="C399" t="str">
            <v>- Waktu mengisi</v>
          </cell>
          <cell r="G399" t="str">
            <v>T3</v>
          </cell>
          <cell r="H399">
            <v>40</v>
          </cell>
          <cell r="I399" t="str">
            <v>menit</v>
          </cell>
          <cell r="L399" t="str">
            <v>1.</v>
          </cell>
          <cell r="N399" t="str">
            <v>Dump Truck</v>
          </cell>
          <cell r="O399" t="str">
            <v>(E08)</v>
          </cell>
          <cell r="P399" t="str">
            <v>Jam</v>
          </cell>
          <cell r="Q399">
            <v>0.21159889558232936</v>
          </cell>
          <cell r="R399">
            <v>153645.58193291764</v>
          </cell>
          <cell r="U399">
            <v>32511.23544810967</v>
          </cell>
        </row>
        <row r="400">
          <cell r="C400" t="str">
            <v>- Waktu bongkar</v>
          </cell>
          <cell r="G400" t="str">
            <v>T4</v>
          </cell>
          <cell r="H400">
            <v>30</v>
          </cell>
          <cell r="I400" t="str">
            <v>menit</v>
          </cell>
        </row>
        <row r="401">
          <cell r="C401" t="str">
            <v>- Lain-lain</v>
          </cell>
          <cell r="G401" t="str">
            <v>T5</v>
          </cell>
          <cell r="H401">
            <v>10</v>
          </cell>
          <cell r="I401" t="str">
            <v>menit</v>
          </cell>
        </row>
        <row r="402">
          <cell r="G402" t="str">
            <v>Ts1</v>
          </cell>
          <cell r="H402">
            <v>100.35833333333333</v>
          </cell>
          <cell r="I402" t="str">
            <v>menit</v>
          </cell>
        </row>
        <row r="404">
          <cell r="C404" t="str">
            <v>Kap. Prod. / jam =</v>
          </cell>
          <cell r="D404" t="str">
            <v>V x Fa x 60</v>
          </cell>
          <cell r="G404" t="str">
            <v>Q1</v>
          </cell>
          <cell r="H404">
            <v>4.7259225869206762</v>
          </cell>
          <cell r="I404" t="str">
            <v>Ton</v>
          </cell>
        </row>
        <row r="405">
          <cell r="D405" t="str">
            <v xml:space="preserve">   Fh x Ts1</v>
          </cell>
        </row>
        <row r="407">
          <cell r="C407" t="str">
            <v>Koefisien Alat/Ton</v>
          </cell>
          <cell r="D407" t="str">
            <v xml:space="preserve">  =    1 / Q1</v>
          </cell>
          <cell r="G407" t="str">
            <v>(E08)</v>
          </cell>
          <cell r="H407">
            <v>0.21159889558232936</v>
          </cell>
          <cell r="I407" t="str">
            <v>Jam</v>
          </cell>
        </row>
        <row r="408">
          <cell r="Q408" t="str">
            <v xml:space="preserve">JUMLAH HARGA PERALATAN   </v>
          </cell>
          <cell r="U408">
            <v>32511.23544810967</v>
          </cell>
        </row>
        <row r="409">
          <cell r="A409" t="str">
            <v xml:space="preserve">   3.</v>
          </cell>
          <cell r="C409" t="str">
            <v>TENAGA</v>
          </cell>
        </row>
        <row r="410">
          <cell r="C410" t="str">
            <v>Lebar Hamparan Soil Cement</v>
          </cell>
          <cell r="G410" t="str">
            <v>b</v>
          </cell>
          <cell r="H410">
            <v>6</v>
          </cell>
          <cell r="I410" t="str">
            <v>M</v>
          </cell>
          <cell r="L410" t="str">
            <v>D.</v>
          </cell>
          <cell r="N410" t="str">
            <v>JUMLAH HARGA TENAGA, BAHAN DAN PERALATAN  ( A + B + C )</v>
          </cell>
          <cell r="U410">
            <v>618447.75697588746</v>
          </cell>
        </row>
        <row r="411">
          <cell r="C411" t="str">
            <v>Kadar semen  (3 - 12) %</v>
          </cell>
          <cell r="G411" t="str">
            <v>s</v>
          </cell>
          <cell r="H411">
            <v>7.5</v>
          </cell>
          <cell r="I411" t="str">
            <v>%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61844.775697588746</v>
          </cell>
        </row>
        <row r="412">
          <cell r="C412" t="str">
            <v>Berat jenis tanah</v>
          </cell>
          <cell r="G412" t="str">
            <v>Bj</v>
          </cell>
          <cell r="H412">
            <v>1.6</v>
          </cell>
          <cell r="I412" t="str">
            <v>ton / M3</v>
          </cell>
          <cell r="L412" t="str">
            <v>F.</v>
          </cell>
          <cell r="N412" t="str">
            <v>HARGA SATUAN PEKERJAAN  ( D + E )</v>
          </cell>
          <cell r="U412">
            <v>680292.53267347626</v>
          </cell>
        </row>
        <row r="413">
          <cell r="C413" t="str">
            <v>Setiap hari dengan produksi = {(s : 100) x t x b x Ls} x Bj</v>
          </cell>
          <cell r="G413" t="str">
            <v>Qt</v>
          </cell>
          <cell r="H413">
            <v>43.2</v>
          </cell>
          <cell r="I413" t="str">
            <v>Ton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N414" t="str">
            <v>berat untuk bahan-bahan.</v>
          </cell>
        </row>
        <row r="415">
          <cell r="C415" t="str">
            <v>Kebutuhan tenaga :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D416" t="str">
            <v>- Pekerja</v>
          </cell>
          <cell r="G416" t="str">
            <v>P</v>
          </cell>
          <cell r="H416">
            <v>15</v>
          </cell>
          <cell r="I416" t="str">
            <v>orang</v>
          </cell>
          <cell r="N416" t="str">
            <v>mata pembayaran.</v>
          </cell>
        </row>
        <row r="417">
          <cell r="D417" t="str">
            <v>- Mandor</v>
          </cell>
          <cell r="G417" t="str">
            <v>M</v>
          </cell>
          <cell r="H417">
            <v>1</v>
          </cell>
          <cell r="I417" t="str">
            <v>orang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halaman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4.2 (4)</v>
          </cell>
          <cell r="J420" t="str">
            <v>Analisa EI-424</v>
          </cell>
        </row>
        <row r="421">
          <cell r="A421" t="str">
            <v>JENIS PEKERJAAN</v>
          </cell>
          <cell r="D421" t="str">
            <v>:  SEMEN Utk. Pond. Semen Tanah</v>
          </cell>
        </row>
        <row r="422">
          <cell r="A422" t="str">
            <v>SATUAN PEMBAYARAN</v>
          </cell>
          <cell r="D422" t="str">
            <v>:  TON</v>
          </cell>
          <cell r="J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>Koefisien tenaga / Ton  :</v>
          </cell>
        </row>
        <row r="429">
          <cell r="D429" t="str">
            <v>- Pekerja</v>
          </cell>
          <cell r="E429" t="str">
            <v>= (Tk x P) : Qt</v>
          </cell>
          <cell r="G429" t="str">
            <v>(L01)</v>
          </cell>
          <cell r="H429">
            <v>2.4305555555555554</v>
          </cell>
          <cell r="I429" t="str">
            <v>Jam</v>
          </cell>
        </row>
        <row r="430">
          <cell r="D430" t="str">
            <v>- Mandor</v>
          </cell>
          <cell r="E430" t="str">
            <v>= (Tk x M) : Qt</v>
          </cell>
          <cell r="G430" t="str">
            <v>(L03)</v>
          </cell>
          <cell r="H430">
            <v>0.16203703703703703</v>
          </cell>
          <cell r="I430" t="str">
            <v>Jam</v>
          </cell>
        </row>
        <row r="433">
          <cell r="A433" t="str">
            <v>4.</v>
          </cell>
          <cell r="C433" t="str">
            <v>HARGA DASAR SATUAN UPAH, BAHAN DAN ALAT</v>
          </cell>
        </row>
        <row r="434">
          <cell r="C434" t="str">
            <v>Lihat lampiran.</v>
          </cell>
        </row>
        <row r="437">
          <cell r="A437" t="str">
            <v>5.</v>
          </cell>
          <cell r="C437" t="str">
            <v>ANALISA HARGA SATUAN PEKERJAAN</v>
          </cell>
        </row>
        <row r="438">
          <cell r="C438" t="str">
            <v>Lihat perhitungan dalam FORMULIR STANDAR UNTUK</v>
          </cell>
        </row>
        <row r="439">
          <cell r="C439" t="str">
            <v>PEREKEMAN ANALISA MASING-MASING HARGA</v>
          </cell>
        </row>
        <row r="440">
          <cell r="C440" t="str">
            <v>SATUAN.</v>
          </cell>
        </row>
        <row r="441">
          <cell r="C441" t="str">
            <v>Didapat Harga Satuan Pekerjaan :</v>
          </cell>
        </row>
        <row r="443">
          <cell r="C443" t="str">
            <v xml:space="preserve">Rp.  </v>
          </cell>
          <cell r="D443">
            <v>680292.53267347626</v>
          </cell>
          <cell r="E443" t="str">
            <v xml:space="preserve"> / Ton</v>
          </cell>
        </row>
        <row r="446">
          <cell r="A446" t="str">
            <v>6.</v>
          </cell>
          <cell r="C446" t="str">
            <v>WAKTU PELAKSANAAN YANG DIPERLUKAN</v>
          </cell>
        </row>
        <row r="447">
          <cell r="C447" t="str">
            <v>Waktu pelaksanaan</v>
          </cell>
          <cell r="D447" t="str">
            <v>:  . . . . . . .  bulan</v>
          </cell>
        </row>
        <row r="449">
          <cell r="A449" t="str">
            <v>7.</v>
          </cell>
          <cell r="C449" t="str">
            <v>VOLUME PEKERJAAN YANG DIPERLUKAN</v>
          </cell>
        </row>
        <row r="450">
          <cell r="C450" t="str">
            <v>Volume pekerjaan  :</v>
          </cell>
          <cell r="D450">
            <v>0</v>
          </cell>
          <cell r="E450" t="str">
            <v>Ton</v>
          </cell>
        </row>
        <row r="479">
          <cell r="A479" t="str">
            <v>ITEM PEMBAYARAN NO.</v>
          </cell>
          <cell r="D479" t="str">
            <v>:  4.2 (3)</v>
          </cell>
          <cell r="J479" t="str">
            <v>Analisa EI-423</v>
          </cell>
          <cell r="T479" t="str">
            <v>Analisa EI-423</v>
          </cell>
        </row>
        <row r="480">
          <cell r="A480" t="str">
            <v>JENIS PEKERJAAN</v>
          </cell>
          <cell r="D480" t="str">
            <v>:  Lapis Pondasi Semen Tanah</v>
          </cell>
        </row>
        <row r="481">
          <cell r="A481" t="str">
            <v>SATUAN PEMBAYARAN</v>
          </cell>
          <cell r="D481" t="str">
            <v>:  M3</v>
          </cell>
          <cell r="J481" t="str">
            <v xml:space="preserve">         URAIAN ANALISA HARGA SATUAN</v>
          </cell>
          <cell r="L481" t="str">
            <v>FORMULIR STANDAR UNTUK</v>
          </cell>
        </row>
        <row r="482">
          <cell r="L482" t="str">
            <v>PEREKAMAN ANALISA MASING-MASING HARGA SATUAN</v>
          </cell>
        </row>
        <row r="483">
          <cell r="L483">
            <v>0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6">
          <cell r="L486" t="str">
            <v>PROYEK</v>
          </cell>
          <cell r="O486" t="str">
            <v>:</v>
          </cell>
        </row>
        <row r="487">
          <cell r="A487" t="str">
            <v>I.</v>
          </cell>
          <cell r="C487" t="str">
            <v>ASUMSI</v>
          </cell>
          <cell r="L487" t="str">
            <v>No. PAKET KONTRAK</v>
          </cell>
          <cell r="O487" t="str">
            <v>:</v>
          </cell>
        </row>
        <row r="488">
          <cell r="A488">
            <v>1</v>
          </cell>
          <cell r="C488" t="str">
            <v>Pekerjaan dilakukan secara mekanik</v>
          </cell>
          <cell r="L488" t="str">
            <v>NAMA PAKET</v>
          </cell>
          <cell r="O488" t="str">
            <v>:</v>
          </cell>
        </row>
        <row r="489">
          <cell r="A489">
            <v>2</v>
          </cell>
          <cell r="C489" t="str">
            <v>Lokasi pekerjaan : sepanjang jalan</v>
          </cell>
          <cell r="L489" t="str">
            <v>PROP / KAB / KODYA</v>
          </cell>
          <cell r="O489" t="str">
            <v>:</v>
          </cell>
        </row>
        <row r="490">
          <cell r="A490">
            <v>3</v>
          </cell>
          <cell r="C490" t="str">
            <v>Kondisi Jalan   :  sedang / baik</v>
          </cell>
          <cell r="L490" t="str">
            <v>ITEM PEMBAYARAN NO.</v>
          </cell>
          <cell r="O490" t="str">
            <v>:  4.2 (3)</v>
          </cell>
          <cell r="R490" t="str">
            <v>PERKIRAAN VOL. PEK.</v>
          </cell>
          <cell r="T490" t="str">
            <v>:</v>
          </cell>
          <cell r="U490">
            <v>0</v>
          </cell>
        </row>
        <row r="491">
          <cell r="A491">
            <v>4</v>
          </cell>
          <cell r="C491" t="str">
            <v>Jarak rata-rata sumber material ke lokasi pekerjaan</v>
          </cell>
          <cell r="G491" t="str">
            <v>L</v>
          </cell>
          <cell r="H491">
            <v>8.7249999999999996</v>
          </cell>
          <cell r="I491" t="str">
            <v>Km</v>
          </cell>
          <cell r="L491" t="str">
            <v>JENIS PEKERJAAN</v>
          </cell>
          <cell r="O491" t="str">
            <v>:  Lapis Pondasi Semen Tanah</v>
          </cell>
          <cell r="R491" t="str">
            <v>TOTAL HARGA (Rp.)</v>
          </cell>
          <cell r="T491" t="str">
            <v>:</v>
          </cell>
          <cell r="U491">
            <v>0</v>
          </cell>
        </row>
        <row r="492">
          <cell r="A492">
            <v>5</v>
          </cell>
          <cell r="C492" t="str">
            <v>Jam kerja efektif per-hari</v>
          </cell>
          <cell r="G492" t="str">
            <v>Tk</v>
          </cell>
          <cell r="H492">
            <v>7</v>
          </cell>
          <cell r="I492" t="str">
            <v>Jam</v>
          </cell>
          <cell r="L492" t="str">
            <v>SATUAN PEMBAYARAN</v>
          </cell>
          <cell r="O492" t="str">
            <v>:  M3</v>
          </cell>
          <cell r="R492" t="str">
            <v>% THD. BIAYA PROYEK</v>
          </cell>
          <cell r="T492" t="str">
            <v>:</v>
          </cell>
          <cell r="U492" t="e">
            <v>#DIV/0!</v>
          </cell>
        </row>
        <row r="493">
          <cell r="A493">
            <v>6</v>
          </cell>
          <cell r="C493" t="str">
            <v>Harga pembayaran tidak termasuk semen ( semen</v>
          </cell>
        </row>
        <row r="494">
          <cell r="C494" t="str">
            <v>dibayar dalam item tersendiri)</v>
          </cell>
        </row>
        <row r="495">
          <cell r="A495">
            <v>7</v>
          </cell>
          <cell r="C495" t="str">
            <v>Satu hari dapat diselesaikan hamparan Soil Cement</v>
          </cell>
          <cell r="Q495" t="str">
            <v>PERKIRAAN</v>
          </cell>
          <cell r="R495" t="str">
            <v>HARGA</v>
          </cell>
          <cell r="S495" t="str">
            <v>JUMLAH</v>
          </cell>
        </row>
        <row r="496">
          <cell r="C496" t="str">
            <v>sepanjang</v>
          </cell>
          <cell r="G496" t="str">
            <v>Ls</v>
          </cell>
          <cell r="H496">
            <v>400</v>
          </cell>
          <cell r="I496" t="str">
            <v>M</v>
          </cell>
          <cell r="L496" t="str">
            <v>NO.</v>
          </cell>
          <cell r="N496" t="str">
            <v>KOMPONEN</v>
          </cell>
          <cell r="P496" t="str">
            <v>SATUAN</v>
          </cell>
          <cell r="Q496" t="str">
            <v>KUANTITAS</v>
          </cell>
          <cell r="R496" t="str">
            <v>SATUAN</v>
          </cell>
          <cell r="S496" t="str">
            <v>HARGA</v>
          </cell>
        </row>
        <row r="497">
          <cell r="A497">
            <v>8</v>
          </cell>
          <cell r="C497" t="str">
            <v>Faktor kembang material (padat - lepas)</v>
          </cell>
          <cell r="G497" t="str">
            <v>Fk</v>
          </cell>
          <cell r="H497">
            <v>1.2</v>
          </cell>
          <cell r="I497" t="str">
            <v>-</v>
          </cell>
          <cell r="R497" t="str">
            <v>(Rp.)</v>
          </cell>
          <cell r="S497" t="str">
            <v>(Rp.)</v>
          </cell>
        </row>
        <row r="498">
          <cell r="A498">
            <v>9</v>
          </cell>
          <cell r="C498" t="str">
            <v>Tebal hamparan padat</v>
          </cell>
          <cell r="G498" t="str">
            <v>t</v>
          </cell>
          <cell r="H498">
            <v>0.15</v>
          </cell>
          <cell r="I498" t="str">
            <v>M</v>
          </cell>
        </row>
        <row r="500">
          <cell r="A500" t="str">
            <v>II.</v>
          </cell>
          <cell r="C500" t="str">
            <v>URUTAN KERJA</v>
          </cell>
          <cell r="L500" t="str">
            <v>A.</v>
          </cell>
          <cell r="N500" t="str">
            <v>TENAGA</v>
          </cell>
        </row>
        <row r="501">
          <cell r="A501">
            <v>1</v>
          </cell>
          <cell r="C501" t="str">
            <v>Whell Loader memuat material ke dalam Dump Truck</v>
          </cell>
        </row>
        <row r="502">
          <cell r="C502" t="str">
            <v>di lokasi sumber bahan</v>
          </cell>
          <cell r="L502" t="str">
            <v>1.</v>
          </cell>
          <cell r="N502" t="str">
            <v>Pekerja</v>
          </cell>
          <cell r="O502" t="str">
            <v>(L01)</v>
          </cell>
          <cell r="P502" t="str">
            <v>Jam</v>
          </cell>
          <cell r="Q502">
            <v>0.12494422132976349</v>
          </cell>
          <cell r="R502">
            <v>2857.14</v>
          </cell>
          <cell r="U502">
            <v>356.98313253012043</v>
          </cell>
        </row>
        <row r="503">
          <cell r="A503">
            <v>2</v>
          </cell>
          <cell r="C503" t="str">
            <v>Dump Truck mengangkut material ke lokasi pekerjaan</v>
          </cell>
          <cell r="L503" t="str">
            <v>2.</v>
          </cell>
          <cell r="N503" t="str">
            <v>Mandor</v>
          </cell>
          <cell r="O503" t="str">
            <v>(L03)</v>
          </cell>
          <cell r="P503" t="str">
            <v>Jam</v>
          </cell>
          <cell r="Q503">
            <v>1.7849174475680501E-2</v>
          </cell>
          <cell r="R503">
            <v>3214.29</v>
          </cell>
          <cell r="U503">
            <v>57.372423025435076</v>
          </cell>
        </row>
        <row r="504">
          <cell r="A504">
            <v>3</v>
          </cell>
          <cell r="C504" t="str">
            <v>Motor Grader menghampar material di lokasi pekerjaan</v>
          </cell>
        </row>
        <row r="505">
          <cell r="A505">
            <v>4</v>
          </cell>
          <cell r="C505" t="str">
            <v>Semen dan material tanah diaduk ditempat dengan</v>
          </cell>
        </row>
        <row r="506">
          <cell r="C506" t="str">
            <v>menggunakan Vulvi Mixer</v>
          </cell>
          <cell r="Q506" t="str">
            <v xml:space="preserve">JUMLAH HARGA TENAGA   </v>
          </cell>
          <cell r="U506">
            <v>414.3555555555555</v>
          </cell>
        </row>
        <row r="507">
          <cell r="A507">
            <v>5</v>
          </cell>
          <cell r="C507" t="str">
            <v>Sebelum pemadatan material dibasahi dengan</v>
          </cell>
        </row>
        <row r="508">
          <cell r="C508" t="str">
            <v>menggunakan Water Tank Truck</v>
          </cell>
          <cell r="L508" t="str">
            <v>B.</v>
          </cell>
          <cell r="N508" t="str">
            <v>BAHAN</v>
          </cell>
        </row>
        <row r="509">
          <cell r="A509">
            <v>6</v>
          </cell>
          <cell r="C509" t="str">
            <v>Pemadatan dilakukan dengan menggunakan</v>
          </cell>
          <cell r="L509" t="str">
            <v>1.</v>
          </cell>
          <cell r="N509" t="str">
            <v>Tanah Timbunan  (M08)</v>
          </cell>
          <cell r="P509" t="str">
            <v>M3</v>
          </cell>
          <cell r="Q509">
            <v>1.2</v>
          </cell>
          <cell r="R509">
            <v>20000</v>
          </cell>
          <cell r="U509">
            <v>24000</v>
          </cell>
        </row>
        <row r="510">
          <cell r="C510" t="str">
            <v>Vibrator Roller dan Pneumatic Tire Roller</v>
          </cell>
        </row>
        <row r="511">
          <cell r="A511">
            <v>7</v>
          </cell>
          <cell r="C511" t="str">
            <v>Selama pelaksanaan pekerjaan sekelompok pekerja</v>
          </cell>
        </row>
        <row r="512">
          <cell r="C512" t="str">
            <v>akan merapikan tepi hamparan dan level permukaan</v>
          </cell>
        </row>
        <row r="513">
          <cell r="C513" t="str">
            <v>dengan menggunakan alat bantu</v>
          </cell>
        </row>
        <row r="515">
          <cell r="A515" t="str">
            <v>III.</v>
          </cell>
          <cell r="C515" t="str">
            <v>PEMAKAIAN BAHAN, ALAT DAN TENAGA</v>
          </cell>
        </row>
        <row r="516">
          <cell r="Q516" t="str">
            <v xml:space="preserve">JUMLAH HARGA BAHAN   </v>
          </cell>
          <cell r="U516">
            <v>24000</v>
          </cell>
        </row>
        <row r="517">
          <cell r="A517" t="str">
            <v>1.</v>
          </cell>
          <cell r="C517" t="str">
            <v>BAHAN</v>
          </cell>
        </row>
        <row r="518">
          <cell r="C518" t="str">
            <v>Setiap M3 Soil Cement padat diperlukan = 1 x Fk</v>
          </cell>
          <cell r="G518" t="str">
            <v>(M08)</v>
          </cell>
          <cell r="H518">
            <v>1.2</v>
          </cell>
          <cell r="I518" t="str">
            <v>M3</v>
          </cell>
          <cell r="L518" t="str">
            <v>C.</v>
          </cell>
          <cell r="N518" t="str">
            <v>PERALATAN</v>
          </cell>
        </row>
        <row r="519">
          <cell r="L519" t="str">
            <v>1.</v>
          </cell>
          <cell r="N519" t="str">
            <v>Wheel Loader</v>
          </cell>
          <cell r="O519" t="str">
            <v>(E15)</v>
          </cell>
          <cell r="P519" t="str">
            <v>Jam</v>
          </cell>
          <cell r="Q519">
            <v>1.7849174475680497E-2</v>
          </cell>
          <cell r="R519">
            <v>163808.13869490434</v>
          </cell>
          <cell r="U519">
            <v>2923.8400481018175</v>
          </cell>
        </row>
        <row r="520">
          <cell r="A520" t="str">
            <v>2.</v>
          </cell>
          <cell r="C520" t="str">
            <v>ALAT</v>
          </cell>
          <cell r="L520" t="str">
            <v>2.</v>
          </cell>
          <cell r="N520" t="str">
            <v>Dump Truck</v>
          </cell>
          <cell r="O520" t="str">
            <v>(E08)</v>
          </cell>
          <cell r="P520" t="str">
            <v>Jam</v>
          </cell>
          <cell r="Q520">
            <v>0.16651888679214849</v>
          </cell>
          <cell r="R520">
            <v>153645.58193291764</v>
          </cell>
          <cell r="U520">
            <v>25584.89126400129</v>
          </cell>
        </row>
        <row r="521">
          <cell r="A521" t="str">
            <v>2.a.</v>
          </cell>
          <cell r="C521" t="str">
            <v>WHEL LOADER</v>
          </cell>
          <cell r="G521" t="str">
            <v>(E15)</v>
          </cell>
          <cell r="L521" t="str">
            <v>3.</v>
          </cell>
          <cell r="N521" t="str">
            <v>Motor Grader</v>
          </cell>
          <cell r="O521" t="str">
            <v>(E13)</v>
          </cell>
          <cell r="P521" t="str">
            <v>Jam</v>
          </cell>
          <cell r="Q521">
            <v>8.3668005354752342E-3</v>
          </cell>
          <cell r="R521">
            <v>201666.62574070093</v>
          </cell>
          <cell r="U521">
            <v>1687.3044322347801</v>
          </cell>
        </row>
        <row r="522">
          <cell r="C522" t="str">
            <v>Kapasitas bucket</v>
          </cell>
          <cell r="G522" t="str">
            <v>V</v>
          </cell>
          <cell r="H522">
            <v>1.5</v>
          </cell>
          <cell r="I522" t="str">
            <v>M3</v>
          </cell>
          <cell r="L522" t="str">
            <v>4.</v>
          </cell>
          <cell r="N522" t="str">
            <v>Tandem Roller</v>
          </cell>
          <cell r="O522" t="str">
            <v>(E17)</v>
          </cell>
          <cell r="P522" t="str">
            <v>Jam</v>
          </cell>
          <cell r="Q522">
            <v>1.7849174475680501E-2</v>
          </cell>
          <cell r="R522">
            <v>293927.19306224468</v>
          </cell>
          <cell r="U522">
            <v>5246.3577521150328</v>
          </cell>
        </row>
        <row r="523">
          <cell r="C523" t="str">
            <v>Faktor bucket</v>
          </cell>
          <cell r="G523" t="str">
            <v>Fb</v>
          </cell>
          <cell r="H523">
            <v>0.9</v>
          </cell>
          <cell r="I523" t="str">
            <v>-</v>
          </cell>
          <cell r="J523" t="str">
            <v>Pemuatan ringan</v>
          </cell>
          <cell r="L523" t="str">
            <v>5.</v>
          </cell>
          <cell r="N523" t="str">
            <v>P. Tyre Roller</v>
          </cell>
          <cell r="O523" t="str">
            <v>(E18)</v>
          </cell>
          <cell r="P523" t="str">
            <v>Jam</v>
          </cell>
          <cell r="Q523">
            <v>8.5676037483266403E-3</v>
          </cell>
          <cell r="R523">
            <v>113384.24751021285</v>
          </cell>
          <cell r="U523">
            <v>971.43130396969514</v>
          </cell>
        </row>
        <row r="524">
          <cell r="C524" t="str">
            <v>Faktor efisiensi alat</v>
          </cell>
          <cell r="G524" t="str">
            <v>Fa</v>
          </cell>
          <cell r="H524">
            <v>0.83</v>
          </cell>
          <cell r="I524" t="str">
            <v>-</v>
          </cell>
          <cell r="L524" t="str">
            <v>6.</v>
          </cell>
          <cell r="N524" t="str">
            <v>Water Tanker</v>
          </cell>
          <cell r="O524" t="str">
            <v>(E23)</v>
          </cell>
          <cell r="P524" t="str">
            <v>Jam</v>
          </cell>
          <cell r="Q524">
            <v>7.0281124497991983E-3</v>
          </cell>
          <cell r="R524">
            <v>67020.510980434308</v>
          </cell>
          <cell r="U524">
            <v>471.02768761349421</v>
          </cell>
        </row>
        <row r="525">
          <cell r="C525" t="str">
            <v>Waktu siklus :</v>
          </cell>
          <cell r="G525" t="str">
            <v>Ts1</v>
          </cell>
          <cell r="L525" t="str">
            <v>7.</v>
          </cell>
          <cell r="N525" t="str">
            <v>Fulvi Mixer</v>
          </cell>
          <cell r="O525" t="str">
            <v>(E27)</v>
          </cell>
          <cell r="P525" t="str">
            <v>Jam</v>
          </cell>
          <cell r="Q525">
            <v>1.9277108433734941E-2</v>
          </cell>
          <cell r="R525">
            <v>559029.00777943374</v>
          </cell>
          <cell r="U525">
            <v>10776.462800567399</v>
          </cell>
        </row>
        <row r="526">
          <cell r="C526" t="str">
            <v>- Muat</v>
          </cell>
          <cell r="G526" t="str">
            <v>T1</v>
          </cell>
          <cell r="H526">
            <v>0.5</v>
          </cell>
          <cell r="I526" t="str">
            <v>menit</v>
          </cell>
          <cell r="L526" t="str">
            <v>8.</v>
          </cell>
          <cell r="N526" t="str">
            <v>Alat Bantu</v>
          </cell>
          <cell r="P526" t="str">
            <v>Ls</v>
          </cell>
          <cell r="Q526">
            <v>1</v>
          </cell>
          <cell r="R526">
            <v>90</v>
          </cell>
          <cell r="U526">
            <v>90</v>
          </cell>
        </row>
        <row r="527">
          <cell r="C527" t="str">
            <v>- Lain-lain</v>
          </cell>
          <cell r="G527" t="str">
            <v>T2</v>
          </cell>
          <cell r="H527">
            <v>0.5</v>
          </cell>
          <cell r="I527" t="str">
            <v>menit</v>
          </cell>
        </row>
        <row r="528">
          <cell r="G528" t="str">
            <v>Ts1</v>
          </cell>
          <cell r="H528">
            <v>1</v>
          </cell>
          <cell r="I528" t="str">
            <v>menit</v>
          </cell>
          <cell r="Q528" t="str">
            <v xml:space="preserve">JUMLAH HARGA PERALATAN   </v>
          </cell>
          <cell r="U528">
            <v>47751.31528860351</v>
          </cell>
        </row>
        <row r="530">
          <cell r="C530" t="str">
            <v>Kap. Prod. / Jam  =</v>
          </cell>
          <cell r="D530" t="str">
            <v>V x Fb x Fa x 60</v>
          </cell>
          <cell r="G530" t="str">
            <v>Q1</v>
          </cell>
          <cell r="H530">
            <v>56.025000000000006</v>
          </cell>
          <cell r="I530" t="str">
            <v>M3</v>
          </cell>
          <cell r="L530" t="str">
            <v>D.</v>
          </cell>
          <cell r="N530" t="str">
            <v>JUMLAH HARGA TENAGA, BAHAN DAN PERALATAN  ( A + B + C )</v>
          </cell>
          <cell r="U530">
            <v>72165.67084415906</v>
          </cell>
        </row>
        <row r="531">
          <cell r="D531" t="str">
            <v>Fk x Ts1</v>
          </cell>
          <cell r="L531" t="str">
            <v>E.</v>
          </cell>
          <cell r="N531" t="str">
            <v>OVERHEAD &amp; PROFIT</v>
          </cell>
          <cell r="P531">
            <v>10</v>
          </cell>
          <cell r="Q531" t="str">
            <v>%  x  D</v>
          </cell>
          <cell r="U531">
            <v>7216.5670844159067</v>
          </cell>
        </row>
        <row r="532">
          <cell r="L532" t="str">
            <v>F.</v>
          </cell>
          <cell r="N532" t="str">
            <v>HARGA SATUAN PEKERJAAN  ( D + E )</v>
          </cell>
          <cell r="U532">
            <v>79382.237928574963</v>
          </cell>
        </row>
        <row r="533">
          <cell r="C533" t="str">
            <v>Koefisien Alat / M3</v>
          </cell>
          <cell r="D533" t="str">
            <v xml:space="preserve"> = 1 / Q1</v>
          </cell>
          <cell r="G533" t="str">
            <v>(E15)</v>
          </cell>
          <cell r="H533">
            <v>1.7849174475680497E-2</v>
          </cell>
          <cell r="I533" t="str">
            <v>Jam</v>
          </cell>
          <cell r="L533" t="str">
            <v>Note: 1</v>
          </cell>
          <cell r="N533" t="str">
            <v>SATUAN dapat berdasarkan atas jam operasi untuk Tenaga Kerja dan Peralatan, volume dan/atau ukuran</v>
          </cell>
        </row>
        <row r="534">
          <cell r="N534" t="str">
            <v>berat untuk bahan-bahan.</v>
          </cell>
        </row>
        <row r="535">
          <cell r="L535">
            <v>2</v>
          </cell>
          <cell r="N535" t="str">
            <v>Kuantitas satuan adalah kuantitas setiap komponen untuk menyelesaikan satu satuan pekerjaan dari nomor</v>
          </cell>
        </row>
        <row r="536">
          <cell r="N536" t="str">
            <v>mata pembayaran.</v>
          </cell>
        </row>
        <row r="537">
          <cell r="L537">
            <v>3</v>
          </cell>
          <cell r="N537" t="str">
            <v>Biaya satuan untuk peralatan sudah termasuk bahan bakar, bahan habis dipakai dan operator.</v>
          </cell>
        </row>
        <row r="538">
          <cell r="L538">
            <v>4</v>
          </cell>
          <cell r="N538" t="str">
            <v>Biaya satuan sudah termasuk pengeluaran untuk seluruh pajak yang berkaitan (tetapi tidak termasuk PPN</v>
          </cell>
        </row>
        <row r="539">
          <cell r="J539" t="str">
            <v>Berlanjut ke halaman berikut</v>
          </cell>
          <cell r="N539" t="str">
            <v>yang dibayar dari kontrak) dan biaya-biaya lainnya.</v>
          </cell>
        </row>
        <row r="540">
          <cell r="A540" t="str">
            <v>ITEM PEMBAYARAN NO.</v>
          </cell>
          <cell r="D540" t="str">
            <v>:  4.2 (3)</v>
          </cell>
          <cell r="J540" t="str">
            <v>Analisa EI-423</v>
          </cell>
        </row>
        <row r="541">
          <cell r="A541" t="str">
            <v>JENIS PEKERJAAN</v>
          </cell>
          <cell r="D541" t="str">
            <v>:  Lapis Pondasi Semen Tanah</v>
          </cell>
        </row>
        <row r="542">
          <cell r="A542" t="str">
            <v>SATUAN PEMBAYARAN</v>
          </cell>
          <cell r="D542" t="str">
            <v>:  M3</v>
          </cell>
          <cell r="J542" t="str">
            <v xml:space="preserve">         URAIAN ANALISA HARGA SATUAN</v>
          </cell>
        </row>
        <row r="543">
          <cell r="J543" t="str">
            <v>Lanjutan</v>
          </cell>
        </row>
        <row r="545">
          <cell r="A545" t="str">
            <v>No.</v>
          </cell>
          <cell r="C545" t="str">
            <v>U R A I A N</v>
          </cell>
          <cell r="G545" t="str">
            <v>KODE</v>
          </cell>
          <cell r="H545" t="str">
            <v>KOEF.</v>
          </cell>
          <cell r="I545" t="str">
            <v>SATUAN</v>
          </cell>
          <cell r="J545" t="str">
            <v>KETERANGAN</v>
          </cell>
        </row>
        <row r="548">
          <cell r="A548" t="str">
            <v>2.b.</v>
          </cell>
          <cell r="C548" t="str">
            <v>DUMP TRUCK</v>
          </cell>
          <cell r="G548" t="str">
            <v>(E08)</v>
          </cell>
        </row>
        <row r="549">
          <cell r="C549" t="str">
            <v>Kapasitas bak</v>
          </cell>
          <cell r="G549" t="str">
            <v>V</v>
          </cell>
          <cell r="H549">
            <v>4</v>
          </cell>
          <cell r="I549" t="str">
            <v>M3</v>
          </cell>
        </row>
        <row r="550">
          <cell r="C550" t="str">
            <v>Faktor efisiensi alat</v>
          </cell>
          <cell r="G550" t="str">
            <v>Fa</v>
          </cell>
          <cell r="H550">
            <v>0.83</v>
          </cell>
          <cell r="I550" t="str">
            <v>-</v>
          </cell>
        </row>
        <row r="551">
          <cell r="C551" t="str">
            <v>Kecepatan rata-rata bermuatan</v>
          </cell>
          <cell r="G551" t="str">
            <v>v1</v>
          </cell>
          <cell r="H551">
            <v>45</v>
          </cell>
          <cell r="I551" t="str">
            <v>Km / Jam</v>
          </cell>
        </row>
        <row r="552">
          <cell r="C552" t="str">
            <v>Kecepatan rata-rata kosong</v>
          </cell>
          <cell r="G552" t="str">
            <v>v2</v>
          </cell>
          <cell r="H552">
            <v>60</v>
          </cell>
          <cell r="I552" t="str">
            <v>Km / Jam</v>
          </cell>
        </row>
        <row r="553">
          <cell r="C553" t="str">
            <v>Waktu Siklus  :  - Waktu memuat = V : Q1 x 60</v>
          </cell>
          <cell r="G553" t="str">
            <v>T1</v>
          </cell>
          <cell r="H553">
            <v>4.283801874163319</v>
          </cell>
          <cell r="I553" t="str">
            <v>menit</v>
          </cell>
        </row>
        <row r="554">
          <cell r="C554" t="str">
            <v>- Waktu tempuh isi          = (L : v1) x 60</v>
          </cell>
          <cell r="G554" t="str">
            <v>T2</v>
          </cell>
          <cell r="H554">
            <v>11.633333333333333</v>
          </cell>
          <cell r="I554" t="str">
            <v>menit</v>
          </cell>
        </row>
        <row r="555">
          <cell r="C555" t="str">
            <v>- Waktu tempuh kosong   = (L : v2) x 60</v>
          </cell>
          <cell r="G555" t="str">
            <v>T3</v>
          </cell>
          <cell r="H555">
            <v>8.7249999999999996</v>
          </cell>
          <cell r="I555" t="str">
            <v>menit</v>
          </cell>
        </row>
        <row r="556">
          <cell r="C556" t="str">
            <v>- Lain-lain</v>
          </cell>
          <cell r="G556" t="str">
            <v>T4</v>
          </cell>
          <cell r="H556">
            <v>3</v>
          </cell>
          <cell r="I556" t="str">
            <v>menit</v>
          </cell>
        </row>
        <row r="557">
          <cell r="G557" t="str">
            <v>Ts2</v>
          </cell>
          <cell r="H557">
            <v>27.642135207496651</v>
          </cell>
          <cell r="I557" t="str">
            <v>menit</v>
          </cell>
        </row>
        <row r="559">
          <cell r="C559" t="str">
            <v>Kapasitas Prod. / jam =</v>
          </cell>
          <cell r="E559" t="str">
            <v>V x Fa x 60</v>
          </cell>
          <cell r="G559" t="str">
            <v>Q2</v>
          </cell>
          <cell r="H559">
            <v>6.0053247968695338</v>
          </cell>
          <cell r="I559" t="str">
            <v>M3</v>
          </cell>
        </row>
        <row r="560">
          <cell r="E560" t="str">
            <v xml:space="preserve">   Fk x Ts2</v>
          </cell>
        </row>
        <row r="562">
          <cell r="C562" t="str">
            <v>Koefisien Alat / M3</v>
          </cell>
          <cell r="D562" t="str">
            <v xml:space="preserve"> =    1 / Q2</v>
          </cell>
          <cell r="G562" t="str">
            <v>(E08)</v>
          </cell>
          <cell r="H562">
            <v>0.16651888679214849</v>
          </cell>
          <cell r="I562" t="str">
            <v>Jam</v>
          </cell>
        </row>
        <row r="564">
          <cell r="A564" t="str">
            <v>2.c.</v>
          </cell>
          <cell r="C564" t="str">
            <v>MOTOR GRADER</v>
          </cell>
          <cell r="G564" t="str">
            <v>(E13)</v>
          </cell>
        </row>
        <row r="565">
          <cell r="C565" t="str">
            <v>Panjang hamparan</v>
          </cell>
          <cell r="G565" t="str">
            <v>Lh</v>
          </cell>
          <cell r="H565">
            <v>100</v>
          </cell>
          <cell r="I565" t="str">
            <v>M</v>
          </cell>
        </row>
        <row r="566">
          <cell r="C566" t="str">
            <v>Lebar efektif kerja blade</v>
          </cell>
          <cell r="G566" t="str">
            <v>b</v>
          </cell>
          <cell r="H566">
            <v>2.4</v>
          </cell>
          <cell r="I566" t="str">
            <v>M</v>
          </cell>
        </row>
        <row r="567">
          <cell r="C567" t="str">
            <v>Faktor efisiensi alat</v>
          </cell>
          <cell r="G567" t="str">
            <v>Fa</v>
          </cell>
          <cell r="H567">
            <v>0.83</v>
          </cell>
          <cell r="I567" t="str">
            <v>-</v>
          </cell>
        </row>
        <row r="568">
          <cell r="C568" t="str">
            <v>Kecepatan rata-rata alat</v>
          </cell>
          <cell r="G568" t="str">
            <v>v</v>
          </cell>
          <cell r="H568">
            <v>4</v>
          </cell>
          <cell r="I568" t="str">
            <v>Km / Jam</v>
          </cell>
        </row>
        <row r="569">
          <cell r="C569" t="str">
            <v>Jumlah lintasan</v>
          </cell>
          <cell r="G569" t="str">
            <v>n</v>
          </cell>
          <cell r="H569">
            <v>6</v>
          </cell>
          <cell r="I569" t="str">
            <v>lintasan</v>
          </cell>
          <cell r="J569" t="str">
            <v>3 x pp</v>
          </cell>
        </row>
        <row r="570">
          <cell r="C570" t="str">
            <v>Waktu siklus</v>
          </cell>
          <cell r="G570" t="str">
            <v>Ts3</v>
          </cell>
        </row>
        <row r="571">
          <cell r="C571" t="str">
            <v>- Perataan 1 lintasan  = Lh : (v x 1000) x 60</v>
          </cell>
          <cell r="G571" t="str">
            <v>T1</v>
          </cell>
          <cell r="H571">
            <v>1.5</v>
          </cell>
          <cell r="I571" t="str">
            <v>menit</v>
          </cell>
        </row>
        <row r="572">
          <cell r="C572" t="str">
            <v>- Lain-lain</v>
          </cell>
          <cell r="G572" t="str">
            <v>T2</v>
          </cell>
          <cell r="H572">
            <v>1</v>
          </cell>
          <cell r="I572" t="str">
            <v>menit</v>
          </cell>
        </row>
        <row r="573">
          <cell r="G573" t="str">
            <v>Ts3</v>
          </cell>
          <cell r="H573">
            <v>2.5</v>
          </cell>
          <cell r="I573" t="str">
            <v>menit</v>
          </cell>
        </row>
        <row r="575">
          <cell r="C575" t="str">
            <v>Kap. Prod. / Jam  =</v>
          </cell>
          <cell r="D575" t="str">
            <v>Lh x b x t x Fa x 60</v>
          </cell>
          <cell r="G575" t="str">
            <v>Q3</v>
          </cell>
          <cell r="H575">
            <v>119.52</v>
          </cell>
          <cell r="I575" t="str">
            <v>M3</v>
          </cell>
        </row>
        <row r="576">
          <cell r="D576" t="str">
            <v>n x Ts3</v>
          </cell>
        </row>
        <row r="578">
          <cell r="C578" t="str">
            <v>Koefisien Alat / M3</v>
          </cell>
          <cell r="D578" t="str">
            <v xml:space="preserve"> =  1 / Q3</v>
          </cell>
          <cell r="G578" t="str">
            <v>(E13)</v>
          </cell>
          <cell r="H578">
            <v>8.3668005354752342E-3</v>
          </cell>
          <cell r="I578" t="str">
            <v>jam</v>
          </cell>
        </row>
        <row r="580">
          <cell r="A580" t="str">
            <v>2.d.</v>
          </cell>
          <cell r="C580" t="str">
            <v>TANDEM ROLLER</v>
          </cell>
          <cell r="G580" t="str">
            <v>(E19)</v>
          </cell>
        </row>
        <row r="581">
          <cell r="C581" t="str">
            <v>Kecepatan rata-rata alat</v>
          </cell>
          <cell r="G581" t="str">
            <v>v</v>
          </cell>
          <cell r="H581">
            <v>3</v>
          </cell>
          <cell r="I581" t="str">
            <v>Km / Jam</v>
          </cell>
        </row>
        <row r="582">
          <cell r="C582" t="str">
            <v>Lebar efektif pemadatan</v>
          </cell>
          <cell r="G582" t="str">
            <v>b</v>
          </cell>
          <cell r="H582">
            <v>1.2</v>
          </cell>
          <cell r="I582" t="str">
            <v>M</v>
          </cell>
        </row>
        <row r="583">
          <cell r="C583" t="str">
            <v>Jumlah lintasan</v>
          </cell>
          <cell r="G583" t="str">
            <v>n</v>
          </cell>
          <cell r="H583">
            <v>8</v>
          </cell>
          <cell r="I583" t="str">
            <v>lintasan</v>
          </cell>
          <cell r="J583" t="str">
            <v>4 x pp</v>
          </cell>
        </row>
        <row r="584">
          <cell r="C584" t="str">
            <v>Faktor efisiensi alat</v>
          </cell>
          <cell r="G584" t="str">
            <v>Fa</v>
          </cell>
          <cell r="H584">
            <v>0.83</v>
          </cell>
          <cell r="I584" t="str">
            <v>-</v>
          </cell>
        </row>
        <row r="586">
          <cell r="C586" t="str">
            <v xml:space="preserve">Kap. Prod. / Jam = </v>
          </cell>
          <cell r="D586" t="str">
            <v>(v x 1000) x b x t x Fa</v>
          </cell>
          <cell r="G586" t="str">
            <v>Q4</v>
          </cell>
          <cell r="H586">
            <v>56.024999999999999</v>
          </cell>
          <cell r="I586" t="str">
            <v>M3</v>
          </cell>
        </row>
        <row r="587">
          <cell r="D587" t="str">
            <v>n</v>
          </cell>
        </row>
        <row r="589">
          <cell r="C589" t="str">
            <v>Koefisien Alat / M3</v>
          </cell>
          <cell r="D589" t="str">
            <v xml:space="preserve"> = 1/ Q4</v>
          </cell>
          <cell r="G589" t="str">
            <v>(E19)</v>
          </cell>
          <cell r="H589">
            <v>1.7849174475680501E-2</v>
          </cell>
          <cell r="I589" t="str">
            <v>Jam</v>
          </cell>
        </row>
        <row r="591">
          <cell r="A591" t="str">
            <v>2.e.</v>
          </cell>
          <cell r="C591" t="str">
            <v>PNEUMATIC TIRE ROLLER</v>
          </cell>
          <cell r="G591" t="str">
            <v>(E18)</v>
          </cell>
        </row>
        <row r="592">
          <cell r="C592" t="str">
            <v>Kecepatan rata-rata alat</v>
          </cell>
          <cell r="G592" t="str">
            <v>v</v>
          </cell>
          <cell r="H592">
            <v>5</v>
          </cell>
          <cell r="I592" t="str">
            <v>Km / Jam</v>
          </cell>
        </row>
        <row r="593">
          <cell r="C593" t="str">
            <v>Lebar efektif pemadatan</v>
          </cell>
          <cell r="G593" t="str">
            <v>b</v>
          </cell>
          <cell r="H593">
            <v>1.5</v>
          </cell>
          <cell r="I593" t="str">
            <v>M</v>
          </cell>
        </row>
        <row r="594">
          <cell r="C594" t="str">
            <v>Jumlah lintasan</v>
          </cell>
          <cell r="G594" t="str">
            <v>n</v>
          </cell>
          <cell r="H594">
            <v>8</v>
          </cell>
          <cell r="I594" t="str">
            <v>lintasan</v>
          </cell>
          <cell r="J594" t="str">
            <v>4 x pp</v>
          </cell>
        </row>
        <row r="595">
          <cell r="C595" t="str">
            <v>Faktor efisiensi alat</v>
          </cell>
          <cell r="G595" t="str">
            <v>Fa</v>
          </cell>
          <cell r="H595">
            <v>0.83</v>
          </cell>
          <cell r="I595" t="str">
            <v>-</v>
          </cell>
        </row>
        <row r="598">
          <cell r="J598" t="str">
            <v>Berlanjut ke halaman berikut</v>
          </cell>
        </row>
        <row r="599">
          <cell r="A599" t="str">
            <v>ITEM PEMBAYARAN NO.</v>
          </cell>
          <cell r="D599" t="str">
            <v>:  4.2 (3)</v>
          </cell>
          <cell r="J599" t="str">
            <v>Analisa EI-423</v>
          </cell>
        </row>
        <row r="600">
          <cell r="A600" t="str">
            <v>JENIS PEKERJAAN</v>
          </cell>
          <cell r="D600" t="str">
            <v>:  Lapis Pondasi Semen Tanah</v>
          </cell>
        </row>
        <row r="601">
          <cell r="A601" t="str">
            <v>SATUAN PEMBAYARAN</v>
          </cell>
          <cell r="D601" t="str">
            <v>:  M3</v>
          </cell>
          <cell r="J601" t="str">
            <v xml:space="preserve">         URAIAN ANALISA HARGA SATUAN</v>
          </cell>
        </row>
        <row r="602">
          <cell r="J602" t="str">
            <v>Lanjutan</v>
          </cell>
        </row>
        <row r="604">
          <cell r="A604" t="str">
            <v>No.</v>
          </cell>
          <cell r="C604" t="str">
            <v>U R A I A N</v>
          </cell>
          <cell r="G604" t="str">
            <v>KODE</v>
          </cell>
          <cell r="H604" t="str">
            <v>KOEF.</v>
          </cell>
          <cell r="I604" t="str">
            <v>SATUAN</v>
          </cell>
          <cell r="J604" t="str">
            <v>KETERANGAN</v>
          </cell>
        </row>
        <row r="607">
          <cell r="C607" t="str">
            <v xml:space="preserve">Kap. Prod. / Jam = </v>
          </cell>
          <cell r="D607" t="str">
            <v>(v x 1000) x b x t x Fa</v>
          </cell>
          <cell r="G607" t="str">
            <v>Q5</v>
          </cell>
          <cell r="H607">
            <v>116.71875</v>
          </cell>
          <cell r="I607" t="str">
            <v>M3</v>
          </cell>
        </row>
        <row r="608">
          <cell r="D608" t="str">
            <v>n</v>
          </cell>
        </row>
        <row r="610">
          <cell r="C610" t="str">
            <v>Koefisien Alat / M3</v>
          </cell>
          <cell r="D610" t="str">
            <v xml:space="preserve"> = 1 / Q5</v>
          </cell>
          <cell r="G610" t="str">
            <v>(E18)</v>
          </cell>
          <cell r="H610">
            <v>8.5676037483266403E-3</v>
          </cell>
          <cell r="I610" t="str">
            <v>Jam</v>
          </cell>
        </row>
        <row r="612">
          <cell r="A612" t="str">
            <v>2.e.</v>
          </cell>
          <cell r="C612" t="str">
            <v>WATER TANK TRUCK</v>
          </cell>
          <cell r="G612" t="str">
            <v>(E23)</v>
          </cell>
        </row>
        <row r="613">
          <cell r="C613" t="str">
            <v>Volume Tangki air</v>
          </cell>
          <cell r="G613" t="str">
            <v>V</v>
          </cell>
          <cell r="H613">
            <v>4</v>
          </cell>
          <cell r="I613" t="str">
            <v>M3</v>
          </cell>
        </row>
        <row r="614">
          <cell r="C614" t="str">
            <v>Kebutuhan air / M3 material padat</v>
          </cell>
          <cell r="G614" t="str">
            <v>Wc</v>
          </cell>
          <cell r="H614">
            <v>7.0000000000000007E-2</v>
          </cell>
          <cell r="I614" t="str">
            <v>M3</v>
          </cell>
        </row>
        <row r="615">
          <cell r="C615" t="str">
            <v>Pengisian tanhgki / jam</v>
          </cell>
          <cell r="G615" t="str">
            <v>n</v>
          </cell>
          <cell r="H615">
            <v>3</v>
          </cell>
          <cell r="I615" t="str">
            <v>kali</v>
          </cell>
        </row>
        <row r="616">
          <cell r="C616" t="str">
            <v>Faktor efisiensi alat</v>
          </cell>
          <cell r="G616" t="str">
            <v>Fa</v>
          </cell>
          <cell r="H616">
            <v>0.83</v>
          </cell>
          <cell r="I616" t="str">
            <v>-</v>
          </cell>
        </row>
        <row r="618">
          <cell r="C618" t="str">
            <v>Kap. Prod. / Jam  =</v>
          </cell>
          <cell r="D618" t="str">
            <v>V x n x Fa</v>
          </cell>
          <cell r="G618" t="str">
            <v>Q6</v>
          </cell>
          <cell r="H618">
            <v>142.28571428571425</v>
          </cell>
          <cell r="I618" t="str">
            <v>M3</v>
          </cell>
        </row>
        <row r="619">
          <cell r="D619" t="str">
            <v>Wc</v>
          </cell>
        </row>
        <row r="621">
          <cell r="C621" t="str">
            <v>Koefisien Alat / M3</v>
          </cell>
          <cell r="D621" t="str">
            <v xml:space="preserve">  = 1 / Q6</v>
          </cell>
          <cell r="G621" t="str">
            <v>(E23)</v>
          </cell>
          <cell r="H621">
            <v>7.0281124497991983E-3</v>
          </cell>
          <cell r="I621" t="str">
            <v>Jam</v>
          </cell>
        </row>
        <row r="623">
          <cell r="A623" t="str">
            <v>2.f.</v>
          </cell>
          <cell r="C623" t="str">
            <v>FULVI MIXER</v>
          </cell>
          <cell r="G623" t="str">
            <v>(E27)</v>
          </cell>
        </row>
        <row r="624">
          <cell r="C624" t="str">
            <v>Kecepatan rata-rata alat</v>
          </cell>
          <cell r="G624" t="str">
            <v>v</v>
          </cell>
          <cell r="H624">
            <v>2.5</v>
          </cell>
          <cell r="I624" t="str">
            <v>Km / Jam</v>
          </cell>
        </row>
        <row r="625">
          <cell r="C625" t="str">
            <v>Lebar efektif pemadatan</v>
          </cell>
          <cell r="G625" t="str">
            <v>b</v>
          </cell>
          <cell r="H625">
            <v>1</v>
          </cell>
          <cell r="I625" t="str">
            <v>M</v>
          </cell>
        </row>
        <row r="626">
          <cell r="C626" t="str">
            <v>Jumlah lintasan</v>
          </cell>
          <cell r="G626" t="str">
            <v>n</v>
          </cell>
          <cell r="H626">
            <v>6</v>
          </cell>
          <cell r="I626" t="str">
            <v>lintasan</v>
          </cell>
          <cell r="J626" t="str">
            <v>3 x pp</v>
          </cell>
        </row>
        <row r="627">
          <cell r="C627" t="str">
            <v>Faktor efisiensi alat</v>
          </cell>
          <cell r="G627" t="str">
            <v>Fa</v>
          </cell>
          <cell r="H627">
            <v>0.83</v>
          </cell>
          <cell r="I627" t="str">
            <v>-</v>
          </cell>
        </row>
        <row r="629">
          <cell r="C629" t="str">
            <v xml:space="preserve">Kap. Prod. / Jam = </v>
          </cell>
          <cell r="D629" t="str">
            <v>(v x 1000) x b x t x Fa</v>
          </cell>
          <cell r="G629" t="str">
            <v>Q7</v>
          </cell>
          <cell r="H629">
            <v>51.875</v>
          </cell>
          <cell r="I629" t="str">
            <v>M3</v>
          </cell>
        </row>
        <row r="630">
          <cell r="D630" t="str">
            <v>n</v>
          </cell>
        </row>
        <row r="632">
          <cell r="C632" t="str">
            <v>Koefisien Alat / M3</v>
          </cell>
          <cell r="D632" t="str">
            <v xml:space="preserve">  = 1 / Q7</v>
          </cell>
          <cell r="G632" t="str">
            <v>(E27)</v>
          </cell>
          <cell r="H632">
            <v>1.9277108433734941E-2</v>
          </cell>
          <cell r="I632" t="str">
            <v>Jam</v>
          </cell>
        </row>
        <row r="634">
          <cell r="A634" t="str">
            <v>2.g.</v>
          </cell>
          <cell r="C634" t="str">
            <v>ALAT BANTU</v>
          </cell>
        </row>
        <row r="635">
          <cell r="C635" t="str">
            <v>Diperlukan :</v>
          </cell>
          <cell r="J635" t="str">
            <v>Lump Sump</v>
          </cell>
        </row>
        <row r="636">
          <cell r="C636" t="str">
            <v>- Kereta dorong  = 2 buah</v>
          </cell>
        </row>
        <row r="637">
          <cell r="C637" t="str">
            <v>- Sekop             = 3 buah</v>
          </cell>
        </row>
        <row r="639">
          <cell r="A639" t="str">
            <v>3.</v>
          </cell>
          <cell r="C639" t="str">
            <v>TENAGA</v>
          </cell>
        </row>
        <row r="640">
          <cell r="C640" t="str">
            <v>Produksi menetukan : VIBRATOR ROLLER</v>
          </cell>
          <cell r="G640" t="str">
            <v>Q4</v>
          </cell>
          <cell r="H640">
            <v>56.024999999999999</v>
          </cell>
          <cell r="I640" t="str">
            <v>M3/Jam</v>
          </cell>
        </row>
        <row r="641">
          <cell r="C641" t="str">
            <v>Produksi Soil Cement / hari  = Tk x Q4</v>
          </cell>
          <cell r="G641" t="str">
            <v>Qt</v>
          </cell>
          <cell r="H641">
            <v>392.17500000000001</v>
          </cell>
          <cell r="I641" t="str">
            <v>M3</v>
          </cell>
        </row>
        <row r="642">
          <cell r="C642" t="str">
            <v>Kebutuhan tenaga  :</v>
          </cell>
        </row>
        <row r="643">
          <cell r="D643" t="str">
            <v>- Pekerja</v>
          </cell>
          <cell r="G643" t="str">
            <v>P</v>
          </cell>
          <cell r="H643">
            <v>7</v>
          </cell>
          <cell r="I643" t="str">
            <v>orang</v>
          </cell>
        </row>
        <row r="644">
          <cell r="D644" t="str">
            <v>- Mandor</v>
          </cell>
          <cell r="G644" t="str">
            <v>M</v>
          </cell>
          <cell r="H644">
            <v>1</v>
          </cell>
          <cell r="I644" t="str">
            <v>orang</v>
          </cell>
        </row>
        <row r="646">
          <cell r="C646" t="str">
            <v>Koefisien tenaga / M3  :</v>
          </cell>
        </row>
        <row r="647">
          <cell r="D647" t="str">
            <v>- Pekerja</v>
          </cell>
          <cell r="E647" t="str">
            <v xml:space="preserve">  = (Tk x P) : Qt</v>
          </cell>
          <cell r="G647" t="str">
            <v>(L01)</v>
          </cell>
          <cell r="H647">
            <v>0.12494422132976349</v>
          </cell>
          <cell r="I647" t="str">
            <v>Jam</v>
          </cell>
        </row>
        <row r="648">
          <cell r="D648" t="str">
            <v>- Mandor</v>
          </cell>
          <cell r="E648" t="str">
            <v xml:space="preserve">  = (Tk x M) : Qt</v>
          </cell>
          <cell r="G648" t="str">
            <v>(L03)</v>
          </cell>
          <cell r="H648">
            <v>1.7849174475680501E-2</v>
          </cell>
          <cell r="I648" t="str">
            <v>Jam</v>
          </cell>
        </row>
        <row r="657">
          <cell r="J657" t="str">
            <v>Berlanjut ke halaman berikut</v>
          </cell>
        </row>
        <row r="658">
          <cell r="A658" t="str">
            <v>ITEM PEMBAYARAN NO.</v>
          </cell>
          <cell r="D658" t="str">
            <v>:  4.2 (3)</v>
          </cell>
          <cell r="J658" t="str">
            <v>Analisa EI-423</v>
          </cell>
        </row>
        <row r="659">
          <cell r="A659" t="str">
            <v>JENIS PEKERJAAN</v>
          </cell>
          <cell r="D659" t="str">
            <v>:  Lapis Pondasi Semen Tanah</v>
          </cell>
        </row>
        <row r="660">
          <cell r="A660" t="str">
            <v>SATUAN PEMBAYARAN</v>
          </cell>
          <cell r="D660" t="str">
            <v>:  M3</v>
          </cell>
          <cell r="J660" t="str">
            <v xml:space="preserve">         URAIAN ANALISA HARGA SATUAN</v>
          </cell>
        </row>
        <row r="661">
          <cell r="J661" t="str">
            <v>Lanjutan</v>
          </cell>
        </row>
        <row r="663">
          <cell r="A663" t="str">
            <v>No.</v>
          </cell>
          <cell r="C663" t="str">
            <v>U R A I A N</v>
          </cell>
          <cell r="G663" t="str">
            <v>KODE</v>
          </cell>
          <cell r="H663" t="str">
            <v>KOEF.</v>
          </cell>
          <cell r="I663" t="str">
            <v>SATUAN</v>
          </cell>
          <cell r="J663" t="str">
            <v>KETERANGAN</v>
          </cell>
        </row>
        <row r="666">
          <cell r="A666" t="str">
            <v>4.</v>
          </cell>
          <cell r="C666" t="str">
            <v>HARGA DASAR SATUAN UPAH, BAHAN DAN ALAT</v>
          </cell>
        </row>
        <row r="667">
          <cell r="C667" t="str">
            <v>Lihat lampiran.</v>
          </cell>
        </row>
        <row r="670">
          <cell r="A670" t="str">
            <v>5.</v>
          </cell>
          <cell r="C670" t="str">
            <v>ANALISA HARGA SATUAN PEKERJAAN</v>
          </cell>
        </row>
        <row r="671">
          <cell r="C671" t="str">
            <v>Lihat perhitungan dalam FORMULIR STANDAR UNTUK</v>
          </cell>
        </row>
        <row r="672">
          <cell r="C672" t="str">
            <v>PEREKEMAN ANALISA MASING-MASING HARGA</v>
          </cell>
        </row>
        <row r="673">
          <cell r="C673" t="str">
            <v>SATUAN.</v>
          </cell>
        </row>
        <row r="674">
          <cell r="C674" t="str">
            <v>Didapat Harga Satuan Pekerjaan :</v>
          </cell>
        </row>
        <row r="676">
          <cell r="C676" t="str">
            <v xml:space="preserve">Rp.  </v>
          </cell>
          <cell r="D676">
            <v>79382.237928574963</v>
          </cell>
          <cell r="E676" t="str">
            <v xml:space="preserve"> / M3</v>
          </cell>
        </row>
        <row r="679">
          <cell r="A679" t="str">
            <v>6.</v>
          </cell>
          <cell r="C679" t="str">
            <v>WAKTU PELAKSANAAN YANG DIPERLUKAN</v>
          </cell>
        </row>
        <row r="680">
          <cell r="C680" t="str">
            <v>Waktu pelaksanaan</v>
          </cell>
          <cell r="D680" t="str">
            <v>:  . . . . . . .  bulan</v>
          </cell>
        </row>
        <row r="682">
          <cell r="A682" t="str">
            <v>7.</v>
          </cell>
          <cell r="C682" t="str">
            <v>VOLUME PEKERJAAN YANG DIPERLUKAN</v>
          </cell>
        </row>
        <row r="683">
          <cell r="C683" t="str">
            <v>Volume pekerjaan  :</v>
          </cell>
          <cell r="D683">
            <v>0</v>
          </cell>
          <cell r="E683" t="str">
            <v>M3</v>
          </cell>
        </row>
        <row r="897">
          <cell r="A897" t="str">
            <v>ITEM PEMBAYARAN NO.</v>
          </cell>
          <cell r="D897" t="str">
            <v>:  4.2 (6)</v>
          </cell>
          <cell r="J897" t="str">
            <v>Analisa EI-426</v>
          </cell>
          <cell r="T897" t="str">
            <v>Analisa EI-426</v>
          </cell>
        </row>
        <row r="898">
          <cell r="A898" t="str">
            <v>JENIS PEKERJAAN</v>
          </cell>
          <cell r="D898" t="str">
            <v>:  Aspal Utk. Pekerjaan Pelaburan</v>
          </cell>
        </row>
        <row r="899">
          <cell r="A899" t="str">
            <v>SATUAN PEMBAYARAN</v>
          </cell>
          <cell r="D899" t="str">
            <v>:  LITER</v>
          </cell>
          <cell r="J899" t="str">
            <v xml:space="preserve">         URAIAN ANALISA HARGA SATUAN</v>
          </cell>
          <cell r="L899" t="str">
            <v>FORMULIR STANDAR UNTUK</v>
          </cell>
        </row>
        <row r="900">
          <cell r="L900" t="str">
            <v>PEREKAMAN ANALISA MASING-MASING HARGA SATUAN</v>
          </cell>
        </row>
        <row r="901">
          <cell r="L901">
            <v>0</v>
          </cell>
        </row>
        <row r="902">
          <cell r="A902" t="str">
            <v>No.</v>
          </cell>
          <cell r="C902" t="str">
            <v>U R A I A N</v>
          </cell>
          <cell r="G902" t="str">
            <v>KODE</v>
          </cell>
          <cell r="H902" t="str">
            <v>KOEF.</v>
          </cell>
          <cell r="I902" t="str">
            <v>SATUAN</v>
          </cell>
          <cell r="J902" t="str">
            <v>KETERANGAN</v>
          </cell>
        </row>
        <row r="904">
          <cell r="L904" t="str">
            <v>PROYEK</v>
          </cell>
          <cell r="O904" t="str">
            <v>:</v>
          </cell>
        </row>
        <row r="905">
          <cell r="A905" t="str">
            <v>I.</v>
          </cell>
          <cell r="C905" t="str">
            <v>ASUMSI</v>
          </cell>
          <cell r="L905" t="str">
            <v>No. PAKET KONTRAK</v>
          </cell>
          <cell r="O905" t="str">
            <v>:</v>
          </cell>
        </row>
        <row r="906">
          <cell r="A906">
            <v>1</v>
          </cell>
          <cell r="C906" t="str">
            <v>Menggunakan alat berat (cara mekanik)</v>
          </cell>
          <cell r="L906" t="str">
            <v>NAMA PAKET</v>
          </cell>
          <cell r="O906" t="str">
            <v>:</v>
          </cell>
        </row>
        <row r="907">
          <cell r="A907">
            <v>2</v>
          </cell>
          <cell r="C907" t="str">
            <v>Lokasi pekerjaan : sepanjang jalan</v>
          </cell>
          <cell r="L907" t="str">
            <v>PROP / KAB / KODYA</v>
          </cell>
          <cell r="O907" t="str">
            <v>:</v>
          </cell>
        </row>
        <row r="908">
          <cell r="A908">
            <v>3</v>
          </cell>
          <cell r="C908" t="str">
            <v>Jarak rata-rata Base Camp ke lokasi pekerjaan</v>
          </cell>
          <cell r="G908" t="str">
            <v>L</v>
          </cell>
          <cell r="H908">
            <v>8.7249999999999996</v>
          </cell>
          <cell r="I908" t="str">
            <v>KM</v>
          </cell>
          <cell r="L908" t="str">
            <v>ITEM PEMBAYARAN NO.</v>
          </cell>
          <cell r="O908" t="str">
            <v>:  4.2 (6)</v>
          </cell>
          <cell r="R908" t="str">
            <v>PERKIRAAN VOL. PEK.</v>
          </cell>
          <cell r="T908" t="str">
            <v>:</v>
          </cell>
          <cell r="U908">
            <v>0</v>
          </cell>
        </row>
        <row r="909">
          <cell r="A909">
            <v>4</v>
          </cell>
          <cell r="C909" t="str">
            <v>Jam kerja efektif per-hari</v>
          </cell>
          <cell r="G909" t="str">
            <v>Tk</v>
          </cell>
          <cell r="H909">
            <v>7</v>
          </cell>
          <cell r="I909" t="str">
            <v>Jam</v>
          </cell>
          <cell r="L909" t="str">
            <v>JENIS PEKERJAAN</v>
          </cell>
          <cell r="O909" t="str">
            <v>:  Aspal Utk. Pekerjaan Pelaburan</v>
          </cell>
          <cell r="R909" t="str">
            <v>TOTAL HARGA (Rp.)</v>
          </cell>
          <cell r="T909" t="str">
            <v>:</v>
          </cell>
          <cell r="U909">
            <v>0</v>
          </cell>
        </row>
        <row r="910">
          <cell r="A910">
            <v>5</v>
          </cell>
          <cell r="C910" t="str">
            <v>Faktor kehilangan bahan</v>
          </cell>
          <cell r="G910" t="str">
            <v>Fh</v>
          </cell>
          <cell r="H910">
            <v>1.1000000000000001</v>
          </cell>
          <cell r="I910" t="str">
            <v>-</v>
          </cell>
          <cell r="L910" t="str">
            <v>SATUAN PEMBAYARAN</v>
          </cell>
          <cell r="O910" t="str">
            <v>:  LITER</v>
          </cell>
          <cell r="R910" t="str">
            <v>% THD. BIAYA PROYEK</v>
          </cell>
          <cell r="T910" t="str">
            <v>:</v>
          </cell>
          <cell r="U910" t="e">
            <v>#DIV/0!</v>
          </cell>
        </row>
        <row r="911">
          <cell r="A911">
            <v>6</v>
          </cell>
          <cell r="C911" t="str">
            <v>Komposisi campuran  :</v>
          </cell>
        </row>
        <row r="912">
          <cell r="A912">
            <v>0</v>
          </cell>
          <cell r="C912" t="str">
            <v>- Aspal AC - 10 atau AC - 20</v>
          </cell>
          <cell r="G912" t="str">
            <v>As</v>
          </cell>
          <cell r="H912">
            <v>95.238095238095227</v>
          </cell>
          <cell r="I912" t="str">
            <v>%</v>
          </cell>
          <cell r="J912" t="str">
            <v>100 bagian</v>
          </cell>
        </row>
        <row r="913">
          <cell r="A913">
            <v>0</v>
          </cell>
          <cell r="C913" t="str">
            <v>- Minyak Tanah / Pencair</v>
          </cell>
          <cell r="G913" t="str">
            <v>K</v>
          </cell>
          <cell r="H913">
            <v>4.7619047619047734</v>
          </cell>
          <cell r="I913" t="str">
            <v>%</v>
          </cell>
          <cell r="J913" t="str">
            <v>5 bagian</v>
          </cell>
          <cell r="Q913" t="str">
            <v>PERKIRAAN</v>
          </cell>
          <cell r="R913" t="str">
            <v>HARGA</v>
          </cell>
          <cell r="S913" t="str">
            <v>JUMLAH</v>
          </cell>
        </row>
        <row r="914">
          <cell r="A914">
            <v>7</v>
          </cell>
          <cell r="C914" t="str">
            <v>Berat jenis bahan  :</v>
          </cell>
          <cell r="L914" t="str">
            <v>NO.</v>
          </cell>
          <cell r="N914" t="str">
            <v>KOMPONEN</v>
          </cell>
          <cell r="P914" t="str">
            <v>SATUAN</v>
          </cell>
          <cell r="Q914" t="str">
            <v>KUANTITAS</v>
          </cell>
          <cell r="R914" t="str">
            <v>SATUAN</v>
          </cell>
          <cell r="S914" t="str">
            <v>HARGA</v>
          </cell>
        </row>
        <row r="915">
          <cell r="C915" t="str">
            <v>- Aspal AC - 10 atau AC - 20</v>
          </cell>
          <cell r="G915" t="str">
            <v>D1</v>
          </cell>
          <cell r="H915">
            <v>1.05</v>
          </cell>
          <cell r="I915" t="str">
            <v>Kg / Ltr</v>
          </cell>
          <cell r="R915" t="str">
            <v>(Rp.)</v>
          </cell>
          <cell r="S915" t="str">
            <v>(Rp.)</v>
          </cell>
        </row>
        <row r="916">
          <cell r="C916" t="str">
            <v>- Minyak Tanah / Pencair</v>
          </cell>
          <cell r="G916" t="str">
            <v>D2</v>
          </cell>
          <cell r="H916">
            <v>0.8</v>
          </cell>
          <cell r="I916" t="str">
            <v>Kg / Ltr</v>
          </cell>
        </row>
        <row r="917">
          <cell r="A917">
            <v>8</v>
          </cell>
          <cell r="C917" t="str">
            <v>Bahan dasar (aspal &amp; minyak pencair) semuanya</v>
          </cell>
        </row>
        <row r="918">
          <cell r="C918" t="str">
            <v>diterima dilokasi pekerjaan</v>
          </cell>
          <cell r="L918" t="str">
            <v>A.</v>
          </cell>
          <cell r="N918" t="str">
            <v>TENAGA</v>
          </cell>
        </row>
        <row r="919">
          <cell r="A919">
            <v>0</v>
          </cell>
          <cell r="C919">
            <v>0</v>
          </cell>
        </row>
        <row r="920">
          <cell r="A920" t="str">
            <v>II.</v>
          </cell>
          <cell r="C920" t="str">
            <v>URUTAN KERJA</v>
          </cell>
          <cell r="L920" t="str">
            <v>1.</v>
          </cell>
          <cell r="N920" t="str">
            <v>Pekerja</v>
          </cell>
          <cell r="O920" t="str">
            <v>(L01)</v>
          </cell>
          <cell r="P920" t="str">
            <v>Jam</v>
          </cell>
          <cell r="Q920">
            <v>2.8348688873139617E-2</v>
          </cell>
          <cell r="R920">
            <v>2857.14</v>
          </cell>
          <cell r="U920">
            <v>80.996172927002121</v>
          </cell>
        </row>
        <row r="921">
          <cell r="A921">
            <v>1</v>
          </cell>
          <cell r="C921" t="str">
            <v>Aspal dan minyak tanah dicampur dan dipanaskan</v>
          </cell>
          <cell r="L921" t="str">
            <v>2.</v>
          </cell>
          <cell r="N921" t="str">
            <v>Mandor</v>
          </cell>
          <cell r="O921" t="str">
            <v>(L03)</v>
          </cell>
          <cell r="P921" t="str">
            <v>Jam</v>
          </cell>
          <cell r="Q921">
            <v>2.8348688873139618E-3</v>
          </cell>
          <cell r="R921">
            <v>3214.29</v>
          </cell>
          <cell r="U921">
            <v>9.1120907158043938</v>
          </cell>
        </row>
        <row r="922">
          <cell r="C922" t="str">
            <v>sehingga menjadi campuran aspal cair</v>
          </cell>
        </row>
        <row r="923">
          <cell r="A923">
            <v>2</v>
          </cell>
          <cell r="C923" t="str">
            <v>Permukaan yang akan dilapis dibersihkan dari debu</v>
          </cell>
        </row>
        <row r="924">
          <cell r="C924" t="str">
            <v>dan kotoran dengan Air Compresor</v>
          </cell>
          <cell r="Q924" t="str">
            <v xml:space="preserve">JUMLAH HARGA TENAGA   </v>
          </cell>
          <cell r="U924">
            <v>90.10826364280652</v>
          </cell>
        </row>
        <row r="925">
          <cell r="A925">
            <v>3</v>
          </cell>
          <cell r="C925" t="str">
            <v>Campuran aspal cair disemprotkan dengan Asphalt</v>
          </cell>
        </row>
        <row r="926">
          <cell r="C926" t="str">
            <v>Sprayer ke atas permukaan yang akan dilapis</v>
          </cell>
          <cell r="L926" t="str">
            <v>B.</v>
          </cell>
          <cell r="N926" t="str">
            <v>BAHAN</v>
          </cell>
        </row>
        <row r="927">
          <cell r="A927">
            <v>4</v>
          </cell>
          <cell r="C927" t="str">
            <v>Angkutan Aspal dan Minyak Tanah menggunakan</v>
          </cell>
          <cell r="Q927">
            <v>0</v>
          </cell>
        </row>
        <row r="928">
          <cell r="C928" t="str">
            <v>Dump Truck</v>
          </cell>
          <cell r="L928" t="str">
            <v>1.</v>
          </cell>
          <cell r="N928" t="str">
            <v>Aspal</v>
          </cell>
          <cell r="O928" t="str">
            <v>(M10)</v>
          </cell>
          <cell r="P928" t="str">
            <v>Kg</v>
          </cell>
          <cell r="Q928">
            <v>1.1000000000000001</v>
          </cell>
          <cell r="R928">
            <v>2086.6280000000002</v>
          </cell>
          <cell r="U928">
            <v>2295.2908000000002</v>
          </cell>
        </row>
        <row r="929">
          <cell r="L929" t="str">
            <v>2.</v>
          </cell>
          <cell r="N929" t="str">
            <v>Minyak Tanah</v>
          </cell>
          <cell r="O929" t="str">
            <v>(M11)</v>
          </cell>
          <cell r="P929" t="str">
            <v>Liter</v>
          </cell>
          <cell r="Q929">
            <v>5.2380952380952514E-2</v>
          </cell>
          <cell r="R929">
            <v>1650</v>
          </cell>
          <cell r="U929">
            <v>86.428571428571644</v>
          </cell>
        </row>
        <row r="930">
          <cell r="A930" t="str">
            <v>III.</v>
          </cell>
          <cell r="C930" t="str">
            <v>PEMAKAIAN BAHAN, ALAT DAN TENAGA</v>
          </cell>
        </row>
        <row r="932">
          <cell r="A932" t="str">
            <v xml:space="preserve">   1.</v>
          </cell>
          <cell r="C932" t="str">
            <v>BAHAN</v>
          </cell>
        </row>
        <row r="933">
          <cell r="C933" t="str">
            <v>Untuk mendapatkan 1 liter Lapis resap Pengikat</v>
          </cell>
        </row>
        <row r="934">
          <cell r="C934" t="str">
            <v>diperlukan :</v>
          </cell>
          <cell r="D934" t="str">
            <v>(1 liter x Fh)</v>
          </cell>
          <cell r="G934" t="str">
            <v>Pc</v>
          </cell>
          <cell r="H934">
            <v>1.1000000000000001</v>
          </cell>
          <cell r="I934" t="str">
            <v>liter</v>
          </cell>
          <cell r="J934" t="str">
            <v>Campuran</v>
          </cell>
          <cell r="Q934" t="str">
            <v xml:space="preserve">JUMLAH HARGA BAHAN   </v>
          </cell>
          <cell r="U934">
            <v>2381.7193714285718</v>
          </cell>
        </row>
        <row r="936">
          <cell r="C936" t="str">
            <v>Aspal</v>
          </cell>
          <cell r="D936" t="str">
            <v>= As x Pc x D1 : 100</v>
          </cell>
          <cell r="G936" t="str">
            <v>(M10)</v>
          </cell>
          <cell r="H936">
            <v>1.1000000000000001</v>
          </cell>
          <cell r="I936" t="str">
            <v>Kg</v>
          </cell>
          <cell r="L936" t="str">
            <v>C.</v>
          </cell>
          <cell r="N936" t="str">
            <v>PERALATAN</v>
          </cell>
        </row>
        <row r="937">
          <cell r="C937" t="str">
            <v>Minyak Tanah</v>
          </cell>
          <cell r="D937" t="str">
            <v>= K x Pc : 100</v>
          </cell>
          <cell r="G937" t="str">
            <v>(M11)</v>
          </cell>
          <cell r="H937">
            <v>5.2380952380952514E-2</v>
          </cell>
          <cell r="I937" t="str">
            <v>liter</v>
          </cell>
        </row>
        <row r="938">
          <cell r="L938" t="str">
            <v>1.</v>
          </cell>
          <cell r="N938" t="str">
            <v>Asphalt Sprayer  (E03)</v>
          </cell>
          <cell r="P938" t="str">
            <v>Jam</v>
          </cell>
          <cell r="Q938">
            <v>2.8348688873139618E-3</v>
          </cell>
          <cell r="R938">
            <v>30575.535383788432</v>
          </cell>
          <cell r="U938">
            <v>86.677633972468982</v>
          </cell>
        </row>
        <row r="939">
          <cell r="A939" t="str">
            <v>2.</v>
          </cell>
          <cell r="C939" t="str">
            <v>ALAT</v>
          </cell>
          <cell r="L939" t="str">
            <v>2.</v>
          </cell>
          <cell r="N939" t="str">
            <v>Air Compresor    (E05)</v>
          </cell>
          <cell r="P939" t="str">
            <v>Jam</v>
          </cell>
          <cell r="Q939">
            <v>1.7857142857142857E-3</v>
          </cell>
          <cell r="R939">
            <v>53840.365312835944</v>
          </cell>
          <cell r="U939">
            <v>96.143509487207041</v>
          </cell>
        </row>
        <row r="940">
          <cell r="A940" t="str">
            <v>2.a.</v>
          </cell>
          <cell r="C940" t="str">
            <v>APHALT SPRAYER</v>
          </cell>
          <cell r="G940" t="str">
            <v>(E03)</v>
          </cell>
          <cell r="L940" t="str">
            <v>3.</v>
          </cell>
          <cell r="N940" t="str">
            <v>Dump Truck</v>
          </cell>
          <cell r="O940" t="str">
            <v>(E08)</v>
          </cell>
          <cell r="P940" t="str">
            <v>Jam</v>
          </cell>
          <cell r="Q940">
            <v>2.8348688873139618E-3</v>
          </cell>
          <cell r="R940">
            <v>153645.58193291764</v>
          </cell>
          <cell r="U940">
            <v>435.56507989487642</v>
          </cell>
        </row>
        <row r="941">
          <cell r="C941" t="str">
            <v>Kapasitas alat</v>
          </cell>
          <cell r="G941" t="str">
            <v>V</v>
          </cell>
          <cell r="H941">
            <v>850</v>
          </cell>
          <cell r="I941" t="str">
            <v>liter</v>
          </cell>
        </row>
        <row r="942">
          <cell r="C942" t="str">
            <v>Faktor Efisiensi Alat</v>
          </cell>
          <cell r="G942" t="str">
            <v>Fa</v>
          </cell>
          <cell r="H942">
            <v>0.83</v>
          </cell>
          <cell r="I942" t="str">
            <v>-</v>
          </cell>
        </row>
        <row r="943">
          <cell r="C943" t="str">
            <v>Waktu Siklus (termasuk proses pemanasan)</v>
          </cell>
          <cell r="G943" t="str">
            <v>Ts</v>
          </cell>
          <cell r="H943">
            <v>2</v>
          </cell>
          <cell r="I943" t="str">
            <v>Jam</v>
          </cell>
        </row>
        <row r="945">
          <cell r="C945" t="str">
            <v>Kap.Prod. / jam =</v>
          </cell>
          <cell r="D945" t="str">
            <v>V x Fa</v>
          </cell>
          <cell r="G945" t="str">
            <v>Q1</v>
          </cell>
          <cell r="H945">
            <v>352.75</v>
          </cell>
          <cell r="I945" t="str">
            <v>liter</v>
          </cell>
        </row>
        <row r="946">
          <cell r="D946" t="str">
            <v>Ts</v>
          </cell>
          <cell r="Q946" t="str">
            <v xml:space="preserve">JUMLAH HARGA PERALATAN   </v>
          </cell>
          <cell r="U946">
            <v>618.38622335455238</v>
          </cell>
        </row>
        <row r="947">
          <cell r="C947" t="str">
            <v>Koefisien Alat / Ltr</v>
          </cell>
          <cell r="D947" t="str">
            <v xml:space="preserve"> = 1 : Q1</v>
          </cell>
          <cell r="G947" t="str">
            <v>(E03)</v>
          </cell>
          <cell r="H947">
            <v>2.8348688873139618E-3</v>
          </cell>
          <cell r="I947" t="str">
            <v>Jam</v>
          </cell>
        </row>
        <row r="948">
          <cell r="L948" t="str">
            <v>D.</v>
          </cell>
          <cell r="N948" t="str">
            <v>JUMLAH HARGA TENAGA, BAHAN DAN PERALATAN  ( A + B + C )</v>
          </cell>
          <cell r="U948">
            <v>3090.2138584259305</v>
          </cell>
        </row>
        <row r="949">
          <cell r="A949" t="str">
            <v>2.b.</v>
          </cell>
          <cell r="C949" t="str">
            <v>AIR COMPRESOR</v>
          </cell>
          <cell r="G949" t="str">
            <v>(E05)</v>
          </cell>
          <cell r="L949" t="str">
            <v>E.</v>
          </cell>
          <cell r="N949" t="str">
            <v>OVERHEAD &amp; PROFIT</v>
          </cell>
          <cell r="P949">
            <v>10</v>
          </cell>
          <cell r="Q949" t="str">
            <v>%  x  D</v>
          </cell>
          <cell r="U949">
            <v>309.02138584259308</v>
          </cell>
        </row>
        <row r="950">
          <cell r="C950" t="str">
            <v>Kapasitas Alat ------&gt;&gt;  diambil</v>
          </cell>
          <cell r="G950" t="str">
            <v>V</v>
          </cell>
          <cell r="H950">
            <v>700</v>
          </cell>
          <cell r="I950" t="str">
            <v>M2 / Jam</v>
          </cell>
          <cell r="L950" t="str">
            <v>F.</v>
          </cell>
          <cell r="N950" t="str">
            <v>HARGA SATUAN PEKERJAAN  ( D + E )</v>
          </cell>
          <cell r="U950">
            <v>3399.2352442685237</v>
          </cell>
        </row>
        <row r="951">
          <cell r="C951" t="str">
            <v>Aplikasi rata-rata</v>
          </cell>
          <cell r="G951" t="str">
            <v>Ap</v>
          </cell>
          <cell r="H951">
            <v>0.8</v>
          </cell>
          <cell r="I951" t="str">
            <v>liter / M2</v>
          </cell>
          <cell r="L951" t="str">
            <v>Note: 1</v>
          </cell>
          <cell r="N951" t="str">
            <v>SATUAN dapat berdasarkan atas jam operasi untuk Tenaga Kerja dan Peralatan, volume dan/atau ukuran</v>
          </cell>
        </row>
        <row r="952">
          <cell r="N952" t="str">
            <v>berat untuk bahan-bahan.</v>
          </cell>
        </row>
        <row r="953">
          <cell r="C953" t="str">
            <v xml:space="preserve">Kap. Prod. / jam = </v>
          </cell>
          <cell r="D953" t="str">
            <v>(V x Ap)</v>
          </cell>
          <cell r="G953" t="str">
            <v>Q2</v>
          </cell>
          <cell r="H953">
            <v>560</v>
          </cell>
          <cell r="I953" t="str">
            <v>liter</v>
          </cell>
          <cell r="L953">
            <v>2</v>
          </cell>
          <cell r="N953" t="str">
            <v>Kuantitas satuan adalah kuantitas setiap komponen untuk menyelesaikan satu satuan pekerjaan dari nomor</v>
          </cell>
        </row>
        <row r="954">
          <cell r="N954" t="str">
            <v>mata pembayaran.</v>
          </cell>
        </row>
        <row r="955">
          <cell r="C955" t="str">
            <v>Koefisien Alat / Ltr</v>
          </cell>
          <cell r="D955" t="str">
            <v xml:space="preserve"> = 1 : Q2</v>
          </cell>
          <cell r="G955" t="str">
            <v>(E05)</v>
          </cell>
          <cell r="H955">
            <v>1.7857142857142857E-3</v>
          </cell>
          <cell r="I955" t="str">
            <v>Jam</v>
          </cell>
          <cell r="L955">
            <v>3</v>
          </cell>
          <cell r="N955" t="str">
            <v>Biaya satuan untuk peralatan sudah termasuk bahan bakar, bahan habis dipakai dan operator.</v>
          </cell>
        </row>
        <row r="956">
          <cell r="L956">
            <v>4</v>
          </cell>
          <cell r="N956" t="str">
            <v>Biaya satuan sudah termasuk pengeluaran untuk seluruh pajak yang berkaitan (tetapi tidak termasuk PPN</v>
          </cell>
        </row>
        <row r="957">
          <cell r="J957" t="str">
            <v>Berlanjut ke halaman berikut</v>
          </cell>
          <cell r="N957" t="str">
            <v>yang dibayar dari kontrak) dan biaya-biaya lainnya.</v>
          </cell>
        </row>
        <row r="958">
          <cell r="A958" t="str">
            <v>ITEM PEMBAYARAN NO.</v>
          </cell>
          <cell r="D958" t="str">
            <v>:  4.2 (6)</v>
          </cell>
          <cell r="J958" t="str">
            <v>Analisa EI-426</v>
          </cell>
        </row>
        <row r="959">
          <cell r="A959" t="str">
            <v xml:space="preserve">JENIS PEKERJAAN                                  </v>
          </cell>
          <cell r="D959" t="str">
            <v>:  Aspal Utk. Pekerjaan Pelaburan</v>
          </cell>
        </row>
        <row r="960">
          <cell r="A960" t="str">
            <v>SATUAN PEMBAYARAN</v>
          </cell>
          <cell r="D960" t="str">
            <v>:  LITER</v>
          </cell>
          <cell r="J960" t="str">
            <v xml:space="preserve">         URAIAN ANALISA HARGA SATUAN</v>
          </cell>
        </row>
        <row r="961">
          <cell r="J961" t="str">
            <v>Lanjutan</v>
          </cell>
        </row>
        <row r="963">
          <cell r="A963" t="str">
            <v>No.</v>
          </cell>
          <cell r="C963" t="str">
            <v>U R A I A N</v>
          </cell>
          <cell r="G963" t="str">
            <v>KODE</v>
          </cell>
          <cell r="H963" t="str">
            <v>KOEF.</v>
          </cell>
          <cell r="I963" t="str">
            <v>SATUAN</v>
          </cell>
          <cell r="J963" t="str">
            <v>KETERANGAN</v>
          </cell>
        </row>
        <row r="966">
          <cell r="A966" t="str">
            <v>2.c.</v>
          </cell>
          <cell r="C966" t="str">
            <v>DUMP TRUCK (DT)</v>
          </cell>
          <cell r="G966" t="str">
            <v>(E08)</v>
          </cell>
        </row>
        <row r="967">
          <cell r="C967" t="str">
            <v>Sebagai alat pengangkut bahan dilokasi pekerjaan</v>
          </cell>
        </row>
        <row r="968">
          <cell r="C968" t="str">
            <v>Dump Truck melayani alat Asphalt Sprayer.</v>
          </cell>
        </row>
        <row r="969">
          <cell r="C969" t="str">
            <v>Kap.Prod. / jam = sama dengan Asphalt Sprayer</v>
          </cell>
          <cell r="G969" t="str">
            <v>Q3</v>
          </cell>
          <cell r="H969">
            <v>352.75</v>
          </cell>
          <cell r="I969" t="str">
            <v>liter</v>
          </cell>
        </row>
        <row r="971">
          <cell r="C971" t="str">
            <v>Koefisien Alat / Ltr</v>
          </cell>
          <cell r="D971" t="str">
            <v xml:space="preserve"> = 1 : Q3</v>
          </cell>
          <cell r="G971" t="str">
            <v>(E08)</v>
          </cell>
          <cell r="H971">
            <v>2.8348688873139618E-3</v>
          </cell>
          <cell r="I971" t="str">
            <v>Jam</v>
          </cell>
        </row>
        <row r="973">
          <cell r="A973" t="str">
            <v>3.</v>
          </cell>
          <cell r="C973" t="str">
            <v>TENAGA</v>
          </cell>
        </row>
        <row r="974">
          <cell r="C974" t="str">
            <v>Produksi menentukan : ASPHALT SPRAYER</v>
          </cell>
          <cell r="G974" t="str">
            <v>Q1</v>
          </cell>
          <cell r="H974">
            <v>352.75</v>
          </cell>
          <cell r="I974" t="str">
            <v>Ltr/Jam</v>
          </cell>
        </row>
        <row r="975">
          <cell r="C975" t="str">
            <v>Produksi / hari  =  Tk x Q1</v>
          </cell>
          <cell r="G975" t="str">
            <v>Qt</v>
          </cell>
          <cell r="H975">
            <v>2469.25</v>
          </cell>
          <cell r="I975" t="str">
            <v>Liter</v>
          </cell>
        </row>
        <row r="976">
          <cell r="C976" t="str">
            <v>Kebutuhan tenaga :</v>
          </cell>
        </row>
        <row r="977">
          <cell r="D977" t="str">
            <v>- Pekerja</v>
          </cell>
          <cell r="G977" t="str">
            <v>P</v>
          </cell>
          <cell r="H977">
            <v>10</v>
          </cell>
          <cell r="I977" t="str">
            <v>orang</v>
          </cell>
        </row>
        <row r="978">
          <cell r="D978" t="str">
            <v>- Mandor</v>
          </cell>
          <cell r="G978" t="str">
            <v>M</v>
          </cell>
          <cell r="H978">
            <v>1</v>
          </cell>
          <cell r="I978" t="str">
            <v>orang</v>
          </cell>
        </row>
        <row r="980">
          <cell r="C980" t="str">
            <v>Koefisien Tenaga / Ltr     :</v>
          </cell>
        </row>
        <row r="981">
          <cell r="D981" t="str">
            <v>- Pekerja</v>
          </cell>
          <cell r="E981" t="str">
            <v>= (Tk x P) / Qt</v>
          </cell>
          <cell r="G981" t="str">
            <v>(L01)</v>
          </cell>
          <cell r="H981">
            <v>2.8348688873139617E-2</v>
          </cell>
          <cell r="I981" t="str">
            <v>Jam</v>
          </cell>
        </row>
        <row r="982">
          <cell r="D982" t="str">
            <v>- Mandor</v>
          </cell>
          <cell r="E982" t="str">
            <v>= (Tk x M) / Qt</v>
          </cell>
          <cell r="G982" t="str">
            <v>(L03)</v>
          </cell>
          <cell r="H982">
            <v>2.8348688873139618E-3</v>
          </cell>
          <cell r="I982" t="str">
            <v>Jam</v>
          </cell>
        </row>
        <row r="984">
          <cell r="A984" t="str">
            <v>4.</v>
          </cell>
          <cell r="C984" t="str">
            <v>HARGA DASAR SATUAN UPAH, BAHAN DAN ALAT</v>
          </cell>
        </row>
        <row r="985">
          <cell r="C985" t="str">
            <v>Lihat lampiran.</v>
          </cell>
        </row>
        <row r="987">
          <cell r="A987" t="str">
            <v>5.</v>
          </cell>
          <cell r="C987" t="str">
            <v>ANALISA HARGA SATUAN PEKERJAAN</v>
          </cell>
        </row>
        <row r="988">
          <cell r="C988" t="str">
            <v>Lihat perhitungan dalam FORMULIR STANDAR UNTUK</v>
          </cell>
        </row>
        <row r="989">
          <cell r="C989" t="str">
            <v>PEREKEMAN ANALISA MASING-MASING HARGA</v>
          </cell>
        </row>
        <row r="990">
          <cell r="C990" t="str">
            <v>SATUAN.</v>
          </cell>
        </row>
        <row r="991">
          <cell r="C991" t="str">
            <v>Didapat Harga Satuan Pekerjaan :</v>
          </cell>
        </row>
        <row r="993">
          <cell r="C993" t="str">
            <v xml:space="preserve">Rp.  </v>
          </cell>
          <cell r="D993">
            <v>3399.2352442685237</v>
          </cell>
          <cell r="E993" t="str">
            <v xml:space="preserve"> / Liter</v>
          </cell>
        </row>
        <row r="996">
          <cell r="A996" t="str">
            <v>6.</v>
          </cell>
          <cell r="C996" t="str">
            <v>WAKTU PELAKSANAAN YANG DIPERLUKAN</v>
          </cell>
        </row>
        <row r="997">
          <cell r="C997" t="str">
            <v>Waktu pelaksanaan</v>
          </cell>
          <cell r="D997" t="str">
            <v>:  . . . . . . .  bulan</v>
          </cell>
        </row>
        <row r="999">
          <cell r="A999" t="str">
            <v>7.</v>
          </cell>
          <cell r="C999" t="str">
            <v>VOLUME PEKERJAAN YANG DIPERLUKAN</v>
          </cell>
        </row>
        <row r="1000">
          <cell r="C1000" t="str">
            <v>Volume pekerjaan  :</v>
          </cell>
          <cell r="D1000">
            <v>0</v>
          </cell>
          <cell r="E1000" t="str">
            <v>Liter</v>
          </cell>
        </row>
        <row r="1015">
          <cell r="C1015">
            <v>0</v>
          </cell>
        </row>
        <row r="1017">
          <cell r="A1017" t="str">
            <v>ITEM PEMBAYARAN NO.</v>
          </cell>
          <cell r="D1017" t="str">
            <v>:  4.2 (7)</v>
          </cell>
          <cell r="J1017" t="str">
            <v>Analisa EI-427</v>
          </cell>
          <cell r="T1017" t="str">
            <v>Analisa EI-427</v>
          </cell>
        </row>
        <row r="1018">
          <cell r="A1018" t="str">
            <v>JENIS PEKERJAAN</v>
          </cell>
          <cell r="D1018" t="str">
            <v>:  Lapis Resap Pengikat</v>
          </cell>
        </row>
        <row r="1019">
          <cell r="A1019" t="str">
            <v>SATUAN PEMBAYARAN</v>
          </cell>
          <cell r="D1019" t="str">
            <v>:  LITER</v>
          </cell>
          <cell r="J1019" t="str">
            <v xml:space="preserve">         URAIAN ANALISA HARGA SATUAN</v>
          </cell>
          <cell r="L1019" t="str">
            <v>FORMULIR STANDAR UNTUK</v>
          </cell>
        </row>
        <row r="1020">
          <cell r="L1020" t="str">
            <v>PEREKAMAN ANALISA MASING-MASING HARGA SATUAN</v>
          </cell>
        </row>
        <row r="1021">
          <cell r="L1021">
            <v>0</v>
          </cell>
        </row>
        <row r="1022">
          <cell r="A1022" t="str">
            <v>No.</v>
          </cell>
          <cell r="C1022" t="str">
            <v>U R A I A N</v>
          </cell>
          <cell r="G1022" t="str">
            <v>KODE</v>
          </cell>
          <cell r="H1022" t="str">
            <v>KOEF.</v>
          </cell>
          <cell r="I1022" t="str">
            <v>SATUAN</v>
          </cell>
          <cell r="J1022" t="str">
            <v>KETERANGAN</v>
          </cell>
        </row>
        <row r="1024">
          <cell r="L1024" t="str">
            <v>PROYEK</v>
          </cell>
          <cell r="O1024" t="str">
            <v>:</v>
          </cell>
        </row>
        <row r="1025">
          <cell r="A1025" t="str">
            <v>I.</v>
          </cell>
          <cell r="C1025" t="str">
            <v>ASUMSI</v>
          </cell>
          <cell r="L1025" t="str">
            <v>No. PAKET KONTRAK</v>
          </cell>
          <cell r="O1025" t="str">
            <v>:</v>
          </cell>
        </row>
        <row r="1026">
          <cell r="A1026">
            <v>1</v>
          </cell>
          <cell r="C1026" t="str">
            <v>Menggunakan alat berat (cara mekanik)</v>
          </cell>
          <cell r="L1026" t="str">
            <v>NAMA PAKET</v>
          </cell>
          <cell r="O1026" t="str">
            <v>:</v>
          </cell>
        </row>
        <row r="1027">
          <cell r="A1027">
            <v>2</v>
          </cell>
          <cell r="C1027" t="str">
            <v>Lokasi pekerjaan : sepanjang jalan</v>
          </cell>
          <cell r="L1027" t="str">
            <v>PROP / KAB / KODYA</v>
          </cell>
          <cell r="O1027" t="str">
            <v>:</v>
          </cell>
        </row>
        <row r="1028">
          <cell r="A1028">
            <v>3</v>
          </cell>
          <cell r="C1028" t="str">
            <v>Jarak rata-rata Base Camp ke lokasi pekerjaan</v>
          </cell>
          <cell r="G1028" t="str">
            <v>L</v>
          </cell>
          <cell r="H1028">
            <v>8.7249999999999996</v>
          </cell>
          <cell r="I1028" t="str">
            <v>KM</v>
          </cell>
          <cell r="L1028" t="str">
            <v>ITEM PEMBAYARAN NO.</v>
          </cell>
          <cell r="O1028" t="str">
            <v>:  4.2 (7)</v>
          </cell>
          <cell r="R1028" t="str">
            <v>PERKIRAAN VOL. PEK.</v>
          </cell>
          <cell r="T1028" t="str">
            <v>:</v>
          </cell>
          <cell r="U1028">
            <v>1</v>
          </cell>
        </row>
        <row r="1029">
          <cell r="A1029">
            <v>4</v>
          </cell>
          <cell r="C1029" t="str">
            <v>Jam kerja efektif per-hari</v>
          </cell>
          <cell r="G1029" t="str">
            <v>Tk</v>
          </cell>
          <cell r="H1029">
            <v>7</v>
          </cell>
          <cell r="I1029" t="str">
            <v>Jam</v>
          </cell>
          <cell r="L1029" t="str">
            <v>JENIS PEKERJAAN</v>
          </cell>
          <cell r="O1029" t="str">
            <v>:  Lapis Resap Pengikat</v>
          </cell>
          <cell r="R1029" t="str">
            <v>TOTAL HARGA (Rp.)</v>
          </cell>
          <cell r="T1029" t="str">
            <v>:</v>
          </cell>
          <cell r="U1029">
            <v>305360.27</v>
          </cell>
        </row>
        <row r="1030">
          <cell r="A1030">
            <v>5</v>
          </cell>
          <cell r="C1030" t="str">
            <v>Faktor kehilangan bahan</v>
          </cell>
          <cell r="G1030" t="str">
            <v>Fh</v>
          </cell>
          <cell r="H1030">
            <v>1.1000000000000001</v>
          </cell>
          <cell r="I1030" t="str">
            <v>-</v>
          </cell>
          <cell r="L1030" t="str">
            <v>SATUAN PEMBAYARAN</v>
          </cell>
          <cell r="O1030" t="str">
            <v>:  LITER</v>
          </cell>
          <cell r="R1030" t="str">
            <v>% THD. BIAYA PROYEK</v>
          </cell>
          <cell r="T1030" t="str">
            <v>:</v>
          </cell>
          <cell r="U1030" t="e">
            <v>#DIV/0!</v>
          </cell>
        </row>
        <row r="1031">
          <cell r="A1031">
            <v>6</v>
          </cell>
          <cell r="C1031" t="str">
            <v>Komposisi campuran :</v>
          </cell>
        </row>
        <row r="1032">
          <cell r="C1032" t="str">
            <v>- Aspal AC-10 atau AC-20</v>
          </cell>
          <cell r="G1032" t="str">
            <v>As</v>
          </cell>
          <cell r="H1032">
            <v>56</v>
          </cell>
          <cell r="I1032" t="str">
            <v>%</v>
          </cell>
          <cell r="J1032" t="str">
            <v xml:space="preserve"> 100 bagian</v>
          </cell>
        </row>
        <row r="1033">
          <cell r="C1033" t="str">
            <v>- Minyak Flux / Pencair</v>
          </cell>
          <cell r="G1033" t="str">
            <v>K</v>
          </cell>
          <cell r="H1033">
            <v>44</v>
          </cell>
          <cell r="I1033" t="str">
            <v>%</v>
          </cell>
          <cell r="J1033" t="str">
            <v xml:space="preserve"> 80   bagian</v>
          </cell>
          <cell r="Q1033" t="str">
            <v>PERKIRAAN</v>
          </cell>
          <cell r="R1033" t="str">
            <v>HARGA</v>
          </cell>
          <cell r="S1033" t="str">
            <v>JUMLAH</v>
          </cell>
        </row>
        <row r="1034">
          <cell r="A1034">
            <v>7</v>
          </cell>
          <cell r="C1034" t="str">
            <v>Berat jenis bahan :</v>
          </cell>
          <cell r="L1034" t="str">
            <v>NO.</v>
          </cell>
          <cell r="N1034" t="str">
            <v>KOMPONEN</v>
          </cell>
          <cell r="P1034" t="str">
            <v>SATUAN</v>
          </cell>
          <cell r="Q1034" t="str">
            <v>KUANTITAS</v>
          </cell>
          <cell r="R1034" t="str">
            <v>SATUAN</v>
          </cell>
          <cell r="S1034" t="str">
            <v>HARGA</v>
          </cell>
        </row>
        <row r="1035">
          <cell r="C1035" t="str">
            <v>- Aspal AC-10 atau AC-20</v>
          </cell>
          <cell r="G1035" t="str">
            <v>D1</v>
          </cell>
          <cell r="H1035">
            <v>1.03</v>
          </cell>
          <cell r="I1035" t="str">
            <v>Kg / liter</v>
          </cell>
          <cell r="R1035" t="str">
            <v>(Rp.)</v>
          </cell>
          <cell r="S1035" t="str">
            <v>(Rp.)</v>
          </cell>
        </row>
        <row r="1036">
          <cell r="C1036" t="str">
            <v>- Minyak Flux / Pencair</v>
          </cell>
          <cell r="G1036" t="str">
            <v>D2</v>
          </cell>
          <cell r="H1036">
            <v>0.8</v>
          </cell>
          <cell r="I1036" t="str">
            <v>Kg / liter</v>
          </cell>
        </row>
        <row r="1037">
          <cell r="A1037">
            <v>8</v>
          </cell>
          <cell r="C1037" t="str">
            <v>Bahan dasar (aspal &amp; minyak pencair) semuanya</v>
          </cell>
        </row>
        <row r="1038">
          <cell r="C1038" t="str">
            <v>diterima di lokasi pekerjaan</v>
          </cell>
          <cell r="L1038" t="str">
            <v>A.</v>
          </cell>
          <cell r="N1038" t="str">
            <v>TENAGA</v>
          </cell>
        </row>
        <row r="1040">
          <cell r="A1040" t="str">
            <v>II.</v>
          </cell>
          <cell r="C1040" t="str">
            <v>URUTAN KERJA</v>
          </cell>
          <cell r="L1040" t="str">
            <v>1.</v>
          </cell>
          <cell r="N1040" t="str">
            <v>Pekerja</v>
          </cell>
          <cell r="O1040" t="str">
            <v>(L01)</v>
          </cell>
          <cell r="P1040" t="str">
            <v>Jam</v>
          </cell>
          <cell r="Q1040">
            <v>2.8348688873139617E-2</v>
          </cell>
          <cell r="R1040">
            <v>2857.14</v>
          </cell>
          <cell r="U1040">
            <v>80.996172927002121</v>
          </cell>
        </row>
        <row r="1041">
          <cell r="A1041">
            <v>1</v>
          </cell>
          <cell r="C1041" t="str">
            <v>Aspal dan Minyak Flux dicampur dan dipanaskan</v>
          </cell>
          <cell r="L1041" t="str">
            <v>2.</v>
          </cell>
          <cell r="N1041" t="str">
            <v>Mandor</v>
          </cell>
          <cell r="O1041" t="str">
            <v>(L03)</v>
          </cell>
          <cell r="P1041" t="str">
            <v>Jam</v>
          </cell>
          <cell r="Q1041">
            <v>5.6697377746279237E-3</v>
          </cell>
          <cell r="R1041">
            <v>3214.29</v>
          </cell>
          <cell r="U1041">
            <v>18.224181431608788</v>
          </cell>
        </row>
        <row r="1042">
          <cell r="C1042" t="str">
            <v>sehingga menjadi campuran aspal cair</v>
          </cell>
        </row>
        <row r="1043">
          <cell r="A1043">
            <v>2</v>
          </cell>
          <cell r="C1043" t="str">
            <v>Permukaan yang akan dilapis dibersihkan dari debu</v>
          </cell>
        </row>
        <row r="1044">
          <cell r="C1044" t="str">
            <v>dan kotoran dengan Air Compressor</v>
          </cell>
          <cell r="Q1044" t="str">
            <v xml:space="preserve">JUMLAH HARGA TENAGA   </v>
          </cell>
          <cell r="U1044">
            <v>99.220354358610905</v>
          </cell>
        </row>
        <row r="1045">
          <cell r="A1045">
            <v>3</v>
          </cell>
          <cell r="C1045" t="str">
            <v>Campuran aspal cair disemprotkan dengan Asphalt</v>
          </cell>
        </row>
        <row r="1046">
          <cell r="C1046" t="str">
            <v>Sprayer ke atas permukaan yang akan dilapis.</v>
          </cell>
          <cell r="L1046" t="str">
            <v>B.</v>
          </cell>
          <cell r="N1046" t="str">
            <v>BAHAN</v>
          </cell>
        </row>
        <row r="1047">
          <cell r="A1047">
            <v>4</v>
          </cell>
          <cell r="C1047" t="str">
            <v>Angkutan Aspal &amp; Minyak Flux menggunakan Dump</v>
          </cell>
        </row>
        <row r="1048">
          <cell r="C1048" t="str">
            <v>Truck</v>
          </cell>
          <cell r="L1048" t="str">
            <v>1.</v>
          </cell>
          <cell r="N1048" t="str">
            <v>Aspal</v>
          </cell>
          <cell r="O1048" t="str">
            <v>(M10)</v>
          </cell>
          <cell r="P1048" t="str">
            <v>Kg</v>
          </cell>
          <cell r="Q1048">
            <v>0.63448000000000015</v>
          </cell>
          <cell r="R1048">
            <v>2086.6280000000002</v>
          </cell>
          <cell r="U1048">
            <v>1323.9237334400004</v>
          </cell>
        </row>
        <row r="1049">
          <cell r="L1049" t="str">
            <v>2.</v>
          </cell>
          <cell r="N1049" t="str">
            <v>Kerosene</v>
          </cell>
          <cell r="O1049" t="str">
            <v>(M11)</v>
          </cell>
          <cell r="P1049" t="str">
            <v>liter</v>
          </cell>
          <cell r="Q1049">
            <v>0.48400000000000004</v>
          </cell>
          <cell r="R1049">
            <v>1650</v>
          </cell>
          <cell r="U1049">
            <v>798.6</v>
          </cell>
        </row>
        <row r="1050">
          <cell r="A1050" t="str">
            <v>III.</v>
          </cell>
          <cell r="C1050" t="str">
            <v>PEMAKAIAN BAHAN, ALAT DAN TENAGA</v>
          </cell>
        </row>
        <row r="1052">
          <cell r="A1052" t="str">
            <v xml:space="preserve">   1.</v>
          </cell>
          <cell r="C1052" t="str">
            <v>BAHAN</v>
          </cell>
        </row>
        <row r="1053">
          <cell r="C1053" t="str">
            <v>Untuk mendapatkan 1 liter Lapis Resap Pengikat</v>
          </cell>
        </row>
        <row r="1054">
          <cell r="C1054" t="str">
            <v>diperlukan :</v>
          </cell>
          <cell r="D1054" t="str">
            <v>( 1 liter x Fh )</v>
          </cell>
          <cell r="G1054" t="str">
            <v>PC</v>
          </cell>
          <cell r="H1054">
            <v>1.1000000000000001</v>
          </cell>
          <cell r="I1054" t="str">
            <v>liter</v>
          </cell>
          <cell r="J1054" t="str">
            <v xml:space="preserve"> Campuran</v>
          </cell>
          <cell r="Q1054" t="str">
            <v xml:space="preserve">JUMLAH HARGA BAHAN   </v>
          </cell>
          <cell r="U1054">
            <v>2122.5237334400003</v>
          </cell>
        </row>
        <row r="1056">
          <cell r="A1056" t="str">
            <v xml:space="preserve">   1.a.</v>
          </cell>
          <cell r="C1056" t="str">
            <v>Aspal</v>
          </cell>
          <cell r="D1056" t="str">
            <v>=   As x PC x D1</v>
          </cell>
          <cell r="G1056" t="str">
            <v>(M10)</v>
          </cell>
          <cell r="H1056">
            <v>0.63448000000000015</v>
          </cell>
          <cell r="I1056" t="str">
            <v>Kg.</v>
          </cell>
          <cell r="L1056" t="str">
            <v>C.</v>
          </cell>
          <cell r="N1056" t="str">
            <v>PERALATAN</v>
          </cell>
        </row>
        <row r="1057">
          <cell r="A1057" t="str">
            <v xml:space="preserve">   1.b.</v>
          </cell>
          <cell r="C1057" t="str">
            <v>Minyak Flux</v>
          </cell>
          <cell r="D1057" t="str">
            <v>=   K x PC</v>
          </cell>
          <cell r="G1057" t="str">
            <v>(M11)</v>
          </cell>
          <cell r="H1057">
            <v>0.48400000000000004</v>
          </cell>
          <cell r="I1057" t="str">
            <v>liter</v>
          </cell>
        </row>
        <row r="1058">
          <cell r="L1058" t="str">
            <v>1.</v>
          </cell>
          <cell r="N1058" t="str">
            <v>Asphalt Sprayer  (E03)</v>
          </cell>
          <cell r="P1058" t="str">
            <v>Jam</v>
          </cell>
          <cell r="Q1058">
            <v>2.8348688873139618E-3</v>
          </cell>
          <cell r="R1058">
            <v>30575.535383788432</v>
          </cell>
          <cell r="U1058">
            <v>86.677633972468982</v>
          </cell>
        </row>
        <row r="1059">
          <cell r="A1059" t="str">
            <v xml:space="preserve">   2.</v>
          </cell>
          <cell r="C1059" t="str">
            <v>ALAT</v>
          </cell>
          <cell r="L1059" t="str">
            <v>2.</v>
          </cell>
          <cell r="N1059" t="str">
            <v>Air Compresor    (E05)</v>
          </cell>
          <cell r="P1059" t="str">
            <v>Jam</v>
          </cell>
          <cell r="Q1059">
            <v>2.0833333333333333E-3</v>
          </cell>
          <cell r="R1059">
            <v>53840.365312835944</v>
          </cell>
          <cell r="U1059">
            <v>112.16742773507488</v>
          </cell>
        </row>
        <row r="1060">
          <cell r="A1060" t="str">
            <v xml:space="preserve">   2.a.</v>
          </cell>
          <cell r="C1060" t="str">
            <v>ASPHALT SPRAYER</v>
          </cell>
          <cell r="G1060" t="str">
            <v>(E03)</v>
          </cell>
          <cell r="L1060" t="str">
            <v>3.</v>
          </cell>
          <cell r="N1060" t="str">
            <v>Dump Truck</v>
          </cell>
          <cell r="O1060" t="str">
            <v>(E08)</v>
          </cell>
          <cell r="P1060" t="str">
            <v>Jam</v>
          </cell>
          <cell r="Q1060">
            <v>2.8348688873139618E-3</v>
          </cell>
          <cell r="R1060">
            <v>153645.58193291764</v>
          </cell>
          <cell r="U1060">
            <v>435.56507989487642</v>
          </cell>
        </row>
        <row r="1061">
          <cell r="C1061" t="str">
            <v>Kapasitas alat</v>
          </cell>
          <cell r="G1061" t="str">
            <v>V</v>
          </cell>
          <cell r="H1061">
            <v>850</v>
          </cell>
          <cell r="I1061" t="str">
            <v>liter</v>
          </cell>
        </row>
        <row r="1062">
          <cell r="C1062" t="str">
            <v>Faktor efisiensi alat</v>
          </cell>
          <cell r="G1062" t="str">
            <v>Fa</v>
          </cell>
          <cell r="H1062">
            <v>0.83</v>
          </cell>
          <cell r="I1062" t="str">
            <v>-</v>
          </cell>
        </row>
        <row r="1063">
          <cell r="C1063" t="str">
            <v>Waktu Siklus (termasuk proses pemanasan)</v>
          </cell>
          <cell r="G1063" t="str">
            <v>Ts</v>
          </cell>
          <cell r="H1063">
            <v>2</v>
          </cell>
          <cell r="I1063" t="str">
            <v>Jam</v>
          </cell>
        </row>
        <row r="1065">
          <cell r="C1065" t="str">
            <v>Kap. Prod. / jam =</v>
          </cell>
          <cell r="D1065" t="str">
            <v>V x Fa</v>
          </cell>
          <cell r="G1065" t="str">
            <v>Q1</v>
          </cell>
          <cell r="H1065">
            <v>352.75</v>
          </cell>
          <cell r="I1065" t="str">
            <v>liter</v>
          </cell>
        </row>
        <row r="1066">
          <cell r="D1066" t="str">
            <v>Ts</v>
          </cell>
          <cell r="Q1066" t="str">
            <v xml:space="preserve">JUMLAH HARGA PERALATAN   </v>
          </cell>
          <cell r="U1066">
            <v>634.41014160242025</v>
          </cell>
        </row>
        <row r="1067">
          <cell r="C1067" t="str">
            <v>Koefisien Alat / Ltr</v>
          </cell>
          <cell r="D1067" t="str">
            <v xml:space="preserve"> =  1  :  Q1</v>
          </cell>
          <cell r="G1067" t="str">
            <v>(E03)</v>
          </cell>
          <cell r="H1067">
            <v>2.8348688873139618E-3</v>
          </cell>
          <cell r="I1067" t="str">
            <v>Jam</v>
          </cell>
        </row>
        <row r="1068">
          <cell r="L1068" t="str">
            <v>D.</v>
          </cell>
          <cell r="N1068" t="str">
            <v>JUMLAH HARGA TENAGA, BAHAN DAN PERALATAN  ( A + B + C )</v>
          </cell>
          <cell r="U1068">
            <v>2856.1542294010314</v>
          </cell>
        </row>
        <row r="1069">
          <cell r="A1069" t="str">
            <v xml:space="preserve">   2.b.</v>
          </cell>
          <cell r="C1069" t="str">
            <v>AIR COMPRESSOR</v>
          </cell>
          <cell r="G1069" t="str">
            <v>(E05)</v>
          </cell>
          <cell r="L1069" t="str">
            <v>E.</v>
          </cell>
          <cell r="N1069" t="str">
            <v>OVERHEAD &amp; PROFIT</v>
          </cell>
          <cell r="P1069">
            <v>10</v>
          </cell>
          <cell r="Q1069" t="str">
            <v>%  x  D</v>
          </cell>
          <cell r="U1069">
            <v>285.61542294010314</v>
          </cell>
        </row>
        <row r="1070">
          <cell r="C1070" t="str">
            <v xml:space="preserve">Kapasitas alat   -----&gt;&gt;   diambil </v>
          </cell>
          <cell r="G1070" t="str">
            <v>V</v>
          </cell>
          <cell r="H1070">
            <v>600</v>
          </cell>
          <cell r="I1070" t="str">
            <v>M2 / Jam</v>
          </cell>
          <cell r="L1070" t="str">
            <v>F.</v>
          </cell>
          <cell r="N1070" t="str">
            <v>HARGA SATUAN PEKERJAAN  ( D + E )</v>
          </cell>
          <cell r="U1070">
            <v>3141.7696523411346</v>
          </cell>
        </row>
        <row r="1071">
          <cell r="C1071" t="str">
            <v>Aplikasi Lapis Resap Pengikat rata-rata (Spesifikasi)</v>
          </cell>
          <cell r="G1071" t="str">
            <v>Ap</v>
          </cell>
          <cell r="H1071">
            <v>0.8</v>
          </cell>
          <cell r="I1071" t="str">
            <v>liter / M2</v>
          </cell>
          <cell r="L1071" t="str">
            <v>Note: 1</v>
          </cell>
          <cell r="N1071" t="str">
            <v>SATUAN dapat berdasarkan atas jam operasi untuk Tenaga Kerja dan Peralatan, volume dan/atau ukuran</v>
          </cell>
        </row>
        <row r="1072">
          <cell r="N1072" t="str">
            <v>berat untuk bahan-bahan.</v>
          </cell>
        </row>
        <row r="1073">
          <cell r="C1073" t="str">
            <v>Kap. Prod. / jam =</v>
          </cell>
          <cell r="D1073" t="str">
            <v>( V x Ap )</v>
          </cell>
          <cell r="G1073" t="str">
            <v>Q2</v>
          </cell>
          <cell r="H1073">
            <v>480</v>
          </cell>
          <cell r="I1073" t="str">
            <v>liter</v>
          </cell>
          <cell r="L1073">
            <v>2</v>
          </cell>
          <cell r="N1073" t="str">
            <v>Kuantitas satuan adalah kuantitas setiap komponen untuk menyelesaikan satu satuan pekerjaan dari nomor</v>
          </cell>
        </row>
        <row r="1074">
          <cell r="N1074" t="str">
            <v>mata pembayaran.</v>
          </cell>
        </row>
        <row r="1075">
          <cell r="C1075" t="str">
            <v>Koefisien Alat / Ltr</v>
          </cell>
          <cell r="D1075" t="str">
            <v xml:space="preserve"> =  1  :  Q2</v>
          </cell>
          <cell r="G1075" t="str">
            <v>(E05)</v>
          </cell>
          <cell r="H1075">
            <v>2.0833333333333333E-3</v>
          </cell>
          <cell r="I1075" t="str">
            <v>Jam</v>
          </cell>
          <cell r="L1075">
            <v>3</v>
          </cell>
          <cell r="N1075" t="str">
            <v>Biaya satuan untuk peralatan sudah termasuk bahan bakar, bahan habis dipakai dan operator.</v>
          </cell>
        </row>
        <row r="1076">
          <cell r="L1076">
            <v>4</v>
          </cell>
          <cell r="N1076" t="str">
            <v>Biaya satuan sudah termasuk pengeluaran untuk seluruh pajak yang berkaitan (tetapi tidak termasuk PPN</v>
          </cell>
        </row>
        <row r="1077">
          <cell r="J1077" t="str">
            <v>Berlanjut ke halaman berikut</v>
          </cell>
          <cell r="N1077" t="str">
            <v>yang dibayar dari kontrak) dan biaya-biaya lainnya.</v>
          </cell>
        </row>
        <row r="1078">
          <cell r="A1078" t="str">
            <v>ITEM PEMBAYARAN NO.</v>
          </cell>
          <cell r="D1078" t="str">
            <v>:  4.2 (7)</v>
          </cell>
          <cell r="J1078" t="str">
            <v>Analisa EI-427</v>
          </cell>
        </row>
        <row r="1079">
          <cell r="A1079" t="str">
            <v>JENIS PEKERJAAN</v>
          </cell>
          <cell r="D1079" t="str">
            <v>:  Lapis Resap Pengikat</v>
          </cell>
        </row>
        <row r="1080">
          <cell r="A1080" t="str">
            <v>SATUAN PEMBAYARAN</v>
          </cell>
          <cell r="D1080" t="str">
            <v>:  LITER</v>
          </cell>
          <cell r="J1080" t="str">
            <v xml:space="preserve">         URAIAN ANALISA HARGA SATUAN</v>
          </cell>
        </row>
        <row r="1081">
          <cell r="J1081" t="str">
            <v>Lanjutan</v>
          </cell>
        </row>
        <row r="1083">
          <cell r="A1083" t="str">
            <v>No.</v>
          </cell>
          <cell r="C1083" t="str">
            <v>U R A I A N</v>
          </cell>
          <cell r="G1083" t="str">
            <v>KODE</v>
          </cell>
          <cell r="H1083" t="str">
            <v>KOEF.</v>
          </cell>
          <cell r="I1083" t="str">
            <v>SATUAN</v>
          </cell>
          <cell r="J1083" t="str">
            <v>KETERANGAN</v>
          </cell>
        </row>
        <row r="1086">
          <cell r="A1086" t="str">
            <v xml:space="preserve">   2.c.</v>
          </cell>
          <cell r="C1086" t="str">
            <v>DUMP TRUCK</v>
          </cell>
          <cell r="G1086" t="str">
            <v>(E08)</v>
          </cell>
        </row>
        <row r="1087">
          <cell r="C1087" t="str">
            <v>Sebagai alat pengangkut bahan di lokasi pekerjaan,</v>
          </cell>
        </row>
        <row r="1088">
          <cell r="C1088" t="str">
            <v>Dump Truck melayani alat Asphalt Sprayer.</v>
          </cell>
        </row>
        <row r="1089">
          <cell r="C1089" t="str">
            <v>Kap. Prod. / jam =</v>
          </cell>
          <cell r="D1089" t="str">
            <v>sama dengan Asphalt Sprayer</v>
          </cell>
          <cell r="G1089" t="str">
            <v>Q3</v>
          </cell>
          <cell r="H1089">
            <v>352.75</v>
          </cell>
          <cell r="I1089" t="str">
            <v>liter</v>
          </cell>
        </row>
        <row r="1091">
          <cell r="C1091" t="str">
            <v>Koefisien Alat / Ltr</v>
          </cell>
          <cell r="D1091" t="str">
            <v xml:space="preserve"> =  1  :  Q3</v>
          </cell>
          <cell r="G1091" t="str">
            <v>(E08)</v>
          </cell>
          <cell r="H1091">
            <v>2.8348688873139618E-3</v>
          </cell>
          <cell r="I1091" t="str">
            <v>Jam</v>
          </cell>
        </row>
        <row r="1093">
          <cell r="A1093" t="str">
            <v xml:space="preserve">   3.</v>
          </cell>
          <cell r="C1093" t="str">
            <v>TENAGA</v>
          </cell>
        </row>
        <row r="1094">
          <cell r="C1094" t="str">
            <v>Produksi menentukan : ASPHALT SPRAYER</v>
          </cell>
          <cell r="G1094" t="str">
            <v>Q4</v>
          </cell>
          <cell r="H1094">
            <v>352.75</v>
          </cell>
          <cell r="I1094" t="str">
            <v>liter</v>
          </cell>
        </row>
        <row r="1095">
          <cell r="C1095" t="str">
            <v>Produksi Lapis Resap Pengikat / hari  =  Tk x Q4</v>
          </cell>
          <cell r="G1095" t="str">
            <v>Qt</v>
          </cell>
          <cell r="H1095">
            <v>2469.25</v>
          </cell>
          <cell r="I1095" t="str">
            <v>liter</v>
          </cell>
        </row>
        <row r="1096">
          <cell r="C1096" t="str">
            <v>Kebutuhan tenaga :</v>
          </cell>
        </row>
        <row r="1097">
          <cell r="D1097" t="str">
            <v>- Pekerja</v>
          </cell>
          <cell r="G1097" t="str">
            <v>P</v>
          </cell>
          <cell r="H1097">
            <v>10</v>
          </cell>
          <cell r="I1097" t="str">
            <v>orang</v>
          </cell>
        </row>
        <row r="1098">
          <cell r="D1098" t="str">
            <v>- Mandor</v>
          </cell>
          <cell r="G1098" t="str">
            <v>M</v>
          </cell>
          <cell r="H1098">
            <v>2</v>
          </cell>
          <cell r="I1098" t="str">
            <v>orang</v>
          </cell>
        </row>
        <row r="1100">
          <cell r="C1100" t="str">
            <v>Koefisien tenaga / liter   :</v>
          </cell>
        </row>
        <row r="1101">
          <cell r="D1101" t="str">
            <v>- Pekerja</v>
          </cell>
          <cell r="E1101" t="str">
            <v>= (Tk x P) : Qt</v>
          </cell>
          <cell r="G1101" t="str">
            <v>(L01)</v>
          </cell>
          <cell r="H1101">
            <v>2.8348688873139617E-2</v>
          </cell>
          <cell r="I1101" t="str">
            <v>Jam</v>
          </cell>
        </row>
        <row r="1102">
          <cell r="D1102" t="str">
            <v>- Mandor</v>
          </cell>
          <cell r="E1102" t="str">
            <v>= (Tk x M) : Qt</v>
          </cell>
          <cell r="G1102" t="str">
            <v>(L03)</v>
          </cell>
          <cell r="H1102">
            <v>5.6697377746279237E-3</v>
          </cell>
          <cell r="I1102" t="str">
            <v>Jam</v>
          </cell>
        </row>
        <row r="1104">
          <cell r="A1104" t="str">
            <v>4.</v>
          </cell>
          <cell r="C1104" t="str">
            <v>HARGA DASAR SATUAN UPAH, BAHAN DAN ALAT</v>
          </cell>
        </row>
        <row r="1105">
          <cell r="C1105" t="str">
            <v>Lihat lampiran.</v>
          </cell>
        </row>
        <row r="1107">
          <cell r="A1107" t="str">
            <v>5.</v>
          </cell>
          <cell r="C1107" t="str">
            <v>ANALISA HARGA SATUAN PEKERJAAN</v>
          </cell>
        </row>
        <row r="1108">
          <cell r="C1108" t="str">
            <v>Lihat perhitungan dalam FORMULIR STANDAR UNTUK</v>
          </cell>
        </row>
        <row r="1109">
          <cell r="C1109" t="str">
            <v>PEREKEMAN ANALISA MASING-MASING HARGA</v>
          </cell>
        </row>
        <row r="1110">
          <cell r="C1110" t="str">
            <v>SATUAN.</v>
          </cell>
        </row>
        <row r="1111">
          <cell r="C1111" t="str">
            <v>Didapat Harga Satuan Pekerjaan :</v>
          </cell>
        </row>
        <row r="1113">
          <cell r="C1113" t="str">
            <v xml:space="preserve">Rp.  </v>
          </cell>
          <cell r="D1113">
            <v>3141.7696523411346</v>
          </cell>
          <cell r="E1113" t="str">
            <v xml:space="preserve"> / liter.</v>
          </cell>
        </row>
        <row r="1116">
          <cell r="A1116" t="str">
            <v>6.</v>
          </cell>
          <cell r="C1116" t="str">
            <v>WAKTU PELAKSANAAN YANG DIPERLUKAN</v>
          </cell>
        </row>
        <row r="1117">
          <cell r="C1117" t="str">
            <v>Waktu pelaksanaan</v>
          </cell>
          <cell r="D1117" t="str">
            <v>:  . . . . . . .  bulan</v>
          </cell>
        </row>
        <row r="1119">
          <cell r="A1119" t="str">
            <v>7.</v>
          </cell>
          <cell r="C1119" t="str">
            <v>VOLUME PEKERJAAN YANG DIPERLUKAN</v>
          </cell>
        </row>
        <row r="1120">
          <cell r="C1120" t="str">
            <v>Volume pekerjaan  :</v>
          </cell>
          <cell r="D1120">
            <v>1</v>
          </cell>
          <cell r="E1120" t="str">
            <v>Liter</v>
          </cell>
        </row>
      </sheetData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-DIV5"/>
    </sheetNames>
    <sheetDataSet>
      <sheetData sheetId="0" refreshError="1">
        <row r="1">
          <cell r="A1" t="str">
            <v>ITEM PEMBAYARAN NO.</v>
          </cell>
          <cell r="D1" t="str">
            <v>:  5.1 (1)</v>
          </cell>
          <cell r="J1" t="str">
            <v>Analisa EI-511</v>
          </cell>
          <cell r="T1" t="str">
            <v>Analisa EI-511</v>
          </cell>
        </row>
        <row r="2">
          <cell r="A2" t="str">
            <v>JENIS PEKERJAAN</v>
          </cell>
          <cell r="D2" t="str">
            <v>:  Lps. Pond. Ag. Kls. A, CBR Min 80%</v>
          </cell>
        </row>
        <row r="3">
          <cell r="A3" t="str">
            <v>SATUAN PEMBAYARAN</v>
          </cell>
          <cell r="D3" t="str">
            <v>:  M3</v>
          </cell>
          <cell r="H3" t="str">
            <v xml:space="preserve">         URAIAN ANALISA HARGA SATUAN</v>
          </cell>
          <cell r="L3" t="str">
            <v>FORMULIR STANDAR UNTUK</v>
          </cell>
        </row>
        <row r="4">
          <cell r="L4" t="str">
            <v>PEREKAMAN ANALISA MASING-MASING HARGA SATUAN</v>
          </cell>
        </row>
        <row r="5">
          <cell r="L5">
            <v>0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KOEF.</v>
          </cell>
          <cell r="I6" t="str">
            <v>SATUAN</v>
          </cell>
          <cell r="J6" t="str">
            <v>KETERANGAN</v>
          </cell>
        </row>
        <row r="8">
          <cell r="L8" t="str">
            <v>PROYEK</v>
          </cell>
          <cell r="O8" t="str">
            <v xml:space="preserve">:  </v>
          </cell>
        </row>
        <row r="9">
          <cell r="A9" t="str">
            <v>I.</v>
          </cell>
          <cell r="C9" t="str">
            <v>ASUMSI</v>
          </cell>
          <cell r="L9" t="str">
            <v>No. PAKET KONTRAK</v>
          </cell>
          <cell r="O9" t="str">
            <v xml:space="preserve">:  </v>
          </cell>
        </row>
        <row r="10">
          <cell r="A10">
            <v>1</v>
          </cell>
          <cell r="C10" t="str">
            <v>Menggunakan alat berat (cara mekanik)</v>
          </cell>
          <cell r="L10" t="str">
            <v>NAMA PAKET</v>
          </cell>
          <cell r="O10" t="str">
            <v xml:space="preserve">:  </v>
          </cell>
        </row>
        <row r="11">
          <cell r="A11">
            <v>2</v>
          </cell>
          <cell r="C11" t="str">
            <v>Lokasi pekerjaan : sepanjang jalan</v>
          </cell>
          <cell r="L11" t="str">
            <v>PROP / KAB / KODYA</v>
          </cell>
          <cell r="O11" t="str">
            <v xml:space="preserve">:  </v>
          </cell>
        </row>
        <row r="12">
          <cell r="A12">
            <v>3</v>
          </cell>
          <cell r="C12" t="str">
            <v>Kondisi existing jalan : sedang</v>
          </cell>
          <cell r="L12" t="str">
            <v>ITEM PEMBAYARAN NO.</v>
          </cell>
          <cell r="O12" t="str">
            <v>:  5.1 (1)</v>
          </cell>
          <cell r="R12" t="str">
            <v>PERKIRAAN VOL. PEK.</v>
          </cell>
          <cell r="T12" t="str">
            <v>:</v>
          </cell>
          <cell r="U12">
            <v>1</v>
          </cell>
        </row>
        <row r="13">
          <cell r="A13">
            <v>4</v>
          </cell>
          <cell r="C13" t="str">
            <v>Jarak rata-rata Base Camp ke lokasi pekerjaan</v>
          </cell>
          <cell r="G13" t="str">
            <v>L</v>
          </cell>
          <cell r="H13">
            <v>8.7249999999999996</v>
          </cell>
          <cell r="I13" t="str">
            <v>KM</v>
          </cell>
          <cell r="L13" t="str">
            <v>JENIS PEKERJAAN</v>
          </cell>
          <cell r="O13" t="str">
            <v>:  Lps. Pond. Ag. Kls. A, CBR Min 80%</v>
          </cell>
          <cell r="R13" t="str">
            <v>TOTAL HARGA</v>
          </cell>
          <cell r="T13" t="str">
            <v>:</v>
          </cell>
          <cell r="U13">
            <v>304732.36582799954</v>
          </cell>
        </row>
        <row r="14">
          <cell r="A14">
            <v>5</v>
          </cell>
          <cell r="C14" t="str">
            <v>Tebal lapis agregat padat</v>
          </cell>
          <cell r="G14" t="str">
            <v>t</v>
          </cell>
          <cell r="H14">
            <v>0.15</v>
          </cell>
          <cell r="I14" t="str">
            <v>M</v>
          </cell>
          <cell r="L14" t="str">
            <v>SATUAN PEMBAYARAN</v>
          </cell>
          <cell r="O14" t="str">
            <v>:  M3</v>
          </cell>
          <cell r="R14" t="str">
            <v>% THD. BIAYA PROYEK</v>
          </cell>
          <cell r="T14" t="str">
            <v>:</v>
          </cell>
          <cell r="U14">
            <v>7.251312267724303E-3</v>
          </cell>
        </row>
        <row r="15">
          <cell r="A15">
            <v>6</v>
          </cell>
          <cell r="C15" t="str">
            <v>Faktor kembang material (Padat-Lepas)</v>
          </cell>
          <cell r="G15" t="str">
            <v>Fk</v>
          </cell>
          <cell r="H15">
            <v>1.2</v>
          </cell>
          <cell r="I15" t="str">
            <v>-</v>
          </cell>
        </row>
        <row r="16">
          <cell r="A16">
            <v>7</v>
          </cell>
          <cell r="C16" t="str">
            <v>Jam kerja efektif per-hari</v>
          </cell>
          <cell r="G16" t="str">
            <v>Tk</v>
          </cell>
          <cell r="H16">
            <v>7</v>
          </cell>
          <cell r="I16" t="str">
            <v>jam</v>
          </cell>
        </row>
        <row r="17">
          <cell r="A17">
            <v>8</v>
          </cell>
          <cell r="C17" t="str">
            <v>Proporsi Campuran :</v>
          </cell>
          <cell r="D17" t="str">
            <v>- Agregat Kasar</v>
          </cell>
          <cell r="G17" t="str">
            <v>Ak</v>
          </cell>
          <cell r="H17">
            <v>55</v>
          </cell>
          <cell r="I17" t="str">
            <v>%</v>
          </cell>
          <cell r="J17" t="str">
            <v xml:space="preserve"> Gradasi harus</v>
          </cell>
          <cell r="Q17" t="str">
            <v>PERKIRAAN</v>
          </cell>
          <cell r="R17" t="str">
            <v>HARGA</v>
          </cell>
          <cell r="S17" t="str">
            <v>JUMLAH</v>
          </cell>
        </row>
        <row r="18">
          <cell r="D18" t="str">
            <v>- Agregat Halus</v>
          </cell>
          <cell r="G18" t="str">
            <v>Ah</v>
          </cell>
          <cell r="H18">
            <v>45</v>
          </cell>
          <cell r="I18" t="str">
            <v>%</v>
          </cell>
          <cell r="J18" t="str">
            <v xml:space="preserve"> memenuhi Spec.</v>
          </cell>
          <cell r="L18" t="str">
            <v>NO.</v>
          </cell>
          <cell r="N18" t="str">
            <v>KOMPONEN</v>
          </cell>
          <cell r="P18" t="str">
            <v>SATUAN</v>
          </cell>
          <cell r="Q18" t="str">
            <v>KUANTITAS</v>
          </cell>
          <cell r="R18" t="str">
            <v>SATUAN</v>
          </cell>
          <cell r="S18" t="str">
            <v>HARGA</v>
          </cell>
        </row>
        <row r="19">
          <cell r="A19" t="str">
            <v>II.</v>
          </cell>
          <cell r="C19" t="str">
            <v>URUTAN KERJA</v>
          </cell>
          <cell r="R19" t="str">
            <v>(Rp.)</v>
          </cell>
          <cell r="S19" t="str">
            <v>(Rp.)</v>
          </cell>
        </row>
        <row r="20">
          <cell r="A20">
            <v>1</v>
          </cell>
          <cell r="C20" t="str">
            <v>Wheel Loader mencampur dan memuat Agregat ke</v>
          </cell>
        </row>
        <row r="21">
          <cell r="C21" t="str">
            <v>dalam Dump Truck di Base Camp</v>
          </cell>
        </row>
        <row r="22">
          <cell r="A22">
            <v>2</v>
          </cell>
          <cell r="C22" t="str">
            <v>Dump Truck mengangkut Agregat ke lokasi</v>
          </cell>
          <cell r="L22" t="str">
            <v>A.</v>
          </cell>
          <cell r="N22" t="str">
            <v>TENAGA</v>
          </cell>
        </row>
        <row r="23">
          <cell r="C23" t="str">
            <v>pekerjaan dan dihampar dengan Motor Grader</v>
          </cell>
        </row>
        <row r="24">
          <cell r="A24">
            <v>3</v>
          </cell>
          <cell r="C24" t="str">
            <v>Hamparan Agregat dibasahi dengan Water Tank</v>
          </cell>
          <cell r="L24" t="str">
            <v>1.</v>
          </cell>
          <cell r="N24" t="str">
            <v>Pekerja</v>
          </cell>
          <cell r="O24" t="str">
            <v>(L01)</v>
          </cell>
          <cell r="P24" t="str">
            <v>jam</v>
          </cell>
          <cell r="Q24">
            <v>0.24988844265952695</v>
          </cell>
          <cell r="R24">
            <v>2857.14</v>
          </cell>
          <cell r="U24">
            <v>713.96626506024074</v>
          </cell>
        </row>
        <row r="25">
          <cell r="C25" t="str">
            <v>Truck sebelum dipadatkan dengan Tandem</v>
          </cell>
          <cell r="L25" t="str">
            <v>2.</v>
          </cell>
          <cell r="N25" t="str">
            <v>Mandor</v>
          </cell>
          <cell r="O25" t="str">
            <v>(L03)</v>
          </cell>
          <cell r="P25" t="str">
            <v>jam</v>
          </cell>
          <cell r="Q25">
            <v>3.5698348951360995E-2</v>
          </cell>
          <cell r="R25">
            <v>3214.29</v>
          </cell>
          <cell r="U25">
            <v>114.74484605087014</v>
          </cell>
        </row>
        <row r="26">
          <cell r="C26" t="str">
            <v>Roller dan Pneumatic Tire Roller</v>
          </cell>
        </row>
        <row r="27">
          <cell r="A27">
            <v>4</v>
          </cell>
          <cell r="C27" t="str">
            <v>Selama pemadatan, sekelompok pekerja akan</v>
          </cell>
        </row>
        <row r="28">
          <cell r="C28" t="str">
            <v>merapikan tepi hamparan dan level permukaan</v>
          </cell>
          <cell r="Q28" t="str">
            <v xml:space="preserve">JUMLAH HARGA TENAGA   </v>
          </cell>
          <cell r="U28">
            <v>828.71111111111088</v>
          </cell>
        </row>
        <row r="29">
          <cell r="C29" t="str">
            <v>dengan menggunakan Alat Bantu</v>
          </cell>
        </row>
        <row r="30">
          <cell r="A30" t="str">
            <v>III.</v>
          </cell>
          <cell r="C30" t="str">
            <v>PEMAKAIAN BAHAN, ALAT DAN TENAGA</v>
          </cell>
          <cell r="L30" t="str">
            <v>B.</v>
          </cell>
          <cell r="N30" t="str">
            <v>BAHAN</v>
          </cell>
        </row>
        <row r="32">
          <cell r="A32" t="str">
            <v xml:space="preserve">   1.</v>
          </cell>
          <cell r="C32" t="str">
            <v>BAHAN</v>
          </cell>
          <cell r="L32" t="str">
            <v>1.</v>
          </cell>
          <cell r="N32" t="str">
            <v>Agregat Kasar   (M03)</v>
          </cell>
          <cell r="P32" t="str">
            <v>M3</v>
          </cell>
          <cell r="Q32">
            <v>0.66</v>
          </cell>
          <cell r="R32">
            <v>222345.54558042376</v>
          </cell>
          <cell r="U32">
            <v>146748.06008307968</v>
          </cell>
        </row>
        <row r="33">
          <cell r="C33" t="str">
            <v>- Agregat Kasar</v>
          </cell>
          <cell r="D33" t="str">
            <v>=  Ak x 1 M3 x Fk</v>
          </cell>
          <cell r="G33" t="str">
            <v>M03</v>
          </cell>
          <cell r="H33">
            <v>0.66</v>
          </cell>
          <cell r="I33" t="str">
            <v>M3</v>
          </cell>
          <cell r="L33" t="str">
            <v>2.</v>
          </cell>
          <cell r="N33" t="str">
            <v>Agregat Halus    (M04)</v>
          </cell>
          <cell r="P33" t="str">
            <v>M3</v>
          </cell>
          <cell r="Q33">
            <v>0.54</v>
          </cell>
          <cell r="R33">
            <v>194196.70775416915</v>
          </cell>
          <cell r="U33">
            <v>104866.22218725135</v>
          </cell>
        </row>
        <row r="34">
          <cell r="C34" t="str">
            <v>- Agregat Halus</v>
          </cell>
          <cell r="D34" t="str">
            <v>=  Ah x 1 M3 x Fk</v>
          </cell>
          <cell r="G34" t="str">
            <v>M04</v>
          </cell>
          <cell r="H34">
            <v>0.54</v>
          </cell>
          <cell r="I34" t="str">
            <v>M3</v>
          </cell>
        </row>
        <row r="36">
          <cell r="A36" t="str">
            <v xml:space="preserve">   2.</v>
          </cell>
          <cell r="C36" t="str">
            <v>ALAT</v>
          </cell>
        </row>
        <row r="37">
          <cell r="A37" t="str">
            <v xml:space="preserve">   2.a.</v>
          </cell>
          <cell r="C37" t="str">
            <v>WHEEL LOADER</v>
          </cell>
          <cell r="G37" t="str">
            <v>(E15)</v>
          </cell>
        </row>
        <row r="38">
          <cell r="C38" t="str">
            <v>Kapasitas bucket</v>
          </cell>
          <cell r="G38" t="str">
            <v>V</v>
          </cell>
          <cell r="H38">
            <v>1.5</v>
          </cell>
          <cell r="I38" t="str">
            <v>M3</v>
          </cell>
          <cell r="Q38" t="str">
            <v xml:space="preserve">JUMLAH HARGA BAHAN   </v>
          </cell>
          <cell r="U38">
            <v>251614.28227033102</v>
          </cell>
        </row>
        <row r="39">
          <cell r="C39" t="str">
            <v>Faktor bucket</v>
          </cell>
          <cell r="G39" t="str">
            <v>Fb</v>
          </cell>
          <cell r="H39">
            <v>0.9</v>
          </cell>
          <cell r="I39" t="str">
            <v>-</v>
          </cell>
        </row>
        <row r="40">
          <cell r="C40" t="str">
            <v>Faktor Efisiensi alat</v>
          </cell>
          <cell r="G40" t="str">
            <v>Fa</v>
          </cell>
          <cell r="H40">
            <v>0.83</v>
          </cell>
          <cell r="I40" t="str">
            <v>-</v>
          </cell>
          <cell r="L40" t="str">
            <v>C.</v>
          </cell>
          <cell r="N40" t="str">
            <v>PERALATAN</v>
          </cell>
        </row>
        <row r="41">
          <cell r="C41" t="str">
            <v>Waktu Siklus :</v>
          </cell>
          <cell r="G41" t="str">
            <v>Ts1</v>
          </cell>
          <cell r="L41" t="str">
            <v>1.</v>
          </cell>
          <cell r="N41" t="str">
            <v>Wheel Loader</v>
          </cell>
          <cell r="O41" t="str">
            <v>(E15)</v>
          </cell>
          <cell r="P41" t="str">
            <v>jam</v>
          </cell>
          <cell r="Q41">
            <v>3.5698348951360995E-2</v>
          </cell>
          <cell r="R41">
            <v>163808.13869490434</v>
          </cell>
          <cell r="U41">
            <v>5847.680096203635</v>
          </cell>
        </row>
        <row r="42">
          <cell r="C42" t="str">
            <v>- Mencampur</v>
          </cell>
          <cell r="G42" t="str">
            <v>T1</v>
          </cell>
          <cell r="H42">
            <v>1.5</v>
          </cell>
          <cell r="I42" t="str">
            <v>menit</v>
          </cell>
          <cell r="L42" t="str">
            <v>2.</v>
          </cell>
          <cell r="N42" t="str">
            <v>Dump Truck</v>
          </cell>
          <cell r="O42" t="str">
            <v>(E09)</v>
          </cell>
          <cell r="P42" t="str">
            <v>jam</v>
          </cell>
          <cell r="Q42">
            <v>0.14542063837680036</v>
          </cell>
          <cell r="R42">
            <v>70230.073977639215</v>
          </cell>
          <cell r="U42">
            <v>10212.90219107821</v>
          </cell>
        </row>
        <row r="43">
          <cell r="C43" t="str">
            <v>- Memuat dan lain-lain</v>
          </cell>
          <cell r="G43" t="str">
            <v>T2</v>
          </cell>
          <cell r="H43">
            <v>0.5</v>
          </cell>
          <cell r="I43" t="str">
            <v>menit</v>
          </cell>
          <cell r="L43" t="str">
            <v>3.</v>
          </cell>
          <cell r="N43" t="str">
            <v>Motor Grader</v>
          </cell>
          <cell r="O43" t="str">
            <v>(E13)</v>
          </cell>
          <cell r="P43" t="str">
            <v>jam</v>
          </cell>
          <cell r="Q43">
            <v>1.1713520749665328E-2</v>
          </cell>
          <cell r="R43">
            <v>201666.62574070093</v>
          </cell>
          <cell r="U43">
            <v>2362.2262051286921</v>
          </cell>
        </row>
        <row r="44">
          <cell r="G44" t="str">
            <v>Ts1</v>
          </cell>
          <cell r="H44">
            <v>2</v>
          </cell>
          <cell r="I44" t="str">
            <v>menit</v>
          </cell>
          <cell r="L44" t="str">
            <v>4.</v>
          </cell>
          <cell r="N44" t="str">
            <v>Vibratory Roller</v>
          </cell>
          <cell r="O44" t="str">
            <v>(E19)</v>
          </cell>
          <cell r="P44" t="str">
            <v>jam</v>
          </cell>
          <cell r="Q44">
            <v>1.7849174475680501E-2</v>
          </cell>
          <cell r="R44">
            <v>234734.82748629327</v>
          </cell>
          <cell r="U44">
            <v>4189.8228913216117</v>
          </cell>
        </row>
        <row r="45">
          <cell r="L45" t="str">
            <v>5.</v>
          </cell>
          <cell r="N45" t="str">
            <v>P. Tyre Roller</v>
          </cell>
          <cell r="O45" t="str">
            <v>(E18)</v>
          </cell>
          <cell r="P45" t="str">
            <v>jam</v>
          </cell>
          <cell r="Q45">
            <v>4.2838018741633201E-3</v>
          </cell>
          <cell r="R45">
            <v>113384.24751021285</v>
          </cell>
          <cell r="U45">
            <v>485.71565198484757</v>
          </cell>
        </row>
        <row r="46">
          <cell r="C46" t="str">
            <v>Kap. Prod. / jam =</v>
          </cell>
          <cell r="D46" t="str">
            <v>V x Fb x Fa x 60</v>
          </cell>
          <cell r="G46" t="str">
            <v>Q1</v>
          </cell>
          <cell r="H46">
            <v>28.012500000000003</v>
          </cell>
          <cell r="I46" t="str">
            <v>M3</v>
          </cell>
          <cell r="L46" t="str">
            <v>6.</v>
          </cell>
          <cell r="N46" t="str">
            <v>Water Tanker</v>
          </cell>
          <cell r="O46" t="str">
            <v>(E23)</v>
          </cell>
          <cell r="P46" t="str">
            <v>jam</v>
          </cell>
          <cell r="Q46">
            <v>2.1084337349397592E-2</v>
          </cell>
          <cell r="R46">
            <v>67020.510980434308</v>
          </cell>
          <cell r="U46">
            <v>1413.0830628404826</v>
          </cell>
        </row>
        <row r="47">
          <cell r="D47" t="str">
            <v>Fk x Ts1</v>
          </cell>
          <cell r="L47" t="str">
            <v>7.</v>
          </cell>
          <cell r="N47" t="str">
            <v>Alat Bantu</v>
          </cell>
          <cell r="P47" t="str">
            <v>Ls</v>
          </cell>
          <cell r="Q47">
            <v>1</v>
          </cell>
          <cell r="R47">
            <v>75</v>
          </cell>
          <cell r="U47">
            <v>75</v>
          </cell>
        </row>
        <row r="48">
          <cell r="C48" t="str">
            <v>Koefisien Alat / M3</v>
          </cell>
          <cell r="D48" t="str">
            <v xml:space="preserve"> =  1  :  Q1</v>
          </cell>
          <cell r="G48" t="str">
            <v>(E15)</v>
          </cell>
          <cell r="H48">
            <v>3.5698348951360995E-2</v>
          </cell>
          <cell r="I48" t="str">
            <v>jam</v>
          </cell>
        </row>
        <row r="49">
          <cell r="Q49" t="str">
            <v xml:space="preserve">JUMLAH HARGA PERALATAN   </v>
          </cell>
          <cell r="U49">
            <v>24586.430098557481</v>
          </cell>
        </row>
        <row r="50">
          <cell r="A50" t="str">
            <v xml:space="preserve">   2.b.</v>
          </cell>
          <cell r="C50" t="str">
            <v>DUMP TRUCK</v>
          </cell>
          <cell r="G50" t="str">
            <v>(E09)</v>
          </cell>
        </row>
        <row r="51">
          <cell r="C51" t="str">
            <v>Kapasitas bak</v>
          </cell>
          <cell r="G51" t="str">
            <v>V</v>
          </cell>
          <cell r="H51">
            <v>6</v>
          </cell>
          <cell r="I51" t="str">
            <v>M3</v>
          </cell>
          <cell r="L51" t="str">
            <v>D.</v>
          </cell>
          <cell r="N51" t="str">
            <v>JUMLAH HARGA TENAGA, BAHAN DAN PERALATAN  ( A + B + C )</v>
          </cell>
          <cell r="U51">
            <v>277029.42347999959</v>
          </cell>
        </row>
        <row r="52">
          <cell r="C52" t="str">
            <v>Faktor Efisiensi alat</v>
          </cell>
          <cell r="G52" t="str">
            <v>Fa</v>
          </cell>
          <cell r="H52">
            <v>0.83</v>
          </cell>
          <cell r="I52" t="str">
            <v>-</v>
          </cell>
          <cell r="L52" t="str">
            <v>E.</v>
          </cell>
          <cell r="N52" t="str">
            <v>OVERHEAD &amp; PROFIT</v>
          </cell>
          <cell r="P52">
            <v>10</v>
          </cell>
          <cell r="Q52" t="str">
            <v>%  x  D</v>
          </cell>
          <cell r="U52">
            <v>27702.94234799996</v>
          </cell>
        </row>
        <row r="53">
          <cell r="C53" t="str">
            <v>Kecepatan rata-rata bermuatan</v>
          </cell>
          <cell r="G53" t="str">
            <v>v1</v>
          </cell>
          <cell r="H53">
            <v>45</v>
          </cell>
          <cell r="I53" t="str">
            <v>KM/jam</v>
          </cell>
          <cell r="L53" t="str">
            <v>F.</v>
          </cell>
          <cell r="N53" t="str">
            <v>HARGA SATUAN PEKERJAAN  ( D + E )</v>
          </cell>
          <cell r="U53">
            <v>304732.36582799954</v>
          </cell>
        </row>
        <row r="54">
          <cell r="C54" t="str">
            <v>Kecepatan rata-rata kosong</v>
          </cell>
          <cell r="G54" t="str">
            <v>v2</v>
          </cell>
          <cell r="H54">
            <v>60</v>
          </cell>
          <cell r="I54" t="str">
            <v>KM/jam</v>
          </cell>
          <cell r="L54" t="str">
            <v>Note: 1</v>
          </cell>
          <cell r="N54" t="str">
            <v>SATUAN dapat berdasarkan atas jam operasi untuk Tenaga Kerja dan Peralatan, volume dan/atau ukuran</v>
          </cell>
        </row>
        <row r="55">
          <cell r="C55" t="str">
            <v>Waktu Siklus  :  - Waktu memuat = V : Q1 x 60</v>
          </cell>
          <cell r="G55" t="str">
            <v>T1</v>
          </cell>
          <cell r="H55">
            <v>12.851405622489958</v>
          </cell>
          <cell r="I55" t="str">
            <v>menit</v>
          </cell>
          <cell r="N55" t="str">
            <v>berat untuk bahan-bahan.</v>
          </cell>
        </row>
        <row r="56">
          <cell r="C56" t="str">
            <v>- Waktu tempuh isi  =  (L : v1) x 60 menit</v>
          </cell>
          <cell r="G56" t="str">
            <v>T2</v>
          </cell>
          <cell r="H56">
            <v>11.633333333333333</v>
          </cell>
          <cell r="I56" t="str">
            <v>menit</v>
          </cell>
          <cell r="L56">
            <v>2</v>
          </cell>
          <cell r="N56" t="str">
            <v>Kuantitas satuan adalah kuantitas setiap komponen untuk menyelesaikan satu satuan pekerjaan dari nomor</v>
          </cell>
        </row>
        <row r="57">
          <cell r="C57" t="str">
            <v>- Waktu tempuh kosong  =  (L : v2) x 60 menit</v>
          </cell>
          <cell r="G57" t="str">
            <v>T3</v>
          </cell>
          <cell r="H57">
            <v>8.7249999999999996</v>
          </cell>
          <cell r="I57" t="str">
            <v>menit</v>
          </cell>
          <cell r="N57" t="str">
            <v>mata pembayaran.</v>
          </cell>
        </row>
        <row r="58">
          <cell r="C58" t="str">
            <v>- Dump dan lain-lain</v>
          </cell>
          <cell r="G58" t="str">
            <v>T4</v>
          </cell>
          <cell r="H58">
            <v>3</v>
          </cell>
          <cell r="I58" t="str">
            <v>menit</v>
          </cell>
          <cell r="L58">
            <v>3</v>
          </cell>
          <cell r="N58" t="str">
            <v>Biaya satuan untuk peralatan sudah termasuk bahan bakar, bahan habis dipakai dan operator.</v>
          </cell>
        </row>
        <row r="59">
          <cell r="G59" t="str">
            <v>Ts2</v>
          </cell>
          <cell r="H59">
            <v>36.20973895582329</v>
          </cell>
          <cell r="I59" t="str">
            <v>menit</v>
          </cell>
          <cell r="L59">
            <v>4</v>
          </cell>
          <cell r="N59" t="str">
            <v>Biaya satuan sudah termasuk pengeluaran untuk seluruh pajak yang berkaitan (tetapi tidak termasuk PPN</v>
          </cell>
        </row>
        <row r="60">
          <cell r="N60" t="str">
            <v>yang dibayar dari kontrak) dan biaya-biaya lainnya.</v>
          </cell>
        </row>
        <row r="61">
          <cell r="J61" t="str">
            <v>Berlanjut ke hal. berikut</v>
          </cell>
        </row>
        <row r="62">
          <cell r="A62" t="str">
            <v>ITEM PEMBAYARAN NO.</v>
          </cell>
          <cell r="D62" t="str">
            <v>:  5.1 (1)</v>
          </cell>
          <cell r="J62" t="str">
            <v>Analisa EI-511</v>
          </cell>
        </row>
        <row r="63">
          <cell r="A63" t="str">
            <v>JENIS PEKERJAAN</v>
          </cell>
          <cell r="D63" t="str">
            <v>:  Lps. Pond. Ag. Kls. A, CBR Min 80%</v>
          </cell>
        </row>
        <row r="64">
          <cell r="A64" t="str">
            <v>SATUAN PEMBAYARAN</v>
          </cell>
          <cell r="D64" t="str">
            <v>:  M3</v>
          </cell>
          <cell r="H64" t="str">
            <v xml:space="preserve">         URAIAN ANALISA HARGA SATUAN</v>
          </cell>
        </row>
        <row r="65">
          <cell r="J65" t="str">
            <v>Lanjutan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KETERANGAN</v>
          </cell>
        </row>
        <row r="70">
          <cell r="C70" t="str">
            <v>Kap. Prod. / jam =</v>
          </cell>
          <cell r="D70" t="str">
            <v>V x Fa x 60</v>
          </cell>
          <cell r="G70" t="str">
            <v>Q2</v>
          </cell>
          <cell r="H70">
            <v>6.8766030129017413</v>
          </cell>
          <cell r="I70" t="str">
            <v>M3</v>
          </cell>
        </row>
        <row r="71">
          <cell r="D71" t="str">
            <v>Fk x Ts2</v>
          </cell>
        </row>
        <row r="72">
          <cell r="C72" t="str">
            <v>Koefisien Alat / M3</v>
          </cell>
          <cell r="D72" t="str">
            <v xml:space="preserve"> =  1  :  Q2</v>
          </cell>
          <cell r="G72" t="str">
            <v>(E09)</v>
          </cell>
          <cell r="H72">
            <v>0.14542063837680036</v>
          </cell>
          <cell r="I72" t="str">
            <v>jam</v>
          </cell>
        </row>
        <row r="74">
          <cell r="A74" t="str">
            <v xml:space="preserve">   2.c.</v>
          </cell>
          <cell r="C74" t="str">
            <v>MOTOR GRADER</v>
          </cell>
          <cell r="G74" t="str">
            <v>(E13)</v>
          </cell>
        </row>
        <row r="75">
          <cell r="C75" t="str">
            <v>Panjang hamparan</v>
          </cell>
          <cell r="G75" t="str">
            <v>Lh</v>
          </cell>
          <cell r="H75">
            <v>50</v>
          </cell>
          <cell r="I75" t="str">
            <v>M</v>
          </cell>
        </row>
        <row r="76">
          <cell r="C76" t="str">
            <v>Lebar efektif kerja blade</v>
          </cell>
          <cell r="G76" t="str">
            <v>b</v>
          </cell>
          <cell r="H76">
            <v>2.4</v>
          </cell>
          <cell r="I76" t="str">
            <v>M</v>
          </cell>
        </row>
        <row r="77">
          <cell r="C77" t="str">
            <v>Faktor Efisiensi alat</v>
          </cell>
          <cell r="G77" t="str">
            <v>Fa</v>
          </cell>
          <cell r="H77">
            <v>0.83</v>
          </cell>
          <cell r="I77" t="str">
            <v>-</v>
          </cell>
        </row>
        <row r="78">
          <cell r="C78" t="str">
            <v>Kecepatan rata-rata alat</v>
          </cell>
          <cell r="G78" t="str">
            <v>v</v>
          </cell>
          <cell r="H78">
            <v>4</v>
          </cell>
          <cell r="I78" t="str">
            <v>KM/jam</v>
          </cell>
        </row>
        <row r="79">
          <cell r="C79" t="str">
            <v>Jumlah lintasan</v>
          </cell>
          <cell r="G79" t="str">
            <v>n</v>
          </cell>
          <cell r="H79">
            <v>6</v>
          </cell>
          <cell r="I79" t="str">
            <v>lintasan</v>
          </cell>
          <cell r="J79" t="str">
            <v xml:space="preserve"> 3 x pp</v>
          </cell>
        </row>
        <row r="80">
          <cell r="C80" t="str">
            <v>Waktu Siklus :</v>
          </cell>
          <cell r="G80" t="str">
            <v>Ts3</v>
          </cell>
        </row>
        <row r="81">
          <cell r="C81" t="str">
            <v>- Perataan 1 lintasan  =  Lh : (v x 1000) x 60</v>
          </cell>
          <cell r="G81" t="str">
            <v>T1</v>
          </cell>
          <cell r="H81">
            <v>0.75</v>
          </cell>
          <cell r="I81" t="str">
            <v>menit</v>
          </cell>
        </row>
        <row r="82">
          <cell r="C82" t="str">
            <v>- Lain-lain</v>
          </cell>
          <cell r="G82" t="str">
            <v>T2</v>
          </cell>
          <cell r="H82">
            <v>1</v>
          </cell>
          <cell r="I82" t="str">
            <v>menit</v>
          </cell>
        </row>
        <row r="83">
          <cell r="G83" t="str">
            <v>Ts3</v>
          </cell>
          <cell r="H83">
            <v>1.75</v>
          </cell>
          <cell r="I83" t="str">
            <v>menit</v>
          </cell>
        </row>
        <row r="85">
          <cell r="C85" t="str">
            <v>Kap. Prod. / jam =</v>
          </cell>
          <cell r="D85" t="str">
            <v>Lh x b x t x Fa x 60</v>
          </cell>
          <cell r="G85" t="str">
            <v>Q3</v>
          </cell>
          <cell r="H85">
            <v>85.371428571428567</v>
          </cell>
          <cell r="I85" t="str">
            <v>M3</v>
          </cell>
        </row>
        <row r="86">
          <cell r="D86" t="str">
            <v>n x Ts3</v>
          </cell>
        </row>
        <row r="87">
          <cell r="C87" t="str">
            <v>Koefisien Alat / M3</v>
          </cell>
          <cell r="D87" t="str">
            <v xml:space="preserve"> =  1  :  Q3</v>
          </cell>
          <cell r="G87" t="str">
            <v>(E13)</v>
          </cell>
          <cell r="H87">
            <v>1.1713520749665328E-2</v>
          </cell>
          <cell r="I87" t="str">
            <v>jam</v>
          </cell>
        </row>
        <row r="89">
          <cell r="A89" t="str">
            <v xml:space="preserve">   2.d.</v>
          </cell>
          <cell r="C89" t="str">
            <v>VIBRATORY ROLLER</v>
          </cell>
          <cell r="G89" t="str">
            <v>(E19)</v>
          </cell>
        </row>
        <row r="90">
          <cell r="C90" t="str">
            <v>Kecepatan rata-rata alat</v>
          </cell>
          <cell r="G90" t="str">
            <v>v</v>
          </cell>
          <cell r="H90">
            <v>3</v>
          </cell>
          <cell r="I90" t="str">
            <v>KM/jam</v>
          </cell>
        </row>
        <row r="91">
          <cell r="C91" t="str">
            <v>Lebar efektif pemadatan</v>
          </cell>
          <cell r="G91" t="str">
            <v>b</v>
          </cell>
          <cell r="H91">
            <v>1.2</v>
          </cell>
          <cell r="I91" t="str">
            <v>M</v>
          </cell>
        </row>
        <row r="92">
          <cell r="C92" t="str">
            <v>Jumlah lintasan</v>
          </cell>
          <cell r="G92" t="str">
            <v>n</v>
          </cell>
          <cell r="H92">
            <v>8</v>
          </cell>
          <cell r="I92" t="str">
            <v>lintasan</v>
          </cell>
        </row>
        <row r="93">
          <cell r="C93" t="str">
            <v>Faktor Efisiensi alat</v>
          </cell>
          <cell r="G93" t="str">
            <v>Fa</v>
          </cell>
          <cell r="H93">
            <v>0.83</v>
          </cell>
          <cell r="I93" t="str">
            <v>-</v>
          </cell>
        </row>
        <row r="95">
          <cell r="C95" t="str">
            <v>Kap. Prod. / jam =</v>
          </cell>
          <cell r="D95" t="str">
            <v>(v x 1000) x b x t x Fa</v>
          </cell>
          <cell r="G95" t="str">
            <v>Q4</v>
          </cell>
          <cell r="H95">
            <v>56.024999999999999</v>
          </cell>
          <cell r="I95" t="str">
            <v>M3</v>
          </cell>
        </row>
        <row r="96">
          <cell r="D96" t="str">
            <v>n</v>
          </cell>
        </row>
        <row r="97">
          <cell r="C97" t="str">
            <v>Koefisien Alat / M3</v>
          </cell>
          <cell r="D97" t="str">
            <v xml:space="preserve"> =  1  :  Q4</v>
          </cell>
          <cell r="G97" t="str">
            <v>(E19)</v>
          </cell>
          <cell r="H97">
            <v>1.7849174475680501E-2</v>
          </cell>
          <cell r="I97" t="str">
            <v>jam</v>
          </cell>
        </row>
        <row r="99">
          <cell r="A99" t="str">
            <v xml:space="preserve">   2.e.</v>
          </cell>
          <cell r="C99" t="str">
            <v>PNEUMATIC TIRE ROLLER</v>
          </cell>
          <cell r="G99" t="str">
            <v>(E18)</v>
          </cell>
        </row>
        <row r="100">
          <cell r="C100" t="str">
            <v>Kecepatan rata-rata alat</v>
          </cell>
          <cell r="G100" t="str">
            <v>v</v>
          </cell>
          <cell r="H100">
            <v>5</v>
          </cell>
          <cell r="I100" t="str">
            <v>KM/jam</v>
          </cell>
        </row>
        <row r="101">
          <cell r="C101" t="str">
            <v>Lebar efektif pemadatan</v>
          </cell>
          <cell r="G101" t="str">
            <v>b</v>
          </cell>
          <cell r="H101">
            <v>1.5</v>
          </cell>
          <cell r="I101" t="str">
            <v>M</v>
          </cell>
        </row>
        <row r="102">
          <cell r="C102" t="str">
            <v>Jumlah lintasan</v>
          </cell>
          <cell r="G102" t="str">
            <v>n</v>
          </cell>
          <cell r="H102">
            <v>4</v>
          </cell>
          <cell r="I102" t="str">
            <v>lintasan</v>
          </cell>
        </row>
        <row r="103">
          <cell r="C103" t="str">
            <v>Faktor Efisiensi alat</v>
          </cell>
          <cell r="G103" t="str">
            <v>Fa</v>
          </cell>
          <cell r="H103">
            <v>0.83</v>
          </cell>
          <cell r="I103" t="str">
            <v>-</v>
          </cell>
        </row>
        <row r="105">
          <cell r="C105" t="str">
            <v>Kap. Prod. / jam =</v>
          </cell>
          <cell r="D105" t="str">
            <v>(v x 1000) x b x t x Fa</v>
          </cell>
          <cell r="G105" t="str">
            <v>Q5</v>
          </cell>
          <cell r="H105">
            <v>233.4375</v>
          </cell>
          <cell r="I105" t="str">
            <v>M3</v>
          </cell>
        </row>
        <row r="106">
          <cell r="D106" t="str">
            <v>n</v>
          </cell>
        </row>
        <row r="107">
          <cell r="C107" t="str">
            <v>Koefisien Alat / M3</v>
          </cell>
          <cell r="D107" t="str">
            <v xml:space="preserve"> =  1  :  Q5</v>
          </cell>
          <cell r="G107" t="str">
            <v>(E18)</v>
          </cell>
          <cell r="H107">
            <v>4.2838018741633201E-3</v>
          </cell>
          <cell r="I107" t="str">
            <v>jam</v>
          </cell>
        </row>
        <row r="109">
          <cell r="A109" t="str">
            <v xml:space="preserve">   2.f.</v>
          </cell>
          <cell r="C109" t="str">
            <v>WATER TANK TRUCK</v>
          </cell>
          <cell r="G109" t="str">
            <v>(E23)</v>
          </cell>
        </row>
        <row r="110">
          <cell r="C110" t="str">
            <v>Volume tanki air</v>
          </cell>
          <cell r="G110" t="str">
            <v>V</v>
          </cell>
          <cell r="H110">
            <v>4</v>
          </cell>
          <cell r="I110" t="str">
            <v>M3</v>
          </cell>
        </row>
        <row r="111">
          <cell r="C111" t="str">
            <v>Kebutuhan air / M3 agregat padat</v>
          </cell>
          <cell r="G111" t="str">
            <v>Wc</v>
          </cell>
          <cell r="H111">
            <v>7.0000000000000007E-2</v>
          </cell>
          <cell r="I111" t="str">
            <v>M3</v>
          </cell>
        </row>
        <row r="112">
          <cell r="C112" t="str">
            <v>Pengisian tanki / jam</v>
          </cell>
          <cell r="G112" t="str">
            <v>n</v>
          </cell>
          <cell r="H112">
            <v>1</v>
          </cell>
          <cell r="I112" t="str">
            <v>kali</v>
          </cell>
        </row>
        <row r="113">
          <cell r="C113" t="str">
            <v>Faktor Efisiensi alat</v>
          </cell>
          <cell r="G113" t="str">
            <v>Fa</v>
          </cell>
          <cell r="H113">
            <v>0.83</v>
          </cell>
          <cell r="I113" t="str">
            <v>-</v>
          </cell>
        </row>
        <row r="115">
          <cell r="C115" t="str">
            <v>Kap. Prod. / jam =</v>
          </cell>
          <cell r="D115" t="str">
            <v>V x n x Fa</v>
          </cell>
          <cell r="G115" t="str">
            <v>Q6</v>
          </cell>
          <cell r="H115">
            <v>47.428571428571423</v>
          </cell>
          <cell r="I115" t="str">
            <v>M3</v>
          </cell>
        </row>
        <row r="116">
          <cell r="D116" t="str">
            <v>Wc</v>
          </cell>
        </row>
        <row r="117">
          <cell r="C117" t="str">
            <v>Koefisien Alat / M3</v>
          </cell>
          <cell r="D117" t="str">
            <v xml:space="preserve"> =  1  :  Q6</v>
          </cell>
          <cell r="G117" t="str">
            <v>(E23)</v>
          </cell>
          <cell r="H117">
            <v>2.1084337349397592E-2</v>
          </cell>
          <cell r="I117" t="str">
            <v>jam</v>
          </cell>
        </row>
        <row r="120">
          <cell r="J120" t="str">
            <v>Berlanjut ke hal. berikut</v>
          </cell>
        </row>
        <row r="121">
          <cell r="A121" t="str">
            <v>ITEM PEMBAYARAN NO.</v>
          </cell>
          <cell r="D121" t="str">
            <v>:  5.1 (1)</v>
          </cell>
          <cell r="J121" t="str">
            <v>Analisa EI-511</v>
          </cell>
        </row>
        <row r="122">
          <cell r="A122" t="str">
            <v>JENIS PEKERJAAN</v>
          </cell>
          <cell r="D122" t="str">
            <v>:  Lps. Pond. Ag. Kls. A, CBR Min 80%</v>
          </cell>
        </row>
        <row r="123">
          <cell r="A123" t="str">
            <v>SATUAN PEMBAYARAN</v>
          </cell>
          <cell r="D123" t="str">
            <v>:  M3</v>
          </cell>
          <cell r="H123" t="str">
            <v xml:space="preserve">         URAIAN ANALISA HARGA SATUAN</v>
          </cell>
        </row>
        <row r="124">
          <cell r="J124" t="str">
            <v>Lanjutan</v>
          </cell>
        </row>
        <row r="126">
          <cell r="A126" t="str">
            <v>No.</v>
          </cell>
          <cell r="C126" t="str">
            <v>U R A I A N</v>
          </cell>
          <cell r="G126" t="str">
            <v>KODE</v>
          </cell>
          <cell r="H126" t="str">
            <v>KOEF.</v>
          </cell>
          <cell r="I126" t="str">
            <v>SATUAN</v>
          </cell>
          <cell r="J126" t="str">
            <v>KETERANGAN</v>
          </cell>
        </row>
        <row r="129">
          <cell r="A129" t="str">
            <v xml:space="preserve">   2.g.</v>
          </cell>
          <cell r="C129" t="str">
            <v>ALAT BANTU</v>
          </cell>
          <cell r="J129" t="str">
            <v xml:space="preserve"> Lump Sum</v>
          </cell>
        </row>
        <row r="130">
          <cell r="C130" t="str">
            <v>Diperlukan   :</v>
          </cell>
        </row>
        <row r="131">
          <cell r="C131" t="str">
            <v>- Kereta dorong</v>
          </cell>
          <cell r="D131" t="str">
            <v>=  2  buah.</v>
          </cell>
        </row>
        <row r="132">
          <cell r="C132" t="str">
            <v>- Sekop</v>
          </cell>
          <cell r="D132" t="str">
            <v>=  3  buah.</v>
          </cell>
        </row>
        <row r="133">
          <cell r="C133" t="str">
            <v>- Garpu</v>
          </cell>
          <cell r="D133" t="str">
            <v>=  2  buah.</v>
          </cell>
        </row>
        <row r="135">
          <cell r="A135" t="str">
            <v xml:space="preserve">   3.</v>
          </cell>
          <cell r="C135" t="str">
            <v>TENAGA</v>
          </cell>
        </row>
        <row r="136">
          <cell r="C136" t="str">
            <v>Produksi menentukan : WHEEL LOADER</v>
          </cell>
          <cell r="G136" t="str">
            <v>Q1</v>
          </cell>
          <cell r="H136">
            <v>28.012500000000003</v>
          </cell>
          <cell r="I136" t="str">
            <v>M3/jam</v>
          </cell>
        </row>
        <row r="137">
          <cell r="C137" t="str">
            <v>Produksi agregat / hari  =  Tk x Q1</v>
          </cell>
          <cell r="G137" t="str">
            <v>Qt</v>
          </cell>
          <cell r="H137">
            <v>196.08750000000003</v>
          </cell>
          <cell r="I137" t="str">
            <v>M3</v>
          </cell>
        </row>
        <row r="138">
          <cell r="C138" t="str">
            <v>Kebutuhan tenaga :</v>
          </cell>
        </row>
        <row r="139">
          <cell r="D139" t="str">
            <v>- Pekerja</v>
          </cell>
          <cell r="G139" t="str">
            <v>P</v>
          </cell>
          <cell r="H139">
            <v>7</v>
          </cell>
          <cell r="I139" t="str">
            <v>orang</v>
          </cell>
        </row>
        <row r="140">
          <cell r="D140" t="str">
            <v>- Mandor</v>
          </cell>
          <cell r="G140" t="str">
            <v>M</v>
          </cell>
          <cell r="H140">
            <v>1</v>
          </cell>
          <cell r="I140" t="str">
            <v>orang</v>
          </cell>
        </row>
        <row r="142">
          <cell r="C142" t="str">
            <v>Koefisien tenaga / M3   :</v>
          </cell>
        </row>
        <row r="143">
          <cell r="D143" t="str">
            <v>- Pekerja</v>
          </cell>
          <cell r="E143" t="str">
            <v>= (Tk x P) : Qt</v>
          </cell>
          <cell r="G143" t="str">
            <v>(L01)</v>
          </cell>
          <cell r="H143">
            <v>0.24988844265952695</v>
          </cell>
          <cell r="I143" t="str">
            <v>jam</v>
          </cell>
        </row>
        <row r="144">
          <cell r="D144" t="str">
            <v>- Mandor</v>
          </cell>
          <cell r="E144" t="str">
            <v>= (Tk x M) : Qt</v>
          </cell>
          <cell r="G144" t="str">
            <v>(L03)</v>
          </cell>
          <cell r="H144">
            <v>3.5698348951360995E-2</v>
          </cell>
          <cell r="I144" t="str">
            <v>jam</v>
          </cell>
        </row>
        <row r="146">
          <cell r="A146" t="str">
            <v>4.</v>
          </cell>
          <cell r="C146" t="str">
            <v>HARGA DASAR SATUAN UPAH, BAHAN DAN ALAT</v>
          </cell>
        </row>
        <row r="147">
          <cell r="C147" t="str">
            <v>Lihat lampiran.</v>
          </cell>
        </row>
        <row r="149">
          <cell r="A149" t="str">
            <v>5.</v>
          </cell>
          <cell r="C149" t="str">
            <v>ANALISA HARGA SATUAN PEKERJAAN</v>
          </cell>
        </row>
        <row r="150">
          <cell r="C150" t="str">
            <v>Lihat perhitungan dalam FORMULIR STANDAR UNTUK</v>
          </cell>
        </row>
        <row r="151">
          <cell r="C151" t="str">
            <v>PEREKAMAN ANALISA MASING-MASING HARGA</v>
          </cell>
        </row>
        <row r="152">
          <cell r="C152" t="str">
            <v>SATUAN.</v>
          </cell>
        </row>
        <row r="153">
          <cell r="C153" t="str">
            <v>Didapat Harga Satuan Pekerjaan :</v>
          </cell>
        </row>
        <row r="155">
          <cell r="C155" t="str">
            <v xml:space="preserve">Rp.  </v>
          </cell>
          <cell r="D155">
            <v>304732.36582799954</v>
          </cell>
          <cell r="E155" t="str">
            <v xml:space="preserve"> / M3.</v>
          </cell>
        </row>
        <row r="158">
          <cell r="A158" t="str">
            <v>6.</v>
          </cell>
          <cell r="C158" t="str">
            <v>WAKTU PELAKSANAAN YANG DIPERLUKAN</v>
          </cell>
        </row>
        <row r="159">
          <cell r="C159" t="str">
            <v>Masa Pelaksanaan :</v>
          </cell>
          <cell r="D159" t="str">
            <v>. . . . . . . . . . . .</v>
          </cell>
          <cell r="E159" t="str">
            <v>bulan</v>
          </cell>
        </row>
        <row r="161">
          <cell r="A161" t="str">
            <v>7.</v>
          </cell>
          <cell r="C161" t="str">
            <v>VOLUME PEKERJAAN YANG DIPERLUKAN</v>
          </cell>
        </row>
        <row r="162">
          <cell r="C162" t="str">
            <v>Volume pekerjaan  :</v>
          </cell>
          <cell r="D162">
            <v>1</v>
          </cell>
          <cell r="E162" t="str">
            <v>M3</v>
          </cell>
        </row>
        <row r="180">
          <cell r="A180" t="str">
            <v>ITEM PEMBAYARAN NO.</v>
          </cell>
          <cell r="D180" t="str">
            <v>:  5.1 (2)</v>
          </cell>
          <cell r="J180" t="str">
            <v>Analisa EI-512</v>
          </cell>
          <cell r="T180" t="str">
            <v>Analisa EI-512</v>
          </cell>
        </row>
        <row r="181">
          <cell r="A181" t="str">
            <v>JENIS PEKERJAAN</v>
          </cell>
          <cell r="D181" t="str">
            <v>:  Lps. Pond. Ag. Kls. B, CBR Min 35%</v>
          </cell>
        </row>
        <row r="182">
          <cell r="A182" t="str">
            <v>SATUAN PEMBAYARAN</v>
          </cell>
          <cell r="D182" t="str">
            <v>:  M3</v>
          </cell>
          <cell r="H182" t="str">
            <v xml:space="preserve">         URAIAN ANALISA HARGA SATUAN</v>
          </cell>
          <cell r="L182" t="str">
            <v>FORMULIR STANDAR UNTUK</v>
          </cell>
        </row>
        <row r="183">
          <cell r="L183" t="str">
            <v>PEREKAMAN ANALISA MASING-MASING HARGA SATUAN</v>
          </cell>
        </row>
        <row r="184">
          <cell r="L184">
            <v>0</v>
          </cell>
        </row>
        <row r="185">
          <cell r="A185" t="str">
            <v>No.</v>
          </cell>
          <cell r="C185" t="str">
            <v>U R A I A N</v>
          </cell>
          <cell r="G185" t="str">
            <v>KODE</v>
          </cell>
          <cell r="H185" t="str">
            <v>KOEF.</v>
          </cell>
          <cell r="I185" t="str">
            <v>SATUAN</v>
          </cell>
          <cell r="J185" t="str">
            <v>KETERANGAN</v>
          </cell>
        </row>
        <row r="187">
          <cell r="L187" t="str">
            <v>PROYEK</v>
          </cell>
          <cell r="O187" t="str">
            <v xml:space="preserve">:  </v>
          </cell>
        </row>
        <row r="188">
          <cell r="A188" t="str">
            <v>I.</v>
          </cell>
          <cell r="C188" t="str">
            <v>ASUMSI</v>
          </cell>
          <cell r="L188" t="str">
            <v>No. PAKET KONTRAK</v>
          </cell>
          <cell r="O188" t="str">
            <v xml:space="preserve">:  </v>
          </cell>
        </row>
        <row r="189">
          <cell r="A189">
            <v>1</v>
          </cell>
          <cell r="C189" t="str">
            <v>Menggunakan alat berat (cara mekanik)</v>
          </cell>
          <cell r="L189" t="str">
            <v>NAMA PAKET</v>
          </cell>
          <cell r="O189" t="str">
            <v xml:space="preserve">:  </v>
          </cell>
        </row>
        <row r="190">
          <cell r="A190">
            <v>2</v>
          </cell>
          <cell r="C190" t="str">
            <v>Lokasi pekerjaan : sepanjang jalan</v>
          </cell>
          <cell r="L190" t="str">
            <v>PROP / KAB / KODYA</v>
          </cell>
          <cell r="O190" t="str">
            <v xml:space="preserve">:  </v>
          </cell>
        </row>
        <row r="191">
          <cell r="A191">
            <v>3</v>
          </cell>
          <cell r="C191" t="str">
            <v>Kondisi existing jalan : sedang</v>
          </cell>
          <cell r="L191" t="str">
            <v>ITEM PEMBAYARAN NO.</v>
          </cell>
          <cell r="O191" t="str">
            <v>:  5.1 (2)</v>
          </cell>
          <cell r="R191" t="str">
            <v>PERKIRAAN VOL. PEK.</v>
          </cell>
          <cell r="T191" t="str">
            <v>:</v>
          </cell>
          <cell r="U191">
            <v>1</v>
          </cell>
        </row>
        <row r="192">
          <cell r="A192">
            <v>4</v>
          </cell>
          <cell r="C192" t="str">
            <v>Jarak rata-rata Base Camp ke lokasi pekerjaan</v>
          </cell>
          <cell r="G192" t="str">
            <v>L</v>
          </cell>
          <cell r="H192">
            <v>8.7249999999999996</v>
          </cell>
          <cell r="I192" t="str">
            <v>KM</v>
          </cell>
          <cell r="L192" t="str">
            <v>JENIS PEKERJAAN</v>
          </cell>
          <cell r="O192" t="str">
            <v>:  Lps. Pond. Ag. Kls. B, CBR Min 35%</v>
          </cell>
          <cell r="R192" t="str">
            <v>TOTAL HARGA</v>
          </cell>
          <cell r="T192" t="str">
            <v>:</v>
          </cell>
          <cell r="U192">
            <v>339061.22823589185</v>
          </cell>
        </row>
        <row r="193">
          <cell r="A193">
            <v>5</v>
          </cell>
          <cell r="C193" t="str">
            <v>Tebal lapis agregat padat</v>
          </cell>
          <cell r="G193" t="str">
            <v>t</v>
          </cell>
          <cell r="H193">
            <v>0.15</v>
          </cell>
          <cell r="I193" t="str">
            <v>M</v>
          </cell>
          <cell r="L193" t="str">
            <v>SATUAN PEMBAYARAN</v>
          </cell>
          <cell r="O193" t="str">
            <v>:  M3</v>
          </cell>
          <cell r="R193" t="str">
            <v>% THD. BIAYA PROYEK</v>
          </cell>
          <cell r="T193" t="str">
            <v>:</v>
          </cell>
          <cell r="U193">
            <v>8.0681907126475844E-3</v>
          </cell>
        </row>
        <row r="194">
          <cell r="A194">
            <v>6</v>
          </cell>
          <cell r="C194" t="str">
            <v>Faktor kembang material (Padat-Lepas)</v>
          </cell>
          <cell r="G194" t="str">
            <v>Fk</v>
          </cell>
          <cell r="H194">
            <v>1.2</v>
          </cell>
          <cell r="I194" t="str">
            <v>-</v>
          </cell>
        </row>
        <row r="195">
          <cell r="A195">
            <v>7</v>
          </cell>
          <cell r="C195" t="str">
            <v>Jam kerja efektif per-hari</v>
          </cell>
          <cell r="G195" t="str">
            <v>Tk</v>
          </cell>
          <cell r="H195">
            <v>7</v>
          </cell>
          <cell r="I195" t="str">
            <v>jam</v>
          </cell>
        </row>
        <row r="196">
          <cell r="A196">
            <v>8</v>
          </cell>
          <cell r="C196" t="str">
            <v>Proporsi Campuran :</v>
          </cell>
          <cell r="D196" t="str">
            <v>- Agregat Kasar</v>
          </cell>
          <cell r="G196" t="str">
            <v>Ak</v>
          </cell>
          <cell r="H196">
            <v>35</v>
          </cell>
          <cell r="I196" t="str">
            <v>%</v>
          </cell>
          <cell r="J196" t="str">
            <v xml:space="preserve"> Gradasi harus</v>
          </cell>
          <cell r="Q196" t="str">
            <v>PERKIRAAN</v>
          </cell>
          <cell r="R196" t="str">
            <v>HARGA</v>
          </cell>
          <cell r="S196" t="str">
            <v>JUMLAH</v>
          </cell>
        </row>
        <row r="197">
          <cell r="D197" t="str">
            <v>- Agregat Halus</v>
          </cell>
          <cell r="G197" t="str">
            <v>Ah</v>
          </cell>
          <cell r="H197">
            <v>20</v>
          </cell>
          <cell r="I197" t="str">
            <v>%</v>
          </cell>
          <cell r="J197" t="str">
            <v xml:space="preserve"> memenuhi</v>
          </cell>
          <cell r="L197" t="str">
            <v>NO.</v>
          </cell>
          <cell r="N197" t="str">
            <v>KOMPONEN</v>
          </cell>
          <cell r="P197" t="str">
            <v>SATUAN</v>
          </cell>
          <cell r="Q197" t="str">
            <v>KUANTITAS</v>
          </cell>
          <cell r="R197" t="str">
            <v>SATUAN</v>
          </cell>
          <cell r="S197" t="str">
            <v>HARGA</v>
          </cell>
        </row>
        <row r="198">
          <cell r="D198" t="str">
            <v>- Sirtu</v>
          </cell>
          <cell r="G198" t="str">
            <v>St</v>
          </cell>
          <cell r="H198">
            <v>45</v>
          </cell>
          <cell r="I198" t="str">
            <v>%</v>
          </cell>
          <cell r="J198" t="str">
            <v xml:space="preserve"> Spesifikasi</v>
          </cell>
          <cell r="R198" t="str">
            <v>(Rp.)</v>
          </cell>
          <cell r="S198" t="str">
            <v>(Rp.)</v>
          </cell>
        </row>
        <row r="199">
          <cell r="A199" t="str">
            <v>II.</v>
          </cell>
          <cell r="C199" t="str">
            <v>URUTAN KERJA</v>
          </cell>
        </row>
        <row r="200">
          <cell r="A200">
            <v>1</v>
          </cell>
          <cell r="C200" t="str">
            <v>Wheel Loader mencampur dan memuat Agregat ke</v>
          </cell>
        </row>
        <row r="201">
          <cell r="C201" t="str">
            <v>dalam Dump Truck di Base Camp</v>
          </cell>
          <cell r="L201" t="str">
            <v>A.</v>
          </cell>
          <cell r="N201" t="str">
            <v>TENAGA</v>
          </cell>
        </row>
        <row r="202">
          <cell r="A202">
            <v>2</v>
          </cell>
          <cell r="C202" t="str">
            <v>Dump Truck mengangkut Agregat ke lokasi</v>
          </cell>
        </row>
        <row r="203">
          <cell r="C203" t="str">
            <v>pekerjaan dan dihampar dengan Motor Grader</v>
          </cell>
          <cell r="L203" t="str">
            <v>1.</v>
          </cell>
          <cell r="N203" t="str">
            <v>Pekerja</v>
          </cell>
          <cell r="O203" t="str">
            <v>(L01)</v>
          </cell>
          <cell r="P203" t="str">
            <v>jam</v>
          </cell>
          <cell r="Q203">
            <v>0.24988844265952695</v>
          </cell>
          <cell r="R203">
            <v>2857.14</v>
          </cell>
          <cell r="U203">
            <v>713.96626506024074</v>
          </cell>
        </row>
        <row r="204">
          <cell r="A204">
            <v>3</v>
          </cell>
          <cell r="C204" t="str">
            <v>Hamparan Agregat dibasahi dengan Water Tank</v>
          </cell>
          <cell r="L204" t="str">
            <v>2.</v>
          </cell>
          <cell r="N204" t="str">
            <v>Mandor</v>
          </cell>
          <cell r="O204" t="str">
            <v>(L03)</v>
          </cell>
          <cell r="P204" t="str">
            <v>jam</v>
          </cell>
          <cell r="Q204">
            <v>3.5698348951360995E-2</v>
          </cell>
          <cell r="R204">
            <v>3214.29</v>
          </cell>
          <cell r="U204">
            <v>114.74484605087014</v>
          </cell>
        </row>
        <row r="205">
          <cell r="C205" t="str">
            <v>Truck sebelum dipadatkan dengan Tandem</v>
          </cell>
        </row>
        <row r="206">
          <cell r="C206" t="str">
            <v>Roller dan Pneumatic Tire Roller</v>
          </cell>
        </row>
        <row r="207">
          <cell r="A207">
            <v>4</v>
          </cell>
          <cell r="C207" t="str">
            <v>Selama pemadatan, sekelompok pekerja akan</v>
          </cell>
          <cell r="Q207" t="str">
            <v xml:space="preserve">JUMLAH HARGA TENAGA   </v>
          </cell>
          <cell r="U207">
            <v>828.71111111111088</v>
          </cell>
        </row>
        <row r="208">
          <cell r="C208" t="str">
            <v>merapikan tepi hamparan dan level permukaan</v>
          </cell>
        </row>
        <row r="209">
          <cell r="C209" t="str">
            <v>dengan menggunakan Alat Bantu</v>
          </cell>
          <cell r="L209" t="str">
            <v>B.</v>
          </cell>
          <cell r="N209" t="str">
            <v>BAHAN</v>
          </cell>
        </row>
        <row r="210">
          <cell r="A210" t="str">
            <v>III.</v>
          </cell>
          <cell r="C210" t="str">
            <v>PEMAKAIAN BAHAN, ALAT DAN TENAGA</v>
          </cell>
        </row>
        <row r="211">
          <cell r="A211" t="str">
            <v xml:space="preserve">   1.</v>
          </cell>
          <cell r="C211" t="str">
            <v>BAHAN</v>
          </cell>
          <cell r="L211" t="str">
            <v>1.</v>
          </cell>
          <cell r="N211" t="str">
            <v>Agregat Kasar   (M03)</v>
          </cell>
          <cell r="P211" t="str">
            <v>M3</v>
          </cell>
          <cell r="Q211">
            <v>0.42</v>
          </cell>
          <cell r="R211">
            <v>222345.54558042376</v>
          </cell>
          <cell r="U211">
            <v>93385.129143777973</v>
          </cell>
        </row>
        <row r="212">
          <cell r="C212" t="str">
            <v>- Agregat Kasar</v>
          </cell>
          <cell r="D212" t="str">
            <v>=  Ak x 1 M3 x Fk</v>
          </cell>
          <cell r="G212" t="str">
            <v>M03</v>
          </cell>
          <cell r="H212">
            <v>0.42</v>
          </cell>
          <cell r="I212" t="str">
            <v>M3</v>
          </cell>
          <cell r="L212" t="str">
            <v>2.</v>
          </cell>
          <cell r="N212" t="str">
            <v>Agregat Halus    (M04)</v>
          </cell>
          <cell r="P212" t="str">
            <v>M3</v>
          </cell>
          <cell r="Q212">
            <v>0.24</v>
          </cell>
          <cell r="R212">
            <v>194196.70775416915</v>
          </cell>
          <cell r="U212">
            <v>46607.209861000592</v>
          </cell>
        </row>
        <row r="213">
          <cell r="C213" t="str">
            <v>- Agregat Halus</v>
          </cell>
          <cell r="D213" t="str">
            <v>=  Ah x 1 M3 x Fk</v>
          </cell>
          <cell r="G213" t="str">
            <v>M04</v>
          </cell>
          <cell r="H213">
            <v>0.24</v>
          </cell>
          <cell r="I213" t="str">
            <v>M3</v>
          </cell>
          <cell r="L213" t="str">
            <v>3.</v>
          </cell>
          <cell r="N213" t="str">
            <v>Sirtu</v>
          </cell>
          <cell r="O213" t="str">
            <v>(M16)</v>
          </cell>
          <cell r="P213" t="str">
            <v>M3</v>
          </cell>
          <cell r="Q213">
            <v>0.54</v>
          </cell>
          <cell r="R213">
            <v>264500</v>
          </cell>
          <cell r="U213">
            <v>142830</v>
          </cell>
        </row>
        <row r="214">
          <cell r="C214" t="str">
            <v>- Sirtu</v>
          </cell>
          <cell r="D214" t="str">
            <v>=  St x 1 M3 x Fk</v>
          </cell>
          <cell r="G214" t="str">
            <v>M16</v>
          </cell>
          <cell r="H214">
            <v>0.54</v>
          </cell>
          <cell r="I214" t="str">
            <v>M3</v>
          </cell>
        </row>
        <row r="215">
          <cell r="A215" t="str">
            <v xml:space="preserve">   2.</v>
          </cell>
          <cell r="C215" t="str">
            <v>ALAT</v>
          </cell>
        </row>
        <row r="216">
          <cell r="A216" t="str">
            <v xml:space="preserve">   2.a.</v>
          </cell>
          <cell r="C216" t="str">
            <v>WHEEL LOADER</v>
          </cell>
          <cell r="G216" t="str">
            <v>(E15)</v>
          </cell>
        </row>
        <row r="217">
          <cell r="C217" t="str">
            <v>Kapasitas bucket</v>
          </cell>
          <cell r="G217" t="str">
            <v>V</v>
          </cell>
          <cell r="H217">
            <v>1.5</v>
          </cell>
          <cell r="I217" t="str">
            <v>M3</v>
          </cell>
          <cell r="Q217" t="str">
            <v xml:space="preserve">JUMLAH HARGA BAHAN   </v>
          </cell>
          <cell r="U217">
            <v>282822.33900477854</v>
          </cell>
        </row>
        <row r="218">
          <cell r="C218" t="str">
            <v>Faktor bucket</v>
          </cell>
          <cell r="G218" t="str">
            <v>Fb</v>
          </cell>
          <cell r="H218">
            <v>0.9</v>
          </cell>
          <cell r="I218" t="str">
            <v>-</v>
          </cell>
        </row>
        <row r="219">
          <cell r="C219" t="str">
            <v>Faktor Efisiensi alat</v>
          </cell>
          <cell r="G219" t="str">
            <v>Fa</v>
          </cell>
          <cell r="H219">
            <v>0.83</v>
          </cell>
          <cell r="I219" t="str">
            <v>-</v>
          </cell>
          <cell r="L219" t="str">
            <v>C.</v>
          </cell>
          <cell r="N219" t="str">
            <v>PERALATAN</v>
          </cell>
        </row>
        <row r="220">
          <cell r="C220" t="str">
            <v>Waktu Siklus :</v>
          </cell>
          <cell r="G220" t="str">
            <v>Ts1</v>
          </cell>
          <cell r="L220" t="str">
            <v>1.</v>
          </cell>
          <cell r="N220" t="str">
            <v>Wheel Loader</v>
          </cell>
          <cell r="O220" t="str">
            <v>(E15)</v>
          </cell>
          <cell r="P220" t="str">
            <v>jam</v>
          </cell>
          <cell r="Q220">
            <v>3.5698348951360995E-2</v>
          </cell>
          <cell r="R220">
            <v>163808.13869490434</v>
          </cell>
          <cell r="U220">
            <v>5847.680096203635</v>
          </cell>
        </row>
        <row r="221">
          <cell r="C221" t="str">
            <v>- Mencampur</v>
          </cell>
          <cell r="G221" t="str">
            <v>T1</v>
          </cell>
          <cell r="H221">
            <v>1.5</v>
          </cell>
          <cell r="I221" t="str">
            <v>menit</v>
          </cell>
          <cell r="L221" t="str">
            <v>2.</v>
          </cell>
          <cell r="N221" t="str">
            <v>Dump Truck</v>
          </cell>
          <cell r="O221" t="str">
            <v>(E09)</v>
          </cell>
          <cell r="P221" t="str">
            <v>jam</v>
          </cell>
          <cell r="Q221">
            <v>0.14542063837680036</v>
          </cell>
          <cell r="R221">
            <v>70230.073977639215</v>
          </cell>
          <cell r="U221">
            <v>10212.90219107821</v>
          </cell>
        </row>
        <row r="222">
          <cell r="C222" t="str">
            <v>- Memuat dan lain-lain</v>
          </cell>
          <cell r="G222" t="str">
            <v>T2</v>
          </cell>
          <cell r="H222">
            <v>0.5</v>
          </cell>
          <cell r="I222" t="str">
            <v>menit</v>
          </cell>
          <cell r="L222" t="str">
            <v>3.</v>
          </cell>
          <cell r="N222" t="str">
            <v>Motor Grader</v>
          </cell>
          <cell r="O222" t="str">
            <v>(E13)</v>
          </cell>
          <cell r="P222" t="str">
            <v>jam</v>
          </cell>
          <cell r="Q222">
            <v>1.1713520749665328E-2</v>
          </cell>
          <cell r="R222">
            <v>201666.62574070093</v>
          </cell>
          <cell r="U222">
            <v>2362.2262051286921</v>
          </cell>
        </row>
        <row r="223">
          <cell r="G223" t="str">
            <v>Ts1</v>
          </cell>
          <cell r="H223">
            <v>2</v>
          </cell>
          <cell r="I223" t="str">
            <v>menit</v>
          </cell>
          <cell r="L223" t="str">
            <v>4.</v>
          </cell>
          <cell r="N223" t="str">
            <v>Vibratory Roller</v>
          </cell>
          <cell r="O223" t="str">
            <v>(E19)</v>
          </cell>
          <cell r="P223" t="str">
            <v>jam</v>
          </cell>
          <cell r="Q223">
            <v>1.7849174475680501E-2</v>
          </cell>
          <cell r="R223">
            <v>234734.82748629327</v>
          </cell>
          <cell r="U223">
            <v>4189.8228913216117</v>
          </cell>
        </row>
        <row r="224">
          <cell r="L224" t="str">
            <v>5.</v>
          </cell>
          <cell r="N224" t="str">
            <v>P. Tyre Roller</v>
          </cell>
          <cell r="O224" t="str">
            <v>(E18)</v>
          </cell>
          <cell r="P224" t="str">
            <v>jam</v>
          </cell>
          <cell r="Q224">
            <v>4.2838018741633201E-3</v>
          </cell>
          <cell r="R224">
            <v>113384.24751021285</v>
          </cell>
          <cell r="U224">
            <v>485.71565198484757</v>
          </cell>
        </row>
        <row r="225">
          <cell r="C225" t="str">
            <v>Kap. Prod. / jam =</v>
          </cell>
          <cell r="D225" t="str">
            <v>V x Fb x Fa x 60</v>
          </cell>
          <cell r="G225" t="str">
            <v>Q1</v>
          </cell>
          <cell r="H225">
            <v>28.012500000000003</v>
          </cell>
          <cell r="I225" t="str">
            <v>M3</v>
          </cell>
          <cell r="L225" t="str">
            <v>6.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2.1084337349397592E-2</v>
          </cell>
          <cell r="R225">
            <v>67020.510980434308</v>
          </cell>
          <cell r="U225">
            <v>1413.0830628404826</v>
          </cell>
        </row>
        <row r="226">
          <cell r="D226" t="str">
            <v>Fk x Ts1</v>
          </cell>
          <cell r="L226" t="str">
            <v>7.</v>
          </cell>
          <cell r="N226" t="str">
            <v>Alat Bantu</v>
          </cell>
          <cell r="P226" t="str">
            <v>Ls</v>
          </cell>
          <cell r="Q226">
            <v>1</v>
          </cell>
          <cell r="R226">
            <v>75</v>
          </cell>
          <cell r="U226">
            <v>75</v>
          </cell>
        </row>
        <row r="227">
          <cell r="C227" t="str">
            <v>Koefisien Alat / M3</v>
          </cell>
          <cell r="D227" t="str">
            <v xml:space="preserve"> =  1  :  Q1</v>
          </cell>
          <cell r="G227" t="str">
            <v>(E15)</v>
          </cell>
          <cell r="H227">
            <v>3.5698348951360995E-2</v>
          </cell>
          <cell r="I227" t="str">
            <v>jam</v>
          </cell>
        </row>
        <row r="228">
          <cell r="Q228" t="str">
            <v xml:space="preserve">JUMLAH HARGA PERALATAN   </v>
          </cell>
          <cell r="U228">
            <v>24586.430098557481</v>
          </cell>
        </row>
        <row r="229">
          <cell r="A229" t="str">
            <v xml:space="preserve">   2.b.</v>
          </cell>
          <cell r="C229" t="str">
            <v>DUMP TRUCK</v>
          </cell>
          <cell r="G229" t="str">
            <v>(E09)</v>
          </cell>
        </row>
        <row r="230">
          <cell r="C230" t="str">
            <v>Kapasitas bak</v>
          </cell>
          <cell r="G230" t="str">
            <v>V</v>
          </cell>
          <cell r="H230">
            <v>6</v>
          </cell>
          <cell r="I230" t="str">
            <v>M3</v>
          </cell>
          <cell r="L230" t="str">
            <v>D.</v>
          </cell>
          <cell r="N230" t="str">
            <v>JUMLAH HARGA TENAGA, BAHAN DAN PERALATAN  ( A + B + C )</v>
          </cell>
          <cell r="U230">
            <v>308237.48021444713</v>
          </cell>
        </row>
        <row r="231">
          <cell r="C231" t="str">
            <v>Faktor Efisiensi alat</v>
          </cell>
          <cell r="G231" t="str">
            <v>Fa</v>
          </cell>
          <cell r="H231">
            <v>0.83</v>
          </cell>
          <cell r="I231" t="str">
            <v>-</v>
          </cell>
          <cell r="L231" t="str">
            <v>E.</v>
          </cell>
          <cell r="N231" t="str">
            <v>OVERHEAD &amp; PROFIT</v>
          </cell>
          <cell r="P231">
            <v>10</v>
          </cell>
          <cell r="Q231" t="str">
            <v>%  x  D</v>
          </cell>
          <cell r="U231">
            <v>30823.748021444713</v>
          </cell>
        </row>
        <row r="232">
          <cell r="C232" t="str">
            <v>Kecepatan rata-rata bermuatan</v>
          </cell>
          <cell r="G232" t="str">
            <v>v1</v>
          </cell>
          <cell r="H232">
            <v>45</v>
          </cell>
          <cell r="I232" t="str">
            <v>KM/jam</v>
          </cell>
          <cell r="L232" t="str">
            <v>F.</v>
          </cell>
          <cell r="N232" t="str">
            <v>HARGA SATUAN PEKERJAAN  ( D + E )</v>
          </cell>
          <cell r="U232">
            <v>339061.22823589185</v>
          </cell>
        </row>
        <row r="233">
          <cell r="C233" t="str">
            <v>Kecepatan rata-rata kosong</v>
          </cell>
          <cell r="G233" t="str">
            <v>v2</v>
          </cell>
          <cell r="H233">
            <v>60</v>
          </cell>
          <cell r="I233" t="str">
            <v>KM/jam</v>
          </cell>
          <cell r="L233" t="str">
            <v>Note: 1</v>
          </cell>
          <cell r="N233" t="str">
            <v>SATUAN dapat berdasarkan atas jam operasi untuk Tenaga Kerja dan Peralatan, volume dan/atau ukuran</v>
          </cell>
        </row>
        <row r="234">
          <cell r="C234" t="str">
            <v>Waktu Siklus  :  - Waktu memuat = V : Q1 x 60</v>
          </cell>
          <cell r="G234" t="str">
            <v>T1</v>
          </cell>
          <cell r="H234">
            <v>12.851405622489958</v>
          </cell>
          <cell r="I234" t="str">
            <v>menit</v>
          </cell>
          <cell r="N234" t="str">
            <v>berat untuk bahan-bahan.</v>
          </cell>
        </row>
        <row r="235">
          <cell r="C235" t="str">
            <v>- Waktu tempuh isi  =  (L : v1) x 60 menit</v>
          </cell>
          <cell r="G235" t="str">
            <v>T2</v>
          </cell>
          <cell r="H235">
            <v>11.633333333333333</v>
          </cell>
          <cell r="I235" t="str">
            <v>menit</v>
          </cell>
          <cell r="L235">
            <v>2</v>
          </cell>
          <cell r="N235" t="str">
            <v>Kuantitas satuan adalah kuantitas setiap komponen untuk menyelesaikan satu satuan pekerjaan dari nomor</v>
          </cell>
        </row>
        <row r="236">
          <cell r="C236" t="str">
            <v>- Waktu tempuh kosong  =  (L : v2) x 60 menit</v>
          </cell>
          <cell r="G236" t="str">
            <v>T3</v>
          </cell>
          <cell r="H236">
            <v>8.7249999999999996</v>
          </cell>
          <cell r="I236" t="str">
            <v>menit</v>
          </cell>
          <cell r="N236" t="str">
            <v>mata pembayaran.</v>
          </cell>
        </row>
        <row r="237">
          <cell r="C237" t="str">
            <v>- Dump dan lain-lain</v>
          </cell>
          <cell r="G237" t="str">
            <v>T4</v>
          </cell>
          <cell r="H237">
            <v>3</v>
          </cell>
          <cell r="I237" t="str">
            <v>menit</v>
          </cell>
          <cell r="L237">
            <v>3</v>
          </cell>
          <cell r="N237" t="str">
            <v>Biaya satuan untuk peralatan sudah termasuk bahan bakar, bahan habis dipakai dan operator.</v>
          </cell>
        </row>
        <row r="238">
          <cell r="G238" t="str">
            <v>Ts2</v>
          </cell>
          <cell r="H238">
            <v>36.20973895582329</v>
          </cell>
          <cell r="I238" t="str">
            <v>menit</v>
          </cell>
          <cell r="L238">
            <v>4</v>
          </cell>
          <cell r="N238" t="str">
            <v>Biaya satuan sudah termasuk pengeluaran untuk seluruh pajak yang berkaitan (tetapi tidak termasuk PPN</v>
          </cell>
        </row>
        <row r="239">
          <cell r="N239" t="str">
            <v>yang dibayar dari kontrak) dan biaya-biaya lainnya.</v>
          </cell>
        </row>
        <row r="240">
          <cell r="J240" t="str">
            <v>Berlanjut ke hal. berikut</v>
          </cell>
        </row>
        <row r="241">
          <cell r="A241" t="str">
            <v>ITEM PEMBAYARAN NO.</v>
          </cell>
          <cell r="D241" t="str">
            <v>:  5.1 (2)</v>
          </cell>
          <cell r="J241" t="str">
            <v>Analisa EI-512</v>
          </cell>
        </row>
        <row r="242">
          <cell r="A242" t="str">
            <v>JENIS PEKERJAAN</v>
          </cell>
          <cell r="D242" t="str">
            <v>:  Lps. Pond. Ag. Kls. B, CBR Min 35%</v>
          </cell>
        </row>
        <row r="243">
          <cell r="A243" t="str">
            <v>SATUAN PEMBAYARAN</v>
          </cell>
          <cell r="D243" t="str">
            <v>:  M3</v>
          </cell>
          <cell r="H243" t="str">
            <v xml:space="preserve">         URAIAN ANALISA HARGA SATUAN</v>
          </cell>
        </row>
        <row r="244">
          <cell r="J244" t="str">
            <v>Lanjutan</v>
          </cell>
        </row>
        <row r="246">
          <cell r="A246" t="str">
            <v>No.</v>
          </cell>
          <cell r="C246" t="str">
            <v>U R A I A N</v>
          </cell>
          <cell r="G246" t="str">
            <v>KODE</v>
          </cell>
          <cell r="H246" t="str">
            <v>KOEF.</v>
          </cell>
          <cell r="I246" t="str">
            <v>SATUAN</v>
          </cell>
          <cell r="J246" t="str">
            <v>KETERANGAN</v>
          </cell>
        </row>
        <row r="249">
          <cell r="C249" t="str">
            <v>Kap. Prod. / jam =</v>
          </cell>
          <cell r="D249" t="str">
            <v>V x Fa x 60</v>
          </cell>
          <cell r="G249" t="str">
            <v>Q2</v>
          </cell>
          <cell r="H249">
            <v>6.8766030129017413</v>
          </cell>
          <cell r="I249" t="str">
            <v>M3</v>
          </cell>
        </row>
        <row r="250">
          <cell r="D250" t="str">
            <v>Fk x Ts2</v>
          </cell>
        </row>
        <row r="251">
          <cell r="C251" t="str">
            <v>Koefisien Alat / M3</v>
          </cell>
          <cell r="D251" t="str">
            <v xml:space="preserve"> =  1  :  Q2</v>
          </cell>
          <cell r="G251" t="str">
            <v>-</v>
          </cell>
          <cell r="H251">
            <v>0.14542063837680036</v>
          </cell>
          <cell r="I251" t="str">
            <v>jam</v>
          </cell>
        </row>
        <row r="253">
          <cell r="A253" t="str">
            <v xml:space="preserve">   2.c.</v>
          </cell>
          <cell r="C253" t="str">
            <v>MOTOR GRADER</v>
          </cell>
          <cell r="G253" t="str">
            <v>(E13)</v>
          </cell>
        </row>
        <row r="254">
          <cell r="C254" t="str">
            <v>Panjang hamparan</v>
          </cell>
          <cell r="G254" t="str">
            <v>Lh</v>
          </cell>
          <cell r="H254">
            <v>50</v>
          </cell>
          <cell r="I254" t="str">
            <v>M</v>
          </cell>
        </row>
        <row r="255">
          <cell r="C255" t="str">
            <v>Lebar efektif kerja blade</v>
          </cell>
          <cell r="G255" t="str">
            <v>b</v>
          </cell>
          <cell r="H255">
            <v>2.4</v>
          </cell>
          <cell r="I255" t="str">
            <v>M</v>
          </cell>
        </row>
        <row r="256">
          <cell r="C256" t="str">
            <v>Faktor Efisiensi alat</v>
          </cell>
          <cell r="G256" t="str">
            <v>Fa</v>
          </cell>
          <cell r="H256">
            <v>0.83</v>
          </cell>
          <cell r="I256" t="str">
            <v>-</v>
          </cell>
        </row>
        <row r="257">
          <cell r="C257" t="str">
            <v>Kecepatan rata-rata alat</v>
          </cell>
          <cell r="G257" t="str">
            <v>v</v>
          </cell>
          <cell r="H257">
            <v>4</v>
          </cell>
          <cell r="I257" t="str">
            <v>KM/jam</v>
          </cell>
        </row>
        <row r="258">
          <cell r="C258" t="str">
            <v>Jumlah lintasan</v>
          </cell>
          <cell r="G258" t="str">
            <v>n</v>
          </cell>
          <cell r="H258">
            <v>6</v>
          </cell>
          <cell r="I258" t="str">
            <v>lintasan</v>
          </cell>
          <cell r="J258" t="str">
            <v xml:space="preserve"> 3 x pp</v>
          </cell>
        </row>
        <row r="259">
          <cell r="C259" t="str">
            <v>Waktu Siklus :</v>
          </cell>
          <cell r="G259" t="str">
            <v>Ts3</v>
          </cell>
        </row>
        <row r="260">
          <cell r="C260" t="str">
            <v>- Perataan 1 lintasan  =  Lh : (v x 1000) x 60</v>
          </cell>
          <cell r="G260" t="str">
            <v>T1</v>
          </cell>
          <cell r="H260">
            <v>0.75</v>
          </cell>
          <cell r="I260" t="str">
            <v>menit</v>
          </cell>
        </row>
        <row r="261">
          <cell r="C261" t="str">
            <v>- Lain-lain</v>
          </cell>
          <cell r="G261" t="str">
            <v>T2</v>
          </cell>
          <cell r="H261">
            <v>1</v>
          </cell>
          <cell r="I261" t="str">
            <v>menit</v>
          </cell>
        </row>
        <row r="262">
          <cell r="G262" t="str">
            <v>Ts3</v>
          </cell>
          <cell r="H262">
            <v>1.75</v>
          </cell>
          <cell r="I262" t="str">
            <v>menit</v>
          </cell>
        </row>
        <row r="264">
          <cell r="C264" t="str">
            <v>Kap. Prod. / jam =</v>
          </cell>
          <cell r="D264" t="str">
            <v>Lh x b x t x Fa x 60</v>
          </cell>
          <cell r="G264" t="str">
            <v>Q3</v>
          </cell>
          <cell r="H264">
            <v>85.371428571428567</v>
          </cell>
          <cell r="I264" t="str">
            <v>M3</v>
          </cell>
        </row>
        <row r="265">
          <cell r="D265" t="str">
            <v>n x Ts3</v>
          </cell>
        </row>
        <row r="266">
          <cell r="C266" t="str">
            <v>Koefisien Alat / M3</v>
          </cell>
          <cell r="D266" t="str">
            <v xml:space="preserve"> =  1  :  Q3</v>
          </cell>
          <cell r="G266" t="str">
            <v>(E13)</v>
          </cell>
          <cell r="H266">
            <v>1.1713520749665328E-2</v>
          </cell>
          <cell r="I266" t="str">
            <v>jam</v>
          </cell>
        </row>
        <row r="268">
          <cell r="A268" t="str">
            <v xml:space="preserve">   2.d.</v>
          </cell>
          <cell r="C268" t="str">
            <v>VIBRATORY ROLLER</v>
          </cell>
          <cell r="G268" t="str">
            <v>(E19)</v>
          </cell>
        </row>
        <row r="269">
          <cell r="C269" t="str">
            <v>Kecepatan rata-rata alat</v>
          </cell>
          <cell r="G269" t="str">
            <v>v</v>
          </cell>
          <cell r="H269">
            <v>3</v>
          </cell>
          <cell r="I269" t="str">
            <v>KM/jam</v>
          </cell>
        </row>
        <row r="270">
          <cell r="C270" t="str">
            <v>Lebar efektif pemadatan</v>
          </cell>
          <cell r="G270" t="str">
            <v>b</v>
          </cell>
          <cell r="H270">
            <v>1.2</v>
          </cell>
          <cell r="I270" t="str">
            <v>M</v>
          </cell>
        </row>
        <row r="271">
          <cell r="C271" t="str">
            <v>Jumlah lintasan</v>
          </cell>
          <cell r="G271" t="str">
            <v>n</v>
          </cell>
          <cell r="H271">
            <v>8</v>
          </cell>
          <cell r="I271" t="str">
            <v>lintasan</v>
          </cell>
        </row>
        <row r="272">
          <cell r="C272" t="str">
            <v>Faktor Efisiensi alat</v>
          </cell>
          <cell r="G272" t="str">
            <v>Fa</v>
          </cell>
          <cell r="H272">
            <v>0.83</v>
          </cell>
          <cell r="I272" t="str">
            <v>-</v>
          </cell>
        </row>
        <row r="274">
          <cell r="C274" t="str">
            <v>Kap. Prod. / jam =</v>
          </cell>
          <cell r="D274" t="str">
            <v>(v x 1000) x b x t x Fa</v>
          </cell>
          <cell r="G274" t="str">
            <v>Q4</v>
          </cell>
          <cell r="H274">
            <v>56.024999999999999</v>
          </cell>
          <cell r="I274" t="str">
            <v>M3</v>
          </cell>
        </row>
        <row r="275">
          <cell r="D275" t="str">
            <v>n</v>
          </cell>
        </row>
        <row r="276">
          <cell r="C276" t="str">
            <v>Koefisien Alat / M3</v>
          </cell>
          <cell r="D276" t="str">
            <v xml:space="preserve"> =  1  :  Q4</v>
          </cell>
          <cell r="G276" t="str">
            <v>(E19)</v>
          </cell>
          <cell r="H276">
            <v>1.7849174475680501E-2</v>
          </cell>
          <cell r="I276" t="str">
            <v>jam</v>
          </cell>
        </row>
        <row r="278">
          <cell r="A278" t="str">
            <v xml:space="preserve">   2.e.</v>
          </cell>
          <cell r="C278" t="str">
            <v>PNEUMATIC TIRE ROLLER</v>
          </cell>
          <cell r="G278" t="str">
            <v>(E18)</v>
          </cell>
        </row>
        <row r="279">
          <cell r="C279" t="str">
            <v>Kecepatan rata-rata alat</v>
          </cell>
          <cell r="G279" t="str">
            <v>v</v>
          </cell>
          <cell r="H279">
            <v>5</v>
          </cell>
          <cell r="I279" t="str">
            <v>KM/jam</v>
          </cell>
        </row>
        <row r="280">
          <cell r="C280" t="str">
            <v>Lebar efektif pemadatan</v>
          </cell>
          <cell r="G280" t="str">
            <v>b</v>
          </cell>
          <cell r="H280">
            <v>1.5</v>
          </cell>
          <cell r="I280" t="str">
            <v>M</v>
          </cell>
        </row>
        <row r="281">
          <cell r="C281" t="str">
            <v>Jumlah lintasan</v>
          </cell>
          <cell r="G281" t="str">
            <v>n</v>
          </cell>
          <cell r="H281">
            <v>4</v>
          </cell>
          <cell r="I281" t="str">
            <v>lintasan</v>
          </cell>
        </row>
        <row r="282">
          <cell r="C282" t="str">
            <v>Faktor Efisiensi alat</v>
          </cell>
          <cell r="G282" t="str">
            <v>Fa</v>
          </cell>
          <cell r="H282">
            <v>0.83</v>
          </cell>
          <cell r="I282" t="str">
            <v>-</v>
          </cell>
        </row>
        <row r="284">
          <cell r="C284" t="str">
            <v>Kap. Prod. / jam =</v>
          </cell>
          <cell r="D284" t="str">
            <v>(v x 1000) x b x t x Fa</v>
          </cell>
          <cell r="G284" t="str">
            <v>Q5</v>
          </cell>
          <cell r="H284">
            <v>233.4375</v>
          </cell>
          <cell r="I284" t="str">
            <v>M3</v>
          </cell>
        </row>
        <row r="285">
          <cell r="D285" t="str">
            <v>n</v>
          </cell>
        </row>
        <row r="286">
          <cell r="C286" t="str">
            <v>Koefisien Alat / M3</v>
          </cell>
          <cell r="D286" t="str">
            <v xml:space="preserve"> =  1  :  Q5</v>
          </cell>
          <cell r="G286" t="str">
            <v>(E18)</v>
          </cell>
          <cell r="H286">
            <v>4.2838018741633201E-3</v>
          </cell>
          <cell r="I286" t="str">
            <v>jam</v>
          </cell>
        </row>
        <row r="288">
          <cell r="A288" t="str">
            <v xml:space="preserve">   2.f.</v>
          </cell>
          <cell r="C288" t="str">
            <v>WATER TANK TRUCK</v>
          </cell>
          <cell r="G288" t="str">
            <v>(E23)</v>
          </cell>
        </row>
        <row r="289">
          <cell r="C289" t="str">
            <v>Volume tanki air</v>
          </cell>
          <cell r="G289" t="str">
            <v>V</v>
          </cell>
          <cell r="H289">
            <v>4</v>
          </cell>
          <cell r="I289" t="str">
            <v>M3</v>
          </cell>
        </row>
        <row r="290">
          <cell r="C290" t="str">
            <v>Kebutuhan air / M3 agregat padat</v>
          </cell>
          <cell r="G290" t="str">
            <v>Wc</v>
          </cell>
          <cell r="H290">
            <v>7.0000000000000007E-2</v>
          </cell>
          <cell r="I290" t="str">
            <v>M3</v>
          </cell>
        </row>
        <row r="291">
          <cell r="C291" t="str">
            <v>Pengisian tanki / jam</v>
          </cell>
          <cell r="G291" t="str">
            <v>n</v>
          </cell>
          <cell r="H291">
            <v>1</v>
          </cell>
          <cell r="I291" t="str">
            <v>kali</v>
          </cell>
        </row>
        <row r="292">
          <cell r="C292" t="str">
            <v>Faktor Efisiensi alat</v>
          </cell>
          <cell r="G292" t="str">
            <v>Fa</v>
          </cell>
          <cell r="H292">
            <v>0.83</v>
          </cell>
          <cell r="I292" t="str">
            <v>-</v>
          </cell>
        </row>
        <row r="294">
          <cell r="C294" t="str">
            <v>Kap. Prod. / jam =</v>
          </cell>
          <cell r="D294" t="str">
            <v>V x n x Fa</v>
          </cell>
          <cell r="G294" t="str">
            <v>Q6</v>
          </cell>
          <cell r="H294">
            <v>47.428571428571423</v>
          </cell>
          <cell r="I294" t="str">
            <v>M3</v>
          </cell>
        </row>
        <row r="295">
          <cell r="D295" t="str">
            <v>Wc</v>
          </cell>
        </row>
        <row r="296">
          <cell r="C296" t="str">
            <v>Koefisien Alat / M3</v>
          </cell>
          <cell r="D296" t="str">
            <v xml:space="preserve"> =  1  :  Q6</v>
          </cell>
          <cell r="G296" t="str">
            <v>(E23)</v>
          </cell>
          <cell r="H296">
            <v>2.1084337349397592E-2</v>
          </cell>
          <cell r="I296" t="str">
            <v>jam</v>
          </cell>
        </row>
        <row r="299">
          <cell r="J299" t="str">
            <v>Berlanjut ke hal. berikut</v>
          </cell>
        </row>
        <row r="300">
          <cell r="A300" t="str">
            <v>ITEM PEMBAYARAN NO.</v>
          </cell>
          <cell r="D300" t="str">
            <v>:  5.1 (2)</v>
          </cell>
          <cell r="J300" t="str">
            <v>Analisa EI-512</v>
          </cell>
        </row>
        <row r="301">
          <cell r="A301" t="str">
            <v>JENIS PEKERJAAN</v>
          </cell>
          <cell r="D301" t="str">
            <v>:  Lps. Pond. Ag. Kls. B, CBR Min 35%</v>
          </cell>
        </row>
        <row r="302">
          <cell r="A302" t="str">
            <v>SATUAN PEMBAYARAN</v>
          </cell>
          <cell r="D302" t="str">
            <v>:  M3</v>
          </cell>
          <cell r="H302" t="str">
            <v xml:space="preserve">         URAIAN ANALISA HARGA SATUAN</v>
          </cell>
        </row>
        <row r="303">
          <cell r="J303" t="str">
            <v>Lanjutan</v>
          </cell>
        </row>
        <row r="305">
          <cell r="A305" t="str">
            <v>No.</v>
          </cell>
          <cell r="C305" t="str">
            <v>U R A I A N</v>
          </cell>
          <cell r="G305" t="str">
            <v>KODE</v>
          </cell>
          <cell r="H305" t="str">
            <v>KOEF.</v>
          </cell>
          <cell r="I305" t="str">
            <v>SATUAN</v>
          </cell>
          <cell r="J305" t="str">
            <v>KETERANGAN</v>
          </cell>
        </row>
        <row r="308">
          <cell r="A308" t="str">
            <v xml:space="preserve">   2.g.</v>
          </cell>
          <cell r="C308" t="str">
            <v>ALAT BANTU</v>
          </cell>
          <cell r="J308" t="str">
            <v xml:space="preserve"> Lump Sum</v>
          </cell>
        </row>
        <row r="309">
          <cell r="C309" t="str">
            <v>Diperlukan   :</v>
          </cell>
        </row>
        <row r="310">
          <cell r="C310" t="str">
            <v>- Kereta dorong</v>
          </cell>
          <cell r="D310" t="str">
            <v>=  2  buah.</v>
          </cell>
        </row>
        <row r="311">
          <cell r="C311" t="str">
            <v>- Sekop</v>
          </cell>
          <cell r="D311" t="str">
            <v>=  3  buah.</v>
          </cell>
        </row>
        <row r="312">
          <cell r="C312" t="str">
            <v>- Garpu</v>
          </cell>
          <cell r="D312" t="str">
            <v>=  2  buah.</v>
          </cell>
        </row>
        <row r="314">
          <cell r="A314" t="str">
            <v xml:space="preserve">   3.</v>
          </cell>
          <cell r="C314" t="str">
            <v>TENAGA</v>
          </cell>
        </row>
        <row r="315">
          <cell r="C315" t="str">
            <v>Produksi menentukan : WHEEL LOADER</v>
          </cell>
          <cell r="G315" t="str">
            <v>Q1</v>
          </cell>
          <cell r="H315">
            <v>28.012500000000003</v>
          </cell>
          <cell r="I315" t="str">
            <v>M3/jam</v>
          </cell>
        </row>
        <row r="316">
          <cell r="C316" t="str">
            <v>Produksi agregat / hari  =  Tk x Q1</v>
          </cell>
          <cell r="G316" t="str">
            <v>Qt</v>
          </cell>
          <cell r="H316">
            <v>196.08750000000003</v>
          </cell>
          <cell r="I316" t="str">
            <v>M3</v>
          </cell>
        </row>
        <row r="317">
          <cell r="C317" t="str">
            <v>Kebutuhan tenaga :</v>
          </cell>
        </row>
        <row r="318">
          <cell r="D318" t="str">
            <v>- Pekerja</v>
          </cell>
          <cell r="G318" t="str">
            <v>P</v>
          </cell>
          <cell r="H318">
            <v>7</v>
          </cell>
          <cell r="I318" t="str">
            <v>orang</v>
          </cell>
        </row>
        <row r="319">
          <cell r="D319" t="str">
            <v>- Mandor</v>
          </cell>
          <cell r="G319" t="str">
            <v>M</v>
          </cell>
          <cell r="H319">
            <v>1</v>
          </cell>
          <cell r="I319" t="str">
            <v>orang</v>
          </cell>
        </row>
        <row r="321">
          <cell r="C321" t="str">
            <v>Koefisien tenaga / M3   :</v>
          </cell>
        </row>
        <row r="322">
          <cell r="D322" t="str">
            <v>- Pekerja</v>
          </cell>
          <cell r="E322" t="str">
            <v>= (Tk x P) : Qt</v>
          </cell>
          <cell r="G322" t="str">
            <v>-</v>
          </cell>
          <cell r="H322">
            <v>0.24988844265952695</v>
          </cell>
          <cell r="I322" t="str">
            <v>jam</v>
          </cell>
        </row>
        <row r="323">
          <cell r="D323" t="str">
            <v>- Mandor</v>
          </cell>
          <cell r="E323" t="str">
            <v>= (Tk x M) : Qt</v>
          </cell>
          <cell r="G323" t="str">
            <v>-</v>
          </cell>
          <cell r="H323">
            <v>3.5698348951360995E-2</v>
          </cell>
          <cell r="I323" t="str">
            <v>jam</v>
          </cell>
        </row>
        <row r="325">
          <cell r="A325" t="str">
            <v>4.</v>
          </cell>
          <cell r="C325" t="str">
            <v>HARGA DASAR SATUAN UPAH, BAHAN DAN ALAT</v>
          </cell>
        </row>
        <row r="326">
          <cell r="C326" t="str">
            <v>Lihat lampiran.</v>
          </cell>
        </row>
        <row r="328">
          <cell r="A328" t="str">
            <v>5.</v>
          </cell>
          <cell r="C328" t="str">
            <v>ANALISA HARGA SATUAN PEKERJAAN</v>
          </cell>
        </row>
        <row r="329">
          <cell r="C329" t="str">
            <v>Lihat perhitungan dalam FORMULIR STANDAR UNTUK</v>
          </cell>
        </row>
        <row r="330">
          <cell r="C330" t="str">
            <v>PEREKAMAN ANALISA MASING-MASING HARGA</v>
          </cell>
        </row>
        <row r="331">
          <cell r="C331" t="str">
            <v>SATUAN.</v>
          </cell>
        </row>
        <row r="332">
          <cell r="C332" t="str">
            <v>Didapat Harga Satuan Pekerjaan :</v>
          </cell>
        </row>
        <row r="334">
          <cell r="C334" t="str">
            <v xml:space="preserve">Rp.  </v>
          </cell>
          <cell r="D334">
            <v>339061.22823589185</v>
          </cell>
          <cell r="E334" t="str">
            <v xml:space="preserve"> / M3.</v>
          </cell>
        </row>
        <row r="337">
          <cell r="A337" t="str">
            <v>6.</v>
          </cell>
          <cell r="C337" t="str">
            <v>WAKTU PELAKSANAAN YANG DIPERLUKAN</v>
          </cell>
        </row>
        <row r="338">
          <cell r="C338" t="str">
            <v>Masa Pelaksanaan :</v>
          </cell>
          <cell r="D338" t="str">
            <v>. . . . . . . . . . . .</v>
          </cell>
          <cell r="E338" t="str">
            <v>bulan</v>
          </cell>
        </row>
        <row r="340">
          <cell r="A340" t="str">
            <v>7.</v>
          </cell>
          <cell r="C340" t="str">
            <v>VOLUME PEKERJAAN YANG DIPERLUKAN</v>
          </cell>
        </row>
        <row r="341">
          <cell r="C341" t="str">
            <v>Volume pekerjaan  :</v>
          </cell>
          <cell r="D341">
            <v>1</v>
          </cell>
          <cell r="E341" t="str">
            <v>M3</v>
          </cell>
        </row>
        <row r="359">
          <cell r="A359" t="str">
            <v>ITEM PEMBAYARAN NO.</v>
          </cell>
          <cell r="D359" t="str">
            <v>:  5.1 (3)</v>
          </cell>
          <cell r="J359" t="str">
            <v>Analisa EI-521</v>
          </cell>
          <cell r="T359" t="str">
            <v>Analisa EI-521</v>
          </cell>
        </row>
        <row r="360">
          <cell r="A360" t="str">
            <v>JENIS PEKERJAAN</v>
          </cell>
          <cell r="D360" t="str">
            <v>:  Lapis Pondasi Agregat Kelas C</v>
          </cell>
        </row>
        <row r="361">
          <cell r="A361" t="str">
            <v>SATUAN PEMBAYARAN</v>
          </cell>
          <cell r="D361" t="str">
            <v>:  M3</v>
          </cell>
          <cell r="H361" t="str">
            <v xml:space="preserve">         URAIAN ANALISA HARGA SATUAN</v>
          </cell>
          <cell r="L361" t="str">
            <v>FORMULIR STANDAR UNTUK</v>
          </cell>
        </row>
        <row r="362">
          <cell r="L362" t="str">
            <v>PEREKAMAN ANALISA MASING-MASING HARGA SATUAN</v>
          </cell>
        </row>
        <row r="363">
          <cell r="L363">
            <v>0</v>
          </cell>
        </row>
        <row r="364">
          <cell r="A364" t="str">
            <v>No.</v>
          </cell>
          <cell r="C364" t="str">
            <v>U R A I A N</v>
          </cell>
          <cell r="G364" t="str">
            <v>KODE</v>
          </cell>
          <cell r="H364" t="str">
            <v>KOEF.</v>
          </cell>
          <cell r="I364" t="str">
            <v>SATUAN</v>
          </cell>
          <cell r="J364" t="str">
            <v>KETERANGAN</v>
          </cell>
        </row>
        <row r="366">
          <cell r="L366" t="str">
            <v>PROYEK</v>
          </cell>
          <cell r="O366" t="str">
            <v xml:space="preserve">:  </v>
          </cell>
        </row>
        <row r="367">
          <cell r="A367" t="str">
            <v>I.</v>
          </cell>
          <cell r="C367" t="str">
            <v>ASUMSI</v>
          </cell>
          <cell r="L367" t="str">
            <v>No. PAKET KONTRAK</v>
          </cell>
          <cell r="O367" t="str">
            <v xml:space="preserve">:  </v>
          </cell>
        </row>
        <row r="368">
          <cell r="A368">
            <v>1</v>
          </cell>
          <cell r="C368" t="str">
            <v>Menggunakan alat berat (cara mekanik)</v>
          </cell>
          <cell r="L368" t="str">
            <v>NAMA PAKET</v>
          </cell>
          <cell r="O368" t="str">
            <v xml:space="preserve">:  </v>
          </cell>
        </row>
        <row r="369">
          <cell r="A369">
            <v>2</v>
          </cell>
          <cell r="C369" t="str">
            <v>Lokasi pekerjaan : sepanjang jalan</v>
          </cell>
          <cell r="L369" t="str">
            <v>PROP / KAB / KODYA</v>
          </cell>
          <cell r="O369" t="str">
            <v xml:space="preserve">:  </v>
          </cell>
        </row>
        <row r="370">
          <cell r="A370">
            <v>3</v>
          </cell>
          <cell r="C370" t="str">
            <v>Kondisi existing jalan : sedang</v>
          </cell>
          <cell r="L370" t="str">
            <v>ITEM PEMBAYARAN NO.</v>
          </cell>
          <cell r="O370" t="str">
            <v>:  5.1 (3)</v>
          </cell>
          <cell r="R370" t="str">
            <v>PERKIRAAN VOL. PEK.</v>
          </cell>
          <cell r="T370" t="str">
            <v>:</v>
          </cell>
          <cell r="U370">
            <v>1</v>
          </cell>
        </row>
        <row r="371">
          <cell r="A371">
            <v>4</v>
          </cell>
          <cell r="C371" t="str">
            <v>Jarak rata-rata Base Camp ke lokasi pekerjaan</v>
          </cell>
          <cell r="G371" t="str">
            <v>L</v>
          </cell>
          <cell r="H371">
            <v>8.7249999999999996</v>
          </cell>
          <cell r="I371" t="str">
            <v>KM</v>
          </cell>
          <cell r="L371" t="str">
            <v>JENIS PEKERJAAN</v>
          </cell>
          <cell r="O371" t="str">
            <v>:  Lapis Pondasi Agregat Kelas C</v>
          </cell>
          <cell r="R371" t="str">
            <v>TOTAL HARGA</v>
          </cell>
          <cell r="T371" t="str">
            <v>:</v>
          </cell>
          <cell r="U371">
            <v>252395.66</v>
          </cell>
        </row>
        <row r="372">
          <cell r="A372">
            <v>5</v>
          </cell>
          <cell r="C372" t="str">
            <v>Tebal lapis Agregat padat</v>
          </cell>
          <cell r="G372" t="str">
            <v>t</v>
          </cell>
          <cell r="H372">
            <v>0.15</v>
          </cell>
          <cell r="I372" t="str">
            <v>M</v>
          </cell>
          <cell r="L372" t="str">
            <v>SATUAN PEMBAYARAN</v>
          </cell>
          <cell r="O372" t="str">
            <v>:  M3</v>
          </cell>
          <cell r="R372" t="str">
            <v>% THD. BIAYA PROYEK</v>
          </cell>
          <cell r="T372" t="str">
            <v>:</v>
          </cell>
          <cell r="U372">
            <v>6.005925037550471E-3</v>
          </cell>
        </row>
        <row r="373">
          <cell r="A373">
            <v>6</v>
          </cell>
          <cell r="C373" t="str">
            <v>Faktor kembang material (Padat-Lepas)</v>
          </cell>
          <cell r="G373" t="str">
            <v>Fk</v>
          </cell>
          <cell r="H373">
            <v>1.35</v>
          </cell>
          <cell r="I373" t="str">
            <v>-</v>
          </cell>
        </row>
        <row r="374">
          <cell r="A374">
            <v>7</v>
          </cell>
          <cell r="C374" t="str">
            <v>Jam kerja efektif per-hari</v>
          </cell>
          <cell r="G374" t="str">
            <v>Tk</v>
          </cell>
          <cell r="H374">
            <v>7</v>
          </cell>
          <cell r="I374" t="str">
            <v>Jam</v>
          </cell>
        </row>
        <row r="375">
          <cell r="Q375" t="str">
            <v>PERKIRAAN</v>
          </cell>
          <cell r="R375" t="str">
            <v>HARGA</v>
          </cell>
          <cell r="S375" t="str">
            <v>JUMLAH</v>
          </cell>
        </row>
        <row r="376">
          <cell r="A376" t="str">
            <v>II.</v>
          </cell>
          <cell r="C376" t="str">
            <v>URUTAN KERJA</v>
          </cell>
          <cell r="L376" t="str">
            <v>NO.</v>
          </cell>
          <cell r="N376" t="str">
            <v>KOMPONEN</v>
          </cell>
          <cell r="P376" t="str">
            <v>SATUAN</v>
          </cell>
          <cell r="Q376" t="str">
            <v>KUANTITAS</v>
          </cell>
          <cell r="R376" t="str">
            <v>SATUAN</v>
          </cell>
          <cell r="S376" t="str">
            <v>HARGA</v>
          </cell>
        </row>
        <row r="377">
          <cell r="A377">
            <v>1</v>
          </cell>
          <cell r="C377" t="str">
            <v>Wheel Loader memuat Agregat ke dalam Dump</v>
          </cell>
          <cell r="R377" t="str">
            <v>(Rp.)</v>
          </cell>
          <cell r="S377" t="str">
            <v>(Rp.)</v>
          </cell>
        </row>
        <row r="378">
          <cell r="C378" t="str">
            <v>Tuck di Base Camp</v>
          </cell>
        </row>
        <row r="379">
          <cell r="A379">
            <v>2</v>
          </cell>
          <cell r="C379" t="str">
            <v>Dump Truck mengangkut Agregat ke lokasi</v>
          </cell>
        </row>
        <row r="380">
          <cell r="C380" t="str">
            <v>pekerjaandan dihampar dengan Motor Grader</v>
          </cell>
          <cell r="L380" t="str">
            <v>A.</v>
          </cell>
          <cell r="N380" t="str">
            <v>TENAGA</v>
          </cell>
        </row>
        <row r="381">
          <cell r="A381">
            <v>3</v>
          </cell>
          <cell r="C381" t="str">
            <v>Hamparan Agregat dibasahi dengan Water Tank</v>
          </cell>
        </row>
        <row r="382">
          <cell r="C382" t="str">
            <v>Truck sebelum dipadatkan dengan Tandem</v>
          </cell>
          <cell r="L382" t="str">
            <v>1.</v>
          </cell>
          <cell r="N382" t="str">
            <v>Pekerja</v>
          </cell>
          <cell r="O382" t="str">
            <v>(L01)</v>
          </cell>
          <cell r="P382" t="str">
            <v>Jam</v>
          </cell>
          <cell r="Q382">
            <v>7.0281124497991981E-2</v>
          </cell>
          <cell r="R382">
            <v>2857.14</v>
          </cell>
          <cell r="U382">
            <v>200.80301204819281</v>
          </cell>
        </row>
        <row r="383">
          <cell r="C383" t="str">
            <v>Roller dan Pneumatic  Tire Roller</v>
          </cell>
          <cell r="L383" t="str">
            <v>2.</v>
          </cell>
          <cell r="N383" t="str">
            <v>Mandor</v>
          </cell>
          <cell r="O383" t="str">
            <v>(L03)</v>
          </cell>
          <cell r="P383" t="str">
            <v>Jam</v>
          </cell>
          <cell r="Q383">
            <v>1.0040160642570283E-2</v>
          </cell>
          <cell r="R383">
            <v>3214.29</v>
          </cell>
          <cell r="U383">
            <v>32.271987951807233</v>
          </cell>
        </row>
        <row r="384">
          <cell r="A384">
            <v>4</v>
          </cell>
          <cell r="C384" t="str">
            <v>Selama pemadatan sekelompok pekerja akan</v>
          </cell>
        </row>
        <row r="385">
          <cell r="C385" t="str">
            <v>merapikan tepi hamparan dan level permukaan</v>
          </cell>
        </row>
        <row r="386">
          <cell r="C386" t="str">
            <v>dengan menggunakan alat bantu</v>
          </cell>
          <cell r="Q386" t="str">
            <v xml:space="preserve">JUMLAH HARGA TENAGA   </v>
          </cell>
          <cell r="U386">
            <v>233.07500000000005</v>
          </cell>
        </row>
        <row r="388">
          <cell r="A388" t="str">
            <v>III.</v>
          </cell>
          <cell r="C388" t="str">
            <v>PEMAKAIAN BAHAN, ALAT DAN TENAGA</v>
          </cell>
          <cell r="L388" t="str">
            <v>B.</v>
          </cell>
          <cell r="N388" t="str">
            <v>BAHAN</v>
          </cell>
        </row>
        <row r="390">
          <cell r="A390" t="str">
            <v xml:space="preserve">   1.</v>
          </cell>
          <cell r="C390" t="str">
            <v>BAHAN</v>
          </cell>
          <cell r="L390" t="str">
            <v>1.</v>
          </cell>
          <cell r="N390" t="str">
            <v>Agregat Kelas C1 (M28)</v>
          </cell>
          <cell r="P390" t="str">
            <v>M3</v>
          </cell>
          <cell r="Q390">
            <v>1.35</v>
          </cell>
          <cell r="R390">
            <v>141787.08464737452</v>
          </cell>
          <cell r="U390">
            <v>191412.56427395562</v>
          </cell>
        </row>
        <row r="391">
          <cell r="C391" t="str">
            <v>Material Agregat Kelas C hasil produksi di Base Camp</v>
          </cell>
        </row>
        <row r="392">
          <cell r="C392" t="str">
            <v>Setiap 1 M3 Agregat padat diperlukan : 1 x Fk</v>
          </cell>
          <cell r="G392" t="str">
            <v>(M28)</v>
          </cell>
          <cell r="H392">
            <v>1.35</v>
          </cell>
          <cell r="I392" t="str">
            <v>M3</v>
          </cell>
          <cell r="J392" t="str">
            <v xml:space="preserve"> Agregat lepas</v>
          </cell>
        </row>
        <row r="394">
          <cell r="A394" t="str">
            <v xml:space="preserve">   2.</v>
          </cell>
          <cell r="C394" t="str">
            <v>ALAT</v>
          </cell>
        </row>
        <row r="395">
          <cell r="A395" t="str">
            <v>2.a.</v>
          </cell>
          <cell r="C395" t="str">
            <v>WHEEL LOADER</v>
          </cell>
          <cell r="G395" t="str">
            <v>(E15)</v>
          </cell>
        </row>
        <row r="396">
          <cell r="C396" t="str">
            <v>Kapasitas bucket</v>
          </cell>
          <cell r="G396" t="str">
            <v>V</v>
          </cell>
          <cell r="H396">
            <v>1.5</v>
          </cell>
          <cell r="I396" t="str">
            <v>M3</v>
          </cell>
          <cell r="Q396" t="str">
            <v xml:space="preserve">JUMLAH HARGA BAHAN   </v>
          </cell>
          <cell r="U396">
            <v>191412.56427395562</v>
          </cell>
        </row>
        <row r="397">
          <cell r="C397" t="str">
            <v>Faktor bucket</v>
          </cell>
          <cell r="G397" t="str">
            <v>Fb</v>
          </cell>
          <cell r="H397">
            <v>0.9</v>
          </cell>
          <cell r="I397" t="str">
            <v>-</v>
          </cell>
          <cell r="J397" t="str">
            <v>Pemuatan ringan</v>
          </cell>
        </row>
        <row r="398">
          <cell r="C398" t="str">
            <v>Faktor Efisiensi alat</v>
          </cell>
          <cell r="G398" t="str">
            <v>Fa</v>
          </cell>
          <cell r="H398">
            <v>0.83</v>
          </cell>
          <cell r="I398" t="str">
            <v>-</v>
          </cell>
          <cell r="L398" t="str">
            <v>C.</v>
          </cell>
          <cell r="N398" t="str">
            <v>PERALATAN</v>
          </cell>
        </row>
        <row r="399">
          <cell r="C399" t="str">
            <v>Waktu siklus</v>
          </cell>
          <cell r="G399" t="str">
            <v>Ts1</v>
          </cell>
        </row>
        <row r="400">
          <cell r="C400" t="str">
            <v>- Muat</v>
          </cell>
          <cell r="G400" t="str">
            <v>T1</v>
          </cell>
          <cell r="H400">
            <v>0.25</v>
          </cell>
          <cell r="I400" t="str">
            <v>menit</v>
          </cell>
          <cell r="L400" t="str">
            <v>1.</v>
          </cell>
          <cell r="N400" t="str">
            <v>Wheel Loader</v>
          </cell>
          <cell r="O400" t="str">
            <v>(E15)</v>
          </cell>
          <cell r="P400" t="str">
            <v>Jam</v>
          </cell>
          <cell r="Q400">
            <v>1.0040160642570281E-2</v>
          </cell>
          <cell r="R400">
            <v>163808.13869490434</v>
          </cell>
          <cell r="U400">
            <v>1644.6600270572724</v>
          </cell>
        </row>
        <row r="401">
          <cell r="C401" t="str">
            <v>- Lain-lain</v>
          </cell>
          <cell r="G401" t="str">
            <v>T2</v>
          </cell>
          <cell r="H401">
            <v>0.25</v>
          </cell>
          <cell r="I401" t="str">
            <v>menit</v>
          </cell>
          <cell r="L401" t="str">
            <v>2.</v>
          </cell>
          <cell r="N401" t="str">
            <v>Dump Truck</v>
          </cell>
          <cell r="O401" t="str">
            <v>(E08)</v>
          </cell>
          <cell r="P401" t="str">
            <v>Jam</v>
          </cell>
          <cell r="Q401">
            <v>0.17463233959936131</v>
          </cell>
          <cell r="R401">
            <v>153645.58193291764</v>
          </cell>
          <cell r="U401">
            <v>26831.487442050766</v>
          </cell>
        </row>
        <row r="402">
          <cell r="G402" t="str">
            <v>Ts1</v>
          </cell>
          <cell r="H402">
            <v>0.5</v>
          </cell>
          <cell r="I402" t="str">
            <v>menit</v>
          </cell>
          <cell r="L402" t="str">
            <v>3.</v>
          </cell>
          <cell r="N402" t="str">
            <v>Motor Grader</v>
          </cell>
          <cell r="O402" t="str">
            <v>(E13)</v>
          </cell>
          <cell r="P402" t="str">
            <v>Jam</v>
          </cell>
          <cell r="Q402">
            <v>1.1713520749665328E-2</v>
          </cell>
          <cell r="R402">
            <v>201666.62574070093</v>
          </cell>
          <cell r="U402">
            <v>2362.2262051286921</v>
          </cell>
        </row>
        <row r="403">
          <cell r="L403" t="str">
            <v>4.</v>
          </cell>
          <cell r="N403" t="str">
            <v>Vibratory Roller</v>
          </cell>
          <cell r="O403" t="str">
            <v>(E19)</v>
          </cell>
          <cell r="P403" t="str">
            <v>Jam</v>
          </cell>
          <cell r="Q403">
            <v>2.1419009370816599E-2</v>
          </cell>
          <cell r="R403">
            <v>234734.82748629327</v>
          </cell>
          <cell r="U403">
            <v>5027.7874695859336</v>
          </cell>
        </row>
        <row r="404">
          <cell r="C404" t="str">
            <v>Kap. Prod. / jam =</v>
          </cell>
          <cell r="D404" t="str">
            <v>V x Fb x Fa x 60</v>
          </cell>
          <cell r="G404" t="str">
            <v>Q1</v>
          </cell>
          <cell r="H404">
            <v>99.6</v>
          </cell>
          <cell r="I404" t="str">
            <v>M3</v>
          </cell>
          <cell r="L404" t="str">
            <v>5.</v>
          </cell>
          <cell r="N404" t="str">
            <v>P. Tyre Roller</v>
          </cell>
          <cell r="O404" t="str">
            <v>(E18)</v>
          </cell>
          <cell r="P404" t="str">
            <v>Jam</v>
          </cell>
          <cell r="Q404">
            <v>4.2838018741633201E-3</v>
          </cell>
          <cell r="R404">
            <v>113384.24751021285</v>
          </cell>
          <cell r="U404">
            <v>485.71565198484757</v>
          </cell>
        </row>
        <row r="405">
          <cell r="D405" t="str">
            <v>Fk x Ts1</v>
          </cell>
          <cell r="L405" t="str">
            <v>6.</v>
          </cell>
          <cell r="N405" t="str">
            <v>Water Tanker</v>
          </cell>
          <cell r="O405" t="str">
            <v>(E23)</v>
          </cell>
          <cell r="P405" t="str">
            <v>Jam</v>
          </cell>
          <cell r="Q405">
            <v>2.1084337349397592E-2</v>
          </cell>
          <cell r="R405">
            <v>67020.510980434308</v>
          </cell>
          <cell r="U405">
            <v>1413.0830628404826</v>
          </cell>
        </row>
        <row r="406">
          <cell r="C406" t="str">
            <v>Koefisien Alat / M3</v>
          </cell>
          <cell r="D406" t="str">
            <v xml:space="preserve"> =  1  :  Q1</v>
          </cell>
          <cell r="G406" t="str">
            <v>(E15)</v>
          </cell>
          <cell r="H406">
            <v>1.0040160642570281E-2</v>
          </cell>
          <cell r="I406" t="str">
            <v>Jam</v>
          </cell>
          <cell r="L406" t="str">
            <v>7.</v>
          </cell>
          <cell r="N406" t="str">
            <v>Alat Bantu</v>
          </cell>
          <cell r="P406" t="str">
            <v>Ls</v>
          </cell>
          <cell r="Q406">
            <v>1</v>
          </cell>
          <cell r="R406">
            <v>40</v>
          </cell>
          <cell r="U406">
            <v>40</v>
          </cell>
        </row>
        <row r="408">
          <cell r="A408" t="str">
            <v>2.b.</v>
          </cell>
          <cell r="C408" t="str">
            <v>DUMP TRUCK</v>
          </cell>
          <cell r="G408" t="str">
            <v>(E08)</v>
          </cell>
          <cell r="Q408" t="str">
            <v xml:space="preserve">JUMLAH HARGA PERALATAN   </v>
          </cell>
          <cell r="U408">
            <v>37804.959858647991</v>
          </cell>
        </row>
        <row r="409">
          <cell r="C409" t="str">
            <v>Kapasitas bak</v>
          </cell>
          <cell r="G409" t="str">
            <v>V</v>
          </cell>
          <cell r="H409">
            <v>4</v>
          </cell>
          <cell r="I409" t="str">
            <v>M3</v>
          </cell>
        </row>
        <row r="410">
          <cell r="C410" t="str">
            <v>Faktor Efisiensi alat</v>
          </cell>
          <cell r="G410" t="str">
            <v>Fa</v>
          </cell>
          <cell r="H410">
            <v>0.83</v>
          </cell>
          <cell r="I410" t="str">
            <v>-</v>
          </cell>
          <cell r="L410" t="str">
            <v>D.</v>
          </cell>
          <cell r="N410" t="str">
            <v>JUMLAH HARGA TENAGA, BAHAN DAN PERALATAN  ( A + B + C )</v>
          </cell>
          <cell r="U410">
            <v>229450.59913260362</v>
          </cell>
        </row>
        <row r="411">
          <cell r="C411" t="str">
            <v>Kecepatan rata-rata bermuatan</v>
          </cell>
          <cell r="G411" t="str">
            <v>v1</v>
          </cell>
          <cell r="H411">
            <v>45</v>
          </cell>
          <cell r="I411" t="str">
            <v>KM / Jam</v>
          </cell>
          <cell r="L411" t="str">
            <v>E.</v>
          </cell>
          <cell r="N411" t="str">
            <v>OVERHEAD &amp; PROFIT</v>
          </cell>
          <cell r="P411">
            <v>10</v>
          </cell>
          <cell r="Q411" t="str">
            <v>%  x  D</v>
          </cell>
          <cell r="U411">
            <v>22945.059913260364</v>
          </cell>
        </row>
        <row r="412">
          <cell r="C412" t="str">
            <v>Kecepatan rata-rata kosong</v>
          </cell>
          <cell r="G412" t="str">
            <v>v2</v>
          </cell>
          <cell r="H412">
            <v>60</v>
          </cell>
          <cell r="I412" t="str">
            <v>KM / Jam</v>
          </cell>
          <cell r="L412" t="str">
            <v>F.</v>
          </cell>
          <cell r="N412" t="str">
            <v>HARGA SATUAN PEKERJAAN  ( D + E )</v>
          </cell>
          <cell r="U412">
            <v>252395.65904586398</v>
          </cell>
        </row>
        <row r="413">
          <cell r="C413" t="str">
            <v>Waktu Siklus  :  - Waktu memuat = V : Q1 x 60</v>
          </cell>
          <cell r="G413" t="str">
            <v>T1</v>
          </cell>
          <cell r="H413">
            <v>2.4096385542168672</v>
          </cell>
          <cell r="I413" t="str">
            <v>menit</v>
          </cell>
          <cell r="L413" t="str">
            <v>Note: 1</v>
          </cell>
          <cell r="N413" t="str">
            <v>SATUAN dapat berdasarkan atas jam operasi untuk Tenaga Kerja dan Peralatan, volume dan/atau ukuran</v>
          </cell>
        </row>
        <row r="414">
          <cell r="C414" t="str">
            <v>- Waktu tempuh isi  =  (L : v1) x 60 menit</v>
          </cell>
          <cell r="G414" t="str">
            <v>T2</v>
          </cell>
          <cell r="H414">
            <v>11.633333333333333</v>
          </cell>
          <cell r="I414" t="str">
            <v>menit</v>
          </cell>
          <cell r="N414" t="str">
            <v>berat untuk bahan-bahan.</v>
          </cell>
        </row>
        <row r="415">
          <cell r="C415" t="str">
            <v>- Waktu tempuh kosong  =  (L : v2) x 60 menit</v>
          </cell>
          <cell r="G415" t="str">
            <v>T3</v>
          </cell>
          <cell r="H415">
            <v>8.7249999999999996</v>
          </cell>
          <cell r="I415" t="str">
            <v>menit</v>
          </cell>
          <cell r="L415">
            <v>2</v>
          </cell>
          <cell r="N415" t="str">
            <v>Kuantitas satuan adalah kuantitas setiap komponen untuk menyelesaikan satu satuan pekerjaan dari nomor</v>
          </cell>
        </row>
        <row r="416">
          <cell r="C416" t="str">
            <v>- Dump dan lain-lain</v>
          </cell>
          <cell r="G416" t="str">
            <v>T4</v>
          </cell>
          <cell r="H416">
            <v>3</v>
          </cell>
          <cell r="I416" t="str">
            <v>menit</v>
          </cell>
          <cell r="N416" t="str">
            <v>mata pembayaran.</v>
          </cell>
        </row>
        <row r="417">
          <cell r="G417" t="str">
            <v>Ts2</v>
          </cell>
          <cell r="H417">
            <v>25.7679718875502</v>
          </cell>
          <cell r="I417" t="str">
            <v>menit</v>
          </cell>
          <cell r="L417">
            <v>3</v>
          </cell>
          <cell r="N417" t="str">
            <v>Biaya satuan untuk peralatan sudah termasuk bahan bakar, bahan habis dipakai dan operator.</v>
          </cell>
        </row>
        <row r="418">
          <cell r="L418">
            <v>4</v>
          </cell>
          <cell r="N418" t="str">
            <v>Biaya satuan sudah termasuk pengeluaran untuk seluruh pajak yang berkaitan (tetapi tidak termasuk PPN</v>
          </cell>
        </row>
        <row r="419">
          <cell r="J419" t="str">
            <v>Berlanjut ke hal. berikut</v>
          </cell>
          <cell r="N419" t="str">
            <v>yang dibayar dari kontrak) dan biaya-biaya lainnya.</v>
          </cell>
        </row>
        <row r="420">
          <cell r="A420" t="str">
            <v>ITEM PEMBAYARAN NO.</v>
          </cell>
          <cell r="D420" t="str">
            <v>:  5.1 (3)</v>
          </cell>
          <cell r="J420" t="str">
            <v>Analisa EI-521</v>
          </cell>
        </row>
        <row r="421">
          <cell r="A421" t="str">
            <v>JENIS PEKERJAAN</v>
          </cell>
          <cell r="D421" t="str">
            <v>:  Lapis Pondasi Agregat Kelas C</v>
          </cell>
        </row>
        <row r="422">
          <cell r="A422" t="str">
            <v>SATUAN PEMBAYARAN</v>
          </cell>
          <cell r="D422" t="str">
            <v>:  M3</v>
          </cell>
          <cell r="H422" t="str">
            <v xml:space="preserve">         URAIAN ANALISA HARGA SATUAN</v>
          </cell>
        </row>
        <row r="423">
          <cell r="J423" t="str">
            <v>Lanjutan</v>
          </cell>
        </row>
        <row r="425">
          <cell r="A425" t="str">
            <v>No.</v>
          </cell>
          <cell r="C425" t="str">
            <v>U R A I A N</v>
          </cell>
          <cell r="G425" t="str">
            <v>KODE</v>
          </cell>
          <cell r="H425" t="str">
            <v>KOEF.</v>
          </cell>
          <cell r="I425" t="str">
            <v>SATUAN</v>
          </cell>
          <cell r="J425" t="str">
            <v>KETERANGAN</v>
          </cell>
        </row>
        <row r="428">
          <cell r="C428" t="str">
            <v xml:space="preserve">Kap. Prod./jam = </v>
          </cell>
          <cell r="D428" t="str">
            <v>V x Fa x 60</v>
          </cell>
          <cell r="G428" t="str">
            <v>Q2</v>
          </cell>
          <cell r="H428">
            <v>5.7263162269610763</v>
          </cell>
          <cell r="I428" t="str">
            <v>M3</v>
          </cell>
        </row>
        <row r="429">
          <cell r="D429" t="str">
            <v>Fk x Ts2</v>
          </cell>
        </row>
        <row r="430">
          <cell r="C430" t="str">
            <v>Koefisien Alat / M3</v>
          </cell>
          <cell r="D430" t="str">
            <v xml:space="preserve"> = 1 : Q2</v>
          </cell>
          <cell r="G430" t="str">
            <v>(E08)</v>
          </cell>
          <cell r="H430">
            <v>0.17463233959936131</v>
          </cell>
          <cell r="I430" t="str">
            <v>Jam</v>
          </cell>
        </row>
        <row r="432">
          <cell r="A432" t="str">
            <v>2.c.</v>
          </cell>
          <cell r="C432" t="str">
            <v>MOTOR GRADER</v>
          </cell>
          <cell r="G432" t="str">
            <v>(E13)</v>
          </cell>
        </row>
        <row r="433">
          <cell r="C433" t="str">
            <v>Panjang hamparan</v>
          </cell>
          <cell r="G433" t="str">
            <v>Lh</v>
          </cell>
          <cell r="H433">
            <v>50</v>
          </cell>
          <cell r="I433" t="str">
            <v>M</v>
          </cell>
        </row>
        <row r="434">
          <cell r="C434" t="str">
            <v>Lebar efektif kerja blade</v>
          </cell>
          <cell r="G434" t="str">
            <v>b</v>
          </cell>
          <cell r="H434">
            <v>2.4</v>
          </cell>
          <cell r="I434" t="str">
            <v>M</v>
          </cell>
        </row>
        <row r="435">
          <cell r="C435" t="str">
            <v>Faktor Efisiensi alat</v>
          </cell>
          <cell r="G435" t="str">
            <v>Fa</v>
          </cell>
          <cell r="H435">
            <v>0.83</v>
          </cell>
          <cell r="I435" t="str">
            <v>-</v>
          </cell>
        </row>
        <row r="436">
          <cell r="C436" t="str">
            <v>Kecepatan rata-rata alat</v>
          </cell>
          <cell r="G436" t="str">
            <v>v</v>
          </cell>
          <cell r="H436">
            <v>4</v>
          </cell>
          <cell r="I436" t="str">
            <v>KM / Jam</v>
          </cell>
        </row>
        <row r="437">
          <cell r="C437" t="str">
            <v>Jumlah lintasan</v>
          </cell>
          <cell r="G437" t="str">
            <v>n</v>
          </cell>
          <cell r="H437">
            <v>6</v>
          </cell>
          <cell r="I437" t="str">
            <v>lintasan</v>
          </cell>
          <cell r="J437" t="str">
            <v>3 x pp</v>
          </cell>
        </row>
        <row r="438">
          <cell r="C438" t="str">
            <v>Waktu Siklus</v>
          </cell>
          <cell r="G438" t="str">
            <v>Ts3</v>
          </cell>
        </row>
        <row r="439">
          <cell r="C439" t="str">
            <v>- Perataan 1 lintasan  = (Lh x 60) : (v x 1000)</v>
          </cell>
          <cell r="G439" t="str">
            <v>T1</v>
          </cell>
          <cell r="H439">
            <v>0.75</v>
          </cell>
          <cell r="I439" t="str">
            <v>menit</v>
          </cell>
        </row>
        <row r="440">
          <cell r="C440" t="str">
            <v>- Lain-lain</v>
          </cell>
          <cell r="G440" t="str">
            <v>T2</v>
          </cell>
          <cell r="H440">
            <v>1</v>
          </cell>
          <cell r="I440" t="str">
            <v>menit</v>
          </cell>
        </row>
        <row r="441">
          <cell r="G441" t="str">
            <v>Ts3</v>
          </cell>
          <cell r="H441">
            <v>1.75</v>
          </cell>
          <cell r="I441" t="str">
            <v>menit</v>
          </cell>
        </row>
        <row r="443">
          <cell r="C443" t="str">
            <v>Kap.Prod. / jam =</v>
          </cell>
          <cell r="D443" t="str">
            <v>Lh x b x t x Fa x 60</v>
          </cell>
          <cell r="G443" t="str">
            <v>Q3</v>
          </cell>
          <cell r="H443">
            <v>85.371428571428567</v>
          </cell>
          <cell r="I443" t="str">
            <v>M3</v>
          </cell>
        </row>
        <row r="444">
          <cell r="D444" t="str">
            <v>n x Ts3</v>
          </cell>
        </row>
        <row r="445">
          <cell r="C445" t="str">
            <v>Koefisien Alat / M3</v>
          </cell>
          <cell r="D445" t="str">
            <v xml:space="preserve"> = 1 : Q3</v>
          </cell>
          <cell r="G445" t="str">
            <v>(E13)</v>
          </cell>
          <cell r="H445">
            <v>1.1713520749665328E-2</v>
          </cell>
          <cell r="I445" t="str">
            <v>Jam</v>
          </cell>
        </row>
        <row r="447">
          <cell r="A447" t="str">
            <v>2.d.</v>
          </cell>
          <cell r="C447" t="str">
            <v>VIBRATORY ROLLER</v>
          </cell>
          <cell r="G447" t="str">
            <v>(E19)</v>
          </cell>
        </row>
        <row r="448">
          <cell r="C448" t="str">
            <v>Kecepatan rata-rata</v>
          </cell>
          <cell r="G448" t="str">
            <v>v</v>
          </cell>
          <cell r="H448">
            <v>2.5</v>
          </cell>
          <cell r="I448" t="str">
            <v>KM / Jam</v>
          </cell>
        </row>
        <row r="449">
          <cell r="C449" t="str">
            <v>Lebar efektif pemadatan</v>
          </cell>
          <cell r="G449" t="str">
            <v>b</v>
          </cell>
          <cell r="H449">
            <v>1.2</v>
          </cell>
          <cell r="I449" t="str">
            <v>M</v>
          </cell>
        </row>
        <row r="450">
          <cell r="C450" t="str">
            <v>Jumlah lintasan</v>
          </cell>
          <cell r="G450" t="str">
            <v>n</v>
          </cell>
          <cell r="H450">
            <v>8</v>
          </cell>
          <cell r="I450" t="str">
            <v>lintasan</v>
          </cell>
        </row>
        <row r="451">
          <cell r="C451" t="str">
            <v>Faktor Efisiensi alat</v>
          </cell>
          <cell r="G451" t="str">
            <v>Fa</v>
          </cell>
          <cell r="H451">
            <v>0.83</v>
          </cell>
          <cell r="I451" t="str">
            <v>-</v>
          </cell>
        </row>
        <row r="453">
          <cell r="C453" t="str">
            <v>Kap.Prod. / jam =</v>
          </cell>
          <cell r="D453" t="str">
            <v>(v x 1000) x b x t x Fa</v>
          </cell>
          <cell r="G453" t="str">
            <v>Q4</v>
          </cell>
          <cell r="H453">
            <v>46.6875</v>
          </cell>
          <cell r="I453" t="str">
            <v>M3</v>
          </cell>
        </row>
        <row r="454">
          <cell r="D454" t="str">
            <v>n</v>
          </cell>
        </row>
        <row r="455">
          <cell r="C455" t="str">
            <v>Koefisien Alat / M3</v>
          </cell>
          <cell r="D455" t="str">
            <v xml:space="preserve"> = 1 : Q4</v>
          </cell>
          <cell r="G455" t="str">
            <v>(E19)</v>
          </cell>
          <cell r="H455">
            <v>2.1419009370816599E-2</v>
          </cell>
          <cell r="I455" t="str">
            <v>Jam</v>
          </cell>
        </row>
        <row r="457">
          <cell r="A457" t="str">
            <v>2.e.</v>
          </cell>
          <cell r="C457" t="str">
            <v>PNEUMATIC TIRE ROLLER</v>
          </cell>
          <cell r="G457" t="str">
            <v>(E18)</v>
          </cell>
        </row>
        <row r="458">
          <cell r="C458" t="str">
            <v>Kecepatan rata-rata alat</v>
          </cell>
          <cell r="G458" t="str">
            <v>v</v>
          </cell>
          <cell r="H458">
            <v>5</v>
          </cell>
          <cell r="I458" t="str">
            <v>KM / Jam</v>
          </cell>
        </row>
        <row r="459">
          <cell r="C459" t="str">
            <v>Lebar efektif pemadatan</v>
          </cell>
          <cell r="G459" t="str">
            <v>b</v>
          </cell>
          <cell r="H459">
            <v>1.5</v>
          </cell>
          <cell r="I459" t="str">
            <v>M</v>
          </cell>
        </row>
        <row r="460">
          <cell r="C460" t="str">
            <v>Jumlah lintasan</v>
          </cell>
          <cell r="G460" t="str">
            <v>n</v>
          </cell>
          <cell r="H460">
            <v>4</v>
          </cell>
          <cell r="I460" t="str">
            <v>lintasan</v>
          </cell>
        </row>
        <row r="461">
          <cell r="C461" t="str">
            <v>Faktor Efisiensi alat</v>
          </cell>
          <cell r="G461" t="str">
            <v>Fa</v>
          </cell>
          <cell r="H461">
            <v>0.83</v>
          </cell>
          <cell r="I461" t="str">
            <v>-</v>
          </cell>
        </row>
        <row r="463">
          <cell r="C463" t="str">
            <v>Kap.Prod. / jam =</v>
          </cell>
          <cell r="D463" t="str">
            <v>(v x 1000) x b x t x Fa</v>
          </cell>
          <cell r="G463" t="str">
            <v>Q5</v>
          </cell>
          <cell r="H463">
            <v>233.4375</v>
          </cell>
          <cell r="I463" t="str">
            <v>M3</v>
          </cell>
        </row>
        <row r="464">
          <cell r="D464" t="str">
            <v>n</v>
          </cell>
        </row>
        <row r="465">
          <cell r="C465" t="str">
            <v>Koefisien Alat / M3</v>
          </cell>
          <cell r="D465" t="str">
            <v xml:space="preserve"> = 1 : Q5</v>
          </cell>
          <cell r="G465" t="str">
            <v>(E18)</v>
          </cell>
          <cell r="H465">
            <v>4.2838018741633201E-3</v>
          </cell>
          <cell r="I465" t="str">
            <v>Jam</v>
          </cell>
        </row>
        <row r="467">
          <cell r="A467" t="str">
            <v>2.f.</v>
          </cell>
          <cell r="C467" t="str">
            <v>WATERTANK TRUCK</v>
          </cell>
          <cell r="G467" t="str">
            <v>(E23)</v>
          </cell>
        </row>
        <row r="468">
          <cell r="C468" t="str">
            <v>Volume tangki air</v>
          </cell>
          <cell r="G468" t="str">
            <v>V</v>
          </cell>
          <cell r="H468">
            <v>4</v>
          </cell>
          <cell r="I468" t="str">
            <v>M3</v>
          </cell>
        </row>
        <row r="469">
          <cell r="C469" t="str">
            <v>Kebutuhan air / M3 agregat padat</v>
          </cell>
          <cell r="G469" t="str">
            <v>Wc</v>
          </cell>
          <cell r="H469">
            <v>7.0000000000000007E-2</v>
          </cell>
          <cell r="I469" t="str">
            <v>M3</v>
          </cell>
        </row>
        <row r="470">
          <cell r="C470" t="str">
            <v>Pengisian tangki / jam</v>
          </cell>
          <cell r="G470" t="str">
            <v>n</v>
          </cell>
          <cell r="H470">
            <v>1</v>
          </cell>
          <cell r="I470" t="str">
            <v>kali</v>
          </cell>
        </row>
        <row r="471">
          <cell r="C471" t="str">
            <v>Faktor Efisiensi alat</v>
          </cell>
          <cell r="G471" t="str">
            <v>Fa</v>
          </cell>
          <cell r="H471">
            <v>0.83</v>
          </cell>
          <cell r="I471" t="str">
            <v>-</v>
          </cell>
        </row>
        <row r="473">
          <cell r="C473" t="str">
            <v>Kap.Prod. / jam =</v>
          </cell>
          <cell r="D473" t="str">
            <v>V x n x Fa</v>
          </cell>
          <cell r="G473" t="str">
            <v>Q6</v>
          </cell>
          <cell r="H473">
            <v>47.428571428571423</v>
          </cell>
          <cell r="I473" t="str">
            <v>M3</v>
          </cell>
        </row>
        <row r="474">
          <cell r="D474" t="str">
            <v>Wc</v>
          </cell>
        </row>
        <row r="475">
          <cell r="C475" t="str">
            <v>Koefisien Alat / M3</v>
          </cell>
          <cell r="D475" t="str">
            <v xml:space="preserve"> = 1 : Q6</v>
          </cell>
          <cell r="G475" t="str">
            <v>(E23)</v>
          </cell>
          <cell r="H475">
            <v>2.1084337349397592E-2</v>
          </cell>
          <cell r="I475" t="str">
            <v>Jam</v>
          </cell>
        </row>
        <row r="478">
          <cell r="J478" t="str">
            <v>Berlanjut ke hal. berikut</v>
          </cell>
        </row>
        <row r="479">
          <cell r="A479" t="str">
            <v>ITEM PEMBAYARAN NO.</v>
          </cell>
          <cell r="D479" t="str">
            <v>:  5.1 (3)</v>
          </cell>
          <cell r="J479" t="str">
            <v>Analisa EI-521</v>
          </cell>
        </row>
        <row r="480">
          <cell r="A480" t="str">
            <v>JENIS PEKERJAAN</v>
          </cell>
          <cell r="D480" t="str">
            <v>:  Lapis Pondasi Agregat Kelas C</v>
          </cell>
        </row>
        <row r="481">
          <cell r="A481" t="str">
            <v>SATUAN PEMBAYARAN</v>
          </cell>
          <cell r="D481" t="str">
            <v>:  M3</v>
          </cell>
          <cell r="H481" t="str">
            <v xml:space="preserve">         URAIAN ANALISA HARGA SATUAN</v>
          </cell>
        </row>
        <row r="482">
          <cell r="J482" t="str">
            <v>Lanjutan</v>
          </cell>
        </row>
        <row r="484">
          <cell r="A484" t="str">
            <v>No.</v>
          </cell>
          <cell r="C484" t="str">
            <v>U R A I A N</v>
          </cell>
          <cell r="G484" t="str">
            <v>KODE</v>
          </cell>
          <cell r="H484" t="str">
            <v>KOEF.</v>
          </cell>
          <cell r="I484" t="str">
            <v>SATUAN</v>
          </cell>
          <cell r="J484" t="str">
            <v>KETERANGAN</v>
          </cell>
        </row>
        <row r="487">
          <cell r="A487" t="str">
            <v>2.g.</v>
          </cell>
          <cell r="C487" t="str">
            <v>ALAT BANTU</v>
          </cell>
        </row>
        <row r="488">
          <cell r="C488" t="str">
            <v>diperlukan :</v>
          </cell>
          <cell r="J488" t="str">
            <v>Lump Sum</v>
          </cell>
        </row>
        <row r="489">
          <cell r="C489" t="str">
            <v>- Kereta dorong     = 2 buah</v>
          </cell>
        </row>
        <row r="490">
          <cell r="C490" t="str">
            <v>- Sekop                = 3 buah</v>
          </cell>
        </row>
        <row r="491">
          <cell r="C491" t="str">
            <v>- Garpu                 = 2 buah</v>
          </cell>
        </row>
        <row r="493">
          <cell r="A493" t="str">
            <v xml:space="preserve">   3.</v>
          </cell>
          <cell r="C493" t="str">
            <v>TENAGA</v>
          </cell>
        </row>
        <row r="494">
          <cell r="C494" t="str">
            <v>Produksi menentukan : WHEEL LOADER</v>
          </cell>
          <cell r="G494" t="str">
            <v>Q1</v>
          </cell>
          <cell r="H494">
            <v>99.6</v>
          </cell>
          <cell r="I494" t="str">
            <v>M3 / Jam</v>
          </cell>
        </row>
        <row r="495">
          <cell r="C495" t="str">
            <v>Produksi Agregat / hari  =  Tk x Q1</v>
          </cell>
          <cell r="G495" t="str">
            <v>Qt</v>
          </cell>
          <cell r="H495">
            <v>697.19999999999993</v>
          </cell>
          <cell r="I495" t="str">
            <v>M3</v>
          </cell>
        </row>
        <row r="496">
          <cell r="C496" t="str">
            <v>Kebutuhan tenaga :</v>
          </cell>
        </row>
        <row r="497">
          <cell r="D497" t="str">
            <v>- Pekerja</v>
          </cell>
          <cell r="G497" t="str">
            <v>P</v>
          </cell>
          <cell r="H497">
            <v>7</v>
          </cell>
          <cell r="I497" t="str">
            <v>orang</v>
          </cell>
        </row>
        <row r="498">
          <cell r="D498" t="str">
            <v>- Mandor</v>
          </cell>
          <cell r="G498" t="str">
            <v>M</v>
          </cell>
          <cell r="H498">
            <v>1</v>
          </cell>
          <cell r="I498" t="str">
            <v>orang</v>
          </cell>
        </row>
        <row r="500">
          <cell r="C500" t="str">
            <v>Koefisien tenaga / M3     :</v>
          </cell>
        </row>
        <row r="501">
          <cell r="D501" t="str">
            <v>- Pekerja</v>
          </cell>
          <cell r="E501" t="str">
            <v>= (Tk x P) : Qt</v>
          </cell>
          <cell r="G501" t="str">
            <v>(L01)</v>
          </cell>
          <cell r="H501">
            <v>7.0281124497991981E-2</v>
          </cell>
          <cell r="I501" t="str">
            <v>Jam</v>
          </cell>
        </row>
        <row r="502">
          <cell r="D502" t="str">
            <v>- Mandor</v>
          </cell>
          <cell r="E502" t="str">
            <v>= (Tk x M) : Qt</v>
          </cell>
          <cell r="G502" t="str">
            <v>(L03)</v>
          </cell>
          <cell r="H502">
            <v>1.0040160642570283E-2</v>
          </cell>
          <cell r="I502" t="str">
            <v>Jam</v>
          </cell>
        </row>
        <row r="504">
          <cell r="A504" t="str">
            <v>4.</v>
          </cell>
          <cell r="C504" t="str">
            <v>HARGA DASAR SATUAN UPAH, BAHAN DAN ALAT</v>
          </cell>
        </row>
        <row r="505">
          <cell r="C505" t="str">
            <v>Lihat lampiran.</v>
          </cell>
        </row>
        <row r="507">
          <cell r="A507" t="str">
            <v>5.</v>
          </cell>
          <cell r="C507" t="str">
            <v>ANALISA HARGA SATUAN PEKERJAAN</v>
          </cell>
        </row>
        <row r="508">
          <cell r="C508" t="str">
            <v>Lihat perhitungan dalam FORMULIR STANDAR UNTUK</v>
          </cell>
        </row>
        <row r="509">
          <cell r="C509" t="str">
            <v>PEREKEMAN ANALISA MASING-MASING HARGA</v>
          </cell>
        </row>
        <row r="510">
          <cell r="C510" t="str">
            <v>SATUAN.</v>
          </cell>
        </row>
        <row r="511">
          <cell r="C511" t="str">
            <v>Didapat Harga Satuan Pekerjaan :</v>
          </cell>
        </row>
        <row r="513">
          <cell r="C513" t="str">
            <v xml:space="preserve">Rp.  </v>
          </cell>
          <cell r="D513">
            <v>252395.65904586398</v>
          </cell>
          <cell r="E513" t="str">
            <v xml:space="preserve"> / M3.</v>
          </cell>
        </row>
        <row r="516">
          <cell r="A516" t="str">
            <v>6.</v>
          </cell>
          <cell r="C516" t="str">
            <v>WAKTU PELAKSANAAN YANG DIPERLUKAN</v>
          </cell>
        </row>
        <row r="517">
          <cell r="C517" t="str">
            <v>Masa Pelaksanaan :</v>
          </cell>
          <cell r="D517" t="str">
            <v>. . . . . . . . . . . .</v>
          </cell>
          <cell r="E517" t="str">
            <v>bulan</v>
          </cell>
        </row>
        <row r="519">
          <cell r="A519" t="str">
            <v>7.</v>
          </cell>
          <cell r="C519" t="str">
            <v>VOLUME PEKERJAAN YANG DIPERLUKAN</v>
          </cell>
        </row>
        <row r="520">
          <cell r="C520" t="str">
            <v>Volume pekerjaan  :</v>
          </cell>
          <cell r="D520">
            <v>1</v>
          </cell>
          <cell r="E520" t="str">
            <v>M3</v>
          </cell>
        </row>
        <row r="3096">
          <cell r="A3096" t="str">
            <v>ITEM PEMBAYARAN NO.</v>
          </cell>
          <cell r="D3096" t="str">
            <v>: 5.5.(2)</v>
          </cell>
          <cell r="J3096" t="str">
            <v>Analisa EI-718</v>
          </cell>
          <cell r="T3096" t="str">
            <v>Analisa EI-718</v>
          </cell>
        </row>
        <row r="3097">
          <cell r="A3097" t="str">
            <v>JENIS PEKERJAAN</v>
          </cell>
          <cell r="D3097" t="str">
            <v>: Pekerjaan LFAS Kelas B</v>
          </cell>
        </row>
        <row r="3098">
          <cell r="A3098" t="str">
            <v>SATUAN PEMBAYARAN</v>
          </cell>
          <cell r="D3098" t="str">
            <v>:  M3</v>
          </cell>
          <cell r="H3098" t="str">
            <v xml:space="preserve">        URAIAN ANALISA HARGA SATUAN</v>
          </cell>
          <cell r="L3098" t="str">
            <v>FORMULIR STANDAR UNTUK</v>
          </cell>
        </row>
        <row r="3099">
          <cell r="L3099" t="str">
            <v>PEREKAMAN ANALISA MASING-MASING HARGA SATUAN</v>
          </cell>
        </row>
        <row r="3100">
          <cell r="L3100">
            <v>0</v>
          </cell>
        </row>
        <row r="3101">
          <cell r="A3101" t="str">
            <v>No.</v>
          </cell>
          <cell r="C3101" t="str">
            <v>U R A I A N</v>
          </cell>
          <cell r="G3101" t="str">
            <v>KODE</v>
          </cell>
          <cell r="H3101" t="str">
            <v>KOEF.</v>
          </cell>
          <cell r="I3101" t="str">
            <v>SATUAN</v>
          </cell>
          <cell r="J3101" t="str">
            <v>KETERANGAN</v>
          </cell>
        </row>
        <row r="3103">
          <cell r="L3103" t="str">
            <v>PROYEK</v>
          </cell>
          <cell r="O3103" t="str">
            <v>:</v>
          </cell>
        </row>
        <row r="3104">
          <cell r="A3104" t="str">
            <v>I.</v>
          </cell>
          <cell r="C3104" t="str">
            <v>ASUMSI</v>
          </cell>
          <cell r="L3104" t="str">
            <v>No. PAKET KONTRAK</v>
          </cell>
          <cell r="O3104" t="str">
            <v>:</v>
          </cell>
        </row>
        <row r="3105">
          <cell r="A3105">
            <v>1</v>
          </cell>
          <cell r="C3105" t="str">
            <v>Menggunakan alat (cara mekanik)</v>
          </cell>
          <cell r="L3105" t="str">
            <v>NAMA PAKET</v>
          </cell>
          <cell r="O3105" t="str">
            <v>:</v>
          </cell>
        </row>
        <row r="3106">
          <cell r="A3106">
            <v>2</v>
          </cell>
          <cell r="C3106" t="str">
            <v>Lokasi pekerjaan : sepanjang jalan</v>
          </cell>
          <cell r="L3106" t="str">
            <v>PROP / KAB / KODYA</v>
          </cell>
          <cell r="O3106" t="str">
            <v>:</v>
          </cell>
        </row>
        <row r="3107">
          <cell r="A3107">
            <v>3</v>
          </cell>
          <cell r="C3107" t="str">
            <v>Agregat merupakan bahan Lapis Pondasi Agregat</v>
          </cell>
          <cell r="L3107" t="str">
            <v>ITEM PEMBAYARAN NO.</v>
          </cell>
          <cell r="O3107" t="str">
            <v>: 5.5.(2)</v>
          </cell>
          <cell r="R3107" t="str">
            <v>PERKIRAAN VOL. PEK.</v>
          </cell>
          <cell r="T3107" t="str">
            <v>:</v>
          </cell>
          <cell r="U3107">
            <v>1</v>
          </cell>
        </row>
        <row r="3108">
          <cell r="C3108" t="str">
            <v>Kelas B yang telah dicampur di base camp dan</v>
          </cell>
          <cell r="L3108" t="str">
            <v>JENIS PEKERJAAN</v>
          </cell>
          <cell r="O3108" t="str">
            <v>: Pekerjaan LFAS Kelas B</v>
          </cell>
          <cell r="R3108" t="str">
            <v>TOTAL HARGA (Rp.)</v>
          </cell>
          <cell r="T3108" t="str">
            <v>:</v>
          </cell>
          <cell r="U3108">
            <v>31522.779454667012</v>
          </cell>
        </row>
        <row r="3109">
          <cell r="C3109" t="str">
            <v>selanjutnya dimuat ke truck dengan wheel loader</v>
          </cell>
        </row>
        <row r="3110">
          <cell r="A3110">
            <v>4</v>
          </cell>
          <cell r="C3110" t="str">
            <v>Jarak rata-rata Base camp ke lokasi pekerjaan</v>
          </cell>
          <cell r="G3110" t="str">
            <v>L</v>
          </cell>
          <cell r="H3110">
            <v>8.7249999999999996</v>
          </cell>
          <cell r="I3110" t="str">
            <v>KM</v>
          </cell>
          <cell r="L3110" t="str">
            <v>SATUAN PEMBAYARAN</v>
          </cell>
          <cell r="O3110" t="str">
            <v>:  M3</v>
          </cell>
          <cell r="R3110" t="str">
            <v>% THD. BIAYA PROYEK</v>
          </cell>
          <cell r="T3110" t="str">
            <v>:</v>
          </cell>
          <cell r="U3110" t="e">
            <v>#DIV/0!</v>
          </cell>
        </row>
        <row r="3111">
          <cell r="A3111">
            <v>5</v>
          </cell>
          <cell r="C3111" t="str">
            <v>Jam kerja efektif per-hari</v>
          </cell>
          <cell r="G3111" t="str">
            <v>Tk</v>
          </cell>
          <cell r="H3111">
            <v>7</v>
          </cell>
          <cell r="I3111" t="str">
            <v>jam</v>
          </cell>
        </row>
        <row r="3112">
          <cell r="A3112">
            <v>6</v>
          </cell>
          <cell r="C3112" t="str">
            <v>Kadar Semen Minimum (Spesifikasi)</v>
          </cell>
          <cell r="G3112" t="str">
            <v>Ks</v>
          </cell>
          <cell r="H3112">
            <v>250</v>
          </cell>
          <cell r="I3112" t="str">
            <v>Kg/M3</v>
          </cell>
        </row>
        <row r="3113">
          <cell r="A3113">
            <v>7</v>
          </cell>
          <cell r="C3113" t="str">
            <v>Perbandingan Air/Semen Maksimum (Spesifikasi)</v>
          </cell>
          <cell r="G3113" t="str">
            <v>Wcr</v>
          </cell>
          <cell r="H3113">
            <v>0.6</v>
          </cell>
          <cell r="I3113" t="str">
            <v>-</v>
          </cell>
          <cell r="L3113" t="str">
            <v>NO.</v>
          </cell>
          <cell r="N3113" t="str">
            <v>KOMPONEN</v>
          </cell>
          <cell r="P3113" t="str">
            <v>SATUAN</v>
          </cell>
          <cell r="Q3113" t="str">
            <v>KUANTITAS</v>
          </cell>
          <cell r="R3113" t="str">
            <v>SATUAN</v>
          </cell>
          <cell r="S3113" t="str">
            <v>HARGA</v>
          </cell>
        </row>
        <row r="3114">
          <cell r="A3114">
            <v>8</v>
          </cell>
          <cell r="C3114" t="str">
            <v>Perbandingan Camp.</v>
          </cell>
          <cell r="D3114">
            <v>4</v>
          </cell>
          <cell r="E3114" t="str">
            <v>:  Semen</v>
          </cell>
          <cell r="G3114" t="str">
            <v>Sm</v>
          </cell>
          <cell r="H3114">
            <v>4</v>
          </cell>
          <cell r="I3114" t="str">
            <v>%</v>
          </cell>
          <cell r="J3114" t="str">
            <v xml:space="preserve"> Berdasarkan</v>
          </cell>
          <cell r="R3114" t="str">
            <v>(Rp.)</v>
          </cell>
          <cell r="S3114" t="str">
            <v>(Rp.)</v>
          </cell>
        </row>
        <row r="3115">
          <cell r="D3115">
            <v>20</v>
          </cell>
          <cell r="E3115" t="str">
            <v>:  Agregat Halus</v>
          </cell>
          <cell r="G3115" t="str">
            <v>Fa</v>
          </cell>
          <cell r="H3115">
            <v>19.2</v>
          </cell>
          <cell r="I3115" t="str">
            <v>%</v>
          </cell>
          <cell r="J3115" t="str">
            <v xml:space="preserve"> JMF &amp; sesuai</v>
          </cell>
        </row>
        <row r="3116">
          <cell r="D3116">
            <v>35</v>
          </cell>
          <cell r="E3116" t="str">
            <v>:  Agregat Kasar</v>
          </cell>
          <cell r="G3116" t="str">
            <v>Ca</v>
          </cell>
          <cell r="H3116">
            <v>33.6</v>
          </cell>
          <cell r="I3116" t="str">
            <v>%</v>
          </cell>
          <cell r="J3116" t="str">
            <v xml:space="preserve"> dgn Spesifikasi</v>
          </cell>
        </row>
        <row r="3117">
          <cell r="D3117">
            <v>45</v>
          </cell>
          <cell r="E3117" t="str">
            <v>: Sirtu</v>
          </cell>
          <cell r="G3117" t="str">
            <v>Sr</v>
          </cell>
          <cell r="H3117">
            <v>43.2</v>
          </cell>
          <cell r="I3117" t="str">
            <v>%</v>
          </cell>
        </row>
        <row r="3118">
          <cell r="A3118">
            <v>9</v>
          </cell>
          <cell r="C3118" t="str">
            <v>Berat Jenis Material :</v>
          </cell>
          <cell r="L3118" t="str">
            <v>A.</v>
          </cell>
          <cell r="N3118" t="str">
            <v>TENAGA</v>
          </cell>
        </row>
        <row r="3119">
          <cell r="C3119" t="str">
            <v>-  Beton</v>
          </cell>
          <cell r="G3119" t="str">
            <v>D1</v>
          </cell>
          <cell r="H3119">
            <v>2.25</v>
          </cell>
          <cell r="I3119" t="str">
            <v>T/M3</v>
          </cell>
        </row>
        <row r="3120">
          <cell r="C3120" t="str">
            <v>-  Semen</v>
          </cell>
          <cell r="G3120" t="str">
            <v>D2</v>
          </cell>
          <cell r="H3120">
            <v>3</v>
          </cell>
          <cell r="I3120" t="str">
            <v>T/M3</v>
          </cell>
          <cell r="L3120" t="str">
            <v>1.</v>
          </cell>
          <cell r="N3120" t="str">
            <v>Pekerja</v>
          </cell>
          <cell r="O3120" t="str">
            <v>(L01)</v>
          </cell>
          <cell r="P3120" t="str">
            <v>jam</v>
          </cell>
          <cell r="Q3120">
            <v>5.3012048192771086</v>
          </cell>
          <cell r="R3120">
            <v>2857.14</v>
          </cell>
          <cell r="U3120">
            <v>15146.284337349398</v>
          </cell>
        </row>
        <row r="3121">
          <cell r="C3121" t="str">
            <v>-  Agregat Halus</v>
          </cell>
          <cell r="G3121" t="str">
            <v>D3</v>
          </cell>
          <cell r="H3121">
            <v>2.1</v>
          </cell>
          <cell r="I3121" t="str">
            <v>T/M3</v>
          </cell>
          <cell r="L3121" t="str">
            <v>2.</v>
          </cell>
          <cell r="N3121" t="str">
            <v>Tukang</v>
          </cell>
          <cell r="O3121" t="str">
            <v>(L02)</v>
          </cell>
          <cell r="P3121" t="str">
            <v>jam</v>
          </cell>
          <cell r="Q3121">
            <v>1.7670682730923695</v>
          </cell>
          <cell r="R3121">
            <v>4285.71</v>
          </cell>
          <cell r="U3121">
            <v>7573.142168674699</v>
          </cell>
        </row>
        <row r="3122">
          <cell r="C3122" t="str">
            <v>-  Agregat Kasar</v>
          </cell>
          <cell r="G3122" t="str">
            <v>D4</v>
          </cell>
          <cell r="H3122">
            <v>2.1</v>
          </cell>
          <cell r="I3122" t="str">
            <v>T/M3</v>
          </cell>
          <cell r="L3122" t="str">
            <v>3.</v>
          </cell>
          <cell r="N3122" t="str">
            <v>Mandor</v>
          </cell>
          <cell r="O3122" t="str">
            <v>(L03)</v>
          </cell>
          <cell r="P3122" t="str">
            <v>jam</v>
          </cell>
          <cell r="Q3122">
            <v>0.44176706827309237</v>
          </cell>
          <cell r="R3122">
            <v>3214.29</v>
          </cell>
          <cell r="U3122">
            <v>1419.9674698795181</v>
          </cell>
        </row>
        <row r="3123">
          <cell r="C3123" t="str">
            <v>-  Sirtu</v>
          </cell>
          <cell r="G3123" t="str">
            <v>D5</v>
          </cell>
          <cell r="H3123">
            <v>1.8</v>
          </cell>
          <cell r="I3123" t="str">
            <v>T/M3</v>
          </cell>
        </row>
        <row r="3125">
          <cell r="A3125" t="str">
            <v>II.</v>
          </cell>
          <cell r="C3125" t="str">
            <v>URUTAN KERJA</v>
          </cell>
          <cell r="Q3125" t="str">
            <v xml:space="preserve">JUMLAH HARGA TENAGA   </v>
          </cell>
          <cell r="U3125">
            <v>24139.393975903615</v>
          </cell>
        </row>
        <row r="3126">
          <cell r="A3126">
            <v>1</v>
          </cell>
          <cell r="C3126" t="str">
            <v>Semen, pasir, batu kerikil dan air dicampur dan diaduk</v>
          </cell>
        </row>
        <row r="3127">
          <cell r="C3127" t="str">
            <v>menjadi beton dengan menggunakan Concrete Mixer</v>
          </cell>
          <cell r="L3127" t="str">
            <v>B.</v>
          </cell>
          <cell r="N3127" t="str">
            <v>BAHAN</v>
          </cell>
        </row>
        <row r="3128">
          <cell r="A3128">
            <v>2</v>
          </cell>
          <cell r="C3128" t="str">
            <v>Beton di-cor ke dalam bekisting yang telah disiapkan</v>
          </cell>
        </row>
        <row r="3129">
          <cell r="A3129">
            <v>3</v>
          </cell>
          <cell r="C3129" t="str">
            <v>Penyelesaian dan perapihan setelah pemasangan</v>
          </cell>
          <cell r="L3129" t="str">
            <v>1.</v>
          </cell>
          <cell r="N3129" t="str">
            <v>Semen</v>
          </cell>
          <cell r="O3129" t="str">
            <v>(M12)</v>
          </cell>
          <cell r="P3129" t="str">
            <v>Kg</v>
          </cell>
          <cell r="Q3129">
            <v>92.249999999999986</v>
          </cell>
          <cell r="R3129">
            <v>688.65625</v>
          </cell>
          <cell r="U3129">
            <v>63528.539062499993</v>
          </cell>
        </row>
        <row r="3130">
          <cell r="L3130" t="str">
            <v>2.</v>
          </cell>
          <cell r="N3130" t="str">
            <v>Pasir</v>
          </cell>
          <cell r="O3130" t="str">
            <v>(M01)</v>
          </cell>
          <cell r="P3130" t="str">
            <v>M3</v>
          </cell>
          <cell r="Q3130">
            <v>0.21085714285714283</v>
          </cell>
          <cell r="R3130">
            <v>54300</v>
          </cell>
          <cell r="U3130">
            <v>11449.542857142855</v>
          </cell>
        </row>
        <row r="3131">
          <cell r="A3131" t="str">
            <v>III.</v>
          </cell>
          <cell r="C3131" t="str">
            <v>PEMAKAIAN BAHAN, ALAT DAN TENAGA</v>
          </cell>
          <cell r="L3131" t="str">
            <v>3.</v>
          </cell>
          <cell r="N3131" t="str">
            <v>Agregat Kasar</v>
          </cell>
          <cell r="O3131" t="str">
            <v>(M03)</v>
          </cell>
          <cell r="P3131" t="str">
            <v>M3</v>
          </cell>
          <cell r="Q3131">
            <v>0.36899999999999994</v>
          </cell>
          <cell r="R3131">
            <v>222345.54558042376</v>
          </cell>
          <cell r="U3131">
            <v>82045.506319176347</v>
          </cell>
        </row>
        <row r="3132">
          <cell r="L3132" t="str">
            <v>5.</v>
          </cell>
          <cell r="N3132" t="str">
            <v>Kayu Perancah</v>
          </cell>
          <cell r="O3132" t="str">
            <v>(M19)</v>
          </cell>
          <cell r="P3132" t="str">
            <v>M3</v>
          </cell>
          <cell r="Q3132">
            <v>0.05</v>
          </cell>
          <cell r="R3132">
            <v>1466250</v>
          </cell>
          <cell r="U3132">
            <v>73312.5</v>
          </cell>
        </row>
        <row r="3133">
          <cell r="A3133" t="str">
            <v xml:space="preserve">   1.</v>
          </cell>
          <cell r="C3133" t="str">
            <v>BAHAN</v>
          </cell>
          <cell r="L3133" t="str">
            <v>6.</v>
          </cell>
          <cell r="N3133" t="str">
            <v>Paku</v>
          </cell>
          <cell r="O3133" t="str">
            <v>(M18)</v>
          </cell>
          <cell r="P3133" t="str">
            <v>Kg</v>
          </cell>
          <cell r="Q3133">
            <v>0.4</v>
          </cell>
          <cell r="R3133">
            <v>5500</v>
          </cell>
          <cell r="U3133">
            <v>2200</v>
          </cell>
        </row>
        <row r="3134">
          <cell r="A3134" t="str">
            <v>1.a.</v>
          </cell>
          <cell r="C3134" t="str">
            <v>Semen (PC)          =</v>
          </cell>
          <cell r="D3134" t="str">
            <v xml:space="preserve">   {Sm x D1 x 1000} x 1.025</v>
          </cell>
          <cell r="G3134" t="str">
            <v>(M12)</v>
          </cell>
          <cell r="H3134">
            <v>92.249999999999986</v>
          </cell>
          <cell r="I3134" t="str">
            <v>Kg</v>
          </cell>
        </row>
        <row r="3135">
          <cell r="A3135" t="str">
            <v>1.b.</v>
          </cell>
          <cell r="C3135" t="str">
            <v>Agregat Halus</v>
          </cell>
          <cell r="D3135" t="str">
            <v xml:space="preserve">   {(Ps x D1) : D3} x 1.025</v>
          </cell>
          <cell r="G3135" t="str">
            <v>(M01)</v>
          </cell>
          <cell r="H3135">
            <v>0.21085714285714283</v>
          </cell>
          <cell r="I3135" t="str">
            <v>M3</v>
          </cell>
          <cell r="Q3135" t="str">
            <v xml:space="preserve">JUMLAH HARGA BAHAN   </v>
          </cell>
          <cell r="U3135">
            <v>232536.08823881921</v>
          </cell>
        </row>
        <row r="3136">
          <cell r="A3136" t="str">
            <v>1.c.</v>
          </cell>
          <cell r="C3136" t="str">
            <v>Agregat Kasar</v>
          </cell>
          <cell r="D3136" t="str">
            <v xml:space="preserve">   {(Kr x D1) : D4} x 1.025</v>
          </cell>
          <cell r="G3136" t="str">
            <v>(M03)</v>
          </cell>
          <cell r="H3136">
            <v>0.36899999999999994</v>
          </cell>
          <cell r="I3136" t="str">
            <v>M3</v>
          </cell>
          <cell r="J3136" t="str">
            <v xml:space="preserve"> Agregat Kasar</v>
          </cell>
        </row>
        <row r="3137">
          <cell r="C3137" t="str">
            <v>Sirtu</v>
          </cell>
          <cell r="H3137">
            <v>0.55349999999999999</v>
          </cell>
          <cell r="I3137" t="str">
            <v>M3</v>
          </cell>
        </row>
        <row r="3138">
          <cell r="A3138" t="str">
            <v>1.e.</v>
          </cell>
          <cell r="C3138" t="str">
            <v>Bekisting</v>
          </cell>
          <cell r="G3138" t="str">
            <v>(M19)</v>
          </cell>
          <cell r="H3138">
            <v>0.05</v>
          </cell>
          <cell r="I3138" t="str">
            <v>M3</v>
          </cell>
        </row>
        <row r="3139">
          <cell r="A3139" t="str">
            <v>1.f</v>
          </cell>
          <cell r="C3139" t="str">
            <v>Paku</v>
          </cell>
          <cell r="G3139" t="str">
            <v>(M18)</v>
          </cell>
          <cell r="H3139">
            <v>0.4</v>
          </cell>
          <cell r="I3139" t="str">
            <v>Kg</v>
          </cell>
        </row>
        <row r="3141">
          <cell r="A3141" t="str">
            <v>2.</v>
          </cell>
          <cell r="C3141" t="str">
            <v>ALAT</v>
          </cell>
        </row>
        <row r="3142">
          <cell r="A3142" t="str">
            <v>2.a.</v>
          </cell>
          <cell r="C3142" t="str">
            <v>CONCRETE MIXER</v>
          </cell>
          <cell r="G3142" t="str">
            <v>(E06)</v>
          </cell>
        </row>
        <row r="3143">
          <cell r="C3143" t="str">
            <v>Kapasitas Alat</v>
          </cell>
          <cell r="G3143" t="str">
            <v>V</v>
          </cell>
          <cell r="H3143">
            <v>500</v>
          </cell>
          <cell r="I3143" t="str">
            <v>liter</v>
          </cell>
        </row>
        <row r="3144">
          <cell r="C3144" t="str">
            <v>Faktor Efisiensi Alat</v>
          </cell>
          <cell r="G3144" t="str">
            <v>Fa</v>
          </cell>
          <cell r="H3144">
            <v>0.83</v>
          </cell>
          <cell r="I3144" t="str">
            <v>-</v>
          </cell>
        </row>
        <row r="3145">
          <cell r="C3145" t="str">
            <v>Waktu siklus   :</v>
          </cell>
          <cell r="D3145" t="str">
            <v>(T1 + T2 + T3 + T4)</v>
          </cell>
          <cell r="G3145" t="str">
            <v>Ts</v>
          </cell>
        </row>
        <row r="3146">
          <cell r="C3146" t="str">
            <v>-  Memuat</v>
          </cell>
          <cell r="G3146" t="str">
            <v>T1</v>
          </cell>
          <cell r="H3146">
            <v>3</v>
          </cell>
          <cell r="I3146" t="str">
            <v>menit</v>
          </cell>
        </row>
        <row r="3147">
          <cell r="C3147" t="str">
            <v>-  Mengaduk</v>
          </cell>
          <cell r="G3147" t="str">
            <v>T2</v>
          </cell>
          <cell r="H3147">
            <v>2</v>
          </cell>
          <cell r="I3147" t="str">
            <v>menit</v>
          </cell>
        </row>
        <row r="3148">
          <cell r="C3148" t="str">
            <v>-  Menuang</v>
          </cell>
          <cell r="G3148" t="str">
            <v>T3</v>
          </cell>
          <cell r="H3148">
            <v>3</v>
          </cell>
          <cell r="I3148" t="str">
            <v>menit</v>
          </cell>
        </row>
        <row r="3149">
          <cell r="C3149" t="str">
            <v>-  Tunggu, dll.</v>
          </cell>
          <cell r="G3149" t="str">
            <v>T4</v>
          </cell>
          <cell r="H3149">
            <v>3</v>
          </cell>
          <cell r="I3149" t="str">
            <v>menit</v>
          </cell>
        </row>
        <row r="3150">
          <cell r="G3150" t="str">
            <v>Ts</v>
          </cell>
          <cell r="H3150">
            <v>11</v>
          </cell>
          <cell r="I3150" t="str">
            <v>menit</v>
          </cell>
        </row>
        <row r="3152">
          <cell r="C3152" t="str">
            <v>Kap. Prod. / jam  =</v>
          </cell>
          <cell r="D3152" t="str">
            <v>V x Fa x 60</v>
          </cell>
          <cell r="G3152" t="str">
            <v>Q1</v>
          </cell>
          <cell r="H3152">
            <v>2.2636363636363637</v>
          </cell>
          <cell r="I3152" t="str">
            <v>M3</v>
          </cell>
        </row>
        <row r="3153">
          <cell r="D3153" t="str">
            <v>1000 x Ts</v>
          </cell>
        </row>
        <row r="3155">
          <cell r="C3155" t="str">
            <v>Koefisien Alat / M3</v>
          </cell>
          <cell r="D3155" t="str">
            <v xml:space="preserve">  =   1  :  Q1</v>
          </cell>
          <cell r="G3155" t="str">
            <v>(E06)</v>
          </cell>
          <cell r="H3155">
            <v>0.44176706827309237</v>
          </cell>
          <cell r="I3155" t="str">
            <v>jam</v>
          </cell>
        </row>
        <row r="3159">
          <cell r="J3159" t="str">
            <v>Berlanjut ke hal. berikut.</v>
          </cell>
        </row>
        <row r="3160">
          <cell r="A3160" t="str">
            <v>ITEM PEMBAYARAN NO.</v>
          </cell>
          <cell r="D3160" t="str">
            <v>: 5.5.(2)</v>
          </cell>
          <cell r="J3160" t="str">
            <v>Analisa EI-718</v>
          </cell>
        </row>
        <row r="3161">
          <cell r="A3161" t="str">
            <v>JENIS PEKERJAAN</v>
          </cell>
          <cell r="D3161" t="str">
            <v>: Pekerjaan LFAS Kelas B</v>
          </cell>
        </row>
        <row r="3162">
          <cell r="A3162" t="str">
            <v>SATUAN PEMBAYARAN</v>
          </cell>
          <cell r="D3162" t="str">
            <v>:  M3</v>
          </cell>
          <cell r="H3162" t="str">
            <v xml:space="preserve">        URAIAN ANALISA HARGA SATUAN</v>
          </cell>
        </row>
        <row r="3163">
          <cell r="J3163" t="str">
            <v>Lanjutan</v>
          </cell>
        </row>
        <row r="3165">
          <cell r="A3165" t="str">
            <v>No.</v>
          </cell>
          <cell r="C3165" t="str">
            <v>U R A I A N</v>
          </cell>
          <cell r="G3165" t="str">
            <v>KODE</v>
          </cell>
          <cell r="H3165" t="str">
            <v>KOEF.</v>
          </cell>
          <cell r="I3165" t="str">
            <v>SATUAN</v>
          </cell>
          <cell r="J3165" t="str">
            <v>KETERANGAN</v>
          </cell>
        </row>
        <row r="3168">
          <cell r="A3168" t="str">
            <v>2.b.</v>
          </cell>
          <cell r="C3168" t="str">
            <v>WATER TANK TRUCK</v>
          </cell>
          <cell r="G3168" t="str">
            <v>(E23)</v>
          </cell>
        </row>
        <row r="3169">
          <cell r="C3169" t="str">
            <v>Volume Tanki Air</v>
          </cell>
          <cell r="G3169" t="str">
            <v>V</v>
          </cell>
          <cell r="H3169">
            <v>4</v>
          </cell>
          <cell r="I3169" t="str">
            <v>M3</v>
          </cell>
        </row>
        <row r="3170">
          <cell r="C3170" t="str">
            <v>Kebutuhan air / M3 beton</v>
          </cell>
          <cell r="G3170" t="str">
            <v>Wc</v>
          </cell>
          <cell r="H3170">
            <v>5.5349999999999989E-2</v>
          </cell>
          <cell r="I3170" t="str">
            <v>M3</v>
          </cell>
        </row>
        <row r="3171">
          <cell r="C3171" t="str">
            <v>Faktor Efiesiensi Alat</v>
          </cell>
          <cell r="G3171" t="str">
            <v>Fa</v>
          </cell>
          <cell r="H3171">
            <v>0.83</v>
          </cell>
          <cell r="I3171" t="str">
            <v>-</v>
          </cell>
        </row>
        <row r="3172">
          <cell r="C3172" t="str">
            <v>Pengisian Tanki / jam</v>
          </cell>
          <cell r="G3172" t="str">
            <v>n</v>
          </cell>
          <cell r="H3172">
            <v>1</v>
          </cell>
          <cell r="I3172" t="str">
            <v>kali</v>
          </cell>
        </row>
        <row r="3174">
          <cell r="C3174" t="str">
            <v>Kap. Prod. / jam  =</v>
          </cell>
          <cell r="D3174" t="str">
            <v>V x Fa x n</v>
          </cell>
          <cell r="G3174" t="str">
            <v>Q2</v>
          </cell>
          <cell r="H3174">
            <v>59.981933152664865</v>
          </cell>
          <cell r="I3174" t="str">
            <v>M3</v>
          </cell>
        </row>
        <row r="3175">
          <cell r="D3175" t="str">
            <v>Wc</v>
          </cell>
        </row>
        <row r="3177">
          <cell r="C3177" t="str">
            <v>Koefisien Alat / M3</v>
          </cell>
          <cell r="D3177" t="str">
            <v xml:space="preserve">  =   1  :  Q2</v>
          </cell>
          <cell r="G3177" t="str">
            <v>(E23)</v>
          </cell>
          <cell r="H3177">
            <v>1.6671686746987949E-2</v>
          </cell>
          <cell r="I3177" t="str">
            <v>jam</v>
          </cell>
        </row>
        <row r="3179">
          <cell r="A3179" t="str">
            <v>2.c.</v>
          </cell>
          <cell r="C3179" t="str">
            <v>CONCRETE VIBRATOR</v>
          </cell>
          <cell r="G3179" t="str">
            <v>(E20)</v>
          </cell>
        </row>
        <row r="3180">
          <cell r="C3180" t="str">
            <v>Kebutuhan Alat Penggetar Beton ini disesuaikan dengan</v>
          </cell>
        </row>
        <row r="3181">
          <cell r="C3181" t="str">
            <v>kapasitas produksi Alat Pencampur (Concrete Mixer)</v>
          </cell>
        </row>
        <row r="3183">
          <cell r="C3183" t="str">
            <v>Kap. Prod. / jam  =</v>
          </cell>
          <cell r="D3183" t="str">
            <v>Kap.Prod./Jam Alat Concrete Mixer</v>
          </cell>
          <cell r="G3183" t="str">
            <v>Q3</v>
          </cell>
          <cell r="H3183">
            <v>2.2636363636363637</v>
          </cell>
          <cell r="I3183" t="str">
            <v>M3</v>
          </cell>
        </row>
        <row r="3185">
          <cell r="C3185" t="str">
            <v>Koefisien Alat / M3</v>
          </cell>
          <cell r="D3185" t="str">
            <v xml:space="preserve">  =   1  :  Q3</v>
          </cell>
          <cell r="G3185" t="str">
            <v>(E20)</v>
          </cell>
          <cell r="H3185">
            <v>0.44176706827309237</v>
          </cell>
          <cell r="I3185" t="str">
            <v>jam</v>
          </cell>
        </row>
        <row r="3187">
          <cell r="A3187" t="str">
            <v>2.c.</v>
          </cell>
          <cell r="C3187" t="str">
            <v>ALAT BANTU</v>
          </cell>
        </row>
        <row r="3188">
          <cell r="C3188" t="str">
            <v>Diperlukan  :</v>
          </cell>
        </row>
        <row r="3189">
          <cell r="C3189" t="str">
            <v>- Sekop</v>
          </cell>
          <cell r="D3189" t="str">
            <v>=  2  buah</v>
          </cell>
        </row>
        <row r="3190">
          <cell r="C3190" t="str">
            <v>- Pacul</v>
          </cell>
          <cell r="D3190" t="str">
            <v>=  2  buah</v>
          </cell>
        </row>
        <row r="3191">
          <cell r="C3191" t="str">
            <v>- Sendok Semen</v>
          </cell>
          <cell r="D3191" t="str">
            <v>=  2  buah</v>
          </cell>
        </row>
        <row r="3192">
          <cell r="C3192" t="str">
            <v>- Ember Cor</v>
          </cell>
          <cell r="D3192" t="str">
            <v>=  4  buah</v>
          </cell>
        </row>
        <row r="3193">
          <cell r="C3193" t="str">
            <v>- Gerobak Dorong</v>
          </cell>
          <cell r="D3193" t="str">
            <v>=  1  buah</v>
          </cell>
        </row>
        <row r="3195">
          <cell r="A3195" t="str">
            <v>3.</v>
          </cell>
          <cell r="C3195" t="str">
            <v>TENAGA</v>
          </cell>
        </row>
        <row r="3196">
          <cell r="C3196" t="str">
            <v>Produksi Beton dalam 1 hari</v>
          </cell>
          <cell r="E3196" t="str">
            <v>=  Tk x Q1</v>
          </cell>
          <cell r="G3196" t="str">
            <v>Qt</v>
          </cell>
          <cell r="H3196">
            <v>15.845454545454546</v>
          </cell>
          <cell r="I3196" t="str">
            <v>M3</v>
          </cell>
        </row>
        <row r="3198">
          <cell r="C3198" t="str">
            <v>Kebutuhan tenaga :</v>
          </cell>
          <cell r="D3198" t="str">
            <v>- Mandor</v>
          </cell>
          <cell r="G3198" t="str">
            <v>M</v>
          </cell>
          <cell r="H3198">
            <v>1</v>
          </cell>
          <cell r="I3198" t="str">
            <v>orang</v>
          </cell>
        </row>
        <row r="3199">
          <cell r="D3199" t="str">
            <v>- Tukang</v>
          </cell>
          <cell r="G3199" t="str">
            <v>Tb</v>
          </cell>
          <cell r="H3199">
            <v>4</v>
          </cell>
          <cell r="I3199" t="str">
            <v>orang</v>
          </cell>
        </row>
        <row r="3200">
          <cell r="D3200" t="str">
            <v>- Pekerja</v>
          </cell>
          <cell r="G3200" t="str">
            <v>P</v>
          </cell>
          <cell r="H3200">
            <v>12</v>
          </cell>
          <cell r="I3200" t="str">
            <v>orang</v>
          </cell>
        </row>
        <row r="3202">
          <cell r="C3202" t="str">
            <v>Koefisien Tenaga / M3   :</v>
          </cell>
        </row>
        <row r="3203">
          <cell r="D3203" t="str">
            <v>-  Mandor</v>
          </cell>
          <cell r="E3203" t="str">
            <v>= (Tk x M) : Qt</v>
          </cell>
          <cell r="G3203" t="str">
            <v>(L03)</v>
          </cell>
          <cell r="H3203">
            <v>0.44176706827309237</v>
          </cell>
          <cell r="I3203" t="str">
            <v>jam</v>
          </cell>
        </row>
        <row r="3204">
          <cell r="D3204" t="str">
            <v>-  Tukang</v>
          </cell>
          <cell r="E3204" t="str">
            <v>= (Tk x Tb) : Qt</v>
          </cell>
          <cell r="G3204" t="str">
            <v>(L02)</v>
          </cell>
          <cell r="H3204">
            <v>1.7670682730923695</v>
          </cell>
          <cell r="I3204" t="str">
            <v>jam</v>
          </cell>
        </row>
        <row r="3205">
          <cell r="D3205" t="str">
            <v>-  Pekerja</v>
          </cell>
          <cell r="E3205" t="str">
            <v>= (Tk x P) : Qt</v>
          </cell>
          <cell r="G3205" t="str">
            <v>(L01)</v>
          </cell>
          <cell r="H3205">
            <v>5.3012048192771086</v>
          </cell>
          <cell r="I3205" t="str">
            <v>jam</v>
          </cell>
        </row>
        <row r="3208">
          <cell r="A3208" t="str">
            <v>4.</v>
          </cell>
          <cell r="C3208" t="str">
            <v>HARGA DASAR SATUAN UPAH, BAHAN DAN ALAT</v>
          </cell>
        </row>
        <row r="3209">
          <cell r="C3209" t="str">
            <v>Lihat lampiran.</v>
          </cell>
        </row>
        <row r="3218">
          <cell r="J3218" t="str">
            <v>Berlanjut ke hal. berikut.</v>
          </cell>
        </row>
        <row r="3219">
          <cell r="A3219" t="str">
            <v>ITEM PEMBAYARAN NO.</v>
          </cell>
          <cell r="D3219" t="str">
            <v>: 5.5.(2)</v>
          </cell>
          <cell r="J3219" t="str">
            <v>Analisa EI-718</v>
          </cell>
        </row>
        <row r="3220">
          <cell r="A3220" t="str">
            <v>JENIS PEKERJAAN</v>
          </cell>
          <cell r="D3220" t="str">
            <v>: Pekerjaan LFAS Kelas B</v>
          </cell>
        </row>
        <row r="3221">
          <cell r="A3221" t="str">
            <v>SATUAN PEMBAYARAN</v>
          </cell>
          <cell r="D3221" t="str">
            <v>:  M3</v>
          </cell>
          <cell r="H3221" t="str">
            <v xml:space="preserve">        URAIAN ANALISA HARGA SATUAN</v>
          </cell>
        </row>
        <row r="3222">
          <cell r="J3222" t="str">
            <v>Lanjutan</v>
          </cell>
        </row>
        <row r="3224">
          <cell r="A3224" t="str">
            <v>No.</v>
          </cell>
          <cell r="C3224" t="str">
            <v>U R A I A N</v>
          </cell>
          <cell r="G3224" t="str">
            <v>KODE</v>
          </cell>
          <cell r="H3224" t="str">
            <v>KOEF.</v>
          </cell>
          <cell r="I3224" t="str">
            <v>SATUAN</v>
          </cell>
          <cell r="J3224" t="str">
            <v>KETERANGAN</v>
          </cell>
        </row>
        <row r="3227">
          <cell r="A3227" t="str">
            <v>5.</v>
          </cell>
          <cell r="C3227" t="str">
            <v>ANALISA HARGA SATUAN PEKERJAAN</v>
          </cell>
        </row>
        <row r="3228">
          <cell r="C3228" t="str">
            <v>Lihat perhitungan dalam FORMULIR STANDAR UNTUK</v>
          </cell>
        </row>
        <row r="3229">
          <cell r="C3229" t="str">
            <v>PEREKEMAN ANALISA MASING-MASING HARGA</v>
          </cell>
        </row>
        <row r="3230">
          <cell r="C3230" t="str">
            <v>SATUAN.</v>
          </cell>
        </row>
        <row r="3231">
          <cell r="C3231" t="str">
            <v>Didapat Harga Satuan Pekerjaan :</v>
          </cell>
        </row>
        <row r="3233">
          <cell r="C3233" t="str">
            <v xml:space="preserve">Rp.  </v>
          </cell>
          <cell r="D3233">
            <v>313349.42307399388</v>
          </cell>
          <cell r="E3233" t="str">
            <v xml:space="preserve"> / M3</v>
          </cell>
        </row>
        <row r="3236">
          <cell r="A3236" t="str">
            <v>6.</v>
          </cell>
          <cell r="C3236" t="str">
            <v>MASA PELAKSANAAN YANG DIPERLUKAN</v>
          </cell>
        </row>
        <row r="3237">
          <cell r="C3237" t="str">
            <v>Masa Pelaksanaan :</v>
          </cell>
          <cell r="D3237" t="str">
            <v>. . . . . . . . . . . .</v>
          </cell>
        </row>
        <row r="3239">
          <cell r="A3239" t="str">
            <v>7.</v>
          </cell>
          <cell r="C3239" t="str">
            <v>VOLUME PEKERJAAN YANG DIPERLUKAN</v>
          </cell>
        </row>
        <row r="3240">
          <cell r="C3240" t="str">
            <v>Volume pekerjaan  :</v>
          </cell>
          <cell r="D3240">
            <v>1</v>
          </cell>
          <cell r="E3240" t="str">
            <v>M3</v>
          </cell>
        </row>
        <row r="3281">
          <cell r="A3281" t="str">
            <v>ITEM PEMBAYARAN NO.</v>
          </cell>
          <cell r="D3281" t="str">
            <v>: 5.5.(3)</v>
          </cell>
          <cell r="J3281" t="str">
            <v>Analisa EI-718</v>
          </cell>
          <cell r="T3281" t="str">
            <v>Analisa EI-718</v>
          </cell>
        </row>
        <row r="3282">
          <cell r="A3282" t="str">
            <v>JENIS PEKERJAAN</v>
          </cell>
          <cell r="D3282" t="str">
            <v>: Pekerjaan LPAS Kelas C</v>
          </cell>
        </row>
        <row r="3283">
          <cell r="A3283" t="str">
            <v>SATUAN PEMBAYARAN</v>
          </cell>
          <cell r="D3283" t="str">
            <v>:  M3</v>
          </cell>
          <cell r="H3283" t="str">
            <v xml:space="preserve">        URAIAN ANALISA HARGA SATUAN</v>
          </cell>
          <cell r="L3283" t="str">
            <v>FORMULIR STANDAR UNTUK</v>
          </cell>
        </row>
        <row r="3284">
          <cell r="L3284" t="str">
            <v>PEREKAMAN ANALISA MASING-MASING HARGA SATUAN</v>
          </cell>
        </row>
        <row r="3285">
          <cell r="L3285">
            <v>0</v>
          </cell>
        </row>
        <row r="3286">
          <cell r="A3286" t="str">
            <v>No.</v>
          </cell>
          <cell r="C3286" t="str">
            <v>U R A I A N</v>
          </cell>
          <cell r="G3286" t="str">
            <v>KODE</v>
          </cell>
          <cell r="H3286" t="str">
            <v>KOEF.</v>
          </cell>
          <cell r="I3286" t="str">
            <v>SATUAN</v>
          </cell>
          <cell r="J3286" t="str">
            <v>KETERANGAN</v>
          </cell>
        </row>
        <row r="3288">
          <cell r="L3288" t="str">
            <v>PROYEK</v>
          </cell>
          <cell r="O3288" t="str">
            <v>:</v>
          </cell>
        </row>
        <row r="3289">
          <cell r="A3289" t="str">
            <v>I.</v>
          </cell>
          <cell r="C3289" t="str">
            <v>ASUMSI</v>
          </cell>
          <cell r="L3289" t="str">
            <v>No. PAKET KONTRAK</v>
          </cell>
          <cell r="O3289" t="str">
            <v>:</v>
          </cell>
        </row>
        <row r="3290">
          <cell r="A3290">
            <v>1</v>
          </cell>
          <cell r="C3290" t="str">
            <v>Menggunakan alat (cara mekanik)</v>
          </cell>
          <cell r="L3290" t="str">
            <v>NAMA PAKET</v>
          </cell>
          <cell r="O3290" t="str">
            <v>:</v>
          </cell>
        </row>
        <row r="3291">
          <cell r="A3291">
            <v>2</v>
          </cell>
          <cell r="C3291" t="str">
            <v>Lokasi pekerjaan : sepanjang jalan</v>
          </cell>
          <cell r="L3291" t="str">
            <v>PROP / KAB / KODYA</v>
          </cell>
          <cell r="O3291" t="str">
            <v>:</v>
          </cell>
        </row>
        <row r="3292">
          <cell r="A3292">
            <v>3</v>
          </cell>
          <cell r="C3292" t="str">
            <v>Agregat merupakan bahan Lapis Pondasi Agregat</v>
          </cell>
          <cell r="L3292" t="str">
            <v>ITEM PEMBAYARAN NO.</v>
          </cell>
          <cell r="O3292" t="str">
            <v>: 5.5.(3)</v>
          </cell>
          <cell r="R3292" t="str">
            <v>PERKIRAAN VOL. PEK.</v>
          </cell>
          <cell r="T3292" t="str">
            <v>:</v>
          </cell>
          <cell r="U3292">
            <v>1</v>
          </cell>
        </row>
        <row r="3293">
          <cell r="C3293" t="str">
            <v>Kelas C yang telah dicampur di base camp dan</v>
          </cell>
          <cell r="L3293" t="str">
            <v>JENIS PEKERJAAN</v>
          </cell>
          <cell r="O3293" t="str">
            <v>: Pekerjaan LPAS Kelas C</v>
          </cell>
          <cell r="R3293" t="str">
            <v>TOTAL HARGA (Rp.)</v>
          </cell>
          <cell r="T3293" t="str">
            <v>:</v>
          </cell>
          <cell r="U3293">
            <v>31522.779454667012</v>
          </cell>
        </row>
        <row r="3294">
          <cell r="C3294" t="str">
            <v>selanjutnya dimuat ke truck dengan wheel loader</v>
          </cell>
        </row>
        <row r="3295">
          <cell r="A3295">
            <v>4</v>
          </cell>
          <cell r="C3295" t="str">
            <v>Jarak rata-rata Base camp ke lokasi pekerjaan</v>
          </cell>
          <cell r="G3295" t="str">
            <v>L</v>
          </cell>
          <cell r="H3295">
            <v>0</v>
          </cell>
          <cell r="I3295" t="str">
            <v>KM</v>
          </cell>
          <cell r="L3295" t="str">
            <v>SATUAN PEMBAYARAN</v>
          </cell>
          <cell r="O3295" t="str">
            <v>:  M3</v>
          </cell>
          <cell r="R3295" t="str">
            <v>% THD. BIAYA PROYEK</v>
          </cell>
          <cell r="T3295" t="str">
            <v>:</v>
          </cell>
          <cell r="U3295" t="e">
            <v>#DIV/0!</v>
          </cell>
        </row>
        <row r="3296">
          <cell r="A3296">
            <v>5</v>
          </cell>
          <cell r="C3296" t="str">
            <v>Jam kerja efektif per-hari</v>
          </cell>
          <cell r="G3296" t="str">
            <v>Tk</v>
          </cell>
          <cell r="H3296">
            <v>7</v>
          </cell>
          <cell r="I3296" t="str">
            <v>jam</v>
          </cell>
        </row>
        <row r="3297">
          <cell r="A3297">
            <v>6</v>
          </cell>
          <cell r="C3297" t="str">
            <v>Kadar Semen Minimum (Spesifikasi)</v>
          </cell>
          <cell r="G3297" t="str">
            <v>Ks</v>
          </cell>
          <cell r="H3297">
            <v>250</v>
          </cell>
          <cell r="I3297" t="str">
            <v>Kg/M3</v>
          </cell>
        </row>
        <row r="3298">
          <cell r="A3298">
            <v>7</v>
          </cell>
          <cell r="C3298" t="str">
            <v>Perbandingan Air/Semen Maksimum (Spesifikasi)</v>
          </cell>
          <cell r="G3298" t="str">
            <v>Wcr</v>
          </cell>
          <cell r="H3298">
            <v>0.6</v>
          </cell>
          <cell r="I3298" t="str">
            <v>-</v>
          </cell>
          <cell r="L3298" t="str">
            <v>NO.</v>
          </cell>
          <cell r="N3298" t="str">
            <v>KOMPONEN</v>
          </cell>
          <cell r="P3298" t="str">
            <v>SATUAN</v>
          </cell>
          <cell r="Q3298" t="str">
            <v>KUANTITAS</v>
          </cell>
          <cell r="R3298" t="str">
            <v>SATUAN</v>
          </cell>
          <cell r="S3298" t="str">
            <v>HARGA</v>
          </cell>
        </row>
        <row r="3299">
          <cell r="A3299">
            <v>8</v>
          </cell>
          <cell r="C3299" t="str">
            <v>Perbandingan Camp.</v>
          </cell>
          <cell r="D3299">
            <v>12</v>
          </cell>
          <cell r="E3299" t="str">
            <v>:  Semen</v>
          </cell>
          <cell r="G3299" t="str">
            <v>Sm</v>
          </cell>
          <cell r="H3299">
            <v>12</v>
          </cell>
          <cell r="I3299" t="str">
            <v>%</v>
          </cell>
          <cell r="J3299" t="str">
            <v xml:space="preserve"> Berdasarkan</v>
          </cell>
          <cell r="R3299" t="str">
            <v>(Rp.)</v>
          </cell>
          <cell r="S3299" t="str">
            <v>(Rp.)</v>
          </cell>
        </row>
        <row r="3300">
          <cell r="D3300">
            <v>47</v>
          </cell>
          <cell r="E3300" t="str">
            <v>:  Agregat Halus</v>
          </cell>
          <cell r="G3300" t="str">
            <v>Fa</v>
          </cell>
          <cell r="H3300">
            <v>41.4</v>
          </cell>
          <cell r="I3300" t="str">
            <v>%</v>
          </cell>
          <cell r="J3300" t="str">
            <v xml:space="preserve"> JMF &amp; sesuai</v>
          </cell>
        </row>
        <row r="3301">
          <cell r="D3301">
            <v>38</v>
          </cell>
          <cell r="E3301" t="str">
            <v>:  Agregat Kasar</v>
          </cell>
          <cell r="G3301" t="str">
            <v>Ca</v>
          </cell>
          <cell r="H3301">
            <v>33.4</v>
          </cell>
          <cell r="I3301" t="str">
            <v>%</v>
          </cell>
          <cell r="J3301">
            <v>0</v>
          </cell>
        </row>
        <row r="3302">
          <cell r="D3302">
            <v>15</v>
          </cell>
          <cell r="E3302" t="str">
            <v>: Tanah</v>
          </cell>
          <cell r="G3302" t="str">
            <v>Tnh</v>
          </cell>
          <cell r="H3302">
            <v>13.2</v>
          </cell>
          <cell r="I3302" t="str">
            <v>%</v>
          </cell>
        </row>
        <row r="3303">
          <cell r="A3303">
            <v>9</v>
          </cell>
          <cell r="C3303" t="str">
            <v>Berat Jenis Material :</v>
          </cell>
          <cell r="L3303" t="str">
            <v>A.</v>
          </cell>
          <cell r="N3303" t="str">
            <v>TENAGA</v>
          </cell>
        </row>
        <row r="3304">
          <cell r="C3304" t="str">
            <v>-  Beton</v>
          </cell>
          <cell r="G3304" t="str">
            <v>D1</v>
          </cell>
          <cell r="H3304">
            <v>2.25</v>
          </cell>
          <cell r="I3304" t="str">
            <v>T/M3</v>
          </cell>
        </row>
        <row r="3305">
          <cell r="C3305" t="str">
            <v>-  Semen</v>
          </cell>
          <cell r="G3305" t="str">
            <v>D2</v>
          </cell>
          <cell r="H3305">
            <v>3</v>
          </cell>
          <cell r="I3305" t="str">
            <v>T/M3</v>
          </cell>
          <cell r="L3305" t="str">
            <v>1.</v>
          </cell>
          <cell r="N3305" t="str">
            <v>Pekerja</v>
          </cell>
          <cell r="O3305" t="str">
            <v>(L01)</v>
          </cell>
          <cell r="P3305" t="str">
            <v>jam</v>
          </cell>
          <cell r="Q3305">
            <v>5.3012048192771086</v>
          </cell>
          <cell r="R3305">
            <v>2857.14</v>
          </cell>
          <cell r="U3305">
            <v>15146.284337349398</v>
          </cell>
        </row>
        <row r="3306">
          <cell r="C3306" t="str">
            <v>-  Agregat Kelas C</v>
          </cell>
          <cell r="G3306" t="str">
            <v>D3</v>
          </cell>
          <cell r="H3306">
            <v>1.9</v>
          </cell>
          <cell r="I3306" t="str">
            <v>T/M3</v>
          </cell>
          <cell r="L3306" t="str">
            <v>2.</v>
          </cell>
          <cell r="N3306" t="str">
            <v>Tukang</v>
          </cell>
          <cell r="O3306" t="str">
            <v>(L02)</v>
          </cell>
          <cell r="P3306" t="str">
            <v>jam</v>
          </cell>
          <cell r="Q3306">
            <v>1.7670682730923695</v>
          </cell>
          <cell r="R3306">
            <v>4285.71</v>
          </cell>
          <cell r="U3306">
            <v>7573.142168674699</v>
          </cell>
        </row>
        <row r="3307">
          <cell r="C3307">
            <v>0</v>
          </cell>
          <cell r="G3307">
            <v>0</v>
          </cell>
          <cell r="H3307">
            <v>0</v>
          </cell>
          <cell r="I3307">
            <v>0</v>
          </cell>
          <cell r="L3307" t="str">
            <v>3.</v>
          </cell>
          <cell r="N3307" t="str">
            <v>Mandor</v>
          </cell>
          <cell r="O3307" t="str">
            <v>(L03)</v>
          </cell>
          <cell r="P3307" t="str">
            <v>jam</v>
          </cell>
          <cell r="Q3307">
            <v>0.44176706827309237</v>
          </cell>
          <cell r="R3307">
            <v>3214.29</v>
          </cell>
          <cell r="U3307">
            <v>1419.9674698795181</v>
          </cell>
        </row>
        <row r="3308">
          <cell r="C3308">
            <v>0</v>
          </cell>
        </row>
        <row r="3309">
          <cell r="A3309" t="str">
            <v>II.</v>
          </cell>
          <cell r="C3309" t="str">
            <v>URUTAN KERJA</v>
          </cell>
          <cell r="Q3309" t="str">
            <v xml:space="preserve">JUMLAH HARGA TENAGA   </v>
          </cell>
          <cell r="U3309">
            <v>24139.393975903615</v>
          </cell>
        </row>
        <row r="3310">
          <cell r="A3310">
            <v>1</v>
          </cell>
          <cell r="C3310" t="str">
            <v>Semen, pasir, batu kerikil dan air dicampur dan diaduk</v>
          </cell>
        </row>
        <row r="3311">
          <cell r="C3311" t="str">
            <v>menjadi beton dengan menggunakan Concrete Mixer</v>
          </cell>
          <cell r="L3311" t="str">
            <v>B.</v>
          </cell>
          <cell r="N3311" t="str">
            <v>BAHAN</v>
          </cell>
        </row>
        <row r="3312">
          <cell r="A3312">
            <v>2</v>
          </cell>
          <cell r="C3312" t="str">
            <v>Beton di-cor ke dalam bekisting yang telah disiapkan</v>
          </cell>
        </row>
        <row r="3313">
          <cell r="A3313">
            <v>3</v>
          </cell>
          <cell r="C3313" t="str">
            <v>Penyelesaian dan perapihan setelah pemasangan</v>
          </cell>
          <cell r="L3313" t="str">
            <v>1.</v>
          </cell>
          <cell r="N3313" t="str">
            <v>Semen</v>
          </cell>
          <cell r="O3313" t="str">
            <v>(M12)</v>
          </cell>
          <cell r="P3313" t="str">
            <v>Kg</v>
          </cell>
          <cell r="Q3313">
            <v>276.75</v>
          </cell>
          <cell r="R3313">
            <v>1357.5</v>
          </cell>
          <cell r="U3313">
            <v>375688.125</v>
          </cell>
        </row>
        <row r="3314">
          <cell r="L3314" t="str">
            <v>2.</v>
          </cell>
          <cell r="N3314" t="str">
            <v>Aggregat Klas C</v>
          </cell>
          <cell r="O3314" t="str">
            <v>(M01)</v>
          </cell>
          <cell r="P3314" t="str">
            <v>M3</v>
          </cell>
          <cell r="Q3314">
            <v>0.50251973684210527</v>
          </cell>
          <cell r="R3314">
            <v>141787.08464737452</v>
          </cell>
          <cell r="U3314">
            <v>71250.808464607951</v>
          </cell>
        </row>
        <row r="3315">
          <cell r="A3315" t="str">
            <v>III.</v>
          </cell>
          <cell r="C3315" t="str">
            <v>PEMAKAIAN BAHAN, ALAT DAN TENAGA</v>
          </cell>
        </row>
        <row r="3317">
          <cell r="A3317" t="str">
            <v xml:space="preserve">   1.</v>
          </cell>
          <cell r="C3317" t="str">
            <v>BAHAN</v>
          </cell>
        </row>
        <row r="3318">
          <cell r="A3318" t="str">
            <v>1.a.</v>
          </cell>
          <cell r="C3318" t="str">
            <v>Semen (PC)          =</v>
          </cell>
          <cell r="D3318" t="str">
            <v xml:space="preserve">   {Sm x D1 x 1000} x 1.025</v>
          </cell>
          <cell r="G3318" t="str">
            <v>(M12)</v>
          </cell>
          <cell r="H3318">
            <v>276.75</v>
          </cell>
          <cell r="I3318" t="str">
            <v>Kg</v>
          </cell>
        </row>
        <row r="3319">
          <cell r="A3319" t="str">
            <v>1.b.</v>
          </cell>
          <cell r="C3319" t="str">
            <v>Agregat Kelas C</v>
          </cell>
          <cell r="D3319" t="str">
            <v xml:space="preserve">   {(Ps x D1) : D3} x 1.025</v>
          </cell>
          <cell r="G3319" t="str">
            <v>(M01)</v>
          </cell>
          <cell r="H3319">
            <v>0.50251973684210527</v>
          </cell>
          <cell r="I3319" t="str">
            <v>M3</v>
          </cell>
        </row>
        <row r="3320">
          <cell r="A3320" t="str">
            <v>1.c.</v>
          </cell>
          <cell r="C3320">
            <v>0</v>
          </cell>
          <cell r="D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0</v>
          </cell>
        </row>
        <row r="3321">
          <cell r="A3321" t="str">
            <v>1.e.</v>
          </cell>
          <cell r="C3321" t="str">
            <v>Bekisting</v>
          </cell>
          <cell r="G3321" t="str">
            <v>(M19)</v>
          </cell>
          <cell r="H3321">
            <v>0.05</v>
          </cell>
          <cell r="I3321" t="str">
            <v>M3</v>
          </cell>
        </row>
        <row r="3322">
          <cell r="A3322" t="str">
            <v>1.f</v>
          </cell>
          <cell r="C3322" t="str">
            <v>Paku</v>
          </cell>
          <cell r="G3322" t="str">
            <v>(M18)</v>
          </cell>
          <cell r="H3322">
            <v>0.4</v>
          </cell>
          <cell r="I3322" t="str">
            <v>Kg</v>
          </cell>
        </row>
        <row r="3324">
          <cell r="A3324" t="str">
            <v>2.</v>
          </cell>
          <cell r="C3324" t="str">
            <v>ALAT</v>
          </cell>
        </row>
        <row r="3325">
          <cell r="A3325" t="str">
            <v>2.a.</v>
          </cell>
          <cell r="C3325" t="str">
            <v>CONCRETE MIXER</v>
          </cell>
          <cell r="G3325" t="str">
            <v>(E06)</v>
          </cell>
        </row>
        <row r="3326">
          <cell r="C3326" t="str">
            <v>Kapasitas Alat</v>
          </cell>
          <cell r="G3326" t="str">
            <v>V</v>
          </cell>
          <cell r="H3326">
            <v>500</v>
          </cell>
          <cell r="I3326" t="str">
            <v>liter</v>
          </cell>
        </row>
        <row r="3327">
          <cell r="C3327" t="str">
            <v>Faktor Efisiensi Alat</v>
          </cell>
          <cell r="G3327" t="str">
            <v>Fa</v>
          </cell>
          <cell r="H3327">
            <v>0.83</v>
          </cell>
          <cell r="I3327" t="str">
            <v>-</v>
          </cell>
        </row>
        <row r="3328">
          <cell r="C3328" t="str">
            <v>Waktu siklus   :</v>
          </cell>
          <cell r="D3328" t="str">
            <v>(T1 + T2 + T3 + T4)</v>
          </cell>
          <cell r="G3328" t="str">
            <v>Ts</v>
          </cell>
        </row>
        <row r="3329">
          <cell r="C3329" t="str">
            <v>-  Memuat</v>
          </cell>
          <cell r="G3329" t="str">
            <v>T1</v>
          </cell>
          <cell r="H3329">
            <v>3</v>
          </cell>
          <cell r="I3329" t="str">
            <v>menit</v>
          </cell>
        </row>
        <row r="3330">
          <cell r="C3330" t="str">
            <v>-  Mengaduk</v>
          </cell>
          <cell r="G3330" t="str">
            <v>T2</v>
          </cell>
          <cell r="H3330">
            <v>2</v>
          </cell>
          <cell r="I3330" t="str">
            <v>menit</v>
          </cell>
        </row>
        <row r="3331">
          <cell r="C3331" t="str">
            <v>-  Menuang</v>
          </cell>
          <cell r="G3331" t="str">
            <v>T3</v>
          </cell>
          <cell r="H3331">
            <v>3</v>
          </cell>
          <cell r="I3331" t="str">
            <v>menit</v>
          </cell>
        </row>
        <row r="3332">
          <cell r="C3332" t="str">
            <v>-  Tunggu, dll.</v>
          </cell>
          <cell r="G3332" t="str">
            <v>T4</v>
          </cell>
          <cell r="H3332">
            <v>3</v>
          </cell>
          <cell r="I3332" t="str">
            <v>menit</v>
          </cell>
        </row>
        <row r="3333">
          <cell r="G3333" t="str">
            <v>Ts</v>
          </cell>
          <cell r="H3333">
            <v>11</v>
          </cell>
          <cell r="I3333" t="str">
            <v>menit</v>
          </cell>
        </row>
        <row r="3335">
          <cell r="C3335" t="str">
            <v>Kap. Prod. / jam  =</v>
          </cell>
          <cell r="D3335" t="str">
            <v>V x Fa x 60</v>
          </cell>
          <cell r="G3335" t="str">
            <v>Q1</v>
          </cell>
          <cell r="H3335">
            <v>2.2636363636363637</v>
          </cell>
          <cell r="I3335" t="str">
            <v>M3</v>
          </cell>
        </row>
        <row r="3336">
          <cell r="D3336" t="str">
            <v>1000 x Ts</v>
          </cell>
        </row>
        <row r="3338">
          <cell r="C3338" t="str">
            <v>Koefisien Alat / M3</v>
          </cell>
          <cell r="D3338" t="str">
            <v xml:space="preserve">  =   1  :  Q1</v>
          </cell>
          <cell r="G3338" t="str">
            <v>(E06)</v>
          </cell>
          <cell r="H3338">
            <v>0.44176706827309237</v>
          </cell>
          <cell r="I3338" t="str">
            <v>jam</v>
          </cell>
        </row>
        <row r="3342">
          <cell r="J3342" t="str">
            <v>Berlanjut ke hal. berikut.</v>
          </cell>
        </row>
        <row r="3343">
          <cell r="A3343" t="str">
            <v>ITEM PEMBAYARAN NO.</v>
          </cell>
          <cell r="D3343" t="str">
            <v>: 5.5.(3)</v>
          </cell>
          <cell r="J3343" t="str">
            <v>Analisa EI-718</v>
          </cell>
        </row>
        <row r="3344">
          <cell r="A3344" t="str">
            <v>JENIS PEKERJAAN</v>
          </cell>
          <cell r="D3344" t="str">
            <v>: Pekerjaan LPAS Kelas C</v>
          </cell>
        </row>
        <row r="3345">
          <cell r="A3345" t="str">
            <v>SATUAN PEMBAYARAN</v>
          </cell>
          <cell r="D3345" t="str">
            <v>:  M3</v>
          </cell>
          <cell r="H3345" t="str">
            <v xml:space="preserve">        URAIAN ANALISA HARGA SATUAN</v>
          </cell>
        </row>
        <row r="3346">
          <cell r="J3346" t="str">
            <v>Lanjutan</v>
          </cell>
        </row>
        <row r="3348">
          <cell r="A3348" t="str">
            <v>No.</v>
          </cell>
          <cell r="C3348" t="str">
            <v>U R A I A N</v>
          </cell>
          <cell r="G3348" t="str">
            <v>KODE</v>
          </cell>
          <cell r="H3348" t="str">
            <v>KOEF.</v>
          </cell>
          <cell r="I3348" t="str">
            <v>SATUAN</v>
          </cell>
          <cell r="J3348" t="str">
            <v>KETERANGAN</v>
          </cell>
        </row>
        <row r="3351">
          <cell r="A3351" t="str">
            <v>2.b.</v>
          </cell>
          <cell r="C3351" t="str">
            <v>WATER TANK TRUCK</v>
          </cell>
          <cell r="G3351" t="str">
            <v>(E23)</v>
          </cell>
        </row>
        <row r="3352">
          <cell r="C3352" t="str">
            <v>Volume Tanki Air</v>
          </cell>
          <cell r="G3352" t="str">
            <v>V</v>
          </cell>
          <cell r="H3352">
            <v>4</v>
          </cell>
          <cell r="I3352" t="str">
            <v>M3</v>
          </cell>
        </row>
        <row r="3353">
          <cell r="C3353" t="str">
            <v>Kebutuhan air / M3 beton</v>
          </cell>
          <cell r="G3353" t="str">
            <v>Wc</v>
          </cell>
          <cell r="H3353">
            <v>0.16604999999999998</v>
          </cell>
          <cell r="I3353" t="str">
            <v>M3</v>
          </cell>
        </row>
        <row r="3354">
          <cell r="C3354" t="str">
            <v>Faktor Efiesiensi Alat</v>
          </cell>
          <cell r="G3354" t="str">
            <v>Fa</v>
          </cell>
          <cell r="H3354">
            <v>0.83</v>
          </cell>
          <cell r="I3354" t="str">
            <v>-</v>
          </cell>
        </row>
        <row r="3355">
          <cell r="C3355" t="str">
            <v>Pengisian Tanki / jam</v>
          </cell>
          <cell r="G3355" t="str">
            <v>n</v>
          </cell>
          <cell r="H3355">
            <v>1</v>
          </cell>
          <cell r="I3355" t="str">
            <v>kali</v>
          </cell>
        </row>
        <row r="3357">
          <cell r="C3357" t="str">
            <v>Kap. Prod. / jam  =</v>
          </cell>
          <cell r="D3357" t="str">
            <v>V x Fa x n</v>
          </cell>
          <cell r="G3357" t="str">
            <v>Q2</v>
          </cell>
          <cell r="H3357">
            <v>19.993977717554955</v>
          </cell>
          <cell r="I3357" t="str">
            <v>M3</v>
          </cell>
        </row>
        <row r="3358">
          <cell r="D3358" t="str">
            <v>Wc</v>
          </cell>
        </row>
        <row r="3360">
          <cell r="C3360" t="str">
            <v>Koefisien Alat / M3</v>
          </cell>
          <cell r="D3360" t="str">
            <v xml:space="preserve">  =   1  :  Q2</v>
          </cell>
          <cell r="G3360" t="str">
            <v>(E23)</v>
          </cell>
          <cell r="H3360">
            <v>5.0015060240963853E-2</v>
          </cell>
          <cell r="I3360" t="str">
            <v>jam</v>
          </cell>
        </row>
        <row r="3362">
          <cell r="A3362" t="str">
            <v>2.c.</v>
          </cell>
          <cell r="C3362" t="str">
            <v>CONCRETE VIBRATOR</v>
          </cell>
          <cell r="G3362" t="str">
            <v>(E20)</v>
          </cell>
        </row>
        <row r="3363">
          <cell r="C3363" t="str">
            <v>Kebutuhan Alat Penggetar Beton ini disesuaikan dengan</v>
          </cell>
        </row>
        <row r="3364">
          <cell r="C3364" t="str">
            <v>kapasitas produksi Alat Pencampur (Concrete Mixer)</v>
          </cell>
        </row>
        <row r="3366">
          <cell r="C3366" t="str">
            <v>Kap. Prod. / jam  =</v>
          </cell>
          <cell r="D3366" t="str">
            <v>Kap.Prod./Jam Alat Concrete Mixer</v>
          </cell>
          <cell r="G3366" t="str">
            <v>Q3</v>
          </cell>
          <cell r="H3366">
            <v>2.2636363636363637</v>
          </cell>
          <cell r="I3366" t="str">
            <v>M3</v>
          </cell>
        </row>
        <row r="3368">
          <cell r="C3368" t="str">
            <v>Koefisien Alat / M3</v>
          </cell>
          <cell r="D3368" t="str">
            <v xml:space="preserve">  =   1  :  Q3</v>
          </cell>
          <cell r="G3368" t="str">
            <v>(E20)</v>
          </cell>
          <cell r="H3368">
            <v>0.44176706827309237</v>
          </cell>
          <cell r="I3368" t="str">
            <v>jam</v>
          </cell>
        </row>
        <row r="3370">
          <cell r="A3370" t="str">
            <v>2.c.</v>
          </cell>
          <cell r="C3370" t="str">
            <v>ALAT BANTU</v>
          </cell>
        </row>
        <row r="3371">
          <cell r="C3371" t="str">
            <v>Diperlukan  :</v>
          </cell>
        </row>
        <row r="3372">
          <cell r="C3372" t="str">
            <v>- Sekop</v>
          </cell>
          <cell r="D3372" t="str">
            <v>=  2  buah</v>
          </cell>
        </row>
        <row r="3373">
          <cell r="C3373" t="str">
            <v>- Pacul</v>
          </cell>
          <cell r="D3373" t="str">
            <v>=  2  buah</v>
          </cell>
        </row>
        <row r="3374">
          <cell r="C3374" t="str">
            <v>- Sendok Semen</v>
          </cell>
          <cell r="D3374" t="str">
            <v>=  2  buah</v>
          </cell>
        </row>
        <row r="3375">
          <cell r="C3375" t="str">
            <v>- Ember Cor</v>
          </cell>
          <cell r="D3375" t="str">
            <v>=  4  buah</v>
          </cell>
        </row>
        <row r="3376">
          <cell r="C3376" t="str">
            <v>- Gerobak Dorong</v>
          </cell>
          <cell r="D3376" t="str">
            <v>=  1  buah</v>
          </cell>
        </row>
        <row r="3378">
          <cell r="A3378" t="str">
            <v>3.</v>
          </cell>
          <cell r="C3378" t="str">
            <v>TENAGA</v>
          </cell>
        </row>
        <row r="3379">
          <cell r="C3379" t="str">
            <v>Produksi Beton dalam 1 hari</v>
          </cell>
          <cell r="E3379" t="str">
            <v>=  Tk x Q1</v>
          </cell>
          <cell r="G3379" t="str">
            <v>Qt</v>
          </cell>
          <cell r="H3379">
            <v>15.845454545454546</v>
          </cell>
          <cell r="I3379" t="str">
            <v>M3</v>
          </cell>
        </row>
        <row r="3381">
          <cell r="C3381" t="str">
            <v>Kebutuhan tenaga :</v>
          </cell>
          <cell r="D3381" t="str">
            <v>- Mandor</v>
          </cell>
          <cell r="G3381" t="str">
            <v>M</v>
          </cell>
          <cell r="H3381">
            <v>1</v>
          </cell>
          <cell r="I3381" t="str">
            <v>orang</v>
          </cell>
        </row>
        <row r="3382">
          <cell r="D3382" t="str">
            <v>- Tukang</v>
          </cell>
          <cell r="G3382" t="str">
            <v>Tb</v>
          </cell>
          <cell r="H3382">
            <v>4</v>
          </cell>
          <cell r="I3382" t="str">
            <v>orang</v>
          </cell>
        </row>
        <row r="3383">
          <cell r="D3383" t="str">
            <v>- Pekerja</v>
          </cell>
          <cell r="G3383" t="str">
            <v>P</v>
          </cell>
          <cell r="H3383">
            <v>12</v>
          </cell>
          <cell r="I3383" t="str">
            <v>orang</v>
          </cell>
        </row>
        <row r="3385">
          <cell r="C3385" t="str">
            <v>Koefisien Tenaga / M3   :</v>
          </cell>
        </row>
        <row r="3386">
          <cell r="D3386" t="str">
            <v>-  Mandor</v>
          </cell>
          <cell r="E3386" t="str">
            <v>= (Tk x M) : Qt</v>
          </cell>
          <cell r="G3386" t="str">
            <v>(L03)</v>
          </cell>
          <cell r="H3386">
            <v>0.44176706827309237</v>
          </cell>
          <cell r="I3386" t="str">
            <v>jam</v>
          </cell>
        </row>
        <row r="3387">
          <cell r="D3387" t="str">
            <v>-  Tukang</v>
          </cell>
          <cell r="E3387" t="str">
            <v>= (Tk x Tb) : Qt</v>
          </cell>
          <cell r="G3387" t="str">
            <v>(L02)</v>
          </cell>
          <cell r="H3387">
            <v>1.7670682730923695</v>
          </cell>
          <cell r="I3387" t="str">
            <v>jam</v>
          </cell>
        </row>
        <row r="3388">
          <cell r="D3388" t="str">
            <v>-  Pekerja</v>
          </cell>
          <cell r="E3388" t="str">
            <v>= (Tk x P) : Qt</v>
          </cell>
          <cell r="G3388" t="str">
            <v>(L01)</v>
          </cell>
          <cell r="H3388">
            <v>5.3012048192771086</v>
          </cell>
          <cell r="I3388" t="str">
            <v>jam</v>
          </cell>
        </row>
        <row r="3391">
          <cell r="A3391" t="str">
            <v>4.</v>
          </cell>
          <cell r="C3391" t="str">
            <v>HARGA DASAR SATUAN UPAH, BAHAN DAN ALAT</v>
          </cell>
        </row>
        <row r="3392">
          <cell r="C3392" t="str">
            <v>Lihat lampiran.</v>
          </cell>
        </row>
        <row r="3401">
          <cell r="J3401" t="str">
            <v>Berlanjut ke hal. berikut.</v>
          </cell>
        </row>
        <row r="3402">
          <cell r="A3402" t="str">
            <v>ITEM PEMBAYARAN NO.</v>
          </cell>
          <cell r="D3402" t="str">
            <v>: 5.5.(3)</v>
          </cell>
          <cell r="J3402" t="str">
            <v>Analisa EI-718</v>
          </cell>
        </row>
        <row r="3403">
          <cell r="A3403" t="str">
            <v>JENIS PEKERJAAN</v>
          </cell>
          <cell r="D3403" t="str">
            <v>: Pekerjaan LPAS Kelas C</v>
          </cell>
        </row>
        <row r="3404">
          <cell r="A3404" t="str">
            <v>SATUAN PEMBAYARAN</v>
          </cell>
          <cell r="D3404" t="str">
            <v>:  M3</v>
          </cell>
          <cell r="H3404" t="str">
            <v xml:space="preserve">        URAIAN ANALISA HARGA SATUAN</v>
          </cell>
        </row>
        <row r="3405">
          <cell r="J3405" t="str">
            <v>Lanjutan</v>
          </cell>
        </row>
        <row r="3407">
          <cell r="A3407" t="str">
            <v>No.</v>
          </cell>
          <cell r="C3407" t="str">
            <v>U R A I A N</v>
          </cell>
          <cell r="G3407" t="str">
            <v>KODE</v>
          </cell>
          <cell r="H3407" t="str">
            <v>KOEF.</v>
          </cell>
          <cell r="I3407" t="str">
            <v>SATUAN</v>
          </cell>
          <cell r="J3407" t="str">
            <v>KETERANGAN</v>
          </cell>
        </row>
        <row r="3410">
          <cell r="A3410" t="str">
            <v>5.</v>
          </cell>
          <cell r="C3410" t="str">
            <v>ANALISA HARGA SATUAN PEKERJAAN</v>
          </cell>
        </row>
        <row r="3411">
          <cell r="C3411" t="str">
            <v>Lihat perhitungan dalam FORMULIR STANDAR UNTUK</v>
          </cell>
        </row>
        <row r="3412">
          <cell r="C3412" t="str">
            <v>PEREKEMAN ANALISA MASING-MASING HARGA</v>
          </cell>
        </row>
        <row r="3413">
          <cell r="C3413" t="str">
            <v>SATUAN.</v>
          </cell>
        </row>
        <row r="3414">
          <cell r="C3414" t="str">
            <v>Didapat Harga Satuan Pekerjaan :</v>
          </cell>
        </row>
        <row r="3416">
          <cell r="C3416" t="str">
            <v xml:space="preserve">Rp.  </v>
          </cell>
          <cell r="D3416">
            <v>634714.46174467704</v>
          </cell>
          <cell r="E3416" t="str">
            <v xml:space="preserve"> / M3</v>
          </cell>
        </row>
        <row r="3419">
          <cell r="A3419" t="str">
            <v>6.</v>
          </cell>
          <cell r="C3419" t="str">
            <v>MASA PELAKSANAAN YANG DIPERLUKAN</v>
          </cell>
        </row>
        <row r="3420">
          <cell r="C3420" t="str">
            <v>Masa Pelaksanaan :</v>
          </cell>
          <cell r="D3420" t="str">
            <v>. . . . . . . . . . . .</v>
          </cell>
        </row>
        <row r="3422">
          <cell r="A3422" t="str">
            <v>7.</v>
          </cell>
          <cell r="C3422" t="str">
            <v>VOLUME PEKERJAAN YANG DIPERLUKAN</v>
          </cell>
        </row>
        <row r="3423">
          <cell r="C3423" t="str">
            <v>Volume pekerjaan  :</v>
          </cell>
          <cell r="D3423">
            <v>1</v>
          </cell>
          <cell r="E3423" t="str">
            <v>M3</v>
          </cell>
        </row>
        <row r="3463">
          <cell r="A3463" t="str">
            <v>ITEM  PEMBAYARAN</v>
          </cell>
          <cell r="D3463" t="str">
            <v xml:space="preserve">:  5.7 (1) </v>
          </cell>
          <cell r="J3463" t="str">
            <v>Analisa EI-7171</v>
          </cell>
        </row>
        <row r="3464">
          <cell r="A3464" t="str">
            <v>JENIS PEKERJAAN</v>
          </cell>
          <cell r="D3464" t="str">
            <v>: Wet  Lean Concrete (Tebal 10 cm)</v>
          </cell>
        </row>
        <row r="3465">
          <cell r="A3465" t="str">
            <v xml:space="preserve">SATUAN                                          </v>
          </cell>
          <cell r="E3465" t="str">
            <v>: M2</v>
          </cell>
        </row>
        <row r="3469">
          <cell r="A3469" t="str">
            <v>UNIT PERHITUNGAN :</v>
          </cell>
          <cell r="D3469">
            <v>100</v>
          </cell>
          <cell r="E3469" t="str">
            <v>M3</v>
          </cell>
          <cell r="G3469" t="str">
            <v xml:space="preserve">        URAIAN ANALISA HARGA SATUAN</v>
          </cell>
        </row>
        <row r="3471">
          <cell r="A3471" t="str">
            <v>No.</v>
          </cell>
          <cell r="C3471" t="str">
            <v>U R A I A N</v>
          </cell>
          <cell r="G3471" t="str">
            <v>KODE</v>
          </cell>
          <cell r="H3471" t="str">
            <v>KOEF.</v>
          </cell>
          <cell r="I3471" t="str">
            <v>SATUAN</v>
          </cell>
          <cell r="J3471" t="str">
            <v>KETERANGAN</v>
          </cell>
        </row>
        <row r="3474">
          <cell r="A3474" t="str">
            <v>I.</v>
          </cell>
          <cell r="C3474" t="str">
            <v>ASUMSI</v>
          </cell>
        </row>
        <row r="3475">
          <cell r="A3475">
            <v>1</v>
          </cell>
          <cell r="C3475" t="str">
            <v xml:space="preserve">Menggunakan cara mekanik  </v>
          </cell>
        </row>
        <row r="3476">
          <cell r="A3476">
            <v>2</v>
          </cell>
          <cell r="C3476" t="str">
            <v>Tebal   Lean Concrete  =</v>
          </cell>
          <cell r="H3476">
            <v>10</v>
          </cell>
          <cell r="I3476" t="str">
            <v>CM</v>
          </cell>
        </row>
        <row r="3477">
          <cell r="A3477">
            <v>3</v>
          </cell>
          <cell r="C3477" t="str">
            <v>Beton  ready mix  diterima  di lokasi  pekerjaan</v>
          </cell>
        </row>
        <row r="3478">
          <cell r="A3478">
            <v>4</v>
          </cell>
          <cell r="C3478" t="str">
            <v>Jam kerja efektif per-hari</v>
          </cell>
          <cell r="G3478" t="str">
            <v>Tk</v>
          </cell>
          <cell r="H3478">
            <v>7</v>
          </cell>
          <cell r="I3478" t="str">
            <v>jam</v>
          </cell>
        </row>
        <row r="3479">
          <cell r="A3479">
            <v>5</v>
          </cell>
          <cell r="C3479" t="str">
            <v>Harga ready mix franco lokasi/ proyek</v>
          </cell>
          <cell r="G3479">
            <v>0</v>
          </cell>
          <cell r="H3479">
            <v>0</v>
          </cell>
          <cell r="I3479">
            <v>0</v>
          </cell>
        </row>
        <row r="3480">
          <cell r="C3480">
            <v>0</v>
          </cell>
        </row>
        <row r="3481">
          <cell r="C3481">
            <v>0</v>
          </cell>
        </row>
        <row r="3482">
          <cell r="A3482">
            <v>0</v>
          </cell>
        </row>
        <row r="3484">
          <cell r="A3484" t="str">
            <v>II.</v>
          </cell>
          <cell r="C3484" t="str">
            <v>URUTAN KERJA</v>
          </cell>
        </row>
        <row r="3485">
          <cell r="A3485">
            <v>1</v>
          </cell>
          <cell r="C3485" t="str">
            <v>Mal /bekisting/form work  dipersiapkan sesuai dengan</v>
          </cell>
        </row>
        <row r="3486">
          <cell r="C3486" t="str">
            <v>gambar dan persyaratan</v>
          </cell>
        </row>
        <row r="3487">
          <cell r="A3487">
            <v>2</v>
          </cell>
          <cell r="C3487" t="str">
            <v>Beton di-cor ke dalam mal yang telah disiapkan</v>
          </cell>
        </row>
        <row r="3488">
          <cell r="A3488">
            <v>3</v>
          </cell>
          <cell r="C3488" t="str">
            <v xml:space="preserve">Penghamparan dan perataan dilakukan dengan </v>
          </cell>
        </row>
        <row r="3489">
          <cell r="C3489" t="str">
            <v>dengan memakai alat Slip Form Paver</v>
          </cell>
        </row>
        <row r="3490">
          <cell r="A3490">
            <v>0</v>
          </cell>
        </row>
        <row r="3491">
          <cell r="A3491" t="str">
            <v>III.</v>
          </cell>
          <cell r="C3491" t="str">
            <v>PEMAKAIAN BAHAN, ALAT DAN TENAGA</v>
          </cell>
        </row>
        <row r="3493">
          <cell r="A3493">
            <v>1</v>
          </cell>
          <cell r="C3493" t="str">
            <v>BAHAN</v>
          </cell>
        </row>
        <row r="3494">
          <cell r="A3494" t="str">
            <v>1.a.</v>
          </cell>
          <cell r="C3494" t="str">
            <v>Beton  K-125 Ready mix =  100  * 1.05</v>
          </cell>
          <cell r="H3494">
            <v>105</v>
          </cell>
          <cell r="I3494" t="str">
            <v>M3</v>
          </cell>
        </row>
        <row r="3495">
          <cell r="C3495" t="str">
            <v>Volume  Beton  per M2 = 0,1*1 =</v>
          </cell>
          <cell r="E3495" t="str">
            <v>0,1  M3</v>
          </cell>
        </row>
        <row r="3496">
          <cell r="A3496" t="str">
            <v>b</v>
          </cell>
          <cell r="C3496" t="str">
            <v>Form Work</v>
          </cell>
          <cell r="D3496" t="str">
            <v>= 0.1*100</v>
          </cell>
          <cell r="H3496">
            <v>20</v>
          </cell>
          <cell r="I3496" t="str">
            <v>M2</v>
          </cell>
        </row>
        <row r="3498">
          <cell r="A3498" t="str">
            <v>2.</v>
          </cell>
          <cell r="C3498" t="str">
            <v>ALAT</v>
          </cell>
        </row>
        <row r="3499">
          <cell r="A3499" t="str">
            <v>2.a.</v>
          </cell>
          <cell r="C3499" t="str">
            <v>EXCAVATOR</v>
          </cell>
          <cell r="G3499" t="str">
            <v>(E10)</v>
          </cell>
        </row>
        <row r="3500">
          <cell r="C3500" t="str">
            <v>Kapasitas Bucket</v>
          </cell>
          <cell r="G3500" t="str">
            <v>V</v>
          </cell>
          <cell r="H3500">
            <v>0.93</v>
          </cell>
          <cell r="I3500" t="str">
            <v>M3</v>
          </cell>
        </row>
        <row r="3501">
          <cell r="C3501" t="str">
            <v>Faktor Bucket</v>
          </cell>
          <cell r="G3501" t="str">
            <v>Fb</v>
          </cell>
          <cell r="H3501">
            <v>1</v>
          </cell>
          <cell r="I3501" t="str">
            <v>-</v>
          </cell>
        </row>
        <row r="3502">
          <cell r="C3502" t="str">
            <v>Faktor  Efisiensi alat</v>
          </cell>
          <cell r="G3502" t="str">
            <v>Fa</v>
          </cell>
          <cell r="H3502">
            <v>0.83</v>
          </cell>
          <cell r="I3502" t="str">
            <v>-</v>
          </cell>
        </row>
        <row r="3503">
          <cell r="C3503" t="str">
            <v>Faktor Konversi</v>
          </cell>
          <cell r="G3503" t="str">
            <v>Fv</v>
          </cell>
          <cell r="H3503">
            <v>0.9</v>
          </cell>
        </row>
        <row r="3505">
          <cell r="C3505" t="str">
            <v>Waktu siklus</v>
          </cell>
          <cell r="G3505" t="str">
            <v>Ts1</v>
          </cell>
        </row>
        <row r="3506">
          <cell r="C3506" t="str">
            <v>- Menggali,  memuat dan berputar</v>
          </cell>
          <cell r="G3506" t="str">
            <v>T1</v>
          </cell>
          <cell r="H3506">
            <v>0.317</v>
          </cell>
          <cell r="I3506" t="str">
            <v>menit</v>
          </cell>
        </row>
        <row r="3507">
          <cell r="C3507" t="str">
            <v>- Lain-lain</v>
          </cell>
          <cell r="G3507" t="str">
            <v>T2</v>
          </cell>
          <cell r="H3507">
            <v>0.5</v>
          </cell>
          <cell r="I3507" t="str">
            <v>menit</v>
          </cell>
        </row>
        <row r="3508">
          <cell r="G3508" t="str">
            <v>Ts1</v>
          </cell>
          <cell r="H3508">
            <v>0.81699999999999995</v>
          </cell>
          <cell r="I3508" t="str">
            <v>menit</v>
          </cell>
        </row>
        <row r="3510">
          <cell r="C3510" t="str">
            <v>Kap. Prod. / jam =</v>
          </cell>
          <cell r="D3510" t="str">
            <v>V  x Fb x Fa x Fv x  60</v>
          </cell>
          <cell r="G3510" t="str">
            <v>Q1</v>
          </cell>
          <cell r="H3510">
            <v>5.1019094247246022</v>
          </cell>
          <cell r="I3510" t="str">
            <v xml:space="preserve">M3  </v>
          </cell>
        </row>
        <row r="3511">
          <cell r="D3511" t="str">
            <v>Ts1 x Fk</v>
          </cell>
        </row>
        <row r="3513">
          <cell r="C3513" t="str">
            <v>Koefisien Alat / M3</v>
          </cell>
          <cell r="D3513" t="str">
            <v xml:space="preserve"> =  1  :  Q1</v>
          </cell>
          <cell r="G3513" t="str">
            <v>-</v>
          </cell>
          <cell r="H3513">
            <v>0.19600504766977109</v>
          </cell>
          <cell r="I3513" t="str">
            <v>Jam</v>
          </cell>
        </row>
        <row r="3517">
          <cell r="A3517" t="str">
            <v>2.b.</v>
          </cell>
          <cell r="C3517" t="str">
            <v>SLIP FORM PAVER</v>
          </cell>
        </row>
        <row r="3522">
          <cell r="A3522" t="str">
            <v>2.c.</v>
          </cell>
          <cell r="C3522" t="str">
            <v>CONCRETE VIBRATOR</v>
          </cell>
          <cell r="G3522" t="str">
            <v>(E20)</v>
          </cell>
        </row>
        <row r="3523">
          <cell r="C3523" t="str">
            <v>Kebutuhan Alat Penggetar Beton ini disesuaikan dengan</v>
          </cell>
        </row>
        <row r="3524">
          <cell r="C3524" t="str">
            <v>kapasitas produksi Concrete  Pump</v>
          </cell>
        </row>
        <row r="3525">
          <cell r="C3525" t="str">
            <v>Kap. Prod. / jam  =</v>
          </cell>
          <cell r="G3525" t="str">
            <v>Q3</v>
          </cell>
          <cell r="H3525">
            <v>10</v>
          </cell>
          <cell r="I3525" t="str">
            <v>M3</v>
          </cell>
          <cell r="J3525" t="str">
            <v>Cek Kap prod</v>
          </cell>
        </row>
        <row r="3526">
          <cell r="C3526" t="str">
            <v xml:space="preserve">Kebutuhan utk </v>
          </cell>
          <cell r="D3526">
            <v>100</v>
          </cell>
          <cell r="E3526" t="str">
            <v>M3</v>
          </cell>
          <cell r="G3526" t="str">
            <v>(E20)</v>
          </cell>
          <cell r="H3526">
            <v>10.5</v>
          </cell>
          <cell r="I3526" t="str">
            <v>jam</v>
          </cell>
        </row>
        <row r="3528">
          <cell r="A3528" t="str">
            <v>2.c.</v>
          </cell>
          <cell r="C3528" t="str">
            <v>ALAT BANTU</v>
          </cell>
        </row>
        <row r="3529">
          <cell r="C3529" t="str">
            <v>Diperlukan  :</v>
          </cell>
        </row>
        <row r="3530">
          <cell r="C3530" t="str">
            <v>- Sekop</v>
          </cell>
          <cell r="D3530" t="str">
            <v>=  2  buah</v>
          </cell>
        </row>
        <row r="3531">
          <cell r="C3531" t="str">
            <v>- Pacul</v>
          </cell>
          <cell r="D3531" t="str">
            <v>=  2  buah</v>
          </cell>
        </row>
        <row r="3532">
          <cell r="C3532" t="str">
            <v>Dan lain-lain</v>
          </cell>
        </row>
        <row r="3534">
          <cell r="A3534" t="str">
            <v>3.</v>
          </cell>
          <cell r="C3534" t="str">
            <v>TENAGA</v>
          </cell>
        </row>
        <row r="3535">
          <cell r="C3535" t="str">
            <v xml:space="preserve">Kebutuhan utk </v>
          </cell>
          <cell r="D3535">
            <v>100</v>
          </cell>
          <cell r="E3535" t="str">
            <v>M3</v>
          </cell>
        </row>
        <row r="3536">
          <cell r="C3536" t="str">
            <v>- Pengawas</v>
          </cell>
          <cell r="E3536">
            <v>0</v>
          </cell>
          <cell r="G3536" t="str">
            <v>Pg</v>
          </cell>
          <cell r="H3536">
            <v>7</v>
          </cell>
          <cell r="I3536" t="str">
            <v>hour</v>
          </cell>
        </row>
        <row r="3537">
          <cell r="C3537" t="str">
            <v>- Mandor</v>
          </cell>
          <cell r="E3537" t="str">
            <v>= 1 orang hari</v>
          </cell>
          <cell r="G3537" t="str">
            <v>M</v>
          </cell>
          <cell r="H3537">
            <v>21</v>
          </cell>
          <cell r="I3537" t="str">
            <v>hour</v>
          </cell>
        </row>
        <row r="3538">
          <cell r="C3538" t="str">
            <v>- Tukang/ Tenaga  trampil</v>
          </cell>
          <cell r="E3538">
            <v>0</v>
          </cell>
          <cell r="G3538" t="str">
            <v>Tb</v>
          </cell>
          <cell r="H3538">
            <v>35</v>
          </cell>
          <cell r="I3538" t="str">
            <v>hour</v>
          </cell>
        </row>
        <row r="3539">
          <cell r="C3539" t="str">
            <v>- Pekerja</v>
          </cell>
          <cell r="E3539" t="str">
            <v>= 2 orang hari</v>
          </cell>
          <cell r="G3539" t="str">
            <v>P</v>
          </cell>
          <cell r="H3539">
            <v>49</v>
          </cell>
          <cell r="I3539" t="str">
            <v>hour</v>
          </cell>
        </row>
        <row r="3542">
          <cell r="C3542" t="str">
            <v>DOMINAN: Slip Form Paver</v>
          </cell>
        </row>
        <row r="3553">
          <cell r="A3553" t="str">
            <v>ITEM  PEMBAYARAN</v>
          </cell>
          <cell r="E3553" t="str">
            <v xml:space="preserve">:  5.7 (1) </v>
          </cell>
          <cell r="J3553" t="str">
            <v>Analisa EI-7171</v>
          </cell>
        </row>
        <row r="3554">
          <cell r="A3554" t="str">
            <v>JENIS PEKERJAAN</v>
          </cell>
          <cell r="E3554" t="str">
            <v>: Wet  Lean Concrete (Tebal 10 cm)</v>
          </cell>
        </row>
        <row r="3555">
          <cell r="A3555" t="str">
            <v xml:space="preserve">SATUAN                                          </v>
          </cell>
          <cell r="E3555" t="str">
            <v>: M3</v>
          </cell>
        </row>
        <row r="3558">
          <cell r="A3558" t="str">
            <v>UNIT PERHITUNGAN :</v>
          </cell>
          <cell r="D3558">
            <v>100</v>
          </cell>
          <cell r="E3558" t="str">
            <v>M3</v>
          </cell>
          <cell r="G3558" t="str">
            <v xml:space="preserve">        URAIAN ANALISA HARGA SATUAN</v>
          </cell>
        </row>
        <row r="3560">
          <cell r="A3560" t="str">
            <v>4.</v>
          </cell>
          <cell r="C3560" t="str">
            <v>HARGA DASAR SATUAN UPAH, BAHAN DAN ALAT</v>
          </cell>
        </row>
        <row r="3561">
          <cell r="C3561" t="str">
            <v>Lihat lampiran.</v>
          </cell>
        </row>
        <row r="3563">
          <cell r="A3563" t="str">
            <v>5.</v>
          </cell>
          <cell r="C3563" t="str">
            <v>ANALISA HARGA SATUAN PEKERJAAN</v>
          </cell>
        </row>
        <row r="3564">
          <cell r="C3564" t="str">
            <v>Lihat perhitungan dalam FORMULIR STANDAR UNTUK</v>
          </cell>
        </row>
        <row r="3565">
          <cell r="C3565" t="str">
            <v>PEREKEMAN ANALISA MASING-MASING HARGA</v>
          </cell>
        </row>
        <row r="3566">
          <cell r="C3566" t="str">
            <v>SATUAN.</v>
          </cell>
        </row>
        <row r="3567">
          <cell r="C3567" t="str">
            <v>Didapat Harga Satuan Pekerjaan :</v>
          </cell>
        </row>
        <row r="3569">
          <cell r="C3569" t="str">
            <v xml:space="preserve">Rp.  </v>
          </cell>
          <cell r="D3569">
            <v>56726.178538879387</v>
          </cell>
          <cell r="E3569" t="str">
            <v xml:space="preserve"> / M2</v>
          </cell>
        </row>
        <row r="3572">
          <cell r="A3572" t="str">
            <v>6.</v>
          </cell>
          <cell r="C3572" t="str">
            <v>WAKTU PELAKSANAAN YANG DIPERLUKAN</v>
          </cell>
        </row>
        <row r="3573">
          <cell r="C3573" t="str">
            <v>Masa Pelaksanaan :</v>
          </cell>
          <cell r="D3573" t="str">
            <v>. . . . . . . . . . . .</v>
          </cell>
          <cell r="E3573" t="str">
            <v>bulan</v>
          </cell>
        </row>
        <row r="3575">
          <cell r="A3575" t="str">
            <v>7.</v>
          </cell>
          <cell r="C3575" t="str">
            <v>VOLUME PEKERJAAN YANG DIPERLUKAN</v>
          </cell>
        </row>
        <row r="3576">
          <cell r="C3576" t="str">
            <v>Volume pekerjaan  :</v>
          </cell>
          <cell r="D3576">
            <v>1</v>
          </cell>
          <cell r="E3576" t="str">
            <v>M2</v>
          </cell>
        </row>
        <row r="3582">
          <cell r="A3582" t="str">
            <v>ITEM PEMBAYARAN NO.</v>
          </cell>
          <cell r="D3582" t="str">
            <v>:  5.7 (2)</v>
          </cell>
          <cell r="J3582" t="str">
            <v>Analisa EI-511</v>
          </cell>
        </row>
        <row r="3583">
          <cell r="A3583" t="str">
            <v>JENIS PEKERJAAN</v>
          </cell>
          <cell r="D3583" t="str">
            <v>: Sand Bedding (t=5 cm)</v>
          </cell>
        </row>
        <row r="3584">
          <cell r="A3584" t="str">
            <v>SATUAN PEMBAYARAN</v>
          </cell>
          <cell r="D3584" t="str">
            <v>:  M2</v>
          </cell>
          <cell r="H3584" t="str">
            <v xml:space="preserve">         URAIAN ANALISA HARGA SATUAN</v>
          </cell>
        </row>
        <row r="3587">
          <cell r="A3587" t="str">
            <v>No.</v>
          </cell>
          <cell r="C3587" t="str">
            <v>U R A I A N</v>
          </cell>
          <cell r="G3587" t="str">
            <v>KODE</v>
          </cell>
          <cell r="H3587" t="str">
            <v>KOEF.</v>
          </cell>
          <cell r="I3587" t="str">
            <v>SATUAN</v>
          </cell>
          <cell r="J3587" t="str">
            <v>KETERANGAN</v>
          </cell>
        </row>
        <row r="3590">
          <cell r="A3590" t="str">
            <v>I.</v>
          </cell>
          <cell r="C3590" t="str">
            <v>ASUMSI</v>
          </cell>
        </row>
        <row r="3591">
          <cell r="A3591">
            <v>1</v>
          </cell>
          <cell r="C3591" t="str">
            <v>Pekerjaan dilakukan secara mekanis</v>
          </cell>
        </row>
        <row r="3592">
          <cell r="A3592">
            <v>2</v>
          </cell>
          <cell r="C3592" t="str">
            <v>Lokasi pekerjaan : sepanjang jalan</v>
          </cell>
        </row>
        <row r="3593">
          <cell r="A3593">
            <v>3</v>
          </cell>
          <cell r="C3593" t="str">
            <v>Kondisi Jalan   :  sedang / baik</v>
          </cell>
        </row>
        <row r="3594">
          <cell r="A3594">
            <v>4</v>
          </cell>
          <cell r="C3594" t="str">
            <v>Jam kerja efektif per-hari</v>
          </cell>
          <cell r="G3594" t="str">
            <v>Tk</v>
          </cell>
          <cell r="H3594">
            <v>7</v>
          </cell>
          <cell r="I3594" t="str">
            <v>Jam</v>
          </cell>
        </row>
        <row r="3595">
          <cell r="A3595">
            <v>5</v>
          </cell>
          <cell r="C3595" t="str">
            <v>Faktor pengembangan bahan</v>
          </cell>
          <cell r="G3595" t="str">
            <v>Fk</v>
          </cell>
          <cell r="H3595">
            <v>1.17</v>
          </cell>
          <cell r="I3595" t="str">
            <v>-</v>
          </cell>
        </row>
        <row r="3596">
          <cell r="A3596">
            <v>6</v>
          </cell>
          <cell r="C3596" t="str">
            <v>Tebal hamparan padat</v>
          </cell>
          <cell r="G3596" t="str">
            <v>t</v>
          </cell>
          <cell r="H3596">
            <v>0.05</v>
          </cell>
          <cell r="I3596" t="str">
            <v>M</v>
          </cell>
        </row>
        <row r="3598">
          <cell r="A3598" t="str">
            <v>II.</v>
          </cell>
          <cell r="C3598" t="str">
            <v>URUTAN KERJA</v>
          </cell>
        </row>
        <row r="3599">
          <cell r="A3599">
            <v>1</v>
          </cell>
          <cell r="C3599" t="str">
            <v>Wheel Loader memuat ke dalam Dump Truck</v>
          </cell>
        </row>
        <row r="3600">
          <cell r="A3600">
            <v>2</v>
          </cell>
          <cell r="C3600" t="str">
            <v>Dump Truck mengangkut ke lapangan dengan jarak</v>
          </cell>
        </row>
        <row r="3601">
          <cell r="C3601" t="str">
            <v>quari ke lapangan</v>
          </cell>
          <cell r="G3601" t="str">
            <v>L</v>
          </cell>
          <cell r="H3601">
            <v>80.61</v>
          </cell>
          <cell r="I3601" t="str">
            <v>Km</v>
          </cell>
        </row>
        <row r="3602">
          <cell r="A3602">
            <v>3</v>
          </cell>
          <cell r="C3602" t="str">
            <v>Material dihampar dengan menggunakan Motor Grader</v>
          </cell>
        </row>
        <row r="3603">
          <cell r="A3603">
            <v>4</v>
          </cell>
          <cell r="C3603" t="str">
            <v>Hamparan material disiram air dengan Watertank Truck</v>
          </cell>
        </row>
        <row r="3604">
          <cell r="C3604" t="str">
            <v>(sebelum pelaksanaan pemadatan) dan dipadatkan</v>
          </cell>
        </row>
        <row r="3605">
          <cell r="C3605" t="str">
            <v>dengan menggunakan Tandem Roller</v>
          </cell>
        </row>
        <row r="3606">
          <cell r="A3606">
            <v>5</v>
          </cell>
          <cell r="C3606" t="str">
            <v>Selama pemadatan sekelompok pekerja  akan</v>
          </cell>
        </row>
        <row r="3607">
          <cell r="C3607" t="str">
            <v>merapikan tepi hamparan dan level permukaan</v>
          </cell>
        </row>
        <row r="3608">
          <cell r="C3608" t="str">
            <v>dengan menggunakan alat bantu</v>
          </cell>
        </row>
        <row r="3610">
          <cell r="A3610" t="str">
            <v>III.</v>
          </cell>
          <cell r="C3610" t="str">
            <v>PEMAKAIAN BAHAN, ALAT DAN TENAGA</v>
          </cell>
        </row>
        <row r="3611">
          <cell r="A3611" t="str">
            <v xml:space="preserve">   1.</v>
          </cell>
          <cell r="C3611" t="str">
            <v>BAHAN</v>
          </cell>
        </row>
      </sheetData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ry"/>
      <sheetName val="HARGA"/>
      <sheetName val="Agregat ABC"/>
      <sheetName val="4"/>
      <sheetName val="5"/>
      <sheetName val="6"/>
      <sheetName val="H Print"/>
      <sheetName val="alat"/>
      <sheetName val="Print Hrg"/>
      <sheetName val="Mob"/>
      <sheetName val="Trkm-BOW"/>
      <sheetName val="RAB EE"/>
      <sheetName val="RKP EE"/>
      <sheetName val="RKP BQ"/>
      <sheetName val="RAB BQ"/>
      <sheetName val="M.BQ"/>
      <sheetName val="Alt.BQ"/>
      <sheetName val="4a"/>
      <sheetName val="6a"/>
      <sheetName val="Anl.BQ"/>
      <sheetName val="Hrg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8">
          <cell r="AW18">
            <v>279482.05751881318</v>
          </cell>
        </row>
      </sheetData>
      <sheetData sheetId="6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K&amp;H"/>
      <sheetName val="Inf"/>
      <sheetName val="Mob"/>
      <sheetName val="Drain"/>
      <sheetName val="G&amp;T"/>
      <sheetName val="Sirtu"/>
      <sheetName val="Pond"/>
      <sheetName val="Lapis"/>
      <sheetName val="ATB"/>
      <sheetName val="bow"/>
      <sheetName val="Beton"/>
      <sheetName val="alat"/>
      <sheetName val="AgHK"/>
      <sheetName val="AgB"/>
      <sheetName val="AgC"/>
      <sheetName val="Basic"/>
      <sheetName val="Quarry"/>
      <sheetName val="Div 8"/>
      <sheetName val="Div IV"/>
      <sheetName val="HB 2008"/>
      <sheetName val="TPI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hrg"/>
      <sheetName val="a-bat"/>
      <sheetName val="Harga Satuan (2)"/>
      <sheetName val="NP (2)"/>
      <sheetName val="Additional"/>
      <sheetName val="NP"/>
      <sheetName val="Hotmix-Bahan di Analisa"/>
    </sheetNames>
    <sheetDataSet>
      <sheetData sheetId="0"/>
      <sheetData sheetId="1"/>
      <sheetData sheetId="2"/>
      <sheetData sheetId="3"/>
      <sheetData sheetId="4"/>
      <sheetData sheetId="5">
        <row r="1473">
          <cell r="A1473" t="str">
            <v>ITEM PEMBAYARAN NO.</v>
          </cell>
        </row>
      </sheetData>
      <sheetData sheetId="6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(lama)"/>
      <sheetName val="K1250(baru)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>
        <row r="2153">
          <cell r="T2153" t="str">
            <v>Analisa LI-7103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w"/>
      <sheetName val="K.175 - K.225"/>
      <sheetName val="K.125"/>
      <sheetName val="Beton"/>
    </sheetNames>
    <sheetDataSet>
      <sheetData sheetId="0"/>
      <sheetData sheetId="1"/>
      <sheetData sheetId="2"/>
      <sheetData sheetId="3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hrg"/>
      <sheetName val="a-bat"/>
      <sheetName val="Harga Satuan (2)"/>
      <sheetName val="NP (2)"/>
      <sheetName val="Additional"/>
      <sheetName val="NP"/>
      <sheetName val="Hotmix-Bahan di Analisa"/>
    </sheetNames>
    <sheetDataSet>
      <sheetData sheetId="0"/>
      <sheetData sheetId="1"/>
      <sheetData sheetId="2"/>
      <sheetData sheetId="3"/>
      <sheetData sheetId="4"/>
      <sheetData sheetId="5">
        <row r="1473">
          <cell r="A1473" t="str">
            <v>ITEM PEMBAYARAN NO.</v>
          </cell>
          <cell r="D1473" t="str">
            <v>:</v>
          </cell>
          <cell r="E1473" t="str">
            <v>6.6 a</v>
          </cell>
          <cell r="K1473" t="str">
            <v>Analisa EI-6.6.a</v>
          </cell>
          <cell r="V1473" t="str">
            <v>Analisa EI-6.6.a</v>
          </cell>
        </row>
        <row r="1474">
          <cell r="A1474" t="str">
            <v>JENIS PEKERJAAN</v>
          </cell>
          <cell r="D1474" t="str">
            <v>:</v>
          </cell>
          <cell r="E1474" t="str">
            <v>Lapis Pen. Macadam Tanpa Agg. Pokok</v>
          </cell>
        </row>
        <row r="1475">
          <cell r="A1475" t="str">
            <v>SATUAN PEMBAYARAN</v>
          </cell>
          <cell r="D1475" t="str">
            <v>:</v>
          </cell>
          <cell r="E1475" t="str">
            <v>M2</v>
          </cell>
          <cell r="I1475" t="str">
            <v xml:space="preserve">         URAIAN ANALISA HARGA SATUAN</v>
          </cell>
          <cell r="M1475" t="str">
            <v>FORMULIR STANDAR UNTUK</v>
          </cell>
        </row>
        <row r="1476">
          <cell r="M1476" t="str">
            <v>PEREKAMAN ANALISA MASING-MASING HARGA SATUAN</v>
          </cell>
        </row>
        <row r="1477">
          <cell r="M1477">
            <v>0</v>
          </cell>
        </row>
        <row r="1478">
          <cell r="A1478" t="str">
            <v>No.</v>
          </cell>
          <cell r="C1478" t="str">
            <v>U R A I A N</v>
          </cell>
          <cell r="H1478" t="str">
            <v>KODE</v>
          </cell>
          <cell r="I1478" t="str">
            <v>KOEF.</v>
          </cell>
          <cell r="J1478" t="str">
            <v>SATUAN</v>
          </cell>
          <cell r="K1478" t="str">
            <v>KETERANGAN</v>
          </cell>
        </row>
        <row r="1480">
          <cell r="M1480" t="str">
            <v>NAMA PAKET</v>
          </cell>
          <cell r="P1480" t="str">
            <v>:</v>
          </cell>
          <cell r="Q1480" t="str">
            <v>Pengaspalan Jalan Sp. Tiga Pangasean - Gereja HKBP Sileang</v>
          </cell>
        </row>
        <row r="1481">
          <cell r="A1481" t="str">
            <v>I.</v>
          </cell>
          <cell r="C1481" t="str">
            <v>ASUMSI</v>
          </cell>
          <cell r="M1481" t="str">
            <v>LOKASI</v>
          </cell>
          <cell r="P1481" t="str">
            <v>:</v>
          </cell>
          <cell r="Q1481" t="str">
            <v>Kecamatan Doloksanggul</v>
          </cell>
        </row>
        <row r="1482">
          <cell r="A1482">
            <v>1</v>
          </cell>
          <cell r="C1482" t="str">
            <v>Menggunakan buruh (cara manual)</v>
          </cell>
          <cell r="M1482" t="str">
            <v>ITEM PEMBAYARAN NO.</v>
          </cell>
          <cell r="P1482" t="str">
            <v>:</v>
          </cell>
          <cell r="Q1482" t="str">
            <v>6.6.a</v>
          </cell>
        </row>
        <row r="1483">
          <cell r="A1483">
            <v>2</v>
          </cell>
          <cell r="C1483" t="str">
            <v>Lokasi pekerjaan : sepanjang jalan</v>
          </cell>
          <cell r="M1483" t="str">
            <v>JENIS PEKERJAAN</v>
          </cell>
          <cell r="P1483" t="str">
            <v>:</v>
          </cell>
          <cell r="Q1483" t="str">
            <v>Lapis Pen. Macadam Tanpa Agg. Pokok</v>
          </cell>
        </row>
        <row r="1484">
          <cell r="A1484">
            <v>3</v>
          </cell>
          <cell r="C1484" t="str">
            <v xml:space="preserve">Kondisi existing jalan : Lapen Rusak </v>
          </cell>
          <cell r="M1484" t="str">
            <v>SATUAN PEMBAYARAN</v>
          </cell>
          <cell r="P1484" t="str">
            <v>:</v>
          </cell>
          <cell r="Q1484" t="str">
            <v>M2</v>
          </cell>
        </row>
        <row r="1485">
          <cell r="A1485">
            <v>4</v>
          </cell>
          <cell r="C1485" t="str">
            <v>Jarak rata-rata Base Camp ke lokasi pekerjaan</v>
          </cell>
          <cell r="H1485" t="str">
            <v>L</v>
          </cell>
          <cell r="I1485">
            <v>0.5</v>
          </cell>
          <cell r="J1485" t="str">
            <v>KM</v>
          </cell>
          <cell r="M1485" t="str">
            <v>VOLUME PEKERJAAN</v>
          </cell>
          <cell r="P1485" t="str">
            <v>:</v>
          </cell>
          <cell r="Q1485">
            <v>0</v>
          </cell>
          <cell r="R1485" t="str">
            <v>M2</v>
          </cell>
        </row>
        <row r="1486">
          <cell r="A1486">
            <v>5</v>
          </cell>
          <cell r="C1486" t="str">
            <v>Tebal rata2 Lapen</v>
          </cell>
          <cell r="H1486" t="str">
            <v>t</v>
          </cell>
          <cell r="I1486">
            <v>0.03</v>
          </cell>
          <cell r="J1486" t="str">
            <v>M</v>
          </cell>
        </row>
        <row r="1487">
          <cell r="A1487">
            <v>6</v>
          </cell>
          <cell r="C1487" t="str">
            <v>Jam kerja efektif per-hari</v>
          </cell>
          <cell r="H1487" t="str">
            <v>Tk</v>
          </cell>
          <cell r="I1487">
            <v>7</v>
          </cell>
          <cell r="J1487" t="str">
            <v>Jam</v>
          </cell>
        </row>
        <row r="1488">
          <cell r="A1488">
            <v>7</v>
          </cell>
          <cell r="C1488" t="str">
            <v>Fator kehilangan</v>
          </cell>
          <cell r="E1488" t="str">
            <v>- Agregat &amp; Pasir</v>
          </cell>
          <cell r="H1488" t="str">
            <v>Fh1</v>
          </cell>
          <cell r="I1488">
            <v>1.1000000000000001</v>
          </cell>
          <cell r="J1488" t="str">
            <v>-</v>
          </cell>
        </row>
        <row r="1489">
          <cell r="A1489">
            <v>0</v>
          </cell>
          <cell r="E1489" t="str">
            <v>- Aspal</v>
          </cell>
          <cell r="H1489" t="str">
            <v>Fh2</v>
          </cell>
          <cell r="I1489">
            <v>1.01</v>
          </cell>
          <cell r="J1489" t="str">
            <v>-</v>
          </cell>
          <cell r="S1489" t="str">
            <v>PERKIRAAN</v>
          </cell>
          <cell r="T1489" t="str">
            <v>HARGA</v>
          </cell>
          <cell r="U1489" t="str">
            <v>JUMLAH</v>
          </cell>
        </row>
        <row r="1490">
          <cell r="A1490">
            <v>8</v>
          </cell>
          <cell r="C1490" t="str">
            <v>Komposisi campuran Lapen (spesifikasi)  :</v>
          </cell>
          <cell r="M1490" t="str">
            <v>NO.</v>
          </cell>
          <cell r="O1490" t="str">
            <v>KOMPONEN</v>
          </cell>
          <cell r="R1490" t="str">
            <v>SATUAN</v>
          </cell>
          <cell r="S1490" t="str">
            <v>KUANTITAS</v>
          </cell>
          <cell r="T1490" t="str">
            <v>SATUAN</v>
          </cell>
          <cell r="U1490" t="str">
            <v>HARGA</v>
          </cell>
        </row>
        <row r="1491">
          <cell r="C1491" t="str">
            <v>- Aspal                  :</v>
          </cell>
          <cell r="E1491" t="str">
            <v>- Aspal I (Paska Agregat Pengunci)</v>
          </cell>
          <cell r="H1491" t="str">
            <v>As1</v>
          </cell>
          <cell r="I1491">
            <v>2.5</v>
          </cell>
          <cell r="J1491" t="str">
            <v>Kg/M2</v>
          </cell>
          <cell r="T1491" t="str">
            <v>(Rp.)</v>
          </cell>
          <cell r="U1491" t="str">
            <v>(Rp.)</v>
          </cell>
        </row>
        <row r="1492">
          <cell r="E1492" t="str">
            <v>- Aspal II (Paska Agregat Penutup)</v>
          </cell>
          <cell r="H1492" t="str">
            <v>As2</v>
          </cell>
          <cell r="I1492">
            <v>1.5</v>
          </cell>
          <cell r="J1492" t="str">
            <v>Kg/M2</v>
          </cell>
        </row>
        <row r="1493">
          <cell r="C1493" t="str">
            <v>- aggregat</v>
          </cell>
          <cell r="E1493" t="str">
            <v>- Agg. Pengunci (Batu Pecah uk 2/3 cm)</v>
          </cell>
          <cell r="H1493" t="str">
            <v>Apc</v>
          </cell>
          <cell r="I1493">
            <v>25</v>
          </cell>
          <cell r="J1493" t="str">
            <v>Kg/M2</v>
          </cell>
        </row>
        <row r="1494">
          <cell r="E1494" t="str">
            <v xml:space="preserve">- Agg. Penutup </v>
          </cell>
          <cell r="H1494" t="str">
            <v>Apt</v>
          </cell>
          <cell r="I1494">
            <v>14</v>
          </cell>
          <cell r="J1494" t="str">
            <v>Kg/M2</v>
          </cell>
          <cell r="M1494" t="str">
            <v>A.</v>
          </cell>
          <cell r="O1494" t="str">
            <v>TENAGA</v>
          </cell>
        </row>
        <row r="1495">
          <cell r="E1495" t="str">
            <v xml:space="preserve">         (Batu Pecah uk. 1/2 cm)</v>
          </cell>
          <cell r="H1495" t="str">
            <v>Apt1</v>
          </cell>
          <cell r="I1495">
            <v>5.6000000000000005</v>
          </cell>
          <cell r="J1495" t="str">
            <v>Kg/M2</v>
          </cell>
        </row>
        <row r="1496">
          <cell r="E1496" t="str">
            <v xml:space="preserve">         (Batu Pecah uk. 0,5/1 cm)</v>
          </cell>
          <cell r="H1496" t="str">
            <v>Apt2</v>
          </cell>
          <cell r="I1496">
            <v>8.3999999999999986</v>
          </cell>
          <cell r="J1496" t="str">
            <v>Kg/M2</v>
          </cell>
          <cell r="M1496" t="str">
            <v>1.</v>
          </cell>
          <cell r="O1496" t="str">
            <v>Pekerja</v>
          </cell>
          <cell r="Q1496" t="str">
            <v>(L01)</v>
          </cell>
          <cell r="R1496" t="str">
            <v>Jam</v>
          </cell>
          <cell r="S1496">
            <v>0.7</v>
          </cell>
          <cell r="T1496">
            <v>8571.43</v>
          </cell>
          <cell r="W1496">
            <v>6000.0010000000002</v>
          </cell>
        </row>
        <row r="1497">
          <cell r="E1497" t="str">
            <v>- Pasir Penutup</v>
          </cell>
          <cell r="H1497" t="str">
            <v>Ps</v>
          </cell>
          <cell r="I1497">
            <v>8.5</v>
          </cell>
          <cell r="J1497" t="str">
            <v>Kg/M2</v>
          </cell>
          <cell r="M1497" t="str">
            <v>2.</v>
          </cell>
          <cell r="O1497" t="str">
            <v>Mandor</v>
          </cell>
          <cell r="Q1497" t="str">
            <v>(L03)</v>
          </cell>
          <cell r="R1497" t="str">
            <v>Jam</v>
          </cell>
          <cell r="S1497">
            <v>2.8000000000000001E-2</v>
          </cell>
          <cell r="T1497">
            <v>10714.29</v>
          </cell>
          <cell r="W1497">
            <v>300.00012000000004</v>
          </cell>
        </row>
        <row r="1498">
          <cell r="A1498">
            <v>10</v>
          </cell>
          <cell r="C1498" t="str">
            <v>Berat jenis bahan  :</v>
          </cell>
          <cell r="M1498" t="str">
            <v>3.</v>
          </cell>
          <cell r="O1498" t="str">
            <v>Tukang Aspal</v>
          </cell>
          <cell r="Q1498" t="str">
            <v>(L02)</v>
          </cell>
          <cell r="R1498" t="str">
            <v>Jam</v>
          </cell>
          <cell r="S1498">
            <v>5.6000000000000001E-2</v>
          </cell>
          <cell r="T1498">
            <v>11428.57</v>
          </cell>
          <cell r="W1498">
            <v>639.99991999999997</v>
          </cell>
        </row>
        <row r="1499">
          <cell r="C1499" t="str">
            <v>- Agregat</v>
          </cell>
          <cell r="H1499" t="str">
            <v>D1</v>
          </cell>
          <cell r="I1499">
            <v>1.8</v>
          </cell>
          <cell r="J1499" t="str">
            <v>ton / M3</v>
          </cell>
        </row>
        <row r="1500">
          <cell r="C1500" t="str">
            <v>- Pasir</v>
          </cell>
          <cell r="H1500" t="str">
            <v>D2</v>
          </cell>
          <cell r="I1500">
            <v>1.67</v>
          </cell>
          <cell r="J1500" t="str">
            <v>ton / M3</v>
          </cell>
          <cell r="T1500" t="str">
            <v xml:space="preserve">JUMLAH HARGA TENAGA   </v>
          </cell>
          <cell r="W1500">
            <v>6940.0010400000001</v>
          </cell>
        </row>
        <row r="1501">
          <cell r="C1501" t="str">
            <v>- Aspal</v>
          </cell>
          <cell r="H1501" t="str">
            <v>D3</v>
          </cell>
          <cell r="I1501">
            <v>1.05</v>
          </cell>
          <cell r="J1501" t="str">
            <v>ton / M3</v>
          </cell>
        </row>
        <row r="1503">
          <cell r="A1503" t="str">
            <v>II.</v>
          </cell>
          <cell r="C1503" t="str">
            <v>URUTAN KERJA</v>
          </cell>
          <cell r="M1503" t="str">
            <v>B.</v>
          </cell>
          <cell r="O1503" t="str">
            <v>BAHAN</v>
          </cell>
        </row>
        <row r="1504">
          <cell r="A1504">
            <v>1</v>
          </cell>
          <cell r="C1504" t="str">
            <v>Permukaan dasar lobang / permukaan agg. Pokok lapen lama dibersihkan</v>
          </cell>
        </row>
        <row r="1505">
          <cell r="A1505">
            <v>2</v>
          </cell>
          <cell r="C1505" t="str">
            <v>Aspal I disiram merata di atas agg. Pokok lapen lama oleh Tukang</v>
          </cell>
          <cell r="M1505">
            <v>1</v>
          </cell>
          <cell r="O1505" t="str">
            <v>Batu Pecah uk. 2/3 cm</v>
          </cell>
          <cell r="Q1505" t="str">
            <v>(M44.c)</v>
          </cell>
          <cell r="R1505" t="str">
            <v>M3</v>
          </cell>
          <cell r="S1505">
            <v>1.5299999999999999E-2</v>
          </cell>
          <cell r="T1505">
            <v>325000</v>
          </cell>
          <cell r="W1505">
            <v>4972.5</v>
          </cell>
        </row>
        <row r="1506">
          <cell r="A1506">
            <v>3</v>
          </cell>
          <cell r="C1506" t="str">
            <v>Pekerja menebarkan agg. pengunci (uk. 2/3 cm) dengan alat</v>
          </cell>
          <cell r="M1506">
            <v>2</v>
          </cell>
          <cell r="O1506" t="str">
            <v>Batu Pecah uk. 1/2 cm</v>
          </cell>
          <cell r="Q1506" t="str">
            <v>(M44.d)</v>
          </cell>
          <cell r="R1506" t="str">
            <v>M3</v>
          </cell>
          <cell r="S1506">
            <v>3.3999999999999998E-3</v>
          </cell>
          <cell r="T1506">
            <v>335000</v>
          </cell>
          <cell r="W1506">
            <v>1139</v>
          </cell>
        </row>
        <row r="1507">
          <cell r="C1507" t="str">
            <v>bantu sesuai dengan tebal yang diperlukan</v>
          </cell>
          <cell r="M1507">
            <v>3</v>
          </cell>
          <cell r="O1507" t="str">
            <v>Batu Pecah uk. 0,5/1 cm</v>
          </cell>
          <cell r="Q1507" t="str">
            <v>(M44.e)</v>
          </cell>
          <cell r="R1507" t="str">
            <v>M3</v>
          </cell>
          <cell r="S1507">
            <v>5.1000000000000004E-3</v>
          </cell>
          <cell r="T1507">
            <v>335000</v>
          </cell>
          <cell r="W1507">
            <v>1708.5000000000002</v>
          </cell>
        </row>
        <row r="1508">
          <cell r="A1508">
            <v>4</v>
          </cell>
          <cell r="C1508" t="str">
            <v>Three Wheel Roller memadatkan lapisan agg. pengunci min 6 lintasan</v>
          </cell>
          <cell r="M1508">
            <v>4</v>
          </cell>
          <cell r="O1508" t="str">
            <v>Pasir</v>
          </cell>
          <cell r="Q1508" t="str">
            <v>(M01)</v>
          </cell>
          <cell r="R1508" t="str">
            <v>M3</v>
          </cell>
          <cell r="S1508">
            <v>5.5999999999999999E-3</v>
          </cell>
          <cell r="T1508">
            <v>135000</v>
          </cell>
          <cell r="W1508">
            <v>756</v>
          </cell>
        </row>
        <row r="1509">
          <cell r="A1509">
            <v>5</v>
          </cell>
          <cell r="C1509" t="str">
            <v>Aspal II disiram merata di atas lapisan agg. pengunci oleh tukang</v>
          </cell>
          <cell r="M1509">
            <v>5</v>
          </cell>
          <cell r="O1509" t="str">
            <v>Aspal</v>
          </cell>
          <cell r="Q1509" t="str">
            <v>(M10a)</v>
          </cell>
          <cell r="R1509" t="str">
            <v>Kg</v>
          </cell>
          <cell r="S1509">
            <v>4.04</v>
          </cell>
          <cell r="T1509">
            <v>9230</v>
          </cell>
          <cell r="W1509">
            <v>37289.199999999997</v>
          </cell>
        </row>
        <row r="1510">
          <cell r="C1510" t="str">
            <v>dengan menggunakan kaleng aspal</v>
          </cell>
          <cell r="M1510">
            <v>6</v>
          </cell>
          <cell r="O1510" t="str">
            <v>Kayu bakar</v>
          </cell>
          <cell r="Q1510" t="str">
            <v>(M59)</v>
          </cell>
          <cell r="R1510" t="str">
            <v>M3</v>
          </cell>
          <cell r="S1510">
            <v>8.0999999999999996E-3</v>
          </cell>
          <cell r="T1510">
            <v>250000</v>
          </cell>
          <cell r="W1510">
            <v>2025</v>
          </cell>
        </row>
        <row r="1511">
          <cell r="A1511">
            <v>6</v>
          </cell>
          <cell r="C1511" t="str">
            <v>Agg. penutup uk. 0,5/1 cm ditebarkan dan dipadatkan dengan</v>
          </cell>
          <cell r="O1511">
            <v>0</v>
          </cell>
          <cell r="W1511">
            <v>0</v>
          </cell>
        </row>
        <row r="1512">
          <cell r="C1512" t="str">
            <v>Three Wheel Roller min 4 lintasan</v>
          </cell>
          <cell r="T1512" t="str">
            <v xml:space="preserve">JUMLAH HARGA BAHAN   </v>
          </cell>
          <cell r="W1512">
            <v>47890.2</v>
          </cell>
        </row>
        <row r="1514">
          <cell r="A1514" t="str">
            <v>III.</v>
          </cell>
          <cell r="C1514" t="str">
            <v>PEMAKAIAN BAHAN, ALAT DAN TENAGA</v>
          </cell>
          <cell r="M1514" t="str">
            <v>C.</v>
          </cell>
          <cell r="O1514" t="str">
            <v>PERALATAN</v>
          </cell>
        </row>
        <row r="1516">
          <cell r="A1516" t="str">
            <v xml:space="preserve">   1.</v>
          </cell>
          <cell r="C1516" t="str">
            <v>BAHAN</v>
          </cell>
          <cell r="M1516" t="str">
            <v>1.</v>
          </cell>
          <cell r="O1516" t="str">
            <v xml:space="preserve">Three Wheel Roller </v>
          </cell>
          <cell r="Q1516" t="str">
            <v>(E16)</v>
          </cell>
          <cell r="R1516" t="str">
            <v>Jam</v>
          </cell>
          <cell r="S1516">
            <v>5.7000000000000002E-3</v>
          </cell>
          <cell r="T1516">
            <v>128797.55</v>
          </cell>
          <cell r="W1516">
            <v>734.1460350000001</v>
          </cell>
        </row>
        <row r="1517">
          <cell r="A1517" t="str">
            <v>1.a.</v>
          </cell>
          <cell r="C1517" t="str">
            <v>Batu Pecah uk. 2/3 cm</v>
          </cell>
          <cell r="E1517" t="str">
            <v>=  Apc/1000 x 1m2 x Fh1 : D1</v>
          </cell>
          <cell r="H1517" t="str">
            <v>(M44.c)</v>
          </cell>
          <cell r="I1517">
            <v>1.5277777777777779E-2</v>
          </cell>
          <cell r="J1517" t="str">
            <v>M3</v>
          </cell>
          <cell r="M1517" t="str">
            <v>2.</v>
          </cell>
          <cell r="O1517" t="str">
            <v>Alat bantu</v>
          </cell>
          <cell r="R1517" t="str">
            <v>Ls</v>
          </cell>
          <cell r="S1517">
            <v>1</v>
          </cell>
          <cell r="T1517">
            <v>500</v>
          </cell>
          <cell r="W1517">
            <v>500</v>
          </cell>
        </row>
        <row r="1518">
          <cell r="A1518" t="str">
            <v>1.b.</v>
          </cell>
          <cell r="C1518" t="str">
            <v>Batu Pecah uk. 1/2 cm</v>
          </cell>
          <cell r="E1518" t="str">
            <v>=  Apt1/1000 x 1m2 x Fh1 : D2</v>
          </cell>
          <cell r="H1518" t="str">
            <v>(M44.d)</v>
          </cell>
          <cell r="I1518">
            <v>3.4222222222222228E-3</v>
          </cell>
          <cell r="J1518" t="str">
            <v>M3</v>
          </cell>
        </row>
        <row r="1519">
          <cell r="A1519" t="str">
            <v>1.c.</v>
          </cell>
          <cell r="C1519" t="str">
            <v>Batu Pecah uk. 0,5/1 cm</v>
          </cell>
          <cell r="E1519" t="str">
            <v>=  Apt2/1000 x 1m2 x Fh1 : D1</v>
          </cell>
          <cell r="H1519" t="str">
            <v>(M44.e)</v>
          </cell>
          <cell r="I1519">
            <v>5.1333333333333326E-3</v>
          </cell>
          <cell r="J1519" t="str">
            <v>M3</v>
          </cell>
        </row>
        <row r="1520">
          <cell r="A1520" t="str">
            <v>1.d.</v>
          </cell>
          <cell r="C1520" t="str">
            <v>Pasir</v>
          </cell>
          <cell r="E1520" t="str">
            <v>=  Ps/1000 x 1m2 x Fh1 : D1</v>
          </cell>
          <cell r="H1520" t="str">
            <v>(M01)</v>
          </cell>
          <cell r="I1520">
            <v>5.5988023952095812E-3</v>
          </cell>
          <cell r="J1520" t="str">
            <v>M3</v>
          </cell>
        </row>
        <row r="1521">
          <cell r="A1521" t="str">
            <v>1.e.</v>
          </cell>
          <cell r="C1521" t="str">
            <v>Aspal</v>
          </cell>
          <cell r="E1521" t="str">
            <v>=  (As1+As2) x Fh2</v>
          </cell>
          <cell r="H1521" t="str">
            <v>(M10a)</v>
          </cell>
          <cell r="I1521">
            <v>4.04</v>
          </cell>
          <cell r="J1521" t="str">
            <v>Kg</v>
          </cell>
        </row>
        <row r="1522">
          <cell r="A1522" t="str">
            <v>1.f.</v>
          </cell>
          <cell r="C1522" t="str">
            <v>Kayu bakar</v>
          </cell>
          <cell r="E1522" t="str">
            <v>= 0,002 X As</v>
          </cell>
          <cell r="H1522" t="str">
            <v>(M59)</v>
          </cell>
          <cell r="I1522">
            <v>8.0800000000000004E-3</v>
          </cell>
          <cell r="J1522" t="str">
            <v>M3</v>
          </cell>
        </row>
        <row r="1524">
          <cell r="A1524" t="str">
            <v>2.</v>
          </cell>
          <cell r="C1524" t="str">
            <v>ALAT</v>
          </cell>
          <cell r="T1524" t="str">
            <v xml:space="preserve">JUMLAH HARGA PERALATAN   </v>
          </cell>
          <cell r="W1524">
            <v>1234.1460350000002</v>
          </cell>
        </row>
        <row r="1525">
          <cell r="A1525" t="str">
            <v>2.c.</v>
          </cell>
          <cell r="C1525" t="str">
            <v>THREE WHEEL ROLLER</v>
          </cell>
          <cell r="H1525" t="str">
            <v>(E16)</v>
          </cell>
        </row>
        <row r="1526">
          <cell r="C1526" t="str">
            <v>Kecepatan rata-rata alat</v>
          </cell>
          <cell r="H1526" t="str">
            <v>v</v>
          </cell>
          <cell r="I1526">
            <v>3.5</v>
          </cell>
          <cell r="J1526" t="str">
            <v>Km / Jam</v>
          </cell>
          <cell r="M1526" t="str">
            <v>D.</v>
          </cell>
          <cell r="O1526" t="str">
            <v>JUMLAH HARGA   ( A + B + C )</v>
          </cell>
          <cell r="W1526">
            <v>56064.347074999998</v>
          </cell>
        </row>
        <row r="1527">
          <cell r="C1527" t="str">
            <v>Lebar efektif pemadatan</v>
          </cell>
          <cell r="H1527" t="str">
            <v>b</v>
          </cell>
          <cell r="I1527">
            <v>1.2</v>
          </cell>
          <cell r="J1527" t="str">
            <v>M</v>
          </cell>
        </row>
        <row r="1528">
          <cell r="C1528" t="str">
            <v>Jumlah lintasan</v>
          </cell>
          <cell r="H1528" t="str">
            <v>n</v>
          </cell>
          <cell r="I1528">
            <v>18</v>
          </cell>
          <cell r="J1528" t="str">
            <v>lintasan</v>
          </cell>
          <cell r="K1528" t="str">
            <v xml:space="preserve"> 3 fase @ 6 lintas</v>
          </cell>
        </row>
        <row r="1529">
          <cell r="C1529" t="str">
            <v>Faktor Efisiensi alat</v>
          </cell>
          <cell r="H1529" t="str">
            <v>Fa</v>
          </cell>
          <cell r="I1529">
            <v>0.75</v>
          </cell>
          <cell r="J1529" t="str">
            <v>-</v>
          </cell>
        </row>
        <row r="1531">
          <cell r="C1531" t="str">
            <v xml:space="preserve">Kap. Prod. / jam = </v>
          </cell>
          <cell r="E1531" t="str">
            <v>(v x 1000) x b  x Fa</v>
          </cell>
          <cell r="H1531" t="str">
            <v>Q1</v>
          </cell>
          <cell r="I1531">
            <v>175</v>
          </cell>
          <cell r="J1531" t="str">
            <v>M2</v>
          </cell>
        </row>
        <row r="1532">
          <cell r="E1532" t="str">
            <v>n</v>
          </cell>
        </row>
        <row r="1533">
          <cell r="C1533" t="str">
            <v>Koefisien Alat / M2</v>
          </cell>
          <cell r="E1533" t="str">
            <v xml:space="preserve"> =  1  :  Q1</v>
          </cell>
          <cell r="H1533" t="str">
            <v>(E16)</v>
          </cell>
          <cell r="I1533">
            <v>5.7142857142857143E-3</v>
          </cell>
          <cell r="J1533" t="str">
            <v>Jam</v>
          </cell>
        </row>
        <row r="1535">
          <cell r="A1535" t="str">
            <v>2.e.</v>
          </cell>
          <cell r="B1535">
            <v>0</v>
          </cell>
          <cell r="C1535" t="str">
            <v>ALAT BANTU</v>
          </cell>
        </row>
        <row r="1536">
          <cell r="C1536" t="str">
            <v>diperlukan  :</v>
          </cell>
          <cell r="K1536" t="str">
            <v>Lump Sum</v>
          </cell>
        </row>
        <row r="1537">
          <cell r="C1537" t="str">
            <v>- Kereta dorong</v>
          </cell>
          <cell r="E1537" t="str">
            <v>- Karung</v>
          </cell>
        </row>
        <row r="1538">
          <cell r="C1538" t="str">
            <v>- Sekop</v>
          </cell>
          <cell r="E1538" t="str">
            <v>- Kaleng Aspal</v>
          </cell>
        </row>
        <row r="1539">
          <cell r="C1539" t="str">
            <v>- Sapu</v>
          </cell>
          <cell r="E1539" t="str">
            <v>- Cerek Aspal</v>
          </cell>
        </row>
        <row r="1540">
          <cell r="C1540" t="str">
            <v>- Sikat</v>
          </cell>
        </row>
        <row r="1544">
          <cell r="A1544" t="str">
            <v xml:space="preserve">   3.</v>
          </cell>
          <cell r="C1544" t="str">
            <v>TENAGA</v>
          </cell>
        </row>
        <row r="1545">
          <cell r="C1545" t="str">
            <v xml:space="preserve">Produksi Lapen / hari </v>
          </cell>
          <cell r="H1545" t="str">
            <v>Qt</v>
          </cell>
          <cell r="I1545">
            <v>250</v>
          </cell>
          <cell r="J1545" t="str">
            <v>M2</v>
          </cell>
        </row>
        <row r="1546">
          <cell r="C1546" t="str">
            <v>Kebutuhan tenaga :</v>
          </cell>
        </row>
        <row r="1547">
          <cell r="E1547" t="str">
            <v>- Pekerja</v>
          </cell>
          <cell r="H1547" t="str">
            <v>P</v>
          </cell>
          <cell r="I1547">
            <v>25</v>
          </cell>
          <cell r="J1547" t="str">
            <v>orang</v>
          </cell>
        </row>
        <row r="1548">
          <cell r="E1548" t="str">
            <v>- Mandor</v>
          </cell>
          <cell r="H1548" t="str">
            <v>M</v>
          </cell>
          <cell r="I1548">
            <v>1</v>
          </cell>
          <cell r="J1548" t="str">
            <v>orang</v>
          </cell>
        </row>
        <row r="1549">
          <cell r="E1549" t="str">
            <v>- Tukang Aspal</v>
          </cell>
          <cell r="H1549" t="str">
            <v>T</v>
          </cell>
          <cell r="I1549">
            <v>2</v>
          </cell>
          <cell r="J1549" t="str">
            <v>orang</v>
          </cell>
        </row>
        <row r="1550">
          <cell r="C1550">
            <v>0</v>
          </cell>
        </row>
      </sheetData>
      <sheetData sheetId="6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 tanpa doser"/>
      <sheetName val="Alat Bantu"/>
      <sheetName val="Additional"/>
    </sheetNames>
    <sheetDataSet>
      <sheetData sheetId="0"/>
      <sheetData sheetId="1">
        <row r="896">
          <cell r="A896" t="str">
            <v>ITEM PEMBAYARAN NO.</v>
          </cell>
          <cell r="D896" t="str">
            <v>:</v>
          </cell>
          <cell r="E896" t="str">
            <v>3.1 (11)</v>
          </cell>
          <cell r="K896" t="str">
            <v>Analisa EI-3.1.11</v>
          </cell>
          <cell r="V896" t="str">
            <v>Analisa EI-3.1.11</v>
          </cell>
        </row>
        <row r="897">
          <cell r="A897" t="str">
            <v xml:space="preserve">JENIS PEKERJAAN </v>
          </cell>
          <cell r="D897" t="str">
            <v>:</v>
          </cell>
          <cell r="E897" t="str">
            <v>Galian / Pengerukan Bahu Jalan (Manual) untuk Pelebaran Perkerasan</v>
          </cell>
        </row>
        <row r="898">
          <cell r="A898" t="str">
            <v>SATUAN PEMBAYARAN</v>
          </cell>
          <cell r="D898" t="str">
            <v>:</v>
          </cell>
          <cell r="E898" t="str">
            <v>M3</v>
          </cell>
          <cell r="I898" t="str">
            <v xml:space="preserve">         URAIAN ANALISA HARGA SATUAN</v>
          </cell>
          <cell r="M898" t="str">
            <v>FORMULIR STANDAR UNTUK</v>
          </cell>
        </row>
        <row r="899">
          <cell r="M899" t="str">
            <v>PEREKAMAN ANALISA MASING-MASING HARGA SATUAN</v>
          </cell>
        </row>
        <row r="900">
          <cell r="M900">
            <v>0</v>
          </cell>
        </row>
        <row r="901">
          <cell r="A901" t="str">
            <v>No.</v>
          </cell>
          <cell r="C901" t="str">
            <v>U R A I A N</v>
          </cell>
          <cell r="H901" t="str">
            <v>KODE</v>
          </cell>
          <cell r="I901" t="str">
            <v>KOEF.</v>
          </cell>
          <cell r="J901" t="str">
            <v>SATUAN</v>
          </cell>
          <cell r="K901" t="str">
            <v>KETERANGAN</v>
          </cell>
        </row>
        <row r="903">
          <cell r="M903" t="str">
            <v>NAMA PAKET</v>
          </cell>
          <cell r="P903" t="str">
            <v>:</v>
          </cell>
          <cell r="Q903" t="str">
            <v>Pengaspalan Jalan Sp. Tiga Pangasean - Gereja HKBP Sileang</v>
          </cell>
        </row>
        <row r="904">
          <cell r="A904" t="str">
            <v>I.</v>
          </cell>
          <cell r="C904" t="str">
            <v>ASUMSI</v>
          </cell>
          <cell r="M904" t="str">
            <v>LOKASI</v>
          </cell>
          <cell r="P904" t="str">
            <v>:</v>
          </cell>
          <cell r="Q904" t="str">
            <v>Kecamatan Doloksanggul</v>
          </cell>
        </row>
        <row r="905">
          <cell r="A905">
            <v>1</v>
          </cell>
          <cell r="C905" t="str">
            <v>Menggunakan tenaga pekerja (Manual)</v>
          </cell>
          <cell r="M905" t="str">
            <v>ITEM PEMBAYARAN NO.</v>
          </cell>
          <cell r="P905" t="str">
            <v>:</v>
          </cell>
          <cell r="Q905" t="str">
            <v>3.1.11</v>
          </cell>
        </row>
        <row r="906">
          <cell r="A906">
            <v>2</v>
          </cell>
          <cell r="C906" t="str">
            <v>Lokasi pekerjaan : sepanjang jalan</v>
          </cell>
          <cell r="M906" t="str">
            <v>JENIS PEKERJAAN</v>
          </cell>
          <cell r="P906" t="str">
            <v>:</v>
          </cell>
          <cell r="Q906" t="str">
            <v>Galian / Pengerukan Bahu Jalan (Manual) untuk Pelebaran Perkerasan</v>
          </cell>
        </row>
        <row r="907">
          <cell r="A907">
            <v>3</v>
          </cell>
          <cell r="C907" t="str">
            <v>Kondisi Jalan   :  sedang / baik</v>
          </cell>
          <cell r="M907" t="str">
            <v>SATUAN PEMBAYARAN</v>
          </cell>
          <cell r="P907" t="str">
            <v>:</v>
          </cell>
          <cell r="Q907" t="str">
            <v>M3</v>
          </cell>
        </row>
        <row r="908">
          <cell r="A908">
            <v>4</v>
          </cell>
          <cell r="C908" t="str">
            <v>Jam kerja efektif per-hari</v>
          </cell>
          <cell r="H908" t="str">
            <v>Tk</v>
          </cell>
          <cell r="I908">
            <v>7</v>
          </cell>
          <cell r="J908" t="str">
            <v>Jam</v>
          </cell>
          <cell r="M908" t="str">
            <v>VOLUME PEKERJAAN</v>
          </cell>
          <cell r="P908" t="str">
            <v>:</v>
          </cell>
          <cell r="Q908">
            <v>0</v>
          </cell>
          <cell r="R908" t="str">
            <v>M3</v>
          </cell>
        </row>
        <row r="909">
          <cell r="A909">
            <v>5</v>
          </cell>
          <cell r="C909" t="str">
            <v>Rata-rata kedalaman penggalian bahu</v>
          </cell>
          <cell r="H909" t="str">
            <v>Tk</v>
          </cell>
          <cell r="I909">
            <v>0.3</v>
          </cell>
          <cell r="J909" t="str">
            <v>Cm</v>
          </cell>
        </row>
        <row r="911">
          <cell r="A911" t="str">
            <v>II.</v>
          </cell>
          <cell r="C911" t="str">
            <v>URUTAN KERJA</v>
          </cell>
        </row>
        <row r="912">
          <cell r="A912">
            <v>1</v>
          </cell>
          <cell r="C912" t="str">
            <v>Bahu jalan yang akan di beri perkerasan (diperlebar)</v>
          </cell>
          <cell r="S912" t="str">
            <v>PERKIRAAN</v>
          </cell>
          <cell r="T912" t="str">
            <v>HARGA</v>
          </cell>
          <cell r="U912" t="str">
            <v>JUMLAH</v>
          </cell>
        </row>
        <row r="913">
          <cell r="C913" t="str">
            <v>digali oleh pekerja</v>
          </cell>
          <cell r="M913" t="str">
            <v>NO.</v>
          </cell>
          <cell r="O913" t="str">
            <v>KOMPONEN</v>
          </cell>
          <cell r="R913" t="str">
            <v>SATUAN</v>
          </cell>
          <cell r="S913" t="str">
            <v>KUANTITAS</v>
          </cell>
          <cell r="T913" t="str">
            <v>SATUAN</v>
          </cell>
          <cell r="U913" t="str">
            <v>HARGA</v>
          </cell>
        </row>
        <row r="914">
          <cell r="A914">
            <v>2</v>
          </cell>
          <cell r="C914" t="str">
            <v>Penggalian dilakukan oleh pekerja dengan mengunakan</v>
          </cell>
          <cell r="T914" t="str">
            <v>(Rp.)</v>
          </cell>
          <cell r="U914" t="str">
            <v>(Rp.)</v>
          </cell>
        </row>
        <row r="915">
          <cell r="C915" t="str">
            <v>alat bantu</v>
          </cell>
        </row>
        <row r="916">
          <cell r="A916">
            <v>3</v>
          </cell>
          <cell r="C916" t="str">
            <v>Sebagian pekerja merapikan hasil galian</v>
          </cell>
        </row>
        <row r="917">
          <cell r="M917" t="str">
            <v>A.</v>
          </cell>
          <cell r="O917" t="str">
            <v>TENAGA</v>
          </cell>
        </row>
        <row r="919">
          <cell r="A919" t="str">
            <v>III.</v>
          </cell>
          <cell r="C919" t="str">
            <v>PEMAKAIAN BAHAN, ALAT DAN TENAGA</v>
          </cell>
          <cell r="M919" t="str">
            <v>1.</v>
          </cell>
          <cell r="O919" t="str">
            <v>Pekerja</v>
          </cell>
          <cell r="Q919" t="str">
            <v>(L01)</v>
          </cell>
          <cell r="R919" t="str">
            <v>Jam</v>
          </cell>
          <cell r="S919">
            <v>7.6</v>
          </cell>
          <cell r="T919">
            <v>8571.43</v>
          </cell>
          <cell r="W919">
            <v>65142.868000000002</v>
          </cell>
        </row>
        <row r="920">
          <cell r="M920" t="str">
            <v>2.</v>
          </cell>
          <cell r="O920" t="str">
            <v>Mandor</v>
          </cell>
          <cell r="Q920" t="str">
            <v>(L03)</v>
          </cell>
          <cell r="R920" t="str">
            <v>Jam</v>
          </cell>
          <cell r="S920">
            <v>0.4</v>
          </cell>
          <cell r="T920">
            <v>10714.29</v>
          </cell>
          <cell r="W920">
            <v>4285.7160000000003</v>
          </cell>
        </row>
        <row r="921">
          <cell r="A921" t="str">
            <v xml:space="preserve">   1.</v>
          </cell>
          <cell r="C921" t="str">
            <v>BAHAN</v>
          </cell>
        </row>
        <row r="922">
          <cell r="C922" t="str">
            <v>Tidak ada bahan yang diperlukan</v>
          </cell>
        </row>
        <row r="923">
          <cell r="T923" t="str">
            <v xml:space="preserve">JUMLAH HARGA TENAGA   </v>
          </cell>
          <cell r="W923">
            <v>69428.584000000003</v>
          </cell>
        </row>
        <row r="924">
          <cell r="A924" t="str">
            <v xml:space="preserve">   2.</v>
          </cell>
          <cell r="C924" t="str">
            <v>ALAT</v>
          </cell>
        </row>
        <row r="925">
          <cell r="A925" t="str">
            <v>2.a</v>
          </cell>
          <cell r="C925" t="str">
            <v>ALAT  BANTU</v>
          </cell>
          <cell r="M925" t="str">
            <v>B.</v>
          </cell>
          <cell r="O925" t="str">
            <v>BAHAN</v>
          </cell>
        </row>
        <row r="926">
          <cell r="C926" t="str">
            <v>Diperlukan alat-alat bantu kecil</v>
          </cell>
          <cell r="K926" t="str">
            <v>Lump Sum</v>
          </cell>
        </row>
        <row r="927">
          <cell r="C927" t="str">
            <v>- Sekop &amp; Cangkul</v>
          </cell>
        </row>
        <row r="928">
          <cell r="C928" t="str">
            <v>- Keranjang &amp; Gerobak Sorong</v>
          </cell>
        </row>
        <row r="930">
          <cell r="A930" t="str">
            <v xml:space="preserve">   3.</v>
          </cell>
          <cell r="C930" t="str">
            <v>TENAGA</v>
          </cell>
        </row>
        <row r="932">
          <cell r="C932" t="str">
            <v xml:space="preserve">Produksi Galian / hari  =  </v>
          </cell>
          <cell r="H932" t="str">
            <v>Qt</v>
          </cell>
          <cell r="I932">
            <v>35</v>
          </cell>
          <cell r="J932" t="str">
            <v>M3</v>
          </cell>
          <cell r="O932">
            <v>0</v>
          </cell>
          <cell r="W932">
            <v>0</v>
          </cell>
        </row>
        <row r="933">
          <cell r="C933" t="str">
            <v>Kebutuhan tenaga :</v>
          </cell>
          <cell r="E933" t="str">
            <v>- Pekerja</v>
          </cell>
          <cell r="H933" t="str">
            <v>P</v>
          </cell>
          <cell r="I933">
            <v>38</v>
          </cell>
          <cell r="J933" t="str">
            <v>orang</v>
          </cell>
          <cell r="T933" t="str">
            <v xml:space="preserve">JUMLAH HARGA BAHAN   </v>
          </cell>
          <cell r="W933">
            <v>0</v>
          </cell>
        </row>
        <row r="934">
          <cell r="E934" t="str">
            <v>- Mandor</v>
          </cell>
          <cell r="H934" t="str">
            <v>M</v>
          </cell>
          <cell r="I934">
            <v>2</v>
          </cell>
          <cell r="J934" t="str">
            <v>orang</v>
          </cell>
        </row>
        <row r="935">
          <cell r="C935" t="str">
            <v>Koefisien tenaga / M3   :</v>
          </cell>
          <cell r="M935" t="str">
            <v>C.</v>
          </cell>
          <cell r="O935" t="str">
            <v>PERALATAN</v>
          </cell>
        </row>
        <row r="936">
          <cell r="E936" t="str">
            <v>- Pekerja</v>
          </cell>
          <cell r="F936" t="str">
            <v>= (Tk x P) : Qt</v>
          </cell>
          <cell r="H936" t="str">
            <v>(L01)</v>
          </cell>
          <cell r="I936">
            <v>7.6</v>
          </cell>
          <cell r="J936" t="str">
            <v>jam</v>
          </cell>
        </row>
        <row r="937">
          <cell r="E937" t="str">
            <v>- Mandor</v>
          </cell>
          <cell r="F937" t="str">
            <v>= (Tk x M) : Qt</v>
          </cell>
          <cell r="H937" t="str">
            <v>(L03)</v>
          </cell>
          <cell r="I937">
            <v>0.4</v>
          </cell>
          <cell r="J937" t="str">
            <v>jam</v>
          </cell>
        </row>
        <row r="938">
          <cell r="M938" t="str">
            <v>1.</v>
          </cell>
          <cell r="O938" t="str">
            <v>Alat Bantu (5% x Biaya Pekerja)</v>
          </cell>
          <cell r="R938" t="str">
            <v>Ls</v>
          </cell>
          <cell r="S938">
            <v>1</v>
          </cell>
          <cell r="T938">
            <v>3257.1434000000004</v>
          </cell>
          <cell r="W938">
            <v>3257.1434000000004</v>
          </cell>
        </row>
        <row r="939">
          <cell r="A939" t="str">
            <v>4.</v>
          </cell>
          <cell r="C939" t="str">
            <v>HARGA DASAR SATUAN UPAH, BAHAN DAN ALAT</v>
          </cell>
        </row>
        <row r="940">
          <cell r="C940" t="str">
            <v>Lihat lampiran.</v>
          </cell>
        </row>
        <row r="942">
          <cell r="A942" t="str">
            <v>5.</v>
          </cell>
          <cell r="C942" t="str">
            <v>ANALISA HARGA SATUAN PEKERJAAN</v>
          </cell>
        </row>
        <row r="943">
          <cell r="C943" t="str">
            <v>Lihat perhitungan dalam FORMULIR STANDAR UNTUK</v>
          </cell>
        </row>
        <row r="944">
          <cell r="C944" t="str">
            <v>PEREKEMAN ANALISA MASING-MASING HARGA SATUAN</v>
          </cell>
        </row>
        <row r="945">
          <cell r="C945" t="str">
            <v>Didapat Harga Satuan Pekerjaan :</v>
          </cell>
          <cell r="T945" t="str">
            <v xml:space="preserve">JUMLAH HARGA PERALATAN   </v>
          </cell>
          <cell r="W945">
            <v>3257.1434000000004</v>
          </cell>
        </row>
        <row r="947">
          <cell r="C947" t="str">
            <v xml:space="preserve">Rp.  </v>
          </cell>
          <cell r="E947">
            <v>79954.300140000007</v>
          </cell>
          <cell r="F947" t="str">
            <v xml:space="preserve"> / M3</v>
          </cell>
          <cell r="M947" t="str">
            <v>D.</v>
          </cell>
          <cell r="O947" t="str">
            <v>JUMLAH HARGA   ( A + B + C )</v>
          </cell>
          <cell r="W947">
            <v>72685.727400000003</v>
          </cell>
        </row>
        <row r="948">
          <cell r="M948" t="str">
            <v>E.</v>
          </cell>
          <cell r="O948" t="str">
            <v>OVERHEAD &amp; PROFIT    =</v>
          </cell>
          <cell r="Q948">
            <v>10</v>
          </cell>
          <cell r="R948" t="str">
            <v>% X ( D )</v>
          </cell>
          <cell r="W948">
            <v>7268.5727399999996</v>
          </cell>
        </row>
        <row r="949">
          <cell r="M949" t="str">
            <v>F.</v>
          </cell>
          <cell r="O949" t="str">
            <v>HARGA SATUAN PEKERJAAN</v>
          </cell>
          <cell r="Q949" t="str">
            <v>( D + E )</v>
          </cell>
          <cell r="W949">
            <v>79954.300140000007</v>
          </cell>
        </row>
        <row r="950">
          <cell r="A950" t="str">
            <v>6.</v>
          </cell>
          <cell r="C950" t="str">
            <v>MASA PELAKSANAAN YANG DIPERLUKAN</v>
          </cell>
        </row>
        <row r="951">
          <cell r="C951" t="str">
            <v>Masa Pelaksanaan :</v>
          </cell>
          <cell r="E951" t="str">
            <v>. . . . . . . . . . .</v>
          </cell>
          <cell r="F951" t="str">
            <v>bulan</v>
          </cell>
          <cell r="M951">
            <v>0</v>
          </cell>
          <cell r="T951">
            <v>0</v>
          </cell>
        </row>
        <row r="952">
          <cell r="M952">
            <v>0</v>
          </cell>
          <cell r="T952">
            <v>0</v>
          </cell>
        </row>
        <row r="953">
          <cell r="A953" t="str">
            <v>7.</v>
          </cell>
          <cell r="C953" t="str">
            <v>VOLUME PEKERJAAN YANG DIPERLUKAN</v>
          </cell>
          <cell r="M953">
            <v>0</v>
          </cell>
          <cell r="T953">
            <v>0</v>
          </cell>
        </row>
        <row r="954">
          <cell r="C954" t="str">
            <v>Volume pekerjaan  :</v>
          </cell>
          <cell r="E954">
            <v>0</v>
          </cell>
          <cell r="F954" t="str">
            <v>M3</v>
          </cell>
          <cell r="M954">
            <v>0</v>
          </cell>
          <cell r="T954">
            <v>0</v>
          </cell>
        </row>
        <row r="955">
          <cell r="M955">
            <v>0</v>
          </cell>
          <cell r="T955">
            <v>0</v>
          </cell>
        </row>
        <row r="956">
          <cell r="M956">
            <v>0</v>
          </cell>
          <cell r="T956">
            <v>0</v>
          </cell>
        </row>
        <row r="957">
          <cell r="M957">
            <v>0</v>
          </cell>
          <cell r="T957">
            <v>0</v>
          </cell>
        </row>
        <row r="958">
          <cell r="M958">
            <v>0</v>
          </cell>
          <cell r="T958">
            <v>0</v>
          </cell>
        </row>
        <row r="959">
          <cell r="M959">
            <v>0</v>
          </cell>
          <cell r="T959">
            <v>0</v>
          </cell>
        </row>
        <row r="960">
          <cell r="M960">
            <v>0</v>
          </cell>
          <cell r="T960">
            <v>0</v>
          </cell>
        </row>
        <row r="961">
          <cell r="M961">
            <v>0</v>
          </cell>
          <cell r="T961">
            <v>0</v>
          </cell>
        </row>
        <row r="962">
          <cell r="M962">
            <v>0</v>
          </cell>
          <cell r="T962">
            <v>0</v>
          </cell>
        </row>
      </sheetData>
      <sheetData sheetId="2"/>
      <sheetData sheetId="3"/>
      <sheetData sheetId="4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NP(2)"/>
    </sheetNames>
    <sheetDataSet>
      <sheetData sheetId="0"/>
      <sheetData sheetId="1"/>
      <sheetData sheetId="2">
        <row r="1">
          <cell r="A1" t="str">
            <v>ITEM PEMBAYARAN NO.</v>
          </cell>
          <cell r="D1" t="str">
            <v>:</v>
          </cell>
          <cell r="E1" t="str">
            <v>10.1.5.a</v>
          </cell>
          <cell r="K1" t="str">
            <v>Analisa EI-10.1.5 a</v>
          </cell>
          <cell r="V1" t="str">
            <v>Analisa EI-10.1.5 a</v>
          </cell>
        </row>
        <row r="2">
          <cell r="A2" t="str">
            <v>JENIS PEKERJAAN</v>
          </cell>
          <cell r="D2" t="str">
            <v>:</v>
          </cell>
          <cell r="E2" t="str">
            <v>Membersihkan / Menyikat Gelagar Jembatan Baja</v>
          </cell>
        </row>
        <row r="3">
          <cell r="A3" t="str">
            <v>SATUAN PEMBAYARAN</v>
          </cell>
          <cell r="D3" t="str">
            <v>:</v>
          </cell>
          <cell r="E3" t="str">
            <v>M2</v>
          </cell>
          <cell r="K3" t="str">
            <v xml:space="preserve">         URAIAN ANALISA HARGA SATUAN</v>
          </cell>
          <cell r="M3" t="str">
            <v>FORMULIR STANDAR UNTUK</v>
          </cell>
        </row>
        <row r="4">
          <cell r="M4" t="str">
            <v>PEREKAMAN ANALISA MASING-MASING HARGA SATUAN</v>
          </cell>
        </row>
        <row r="5">
          <cell r="M5">
            <v>0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KOEF.</v>
          </cell>
          <cell r="J6" t="str">
            <v>SATUAN</v>
          </cell>
          <cell r="K6" t="str">
            <v>KETERANGAN</v>
          </cell>
        </row>
        <row r="8">
          <cell r="M8" t="str">
            <v>NAMA PAKET</v>
          </cell>
          <cell r="P8" t="str">
            <v>:</v>
          </cell>
          <cell r="Q8" t="str">
            <v>Lanjutan Pengaspalan Jalan Lingkungan Perkantoran Desa Pakkat Toruan</v>
          </cell>
        </row>
        <row r="9">
          <cell r="A9" t="str">
            <v>I.</v>
          </cell>
          <cell r="C9" t="str">
            <v>ASUMSI</v>
          </cell>
          <cell r="M9" t="str">
            <v>LOKASI</v>
          </cell>
          <cell r="P9" t="str">
            <v>:</v>
          </cell>
          <cell r="Q9" t="str">
            <v>Kec. Doloksanggul</v>
          </cell>
        </row>
        <row r="10">
          <cell r="A10">
            <v>1</v>
          </cell>
          <cell r="C10" t="str">
            <v>Menggunakan buruh (cara manual)</v>
          </cell>
          <cell r="M10" t="str">
            <v>ITEM PEMBAYARAN NO.</v>
          </cell>
          <cell r="P10" t="str">
            <v>:</v>
          </cell>
          <cell r="Q10" t="str">
            <v>10.1.5.a</v>
          </cell>
        </row>
        <row r="11">
          <cell r="A11">
            <v>2</v>
          </cell>
          <cell r="C11" t="str">
            <v>Lokasi pekerjaan : pada jembatan</v>
          </cell>
          <cell r="M11" t="str">
            <v>JENIS PEKERJAAN</v>
          </cell>
          <cell r="P11" t="str">
            <v>:</v>
          </cell>
          <cell r="Q11" t="str">
            <v>Membersihkan / Menyikat Gelagar Jembatan Baja</v>
          </cell>
        </row>
        <row r="12">
          <cell r="A12">
            <v>3</v>
          </cell>
          <cell r="C12" t="str">
            <v>Jam kerja efektif per-hari</v>
          </cell>
          <cell r="H12" t="str">
            <v>Tk</v>
          </cell>
          <cell r="I12">
            <v>7</v>
          </cell>
          <cell r="J12" t="str">
            <v>jam</v>
          </cell>
          <cell r="M12" t="str">
            <v>SATUAN PEMBAYARAN</v>
          </cell>
          <cell r="P12" t="str">
            <v>:</v>
          </cell>
          <cell r="Q12" t="str">
            <v>M2</v>
          </cell>
        </row>
        <row r="13">
          <cell r="A13">
            <v>4</v>
          </cell>
          <cell r="C13" t="str">
            <v>Dikerjakan sebelum dilakukan pekerjaan pengecatan gelagar</v>
          </cell>
          <cell r="M13" t="str">
            <v>VOLUME PEKERJAAN</v>
          </cell>
          <cell r="P13" t="str">
            <v>:</v>
          </cell>
          <cell r="Q13">
            <v>0</v>
          </cell>
          <cell r="R13" t="str">
            <v>M2</v>
          </cell>
        </row>
        <row r="16">
          <cell r="A16" t="str">
            <v>II.</v>
          </cell>
          <cell r="C16" t="str">
            <v>URUTAN  KERJA</v>
          </cell>
        </row>
        <row r="17">
          <cell r="A17">
            <v>1</v>
          </cell>
          <cell r="C17" t="str">
            <v>Karat dan kotoran lainnya yang menempel pada gelagar</v>
          </cell>
          <cell r="S17" t="str">
            <v>PERKIRAAN</v>
          </cell>
          <cell r="T17" t="str">
            <v>HARGA</v>
          </cell>
          <cell r="U17" t="str">
            <v>JUMLAH</v>
          </cell>
        </row>
        <row r="18">
          <cell r="C18" t="str">
            <v>dibersihkan oleh pekerja</v>
          </cell>
          <cell r="M18" t="str">
            <v>NO.</v>
          </cell>
          <cell r="O18" t="str">
            <v>KOMPONEN</v>
          </cell>
          <cell r="R18" t="str">
            <v>SATUAN</v>
          </cell>
          <cell r="S18" t="str">
            <v>KUANTITAS</v>
          </cell>
          <cell r="T18" t="str">
            <v>SATUAN</v>
          </cell>
          <cell r="U18" t="str">
            <v>HARGA</v>
          </cell>
        </row>
        <row r="19">
          <cell r="A19">
            <v>2</v>
          </cell>
          <cell r="C19" t="str">
            <v>Pembersihan dilakukan dengan menggunakan</v>
          </cell>
          <cell r="T19" t="str">
            <v>(Rp.)</v>
          </cell>
          <cell r="U19" t="str">
            <v>(Rp.)</v>
          </cell>
        </row>
        <row r="20">
          <cell r="C20" t="str">
            <v>sikat kawat dan alat bantu lainnya</v>
          </cell>
        </row>
        <row r="22">
          <cell r="A22" t="str">
            <v>III.</v>
          </cell>
          <cell r="C22" t="str">
            <v>PEMAKAIAN BAHAN, ALAT DAN TENAGA</v>
          </cell>
          <cell r="M22" t="str">
            <v>A.</v>
          </cell>
          <cell r="O22" t="str">
            <v>TENAGA</v>
          </cell>
        </row>
        <row r="24">
          <cell r="A24" t="str">
            <v xml:space="preserve">   1.</v>
          </cell>
          <cell r="C24" t="str">
            <v>BAHAN</v>
          </cell>
          <cell r="M24" t="str">
            <v>1.</v>
          </cell>
          <cell r="O24" t="str">
            <v>Pekerja</v>
          </cell>
          <cell r="Q24" t="str">
            <v>(L01)</v>
          </cell>
          <cell r="R24" t="str">
            <v>jam</v>
          </cell>
          <cell r="S24">
            <v>0.84</v>
          </cell>
          <cell r="T24">
            <v>7000</v>
          </cell>
          <cell r="W24">
            <v>5880</v>
          </cell>
        </row>
        <row r="25">
          <cell r="C25" t="str">
            <v>Tidak ada bahan yang diperlukan</v>
          </cell>
          <cell r="M25" t="str">
            <v>2.</v>
          </cell>
          <cell r="O25" t="str">
            <v>Mandor</v>
          </cell>
          <cell r="Q25" t="str">
            <v>(L03)</v>
          </cell>
          <cell r="R25" t="str">
            <v>jam</v>
          </cell>
          <cell r="S25">
            <v>0.14000000000000001</v>
          </cell>
          <cell r="T25">
            <v>8571.43</v>
          </cell>
          <cell r="W25">
            <v>1200.0002000000002</v>
          </cell>
        </row>
        <row r="27">
          <cell r="A27" t="str">
            <v xml:space="preserve">   2.</v>
          </cell>
          <cell r="C27" t="str">
            <v>ALAT</v>
          </cell>
        </row>
        <row r="28">
          <cell r="A28" t="str">
            <v>2.a.</v>
          </cell>
          <cell r="C28" t="str">
            <v>ALAT  BANTU</v>
          </cell>
          <cell r="T28" t="str">
            <v xml:space="preserve">JUMLAH HARGA TENAGA   </v>
          </cell>
          <cell r="W28">
            <v>7080.0002000000004</v>
          </cell>
        </row>
        <row r="29">
          <cell r="C29" t="str">
            <v>Diperlukan alat-alat bantu kecil</v>
          </cell>
          <cell r="K29" t="str">
            <v>Lump Sump</v>
          </cell>
        </row>
        <row r="30">
          <cell r="C30" t="str">
            <v>- Sikat Kawat</v>
          </cell>
          <cell r="M30" t="str">
            <v>B.</v>
          </cell>
          <cell r="O30" t="str">
            <v>BAHAN</v>
          </cell>
        </row>
        <row r="31">
          <cell r="C31" t="str">
            <v>- Skrap</v>
          </cell>
        </row>
        <row r="33">
          <cell r="A33" t="str">
            <v xml:space="preserve">   3.</v>
          </cell>
          <cell r="C33" t="str">
            <v>TENAGA</v>
          </cell>
        </row>
        <row r="34">
          <cell r="C34" t="str">
            <v>Produksi pembersihan perhari</v>
          </cell>
          <cell r="H34" t="str">
            <v>Qt</v>
          </cell>
          <cell r="I34">
            <v>50</v>
          </cell>
          <cell r="J34" t="str">
            <v>M2/hari</v>
          </cell>
        </row>
        <row r="35">
          <cell r="C35" t="str">
            <v>Kebutuhan tenaga :</v>
          </cell>
        </row>
        <row r="36">
          <cell r="E36" t="str">
            <v>- Pekerja</v>
          </cell>
          <cell r="H36" t="str">
            <v>P</v>
          </cell>
          <cell r="I36">
            <v>6</v>
          </cell>
          <cell r="J36" t="str">
            <v>orang</v>
          </cell>
          <cell r="O36">
            <v>0</v>
          </cell>
          <cell r="W36">
            <v>0</v>
          </cell>
        </row>
        <row r="37">
          <cell r="E37" t="str">
            <v>- Mandor</v>
          </cell>
          <cell r="H37" t="str">
            <v>M</v>
          </cell>
          <cell r="I37">
            <v>1</v>
          </cell>
          <cell r="J37" t="str">
            <v>orang</v>
          </cell>
          <cell r="T37" t="str">
            <v xml:space="preserve">JUMLAH HARGA BAHAN   </v>
          </cell>
          <cell r="W37">
            <v>0</v>
          </cell>
        </row>
        <row r="39">
          <cell r="C39" t="str">
            <v>Koefisien tenaga / M3   :</v>
          </cell>
          <cell r="M39" t="str">
            <v>C.</v>
          </cell>
          <cell r="O39" t="str">
            <v>PERALATAN</v>
          </cell>
        </row>
        <row r="40">
          <cell r="E40" t="str">
            <v>- Pekerja</v>
          </cell>
          <cell r="F40" t="str">
            <v>= (Tk x P) : Qt</v>
          </cell>
          <cell r="H40" t="str">
            <v>(L01)</v>
          </cell>
          <cell r="I40">
            <v>0.84</v>
          </cell>
          <cell r="J40" t="str">
            <v>Jam</v>
          </cell>
        </row>
        <row r="41">
          <cell r="E41" t="str">
            <v>- Mandor</v>
          </cell>
          <cell r="F41" t="str">
            <v>= (Tk x M) : Qt</v>
          </cell>
          <cell r="H41" t="str">
            <v>(L03)</v>
          </cell>
          <cell r="I41">
            <v>0.14000000000000001</v>
          </cell>
          <cell r="J41" t="str">
            <v>Jam</v>
          </cell>
          <cell r="M41" t="str">
            <v>1.</v>
          </cell>
          <cell r="O41" t="str">
            <v>Alat Bantu (5% x Biaya Pekerja)</v>
          </cell>
          <cell r="R41" t="str">
            <v>Ls</v>
          </cell>
          <cell r="S41">
            <v>1</v>
          </cell>
          <cell r="T41">
            <v>294</v>
          </cell>
          <cell r="W41">
            <v>294</v>
          </cell>
        </row>
        <row r="43">
          <cell r="A43" t="str">
            <v>4.</v>
          </cell>
          <cell r="C43" t="str">
            <v>HARGA DASAR SATUAN UPAH, BAHAN DAN ALAT</v>
          </cell>
        </row>
        <row r="44">
          <cell r="C44" t="str">
            <v>Lihat lampiran.</v>
          </cell>
        </row>
        <row r="46">
          <cell r="A46" t="str">
            <v>5.</v>
          </cell>
          <cell r="C46" t="str">
            <v>ANALISA HARGA SATUAN PEKERJAAN</v>
          </cell>
        </row>
        <row r="47">
          <cell r="C47" t="str">
            <v>Lihat perhitungan dalam FORMULIR STANDAR UNTUK</v>
          </cell>
        </row>
        <row r="48">
          <cell r="C48" t="str">
            <v>PEREKAMAN ANALISA MASING-MASING HARGA SATUAN</v>
          </cell>
          <cell r="T48" t="str">
            <v xml:space="preserve">JUMLAH HARGA PERALATAN   </v>
          </cell>
          <cell r="W48">
            <v>294</v>
          </cell>
        </row>
        <row r="50">
          <cell r="C50" t="str">
            <v>Didapat Harga Satuan Pekerjaan :</v>
          </cell>
          <cell r="M50" t="str">
            <v>D.</v>
          </cell>
          <cell r="O50" t="str">
            <v>JUMLAH HARGA   ( A + B + C )</v>
          </cell>
          <cell r="W50">
            <v>7374.0002000000004</v>
          </cell>
        </row>
        <row r="51">
          <cell r="M51" t="str">
            <v>E.</v>
          </cell>
          <cell r="O51" t="str">
            <v>OVERHEAD &amp; PROFIT    =</v>
          </cell>
          <cell r="Q51">
            <v>10</v>
          </cell>
          <cell r="R51" t="str">
            <v>% X ( D )</v>
          </cell>
          <cell r="W51">
            <v>737.40002000000004</v>
          </cell>
        </row>
        <row r="52">
          <cell r="C52" t="str">
            <v xml:space="preserve">Rp.  </v>
          </cell>
          <cell r="E52">
            <v>8111.4002200000004</v>
          </cell>
          <cell r="F52" t="str">
            <v xml:space="preserve"> / M2</v>
          </cell>
          <cell r="M52" t="str">
            <v>F.</v>
          </cell>
          <cell r="O52" t="str">
            <v>HARGA SATUAN PEKERJAAN</v>
          </cell>
          <cell r="Q52" t="str">
            <v>( D + E )</v>
          </cell>
          <cell r="W52">
            <v>8111.4002200000004</v>
          </cell>
        </row>
        <row r="54">
          <cell r="M54">
            <v>0</v>
          </cell>
          <cell r="T54">
            <v>0</v>
          </cell>
        </row>
        <row r="55">
          <cell r="A55" t="str">
            <v>6.</v>
          </cell>
          <cell r="C55" t="str">
            <v>WAKTU PELAKSANAAN YANG DIPERLUKAN</v>
          </cell>
          <cell r="M55">
            <v>0</v>
          </cell>
          <cell r="T55">
            <v>0</v>
          </cell>
        </row>
        <row r="56">
          <cell r="C56" t="str">
            <v>Masa Pelaksanaan :</v>
          </cell>
          <cell r="E56" t="str">
            <v>. . . . . . . . . . . .</v>
          </cell>
          <cell r="F56" t="str">
            <v>bulan</v>
          </cell>
          <cell r="M56">
            <v>0</v>
          </cell>
          <cell r="T56">
            <v>0</v>
          </cell>
        </row>
        <row r="57">
          <cell r="M57">
            <v>0</v>
          </cell>
          <cell r="T57">
            <v>0</v>
          </cell>
        </row>
        <row r="58">
          <cell r="A58" t="str">
            <v>7.</v>
          </cell>
          <cell r="C58" t="str">
            <v>VOLUME PEKERJAAN YANG DIPERLUKAN</v>
          </cell>
          <cell r="M58">
            <v>0</v>
          </cell>
          <cell r="T58">
            <v>0</v>
          </cell>
        </row>
        <row r="59">
          <cell r="C59" t="str">
            <v>Volume pekerjaan  :</v>
          </cell>
          <cell r="E59">
            <v>0</v>
          </cell>
          <cell r="F59" t="str">
            <v>M2</v>
          </cell>
          <cell r="M59">
            <v>0</v>
          </cell>
          <cell r="T59">
            <v>0</v>
          </cell>
        </row>
        <row r="60">
          <cell r="M60">
            <v>0</v>
          </cell>
          <cell r="T60">
            <v>0</v>
          </cell>
        </row>
        <row r="61">
          <cell r="M61">
            <v>0</v>
          </cell>
          <cell r="T61">
            <v>0</v>
          </cell>
        </row>
        <row r="62">
          <cell r="M62">
            <v>0</v>
          </cell>
          <cell r="T62">
            <v>0</v>
          </cell>
        </row>
        <row r="63">
          <cell r="M63">
            <v>0</v>
          </cell>
          <cell r="T63">
            <v>0</v>
          </cell>
        </row>
        <row r="64">
          <cell r="M64">
            <v>0</v>
          </cell>
          <cell r="T64">
            <v>0</v>
          </cell>
        </row>
        <row r="65">
          <cell r="M65">
            <v>0</v>
          </cell>
          <cell r="T65">
            <v>0</v>
          </cell>
        </row>
        <row r="67">
          <cell r="A67" t="str">
            <v>ITEM PEMBAYARAN NO.</v>
          </cell>
          <cell r="D67" t="str">
            <v>:</v>
          </cell>
          <cell r="E67" t="str">
            <v>10.1.5.b</v>
          </cell>
          <cell r="K67" t="str">
            <v>Analisa EI-10.1.5 b</v>
          </cell>
          <cell r="V67" t="str">
            <v>Analisa EI-10.1.5 b</v>
          </cell>
        </row>
        <row r="68">
          <cell r="A68" t="str">
            <v>JENIS PEKERJAAN</v>
          </cell>
          <cell r="D68" t="str">
            <v>:</v>
          </cell>
          <cell r="E68" t="str">
            <v>Pengecatan dengan Cat Menie</v>
          </cell>
        </row>
        <row r="69">
          <cell r="A69" t="str">
            <v>SATUAN PEMBAYARAN</v>
          </cell>
          <cell r="D69" t="str">
            <v>:</v>
          </cell>
          <cell r="E69" t="str">
            <v>M2</v>
          </cell>
          <cell r="K69" t="str">
            <v xml:space="preserve">         URAIAN ANALISA HARGA SATUAN</v>
          </cell>
          <cell r="M69" t="str">
            <v>FORMULIR STANDAR UNTUK</v>
          </cell>
        </row>
        <row r="70">
          <cell r="M70" t="str">
            <v>PEREKAMAN ANALISA MASING-MASING HARGA SATUAN</v>
          </cell>
        </row>
        <row r="71">
          <cell r="M71">
            <v>0</v>
          </cell>
        </row>
        <row r="72">
          <cell r="A72" t="str">
            <v>No.</v>
          </cell>
          <cell r="C72" t="str">
            <v>U R A I A N</v>
          </cell>
          <cell r="H72" t="str">
            <v>KODE</v>
          </cell>
          <cell r="I72" t="str">
            <v>KOEF.</v>
          </cell>
          <cell r="J72" t="str">
            <v>SATUAN</v>
          </cell>
          <cell r="K72" t="str">
            <v>KETERANGAN</v>
          </cell>
        </row>
        <row r="74">
          <cell r="M74" t="str">
            <v>NAMA PAKET</v>
          </cell>
          <cell r="P74" t="str">
            <v>:</v>
          </cell>
          <cell r="Q74" t="str">
            <v>Lanjutan Pengaspalan Jalan Lingkungan Perkantoran Desa Pakkat Toruan</v>
          </cell>
        </row>
        <row r="75">
          <cell r="A75" t="str">
            <v>I.</v>
          </cell>
          <cell r="C75" t="str">
            <v>ASUMSI</v>
          </cell>
          <cell r="M75" t="str">
            <v>LOKASI</v>
          </cell>
          <cell r="P75" t="str">
            <v>:</v>
          </cell>
          <cell r="Q75" t="str">
            <v>Kec. Doloksanggul</v>
          </cell>
        </row>
        <row r="76">
          <cell r="A76">
            <v>1</v>
          </cell>
          <cell r="C76" t="str">
            <v>Menggunakan buruh (cara manual)</v>
          </cell>
          <cell r="M76" t="str">
            <v>ITEM PEMBAYARAN NO.</v>
          </cell>
          <cell r="P76" t="str">
            <v>:</v>
          </cell>
          <cell r="Q76" t="str">
            <v>10.1.5.b</v>
          </cell>
        </row>
        <row r="77">
          <cell r="A77">
            <v>2</v>
          </cell>
          <cell r="C77" t="str">
            <v>Lokasi pekerjaan : pada struktur bangunan</v>
          </cell>
          <cell r="M77" t="str">
            <v>JENIS PEKERJAAN</v>
          </cell>
          <cell r="P77" t="str">
            <v>:</v>
          </cell>
          <cell r="Q77" t="str">
            <v>Pengecatan dengan Cat Menie</v>
          </cell>
        </row>
        <row r="78">
          <cell r="A78">
            <v>3</v>
          </cell>
          <cell r="C78" t="str">
            <v>Jam kerja efektif per-hari</v>
          </cell>
          <cell r="H78" t="str">
            <v>Tk</v>
          </cell>
          <cell r="I78">
            <v>7</v>
          </cell>
          <cell r="J78" t="str">
            <v>jam</v>
          </cell>
          <cell r="M78" t="str">
            <v>SATUAN PEMBAYARAN</v>
          </cell>
          <cell r="P78" t="str">
            <v>:</v>
          </cell>
          <cell r="Q78" t="str">
            <v>M2</v>
          </cell>
        </row>
        <row r="79">
          <cell r="A79">
            <v>4</v>
          </cell>
          <cell r="C79" t="str">
            <v>Kebutuhan Cat Kilat per M2 (untuk 3 lapis)</v>
          </cell>
          <cell r="M79" t="str">
            <v>VOLUME PEKERJAAN</v>
          </cell>
          <cell r="P79" t="str">
            <v>:</v>
          </cell>
          <cell r="Q79">
            <v>0</v>
          </cell>
          <cell r="R79" t="str">
            <v>M2</v>
          </cell>
        </row>
        <row r="80">
          <cell r="C80" t="str">
            <v>Cat Menie</v>
          </cell>
          <cell r="H80" t="str">
            <v>Ck</v>
          </cell>
          <cell r="I80">
            <v>0.4</v>
          </cell>
          <cell r="J80" t="str">
            <v>Kg</v>
          </cell>
        </row>
        <row r="81">
          <cell r="C81" t="str">
            <v>Thinner</v>
          </cell>
          <cell r="H81" t="str">
            <v>Th</v>
          </cell>
          <cell r="I81">
            <v>0.05</v>
          </cell>
          <cell r="J81" t="str">
            <v>Liter</v>
          </cell>
        </row>
        <row r="82">
          <cell r="A82">
            <v>5</v>
          </cell>
          <cell r="C82" t="str">
            <v>Faktor Kehilangan Material</v>
          </cell>
          <cell r="H82" t="str">
            <v>Fh</v>
          </cell>
          <cell r="I82">
            <v>1.05</v>
          </cell>
        </row>
        <row r="83">
          <cell r="S83" t="str">
            <v>PERKIRAAN</v>
          </cell>
          <cell r="T83" t="str">
            <v>HARGA</v>
          </cell>
          <cell r="U83" t="str">
            <v>JUMLAH</v>
          </cell>
        </row>
        <row r="84">
          <cell r="A84" t="str">
            <v>II.</v>
          </cell>
          <cell r="C84" t="str">
            <v>URUTAN  KERJA</v>
          </cell>
          <cell r="M84" t="str">
            <v>NO.</v>
          </cell>
          <cell r="O84" t="str">
            <v>KOMPONEN</v>
          </cell>
          <cell r="R84" t="str">
            <v>SATUAN</v>
          </cell>
          <cell r="S84" t="str">
            <v>KUANTITAS</v>
          </cell>
          <cell r="T84" t="str">
            <v>SATUAN</v>
          </cell>
          <cell r="U84" t="str">
            <v>HARGA</v>
          </cell>
        </row>
        <row r="85">
          <cell r="A85">
            <v>1</v>
          </cell>
          <cell r="C85" t="str">
            <v>Material diterima di lokasi pekerjaan</v>
          </cell>
          <cell r="T85" t="str">
            <v>(Rp.)</v>
          </cell>
          <cell r="U85" t="str">
            <v>(Rp.)</v>
          </cell>
        </row>
        <row r="86">
          <cell r="C86" t="str">
            <v>Material bebas dari bahan organik</v>
          </cell>
        </row>
        <row r="87">
          <cell r="A87">
            <v>2</v>
          </cell>
          <cell r="C87" t="str">
            <v>Pekerja membersihkan permukaan yang akan di cat</v>
          </cell>
        </row>
        <row r="88">
          <cell r="A88">
            <v>3</v>
          </cell>
          <cell r="C88" t="str">
            <v>Pengecatan dilakukan mengggunakan alat bantu</v>
          </cell>
          <cell r="M88" t="str">
            <v>A.</v>
          </cell>
          <cell r="O88" t="str">
            <v>TENAGA</v>
          </cell>
        </row>
        <row r="89">
          <cell r="C89" t="str">
            <v>dan diulang hingga 3 lapis</v>
          </cell>
        </row>
        <row r="90">
          <cell r="M90" t="str">
            <v>1.</v>
          </cell>
          <cell r="O90" t="str">
            <v>Pekerja</v>
          </cell>
          <cell r="Q90" t="str">
            <v>(L01)</v>
          </cell>
          <cell r="R90" t="str">
            <v>jam</v>
          </cell>
          <cell r="S90">
            <v>0.42</v>
          </cell>
          <cell r="T90">
            <v>7000</v>
          </cell>
          <cell r="W90">
            <v>2940</v>
          </cell>
        </row>
        <row r="91">
          <cell r="A91" t="str">
            <v>III.</v>
          </cell>
          <cell r="C91" t="str">
            <v>PEMAKAIAN BAHAN, ALAT DAN TENAGA</v>
          </cell>
          <cell r="M91" t="str">
            <v>2.</v>
          </cell>
          <cell r="O91" t="str">
            <v>Tukang</v>
          </cell>
          <cell r="Q91" t="str">
            <v>(L02)</v>
          </cell>
          <cell r="R91" t="str">
            <v>jam</v>
          </cell>
          <cell r="S91">
            <v>0.21</v>
          </cell>
          <cell r="T91">
            <v>9285.7099999999991</v>
          </cell>
          <cell r="W91">
            <v>1949.9990999999998</v>
          </cell>
        </row>
        <row r="92">
          <cell r="M92" t="str">
            <v>3.</v>
          </cell>
          <cell r="O92" t="str">
            <v>Mandor</v>
          </cell>
          <cell r="Q92" t="str">
            <v>(L03)</v>
          </cell>
          <cell r="R92" t="str">
            <v>jam</v>
          </cell>
          <cell r="S92">
            <v>7.0000000000000007E-2</v>
          </cell>
          <cell r="T92">
            <v>8571.43</v>
          </cell>
          <cell r="W92">
            <v>600.00010000000009</v>
          </cell>
        </row>
        <row r="93">
          <cell r="A93" t="str">
            <v xml:space="preserve">   1.</v>
          </cell>
          <cell r="C93" t="str">
            <v>BAHAN</v>
          </cell>
        </row>
        <row r="94">
          <cell r="C94" t="str">
            <v>Cat Menie</v>
          </cell>
          <cell r="E94" t="str">
            <v>= Ck x Fh</v>
          </cell>
          <cell r="I94">
            <v>0.42000000000000004</v>
          </cell>
          <cell r="J94" t="str">
            <v>Kg</v>
          </cell>
        </row>
        <row r="95">
          <cell r="C95" t="str">
            <v>Thinner</v>
          </cell>
          <cell r="E95" t="str">
            <v>= Th x Fh</v>
          </cell>
          <cell r="I95">
            <v>5.2500000000000005E-2</v>
          </cell>
          <cell r="J95" t="str">
            <v>Liter</v>
          </cell>
          <cell r="T95" t="str">
            <v xml:space="preserve">JUMLAH HARGA TENAGA   </v>
          </cell>
          <cell r="W95">
            <v>5489.9992000000002</v>
          </cell>
        </row>
        <row r="97">
          <cell r="A97" t="str">
            <v xml:space="preserve">   2.</v>
          </cell>
          <cell r="C97" t="str">
            <v>ALAT</v>
          </cell>
          <cell r="M97" t="str">
            <v>B.</v>
          </cell>
          <cell r="O97" t="str">
            <v>BAHAN</v>
          </cell>
        </row>
        <row r="98">
          <cell r="A98" t="str">
            <v>2.a.</v>
          </cell>
          <cell r="C98" t="str">
            <v>ALAT  BANTU</v>
          </cell>
        </row>
        <row r="99">
          <cell r="C99" t="str">
            <v>Diperlukan alat-alat bantu kecil</v>
          </cell>
          <cell r="K99" t="str">
            <v>Lump Sump</v>
          </cell>
          <cell r="M99" t="str">
            <v>1.</v>
          </cell>
          <cell r="O99" t="str">
            <v>Cat Menie</v>
          </cell>
          <cell r="Q99" t="str">
            <v>(M42d)</v>
          </cell>
          <cell r="R99" t="str">
            <v>Kg</v>
          </cell>
          <cell r="S99">
            <v>0.42</v>
          </cell>
          <cell r="T99">
            <v>33500</v>
          </cell>
          <cell r="W99">
            <v>14070</v>
          </cell>
        </row>
        <row r="100">
          <cell r="C100" t="str">
            <v>- Kuas</v>
          </cell>
          <cell r="M100" t="str">
            <v>2.</v>
          </cell>
          <cell r="O100" t="str">
            <v>Thinner</v>
          </cell>
          <cell r="Q100" t="str">
            <v>(M33)</v>
          </cell>
          <cell r="R100" t="str">
            <v>Liter</v>
          </cell>
          <cell r="S100">
            <v>5.2499999999999998E-2</v>
          </cell>
          <cell r="T100">
            <v>60000</v>
          </cell>
          <cell r="W100">
            <v>3150</v>
          </cell>
        </row>
        <row r="101">
          <cell r="C101" t="str">
            <v>- Ember</v>
          </cell>
        </row>
        <row r="102">
          <cell r="C102" t="str">
            <v>- Sikat Kawat</v>
          </cell>
        </row>
        <row r="103">
          <cell r="C103" t="str">
            <v>- Skrap</v>
          </cell>
        </row>
        <row r="104">
          <cell r="O104">
            <v>0</v>
          </cell>
          <cell r="W104">
            <v>0</v>
          </cell>
        </row>
        <row r="105">
          <cell r="A105" t="str">
            <v xml:space="preserve">   3.</v>
          </cell>
          <cell r="C105" t="str">
            <v>TENAGA</v>
          </cell>
          <cell r="T105" t="str">
            <v xml:space="preserve">JUMLAH HARGA BAHAN   </v>
          </cell>
          <cell r="W105">
            <v>17220</v>
          </cell>
        </row>
        <row r="106">
          <cell r="C106" t="str">
            <v>Produksi Pekerjaan perhari</v>
          </cell>
          <cell r="H106" t="str">
            <v>Qt</v>
          </cell>
          <cell r="I106">
            <v>100</v>
          </cell>
          <cell r="J106" t="str">
            <v>M2/hari</v>
          </cell>
        </row>
        <row r="107">
          <cell r="C107" t="str">
            <v>Kebutuhan tenaga :</v>
          </cell>
          <cell r="M107" t="str">
            <v>C.</v>
          </cell>
          <cell r="O107" t="str">
            <v>PERALATAN</v>
          </cell>
        </row>
        <row r="108">
          <cell r="E108" t="str">
            <v>- Pekerja</v>
          </cell>
          <cell r="H108" t="str">
            <v>P</v>
          </cell>
          <cell r="I108">
            <v>6</v>
          </cell>
          <cell r="J108" t="str">
            <v>orang</v>
          </cell>
        </row>
        <row r="109">
          <cell r="E109" t="str">
            <v>- Tukang</v>
          </cell>
          <cell r="H109" t="str">
            <v>T</v>
          </cell>
          <cell r="I109">
            <v>3</v>
          </cell>
          <cell r="J109" t="str">
            <v>orang</v>
          </cell>
          <cell r="M109" t="str">
            <v>1.</v>
          </cell>
          <cell r="O109" t="str">
            <v>Alat Bantu (5% x Biaya Pekerja)</v>
          </cell>
          <cell r="R109" t="str">
            <v>Ls</v>
          </cell>
          <cell r="S109">
            <v>1</v>
          </cell>
          <cell r="T109">
            <v>147</v>
          </cell>
          <cell r="W109">
            <v>147</v>
          </cell>
        </row>
        <row r="110">
          <cell r="E110" t="str">
            <v>- Mandor</v>
          </cell>
          <cell r="H110" t="str">
            <v>M</v>
          </cell>
          <cell r="I110">
            <v>1</v>
          </cell>
          <cell r="J110" t="str">
            <v>orang</v>
          </cell>
        </row>
        <row r="111">
          <cell r="C111" t="str">
            <v>Koefisien tenaga / M3   :</v>
          </cell>
        </row>
        <row r="112">
          <cell r="E112" t="str">
            <v>- Pekerja</v>
          </cell>
          <cell r="F112" t="str">
            <v>= (Tk x P) : Qt</v>
          </cell>
          <cell r="H112" t="str">
            <v>(L01)</v>
          </cell>
          <cell r="I112">
            <v>0.42</v>
          </cell>
          <cell r="J112" t="str">
            <v>Jam</v>
          </cell>
        </row>
        <row r="113">
          <cell r="E113" t="str">
            <v>- Tukang</v>
          </cell>
          <cell r="F113" t="str">
            <v>= (Tk x T) : Qt</v>
          </cell>
          <cell r="H113" t="str">
            <v>(L02)</v>
          </cell>
          <cell r="I113">
            <v>0.21</v>
          </cell>
          <cell r="J113" t="str">
            <v>Jam</v>
          </cell>
        </row>
        <row r="114">
          <cell r="E114" t="str">
            <v>- Mandor</v>
          </cell>
          <cell r="F114" t="str">
            <v>= (Tk x M) : Qt</v>
          </cell>
          <cell r="H114" t="str">
            <v>(L03)</v>
          </cell>
          <cell r="I114">
            <v>7.0000000000000007E-2</v>
          </cell>
          <cell r="J114" t="str">
            <v>Jam</v>
          </cell>
        </row>
        <row r="116">
          <cell r="T116" t="str">
            <v xml:space="preserve">JUMLAH HARGA PERALATAN   </v>
          </cell>
          <cell r="W116">
            <v>147</v>
          </cell>
        </row>
        <row r="117">
          <cell r="A117" t="str">
            <v>4.</v>
          </cell>
          <cell r="C117" t="str">
            <v>HARGA DASAR SATUAN UPAH, BAHAN DAN ALAT</v>
          </cell>
        </row>
        <row r="118">
          <cell r="C118" t="str">
            <v>Lihat lampiran.</v>
          </cell>
          <cell r="M118" t="str">
            <v>D.</v>
          </cell>
          <cell r="O118" t="str">
            <v>JUMLAH HARGA   ( A + B + C )</v>
          </cell>
          <cell r="W118">
            <v>22856.999199999998</v>
          </cell>
        </row>
        <row r="119">
          <cell r="M119" t="str">
            <v>E.</v>
          </cell>
          <cell r="O119" t="str">
            <v>OVERHEAD &amp; PROFIT    =</v>
          </cell>
          <cell r="Q119">
            <v>10</v>
          </cell>
          <cell r="R119" t="str">
            <v>% X ( D )</v>
          </cell>
          <cell r="W119">
            <v>2285.6999199999996</v>
          </cell>
        </row>
        <row r="120">
          <cell r="A120" t="str">
            <v>5.</v>
          </cell>
          <cell r="C120" t="str">
            <v>ANALISA HARGA SATUAN PEKERJAAN</v>
          </cell>
          <cell r="M120" t="str">
            <v>F.</v>
          </cell>
          <cell r="O120" t="str">
            <v>HARGA SATUAN PEKERJAAN</v>
          </cell>
          <cell r="Q120" t="str">
            <v>( D + E )</v>
          </cell>
          <cell r="W120">
            <v>25142.699119999997</v>
          </cell>
        </row>
        <row r="121">
          <cell r="C121" t="str">
            <v>Lihat perhitungan dalam FORMULIR STANDAR UNTUK</v>
          </cell>
        </row>
        <row r="122">
          <cell r="C122" t="str">
            <v>PEREKAMAN ANALISA MASING-MASING HARGA SATUAN</v>
          </cell>
          <cell r="M122">
            <v>0</v>
          </cell>
          <cell r="T122">
            <v>0</v>
          </cell>
        </row>
        <row r="123">
          <cell r="M123">
            <v>0</v>
          </cell>
          <cell r="T123">
            <v>0</v>
          </cell>
        </row>
        <row r="124">
          <cell r="C124" t="str">
            <v>Didapat Harga Satuan Pekerjaan :</v>
          </cell>
          <cell r="M124">
            <v>0</v>
          </cell>
          <cell r="T124">
            <v>0</v>
          </cell>
        </row>
        <row r="125">
          <cell r="M125">
            <v>0</v>
          </cell>
          <cell r="T125">
            <v>0</v>
          </cell>
        </row>
        <row r="126">
          <cell r="C126" t="str">
            <v xml:space="preserve">Rp.  </v>
          </cell>
          <cell r="E126">
            <v>25142.699119999997</v>
          </cell>
          <cell r="F126" t="str">
            <v xml:space="preserve"> / M2</v>
          </cell>
          <cell r="M126">
            <v>0</v>
          </cell>
          <cell r="T126">
            <v>0</v>
          </cell>
        </row>
        <row r="127">
          <cell r="M127">
            <v>0</v>
          </cell>
          <cell r="T127">
            <v>0</v>
          </cell>
        </row>
        <row r="128">
          <cell r="M128">
            <v>0</v>
          </cell>
          <cell r="T128">
            <v>0</v>
          </cell>
        </row>
        <row r="129">
          <cell r="A129" t="str">
            <v>6.</v>
          </cell>
          <cell r="C129" t="str">
            <v>WAKTU PELAKSANAAN YANG DIPERLUKAN</v>
          </cell>
          <cell r="M129">
            <v>0</v>
          </cell>
          <cell r="T129">
            <v>0</v>
          </cell>
        </row>
        <row r="130">
          <cell r="C130" t="str">
            <v>Masa Pelaksanaan :</v>
          </cell>
          <cell r="E130" t="str">
            <v>. . . . . . . . . . . .</v>
          </cell>
          <cell r="F130" t="str">
            <v>bulan</v>
          </cell>
          <cell r="M130">
            <v>0</v>
          </cell>
          <cell r="T130">
            <v>0</v>
          </cell>
        </row>
        <row r="131">
          <cell r="M131">
            <v>0</v>
          </cell>
          <cell r="T131">
            <v>0</v>
          </cell>
        </row>
        <row r="132">
          <cell r="A132" t="str">
            <v>7.</v>
          </cell>
          <cell r="C132" t="str">
            <v>VOLUME PEKERJAAN YANG DIPERLUKAN</v>
          </cell>
          <cell r="M132">
            <v>0</v>
          </cell>
          <cell r="T132">
            <v>0</v>
          </cell>
        </row>
        <row r="133">
          <cell r="C133" t="str">
            <v>Volume pekerjaan  :</v>
          </cell>
          <cell r="E133">
            <v>0</v>
          </cell>
          <cell r="F133" t="str">
            <v>M2</v>
          </cell>
          <cell r="M133">
            <v>0</v>
          </cell>
          <cell r="T133">
            <v>0</v>
          </cell>
        </row>
        <row r="139">
          <cell r="A139" t="str">
            <v>ITEM PEMBAYARAN NO.</v>
          </cell>
          <cell r="D139" t="str">
            <v>:</v>
          </cell>
          <cell r="E139" t="str">
            <v>10.1.5.c</v>
          </cell>
          <cell r="K139" t="str">
            <v>Analisa EI-10.1.5 c</v>
          </cell>
          <cell r="V139" t="str">
            <v>Analisa EI-10.1.5 c</v>
          </cell>
        </row>
        <row r="140">
          <cell r="A140" t="str">
            <v>JENIS PEKERJAAN</v>
          </cell>
          <cell r="D140" t="str">
            <v>:</v>
          </cell>
          <cell r="E140" t="str">
            <v>Pengecatan dengan Cat Minyak</v>
          </cell>
        </row>
        <row r="141">
          <cell r="A141" t="str">
            <v>SATUAN PEMBAYARAN</v>
          </cell>
          <cell r="D141" t="str">
            <v>:</v>
          </cell>
          <cell r="E141" t="str">
            <v>M2</v>
          </cell>
          <cell r="K141" t="str">
            <v xml:space="preserve">         URAIAN ANALISA HARGA SATUAN</v>
          </cell>
          <cell r="M141" t="str">
            <v>FORMULIR STANDAR UNTUK</v>
          </cell>
        </row>
        <row r="142">
          <cell r="M142" t="str">
            <v>PEREKAMAN ANALISA MASING-MASING HARGA SATUAN</v>
          </cell>
        </row>
        <row r="143">
          <cell r="M143">
            <v>0</v>
          </cell>
        </row>
        <row r="144">
          <cell r="A144" t="str">
            <v>No.</v>
          </cell>
          <cell r="C144" t="str">
            <v>U R A I A N</v>
          </cell>
          <cell r="H144" t="str">
            <v>KODE</v>
          </cell>
          <cell r="I144" t="str">
            <v>KOEF.</v>
          </cell>
          <cell r="J144" t="str">
            <v>SATUAN</v>
          </cell>
          <cell r="K144" t="str">
            <v>KETERANGAN</v>
          </cell>
        </row>
        <row r="146">
          <cell r="M146" t="str">
            <v>NAMA PAKET</v>
          </cell>
          <cell r="P146" t="str">
            <v>:</v>
          </cell>
          <cell r="Q146" t="str">
            <v>Lanjutan Pengaspalan Jalan Lingkungan Perkantoran Desa Pakkat Toruan</v>
          </cell>
        </row>
        <row r="147">
          <cell r="A147" t="str">
            <v>I.</v>
          </cell>
          <cell r="C147" t="str">
            <v>ASUMSI</v>
          </cell>
          <cell r="M147" t="str">
            <v>LOKASI</v>
          </cell>
          <cell r="P147" t="str">
            <v>:</v>
          </cell>
          <cell r="Q147" t="str">
            <v>Kec. Doloksanggul</v>
          </cell>
        </row>
        <row r="148">
          <cell r="A148">
            <v>1</v>
          </cell>
          <cell r="C148" t="str">
            <v>Menggunakan buruh (cara manual)</v>
          </cell>
          <cell r="M148" t="str">
            <v>ITEM PEMBAYARAN NO.</v>
          </cell>
          <cell r="P148" t="str">
            <v>:</v>
          </cell>
          <cell r="Q148" t="str">
            <v>10.1.5.c</v>
          </cell>
        </row>
        <row r="149">
          <cell r="A149">
            <v>2</v>
          </cell>
          <cell r="C149" t="str">
            <v>Lokasi pekerjaan : pada struktur bangunan</v>
          </cell>
          <cell r="M149" t="str">
            <v>JENIS PEKERJAAN</v>
          </cell>
          <cell r="P149" t="str">
            <v>:</v>
          </cell>
          <cell r="Q149" t="str">
            <v>Pengecatan dengan Cat Minyak</v>
          </cell>
        </row>
        <row r="150">
          <cell r="A150">
            <v>3</v>
          </cell>
          <cell r="C150" t="str">
            <v>Jam kerja efektif per-hari</v>
          </cell>
          <cell r="H150" t="str">
            <v>Tk</v>
          </cell>
          <cell r="I150">
            <v>7</v>
          </cell>
          <cell r="J150" t="str">
            <v>jam</v>
          </cell>
          <cell r="M150" t="str">
            <v>SATUAN PEMBAYARAN</v>
          </cell>
          <cell r="P150" t="str">
            <v>:</v>
          </cell>
          <cell r="Q150" t="str">
            <v>M2</v>
          </cell>
        </row>
        <row r="151">
          <cell r="A151">
            <v>4</v>
          </cell>
          <cell r="C151" t="str">
            <v>Kebutuhan Cat Kilat per M2 (untuk 3 lapis)</v>
          </cell>
          <cell r="M151" t="str">
            <v>VOLUME PEKERJAAN</v>
          </cell>
          <cell r="P151" t="str">
            <v>:</v>
          </cell>
          <cell r="Q151">
            <v>0</v>
          </cell>
          <cell r="R151" t="str">
            <v>M2</v>
          </cell>
        </row>
        <row r="152">
          <cell r="C152" t="str">
            <v>Cat Minyak</v>
          </cell>
          <cell r="H152" t="str">
            <v>Ck</v>
          </cell>
          <cell r="I152">
            <v>0.4</v>
          </cell>
          <cell r="J152" t="str">
            <v>Kg</v>
          </cell>
        </row>
        <row r="153">
          <cell r="C153" t="str">
            <v>Thinner</v>
          </cell>
          <cell r="H153" t="str">
            <v>Th</v>
          </cell>
          <cell r="I153">
            <v>0.05</v>
          </cell>
          <cell r="J153" t="str">
            <v>Liter</v>
          </cell>
        </row>
        <row r="154">
          <cell r="A154">
            <v>5</v>
          </cell>
          <cell r="C154" t="str">
            <v>Faktor Kehilangan Material</v>
          </cell>
          <cell r="H154" t="str">
            <v>Fh</v>
          </cell>
          <cell r="I154">
            <v>1.05</v>
          </cell>
        </row>
        <row r="155">
          <cell r="S155" t="str">
            <v>PERKIRAAN</v>
          </cell>
          <cell r="T155" t="str">
            <v>HARGA</v>
          </cell>
          <cell r="U155" t="str">
            <v>JUMLAH</v>
          </cell>
        </row>
        <row r="156">
          <cell r="A156" t="str">
            <v>II.</v>
          </cell>
          <cell r="C156" t="str">
            <v>URUTAN  KERJA</v>
          </cell>
          <cell r="M156" t="str">
            <v>NO.</v>
          </cell>
          <cell r="O156" t="str">
            <v>KOMPONEN</v>
          </cell>
          <cell r="R156" t="str">
            <v>SATUAN</v>
          </cell>
          <cell r="S156" t="str">
            <v>KUANTITAS</v>
          </cell>
          <cell r="T156" t="str">
            <v>SATUAN</v>
          </cell>
          <cell r="U156" t="str">
            <v>HARGA</v>
          </cell>
        </row>
        <row r="157">
          <cell r="A157">
            <v>1</v>
          </cell>
          <cell r="C157" t="str">
            <v>Material diterima di lokasi pekerjaan</v>
          </cell>
          <cell r="T157" t="str">
            <v>(Rp.)</v>
          </cell>
          <cell r="U157" t="str">
            <v>(Rp.)</v>
          </cell>
        </row>
        <row r="158">
          <cell r="C158" t="str">
            <v>Material bebas dari bahan organik</v>
          </cell>
        </row>
        <row r="159">
          <cell r="A159">
            <v>2</v>
          </cell>
          <cell r="C159" t="str">
            <v>Pekerja membersihkan permukaan yang akan di cat</v>
          </cell>
        </row>
        <row r="160">
          <cell r="A160">
            <v>3</v>
          </cell>
          <cell r="C160" t="str">
            <v>Pengecatan dilakukan mengggunakan alat bantu</v>
          </cell>
          <cell r="M160" t="str">
            <v>A.</v>
          </cell>
          <cell r="O160" t="str">
            <v>TENAGA</v>
          </cell>
        </row>
        <row r="161">
          <cell r="C161" t="str">
            <v>dan diulang hingga 3 lapis</v>
          </cell>
        </row>
        <row r="162">
          <cell r="M162" t="str">
            <v>1.</v>
          </cell>
          <cell r="O162" t="str">
            <v>Pekerja</v>
          </cell>
          <cell r="Q162" t="str">
            <v>(L01)</v>
          </cell>
          <cell r="R162" t="str">
            <v>jam</v>
          </cell>
          <cell r="S162">
            <v>0.42</v>
          </cell>
          <cell r="T162">
            <v>7000</v>
          </cell>
          <cell r="W162">
            <v>2940</v>
          </cell>
        </row>
        <row r="163">
          <cell r="A163" t="str">
            <v>III.</v>
          </cell>
          <cell r="C163" t="str">
            <v>PEMAKAIAN BAHAN, ALAT DAN TENAGA</v>
          </cell>
          <cell r="M163" t="str">
            <v>2.</v>
          </cell>
          <cell r="O163" t="str">
            <v>Tukang</v>
          </cell>
          <cell r="Q163" t="str">
            <v>(L02)</v>
          </cell>
          <cell r="R163" t="str">
            <v>jam</v>
          </cell>
          <cell r="S163">
            <v>0.21</v>
          </cell>
          <cell r="T163">
            <v>9285.7099999999991</v>
          </cell>
          <cell r="W163">
            <v>1949.9990999999998</v>
          </cell>
        </row>
        <row r="164">
          <cell r="M164" t="str">
            <v>3.</v>
          </cell>
          <cell r="O164" t="str">
            <v>Mandor</v>
          </cell>
          <cell r="Q164" t="str">
            <v>(L03)</v>
          </cell>
          <cell r="R164" t="str">
            <v>jam</v>
          </cell>
          <cell r="S164">
            <v>7.0000000000000007E-2</v>
          </cell>
          <cell r="T164">
            <v>8571.43</v>
          </cell>
          <cell r="W164">
            <v>600.00010000000009</v>
          </cell>
        </row>
        <row r="165">
          <cell r="A165" t="str">
            <v xml:space="preserve">   1.</v>
          </cell>
          <cell r="C165" t="str">
            <v>BAHAN</v>
          </cell>
        </row>
        <row r="166">
          <cell r="C166" t="str">
            <v>Cat Minyak</v>
          </cell>
          <cell r="E166" t="str">
            <v>= Ck x Fh</v>
          </cell>
          <cell r="I166">
            <v>0.42000000000000004</v>
          </cell>
          <cell r="J166" t="str">
            <v>Kg</v>
          </cell>
        </row>
        <row r="167">
          <cell r="C167" t="str">
            <v>Thinner</v>
          </cell>
          <cell r="E167" t="str">
            <v>= Th x Fh</v>
          </cell>
          <cell r="I167">
            <v>5.2500000000000005E-2</v>
          </cell>
          <cell r="J167" t="str">
            <v>Liter</v>
          </cell>
          <cell r="T167" t="str">
            <v xml:space="preserve">JUMLAH HARGA TENAGA   </v>
          </cell>
          <cell r="W167">
            <v>5489.9992000000002</v>
          </cell>
        </row>
        <row r="169">
          <cell r="A169" t="str">
            <v xml:space="preserve">   2.</v>
          </cell>
          <cell r="C169" t="str">
            <v>ALAT</v>
          </cell>
          <cell r="M169" t="str">
            <v>B.</v>
          </cell>
          <cell r="O169" t="str">
            <v>BAHAN</v>
          </cell>
        </row>
        <row r="170">
          <cell r="A170" t="str">
            <v>2.a.</v>
          </cell>
          <cell r="C170" t="str">
            <v>ALAT  BANTU</v>
          </cell>
        </row>
        <row r="171">
          <cell r="C171" t="str">
            <v>Diperlukan alat-alat bantu kecil</v>
          </cell>
          <cell r="K171" t="str">
            <v>Lump Sump</v>
          </cell>
          <cell r="M171" t="str">
            <v>1.</v>
          </cell>
          <cell r="O171" t="str">
            <v>Cat Minyak</v>
          </cell>
          <cell r="Q171" t="str">
            <v>(M42a)</v>
          </cell>
          <cell r="R171" t="str">
            <v>Kg</v>
          </cell>
          <cell r="S171">
            <v>0.42</v>
          </cell>
          <cell r="T171">
            <v>58000</v>
          </cell>
          <cell r="W171">
            <v>24360</v>
          </cell>
        </row>
        <row r="172">
          <cell r="C172" t="str">
            <v>- Kuas</v>
          </cell>
          <cell r="M172" t="str">
            <v>2.</v>
          </cell>
          <cell r="O172" t="str">
            <v>Thinner</v>
          </cell>
          <cell r="Q172" t="str">
            <v>(M33)</v>
          </cell>
          <cell r="R172" t="str">
            <v>Liter</v>
          </cell>
          <cell r="S172">
            <v>5.2499999999999998E-2</v>
          </cell>
          <cell r="T172">
            <v>60000</v>
          </cell>
          <cell r="W172">
            <v>3150</v>
          </cell>
        </row>
        <row r="173">
          <cell r="C173" t="str">
            <v>- Ember</v>
          </cell>
        </row>
        <row r="174">
          <cell r="C174" t="str">
            <v>- Sikat Kawat</v>
          </cell>
        </row>
        <row r="175">
          <cell r="C175" t="str">
            <v>- Skrap</v>
          </cell>
        </row>
        <row r="176">
          <cell r="O176">
            <v>0</v>
          </cell>
          <cell r="W176">
            <v>0</v>
          </cell>
        </row>
        <row r="177">
          <cell r="A177" t="str">
            <v xml:space="preserve">   3.</v>
          </cell>
          <cell r="C177" t="str">
            <v>TENAGA</v>
          </cell>
          <cell r="T177" t="str">
            <v xml:space="preserve">JUMLAH HARGA BAHAN   </v>
          </cell>
          <cell r="W177">
            <v>27510</v>
          </cell>
        </row>
        <row r="178">
          <cell r="C178" t="str">
            <v>Produksi Pekerjaan perhari</v>
          </cell>
          <cell r="H178" t="str">
            <v>Qt</v>
          </cell>
          <cell r="I178">
            <v>100</v>
          </cell>
          <cell r="J178" t="str">
            <v>M2/hari</v>
          </cell>
        </row>
        <row r="179">
          <cell r="C179" t="str">
            <v>Kebutuhan tenaga :</v>
          </cell>
          <cell r="M179" t="str">
            <v>C.</v>
          </cell>
          <cell r="O179" t="str">
            <v>PERALATAN</v>
          </cell>
        </row>
        <row r="180">
          <cell r="E180" t="str">
            <v>- Pekerja</v>
          </cell>
          <cell r="H180" t="str">
            <v>P</v>
          </cell>
          <cell r="I180">
            <v>6</v>
          </cell>
          <cell r="J180" t="str">
            <v>orang</v>
          </cell>
        </row>
        <row r="181">
          <cell r="E181" t="str">
            <v>- Tukang</v>
          </cell>
          <cell r="H181" t="str">
            <v>T</v>
          </cell>
          <cell r="I181">
            <v>3</v>
          </cell>
          <cell r="J181" t="str">
            <v>orang</v>
          </cell>
          <cell r="M181" t="str">
            <v>1.</v>
          </cell>
          <cell r="O181" t="str">
            <v>Alat Bantu (5% x Biaya Pekerja)</v>
          </cell>
          <cell r="R181" t="str">
            <v>Ls</v>
          </cell>
          <cell r="S181">
            <v>1</v>
          </cell>
          <cell r="T181">
            <v>147</v>
          </cell>
          <cell r="W181">
            <v>147</v>
          </cell>
        </row>
        <row r="182">
          <cell r="E182" t="str">
            <v>- Mandor</v>
          </cell>
          <cell r="H182" t="str">
            <v>M</v>
          </cell>
          <cell r="I182">
            <v>1</v>
          </cell>
          <cell r="J182" t="str">
            <v>orang</v>
          </cell>
        </row>
        <row r="183">
          <cell r="C183" t="str">
            <v>Koefisien tenaga / M3   :</v>
          </cell>
        </row>
        <row r="184">
          <cell r="E184" t="str">
            <v>- Pekerja</v>
          </cell>
          <cell r="F184" t="str">
            <v>= (Tk x P) : Qt</v>
          </cell>
          <cell r="H184" t="str">
            <v>(L01)</v>
          </cell>
          <cell r="I184">
            <v>0.42</v>
          </cell>
          <cell r="J184" t="str">
            <v>Jam</v>
          </cell>
        </row>
        <row r="185">
          <cell r="E185" t="str">
            <v>- Tukang</v>
          </cell>
          <cell r="F185" t="str">
            <v>= (Tk x T) : Qt</v>
          </cell>
          <cell r="H185" t="str">
            <v>(L02)</v>
          </cell>
          <cell r="I185">
            <v>0.21</v>
          </cell>
          <cell r="J185" t="str">
            <v>Jam</v>
          </cell>
        </row>
        <row r="186">
          <cell r="E186" t="str">
            <v>- Mandor</v>
          </cell>
          <cell r="F186" t="str">
            <v>= (Tk x M) : Qt</v>
          </cell>
          <cell r="H186" t="str">
            <v>(L03)</v>
          </cell>
          <cell r="I186">
            <v>7.0000000000000007E-2</v>
          </cell>
          <cell r="J186" t="str">
            <v>Jam</v>
          </cell>
        </row>
        <row r="188">
          <cell r="T188" t="str">
            <v xml:space="preserve">JUMLAH HARGA PERALATAN   </v>
          </cell>
          <cell r="W188">
            <v>147</v>
          </cell>
        </row>
        <row r="189">
          <cell r="A189" t="str">
            <v>4.</v>
          </cell>
          <cell r="C189" t="str">
            <v>HARGA DASAR SATUAN UPAH, BAHAN DAN ALAT</v>
          </cell>
        </row>
        <row r="190">
          <cell r="C190" t="str">
            <v>Lihat lampiran.</v>
          </cell>
          <cell r="M190" t="str">
            <v>D.</v>
          </cell>
          <cell r="O190" t="str">
            <v>JUMLAH HARGA   ( A + B + C )</v>
          </cell>
          <cell r="W190">
            <v>33146.999199999998</v>
          </cell>
        </row>
        <row r="191">
          <cell r="M191" t="str">
            <v>E.</v>
          </cell>
          <cell r="O191" t="str">
            <v>OVERHEAD &amp; PROFIT    =</v>
          </cell>
          <cell r="Q191">
            <v>10</v>
          </cell>
          <cell r="R191" t="str">
            <v>% X ( D )</v>
          </cell>
          <cell r="W191">
            <v>3314.6999199999996</v>
          </cell>
        </row>
        <row r="192">
          <cell r="A192" t="str">
            <v>5.</v>
          </cell>
          <cell r="C192" t="str">
            <v>ANALISA HARGA SATUAN PEKERJAAN</v>
          </cell>
          <cell r="M192" t="str">
            <v>F.</v>
          </cell>
          <cell r="O192" t="str">
            <v>HARGA SATUAN PEKERJAAN</v>
          </cell>
          <cell r="Q192" t="str">
            <v>( D + E )</v>
          </cell>
          <cell r="W192">
            <v>36461.699119999997</v>
          </cell>
        </row>
        <row r="193">
          <cell r="C193" t="str">
            <v>Lihat perhitungan dalam FORMULIR STANDAR UNTUK</v>
          </cell>
        </row>
        <row r="194">
          <cell r="C194" t="str">
            <v>PEREKAMAN ANALISA MASING-MASING HARGA SATUAN</v>
          </cell>
          <cell r="M194">
            <v>0</v>
          </cell>
          <cell r="T194">
            <v>0</v>
          </cell>
        </row>
        <row r="195">
          <cell r="M195">
            <v>0</v>
          </cell>
          <cell r="T195">
            <v>0</v>
          </cell>
        </row>
        <row r="196">
          <cell r="C196" t="str">
            <v>Didapat Harga Satuan Pekerjaan :</v>
          </cell>
          <cell r="M196">
            <v>0</v>
          </cell>
          <cell r="T196">
            <v>0</v>
          </cell>
        </row>
        <row r="197">
          <cell r="M197">
            <v>0</v>
          </cell>
          <cell r="T197">
            <v>0</v>
          </cell>
        </row>
        <row r="198">
          <cell r="C198" t="str">
            <v xml:space="preserve">Rp.  </v>
          </cell>
          <cell r="E198">
            <v>36461.699119999997</v>
          </cell>
          <cell r="F198" t="str">
            <v xml:space="preserve"> / M2</v>
          </cell>
          <cell r="M198">
            <v>0</v>
          </cell>
          <cell r="T198">
            <v>0</v>
          </cell>
        </row>
        <row r="199">
          <cell r="M199">
            <v>0</v>
          </cell>
          <cell r="T199">
            <v>0</v>
          </cell>
        </row>
        <row r="200">
          <cell r="M200">
            <v>0</v>
          </cell>
          <cell r="T200">
            <v>0</v>
          </cell>
        </row>
        <row r="201">
          <cell r="A201" t="str">
            <v>6.</v>
          </cell>
          <cell r="C201" t="str">
            <v>WAKTU PELAKSANAAN YANG DIPERLUKAN</v>
          </cell>
          <cell r="M201">
            <v>0</v>
          </cell>
          <cell r="T201">
            <v>0</v>
          </cell>
        </row>
        <row r="202">
          <cell r="C202" t="str">
            <v>Masa Pelaksanaan :</v>
          </cell>
          <cell r="E202" t="str">
            <v>. . . . . . . . . . . .</v>
          </cell>
          <cell r="F202" t="str">
            <v>bulan</v>
          </cell>
          <cell r="M202">
            <v>0</v>
          </cell>
          <cell r="T202">
            <v>0</v>
          </cell>
        </row>
        <row r="203">
          <cell r="M203">
            <v>0</v>
          </cell>
          <cell r="T203">
            <v>0</v>
          </cell>
        </row>
        <row r="204">
          <cell r="A204" t="str">
            <v>7.</v>
          </cell>
          <cell r="C204" t="str">
            <v>VOLUME PEKERJAAN YANG DIPERLUKAN</v>
          </cell>
          <cell r="M204">
            <v>0</v>
          </cell>
          <cell r="T204">
            <v>0</v>
          </cell>
        </row>
        <row r="205">
          <cell r="C205" t="str">
            <v>Volume pekerjaan  :</v>
          </cell>
          <cell r="E205">
            <v>0</v>
          </cell>
          <cell r="F205" t="str">
            <v>M2</v>
          </cell>
          <cell r="M205">
            <v>0</v>
          </cell>
          <cell r="T205">
            <v>0</v>
          </cell>
        </row>
        <row r="210">
          <cell r="A210" t="str">
            <v>ITEM PEMBAYARAN NO.</v>
          </cell>
          <cell r="D210" t="str">
            <v>:</v>
          </cell>
          <cell r="E210" t="str">
            <v>10.1.5 d</v>
          </cell>
          <cell r="K210" t="str">
            <v>Analisa EI-10.1.5 d</v>
          </cell>
          <cell r="V210" t="str">
            <v>Analisa EI-10.1.5 d</v>
          </cell>
        </row>
        <row r="211">
          <cell r="A211" t="str">
            <v>JENIS PEKERJAAN</v>
          </cell>
          <cell r="D211" t="str">
            <v>:</v>
          </cell>
          <cell r="E211" t="str">
            <v>Pengecatan dengan Cat Tembok</v>
          </cell>
        </row>
        <row r="212">
          <cell r="A212" t="str">
            <v>SATUAN PEMBAYARAN</v>
          </cell>
          <cell r="D212" t="str">
            <v>:</v>
          </cell>
          <cell r="E212" t="str">
            <v>M2</v>
          </cell>
          <cell r="K212" t="str">
            <v xml:space="preserve">         URAIAN ANALISA HARGA SATUAN</v>
          </cell>
          <cell r="M212" t="str">
            <v>FORMULIR STANDAR UNTUK</v>
          </cell>
        </row>
        <row r="213">
          <cell r="M213" t="str">
            <v>PEREKAMAN ANALISA MASING-MASING HARGA SATUAN</v>
          </cell>
        </row>
        <row r="214">
          <cell r="M214">
            <v>0</v>
          </cell>
        </row>
        <row r="215">
          <cell r="A215" t="str">
            <v>No.</v>
          </cell>
          <cell r="C215" t="str">
            <v>U R A I A N</v>
          </cell>
          <cell r="H215" t="str">
            <v>KODE</v>
          </cell>
          <cell r="I215" t="str">
            <v>KOEF.</v>
          </cell>
          <cell r="J215" t="str">
            <v>SATUAN</v>
          </cell>
          <cell r="K215" t="str">
            <v>KETERANGAN</v>
          </cell>
        </row>
        <row r="217">
          <cell r="M217" t="str">
            <v>NAMA PAKET</v>
          </cell>
          <cell r="P217" t="str">
            <v>:</v>
          </cell>
          <cell r="Q217" t="str">
            <v>Lanjutan Pengaspalan Jalan Lingkungan Perkantoran Desa Pakkat Toruan</v>
          </cell>
        </row>
        <row r="218">
          <cell r="A218" t="str">
            <v>I.</v>
          </cell>
          <cell r="C218" t="str">
            <v>ASUMSI</v>
          </cell>
          <cell r="M218" t="str">
            <v>LOKASI</v>
          </cell>
          <cell r="P218" t="str">
            <v>:</v>
          </cell>
          <cell r="Q218" t="str">
            <v>Kec. Doloksanggul</v>
          </cell>
        </row>
        <row r="219">
          <cell r="A219">
            <v>1</v>
          </cell>
          <cell r="C219" t="str">
            <v>Menggunakan buruh (cara manual)</v>
          </cell>
          <cell r="M219" t="str">
            <v>ITEM PEMBAYARAN NO.</v>
          </cell>
          <cell r="P219" t="str">
            <v>:</v>
          </cell>
          <cell r="Q219" t="str">
            <v>10.1.5 d</v>
          </cell>
        </row>
        <row r="220">
          <cell r="A220">
            <v>2</v>
          </cell>
          <cell r="C220" t="str">
            <v>Lokasi pekerjaan : pada struktur bangunan</v>
          </cell>
          <cell r="M220" t="str">
            <v>JENIS PEKERJAAN</v>
          </cell>
          <cell r="P220" t="str">
            <v>:</v>
          </cell>
          <cell r="Q220" t="str">
            <v>Pengecatan dengan Cat Tembok</v>
          </cell>
        </row>
        <row r="221">
          <cell r="A221">
            <v>3</v>
          </cell>
          <cell r="C221" t="str">
            <v>Jam kerja efektif per-hari</v>
          </cell>
          <cell r="H221" t="str">
            <v>Tk</v>
          </cell>
          <cell r="I221">
            <v>7</v>
          </cell>
          <cell r="J221" t="str">
            <v>jam</v>
          </cell>
          <cell r="M221" t="str">
            <v>SATUAN PEMBAYARAN</v>
          </cell>
          <cell r="P221" t="str">
            <v>:</v>
          </cell>
          <cell r="Q221" t="str">
            <v>M2</v>
          </cell>
        </row>
        <row r="222">
          <cell r="A222">
            <v>4</v>
          </cell>
          <cell r="C222" t="str">
            <v>Kebutuhan cat tembok per M2 (untuk 3 lapis)</v>
          </cell>
          <cell r="H222" t="str">
            <v>Ct</v>
          </cell>
          <cell r="I222">
            <v>0.4</v>
          </cell>
          <cell r="J222" t="str">
            <v>Kg</v>
          </cell>
          <cell r="M222" t="str">
            <v>VOLUME PEKERJAAN</v>
          </cell>
          <cell r="P222" t="str">
            <v>:</v>
          </cell>
          <cell r="Q222">
            <v>0</v>
          </cell>
          <cell r="R222" t="str">
            <v>M2</v>
          </cell>
        </row>
        <row r="223">
          <cell r="A223">
            <v>5</v>
          </cell>
          <cell r="C223" t="str">
            <v>Faktor Kehilangan Material</v>
          </cell>
          <cell r="H223" t="str">
            <v>Fh</v>
          </cell>
          <cell r="I223">
            <v>1.05</v>
          </cell>
        </row>
        <row r="225">
          <cell r="A225" t="str">
            <v>II.</v>
          </cell>
          <cell r="C225" t="str">
            <v>URUTAN  KERJA</v>
          </cell>
        </row>
        <row r="226">
          <cell r="A226">
            <v>1</v>
          </cell>
          <cell r="C226" t="str">
            <v>Material diterima di lokasi pekerjaan</v>
          </cell>
          <cell r="S226" t="str">
            <v>PERKIRAAN</v>
          </cell>
          <cell r="T226" t="str">
            <v>HARGA</v>
          </cell>
          <cell r="U226" t="str">
            <v>JUMLAH</v>
          </cell>
        </row>
        <row r="227">
          <cell r="C227" t="str">
            <v>Material bebas dari bahan organik</v>
          </cell>
          <cell r="M227" t="str">
            <v>NO.</v>
          </cell>
          <cell r="O227" t="str">
            <v>KOMPONEN</v>
          </cell>
          <cell r="R227" t="str">
            <v>SATUAN</v>
          </cell>
          <cell r="S227" t="str">
            <v>KUANTITAS</v>
          </cell>
          <cell r="T227" t="str">
            <v>SATUAN</v>
          </cell>
          <cell r="U227" t="str">
            <v>HARGA</v>
          </cell>
        </row>
        <row r="228">
          <cell r="A228">
            <v>2</v>
          </cell>
          <cell r="C228" t="str">
            <v>Pekerja membersihkan permukaan yang akan di cat</v>
          </cell>
          <cell r="T228" t="str">
            <v>(Rp.)</v>
          </cell>
          <cell r="U228" t="str">
            <v>(Rp.)</v>
          </cell>
        </row>
        <row r="229">
          <cell r="A229">
            <v>3</v>
          </cell>
          <cell r="C229" t="str">
            <v>Pengecatan dilakukan mengggunakan alat bantu</v>
          </cell>
        </row>
        <row r="230">
          <cell r="C230" t="str">
            <v>dan diulang hingga 3 lapis</v>
          </cell>
        </row>
        <row r="231">
          <cell r="M231" t="str">
            <v>A.</v>
          </cell>
          <cell r="O231" t="str">
            <v>TENAGA</v>
          </cell>
        </row>
        <row r="233">
          <cell r="A233" t="str">
            <v>III.</v>
          </cell>
          <cell r="C233" t="str">
            <v>PEMAKAIAN BAHAN, ALAT DAN TENAGA</v>
          </cell>
          <cell r="M233" t="str">
            <v>1.</v>
          </cell>
          <cell r="O233" t="str">
            <v>Pekerja</v>
          </cell>
          <cell r="Q233" t="str">
            <v>(L01)</v>
          </cell>
          <cell r="R233" t="str">
            <v>jam</v>
          </cell>
          <cell r="S233">
            <v>0.42</v>
          </cell>
          <cell r="T233">
            <v>7000</v>
          </cell>
          <cell r="W233">
            <v>2940</v>
          </cell>
        </row>
        <row r="234">
          <cell r="M234" t="str">
            <v>2.</v>
          </cell>
          <cell r="O234" t="str">
            <v>Tukang</v>
          </cell>
          <cell r="Q234" t="str">
            <v>(L02)</v>
          </cell>
          <cell r="R234" t="str">
            <v>jam</v>
          </cell>
          <cell r="S234">
            <v>0.21</v>
          </cell>
          <cell r="T234">
            <v>9285.7099999999991</v>
          </cell>
          <cell r="W234">
            <v>1949.9990999999998</v>
          </cell>
        </row>
        <row r="235">
          <cell r="A235" t="str">
            <v xml:space="preserve">   1.</v>
          </cell>
          <cell r="C235" t="str">
            <v>BAHAN</v>
          </cell>
          <cell r="M235" t="str">
            <v>3.</v>
          </cell>
          <cell r="O235" t="str">
            <v>Mandor</v>
          </cell>
          <cell r="Q235" t="str">
            <v>(L03)</v>
          </cell>
          <cell r="R235" t="str">
            <v>jam</v>
          </cell>
          <cell r="S235">
            <v>7.0000000000000007E-2</v>
          </cell>
          <cell r="T235">
            <v>8571.43</v>
          </cell>
          <cell r="W235">
            <v>600.00010000000009</v>
          </cell>
        </row>
        <row r="236">
          <cell r="C236" t="str">
            <v>Cat Tembok</v>
          </cell>
          <cell r="H236" t="str">
            <v>(M42b)</v>
          </cell>
          <cell r="I236">
            <v>0.42000000000000004</v>
          </cell>
          <cell r="J236" t="str">
            <v>Kg</v>
          </cell>
        </row>
        <row r="238">
          <cell r="T238" t="str">
            <v xml:space="preserve">JUMLAH HARGA TENAGA   </v>
          </cell>
          <cell r="W238">
            <v>5489.9992000000002</v>
          </cell>
        </row>
        <row r="239">
          <cell r="A239" t="str">
            <v xml:space="preserve">   2.</v>
          </cell>
          <cell r="C239" t="str">
            <v>ALAT</v>
          </cell>
        </row>
        <row r="240">
          <cell r="A240" t="str">
            <v>2.a.</v>
          </cell>
          <cell r="C240" t="str">
            <v>ALAT  BANTU</v>
          </cell>
          <cell r="M240" t="str">
            <v>B.</v>
          </cell>
          <cell r="O240" t="str">
            <v>BAHAN</v>
          </cell>
        </row>
        <row r="241">
          <cell r="C241" t="str">
            <v>Diperlukan alat-alat bantu kecil</v>
          </cell>
          <cell r="K241" t="str">
            <v>Lump Sump</v>
          </cell>
        </row>
        <row r="242">
          <cell r="C242" t="str">
            <v>- Kuas</v>
          </cell>
          <cell r="M242" t="str">
            <v>1.</v>
          </cell>
          <cell r="O242" t="str">
            <v>Cat Tembok</v>
          </cell>
          <cell r="Q242" t="str">
            <v>(M42b)</v>
          </cell>
          <cell r="R242" t="str">
            <v>Kg</v>
          </cell>
          <cell r="S242">
            <v>0.42</v>
          </cell>
          <cell r="T242">
            <v>31000</v>
          </cell>
          <cell r="W242">
            <v>13020</v>
          </cell>
        </row>
        <row r="243">
          <cell r="C243" t="str">
            <v>- Ember</v>
          </cell>
        </row>
        <row r="244">
          <cell r="C244" t="str">
            <v>- Sikat Kawat</v>
          </cell>
        </row>
        <row r="245">
          <cell r="C245" t="str">
            <v>- Skrap</v>
          </cell>
        </row>
        <row r="247">
          <cell r="O247">
            <v>0</v>
          </cell>
          <cell r="W247">
            <v>0</v>
          </cell>
        </row>
        <row r="248">
          <cell r="A248" t="str">
            <v xml:space="preserve">   3.</v>
          </cell>
          <cell r="C248" t="str">
            <v>TENAGA</v>
          </cell>
          <cell r="T248" t="str">
            <v xml:space="preserve">JUMLAH HARGA BAHAN   </v>
          </cell>
          <cell r="W248">
            <v>13020</v>
          </cell>
        </row>
        <row r="249">
          <cell r="C249" t="str">
            <v>Produksi Pekerjaan perhari</v>
          </cell>
          <cell r="H249" t="str">
            <v>Qt</v>
          </cell>
          <cell r="I249">
            <v>100</v>
          </cell>
          <cell r="J249" t="str">
            <v>M2/hari</v>
          </cell>
        </row>
        <row r="250">
          <cell r="C250" t="str">
            <v>Kebutuhan tenaga :</v>
          </cell>
          <cell r="M250" t="str">
            <v>C.</v>
          </cell>
          <cell r="O250" t="str">
            <v>PERALATAN</v>
          </cell>
        </row>
        <row r="251">
          <cell r="E251" t="str">
            <v>- Pekerja</v>
          </cell>
          <cell r="H251" t="str">
            <v>P</v>
          </cell>
          <cell r="I251">
            <v>6</v>
          </cell>
          <cell r="J251" t="str">
            <v>orang</v>
          </cell>
        </row>
        <row r="252">
          <cell r="E252" t="str">
            <v>- Tukang</v>
          </cell>
          <cell r="H252" t="str">
            <v>T</v>
          </cell>
          <cell r="I252">
            <v>3</v>
          </cell>
          <cell r="J252" t="str">
            <v>orang</v>
          </cell>
          <cell r="M252" t="str">
            <v>1.</v>
          </cell>
          <cell r="O252" t="str">
            <v>Alat Bantu (5% x Biaya Pekerja)</v>
          </cell>
          <cell r="R252" t="str">
            <v>Ls</v>
          </cell>
          <cell r="S252">
            <v>1</v>
          </cell>
          <cell r="T252">
            <v>147</v>
          </cell>
          <cell r="W252">
            <v>147</v>
          </cell>
        </row>
        <row r="253">
          <cell r="E253" t="str">
            <v>- Mandor</v>
          </cell>
          <cell r="H253" t="str">
            <v>M</v>
          </cell>
          <cell r="I253">
            <v>1</v>
          </cell>
          <cell r="J253" t="str">
            <v>orang</v>
          </cell>
        </row>
        <row r="255">
          <cell r="C255" t="str">
            <v>Koefisien tenaga / M3   :</v>
          </cell>
        </row>
        <row r="256">
          <cell r="E256" t="str">
            <v>- Pekerja</v>
          </cell>
          <cell r="F256" t="str">
            <v>= (Tk x P) : Qt</v>
          </cell>
          <cell r="H256" t="str">
            <v>(L01)</v>
          </cell>
          <cell r="I256">
            <v>0.42</v>
          </cell>
          <cell r="J256" t="str">
            <v>Jam</v>
          </cell>
        </row>
        <row r="257">
          <cell r="E257" t="str">
            <v>- Tukang</v>
          </cell>
          <cell r="F257" t="str">
            <v>= (Tk x T) : Qt</v>
          </cell>
          <cell r="H257" t="str">
            <v>(L02)</v>
          </cell>
          <cell r="I257">
            <v>0.21</v>
          </cell>
          <cell r="J257" t="str">
            <v>Jam</v>
          </cell>
        </row>
        <row r="258">
          <cell r="E258" t="str">
            <v>- Mandor</v>
          </cell>
          <cell r="F258" t="str">
            <v>= (Tk x M) : Qt</v>
          </cell>
          <cell r="H258" t="str">
            <v>(L03)</v>
          </cell>
          <cell r="I258">
            <v>7.0000000000000007E-2</v>
          </cell>
          <cell r="J258" t="str">
            <v>Jam</v>
          </cell>
        </row>
        <row r="259">
          <cell r="T259" t="str">
            <v xml:space="preserve">JUMLAH HARGA PERALATAN   </v>
          </cell>
          <cell r="W259">
            <v>147</v>
          </cell>
        </row>
        <row r="260">
          <cell r="A260" t="str">
            <v>4.</v>
          </cell>
          <cell r="C260" t="str">
            <v>HARGA DASAR SATUAN UPAH, BAHAN DAN ALAT</v>
          </cell>
        </row>
        <row r="261">
          <cell r="C261" t="str">
            <v>Lihat lampiran.</v>
          </cell>
          <cell r="M261" t="str">
            <v>D.</v>
          </cell>
          <cell r="O261" t="str">
            <v>JUMLAH HARGA   ( A + B + C )</v>
          </cell>
          <cell r="W261">
            <v>18656.999199999998</v>
          </cell>
        </row>
        <row r="262">
          <cell r="M262" t="str">
            <v>E.</v>
          </cell>
          <cell r="O262" t="str">
            <v>OVERHEAD &amp; PROFIT    =</v>
          </cell>
          <cell r="Q262">
            <v>10</v>
          </cell>
          <cell r="R262" t="str">
            <v>% X ( D )</v>
          </cell>
          <cell r="W262">
            <v>1865.6999199999998</v>
          </cell>
        </row>
        <row r="263">
          <cell r="A263" t="str">
            <v>5.</v>
          </cell>
          <cell r="C263" t="str">
            <v>ANALISA HARGA SATUAN PEKERJAAN</v>
          </cell>
          <cell r="M263" t="str">
            <v>F.</v>
          </cell>
          <cell r="O263" t="str">
            <v>HARGA SATUAN PEKERJAAN</v>
          </cell>
          <cell r="Q263" t="str">
            <v>( D + E )</v>
          </cell>
          <cell r="W263">
            <v>20522.699119999997</v>
          </cell>
        </row>
        <row r="264">
          <cell r="C264" t="str">
            <v>Lihat perhitungan dalam FORMULIR STANDAR UNTUK</v>
          </cell>
        </row>
        <row r="265">
          <cell r="C265" t="str">
            <v>PEREKAMAN ANALISA MASING-MASING HARGA SATUAN</v>
          </cell>
          <cell r="M265">
            <v>0</v>
          </cell>
          <cell r="T265">
            <v>0</v>
          </cell>
        </row>
        <row r="266">
          <cell r="M266">
            <v>0</v>
          </cell>
          <cell r="T266">
            <v>0</v>
          </cell>
        </row>
        <row r="267">
          <cell r="C267" t="str">
            <v>Didapat Harga Satuan Pekerjaan :</v>
          </cell>
          <cell r="M267">
            <v>0</v>
          </cell>
          <cell r="T267">
            <v>0</v>
          </cell>
        </row>
        <row r="268">
          <cell r="M268">
            <v>0</v>
          </cell>
          <cell r="T268">
            <v>0</v>
          </cell>
        </row>
        <row r="269">
          <cell r="C269" t="str">
            <v xml:space="preserve">Rp.  </v>
          </cell>
          <cell r="E269">
            <v>20522.699119999997</v>
          </cell>
          <cell r="F269" t="str">
            <v xml:space="preserve"> / M2</v>
          </cell>
          <cell r="M269">
            <v>0</v>
          </cell>
          <cell r="T269">
            <v>0</v>
          </cell>
        </row>
        <row r="270">
          <cell r="M270">
            <v>0</v>
          </cell>
          <cell r="T270">
            <v>0</v>
          </cell>
        </row>
        <row r="271">
          <cell r="M271">
            <v>0</v>
          </cell>
          <cell r="T271">
            <v>0</v>
          </cell>
        </row>
        <row r="272">
          <cell r="A272" t="str">
            <v>6.</v>
          </cell>
          <cell r="C272" t="str">
            <v>WAKTU PELAKSANAAN YANG DIPERLUKAN</v>
          </cell>
          <cell r="M272">
            <v>0</v>
          </cell>
          <cell r="T272">
            <v>0</v>
          </cell>
        </row>
        <row r="273">
          <cell r="C273" t="str">
            <v>Masa Pelaksanaan :</v>
          </cell>
          <cell r="E273" t="str">
            <v>. . . . . . . . . . . .</v>
          </cell>
          <cell r="F273" t="str">
            <v>bulan</v>
          </cell>
          <cell r="M273">
            <v>0</v>
          </cell>
          <cell r="T273">
            <v>0</v>
          </cell>
        </row>
        <row r="274">
          <cell r="M274">
            <v>0</v>
          </cell>
          <cell r="T274">
            <v>0</v>
          </cell>
        </row>
        <row r="275">
          <cell r="A275" t="str">
            <v>7.</v>
          </cell>
          <cell r="C275" t="str">
            <v>VOLUME PEKERJAAN YANG DIPERLUKAN</v>
          </cell>
          <cell r="M275">
            <v>0</v>
          </cell>
          <cell r="T275">
            <v>0</v>
          </cell>
        </row>
        <row r="276">
          <cell r="C276" t="str">
            <v>Volume pekerjaan  :</v>
          </cell>
          <cell r="E276">
            <v>0</v>
          </cell>
          <cell r="F276" t="str">
            <v>M2</v>
          </cell>
          <cell r="M276">
            <v>0</v>
          </cell>
          <cell r="T276">
            <v>0</v>
          </cell>
        </row>
        <row r="281">
          <cell r="A281" t="str">
            <v>ITEM PEMBAYARAN NO.</v>
          </cell>
          <cell r="D281" t="str">
            <v>:</v>
          </cell>
          <cell r="E281" t="str">
            <v>10.1.5.e</v>
          </cell>
          <cell r="K281" t="str">
            <v>Analisa EI-10.1.5 e</v>
          </cell>
          <cell r="V281" t="str">
            <v>Analisa EI-10.1.5 e</v>
          </cell>
        </row>
        <row r="282">
          <cell r="A282" t="str">
            <v>JENIS PEKERJAAN</v>
          </cell>
          <cell r="D282" t="str">
            <v>:</v>
          </cell>
          <cell r="E282" t="str">
            <v>Mengkolter</v>
          </cell>
        </row>
        <row r="283">
          <cell r="A283" t="str">
            <v>SATUAN PEMBAYARAN</v>
          </cell>
          <cell r="D283" t="str">
            <v>:</v>
          </cell>
          <cell r="E283" t="str">
            <v>M2</v>
          </cell>
          <cell r="K283" t="str">
            <v xml:space="preserve">         URAIAN ANALISA HARGA SATUAN</v>
          </cell>
          <cell r="M283" t="str">
            <v>FORMULIR STANDAR UNTUK</v>
          </cell>
        </row>
        <row r="284">
          <cell r="M284" t="str">
            <v>PEREKAMAN ANALISA MASING-MASING HARGA SATUAN</v>
          </cell>
        </row>
        <row r="285">
          <cell r="M285">
            <v>0</v>
          </cell>
        </row>
        <row r="286">
          <cell r="A286" t="str">
            <v>No.</v>
          </cell>
          <cell r="C286" t="str">
            <v>U R A I A N</v>
          </cell>
          <cell r="H286" t="str">
            <v>KODE</v>
          </cell>
          <cell r="I286" t="str">
            <v>KOEF.</v>
          </cell>
          <cell r="J286" t="str">
            <v>SATUAN</v>
          </cell>
          <cell r="K286" t="str">
            <v>KETERANGAN</v>
          </cell>
        </row>
        <row r="288">
          <cell r="M288" t="str">
            <v>NAMA PAKET</v>
          </cell>
          <cell r="P288" t="str">
            <v>:</v>
          </cell>
          <cell r="Q288" t="str">
            <v>Lanjutan Pengaspalan Jalan Lingkungan Perkantoran Desa Pakkat Toruan</v>
          </cell>
        </row>
        <row r="289">
          <cell r="A289" t="str">
            <v>I.</v>
          </cell>
          <cell r="C289" t="str">
            <v>ASUMSI</v>
          </cell>
          <cell r="M289" t="str">
            <v>LOKASI</v>
          </cell>
          <cell r="P289" t="str">
            <v>:</v>
          </cell>
          <cell r="Q289" t="str">
            <v>Kec. Doloksanggul</v>
          </cell>
        </row>
        <row r="290">
          <cell r="A290">
            <v>1</v>
          </cell>
          <cell r="C290" t="str">
            <v>Menggunakan buruh (cara manual)</v>
          </cell>
          <cell r="M290" t="str">
            <v>ITEM PEMBAYARAN NO.</v>
          </cell>
          <cell r="P290" t="str">
            <v>:</v>
          </cell>
          <cell r="Q290" t="str">
            <v>10.1.5.e</v>
          </cell>
        </row>
        <row r="291">
          <cell r="A291">
            <v>2</v>
          </cell>
          <cell r="C291" t="str">
            <v>Lokasi pekerjaan : pada struktur bangunan</v>
          </cell>
          <cell r="M291" t="str">
            <v>JENIS PEKERJAAN</v>
          </cell>
          <cell r="P291" t="str">
            <v>:</v>
          </cell>
          <cell r="Q291" t="str">
            <v>Mengkolter</v>
          </cell>
        </row>
        <row r="292">
          <cell r="A292">
            <v>3</v>
          </cell>
          <cell r="C292" t="str">
            <v>Jam kerja efektif per-hari</v>
          </cell>
          <cell r="H292" t="str">
            <v>Tk</v>
          </cell>
          <cell r="I292">
            <v>7</v>
          </cell>
          <cell r="J292" t="str">
            <v>jam</v>
          </cell>
          <cell r="M292" t="str">
            <v>SATUAN PEMBAYARAN</v>
          </cell>
          <cell r="P292" t="str">
            <v>:</v>
          </cell>
          <cell r="Q292" t="str">
            <v>M2</v>
          </cell>
        </row>
        <row r="293">
          <cell r="M293" t="str">
            <v>VOLUME PEKERJAAN</v>
          </cell>
          <cell r="P293" t="str">
            <v>:</v>
          </cell>
          <cell r="Q293">
            <v>0</v>
          </cell>
          <cell r="R293" t="str">
            <v>M2</v>
          </cell>
        </row>
        <row r="294">
          <cell r="A294">
            <v>4</v>
          </cell>
          <cell r="C294" t="str">
            <v>Kebutuhan Kolter per M2</v>
          </cell>
          <cell r="H294" t="str">
            <v>Kt</v>
          </cell>
          <cell r="I294">
            <v>0.7</v>
          </cell>
          <cell r="J294" t="str">
            <v>Ltr</v>
          </cell>
        </row>
        <row r="296">
          <cell r="A296">
            <v>5</v>
          </cell>
          <cell r="C296" t="str">
            <v>Faktor Kehilangan Material</v>
          </cell>
          <cell r="H296" t="str">
            <v>Fh</v>
          </cell>
          <cell r="I296">
            <v>1.1000000000000001</v>
          </cell>
        </row>
        <row r="297">
          <cell r="S297" t="str">
            <v>PERKIRAAN</v>
          </cell>
          <cell r="T297" t="str">
            <v>HARGA</v>
          </cell>
          <cell r="U297" t="str">
            <v>JUMLAH</v>
          </cell>
        </row>
        <row r="298">
          <cell r="A298" t="str">
            <v>II.</v>
          </cell>
          <cell r="C298" t="str">
            <v>URUTAN  KERJA</v>
          </cell>
          <cell r="M298" t="str">
            <v>NO.</v>
          </cell>
          <cell r="O298" t="str">
            <v>KOMPONEN</v>
          </cell>
          <cell r="R298" t="str">
            <v>SATUAN</v>
          </cell>
          <cell r="S298" t="str">
            <v>KUANTITAS</v>
          </cell>
          <cell r="T298" t="str">
            <v>SATUAN</v>
          </cell>
          <cell r="U298" t="str">
            <v>HARGA</v>
          </cell>
        </row>
        <row r="299">
          <cell r="A299">
            <v>1</v>
          </cell>
          <cell r="C299" t="str">
            <v>Material diterima di lokasi pekerjaan</v>
          </cell>
          <cell r="T299" t="str">
            <v>(Rp.)</v>
          </cell>
          <cell r="U299" t="str">
            <v>(Rp.)</v>
          </cell>
        </row>
        <row r="300">
          <cell r="A300">
            <v>2</v>
          </cell>
          <cell r="C300" t="str">
            <v>Material bebas dari bahan organik</v>
          </cell>
        </row>
        <row r="301">
          <cell r="A301">
            <v>3</v>
          </cell>
          <cell r="C301" t="str">
            <v>Pekerja membersihkan permukaan yang akan di kolter</v>
          </cell>
        </row>
        <row r="302">
          <cell r="M302" t="str">
            <v>A.</v>
          </cell>
          <cell r="O302" t="str">
            <v>TENAGA</v>
          </cell>
        </row>
        <row r="304">
          <cell r="A304" t="str">
            <v>III.</v>
          </cell>
          <cell r="C304" t="str">
            <v>PEMAKAIAN BAHAN, ALAT DAN TENAGA</v>
          </cell>
          <cell r="M304" t="str">
            <v>1.</v>
          </cell>
          <cell r="O304" t="str">
            <v>Pekerja</v>
          </cell>
          <cell r="Q304" t="str">
            <v>(L01)</v>
          </cell>
          <cell r="R304" t="str">
            <v>jam</v>
          </cell>
          <cell r="S304">
            <v>0.52500000000000002</v>
          </cell>
          <cell r="T304">
            <v>7000</v>
          </cell>
          <cell r="W304">
            <v>3675</v>
          </cell>
        </row>
        <row r="305">
          <cell r="M305" t="str">
            <v>2.</v>
          </cell>
          <cell r="O305" t="str">
            <v>Tukang</v>
          </cell>
          <cell r="Q305" t="str">
            <v>(L02)</v>
          </cell>
          <cell r="R305" t="str">
            <v>jam</v>
          </cell>
          <cell r="S305">
            <v>0.26250000000000001</v>
          </cell>
          <cell r="T305">
            <v>9285.7099999999991</v>
          </cell>
          <cell r="W305">
            <v>2437.4988749999998</v>
          </cell>
        </row>
        <row r="306">
          <cell r="A306" t="str">
            <v xml:space="preserve">   1.</v>
          </cell>
          <cell r="C306" t="str">
            <v>BAHAN</v>
          </cell>
          <cell r="M306" t="str">
            <v>3.</v>
          </cell>
          <cell r="O306" t="str">
            <v>Mandor</v>
          </cell>
          <cell r="Q306" t="str">
            <v>(L03)</v>
          </cell>
          <cell r="R306" t="str">
            <v>jam</v>
          </cell>
          <cell r="S306">
            <v>8.7499999999999994E-2</v>
          </cell>
          <cell r="T306">
            <v>8571.43</v>
          </cell>
          <cell r="W306">
            <v>750.00012500000003</v>
          </cell>
        </row>
        <row r="307">
          <cell r="C307" t="str">
            <v>Kolter</v>
          </cell>
          <cell r="H307" t="str">
            <v>(M42c)</v>
          </cell>
          <cell r="I307">
            <v>0.77</v>
          </cell>
          <cell r="J307" t="str">
            <v>Ltr</v>
          </cell>
        </row>
        <row r="309">
          <cell r="T309" t="str">
            <v xml:space="preserve">JUMLAH HARGA TENAGA   </v>
          </cell>
          <cell r="W309">
            <v>6862.4989999999998</v>
          </cell>
        </row>
        <row r="310">
          <cell r="A310" t="str">
            <v xml:space="preserve">   2.</v>
          </cell>
          <cell r="C310" t="str">
            <v>ALAT</v>
          </cell>
        </row>
        <row r="311">
          <cell r="A311" t="str">
            <v>2.a.</v>
          </cell>
          <cell r="C311" t="str">
            <v>ALAT  BANTU</v>
          </cell>
          <cell r="M311" t="str">
            <v>B.</v>
          </cell>
          <cell r="O311" t="str">
            <v>BAHAN</v>
          </cell>
        </row>
        <row r="312">
          <cell r="C312" t="str">
            <v>Diperlukan alat-alat bantu kecil</v>
          </cell>
          <cell r="K312" t="str">
            <v>Lump Sump</v>
          </cell>
        </row>
        <row r="313">
          <cell r="C313" t="str">
            <v>- Kuas</v>
          </cell>
          <cell r="M313" t="str">
            <v>1.</v>
          </cell>
          <cell r="O313" t="str">
            <v>Kolter</v>
          </cell>
          <cell r="Q313" t="str">
            <v>(M42c)</v>
          </cell>
          <cell r="R313" t="str">
            <v>Ltr</v>
          </cell>
          <cell r="S313">
            <v>0.77</v>
          </cell>
          <cell r="T313">
            <v>30000</v>
          </cell>
          <cell r="W313">
            <v>23100</v>
          </cell>
        </row>
        <row r="314">
          <cell r="C314" t="str">
            <v>- Ember</v>
          </cell>
        </row>
        <row r="315">
          <cell r="C315" t="str">
            <v>- Sikat Kawat</v>
          </cell>
        </row>
        <row r="316">
          <cell r="C316" t="str">
            <v>- Skrap</v>
          </cell>
        </row>
        <row r="318">
          <cell r="A318" t="str">
            <v xml:space="preserve">   3.</v>
          </cell>
          <cell r="C318" t="str">
            <v>TENAGA</v>
          </cell>
          <cell r="O318">
            <v>0</v>
          </cell>
          <cell r="W318">
            <v>0</v>
          </cell>
        </row>
        <row r="319">
          <cell r="C319" t="str">
            <v>Produksi Pekerjaan perhari</v>
          </cell>
          <cell r="H319" t="str">
            <v>Qt</v>
          </cell>
          <cell r="I319">
            <v>80</v>
          </cell>
          <cell r="J319" t="str">
            <v>M2/hari</v>
          </cell>
          <cell r="T319" t="str">
            <v xml:space="preserve">JUMLAH HARGA BAHAN   </v>
          </cell>
          <cell r="W319">
            <v>23100</v>
          </cell>
        </row>
        <row r="320">
          <cell r="C320" t="str">
            <v>Kebutuhan tenaga :</v>
          </cell>
        </row>
        <row r="321">
          <cell r="E321" t="str">
            <v>- Pekerja</v>
          </cell>
          <cell r="H321" t="str">
            <v>P</v>
          </cell>
          <cell r="I321">
            <v>6</v>
          </cell>
          <cell r="J321" t="str">
            <v>orang</v>
          </cell>
          <cell r="M321" t="str">
            <v>C.</v>
          </cell>
          <cell r="O321" t="str">
            <v>PERALATAN</v>
          </cell>
        </row>
        <row r="322">
          <cell r="E322" t="str">
            <v>- Tukang</v>
          </cell>
          <cell r="H322" t="str">
            <v>T</v>
          </cell>
          <cell r="I322">
            <v>3</v>
          </cell>
          <cell r="J322" t="str">
            <v>orang</v>
          </cell>
        </row>
        <row r="323">
          <cell r="E323" t="str">
            <v>- Mandor</v>
          </cell>
          <cell r="H323" t="str">
            <v>M</v>
          </cell>
          <cell r="I323">
            <v>1</v>
          </cell>
          <cell r="J323" t="str">
            <v>orang</v>
          </cell>
          <cell r="M323" t="str">
            <v>1.</v>
          </cell>
          <cell r="O323" t="str">
            <v>Alat Bantu (5% x Biaya Pekerja)</v>
          </cell>
          <cell r="R323" t="str">
            <v>Ls</v>
          </cell>
          <cell r="S323">
            <v>1</v>
          </cell>
          <cell r="T323">
            <v>183.75</v>
          </cell>
          <cell r="W323">
            <v>183.75</v>
          </cell>
        </row>
        <row r="324">
          <cell r="C324" t="str">
            <v>Koefisien tenaga / M3   :</v>
          </cell>
        </row>
        <row r="325">
          <cell r="E325" t="str">
            <v>- Pekerja</v>
          </cell>
          <cell r="F325" t="str">
            <v>= (Tk x P) : Qt</v>
          </cell>
          <cell r="H325" t="str">
            <v>(L01)</v>
          </cell>
          <cell r="I325">
            <v>0.52500000000000002</v>
          </cell>
          <cell r="J325" t="str">
            <v>Jam</v>
          </cell>
        </row>
        <row r="326">
          <cell r="E326" t="str">
            <v>- Tukang</v>
          </cell>
          <cell r="F326" t="str">
            <v>= (Tk x T) : Qt</v>
          </cell>
          <cell r="H326" t="str">
            <v>(L02)</v>
          </cell>
          <cell r="I326">
            <v>0.26250000000000001</v>
          </cell>
          <cell r="J326" t="str">
            <v>Jam</v>
          </cell>
        </row>
        <row r="327">
          <cell r="E327" t="str">
            <v>- Mandor</v>
          </cell>
          <cell r="F327" t="str">
            <v>= (Tk x M) : Qt</v>
          </cell>
          <cell r="H327" t="str">
            <v>(L03)</v>
          </cell>
          <cell r="I327">
            <v>8.7499999999999994E-2</v>
          </cell>
          <cell r="J327" t="str">
            <v>Jam</v>
          </cell>
        </row>
        <row r="329">
          <cell r="A329" t="str">
            <v>4.</v>
          </cell>
          <cell r="C329" t="str">
            <v>HARGA DASAR SATUAN UPAH, BAHAN DAN ALAT</v>
          </cell>
        </row>
        <row r="330">
          <cell r="C330" t="str">
            <v>Lihat lampiran.</v>
          </cell>
          <cell r="T330" t="str">
            <v xml:space="preserve">JUMLAH HARGA PERALATAN   </v>
          </cell>
          <cell r="W330">
            <v>183.75</v>
          </cell>
        </row>
        <row r="332">
          <cell r="A332" t="str">
            <v>5.</v>
          </cell>
          <cell r="C332" t="str">
            <v>ANALISA HARGA SATUAN PEKERJAAN</v>
          </cell>
          <cell r="M332" t="str">
            <v>D.</v>
          </cell>
          <cell r="O332" t="str">
            <v>JUMLAH HARGA   ( A + B + C )</v>
          </cell>
          <cell r="W332">
            <v>30146.249</v>
          </cell>
        </row>
        <row r="333">
          <cell r="C333" t="str">
            <v>Lihat perhitungan dalam FORMULIR STANDAR UNTUK</v>
          </cell>
          <cell r="M333" t="str">
            <v>E.</v>
          </cell>
          <cell r="O333" t="str">
            <v>OVERHEAD &amp; PROFIT    =</v>
          </cell>
          <cell r="Q333">
            <v>10</v>
          </cell>
          <cell r="R333" t="str">
            <v>% X ( D )</v>
          </cell>
          <cell r="W333">
            <v>3014.6248999999998</v>
          </cell>
        </row>
        <row r="334">
          <cell r="C334" t="str">
            <v>PEREKEMAN ANALISA MASING-MASING HARGA SATUAN.</v>
          </cell>
          <cell r="M334" t="str">
            <v>F.</v>
          </cell>
          <cell r="O334" t="str">
            <v>HARGA SATUAN PEKERJAAN</v>
          </cell>
          <cell r="Q334" t="str">
            <v>( D + E )</v>
          </cell>
          <cell r="W334">
            <v>33160.873899999999</v>
          </cell>
        </row>
        <row r="336">
          <cell r="C336" t="str">
            <v>Didapat Harga Satuan Pekerjaan :</v>
          </cell>
          <cell r="M336">
            <v>0</v>
          </cell>
          <cell r="T336">
            <v>0</v>
          </cell>
        </row>
        <row r="337">
          <cell r="M337">
            <v>0</v>
          </cell>
          <cell r="T337">
            <v>0</v>
          </cell>
        </row>
        <row r="338">
          <cell r="C338" t="str">
            <v xml:space="preserve">Rp.  </v>
          </cell>
          <cell r="E338">
            <v>33160.873899999999</v>
          </cell>
          <cell r="F338" t="str">
            <v xml:space="preserve"> / M2</v>
          </cell>
          <cell r="M338">
            <v>0</v>
          </cell>
          <cell r="T338">
            <v>0</v>
          </cell>
        </row>
        <row r="339">
          <cell r="M339">
            <v>0</v>
          </cell>
          <cell r="T339">
            <v>0</v>
          </cell>
        </row>
        <row r="340">
          <cell r="M340">
            <v>0</v>
          </cell>
          <cell r="T340">
            <v>0</v>
          </cell>
        </row>
        <row r="341">
          <cell r="A341" t="str">
            <v>6.</v>
          </cell>
          <cell r="C341" t="str">
            <v>WAKTU PELAKSANAAN YANG DIPERLUKAN</v>
          </cell>
          <cell r="M341">
            <v>0</v>
          </cell>
          <cell r="T341">
            <v>0</v>
          </cell>
        </row>
        <row r="342">
          <cell r="C342" t="str">
            <v>Masa Pelaksanaan :</v>
          </cell>
          <cell r="E342" t="str">
            <v>. . . . . . . . . . . .</v>
          </cell>
          <cell r="F342" t="str">
            <v>bulan</v>
          </cell>
          <cell r="M342">
            <v>0</v>
          </cell>
          <cell r="T342">
            <v>0</v>
          </cell>
        </row>
        <row r="343">
          <cell r="M343">
            <v>0</v>
          </cell>
          <cell r="T343">
            <v>0</v>
          </cell>
        </row>
        <row r="344">
          <cell r="A344" t="str">
            <v>7.</v>
          </cell>
          <cell r="C344" t="str">
            <v>VOLUME PEKERJAAN YANG DIPERLUKAN</v>
          </cell>
          <cell r="M344">
            <v>0</v>
          </cell>
          <cell r="T344">
            <v>0</v>
          </cell>
        </row>
        <row r="345">
          <cell r="C345" t="str">
            <v>Volume pekerjaan  :</v>
          </cell>
          <cell r="E345">
            <v>0</v>
          </cell>
          <cell r="F345" t="str">
            <v>M2</v>
          </cell>
          <cell r="M345">
            <v>0</v>
          </cell>
          <cell r="T345">
            <v>0</v>
          </cell>
        </row>
        <row r="346">
          <cell r="M346">
            <v>0</v>
          </cell>
          <cell r="T346">
            <v>0</v>
          </cell>
        </row>
        <row r="347">
          <cell r="M347">
            <v>0</v>
          </cell>
          <cell r="T347">
            <v>0</v>
          </cell>
        </row>
      </sheetData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K "/>
      <sheetName val="Analisa BOW"/>
      <sheetName val="Upah + Bahan"/>
      <sheetName val="Jalan "/>
      <sheetName val="Rekap"/>
      <sheetName val="Jemb"/>
    </sheetNames>
    <sheetDataSet>
      <sheetData sheetId="0"/>
      <sheetData sheetId="1" refreshError="1">
        <row r="172">
          <cell r="N172">
            <v>9945.24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ldoser"/>
      <sheetName val="Excavator"/>
      <sheetName val="Dump truck"/>
      <sheetName val="alat"/>
      <sheetName val="RAB-OE97"/>
      <sheetName val="ANALHAS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B&amp;Q"/>
      <sheetName val="RAB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Lamp_Upah&amp;Biaya"/>
      <sheetName val="Lamp_ABiaya"/>
      <sheetName val="Sket_Jrk_Angkut"/>
      <sheetName val="Rekap_Biaya1"/>
      <sheetName val="Lamp_Upah&amp;Biaya1"/>
      <sheetName val="Lamp_ABiaya1"/>
      <sheetName val="Sket_Jrk_Angkut1"/>
      <sheetName val="Rekap_Biaya2"/>
      <sheetName val="Lamp_Upah&amp;Biaya2"/>
      <sheetName val="Lamp_ABiaya2"/>
      <sheetName val="Sket_Jrk_Angkut2"/>
      <sheetName val="Rekap_Biaya3"/>
      <sheetName val="Lamp_Upah&amp;Biaya3"/>
      <sheetName val="Lamp_ABiaya3"/>
      <sheetName val="Sket_Jrk_Angku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H15">
            <v>5</v>
          </cell>
        </row>
        <row r="16">
          <cell r="H16">
            <v>6</v>
          </cell>
        </row>
        <row r="17">
          <cell r="H17">
            <v>7</v>
          </cell>
        </row>
        <row r="18">
          <cell r="H18">
            <v>8</v>
          </cell>
        </row>
        <row r="19">
          <cell r="H19">
            <v>9</v>
          </cell>
        </row>
        <row r="20">
          <cell r="H20">
            <v>10</v>
          </cell>
        </row>
        <row r="21">
          <cell r="H21">
            <v>11</v>
          </cell>
        </row>
        <row r="22">
          <cell r="H22">
            <v>12</v>
          </cell>
        </row>
        <row r="23">
          <cell r="H23">
            <v>13</v>
          </cell>
        </row>
        <row r="24">
          <cell r="H24">
            <v>14</v>
          </cell>
        </row>
        <row r="42">
          <cell r="H42">
            <v>65000</v>
          </cell>
        </row>
      </sheetData>
      <sheetData sheetId="8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56">
          <cell r="C56">
            <v>24000</v>
          </cell>
        </row>
        <row r="61">
          <cell r="C61">
            <v>8900</v>
          </cell>
        </row>
        <row r="62">
          <cell r="C62">
            <v>29000</v>
          </cell>
        </row>
        <row r="68">
          <cell r="C68">
            <v>7200</v>
          </cell>
        </row>
        <row r="83">
          <cell r="C83">
            <v>3679</v>
          </cell>
        </row>
        <row r="90">
          <cell r="C90">
            <v>990</v>
          </cell>
        </row>
        <row r="100">
          <cell r="C100">
            <v>2200000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 Jbt"/>
      <sheetName val="An Bronjg"/>
      <sheetName val="RAB Jbt"/>
      <sheetName val="Rekap"/>
      <sheetName val="An Sat Alat"/>
      <sheetName val="Jadwal"/>
      <sheetName val="jadwal alat"/>
    </sheetNames>
    <sheetDataSet>
      <sheetData sheetId="0"/>
      <sheetData sheetId="1" refreshError="1"/>
      <sheetData sheetId="2"/>
      <sheetData sheetId="3"/>
      <sheetData sheetId="4" refreshError="1"/>
      <sheetData sheetId="5"/>
      <sheetData sheetId="6" refreshError="1"/>
      <sheetData sheetId="7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analisa"/>
      <sheetName val="rab"/>
      <sheetName val="Sheet5"/>
      <sheetName val="Sheet6"/>
      <sheetName val="Sheet7"/>
      <sheetName val="Sheet8"/>
      <sheetName val="Sheet9"/>
      <sheetName val="Sheet10"/>
      <sheetName val="Sheet11"/>
      <sheetName val="DRUP (ASLI)"/>
      <sheetName val="Pengesahan"/>
      <sheetName val="Rekap"/>
      <sheetName val="Analis"/>
      <sheetName val="H.bh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38">
          <cell r="L38">
            <v>58100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ja Tulangan"/>
      <sheetName val="Beton"/>
      <sheetName val="Concreting"/>
      <sheetName val="Cnth Itungan Girder"/>
      <sheetName val="Cnth Itungan Girder juga"/>
      <sheetName val="Diafragma"/>
      <sheetName val="Dndng Sumuran"/>
      <sheetName val="Expntion Joints"/>
      <sheetName val="Exp Joint"/>
      <sheetName val="Formwork"/>
      <sheetName val="Geotxtil"/>
      <sheetName val="Girder 16.6"/>
      <sheetName val="Girder 17.6"/>
      <sheetName val="Girder 22.6"/>
      <sheetName val="Girder 25.6"/>
      <sheetName val="Girder 28.6"/>
      <sheetName val="Girder 30.8"/>
      <sheetName val="Girder 31.8"/>
      <sheetName val="Girder 35.8"/>
      <sheetName val="Lean Concr"/>
      <sheetName val="K500"/>
      <sheetName val="K400"/>
      <sheetName val="K350"/>
      <sheetName val="K300"/>
      <sheetName val="K250"/>
      <sheetName val="K175"/>
      <sheetName val="K125(lama)"/>
      <sheetName val="K1250(baru)"/>
      <sheetName val="Kolom"/>
      <sheetName val="Psngan Batu"/>
      <sheetName val="Pembongkaran"/>
      <sheetName val="Perk Beton"/>
      <sheetName val="Sand-Bedding"/>
      <sheetName val="Staging"/>
      <sheetName val="Tiang Pancang"/>
    </sheetNames>
    <sheetDataSet>
      <sheetData sheetId="0"/>
      <sheetData sheetId="1">
        <row r="2153">
          <cell r="T2153" t="str">
            <v>Analisa LI-7103</v>
          </cell>
        </row>
        <row r="2155">
          <cell r="L2155" t="str">
            <v>FORMULIR STANDAR UNTUK</v>
          </cell>
        </row>
        <row r="2156">
          <cell r="L2156" t="str">
            <v>PEREKAMAN ANALISA MASING-MASING HARGA SATUAN</v>
          </cell>
        </row>
        <row r="2157">
          <cell r="L2157">
            <v>0</v>
          </cell>
        </row>
        <row r="2160">
          <cell r="L2160" t="str">
            <v>PROYEK</v>
          </cell>
          <cell r="O2160" t="str">
            <v>: ADB Earthquake and Tsunami Emergency Support Project (ETESP)</v>
          </cell>
        </row>
        <row r="2161">
          <cell r="L2161" t="str">
            <v>No. PAKET KONTRAK</v>
          </cell>
          <cell r="O2161" t="str">
            <v>: Package 4 East Coast Road 1</v>
          </cell>
        </row>
        <row r="2162">
          <cell r="L2162" t="str">
            <v>NAMA PAKET</v>
          </cell>
          <cell r="O2162" t="str">
            <v>: Contract XI</v>
          </cell>
        </row>
        <row r="2163">
          <cell r="L2163" t="str">
            <v>PROP / KAB / KODYA</v>
          </cell>
          <cell r="O2163" t="str">
            <v>: Nanggroe Aceh Darussalam (NAD)</v>
          </cell>
        </row>
        <row r="2164">
          <cell r="L2164" t="str">
            <v>ITEM PEMBAYARAN NO.</v>
          </cell>
          <cell r="O2164" t="str">
            <v>:  7.10 (3)</v>
          </cell>
          <cell r="R2164" t="str">
            <v>PERKIRAAN VOL. PEK.</v>
          </cell>
          <cell r="T2164" t="str">
            <v>:</v>
          </cell>
          <cell r="U2164">
            <v>0</v>
          </cell>
        </row>
        <row r="2165">
          <cell r="L2165" t="str">
            <v>JENIS PEKERJAAN</v>
          </cell>
          <cell r="O2165" t="str">
            <v>:  Bronjong (Gabions)</v>
          </cell>
          <cell r="R2165" t="str">
            <v>TOTAL HARGA (Rp.)</v>
          </cell>
          <cell r="T2165" t="str">
            <v>:</v>
          </cell>
          <cell r="U2165">
            <v>0</v>
          </cell>
        </row>
        <row r="2166">
          <cell r="L2166" t="str">
            <v>SATUAN PEMBAYARAN</v>
          </cell>
          <cell r="O2166" t="str">
            <v>:  M3</v>
          </cell>
          <cell r="R2166" t="str">
            <v>% THD. BIAYA PROYEK</v>
          </cell>
          <cell r="T2166" t="str">
            <v>:</v>
          </cell>
          <cell r="U2166" t="e">
            <v>#DIV/0!</v>
          </cell>
        </row>
        <row r="2169">
          <cell r="Q2169" t="str">
            <v>PERKIRAAN</v>
          </cell>
          <cell r="R2169" t="str">
            <v>HARGA</v>
          </cell>
          <cell r="S2169" t="str">
            <v>JUMLAH</v>
          </cell>
        </row>
        <row r="2170">
          <cell r="L2170" t="str">
            <v>NO.</v>
          </cell>
          <cell r="N2170" t="str">
            <v>KOMPONEN</v>
          </cell>
          <cell r="P2170" t="str">
            <v>SATUAN</v>
          </cell>
          <cell r="Q2170" t="str">
            <v>KUANTITAS</v>
          </cell>
          <cell r="R2170" t="str">
            <v>SATUAN</v>
          </cell>
          <cell r="S2170" t="str">
            <v>HARGA</v>
          </cell>
        </row>
        <row r="2171">
          <cell r="R2171" t="str">
            <v>(Rp.)</v>
          </cell>
          <cell r="S2171" t="str">
            <v>(Rp.)</v>
          </cell>
        </row>
        <row r="2174">
          <cell r="L2174" t="str">
            <v>A.</v>
          </cell>
          <cell r="N2174" t="str">
            <v>TENAGA</v>
          </cell>
        </row>
        <row r="2176">
          <cell r="L2176" t="str">
            <v>1.</v>
          </cell>
          <cell r="N2176" t="str">
            <v>Pekerja Biasa</v>
          </cell>
          <cell r="O2176" t="str">
            <v>(L01)</v>
          </cell>
          <cell r="P2176" t="str">
            <v>jam</v>
          </cell>
          <cell r="Q2176">
            <v>5.25</v>
          </cell>
          <cell r="R2176">
            <v>5000</v>
          </cell>
          <cell r="U2176">
            <v>26250</v>
          </cell>
        </row>
        <row r="2177">
          <cell r="L2177" t="str">
            <v>2.</v>
          </cell>
          <cell r="N2177" t="str">
            <v>Tukang</v>
          </cell>
          <cell r="O2177" t="str">
            <v>(L02)</v>
          </cell>
          <cell r="P2177" t="str">
            <v>jam</v>
          </cell>
          <cell r="Q2177">
            <v>2.625</v>
          </cell>
          <cell r="R2177">
            <v>7500</v>
          </cell>
          <cell r="U2177">
            <v>19687.5</v>
          </cell>
        </row>
        <row r="2178">
          <cell r="L2178" t="str">
            <v>3.</v>
          </cell>
          <cell r="N2178" t="str">
            <v>Mandor</v>
          </cell>
          <cell r="O2178" t="str">
            <v>(L03)</v>
          </cell>
          <cell r="P2178" t="str">
            <v>jam</v>
          </cell>
          <cell r="Q2178">
            <v>0.875</v>
          </cell>
          <cell r="R2178">
            <v>6250</v>
          </cell>
          <cell r="U2178">
            <v>5468.75</v>
          </cell>
        </row>
        <row r="2180">
          <cell r="Q2180" t="str">
            <v xml:space="preserve">JUMLAH HARGA TENAGA   </v>
          </cell>
          <cell r="U2180">
            <v>51406.25</v>
          </cell>
        </row>
        <row r="2182">
          <cell r="L2182" t="str">
            <v>B.</v>
          </cell>
          <cell r="N2182" t="str">
            <v>BAHAN</v>
          </cell>
        </row>
        <row r="2184">
          <cell r="L2184" t="str">
            <v>1.</v>
          </cell>
          <cell r="N2184" t="str">
            <v xml:space="preserve">Kawat Bronjong </v>
          </cell>
          <cell r="O2184" t="str">
            <v>(M57)</v>
          </cell>
          <cell r="P2184" t="str">
            <v>Kg</v>
          </cell>
          <cell r="Q2184">
            <v>15</v>
          </cell>
          <cell r="R2184">
            <v>13850</v>
          </cell>
          <cell r="U2184">
            <v>207750</v>
          </cell>
        </row>
        <row r="2185">
          <cell r="L2185" t="str">
            <v>2.</v>
          </cell>
          <cell r="N2185" t="str">
            <v>Batu</v>
          </cell>
          <cell r="O2185" t="e">
            <v>#REF!</v>
          </cell>
          <cell r="P2185" t="str">
            <v>M3</v>
          </cell>
          <cell r="Q2185">
            <v>1.1000000000000001</v>
          </cell>
          <cell r="R2185">
            <v>61300</v>
          </cell>
          <cell r="U2185">
            <v>67430</v>
          </cell>
        </row>
        <row r="2190">
          <cell r="Q2190" t="str">
            <v xml:space="preserve">JUMLAH HARGA BAHAN   </v>
          </cell>
          <cell r="U2190">
            <v>275180</v>
          </cell>
        </row>
        <row r="2192">
          <cell r="L2192" t="str">
            <v>C.</v>
          </cell>
          <cell r="N2192" t="str">
            <v>PERALATAN</v>
          </cell>
        </row>
        <row r="2194">
          <cell r="L2194" t="str">
            <v>1.</v>
          </cell>
          <cell r="N2194" t="str">
            <v>Alat Bantu</v>
          </cell>
          <cell r="P2194" t="str">
            <v>Ls</v>
          </cell>
          <cell r="Q2194">
            <v>1</v>
          </cell>
          <cell r="R2194">
            <v>750</v>
          </cell>
          <cell r="U2194">
            <v>750</v>
          </cell>
        </row>
        <row r="2202">
          <cell r="Q2202" t="str">
            <v xml:space="preserve">JUMLAH HARGA PERALATAN   </v>
          </cell>
          <cell r="U2202">
            <v>750</v>
          </cell>
        </row>
        <row r="2204">
          <cell r="L2204" t="str">
            <v>D.</v>
          </cell>
          <cell r="N2204" t="str">
            <v>JUMLAH HARGA TENAGA, BAHAN DAN PERALATAN  ( A + B + C )</v>
          </cell>
          <cell r="U2204">
            <v>327336.25</v>
          </cell>
        </row>
        <row r="2205">
          <cell r="L2205" t="str">
            <v>E.</v>
          </cell>
          <cell r="N2205" t="str">
            <v>OVERHEAD &amp; PROFIT</v>
          </cell>
          <cell r="P2205">
            <v>10</v>
          </cell>
          <cell r="Q2205" t="str">
            <v>%  x  D</v>
          </cell>
          <cell r="U2205">
            <v>32733.625</v>
          </cell>
        </row>
        <row r="2206">
          <cell r="L2206" t="str">
            <v>F.</v>
          </cell>
          <cell r="N2206" t="str">
            <v>HARGA SATUAN PEKERJAAN  ( D + E )</v>
          </cell>
          <cell r="U2206">
            <v>360069.875</v>
          </cell>
        </row>
        <row r="2207">
          <cell r="L2207" t="str">
            <v>Note: 1</v>
          </cell>
          <cell r="N2207" t="str">
            <v>SATUAN dapat berdasarkan atas jam operasi untuk Tenaga Kerja dan Peralatan, volume dan/atau ukuran</v>
          </cell>
        </row>
        <row r="2208">
          <cell r="N2208" t="str">
            <v>berat untuk bahan-bahan.</v>
          </cell>
        </row>
        <row r="2209">
          <cell r="L2209">
            <v>2</v>
          </cell>
          <cell r="N2209" t="str">
            <v>Kuantitas satuan adalah kuantitas setiap komponen untuk menyelesaikan satu satuan pekerjaan dari nomor</v>
          </cell>
        </row>
        <row r="2210">
          <cell r="N2210" t="str">
            <v>mata pembayaran.</v>
          </cell>
        </row>
        <row r="2211">
          <cell r="L2211">
            <v>3</v>
          </cell>
          <cell r="N2211" t="str">
            <v>Biaya satuan untuk peralatan sudah termasuk bahan bakar, bahan habis dipakai dan operator.</v>
          </cell>
        </row>
        <row r="2212">
          <cell r="L2212">
            <v>4</v>
          </cell>
          <cell r="N2212" t="str">
            <v>Biaya satuan sudah termasuk pengeluaran untuk seluruh pajak yang berkaitan (tetapi tidak termasuk PPN</v>
          </cell>
        </row>
        <row r="2213">
          <cell r="N2213" t="str">
            <v>yang dibayar dari kontrak) dan biaya-biaya lainnya.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</sheetNames>
    <sheetDataSet>
      <sheetData sheetId="0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(E) "/>
      <sheetName val="SRT"/>
      <sheetName val="ESCON"/>
      <sheetName val="SCOPE"/>
      <sheetName val="MAKER (E)"/>
      <sheetName val="MAKER"/>
      <sheetName val="SUM-PRO"/>
      <sheetName val="Sheet1"/>
      <sheetName val="BQ"/>
      <sheetName val="Pro(M)"/>
      <sheetName val="SEX"/>
      <sheetName val="DBP-E"/>
      <sheetName val="DBP-0900"/>
      <sheetName val="DBP-0200"/>
      <sheetName val="STR"/>
      <sheetName val="H.Satuan"/>
      <sheetName val="DAF-1"/>
      <sheetName val="Bill Of Quantity"/>
      <sheetName val="rab me (by owner) "/>
      <sheetName val="BQ (by owner)"/>
      <sheetName val="rab me (fisik)"/>
      <sheetName val="GLP-DISCOUNT"/>
      <sheetName val="GLP 2001"/>
      <sheetName val="EE-PROP"/>
      <sheetName val="PC"/>
      <sheetName val="Balok"/>
      <sheetName val="L-Mechanical"/>
      <sheetName val="PT."/>
      <sheetName val="01A- RAB"/>
      <sheetName val="anal_hs"/>
      <sheetName val="rekap"/>
      <sheetName val="AnaAlat"/>
      <sheetName val="GB"/>
      <sheetName val="Upah+Bahan"/>
      <sheetName val="HB "/>
      <sheetName val="ANALISA"/>
      <sheetName val="SITE-E"/>
      <sheetName val="Analis Kusen 1 ESKALASI"/>
      <sheetName val="Analisa ME"/>
      <sheetName val="GE_1_2"/>
      <sheetName val="PL-Office"/>
      <sheetName val="BAG-2"/>
      <sheetName val="Mekanikal"/>
      <sheetName val="G_SUMMARY"/>
      <sheetName val="Bill of Qty MEP"/>
      <sheetName val="Infrastruktur"/>
      <sheetName val="Persiapan"/>
      <sheetName val="AC"/>
      <sheetName val="ｺﾝY条件BD"/>
      <sheetName val="NP (4)"/>
      <sheetName val="harsat"/>
      <sheetName val="ANALISA-A"/>
      <sheetName val="Anl.+"/>
      <sheetName val="112-885"/>
      <sheetName val="HRG BHN"/>
      <sheetName val="K"/>
      <sheetName val="Panel,feeder,elek"/>
      <sheetName val="5.1.ELEKTRIKAL-ELEKTRONIK"/>
      <sheetName val="ahs"/>
      <sheetName val="metode"/>
      <sheetName val="BoQ STR"/>
      <sheetName val="Finishing (2)"/>
      <sheetName val="AN_Kusen"/>
      <sheetName val="BQ_ARS"/>
      <sheetName val="Finishing"/>
      <sheetName val="Fin-Bengkel"/>
      <sheetName val="Fin-Showroom"/>
      <sheetName val="Hal_Pagar"/>
      <sheetName val="Str-Bengkel"/>
      <sheetName val="Str-Showroom"/>
      <sheetName val="DAF_3.1"/>
      <sheetName val="DAF_3.11"/>
      <sheetName val="KODE REK"/>
      <sheetName val="Material"/>
      <sheetName val="Isolasi Luar Dalam"/>
      <sheetName val="Isolasi Luar"/>
      <sheetName val="A"/>
      <sheetName val="Pro(E)_"/>
      <sheetName val="MAKER_(E)"/>
      <sheetName val="H_Satuan"/>
      <sheetName val="FLAF&amp;PARTSI"/>
      <sheetName val="BAHAN"/>
      <sheetName val="ELEC STIS"/>
      <sheetName val="DAF_2"/>
      <sheetName val="Man_Power_Const"/>
      <sheetName val="DAF-5"/>
      <sheetName val="rab - persiapan &amp; lantai-1"/>
      <sheetName val="REF.ONLY"/>
      <sheetName val="RATE&amp;FCTR"/>
      <sheetName val="ANLS 2009"/>
      <sheetName val="Harga Bahan &amp; Upah "/>
      <sheetName val="analisa pagar"/>
      <sheetName val="Plambing"/>
      <sheetName val="BQ Arsitektur"/>
      <sheetName val="Bill_Of_Quantity"/>
      <sheetName val="rab_me_(by_owner)_"/>
      <sheetName val="BQ_(by_owner)"/>
      <sheetName val="rab_me_(fisik)"/>
      <sheetName val="GLP_2001"/>
      <sheetName val="Anl_+"/>
      <sheetName val="NS GD.UTAMA"/>
      <sheetName val="anal"/>
      <sheetName val="KK"/>
      <sheetName val="struktur"/>
      <sheetName val="Roofing2"/>
      <sheetName val="TOEC"/>
      <sheetName val="villa"/>
      <sheetName val="PileCap"/>
      <sheetName val="Tie Beam GN"/>
      <sheetName val="Tangga GN"/>
      <sheetName val="finalisasi"/>
      <sheetName val="analis"/>
      <sheetName val="Cover"/>
      <sheetName val="WT-LIST"/>
      <sheetName val="DAFTAR HARGA"/>
      <sheetName val="name"/>
      <sheetName val="SAT"/>
      <sheetName val="Master 1.0"/>
      <sheetName val="boq"/>
      <sheetName val="HS Alat"/>
      <sheetName val="Har Sat"/>
      <sheetName val="Tata Udara"/>
      <sheetName val="Plumbing"/>
      <sheetName val="3-DIV4"/>
      <sheetName val="NP"/>
      <sheetName val="RAB"/>
      <sheetName val="saluran"/>
      <sheetName val="c"/>
      <sheetName val="f"/>
      <sheetName val="K Lead"/>
      <sheetName val="Urai_Galian Tanah"/>
      <sheetName val="Pekerjaan Harian"/>
      <sheetName val="Mahasiswa 2 lantai"/>
      <sheetName val="L3 An H Sat Mob"/>
      <sheetName val="DRUP (ASLI)"/>
      <sheetName val="ahs_utama"/>
      <sheetName val="BOQ INTERN"/>
      <sheetName val="Analisa Harga Satuan"/>
      <sheetName val="gtrinh"/>
      <sheetName val="3-DIV3"/>
      <sheetName val="CH"/>
      <sheetName val="HSUB SARPRA"/>
      <sheetName val="3-DIV2"/>
      <sheetName val="3-DIV5"/>
      <sheetName val="RATE_FCTR"/>
      <sheetName val="RKP PLUMBING"/>
      <sheetName val="경비2내역"/>
      <sheetName val="HSD"/>
      <sheetName val="RAB AR&amp;STR"/>
      <sheetName val="Transfer Pump"/>
      <sheetName val="MAP"/>
      <sheetName val="GENERAL"/>
      <sheetName val="Pricing"/>
      <sheetName val="GE-1-2"/>
      <sheetName val="DIV7-BM"/>
      <sheetName val="prog-mgu"/>
      <sheetName val="FORM X COST"/>
      <sheetName val="Bronjong_Geoteks"/>
      <sheetName val="tuong"/>
      <sheetName val="Student"/>
      <sheetName val="M &amp; E"/>
      <sheetName val="a.2"/>
      <sheetName val="附表4-辅助工程"/>
      <sheetName val="附表4-公用工程项目"/>
      <sheetName val="附表2"/>
      <sheetName val="부하계산서"/>
      <sheetName val="ANALISA PEK.UMUM"/>
      <sheetName val="Analisa Upah &amp; Bahan Plum"/>
      <sheetName val="dasar"/>
      <sheetName val="Pro(E)_1"/>
      <sheetName val="MAKER_(E)1"/>
      <sheetName val="H_Satuan1"/>
      <sheetName val="rab_me_(by_owner)_1"/>
      <sheetName val="BQ_(by_owner)1"/>
      <sheetName val="rab_me_(fisik)1"/>
      <sheetName val="Bill_Of_Quantity1"/>
      <sheetName val="GLP_20011"/>
      <sheetName val="Anl_+1"/>
      <sheetName val="HS_Alat"/>
      <sheetName val="REF_ONLY"/>
      <sheetName val="01A-_RAB"/>
      <sheetName val="HB_"/>
      <sheetName val="Analis_Kusen_1_ESKALASI"/>
      <sheetName val="Analisa_ME"/>
      <sheetName val="L3_An_H_Sat_Mob"/>
      <sheetName val="DRUP_(ASLI)"/>
      <sheetName val="Bill_of_Qty_MEP"/>
      <sheetName val="NP_(4)"/>
      <sheetName val="5_1_ELEKTRIKAL-ELEKTRONIK"/>
      <sheetName val="HRG_BHN"/>
      <sheetName val="BoQ_STR"/>
      <sheetName val="Finishing_(2)"/>
      <sheetName val="DAF_3_1"/>
      <sheetName val="DAF_3_11"/>
      <sheetName val="Isolasi_Luar_Dalam"/>
      <sheetName val="Isolasi_Luar"/>
      <sheetName val="ELEC_STIS"/>
      <sheetName val="Master_1_0"/>
      <sheetName val="NS_GD_UTAMA"/>
      <sheetName val="BQ_Arsitektur"/>
      <sheetName val="rab_-_persiapan_&amp;_lantai-1"/>
      <sheetName val="BOQ_INTERN"/>
      <sheetName val="Tie_Beam_GN"/>
      <sheetName val="Tangga_GN"/>
      <sheetName val="FORM_X_COST"/>
      <sheetName val="Transfer_Pump"/>
      <sheetName val="ANLS_2009"/>
      <sheetName val="Harga_Bahan_&amp;_Upah_"/>
      <sheetName val="analisa_pagar"/>
      <sheetName val="KODE_REK"/>
      <sheetName val="RAB_AR&amp;STR"/>
      <sheetName val="Har_Sat"/>
      <sheetName val="DAFTAR_HARGA"/>
      <sheetName val="K_Lead"/>
      <sheetName val="PT_"/>
      <sheetName val="Urai_Galian_Tanah"/>
      <sheetName val="Pekerjaan_Harian"/>
      <sheetName val="Mahasiswa_2_lantai"/>
      <sheetName val="Tata_Udara"/>
      <sheetName val="ANALISA_PEK_UMUM"/>
      <sheetName val="RKP_PLUMBING"/>
      <sheetName val="Analisa_Upah_&amp;_Bahan_Plum"/>
      <sheetName val="Div2"/>
      <sheetName val="Upah"/>
      <sheetName val="dATA pc"/>
      <sheetName val="Pipe"/>
      <sheetName val="ME"/>
      <sheetName val="Piping"/>
      <sheetName val="TPI"/>
      <sheetName val="Harga Dasar"/>
      <sheetName val="TL"/>
      <sheetName val="7.1(3)"/>
      <sheetName val="Ref"/>
      <sheetName val="Mat.Mek"/>
      <sheetName val="8410(Kerb)"/>
      <sheetName val="Harsat.Alat"/>
      <sheetName val="MAPP"/>
      <sheetName val="Perm. Test"/>
      <sheetName val="Galian 1"/>
      <sheetName val="LOADDAT"/>
      <sheetName val="Alat"/>
      <sheetName val="Sub"/>
      <sheetName val="MARK UP"/>
      <sheetName val="LISTRIK"/>
      <sheetName val="Basic Price"/>
      <sheetName val="O&amp;O-Alat"/>
      <sheetName val="Unit Rate"/>
      <sheetName val="Kuantitas &amp; Harga"/>
      <sheetName val="Group"/>
      <sheetName val="prd01-5"/>
      <sheetName val="BHN"/>
      <sheetName val="BasicPrice"/>
      <sheetName val="DATA2009"/>
      <sheetName val="Terbilang"/>
      <sheetName val="DES 15"/>
      <sheetName val="PERFORM"/>
      <sheetName val="5-ALAT"/>
      <sheetName val="Factors"/>
      <sheetName val="ANAL-1"/>
      <sheetName val="BGNN.UTILITAS"/>
      <sheetName val="D &amp; W sizes"/>
      <sheetName val="an. struktur"/>
      <sheetName val="Dashboard"/>
      <sheetName val="Rek Tot"/>
      <sheetName val="Vol. Lantai Tipikal"/>
      <sheetName val="Analisa Struktur"/>
      <sheetName val="16-47"/>
      <sheetName val="ARS"/>
      <sheetName val="Pas. bata (anyar)"/>
      <sheetName val="Pas. bata"/>
      <sheetName val="Opening"/>
      <sheetName val="Rekapitulasi"/>
      <sheetName val="Preliminary"/>
      <sheetName val="PILE CAP"/>
      <sheetName val="TIE BEAM"/>
      <sheetName val="INPUT BALOK"/>
      <sheetName val="Data"/>
      <sheetName val="itungan Balok"/>
      <sheetName val="KOLOM"/>
      <sheetName val="SLAB"/>
      <sheetName val="RASIO SLAB"/>
      <sheetName val="TANGGA"/>
      <sheetName val="PIT LIFT"/>
      <sheetName val="BANGUNAN PENUNJANG"/>
      <sheetName val="lt. dasar"/>
      <sheetName val="struktur tdk dipakai"/>
      <sheetName val="RP PROD 09"/>
      <sheetName val="AHSP"/>
      <sheetName val="SDMTA"/>
      <sheetName val="PLANT"/>
      <sheetName val="1.B"/>
      <sheetName val="Rekap Analisa"/>
      <sheetName val="3-DIV7.B"/>
      <sheetName val="Rekap Prelim"/>
      <sheetName val="Cover (x)"/>
      <sheetName val="Cor Apt"/>
      <sheetName val="Item7"/>
      <sheetName val="Cover CKE"/>
      <sheetName val="Summary Mech."/>
      <sheetName val="Mech. BQ"/>
      <sheetName val="A_2"/>
      <sheetName val="P_APRIL 2016"/>
      <sheetName val="A_3"/>
      <sheetName val="Qttn.Report"/>
      <sheetName val="CODE"/>
      <sheetName val="B_2"/>
      <sheetName val="FACTOR"/>
      <sheetName val="CONDITION"/>
      <sheetName val="MENU_LIST"/>
      <sheetName val="COMPANY"/>
      <sheetName val="Ｎｏ.13"/>
      <sheetName val="BQE"/>
      <sheetName val="Bill No 2.1 "/>
      <sheetName val="BU"/>
      <sheetName val="Index"/>
      <sheetName val="Sumber Daya"/>
      <sheetName val="HS-DASAR"/>
      <sheetName val="PRD 01-6(I-II)"/>
      <sheetName val="PRD 01-7 alat"/>
      <sheetName val="Mobilisasi"/>
      <sheetName val="Bank"/>
      <sheetName val="Bunga"/>
      <sheetName val="RAB_DURI"/>
      <sheetName val="Mark-up"/>
      <sheetName val="SBDY Jemb Tayan"/>
      <sheetName val="CapExpAppForm"/>
      <sheetName val="Baja"/>
      <sheetName val="Beton K-250"/>
      <sheetName val="SK MIgas toilet lt-40, R-2"/>
      <sheetName val="SK MIgas toilet lt-40, R-0 (P'a"/>
      <sheetName val="p_fb01"/>
      <sheetName val="p_fb02"/>
      <sheetName val="PLINT 3.1.G"/>
      <sheetName val="s_v13"/>
      <sheetName val="s_v14"/>
      <sheetName val="s_v16"/>
      <sheetName val="DIVI3"/>
      <sheetName val="Power_BLK"/>
      <sheetName val="concept cost code"/>
      <sheetName val="summary cost code"/>
      <sheetName val="SPK"/>
      <sheetName val="kas proyek"/>
      <sheetName val="lain lain"/>
      <sheetName val="Data Tower"/>
      <sheetName val="Elektrikal"/>
      <sheetName val="sheet 2"/>
      <sheetName val="RAB ME"/>
      <sheetName val="Upah&amp;Bahan"/>
      <sheetName val="Analisa Mob. 3"/>
      <sheetName val="Analisa Mob.1"/>
      <sheetName val="Analisa-Harga"/>
      <sheetName val="Analisa Alat"/>
      <sheetName val="Analisa Mob. 2"/>
      <sheetName val="data-pendukung"/>
      <sheetName val="h.sat-bbm"/>
      <sheetName val="MAPDC"/>
      <sheetName val="UPH,BHN,ALT"/>
      <sheetName val="DG "/>
      <sheetName val="Rekap Biaya"/>
      <sheetName val="ORET2AN"/>
      <sheetName val="DaftarHarga"/>
      <sheetName val="daf isi (xref)"/>
      <sheetName val="Currency Rate"/>
      <sheetName val="FAK"/>
      <sheetName val="AO-UMUM"/>
      <sheetName val="Anls Hrg Sat"/>
      <sheetName val="HARGA"/>
      <sheetName val="BEDAH"/>
      <sheetName val="Sat Bah _ Up"/>
      <sheetName val="PriceList"/>
      <sheetName val="Estimate"/>
      <sheetName val="Daftar berat"/>
      <sheetName val="tifico"/>
      <sheetName val="APT _ BALCONIES"/>
      <sheetName val="SATUAN "/>
      <sheetName val="Analisa Harga"/>
      <sheetName val="Manpower"/>
      <sheetName val="Equipt,Tools&amp;Cons"/>
      <sheetName val="MUA"/>
      <sheetName val="BANG TONG HOP (2)"/>
      <sheetName val="AC_C"/>
      <sheetName val="SUM-AIR-Submit"/>
      <sheetName val="Markup"/>
      <sheetName val="PO-2"/>
      <sheetName val="Agregat Halus &amp; Kasar"/>
      <sheetName val="dc"/>
      <sheetName val="Rate"/>
      <sheetName val="Master Dat"/>
      <sheetName val="sd"/>
      <sheetName val="boq2"/>
      <sheetName val="4-Basic Price"/>
      <sheetName val="Lamp-4"/>
      <sheetName val="AN. TAMPL"/>
      <sheetName val="Faktor"/>
      <sheetName val="Met_ Minor"/>
      <sheetName val="Divisi Baru"/>
      <sheetName val="SCF"/>
      <sheetName val="2.E"/>
      <sheetName val="2.F"/>
      <sheetName val="UP_an"/>
      <sheetName val="RAB DC"/>
      <sheetName val="SCHEDULE"/>
      <sheetName val="Cash2"/>
      <sheetName val="EQ"/>
      <sheetName val="DKH"/>
      <sheetName val="BQ OE"/>
      <sheetName val="Agg Halus &amp; Kasar"/>
      <sheetName val="gvl"/>
      <sheetName val="EQ_an"/>
      <sheetName val="RINCIAN"/>
      <sheetName val="Assumptions"/>
      <sheetName val="NP (2)"/>
      <sheetName val="Tanah"/>
      <sheetName val="15.Harga Satuan Bahan"/>
      <sheetName val="Hrg Sat"/>
      <sheetName val="HD UPAH"/>
      <sheetName val="An_pdkg"/>
      <sheetName val="DKH-S3"/>
      <sheetName val="RinciBab1"/>
      <sheetName val="POS-4"/>
      <sheetName val="POS-5"/>
      <sheetName val="POS-6"/>
      <sheetName val="INPUT"/>
      <sheetName val="Div26 - Elect"/>
      <sheetName val="Analisa ME UPT"/>
      <sheetName val="PConsCS"/>
      <sheetName val="dia-in"/>
      <sheetName val="down-semi-coarse"/>
      <sheetName val="down-semi-fine"/>
      <sheetName val="inner pervious_adjust "/>
      <sheetName val="outer pervious adjust"/>
      <sheetName val="riprap"/>
      <sheetName val="up-semi"/>
      <sheetName val="LO"/>
      <sheetName val="BOQ SNJ 1"/>
      <sheetName val="DKH CCO 1A"/>
      <sheetName val="DKH CCO 1B R-1"/>
      <sheetName val="304-06"/>
      <sheetName val="DIV 5"/>
      <sheetName val="DIV 6"/>
      <sheetName val="Cashflow_ref"/>
      <sheetName val="RKP"/>
      <sheetName val="BHN+KMK"/>
      <sheetName val="bearing PDMR1"/>
      <sheetName val="BETON"/>
      <sheetName val="Bearing-1"/>
      <sheetName val="DKH_1"/>
      <sheetName val="Stay Cable PDMR1"/>
      <sheetName val="SUB+KMK"/>
      <sheetName val="eval"/>
      <sheetName val="Post Tens-1"/>
      <sheetName val="BTN-PS"/>
      <sheetName val="bhn FINAL"/>
      <sheetName val="BQBAS"/>
      <sheetName val="TOWER D"/>
      <sheetName val="Gia"/>
      <sheetName val="Weekly"/>
      <sheetName val="기준"/>
      <sheetName val="換気計算"/>
      <sheetName val="HRG DSR APP"/>
      <sheetName val="Hrgdsrupah"/>
      <sheetName val="TYPE-A"/>
      <sheetName val="anal-drainase,tanah&amp;ps batu"/>
      <sheetName val="anal-beton"/>
      <sheetName val="anal-aspal"/>
      <sheetName val="PEMBAGIAN"/>
      <sheetName val="SDM"/>
      <sheetName val="banding"/>
      <sheetName val="prd01-6"/>
      <sheetName val="6106"/>
      <sheetName val="BASIC"/>
      <sheetName val="HARGA MATERIAL"/>
      <sheetName val="Cash Flow bulanan"/>
      <sheetName val="EDTL"/>
      <sheetName val="H-Dasar"/>
      <sheetName val="DIV.9"/>
      <sheetName val="7.PEK-STRUKTUR"/>
      <sheetName val="7.공정표"/>
      <sheetName val="schalt"/>
      <sheetName val="schtng"/>
      <sheetName val="schbhn"/>
      <sheetName val="Eng_Hrs"/>
      <sheetName val="5-Peralatan"/>
      <sheetName val="note"/>
      <sheetName val="Bahan1"/>
      <sheetName val="SCH"/>
      <sheetName val="Supl.X"/>
      <sheetName val="V-5700"/>
      <sheetName val="ACTUAL CHECK"/>
      <sheetName val="CONSUMABLES-PRICE"/>
      <sheetName val="Input monthly capex"/>
      <sheetName val="Attachment-3 Chem"/>
      <sheetName val="CB"/>
      <sheetName val="ﾄﾞﾊﾞｲFUEL GAS追見"/>
      <sheetName val="SewerPipe"/>
      <sheetName val="Breakdown Instrument"/>
      <sheetName val="Pro(E)_2"/>
      <sheetName val="MAKER_(E)2"/>
      <sheetName val="rab_me_(by_owner)_2"/>
      <sheetName val="BQ_(by_owner)2"/>
      <sheetName val="rab_me_(fisik)2"/>
      <sheetName val="H_Satuan2"/>
      <sheetName val="Bill_Of_Quantity2"/>
      <sheetName val="GLP_20012"/>
      <sheetName val="Anl_+2"/>
      <sheetName val="HS_Alat1"/>
      <sheetName val="REF_ONLY1"/>
      <sheetName val="01A-_RAB1"/>
      <sheetName val="L3_An_H_Sat_Mob1"/>
      <sheetName val="DRUP_(ASLI)1"/>
      <sheetName val="HB_1"/>
      <sheetName val="Analis_Kusen_1_ESKALASI1"/>
      <sheetName val="Analisa_ME1"/>
      <sheetName val="Bill_of_Qty_MEP1"/>
      <sheetName val="NP_(4)1"/>
      <sheetName val="5_1_ELEKTRIKAL-ELEKTRONIK1"/>
      <sheetName val="HRG_BHN1"/>
      <sheetName val="BoQ_STR1"/>
      <sheetName val="Finishing_(2)1"/>
      <sheetName val="DAF_3_12"/>
      <sheetName val="DAF_3_111"/>
      <sheetName val="Isolasi_Luar_Dalam1"/>
      <sheetName val="Isolasi_Luar1"/>
      <sheetName val="ELEC_STIS1"/>
      <sheetName val="DAFTAR_HARGA1"/>
      <sheetName val="KODE_REK1"/>
      <sheetName val="rab_-_persiapan_&amp;_lantai-11"/>
      <sheetName val="ANLS_20091"/>
      <sheetName val="Harga_Bahan_&amp;_Upah_1"/>
      <sheetName val="analisa_pagar1"/>
      <sheetName val="Master_1_01"/>
      <sheetName val="Har_Sat1"/>
      <sheetName val="NS_GD_UTAMA1"/>
      <sheetName val="BQ_Arsitektur1"/>
      <sheetName val="BOQ_INTERN1"/>
      <sheetName val="Tie_Beam_GN1"/>
      <sheetName val="Tangga_GN1"/>
      <sheetName val="FORM_X_COST1"/>
      <sheetName val="Transfer_Pump1"/>
      <sheetName val="RAB_AR&amp;STR1"/>
      <sheetName val="Tata_Udara1"/>
      <sheetName val="ANALISA_PEK_UMUM1"/>
      <sheetName val="PT_1"/>
      <sheetName val="Urai_Galian_Tanah1"/>
      <sheetName val="Pekerjaan_Harian1"/>
      <sheetName val="Mahasiswa_2_lantai1"/>
      <sheetName val="RKP_PLUMBING1"/>
      <sheetName val="K_Lead1"/>
      <sheetName val="Analisa_Upah_&amp;_Bahan_Plum1"/>
      <sheetName val="D_&amp;_W_sizes"/>
      <sheetName val="dATA_pc"/>
      <sheetName val="BGNN_UTILITAS"/>
      <sheetName val="an__struktur"/>
      <sheetName val="Rek_Tot"/>
      <sheetName val="BANGUNAN_PENUNJANG"/>
      <sheetName val="MARK_UP"/>
      <sheetName val="DES_15"/>
      <sheetName val="M_&amp;_E"/>
      <sheetName val="Vol__Lantai_Tipikal"/>
      <sheetName val="Analisa_Struktur"/>
      <sheetName val="Pas__bata_(anyar)"/>
      <sheetName val="Pas__bata"/>
      <sheetName val="PILE_CAP"/>
      <sheetName val="TIE_BEAM"/>
      <sheetName val="INPUT_BALOK"/>
      <sheetName val="itungan_Balok"/>
      <sheetName val="RASIO_SLAB"/>
      <sheetName val="PIT_LIFT"/>
      <sheetName val="Harga_Dasar"/>
      <sheetName val="3-DIV7_B"/>
      <sheetName val="Rekap_Prelim"/>
      <sheetName val="DG_"/>
      <sheetName val="Harsat_Alat"/>
      <sheetName val="Perm__Test"/>
      <sheetName val="Galian_1"/>
      <sheetName val="7_1(3)"/>
      <sheetName val="lt__dasar"/>
      <sheetName val="struktur_tdk_dipakai"/>
      <sheetName val="Mat_Mek"/>
      <sheetName val="Kuantitas_&amp;_Harga"/>
      <sheetName val="Rekap_Biaya"/>
      <sheetName val="Agregat_Halus_&amp;_Kasar"/>
      <sheetName val="Master_Dat"/>
      <sheetName val="Beton_K-250"/>
      <sheetName val="4-Basic_Price"/>
      <sheetName val="Data_Tower"/>
      <sheetName val="Basic_Price"/>
      <sheetName val="Unit_Rate"/>
      <sheetName val="h_sat-bbm"/>
      <sheetName val="SBDY_Jemb_Tayan"/>
      <sheetName val="Cover_(x)"/>
      <sheetName val="Cor_Apt"/>
      <sheetName val="Cover_CKE"/>
      <sheetName val="Summary_Mech_"/>
      <sheetName val="Mech__BQ"/>
      <sheetName val="P_APRIL_2016"/>
      <sheetName val="Qttn_Report"/>
      <sheetName val="Ｎｏ_13"/>
      <sheetName val="Bill_No_2_1_"/>
      <sheetName val="APT___BALCONIES"/>
      <sheetName val="BANG_TONG_HOP_(2)"/>
      <sheetName val="concept_cost_code"/>
      <sheetName val="summary_cost_code"/>
      <sheetName val="kas_proyek"/>
      <sheetName val="lain_lain"/>
      <sheetName val="SK_MIgas_toilet_lt-40,_R-2"/>
      <sheetName val="SK_MIgas_toilet_lt-40,_R-0_(P'a"/>
      <sheetName val="PLINT_3_1_G"/>
      <sheetName val="SATUAN_"/>
      <sheetName val="Analisa_Harga"/>
      <sheetName val="Analisa_Harga_Satuan"/>
      <sheetName val="Div26_-_Elect"/>
      <sheetName val="RP_PROD_09"/>
      <sheetName val="2_E"/>
      <sheetName val="2_F"/>
      <sheetName val="1_B"/>
      <sheetName val="DIV_5"/>
      <sheetName val="DIV_6"/>
      <sheetName val="sheet_2"/>
      <sheetName val="RAB_ME"/>
      <sheetName val="Analisa_Mob__3"/>
      <sheetName val="Analisa_Mob_1"/>
      <sheetName val="Analisa_Alat"/>
      <sheetName val="Analisa_Mob__2"/>
      <sheetName val="Daftar_berat"/>
      <sheetName val="Divisi_Baru"/>
      <sheetName val="RAB_DC"/>
      <sheetName val="BQ_OE"/>
      <sheetName val="Agg_Halus_&amp;_Kasar"/>
      <sheetName val="Sumber_Daya"/>
      <sheetName val="PRD_01-6(I-II)"/>
      <sheetName val="PRD_01-7_alat"/>
      <sheetName val="TOWER_D"/>
      <sheetName val="Met__Minor"/>
      <sheetName val="bearing_PDMR1"/>
      <sheetName val="Stay_Cable_PDMR1"/>
      <sheetName val="Post_Tens-1"/>
      <sheetName val="Anls_Hrg_Sat"/>
      <sheetName val="Sat_Bah___Up"/>
      <sheetName val="Parameter"/>
      <sheetName val="Fill this out first..."/>
      <sheetName val="DbCost"/>
      <sheetName val="Pengalaman Per"/>
      <sheetName val="영업소실적"/>
      <sheetName val="Man Power"/>
      <sheetName val="BOQ EM"/>
      <sheetName val="bilangan"/>
      <sheetName val="HS"/>
      <sheetName val="ANTEK"/>
      <sheetName val="SEC-6"/>
      <sheetName val="BOQ ADD-12"/>
      <sheetName val="HB"/>
      <sheetName val="SILICATE"/>
      <sheetName val="Dasboard"/>
      <sheetName val="H-Upah"/>
      <sheetName val="Anls teknis"/>
      <sheetName val="JABATAN"/>
      <sheetName val="Harga Kabel"/>
      <sheetName val="Quantity"/>
      <sheetName val="M%20&amp;%20E.xls"/>
      <sheetName val="DO AM DT"/>
      <sheetName val="Main"/>
      <sheetName val="PBS"/>
      <sheetName val="gia vt,nc,may"/>
      <sheetName val="TT04"/>
      <sheetName val="入力作成表"/>
      <sheetName val="BIDDING-SUM"/>
      <sheetName val="THDZ0,4"/>
      <sheetName val="TH DZ35"/>
      <sheetName val="THTram"/>
      <sheetName val="chi phi truc tiep"/>
      <sheetName val="입찰안"/>
      <sheetName val="Areas"/>
      <sheetName val="Bill 2.2 Villa 2 beds"/>
      <sheetName val="Buy vs. Lease Car"/>
      <sheetName val="Division  4 - PLB Works"/>
      <sheetName val="Analisa _ Upah"/>
      <sheetName val="BAU"/>
      <sheetName val="402"/>
      <sheetName val="beam"/>
      <sheetName val="NET表"/>
      <sheetName val="BQ表"/>
      <sheetName val="EXTERNAL WORK"/>
      <sheetName val="A+Supl."/>
      <sheetName val="7"/>
      <sheetName val="BQ External"/>
      <sheetName val="Sum"/>
      <sheetName val="NS GD.UGD"/>
      <sheetName val="STD GD.UGD"/>
      <sheetName val="351BQMCN"/>
      <sheetName val="HDasar"/>
      <sheetName val="DATA PROYEK"/>
      <sheetName val="Har-sat-dasr"/>
      <sheetName val="BBC"/>
      <sheetName val="DEF"/>
      <sheetName val="DAF-UPAH"/>
      <sheetName val="Analisa Upah _ Bahan Plum"/>
      <sheetName val="AnalisaSIPIL RIIL"/>
      <sheetName val="LUMPSUM"/>
      <sheetName val="extern"/>
      <sheetName val="D.BOARD"/>
      <sheetName val="1-08-2019"/>
      <sheetName val="database"/>
      <sheetName val="Kode"/>
      <sheetName val="Hst_mat"/>
      <sheetName val="Fill this out first___"/>
      <sheetName val="BAB_5_2_BiaLang"/>
      <sheetName val="Hardas"/>
      <sheetName val="B"/>
      <sheetName val="Harsat Upah"/>
      <sheetName val="Harsat Pekerjaan"/>
      <sheetName val="Analisa (ok)"/>
      <sheetName val="Foundation"/>
      <sheetName val="an.utara"/>
      <sheetName val="U&amp;B"/>
      <sheetName val="DAF-2"/>
      <sheetName val="jadw"/>
      <sheetName val="Peralatan Utama"/>
      <sheetName val="TA"/>
      <sheetName val="LoTA"/>
      <sheetName val="Schedule 11a"/>
      <sheetName val="Temporary"/>
      <sheetName val="Septick tank"/>
      <sheetName val="Subkon"/>
      <sheetName val="BOOQ"/>
      <sheetName val="NPDivisi7(2)"/>
      <sheetName val="MT_an"/>
      <sheetName val="BQ-E20-02(Rp)"/>
      <sheetName val="BAHAN &amp; ALAT "/>
      <sheetName val="ALEK"/>
      <sheetName val="Urugan Pasir"/>
      <sheetName val="H.Alat"/>
      <sheetName val="H.Bahan"/>
      <sheetName val="RAB-ME"/>
      <sheetName val="RAB-Pipa"/>
      <sheetName val="RAB-Sipil"/>
      <sheetName val="REKAP HP"/>
      <sheetName val="sum mdc"/>
      <sheetName val="Harga Baru"/>
      <sheetName val="Stden center"/>
      <sheetName val="BK-PU 2011"/>
      <sheetName val="DATA 2009"/>
      <sheetName val="DATA 2010"/>
      <sheetName val="Kinerja Proyek"/>
      <sheetName val="Target Raker TW III"/>
      <sheetName val="KUB-01(10)"/>
      <sheetName val="2005"/>
      <sheetName val="Public Area"/>
      <sheetName val="Pek. Tanah"/>
      <sheetName val="Pek. Pondasi"/>
      <sheetName val="Pek. Dinding"/>
      <sheetName val="Pek. Plesteran"/>
      <sheetName val="Pek. Kayu"/>
      <sheetName val="Pek. Beton"/>
      <sheetName val="Pek. Penutup Atap"/>
      <sheetName val="Pek. Langit-langit"/>
      <sheetName val="Pek. Sanitasi"/>
      <sheetName val="Pek. Besi &amp; Alumunium"/>
      <sheetName val="Pek. Kunci &amp; Kaca"/>
      <sheetName val="Pek. Penutup Lantai &amp; dinding"/>
      <sheetName val="Pek. Pengecatan"/>
      <sheetName val="COVERUSRP"/>
      <sheetName val="REKAP TOTAL"/>
      <sheetName val="JARINGAN AIR BERSIH"/>
      <sheetName val="OVERHEAD"/>
      <sheetName val="AHSATBAJA"/>
      <sheetName val="AHSAT"/>
      <sheetName val="Policy"/>
      <sheetName val="EKSTERNAL"/>
      <sheetName val="TYPE E ME"/>
      <sheetName val="TYPE A ME"/>
      <sheetName val="TYPE B ME"/>
      <sheetName val="TYPE C ME"/>
      <sheetName val="TYPE D ME"/>
      <sheetName val="JARINGAN LISTRIK"/>
      <sheetName val="TYPE A"/>
      <sheetName val="TYPE B"/>
      <sheetName val="TYPE C"/>
      <sheetName val="TYPE D"/>
      <sheetName val="TYPE E"/>
      <sheetName val="Bill No 6 Koord &amp; Attendance"/>
      <sheetName val="AHSbj"/>
      <sheetName val="Grafik Lab "/>
      <sheetName val="NP _2_"/>
      <sheetName val="SUMMARY"/>
      <sheetName val="FORM-VAR"/>
      <sheetName val="dtxl"/>
      <sheetName val="AC LOAD"/>
      <sheetName val="Hotel"/>
      <sheetName val="QSS"/>
      <sheetName val="bahan SNI"/>
      <sheetName val="anaUTama"/>
      <sheetName val="Uraian Analisa"/>
      <sheetName val="DHS Alat"/>
      <sheetName val="Margin"/>
      <sheetName val="DHS Bahan Material"/>
      <sheetName val="DHS Upah"/>
      <sheetName val="PERSONIL"/>
      <sheetName val="PERALATAN"/>
      <sheetName val="Analisa Harga Terpakai"/>
      <sheetName val="Pintu"/>
      <sheetName val="JUMLAHAN TOTAL "/>
      <sheetName val="Analisa Gabungan"/>
      <sheetName val="TOTAL UPAH"/>
      <sheetName val="rms remunerasi"/>
      <sheetName val="ANAL.BOW"/>
      <sheetName val="ANALISA-SNI"/>
      <sheetName val="telp"/>
      <sheetName val="BHN-ALAT"/>
      <sheetName val="HS1"/>
      <sheetName val="PP"/>
      <sheetName val="Bill 2.3"/>
      <sheetName val="Bill 2.5B"/>
      <sheetName val="Bill 2.1"/>
      <sheetName val="DIVISI 3"/>
      <sheetName val="K-2007"/>
      <sheetName val="Cover1"/>
      <sheetName val="Rekap Direct Cost"/>
      <sheetName val="Sheet"/>
      <sheetName val="analisa panel"/>
      <sheetName val="luasan"/>
      <sheetName val="Model"/>
      <sheetName val="CONSTRUCTION COMPONENT"/>
      <sheetName val="Rumus"/>
      <sheetName val="Analisa Tend"/>
      <sheetName val="Analysis"/>
      <sheetName val="SELISIH HARGA"/>
      <sheetName val="81+200"/>
      <sheetName val="FWBS1000"/>
      <sheetName val="FWBS2000"/>
      <sheetName val="FWBS3000"/>
      <sheetName val="FWBS4000"/>
      <sheetName val="FWBS5000"/>
      <sheetName val="FWBS5400"/>
      <sheetName val="FWBS6000"/>
      <sheetName val="FWBS7000"/>
      <sheetName val="FWBS8000"/>
      <sheetName val="FWBS9000"/>
      <sheetName val="FWBSA000"/>
      <sheetName val="BL"/>
      <sheetName val="ERECTION"/>
      <sheetName val="EUP"/>
      <sheetName val="Sheet3"/>
      <sheetName val="Master"/>
      <sheetName val="Calculation"/>
      <sheetName val="sort2"/>
      <sheetName val="BG"/>
      <sheetName val="FitOutConfCentre"/>
      <sheetName val="dien tich"/>
      <sheetName val="갑지"/>
      <sheetName val="FAB별"/>
      <sheetName val="gia_vt,nc,may"/>
      <sheetName val="M%20&amp;%20E_xls"/>
      <sheetName val="Macro(차단기)"/>
      <sheetName val="SP10"/>
      <sheetName val="Earthwork"/>
      <sheetName val="List"/>
      <sheetName val="CFA (ME)"/>
      <sheetName val="Settings"/>
      <sheetName val="tabulation (comparison)"/>
      <sheetName val="External"/>
      <sheetName val="SUM 6-2"/>
      <sheetName val="Khoi luong"/>
      <sheetName val="Gia thue"/>
      <sheetName val="Town House "/>
      <sheetName val="Type-A1"/>
      <sheetName val="Type-A2 Corner"/>
      <sheetName val="Type-A2"/>
      <sheetName val="Bill 02 - Xay gach-Pou "/>
      <sheetName val="Bill 03-Chống thấm-Pou"/>
      <sheetName val="Bill 05 - Hoan thien-Pou "/>
      <sheetName val="Bill 02 - Xay gach-Tower"/>
      <sheetName val="Bill 03-Chống thấm-Tower"/>
      <sheetName val="Bill 05 - Hoan thien-Tower"/>
      <sheetName val="PTĐG"/>
      <sheetName val="valeurs de base"/>
      <sheetName val="MEPRECON#"/>
      <sheetName val=" Finish"/>
      <sheetName val="Brick"/>
      <sheetName val="Finish code"/>
      <sheetName val="Door schedule"/>
      <sheetName val="Sanitary ware"/>
      <sheetName val=" N Finansal Eğri"/>
      <sheetName val="一発シート"/>
      <sheetName val="P"/>
      <sheetName val="Item-DATA"/>
      <sheetName val="NSA fr Revit"/>
      <sheetName val="General2"/>
      <sheetName val="Reference"/>
      <sheetName val="NVL"/>
      <sheetName val="TH_DZ35"/>
      <sheetName val="Buy_vs__Lease_Car"/>
      <sheetName val="Division__4_-_PLB_Works"/>
      <sheetName val="chi_phi_truc_tiep"/>
      <sheetName val="Bill_2_2_Villa_2_beds"/>
      <sheetName val="CF -Update 31Jul06"/>
      <sheetName val="실행철강하도"/>
      <sheetName val="BOH"/>
      <sheetName val="AUTOMATIC SELECT"/>
      <sheetName val="U.P List"/>
      <sheetName val="Gia vat tu"/>
      <sheetName val="tonghop"/>
      <sheetName val="DATA2"/>
      <sheetName val="PVAD-Cong"/>
      <sheetName val="MAIN GATE HOUSE"/>
      <sheetName val="Electrical Works"/>
      <sheetName val="H_T_ INCOMING SYSTEM"/>
      <sheetName val="A__LUO01"/>
      <sheetName val="FEN"/>
      <sheetName val="OUT"/>
      <sheetName val="RDPNL"/>
      <sheetName val="RRINN"/>
      <sheetName val="HEM"/>
      <sheetName val="金型重量算出"/>
      <sheetName val="FDPNL"/>
      <sheetName val="FDSKN"/>
      <sheetName val="FFLOOR"/>
      <sheetName val="HFRM"/>
      <sheetName val="HSKN"/>
      <sheetName val="RDSKN"/>
      <sheetName val="RFLOOR"/>
      <sheetName val="ROOF"/>
      <sheetName val="TLSKIN LWR"/>
      <sheetName val="TLFRM"/>
      <sheetName val="TLSKN"/>
      <sheetName val="BQ INT"/>
      <sheetName val="RFP007"/>
      <sheetName val="RFP006"/>
      <sheetName val="RFP009"/>
      <sheetName val="RFP012"/>
      <sheetName val="Sumda1"/>
      <sheetName val="BILL"/>
      <sheetName val="W HOR"/>
      <sheetName val="DAF_1"/>
      <sheetName val="Marshal"/>
      <sheetName val="FA"/>
      <sheetName val="Analisa HS"/>
      <sheetName val="ANL"/>
      <sheetName val="BQ-1A"/>
      <sheetName val="FORM"/>
      <sheetName val="Harga Bahan"/>
      <sheetName val="CONSUMABLE"/>
      <sheetName val="Units"/>
      <sheetName val="Analisa &amp; Upah"/>
      <sheetName val="SUM_Steel-Strc"/>
      <sheetName val="D_harga"/>
      <sheetName val="Sat~Bahu"/>
      <sheetName val="Daf 1"/>
      <sheetName val="PipTable"/>
      <sheetName val="An_Basic"/>
      <sheetName val="3-DIV8"/>
      <sheetName val="ANALISA EDIT"/>
      <sheetName val="GRAND REKAP"/>
      <sheetName val="TAB"/>
      <sheetName val="BAG-III"/>
      <sheetName val="Klm-Mnl"/>
      <sheetName val="SAT-BHN"/>
      <sheetName val="H Sat Jembatan"/>
      <sheetName val="reporting package-bmel 31-12-04"/>
      <sheetName val="HS UPAH"/>
      <sheetName val="HS BAHAN"/>
      <sheetName val="PRODALAT"/>
      <sheetName val="Input Data"/>
      <sheetName val="2"/>
      <sheetName val="6"/>
      <sheetName val="Daf.Dasar Upah&amp;Bahan"/>
      <sheetName val="MasterCos"/>
      <sheetName val="61004"/>
      <sheetName val="61005"/>
      <sheetName val="61006"/>
      <sheetName val="61007"/>
      <sheetName val="61008"/>
      <sheetName val="Grandtotals"/>
      <sheetName val="SewAlat"/>
      <sheetName val="Penjumlahan"/>
      <sheetName val="BQ-Str"/>
      <sheetName val="ana_str"/>
      <sheetName val="合成単価作成表-BLDG"/>
      <sheetName val="ITB COST"/>
      <sheetName val="MP3"/>
      <sheetName val="REKAP ELEKTRIKAL"/>
      <sheetName val="HRG BAHAN _ UPAH okk"/>
      <sheetName val="HRG BAHAN &amp; UPAH okk"/>
      <sheetName val="Analis Kusen okk"/>
      <sheetName val="Gal &amp; Timb KAJU"/>
      <sheetName val="Uph&amp;bhn"/>
      <sheetName val="Pro(E)_3"/>
      <sheetName val="MAKER_(E)3"/>
      <sheetName val="Bill_Of_Quantity3"/>
      <sheetName val="H_Satuan3"/>
      <sheetName val="rab_me_(by_owner)_3"/>
      <sheetName val="BQ_(by_owner)3"/>
      <sheetName val="rab_me_(fisik)3"/>
      <sheetName val="GLP_20013"/>
      <sheetName val="Anl_+3"/>
      <sheetName val="HS_Alat2"/>
      <sheetName val="REF_ONLY2"/>
      <sheetName val="01A-_RAB2"/>
      <sheetName val="L3_An_H_Sat_Mob2"/>
      <sheetName val="DRUP_(ASLI)2"/>
      <sheetName val="HB_2"/>
      <sheetName val="BOQ_INTERN2"/>
      <sheetName val="rab_-_persiapan_&amp;_lantai-12"/>
      <sheetName val="Analis_Kusen_1_ESKALASI2"/>
      <sheetName val="Analisa_ME2"/>
      <sheetName val="KODE_REK2"/>
      <sheetName val="ANLS_20092"/>
      <sheetName val="Harga_Bahan_&amp;_Upah_2"/>
      <sheetName val="analisa_pagar2"/>
      <sheetName val="Bill_of_Qty_MEP2"/>
      <sheetName val="NP_(4)2"/>
      <sheetName val="K_Lead2"/>
      <sheetName val="BoQ_STR2"/>
      <sheetName val="Finishing_(2)2"/>
      <sheetName val="5_1_ELEKTRIKAL-ELEKTRONIK2"/>
      <sheetName val="BQ_Arsitektur2"/>
      <sheetName val="DAF_3_13"/>
      <sheetName val="DAF_3_112"/>
      <sheetName val="NS_GD_UTAMA2"/>
      <sheetName val="Isolasi_Luar_Dalam2"/>
      <sheetName val="Isolasi_Luar2"/>
      <sheetName val="ELEC_STIS2"/>
      <sheetName val="HRG_BHN2"/>
      <sheetName val="Kuantitas_&amp;_Harga1"/>
      <sheetName val="Rekap_Biaya1"/>
      <sheetName val="Master_1_02"/>
      <sheetName val="Tie_Beam_GN2"/>
      <sheetName val="Tangga_GN2"/>
      <sheetName val="FORM_X_COST2"/>
      <sheetName val="ANALISA_PEK_UMUM2"/>
      <sheetName val="Har_Sat2"/>
      <sheetName val="RAB_AR&amp;STR2"/>
      <sheetName val="Transfer_Pump2"/>
      <sheetName val="PT_2"/>
      <sheetName val="Urai_Galian_Tanah2"/>
      <sheetName val="Pekerjaan_Harian2"/>
      <sheetName val="Mahasiswa_2_lantai2"/>
      <sheetName val="Tata_Udara2"/>
      <sheetName val="RKP_PLUMBING2"/>
      <sheetName val="Analisa_Upah_&amp;_Bahan_Plum2"/>
      <sheetName val="MARK_UP1"/>
      <sheetName val="DES_151"/>
      <sheetName val="dATA_pc1"/>
      <sheetName val="Rek_Tot1"/>
      <sheetName val="BANGUNAN_PENUNJANG1"/>
      <sheetName val="an__struktur1"/>
      <sheetName val="D_&amp;_W_sizes1"/>
      <sheetName val="Vol__Lantai_Tipikal1"/>
      <sheetName val="Analisa_Struktur1"/>
      <sheetName val="Pas__bata_(anyar)1"/>
      <sheetName val="Pas__bata1"/>
      <sheetName val="PILE_CAP1"/>
      <sheetName val="TIE_BEAM1"/>
      <sheetName val="INPUT_BALOK1"/>
      <sheetName val="itungan_Balok1"/>
      <sheetName val="RASIO_SLAB1"/>
      <sheetName val="PIT_LIFT1"/>
      <sheetName val="BGNN_UTILITAS1"/>
      <sheetName val="Agregat_Halus_&amp;_Kasar1"/>
      <sheetName val="Master_Dat1"/>
      <sheetName val="M_&amp;_E1"/>
      <sheetName val="Beton_K-2501"/>
      <sheetName val="4-Basic_Price1"/>
      <sheetName val="Perm__Test1"/>
      <sheetName val="lt__dasar1"/>
      <sheetName val="struktur_tdk_dipakai1"/>
      <sheetName val="Data_Tower1"/>
      <sheetName val="Harga_Dasar1"/>
      <sheetName val="SBDY_Jemb_Tayan1"/>
      <sheetName val="3-DIV7_B1"/>
      <sheetName val="Rekap_Prelim1"/>
      <sheetName val="Cover_(x)1"/>
      <sheetName val="Cor_Apt1"/>
      <sheetName val="Cover_CKE1"/>
      <sheetName val="Summary_Mech_1"/>
      <sheetName val="Mech__BQ1"/>
      <sheetName val="P_APRIL_20161"/>
      <sheetName val="Qttn_Report1"/>
      <sheetName val="Ｎｏ_131"/>
      <sheetName val="Bill_No_2_1_1"/>
      <sheetName val="APT___BALCONIES1"/>
      <sheetName val="BANG_TONG_HOP_(2)1"/>
      <sheetName val="concept_cost_code1"/>
      <sheetName val="summary_cost_code1"/>
      <sheetName val="kas_proyek1"/>
      <sheetName val="lain_lain1"/>
      <sheetName val="SK_MIgas_toilet_lt-40,_R-21"/>
      <sheetName val="SK_MIgas_toilet_lt-40,_R-0_(P'1"/>
      <sheetName val="PLINT_3_1_G1"/>
      <sheetName val="SATUAN_1"/>
      <sheetName val="Analisa_Harga1"/>
      <sheetName val="Analisa_Harga_Satuan1"/>
      <sheetName val="Mat_Mek1"/>
      <sheetName val="Div26_-_Elect1"/>
      <sheetName val="Galian_11"/>
      <sheetName val="Harsat_Alat1"/>
      <sheetName val="7_1(3)1"/>
      <sheetName val="Basic_Price1"/>
      <sheetName val="Unit_Rate1"/>
      <sheetName val="h_sat-bbm1"/>
      <sheetName val="Sumber_Daya1"/>
      <sheetName val="PRD_01-6(I-II)1"/>
      <sheetName val="PRD_01-7_alat1"/>
      <sheetName val="RP_PROD_091"/>
      <sheetName val="daf_isi_(xref)"/>
      <sheetName val="Currency_Rate"/>
      <sheetName val="Analisa_ME_UPT"/>
      <sheetName val="Fill_this_out_first___"/>
      <sheetName val="sheet_21"/>
      <sheetName val="RAB_ME1"/>
      <sheetName val="Analisa_Mob__31"/>
      <sheetName val="Analisa_Mob_11"/>
      <sheetName val="Analisa_Alat1"/>
      <sheetName val="Analisa_Mob__21"/>
      <sheetName val="AN__TAMPL"/>
      <sheetName val="Daftar_berat1"/>
      <sheetName val="bhn_FINAL"/>
      <sheetName val="1_B1"/>
      <sheetName val="Pengalaman_Per"/>
      <sheetName val="DG_1"/>
      <sheetName val="TOWER_D1"/>
      <sheetName val="RAB_DC1"/>
      <sheetName val="BQ_OE1"/>
      <sheetName val="Agg_Halus_&amp;_Kasar1"/>
      <sheetName val="Harsat_Upah"/>
      <sheetName val="Harsat_Pekerjaan"/>
      <sheetName val="Analisa_(ok)"/>
      <sheetName val="Analisa_Upah___Bahan_Plum"/>
      <sheetName val="an_utara"/>
      <sheetName val="Anls_Hrg_Sat1"/>
      <sheetName val="Sat_Bah___Up1"/>
      <sheetName val="2_E1"/>
      <sheetName val="2_F1"/>
      <sheetName val="DIV_51"/>
      <sheetName val="DIV_61"/>
      <sheetName val="Divisi_Baru1"/>
      <sheetName val="Met__Minor1"/>
      <sheetName val="bearing_PDMR11"/>
      <sheetName val="Stay_Cable_PDMR11"/>
      <sheetName val="Post_Tens-11"/>
      <sheetName val="Hrg_Sat"/>
      <sheetName val="HD_UPAH"/>
      <sheetName val="NP_(2)"/>
      <sheetName val="15_Harga_Satuan_Bahan"/>
      <sheetName val="inner_pervious_adjust_"/>
      <sheetName val="outer_pervious_adjust"/>
      <sheetName val="BOQ_SNJ_1"/>
      <sheetName val="DKH_CCO_1A"/>
      <sheetName val="DKH_CCO_1B_R-1"/>
      <sheetName val="HRG_DSR_APP"/>
      <sheetName val="Supl_X"/>
      <sheetName val="ITB_COST"/>
      <sheetName val="REKAP_ELEKTRIKAL"/>
      <sheetName val="HRG_BAHAN___UPAH_okk"/>
      <sheetName val="HRG_BAHAN_&amp;_UPAH_okk"/>
      <sheetName val="Analis_Kusen_okk"/>
      <sheetName val="Gal_&amp;_Timb_KAJU"/>
      <sheetName val="PNT"/>
      <sheetName val="HSD Alat"/>
      <sheetName val="HSD Bahan"/>
      <sheetName val="Sum IF"/>
      <sheetName val="HSD Upah"/>
      <sheetName val="Bhn+Uph"/>
      <sheetName val="Galian"/>
      <sheetName val="jadwal"/>
      <sheetName val="D7(1)"/>
      <sheetName val="A. PENGADAAN"/>
      <sheetName val="B. TRANSPORTASI"/>
      <sheetName val="C. KONS EM"/>
      <sheetName val="D. KONS SIPIL"/>
      <sheetName val="LAMPIRAN - TERPASANG"/>
      <sheetName val="Detail Realisasi"/>
      <sheetName val="Assetdb"/>
      <sheetName val="Sales Rental"/>
      <sheetName val="AssetPar"/>
      <sheetName val="Sales Parameter"/>
      <sheetName val="GRAND REKAPITULASI"/>
      <sheetName val="RAB_G.ADM. PUSAT_(1)"/>
      <sheetName val="RAB_R. GENSET &amp; PANEL_(10) "/>
      <sheetName val="RAB_R. DNS. PENGLL T.54_(11.A.)"/>
      <sheetName val="RAB_R. DNS. PENGLL T.54_(11.B.)"/>
      <sheetName val="RAB_R. DNS. PENGLL T.54 (11.C.)"/>
      <sheetName val="RAB_R. DNS. PENGLL T.70_(12.A.)"/>
      <sheetName val="RAB_R. DNS. PENGLL T.70_(12.B.)"/>
      <sheetName val="RAB_R. DNS. PENGLL T.70_(12.C.)"/>
      <sheetName val="RAB_SPORT CLUB_(14)"/>
      <sheetName val="RAB_MASJID &amp; T.WUDLU_(15)"/>
      <sheetName val="RAB_LOUNDRY &amp; WORKSHOP_(16)"/>
      <sheetName val="RAB_MINIMARKET &amp; KANTIN_(17.)"/>
      <sheetName val="RAB_RMH. PENJAGA_(18)"/>
      <sheetName val="RAB_POS JAGA_(19. A.)"/>
      <sheetName val="RAB_POS JAGA_(19. B.)"/>
      <sheetName val="RAB_R. POMPA_(20)"/>
      <sheetName val="RAB_GARASI_(21)"/>
      <sheetName val="RAB_POLIKLINIK_(22)"/>
      <sheetName val="RAB_R. KELAS_(2.A)"/>
      <sheetName val="RAB_R. KELAS_(2.B)"/>
      <sheetName val="RAB_PERPUST_(4)"/>
      <sheetName val="RAB_AULA UTAMA_(5)"/>
      <sheetName val="RAB_AULA SEDANG_(6)"/>
      <sheetName val="RAB_ASRAMA_(7. B.)"/>
      <sheetName val="RAB_ASRAMA_(7. C.)"/>
      <sheetName val="RAB_ASRAMA_(7. D.)"/>
      <sheetName val="RAB_R. MAKAN_(8)"/>
      <sheetName val="RAB_GUEST HOUSE_(9. A.)"/>
      <sheetName val="RAB_GUEST HOUSE_(9. B.)"/>
      <sheetName val="Introduction"/>
      <sheetName val="UMUM"/>
      <sheetName val="Hsatuan-OK"/>
      <sheetName val="22"/>
      <sheetName val="RAP1"/>
      <sheetName val="SAPON"/>
      <sheetName val=" MINGGUAN"/>
      <sheetName val="analbahan"/>
      <sheetName val="petunjuk"/>
      <sheetName val="HAR_INI"/>
      <sheetName val="HAR_LALU"/>
      <sheetName val="harian"/>
      <sheetName val="Analisa IC"/>
      <sheetName val="Analisa J"/>
      <sheetName val="Rekap Biaya Alat"/>
      <sheetName val="Biaya Operator"/>
      <sheetName val="Ops Alat"/>
      <sheetName val="Sewa Alat"/>
      <sheetName val="Blk-Mnl"/>
      <sheetName val="database-emp"/>
      <sheetName val="BAG_III"/>
      <sheetName val="Criteria "/>
      <sheetName val="JAD-PEL"/>
      <sheetName val="PERALATAN PROYEK GOL III A"/>
      <sheetName val="Sec I ML"/>
      <sheetName val="SUMBER"/>
      <sheetName val="029Cikeas00"/>
      <sheetName val="EVALUASI"/>
      <sheetName val="PL SPP per ton"/>
      <sheetName val="HRG"/>
      <sheetName val="HR Detail"/>
      <sheetName val="Informasi"/>
      <sheetName val="HRPar"/>
      <sheetName val="fcsp-w"/>
      <sheetName val="LAMP_2.2"/>
      <sheetName val="VOL_1"/>
      <sheetName val="GP-WB"/>
      <sheetName val="RC-BHN"/>
      <sheetName val="DAFTAR_HARGA2"/>
      <sheetName val="Rekap_Analisa"/>
      <sheetName val="anal-drainase,tanah&amp;ps_batu"/>
      <sheetName val="BOQ_ADD-12"/>
      <sheetName val="HARGA_MATERIAL"/>
      <sheetName val="Cash_Flow_bulanan"/>
      <sheetName val="7_PEK-STRUKTUR"/>
      <sheetName val="DIV_9"/>
      <sheetName val="7_공정표"/>
      <sheetName val="A+Supl_"/>
      <sheetName val="Peralatan_Utama"/>
      <sheetName val="Schedule_11a"/>
      <sheetName val="Septick_tank"/>
      <sheetName val="AnalisaSIPIL_RIIL"/>
      <sheetName val="Anls_teknis"/>
      <sheetName val="Harga_Kabel"/>
      <sheetName val="DO_AM_DT"/>
      <sheetName val="Analisa___Upah"/>
      <sheetName val="EXTERNAL_WORK"/>
      <sheetName val="BQ_External"/>
      <sheetName val="NS_GD_UGD"/>
      <sheetName val="STD_GD_UGD"/>
      <sheetName val="Input_monthly_capex"/>
      <sheetName val="BK-PU_2011"/>
      <sheetName val="DIVISI_3"/>
      <sheetName val="SELISIH_HARGA"/>
      <sheetName val="PDCC"/>
      <sheetName val="SPI GMBH"/>
      <sheetName val="UK"/>
      <sheetName val="SPI"/>
      <sheetName val="SSI"/>
      <sheetName val="Syntegra"/>
      <sheetName val="TEKNIS"/>
      <sheetName val="BLOK-BJR"/>
      <sheetName val="Material&amp;Alat"/>
      <sheetName val="M_12 _2_"/>
      <sheetName val="DAF. PEKERJAAN"/>
      <sheetName val="SPESISIKASI PENAWARAN"/>
      <sheetName val="pondasi"/>
      <sheetName val="Daf-2.4 Baja"/>
      <sheetName val="BS-1"/>
      <sheetName val="SB"/>
      <sheetName val="Lt-Lobby"/>
      <sheetName val="Lt-Mezanin"/>
      <sheetName val="Lt-1"/>
      <sheetName val="Lt-2"/>
      <sheetName val="Lt-3"/>
      <sheetName val="Lt-5"/>
      <sheetName val="Lt-6"/>
      <sheetName val="Lt-7"/>
      <sheetName val="Lt-8"/>
      <sheetName val="Lt-9"/>
      <sheetName val="Lt-10"/>
      <sheetName val="Lt-11"/>
      <sheetName val="Lt-12"/>
      <sheetName val="Lt-15"/>
      <sheetName val="Lt-16"/>
      <sheetName val="Lt-17"/>
      <sheetName val="Lt-18"/>
      <sheetName val="Lt-19"/>
      <sheetName val="Lt-20"/>
      <sheetName val="Lt-21"/>
      <sheetName val="Lt-22"/>
      <sheetName val="Lt-23"/>
      <sheetName val="Lt-25"/>
      <sheetName val="Lt-26"/>
      <sheetName val="Lt-27"/>
      <sheetName val="ATAP &amp; RISER"/>
      <sheetName val="BBM-03"/>
      <sheetName val="Solar"/>
      <sheetName val="OLI HEQ"/>
      <sheetName val="33"/>
      <sheetName val="Lead Schedule"/>
      <sheetName val="Vol RKAP 2019"/>
      <sheetName val="Rev RKAP 2019"/>
      <sheetName val="DB SMT BANUS"/>
      <sheetName val="Cover Daf-2"/>
      <sheetName val="Up1"/>
      <sheetName val="Up"/>
      <sheetName val="GeneralInfo"/>
      <sheetName val="bukan PNS"/>
      <sheetName val="Arsitektur"/>
      <sheetName val="TRBP"/>
      <sheetName val="Tariptunda"/>
      <sheetName val="Div.5"/>
      <sheetName val="Div.6"/>
      <sheetName val="Div.7"/>
      <sheetName val="rekaprab"/>
      <sheetName val="dt-saranakarya.xls'tunj"/>
      <sheetName val="bhn-upah"/>
      <sheetName val="HARGA SATUAN"/>
      <sheetName val="B.T"/>
      <sheetName val="SchC"/>
      <sheetName val="SchA"/>
      <sheetName val="SchB"/>
      <sheetName val="SchD"/>
      <sheetName val="bhn_upah"/>
      <sheetName val="Gal Sal"/>
      <sheetName val="Account Code"/>
      <sheetName val="BASIC-PRICE"/>
      <sheetName val="5"/>
      <sheetName val="box culvert"/>
      <sheetName val="div-2"/>
      <sheetName val="ASUMSI"/>
      <sheetName val="Exch.rate"/>
      <sheetName val="Urai _ Guide Post"/>
      <sheetName val="SAT.UPAH"/>
      <sheetName val="AC BASIC"/>
      <sheetName val="DaftarHS"/>
      <sheetName val="HARGA SAT"/>
      <sheetName val="isian"/>
      <sheetName val="P B J"/>
      <sheetName val="Daf_Dasar_Upah&amp;Bahan"/>
      <sheetName val="ACTUAL_CHECK"/>
      <sheetName val="Attachment-3_Chem"/>
      <sheetName val="ﾄﾞﾊﾞｲFUEL_GAS追見"/>
      <sheetName val="Breakdown_Instrument"/>
      <sheetName val="DAF__PEKERJAAN"/>
      <sheetName val="SPESISIKASI_PENAWARAN"/>
      <sheetName val="Daf-2_4_Baja"/>
      <sheetName val="sum_mdc"/>
      <sheetName val="Man_Power"/>
      <sheetName val="BOQ_EM"/>
      <sheetName val="Analisa_Tend"/>
      <sheetName val="Uraian_Analisa"/>
      <sheetName val="ATAP_&amp;_RISER"/>
      <sheetName val="Pro(E)_4"/>
      <sheetName val="MAKER_(E)4"/>
      <sheetName val="H_Satuan4"/>
      <sheetName val="rab_me_(by_owner)_4"/>
      <sheetName val="BQ_(by_owner)4"/>
      <sheetName val="rab_me_(fisik)4"/>
      <sheetName val="Bill_Of_Quantity4"/>
      <sheetName val="RKP_PLUMBING3"/>
      <sheetName val="ANLS_20093"/>
      <sheetName val="Harga_Bahan_&amp;_Upah_3"/>
      <sheetName val="analisa_pagar3"/>
      <sheetName val="rab_-_persiapan_&amp;_lantai-13"/>
      <sheetName val="DAFTAR_HARGA3"/>
      <sheetName val="GLP_20014"/>
      <sheetName val="01A-_RAB3"/>
      <sheetName val="Tata_Udara3"/>
      <sheetName val="HB_3"/>
      <sheetName val="REF_ONLY3"/>
      <sheetName val="5_1_ELEKTRIKAL-ELEKTRONIK3"/>
      <sheetName val="ELEC_STIS3"/>
      <sheetName val="Bill_of_Qty_MEP3"/>
      <sheetName val="BoQ_STR3"/>
      <sheetName val="Finishing_(2)3"/>
      <sheetName val="Anl_+4"/>
      <sheetName val="HRG_BHN3"/>
      <sheetName val="Isolasi_Luar_Dalam3"/>
      <sheetName val="Isolasi_Luar3"/>
      <sheetName val="MARK_UP2"/>
      <sheetName val="Analis_Kusen_1_ESKALASI3"/>
      <sheetName val="Analisa_ME3"/>
      <sheetName val="NP_(4)3"/>
      <sheetName val="HS_Alat3"/>
      <sheetName val="KODE_REK3"/>
      <sheetName val="Master_1_03"/>
      <sheetName val="Har_Sat3"/>
      <sheetName val="L3_An_H_Sat_Mob3"/>
      <sheetName val="DRUP_(ASLI)3"/>
      <sheetName val="DAF_3_14"/>
      <sheetName val="DAF_3_113"/>
      <sheetName val="BQ_Arsitektur3"/>
      <sheetName val="NS_GD_UTAMA3"/>
      <sheetName val="Tie_Beam_GN3"/>
      <sheetName val="Tangga_GN3"/>
      <sheetName val="Transfer_Pump3"/>
      <sheetName val="DES_152"/>
      <sheetName val="RAB_AR&amp;STR3"/>
      <sheetName val="PT_3"/>
      <sheetName val="Urai_Galian_Tanah3"/>
      <sheetName val="Pekerjaan_Harian3"/>
      <sheetName val="Mahasiswa_2_lantai3"/>
      <sheetName val="FORM_X_COST3"/>
      <sheetName val="BOQ_INTERN3"/>
      <sheetName val="ANALISA_PEK_UMUM3"/>
      <sheetName val="BGNN_UTILITAS2"/>
      <sheetName val="D_&amp;_W_sizes2"/>
      <sheetName val="an__struktur2"/>
      <sheetName val="Rek_Tot2"/>
      <sheetName val="dATA_pc2"/>
      <sheetName val="BANGUNAN_PENUNJANG2"/>
      <sheetName val="M_&amp;_E2"/>
      <sheetName val="K_Lead3"/>
      <sheetName val="Analisa_Upah_&amp;_Bahan_Plum3"/>
      <sheetName val="Vol__Lantai_Tipikal2"/>
      <sheetName val="Analisa_Struktur2"/>
      <sheetName val="Pas__bata_(anyar)2"/>
      <sheetName val="Pas__bata2"/>
      <sheetName val="PILE_CAP2"/>
      <sheetName val="TIE_BEAM2"/>
      <sheetName val="INPUT_BALOK2"/>
      <sheetName val="itungan_Balok2"/>
      <sheetName val="RASIO_SLAB2"/>
      <sheetName val="PIT_LIFT2"/>
      <sheetName val="lt__dasar2"/>
      <sheetName val="struktur_tdk_dipakai2"/>
      <sheetName val="3-DIV7_B2"/>
      <sheetName val="Rekap_Prelim2"/>
      <sheetName val="7_1(3)2"/>
      <sheetName val="Harga_Dasar2"/>
      <sheetName val="Ｎｏ_132"/>
      <sheetName val="Cover_(x)2"/>
      <sheetName val="Cor_Apt2"/>
      <sheetName val="Mat_Mek2"/>
      <sheetName val="Harsat_Alat2"/>
      <sheetName val="a_21"/>
      <sheetName val="Perm__Test2"/>
      <sheetName val="Galian_12"/>
      <sheetName val="Basic_Price2"/>
      <sheetName val="Unit_Rate2"/>
      <sheetName val="Kuantitas_&amp;_Harga2"/>
      <sheetName val="Data_Tower2"/>
      <sheetName val="SK_MIgas_toilet_lt-40,_R-22"/>
      <sheetName val="SK_MIgas_toilet_lt-40,_R-0_(P'2"/>
      <sheetName val="PLINT_3_1_G2"/>
      <sheetName val="Beton_K-2502"/>
      <sheetName val="sheet_22"/>
      <sheetName val="RAB_ME2"/>
      <sheetName val="Analisa_Mob__32"/>
      <sheetName val="Analisa_Mob_12"/>
      <sheetName val="Analisa_Alat2"/>
      <sheetName val="Analisa_Mob__22"/>
      <sheetName val="Cover_CKE2"/>
      <sheetName val="Summary_Mech_2"/>
      <sheetName val="Mech__BQ2"/>
      <sheetName val="P_APRIL_20162"/>
      <sheetName val="Qttn_Report2"/>
      <sheetName val="Analisa_Harga_Satuan2"/>
      <sheetName val="SBDY_Jemb_Tayan2"/>
      <sheetName val="daf_isi_(xref)1"/>
      <sheetName val="Currency_Rate1"/>
      <sheetName val="BANG_TONG_HOP_(2)2"/>
      <sheetName val="Bill_No_2_1_2"/>
      <sheetName val="concept_cost_code2"/>
      <sheetName val="summary_cost_code2"/>
      <sheetName val="kas_proyek2"/>
      <sheetName val="lain_lain2"/>
      <sheetName val="APT___BALCONIES2"/>
      <sheetName val="SATUAN_2"/>
      <sheetName val="Analisa_Harga2"/>
      <sheetName val="AN__TAMPL1"/>
      <sheetName val="Div26_-_Elect2"/>
      <sheetName val="HRG_DSR_APP1"/>
      <sheetName val="RP_PROD_092"/>
      <sheetName val="Sumber_Daya2"/>
      <sheetName val="PRD_01-6(I-II)2"/>
      <sheetName val="PRD_01-7_alat2"/>
      <sheetName val="Supl_X1"/>
      <sheetName val="Rekap_Biaya2"/>
      <sheetName val="h_sat-bbm2"/>
      <sheetName val="Agregat_Halus_&amp;_Kasar2"/>
      <sheetName val="Master_Dat2"/>
      <sheetName val="4-Basic_Price2"/>
      <sheetName val="Anls_Hrg_Sat2"/>
      <sheetName val="Sat_Bah___Up2"/>
      <sheetName val="DG_2"/>
      <sheetName val="1_B2"/>
      <sheetName val="Daftar_berat2"/>
      <sheetName val="Daf_Dasar_Upah&amp;Bahan1"/>
      <sheetName val="Pengalaman_Per1"/>
      <sheetName val="bhn_FINAL1"/>
      <sheetName val="Analisa_ME_UPT1"/>
      <sheetName val="Hrg_Sat1"/>
      <sheetName val="HD_UPAH1"/>
      <sheetName val="ACTUAL_CHECK1"/>
      <sheetName val="SELISIH_HARGA1"/>
      <sheetName val="Input_monthly_capex1"/>
      <sheetName val="Attachment-3_Chem1"/>
      <sheetName val="ﾄﾞﾊﾞｲFUEL_GAS追見1"/>
      <sheetName val="Breakdown_Instrument1"/>
      <sheetName val="DAF__PEKERJAAN1"/>
      <sheetName val="SPESISIKASI_PENAWARAN1"/>
      <sheetName val="Daf-2_4_Baja1"/>
      <sheetName val="sum_mdc1"/>
      <sheetName val="2_E2"/>
      <sheetName val="2_F2"/>
      <sheetName val="DIV_52"/>
      <sheetName val="DIV_62"/>
      <sheetName val="Divisi_Baru2"/>
      <sheetName val="RAB_DC2"/>
      <sheetName val="BQ_OE2"/>
      <sheetName val="Agg_Halus_&amp;_Kasar2"/>
      <sheetName val="TOWER_D2"/>
      <sheetName val="Met__Minor2"/>
      <sheetName val="bearing_PDMR12"/>
      <sheetName val="Stay_Cable_PDMR12"/>
      <sheetName val="Post_Tens-12"/>
      <sheetName val="15_Harga_Satuan_Bahan1"/>
      <sheetName val="inner_pervious_adjust_1"/>
      <sheetName val="outer_pervious_adjust1"/>
      <sheetName val="BOQ_SNJ_11"/>
      <sheetName val="DKH_CCO_1A1"/>
      <sheetName val="DKH_CCO_1B_R-11"/>
      <sheetName val="Man_Power1"/>
      <sheetName val="BOQ_EM1"/>
      <sheetName val="anal-drainase,tanah&amp;ps_batu1"/>
      <sheetName val="NP_(2)1"/>
      <sheetName val="BOQ_ADD-121"/>
      <sheetName val="Rekap_Analisa1"/>
      <sheetName val="Analisa_Tend1"/>
      <sheetName val="HARGA_MATERIAL1"/>
      <sheetName val="Cash_Flow_bulanan1"/>
      <sheetName val="7_PEK-STRUKTUR1"/>
      <sheetName val="DIV_91"/>
      <sheetName val="7_공정표1"/>
      <sheetName val="Fill_this_out_first___1"/>
      <sheetName val="A+Supl_1"/>
      <sheetName val="Peralatan_Utama1"/>
      <sheetName val="Schedule_11a1"/>
      <sheetName val="Septick_tank1"/>
      <sheetName val="AnalisaSIPIL_RIIL1"/>
      <sheetName val="Uraian_Analisa1"/>
      <sheetName val="ATAP_&amp;_RISER1"/>
      <sheetName val="WBS"/>
      <sheetName val="97 사업추정(WEKI)"/>
      <sheetName val="Part Desc"/>
      <sheetName val="rap rinci"/>
      <sheetName val="crude.SLAB RE-bar"/>
      <sheetName val="CRUDE RE-bar"/>
      <sheetName val="Eq. Mobilization"/>
      <sheetName val="Luas-Tot"/>
      <sheetName val="Div1"/>
      <sheetName val="catatan"/>
      <sheetName val="anaMob"/>
      <sheetName val="MasterSchedule"/>
      <sheetName val="REKAP.VOLUME"/>
      <sheetName val="UPAH-BAHAN"/>
      <sheetName val="ANALISA-HST"/>
      <sheetName val="H_ Dasar"/>
      <sheetName val="TNG"/>
      <sheetName val="An HarSatPek"/>
      <sheetName val="alt1"/>
      <sheetName val="Param"/>
      <sheetName val="NAMA DEPT"/>
      <sheetName val="STOK MAT"/>
      <sheetName val="Data_Umum"/>
      <sheetName val="Master Schedule"/>
      <sheetName val="DATAJUNI"/>
      <sheetName val="DATAOKT"/>
      <sheetName val="DATA2011_1845"/>
      <sheetName val="AA.1.1 BNI"/>
      <sheetName val="rate-alat"/>
      <sheetName val="hsat-SD"/>
      <sheetName val="smt"/>
      <sheetName val="DATA2010"/>
      <sheetName val="Agustus"/>
      <sheetName val="RincianQ3_Q4"/>
      <sheetName val="analisa SNI"/>
      <sheetName val="ARL"/>
      <sheetName val="PV"/>
      <sheetName val="SAT EL"/>
      <sheetName val="KBL"/>
      <sheetName val="AN.EI.5"/>
      <sheetName val="841"/>
      <sheetName val="RAB (A) (2)"/>
      <sheetName val="PROGRESS"/>
      <sheetName val="hrg-dsr"/>
      <sheetName val="ENC.14"/>
      <sheetName val="har-sat"/>
      <sheetName val="Analisa Bangun "/>
      <sheetName val="Pro(E)_5"/>
      <sheetName val="MAKER_(E)5"/>
      <sheetName val="H_Satuan5"/>
      <sheetName val="rab_me_(by_owner)_5"/>
      <sheetName val="BQ_(by_owner)5"/>
      <sheetName val="rab_me_(fisik)5"/>
      <sheetName val="Bill_Of_Quantity5"/>
      <sheetName val="RKP_PLUMBING4"/>
      <sheetName val="ANLS_20094"/>
      <sheetName val="Harga_Bahan_&amp;_Upah_4"/>
      <sheetName val="analisa_pagar4"/>
      <sheetName val="rab_-_persiapan_&amp;_lantai-14"/>
      <sheetName val="DAFTAR_HARGA4"/>
      <sheetName val="GLP_20015"/>
      <sheetName val="01A-_RAB4"/>
      <sheetName val="Tata_Udara4"/>
      <sheetName val="HB_4"/>
      <sheetName val="REF_ONLY4"/>
      <sheetName val="5_1_ELEKTRIKAL-ELEKTRONIK4"/>
      <sheetName val="ELEC_STIS4"/>
      <sheetName val="Bill_of_Qty_MEP4"/>
      <sheetName val="BoQ_STR4"/>
      <sheetName val="Finishing_(2)4"/>
      <sheetName val="Anl_+5"/>
      <sheetName val="HRG_BHN4"/>
      <sheetName val="Isolasi_Luar_Dalam4"/>
      <sheetName val="Isolasi_Luar4"/>
      <sheetName val="MARK_UP3"/>
      <sheetName val="Analis_Kusen_1_ESKALASI4"/>
      <sheetName val="Analisa_ME4"/>
      <sheetName val="NP_(4)4"/>
      <sheetName val="HS_Alat4"/>
      <sheetName val="KODE_REK4"/>
      <sheetName val="Master_1_04"/>
      <sheetName val="Har_Sat4"/>
      <sheetName val="L3_An_H_Sat_Mob4"/>
      <sheetName val="DRUP_(ASLI)4"/>
      <sheetName val="DAF_3_15"/>
      <sheetName val="DAF_3_114"/>
      <sheetName val="BQ_Arsitektur4"/>
      <sheetName val="NS_GD_UTAMA4"/>
      <sheetName val="Tie_Beam_GN4"/>
      <sheetName val="Tangga_GN4"/>
      <sheetName val="Transfer_Pump4"/>
      <sheetName val="DES_153"/>
      <sheetName val="RAB_AR&amp;STR4"/>
      <sheetName val="PT_4"/>
      <sheetName val="Urai_Galian_Tanah4"/>
      <sheetName val="Pekerjaan_Harian4"/>
      <sheetName val="Mahasiswa_2_lantai4"/>
      <sheetName val="FORM_X_COST4"/>
      <sheetName val="BOQ_INTERN4"/>
      <sheetName val="ANALISA_PEK_UMUM4"/>
      <sheetName val="BGNN_UTILITAS3"/>
      <sheetName val="D_&amp;_W_sizes3"/>
      <sheetName val="an__struktur3"/>
      <sheetName val="Rek_Tot3"/>
      <sheetName val="dATA_pc3"/>
      <sheetName val="BANGUNAN_PENUNJANG3"/>
      <sheetName val="M_&amp;_E3"/>
      <sheetName val="K_Lead4"/>
      <sheetName val="Vol__Lantai_Tipikal3"/>
      <sheetName val="Analisa_Struktur3"/>
      <sheetName val="Pas__bata_(anyar)3"/>
      <sheetName val="Pas__bata3"/>
      <sheetName val="PILE_CAP3"/>
      <sheetName val="TIE_BEAM3"/>
      <sheetName val="INPUT_BALOK3"/>
      <sheetName val="itungan_Balok3"/>
      <sheetName val="RASIO_SLAB3"/>
      <sheetName val="PIT_LIFT3"/>
      <sheetName val="Analisa_Upah_&amp;_Bahan_Plum4"/>
      <sheetName val="3-DIV7_B3"/>
      <sheetName val="Rekap_Prelim3"/>
      <sheetName val="lt__dasar3"/>
      <sheetName val="struktur_tdk_dipakai3"/>
      <sheetName val="7_1(3)3"/>
      <sheetName val="Harga_Dasar3"/>
      <sheetName val="Ｎｏ_133"/>
      <sheetName val="Cover_(x)3"/>
      <sheetName val="Cor_Apt3"/>
      <sheetName val="Mat_Mek3"/>
      <sheetName val="Harsat_Alat3"/>
      <sheetName val="Perm__Test3"/>
      <sheetName val="Galian_13"/>
      <sheetName val="Basic_Price3"/>
      <sheetName val="Unit_Rate3"/>
      <sheetName val="Kuantitas_&amp;_Harga3"/>
      <sheetName val="Cover_CKE3"/>
      <sheetName val="Summary_Mech_3"/>
      <sheetName val="Mech__BQ3"/>
      <sheetName val="P_APRIL_20163"/>
      <sheetName val="Qttn_Report3"/>
      <sheetName val="Analisa_Harga_Satuan3"/>
      <sheetName val="SK_MIgas_toilet_lt-40,_R-23"/>
      <sheetName val="SK_MIgas_toilet_lt-40,_R-0_(P'3"/>
      <sheetName val="PLINT_3_1_G3"/>
      <sheetName val="BANG_TONG_HOP_(2)3"/>
      <sheetName val="Bill_No_2_1_3"/>
      <sheetName val="concept_cost_code3"/>
      <sheetName val="summary_cost_code3"/>
      <sheetName val="kas_proyek3"/>
      <sheetName val="lain_lain3"/>
      <sheetName val="APT___BALCONIES3"/>
      <sheetName val="SATUAN_3"/>
      <sheetName val="Analisa_Harga3"/>
      <sheetName val="Data_Tower3"/>
      <sheetName val="AN__TAMPL2"/>
      <sheetName val="Div26_-_Elect3"/>
      <sheetName val="SBDY_Jemb_Tayan3"/>
      <sheetName val="HRG_DSR_APP2"/>
      <sheetName val="Beton_K-2503"/>
      <sheetName val="sheet_23"/>
      <sheetName val="RAB_ME3"/>
      <sheetName val="Analisa_Mob__33"/>
      <sheetName val="Analisa_Mob_13"/>
      <sheetName val="Analisa_Alat3"/>
      <sheetName val="Analisa_Mob__23"/>
      <sheetName val="daf_isi_(xref)2"/>
      <sheetName val="Currency_Rate2"/>
      <sheetName val="RP_PROD_093"/>
      <sheetName val="Sumber_Daya3"/>
      <sheetName val="PRD_01-6(I-II)3"/>
      <sheetName val="PRD_01-7_alat3"/>
      <sheetName val="Supl_X2"/>
      <sheetName val="Rekap_Biaya3"/>
      <sheetName val="h_sat-bbm3"/>
      <sheetName val="Agregat_Halus_&amp;_Kasar3"/>
      <sheetName val="Master_Dat3"/>
      <sheetName val="4-Basic_Price3"/>
      <sheetName val="Anls_Hrg_Sat3"/>
      <sheetName val="Sat_Bah___Up3"/>
      <sheetName val="DG_3"/>
      <sheetName val="1_B3"/>
      <sheetName val="Daftar_berat3"/>
      <sheetName val="Hrg_Sat2"/>
      <sheetName val="HD_UPAH2"/>
      <sheetName val="bhn_FINAL2"/>
      <sheetName val="SELISIH_HARGA2"/>
      <sheetName val="ACTUAL_CHECK2"/>
      <sheetName val="Daf_Dasar_Upah&amp;Bahan2"/>
      <sheetName val="Input_monthly_capex2"/>
      <sheetName val="Attachment-3_Chem2"/>
      <sheetName val="ﾄﾞﾊﾞｲFUEL_GAS追見2"/>
      <sheetName val="Breakdown_Instrument2"/>
      <sheetName val="Pengalaman_Per2"/>
      <sheetName val="Analisa_ME_UPT2"/>
      <sheetName val="sum_mdc2"/>
      <sheetName val="2_E3"/>
      <sheetName val="2_F3"/>
      <sheetName val="DIV_53"/>
      <sheetName val="DIV_63"/>
      <sheetName val="Divisi_Baru3"/>
      <sheetName val="RAB_DC3"/>
      <sheetName val="BQ_OE3"/>
      <sheetName val="Agg_Halus_&amp;_Kasar3"/>
      <sheetName val="TOWER_D3"/>
      <sheetName val="Met__Minor3"/>
      <sheetName val="bearing_PDMR13"/>
      <sheetName val="Stay_Cable_PDMR13"/>
      <sheetName val="Post_Tens-13"/>
      <sheetName val="15_Harga_Satuan_Bahan2"/>
      <sheetName val="inner_pervious_adjust_2"/>
      <sheetName val="outer_pervious_adjust2"/>
      <sheetName val="BOQ_SNJ_12"/>
      <sheetName val="DKH_CCO_1A2"/>
      <sheetName val="DKH_CCO_1B_R-12"/>
      <sheetName val="DAF__PEKERJAAN2"/>
      <sheetName val="SPESISIKASI_PENAWARAN2"/>
      <sheetName val="Daf-2_4_Baja2"/>
      <sheetName val="Man_Power2"/>
      <sheetName val="BOQ_EM2"/>
      <sheetName val="anal-drainase,tanah&amp;ps_batu2"/>
      <sheetName val="NP_(2)2"/>
      <sheetName val="BOQ_ADD-122"/>
      <sheetName val="Rekap_Analisa2"/>
      <sheetName val="Analisa_Tend2"/>
      <sheetName val="HARGA_MATERIAL2"/>
      <sheetName val="Cash_Flow_bulanan2"/>
      <sheetName val="7_PEK-STRUKTUR2"/>
      <sheetName val="DIV_92"/>
      <sheetName val="7_공정표2"/>
      <sheetName val="Fill_this_out_first___2"/>
      <sheetName val="A+Supl_2"/>
      <sheetName val="Peralatan_Utama2"/>
      <sheetName val="Schedule_11a2"/>
      <sheetName val="Septick_tank2"/>
      <sheetName val="AnalisaSIPIL_RIIL2"/>
      <sheetName val="Uraian_Analisa2"/>
      <sheetName val="ATAP_&amp;_RISER2"/>
      <sheetName val="analisa_panel"/>
      <sheetName val="Fill_this_out_first___3"/>
      <sheetName val="bukan_PNS"/>
      <sheetName val="HS_UPAH"/>
      <sheetName val="HS_BAHAN"/>
      <sheetName val="CONSTRUCTION_COMPONENT"/>
      <sheetName val="Criteria_"/>
      <sheetName val="sizing"/>
      <sheetName val="E_TRONIK"/>
      <sheetName val="MEK"/>
      <sheetName val="ARSITEK"/>
      <sheetName val="HARVEST02"/>
      <sheetName val="MasterSheet"/>
      <sheetName val="analisa Str"/>
      <sheetName val="説明"/>
      <sheetName val="NetBQ"/>
      <sheetName val="COA-17"/>
      <sheetName val="C-18"/>
      <sheetName val="R1. GREJA KATHOLIK"/>
      <sheetName val="Pesangon _ jml kary"/>
      <sheetName val="BOQ - HPS PU"/>
      <sheetName val="RAP"/>
      <sheetName val="TS (A3)"/>
      <sheetName val="dft-harga"/>
      <sheetName val="DWTables"/>
      <sheetName val="5.NP"/>
      <sheetName val="an1"/>
      <sheetName val="ut1"/>
      <sheetName val="Pengeluaran"/>
      <sheetName val="Legend"/>
      <sheetName val="bahan+upah"/>
      <sheetName val="SURAT"/>
      <sheetName val="Lingkup Pekerjaan"/>
      <sheetName val="Pek.persiapan"/>
      <sheetName val="anal.baja"/>
      <sheetName val="m'trl baja"/>
      <sheetName val="UPAH KERJA"/>
      <sheetName val="BEDA VOL"/>
      <sheetName val="SIPIL"/>
      <sheetName val="LAMP-3"/>
      <sheetName val="LAMP 5"/>
      <sheetName val="LAMP-7"/>
      <sheetName val="LAMP-8"/>
      <sheetName val="LAMP-9"/>
      <sheetName val="RAB(o)"/>
      <sheetName val="D3.1"/>
      <sheetName val="Weight Bridge"/>
      <sheetName val="Lingkup_Pekerjaan"/>
      <sheetName val="Pek_persiapan"/>
      <sheetName val="anal_baja"/>
      <sheetName val="m'trl_baja"/>
      <sheetName val="UPAH_KERJA"/>
      <sheetName val="BEDA_VOL"/>
      <sheetName val="LAMP_5"/>
      <sheetName val="H-Bahan"/>
      <sheetName val="Upah_Bahan"/>
      <sheetName val="326BQSTC"/>
      <sheetName val="Scdl"/>
      <sheetName val="FMU"/>
      <sheetName val="An.harga alat"/>
      <sheetName val="AMD II"/>
      <sheetName val="AMD I"/>
      <sheetName val="dist. mat"/>
      <sheetName val="Scedule(S-Curve)"/>
      <sheetName val="Analisa -Baku"/>
      <sheetName val="Rekap Tahap 1"/>
      <sheetName val="EK-JAN-07"/>
      <sheetName val="BL (1)"/>
      <sheetName val="Faktor Markup"/>
      <sheetName val="Spesifikasi "/>
      <sheetName val="TANJUNG-CONV"/>
      <sheetName val="Bahan &amp; Upah"/>
      <sheetName val="BAHAN_STR"/>
      <sheetName val="SELL-SUMM-COST"/>
      <sheetName val="Sheet2"/>
      <sheetName val="120601Sport Center"/>
      <sheetName val="Mall"/>
      <sheetName val="00_Jumlah Total"/>
      <sheetName val="ANALISA NOV '07"/>
      <sheetName val="A-BANTU"/>
      <sheetName val="Hrg.Sat"/>
      <sheetName val="divII"/>
      <sheetName val="PROD15_5"/>
      <sheetName val="hrg.bhn"/>
      <sheetName val="TIE-INS"/>
      <sheetName val="HARGA BAHAN&amp;UPAH "/>
      <sheetName val="ARC BANGUNAN UTAMA"/>
      <sheetName val="REKAP ME "/>
      <sheetName val="Total"/>
      <sheetName val="Prod.02"/>
      <sheetName val="Analis_Tanah"/>
      <sheetName val="Analis_Drainase"/>
      <sheetName val="A-11 Steel Str"/>
      <sheetName val="A-03 Pile"/>
      <sheetName val="DAFT_ALAT,UPAH &amp; MAT"/>
      <sheetName val="Steel Material List"/>
      <sheetName val="MUA SA"/>
      <sheetName val="Ana"/>
      <sheetName val="Meto"/>
      <sheetName val="D4"/>
      <sheetName val="D6"/>
      <sheetName val="D7"/>
      <sheetName val="D8"/>
      <sheetName val="Analisa Tend (2)"/>
      <sheetName val="BISMILLAH"/>
      <sheetName val="B - Norelec"/>
      <sheetName val="BQNSC"/>
      <sheetName val="S_Suramadu"/>
      <sheetName val="ANALISA (2)"/>
      <sheetName val="SUR-HARGA"/>
      <sheetName val="AHS Marka"/>
      <sheetName val="RAB1"/>
      <sheetName val="D2.2"/>
      <sheetName val="TOEVOER"/>
      <sheetName val="IN"/>
      <sheetName val="Price"/>
      <sheetName val="#REF"/>
      <sheetName val="TU"/>
      <sheetName val="Electrikal"/>
      <sheetName val="ganti rugi"/>
      <sheetName val="UPAH + ALAT"/>
      <sheetName val="Master Edit"/>
      <sheetName val="CF-satu"/>
      <sheetName val="BQ_Methanol"/>
      <sheetName val="PipWT"/>
      <sheetName val="BM 1 (M)"/>
      <sheetName val="Analisa RAP"/>
      <sheetName val="Alat B"/>
      <sheetName val="Bahan B"/>
      <sheetName val="Telusur"/>
      <sheetName val="Upah B"/>
      <sheetName val="Analisa RAB"/>
      <sheetName val="Rekap A"/>
      <sheetName val="Gudang non AC-AC Struktur"/>
      <sheetName val="EK-JAN-08"/>
      <sheetName val="Mat. List'08"/>
      <sheetName val="Pos 4-1"/>
      <sheetName val="rek_PUS oe"/>
      <sheetName val="S- Curve Cash flow"/>
      <sheetName val="Gb Link Requirement"/>
      <sheetName val="Costos"/>
      <sheetName val="REKAP_ARSITEKTUR."/>
      <sheetName val="Lingkup_Pekerjaan1"/>
      <sheetName val="Pek_persiapan1"/>
      <sheetName val="anal_baja1"/>
      <sheetName val="m'trl_baja1"/>
      <sheetName val="UPAH_KERJA1"/>
      <sheetName val="BEDA_VOL1"/>
      <sheetName val="LAMP_51"/>
      <sheetName val="D3_1"/>
      <sheetName val="Weight_Bridge"/>
      <sheetName val="BREAKER"/>
      <sheetName val="LAP. MINGG"/>
      <sheetName val="Anls-ME Tampil"/>
      <sheetName val="MT-C"/>
      <sheetName val="STAF"/>
      <sheetName val="Urai _Resap pengikat"/>
      <sheetName val="CONS."/>
      <sheetName val="MAPDC "/>
      <sheetName val="DB"/>
      <sheetName val="Merak_Sum-FIX"/>
      <sheetName val="H.Upah"/>
      <sheetName val="WP"/>
      <sheetName val="Prog Real"/>
      <sheetName val="PRY.02"/>
      <sheetName val="LAMPIRAN -B"/>
      <sheetName val="kik"/>
      <sheetName val="Anls_BKL"/>
      <sheetName val="Isian Biodata"/>
      <sheetName val="WET_2"/>
      <sheetName val="PLAFOND"/>
      <sheetName val="SANITAIR"/>
      <sheetName val="Analisa Tekhnis"/>
      <sheetName val="own"/>
      <sheetName val="dt"/>
      <sheetName val="00_Jumlah_Total"/>
      <sheetName val="Rekap_Direct_Cost"/>
      <sheetName val="Analisa_-Baku"/>
      <sheetName val="Rekap_Tahap_1"/>
      <sheetName val="ANALISA_NOV_'07"/>
      <sheetName val="REKAP_TOTAL"/>
      <sheetName val="120601Sport_Center"/>
      <sheetName val="Steel_Material_List"/>
      <sheetName val="BL_(1)"/>
      <sheetName val="Analisa_Tend_(2)"/>
      <sheetName val="HARGA_BAHAN&amp;UPAH_"/>
      <sheetName val="ARC_BANGUNAN_UTAMA"/>
      <sheetName val="REKAP_ME_"/>
      <sheetName val="ganti_rugi"/>
      <sheetName val="UPAH_+_ALAT"/>
      <sheetName val="Prod_02"/>
      <sheetName val="rek_PUS_oe"/>
      <sheetName val="XLR_NoRangeSheet"/>
      <sheetName val="breakdown"/>
      <sheetName val="Surat2"/>
      <sheetName val="Eval. Arus Kas"/>
      <sheetName val="cv _2_"/>
      <sheetName val="hal7_personil"/>
      <sheetName val="D985"/>
      <sheetName val="RAPK"/>
      <sheetName val="pivot2"/>
      <sheetName val="Analis harga"/>
      <sheetName val="List Plant"/>
      <sheetName val="D3"/>
      <sheetName val="3"/>
      <sheetName val="L_O&amp;O(Ina)"/>
      <sheetName val="DATUM"/>
      <sheetName val="unit price"/>
      <sheetName val="DATA1"/>
      <sheetName val="ELECTRICAL"/>
      <sheetName val="Mech CIF"/>
      <sheetName val="Notes"/>
      <sheetName val="Lingkup_Pekerjaan2"/>
      <sheetName val="Pek_persiapan2"/>
      <sheetName val="anal_baja2"/>
      <sheetName val="m'trl_baja2"/>
      <sheetName val="UPAH_KERJA2"/>
      <sheetName val="BEDA_VOL2"/>
      <sheetName val="LAMP_52"/>
      <sheetName val="D3_11"/>
      <sheetName val="Weight_Bridge1"/>
      <sheetName val="Faktor_Markup"/>
      <sheetName val="Spesifikasi_"/>
      <sheetName val="An_harga_alat"/>
      <sheetName val="AMD_II"/>
      <sheetName val="AMD_I"/>
      <sheetName val="dist__mat"/>
      <sheetName val="Bahan_&amp;_Upah"/>
      <sheetName val="D2_2"/>
      <sheetName val="A-11_Steel_Str"/>
      <sheetName val="A-03_Pile"/>
      <sheetName val="ANALISA_(2)"/>
      <sheetName val="AHS_Marka"/>
      <sheetName val="DAFT_ALAT,UPAH_&amp;_MAT"/>
      <sheetName val="MUA_SA"/>
      <sheetName val="Mat__List'08"/>
      <sheetName val="Pos_4-1"/>
      <sheetName val="BM_1_(M)"/>
      <sheetName val="Gudang_non_AC-AC_Struktur"/>
      <sheetName val="Analisa_RAP"/>
      <sheetName val="Alat_B"/>
      <sheetName val="Bahan_B"/>
      <sheetName val="Upah_B"/>
      <sheetName val="Analisa_RAB"/>
      <sheetName val="Rekap_A"/>
      <sheetName val="B_-_Norelec"/>
      <sheetName val="S-_Curve_Cash_flow"/>
      <sheetName val="Gb_Link_Requirement"/>
      <sheetName val="REKAP_ARSITEKTUR_"/>
      <sheetName val="Harga_Satuan"/>
      <sheetName val="LAP__MINGG"/>
      <sheetName val="HARGA_SAT"/>
      <sheetName val="MAPDC_"/>
      <sheetName val="H_Upah"/>
      <sheetName val="LAMPIRAN_-B"/>
      <sheetName val="Prog_Real"/>
      <sheetName val="PRY_02"/>
      <sheetName val="Anls-ME_Tampil"/>
      <sheetName val="Urai__Resap_pengikat"/>
      <sheetName val="CONS_"/>
      <sheetName val="Isian_Biodata"/>
      <sheetName val="Data 1"/>
      <sheetName val="BAPP"/>
      <sheetName val="PRD 01-4"/>
      <sheetName val="PRD 01-3"/>
      <sheetName val="NM"/>
      <sheetName val="REKAP BQ"/>
      <sheetName val="Bill-1"/>
      <sheetName val="Hargasatuan"/>
      <sheetName val="41,9&amp;36,3"/>
      <sheetName val="Piping Cost"/>
      <sheetName val="Bill_Qua"/>
      <sheetName val="3-DIV1"/>
      <sheetName val="Direct Cost Thp 2"/>
      <sheetName val="Ana duct"/>
      <sheetName val="Koefisien"/>
      <sheetName val="Harsat Upah STR ARS"/>
      <sheetName val=" PE-F-42 MR 9 Manpower"/>
      <sheetName val="REKAP STRUKTUR"/>
      <sheetName val="atap"/>
      <sheetName val="PAD-F"/>
      <sheetName val="Analisa SNI STANDART "/>
      <sheetName val="Konfirm"/>
      <sheetName val="Aspal"/>
      <sheetName val="DaftarAn"/>
      <sheetName val="AnAlat"/>
      <sheetName val="Hrg-sat"/>
      <sheetName val="Analis_harga"/>
      <sheetName val="List_Plant"/>
      <sheetName val="Rekap_Direct_Cost1"/>
      <sheetName val="PRD_01-3"/>
      <sheetName val="Valve"/>
      <sheetName val="Hargamaterial"/>
      <sheetName val="Owning cost Alat"/>
      <sheetName val="CUACA"/>
      <sheetName val="610.04"/>
      <sheetName val="610.05"/>
      <sheetName val="610.06"/>
      <sheetName val="610.07"/>
      <sheetName val="610.08"/>
      <sheetName val="Superstruc"/>
      <sheetName val="M+MC"/>
      <sheetName val="Df-Kuan"/>
      <sheetName val="sumber data alat"/>
      <sheetName val="OH-10BLN"/>
      <sheetName val="FINAL"/>
      <sheetName val="CRUSER"/>
      <sheetName val="KEBALAT"/>
      <sheetName val="pivot1"/>
      <sheetName val="M.AR-KUAT"/>
      <sheetName val="BQ1"/>
      <sheetName val="STR(CANCEL)"/>
      <sheetName val="Bill No 6 Koord _ Attendance"/>
      <sheetName val="③赤紙(日文)"/>
      <sheetName val="Satuan"/>
      <sheetName val="Const"/>
      <sheetName val="PAD_F"/>
      <sheetName val="概総括1"/>
      <sheetName val="OHD"/>
      <sheetName val="Brdw"/>
      <sheetName val="Bill No 4 Summary "/>
      <sheetName val="liste"/>
      <sheetName val="CF Rp-USD"/>
      <sheetName val="EST"/>
      <sheetName val="01.FA"/>
      <sheetName val="REKAP A BESAR"/>
      <sheetName val="lampiran"/>
      <sheetName val="hargaDC"/>
      <sheetName val="Mtd_Pelak"/>
      <sheetName val="RBP2"/>
      <sheetName val="bialangsung"/>
      <sheetName val="T-3.4 Cost of Equipment"/>
      <sheetName val="T-3.2 UP Labour"/>
      <sheetName val="JOB'S"/>
      <sheetName val="PHU 05"/>
      <sheetName val="B-P"/>
      <sheetName val="Hal.010MUKAMC"/>
      <sheetName val="ASat"/>
      <sheetName val="BL _1_"/>
      <sheetName val="Analisa Bahan"/>
      <sheetName val="harsat sdy"/>
      <sheetName val="Format Daftar Sewa Alat "/>
      <sheetName val="Uraian Upah"/>
      <sheetName val="Rupa2"/>
      <sheetName val="PVC"/>
      <sheetName val="upah bahan"/>
      <sheetName val="AnBayarUtama"/>
      <sheetName val="UBA RAB"/>
      <sheetName val="RAP M"/>
      <sheetName val="BUL M"/>
      <sheetName val="analisa_gedung"/>
      <sheetName val="gaji"/>
      <sheetName val="PersList"/>
      <sheetName val="HM"/>
      <sheetName val="Analisa Fave"/>
      <sheetName val="BUA"/>
      <sheetName val="Harsat Bahan"/>
      <sheetName val="Harsat Subkon"/>
      <sheetName val="TABEL"/>
      <sheetName val="Rek.An"/>
      <sheetName val="Hitung"/>
      <sheetName val="Analis Upah"/>
      <sheetName val="HARSAT-lain"/>
      <sheetName val="HARSAT-tanah"/>
      <sheetName val="HARSAT-lhn"/>
      <sheetName val="RAB Temiling "/>
      <sheetName val="Resume"/>
      <sheetName val="Allowance"/>
      <sheetName val="SPJ"/>
      <sheetName val="4-Price"/>
      <sheetName val="4-Quarry"/>
      <sheetName val="MT"/>
      <sheetName val="P5"/>
      <sheetName val="RAB-2006-Total"/>
      <sheetName val="pek tanah utk irigasi"/>
      <sheetName val="K3LM"/>
      <sheetName val="Formula Paket A"/>
      <sheetName val="Uba"/>
      <sheetName val="AC WIL SERANG"/>
      <sheetName val="Kanan"/>
      <sheetName val="bbt-1999"/>
      <sheetName val="06-Progress"/>
      <sheetName val="04-Safety"/>
      <sheetName val="LAUT"/>
      <sheetName val="Prod 15-5"/>
      <sheetName val="G_Merak-FIX"/>
      <sheetName val="R&amp;NR"/>
      <sheetName val="Prod 02"/>
      <sheetName val="Ana. PU"/>
      <sheetName val="Tabel Item"/>
      <sheetName val="Tabel Satuan"/>
      <sheetName val="Tabel Alat"/>
      <sheetName val="Tabel Bahan"/>
      <sheetName val="Tabel Tenaga"/>
      <sheetName val="AnalisaHarga"/>
      <sheetName val="New MADC (2)"/>
      <sheetName val="HDS"/>
      <sheetName val="Analisa Satuan"/>
      <sheetName val="Dating"/>
      <sheetName val="RLB"/>
      <sheetName val="LKT - HL"/>
      <sheetName val="LKT - HS"/>
      <sheetName val="Metod TWR"/>
      <sheetName val="HRGA SATUAN UPAH-BAHAN"/>
      <sheetName val="HS Bhn"/>
      <sheetName val="Cek list"/>
      <sheetName val="Lingkup_Pekerjaan3"/>
      <sheetName val="Pek_persiapan3"/>
      <sheetName val="anal_baja3"/>
      <sheetName val="m'trl_baja3"/>
      <sheetName val="HARGA_MATERIAL3"/>
      <sheetName val="UPAH_KERJA3"/>
      <sheetName val="BEDA_VOL3"/>
      <sheetName val="LAMP_53"/>
      <sheetName val="D3_12"/>
      <sheetName val="Weight_Bridge2"/>
      <sheetName val="Rekap_Direct_Cost2"/>
      <sheetName val="Analisa_-Baku1"/>
      <sheetName val="Rekap_Tahap_11"/>
      <sheetName val="REKAP_TOTAL1"/>
      <sheetName val="BL_(1)1"/>
      <sheetName val="Faktor_Markup1"/>
      <sheetName val="Spesifikasi_1"/>
      <sheetName val="An_harga_alat1"/>
      <sheetName val="AMD_II1"/>
      <sheetName val="AMD_I1"/>
      <sheetName val="dist__mat1"/>
      <sheetName val="Bahan_&amp;_Upah1"/>
      <sheetName val="120601Sport_Center1"/>
      <sheetName val="00_Jumlah_Total1"/>
      <sheetName val="ANALISA_NOV_'071"/>
      <sheetName val="DAFT_ALAT,UPAH_&amp;_MAT1"/>
      <sheetName val="Steel_Material_List1"/>
      <sheetName val="MUA_SA1"/>
      <sheetName val="Analisa_Tend_(2)1"/>
      <sheetName val="HARGA_BAHAN&amp;UPAH_1"/>
      <sheetName val="ARC_BANGUNAN_UTAMA1"/>
      <sheetName val="REKAP_ME_1"/>
      <sheetName val="B_-_Norelec1"/>
      <sheetName val="Prod_021"/>
      <sheetName val="A-11_Steel_Str1"/>
      <sheetName val="A-03_Pile1"/>
      <sheetName val="ANALISA_(2)1"/>
      <sheetName val="AHS_Marka1"/>
      <sheetName val="D2_21"/>
      <sheetName val="ganti_rugi1"/>
      <sheetName val="UPAH_+_ALAT1"/>
      <sheetName val="Master_Edit"/>
      <sheetName val="BM_1_(M)1"/>
      <sheetName val="Analisa_RAP1"/>
      <sheetName val="Alat_B1"/>
      <sheetName val="Bahan_B1"/>
      <sheetName val="Upah_B1"/>
      <sheetName val="Analisa_RAB1"/>
      <sheetName val="Rekap_A1"/>
      <sheetName val="Gudang_non_AC-AC_Struktur1"/>
      <sheetName val="Mat__List'081"/>
      <sheetName val="Pos_4-11"/>
      <sheetName val="rek_PUS_oe1"/>
      <sheetName val="S-_Curve_Cash_flow1"/>
      <sheetName val="Gb_Link_Requirement1"/>
      <sheetName val="REKAP_ARSITEKTUR_1"/>
      <sheetName val="Harga_Satuan1"/>
      <sheetName val="LAP__MINGG1"/>
      <sheetName val="Anls-ME_Tampil1"/>
      <sheetName val="Urai__Resap_pengikat1"/>
      <sheetName val="CONS_1"/>
      <sheetName val="HARGA_SAT1"/>
      <sheetName val="MAPDC_1"/>
      <sheetName val="H_Upah1"/>
      <sheetName val="Prog_Real1"/>
      <sheetName val="PRY_021"/>
      <sheetName val="LAMPIRAN_-B1"/>
      <sheetName val="Isian_Biodata1"/>
      <sheetName val="Analisa_Tekhnis"/>
      <sheetName val="DATA_PROYEK"/>
      <sheetName val="Eval__Arus_Kas"/>
      <sheetName val="cv__2_"/>
      <sheetName val="Analis_harga1"/>
      <sheetName val="List_Plant1"/>
      <sheetName val="unit_price"/>
      <sheetName val="Mech_CIF"/>
      <sheetName val="Data_1"/>
      <sheetName val="PRD_01-4"/>
      <sheetName val="PRD_01-31"/>
      <sheetName val="REKAP_BQ"/>
      <sheetName val="Direct_Cost_Thp_2"/>
      <sheetName val="Ana_duct"/>
      <sheetName val="Harsat_Upah_STR_ARS"/>
      <sheetName val="_PE-F-42_MR_9_Manpower"/>
      <sheetName val="REKAP_STRUKTUR"/>
      <sheetName val="Analisa_SNI_STANDART_"/>
      <sheetName val="Sec_I_ML"/>
      <sheetName val="Owning_cost_Alat"/>
      <sheetName val="610_04"/>
      <sheetName val="610_05"/>
      <sheetName val="610_06"/>
      <sheetName val="610_07"/>
      <sheetName val="610_08"/>
      <sheetName val="sumber_data_alat"/>
      <sheetName val="M_AR-KUAT"/>
      <sheetName val="Bill_No_6_Koord___Attendance"/>
      <sheetName val="Piping_Cost"/>
      <sheetName val="Bill_No_4_Summary_"/>
      <sheetName val="CF_Rp-USD"/>
      <sheetName val="01_FA"/>
      <sheetName val="REKAP_A_BESAR"/>
      <sheetName val="T-3_4_Cost_of_Equipment"/>
      <sheetName val="T-3_2_UP_Labour"/>
      <sheetName val="PHU_05"/>
      <sheetName val="Hal_010MUKAMC"/>
      <sheetName val="BL__1_"/>
      <sheetName val="Analisa_Bahan"/>
      <sheetName val="harsat_sdy"/>
      <sheetName val="Format_Daftar_Sewa_Alat_"/>
      <sheetName val="Uraian_Upah"/>
      <sheetName val="UBA_RAB"/>
      <sheetName val="RAP_M"/>
      <sheetName val="BUL_M"/>
      <sheetName val="Kinerja_Proyek"/>
      <sheetName val="Analisa_Fave"/>
      <sheetName val="Harsat_Bahan"/>
      <sheetName val="Harsat_Subkon"/>
      <sheetName val="Rek_An"/>
      <sheetName val="Analis_Upah"/>
      <sheetName val="RAB_Temiling_"/>
      <sheetName val="pek_tanah_utk_irigasi"/>
      <sheetName val="Formula_Paket_A"/>
      <sheetName val="AC_WIL_SERANG"/>
      <sheetName val="Prod_15-5"/>
      <sheetName val="Prod_022"/>
      <sheetName val="Ana__PU"/>
      <sheetName val="Tabel_Item"/>
      <sheetName val="Tabel_Satuan"/>
      <sheetName val="Tabel_Alat"/>
      <sheetName val="Tabel_Bahan"/>
      <sheetName val="Tabel_Tenaga"/>
      <sheetName val="New_MADC_(2)"/>
      <sheetName val="Analisa_Satuan"/>
      <sheetName val="LKT_-_HL"/>
      <sheetName val="LKT_-_HS"/>
      <sheetName val="Metod_TWR"/>
      <sheetName val="HRGA_SATUAN_UPAH-BAHAN"/>
      <sheetName val="HS_Bhn"/>
      <sheetName val="Cek_list"/>
      <sheetName val="abcdef"/>
      <sheetName val="keb-BHN"/>
      <sheetName val="Volume"/>
      <sheetName val="ANALIS ALAT"/>
      <sheetName val="Mat"/>
      <sheetName val="WI"/>
      <sheetName val="TARIP"/>
      <sheetName val="Permanent info"/>
      <sheetName val="BDP"/>
      <sheetName val="surfacing &amp; point..."/>
      <sheetName val="stone mas ARE"/>
      <sheetName val="New MADC"/>
      <sheetName val="GALIAN batu ok (89)"/>
      <sheetName val="Rkp(1)"/>
      <sheetName val="Data Alat"/>
      <sheetName val="ELEMENT SUM"/>
      <sheetName val="SAT-DAS"/>
      <sheetName val="perkerasan"/>
      <sheetName val="An-Pek-Arui"/>
      <sheetName val="Owning"/>
      <sheetName val="REKOM-Rekap.SCEDULE 3"/>
      <sheetName val="i-j. Pengalaman"/>
      <sheetName val="Daftar Kuantitas &amp; Harga  MC_0"/>
      <sheetName val="BQ ARS"/>
      <sheetName val="TABLE-1"/>
      <sheetName val="Hargamat"/>
      <sheetName val="rekap1"/>
      <sheetName val="HPP"/>
      <sheetName val="Duc_3"/>
      <sheetName val="Duc-3"/>
      <sheetName val="Bill-5.2"/>
      <sheetName val="Bill-9.1"/>
      <sheetName val="Bill-6.1.1-6.1.3"/>
      <sheetName val="ELECTRIC DATA"/>
      <sheetName val="ตาราง G"/>
      <sheetName val="EK-JAN-2010"/>
      <sheetName val="KEDUNG GOONG"/>
      <sheetName val="Vol Admin&amp;Canteen"/>
      <sheetName val="rek det 1-3"/>
      <sheetName val="H-Bahan &amp; Tenaga"/>
      <sheetName val="BA"/>
      <sheetName val="10"/>
      <sheetName val="Vol. Mg 10"/>
      <sheetName val="PENERIMAAN"/>
      <sheetName val="LKVL-CK-HT-GD1"/>
      <sheetName val="TONG HOP VL-NC"/>
      <sheetName val="chitiet"/>
      <sheetName val="TONGKE3p "/>
      <sheetName val="TH VL, NC, DDHT Thanhphuoc"/>
      <sheetName val="DONGIA"/>
      <sheetName val="DON GIA"/>
      <sheetName val="DG"/>
      <sheetName val="TNHCHINH"/>
      <sheetName val="CHITIET VL-NC"/>
      <sheetName val="Tiepdia"/>
      <sheetName val="TDTKP"/>
      <sheetName val="VCV-BE-TONG"/>
      <sheetName val="L2MO"/>
      <sheetName val="product"/>
      <sheetName val="ALAT_BAU"/>
      <sheetName val="Potongan"/>
      <sheetName val="BPM"/>
      <sheetName val="H-SAT"/>
      <sheetName val="duadan3"/>
      <sheetName val="HS-2"/>
      <sheetName val="Monitor"/>
      <sheetName val="HSPK"/>
      <sheetName val="Bahan&amp;Upah"/>
      <sheetName val="BARU-3"/>
      <sheetName val="BARU-4 "/>
      <sheetName val="MINAT"/>
      <sheetName val="Rekanan"/>
      <sheetName val="bill qty"/>
      <sheetName val="PEKERJAAN PERSIAPAN"/>
      <sheetName val="Ans Kom Precast"/>
      <sheetName val="PJ"/>
      <sheetName val="UPAH &amp; BHN"/>
      <sheetName val="dBase"/>
      <sheetName val="analisa2"/>
      <sheetName val="ANALISAGATE"/>
      <sheetName val="Form I"/>
      <sheetName val="Harga Dsr"/>
      <sheetName val="Peralatan (2)"/>
      <sheetName val="DHSD"/>
      <sheetName val="SIMPRO(AGST)"/>
      <sheetName val="200212ac"/>
      <sheetName val="H &amp; U"/>
      <sheetName val="STD GD.UTAMA"/>
      <sheetName val="An. Alat"/>
      <sheetName val="5-ALAT(1)"/>
      <sheetName val="Alat Beton"/>
      <sheetName val="kki"/>
      <sheetName val="fin pro centers"/>
      <sheetName val="B.O.Q"/>
      <sheetName val="320000 CABANG VI"/>
      <sheetName val="PB(B)"/>
      <sheetName val="SNI"/>
      <sheetName val="crewlist S"/>
      <sheetName val="Daft.Sewa Alat"/>
      <sheetName val="Daftar Upah,Bhn,&amp; alat"/>
      <sheetName val="tetrapod"/>
      <sheetName val="KONS2008"/>
      <sheetName val="DATA_2018"/>
      <sheetName val="Tambahan anal"/>
      <sheetName val="TAGIHAN"/>
      <sheetName val="HARGADASAR"/>
      <sheetName val="AUG02"/>
      <sheetName val="HS Dasar "/>
      <sheetName val="igp_alt4"/>
      <sheetName val="HD BAHAN"/>
      <sheetName val="BOQ CONTRACT WK"/>
      <sheetName val="Analisa K"/>
      <sheetName val="BTL-Bau"/>
      <sheetName val="Management"/>
      <sheetName val="Du_lieu"/>
      <sheetName val="Material&amp;Upah"/>
      <sheetName val="HS KALIJATI"/>
      <sheetName val="JUNI"/>
      <sheetName val="D2.4"/>
      <sheetName val="D3-3"/>
      <sheetName val="D4.3 (TE)"/>
      <sheetName val="D5.3 (TF) "/>
      <sheetName val="D8.3 (TJ)"/>
      <sheetName val="CashFlow"/>
      <sheetName val="BP"/>
      <sheetName val="DAF-7"/>
      <sheetName val="ADD 2 (1)"/>
      <sheetName val="BQ_E20_02_Rp_"/>
      <sheetName val="PLB"/>
      <sheetName val="AN Tdr"/>
      <sheetName val="Pek__Tanah"/>
      <sheetName val="Pek__Pondasi"/>
      <sheetName val="Pek__Dinding"/>
      <sheetName val="Pek__Plesteran"/>
      <sheetName val="Pek__Kayu"/>
      <sheetName val="Pek__Beton"/>
      <sheetName val="Pek__Penutup_Atap"/>
      <sheetName val="Pek__Langit-langit"/>
      <sheetName val="Pek__Sanitasi"/>
      <sheetName val="Pek__Besi_&amp;_Alumunium"/>
      <sheetName val="Pek__Kunci_&amp;_Kaca"/>
      <sheetName val="Pek__Penutup_Lantai_&amp;_dinding"/>
      <sheetName val="Pek__Pengecatan"/>
      <sheetName val="ADD_2_(1)"/>
      <sheetName val="AN_Tdr"/>
      <sheetName val="SatDas"/>
      <sheetName val="PaintBreak"/>
      <sheetName val="envp"/>
      <sheetName val="DafIsi"/>
      <sheetName val="FoB "/>
      <sheetName val="SK"/>
      <sheetName val="hitungan"/>
      <sheetName val="pintuair"/>
      <sheetName val="mob"/>
      <sheetName val="schalat"/>
      <sheetName val="butalat"/>
      <sheetName val="schman"/>
      <sheetName val="butman"/>
      <sheetName val="schmat"/>
      <sheetName val="butmat"/>
      <sheetName val="subK"/>
      <sheetName val="subK (2)"/>
      <sheetName val="fcmc0"/>
      <sheetName val="fcmob"/>
      <sheetName val="fcgal"/>
      <sheetName val="fctimb"/>
      <sheetName val="fcbronj"/>
      <sheetName val="Analisa 2"/>
      <sheetName val="SUM-VOL"/>
      <sheetName val="ALT-1"/>
      <sheetName val="MAT-1"/>
      <sheetName val="UPH-1"/>
      <sheetName val="Antek1"/>
      <sheetName val="Mk Sub Grade"/>
      <sheetName val="Concrete"/>
      <sheetName val="d-kwantitas"/>
      <sheetName val="h-013211-2"/>
      <sheetName val="H_Das"/>
      <sheetName val="Waktu"/>
      <sheetName val="Anls"/>
      <sheetName val="Credit-22"/>
      <sheetName val="HS-DSR"/>
      <sheetName val="PRIST LIST"/>
      <sheetName val="HSATUAN"/>
      <sheetName val="5.1-5.4(1)-5.4(2)"/>
      <sheetName val="Customize Your Purchase Order"/>
      <sheetName val="Rupiah"/>
      <sheetName val="On Time"/>
      <sheetName val="Curup"/>
      <sheetName val="Prabu"/>
      <sheetName val="PESANTREN"/>
      <sheetName val="G"/>
      <sheetName val="ListAnalisa"/>
      <sheetName val="RPP01 6"/>
      <sheetName val="anal-mos"/>
      <sheetName val="S.UPAH"/>
      <sheetName val="pt-perso"/>
      <sheetName val="Table Array"/>
      <sheetName val="MAP GAB"/>
      <sheetName val="srtberkas"/>
      <sheetName val="Up &amp; bhn"/>
      <sheetName val="HS-1"/>
      <sheetName val="MI(data base)"/>
      <sheetName val="RANKING PELAPORAN"/>
      <sheetName val="Danamon LK"/>
      <sheetName val="K.6DEPOSIT"/>
      <sheetName val="Cover Sheet"/>
      <sheetName val="PRO"/>
      <sheetName val="JM"/>
      <sheetName val="RPP-6"/>
      <sheetName val="ED-PROD.01"/>
      <sheetName val="DATA2017"/>
      <sheetName val="Budget Code"/>
      <sheetName val="PEDESB"/>
      <sheetName val="MTO REV.0"/>
      <sheetName val="NC"/>
      <sheetName val="집계표"/>
      <sheetName val="COAT&amp;WRAP-QIOT-#3"/>
      <sheetName val="PNT-QUOT-#3"/>
      <sheetName val="gia_vt,nc,may1"/>
      <sheetName val="M%20&amp;%20E_xls1"/>
      <sheetName val="TH_DZ351"/>
      <sheetName val="Bill_2_2_Villa_2_beds1"/>
      <sheetName val="Buy_vs__Lease_Car1"/>
      <sheetName val="Division__4_-_PLB_Works1"/>
      <sheetName val="chi_phi_truc_tiep1"/>
      <sheetName val="CFA_(ME)"/>
      <sheetName val="dien_tich"/>
      <sheetName val="tabulation_(comparison)"/>
      <sheetName val="valeurs_de_base"/>
      <sheetName val="_Finish"/>
      <sheetName val="Finish_code"/>
      <sheetName val="Door_schedule"/>
      <sheetName val="Sanitary_ware"/>
      <sheetName val="SUM_6-2"/>
      <sheetName val="Khoi_luong"/>
      <sheetName val="Gia_thue"/>
      <sheetName val="Town_House_"/>
      <sheetName val="Type-A2_Corner"/>
      <sheetName val="Bill_02_-_Xay_gach-Pou_"/>
      <sheetName val="Bill_03-Chống_thấm-Pou"/>
      <sheetName val="Bill_05_-_Hoan_thien-Pou_"/>
      <sheetName val="Bill_02_-_Xay_gach-Tower"/>
      <sheetName val="Bill_03-Chống_thấm-Tower"/>
      <sheetName val="Bill_05_-_Hoan_thien-Tower"/>
      <sheetName val="CF_-Update_31Jul06"/>
      <sheetName val="NSA_fr_Revit"/>
      <sheetName val="AUTOMATIC_SELECT"/>
      <sheetName val="U_P_List"/>
      <sheetName val="Gia_vat_tu"/>
      <sheetName val="gia_vt,nc,may2"/>
      <sheetName val="M%20&amp;%20E_xls2"/>
      <sheetName val="TH_DZ352"/>
      <sheetName val="CFA_(ME)1"/>
      <sheetName val="Bill_2_2_Villa_2_beds2"/>
      <sheetName val="Buy_vs__Lease_Car2"/>
      <sheetName val="Division__4_-_PLB_Works2"/>
      <sheetName val="chi_phi_truc_tiep2"/>
      <sheetName val="dien_tich1"/>
      <sheetName val="tabulation_(comparison)1"/>
      <sheetName val="valeurs_de_base1"/>
      <sheetName val="_Finish1"/>
      <sheetName val="Finish_code1"/>
      <sheetName val="Door_schedule1"/>
      <sheetName val="Sanitary_ware1"/>
      <sheetName val="Bill_02_-_Xay_gach-Pou_1"/>
      <sheetName val="Bill_03-Chống_thấm-Pou1"/>
      <sheetName val="Bill_05_-_Hoan_thien-Pou_1"/>
      <sheetName val="Bill_02_-_Xay_gach-Tower1"/>
      <sheetName val="Bill_03-Chống_thấm-Tower1"/>
      <sheetName val="Bill_05_-_Hoan_thien-Tower1"/>
      <sheetName val="BQ_External1"/>
      <sheetName val="DO_AM_DT1"/>
      <sheetName val="SUM_6-21"/>
      <sheetName val="Khoi_luong1"/>
      <sheetName val="Gia_thue1"/>
      <sheetName val="Town_House_1"/>
      <sheetName val="Type-A2_Corner1"/>
      <sheetName val="CF_-Update_31Jul061"/>
      <sheetName val="NSA_fr_Revit1"/>
      <sheetName val="AUTOMATIC_SELECT1"/>
      <sheetName val="U_P_List1"/>
      <sheetName val="Gia_vat_tu1"/>
      <sheetName val="PS-Labour_M"/>
      <sheetName val="dnc4"/>
      <sheetName val="물량표S"/>
      <sheetName val="Elec LG"/>
      <sheetName val="MTP"/>
      <sheetName val="Expenses (M)"/>
      <sheetName val="A1"/>
      <sheetName val="A10"/>
      <sheetName val="A2&amp;3. AC"/>
      <sheetName val="A4&amp;5. Fan"/>
      <sheetName val="1. Office stationary"/>
      <sheetName val="2. Safety"/>
      <sheetName val="3. Meal fee"/>
      <sheetName val="4. Temporary"/>
      <sheetName val="ctdz35"/>
      <sheetName val="BASEMENT"/>
      <sheetName val="Blk_Mnl"/>
      <sheetName val="rekap.c"/>
      <sheetName val="Total-Mem"/>
      <sheetName val="dafharbhn"/>
      <sheetName val="Analtanah"/>
      <sheetName val="Rekap Addendum"/>
      <sheetName val="PERF TEST Pre MP"/>
      <sheetName val="ES-aLL"/>
      <sheetName val="Bảng Giá"/>
      <sheetName val="KL-MEZZ+Cranes"/>
      <sheetName val="NET-OP1"/>
      <sheetName val="BOQ-Form"/>
      <sheetName val="6MONTHS"/>
      <sheetName val="IBASE"/>
      <sheetName val="COST"/>
      <sheetName val="Grafik_Lab_"/>
      <sheetName val="_N_Finansal_Eğri"/>
      <sheetName val="MAIN_GATE_HOUSE"/>
      <sheetName val="Electrical_Works"/>
      <sheetName val="H_T__INCOMING_SYSTEM"/>
      <sheetName val="TLSKIN_LWR"/>
      <sheetName val="BAHAN_&amp;_ALAT_"/>
      <sheetName val="Public_Area"/>
      <sheetName val="GRAND_REKAP"/>
      <sheetName val="AC_LOAD"/>
      <sheetName val="Upah &amp; Bahan"/>
      <sheetName val="COVID Specific Manloader"/>
      <sheetName val="F4-F7"/>
      <sheetName val="GC산출"/>
      <sheetName val="chiet tinh"/>
      <sheetName val="Valve PL"/>
      <sheetName val="Peralatan PL"/>
      <sheetName val="外気負荷"/>
      <sheetName val="Prelims"/>
      <sheetName val="DTICH"/>
      <sheetName val="FP-Labour_M"/>
      <sheetName val="DATA.KC"/>
      <sheetName val="SubmitCal"/>
      <sheetName val="Rekap 6.3(6a)"/>
      <sheetName val="Rekap 6.3(5a)"/>
      <sheetName val="Rekap 6.3(8a)"/>
      <sheetName val="Rekap 7.3(1)"/>
      <sheetName val="Rekap 6.3(10)"/>
      <sheetName val="Rekap 3.1(3)"/>
      <sheetName val="Rekap 5.1.1"/>
      <sheetName val="Rekap 5.1.2"/>
      <sheetName val="BUL"/>
      <sheetName val="Tawar"/>
      <sheetName val="01A_ RAB"/>
      <sheetName val="個案9411"/>
      <sheetName val="H-BHN"/>
      <sheetName val="Financ. Overview"/>
      <sheetName val="Toolbox"/>
      <sheetName val="REFERENCE TABLE"/>
      <sheetName val="civil-work"/>
      <sheetName val="Watertank"/>
      <sheetName val="HSP"/>
      <sheetName val="ANSAT K'AYI"/>
      <sheetName val="DafHrgSatuan"/>
      <sheetName val="B-4.2.5"/>
      <sheetName val="rcnpdp"/>
      <sheetName val="Rekap RAP"/>
      <sheetName val="Gal. selokan"/>
      <sheetName val="RESOURCE MODEL"/>
      <sheetName val="BQ_INT"/>
      <sheetName val="_MINGGUAN"/>
      <sheetName val="Analisa_IC"/>
      <sheetName val="Analisa_J"/>
      <sheetName val="Rekap_Biaya_Alat"/>
      <sheetName val="Biaya_Operator"/>
      <sheetName val="Ops_Alat"/>
      <sheetName val="Sewa_Alat"/>
      <sheetName val="H_Sat_Jembatan"/>
      <sheetName val="reporting_package-bmel_31-12-04"/>
      <sheetName val="Input_Data"/>
      <sheetName val="Harga_Bahan"/>
      <sheetName val="Gaji-Bag"/>
      <sheetName val="HS-Divisi 3"/>
      <sheetName val="L-4(ANALISA)"/>
      <sheetName val="Analisa_Upah___Bahan_Plum1"/>
      <sheetName val="Urugan_Pasir"/>
      <sheetName val="Harsat_Upah1"/>
      <sheetName val="Harsat_Pekerjaan1"/>
      <sheetName val="Analisa_(ok)1"/>
      <sheetName val="an_utara1"/>
      <sheetName val="Bill_2_3"/>
      <sheetName val="Bill_2_5B"/>
      <sheetName val="Bill_2_1"/>
      <sheetName val="D_BOARD"/>
      <sheetName val="bahan_SNI"/>
      <sheetName val="ANALISA_EDIT"/>
      <sheetName val="JARINGAN_AIR_BERSIH"/>
      <sheetName val="TYPE_E_ME"/>
      <sheetName val="TYPE_A_ME"/>
      <sheetName val="TYPE_B_ME"/>
      <sheetName val="TYPE_C_ME"/>
      <sheetName val="TYPE_D_ME"/>
      <sheetName val="JARINGAN_LISTRIK"/>
      <sheetName val="TYPE_A"/>
      <sheetName val="TYPE_B"/>
      <sheetName val="TYPE_C"/>
      <sheetName val="TYPE_D"/>
      <sheetName val="TYPE_E"/>
      <sheetName val="Bill_No_6_Koord_&amp;_Attendance"/>
      <sheetName val="NP__2_"/>
      <sheetName val="Harga_Baru"/>
      <sheetName val="ITB_COST1"/>
      <sheetName val="REKAP_ELEKTRIKAL1"/>
      <sheetName val="HRG_BAHAN___UPAH_okk1"/>
      <sheetName val="HRG_BAHAN_&amp;_UPAH_okk1"/>
      <sheetName val="Analis_Kusen_okk1"/>
      <sheetName val="Gal_&amp;_Timb_KAJU1"/>
      <sheetName val="HSD_Alat"/>
      <sheetName val="HSD_Bahan"/>
      <sheetName val="Sum_IF"/>
      <sheetName val="HSD_Upah"/>
      <sheetName val="Stden_center"/>
      <sheetName val="DATA_2009"/>
      <sheetName val="DATA_2010"/>
      <sheetName val="Target_Raker_TW_III"/>
      <sheetName val="DHS_Alat"/>
      <sheetName val="DHS_Bahan_Material"/>
      <sheetName val="DHS_Upah"/>
      <sheetName val="Analisa_Harga_Terpakai"/>
      <sheetName val="JUMLAHAN_TOTAL_"/>
      <sheetName val="Analisa_Gabungan"/>
      <sheetName val="TOTAL_UPAH"/>
      <sheetName val="rms_remunerasi"/>
      <sheetName val="ANAL_BOW"/>
      <sheetName val="MATERIAL ANALISA"/>
      <sheetName val="bq analisa"/>
      <sheetName val="Daftar Kuantitas dan Harga"/>
      <sheetName val="Laboratorium"/>
      <sheetName val="rkpm 2007"/>
      <sheetName val="perkerasan rigid"/>
      <sheetName val="SAP"/>
      <sheetName val="rab lt 2 bo"/>
      <sheetName val="SKEDUL AV-05"/>
      <sheetName val="DivVII"/>
      <sheetName val="I-KAMAR"/>
      <sheetName val="G1"/>
      <sheetName val="Forecasts_VDF"/>
      <sheetName val="E.212"/>
      <sheetName val="E.341"/>
      <sheetName val="FAB-2010 sd 2011"/>
      <sheetName val="B_O_Q"/>
      <sheetName val="Input T. Schedule"/>
      <sheetName val="610.07A"/>
      <sheetName val="ANAL_2.1"/>
      <sheetName val="ANalisa "/>
      <sheetName val="Upah "/>
      <sheetName val="811"/>
      <sheetName val="Data Pendukung"/>
      <sheetName val="III.C.1"/>
      <sheetName val="III.C.9"/>
      <sheetName val="MC.100 BRONJONG"/>
      <sheetName val="III.C.15"/>
      <sheetName val="INFO"/>
      <sheetName val="DAFPEK-SA"/>
      <sheetName val="ANL_TEK.6"/>
      <sheetName val="Gradasi wc2"/>
      <sheetName val="ESC"/>
      <sheetName val="LAMP gnrlP4"/>
      <sheetName val="P-5"/>
      <sheetName val="LAMP gnrl_P5"/>
      <sheetName val="gnrl_P4"/>
      <sheetName val="gnrl_P5"/>
      <sheetName val="gnrl P6"/>
      <sheetName val="upah_borong"/>
      <sheetName val="RKP-1R1"/>
      <sheetName val="Data-Masukan"/>
      <sheetName val="BA_ADD"/>
      <sheetName val="Analisa HSP"/>
      <sheetName val="Bahan "/>
      <sheetName val="cargo"/>
      <sheetName val="Dashboardrev"/>
      <sheetName val="산출서(HMC)"/>
      <sheetName val="PAGE 1 "/>
      <sheetName val="Connections"/>
      <sheetName val="Basic P"/>
      <sheetName val="Anl. Struktur"/>
      <sheetName val="TRNS-C1"/>
      <sheetName val="Bahan Bangun &amp; Konstruksi"/>
      <sheetName val="MU"/>
      <sheetName val="calc-2"/>
      <sheetName val="DCF"/>
      <sheetName val="bs"/>
      <sheetName val="Harga S Dasar"/>
      <sheetName val="Data Masukan"/>
      <sheetName val="Fisik 2012"/>
      <sheetName val="Pek. Persiapan"/>
      <sheetName val="Rekap Anl.K"/>
      <sheetName val="Rekap Anl.SNI"/>
      <sheetName val="OrgRates2000"/>
      <sheetName val="Eng_Hrs (HO)"/>
      <sheetName val="Hrg_Sat3"/>
      <sheetName val="HARGA_MATERIAL4"/>
      <sheetName val="DATA_PROYEK1"/>
      <sheetName val="Anls_teknis1"/>
      <sheetName val="Harga_Kabel1"/>
      <sheetName val="Analisa___Upah1"/>
      <sheetName val="EXTERNAL_WORK1"/>
      <sheetName val="NS_GD_UGD1"/>
      <sheetName val="STD_GD_UGD1"/>
      <sheetName val="BK-PU_20111"/>
      <sheetName val="Kinerja_Proyek1"/>
      <sheetName val="REKAP_TOTAL2"/>
      <sheetName val="DIVISI_31"/>
      <sheetName val="Rekap_Direct_Cost3"/>
      <sheetName val="Sales_Rental"/>
      <sheetName val="Sales_Parameter"/>
      <sheetName val="GRAND_REKAPITULASI"/>
      <sheetName val="RAB_G_ADM__PUSAT_(1)"/>
      <sheetName val="RAB_R__GENSET_&amp;_PANEL_(10)_"/>
      <sheetName val="RAB_R__DNS__PENGLL_T_54_(11_A_)"/>
      <sheetName val="RAB_R__DNS__PENGLL_T_54_(11_B_)"/>
      <sheetName val="RAB_R__DNS__PENGLL_T_54_(11_C_)"/>
      <sheetName val="RAB_R__DNS__PENGLL_T_70_(12_A_)"/>
      <sheetName val="RAB_R__DNS__PENGLL_T_70_(12_B_)"/>
      <sheetName val="RAB_R__DNS__PENGLL_T_70_(12_C_)"/>
      <sheetName val="RAB_SPORT_CLUB_(14)"/>
      <sheetName val="RAB_MASJID_&amp;_T_WUDLU_(15)"/>
      <sheetName val="RAB_LOUNDRY_&amp;_WORKSHOP_(16)"/>
      <sheetName val="RAB_MINIMARKET_&amp;_KANTIN_(17_)"/>
      <sheetName val="RAB_RMH__PENJAGA_(18)"/>
      <sheetName val="RAB_POS_JAGA_(19__A_)"/>
      <sheetName val="RAB_POS_JAGA_(19__B_)"/>
      <sheetName val="RAB_R__POMPA_(20)"/>
      <sheetName val="RAB_R__KELAS_(2_A)"/>
      <sheetName val="RAB_R__KELAS_(2_B)"/>
      <sheetName val="RAB_AULA_UTAMA_(5)"/>
      <sheetName val="RAB_AULA_SEDANG_(6)"/>
      <sheetName val="RAB_ASRAMA_(7__B_)"/>
      <sheetName val="RAB_ASRAMA_(7__C_)"/>
      <sheetName val="RAB_ASRAMA_(7__D_)"/>
      <sheetName val="RAB_R__MAKAN_(8)"/>
      <sheetName val="RAB_GUEST_HOUSE_(9__A_)"/>
      <sheetName val="RAB_GUEST_HOUSE_(9__B_)"/>
      <sheetName val="W_HOR"/>
      <sheetName val="Analisa_HS"/>
      <sheetName val="Analisa_&amp;_Upah"/>
      <sheetName val="H_Alat"/>
      <sheetName val="H_Bahan"/>
      <sheetName val="REKAP_HP"/>
      <sheetName val="A__PENGADAAN"/>
      <sheetName val="B__TRANSPORTASI"/>
      <sheetName val="C__KONS_EM"/>
      <sheetName val="D__KONS_SIPIL"/>
      <sheetName val="LAMPIRAN_-_TERPASANG"/>
      <sheetName val="Detail_Realisasi"/>
      <sheetName val="DB_SMT_BANUS"/>
      <sheetName val="HARGA_SAT2"/>
      <sheetName val="REKAP_VOLUME"/>
      <sheetName val="H__Dasar"/>
      <sheetName val="box_culvert"/>
      <sheetName val="5_NP"/>
      <sheetName val="97_사업추정(WEKI)"/>
      <sheetName val="Part_Desc"/>
      <sheetName val="rap_rinci"/>
      <sheetName val="crude_SLAB_RE-bar"/>
      <sheetName val="CRUDE_RE-bar"/>
      <sheetName val="Eq__Mobilization"/>
      <sheetName val="Lingkup_Pekerjaan4"/>
      <sheetName val="Pek_persiapan4"/>
      <sheetName val="anal_baja4"/>
      <sheetName val="m'trl_baja4"/>
      <sheetName val="UPAH_KERJA4"/>
      <sheetName val="BEDA_VOL4"/>
      <sheetName val="LAMP_54"/>
      <sheetName val="D3_13"/>
      <sheetName val="Weight_Bridge3"/>
      <sheetName val="An_harga_alat2"/>
      <sheetName val="AMD_II2"/>
      <sheetName val="AMD_I2"/>
      <sheetName val="dist__mat2"/>
      <sheetName val="Analisa_-Baku2"/>
      <sheetName val="Rekap_Tahap_12"/>
      <sheetName val="BL_(1)2"/>
      <sheetName val="Faktor_Markup2"/>
      <sheetName val="Spesifikasi_2"/>
      <sheetName val="Bahan_&amp;_Upah2"/>
      <sheetName val="120601Sport_Center2"/>
      <sheetName val="00_Jumlah_Total2"/>
      <sheetName val="ANALISA_NOV_'072"/>
      <sheetName val="Hrg_Sat4"/>
      <sheetName val="HARGA_BAHAN&amp;UPAH_2"/>
      <sheetName val="ARC_BANGUNAN_UTAMA2"/>
      <sheetName val="REKAP_ME_2"/>
      <sheetName val="Prod_023"/>
      <sheetName val="A-11_Steel_Str2"/>
      <sheetName val="A-03_Pile2"/>
      <sheetName val="DAFT_ALAT,UPAH_&amp;_MAT2"/>
      <sheetName val="Steel_Material_List2"/>
      <sheetName val="MUA_SA2"/>
      <sheetName val="Analisa_Tend_(2)2"/>
      <sheetName val="B_-_Norelec2"/>
      <sheetName val="ANALISA_(2)2"/>
      <sheetName val="AHS_Marka2"/>
      <sheetName val="D2_22"/>
      <sheetName val="ganti_rugi2"/>
      <sheetName val="UPAH_+_ALAT2"/>
      <sheetName val="Master_Edit1"/>
      <sheetName val="BM_1_(M)2"/>
      <sheetName val="Analisa_RAP2"/>
      <sheetName val="Alat_B2"/>
      <sheetName val="Bahan_B2"/>
      <sheetName val="Upah_B2"/>
      <sheetName val="Analisa_RAB2"/>
      <sheetName val="Rekap_A2"/>
      <sheetName val="Gudang_non_AC-AC_Struktur2"/>
      <sheetName val="Mat__List'082"/>
      <sheetName val="Pos_4-12"/>
      <sheetName val="rek_PUS_oe2"/>
      <sheetName val="S-_Curve_Cash_flow2"/>
      <sheetName val="Gb_Link_Requirement2"/>
      <sheetName val="REKAP_ARSITEKTUR_2"/>
      <sheetName val="Harga_Satuan2"/>
      <sheetName val="LAP__MINGG2"/>
      <sheetName val="Anls-ME_Tampil2"/>
      <sheetName val="Urai__Resap_pengikat2"/>
      <sheetName val="CONS_2"/>
      <sheetName val="MAPDC_2"/>
      <sheetName val="H_Upah2"/>
      <sheetName val="Prog_Real2"/>
      <sheetName val="PRY_022"/>
      <sheetName val="LAMPIRAN_-B2"/>
      <sheetName val="Isian_Biodata2"/>
      <sheetName val="Analisa_Tekhnis1"/>
      <sheetName val="Eval__Arus_Kas1"/>
      <sheetName val="cv__2_1"/>
      <sheetName val="Analis_harga2"/>
      <sheetName val="List_Plant2"/>
      <sheetName val="unit_price1"/>
      <sheetName val="Mech_CIF1"/>
      <sheetName val="Data_11"/>
      <sheetName val="PRD_01-41"/>
      <sheetName val="PRD_01-32"/>
      <sheetName val="REKAP_BQ1"/>
      <sheetName val="Piping_Cost1"/>
      <sheetName val="Direct_Cost_Thp_21"/>
      <sheetName val="Ana_duct1"/>
      <sheetName val="Harsat_Upah_STR_ARS1"/>
      <sheetName val="_PE-F-42_MR_9_Manpower1"/>
      <sheetName val="REKAP_STRUKTUR1"/>
      <sheetName val="Analisa_SNI_STANDART_1"/>
      <sheetName val="Sec_I_ML1"/>
      <sheetName val="Owning_cost_Alat1"/>
      <sheetName val="610_041"/>
      <sheetName val="610_051"/>
      <sheetName val="610_061"/>
      <sheetName val="610_071"/>
      <sheetName val="610_081"/>
      <sheetName val="sumber_data_alat1"/>
      <sheetName val="M_AR-KUAT1"/>
      <sheetName val="Bill_No_6_Koord___Attendance1"/>
      <sheetName val="Bill_No_4_Summary_1"/>
      <sheetName val="CF_Rp-USD1"/>
      <sheetName val="01_FA1"/>
      <sheetName val="REKAP_A_BESAR1"/>
      <sheetName val="T-3_4_Cost_of_Equipment1"/>
      <sheetName val="T-3_2_UP_Labour1"/>
      <sheetName val="PHU_051"/>
      <sheetName val="Hal_010MUKAMC1"/>
      <sheetName val="BL__1_1"/>
      <sheetName val="Analisa_Bahan1"/>
      <sheetName val="harsat_sdy1"/>
      <sheetName val="Format_Daftar_Sewa_Alat_1"/>
      <sheetName val="Uraian_Upah1"/>
      <sheetName val="UBA_RAB1"/>
      <sheetName val="RAP_M1"/>
      <sheetName val="BUL_M1"/>
      <sheetName val="Analisa_Fave1"/>
      <sheetName val="Harsat_Bahan1"/>
      <sheetName val="Harsat_Subkon1"/>
      <sheetName val="Rek_An1"/>
      <sheetName val="Analis_Upah1"/>
      <sheetName val="RAB_Temiling_1"/>
      <sheetName val="pek_tanah_utk_irigasi1"/>
      <sheetName val="Formula_Paket_A1"/>
      <sheetName val="AC_WIL_SERANG1"/>
      <sheetName val="Prod_15-51"/>
      <sheetName val="Prod_024"/>
      <sheetName val="Ana__PU1"/>
      <sheetName val="Tabel_Item1"/>
      <sheetName val="Tabel_Satuan1"/>
      <sheetName val="Tabel_Alat1"/>
      <sheetName val="Tabel_Bahan1"/>
      <sheetName val="Tabel_Tenaga1"/>
      <sheetName val="New_MADC_(2)1"/>
      <sheetName val="Analisa_Satuan1"/>
      <sheetName val="LKT_-_HL1"/>
      <sheetName val="LKT_-_HS1"/>
      <sheetName val="Metod_TWR1"/>
      <sheetName val="HRGA_SATUAN_UPAH-BAHAN1"/>
      <sheetName val="HS_Bhn1"/>
      <sheetName val="Cek_list1"/>
      <sheetName val="ANALIS_ALAT"/>
      <sheetName val="Permanent_info"/>
      <sheetName val="surfacing_&amp;_point___"/>
      <sheetName val="stone_mas_ARE"/>
      <sheetName val="New_MADC"/>
      <sheetName val="GALIAN_batu_ok_(89)"/>
      <sheetName val="Data_Alat"/>
      <sheetName val="ELEMENT_SUM"/>
      <sheetName val="REKOM-Rekap_SCEDULE_3"/>
      <sheetName val="i-j__Pengalaman"/>
      <sheetName val="Daftar_Kuantitas_&amp;_Harga__MC_0"/>
      <sheetName val="BQ_ARS1"/>
      <sheetName val="Bill-5_2"/>
      <sheetName val="Bill-9_1"/>
      <sheetName val="Bill-6_1_1-6_1_3"/>
      <sheetName val="ELECTRIC_DATA"/>
      <sheetName val="ตาราง_G"/>
      <sheetName val="KEDUNG_GOONG"/>
      <sheetName val="Vol_Admin&amp;Canteen"/>
      <sheetName val="rek_det_1-3"/>
      <sheetName val="H-Bahan_&amp;_Tenaga"/>
      <sheetName val="Vol__Mg_10"/>
      <sheetName val="TONG_HOP_VL-NC"/>
      <sheetName val="TONGKE3p_"/>
      <sheetName val="TH_VL,_NC,_DDHT_Thanhphuoc"/>
      <sheetName val="DON_GIA"/>
      <sheetName val="CHITIET_VL-NC"/>
      <sheetName val="BARU-4_"/>
      <sheetName val="HSUB_SARPRA"/>
      <sheetName val="bill_qty"/>
      <sheetName val="PERALATAN_PROYEK_GOL_III_A"/>
      <sheetName val="PL_SPP_per_ton"/>
      <sheetName val="HR_Detail"/>
      <sheetName val="LAMP_2_2"/>
      <sheetName val="SPI_GMBH"/>
      <sheetName val="Account_Code"/>
      <sheetName val="NAMA_DEPT"/>
      <sheetName val="M_12__2_"/>
      <sheetName val="STOK_MAT"/>
      <sheetName val="Master_Schedule"/>
      <sheetName val="AA_1_1_BNI"/>
      <sheetName val="Exch_rate"/>
      <sheetName val="Urai___Guide_Post"/>
      <sheetName val="OLI_HEQ"/>
      <sheetName val="Lead_Schedule"/>
      <sheetName val="Vol_RKAP_2019"/>
      <sheetName val="Rev_RKAP_2019"/>
      <sheetName val="Cover_Daf-2"/>
      <sheetName val="Div_7"/>
      <sheetName val="dt-saranakarya_xls'tunj"/>
      <sheetName val="B_T"/>
      <sheetName val="Gal_Sal"/>
      <sheetName val="SAT_UPAH"/>
      <sheetName val="AC_BASIC"/>
      <sheetName val="P_B_J"/>
      <sheetName val="PRIST_LIST"/>
      <sheetName val="HS_Dasar_"/>
      <sheetName val="HD_BAHAN"/>
      <sheetName val="BOQ_CONTRACT_WK"/>
      <sheetName val="Analisa_K"/>
      <sheetName val="HS_KALIJATI"/>
      <sheetName val="D2_4"/>
      <sheetName val="D4_3_(TE)"/>
      <sheetName val="D5_3_(TF)_"/>
      <sheetName val="D8_3_(TJ)"/>
      <sheetName val="5_1-5_4(1)-5_4(2)"/>
      <sheetName val="Rekap_RAP"/>
      <sheetName val="Gal__selokan"/>
      <sheetName val="RESOURCE_MODEL"/>
      <sheetName val="Daftar_Upah,Bhn,&amp;_alat"/>
      <sheetName val="Up_&amp;_bhn"/>
      <sheetName val="analisa_SNI"/>
      <sheetName val="SAT_EL"/>
      <sheetName val="AN_EI_5"/>
      <sheetName val="PRY 01-8"/>
      <sheetName val="RKP-1"/>
      <sheetName val="PRY 01-3"/>
      <sheetName val="HPP X Q'TY"/>
      <sheetName val="RINCIAN-SC"/>
      <sheetName val="HARSAT_BAH"/>
      <sheetName val="Enc14"/>
      <sheetName val="Strand PDMR1"/>
      <sheetName val="Post tension PDMR1"/>
      <sheetName val="Rokan 1"/>
      <sheetName val="BAPS"/>
      <sheetName val="sai"/>
      <sheetName val="HPP_20_"/>
      <sheetName val="HPP_19_"/>
      <sheetName val="6-AGREGAT"/>
      <sheetName val="harga lama"/>
      <sheetName val="Control Galv "/>
      <sheetName val="TABLE"/>
      <sheetName val="bhn_tng"/>
      <sheetName val="REKAPDP1"/>
      <sheetName val="BQ DP (2)"/>
      <sheetName val="RAB "/>
      <sheetName val="Spl"/>
      <sheetName val="REKAP (2)"/>
      <sheetName val="KW (2)"/>
      <sheetName val="srt (2)"/>
      <sheetName val="Rekap DP"/>
      <sheetName val="KW"/>
      <sheetName val="BQ DP"/>
      <sheetName val="U-FACTOR"/>
      <sheetName val="beam-reinft"/>
      <sheetName val="meas-wp"/>
      <sheetName val="차액보증"/>
      <sheetName val="Priced BOQ"/>
      <sheetName val="foxz"/>
      <sheetName val="Bill Tổng"/>
      <sheetName val="TH Công việc- D21"/>
      <sheetName val="ANH VU D12"/>
      <sheetName val="Hỗ trợ căn Hoist"/>
      <sheetName val="THKL Xay to"/>
      <sheetName val="CV25"/>
      <sheetName val="D26"/>
      <sheetName val="D25"/>
      <sheetName val="D24"/>
      <sheetName val="D23"/>
      <sheetName val="CV22"/>
      <sheetName val="D22"/>
      <sheetName val="D21"/>
      <sheetName val="D20"/>
      <sheetName val="D19"/>
      <sheetName val="CV18"/>
      <sheetName val="D18"/>
      <sheetName val="D17 (thuc)"/>
      <sheetName val="D17"/>
      <sheetName val="vật tư"/>
      <sheetName val="CV16"/>
      <sheetName val="D16"/>
      <sheetName val="CV15"/>
      <sheetName val="D15"/>
      <sheetName val="Công nhật Đợt 15- End"/>
      <sheetName val="KL L29"/>
      <sheetName val="D14"/>
      <sheetName val="Công nhật Đợt 14"/>
      <sheetName val="D13"/>
      <sheetName val="D12"/>
      <sheetName val="CV11"/>
      <sheetName val="D11"/>
      <sheetName val="D10- KL dự trù QT"/>
      <sheetName val="CV10"/>
      <sheetName val="D10"/>
      <sheetName val="CV09"/>
      <sheetName val="D09"/>
      <sheetName val="CV08"/>
      <sheetName val="D08"/>
      <sheetName val="CV07"/>
      <sheetName val="D07 (CCM)  "/>
      <sheetName val="D06 (CCM) "/>
      <sheetName val="CV05"/>
      <sheetName val="D05 (CCM)"/>
      <sheetName val="D02"/>
      <sheetName val="D01"/>
      <sheetName val="D02 (2)"/>
      <sheetName val="D03"/>
      <sheetName val="D04"/>
      <sheetName val="D05"/>
      <sheetName val="Cac HS hieu chinh"/>
      <sheetName val="StructEarth 3"/>
      <sheetName val="토공"/>
      <sheetName val="Generalofact"/>
      <sheetName val="tra_vat_lieu"/>
      <sheetName val="DTCT"/>
      <sheetName val="물량표"/>
      <sheetName val="Labor"/>
      <sheetName val="TOSHIBA-Structure"/>
      <sheetName val="ScheduleException"/>
      <sheetName val="BoQ-Plan"/>
      <sheetName val="ScheduleValuePlan"/>
      <sheetName val="gia_vt,nc,may3"/>
      <sheetName val="M%20&amp;%20E_xls3"/>
      <sheetName val="CFA_(ME)2"/>
      <sheetName val="TH_DZ353"/>
      <sheetName val="Bill_2_2_Villa_2_beds3"/>
      <sheetName val="Buy_vs__Lease_Car3"/>
      <sheetName val="Division__4_-_PLB_Works3"/>
      <sheetName val="chi_phi_truc_tiep3"/>
      <sheetName val="dien_tich2"/>
      <sheetName val="valeurs_de_base2"/>
      <sheetName val="tabulation_(comparison)2"/>
      <sheetName val="_Finish2"/>
      <sheetName val="Finish_code2"/>
      <sheetName val="Door_schedule2"/>
      <sheetName val="Sanitary_ware2"/>
      <sheetName val="BQ_External2"/>
      <sheetName val="DO_AM_DT2"/>
      <sheetName val="SUM_6-22"/>
      <sheetName val="Khoi_luong2"/>
      <sheetName val="Gia_thue2"/>
      <sheetName val="Town_House_2"/>
      <sheetName val="Type-A2_Corner2"/>
      <sheetName val="Bill_02_-_Xay_gach-Pou_2"/>
      <sheetName val="Bill_03-Chống_thấm-Pou2"/>
      <sheetName val="Bill_05_-_Hoan_thien-Pou_2"/>
      <sheetName val="Bill_02_-_Xay_gach-Tower2"/>
      <sheetName val="Bill_03-Chống_thấm-Tower2"/>
      <sheetName val="Bill_05_-_Hoan_thien-Tower2"/>
      <sheetName val="NSA_fr_Revit2"/>
      <sheetName val="CF_-Update_31Jul062"/>
      <sheetName val="AUTOMATIC_SELECT2"/>
      <sheetName val="U_P_List2"/>
      <sheetName val="Gia_vat_tu2"/>
      <sheetName val="Budget_Code"/>
      <sheetName val="MTO_REV_0"/>
      <sheetName val="Bảng_Giá"/>
      <sheetName val="Elec_LG"/>
      <sheetName val="Setting"/>
      <sheetName val="ThuVien"/>
      <sheetName val="1.1. KCT (NHÀ XƯỞNG)"/>
      <sheetName val="1.4 HẠ TẦNG X.ÉP"/>
      <sheetName val="ĐỊNH MỨC CÔNG NHẬT"/>
      <sheetName val="6.1 KẾT CẤU THÉP -VP"/>
      <sheetName val="TLT - WEIGHT REBAR"/>
      <sheetName val="DANH SÁCH CN"/>
      <sheetName val="NHÀ XE"/>
      <sheetName val="HẠ TẦNG"/>
      <sheetName val="LƯƠNG CN GỘP "/>
      <sheetName val="chC_công nhật"/>
      <sheetName val="TONG HOP"/>
      <sheetName val="DG 1203-15-03_KHO"/>
      <sheetName val="THEO DÕI CÔNG_ ĐỘI"/>
      <sheetName val="phân việc_CN"/>
      <sheetName val="nghiệm thu CV_CN"/>
      <sheetName val="DATA_KC"/>
      <sheetName val="StructEarth_3"/>
      <sheetName val="Bill_Tổng"/>
      <sheetName val="TH_Công_việc-_D21"/>
      <sheetName val="ANH_VU_D12"/>
      <sheetName val="Hỗ_trợ_căn_Hoist"/>
      <sheetName val="THKL_Xay_to"/>
      <sheetName val="D17_(thuc)"/>
      <sheetName val="vật_tư"/>
      <sheetName val="Công_nhật_Đợt_15-_End"/>
      <sheetName val="KL_L29"/>
      <sheetName val="Công_nhật_Đợt_14"/>
      <sheetName val="D10-_KL_dự_trù_QT"/>
      <sheetName val="D07_(CCM)__"/>
      <sheetName val="D06_(CCM)_"/>
      <sheetName val="D05_(CCM)"/>
      <sheetName val="D02_(2)"/>
      <sheetName val="Cac_HS_hieu_chinh"/>
      <sheetName val="Priced_BOQ"/>
      <sheetName val="Expenses_(M)"/>
      <sheetName val="A2&amp;3__AC"/>
      <sheetName val="A4&amp;5__Fan"/>
      <sheetName val="1__Office_stationary"/>
      <sheetName val="2__Safety"/>
      <sheetName val="3__Meal_fee"/>
      <sheetName val="4__Temporary"/>
      <sheetName val="chiet_tinh"/>
      <sheetName val="Du thau"/>
      <sheetName val="MEP Detail"/>
      <sheetName val="01-main building"/>
      <sheetName val="02-office"/>
      <sheetName val="03-utility"/>
      <sheetName val="04-pipe bridge"/>
      <sheetName val="05a-guardhouse"/>
      <sheetName val="07-bike park"/>
      <sheetName val="leveling"/>
      <sheetName val="5.2.1 Đo bóc KL OLK-06"/>
      <sheetName val="Pro(E)_6"/>
      <sheetName val="MAKER_(E)6"/>
      <sheetName val="Bill_Of_Quantity6"/>
      <sheetName val="H_Satuan6"/>
      <sheetName val="rab_me_(by_owner)_6"/>
      <sheetName val="BQ_(by_owner)6"/>
      <sheetName val="rab_me_(fisik)6"/>
      <sheetName val="GLP_20016"/>
      <sheetName val="01A-_RAB5"/>
      <sheetName val="Bill_of_Qty_MEP5"/>
      <sheetName val="Anl_+6"/>
      <sheetName val="DAF_3_16"/>
      <sheetName val="DAF_3_115"/>
      <sheetName val="HB_5"/>
      <sheetName val="5_1_ELEKTRIKAL-ELEKTRONIK5"/>
      <sheetName val="BoQ_STR5"/>
      <sheetName val="Finishing_(2)5"/>
      <sheetName val="NS_GD_UTAMA5"/>
      <sheetName val="BQ_Arsitektur5"/>
      <sheetName val="Tie_Beam_GN5"/>
      <sheetName val="Tangga_GN5"/>
      <sheetName val="rab_-_persiapan_&amp;_lantai-15"/>
      <sheetName val="REF_ONLY5"/>
      <sheetName val="FORM_X_COST5"/>
      <sheetName val="Analis_Kusen_1_ESKALASI5"/>
      <sheetName val="M_&amp;_E4"/>
      <sheetName val="BGNN_UTILITAS4"/>
      <sheetName val="D_&amp;_W_sizes4"/>
      <sheetName val="an__struktur4"/>
      <sheetName val="Rek_Tot4"/>
      <sheetName val="dATA_pc4"/>
      <sheetName val="BANGUNAN_PENUNJANG4"/>
      <sheetName val="Cover_(x)4"/>
      <sheetName val="Cor_Apt4"/>
      <sheetName val="struktur_tdk_dipakai4"/>
      <sheetName val="Ｎｏ_134"/>
      <sheetName val="Div26_-_Elect4"/>
      <sheetName val="Cover_CKE4"/>
      <sheetName val="Summary_Mech_4"/>
      <sheetName val="Mech__BQ4"/>
      <sheetName val="P_APRIL_20164"/>
      <sheetName val="Qttn_Report4"/>
      <sheetName val="gia_vt,nc,may4"/>
      <sheetName val="M%20&amp;%20E_xls4"/>
      <sheetName val="TH_DZ354"/>
      <sheetName val="Vol__Lantai_Tipikal4"/>
      <sheetName val="Analisa_Struktur4"/>
      <sheetName val="Pas__bata_(anyar)4"/>
      <sheetName val="Pas__bata4"/>
      <sheetName val="PILE_CAP4"/>
      <sheetName val="TIE_BEAM4"/>
      <sheetName val="INPUT_BALOK4"/>
      <sheetName val="itungan_Balok4"/>
      <sheetName val="RASIO_SLAB4"/>
      <sheetName val="PIT_LIFT4"/>
      <sheetName val="BANG_TONG_HOP_(2)4"/>
      <sheetName val="Bill_No_2_1_4"/>
      <sheetName val="SK_MIgas_toilet_lt-40,_R-24"/>
      <sheetName val="SK_MIgas_toilet_lt-40,_R-0_(P'4"/>
      <sheetName val="PLINT_3_1_G4"/>
      <sheetName val="concept_cost_code4"/>
      <sheetName val="summary_cost_code4"/>
      <sheetName val="kas_proyek4"/>
      <sheetName val="lain_lain4"/>
      <sheetName val="APT___BALCONIES4"/>
      <sheetName val="SATUAN_4"/>
      <sheetName val="Analisa_Harga4"/>
      <sheetName val="Analisa_Harga_Satuan4"/>
      <sheetName val="Mat_Mek4"/>
      <sheetName val="chi_phi_truc_tiep4"/>
      <sheetName val="Buy_vs__Lease_Car4"/>
      <sheetName val="Division__4_-_PLB_Works4"/>
      <sheetName val="Bill_2_2_Villa_2_beds4"/>
      <sheetName val="dien_tich3"/>
      <sheetName val="MARK_UP4"/>
      <sheetName val="lt__dasar4"/>
      <sheetName val="SUM_6-23"/>
      <sheetName val="Khoi_luong3"/>
      <sheetName val="Gia_thue3"/>
      <sheetName val="Town_House_3"/>
      <sheetName val="Type-A2_Corner3"/>
      <sheetName val="Bill_02_-_Xay_gach-Pou_3"/>
      <sheetName val="Bill_03-Chống_thấm-Pou3"/>
      <sheetName val="Bill_05_-_Hoan_thien-Pou_3"/>
      <sheetName val="Bill_02_-_Xay_gach-Tower3"/>
      <sheetName val="Bill_03-Chống_thấm-Tower3"/>
      <sheetName val="Bill_05_-_Hoan_thien-Tower3"/>
      <sheetName val="CFA_(ME)3"/>
      <sheetName val="AN__TAMPL3"/>
      <sheetName val="tabulation_(comparison)3"/>
      <sheetName val="valeurs_de_base3"/>
      <sheetName val="BQ_External3"/>
      <sheetName val="NSA_fr_Revit3"/>
      <sheetName val="DO_AM_DT3"/>
      <sheetName val="daf_isi_(xref)3"/>
      <sheetName val="Currency_Rate3"/>
      <sheetName val="Analisa_ME_UPT3"/>
      <sheetName val="_Finish3"/>
      <sheetName val="Finish_code3"/>
      <sheetName val="Door_schedule3"/>
      <sheetName val="Sanitary_ware3"/>
      <sheetName val="CF_-Update_31Jul063"/>
      <sheetName val="AUTOMATIC_SELECT3"/>
      <sheetName val="U_P_List3"/>
      <sheetName val="Gia_vat_tu3"/>
      <sheetName val="Budget_Code1"/>
      <sheetName val="_N_Finansal_Eğri1"/>
      <sheetName val="MAIN_GATE_HOUSE1"/>
      <sheetName val="Electrical_Works1"/>
      <sheetName val="H_T__INCOMING_SYSTEM1"/>
      <sheetName val="TLSKIN_LWR1"/>
      <sheetName val="MTO_REV_01"/>
      <sheetName val="Grafik_Lab_1"/>
      <sheetName val="Elec_LG1"/>
      <sheetName val="Bảng_Giá1"/>
      <sheetName val="Bangcaodo"/>
      <sheetName val="PR 3 YEAKNON-New VO."/>
      <sheetName val="PR3-Cashflow New(%)"/>
      <sheetName val="PMI"/>
      <sheetName val="PR3-S-CURVE (2)"/>
      <sheetName val="PR3-Cashflow Contract"/>
      <sheetName val="PR 3 YEAKNON-CW+AW "/>
      <sheetName val="PR 3 YEAKNON-New BudjetRV"/>
      <sheetName val="Yaeknon-New VO.-Structur Cost"/>
      <sheetName val="สรุป"/>
      <sheetName val="4 CĂN"/>
      <sheetName val="Gia_GC_Satthep"/>
      <sheetName val="Tro giup"/>
      <sheetName val="Duc_bk"/>
      <sheetName val="Đơn Giá "/>
      <sheetName val="Re-bar"/>
      <sheetName val="VT"/>
      <sheetName val="MTC"/>
      <sheetName val="TP"/>
      <sheetName val="VL"/>
      <sheetName val="INDIGINEOUS ITEMS "/>
      <sheetName val="SITE"/>
      <sheetName val="ESCOND"/>
      <sheetName val="BQUSRP"/>
      <sheetName val="ጷ_x0000__x0000_&amp;ጸ_x0000__x0000_xጿ_x0000__x0000_Lጿ_x0000__x0000_cጊ_x0000__x0000_iጱ_x0000__x0000_"/>
      <sheetName val="ጴ_x0000__x0000_&amp;ጳ_x0000__x0000_xጳ_x0000__x0000_Bጴ_x0000__x0000_bጵ_x0000__x0000_wጶ_x0000__x0000_)"/>
      <sheetName val="ጿ_x0000__x0000_&amp;ጊ_x0000__x0000_xጊ_x0000__x0000_rጱ_x0000__x0000_mጲ_x0000__x0000_fድ_x0000__x0000_kጳ"/>
      <sheetName val="ጊ_x0000__x0000_&amp;ጊ_x0000__x0000_xጱ_x0000__x0000_Gጲ_x0000__x0000_Dድ_x0000__x0000_Oጳ_x0000__x0000_"/>
      <sheetName val="ጳ_x0000__x0000_&amp;ጴ_x0000__x0000_xጵ_x0000__x0000_Bጶ_x0000__x0000_ ጷ_x0000__x0000_Qጸ_x0000__x0000_Mጿ_x0000_"/>
      <sheetName val="ጵ_x0000__x0000_&amp;ጶ_x0000__x0000_xጷ_x0000__x0000_Iጸ_x0000__x0000_aጿ_x0000__x0000_uጿ_x0000__x0000_r"/>
      <sheetName val="ድ_x0000__x0000_&amp;ጳ_x0000__x0000_xጳ_x0000__x0000_Fጴ_x0000__x0000_Sጳ_x0000__x0000_rጳ_x0000__x0000_"/>
      <sheetName val="ጳ_x0000__x0000_&amp;ጴ_x0000__x0000_xጳ_x0000__x0000_Sጳ_x0000__x0000_Sጴ_x0000__x0000_rጵ_x0000__x0000_"/>
      <sheetName val="ጳ_x0000__x0000_&amp;ጴ_x0000__x0000_xጵ_x0000__x0000_Fጶ_x0000__x0000_sጷ_x0000__x0000_gጸ_x0000__x0000_)"/>
      <sheetName val="ጳ_x0000__x0000_&amp;ጴ_x0000__x0000_xጳ_x0000__x0000_Mጳ_x0000__x0000_Pጴ_x0000__x0000_rጵ_x0000__x0000_nጶ_x0000_"/>
      <sheetName val="ጿ_x0000__x0000_&amp;ጿ_x0000__x0000_xጊ_x0000__x0000_Bጱ_x0000__x0000_bጲ_x0000__x0000_wድ_x0000__x0000_)"/>
      <sheetName val="ድ_x0000__x0000_&amp;ጳ_x0000__x0000_xጳ_x0000__x0000_rጴ_x0000__x0000_mጳ_x0000__x0000_fጳ_x0000__x0000_kጴ"/>
      <sheetName val="ጷ_x0000__x0000_&amp;ጸ_x0000__x0000_xጿ_x0000__x0000_Bጿ_x0000__x0000_rጊ_x0000__x0000_eጊ_x0000__x0000_r"/>
      <sheetName val="ጳ_x0000__x0000_&amp;ጳ_x0000__x0000_xጴ_x0000__x0000_Iጵ_x0000__x0000_aጶ_x0000__x0000_Lጷ_x0000__x0000_"/>
      <sheetName val="ጵ_x0000__x0000_&amp;ጶ_x0000__x0000_xጷ_x0000__x0000_Tጸ_x0000__x0000_sጿ_x0000__x0000_ ጿ_x0000__x0000_p"/>
      <sheetName val="ጊ_x0000__x0000_&amp;ጱ_x0000__x0000_xጲ_x0000__x0000_Bፍ_x0000__x0000_.ጳ_x0000__x0000_Lጳ_x0000__x0000_S"/>
      <sheetName val="ጴ_x0000__x0000_&amp;ጵ_x0000__x0000_xጶ_x0000__x0000_aጷ_x0000__x0000_iጸ_x0000__x0000_pጿ_x0000__x0000_r"/>
      <sheetName val="ጱ_x0000__x0000_&amp;ጲ_x0000__x0000_xድ_x0000__x0000_aጳ_x0000__x0000_sጳ_x0000__x0000_kጴ_x0000__x0000_"/>
      <sheetName val="ጲ_x0000__x0000_&amp;ፍ_x0000__x0000_xጳ_x0000__x0000_Lጳ_x0000__x0000_nጴ_x0000__x0000_Sጳ_x0000__x0000_Mጳ_x0000_"/>
      <sheetName val="ጶ_x0000__x0000_&amp;ጷ_x0000__x0000_xጸ_x0000__x0000_Dጿ_x0000__x0000_6ጿ_x0000__x0000_Eጊ_x0000__x0000_t"/>
      <sheetName val="ጳ_x0000__x0000_&amp;ጳ_x0000__x0000_xጴ_x0000__x0000_gጳ_x0000__x0000_vጳ_x0000__x0000_cጴ_x0000__x0000_y"/>
      <sheetName val="ጳ_x0000__x0000_&amp;ጳ_x0000__x0000_xጴ_x0000__x0000_Sጳ_x0000__x0000_aጳ_x0000__x0000_Mጴ_x0000__x0000_."/>
      <sheetName val="ጸ_x0000__x0000_&amp;ጿ_x0000__x0000_xጿ_x0000__x0000_Pጊ_x0000__x0000_Rጱ_x0000__x0000_2ጲ_x0000__x0000_"/>
      <sheetName val="ጴ_x0000__x0000_&amp;ጳ_x0000__x0000_xጳ_x0000__x0000_Mጴ_x0000__x0000_&amp;ጵ_x0000__x0000_Eጶ_x0000__x0000_s"/>
      <sheetName val="ጳ_x0000__x0000_&amp;ጳ_x0000__x0000_xጴ_x0000__x0000_Rጳ_x0000__x0000_pጳ_x0000__x0000_lጴ_x0000__x0000_"/>
      <sheetName val="ጲ_x0000__x0000_&amp;ፍ_x0000__x0000_xጳ_x0000__x0000_iጳ_x0000__x0000_gጴ_x0000__x0000_Bጳ_x0000__x0000_k"/>
      <sheetName val="ጳ_x0000__x0000_&amp;ጴ_x0000__x0000_xጳ_x0000__x0000_Bጳ_x0000__x0000_ ጴ_x0000__x0000_2ጵ_x0000__x0000_"/>
      <sheetName val="ጶ_x0000__x0000_&amp;ጷ_x0000__x0000_xጸ_x0000__x0000_Bጿ_x0000__x0000_bጿ_x0000__x0000_wጊ_x0000__x0000_)ጱ"/>
      <sheetName val="ጳ_x0000__x0000_&amp;ጴ_x0000__x0000_xጳ_x0000__x0000_rጳ_x0000__x0000_mጴ_x0000__x0000_fጵ_x0000__x0000_kጶ_x0000_"/>
      <sheetName val="ጿ_x0000__x0000_&amp;ጊ_x0000__x0000_xጱ_x0000__x0000_Bጲ_x0000__x0000__ፍ_x0000__x0000_Qጳ_x0000__x0000_Mጳ_x0000_"/>
      <sheetName val="ጲ_x0000__x0000_&amp;ድ_x0000__x0000_xጳ_x0000__x0000_Fጳ_x0000__x0000_sጴ_x0000__x0000_gጳ_x0000__x0000_)"/>
      <sheetName val="ጷ_x0000__x0000_&amp;ጸ_x0000__x0000_xጿ_x0000__x0000_Bጿ_x0000__x0000_rጊ_x0000__x0000_eጱ_x0000__x0000_r"/>
      <sheetName val="ጸ_x0000__x0000_&amp;ጿ_x0000__x0000_xጿ_x0000__x0000_Rጊ_x0000__x0000_Pጱ_x0000__x0000_Bጲ_x0000__x0000_"/>
      <sheetName val="ፍ_x0000__x0000_&amp;ጳ_x0000__x0000_xጳ_x0000__x0000_Dጴ_x0000__x0000_Aጳ_x0000__x0000_Aጳ_x0000__x0000_"/>
      <sheetName val="ጳ_x0000__x0000_&amp;ጴ_x0000__x0000_xጵ_x0000__x0000_Aጶ_x0000__x0000__ጷ_x0000__x0000_Lጸ_x0000__x0000_Iጿ_x0000_"/>
      <sheetName val="ጿ_x0000__x0000_&amp;ጿ_x0000__x0000_xጊ_x0000__x0000_Aጱ_x0000__x0000_iጲ_x0000__x0000_Hድ_x0000__x0000_a"/>
      <sheetName val="ጸ_x0000__x0000_&amp;ጿ_x0000__x0000_xጿ_x0000__x0000_Sጊ_x0000__x0000_Aጱ_x0000__x0000_Sጲ_x0000__x0000_iድ"/>
      <sheetName val="ጳ_x0000__x0000_&amp;ጳ_x0000__x0000_xጴ_x0000__x0000_Cጵ_x0000__x0000_xጶ_x0000__x0000_pጷ_x0000__x0000_m"/>
      <sheetName val="ጴ_x0000__x0000_&amp;ጵ_x0000__x0000_xጶ_x0000__x0000_vጷ_x0000__x0000_uጸ_x0000__x0000_dጿ_x0000__x0000_aጿ_x0000_"/>
      <sheetName val="ጊ_x0000__x0000_&amp;ጱ_x0000__x0000_xጲ_x0000__x0000_Dፍ_x0000__x0000_aጳ_x0000__x0000_eጳ_x0000__x0000_"/>
      <sheetName val="ጳ_x0000__x0000_&amp;ጳ_x0000__x0000_xጴ_x0000__x0000_dጳ_x0000__x0000_iጳ_x0000__x0000_(ጴ_x0000__x0000_fጵ"/>
      <sheetName val="ጴ_x0000__x0000_&amp;ጳ_x0000__x0000_xጳ_x0000__x0000_Cጴ_x0000__x0000_eጵ_x0000__x0000_ ጶ_x0000__x0000_e"/>
      <sheetName val="ጴ_x0000__x0000_&amp;ጵ_x0000__x0000_xጶ_x0000__x0000_Aጷ_x0000__x0000_iጸ_x0000__x0000_Mጿ_x0000__x0000_Pጿ"/>
      <sheetName val="ጿ_x0000__x0000_&amp;ጊ_x0000__x0000_xጱ_x0000__x0000_Dጲ_x0000__x0000_ ፍ_x0000__x0000_eጳ_x0000__x0000_e"/>
      <sheetName val="ጳ_x0000__x0000_&amp;ጴ_x0000__x0000_xጵ_x0000__x0000_Sጶ_x0000__x0000_tጷ_x0000__x0000_ ጸ_x0000__x0000_e"/>
      <sheetName val="ጵ_x0000__x0000_&amp;ጶ_x0000__x0000_xጷ_x0000__x0000_Tጸ_x0000__x0000_-ጿ_x0000__x0000_Cጿ_x0000__x0000_eጊ"/>
      <sheetName val="ጴ_x0000__x0000_&amp;ጳ_x0000__x0000_xጳ_x0000__x0000_Iጴ_x0000__x0000_aጵ_x0000__x0000_Lጶ_x0000__x0000_"/>
      <sheetName val="ጱ_x0000__x0000_&amp;ጲ_x0000__x0000_xፍ_x0000__x0000_Tጳ_x0000__x0000_sጳ_x0000__x0000__ጴ_x0000__x0000_p"/>
      <sheetName val="ጵ_x0000__x0000_&amp;ጶ_x0000__x0000_xጷ_x0000__x0000_Bጸ_x0000__x0000__ጿ_x0000__x0000_Lጿ_x0000__x0000_S"/>
      <sheetName val="ድ_x0000__x0000_&amp;ጳ_x0000__x0000_xጳ_x0000__x0000_aጴ_x0000__x0000_iጳ_x0000__x0000_pጳ_x0000__x0000_r"/>
      <sheetName val="ጷ_x0000__x0000_&amp;ጸ_x0000__x0000_xጿ_x0000__x0000_aጿ_x0000__x0000_sጊ_x0000__x0000_kጱ_x0000__x0000_"/>
      <sheetName val="ጶ_x0000__x0000_&amp;ጷ_x0000__x0000_xጸ_x0000__x0000_Lጿ_x0000__x0000_nጿ_x0000__x0000_Sጊ_x0000__x0000_Mጱ_x0000_"/>
      <sheetName val="ጿ_x0000__x0000_&amp;ጿ_x0000__x0000_xጊ_x0000__x0000_Sጱ_x0000__x0000_aጲ_x0000__x0000_Mድ_x0000__x0000__"/>
      <sheetName val="ጱ_x0000__x0000_&amp;ጲ_x0000__x0000_xፍ_x0000__x0000_Pጳ_x0000__x0000_Rጳ_x0000__x0000_2ጴ_x0000__x0000_"/>
      <sheetName val="ጳ_x0000__x0000_&amp;ጳ_x0000__x0000_xጴ_x0000__x0000_Dጵ_x0000__x0000_6ጶ_x0000__x0000_Eጷ_x0000__x0000_t"/>
      <sheetName val="ጊ_x0000__x0000_&amp;ጱ_x0000__x0000_xጲ_x0000__x0000_gድ_x0000__x0000_vጳ_x0000__x0000_cጳ_x0000__x0000_y"/>
      <sheetName val="ፍ_x0000__x0000_&amp;ጳ_x0000__x0000_xጳ_x0000__x0000_Mጴ_x0000__x0000_&amp;ጳ_x0000__x0000_Eጳ_x0000__x0000_s"/>
      <sheetName val="ጳ_x0000__x0000_&amp;ጴ_x0000__x0000_xጳ_x0000__x0000_Nጳ_x0000__x0000_fጴ_x0000__x0000_eጵ_x0000__x0000_"/>
      <sheetName val="ፏ_x0000__x0000_&amp;ፏ_x0000__x0000_xጊ_x0000__x0000_Bጱ_x0000__x0000_bጲ_x0000__x0000_wፍ_x0000__x0000_)ጳ"/>
      <sheetName val="[_x0000__x0000_&amp;ጱ_x0000__x0000_xጲ_x0000__x0000_rፍ_x0000__x0000_mጳ_x0000__x0000_fጳ_x0000__x0000_kጴ_x0000_"/>
      <sheetName val="ጳ_x0000__x0000_&amp;ጳ_x0000__x0000_xጴ_x0000__x0000_Fጵ_x0000__x0000__ጶ_x0000__x0000_Oጷ_x0000__x0000_"/>
      <sheetName val="ጊM &amp; E.xls]Bill_No_2_1_"/>
      <sheetName val="ጴ_x0000__x0000_&amp;ጵ_x0000__x0000_xጶ_x0000__x0000_Nጷ_x0000__x0000_Dጸ_x0000__x0000_Aጿ_x0000__x0000_"/>
      <sheetName val="ጳ_x0000__x0000_&amp;ጳ_x0000__x0000_xጴ_x0000__x0000_Bጳ_x0000__x0000_rጳ_x0000__x0000_eጴ_x0000__x0000_rጵ"/>
      <sheetName val="ጲ_x0000__x0000_&amp;ፍ_x0000__x0000_xጳ_x0000__x0000_Iጳ_x0000__x0000_aጴ_x0000__x0000_Lጳ_x0000__x0000_1"/>
      <sheetName val="ጶ_x0000__x0000_&amp;ጷ_x0000__x0000_xጸ_x0000__x0000_Fጿ_x0000__x0000__ጿ_x0000__x0000_Oጊ_x0000__x0000_"/>
      <sheetName val="ጵ_x0000__x0000_&amp;ጶ_x0000__x0000_xጷ_x0000__x0000_aጸ_x0000__x0000_iጿ_x0000__x0000_pጿ_x0000__x0000_rጊ"/>
      <sheetName val="ጸ_x0000__x0000_&amp;ጿ_x0000__x0000_xጿ_x0000__x0000_Dጊ_x0000__x0000_Wጱ_x0000__x0000_zጲ_x0000__x0000_"/>
      <sheetName val="ጊ_x0000__x0000_&amp;ጱ_x0000__x0000_xጲ_x0000__x0000_Dፍ_x0000__x0000_6ጳ_x0000__x0000_Eጳ_x0000__x0000_tጴ"/>
      <sheetName val="ጳ_x0000__x0000_&amp;ጴ_x0000__x0000_xጵ_x0000__x0000_Mጶ_x0000__x0000_&amp;ጷ_x0000__x0000_Eጸ_x0000__x0000_sጿ"/>
      <sheetName val="ጊ_x0000__x0000_&amp;ጱ_x0000__x0000_xጲ_x0000__x0000_Iድ_x0000__x0000_Tጳ_x0000__x0000_Lጳ_x0000__x0000_"/>
      <sheetName val="T T CL VC DZ 22"/>
      <sheetName val="Z"/>
      <sheetName val="D+W"/>
      <sheetName val="SORT"/>
      <sheetName val="ጷ"/>
      <sheetName val="ጴ"/>
      <sheetName val="ጿ"/>
      <sheetName val="ጊ"/>
      <sheetName val="ጳ"/>
      <sheetName val="ጵ"/>
      <sheetName val="ድ"/>
      <sheetName val="ጱ"/>
      <sheetName val="ጲ"/>
      <sheetName val="ጶ"/>
      <sheetName val="ጸ"/>
      <sheetName val="ፍ"/>
      <sheetName val="ፏ"/>
      <sheetName val="["/>
      <sheetName val="??2??"/>
      <sheetName val="Pro(E)_7"/>
      <sheetName val="MAKER_(E)7"/>
      <sheetName val="Bill_Of_Quantity7"/>
      <sheetName val="H_Satuan7"/>
      <sheetName val="rab_me_(by_owner)_7"/>
      <sheetName val="BQ_(by_owner)7"/>
      <sheetName val="rab_me_(fisik)7"/>
      <sheetName val="GLP_20017"/>
      <sheetName val="01A-_RAB6"/>
      <sheetName val="Bill_of_Qty_MEP6"/>
      <sheetName val="Anl_+7"/>
      <sheetName val="DAF_3_17"/>
      <sheetName val="DAF_3_116"/>
      <sheetName val="HB_6"/>
      <sheetName val="5_1_ELEKTRIKAL-ELEKTRONIK6"/>
      <sheetName val="ELEC_STIS5"/>
      <sheetName val="BoQ_STR6"/>
      <sheetName val="Finishing_(2)6"/>
      <sheetName val="NS_GD_UTAMA6"/>
      <sheetName val="HRG_BHN5"/>
      <sheetName val="BQ_Arsitektur6"/>
      <sheetName val="Isolasi_Luar_Dalam5"/>
      <sheetName val="Isolasi_Luar5"/>
      <sheetName val="Tie_Beam_GN6"/>
      <sheetName val="Tangga_GN6"/>
      <sheetName val="rab_-_persiapan_&amp;_lantai-16"/>
      <sheetName val="REF_ONLY6"/>
      <sheetName val="FORM_X_COST6"/>
      <sheetName val="Analis_Kusen_1_ESKALASI6"/>
      <sheetName val="Transfer_Pump5"/>
      <sheetName val="Analisa_ME5"/>
      <sheetName val="NP_(4)5"/>
      <sheetName val="HS_Alat5"/>
      <sheetName val="ANALISA_PEK_UMUM5"/>
      <sheetName val="BOQ_INTERN5"/>
      <sheetName val="M_&amp;_E5"/>
      <sheetName val="KODE_REK5"/>
      <sheetName val="BGNN_UTILITAS5"/>
      <sheetName val="ANLS_20095"/>
      <sheetName val="Harga_Bahan_&amp;_Upah_5"/>
      <sheetName val="analisa_pagar5"/>
      <sheetName val="D_&amp;_W_sizes5"/>
      <sheetName val="an__struktur5"/>
      <sheetName val="Rek_Tot5"/>
      <sheetName val="dATA_pc5"/>
      <sheetName val="BANGUNAN_PENUNJANG5"/>
      <sheetName val="Tata_Udara5"/>
      <sheetName val="RAB_AR&amp;STR5"/>
      <sheetName val="Master_1_05"/>
      <sheetName val="Har_Sat5"/>
      <sheetName val="L3_An_H_Sat_Mob5"/>
      <sheetName val="DRUP_(ASLI)5"/>
      <sheetName val="Cover_(x)5"/>
      <sheetName val="Cor_Apt5"/>
      <sheetName val="PT_5"/>
      <sheetName val="struktur_tdk_dipakai5"/>
      <sheetName val="Ｎｏ_135"/>
      <sheetName val="Div26_-_Elect5"/>
      <sheetName val="gia_vt,nc,may5"/>
      <sheetName val="Cover_CKE5"/>
      <sheetName val="Summary_Mech_5"/>
      <sheetName val="Mech__BQ5"/>
      <sheetName val="P_APRIL_20165"/>
      <sheetName val="Qttn_Report5"/>
      <sheetName val="M%20&amp;%20E_xls5"/>
      <sheetName val="TH_DZ355"/>
      <sheetName val="Vol__Lantai_Tipikal5"/>
      <sheetName val="Analisa_Struktur5"/>
      <sheetName val="Pas__bata_(anyar)5"/>
      <sheetName val="Pas__bata5"/>
      <sheetName val="PILE_CAP5"/>
      <sheetName val="TIE_BEAM5"/>
      <sheetName val="INPUT_BALOK5"/>
      <sheetName val="itungan_Balok5"/>
      <sheetName val="RASIO_SLAB5"/>
      <sheetName val="PIT_LIFT5"/>
      <sheetName val="BANG_TONG_HOP_(2)5"/>
      <sheetName val="Bill_No_2_1_5"/>
      <sheetName val="RKP_PLUMBING5"/>
      <sheetName val="DAFTAR_HARGA5"/>
      <sheetName val="SK_MIgas_toilet_lt-40,_R-25"/>
      <sheetName val="SK_MIgas_toilet_lt-40,_R-0_(P'5"/>
      <sheetName val="PLINT_3_1_G5"/>
      <sheetName val="concept_cost_code5"/>
      <sheetName val="summary_cost_code5"/>
      <sheetName val="kas_proyek5"/>
      <sheetName val="lain_lain5"/>
      <sheetName val="APT___BALCONIES5"/>
      <sheetName val="Urai_Galian_Tanah5"/>
      <sheetName val="K_Lead5"/>
      <sheetName val="SATUAN_5"/>
      <sheetName val="Analisa_Harga5"/>
      <sheetName val="Analisa_Harga_Satuan5"/>
      <sheetName val="Mat_Mek5"/>
      <sheetName val="chi_phi_truc_tiep5"/>
      <sheetName val="Bill_2_2_Villa_2_beds5"/>
      <sheetName val="Buy_vs__Lease_Car5"/>
      <sheetName val="Division__4_-_PLB_Works5"/>
      <sheetName val="dien_tich4"/>
      <sheetName val="MARK_UP5"/>
      <sheetName val="lt__dasar5"/>
      <sheetName val="CFA_(ME)4"/>
      <sheetName val="valeurs_de_base4"/>
      <sheetName val="tabulation_(comparison)4"/>
      <sheetName val="BQ_External4"/>
      <sheetName val="DO_AM_DT4"/>
      <sheetName val="AN__TAMPL4"/>
      <sheetName val="Beton_K-2504"/>
      <sheetName val="Harga_Dasar4"/>
      <sheetName val="Daftar_berat4"/>
      <sheetName val="daf_isi_(xref)4"/>
      <sheetName val="Currency_Rate4"/>
      <sheetName val="Analisa_ME_UPT4"/>
      <sheetName val="SUM_6-24"/>
      <sheetName val="Khoi_luong4"/>
      <sheetName val="Gia_thue4"/>
      <sheetName val="Town_House_4"/>
      <sheetName val="Type-A2_Corner4"/>
      <sheetName val="_Finish4"/>
      <sheetName val="Finish_code4"/>
      <sheetName val="Door_schedule4"/>
      <sheetName val="Sanitary_ware4"/>
      <sheetName val="Bill_02_-_Xay_gach-Pou_4"/>
      <sheetName val="Bill_03-Chống_thấm-Pou4"/>
      <sheetName val="Bill_05_-_Hoan_thien-Pou_4"/>
      <sheetName val="Bill_02_-_Xay_gach-Tower4"/>
      <sheetName val="Bill_03-Chống_thấm-Tower4"/>
      <sheetName val="Bill_05_-_Hoan_thien-Tower4"/>
      <sheetName val="CF_-Update_31Jul064"/>
      <sheetName val="NSA_fr_Revit4"/>
      <sheetName val="AUTOMATIC_SELECT4"/>
      <sheetName val="U_P_List4"/>
      <sheetName val="Gia_vat_tu4"/>
      <sheetName val="DG_4"/>
      <sheetName val="Anls_teknis2"/>
      <sheetName val="Harga_Kabel2"/>
      <sheetName val="_N_Finansal_Eğri2"/>
      <sheetName val="Budget_Code2"/>
      <sheetName val="MAIN_GATE_HOUSE2"/>
      <sheetName val="Electrical_Works2"/>
      <sheetName val="H_T__INCOMING_SYSTEM2"/>
      <sheetName val="TLSKIN_LWR2"/>
      <sheetName val="MTO_REV_02"/>
      <sheetName val="Analisa___Upah2"/>
      <sheetName val="EXTERNAL_WORK2"/>
      <sheetName val="Grafik_Lab_2"/>
      <sheetName val="Elec_LG2"/>
      <sheetName val="Bảng_Giá2"/>
      <sheetName val="DATA_KC1"/>
      <sheetName val="StructEarth_31"/>
      <sheetName val="Bill_Tổng1"/>
      <sheetName val="TH_Công_việc-_D211"/>
      <sheetName val="ANH_VU_D121"/>
      <sheetName val="Hỗ_trợ_căn_Hoist1"/>
      <sheetName val="THKL_Xay_to1"/>
      <sheetName val="D17_(thuc)1"/>
      <sheetName val="vật_tư1"/>
      <sheetName val="Công_nhật_Đợt_15-_End1"/>
      <sheetName val="KL_L291"/>
      <sheetName val="Công_nhật_Đợt_141"/>
      <sheetName val="D10-_KL_dự_trù_QT1"/>
      <sheetName val="D07_(CCM)__1"/>
      <sheetName val="D06_(CCM)_1"/>
      <sheetName val="D05_(CCM)1"/>
      <sheetName val="D02_(2)1"/>
      <sheetName val="Cac_HS_hieu_chinh1"/>
      <sheetName val="Expenses_(M)1"/>
      <sheetName val="A2&amp;3__AC1"/>
      <sheetName val="A4&amp;5__Fan1"/>
      <sheetName val="1__Office_stationary1"/>
      <sheetName val="2__Safety1"/>
      <sheetName val="3__Meal_fee1"/>
      <sheetName val="4__Temporary1"/>
      <sheetName val="Public_Area1"/>
      <sheetName val="GRAND_REKAP1"/>
      <sheetName val="CONSTRUCTION_COMPONENT1"/>
      <sheetName val="chiet_tinh1"/>
      <sheetName val="AC_LOAD1"/>
      <sheetName val="Priced_BOQ1"/>
      <sheetName val="bahan_SNI1"/>
      <sheetName val="NP__2_1"/>
      <sheetName val="Du_thau"/>
      <sheetName val="MEP_Detail"/>
      <sheetName val="01-main_building"/>
      <sheetName val="04-pipe_bridge"/>
      <sheetName val="07-bike_park"/>
      <sheetName val="5_2_1_Đo_bóc_KL_OLK-06"/>
      <sheetName val="PERF_TEST_Pre_MP"/>
      <sheetName val="PR_3_YEAKNON-New_VO_"/>
      <sheetName val="PR3-Cashflow_New(%)"/>
      <sheetName val="PR3-S-CURVE_(2)"/>
      <sheetName val="PR3-Cashflow_Contract"/>
      <sheetName val="PR_3_YEAKNON-CW+AW_"/>
      <sheetName val="PR_3_YEAKNON-New_BudjetRV"/>
      <sheetName val="Yaeknon-New_VO_-Structur_Cost"/>
      <sheetName val="1_1__KCT_(NHÀ_XƯỞNG)"/>
      <sheetName val="1_4_HẠ_TẦNG_X_ÉP"/>
      <sheetName val="ĐỊNH_MỨC_CÔNG_NHẬT"/>
      <sheetName val="6_1_KẾT_CẤU_THÉP_-VP"/>
      <sheetName val="TLT_-_WEIGHT_REBAR"/>
      <sheetName val="DANH_SÁCH_CN"/>
      <sheetName val="NHÀ_XE"/>
      <sheetName val="HẠ_TẦNG"/>
      <sheetName val="LƯƠNG_CN_GỘP_"/>
      <sheetName val="chC_công_nhật"/>
      <sheetName val="TONG_HOP"/>
      <sheetName val="DG_1203-15-03_KHO"/>
      <sheetName val="THEO_DÕI_CÔNG__ĐỘI"/>
      <sheetName val="phân_việc_CN"/>
      <sheetName val="nghiệm_thu_CV_CN"/>
      <sheetName val="4_CĂN"/>
      <sheetName val="Tro_giup"/>
      <sheetName val="Đơn_Giá_"/>
      <sheetName val="DS-Thuong 6T dau"/>
      <sheetName val="CE(E)"/>
      <sheetName val="CE(M)"/>
      <sheetName val="Project Data"/>
      <sheetName val="HargaSat"/>
      <sheetName val=""/>
      <sheetName val="Oth."/>
      <sheetName val="Hit Vol Str Jambi"/>
      <sheetName val="REKAP BQ "/>
      <sheetName val="DIV.1"/>
      <sheetName val="BM DATA SHEET"/>
      <sheetName val="atap Ok"/>
      <sheetName val="PENJ.NERACA"/>
      <sheetName val="HSBU ANA"/>
      <sheetName val="BCT"/>
      <sheetName val="1-LISTRIK"/>
      <sheetName val="lamp4ae"/>
      <sheetName val="BP1_23"/>
      <sheetName val="jan"/>
      <sheetName val="FEB"/>
      <sheetName val="MAR"/>
      <sheetName val="REKAP-1"/>
      <sheetName val="HD ALAT"/>
      <sheetName val="shotcrete"/>
      <sheetName val="UG Excav"/>
      <sheetName val="ANAL-str2"/>
      <sheetName val="COV"/>
      <sheetName val="RAB-LANSEKAP"/>
      <sheetName val="BTL-Persiapan"/>
      <sheetName val="BTL-alat"/>
      <sheetName val="BTL-Rupa"/>
      <sheetName val="ANAL_P4"/>
      <sheetName val="MATAUANG"/>
    </sheetNames>
    <sheetDataSet>
      <sheetData sheetId="0">
        <row r="1">
          <cell r="JB1">
            <v>0</v>
          </cell>
        </row>
      </sheetData>
      <sheetData sheetId="1">
        <row r="1">
          <cell r="JB1">
            <v>0</v>
          </cell>
        </row>
      </sheetData>
      <sheetData sheetId="2">
        <row r="7">
          <cell r="P7" t="str">
            <v xml:space="preserve">B U D G E T A R Y </v>
          </cell>
        </row>
      </sheetData>
      <sheetData sheetId="3">
        <row r="7">
          <cell r="P7" t="str">
            <v xml:space="preserve">B U D G E T A R Y </v>
          </cell>
        </row>
      </sheetData>
      <sheetData sheetId="4">
        <row r="7">
          <cell r="P7" t="str">
            <v xml:space="preserve">B U D G E T A R Y </v>
          </cell>
        </row>
      </sheetData>
      <sheetData sheetId="5">
        <row r="7">
          <cell r="P7" t="str">
            <v xml:space="preserve">B U D G E T A R Y </v>
          </cell>
        </row>
      </sheetData>
      <sheetData sheetId="6">
        <row r="7">
          <cell r="P7" t="str">
            <v xml:space="preserve">B U D G E T A R Y </v>
          </cell>
        </row>
      </sheetData>
      <sheetData sheetId="7">
        <row r="7">
          <cell r="P7" t="str">
            <v xml:space="preserve">B U D G E T A R Y </v>
          </cell>
        </row>
      </sheetData>
      <sheetData sheetId="8">
        <row r="7">
          <cell r="P7" t="str">
            <v xml:space="preserve">B U D G E T A R Y </v>
          </cell>
        </row>
      </sheetData>
      <sheetData sheetId="9">
        <row r="7">
          <cell r="P7" t="str">
            <v xml:space="preserve">B U D G E T A R Y </v>
          </cell>
        </row>
      </sheetData>
      <sheetData sheetId="10">
        <row r="1">
          <cell r="JB1">
            <v>0</v>
          </cell>
        </row>
        <row r="7">
          <cell r="P7" t="str">
            <v xml:space="preserve">B U D G E T A R Y </v>
          </cell>
        </row>
      </sheetData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>
        <row r="7">
          <cell r="P7" t="str">
            <v xml:space="preserve">B U D G E T A R Y </v>
          </cell>
        </row>
      </sheetData>
      <sheetData sheetId="340">
        <row r="7">
          <cell r="P7" t="str">
            <v xml:space="preserve">B U D G E T A R Y </v>
          </cell>
        </row>
      </sheetData>
      <sheetData sheetId="341">
        <row r="7">
          <cell r="P7" t="str">
            <v xml:space="preserve">B U D G E T A R Y </v>
          </cell>
        </row>
      </sheetData>
      <sheetData sheetId="342">
        <row r="7">
          <cell r="P7" t="str">
            <v xml:space="preserve">B U D G E T A R Y </v>
          </cell>
        </row>
      </sheetData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>
        <row r="1">
          <cell r="JB1">
            <v>0</v>
          </cell>
        </row>
      </sheetData>
      <sheetData sheetId="497">
        <row r="1">
          <cell r="JB1">
            <v>0</v>
          </cell>
        </row>
      </sheetData>
      <sheetData sheetId="498">
        <row r="1">
          <cell r="JB1">
            <v>0</v>
          </cell>
        </row>
      </sheetData>
      <sheetData sheetId="499">
        <row r="1">
          <cell r="JB1">
            <v>0</v>
          </cell>
        </row>
      </sheetData>
      <sheetData sheetId="500">
        <row r="1">
          <cell r="JB1">
            <v>0</v>
          </cell>
        </row>
      </sheetData>
      <sheetData sheetId="501">
        <row r="1">
          <cell r="JB1">
            <v>0</v>
          </cell>
        </row>
      </sheetData>
      <sheetData sheetId="502">
        <row r="1">
          <cell r="JB1">
            <v>0</v>
          </cell>
        </row>
      </sheetData>
      <sheetData sheetId="503">
        <row r="1">
          <cell r="JB1">
            <v>0</v>
          </cell>
        </row>
      </sheetData>
      <sheetData sheetId="504">
        <row r="1">
          <cell r="JB1">
            <v>0</v>
          </cell>
        </row>
      </sheetData>
      <sheetData sheetId="505">
        <row r="7">
          <cell r="P7" t="str">
            <v xml:space="preserve">B U D G E T A R Y </v>
          </cell>
        </row>
      </sheetData>
      <sheetData sheetId="506">
        <row r="1">
          <cell r="JB1">
            <v>0</v>
          </cell>
        </row>
      </sheetData>
      <sheetData sheetId="507">
        <row r="1">
          <cell r="JB1">
            <v>0</v>
          </cell>
        </row>
      </sheetData>
      <sheetData sheetId="508">
        <row r="7">
          <cell r="P7" t="str">
            <v xml:space="preserve">B U D G E T A R Y </v>
          </cell>
        </row>
      </sheetData>
      <sheetData sheetId="509">
        <row r="7">
          <cell r="P7" t="str">
            <v xml:space="preserve">B U D G E T A R Y </v>
          </cell>
        </row>
      </sheetData>
      <sheetData sheetId="510">
        <row r="1">
          <cell r="JB1">
            <v>0</v>
          </cell>
        </row>
      </sheetData>
      <sheetData sheetId="511">
        <row r="1">
          <cell r="JB1">
            <v>0</v>
          </cell>
        </row>
      </sheetData>
      <sheetData sheetId="512">
        <row r="7">
          <cell r="P7" t="str">
            <v xml:space="preserve">B U D G E T A R Y </v>
          </cell>
        </row>
      </sheetData>
      <sheetData sheetId="513">
        <row r="1">
          <cell r="JB1">
            <v>0</v>
          </cell>
        </row>
      </sheetData>
      <sheetData sheetId="514">
        <row r="7">
          <cell r="P7" t="str">
            <v xml:space="preserve">B U D G E T A R Y </v>
          </cell>
        </row>
      </sheetData>
      <sheetData sheetId="515">
        <row r="1">
          <cell r="JB1">
            <v>0</v>
          </cell>
        </row>
      </sheetData>
      <sheetData sheetId="516">
        <row r="7">
          <cell r="P7" t="str">
            <v xml:space="preserve">B U D G E T A R Y </v>
          </cell>
        </row>
      </sheetData>
      <sheetData sheetId="517">
        <row r="1">
          <cell r="JB1">
            <v>0</v>
          </cell>
        </row>
      </sheetData>
      <sheetData sheetId="518">
        <row r="1">
          <cell r="JB1">
            <v>0</v>
          </cell>
        </row>
      </sheetData>
      <sheetData sheetId="519">
        <row r="1">
          <cell r="JB1">
            <v>0</v>
          </cell>
        </row>
      </sheetData>
      <sheetData sheetId="520">
        <row r="1">
          <cell r="JB1">
            <v>0</v>
          </cell>
        </row>
      </sheetData>
      <sheetData sheetId="521">
        <row r="7">
          <cell r="P7" t="str">
            <v xml:space="preserve">B U D G E T A R Y </v>
          </cell>
        </row>
      </sheetData>
      <sheetData sheetId="522">
        <row r="7">
          <cell r="P7" t="str">
            <v xml:space="preserve">B U D G E T A R Y </v>
          </cell>
        </row>
      </sheetData>
      <sheetData sheetId="523">
        <row r="7">
          <cell r="P7" t="str">
            <v xml:space="preserve">B U D G E T A R Y </v>
          </cell>
        </row>
      </sheetData>
      <sheetData sheetId="524">
        <row r="7">
          <cell r="P7" t="str">
            <v xml:space="preserve">B U D G E T A R Y </v>
          </cell>
        </row>
      </sheetData>
      <sheetData sheetId="525">
        <row r="7">
          <cell r="P7" t="str">
            <v xml:space="preserve">B U D G E T A R Y </v>
          </cell>
        </row>
      </sheetData>
      <sheetData sheetId="526">
        <row r="1">
          <cell r="JB1">
            <v>0</v>
          </cell>
        </row>
      </sheetData>
      <sheetData sheetId="527">
        <row r="7">
          <cell r="P7" t="str">
            <v xml:space="preserve">B U D G E T A R Y </v>
          </cell>
        </row>
      </sheetData>
      <sheetData sheetId="528">
        <row r="7">
          <cell r="P7" t="str">
            <v xml:space="preserve">B U D G E T A R Y </v>
          </cell>
        </row>
      </sheetData>
      <sheetData sheetId="529">
        <row r="7">
          <cell r="P7" t="str">
            <v xml:space="preserve">B U D G E T A R Y </v>
          </cell>
        </row>
      </sheetData>
      <sheetData sheetId="530">
        <row r="7">
          <cell r="P7" t="str">
            <v xml:space="preserve">B U D G E T A R Y </v>
          </cell>
        </row>
      </sheetData>
      <sheetData sheetId="531">
        <row r="7">
          <cell r="P7" t="str">
            <v xml:space="preserve">B U D G E T A R Y </v>
          </cell>
        </row>
      </sheetData>
      <sheetData sheetId="532">
        <row r="1">
          <cell r="JB1">
            <v>0</v>
          </cell>
        </row>
      </sheetData>
      <sheetData sheetId="533">
        <row r="1">
          <cell r="JB1">
            <v>0</v>
          </cell>
        </row>
      </sheetData>
      <sheetData sheetId="534">
        <row r="7">
          <cell r="P7" t="str">
            <v xml:space="preserve">B U D G E T A R Y </v>
          </cell>
        </row>
      </sheetData>
      <sheetData sheetId="535">
        <row r="1">
          <cell r="JB1">
            <v>0</v>
          </cell>
        </row>
      </sheetData>
      <sheetData sheetId="536">
        <row r="1">
          <cell r="JB1">
            <v>0</v>
          </cell>
        </row>
      </sheetData>
      <sheetData sheetId="537">
        <row r="1">
          <cell r="JB1">
            <v>0</v>
          </cell>
        </row>
      </sheetData>
      <sheetData sheetId="538">
        <row r="7">
          <cell r="P7" t="str">
            <v xml:space="preserve">B U D G E T A R Y </v>
          </cell>
        </row>
      </sheetData>
      <sheetData sheetId="539">
        <row r="7">
          <cell r="P7" t="str">
            <v xml:space="preserve">B U D G E T A R Y </v>
          </cell>
        </row>
      </sheetData>
      <sheetData sheetId="540">
        <row r="7">
          <cell r="P7" t="str">
            <v xml:space="preserve">B U D G E T A R Y </v>
          </cell>
        </row>
      </sheetData>
      <sheetData sheetId="541">
        <row r="7">
          <cell r="P7" t="str">
            <v xml:space="preserve">B U D G E T A R Y </v>
          </cell>
        </row>
      </sheetData>
      <sheetData sheetId="542">
        <row r="7">
          <cell r="P7" t="str">
            <v xml:space="preserve">B U D G E T A R Y </v>
          </cell>
        </row>
      </sheetData>
      <sheetData sheetId="543">
        <row r="7">
          <cell r="P7" t="str">
            <v xml:space="preserve">B U D G E T A R Y </v>
          </cell>
        </row>
      </sheetData>
      <sheetData sheetId="544">
        <row r="7">
          <cell r="P7" t="str">
            <v xml:space="preserve">B U D G E T A R Y </v>
          </cell>
        </row>
      </sheetData>
      <sheetData sheetId="545">
        <row r="7">
          <cell r="P7" t="str">
            <v xml:space="preserve">B U D G E T A R Y </v>
          </cell>
        </row>
      </sheetData>
      <sheetData sheetId="546">
        <row r="7">
          <cell r="P7" t="str">
            <v xml:space="preserve">B U D G E T A R Y </v>
          </cell>
        </row>
      </sheetData>
      <sheetData sheetId="547">
        <row r="7">
          <cell r="P7" t="str">
            <v xml:space="preserve">B U D G E T A R Y </v>
          </cell>
        </row>
      </sheetData>
      <sheetData sheetId="548">
        <row r="7">
          <cell r="P7" t="str">
            <v xml:space="preserve">B U D G E T A R Y </v>
          </cell>
        </row>
      </sheetData>
      <sheetData sheetId="549">
        <row r="1">
          <cell r="JB1">
            <v>0</v>
          </cell>
        </row>
      </sheetData>
      <sheetData sheetId="550">
        <row r="1">
          <cell r="JB1">
            <v>0</v>
          </cell>
        </row>
      </sheetData>
      <sheetData sheetId="551">
        <row r="1">
          <cell r="JB1">
            <v>0</v>
          </cell>
        </row>
      </sheetData>
      <sheetData sheetId="552">
        <row r="1">
          <cell r="JB1">
            <v>0</v>
          </cell>
        </row>
      </sheetData>
      <sheetData sheetId="553">
        <row r="1">
          <cell r="JB1">
            <v>0</v>
          </cell>
        </row>
      </sheetData>
      <sheetData sheetId="554">
        <row r="1">
          <cell r="JB1">
            <v>0</v>
          </cell>
        </row>
      </sheetData>
      <sheetData sheetId="555">
        <row r="7">
          <cell r="P7" t="str">
            <v xml:space="preserve">B U D G E T A R Y </v>
          </cell>
        </row>
      </sheetData>
      <sheetData sheetId="556">
        <row r="7">
          <cell r="P7" t="str">
            <v xml:space="preserve">B U D G E T A R Y </v>
          </cell>
        </row>
      </sheetData>
      <sheetData sheetId="557">
        <row r="1">
          <cell r="JB1">
            <v>0</v>
          </cell>
        </row>
      </sheetData>
      <sheetData sheetId="558">
        <row r="1">
          <cell r="JB1">
            <v>0</v>
          </cell>
        </row>
      </sheetData>
      <sheetData sheetId="559">
        <row r="1">
          <cell r="JB1">
            <v>0</v>
          </cell>
        </row>
      </sheetData>
      <sheetData sheetId="560">
        <row r="1">
          <cell r="JB1">
            <v>0</v>
          </cell>
        </row>
      </sheetData>
      <sheetData sheetId="561">
        <row r="1">
          <cell r="JB1">
            <v>0</v>
          </cell>
        </row>
      </sheetData>
      <sheetData sheetId="562">
        <row r="1">
          <cell r="JB1">
            <v>0</v>
          </cell>
        </row>
      </sheetData>
      <sheetData sheetId="563">
        <row r="1">
          <cell r="JB1">
            <v>0</v>
          </cell>
        </row>
      </sheetData>
      <sheetData sheetId="564">
        <row r="1">
          <cell r="JB1">
            <v>0</v>
          </cell>
        </row>
      </sheetData>
      <sheetData sheetId="565">
        <row r="1">
          <cell r="JB1">
            <v>0</v>
          </cell>
        </row>
      </sheetData>
      <sheetData sheetId="566">
        <row r="7">
          <cell r="P7" t="str">
            <v xml:space="preserve">B U D G E T A R Y </v>
          </cell>
        </row>
      </sheetData>
      <sheetData sheetId="567">
        <row r="7">
          <cell r="P7" t="str">
            <v xml:space="preserve">B U D G E T A R Y </v>
          </cell>
        </row>
      </sheetData>
      <sheetData sheetId="568">
        <row r="7">
          <cell r="P7" t="str">
            <v xml:space="preserve">B U D G E T A R Y </v>
          </cell>
        </row>
      </sheetData>
      <sheetData sheetId="569">
        <row r="7">
          <cell r="P7" t="str">
            <v xml:space="preserve">B U D G E T A R Y </v>
          </cell>
        </row>
      </sheetData>
      <sheetData sheetId="570">
        <row r="7">
          <cell r="P7" t="str">
            <v xml:space="preserve">B U D G E T A R Y </v>
          </cell>
        </row>
      </sheetData>
      <sheetData sheetId="571">
        <row r="7">
          <cell r="P7" t="str">
            <v xml:space="preserve">B U D G E T A R Y </v>
          </cell>
        </row>
      </sheetData>
      <sheetData sheetId="572">
        <row r="7">
          <cell r="P7" t="str">
            <v xml:space="preserve">B U D G E T A R Y </v>
          </cell>
        </row>
      </sheetData>
      <sheetData sheetId="573">
        <row r="7">
          <cell r="P7" t="str">
            <v xml:space="preserve">B U D G E T A R Y </v>
          </cell>
        </row>
      </sheetData>
      <sheetData sheetId="574">
        <row r="7">
          <cell r="P7" t="str">
            <v xml:space="preserve">B U D G E T A R Y </v>
          </cell>
        </row>
      </sheetData>
      <sheetData sheetId="575">
        <row r="7">
          <cell r="P7" t="str">
            <v xml:space="preserve">B U D G E T A R Y </v>
          </cell>
        </row>
      </sheetData>
      <sheetData sheetId="576">
        <row r="7">
          <cell r="P7" t="str">
            <v xml:space="preserve">B U D G E T A R Y </v>
          </cell>
        </row>
      </sheetData>
      <sheetData sheetId="577">
        <row r="1">
          <cell r="JB1">
            <v>0</v>
          </cell>
        </row>
      </sheetData>
      <sheetData sheetId="578">
        <row r="7">
          <cell r="P7" t="str">
            <v xml:space="preserve">B U D G E T A R Y </v>
          </cell>
        </row>
      </sheetData>
      <sheetData sheetId="579">
        <row r="7">
          <cell r="P7" t="str">
            <v xml:space="preserve">B U D G E T A R Y </v>
          </cell>
        </row>
      </sheetData>
      <sheetData sheetId="580">
        <row r="7">
          <cell r="P7" t="str">
            <v xml:space="preserve">B U D G E T A R Y </v>
          </cell>
        </row>
      </sheetData>
      <sheetData sheetId="581">
        <row r="7">
          <cell r="P7" t="str">
            <v xml:space="preserve">B U D G E T A R Y </v>
          </cell>
        </row>
      </sheetData>
      <sheetData sheetId="582">
        <row r="7">
          <cell r="P7" t="str">
            <v xml:space="preserve">B U D G E T A R Y </v>
          </cell>
        </row>
      </sheetData>
      <sheetData sheetId="583">
        <row r="7">
          <cell r="P7" t="str">
            <v xml:space="preserve">B U D G E T A R Y </v>
          </cell>
        </row>
      </sheetData>
      <sheetData sheetId="584">
        <row r="7">
          <cell r="P7" t="str">
            <v xml:space="preserve">B U D G E T A R Y </v>
          </cell>
        </row>
      </sheetData>
      <sheetData sheetId="585">
        <row r="7">
          <cell r="P7" t="str">
            <v xml:space="preserve">B U D G E T A R Y </v>
          </cell>
        </row>
      </sheetData>
      <sheetData sheetId="586">
        <row r="7">
          <cell r="P7" t="str">
            <v xml:space="preserve">B U D G E T A R Y </v>
          </cell>
        </row>
      </sheetData>
      <sheetData sheetId="587">
        <row r="7">
          <cell r="P7" t="str">
            <v xml:space="preserve">B U D G E T A R Y </v>
          </cell>
        </row>
      </sheetData>
      <sheetData sheetId="588">
        <row r="7">
          <cell r="P7" t="str">
            <v xml:space="preserve">B U D G E T A R Y </v>
          </cell>
        </row>
      </sheetData>
      <sheetData sheetId="589">
        <row r="7">
          <cell r="P7" t="str">
            <v xml:space="preserve">B U D G E T A R Y </v>
          </cell>
        </row>
      </sheetData>
      <sheetData sheetId="590">
        <row r="1">
          <cell r="JB1">
            <v>0</v>
          </cell>
        </row>
      </sheetData>
      <sheetData sheetId="591">
        <row r="1">
          <cell r="JB1">
            <v>0</v>
          </cell>
        </row>
      </sheetData>
      <sheetData sheetId="592">
        <row r="1">
          <cell r="JB1">
            <v>0</v>
          </cell>
        </row>
      </sheetData>
      <sheetData sheetId="593">
        <row r="1">
          <cell r="JB1">
            <v>0</v>
          </cell>
        </row>
      </sheetData>
      <sheetData sheetId="594">
        <row r="1">
          <cell r="JB1">
            <v>0</v>
          </cell>
        </row>
      </sheetData>
      <sheetData sheetId="595">
        <row r="1">
          <cell r="JB1">
            <v>0</v>
          </cell>
        </row>
      </sheetData>
      <sheetData sheetId="596">
        <row r="1">
          <cell r="JB1">
            <v>0</v>
          </cell>
        </row>
      </sheetData>
      <sheetData sheetId="597">
        <row r="1">
          <cell r="JB1">
            <v>0</v>
          </cell>
        </row>
      </sheetData>
      <sheetData sheetId="598">
        <row r="7">
          <cell r="P7" t="str">
            <v xml:space="preserve">B U D G E T A R Y </v>
          </cell>
        </row>
      </sheetData>
      <sheetData sheetId="599">
        <row r="1">
          <cell r="JB1">
            <v>0</v>
          </cell>
        </row>
      </sheetData>
      <sheetData sheetId="600">
        <row r="7">
          <cell r="P7" t="str">
            <v xml:space="preserve">B U D G E T A R Y </v>
          </cell>
        </row>
      </sheetData>
      <sheetData sheetId="601">
        <row r="7">
          <cell r="P7" t="str">
            <v xml:space="preserve">B U D G E T A R Y </v>
          </cell>
        </row>
      </sheetData>
      <sheetData sheetId="602">
        <row r="7">
          <cell r="P7" t="str">
            <v xml:space="preserve">B U D G E T A R Y </v>
          </cell>
        </row>
      </sheetData>
      <sheetData sheetId="603">
        <row r="7">
          <cell r="P7" t="str">
            <v xml:space="preserve">B U D G E T A R Y </v>
          </cell>
        </row>
      </sheetData>
      <sheetData sheetId="604">
        <row r="7">
          <cell r="P7" t="str">
            <v xml:space="preserve">B U D G E T A R Y </v>
          </cell>
        </row>
      </sheetData>
      <sheetData sheetId="605">
        <row r="7">
          <cell r="P7" t="str">
            <v xml:space="preserve">B U D G E T A R Y </v>
          </cell>
        </row>
      </sheetData>
      <sheetData sheetId="606">
        <row r="7">
          <cell r="P7" t="str">
            <v xml:space="preserve">B U D G E T A R Y </v>
          </cell>
        </row>
      </sheetData>
      <sheetData sheetId="607">
        <row r="7">
          <cell r="P7" t="str">
            <v xml:space="preserve">B U D G E T A R Y </v>
          </cell>
        </row>
      </sheetData>
      <sheetData sheetId="608">
        <row r="1">
          <cell r="JB1">
            <v>0</v>
          </cell>
        </row>
      </sheetData>
      <sheetData sheetId="609">
        <row r="1">
          <cell r="JB1">
            <v>0</v>
          </cell>
        </row>
      </sheetData>
      <sheetData sheetId="610">
        <row r="7">
          <cell r="P7" t="str">
            <v xml:space="preserve">B U D G E T A R Y </v>
          </cell>
        </row>
      </sheetData>
      <sheetData sheetId="611">
        <row r="1">
          <cell r="JB1">
            <v>0</v>
          </cell>
        </row>
      </sheetData>
      <sheetData sheetId="612">
        <row r="7">
          <cell r="P7" t="str">
            <v xml:space="preserve">B U D G E T A R Y </v>
          </cell>
        </row>
      </sheetData>
      <sheetData sheetId="613">
        <row r="7">
          <cell r="P7" t="str">
            <v xml:space="preserve">B U D G E T A R Y </v>
          </cell>
        </row>
      </sheetData>
      <sheetData sheetId="614">
        <row r="7">
          <cell r="P7" t="str">
            <v xml:space="preserve">B U D G E T A R Y </v>
          </cell>
        </row>
      </sheetData>
      <sheetData sheetId="615">
        <row r="7">
          <cell r="P7" t="str">
            <v xml:space="preserve">B U D G E T A R Y </v>
          </cell>
        </row>
      </sheetData>
      <sheetData sheetId="616">
        <row r="7">
          <cell r="P7" t="str">
            <v xml:space="preserve">B U D G E T A R Y </v>
          </cell>
        </row>
      </sheetData>
      <sheetData sheetId="617">
        <row r="7">
          <cell r="P7" t="str">
            <v xml:space="preserve">B U D G E T A R Y </v>
          </cell>
        </row>
      </sheetData>
      <sheetData sheetId="618">
        <row r="7">
          <cell r="P7" t="str">
            <v xml:space="preserve">B U D G E T A R Y </v>
          </cell>
        </row>
      </sheetData>
      <sheetData sheetId="619">
        <row r="7">
          <cell r="P7" t="str">
            <v xml:space="preserve">B U D G E T A R Y </v>
          </cell>
        </row>
      </sheetData>
      <sheetData sheetId="620">
        <row r="7">
          <cell r="P7" t="str">
            <v xml:space="preserve">B U D G E T A R Y </v>
          </cell>
        </row>
      </sheetData>
      <sheetData sheetId="621">
        <row r="7">
          <cell r="P7" t="str">
            <v xml:space="preserve">B U D G E T A R Y </v>
          </cell>
        </row>
      </sheetData>
      <sheetData sheetId="622">
        <row r="7">
          <cell r="P7" t="str">
            <v xml:space="preserve">B U D G E T A R Y </v>
          </cell>
        </row>
      </sheetData>
      <sheetData sheetId="623">
        <row r="7">
          <cell r="P7" t="str">
            <v xml:space="preserve">B U D G E T A R Y </v>
          </cell>
        </row>
      </sheetData>
      <sheetData sheetId="624">
        <row r="7">
          <cell r="P7" t="str">
            <v xml:space="preserve">B U D G E T A R Y </v>
          </cell>
        </row>
      </sheetData>
      <sheetData sheetId="625">
        <row r="7">
          <cell r="P7" t="str">
            <v xml:space="preserve">B U D G E T A R Y </v>
          </cell>
        </row>
      </sheetData>
      <sheetData sheetId="626">
        <row r="7">
          <cell r="P7" t="str">
            <v xml:space="preserve">B U D G E T A R Y </v>
          </cell>
        </row>
      </sheetData>
      <sheetData sheetId="627">
        <row r="7">
          <cell r="P7" t="str">
            <v xml:space="preserve">B U D G E T A R Y </v>
          </cell>
        </row>
      </sheetData>
      <sheetData sheetId="628">
        <row r="7">
          <cell r="P7" t="str">
            <v xml:space="preserve">B U D G E T A R Y </v>
          </cell>
        </row>
      </sheetData>
      <sheetData sheetId="629">
        <row r="7">
          <cell r="P7" t="str">
            <v xml:space="preserve">B U D G E T A R Y </v>
          </cell>
        </row>
      </sheetData>
      <sheetData sheetId="630">
        <row r="7">
          <cell r="P7" t="str">
            <v xml:space="preserve">B U D G E T A R Y </v>
          </cell>
        </row>
      </sheetData>
      <sheetData sheetId="631">
        <row r="7">
          <cell r="P7" t="str">
            <v xml:space="preserve">B U D G E T A R Y </v>
          </cell>
        </row>
      </sheetData>
      <sheetData sheetId="632">
        <row r="7">
          <cell r="P7" t="str">
            <v xml:space="preserve">B U D G E T A R Y </v>
          </cell>
        </row>
      </sheetData>
      <sheetData sheetId="633">
        <row r="7">
          <cell r="P7" t="str">
            <v xml:space="preserve">B U D G E T A R Y </v>
          </cell>
        </row>
      </sheetData>
      <sheetData sheetId="634">
        <row r="7">
          <cell r="P7" t="str">
            <v xml:space="preserve">B U D G E T A R Y </v>
          </cell>
        </row>
      </sheetData>
      <sheetData sheetId="635">
        <row r="7">
          <cell r="P7" t="str">
            <v xml:space="preserve">B U D G E T A R Y </v>
          </cell>
        </row>
      </sheetData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>
        <row r="7">
          <cell r="P7" t="str">
            <v xml:space="preserve">B U D G E T A R Y </v>
          </cell>
        </row>
      </sheetData>
      <sheetData sheetId="852">
        <row r="7">
          <cell r="P7" t="str">
            <v xml:space="preserve">B U D G E T A R Y </v>
          </cell>
        </row>
      </sheetData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>
        <row r="7">
          <cell r="P7">
            <v>0</v>
          </cell>
        </row>
      </sheetData>
      <sheetData sheetId="878">
        <row r="7">
          <cell r="P7">
            <v>0</v>
          </cell>
        </row>
      </sheetData>
      <sheetData sheetId="879">
        <row r="7">
          <cell r="P7">
            <v>0</v>
          </cell>
        </row>
      </sheetData>
      <sheetData sheetId="880">
        <row r="7">
          <cell r="P7">
            <v>0</v>
          </cell>
        </row>
      </sheetData>
      <sheetData sheetId="881">
        <row r="7">
          <cell r="P7">
            <v>0</v>
          </cell>
        </row>
      </sheetData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>
        <row r="7">
          <cell r="P7" t="str">
            <v xml:space="preserve">B U D G E T A R Y </v>
          </cell>
        </row>
      </sheetData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>
        <row r="1">
          <cell r="JB1">
            <v>0</v>
          </cell>
        </row>
      </sheetData>
      <sheetData sheetId="987">
        <row r="1">
          <cell r="JB1">
            <v>0</v>
          </cell>
        </row>
      </sheetData>
      <sheetData sheetId="988">
        <row r="1">
          <cell r="JB1">
            <v>0</v>
          </cell>
        </row>
      </sheetData>
      <sheetData sheetId="989">
        <row r="1">
          <cell r="JB1">
            <v>0</v>
          </cell>
        </row>
      </sheetData>
      <sheetData sheetId="990">
        <row r="1">
          <cell r="JB1">
            <v>0</v>
          </cell>
        </row>
      </sheetData>
      <sheetData sheetId="991">
        <row r="1">
          <cell r="JB1">
            <v>0</v>
          </cell>
        </row>
      </sheetData>
      <sheetData sheetId="992">
        <row r="1">
          <cell r="JB1">
            <v>0</v>
          </cell>
        </row>
      </sheetData>
      <sheetData sheetId="993">
        <row r="1">
          <cell r="JB1">
            <v>0</v>
          </cell>
        </row>
      </sheetData>
      <sheetData sheetId="994">
        <row r="1">
          <cell r="JB1">
            <v>0</v>
          </cell>
        </row>
      </sheetData>
      <sheetData sheetId="995">
        <row r="1">
          <cell r="JB1">
            <v>0</v>
          </cell>
        </row>
      </sheetData>
      <sheetData sheetId="996">
        <row r="1">
          <cell r="JB1">
            <v>0</v>
          </cell>
        </row>
      </sheetData>
      <sheetData sheetId="997">
        <row r="1">
          <cell r="JB1">
            <v>0</v>
          </cell>
        </row>
      </sheetData>
      <sheetData sheetId="998">
        <row r="1">
          <cell r="JB1">
            <v>0</v>
          </cell>
        </row>
      </sheetData>
      <sheetData sheetId="999">
        <row r="1">
          <cell r="JB1">
            <v>0</v>
          </cell>
        </row>
      </sheetData>
      <sheetData sheetId="1000">
        <row r="1">
          <cell r="JB1">
            <v>0</v>
          </cell>
        </row>
      </sheetData>
      <sheetData sheetId="1001">
        <row r="1">
          <cell r="JB1">
            <v>0</v>
          </cell>
        </row>
      </sheetData>
      <sheetData sheetId="1002">
        <row r="1">
          <cell r="JB1">
            <v>0</v>
          </cell>
        </row>
      </sheetData>
      <sheetData sheetId="1003">
        <row r="1">
          <cell r="JB1">
            <v>0</v>
          </cell>
        </row>
      </sheetData>
      <sheetData sheetId="1004">
        <row r="1">
          <cell r="JB1">
            <v>0</v>
          </cell>
        </row>
      </sheetData>
      <sheetData sheetId="1005">
        <row r="1">
          <cell r="JB1">
            <v>0</v>
          </cell>
        </row>
      </sheetData>
      <sheetData sheetId="1006">
        <row r="1">
          <cell r="JB1">
            <v>0</v>
          </cell>
        </row>
      </sheetData>
      <sheetData sheetId="1007">
        <row r="1">
          <cell r="JB1">
            <v>0</v>
          </cell>
        </row>
      </sheetData>
      <sheetData sheetId="1008">
        <row r="1">
          <cell r="JB1">
            <v>0</v>
          </cell>
        </row>
      </sheetData>
      <sheetData sheetId="1009">
        <row r="1">
          <cell r="JB1">
            <v>0</v>
          </cell>
        </row>
      </sheetData>
      <sheetData sheetId="1010">
        <row r="1">
          <cell r="JB1">
            <v>0</v>
          </cell>
        </row>
      </sheetData>
      <sheetData sheetId="1011">
        <row r="1">
          <cell r="JB1">
            <v>0</v>
          </cell>
        </row>
      </sheetData>
      <sheetData sheetId="1012">
        <row r="1">
          <cell r="JB1">
            <v>0</v>
          </cell>
        </row>
      </sheetData>
      <sheetData sheetId="1013">
        <row r="1">
          <cell r="JB1">
            <v>0</v>
          </cell>
        </row>
      </sheetData>
      <sheetData sheetId="1014">
        <row r="1">
          <cell r="JB1">
            <v>0</v>
          </cell>
        </row>
      </sheetData>
      <sheetData sheetId="1015">
        <row r="1">
          <cell r="JB1">
            <v>0</v>
          </cell>
        </row>
      </sheetData>
      <sheetData sheetId="1016">
        <row r="1">
          <cell r="JB1">
            <v>0</v>
          </cell>
        </row>
      </sheetData>
      <sheetData sheetId="1017">
        <row r="1">
          <cell r="JB1">
            <v>0</v>
          </cell>
        </row>
      </sheetData>
      <sheetData sheetId="1018">
        <row r="1">
          <cell r="JB1">
            <v>0</v>
          </cell>
        </row>
      </sheetData>
      <sheetData sheetId="1019">
        <row r="1">
          <cell r="JB1">
            <v>0</v>
          </cell>
        </row>
      </sheetData>
      <sheetData sheetId="1020">
        <row r="1">
          <cell r="JB1">
            <v>0</v>
          </cell>
        </row>
      </sheetData>
      <sheetData sheetId="1021">
        <row r="1">
          <cell r="JB1">
            <v>0</v>
          </cell>
        </row>
      </sheetData>
      <sheetData sheetId="1022">
        <row r="1">
          <cell r="JB1">
            <v>0</v>
          </cell>
        </row>
      </sheetData>
      <sheetData sheetId="1023">
        <row r="1">
          <cell r="JB1">
            <v>0</v>
          </cell>
        </row>
      </sheetData>
      <sheetData sheetId="1024">
        <row r="1">
          <cell r="JB1">
            <v>0</v>
          </cell>
        </row>
      </sheetData>
      <sheetData sheetId="1025">
        <row r="1">
          <cell r="JB1">
            <v>0</v>
          </cell>
        </row>
      </sheetData>
      <sheetData sheetId="1026">
        <row r="1">
          <cell r="JB1">
            <v>0</v>
          </cell>
        </row>
      </sheetData>
      <sheetData sheetId="1027">
        <row r="1">
          <cell r="JB1">
            <v>0</v>
          </cell>
        </row>
      </sheetData>
      <sheetData sheetId="1028">
        <row r="1">
          <cell r="JB1">
            <v>0</v>
          </cell>
        </row>
      </sheetData>
      <sheetData sheetId="1029">
        <row r="1">
          <cell r="JB1">
            <v>0</v>
          </cell>
        </row>
      </sheetData>
      <sheetData sheetId="1030">
        <row r="1">
          <cell r="JB1">
            <v>0</v>
          </cell>
        </row>
      </sheetData>
      <sheetData sheetId="1031">
        <row r="1">
          <cell r="JB1">
            <v>0</v>
          </cell>
        </row>
      </sheetData>
      <sheetData sheetId="1032">
        <row r="1">
          <cell r="JB1">
            <v>0</v>
          </cell>
        </row>
      </sheetData>
      <sheetData sheetId="1033">
        <row r="1">
          <cell r="JB1">
            <v>0</v>
          </cell>
        </row>
      </sheetData>
      <sheetData sheetId="1034">
        <row r="1">
          <cell r="JB1">
            <v>0</v>
          </cell>
        </row>
      </sheetData>
      <sheetData sheetId="1035">
        <row r="1">
          <cell r="JB1">
            <v>0</v>
          </cell>
        </row>
      </sheetData>
      <sheetData sheetId="1036">
        <row r="1">
          <cell r="JB1">
            <v>0</v>
          </cell>
        </row>
      </sheetData>
      <sheetData sheetId="1037">
        <row r="1">
          <cell r="JB1">
            <v>0</v>
          </cell>
        </row>
      </sheetData>
      <sheetData sheetId="1038">
        <row r="1">
          <cell r="JB1">
            <v>0</v>
          </cell>
        </row>
      </sheetData>
      <sheetData sheetId="1039">
        <row r="1">
          <cell r="JB1">
            <v>0</v>
          </cell>
        </row>
      </sheetData>
      <sheetData sheetId="1040">
        <row r="1">
          <cell r="JB1">
            <v>0</v>
          </cell>
        </row>
      </sheetData>
      <sheetData sheetId="1041">
        <row r="1">
          <cell r="JB1">
            <v>0</v>
          </cell>
        </row>
      </sheetData>
      <sheetData sheetId="1042">
        <row r="1">
          <cell r="JB1">
            <v>0</v>
          </cell>
        </row>
      </sheetData>
      <sheetData sheetId="1043">
        <row r="1">
          <cell r="JB1">
            <v>0</v>
          </cell>
        </row>
      </sheetData>
      <sheetData sheetId="1044">
        <row r="1">
          <cell r="JB1">
            <v>0</v>
          </cell>
        </row>
      </sheetData>
      <sheetData sheetId="1045">
        <row r="1">
          <cell r="JB1">
            <v>0</v>
          </cell>
        </row>
      </sheetData>
      <sheetData sheetId="1046">
        <row r="1">
          <cell r="JB1">
            <v>0</v>
          </cell>
        </row>
      </sheetData>
      <sheetData sheetId="1047">
        <row r="1">
          <cell r="JB1">
            <v>0</v>
          </cell>
        </row>
      </sheetData>
      <sheetData sheetId="1048">
        <row r="1">
          <cell r="JB1">
            <v>0</v>
          </cell>
        </row>
      </sheetData>
      <sheetData sheetId="1049">
        <row r="1">
          <cell r="JB1">
            <v>0</v>
          </cell>
        </row>
      </sheetData>
      <sheetData sheetId="1050">
        <row r="1">
          <cell r="JB1">
            <v>0</v>
          </cell>
        </row>
      </sheetData>
      <sheetData sheetId="1051">
        <row r="1">
          <cell r="JB1">
            <v>0</v>
          </cell>
        </row>
      </sheetData>
      <sheetData sheetId="1052">
        <row r="1">
          <cell r="JB1">
            <v>0</v>
          </cell>
        </row>
      </sheetData>
      <sheetData sheetId="1053">
        <row r="1">
          <cell r="JB1">
            <v>0</v>
          </cell>
        </row>
      </sheetData>
      <sheetData sheetId="1054">
        <row r="1">
          <cell r="JB1">
            <v>0</v>
          </cell>
        </row>
      </sheetData>
      <sheetData sheetId="1055">
        <row r="1">
          <cell r="JB1">
            <v>0</v>
          </cell>
        </row>
      </sheetData>
      <sheetData sheetId="1056">
        <row r="1">
          <cell r="JB1">
            <v>0</v>
          </cell>
        </row>
      </sheetData>
      <sheetData sheetId="1057">
        <row r="1">
          <cell r="JB1">
            <v>0</v>
          </cell>
        </row>
      </sheetData>
      <sheetData sheetId="1058">
        <row r="1">
          <cell r="JB1">
            <v>0</v>
          </cell>
        </row>
      </sheetData>
      <sheetData sheetId="1059">
        <row r="1">
          <cell r="JB1">
            <v>0</v>
          </cell>
        </row>
      </sheetData>
      <sheetData sheetId="1060">
        <row r="1">
          <cell r="JB1">
            <v>0</v>
          </cell>
        </row>
      </sheetData>
      <sheetData sheetId="1061">
        <row r="7">
          <cell r="P7" t="str">
            <v xml:space="preserve">B U D G E T A R Y </v>
          </cell>
        </row>
      </sheetData>
      <sheetData sheetId="1062">
        <row r="1">
          <cell r="JB1">
            <v>0</v>
          </cell>
        </row>
      </sheetData>
      <sheetData sheetId="1063">
        <row r="1">
          <cell r="JB1">
            <v>0</v>
          </cell>
        </row>
      </sheetData>
      <sheetData sheetId="1064">
        <row r="1">
          <cell r="JB1">
            <v>0</v>
          </cell>
        </row>
      </sheetData>
      <sheetData sheetId="1065">
        <row r="1">
          <cell r="JB1">
            <v>0</v>
          </cell>
        </row>
      </sheetData>
      <sheetData sheetId="1066">
        <row r="1">
          <cell r="JB1">
            <v>0</v>
          </cell>
        </row>
      </sheetData>
      <sheetData sheetId="1067">
        <row r="7">
          <cell r="P7" t="str">
            <v xml:space="preserve">B U D G E T A R Y </v>
          </cell>
        </row>
      </sheetData>
      <sheetData sheetId="1068">
        <row r="1">
          <cell r="JB1">
            <v>0</v>
          </cell>
        </row>
      </sheetData>
      <sheetData sheetId="1069">
        <row r="1">
          <cell r="JB1">
            <v>0</v>
          </cell>
        </row>
      </sheetData>
      <sheetData sheetId="1070">
        <row r="1">
          <cell r="JB1">
            <v>0</v>
          </cell>
        </row>
      </sheetData>
      <sheetData sheetId="1071">
        <row r="1">
          <cell r="JB1">
            <v>0</v>
          </cell>
        </row>
      </sheetData>
      <sheetData sheetId="1072">
        <row r="1">
          <cell r="JB1">
            <v>0</v>
          </cell>
        </row>
      </sheetData>
      <sheetData sheetId="1073">
        <row r="1">
          <cell r="JB1">
            <v>0</v>
          </cell>
        </row>
      </sheetData>
      <sheetData sheetId="1074">
        <row r="1">
          <cell r="JB1">
            <v>0</v>
          </cell>
        </row>
      </sheetData>
      <sheetData sheetId="1075">
        <row r="1">
          <cell r="JB1">
            <v>0</v>
          </cell>
        </row>
      </sheetData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>
        <row r="7">
          <cell r="P7" t="str">
            <v xml:space="preserve">B U D G E T A R Y </v>
          </cell>
        </row>
      </sheetData>
      <sheetData sheetId="1167">
        <row r="7">
          <cell r="P7" t="str">
            <v xml:space="preserve">B U D G E T A R Y </v>
          </cell>
        </row>
      </sheetData>
      <sheetData sheetId="1168">
        <row r="7">
          <cell r="P7" t="str">
            <v xml:space="preserve">B U D G E T A R Y </v>
          </cell>
        </row>
      </sheetData>
      <sheetData sheetId="1169">
        <row r="7">
          <cell r="P7" t="str">
            <v xml:space="preserve">B U D G E T A R Y </v>
          </cell>
        </row>
      </sheetData>
      <sheetData sheetId="1170">
        <row r="7">
          <cell r="P7">
            <v>0</v>
          </cell>
        </row>
      </sheetData>
      <sheetData sheetId="1171">
        <row r="7">
          <cell r="P7" t="str">
            <v xml:space="preserve">B U D G E T A R Y </v>
          </cell>
        </row>
      </sheetData>
      <sheetData sheetId="1172" refreshError="1"/>
      <sheetData sheetId="1173" refreshError="1"/>
      <sheetData sheetId="1174" refreshError="1"/>
      <sheetData sheetId="1175" refreshError="1"/>
      <sheetData sheetId="1176">
        <row r="7">
          <cell r="P7" t="str">
            <v xml:space="preserve">B U D G E T A R Y </v>
          </cell>
        </row>
      </sheetData>
      <sheetData sheetId="1177">
        <row r="7">
          <cell r="P7" t="str">
            <v xml:space="preserve">B U D G E T A R Y </v>
          </cell>
        </row>
      </sheetData>
      <sheetData sheetId="1178">
        <row r="7">
          <cell r="P7" t="str">
            <v xml:space="preserve">B U D G E T A R Y </v>
          </cell>
        </row>
      </sheetData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>
        <row r="1">
          <cell r="JB1">
            <v>0</v>
          </cell>
        </row>
      </sheetData>
      <sheetData sheetId="1245">
        <row r="1">
          <cell r="JB1">
            <v>0</v>
          </cell>
        </row>
      </sheetData>
      <sheetData sheetId="1246">
        <row r="1">
          <cell r="JB1">
            <v>0</v>
          </cell>
        </row>
      </sheetData>
      <sheetData sheetId="1247">
        <row r="7">
          <cell r="P7" t="str">
            <v xml:space="preserve">B U D G E T A R Y </v>
          </cell>
        </row>
      </sheetData>
      <sheetData sheetId="1248">
        <row r="1">
          <cell r="JB1">
            <v>0</v>
          </cell>
        </row>
      </sheetData>
      <sheetData sheetId="1249">
        <row r="7">
          <cell r="P7" t="str">
            <v xml:space="preserve">B U D G E T A R Y </v>
          </cell>
        </row>
      </sheetData>
      <sheetData sheetId="1250">
        <row r="7">
          <cell r="P7" t="str">
            <v xml:space="preserve">B U D G E T A R Y </v>
          </cell>
        </row>
      </sheetData>
      <sheetData sheetId="1251">
        <row r="7">
          <cell r="P7" t="str">
            <v xml:space="preserve">B U D G E T A R Y </v>
          </cell>
        </row>
      </sheetData>
      <sheetData sheetId="1252">
        <row r="7">
          <cell r="P7" t="str">
            <v xml:space="preserve">B U D G E T A R Y </v>
          </cell>
        </row>
      </sheetData>
      <sheetData sheetId="1253">
        <row r="7">
          <cell r="P7">
            <v>0</v>
          </cell>
        </row>
      </sheetData>
      <sheetData sheetId="1254">
        <row r="1">
          <cell r="JB1">
            <v>0</v>
          </cell>
        </row>
      </sheetData>
      <sheetData sheetId="1255">
        <row r="7">
          <cell r="P7" t="str">
            <v xml:space="preserve">B U D G E T A R Y </v>
          </cell>
        </row>
      </sheetData>
      <sheetData sheetId="1256">
        <row r="1">
          <cell r="JB1">
            <v>0</v>
          </cell>
        </row>
      </sheetData>
      <sheetData sheetId="1257">
        <row r="7">
          <cell r="P7">
            <v>0</v>
          </cell>
        </row>
      </sheetData>
      <sheetData sheetId="1258">
        <row r="7">
          <cell r="P7" t="str">
            <v xml:space="preserve">B U D G E T A R Y </v>
          </cell>
        </row>
      </sheetData>
      <sheetData sheetId="1259">
        <row r="7">
          <cell r="P7" t="str">
            <v xml:space="preserve">B U D G E T A R Y </v>
          </cell>
        </row>
      </sheetData>
      <sheetData sheetId="1260">
        <row r="7">
          <cell r="P7" t="str">
            <v xml:space="preserve">B U D G E T A R Y </v>
          </cell>
        </row>
      </sheetData>
      <sheetData sheetId="1261">
        <row r="7">
          <cell r="P7">
            <v>0</v>
          </cell>
        </row>
      </sheetData>
      <sheetData sheetId="1262">
        <row r="7">
          <cell r="P7" t="str">
            <v xml:space="preserve">B U D G E T A R Y </v>
          </cell>
        </row>
      </sheetData>
      <sheetData sheetId="1263">
        <row r="7">
          <cell r="P7" t="str">
            <v xml:space="preserve">B U D G E T A R Y </v>
          </cell>
        </row>
      </sheetData>
      <sheetData sheetId="1264">
        <row r="7">
          <cell r="P7">
            <v>0</v>
          </cell>
        </row>
      </sheetData>
      <sheetData sheetId="1265">
        <row r="7">
          <cell r="P7" t="str">
            <v xml:space="preserve">B U D G E T A R Y </v>
          </cell>
        </row>
      </sheetData>
      <sheetData sheetId="1266">
        <row r="1">
          <cell r="JB1">
            <v>0</v>
          </cell>
        </row>
      </sheetData>
      <sheetData sheetId="1267">
        <row r="1">
          <cell r="JB1">
            <v>0</v>
          </cell>
        </row>
      </sheetData>
      <sheetData sheetId="1268">
        <row r="1">
          <cell r="JB1">
            <v>0</v>
          </cell>
        </row>
      </sheetData>
      <sheetData sheetId="1269">
        <row r="7">
          <cell r="P7" t="str">
            <v xml:space="preserve">B U D G E T A R Y </v>
          </cell>
        </row>
      </sheetData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>
        <row r="7">
          <cell r="P7">
            <v>0</v>
          </cell>
        </row>
      </sheetData>
      <sheetData sheetId="1318">
        <row r="7">
          <cell r="P7">
            <v>0</v>
          </cell>
        </row>
      </sheetData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/>
      <sheetData sheetId="1348" refreshError="1"/>
      <sheetData sheetId="1349" refreshError="1"/>
      <sheetData sheetId="1350" refreshError="1"/>
      <sheetData sheetId="1351" refreshError="1"/>
      <sheetData sheetId="1352">
        <row r="7">
          <cell r="P7" t="str">
            <v xml:space="preserve">B U D G E T A R Y </v>
          </cell>
        </row>
      </sheetData>
      <sheetData sheetId="1353" refreshError="1"/>
      <sheetData sheetId="1354" refreshError="1"/>
      <sheetData sheetId="1355" refreshError="1"/>
      <sheetData sheetId="1356">
        <row r="7">
          <cell r="P7">
            <v>0</v>
          </cell>
        </row>
      </sheetData>
      <sheetData sheetId="1357">
        <row r="7">
          <cell r="P7">
            <v>0</v>
          </cell>
        </row>
      </sheetData>
      <sheetData sheetId="1358">
        <row r="1">
          <cell r="JB1">
            <v>0</v>
          </cell>
        </row>
      </sheetData>
      <sheetData sheetId="1359">
        <row r="1">
          <cell r="JB1">
            <v>0</v>
          </cell>
        </row>
      </sheetData>
      <sheetData sheetId="1360">
        <row r="1">
          <cell r="JB1">
            <v>0</v>
          </cell>
        </row>
      </sheetData>
      <sheetData sheetId="1361">
        <row r="1">
          <cell r="JB1">
            <v>0</v>
          </cell>
        </row>
      </sheetData>
      <sheetData sheetId="1362">
        <row r="1">
          <cell r="JB1">
            <v>0</v>
          </cell>
        </row>
      </sheetData>
      <sheetData sheetId="1363">
        <row r="1">
          <cell r="JB1">
            <v>0</v>
          </cell>
        </row>
      </sheetData>
      <sheetData sheetId="1364">
        <row r="1">
          <cell r="JB1">
            <v>0</v>
          </cell>
        </row>
      </sheetData>
      <sheetData sheetId="1365">
        <row r="1">
          <cell r="JB1">
            <v>0</v>
          </cell>
        </row>
      </sheetData>
      <sheetData sheetId="1366">
        <row r="1">
          <cell r="JB1">
            <v>0</v>
          </cell>
        </row>
      </sheetData>
      <sheetData sheetId="1367">
        <row r="1">
          <cell r="JB1">
            <v>0</v>
          </cell>
        </row>
      </sheetData>
      <sheetData sheetId="1368">
        <row r="1">
          <cell r="JB1">
            <v>0</v>
          </cell>
        </row>
      </sheetData>
      <sheetData sheetId="1369">
        <row r="1">
          <cell r="JB1">
            <v>0</v>
          </cell>
        </row>
      </sheetData>
      <sheetData sheetId="1370">
        <row r="1">
          <cell r="JB1">
            <v>0</v>
          </cell>
        </row>
      </sheetData>
      <sheetData sheetId="1371">
        <row r="1">
          <cell r="JB1">
            <v>0</v>
          </cell>
        </row>
      </sheetData>
      <sheetData sheetId="1372">
        <row r="1">
          <cell r="JB1">
            <v>0</v>
          </cell>
        </row>
      </sheetData>
      <sheetData sheetId="1373">
        <row r="1">
          <cell r="JB1">
            <v>0</v>
          </cell>
        </row>
      </sheetData>
      <sheetData sheetId="1374">
        <row r="1">
          <cell r="JB1">
            <v>0</v>
          </cell>
        </row>
      </sheetData>
      <sheetData sheetId="1375">
        <row r="1">
          <cell r="JB1">
            <v>0</v>
          </cell>
        </row>
      </sheetData>
      <sheetData sheetId="1376">
        <row r="1">
          <cell r="JB1">
            <v>0</v>
          </cell>
        </row>
      </sheetData>
      <sheetData sheetId="1377">
        <row r="1">
          <cell r="JB1">
            <v>0</v>
          </cell>
        </row>
      </sheetData>
      <sheetData sheetId="1378">
        <row r="1">
          <cell r="JB1">
            <v>0</v>
          </cell>
        </row>
      </sheetData>
      <sheetData sheetId="1379">
        <row r="1">
          <cell r="JB1">
            <v>0</v>
          </cell>
        </row>
      </sheetData>
      <sheetData sheetId="1380">
        <row r="1">
          <cell r="JB1">
            <v>0</v>
          </cell>
        </row>
      </sheetData>
      <sheetData sheetId="1381">
        <row r="1">
          <cell r="JB1">
            <v>0</v>
          </cell>
        </row>
      </sheetData>
      <sheetData sheetId="1382">
        <row r="1">
          <cell r="JB1">
            <v>0</v>
          </cell>
        </row>
      </sheetData>
      <sheetData sheetId="1383">
        <row r="1">
          <cell r="JB1">
            <v>0</v>
          </cell>
        </row>
      </sheetData>
      <sheetData sheetId="1384">
        <row r="1">
          <cell r="JB1">
            <v>0</v>
          </cell>
        </row>
      </sheetData>
      <sheetData sheetId="1385">
        <row r="1">
          <cell r="JB1">
            <v>0</v>
          </cell>
        </row>
      </sheetData>
      <sheetData sheetId="1386">
        <row r="1">
          <cell r="JB1">
            <v>0</v>
          </cell>
        </row>
      </sheetData>
      <sheetData sheetId="1387">
        <row r="1">
          <cell r="JB1">
            <v>0</v>
          </cell>
        </row>
      </sheetData>
      <sheetData sheetId="1388">
        <row r="1">
          <cell r="JB1">
            <v>0</v>
          </cell>
        </row>
      </sheetData>
      <sheetData sheetId="1389">
        <row r="1">
          <cell r="JB1">
            <v>0</v>
          </cell>
        </row>
      </sheetData>
      <sheetData sheetId="1390">
        <row r="1">
          <cell r="JB1">
            <v>0</v>
          </cell>
        </row>
      </sheetData>
      <sheetData sheetId="1391">
        <row r="1">
          <cell r="JB1">
            <v>0</v>
          </cell>
        </row>
      </sheetData>
      <sheetData sheetId="1392">
        <row r="1">
          <cell r="JB1">
            <v>0</v>
          </cell>
        </row>
      </sheetData>
      <sheetData sheetId="1393">
        <row r="1">
          <cell r="JB1">
            <v>0</v>
          </cell>
        </row>
      </sheetData>
      <sheetData sheetId="1394">
        <row r="1">
          <cell r="JB1">
            <v>0</v>
          </cell>
        </row>
      </sheetData>
      <sheetData sheetId="1395">
        <row r="1">
          <cell r="JB1">
            <v>0</v>
          </cell>
        </row>
      </sheetData>
      <sheetData sheetId="1396">
        <row r="1">
          <cell r="JB1">
            <v>0</v>
          </cell>
        </row>
      </sheetData>
      <sheetData sheetId="1397">
        <row r="1">
          <cell r="JB1">
            <v>0</v>
          </cell>
        </row>
      </sheetData>
      <sheetData sheetId="1398">
        <row r="1">
          <cell r="JB1">
            <v>0</v>
          </cell>
        </row>
      </sheetData>
      <sheetData sheetId="1399">
        <row r="1">
          <cell r="JB1">
            <v>0</v>
          </cell>
        </row>
      </sheetData>
      <sheetData sheetId="1400">
        <row r="1">
          <cell r="JB1">
            <v>0</v>
          </cell>
        </row>
      </sheetData>
      <sheetData sheetId="1401">
        <row r="1">
          <cell r="JB1">
            <v>0</v>
          </cell>
        </row>
      </sheetData>
      <sheetData sheetId="1402">
        <row r="1">
          <cell r="JB1">
            <v>0</v>
          </cell>
        </row>
      </sheetData>
      <sheetData sheetId="1403">
        <row r="1">
          <cell r="JB1">
            <v>0</v>
          </cell>
        </row>
      </sheetData>
      <sheetData sheetId="1404">
        <row r="1">
          <cell r="JB1">
            <v>0</v>
          </cell>
        </row>
      </sheetData>
      <sheetData sheetId="1405">
        <row r="1">
          <cell r="JB1">
            <v>0</v>
          </cell>
        </row>
      </sheetData>
      <sheetData sheetId="1406">
        <row r="1">
          <cell r="JB1">
            <v>0</v>
          </cell>
        </row>
      </sheetData>
      <sheetData sheetId="1407">
        <row r="1">
          <cell r="JB1">
            <v>0</v>
          </cell>
        </row>
      </sheetData>
      <sheetData sheetId="1408">
        <row r="1">
          <cell r="JB1">
            <v>0</v>
          </cell>
        </row>
      </sheetData>
      <sheetData sheetId="1409">
        <row r="1">
          <cell r="JB1">
            <v>0</v>
          </cell>
        </row>
      </sheetData>
      <sheetData sheetId="1410">
        <row r="1">
          <cell r="JB1">
            <v>0</v>
          </cell>
        </row>
      </sheetData>
      <sheetData sheetId="1411">
        <row r="1">
          <cell r="JB1">
            <v>0</v>
          </cell>
        </row>
      </sheetData>
      <sheetData sheetId="1412">
        <row r="1">
          <cell r="JB1">
            <v>0</v>
          </cell>
        </row>
      </sheetData>
      <sheetData sheetId="1413">
        <row r="1">
          <cell r="JB1">
            <v>0</v>
          </cell>
        </row>
      </sheetData>
      <sheetData sheetId="1414">
        <row r="1">
          <cell r="JB1">
            <v>0</v>
          </cell>
        </row>
      </sheetData>
      <sheetData sheetId="1415">
        <row r="1">
          <cell r="JB1">
            <v>0</v>
          </cell>
        </row>
      </sheetData>
      <sheetData sheetId="1416">
        <row r="1">
          <cell r="JB1">
            <v>0</v>
          </cell>
        </row>
      </sheetData>
      <sheetData sheetId="1417">
        <row r="1">
          <cell r="JB1">
            <v>0</v>
          </cell>
        </row>
      </sheetData>
      <sheetData sheetId="1418">
        <row r="1">
          <cell r="JB1">
            <v>0</v>
          </cell>
        </row>
      </sheetData>
      <sheetData sheetId="1419">
        <row r="1">
          <cell r="JB1">
            <v>0</v>
          </cell>
        </row>
      </sheetData>
      <sheetData sheetId="1420">
        <row r="1">
          <cell r="JB1">
            <v>0</v>
          </cell>
        </row>
      </sheetData>
      <sheetData sheetId="1421">
        <row r="1">
          <cell r="JB1">
            <v>0</v>
          </cell>
        </row>
      </sheetData>
      <sheetData sheetId="1422">
        <row r="1">
          <cell r="JB1">
            <v>0</v>
          </cell>
        </row>
      </sheetData>
      <sheetData sheetId="1423">
        <row r="1">
          <cell r="JB1">
            <v>0</v>
          </cell>
        </row>
      </sheetData>
      <sheetData sheetId="1424">
        <row r="1">
          <cell r="JB1">
            <v>0</v>
          </cell>
        </row>
      </sheetData>
      <sheetData sheetId="1425">
        <row r="1">
          <cell r="JB1">
            <v>0</v>
          </cell>
        </row>
      </sheetData>
      <sheetData sheetId="1426">
        <row r="1">
          <cell r="JB1">
            <v>0</v>
          </cell>
        </row>
      </sheetData>
      <sheetData sheetId="1427">
        <row r="1">
          <cell r="JB1">
            <v>0</v>
          </cell>
        </row>
      </sheetData>
      <sheetData sheetId="1428">
        <row r="1">
          <cell r="JB1">
            <v>0</v>
          </cell>
        </row>
      </sheetData>
      <sheetData sheetId="1429">
        <row r="1">
          <cell r="JB1">
            <v>0</v>
          </cell>
        </row>
      </sheetData>
      <sheetData sheetId="1430">
        <row r="1">
          <cell r="JB1">
            <v>0</v>
          </cell>
        </row>
      </sheetData>
      <sheetData sheetId="1431">
        <row r="1">
          <cell r="JB1">
            <v>0</v>
          </cell>
        </row>
      </sheetData>
      <sheetData sheetId="1432">
        <row r="1">
          <cell r="JB1">
            <v>0</v>
          </cell>
        </row>
      </sheetData>
      <sheetData sheetId="1433">
        <row r="1">
          <cell r="JB1">
            <v>0</v>
          </cell>
        </row>
      </sheetData>
      <sheetData sheetId="1434">
        <row r="1">
          <cell r="JB1">
            <v>0</v>
          </cell>
        </row>
      </sheetData>
      <sheetData sheetId="1435">
        <row r="1">
          <cell r="JB1">
            <v>0</v>
          </cell>
        </row>
      </sheetData>
      <sheetData sheetId="1436">
        <row r="1">
          <cell r="JB1">
            <v>0</v>
          </cell>
        </row>
      </sheetData>
      <sheetData sheetId="1437">
        <row r="1">
          <cell r="JB1">
            <v>0</v>
          </cell>
        </row>
      </sheetData>
      <sheetData sheetId="1438">
        <row r="1">
          <cell r="JB1">
            <v>0</v>
          </cell>
        </row>
      </sheetData>
      <sheetData sheetId="1439">
        <row r="1">
          <cell r="JB1">
            <v>0</v>
          </cell>
        </row>
      </sheetData>
      <sheetData sheetId="1440">
        <row r="1">
          <cell r="JB1">
            <v>0</v>
          </cell>
        </row>
      </sheetData>
      <sheetData sheetId="1441">
        <row r="1">
          <cell r="JB1">
            <v>0</v>
          </cell>
        </row>
      </sheetData>
      <sheetData sheetId="1442">
        <row r="1">
          <cell r="JB1">
            <v>0</v>
          </cell>
        </row>
      </sheetData>
      <sheetData sheetId="1443">
        <row r="1">
          <cell r="JB1">
            <v>0</v>
          </cell>
        </row>
      </sheetData>
      <sheetData sheetId="1444">
        <row r="1">
          <cell r="JB1">
            <v>0</v>
          </cell>
        </row>
      </sheetData>
      <sheetData sheetId="1445">
        <row r="1">
          <cell r="JB1">
            <v>0</v>
          </cell>
        </row>
      </sheetData>
      <sheetData sheetId="1446">
        <row r="1">
          <cell r="JB1">
            <v>0</v>
          </cell>
        </row>
      </sheetData>
      <sheetData sheetId="1447">
        <row r="1">
          <cell r="JB1">
            <v>0</v>
          </cell>
        </row>
      </sheetData>
      <sheetData sheetId="1448">
        <row r="1">
          <cell r="JB1">
            <v>0</v>
          </cell>
        </row>
      </sheetData>
      <sheetData sheetId="1449">
        <row r="1">
          <cell r="JB1">
            <v>0</v>
          </cell>
        </row>
      </sheetData>
      <sheetData sheetId="1450">
        <row r="1">
          <cell r="JB1">
            <v>0</v>
          </cell>
        </row>
      </sheetData>
      <sheetData sheetId="1451">
        <row r="1">
          <cell r="JB1">
            <v>0</v>
          </cell>
        </row>
      </sheetData>
      <sheetData sheetId="1452">
        <row r="1">
          <cell r="JB1">
            <v>0</v>
          </cell>
        </row>
      </sheetData>
      <sheetData sheetId="1453">
        <row r="1">
          <cell r="JB1">
            <v>0</v>
          </cell>
        </row>
      </sheetData>
      <sheetData sheetId="1454">
        <row r="1">
          <cell r="JB1">
            <v>0</v>
          </cell>
        </row>
      </sheetData>
      <sheetData sheetId="1455">
        <row r="1">
          <cell r="JB1">
            <v>0</v>
          </cell>
        </row>
      </sheetData>
      <sheetData sheetId="1456">
        <row r="1">
          <cell r="JB1">
            <v>0</v>
          </cell>
        </row>
      </sheetData>
      <sheetData sheetId="1457">
        <row r="1">
          <cell r="JB1">
            <v>0</v>
          </cell>
        </row>
      </sheetData>
      <sheetData sheetId="1458">
        <row r="1">
          <cell r="JB1">
            <v>0</v>
          </cell>
        </row>
      </sheetData>
      <sheetData sheetId="1459">
        <row r="1">
          <cell r="JB1">
            <v>0</v>
          </cell>
        </row>
      </sheetData>
      <sheetData sheetId="1460">
        <row r="1">
          <cell r="JB1">
            <v>0</v>
          </cell>
        </row>
      </sheetData>
      <sheetData sheetId="1461">
        <row r="1">
          <cell r="JB1">
            <v>0</v>
          </cell>
        </row>
      </sheetData>
      <sheetData sheetId="1462">
        <row r="1">
          <cell r="JB1">
            <v>0</v>
          </cell>
        </row>
      </sheetData>
      <sheetData sheetId="1463">
        <row r="1">
          <cell r="JB1">
            <v>0</v>
          </cell>
        </row>
      </sheetData>
      <sheetData sheetId="1464">
        <row r="1">
          <cell r="JB1">
            <v>0</v>
          </cell>
        </row>
      </sheetData>
      <sheetData sheetId="1465">
        <row r="1">
          <cell r="JB1">
            <v>0</v>
          </cell>
        </row>
      </sheetData>
      <sheetData sheetId="1466">
        <row r="1">
          <cell r="JB1">
            <v>0</v>
          </cell>
        </row>
      </sheetData>
      <sheetData sheetId="1467">
        <row r="1">
          <cell r="JB1">
            <v>0</v>
          </cell>
        </row>
      </sheetData>
      <sheetData sheetId="1468">
        <row r="1">
          <cell r="JB1">
            <v>0</v>
          </cell>
        </row>
      </sheetData>
      <sheetData sheetId="1469">
        <row r="1">
          <cell r="JB1">
            <v>0</v>
          </cell>
        </row>
      </sheetData>
      <sheetData sheetId="1470">
        <row r="1">
          <cell r="JB1">
            <v>0</v>
          </cell>
        </row>
      </sheetData>
      <sheetData sheetId="1471">
        <row r="1">
          <cell r="JB1">
            <v>0</v>
          </cell>
        </row>
      </sheetData>
      <sheetData sheetId="1472">
        <row r="1">
          <cell r="JB1">
            <v>0</v>
          </cell>
        </row>
      </sheetData>
      <sheetData sheetId="1473">
        <row r="1">
          <cell r="JB1">
            <v>0</v>
          </cell>
        </row>
      </sheetData>
      <sheetData sheetId="1474">
        <row r="1">
          <cell r="JB1">
            <v>0</v>
          </cell>
        </row>
      </sheetData>
      <sheetData sheetId="1475">
        <row r="1">
          <cell r="JB1">
            <v>0</v>
          </cell>
        </row>
      </sheetData>
      <sheetData sheetId="1476">
        <row r="7">
          <cell r="P7" t="str">
            <v xml:space="preserve">B U D G E T A R Y </v>
          </cell>
        </row>
      </sheetData>
      <sheetData sheetId="1477">
        <row r="1">
          <cell r="JB1">
            <v>0</v>
          </cell>
        </row>
      </sheetData>
      <sheetData sheetId="1478">
        <row r="1">
          <cell r="JB1">
            <v>0</v>
          </cell>
        </row>
      </sheetData>
      <sheetData sheetId="1479">
        <row r="1">
          <cell r="JB1">
            <v>0</v>
          </cell>
        </row>
      </sheetData>
      <sheetData sheetId="1480">
        <row r="1">
          <cell r="JB1">
            <v>0</v>
          </cell>
        </row>
      </sheetData>
      <sheetData sheetId="1481">
        <row r="1">
          <cell r="JB1">
            <v>0</v>
          </cell>
        </row>
      </sheetData>
      <sheetData sheetId="1482">
        <row r="1">
          <cell r="JB1">
            <v>0</v>
          </cell>
        </row>
      </sheetData>
      <sheetData sheetId="1483">
        <row r="1">
          <cell r="JB1">
            <v>0</v>
          </cell>
        </row>
      </sheetData>
      <sheetData sheetId="1484">
        <row r="1">
          <cell r="JB1">
            <v>0</v>
          </cell>
        </row>
      </sheetData>
      <sheetData sheetId="1485">
        <row r="1">
          <cell r="JB1">
            <v>0</v>
          </cell>
        </row>
      </sheetData>
      <sheetData sheetId="1486">
        <row r="1">
          <cell r="JB1">
            <v>0</v>
          </cell>
        </row>
      </sheetData>
      <sheetData sheetId="1487">
        <row r="1">
          <cell r="JB1">
            <v>0</v>
          </cell>
        </row>
      </sheetData>
      <sheetData sheetId="1488">
        <row r="7">
          <cell r="P7">
            <v>0</v>
          </cell>
        </row>
      </sheetData>
      <sheetData sheetId="1489">
        <row r="1">
          <cell r="JB1">
            <v>0</v>
          </cell>
        </row>
      </sheetData>
      <sheetData sheetId="1490">
        <row r="7">
          <cell r="P7">
            <v>0</v>
          </cell>
        </row>
      </sheetData>
      <sheetData sheetId="1491">
        <row r="1">
          <cell r="JB1">
            <v>0</v>
          </cell>
        </row>
      </sheetData>
      <sheetData sheetId="1492">
        <row r="7">
          <cell r="P7">
            <v>0</v>
          </cell>
        </row>
      </sheetData>
      <sheetData sheetId="1493">
        <row r="1">
          <cell r="JB1">
            <v>0</v>
          </cell>
        </row>
      </sheetData>
      <sheetData sheetId="1494">
        <row r="7">
          <cell r="P7" t="str">
            <v xml:space="preserve">B U D G E T A R Y </v>
          </cell>
        </row>
      </sheetData>
      <sheetData sheetId="1495">
        <row r="1">
          <cell r="JB1">
            <v>0</v>
          </cell>
        </row>
      </sheetData>
      <sheetData sheetId="1496">
        <row r="1">
          <cell r="JB1">
            <v>0</v>
          </cell>
        </row>
      </sheetData>
      <sheetData sheetId="1497">
        <row r="1">
          <cell r="JB1">
            <v>0</v>
          </cell>
        </row>
      </sheetData>
      <sheetData sheetId="1498">
        <row r="1">
          <cell r="JB1">
            <v>0</v>
          </cell>
        </row>
      </sheetData>
      <sheetData sheetId="1499">
        <row r="1">
          <cell r="JB1">
            <v>0</v>
          </cell>
        </row>
      </sheetData>
      <sheetData sheetId="1500">
        <row r="7">
          <cell r="P7">
            <v>0</v>
          </cell>
        </row>
      </sheetData>
      <sheetData sheetId="1501">
        <row r="7">
          <cell r="P7">
            <v>0</v>
          </cell>
        </row>
      </sheetData>
      <sheetData sheetId="1502">
        <row r="7">
          <cell r="P7">
            <v>0</v>
          </cell>
        </row>
      </sheetData>
      <sheetData sheetId="1503">
        <row r="1">
          <cell r="JB1">
            <v>0</v>
          </cell>
        </row>
      </sheetData>
      <sheetData sheetId="1504">
        <row r="7">
          <cell r="P7">
            <v>0</v>
          </cell>
        </row>
      </sheetData>
      <sheetData sheetId="1505">
        <row r="1">
          <cell r="JB1">
            <v>0</v>
          </cell>
        </row>
      </sheetData>
      <sheetData sheetId="1506">
        <row r="7">
          <cell r="P7">
            <v>0</v>
          </cell>
        </row>
      </sheetData>
      <sheetData sheetId="1507">
        <row r="1">
          <cell r="JB1">
            <v>0</v>
          </cell>
        </row>
      </sheetData>
      <sheetData sheetId="1508">
        <row r="1">
          <cell r="JB1">
            <v>0</v>
          </cell>
        </row>
      </sheetData>
      <sheetData sheetId="1509">
        <row r="1">
          <cell r="JB1">
            <v>0</v>
          </cell>
        </row>
      </sheetData>
      <sheetData sheetId="1510">
        <row r="1">
          <cell r="JB1">
            <v>0</v>
          </cell>
        </row>
      </sheetData>
      <sheetData sheetId="1511">
        <row r="1">
          <cell r="JB1">
            <v>0</v>
          </cell>
        </row>
      </sheetData>
      <sheetData sheetId="1512">
        <row r="7">
          <cell r="P7">
            <v>0</v>
          </cell>
        </row>
      </sheetData>
      <sheetData sheetId="1513">
        <row r="7">
          <cell r="P7">
            <v>0</v>
          </cell>
        </row>
      </sheetData>
      <sheetData sheetId="1514">
        <row r="7">
          <cell r="P7">
            <v>0</v>
          </cell>
        </row>
      </sheetData>
      <sheetData sheetId="1515">
        <row r="7">
          <cell r="P7">
            <v>0</v>
          </cell>
        </row>
      </sheetData>
      <sheetData sheetId="1516">
        <row r="7">
          <cell r="P7">
            <v>0</v>
          </cell>
        </row>
      </sheetData>
      <sheetData sheetId="1517">
        <row r="7">
          <cell r="P7">
            <v>0</v>
          </cell>
        </row>
      </sheetData>
      <sheetData sheetId="1518">
        <row r="7">
          <cell r="P7">
            <v>0</v>
          </cell>
        </row>
      </sheetData>
      <sheetData sheetId="1519">
        <row r="7">
          <cell r="P7">
            <v>0</v>
          </cell>
        </row>
      </sheetData>
      <sheetData sheetId="1520">
        <row r="7">
          <cell r="P7" t="str">
            <v xml:space="preserve">B U D G E T A R Y </v>
          </cell>
        </row>
      </sheetData>
      <sheetData sheetId="1521">
        <row r="1">
          <cell r="JB1">
            <v>0</v>
          </cell>
        </row>
      </sheetData>
      <sheetData sheetId="1522">
        <row r="7">
          <cell r="P7">
            <v>0</v>
          </cell>
        </row>
      </sheetData>
      <sheetData sheetId="1523">
        <row r="1">
          <cell r="JB1">
            <v>0</v>
          </cell>
        </row>
      </sheetData>
      <sheetData sheetId="1524">
        <row r="7">
          <cell r="P7" t="str">
            <v xml:space="preserve">B U D G E T A R Y </v>
          </cell>
        </row>
      </sheetData>
      <sheetData sheetId="1525">
        <row r="7">
          <cell r="P7" t="str">
            <v xml:space="preserve">B U D G E T A R Y </v>
          </cell>
        </row>
      </sheetData>
      <sheetData sheetId="1526">
        <row r="7">
          <cell r="P7">
            <v>0</v>
          </cell>
        </row>
      </sheetData>
      <sheetData sheetId="1527">
        <row r="7">
          <cell r="P7">
            <v>0</v>
          </cell>
        </row>
      </sheetData>
      <sheetData sheetId="1528">
        <row r="7">
          <cell r="P7">
            <v>0</v>
          </cell>
        </row>
      </sheetData>
      <sheetData sheetId="1529">
        <row r="1">
          <cell r="JB1">
            <v>0</v>
          </cell>
        </row>
      </sheetData>
      <sheetData sheetId="1530">
        <row r="1">
          <cell r="JB1">
            <v>0</v>
          </cell>
        </row>
      </sheetData>
      <sheetData sheetId="1531">
        <row r="7">
          <cell r="P7">
            <v>0</v>
          </cell>
        </row>
      </sheetData>
      <sheetData sheetId="1532">
        <row r="1">
          <cell r="JB1">
            <v>0</v>
          </cell>
        </row>
      </sheetData>
      <sheetData sheetId="1533">
        <row r="7">
          <cell r="P7" t="str">
            <v xml:space="preserve">B U D G E T A R Y </v>
          </cell>
        </row>
      </sheetData>
      <sheetData sheetId="1534">
        <row r="1">
          <cell r="JB1">
            <v>0</v>
          </cell>
        </row>
      </sheetData>
      <sheetData sheetId="1535">
        <row r="1">
          <cell r="JB1">
            <v>0</v>
          </cell>
        </row>
      </sheetData>
      <sheetData sheetId="1536">
        <row r="1">
          <cell r="JB1">
            <v>0</v>
          </cell>
        </row>
      </sheetData>
      <sheetData sheetId="1537">
        <row r="7">
          <cell r="P7">
            <v>0</v>
          </cell>
        </row>
      </sheetData>
      <sheetData sheetId="1538">
        <row r="7">
          <cell r="P7" t="str">
            <v xml:space="preserve">B U D G E T A R Y </v>
          </cell>
        </row>
      </sheetData>
      <sheetData sheetId="1539">
        <row r="7">
          <cell r="P7">
            <v>0</v>
          </cell>
        </row>
      </sheetData>
      <sheetData sheetId="1540">
        <row r="7">
          <cell r="P7">
            <v>0</v>
          </cell>
        </row>
      </sheetData>
      <sheetData sheetId="1541">
        <row r="1">
          <cell r="JB1">
            <v>0</v>
          </cell>
        </row>
      </sheetData>
      <sheetData sheetId="1542">
        <row r="1">
          <cell r="JB1">
            <v>0</v>
          </cell>
        </row>
      </sheetData>
      <sheetData sheetId="1543">
        <row r="7">
          <cell r="P7" t="str">
            <v xml:space="preserve">B U D G E T A R Y </v>
          </cell>
        </row>
      </sheetData>
      <sheetData sheetId="1544">
        <row r="1">
          <cell r="JB1">
            <v>0</v>
          </cell>
        </row>
      </sheetData>
      <sheetData sheetId="1545">
        <row r="7">
          <cell r="P7">
            <v>0</v>
          </cell>
        </row>
      </sheetData>
      <sheetData sheetId="1546">
        <row r="1">
          <cell r="JB1">
            <v>0</v>
          </cell>
        </row>
      </sheetData>
      <sheetData sheetId="1547">
        <row r="7">
          <cell r="P7" t="str">
            <v xml:space="preserve">B U D G E T A R Y </v>
          </cell>
        </row>
      </sheetData>
      <sheetData sheetId="1548">
        <row r="1">
          <cell r="JB1">
            <v>0</v>
          </cell>
        </row>
      </sheetData>
      <sheetData sheetId="1549">
        <row r="7">
          <cell r="P7">
            <v>0</v>
          </cell>
        </row>
      </sheetData>
      <sheetData sheetId="1550">
        <row r="7">
          <cell r="P7">
            <v>0</v>
          </cell>
        </row>
      </sheetData>
      <sheetData sheetId="1551">
        <row r="7">
          <cell r="P7">
            <v>0</v>
          </cell>
        </row>
      </sheetData>
      <sheetData sheetId="1552">
        <row r="7">
          <cell r="P7" t="str">
            <v xml:space="preserve">B U D G E T A R Y </v>
          </cell>
        </row>
      </sheetData>
      <sheetData sheetId="1553">
        <row r="1">
          <cell r="JB1">
            <v>0</v>
          </cell>
        </row>
      </sheetData>
      <sheetData sheetId="1554">
        <row r="1">
          <cell r="JB1">
            <v>0</v>
          </cell>
        </row>
      </sheetData>
      <sheetData sheetId="1555">
        <row r="7">
          <cell r="P7" t="str">
            <v xml:space="preserve">B U D G E T A R Y </v>
          </cell>
        </row>
      </sheetData>
      <sheetData sheetId="1556">
        <row r="7">
          <cell r="P7">
            <v>0</v>
          </cell>
        </row>
      </sheetData>
      <sheetData sheetId="1557">
        <row r="7">
          <cell r="P7">
            <v>0</v>
          </cell>
        </row>
      </sheetData>
      <sheetData sheetId="1558">
        <row r="7">
          <cell r="P7">
            <v>0</v>
          </cell>
        </row>
      </sheetData>
      <sheetData sheetId="1559">
        <row r="7">
          <cell r="P7">
            <v>0</v>
          </cell>
        </row>
      </sheetData>
      <sheetData sheetId="1560">
        <row r="7">
          <cell r="P7" t="str">
            <v xml:space="preserve">B U D G E T A R Y </v>
          </cell>
        </row>
      </sheetData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 refreshError="1"/>
      <sheetData sheetId="1571" refreshError="1"/>
      <sheetData sheetId="1572" refreshError="1"/>
      <sheetData sheetId="1573" refreshError="1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/>
      <sheetData sheetId="1580"/>
      <sheetData sheetId="1581"/>
      <sheetData sheetId="1582"/>
      <sheetData sheetId="1583"/>
      <sheetData sheetId="1584"/>
      <sheetData sheetId="1585"/>
      <sheetData sheetId="1586"/>
      <sheetData sheetId="1587"/>
      <sheetData sheetId="1588"/>
      <sheetData sheetId="1589"/>
      <sheetData sheetId="1590"/>
      <sheetData sheetId="159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 refreshError="1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>
        <row r="7">
          <cell r="P7" t="str">
            <v xml:space="preserve">B U D G E T A R Y </v>
          </cell>
        </row>
      </sheetData>
      <sheetData sheetId="1703">
        <row r="7">
          <cell r="P7">
            <v>0</v>
          </cell>
        </row>
      </sheetData>
      <sheetData sheetId="1704">
        <row r="7">
          <cell r="P7" t="str">
            <v xml:space="preserve">B U D G E T A R Y </v>
          </cell>
        </row>
      </sheetData>
      <sheetData sheetId="1705">
        <row r="7">
          <cell r="P7" t="str">
            <v xml:space="preserve">B U D G E T A R Y </v>
          </cell>
        </row>
      </sheetData>
      <sheetData sheetId="1706">
        <row r="7">
          <cell r="P7">
            <v>0</v>
          </cell>
        </row>
      </sheetData>
      <sheetData sheetId="1707">
        <row r="7">
          <cell r="P7" t="str">
            <v xml:space="preserve">B U D G E T A R Y </v>
          </cell>
        </row>
      </sheetData>
      <sheetData sheetId="1708">
        <row r="7">
          <cell r="P7">
            <v>0</v>
          </cell>
        </row>
      </sheetData>
      <sheetData sheetId="1709">
        <row r="7">
          <cell r="P7">
            <v>0</v>
          </cell>
        </row>
      </sheetData>
      <sheetData sheetId="1710">
        <row r="7">
          <cell r="P7" t="str">
            <v xml:space="preserve">B U D G E T A R Y </v>
          </cell>
        </row>
      </sheetData>
      <sheetData sheetId="1711">
        <row r="7">
          <cell r="P7">
            <v>0</v>
          </cell>
        </row>
      </sheetData>
      <sheetData sheetId="1712">
        <row r="7">
          <cell r="P7" t="str">
            <v xml:space="preserve">B U D G E T A R Y </v>
          </cell>
        </row>
      </sheetData>
      <sheetData sheetId="1713">
        <row r="7">
          <cell r="P7" t="str">
            <v xml:space="preserve">B U D G E T A R Y </v>
          </cell>
        </row>
      </sheetData>
      <sheetData sheetId="1714">
        <row r="7">
          <cell r="P7" t="str">
            <v xml:space="preserve">B U D G E T A R Y </v>
          </cell>
        </row>
      </sheetData>
      <sheetData sheetId="1715">
        <row r="7">
          <cell r="P7">
            <v>0</v>
          </cell>
        </row>
      </sheetData>
      <sheetData sheetId="1716">
        <row r="7">
          <cell r="P7" t="str">
            <v xml:space="preserve">B U D G E T A R Y </v>
          </cell>
        </row>
      </sheetData>
      <sheetData sheetId="1717">
        <row r="7">
          <cell r="P7">
            <v>0</v>
          </cell>
        </row>
      </sheetData>
      <sheetData sheetId="1718">
        <row r="7">
          <cell r="P7" t="str">
            <v xml:space="preserve">B U D G E T A R Y </v>
          </cell>
        </row>
      </sheetData>
      <sheetData sheetId="1719">
        <row r="7">
          <cell r="P7" t="str">
            <v xml:space="preserve">B U D G E T A R Y </v>
          </cell>
        </row>
      </sheetData>
      <sheetData sheetId="1720">
        <row r="7">
          <cell r="P7">
            <v>0</v>
          </cell>
        </row>
      </sheetData>
      <sheetData sheetId="1721">
        <row r="7">
          <cell r="P7" t="str">
            <v xml:space="preserve">B U D G E T A R Y </v>
          </cell>
        </row>
      </sheetData>
      <sheetData sheetId="1722">
        <row r="7">
          <cell r="P7">
            <v>0</v>
          </cell>
        </row>
      </sheetData>
      <sheetData sheetId="1723">
        <row r="7">
          <cell r="P7">
            <v>0</v>
          </cell>
        </row>
      </sheetData>
      <sheetData sheetId="1724">
        <row r="7">
          <cell r="P7" t="str">
            <v xml:space="preserve">B U D G E T A R Y </v>
          </cell>
        </row>
      </sheetData>
      <sheetData sheetId="1725">
        <row r="7">
          <cell r="P7">
            <v>0</v>
          </cell>
        </row>
      </sheetData>
      <sheetData sheetId="1726">
        <row r="7">
          <cell r="P7" t="str">
            <v xml:space="preserve">B U D G E T A R Y </v>
          </cell>
        </row>
      </sheetData>
      <sheetData sheetId="1727">
        <row r="7">
          <cell r="P7" t="str">
            <v xml:space="preserve">B U D G E T A R Y </v>
          </cell>
        </row>
      </sheetData>
      <sheetData sheetId="1728">
        <row r="7">
          <cell r="P7" t="str">
            <v xml:space="preserve">B U D G E T A R Y </v>
          </cell>
        </row>
      </sheetData>
      <sheetData sheetId="1729">
        <row r="7">
          <cell r="P7">
            <v>0</v>
          </cell>
        </row>
      </sheetData>
      <sheetData sheetId="1730">
        <row r="7">
          <cell r="P7" t="str">
            <v xml:space="preserve">B U D G E T A R Y </v>
          </cell>
        </row>
      </sheetData>
      <sheetData sheetId="1731">
        <row r="7">
          <cell r="P7" t="str">
            <v xml:space="preserve">B U D G E T A R Y </v>
          </cell>
        </row>
      </sheetData>
      <sheetData sheetId="1732">
        <row r="7">
          <cell r="P7" t="str">
            <v xml:space="preserve">B U D G E T A R Y </v>
          </cell>
        </row>
      </sheetData>
      <sheetData sheetId="1733">
        <row r="7">
          <cell r="P7" t="str">
            <v xml:space="preserve">B U D G E T A R Y </v>
          </cell>
        </row>
      </sheetData>
      <sheetData sheetId="1734">
        <row r="7">
          <cell r="P7">
            <v>0</v>
          </cell>
        </row>
      </sheetData>
      <sheetData sheetId="1735">
        <row r="7">
          <cell r="P7" t="str">
            <v xml:space="preserve">B U D G E T A R Y </v>
          </cell>
        </row>
      </sheetData>
      <sheetData sheetId="1736">
        <row r="7">
          <cell r="P7" t="str">
            <v xml:space="preserve">B U D G E T A R Y </v>
          </cell>
        </row>
      </sheetData>
      <sheetData sheetId="1737">
        <row r="7">
          <cell r="P7" t="str">
            <v xml:space="preserve">B U D G E T A R Y </v>
          </cell>
        </row>
      </sheetData>
      <sheetData sheetId="1738">
        <row r="7">
          <cell r="P7" t="str">
            <v xml:space="preserve">B U D G E T A R Y </v>
          </cell>
        </row>
      </sheetData>
      <sheetData sheetId="1739">
        <row r="7">
          <cell r="P7">
            <v>0</v>
          </cell>
        </row>
      </sheetData>
      <sheetData sheetId="1740">
        <row r="7">
          <cell r="P7" t="str">
            <v xml:space="preserve">B U D G E T A R Y </v>
          </cell>
        </row>
      </sheetData>
      <sheetData sheetId="1741">
        <row r="7">
          <cell r="P7" t="str">
            <v xml:space="preserve">B U D G E T A R Y </v>
          </cell>
        </row>
      </sheetData>
      <sheetData sheetId="1742">
        <row r="7">
          <cell r="P7" t="str">
            <v xml:space="preserve">B U D G E T A R Y </v>
          </cell>
        </row>
      </sheetData>
      <sheetData sheetId="1743">
        <row r="7">
          <cell r="P7" t="str">
            <v xml:space="preserve">B U D G E T A R Y </v>
          </cell>
        </row>
      </sheetData>
      <sheetData sheetId="1744">
        <row r="7">
          <cell r="P7" t="str">
            <v xml:space="preserve">B U D G E T A R Y </v>
          </cell>
        </row>
      </sheetData>
      <sheetData sheetId="1745">
        <row r="7">
          <cell r="P7" t="str">
            <v xml:space="preserve">B U D G E T A R Y </v>
          </cell>
        </row>
      </sheetData>
      <sheetData sheetId="1746">
        <row r="7">
          <cell r="P7" t="str">
            <v xml:space="preserve">B U D G E T A R Y </v>
          </cell>
        </row>
      </sheetData>
      <sheetData sheetId="1747">
        <row r="7">
          <cell r="P7" t="str">
            <v xml:space="preserve">B U D G E T A R Y </v>
          </cell>
        </row>
      </sheetData>
      <sheetData sheetId="1748">
        <row r="7">
          <cell r="P7">
            <v>0</v>
          </cell>
        </row>
      </sheetData>
      <sheetData sheetId="1749">
        <row r="7">
          <cell r="P7" t="str">
            <v xml:space="preserve">B U D G E T A R Y </v>
          </cell>
        </row>
      </sheetData>
      <sheetData sheetId="1750">
        <row r="7">
          <cell r="P7">
            <v>0</v>
          </cell>
        </row>
      </sheetData>
      <sheetData sheetId="1751">
        <row r="7">
          <cell r="P7" t="str">
            <v xml:space="preserve">B U D G E T A R Y </v>
          </cell>
        </row>
      </sheetData>
      <sheetData sheetId="1752">
        <row r="7">
          <cell r="P7">
            <v>0</v>
          </cell>
        </row>
      </sheetData>
      <sheetData sheetId="1753">
        <row r="7">
          <cell r="P7" t="str">
            <v xml:space="preserve">B U D G E T A R Y </v>
          </cell>
        </row>
      </sheetData>
      <sheetData sheetId="1754">
        <row r="7">
          <cell r="P7" t="str">
            <v xml:space="preserve">B U D G E T A R Y </v>
          </cell>
        </row>
      </sheetData>
      <sheetData sheetId="1755">
        <row r="7">
          <cell r="P7" t="str">
            <v xml:space="preserve">B U D G E T A R Y </v>
          </cell>
        </row>
      </sheetData>
      <sheetData sheetId="1756">
        <row r="7">
          <cell r="P7">
            <v>0</v>
          </cell>
        </row>
      </sheetData>
      <sheetData sheetId="1757">
        <row r="7">
          <cell r="P7" t="str">
            <v xml:space="preserve">B U D G E T A R Y </v>
          </cell>
        </row>
      </sheetData>
      <sheetData sheetId="1758">
        <row r="7">
          <cell r="P7" t="str">
            <v xml:space="preserve">B U D G E T A R Y </v>
          </cell>
        </row>
      </sheetData>
      <sheetData sheetId="1759">
        <row r="7">
          <cell r="P7" t="str">
            <v xml:space="preserve">B U D G E T A R Y </v>
          </cell>
        </row>
      </sheetData>
      <sheetData sheetId="1760">
        <row r="7">
          <cell r="P7" t="str">
            <v xml:space="preserve">B U D G E T A R Y </v>
          </cell>
        </row>
      </sheetData>
      <sheetData sheetId="1761">
        <row r="7">
          <cell r="P7">
            <v>0</v>
          </cell>
        </row>
      </sheetData>
      <sheetData sheetId="1762">
        <row r="7">
          <cell r="P7" t="str">
            <v xml:space="preserve">B U D G E T A R Y </v>
          </cell>
        </row>
      </sheetData>
      <sheetData sheetId="1763">
        <row r="7">
          <cell r="P7" t="str">
            <v xml:space="preserve">B U D G E T A R Y </v>
          </cell>
        </row>
      </sheetData>
      <sheetData sheetId="1764">
        <row r="7">
          <cell r="P7" t="str">
            <v xml:space="preserve">B U D G E T A R Y </v>
          </cell>
        </row>
      </sheetData>
      <sheetData sheetId="1765">
        <row r="7">
          <cell r="P7">
            <v>0</v>
          </cell>
        </row>
      </sheetData>
      <sheetData sheetId="1766">
        <row r="7">
          <cell r="P7" t="str">
            <v xml:space="preserve">B U D G E T A R Y </v>
          </cell>
        </row>
      </sheetData>
      <sheetData sheetId="1767">
        <row r="7">
          <cell r="P7" t="str">
            <v xml:space="preserve">B U D G E T A R Y </v>
          </cell>
        </row>
      </sheetData>
      <sheetData sheetId="1768">
        <row r="7">
          <cell r="P7" t="str">
            <v xml:space="preserve">B U D G E T A R Y </v>
          </cell>
        </row>
      </sheetData>
      <sheetData sheetId="1769">
        <row r="7">
          <cell r="P7">
            <v>0</v>
          </cell>
        </row>
      </sheetData>
      <sheetData sheetId="1770">
        <row r="7">
          <cell r="P7" t="str">
            <v xml:space="preserve">B U D G E T A R Y </v>
          </cell>
        </row>
      </sheetData>
      <sheetData sheetId="1771">
        <row r="7">
          <cell r="P7" t="str">
            <v xml:space="preserve">B U D G E T A R Y </v>
          </cell>
        </row>
      </sheetData>
      <sheetData sheetId="1772">
        <row r="7">
          <cell r="P7" t="str">
            <v xml:space="preserve">B U D G E T A R Y </v>
          </cell>
        </row>
      </sheetData>
      <sheetData sheetId="1773">
        <row r="7">
          <cell r="P7" t="str">
            <v xml:space="preserve">B U D G E T A R Y </v>
          </cell>
        </row>
      </sheetData>
      <sheetData sheetId="1774">
        <row r="7">
          <cell r="P7">
            <v>0</v>
          </cell>
        </row>
      </sheetData>
      <sheetData sheetId="1775">
        <row r="7">
          <cell r="P7" t="str">
            <v xml:space="preserve">B U D G E T A R Y </v>
          </cell>
        </row>
      </sheetData>
      <sheetData sheetId="1776">
        <row r="7">
          <cell r="P7" t="str">
            <v xml:space="preserve">B U D G E T A R Y </v>
          </cell>
        </row>
      </sheetData>
      <sheetData sheetId="1777">
        <row r="7">
          <cell r="P7">
            <v>0</v>
          </cell>
        </row>
      </sheetData>
      <sheetData sheetId="1778">
        <row r="7">
          <cell r="P7">
            <v>0</v>
          </cell>
        </row>
      </sheetData>
      <sheetData sheetId="1779">
        <row r="7">
          <cell r="P7">
            <v>0</v>
          </cell>
        </row>
      </sheetData>
      <sheetData sheetId="1780">
        <row r="7">
          <cell r="P7" t="str">
            <v xml:space="preserve">B U D G E T A R Y </v>
          </cell>
        </row>
      </sheetData>
      <sheetData sheetId="1781">
        <row r="7">
          <cell r="P7" t="str">
            <v xml:space="preserve">B U D G E T A R Y </v>
          </cell>
        </row>
      </sheetData>
      <sheetData sheetId="1782">
        <row r="7">
          <cell r="P7" t="str">
            <v xml:space="preserve">B U D G E T A R Y </v>
          </cell>
        </row>
      </sheetData>
      <sheetData sheetId="1783">
        <row r="7">
          <cell r="P7">
            <v>0</v>
          </cell>
        </row>
      </sheetData>
      <sheetData sheetId="1784">
        <row r="7">
          <cell r="P7" t="str">
            <v xml:space="preserve">B U D G E T A R Y </v>
          </cell>
        </row>
      </sheetData>
      <sheetData sheetId="1785">
        <row r="7">
          <cell r="P7" t="str">
            <v xml:space="preserve">B U D G E T A R Y </v>
          </cell>
        </row>
      </sheetData>
      <sheetData sheetId="1786">
        <row r="7">
          <cell r="P7" t="str">
            <v xml:space="preserve">B U D G E T A R Y </v>
          </cell>
        </row>
      </sheetData>
      <sheetData sheetId="1787">
        <row r="7">
          <cell r="P7">
            <v>0</v>
          </cell>
        </row>
      </sheetData>
      <sheetData sheetId="1788">
        <row r="7">
          <cell r="P7">
            <v>0</v>
          </cell>
        </row>
      </sheetData>
      <sheetData sheetId="1789">
        <row r="7">
          <cell r="P7" t="str">
            <v xml:space="preserve">B U D G E T A R Y </v>
          </cell>
        </row>
      </sheetData>
      <sheetData sheetId="1790">
        <row r="7">
          <cell r="P7" t="str">
            <v xml:space="preserve">B U D G E T A R Y </v>
          </cell>
        </row>
      </sheetData>
      <sheetData sheetId="1791">
        <row r="7">
          <cell r="P7" t="str">
            <v xml:space="preserve">B U D G E T A R Y </v>
          </cell>
        </row>
      </sheetData>
      <sheetData sheetId="1792">
        <row r="7">
          <cell r="P7">
            <v>0</v>
          </cell>
        </row>
      </sheetData>
      <sheetData sheetId="1793">
        <row r="7">
          <cell r="P7" t="str">
            <v xml:space="preserve">B U D G E T A R Y </v>
          </cell>
        </row>
      </sheetData>
      <sheetData sheetId="1794">
        <row r="7">
          <cell r="P7" t="str">
            <v xml:space="preserve">B U D G E T A R Y </v>
          </cell>
        </row>
      </sheetData>
      <sheetData sheetId="1795">
        <row r="7">
          <cell r="P7" t="str">
            <v xml:space="preserve">B U D G E T A R Y </v>
          </cell>
        </row>
      </sheetData>
      <sheetData sheetId="1796">
        <row r="7">
          <cell r="P7">
            <v>0</v>
          </cell>
        </row>
      </sheetData>
      <sheetData sheetId="1797">
        <row r="7">
          <cell r="P7">
            <v>0</v>
          </cell>
        </row>
      </sheetData>
      <sheetData sheetId="1798">
        <row r="7">
          <cell r="P7" t="str">
            <v xml:space="preserve">B U D G E T A R Y </v>
          </cell>
        </row>
      </sheetData>
      <sheetData sheetId="1799">
        <row r="7">
          <cell r="P7" t="str">
            <v xml:space="preserve">B U D G E T A R Y </v>
          </cell>
        </row>
      </sheetData>
      <sheetData sheetId="1800">
        <row r="7">
          <cell r="P7" t="str">
            <v xml:space="preserve">B U D G E T A R Y </v>
          </cell>
        </row>
      </sheetData>
      <sheetData sheetId="1801">
        <row r="7">
          <cell r="P7">
            <v>0</v>
          </cell>
        </row>
      </sheetData>
      <sheetData sheetId="1802">
        <row r="7">
          <cell r="P7" t="str">
            <v xml:space="preserve">B U D G E T A R Y </v>
          </cell>
        </row>
      </sheetData>
      <sheetData sheetId="1803">
        <row r="7">
          <cell r="P7">
            <v>0</v>
          </cell>
        </row>
      </sheetData>
      <sheetData sheetId="1804">
        <row r="7">
          <cell r="P7">
            <v>0</v>
          </cell>
        </row>
      </sheetData>
      <sheetData sheetId="1805">
        <row r="7">
          <cell r="P7">
            <v>0</v>
          </cell>
        </row>
      </sheetData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>
        <row r="7">
          <cell r="P7" t="str">
            <v xml:space="preserve">B U D G E T A R Y </v>
          </cell>
        </row>
      </sheetData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>
        <row r="7">
          <cell r="P7">
            <v>0</v>
          </cell>
        </row>
      </sheetData>
      <sheetData sheetId="1973" refreshError="1"/>
      <sheetData sheetId="1974" refreshError="1"/>
      <sheetData sheetId="1975" refreshError="1"/>
      <sheetData sheetId="1976">
        <row r="7">
          <cell r="P7">
            <v>0</v>
          </cell>
        </row>
      </sheetData>
      <sheetData sheetId="1977" refreshError="1"/>
      <sheetData sheetId="1978">
        <row r="7">
          <cell r="P7">
            <v>0</v>
          </cell>
        </row>
      </sheetData>
      <sheetData sheetId="1979">
        <row r="7">
          <cell r="P7">
            <v>0</v>
          </cell>
        </row>
      </sheetData>
      <sheetData sheetId="1980" refreshError="1"/>
      <sheetData sheetId="1981">
        <row r="7">
          <cell r="P7">
            <v>0</v>
          </cell>
        </row>
      </sheetData>
      <sheetData sheetId="1982" refreshError="1"/>
      <sheetData sheetId="1983" refreshError="1"/>
      <sheetData sheetId="1984" refreshError="1"/>
      <sheetData sheetId="1985">
        <row r="7">
          <cell r="P7">
            <v>0</v>
          </cell>
        </row>
      </sheetData>
      <sheetData sheetId="1986">
        <row r="7">
          <cell r="P7">
            <v>0</v>
          </cell>
        </row>
      </sheetData>
      <sheetData sheetId="1987" refreshError="1"/>
      <sheetData sheetId="1988">
        <row r="7">
          <cell r="P7">
            <v>0</v>
          </cell>
        </row>
      </sheetData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>
        <row r="7">
          <cell r="P7" t="str">
            <v xml:space="preserve">B U D G E T A R Y </v>
          </cell>
        </row>
      </sheetData>
      <sheetData sheetId="2028">
        <row r="7">
          <cell r="P7">
            <v>0</v>
          </cell>
        </row>
      </sheetData>
      <sheetData sheetId="2029">
        <row r="7">
          <cell r="P7" t="str">
            <v xml:space="preserve">B U D G E T A R Y </v>
          </cell>
        </row>
      </sheetData>
      <sheetData sheetId="2030">
        <row r="7">
          <cell r="P7">
            <v>0</v>
          </cell>
        </row>
      </sheetData>
      <sheetData sheetId="2031">
        <row r="7">
          <cell r="P7">
            <v>0</v>
          </cell>
        </row>
      </sheetData>
      <sheetData sheetId="2032">
        <row r="7">
          <cell r="P7">
            <v>0</v>
          </cell>
        </row>
      </sheetData>
      <sheetData sheetId="2033">
        <row r="7">
          <cell r="P7" t="str">
            <v xml:space="preserve">B U D G E T A R Y </v>
          </cell>
        </row>
      </sheetData>
      <sheetData sheetId="2034">
        <row r="7">
          <cell r="P7">
            <v>0</v>
          </cell>
        </row>
      </sheetData>
      <sheetData sheetId="2035">
        <row r="7">
          <cell r="P7" t="str">
            <v xml:space="preserve">B U D G E T A R Y </v>
          </cell>
        </row>
      </sheetData>
      <sheetData sheetId="2036">
        <row r="7">
          <cell r="P7">
            <v>0</v>
          </cell>
        </row>
      </sheetData>
      <sheetData sheetId="2037">
        <row r="7">
          <cell r="P7">
            <v>0</v>
          </cell>
        </row>
      </sheetData>
      <sheetData sheetId="2038">
        <row r="7">
          <cell r="P7" t="str">
            <v xml:space="preserve">B U D G E T A R Y </v>
          </cell>
        </row>
      </sheetData>
      <sheetData sheetId="2039">
        <row r="7">
          <cell r="P7">
            <v>0</v>
          </cell>
        </row>
      </sheetData>
      <sheetData sheetId="2040">
        <row r="7">
          <cell r="P7" t="str">
            <v xml:space="preserve">B U D G E T A R Y </v>
          </cell>
        </row>
      </sheetData>
      <sheetData sheetId="2041">
        <row r="7">
          <cell r="P7">
            <v>0</v>
          </cell>
        </row>
      </sheetData>
      <sheetData sheetId="2042">
        <row r="7">
          <cell r="P7" t="str">
            <v xml:space="preserve">B U D G E T A R Y </v>
          </cell>
        </row>
      </sheetData>
      <sheetData sheetId="2043">
        <row r="7">
          <cell r="P7">
            <v>0</v>
          </cell>
        </row>
      </sheetData>
      <sheetData sheetId="2044">
        <row r="7">
          <cell r="P7">
            <v>0</v>
          </cell>
        </row>
      </sheetData>
      <sheetData sheetId="2045">
        <row r="7">
          <cell r="P7">
            <v>0</v>
          </cell>
        </row>
      </sheetData>
      <sheetData sheetId="2046">
        <row r="7">
          <cell r="P7">
            <v>0</v>
          </cell>
        </row>
      </sheetData>
      <sheetData sheetId="2047">
        <row r="7">
          <cell r="P7">
            <v>0</v>
          </cell>
        </row>
      </sheetData>
      <sheetData sheetId="2048">
        <row r="7">
          <cell r="P7" t="str">
            <v xml:space="preserve">B U D G E T A R Y </v>
          </cell>
        </row>
      </sheetData>
      <sheetData sheetId="2049">
        <row r="7">
          <cell r="P7" t="str">
            <v xml:space="preserve">B U D G E T A R Y </v>
          </cell>
        </row>
      </sheetData>
      <sheetData sheetId="2050">
        <row r="7">
          <cell r="P7">
            <v>0</v>
          </cell>
        </row>
      </sheetData>
      <sheetData sheetId="2051">
        <row r="7">
          <cell r="P7" t="str">
            <v xml:space="preserve">B U D G E T A R Y </v>
          </cell>
        </row>
      </sheetData>
      <sheetData sheetId="2052">
        <row r="7">
          <cell r="P7">
            <v>0</v>
          </cell>
        </row>
      </sheetData>
      <sheetData sheetId="2053">
        <row r="7">
          <cell r="P7" t="str">
            <v xml:space="preserve">B U D G E T A R Y </v>
          </cell>
        </row>
      </sheetData>
      <sheetData sheetId="2054">
        <row r="7">
          <cell r="P7">
            <v>0</v>
          </cell>
        </row>
      </sheetData>
      <sheetData sheetId="2055">
        <row r="7">
          <cell r="P7" t="str">
            <v xml:space="preserve">B U D G E T A R Y </v>
          </cell>
        </row>
      </sheetData>
      <sheetData sheetId="2056">
        <row r="7">
          <cell r="P7" t="str">
            <v xml:space="preserve">B U D G E T A R Y </v>
          </cell>
        </row>
      </sheetData>
      <sheetData sheetId="2057">
        <row r="7">
          <cell r="P7" t="str">
            <v xml:space="preserve">B U D G E T A R Y </v>
          </cell>
        </row>
      </sheetData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>
        <row r="7">
          <cell r="P7" t="str">
            <v xml:space="preserve">B U D G E T A R Y </v>
          </cell>
        </row>
      </sheetData>
      <sheetData sheetId="2064">
        <row r="7">
          <cell r="P7" t="str">
            <v xml:space="preserve">B U D G E T A R Y </v>
          </cell>
        </row>
      </sheetData>
      <sheetData sheetId="2065">
        <row r="7">
          <cell r="P7" t="str">
            <v xml:space="preserve">B U D G E T A R Y </v>
          </cell>
        </row>
      </sheetData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>
        <row r="7">
          <cell r="P7" t="str">
            <v xml:space="preserve">B U D G E T A R Y </v>
          </cell>
        </row>
      </sheetData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>
        <row r="7">
          <cell r="P7" t="str">
            <v xml:space="preserve">B U D G E T A R Y </v>
          </cell>
        </row>
      </sheetData>
      <sheetData sheetId="2205">
        <row r="7">
          <cell r="P7" t="str">
            <v xml:space="preserve">B U D G E T A R Y </v>
          </cell>
        </row>
      </sheetData>
      <sheetData sheetId="2206">
        <row r="7">
          <cell r="P7">
            <v>0</v>
          </cell>
        </row>
      </sheetData>
      <sheetData sheetId="2207">
        <row r="7">
          <cell r="P7">
            <v>0</v>
          </cell>
        </row>
      </sheetData>
      <sheetData sheetId="2208">
        <row r="7">
          <cell r="P7" t="str">
            <v xml:space="preserve">B U D G E T A R Y </v>
          </cell>
        </row>
      </sheetData>
      <sheetData sheetId="2209">
        <row r="7">
          <cell r="P7" t="str">
            <v xml:space="preserve">B U D G E T A R Y </v>
          </cell>
        </row>
      </sheetData>
      <sheetData sheetId="2210">
        <row r="7">
          <cell r="P7" t="str">
            <v xml:space="preserve">B U D G E T A R Y </v>
          </cell>
        </row>
      </sheetData>
      <sheetData sheetId="2211">
        <row r="7">
          <cell r="P7">
            <v>0</v>
          </cell>
        </row>
      </sheetData>
      <sheetData sheetId="2212">
        <row r="7">
          <cell r="P7">
            <v>0</v>
          </cell>
        </row>
      </sheetData>
      <sheetData sheetId="2213">
        <row r="7">
          <cell r="P7" t="str">
            <v xml:space="preserve">B U D G E T A R Y </v>
          </cell>
        </row>
      </sheetData>
      <sheetData sheetId="2214">
        <row r="7">
          <cell r="P7" t="str">
            <v xml:space="preserve">B U D G E T A R Y </v>
          </cell>
        </row>
      </sheetData>
      <sheetData sheetId="2215">
        <row r="7">
          <cell r="P7" t="str">
            <v xml:space="preserve">B U D G E T A R Y </v>
          </cell>
        </row>
      </sheetData>
      <sheetData sheetId="2216">
        <row r="7">
          <cell r="P7" t="str">
            <v xml:space="preserve">B U D G E T A R Y </v>
          </cell>
        </row>
      </sheetData>
      <sheetData sheetId="2217">
        <row r="7">
          <cell r="P7" t="str">
            <v xml:space="preserve">B U D G E T A R Y </v>
          </cell>
        </row>
      </sheetData>
      <sheetData sheetId="2218">
        <row r="7">
          <cell r="P7" t="str">
            <v xml:space="preserve">B U D G E T A R Y </v>
          </cell>
        </row>
      </sheetData>
      <sheetData sheetId="2219">
        <row r="7">
          <cell r="P7" t="str">
            <v xml:space="preserve">B U D G E T A R Y </v>
          </cell>
        </row>
      </sheetData>
      <sheetData sheetId="2220">
        <row r="7">
          <cell r="P7" t="str">
            <v xml:space="preserve">B U D G E T A R Y </v>
          </cell>
        </row>
      </sheetData>
      <sheetData sheetId="2221">
        <row r="7">
          <cell r="P7" t="str">
            <v xml:space="preserve">B U D G E T A R Y </v>
          </cell>
        </row>
      </sheetData>
      <sheetData sheetId="2222">
        <row r="7">
          <cell r="P7" t="str">
            <v xml:space="preserve">B U D G E T A R Y </v>
          </cell>
        </row>
      </sheetData>
      <sheetData sheetId="2223">
        <row r="7">
          <cell r="P7" t="str">
            <v xml:space="preserve">B U D G E T A R Y </v>
          </cell>
        </row>
      </sheetData>
      <sheetData sheetId="2224">
        <row r="7">
          <cell r="P7" t="str">
            <v xml:space="preserve">B U D G E T A R Y </v>
          </cell>
        </row>
      </sheetData>
      <sheetData sheetId="2225">
        <row r="7">
          <cell r="P7" t="str">
            <v xml:space="preserve">B U D G E T A R Y </v>
          </cell>
        </row>
      </sheetData>
      <sheetData sheetId="2226">
        <row r="7">
          <cell r="P7" t="str">
            <v xml:space="preserve">B U D G E T A R Y </v>
          </cell>
        </row>
      </sheetData>
      <sheetData sheetId="2227">
        <row r="7">
          <cell r="P7" t="str">
            <v xml:space="preserve">B U D G E T A R Y </v>
          </cell>
        </row>
      </sheetData>
      <sheetData sheetId="2228">
        <row r="7">
          <cell r="P7" t="str">
            <v xml:space="preserve">B U D G E T A R Y </v>
          </cell>
        </row>
      </sheetData>
      <sheetData sheetId="2229">
        <row r="7">
          <cell r="P7" t="str">
            <v xml:space="preserve">B U D G E T A R Y </v>
          </cell>
        </row>
      </sheetData>
      <sheetData sheetId="2230">
        <row r="7">
          <cell r="P7" t="str">
            <v xml:space="preserve">B U D G E T A R Y </v>
          </cell>
        </row>
      </sheetData>
      <sheetData sheetId="2231">
        <row r="7">
          <cell r="P7" t="str">
            <v xml:space="preserve">B U D G E T A R Y </v>
          </cell>
        </row>
      </sheetData>
      <sheetData sheetId="2232">
        <row r="7">
          <cell r="P7" t="str">
            <v xml:space="preserve">B U D G E T A R Y </v>
          </cell>
        </row>
      </sheetData>
      <sheetData sheetId="2233">
        <row r="7">
          <cell r="P7" t="str">
            <v xml:space="preserve">B U D G E T A R Y </v>
          </cell>
        </row>
      </sheetData>
      <sheetData sheetId="2234">
        <row r="7">
          <cell r="P7" t="str">
            <v xml:space="preserve">B U D G E T A R Y </v>
          </cell>
        </row>
      </sheetData>
      <sheetData sheetId="2235">
        <row r="7">
          <cell r="P7" t="str">
            <v xml:space="preserve">B U D G E T A R Y </v>
          </cell>
        </row>
      </sheetData>
      <sheetData sheetId="2236">
        <row r="7">
          <cell r="P7">
            <v>0</v>
          </cell>
        </row>
      </sheetData>
      <sheetData sheetId="2237">
        <row r="7">
          <cell r="P7">
            <v>0</v>
          </cell>
        </row>
      </sheetData>
      <sheetData sheetId="2238">
        <row r="7">
          <cell r="P7" t="str">
            <v xml:space="preserve">B U D G E T A R Y </v>
          </cell>
        </row>
      </sheetData>
      <sheetData sheetId="2239">
        <row r="7">
          <cell r="P7" t="str">
            <v xml:space="preserve">B U D G E T A R Y </v>
          </cell>
        </row>
      </sheetData>
      <sheetData sheetId="2240">
        <row r="7">
          <cell r="P7" t="str">
            <v xml:space="preserve">B U D G E T A R Y </v>
          </cell>
        </row>
      </sheetData>
      <sheetData sheetId="2241">
        <row r="7">
          <cell r="P7" t="str">
            <v xml:space="preserve">B U D G E T A R Y </v>
          </cell>
        </row>
      </sheetData>
      <sheetData sheetId="2242">
        <row r="7">
          <cell r="P7" t="str">
            <v xml:space="preserve">B U D G E T A R Y </v>
          </cell>
        </row>
      </sheetData>
      <sheetData sheetId="2243">
        <row r="7">
          <cell r="P7" t="str">
            <v xml:space="preserve">B U D G E T A R Y </v>
          </cell>
        </row>
      </sheetData>
      <sheetData sheetId="2244">
        <row r="7">
          <cell r="P7" t="str">
            <v xml:space="preserve">B U D G E T A R Y </v>
          </cell>
        </row>
      </sheetData>
      <sheetData sheetId="2245">
        <row r="7">
          <cell r="P7">
            <v>0</v>
          </cell>
        </row>
      </sheetData>
      <sheetData sheetId="2246">
        <row r="7">
          <cell r="P7">
            <v>0</v>
          </cell>
        </row>
      </sheetData>
      <sheetData sheetId="2247">
        <row r="7">
          <cell r="P7" t="str">
            <v xml:space="preserve">B U D G E T A R Y </v>
          </cell>
        </row>
      </sheetData>
      <sheetData sheetId="2248">
        <row r="7">
          <cell r="P7" t="str">
            <v xml:space="preserve">B U D G E T A R Y </v>
          </cell>
        </row>
      </sheetData>
      <sheetData sheetId="2249">
        <row r="7">
          <cell r="P7" t="str">
            <v xml:space="preserve">B U D G E T A R Y </v>
          </cell>
        </row>
      </sheetData>
      <sheetData sheetId="2250">
        <row r="7">
          <cell r="P7" t="str">
            <v xml:space="preserve">B U D G E T A R Y </v>
          </cell>
        </row>
      </sheetData>
      <sheetData sheetId="2251">
        <row r="7">
          <cell r="P7" t="str">
            <v xml:space="preserve">B U D G E T A R Y </v>
          </cell>
        </row>
      </sheetData>
      <sheetData sheetId="2252">
        <row r="7">
          <cell r="P7" t="str">
            <v xml:space="preserve">B U D G E T A R Y </v>
          </cell>
        </row>
      </sheetData>
      <sheetData sheetId="2253">
        <row r="7">
          <cell r="P7" t="str">
            <v xml:space="preserve">B U D G E T A R Y </v>
          </cell>
        </row>
      </sheetData>
      <sheetData sheetId="2254">
        <row r="7">
          <cell r="P7" t="str">
            <v xml:space="preserve">B U D G E T A R Y </v>
          </cell>
        </row>
      </sheetData>
      <sheetData sheetId="2255">
        <row r="7">
          <cell r="P7" t="str">
            <v xml:space="preserve">B U D G E T A R Y </v>
          </cell>
        </row>
      </sheetData>
      <sheetData sheetId="2256">
        <row r="7">
          <cell r="P7" t="str">
            <v xml:space="preserve">B U D G E T A R Y </v>
          </cell>
        </row>
      </sheetData>
      <sheetData sheetId="2257">
        <row r="7">
          <cell r="P7" t="str">
            <v xml:space="preserve">B U D G E T A R Y </v>
          </cell>
        </row>
      </sheetData>
      <sheetData sheetId="2258">
        <row r="7">
          <cell r="P7" t="str">
            <v xml:space="preserve">B U D G E T A R Y </v>
          </cell>
        </row>
      </sheetData>
      <sheetData sheetId="2259">
        <row r="7">
          <cell r="P7" t="str">
            <v xml:space="preserve">B U D G E T A R Y </v>
          </cell>
        </row>
      </sheetData>
      <sheetData sheetId="2260">
        <row r="7">
          <cell r="P7" t="str">
            <v xml:space="preserve">B U D G E T A R Y </v>
          </cell>
        </row>
      </sheetData>
      <sheetData sheetId="2261">
        <row r="7">
          <cell r="P7" t="str">
            <v xml:space="preserve">B U D G E T A R Y </v>
          </cell>
        </row>
      </sheetData>
      <sheetData sheetId="2262">
        <row r="7">
          <cell r="P7" t="str">
            <v xml:space="preserve">B U D G E T A R Y </v>
          </cell>
        </row>
      </sheetData>
      <sheetData sheetId="2263">
        <row r="7">
          <cell r="P7" t="str">
            <v xml:space="preserve">B U D G E T A R Y </v>
          </cell>
        </row>
      </sheetData>
      <sheetData sheetId="2264">
        <row r="7">
          <cell r="P7" t="str">
            <v xml:space="preserve">B U D G E T A R Y </v>
          </cell>
        </row>
      </sheetData>
      <sheetData sheetId="2265">
        <row r="7">
          <cell r="P7" t="str">
            <v xml:space="preserve">B U D G E T A R Y </v>
          </cell>
        </row>
      </sheetData>
      <sheetData sheetId="2266">
        <row r="7">
          <cell r="P7" t="str">
            <v xml:space="preserve">B U D G E T A R Y </v>
          </cell>
        </row>
      </sheetData>
      <sheetData sheetId="2267">
        <row r="7">
          <cell r="P7" t="str">
            <v xml:space="preserve">B U D G E T A R Y </v>
          </cell>
        </row>
      </sheetData>
      <sheetData sheetId="2268">
        <row r="7">
          <cell r="P7" t="str">
            <v xml:space="preserve">B U D G E T A R Y </v>
          </cell>
        </row>
      </sheetData>
      <sheetData sheetId="2269">
        <row r="7">
          <cell r="P7" t="str">
            <v xml:space="preserve">B U D G E T A R Y </v>
          </cell>
        </row>
      </sheetData>
      <sheetData sheetId="2270">
        <row r="7">
          <cell r="P7" t="str">
            <v xml:space="preserve">B U D G E T A R Y </v>
          </cell>
        </row>
      </sheetData>
      <sheetData sheetId="2271">
        <row r="7">
          <cell r="P7" t="str">
            <v xml:space="preserve">B U D G E T A R Y </v>
          </cell>
        </row>
      </sheetData>
      <sheetData sheetId="2272">
        <row r="7">
          <cell r="P7" t="str">
            <v xml:space="preserve">B U D G E T A R Y </v>
          </cell>
        </row>
      </sheetData>
      <sheetData sheetId="2273">
        <row r="7">
          <cell r="P7" t="str">
            <v xml:space="preserve">B U D G E T A R Y </v>
          </cell>
        </row>
      </sheetData>
      <sheetData sheetId="2274">
        <row r="7">
          <cell r="P7" t="str">
            <v xml:space="preserve">B U D G E T A R Y </v>
          </cell>
        </row>
      </sheetData>
      <sheetData sheetId="2275">
        <row r="7">
          <cell r="P7" t="str">
            <v xml:space="preserve">B U D G E T A R Y </v>
          </cell>
        </row>
      </sheetData>
      <sheetData sheetId="2276">
        <row r="7">
          <cell r="P7" t="str">
            <v xml:space="preserve">B U D G E T A R Y </v>
          </cell>
        </row>
      </sheetData>
      <sheetData sheetId="2277">
        <row r="7">
          <cell r="P7" t="str">
            <v xml:space="preserve">B U D G E T A R Y </v>
          </cell>
        </row>
      </sheetData>
      <sheetData sheetId="2278">
        <row r="7">
          <cell r="P7" t="str">
            <v xml:space="preserve">B U D G E T A R Y </v>
          </cell>
        </row>
      </sheetData>
      <sheetData sheetId="2279">
        <row r="7">
          <cell r="P7" t="str">
            <v xml:space="preserve">B U D G E T A R Y </v>
          </cell>
        </row>
      </sheetData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>
        <row r="7">
          <cell r="P7" t="str">
            <v xml:space="preserve">B U D G E T A R Y </v>
          </cell>
        </row>
      </sheetData>
      <sheetData sheetId="2361">
        <row r="7">
          <cell r="P7" t="str">
            <v xml:space="preserve">B U D G E T A R Y </v>
          </cell>
        </row>
      </sheetData>
      <sheetData sheetId="2362">
        <row r="7">
          <cell r="P7" t="str">
            <v xml:space="preserve">B U D G E T A R Y </v>
          </cell>
        </row>
      </sheetData>
      <sheetData sheetId="2363">
        <row r="7">
          <cell r="P7" t="str">
            <v xml:space="preserve">B U D G E T A R Y </v>
          </cell>
        </row>
      </sheetData>
      <sheetData sheetId="2364">
        <row r="7">
          <cell r="P7" t="str">
            <v xml:space="preserve">B U D G E T A R Y </v>
          </cell>
        </row>
      </sheetData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>
        <row r="7">
          <cell r="P7" t="str">
            <v xml:space="preserve">B U D G E T A R Y </v>
          </cell>
        </row>
      </sheetData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>
        <row r="7">
          <cell r="P7" t="str">
            <v xml:space="preserve">B U D G E T A R Y </v>
          </cell>
        </row>
      </sheetData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>
        <row r="7">
          <cell r="P7" t="str">
            <v xml:space="preserve">B U D G E T A R Y </v>
          </cell>
        </row>
      </sheetData>
      <sheetData sheetId="2562">
        <row r="7">
          <cell r="P7" t="str">
            <v xml:space="preserve">B U D G E T A R Y </v>
          </cell>
        </row>
      </sheetData>
      <sheetData sheetId="2563">
        <row r="7">
          <cell r="P7" t="str">
            <v xml:space="preserve">B U D G E T A R Y </v>
          </cell>
        </row>
      </sheetData>
      <sheetData sheetId="2564">
        <row r="7">
          <cell r="P7" t="str">
            <v xml:space="preserve">B U D G E T A R Y </v>
          </cell>
        </row>
      </sheetData>
      <sheetData sheetId="2565">
        <row r="7">
          <cell r="P7" t="str">
            <v xml:space="preserve">B U D G E T A R Y </v>
          </cell>
        </row>
      </sheetData>
      <sheetData sheetId="2566">
        <row r="7">
          <cell r="P7" t="str">
            <v xml:space="preserve">B U D G E T A R Y </v>
          </cell>
        </row>
      </sheetData>
      <sheetData sheetId="2567">
        <row r="7">
          <cell r="P7" t="str">
            <v xml:space="preserve">B U D G E T A R Y </v>
          </cell>
        </row>
      </sheetData>
      <sheetData sheetId="2568">
        <row r="7">
          <cell r="P7" t="str">
            <v xml:space="preserve">B U D G E T A R Y </v>
          </cell>
        </row>
      </sheetData>
      <sheetData sheetId="2569">
        <row r="7">
          <cell r="P7" t="str">
            <v xml:space="preserve">B U D G E T A R Y </v>
          </cell>
        </row>
      </sheetData>
      <sheetData sheetId="2570">
        <row r="7">
          <cell r="P7" t="str">
            <v xml:space="preserve">B U D G E T A R Y </v>
          </cell>
        </row>
      </sheetData>
      <sheetData sheetId="2571">
        <row r="7">
          <cell r="P7" t="str">
            <v xml:space="preserve">B U D G E T A R Y </v>
          </cell>
        </row>
      </sheetData>
      <sheetData sheetId="2572">
        <row r="7">
          <cell r="P7" t="str">
            <v xml:space="preserve">B U D G E T A R Y </v>
          </cell>
        </row>
      </sheetData>
      <sheetData sheetId="2573">
        <row r="7">
          <cell r="P7" t="str">
            <v xml:space="preserve">B U D G E T A R Y </v>
          </cell>
        </row>
      </sheetData>
      <sheetData sheetId="2574">
        <row r="7">
          <cell r="P7" t="str">
            <v xml:space="preserve">B U D G E T A R Y </v>
          </cell>
        </row>
      </sheetData>
      <sheetData sheetId="2575">
        <row r="7">
          <cell r="P7" t="str">
            <v xml:space="preserve">B U D G E T A R Y </v>
          </cell>
        </row>
      </sheetData>
      <sheetData sheetId="2576">
        <row r="7">
          <cell r="P7" t="str">
            <v xml:space="preserve">B U D G E T A R Y </v>
          </cell>
        </row>
      </sheetData>
      <sheetData sheetId="2577">
        <row r="7">
          <cell r="P7" t="str">
            <v xml:space="preserve">B U D G E T A R Y </v>
          </cell>
        </row>
      </sheetData>
      <sheetData sheetId="2578">
        <row r="7">
          <cell r="P7" t="str">
            <v xml:space="preserve">B U D G E T A R Y </v>
          </cell>
        </row>
      </sheetData>
      <sheetData sheetId="2579">
        <row r="7">
          <cell r="P7" t="str">
            <v xml:space="preserve">B U D G E T A R Y </v>
          </cell>
        </row>
      </sheetData>
      <sheetData sheetId="2580">
        <row r="7">
          <cell r="P7" t="str">
            <v xml:space="preserve">B U D G E T A R Y </v>
          </cell>
        </row>
      </sheetData>
      <sheetData sheetId="2581">
        <row r="7">
          <cell r="P7" t="str">
            <v xml:space="preserve">B U D G E T A R Y </v>
          </cell>
        </row>
      </sheetData>
      <sheetData sheetId="2582">
        <row r="7">
          <cell r="P7" t="str">
            <v xml:space="preserve">B U D G E T A R Y </v>
          </cell>
        </row>
      </sheetData>
      <sheetData sheetId="2583">
        <row r="7">
          <cell r="P7" t="str">
            <v xml:space="preserve">B U D G E T A R Y </v>
          </cell>
        </row>
      </sheetData>
      <sheetData sheetId="2584">
        <row r="7">
          <cell r="P7" t="str">
            <v xml:space="preserve">B U D G E T A R Y </v>
          </cell>
        </row>
      </sheetData>
      <sheetData sheetId="2585">
        <row r="7">
          <cell r="P7" t="str">
            <v xml:space="preserve">B U D G E T A R Y </v>
          </cell>
        </row>
      </sheetData>
      <sheetData sheetId="2586">
        <row r="7">
          <cell r="P7" t="str">
            <v xml:space="preserve">B U D G E T A R Y </v>
          </cell>
        </row>
      </sheetData>
      <sheetData sheetId="2587">
        <row r="7">
          <cell r="P7" t="str">
            <v xml:space="preserve">B U D G E T A R Y </v>
          </cell>
        </row>
      </sheetData>
      <sheetData sheetId="2588">
        <row r="7">
          <cell r="P7" t="str">
            <v xml:space="preserve">B U D G E T A R Y </v>
          </cell>
        </row>
      </sheetData>
      <sheetData sheetId="2589">
        <row r="7">
          <cell r="P7" t="str">
            <v xml:space="preserve">B U D G E T A R Y </v>
          </cell>
        </row>
      </sheetData>
      <sheetData sheetId="2590">
        <row r="7">
          <cell r="P7" t="str">
            <v xml:space="preserve">B U D G E T A R Y </v>
          </cell>
        </row>
      </sheetData>
      <sheetData sheetId="2591">
        <row r="7">
          <cell r="P7" t="str">
            <v xml:space="preserve">B U D G E T A R Y </v>
          </cell>
        </row>
      </sheetData>
      <sheetData sheetId="2592">
        <row r="7">
          <cell r="P7" t="str">
            <v xml:space="preserve">B U D G E T A R Y </v>
          </cell>
        </row>
      </sheetData>
      <sheetData sheetId="2593">
        <row r="7">
          <cell r="P7" t="str">
            <v xml:space="preserve">B U D G E T A R Y </v>
          </cell>
        </row>
      </sheetData>
      <sheetData sheetId="2594">
        <row r="7">
          <cell r="P7" t="str">
            <v xml:space="preserve">B U D G E T A R Y </v>
          </cell>
        </row>
      </sheetData>
      <sheetData sheetId="2595">
        <row r="7">
          <cell r="P7" t="str">
            <v xml:space="preserve">B U D G E T A R Y </v>
          </cell>
        </row>
      </sheetData>
      <sheetData sheetId="2596">
        <row r="7">
          <cell r="P7" t="str">
            <v xml:space="preserve">B U D G E T A R Y </v>
          </cell>
        </row>
      </sheetData>
      <sheetData sheetId="2597">
        <row r="8">
          <cell r="A8" t="str">
            <v>No.</v>
          </cell>
        </row>
      </sheetData>
      <sheetData sheetId="2598">
        <row r="8">
          <cell r="A8" t="str">
            <v>No.</v>
          </cell>
        </row>
      </sheetData>
      <sheetData sheetId="2599">
        <row r="8">
          <cell r="A8" t="str">
            <v>No.</v>
          </cell>
        </row>
      </sheetData>
      <sheetData sheetId="2600">
        <row r="8">
          <cell r="A8" t="str">
            <v>No.</v>
          </cell>
        </row>
      </sheetData>
      <sheetData sheetId="2601">
        <row r="7">
          <cell r="P7" t="str">
            <v xml:space="preserve">B U D G E T A R Y </v>
          </cell>
        </row>
      </sheetData>
      <sheetData sheetId="2602">
        <row r="8">
          <cell r="A8" t="str">
            <v>No.</v>
          </cell>
        </row>
      </sheetData>
      <sheetData sheetId="2603">
        <row r="7">
          <cell r="P7" t="str">
            <v xml:space="preserve">B U D G E T A R Y </v>
          </cell>
        </row>
      </sheetData>
      <sheetData sheetId="2604">
        <row r="7">
          <cell r="P7" t="str">
            <v xml:space="preserve">B U D G E T A R Y </v>
          </cell>
        </row>
      </sheetData>
      <sheetData sheetId="2605">
        <row r="7">
          <cell r="P7" t="str">
            <v xml:space="preserve">B U D G E T A R Y </v>
          </cell>
        </row>
      </sheetData>
      <sheetData sheetId="2606">
        <row r="7">
          <cell r="P7" t="str">
            <v xml:space="preserve">B U D G E T A R Y </v>
          </cell>
        </row>
      </sheetData>
      <sheetData sheetId="2607">
        <row r="7">
          <cell r="P7" t="str">
            <v xml:space="preserve">B U D G E T A R Y </v>
          </cell>
        </row>
      </sheetData>
      <sheetData sheetId="2608">
        <row r="7">
          <cell r="P7" t="str">
            <v xml:space="preserve">B U D G E T A R Y </v>
          </cell>
        </row>
      </sheetData>
      <sheetData sheetId="2609">
        <row r="8">
          <cell r="A8" t="str">
            <v>No.</v>
          </cell>
        </row>
      </sheetData>
      <sheetData sheetId="2610">
        <row r="7">
          <cell r="P7" t="str">
            <v xml:space="preserve">B U D G E T A R Y </v>
          </cell>
        </row>
      </sheetData>
      <sheetData sheetId="2611">
        <row r="7">
          <cell r="P7" t="str">
            <v xml:space="preserve">B U D G E T A R Y </v>
          </cell>
        </row>
      </sheetData>
      <sheetData sheetId="2612">
        <row r="8">
          <cell r="A8" t="str">
            <v>No.</v>
          </cell>
        </row>
      </sheetData>
      <sheetData sheetId="2613">
        <row r="8">
          <cell r="A8" t="str">
            <v>No.</v>
          </cell>
        </row>
      </sheetData>
      <sheetData sheetId="2614">
        <row r="7">
          <cell r="P7" t="str">
            <v xml:space="preserve">B U D G E T A R Y </v>
          </cell>
        </row>
      </sheetData>
      <sheetData sheetId="2615">
        <row r="7">
          <cell r="P7" t="str">
            <v xml:space="preserve">B U D G E T A R Y </v>
          </cell>
        </row>
      </sheetData>
      <sheetData sheetId="2616">
        <row r="7">
          <cell r="P7" t="str">
            <v xml:space="preserve">B U D G E T A R Y </v>
          </cell>
        </row>
      </sheetData>
      <sheetData sheetId="2617">
        <row r="8">
          <cell r="A8" t="str">
            <v>No.</v>
          </cell>
        </row>
      </sheetData>
      <sheetData sheetId="2618">
        <row r="7">
          <cell r="P7" t="str">
            <v xml:space="preserve">B U D G E T A R Y </v>
          </cell>
        </row>
      </sheetData>
      <sheetData sheetId="2619">
        <row r="7">
          <cell r="P7" t="str">
            <v xml:space="preserve">B U D G E T A R Y </v>
          </cell>
        </row>
      </sheetData>
      <sheetData sheetId="2620">
        <row r="7">
          <cell r="P7" t="str">
            <v xml:space="preserve">B U D G E T A R Y </v>
          </cell>
        </row>
      </sheetData>
      <sheetData sheetId="2621"/>
      <sheetData sheetId="2622"/>
      <sheetData sheetId="2623"/>
      <sheetData sheetId="2624"/>
      <sheetData sheetId="2625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>
        <row r="7">
          <cell r="P7" t="str">
            <v xml:space="preserve">B U D G E T A R Y </v>
          </cell>
        </row>
      </sheetData>
      <sheetData sheetId="2645">
        <row r="7">
          <cell r="P7" t="str">
            <v xml:space="preserve">B U D G E T A R Y </v>
          </cell>
        </row>
      </sheetData>
      <sheetData sheetId="2646">
        <row r="7">
          <cell r="P7" t="str">
            <v xml:space="preserve">B U D G E T A R Y </v>
          </cell>
        </row>
      </sheetData>
      <sheetData sheetId="2647">
        <row r="7">
          <cell r="P7" t="str">
            <v xml:space="preserve">B U D G E T A R Y </v>
          </cell>
        </row>
      </sheetData>
      <sheetData sheetId="2648">
        <row r="7">
          <cell r="P7" t="str">
            <v xml:space="preserve">B U D G E T A R Y </v>
          </cell>
        </row>
      </sheetData>
      <sheetData sheetId="2649">
        <row r="7">
          <cell r="P7" t="str">
            <v xml:space="preserve">B U D G E T A R Y </v>
          </cell>
        </row>
      </sheetData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/>
      <sheetData sheetId="2668"/>
      <sheetData sheetId="2669">
        <row r="7">
          <cell r="P7" t="str">
            <v xml:space="preserve">B U D G E T A R Y </v>
          </cell>
        </row>
      </sheetData>
      <sheetData sheetId="2670">
        <row r="7">
          <cell r="P7" t="str">
            <v xml:space="preserve">B U D G E T A R Y </v>
          </cell>
        </row>
      </sheetData>
      <sheetData sheetId="2671" refreshError="1"/>
      <sheetData sheetId="2672" refreshError="1"/>
      <sheetData sheetId="2673" refreshError="1"/>
      <sheetData sheetId="2674" refreshError="1"/>
      <sheetData sheetId="2675">
        <row r="1">
          <cell r="JB1">
            <v>0</v>
          </cell>
        </row>
      </sheetData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/>
      <sheetData sheetId="2707"/>
      <sheetData sheetId="2708">
        <row r="7">
          <cell r="P7" t="str">
            <v xml:space="preserve">B U D G E T A R Y </v>
          </cell>
        </row>
      </sheetData>
      <sheetData sheetId="2709">
        <row r="7">
          <cell r="P7" t="str">
            <v xml:space="preserve">B U D G E T A R Y </v>
          </cell>
        </row>
      </sheetData>
      <sheetData sheetId="2710">
        <row r="7">
          <cell r="P7" t="str">
            <v xml:space="preserve">B U D G E T A R Y </v>
          </cell>
        </row>
      </sheetData>
      <sheetData sheetId="2711">
        <row r="7">
          <cell r="P7" t="str">
            <v xml:space="preserve">B U D G E T A R Y </v>
          </cell>
        </row>
      </sheetData>
      <sheetData sheetId="2712">
        <row r="7">
          <cell r="P7" t="str">
            <v xml:space="preserve">B U D G E T A R Y </v>
          </cell>
        </row>
      </sheetData>
      <sheetData sheetId="2713">
        <row r="7">
          <cell r="P7">
            <v>0</v>
          </cell>
        </row>
      </sheetData>
      <sheetData sheetId="2714">
        <row r="7">
          <cell r="P7" t="str">
            <v xml:space="preserve">B U D G E T A R Y </v>
          </cell>
        </row>
      </sheetData>
      <sheetData sheetId="2715">
        <row r="7">
          <cell r="P7" t="str">
            <v xml:space="preserve">B U D G E T A R Y </v>
          </cell>
        </row>
      </sheetData>
      <sheetData sheetId="2716">
        <row r="7">
          <cell r="P7" t="str">
            <v xml:space="preserve">B U D G E T A R Y </v>
          </cell>
        </row>
      </sheetData>
      <sheetData sheetId="2717">
        <row r="7">
          <cell r="P7" t="str">
            <v xml:space="preserve">B U D G E T A R Y </v>
          </cell>
        </row>
      </sheetData>
      <sheetData sheetId="2718" refreshError="1"/>
      <sheetData sheetId="2719" refreshError="1"/>
      <sheetData sheetId="2720" refreshError="1"/>
      <sheetData sheetId="2721">
        <row r="7">
          <cell r="P7" t="str">
            <v xml:space="preserve">B U D G E T A R Y </v>
          </cell>
        </row>
      </sheetData>
      <sheetData sheetId="2722">
        <row r="7">
          <cell r="P7" t="str">
            <v xml:space="preserve">B U D G E T A R Y </v>
          </cell>
        </row>
      </sheetData>
      <sheetData sheetId="2723">
        <row r="7">
          <cell r="P7" t="str">
            <v xml:space="preserve">B U D G E T A R Y </v>
          </cell>
        </row>
      </sheetData>
      <sheetData sheetId="2724">
        <row r="7">
          <cell r="P7" t="str">
            <v xml:space="preserve">B U D G E T A R Y </v>
          </cell>
        </row>
      </sheetData>
      <sheetData sheetId="2725">
        <row r="7">
          <cell r="P7" t="str">
            <v xml:space="preserve">B U D G E T A R Y </v>
          </cell>
        </row>
      </sheetData>
      <sheetData sheetId="2726">
        <row r="7">
          <cell r="P7" t="str">
            <v xml:space="preserve">B U D G E T A R Y </v>
          </cell>
        </row>
      </sheetData>
      <sheetData sheetId="2727">
        <row r="7">
          <cell r="P7" t="str">
            <v xml:space="preserve">B U D G E T A R Y </v>
          </cell>
        </row>
      </sheetData>
      <sheetData sheetId="2728">
        <row r="7">
          <cell r="P7" t="str">
            <v xml:space="preserve">B U D G E T A R Y </v>
          </cell>
        </row>
      </sheetData>
      <sheetData sheetId="2729">
        <row r="7">
          <cell r="P7" t="str">
            <v xml:space="preserve">B U D G E T A R Y </v>
          </cell>
        </row>
      </sheetData>
      <sheetData sheetId="2730">
        <row r="7">
          <cell r="P7" t="str">
            <v xml:space="preserve">B U D G E T A R Y </v>
          </cell>
        </row>
      </sheetData>
      <sheetData sheetId="2731">
        <row r="1">
          <cell r="JB1">
            <v>0</v>
          </cell>
        </row>
      </sheetData>
      <sheetData sheetId="2732">
        <row r="7">
          <cell r="P7" t="str">
            <v xml:space="preserve">B U D G E T A R Y </v>
          </cell>
        </row>
      </sheetData>
      <sheetData sheetId="2733">
        <row r="7">
          <cell r="P7" t="str">
            <v xml:space="preserve">B U D G E T A R Y </v>
          </cell>
        </row>
      </sheetData>
      <sheetData sheetId="2734">
        <row r="7">
          <cell r="P7" t="str">
            <v xml:space="preserve">B U D G E T A R Y </v>
          </cell>
        </row>
      </sheetData>
      <sheetData sheetId="2735">
        <row r="7">
          <cell r="P7" t="str">
            <v xml:space="preserve">B U D G E T A R Y </v>
          </cell>
        </row>
      </sheetData>
      <sheetData sheetId="2736">
        <row r="7">
          <cell r="P7" t="str">
            <v xml:space="preserve">B U D G E T A R Y </v>
          </cell>
        </row>
      </sheetData>
      <sheetData sheetId="2737">
        <row r="7">
          <cell r="P7">
            <v>0</v>
          </cell>
        </row>
      </sheetData>
      <sheetData sheetId="2738">
        <row r="7">
          <cell r="P7" t="str">
            <v xml:space="preserve">B U D G E T A R Y </v>
          </cell>
        </row>
      </sheetData>
      <sheetData sheetId="2739">
        <row r="1">
          <cell r="JB1">
            <v>0</v>
          </cell>
        </row>
      </sheetData>
      <sheetData sheetId="2740">
        <row r="1">
          <cell r="JB1">
            <v>0</v>
          </cell>
        </row>
      </sheetData>
      <sheetData sheetId="2741">
        <row r="1">
          <cell r="JB1">
            <v>0</v>
          </cell>
        </row>
      </sheetData>
      <sheetData sheetId="2742">
        <row r="1">
          <cell r="JB1">
            <v>0</v>
          </cell>
        </row>
      </sheetData>
      <sheetData sheetId="2743">
        <row r="1">
          <cell r="JB1">
            <v>0</v>
          </cell>
        </row>
      </sheetData>
      <sheetData sheetId="2744">
        <row r="1">
          <cell r="JB1">
            <v>0</v>
          </cell>
        </row>
      </sheetData>
      <sheetData sheetId="2745">
        <row r="1">
          <cell r="JB1">
            <v>0</v>
          </cell>
        </row>
      </sheetData>
      <sheetData sheetId="2746">
        <row r="1">
          <cell r="JB1">
            <v>0</v>
          </cell>
        </row>
      </sheetData>
      <sheetData sheetId="2747">
        <row r="7">
          <cell r="P7" t="str">
            <v xml:space="preserve">B U D G E T A R Y </v>
          </cell>
        </row>
      </sheetData>
      <sheetData sheetId="2748">
        <row r="7">
          <cell r="P7" t="str">
            <v xml:space="preserve">B U D G E T A R Y </v>
          </cell>
        </row>
      </sheetData>
      <sheetData sheetId="2749">
        <row r="7">
          <cell r="P7" t="str">
            <v xml:space="preserve">B U D G E T A R Y </v>
          </cell>
        </row>
      </sheetData>
      <sheetData sheetId="2750">
        <row r="7">
          <cell r="P7" t="str">
            <v xml:space="preserve">B U D G E T A R Y </v>
          </cell>
        </row>
      </sheetData>
      <sheetData sheetId="2751">
        <row r="7">
          <cell r="P7">
            <v>0</v>
          </cell>
        </row>
      </sheetData>
      <sheetData sheetId="2752">
        <row r="7">
          <cell r="P7" t="str">
            <v xml:space="preserve">B U D G E T A R Y </v>
          </cell>
        </row>
      </sheetData>
      <sheetData sheetId="2753">
        <row r="7">
          <cell r="P7" t="str">
            <v xml:space="preserve">B U D G E T A R Y </v>
          </cell>
        </row>
      </sheetData>
      <sheetData sheetId="2754">
        <row r="7">
          <cell r="P7" t="str">
            <v xml:space="preserve">B U D G E T A R Y </v>
          </cell>
        </row>
      </sheetData>
      <sheetData sheetId="2755">
        <row r="7">
          <cell r="P7">
            <v>0</v>
          </cell>
        </row>
      </sheetData>
      <sheetData sheetId="2756">
        <row r="7">
          <cell r="P7" t="str">
            <v xml:space="preserve">B U D G E T A R Y </v>
          </cell>
        </row>
      </sheetData>
      <sheetData sheetId="2757">
        <row r="7">
          <cell r="P7" t="str">
            <v xml:space="preserve">B U D G E T A R Y </v>
          </cell>
        </row>
      </sheetData>
      <sheetData sheetId="2758">
        <row r="7">
          <cell r="P7">
            <v>0</v>
          </cell>
        </row>
      </sheetData>
      <sheetData sheetId="2759">
        <row r="7">
          <cell r="P7" t="str">
            <v xml:space="preserve">B U D G E T A R Y </v>
          </cell>
        </row>
      </sheetData>
      <sheetData sheetId="2760">
        <row r="7">
          <cell r="P7">
            <v>0</v>
          </cell>
        </row>
      </sheetData>
      <sheetData sheetId="2761">
        <row r="7">
          <cell r="P7" t="str">
            <v xml:space="preserve">B U D G E T A R Y </v>
          </cell>
        </row>
      </sheetData>
      <sheetData sheetId="2762">
        <row r="7">
          <cell r="P7" t="str">
            <v xml:space="preserve">B U D G E T A R Y </v>
          </cell>
        </row>
      </sheetData>
      <sheetData sheetId="2763">
        <row r="7">
          <cell r="P7" t="str">
            <v xml:space="preserve">B U D G E T A R Y </v>
          </cell>
        </row>
      </sheetData>
      <sheetData sheetId="2764">
        <row r="7">
          <cell r="P7">
            <v>0</v>
          </cell>
        </row>
      </sheetData>
      <sheetData sheetId="2765">
        <row r="7">
          <cell r="P7" t="str">
            <v xml:space="preserve">B U D G E T A R Y </v>
          </cell>
        </row>
      </sheetData>
      <sheetData sheetId="2766">
        <row r="7">
          <cell r="P7" t="str">
            <v xml:space="preserve">B U D G E T A R Y </v>
          </cell>
        </row>
      </sheetData>
      <sheetData sheetId="2767">
        <row r="7">
          <cell r="P7">
            <v>0</v>
          </cell>
        </row>
      </sheetData>
      <sheetData sheetId="2768">
        <row r="7">
          <cell r="P7" t="str">
            <v xml:space="preserve">B U D G E T A R Y </v>
          </cell>
        </row>
      </sheetData>
      <sheetData sheetId="2769">
        <row r="7">
          <cell r="P7" t="str">
            <v xml:space="preserve">B U D G E T A R Y </v>
          </cell>
        </row>
      </sheetData>
      <sheetData sheetId="2770">
        <row r="7">
          <cell r="P7" t="str">
            <v xml:space="preserve">B U D G E T A R Y </v>
          </cell>
        </row>
      </sheetData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>
        <row r="7">
          <cell r="P7" t="str">
            <v xml:space="preserve">B U D G E T A R Y </v>
          </cell>
        </row>
      </sheetData>
      <sheetData sheetId="2814">
        <row r="7">
          <cell r="P7" t="str">
            <v xml:space="preserve">B U D G E T A R Y </v>
          </cell>
        </row>
      </sheetData>
      <sheetData sheetId="2815">
        <row r="7">
          <cell r="P7" t="str">
            <v xml:space="preserve">B U D G E T A R Y </v>
          </cell>
        </row>
      </sheetData>
      <sheetData sheetId="2816">
        <row r="7">
          <cell r="P7" t="str">
            <v xml:space="preserve">B U D G E T A R Y </v>
          </cell>
        </row>
      </sheetData>
      <sheetData sheetId="2817">
        <row r="7">
          <cell r="P7">
            <v>0</v>
          </cell>
        </row>
      </sheetData>
      <sheetData sheetId="2818">
        <row r="7">
          <cell r="P7" t="str">
            <v xml:space="preserve">B U D G E T A R Y </v>
          </cell>
        </row>
      </sheetData>
      <sheetData sheetId="2819">
        <row r="7">
          <cell r="P7" t="str">
            <v xml:space="preserve">B U D G E T A R Y </v>
          </cell>
        </row>
      </sheetData>
      <sheetData sheetId="2820">
        <row r="7">
          <cell r="P7" t="str">
            <v xml:space="preserve">B U D G E T A R Y </v>
          </cell>
        </row>
      </sheetData>
      <sheetData sheetId="2821">
        <row r="7">
          <cell r="P7">
            <v>0</v>
          </cell>
        </row>
      </sheetData>
      <sheetData sheetId="2822">
        <row r="7">
          <cell r="P7" t="str">
            <v xml:space="preserve">B U D G E T A R Y </v>
          </cell>
        </row>
      </sheetData>
      <sheetData sheetId="2823">
        <row r="7">
          <cell r="P7" t="str">
            <v xml:space="preserve">B U D G E T A R Y </v>
          </cell>
        </row>
      </sheetData>
      <sheetData sheetId="2824">
        <row r="7">
          <cell r="P7">
            <v>0</v>
          </cell>
        </row>
      </sheetData>
      <sheetData sheetId="2825"/>
      <sheetData sheetId="2826">
        <row r="7">
          <cell r="P7" t="str">
            <v xml:space="preserve">B U D G E T A R Y </v>
          </cell>
        </row>
      </sheetData>
      <sheetData sheetId="2827">
        <row r="7">
          <cell r="P7" t="str">
            <v xml:space="preserve">B U D G E T A R Y </v>
          </cell>
        </row>
      </sheetData>
      <sheetData sheetId="2828">
        <row r="7">
          <cell r="P7" t="str">
            <v xml:space="preserve">B U D G E T A R Y </v>
          </cell>
        </row>
      </sheetData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/>
      <sheetData sheetId="2838"/>
      <sheetData sheetId="2839"/>
      <sheetData sheetId="2840">
        <row r="1">
          <cell r="JB1">
            <v>0</v>
          </cell>
        </row>
      </sheetData>
      <sheetData sheetId="2841">
        <row r="1">
          <cell r="JB1">
            <v>0</v>
          </cell>
        </row>
      </sheetData>
      <sheetData sheetId="2842">
        <row r="1">
          <cell r="JB1">
            <v>0</v>
          </cell>
        </row>
      </sheetData>
      <sheetData sheetId="2843">
        <row r="1">
          <cell r="JB1">
            <v>0</v>
          </cell>
        </row>
      </sheetData>
      <sheetData sheetId="2844">
        <row r="1">
          <cell r="JB1">
            <v>0</v>
          </cell>
        </row>
      </sheetData>
      <sheetData sheetId="2845">
        <row r="1">
          <cell r="JB1">
            <v>0</v>
          </cell>
        </row>
      </sheetData>
      <sheetData sheetId="2846">
        <row r="1">
          <cell r="JB1">
            <v>0</v>
          </cell>
        </row>
      </sheetData>
      <sheetData sheetId="2847"/>
      <sheetData sheetId="2848"/>
      <sheetData sheetId="2849">
        <row r="1">
          <cell r="JB1">
            <v>0</v>
          </cell>
        </row>
      </sheetData>
      <sheetData sheetId="2850">
        <row r="7">
          <cell r="P7" t="str">
            <v xml:space="preserve">B U D G E T A R Y </v>
          </cell>
        </row>
      </sheetData>
      <sheetData sheetId="2851">
        <row r="7">
          <cell r="P7" t="str">
            <v xml:space="preserve">B U D G E T A R Y </v>
          </cell>
        </row>
      </sheetData>
      <sheetData sheetId="2852">
        <row r="1">
          <cell r="JB1">
            <v>0</v>
          </cell>
        </row>
      </sheetData>
      <sheetData sheetId="2853">
        <row r="7">
          <cell r="P7" t="str">
            <v xml:space="preserve">B U D G E T A R Y </v>
          </cell>
        </row>
      </sheetData>
      <sheetData sheetId="2854">
        <row r="7">
          <cell r="P7" t="str">
            <v xml:space="preserve">B U D G E T A R Y </v>
          </cell>
        </row>
      </sheetData>
      <sheetData sheetId="2855">
        <row r="8">
          <cell r="A8" t="str">
            <v>No.</v>
          </cell>
        </row>
      </sheetData>
      <sheetData sheetId="2856">
        <row r="7">
          <cell r="P7" t="str">
            <v xml:space="preserve">B U D G E T A R Y </v>
          </cell>
        </row>
      </sheetData>
      <sheetData sheetId="2857">
        <row r="7">
          <cell r="P7" t="str">
            <v xml:space="preserve">B U D G E T A R Y </v>
          </cell>
        </row>
      </sheetData>
      <sheetData sheetId="2858">
        <row r="8">
          <cell r="A8" t="str">
            <v>No.</v>
          </cell>
        </row>
      </sheetData>
      <sheetData sheetId="2859"/>
      <sheetData sheetId="2860"/>
      <sheetData sheetId="2861">
        <row r="8">
          <cell r="A8" t="str">
            <v>No.</v>
          </cell>
        </row>
      </sheetData>
      <sheetData sheetId="2862"/>
      <sheetData sheetId="2863"/>
      <sheetData sheetId="2864">
        <row r="8">
          <cell r="A8" t="str">
            <v>No.</v>
          </cell>
        </row>
      </sheetData>
      <sheetData sheetId="2865"/>
      <sheetData sheetId="2866"/>
      <sheetData sheetId="2867">
        <row r="8">
          <cell r="A8" t="str">
            <v>No.</v>
          </cell>
        </row>
      </sheetData>
      <sheetData sheetId="2868"/>
      <sheetData sheetId="2869"/>
      <sheetData sheetId="2870"/>
      <sheetData sheetId="2871"/>
      <sheetData sheetId="2872"/>
      <sheetData sheetId="2873">
        <row r="7">
          <cell r="P7" t="str">
            <v xml:space="preserve">B U D G E T A R Y </v>
          </cell>
        </row>
      </sheetData>
      <sheetData sheetId="2874">
        <row r="7">
          <cell r="P7" t="str">
            <v xml:space="preserve">B U D G E T A R Y </v>
          </cell>
        </row>
      </sheetData>
      <sheetData sheetId="2875">
        <row r="8">
          <cell r="A8" t="str">
            <v>No.</v>
          </cell>
        </row>
      </sheetData>
      <sheetData sheetId="2876">
        <row r="7">
          <cell r="P7" t="str">
            <v xml:space="preserve">B U D G E T A R Y </v>
          </cell>
        </row>
      </sheetData>
      <sheetData sheetId="2877">
        <row r="7">
          <cell r="P7" t="str">
            <v xml:space="preserve">B U D G E T A R Y </v>
          </cell>
        </row>
      </sheetData>
      <sheetData sheetId="2878">
        <row r="8">
          <cell r="A8" t="str">
            <v>No.</v>
          </cell>
        </row>
      </sheetData>
      <sheetData sheetId="2879"/>
      <sheetData sheetId="2880"/>
      <sheetData sheetId="2881"/>
      <sheetData sheetId="2882"/>
      <sheetData sheetId="2883"/>
      <sheetData sheetId="2884"/>
      <sheetData sheetId="2885">
        <row r="8">
          <cell r="A8" t="str">
            <v>No.</v>
          </cell>
        </row>
      </sheetData>
      <sheetData sheetId="2886"/>
      <sheetData sheetId="2887"/>
      <sheetData sheetId="2888">
        <row r="8">
          <cell r="A8" t="str">
            <v>No.</v>
          </cell>
        </row>
      </sheetData>
      <sheetData sheetId="2889"/>
      <sheetData sheetId="2890"/>
      <sheetData sheetId="2891">
        <row r="8">
          <cell r="A8" t="str">
            <v>No.</v>
          </cell>
        </row>
      </sheetData>
      <sheetData sheetId="2892"/>
      <sheetData sheetId="2893"/>
      <sheetData sheetId="2894"/>
      <sheetData sheetId="2895"/>
      <sheetData sheetId="2896"/>
      <sheetData sheetId="2897"/>
      <sheetData sheetId="2898"/>
      <sheetData sheetId="2899"/>
      <sheetData sheetId="2900"/>
      <sheetData sheetId="2901"/>
      <sheetData sheetId="2902"/>
      <sheetData sheetId="2903"/>
      <sheetData sheetId="2904"/>
      <sheetData sheetId="2905"/>
      <sheetData sheetId="2906"/>
      <sheetData sheetId="2907"/>
      <sheetData sheetId="2908">
        <row r="8">
          <cell r="A8" t="str">
            <v>No.</v>
          </cell>
        </row>
      </sheetData>
      <sheetData sheetId="2909"/>
      <sheetData sheetId="2910"/>
      <sheetData sheetId="2911">
        <row r="8">
          <cell r="A8" t="str">
            <v>No.</v>
          </cell>
        </row>
      </sheetData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/>
      <sheetData sheetId="2941"/>
      <sheetData sheetId="2942"/>
      <sheetData sheetId="2943"/>
      <sheetData sheetId="2944"/>
      <sheetData sheetId="2945"/>
      <sheetData sheetId="2946"/>
      <sheetData sheetId="2947"/>
      <sheetData sheetId="2948"/>
      <sheetData sheetId="2949"/>
      <sheetData sheetId="2950"/>
      <sheetData sheetId="2951"/>
      <sheetData sheetId="2952"/>
      <sheetData sheetId="2953"/>
      <sheetData sheetId="2954"/>
      <sheetData sheetId="2955"/>
      <sheetData sheetId="2956"/>
      <sheetData sheetId="2957"/>
      <sheetData sheetId="2958"/>
      <sheetData sheetId="2959"/>
      <sheetData sheetId="2960"/>
      <sheetData sheetId="2961"/>
      <sheetData sheetId="2962"/>
      <sheetData sheetId="2963"/>
      <sheetData sheetId="2964"/>
      <sheetData sheetId="2965"/>
      <sheetData sheetId="2966"/>
      <sheetData sheetId="2967"/>
      <sheetData sheetId="2968"/>
      <sheetData sheetId="2969"/>
      <sheetData sheetId="2970"/>
      <sheetData sheetId="2971"/>
      <sheetData sheetId="2972"/>
      <sheetData sheetId="2973"/>
      <sheetData sheetId="2974"/>
      <sheetData sheetId="2975"/>
      <sheetData sheetId="2976"/>
      <sheetData sheetId="2977"/>
      <sheetData sheetId="2978"/>
      <sheetData sheetId="2979"/>
      <sheetData sheetId="2980"/>
      <sheetData sheetId="2981"/>
      <sheetData sheetId="2982"/>
      <sheetData sheetId="2983"/>
      <sheetData sheetId="2984"/>
      <sheetData sheetId="2985"/>
      <sheetData sheetId="2986"/>
      <sheetData sheetId="2987"/>
      <sheetData sheetId="2988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/>
      <sheetData sheetId="2999"/>
      <sheetData sheetId="3000"/>
      <sheetData sheetId="3001"/>
      <sheetData sheetId="3002"/>
      <sheetData sheetId="3003"/>
      <sheetData sheetId="3004"/>
      <sheetData sheetId="3005"/>
      <sheetData sheetId="3006"/>
      <sheetData sheetId="3007"/>
      <sheetData sheetId="3008"/>
      <sheetData sheetId="3009"/>
      <sheetData sheetId="3010"/>
      <sheetData sheetId="3011"/>
      <sheetData sheetId="3012"/>
      <sheetData sheetId="3013"/>
      <sheetData sheetId="3014"/>
      <sheetData sheetId="3015"/>
      <sheetData sheetId="3016"/>
      <sheetData sheetId="3017"/>
      <sheetData sheetId="3018"/>
      <sheetData sheetId="3019"/>
      <sheetData sheetId="3020"/>
      <sheetData sheetId="3021"/>
      <sheetData sheetId="3022"/>
      <sheetData sheetId="3023"/>
      <sheetData sheetId="3024"/>
      <sheetData sheetId="3025"/>
      <sheetData sheetId="3026"/>
      <sheetData sheetId="3027"/>
      <sheetData sheetId="3028"/>
      <sheetData sheetId="3029"/>
      <sheetData sheetId="3030"/>
      <sheetData sheetId="3031"/>
      <sheetData sheetId="3032"/>
      <sheetData sheetId="3033"/>
      <sheetData sheetId="3034"/>
      <sheetData sheetId="3035"/>
      <sheetData sheetId="3036"/>
      <sheetData sheetId="3037"/>
      <sheetData sheetId="3038"/>
      <sheetData sheetId="3039"/>
      <sheetData sheetId="3040"/>
      <sheetData sheetId="3041"/>
      <sheetData sheetId="3042"/>
      <sheetData sheetId="3043"/>
      <sheetData sheetId="3044"/>
      <sheetData sheetId="3045"/>
      <sheetData sheetId="3046"/>
      <sheetData sheetId="3047"/>
      <sheetData sheetId="3048"/>
      <sheetData sheetId="3049"/>
      <sheetData sheetId="3050"/>
      <sheetData sheetId="3051"/>
      <sheetData sheetId="3052"/>
      <sheetData sheetId="3053"/>
      <sheetData sheetId="3054"/>
      <sheetData sheetId="3055"/>
      <sheetData sheetId="3056"/>
      <sheetData sheetId="3057">
        <row r="7">
          <cell r="P7">
            <v>0</v>
          </cell>
        </row>
      </sheetData>
      <sheetData sheetId="3058"/>
      <sheetData sheetId="3059"/>
      <sheetData sheetId="3060">
        <row r="7">
          <cell r="P7">
            <v>0</v>
          </cell>
        </row>
      </sheetData>
      <sheetData sheetId="3061"/>
      <sheetData sheetId="3062"/>
      <sheetData sheetId="3063">
        <row r="7">
          <cell r="P7">
            <v>0</v>
          </cell>
        </row>
      </sheetData>
      <sheetData sheetId="3064"/>
      <sheetData sheetId="3065"/>
      <sheetData sheetId="3066"/>
      <sheetData sheetId="3067"/>
      <sheetData sheetId="3068"/>
      <sheetData sheetId="3069"/>
      <sheetData sheetId="3070"/>
      <sheetData sheetId="3071"/>
      <sheetData sheetId="3072"/>
      <sheetData sheetId="3073"/>
      <sheetData sheetId="3074"/>
      <sheetData sheetId="3075"/>
      <sheetData sheetId="3076"/>
      <sheetData sheetId="3077"/>
      <sheetData sheetId="3078"/>
      <sheetData sheetId="3079"/>
      <sheetData sheetId="3080"/>
      <sheetData sheetId="3081">
        <row r="7">
          <cell r="P7">
            <v>0</v>
          </cell>
        </row>
      </sheetData>
      <sheetData sheetId="3082"/>
      <sheetData sheetId="3083"/>
      <sheetData sheetId="3084">
        <row r="7">
          <cell r="P7">
            <v>0</v>
          </cell>
        </row>
      </sheetData>
      <sheetData sheetId="3085"/>
      <sheetData sheetId="3086"/>
      <sheetData sheetId="3087">
        <row r="7">
          <cell r="P7">
            <v>0</v>
          </cell>
        </row>
      </sheetData>
      <sheetData sheetId="3088"/>
      <sheetData sheetId="3089"/>
      <sheetData sheetId="3090"/>
      <sheetData sheetId="3091"/>
      <sheetData sheetId="3092"/>
      <sheetData sheetId="3093"/>
      <sheetData sheetId="3094"/>
      <sheetData sheetId="3095"/>
      <sheetData sheetId="3096"/>
      <sheetData sheetId="3097"/>
      <sheetData sheetId="3098"/>
      <sheetData sheetId="3099"/>
      <sheetData sheetId="3100"/>
      <sheetData sheetId="3101"/>
      <sheetData sheetId="3102"/>
      <sheetData sheetId="3103"/>
      <sheetData sheetId="3104">
        <row r="7">
          <cell r="P7">
            <v>0</v>
          </cell>
        </row>
      </sheetData>
      <sheetData sheetId="3105"/>
      <sheetData sheetId="3106"/>
      <sheetData sheetId="3107">
        <row r="7">
          <cell r="P7">
            <v>0</v>
          </cell>
        </row>
      </sheetData>
      <sheetData sheetId="3108"/>
      <sheetData sheetId="3109"/>
      <sheetData sheetId="3110"/>
      <sheetData sheetId="3111">
        <row r="1">
          <cell r="JB1">
            <v>0</v>
          </cell>
        </row>
      </sheetData>
      <sheetData sheetId="3112"/>
      <sheetData sheetId="3113"/>
      <sheetData sheetId="3114">
        <row r="1">
          <cell r="JB1">
            <v>0</v>
          </cell>
        </row>
      </sheetData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>
        <row r="1">
          <cell r="JB1">
            <v>0</v>
          </cell>
        </row>
      </sheetData>
      <sheetData sheetId="3146">
        <row r="1">
          <cell r="JB1">
            <v>0</v>
          </cell>
        </row>
      </sheetData>
      <sheetData sheetId="3147">
        <row r="1">
          <cell r="JB1">
            <v>0</v>
          </cell>
        </row>
      </sheetData>
      <sheetData sheetId="3148">
        <row r="1">
          <cell r="JB1">
            <v>0</v>
          </cell>
        </row>
      </sheetData>
      <sheetData sheetId="3149">
        <row r="1">
          <cell r="JB1">
            <v>0</v>
          </cell>
        </row>
      </sheetData>
      <sheetData sheetId="3150">
        <row r="1">
          <cell r="JB1">
            <v>0</v>
          </cell>
        </row>
      </sheetData>
      <sheetData sheetId="3151">
        <row r="1">
          <cell r="JB1">
            <v>0</v>
          </cell>
        </row>
      </sheetData>
      <sheetData sheetId="3152">
        <row r="1">
          <cell r="JB1">
            <v>0</v>
          </cell>
        </row>
      </sheetData>
      <sheetData sheetId="3153">
        <row r="1">
          <cell r="JB1">
            <v>0</v>
          </cell>
        </row>
      </sheetData>
      <sheetData sheetId="3154">
        <row r="1">
          <cell r="JB1">
            <v>0</v>
          </cell>
        </row>
      </sheetData>
      <sheetData sheetId="3155">
        <row r="1">
          <cell r="JB1">
            <v>0</v>
          </cell>
        </row>
      </sheetData>
      <sheetData sheetId="3156">
        <row r="1">
          <cell r="JB1">
            <v>0</v>
          </cell>
        </row>
      </sheetData>
      <sheetData sheetId="3157">
        <row r="1">
          <cell r="JB1">
            <v>0</v>
          </cell>
        </row>
      </sheetData>
      <sheetData sheetId="3158">
        <row r="1">
          <cell r="JB1">
            <v>0</v>
          </cell>
        </row>
      </sheetData>
      <sheetData sheetId="3159">
        <row r="1">
          <cell r="JB1">
            <v>0</v>
          </cell>
        </row>
      </sheetData>
      <sheetData sheetId="3160">
        <row r="1">
          <cell r="JB1">
            <v>0</v>
          </cell>
        </row>
      </sheetData>
      <sheetData sheetId="3161">
        <row r="1">
          <cell r="JB1">
            <v>0</v>
          </cell>
        </row>
      </sheetData>
      <sheetData sheetId="3162">
        <row r="1">
          <cell r="JB1">
            <v>0</v>
          </cell>
        </row>
      </sheetData>
      <sheetData sheetId="3163">
        <row r="1">
          <cell r="JB1">
            <v>0</v>
          </cell>
        </row>
      </sheetData>
      <sheetData sheetId="3164">
        <row r="1">
          <cell r="JB1">
            <v>0</v>
          </cell>
        </row>
      </sheetData>
      <sheetData sheetId="3165">
        <row r="1">
          <cell r="JB1">
            <v>0</v>
          </cell>
        </row>
      </sheetData>
      <sheetData sheetId="3166">
        <row r="1">
          <cell r="JB1">
            <v>0</v>
          </cell>
        </row>
      </sheetData>
      <sheetData sheetId="3167">
        <row r="1">
          <cell r="JB1">
            <v>0</v>
          </cell>
        </row>
      </sheetData>
      <sheetData sheetId="3168">
        <row r="1">
          <cell r="JB1">
            <v>0</v>
          </cell>
        </row>
      </sheetData>
      <sheetData sheetId="3169">
        <row r="1">
          <cell r="JB1">
            <v>0</v>
          </cell>
        </row>
      </sheetData>
      <sheetData sheetId="3170">
        <row r="1">
          <cell r="JB1">
            <v>0</v>
          </cell>
        </row>
      </sheetData>
      <sheetData sheetId="3171">
        <row r="1">
          <cell r="JB1">
            <v>0</v>
          </cell>
        </row>
      </sheetData>
      <sheetData sheetId="3172">
        <row r="1">
          <cell r="JB1">
            <v>0</v>
          </cell>
        </row>
      </sheetData>
      <sheetData sheetId="3173">
        <row r="1">
          <cell r="JB1">
            <v>0</v>
          </cell>
        </row>
      </sheetData>
      <sheetData sheetId="3174">
        <row r="1">
          <cell r="JB1">
            <v>0</v>
          </cell>
        </row>
      </sheetData>
      <sheetData sheetId="3175">
        <row r="1">
          <cell r="JB1">
            <v>0</v>
          </cell>
        </row>
      </sheetData>
      <sheetData sheetId="3176">
        <row r="1">
          <cell r="JB1">
            <v>0</v>
          </cell>
        </row>
      </sheetData>
      <sheetData sheetId="3177">
        <row r="1">
          <cell r="JB1">
            <v>0</v>
          </cell>
        </row>
      </sheetData>
      <sheetData sheetId="3178">
        <row r="1">
          <cell r="JB1">
            <v>0</v>
          </cell>
        </row>
      </sheetData>
      <sheetData sheetId="3179">
        <row r="1">
          <cell r="JB1">
            <v>0</v>
          </cell>
        </row>
      </sheetData>
      <sheetData sheetId="3180">
        <row r="1">
          <cell r="JB1">
            <v>0</v>
          </cell>
        </row>
      </sheetData>
      <sheetData sheetId="3181">
        <row r="1">
          <cell r="JB1">
            <v>0</v>
          </cell>
        </row>
      </sheetData>
      <sheetData sheetId="3182">
        <row r="1">
          <cell r="JB1">
            <v>0</v>
          </cell>
        </row>
      </sheetData>
      <sheetData sheetId="3183">
        <row r="1">
          <cell r="JB1">
            <v>0</v>
          </cell>
        </row>
      </sheetData>
      <sheetData sheetId="3184">
        <row r="1">
          <cell r="JB1">
            <v>0</v>
          </cell>
        </row>
      </sheetData>
      <sheetData sheetId="3185">
        <row r="1">
          <cell r="JB1">
            <v>0</v>
          </cell>
        </row>
      </sheetData>
      <sheetData sheetId="3186">
        <row r="1">
          <cell r="JB1">
            <v>0</v>
          </cell>
        </row>
      </sheetData>
      <sheetData sheetId="3187">
        <row r="1">
          <cell r="JB1">
            <v>0</v>
          </cell>
        </row>
      </sheetData>
      <sheetData sheetId="3188">
        <row r="1">
          <cell r="JB1">
            <v>0</v>
          </cell>
        </row>
      </sheetData>
      <sheetData sheetId="3189">
        <row r="1">
          <cell r="JB1">
            <v>0</v>
          </cell>
        </row>
      </sheetData>
      <sheetData sheetId="3190">
        <row r="1">
          <cell r="JB1">
            <v>0</v>
          </cell>
        </row>
      </sheetData>
      <sheetData sheetId="3191">
        <row r="1">
          <cell r="JB1">
            <v>0</v>
          </cell>
        </row>
      </sheetData>
      <sheetData sheetId="3192">
        <row r="1">
          <cell r="JB1">
            <v>0</v>
          </cell>
        </row>
      </sheetData>
      <sheetData sheetId="3193">
        <row r="1">
          <cell r="JB1">
            <v>0</v>
          </cell>
        </row>
      </sheetData>
      <sheetData sheetId="3194">
        <row r="1">
          <cell r="JB1">
            <v>0</v>
          </cell>
        </row>
      </sheetData>
      <sheetData sheetId="3195">
        <row r="1">
          <cell r="JB1">
            <v>0</v>
          </cell>
        </row>
      </sheetData>
      <sheetData sheetId="3196">
        <row r="1">
          <cell r="JB1">
            <v>0</v>
          </cell>
        </row>
      </sheetData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>
        <row r="1">
          <cell r="JB1">
            <v>0</v>
          </cell>
        </row>
      </sheetData>
      <sheetData sheetId="3210">
        <row r="1">
          <cell r="JB1">
            <v>0</v>
          </cell>
        </row>
      </sheetData>
      <sheetData sheetId="3211">
        <row r="1">
          <cell r="JB1">
            <v>0</v>
          </cell>
        </row>
      </sheetData>
      <sheetData sheetId="3212">
        <row r="1">
          <cell r="JB1">
            <v>0</v>
          </cell>
        </row>
      </sheetData>
      <sheetData sheetId="3213">
        <row r="1">
          <cell r="JB1">
            <v>0</v>
          </cell>
        </row>
      </sheetData>
      <sheetData sheetId="3214">
        <row r="1">
          <cell r="JB1">
            <v>0</v>
          </cell>
        </row>
      </sheetData>
      <sheetData sheetId="3215">
        <row r="1">
          <cell r="JB1">
            <v>0</v>
          </cell>
        </row>
      </sheetData>
      <sheetData sheetId="3216">
        <row r="1">
          <cell r="JB1">
            <v>0</v>
          </cell>
        </row>
      </sheetData>
      <sheetData sheetId="3217">
        <row r="1">
          <cell r="JB1">
            <v>0</v>
          </cell>
        </row>
      </sheetData>
      <sheetData sheetId="3218">
        <row r="1">
          <cell r="JB1">
            <v>0</v>
          </cell>
        </row>
      </sheetData>
      <sheetData sheetId="3219">
        <row r="1">
          <cell r="JB1">
            <v>0</v>
          </cell>
        </row>
      </sheetData>
      <sheetData sheetId="3220">
        <row r="1">
          <cell r="JB1">
            <v>0</v>
          </cell>
        </row>
      </sheetData>
      <sheetData sheetId="3221">
        <row r="1">
          <cell r="JB1">
            <v>0</v>
          </cell>
        </row>
      </sheetData>
      <sheetData sheetId="3222">
        <row r="1">
          <cell r="JB1">
            <v>0</v>
          </cell>
        </row>
      </sheetData>
      <sheetData sheetId="3223">
        <row r="1">
          <cell r="JB1">
            <v>0</v>
          </cell>
        </row>
      </sheetData>
      <sheetData sheetId="3224">
        <row r="1">
          <cell r="JB1">
            <v>0</v>
          </cell>
        </row>
      </sheetData>
      <sheetData sheetId="3225">
        <row r="1">
          <cell r="JB1">
            <v>0</v>
          </cell>
        </row>
      </sheetData>
      <sheetData sheetId="3226">
        <row r="1">
          <cell r="JB1">
            <v>0</v>
          </cell>
        </row>
      </sheetData>
      <sheetData sheetId="3227">
        <row r="1">
          <cell r="JB1">
            <v>0</v>
          </cell>
        </row>
      </sheetData>
      <sheetData sheetId="3228">
        <row r="1">
          <cell r="JB1">
            <v>0</v>
          </cell>
        </row>
      </sheetData>
      <sheetData sheetId="3229">
        <row r="1">
          <cell r="JB1">
            <v>0</v>
          </cell>
        </row>
      </sheetData>
      <sheetData sheetId="3230">
        <row r="1">
          <cell r="JB1">
            <v>0</v>
          </cell>
        </row>
      </sheetData>
      <sheetData sheetId="3231">
        <row r="1">
          <cell r="JB1">
            <v>0</v>
          </cell>
        </row>
      </sheetData>
      <sheetData sheetId="3232">
        <row r="1">
          <cell r="JB1">
            <v>0</v>
          </cell>
        </row>
      </sheetData>
      <sheetData sheetId="3233">
        <row r="1">
          <cell r="JB1">
            <v>0</v>
          </cell>
        </row>
      </sheetData>
      <sheetData sheetId="3234">
        <row r="1">
          <cell r="JB1">
            <v>0</v>
          </cell>
        </row>
      </sheetData>
      <sheetData sheetId="3235">
        <row r="1">
          <cell r="JB1">
            <v>0</v>
          </cell>
        </row>
      </sheetData>
      <sheetData sheetId="3236">
        <row r="1">
          <cell r="JB1">
            <v>0</v>
          </cell>
        </row>
      </sheetData>
      <sheetData sheetId="3237">
        <row r="1">
          <cell r="JB1">
            <v>0</v>
          </cell>
        </row>
      </sheetData>
      <sheetData sheetId="3238">
        <row r="1">
          <cell r="JB1">
            <v>0</v>
          </cell>
        </row>
      </sheetData>
      <sheetData sheetId="3239">
        <row r="1">
          <cell r="JB1">
            <v>0</v>
          </cell>
        </row>
      </sheetData>
      <sheetData sheetId="3240">
        <row r="1">
          <cell r="JB1">
            <v>0</v>
          </cell>
        </row>
      </sheetData>
      <sheetData sheetId="3241">
        <row r="1">
          <cell r="JB1">
            <v>0</v>
          </cell>
        </row>
      </sheetData>
      <sheetData sheetId="3242">
        <row r="1">
          <cell r="JB1">
            <v>0</v>
          </cell>
        </row>
      </sheetData>
      <sheetData sheetId="3243">
        <row r="1">
          <cell r="JB1">
            <v>0</v>
          </cell>
        </row>
      </sheetData>
      <sheetData sheetId="3244">
        <row r="1">
          <cell r="JB1">
            <v>0</v>
          </cell>
        </row>
      </sheetData>
      <sheetData sheetId="3245">
        <row r="1">
          <cell r="JB1">
            <v>0</v>
          </cell>
        </row>
      </sheetData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>
        <row r="1">
          <cell r="JB1">
            <v>0</v>
          </cell>
        </row>
      </sheetData>
      <sheetData sheetId="3301">
        <row r="1">
          <cell r="JB1">
            <v>0</v>
          </cell>
        </row>
      </sheetData>
      <sheetData sheetId="3302">
        <row r="1">
          <cell r="JB1">
            <v>0</v>
          </cell>
        </row>
      </sheetData>
      <sheetData sheetId="3303">
        <row r="1">
          <cell r="JB1">
            <v>0</v>
          </cell>
        </row>
      </sheetData>
      <sheetData sheetId="3304">
        <row r="1">
          <cell r="JB1">
            <v>0</v>
          </cell>
        </row>
      </sheetData>
      <sheetData sheetId="3305">
        <row r="1">
          <cell r="JB1">
            <v>0</v>
          </cell>
        </row>
      </sheetData>
      <sheetData sheetId="3306">
        <row r="1">
          <cell r="JB1">
            <v>0</v>
          </cell>
        </row>
      </sheetData>
      <sheetData sheetId="3307">
        <row r="1">
          <cell r="JB1">
            <v>0</v>
          </cell>
        </row>
      </sheetData>
      <sheetData sheetId="3308">
        <row r="1">
          <cell r="JB1">
            <v>0</v>
          </cell>
        </row>
      </sheetData>
      <sheetData sheetId="3309">
        <row r="1">
          <cell r="JB1">
            <v>0</v>
          </cell>
        </row>
      </sheetData>
      <sheetData sheetId="3310">
        <row r="1">
          <cell r="JB1">
            <v>0</v>
          </cell>
        </row>
      </sheetData>
      <sheetData sheetId="3311">
        <row r="1">
          <cell r="JB1">
            <v>0</v>
          </cell>
        </row>
      </sheetData>
      <sheetData sheetId="3312">
        <row r="1">
          <cell r="JB1">
            <v>0</v>
          </cell>
        </row>
      </sheetData>
      <sheetData sheetId="3313">
        <row r="1">
          <cell r="JB1">
            <v>0</v>
          </cell>
        </row>
      </sheetData>
      <sheetData sheetId="3314">
        <row r="1">
          <cell r="JB1">
            <v>0</v>
          </cell>
        </row>
      </sheetData>
      <sheetData sheetId="3315">
        <row r="1">
          <cell r="JB1">
            <v>0</v>
          </cell>
        </row>
      </sheetData>
      <sheetData sheetId="3316">
        <row r="1">
          <cell r="JB1">
            <v>0</v>
          </cell>
        </row>
      </sheetData>
      <sheetData sheetId="3317">
        <row r="1">
          <cell r="JB1">
            <v>0</v>
          </cell>
        </row>
      </sheetData>
      <sheetData sheetId="3318">
        <row r="1">
          <cell r="JB1">
            <v>0</v>
          </cell>
        </row>
      </sheetData>
      <sheetData sheetId="3319">
        <row r="1">
          <cell r="JB1">
            <v>0</v>
          </cell>
        </row>
      </sheetData>
      <sheetData sheetId="3320">
        <row r="1">
          <cell r="JB1">
            <v>0</v>
          </cell>
        </row>
      </sheetData>
      <sheetData sheetId="3321">
        <row r="1">
          <cell r="JB1">
            <v>0</v>
          </cell>
        </row>
      </sheetData>
      <sheetData sheetId="3322">
        <row r="1">
          <cell r="JB1">
            <v>0</v>
          </cell>
        </row>
      </sheetData>
      <sheetData sheetId="3323">
        <row r="1">
          <cell r="JB1">
            <v>0</v>
          </cell>
        </row>
      </sheetData>
      <sheetData sheetId="3324">
        <row r="1">
          <cell r="JB1">
            <v>0</v>
          </cell>
        </row>
      </sheetData>
      <sheetData sheetId="3325">
        <row r="1">
          <cell r="JB1">
            <v>0</v>
          </cell>
        </row>
      </sheetData>
      <sheetData sheetId="3326">
        <row r="1">
          <cell r="JB1">
            <v>0</v>
          </cell>
        </row>
      </sheetData>
      <sheetData sheetId="3327">
        <row r="1">
          <cell r="JB1">
            <v>0</v>
          </cell>
        </row>
      </sheetData>
      <sheetData sheetId="3328">
        <row r="1">
          <cell r="JB1">
            <v>0</v>
          </cell>
        </row>
      </sheetData>
      <sheetData sheetId="3329">
        <row r="1">
          <cell r="JB1">
            <v>0</v>
          </cell>
        </row>
      </sheetData>
      <sheetData sheetId="3330">
        <row r="1">
          <cell r="JB1">
            <v>0</v>
          </cell>
        </row>
      </sheetData>
      <sheetData sheetId="3331">
        <row r="1">
          <cell r="JB1">
            <v>0</v>
          </cell>
        </row>
      </sheetData>
      <sheetData sheetId="3332">
        <row r="1">
          <cell r="JB1">
            <v>0</v>
          </cell>
        </row>
      </sheetData>
      <sheetData sheetId="3333">
        <row r="1">
          <cell r="JB1">
            <v>0</v>
          </cell>
        </row>
      </sheetData>
      <sheetData sheetId="3334">
        <row r="1">
          <cell r="JB1">
            <v>0</v>
          </cell>
        </row>
      </sheetData>
      <sheetData sheetId="3335">
        <row r="1">
          <cell r="JB1">
            <v>0</v>
          </cell>
        </row>
      </sheetData>
      <sheetData sheetId="3336">
        <row r="1">
          <cell r="JB1">
            <v>0</v>
          </cell>
        </row>
      </sheetData>
      <sheetData sheetId="3337">
        <row r="1">
          <cell r="JB1">
            <v>0</v>
          </cell>
        </row>
      </sheetData>
      <sheetData sheetId="3338">
        <row r="1">
          <cell r="JB1">
            <v>0</v>
          </cell>
        </row>
      </sheetData>
      <sheetData sheetId="3339">
        <row r="1">
          <cell r="JB1">
            <v>0</v>
          </cell>
        </row>
      </sheetData>
      <sheetData sheetId="3340">
        <row r="1">
          <cell r="JB1">
            <v>0</v>
          </cell>
        </row>
      </sheetData>
      <sheetData sheetId="3341">
        <row r="1">
          <cell r="JB1">
            <v>0</v>
          </cell>
        </row>
      </sheetData>
      <sheetData sheetId="3342">
        <row r="1">
          <cell r="JB1">
            <v>0</v>
          </cell>
        </row>
      </sheetData>
      <sheetData sheetId="3343">
        <row r="1">
          <cell r="JB1">
            <v>0</v>
          </cell>
        </row>
      </sheetData>
      <sheetData sheetId="3344">
        <row r="1">
          <cell r="JB1">
            <v>0</v>
          </cell>
        </row>
      </sheetData>
      <sheetData sheetId="3345">
        <row r="1">
          <cell r="JB1">
            <v>0</v>
          </cell>
        </row>
      </sheetData>
      <sheetData sheetId="3346">
        <row r="1">
          <cell r="JB1">
            <v>0</v>
          </cell>
        </row>
      </sheetData>
      <sheetData sheetId="3347">
        <row r="1">
          <cell r="JB1">
            <v>0</v>
          </cell>
        </row>
      </sheetData>
      <sheetData sheetId="3348">
        <row r="1">
          <cell r="JB1">
            <v>0</v>
          </cell>
        </row>
      </sheetData>
      <sheetData sheetId="3349">
        <row r="1">
          <cell r="JB1">
            <v>0</v>
          </cell>
        </row>
      </sheetData>
      <sheetData sheetId="3350">
        <row r="1">
          <cell r="JB1">
            <v>0</v>
          </cell>
        </row>
      </sheetData>
      <sheetData sheetId="3351">
        <row r="1">
          <cell r="JB1">
            <v>0</v>
          </cell>
        </row>
      </sheetData>
      <sheetData sheetId="3352">
        <row r="1">
          <cell r="JB1">
            <v>0</v>
          </cell>
        </row>
      </sheetData>
      <sheetData sheetId="3353">
        <row r="1">
          <cell r="JB1">
            <v>0</v>
          </cell>
        </row>
      </sheetData>
      <sheetData sheetId="3354">
        <row r="1">
          <cell r="JB1">
            <v>0</v>
          </cell>
        </row>
      </sheetData>
      <sheetData sheetId="3355">
        <row r="1">
          <cell r="JB1">
            <v>0</v>
          </cell>
        </row>
      </sheetData>
      <sheetData sheetId="3356">
        <row r="1">
          <cell r="JB1">
            <v>0</v>
          </cell>
        </row>
      </sheetData>
      <sheetData sheetId="3357">
        <row r="1">
          <cell r="JB1">
            <v>0</v>
          </cell>
        </row>
      </sheetData>
      <sheetData sheetId="3358">
        <row r="1">
          <cell r="JB1">
            <v>0</v>
          </cell>
        </row>
      </sheetData>
      <sheetData sheetId="3359">
        <row r="1">
          <cell r="JB1">
            <v>0</v>
          </cell>
        </row>
      </sheetData>
      <sheetData sheetId="3360">
        <row r="1">
          <cell r="JB1">
            <v>0</v>
          </cell>
        </row>
      </sheetData>
      <sheetData sheetId="3361">
        <row r="1">
          <cell r="JB1">
            <v>0</v>
          </cell>
        </row>
      </sheetData>
      <sheetData sheetId="3362">
        <row r="1">
          <cell r="JB1">
            <v>0</v>
          </cell>
        </row>
      </sheetData>
      <sheetData sheetId="3363">
        <row r="1">
          <cell r="JB1">
            <v>0</v>
          </cell>
        </row>
      </sheetData>
      <sheetData sheetId="3364">
        <row r="1">
          <cell r="JB1">
            <v>0</v>
          </cell>
        </row>
      </sheetData>
      <sheetData sheetId="3365">
        <row r="1">
          <cell r="JB1">
            <v>0</v>
          </cell>
        </row>
      </sheetData>
      <sheetData sheetId="3366">
        <row r="1">
          <cell r="JB1">
            <v>0</v>
          </cell>
        </row>
      </sheetData>
      <sheetData sheetId="3367">
        <row r="1">
          <cell r="JB1">
            <v>0</v>
          </cell>
        </row>
      </sheetData>
      <sheetData sheetId="3368">
        <row r="1">
          <cell r="JB1">
            <v>0</v>
          </cell>
        </row>
      </sheetData>
      <sheetData sheetId="3369">
        <row r="1">
          <cell r="JB1">
            <v>0</v>
          </cell>
        </row>
      </sheetData>
      <sheetData sheetId="3370">
        <row r="1">
          <cell r="JB1">
            <v>0</v>
          </cell>
        </row>
      </sheetData>
      <sheetData sheetId="3371">
        <row r="1">
          <cell r="JB1">
            <v>0</v>
          </cell>
        </row>
      </sheetData>
      <sheetData sheetId="3372">
        <row r="1">
          <cell r="JB1">
            <v>0</v>
          </cell>
        </row>
      </sheetData>
      <sheetData sheetId="3373">
        <row r="1">
          <cell r="JB1">
            <v>0</v>
          </cell>
        </row>
      </sheetData>
      <sheetData sheetId="3374">
        <row r="1">
          <cell r="JB1">
            <v>0</v>
          </cell>
        </row>
      </sheetData>
      <sheetData sheetId="3375">
        <row r="1">
          <cell r="JB1">
            <v>0</v>
          </cell>
        </row>
      </sheetData>
      <sheetData sheetId="3376">
        <row r="1">
          <cell r="JB1">
            <v>0</v>
          </cell>
        </row>
      </sheetData>
      <sheetData sheetId="3377">
        <row r="1">
          <cell r="JB1">
            <v>0</v>
          </cell>
        </row>
      </sheetData>
      <sheetData sheetId="3378">
        <row r="1">
          <cell r="JB1">
            <v>0</v>
          </cell>
        </row>
      </sheetData>
      <sheetData sheetId="3379">
        <row r="1">
          <cell r="JB1">
            <v>0</v>
          </cell>
        </row>
      </sheetData>
      <sheetData sheetId="3380">
        <row r="1">
          <cell r="JB1">
            <v>0</v>
          </cell>
        </row>
      </sheetData>
      <sheetData sheetId="3381">
        <row r="1">
          <cell r="JB1">
            <v>0</v>
          </cell>
        </row>
      </sheetData>
      <sheetData sheetId="3382">
        <row r="1">
          <cell r="JB1">
            <v>0</v>
          </cell>
        </row>
      </sheetData>
      <sheetData sheetId="3383">
        <row r="1">
          <cell r="JB1">
            <v>0</v>
          </cell>
        </row>
      </sheetData>
      <sheetData sheetId="3384">
        <row r="1">
          <cell r="JB1">
            <v>0</v>
          </cell>
        </row>
      </sheetData>
      <sheetData sheetId="3385">
        <row r="1">
          <cell r="JB1">
            <v>0</v>
          </cell>
        </row>
      </sheetData>
      <sheetData sheetId="3386">
        <row r="1">
          <cell r="JB1">
            <v>0</v>
          </cell>
        </row>
      </sheetData>
      <sheetData sheetId="3387">
        <row r="1">
          <cell r="JB1">
            <v>0</v>
          </cell>
        </row>
      </sheetData>
      <sheetData sheetId="3388">
        <row r="1">
          <cell r="JB1">
            <v>0</v>
          </cell>
        </row>
      </sheetData>
      <sheetData sheetId="3389">
        <row r="1">
          <cell r="JB1">
            <v>0</v>
          </cell>
        </row>
      </sheetData>
      <sheetData sheetId="3390">
        <row r="1">
          <cell r="JB1">
            <v>0</v>
          </cell>
        </row>
      </sheetData>
      <sheetData sheetId="3391">
        <row r="1">
          <cell r="JB1">
            <v>0</v>
          </cell>
        </row>
      </sheetData>
      <sheetData sheetId="3392">
        <row r="1">
          <cell r="JB1">
            <v>0</v>
          </cell>
        </row>
      </sheetData>
      <sheetData sheetId="3393">
        <row r="1">
          <cell r="JB1">
            <v>0</v>
          </cell>
        </row>
      </sheetData>
      <sheetData sheetId="3394">
        <row r="1">
          <cell r="JB1">
            <v>0</v>
          </cell>
        </row>
      </sheetData>
      <sheetData sheetId="3395">
        <row r="1">
          <cell r="JB1">
            <v>0</v>
          </cell>
        </row>
      </sheetData>
      <sheetData sheetId="3396">
        <row r="1">
          <cell r="JB1">
            <v>0</v>
          </cell>
        </row>
      </sheetData>
      <sheetData sheetId="3397">
        <row r="1">
          <cell r="JB1">
            <v>0</v>
          </cell>
        </row>
      </sheetData>
      <sheetData sheetId="3398">
        <row r="1">
          <cell r="JB1">
            <v>0</v>
          </cell>
        </row>
      </sheetData>
      <sheetData sheetId="3399">
        <row r="1">
          <cell r="JB1">
            <v>0</v>
          </cell>
        </row>
      </sheetData>
      <sheetData sheetId="3400">
        <row r="1">
          <cell r="JB1">
            <v>0</v>
          </cell>
        </row>
      </sheetData>
      <sheetData sheetId="3401">
        <row r="1">
          <cell r="JB1">
            <v>0</v>
          </cell>
        </row>
      </sheetData>
      <sheetData sheetId="3402">
        <row r="1">
          <cell r="JB1">
            <v>0</v>
          </cell>
        </row>
      </sheetData>
      <sheetData sheetId="3403">
        <row r="1">
          <cell r="JB1">
            <v>0</v>
          </cell>
        </row>
      </sheetData>
      <sheetData sheetId="3404">
        <row r="1">
          <cell r="JB1">
            <v>0</v>
          </cell>
        </row>
      </sheetData>
      <sheetData sheetId="3405">
        <row r="1">
          <cell r="JB1">
            <v>0</v>
          </cell>
        </row>
      </sheetData>
      <sheetData sheetId="3406">
        <row r="1">
          <cell r="JB1">
            <v>0</v>
          </cell>
        </row>
      </sheetData>
      <sheetData sheetId="3407">
        <row r="1">
          <cell r="JB1">
            <v>0</v>
          </cell>
        </row>
      </sheetData>
      <sheetData sheetId="3408">
        <row r="1">
          <cell r="JB1">
            <v>0</v>
          </cell>
        </row>
      </sheetData>
      <sheetData sheetId="3409">
        <row r="1">
          <cell r="JB1">
            <v>0</v>
          </cell>
        </row>
      </sheetData>
      <sheetData sheetId="3410">
        <row r="1">
          <cell r="JB1">
            <v>0</v>
          </cell>
        </row>
      </sheetData>
      <sheetData sheetId="3411">
        <row r="1">
          <cell r="JB1">
            <v>0</v>
          </cell>
        </row>
      </sheetData>
      <sheetData sheetId="3412">
        <row r="1">
          <cell r="JB1">
            <v>0</v>
          </cell>
        </row>
      </sheetData>
      <sheetData sheetId="3413">
        <row r="1">
          <cell r="JB1">
            <v>0</v>
          </cell>
        </row>
      </sheetData>
      <sheetData sheetId="3414">
        <row r="1">
          <cell r="JB1">
            <v>0</v>
          </cell>
        </row>
      </sheetData>
      <sheetData sheetId="3415" refreshError="1"/>
      <sheetData sheetId="3416">
        <row r="1">
          <cell r="JB1">
            <v>0</v>
          </cell>
        </row>
      </sheetData>
      <sheetData sheetId="3417">
        <row r="1">
          <cell r="JB1">
            <v>0</v>
          </cell>
        </row>
      </sheetData>
      <sheetData sheetId="3418">
        <row r="1">
          <cell r="JB1">
            <v>0</v>
          </cell>
        </row>
      </sheetData>
      <sheetData sheetId="3419">
        <row r="1">
          <cell r="JB1">
            <v>0</v>
          </cell>
        </row>
      </sheetData>
      <sheetData sheetId="3420">
        <row r="1">
          <cell r="JB1">
            <v>0</v>
          </cell>
        </row>
      </sheetData>
      <sheetData sheetId="3421">
        <row r="1">
          <cell r="JB1">
            <v>0</v>
          </cell>
        </row>
      </sheetData>
      <sheetData sheetId="3422">
        <row r="1">
          <cell r="JB1">
            <v>0</v>
          </cell>
        </row>
      </sheetData>
      <sheetData sheetId="3423">
        <row r="1">
          <cell r="JB1">
            <v>0</v>
          </cell>
        </row>
      </sheetData>
      <sheetData sheetId="3424">
        <row r="1">
          <cell r="JB1">
            <v>0</v>
          </cell>
        </row>
      </sheetData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>
        <row r="1">
          <cell r="JB1">
            <v>0</v>
          </cell>
        </row>
      </sheetData>
      <sheetData sheetId="3530">
        <row r="1">
          <cell r="JB1">
            <v>0</v>
          </cell>
        </row>
      </sheetData>
      <sheetData sheetId="3531">
        <row r="7">
          <cell r="P7" t="str">
            <v xml:space="preserve">B U D G E T A R Y </v>
          </cell>
        </row>
      </sheetData>
      <sheetData sheetId="3532">
        <row r="7">
          <cell r="P7" t="str">
            <v xml:space="preserve">B U D G E T A R Y </v>
          </cell>
        </row>
      </sheetData>
      <sheetData sheetId="3533">
        <row r="7">
          <cell r="P7" t="str">
            <v xml:space="preserve">B U D G E T A R Y </v>
          </cell>
        </row>
      </sheetData>
      <sheetData sheetId="3534">
        <row r="8">
          <cell r="A8" t="str">
            <v>No.</v>
          </cell>
        </row>
      </sheetData>
      <sheetData sheetId="3535">
        <row r="7">
          <cell r="P7" t="str">
            <v xml:space="preserve">B U D G E T A R Y </v>
          </cell>
        </row>
      </sheetData>
      <sheetData sheetId="3536">
        <row r="1">
          <cell r="JB1">
            <v>0</v>
          </cell>
        </row>
      </sheetData>
      <sheetData sheetId="3537">
        <row r="1">
          <cell r="JB1">
            <v>0</v>
          </cell>
        </row>
      </sheetData>
      <sheetData sheetId="3538">
        <row r="1">
          <cell r="JB1">
            <v>0</v>
          </cell>
        </row>
      </sheetData>
      <sheetData sheetId="3539">
        <row r="1">
          <cell r="JB1">
            <v>0</v>
          </cell>
        </row>
      </sheetData>
      <sheetData sheetId="3540">
        <row r="1">
          <cell r="JB1">
            <v>0</v>
          </cell>
        </row>
      </sheetData>
      <sheetData sheetId="3541">
        <row r="1">
          <cell r="JB1">
            <v>0</v>
          </cell>
        </row>
      </sheetData>
      <sheetData sheetId="3542">
        <row r="1">
          <cell r="JB1">
            <v>0</v>
          </cell>
        </row>
      </sheetData>
      <sheetData sheetId="3543">
        <row r="1">
          <cell r="JB1">
            <v>0</v>
          </cell>
        </row>
      </sheetData>
      <sheetData sheetId="3544">
        <row r="1">
          <cell r="JB1">
            <v>0</v>
          </cell>
        </row>
      </sheetData>
      <sheetData sheetId="3545">
        <row r="1">
          <cell r="JB1">
            <v>0</v>
          </cell>
        </row>
      </sheetData>
      <sheetData sheetId="3546">
        <row r="1">
          <cell r="JB1">
            <v>0</v>
          </cell>
        </row>
      </sheetData>
      <sheetData sheetId="3547">
        <row r="1">
          <cell r="JB1">
            <v>0</v>
          </cell>
        </row>
      </sheetData>
      <sheetData sheetId="3548">
        <row r="1">
          <cell r="JB1">
            <v>0</v>
          </cell>
        </row>
      </sheetData>
      <sheetData sheetId="3549">
        <row r="1">
          <cell r="JB1">
            <v>0</v>
          </cell>
        </row>
      </sheetData>
      <sheetData sheetId="3550">
        <row r="1">
          <cell r="JB1">
            <v>0</v>
          </cell>
        </row>
      </sheetData>
      <sheetData sheetId="3551">
        <row r="1">
          <cell r="JB1">
            <v>0</v>
          </cell>
        </row>
      </sheetData>
      <sheetData sheetId="3552">
        <row r="1">
          <cell r="JB1">
            <v>0</v>
          </cell>
        </row>
      </sheetData>
      <sheetData sheetId="3553">
        <row r="1">
          <cell r="JB1">
            <v>0</v>
          </cell>
        </row>
      </sheetData>
      <sheetData sheetId="3554">
        <row r="7">
          <cell r="P7" t="str">
            <v xml:space="preserve">B U D G E T A R Y </v>
          </cell>
        </row>
      </sheetData>
      <sheetData sheetId="3555">
        <row r="1">
          <cell r="JB1">
            <v>0</v>
          </cell>
        </row>
      </sheetData>
      <sheetData sheetId="3556">
        <row r="1">
          <cell r="JB1">
            <v>0</v>
          </cell>
        </row>
      </sheetData>
      <sheetData sheetId="3557">
        <row r="1">
          <cell r="JB1">
            <v>0</v>
          </cell>
        </row>
      </sheetData>
      <sheetData sheetId="3558">
        <row r="7">
          <cell r="P7" t="str">
            <v xml:space="preserve">B U D G E T A R Y </v>
          </cell>
        </row>
      </sheetData>
      <sheetData sheetId="3559">
        <row r="7">
          <cell r="P7" t="str">
            <v xml:space="preserve">B U D G E T A R Y </v>
          </cell>
        </row>
      </sheetData>
      <sheetData sheetId="3560">
        <row r="7">
          <cell r="P7" t="str">
            <v xml:space="preserve">B U D G E T A R Y </v>
          </cell>
        </row>
      </sheetData>
      <sheetData sheetId="3561">
        <row r="7">
          <cell r="P7" t="str">
            <v xml:space="preserve">B U D G E T A R Y </v>
          </cell>
        </row>
      </sheetData>
      <sheetData sheetId="3562">
        <row r="7">
          <cell r="P7" t="str">
            <v xml:space="preserve">B U D G E T A R Y </v>
          </cell>
        </row>
      </sheetData>
      <sheetData sheetId="3563">
        <row r="7">
          <cell r="P7" t="str">
            <v xml:space="preserve">B U D G E T A R Y </v>
          </cell>
        </row>
      </sheetData>
      <sheetData sheetId="3564">
        <row r="7">
          <cell r="P7" t="str">
            <v xml:space="preserve">B U D G E T A R Y </v>
          </cell>
        </row>
      </sheetData>
      <sheetData sheetId="3565">
        <row r="7">
          <cell r="P7" t="str">
            <v xml:space="preserve">B U D G E T A R Y </v>
          </cell>
        </row>
      </sheetData>
      <sheetData sheetId="3566">
        <row r="7">
          <cell r="P7" t="str">
            <v xml:space="preserve">B U D G E T A R Y </v>
          </cell>
        </row>
      </sheetData>
      <sheetData sheetId="3567">
        <row r="7">
          <cell r="P7" t="str">
            <v xml:space="preserve">B U D G E T A R Y </v>
          </cell>
        </row>
      </sheetData>
      <sheetData sheetId="3568">
        <row r="7">
          <cell r="P7" t="str">
            <v xml:space="preserve">B U D G E T A R Y </v>
          </cell>
        </row>
      </sheetData>
      <sheetData sheetId="3569">
        <row r="7">
          <cell r="P7" t="str">
            <v xml:space="preserve">B U D G E T A R Y </v>
          </cell>
        </row>
      </sheetData>
      <sheetData sheetId="3570">
        <row r="7">
          <cell r="P7" t="str">
            <v xml:space="preserve">B U D G E T A R Y </v>
          </cell>
        </row>
      </sheetData>
      <sheetData sheetId="3571">
        <row r="7">
          <cell r="P7" t="str">
            <v xml:space="preserve">B U D G E T A R Y </v>
          </cell>
        </row>
      </sheetData>
      <sheetData sheetId="3572">
        <row r="7">
          <cell r="P7" t="str">
            <v xml:space="preserve">B U D G E T A R Y </v>
          </cell>
        </row>
      </sheetData>
      <sheetData sheetId="3573">
        <row r="7">
          <cell r="P7" t="str">
            <v xml:space="preserve">B U D G E T A R Y </v>
          </cell>
        </row>
      </sheetData>
      <sheetData sheetId="3574">
        <row r="7">
          <cell r="P7" t="str">
            <v xml:space="preserve">B U D G E T A R Y </v>
          </cell>
        </row>
      </sheetData>
      <sheetData sheetId="3575">
        <row r="7">
          <cell r="P7" t="str">
            <v xml:space="preserve">B U D G E T A R Y </v>
          </cell>
        </row>
      </sheetData>
      <sheetData sheetId="3576">
        <row r="7">
          <cell r="P7" t="str">
            <v xml:space="preserve">B U D G E T A R Y </v>
          </cell>
        </row>
      </sheetData>
      <sheetData sheetId="3577">
        <row r="7">
          <cell r="P7" t="str">
            <v xml:space="preserve">B U D G E T A R Y </v>
          </cell>
        </row>
      </sheetData>
      <sheetData sheetId="3578">
        <row r="7">
          <cell r="P7" t="str">
            <v xml:space="preserve">B U D G E T A R Y </v>
          </cell>
        </row>
      </sheetData>
      <sheetData sheetId="3579">
        <row r="7">
          <cell r="P7" t="str">
            <v xml:space="preserve">B U D G E T A R Y </v>
          </cell>
        </row>
      </sheetData>
      <sheetData sheetId="3580">
        <row r="7">
          <cell r="P7" t="str">
            <v xml:space="preserve">B U D G E T A R Y </v>
          </cell>
        </row>
      </sheetData>
      <sheetData sheetId="3581">
        <row r="7">
          <cell r="P7" t="str">
            <v xml:space="preserve">B U D G E T A R Y </v>
          </cell>
        </row>
      </sheetData>
      <sheetData sheetId="3582">
        <row r="7">
          <cell r="P7" t="str">
            <v xml:space="preserve">B U D G E T A R Y </v>
          </cell>
        </row>
      </sheetData>
      <sheetData sheetId="3583">
        <row r="8">
          <cell r="A8" t="str">
            <v>No.</v>
          </cell>
        </row>
      </sheetData>
      <sheetData sheetId="3584">
        <row r="8">
          <cell r="A8" t="str">
            <v>No.</v>
          </cell>
        </row>
      </sheetData>
      <sheetData sheetId="3585">
        <row r="8">
          <cell r="A8" t="str">
            <v>No.</v>
          </cell>
        </row>
      </sheetData>
      <sheetData sheetId="3586">
        <row r="7">
          <cell r="P7" t="str">
            <v xml:space="preserve">B U D G E T A R Y </v>
          </cell>
        </row>
      </sheetData>
      <sheetData sheetId="3587">
        <row r="7">
          <cell r="P7" t="str">
            <v xml:space="preserve">B U D G E T A R Y </v>
          </cell>
        </row>
      </sheetData>
      <sheetData sheetId="3588">
        <row r="7">
          <cell r="P7" t="str">
            <v xml:space="preserve">B U D G E T A R Y </v>
          </cell>
        </row>
      </sheetData>
      <sheetData sheetId="3589">
        <row r="7">
          <cell r="P7" t="str">
            <v xml:space="preserve">B U D G E T A R Y </v>
          </cell>
        </row>
      </sheetData>
      <sheetData sheetId="3590">
        <row r="7">
          <cell r="P7" t="str">
            <v xml:space="preserve">B U D G E T A R Y </v>
          </cell>
        </row>
      </sheetData>
      <sheetData sheetId="3591">
        <row r="7">
          <cell r="P7" t="str">
            <v xml:space="preserve">B U D G E T A R Y </v>
          </cell>
        </row>
      </sheetData>
      <sheetData sheetId="3592">
        <row r="7">
          <cell r="P7" t="str">
            <v xml:space="preserve">B U D G E T A R Y </v>
          </cell>
        </row>
      </sheetData>
      <sheetData sheetId="3593">
        <row r="7">
          <cell r="P7" t="str">
            <v xml:space="preserve">B U D G E T A R Y </v>
          </cell>
        </row>
      </sheetData>
      <sheetData sheetId="3594">
        <row r="1">
          <cell r="JB1">
            <v>0</v>
          </cell>
        </row>
      </sheetData>
      <sheetData sheetId="3595">
        <row r="1">
          <cell r="JB1">
            <v>0</v>
          </cell>
        </row>
      </sheetData>
      <sheetData sheetId="3596">
        <row r="1">
          <cell r="JB1">
            <v>0</v>
          </cell>
        </row>
      </sheetData>
      <sheetData sheetId="3597">
        <row r="7">
          <cell r="P7" t="str">
            <v xml:space="preserve">B U D G E T A R Y </v>
          </cell>
        </row>
      </sheetData>
      <sheetData sheetId="3598">
        <row r="1">
          <cell r="JB1">
            <v>0</v>
          </cell>
        </row>
      </sheetData>
      <sheetData sheetId="3599">
        <row r="1">
          <cell r="JB1">
            <v>0</v>
          </cell>
        </row>
      </sheetData>
      <sheetData sheetId="3600">
        <row r="1">
          <cell r="JB1">
            <v>0</v>
          </cell>
        </row>
      </sheetData>
      <sheetData sheetId="3601">
        <row r="7">
          <cell r="P7" t="str">
            <v xml:space="preserve">B U D G E T A R Y </v>
          </cell>
        </row>
      </sheetData>
      <sheetData sheetId="3602">
        <row r="7">
          <cell r="P7" t="str">
            <v xml:space="preserve">B U D G E T A R Y </v>
          </cell>
        </row>
      </sheetData>
      <sheetData sheetId="3603">
        <row r="7">
          <cell r="P7" t="str">
            <v xml:space="preserve">B U D G E T A R Y </v>
          </cell>
        </row>
      </sheetData>
      <sheetData sheetId="3604">
        <row r="7">
          <cell r="P7" t="str">
            <v xml:space="preserve">B U D G E T A R Y </v>
          </cell>
        </row>
      </sheetData>
      <sheetData sheetId="3605">
        <row r="7">
          <cell r="P7" t="str">
            <v xml:space="preserve">B U D G E T A R Y </v>
          </cell>
        </row>
      </sheetData>
      <sheetData sheetId="3606">
        <row r="7">
          <cell r="P7" t="str">
            <v xml:space="preserve">B U D G E T A R Y </v>
          </cell>
        </row>
      </sheetData>
      <sheetData sheetId="3607">
        <row r="7">
          <cell r="P7" t="str">
            <v xml:space="preserve">B U D G E T A R Y </v>
          </cell>
        </row>
      </sheetData>
      <sheetData sheetId="3608">
        <row r="7">
          <cell r="P7" t="str">
            <v xml:space="preserve">B U D G E T A R Y </v>
          </cell>
        </row>
      </sheetData>
      <sheetData sheetId="3609">
        <row r="7">
          <cell r="P7" t="str">
            <v xml:space="preserve">B U D G E T A R Y </v>
          </cell>
        </row>
      </sheetData>
      <sheetData sheetId="3610">
        <row r="8">
          <cell r="A8" t="str">
            <v>No.</v>
          </cell>
        </row>
      </sheetData>
      <sheetData sheetId="3611">
        <row r="8">
          <cell r="A8" t="str">
            <v>No.</v>
          </cell>
        </row>
      </sheetData>
      <sheetData sheetId="3612">
        <row r="7">
          <cell r="P7" t="str">
            <v xml:space="preserve">B U D G E T A R Y </v>
          </cell>
        </row>
      </sheetData>
      <sheetData sheetId="3613">
        <row r="7">
          <cell r="P7" t="str">
            <v xml:space="preserve">B U D G E T A R Y </v>
          </cell>
        </row>
      </sheetData>
      <sheetData sheetId="3614">
        <row r="7">
          <cell r="P7" t="str">
            <v xml:space="preserve">B U D G E T A R Y </v>
          </cell>
        </row>
      </sheetData>
      <sheetData sheetId="3615">
        <row r="7">
          <cell r="P7" t="str">
            <v xml:space="preserve">B U D G E T A R Y </v>
          </cell>
        </row>
      </sheetData>
      <sheetData sheetId="3616">
        <row r="7">
          <cell r="P7" t="str">
            <v xml:space="preserve">B U D G E T A R Y </v>
          </cell>
        </row>
      </sheetData>
      <sheetData sheetId="3617">
        <row r="1">
          <cell r="JB1">
            <v>0</v>
          </cell>
        </row>
      </sheetData>
      <sheetData sheetId="3618">
        <row r="1">
          <cell r="JB1">
            <v>0</v>
          </cell>
        </row>
      </sheetData>
      <sheetData sheetId="3619">
        <row r="1">
          <cell r="JB1">
            <v>0</v>
          </cell>
        </row>
      </sheetData>
      <sheetData sheetId="3620">
        <row r="1">
          <cell r="JB1">
            <v>0</v>
          </cell>
        </row>
      </sheetData>
      <sheetData sheetId="3621">
        <row r="1">
          <cell r="JB1">
            <v>0</v>
          </cell>
        </row>
      </sheetData>
      <sheetData sheetId="3622">
        <row r="1">
          <cell r="JB1">
            <v>0</v>
          </cell>
        </row>
      </sheetData>
      <sheetData sheetId="3623">
        <row r="1">
          <cell r="JB1">
            <v>0</v>
          </cell>
        </row>
      </sheetData>
      <sheetData sheetId="3624">
        <row r="1">
          <cell r="JB1">
            <v>0</v>
          </cell>
        </row>
      </sheetData>
      <sheetData sheetId="3625">
        <row r="1">
          <cell r="JB1">
            <v>0</v>
          </cell>
        </row>
      </sheetData>
      <sheetData sheetId="3626">
        <row r="1">
          <cell r="JB1">
            <v>0</v>
          </cell>
        </row>
      </sheetData>
      <sheetData sheetId="3627">
        <row r="1">
          <cell r="JB1">
            <v>0</v>
          </cell>
        </row>
      </sheetData>
      <sheetData sheetId="3628">
        <row r="7">
          <cell r="P7" t="str">
            <v xml:space="preserve">B U D G E T A R Y </v>
          </cell>
        </row>
      </sheetData>
      <sheetData sheetId="3629">
        <row r="7">
          <cell r="P7" t="str">
            <v xml:space="preserve">B U D G E T A R Y </v>
          </cell>
        </row>
      </sheetData>
      <sheetData sheetId="3630">
        <row r="7">
          <cell r="P7" t="str">
            <v xml:space="preserve">B U D G E T A R Y </v>
          </cell>
        </row>
      </sheetData>
      <sheetData sheetId="3631">
        <row r="7">
          <cell r="P7" t="str">
            <v xml:space="preserve">B U D G E T A R Y </v>
          </cell>
        </row>
      </sheetData>
      <sheetData sheetId="3632">
        <row r="7">
          <cell r="P7" t="str">
            <v xml:space="preserve">B U D G E T A R Y </v>
          </cell>
        </row>
      </sheetData>
      <sheetData sheetId="3633">
        <row r="7">
          <cell r="P7" t="str">
            <v xml:space="preserve">B U D G E T A R Y </v>
          </cell>
        </row>
      </sheetData>
      <sheetData sheetId="3634">
        <row r="7">
          <cell r="P7" t="str">
            <v xml:space="preserve">B U D G E T A R Y </v>
          </cell>
        </row>
      </sheetData>
      <sheetData sheetId="3635">
        <row r="1">
          <cell r="JB1">
            <v>0</v>
          </cell>
        </row>
      </sheetData>
      <sheetData sheetId="3636">
        <row r="1">
          <cell r="JB1">
            <v>0</v>
          </cell>
        </row>
      </sheetData>
      <sheetData sheetId="3637">
        <row r="1">
          <cell r="JB1">
            <v>0</v>
          </cell>
        </row>
      </sheetData>
      <sheetData sheetId="3638">
        <row r="1">
          <cell r="JB1">
            <v>0</v>
          </cell>
        </row>
      </sheetData>
      <sheetData sheetId="3639">
        <row r="1">
          <cell r="JB1">
            <v>0</v>
          </cell>
        </row>
      </sheetData>
      <sheetData sheetId="3640">
        <row r="1">
          <cell r="JB1">
            <v>0</v>
          </cell>
        </row>
      </sheetData>
      <sheetData sheetId="3641">
        <row r="1">
          <cell r="JB1">
            <v>0</v>
          </cell>
        </row>
      </sheetData>
      <sheetData sheetId="3642">
        <row r="1">
          <cell r="JB1">
            <v>0</v>
          </cell>
        </row>
      </sheetData>
      <sheetData sheetId="3643">
        <row r="1">
          <cell r="JB1">
            <v>0</v>
          </cell>
        </row>
      </sheetData>
      <sheetData sheetId="3644">
        <row r="1">
          <cell r="JB1">
            <v>0</v>
          </cell>
        </row>
      </sheetData>
      <sheetData sheetId="3645">
        <row r="1">
          <cell r="JB1">
            <v>0</v>
          </cell>
        </row>
      </sheetData>
      <sheetData sheetId="3646">
        <row r="1">
          <cell r="JB1">
            <v>0</v>
          </cell>
        </row>
      </sheetData>
      <sheetData sheetId="3647">
        <row r="1">
          <cell r="JB1">
            <v>0</v>
          </cell>
        </row>
      </sheetData>
      <sheetData sheetId="3648">
        <row r="1">
          <cell r="JB1">
            <v>0</v>
          </cell>
        </row>
      </sheetData>
      <sheetData sheetId="3649">
        <row r="1">
          <cell r="JB1">
            <v>0</v>
          </cell>
        </row>
      </sheetData>
      <sheetData sheetId="3650">
        <row r="1">
          <cell r="JB1">
            <v>0</v>
          </cell>
        </row>
      </sheetData>
      <sheetData sheetId="3651">
        <row r="1">
          <cell r="JB1">
            <v>0</v>
          </cell>
        </row>
      </sheetData>
      <sheetData sheetId="3652">
        <row r="1">
          <cell r="JB1">
            <v>0</v>
          </cell>
        </row>
      </sheetData>
      <sheetData sheetId="3653">
        <row r="1">
          <cell r="JB1">
            <v>0</v>
          </cell>
        </row>
      </sheetData>
      <sheetData sheetId="3654">
        <row r="1">
          <cell r="JB1">
            <v>0</v>
          </cell>
        </row>
      </sheetData>
      <sheetData sheetId="3655">
        <row r="7">
          <cell r="P7" t="str">
            <v xml:space="preserve">B U D G E T A R Y </v>
          </cell>
        </row>
      </sheetData>
      <sheetData sheetId="3656">
        <row r="7">
          <cell r="P7" t="str">
            <v xml:space="preserve">B U D G E T A R Y </v>
          </cell>
        </row>
      </sheetData>
      <sheetData sheetId="3657">
        <row r="1">
          <cell r="JB1">
            <v>0</v>
          </cell>
        </row>
      </sheetData>
      <sheetData sheetId="3658">
        <row r="1">
          <cell r="JB1">
            <v>0</v>
          </cell>
        </row>
      </sheetData>
      <sheetData sheetId="3659">
        <row r="1">
          <cell r="JB1">
            <v>0</v>
          </cell>
        </row>
      </sheetData>
      <sheetData sheetId="3660">
        <row r="1">
          <cell r="JB1">
            <v>0</v>
          </cell>
        </row>
      </sheetData>
      <sheetData sheetId="3661">
        <row r="1">
          <cell r="JB1">
            <v>0</v>
          </cell>
        </row>
      </sheetData>
      <sheetData sheetId="3662">
        <row r="1">
          <cell r="JB1">
            <v>0</v>
          </cell>
        </row>
      </sheetData>
      <sheetData sheetId="3663">
        <row r="1">
          <cell r="JB1">
            <v>0</v>
          </cell>
        </row>
      </sheetData>
      <sheetData sheetId="3664">
        <row r="1">
          <cell r="JB1">
            <v>0</v>
          </cell>
        </row>
      </sheetData>
      <sheetData sheetId="3665">
        <row r="1">
          <cell r="JB1">
            <v>0</v>
          </cell>
        </row>
      </sheetData>
      <sheetData sheetId="3666">
        <row r="1">
          <cell r="JB1">
            <v>0</v>
          </cell>
        </row>
      </sheetData>
      <sheetData sheetId="3667">
        <row r="1">
          <cell r="JB1">
            <v>0</v>
          </cell>
        </row>
      </sheetData>
      <sheetData sheetId="3668">
        <row r="7">
          <cell r="P7" t="str">
            <v xml:space="preserve">B U D G E T A R Y </v>
          </cell>
        </row>
      </sheetData>
      <sheetData sheetId="3669">
        <row r="7">
          <cell r="P7" t="str">
            <v xml:space="preserve">B U D G E T A R Y </v>
          </cell>
        </row>
      </sheetData>
      <sheetData sheetId="3670">
        <row r="1">
          <cell r="JB1">
            <v>0</v>
          </cell>
        </row>
      </sheetData>
      <sheetData sheetId="3671">
        <row r="1">
          <cell r="JB1">
            <v>0</v>
          </cell>
        </row>
      </sheetData>
      <sheetData sheetId="3672">
        <row r="1">
          <cell r="JB1">
            <v>0</v>
          </cell>
        </row>
      </sheetData>
      <sheetData sheetId="3673">
        <row r="1">
          <cell r="JB1">
            <v>0</v>
          </cell>
        </row>
      </sheetData>
      <sheetData sheetId="3674">
        <row r="1">
          <cell r="JB1">
            <v>0</v>
          </cell>
        </row>
      </sheetData>
      <sheetData sheetId="3675">
        <row r="1">
          <cell r="JB1">
            <v>0</v>
          </cell>
        </row>
      </sheetData>
      <sheetData sheetId="3676">
        <row r="1">
          <cell r="JB1">
            <v>0</v>
          </cell>
        </row>
      </sheetData>
      <sheetData sheetId="3677">
        <row r="1">
          <cell r="JB1">
            <v>0</v>
          </cell>
        </row>
      </sheetData>
      <sheetData sheetId="3678">
        <row r="1">
          <cell r="JB1">
            <v>0</v>
          </cell>
        </row>
      </sheetData>
      <sheetData sheetId="3679">
        <row r="1">
          <cell r="JB1">
            <v>0</v>
          </cell>
        </row>
      </sheetData>
      <sheetData sheetId="3680">
        <row r="1">
          <cell r="JB1">
            <v>0</v>
          </cell>
        </row>
      </sheetData>
      <sheetData sheetId="3681">
        <row r="1">
          <cell r="JB1">
            <v>0</v>
          </cell>
        </row>
      </sheetData>
      <sheetData sheetId="3682">
        <row r="1">
          <cell r="JB1">
            <v>0</v>
          </cell>
        </row>
      </sheetData>
      <sheetData sheetId="3683">
        <row r="1">
          <cell r="JB1">
            <v>0</v>
          </cell>
        </row>
      </sheetData>
      <sheetData sheetId="3684">
        <row r="1">
          <cell r="JB1">
            <v>0</v>
          </cell>
        </row>
      </sheetData>
      <sheetData sheetId="3685">
        <row r="1">
          <cell r="JB1">
            <v>0</v>
          </cell>
        </row>
      </sheetData>
      <sheetData sheetId="3686">
        <row r="1">
          <cell r="JB1">
            <v>0</v>
          </cell>
        </row>
      </sheetData>
      <sheetData sheetId="3687">
        <row r="1">
          <cell r="JB1">
            <v>0</v>
          </cell>
        </row>
      </sheetData>
      <sheetData sheetId="3688">
        <row r="1">
          <cell r="JB1">
            <v>0</v>
          </cell>
        </row>
      </sheetData>
      <sheetData sheetId="3689">
        <row r="1">
          <cell r="JB1">
            <v>0</v>
          </cell>
        </row>
      </sheetData>
      <sheetData sheetId="3690">
        <row r="1">
          <cell r="JB1">
            <v>0</v>
          </cell>
        </row>
      </sheetData>
      <sheetData sheetId="3691">
        <row r="1">
          <cell r="JB1">
            <v>0</v>
          </cell>
        </row>
      </sheetData>
      <sheetData sheetId="3692">
        <row r="1">
          <cell r="JB1">
            <v>0</v>
          </cell>
        </row>
      </sheetData>
      <sheetData sheetId="3693">
        <row r="1">
          <cell r="JB1">
            <v>0</v>
          </cell>
        </row>
      </sheetData>
      <sheetData sheetId="3694">
        <row r="1">
          <cell r="JB1">
            <v>0</v>
          </cell>
        </row>
      </sheetData>
      <sheetData sheetId="3695"/>
      <sheetData sheetId="3696">
        <row r="7">
          <cell r="P7" t="str">
            <v xml:space="preserve">B U D G E T A R Y </v>
          </cell>
        </row>
      </sheetData>
      <sheetData sheetId="3697">
        <row r="7">
          <cell r="P7" t="str">
            <v xml:space="preserve">B U D G E T A R Y </v>
          </cell>
        </row>
      </sheetData>
      <sheetData sheetId="3698">
        <row r="7">
          <cell r="P7" t="str">
            <v xml:space="preserve">B U D G E T A R Y </v>
          </cell>
        </row>
      </sheetData>
      <sheetData sheetId="3699">
        <row r="1">
          <cell r="JB1">
            <v>0</v>
          </cell>
        </row>
      </sheetData>
      <sheetData sheetId="3700">
        <row r="1">
          <cell r="JB1">
            <v>0</v>
          </cell>
        </row>
      </sheetData>
      <sheetData sheetId="3701">
        <row r="1">
          <cell r="JB1">
            <v>0</v>
          </cell>
        </row>
      </sheetData>
      <sheetData sheetId="3702">
        <row r="1">
          <cell r="JB1">
            <v>0</v>
          </cell>
        </row>
      </sheetData>
      <sheetData sheetId="3703">
        <row r="1">
          <cell r="JB1">
            <v>0</v>
          </cell>
        </row>
      </sheetData>
      <sheetData sheetId="3704">
        <row r="1">
          <cell r="JB1">
            <v>0</v>
          </cell>
        </row>
      </sheetData>
      <sheetData sheetId="3705">
        <row r="1">
          <cell r="JB1">
            <v>0</v>
          </cell>
        </row>
      </sheetData>
      <sheetData sheetId="3706">
        <row r="1">
          <cell r="JB1">
            <v>0</v>
          </cell>
        </row>
      </sheetData>
      <sheetData sheetId="3707">
        <row r="1">
          <cell r="JB1">
            <v>0</v>
          </cell>
        </row>
      </sheetData>
      <sheetData sheetId="3708">
        <row r="1">
          <cell r="JB1">
            <v>0</v>
          </cell>
        </row>
      </sheetData>
      <sheetData sheetId="3709">
        <row r="1">
          <cell r="JB1">
            <v>0</v>
          </cell>
        </row>
      </sheetData>
      <sheetData sheetId="3710">
        <row r="1">
          <cell r="JB1">
            <v>0</v>
          </cell>
        </row>
      </sheetData>
      <sheetData sheetId="3711"/>
      <sheetData sheetId="3712"/>
      <sheetData sheetId="3713">
        <row r="1">
          <cell r="JB1">
            <v>0</v>
          </cell>
        </row>
      </sheetData>
      <sheetData sheetId="3714">
        <row r="1">
          <cell r="JB1">
            <v>0</v>
          </cell>
        </row>
      </sheetData>
      <sheetData sheetId="3715">
        <row r="1">
          <cell r="JB1">
            <v>0</v>
          </cell>
        </row>
      </sheetData>
      <sheetData sheetId="3716">
        <row r="1">
          <cell r="JB1">
            <v>0</v>
          </cell>
        </row>
      </sheetData>
      <sheetData sheetId="3717">
        <row r="1">
          <cell r="JB1">
            <v>0</v>
          </cell>
        </row>
      </sheetData>
      <sheetData sheetId="3718">
        <row r="1">
          <cell r="JB1">
            <v>0</v>
          </cell>
        </row>
      </sheetData>
      <sheetData sheetId="3719">
        <row r="1">
          <cell r="JB1">
            <v>0</v>
          </cell>
        </row>
      </sheetData>
      <sheetData sheetId="3720">
        <row r="1">
          <cell r="JB1">
            <v>0</v>
          </cell>
        </row>
      </sheetData>
      <sheetData sheetId="3721">
        <row r="1">
          <cell r="JB1">
            <v>0</v>
          </cell>
        </row>
      </sheetData>
      <sheetData sheetId="3722">
        <row r="1">
          <cell r="JB1">
            <v>0</v>
          </cell>
        </row>
      </sheetData>
      <sheetData sheetId="3723">
        <row r="1">
          <cell r="JB1">
            <v>0</v>
          </cell>
        </row>
      </sheetData>
      <sheetData sheetId="3724">
        <row r="1">
          <cell r="JB1">
            <v>0</v>
          </cell>
        </row>
      </sheetData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/>
      <sheetData sheetId="1"/>
      <sheetData sheetId="2">
        <row r="35">
          <cell r="L35">
            <v>23900</v>
          </cell>
        </row>
      </sheetData>
      <sheetData sheetId="3"/>
      <sheetData sheetId="4"/>
      <sheetData sheetId="5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 1.0"/>
    </sheetNames>
    <sheetDataSet>
      <sheetData sheetId="0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 SKS"/>
      <sheetName val="Rekapitulasi"/>
      <sheetName val="Alat"/>
      <sheetName val="Produksi Alat"/>
      <sheetName val="Kuantitas"/>
      <sheetName val="Analisa"/>
      <sheetName val="DU&amp;B"/>
      <sheetName val="JADW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rg"/>
      <sheetName val="Anl (3)"/>
      <sheetName val="Sheet2"/>
      <sheetName val="Sheet3"/>
      <sheetName val="REK"/>
      <sheetName val="Analisa"/>
    </sheetNames>
    <sheetDataSet>
      <sheetData sheetId="0"/>
      <sheetData sheetId="1">
        <row r="8">
          <cell r="B8" t="str">
            <v>BAHAN</v>
          </cell>
          <cell r="D8" t="str">
            <v>M3</v>
          </cell>
          <cell r="E8" t="str">
            <v>Rp.</v>
          </cell>
          <cell r="F8">
            <v>240500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  <row r="10">
          <cell r="B10" t="str">
            <v>Besi beton</v>
          </cell>
          <cell r="D10" t="str">
            <v>Kg</v>
          </cell>
          <cell r="E10" t="str">
            <v>Rp</v>
          </cell>
          <cell r="F10">
            <v>5000</v>
          </cell>
        </row>
      </sheetData>
      <sheetData sheetId="2"/>
      <sheetData sheetId="3"/>
      <sheetData sheetId="4"/>
      <sheetData sheetId="5"/>
      <sheetData sheetId="6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RY"/>
      <sheetName val="BHN UPAH"/>
      <sheetName val="PEK PENDAHULUAN"/>
    </sheetNames>
    <sheetDataSet>
      <sheetData sheetId="0"/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  <sheetName val="Time schedule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D UPAH"/>
      <sheetName val="HSD BAHAN"/>
      <sheetName val="HSD ALAT"/>
      <sheetName val="Sheet2"/>
    </sheetNames>
    <sheetDataSet>
      <sheetData sheetId="0" refreshError="1">
        <row r="6">
          <cell r="B6" t="str">
            <v>L.1.1</v>
          </cell>
          <cell r="C6" t="str">
            <v>Pekerja</v>
          </cell>
          <cell r="D6" t="str">
            <v>OH</v>
          </cell>
          <cell r="E6">
            <v>100000</v>
          </cell>
        </row>
        <row r="7">
          <cell r="B7" t="str">
            <v>L.2.1</v>
          </cell>
          <cell r="C7" t="str">
            <v>Tukang</v>
          </cell>
          <cell r="D7" t="str">
            <v>OH</v>
          </cell>
          <cell r="E7">
            <v>100000</v>
          </cell>
        </row>
        <row r="8">
          <cell r="B8" t="str">
            <v>L.2.2</v>
          </cell>
          <cell r="C8" t="str">
            <v>Tukang Batu</v>
          </cell>
          <cell r="D8" t="str">
            <v>OH</v>
          </cell>
          <cell r="E8">
            <v>100000</v>
          </cell>
        </row>
        <row r="9">
          <cell r="B9" t="str">
            <v>L.2.3</v>
          </cell>
          <cell r="C9" t="str">
            <v>Tukang Besi</v>
          </cell>
          <cell r="D9" t="str">
            <v>OH</v>
          </cell>
          <cell r="E9">
            <v>100000</v>
          </cell>
        </row>
        <row r="10">
          <cell r="B10" t="str">
            <v>L.2.4</v>
          </cell>
          <cell r="C10" t="str">
            <v>Tukang Cat / Pelitur</v>
          </cell>
          <cell r="D10" t="str">
            <v>OH</v>
          </cell>
          <cell r="E10">
            <v>100000</v>
          </cell>
        </row>
        <row r="11">
          <cell r="B11" t="str">
            <v>L.2.5</v>
          </cell>
          <cell r="C11" t="str">
            <v>Tukang Gali</v>
          </cell>
          <cell r="D11" t="str">
            <v>OH</v>
          </cell>
          <cell r="E11">
            <v>100000</v>
          </cell>
        </row>
        <row r="12">
          <cell r="B12" t="str">
            <v>L.2.6</v>
          </cell>
          <cell r="C12" t="str">
            <v>Tukang Kayu</v>
          </cell>
          <cell r="D12" t="str">
            <v>OH</v>
          </cell>
          <cell r="E12">
            <v>100000</v>
          </cell>
        </row>
        <row r="13">
          <cell r="B13" t="str">
            <v>L.2.7</v>
          </cell>
          <cell r="C13" t="str">
            <v>Tukang Pengayam Bronjong</v>
          </cell>
          <cell r="D13" t="str">
            <v>OH</v>
          </cell>
          <cell r="E13">
            <v>100000</v>
          </cell>
        </row>
        <row r="14">
          <cell r="B14" t="str">
            <v>L.2.8</v>
          </cell>
          <cell r="C14" t="str">
            <v>Tukang Pipa</v>
          </cell>
          <cell r="D14" t="str">
            <v>OH</v>
          </cell>
          <cell r="E14">
            <v>100000</v>
          </cell>
        </row>
        <row r="15">
          <cell r="B15" t="str">
            <v>L.2.9</v>
          </cell>
          <cell r="C15" t="str">
            <v>Tukang Tebas</v>
          </cell>
          <cell r="D15" t="str">
            <v>OH</v>
          </cell>
          <cell r="E15">
            <v>100000</v>
          </cell>
        </row>
        <row r="16">
          <cell r="B16" t="str">
            <v>L.2.10</v>
          </cell>
          <cell r="C16" t="str">
            <v>Tukang Vibrator</v>
          </cell>
          <cell r="D16" t="str">
            <v>OH</v>
          </cell>
          <cell r="E16">
            <v>100000</v>
          </cell>
        </row>
        <row r="17">
          <cell r="B17" t="str">
            <v>L.2.11</v>
          </cell>
          <cell r="C17" t="str">
            <v>Tukang Ereksi</v>
          </cell>
          <cell r="D17" t="str">
            <v>OH</v>
          </cell>
          <cell r="E17">
            <v>100000</v>
          </cell>
        </row>
        <row r="18">
          <cell r="B18" t="str">
            <v>L.2.12</v>
          </cell>
          <cell r="C18" t="str">
            <v>Tukang Las</v>
          </cell>
          <cell r="D18" t="str">
            <v>OH</v>
          </cell>
          <cell r="E18">
            <v>100000</v>
          </cell>
        </row>
        <row r="19">
          <cell r="B19" t="str">
            <v>L.2.13</v>
          </cell>
          <cell r="C19" t="str">
            <v>Tukang Allumunium</v>
          </cell>
          <cell r="D19" t="str">
            <v>OH</v>
          </cell>
          <cell r="E19">
            <v>100000</v>
          </cell>
        </row>
        <row r="20">
          <cell r="B20" t="str">
            <v>L.2.14</v>
          </cell>
          <cell r="C20" t="str">
            <v>Tukang Gypsum</v>
          </cell>
          <cell r="D20" t="str">
            <v>OH</v>
          </cell>
          <cell r="E20">
            <v>100000</v>
          </cell>
        </row>
        <row r="21">
          <cell r="B21" t="str">
            <v>L.3.1</v>
          </cell>
          <cell r="C21" t="str">
            <v>Kepala Tukang</v>
          </cell>
          <cell r="D21" t="str">
            <v>OH</v>
          </cell>
          <cell r="E21">
            <v>100000</v>
          </cell>
        </row>
        <row r="22">
          <cell r="B22" t="str">
            <v>L.3.2</v>
          </cell>
          <cell r="C22" t="str">
            <v>Kepala Tukang Baja</v>
          </cell>
          <cell r="D22" t="str">
            <v>OH</v>
          </cell>
          <cell r="E22">
            <v>100000</v>
          </cell>
        </row>
        <row r="23">
          <cell r="B23" t="str">
            <v>L.3.3</v>
          </cell>
          <cell r="C23" t="str">
            <v>Kepala Tukang Pipa</v>
          </cell>
          <cell r="D23" t="str">
            <v>OH</v>
          </cell>
          <cell r="E23">
            <v>100000</v>
          </cell>
        </row>
        <row r="24">
          <cell r="B24" t="str">
            <v>L.3.4</v>
          </cell>
          <cell r="C24" t="str">
            <v>Kepala Tukang Kayu</v>
          </cell>
          <cell r="D24" t="str">
            <v>OH</v>
          </cell>
          <cell r="E24">
            <v>100000</v>
          </cell>
        </row>
        <row r="25">
          <cell r="B25" t="str">
            <v>L.3.5</v>
          </cell>
          <cell r="C25" t="str">
            <v>Kepala Tukang Batu</v>
          </cell>
          <cell r="D25" t="str">
            <v>OH</v>
          </cell>
          <cell r="E25">
            <v>100000</v>
          </cell>
        </row>
        <row r="26">
          <cell r="B26" t="str">
            <v>L.3.6</v>
          </cell>
          <cell r="C26" t="str">
            <v>Kepala Tukang Allumunium</v>
          </cell>
          <cell r="D26" t="str">
            <v>OH</v>
          </cell>
          <cell r="E26">
            <v>100000</v>
          </cell>
        </row>
        <row r="27">
          <cell r="B27" t="str">
            <v>L.3.7</v>
          </cell>
          <cell r="C27" t="str">
            <v>Kepala Tukang Besi</v>
          </cell>
          <cell r="D27" t="str">
            <v>OH</v>
          </cell>
          <cell r="E27">
            <v>100000</v>
          </cell>
        </row>
        <row r="28">
          <cell r="B28" t="str">
            <v>L.4.1</v>
          </cell>
          <cell r="C28" t="str">
            <v>Mandor</v>
          </cell>
          <cell r="D28" t="str">
            <v>OH</v>
          </cell>
          <cell r="E28">
            <v>100000</v>
          </cell>
        </row>
        <row r="29">
          <cell r="B29" t="str">
            <v>L.5.1</v>
          </cell>
          <cell r="C29" t="str">
            <v>Juru Ukur</v>
          </cell>
          <cell r="D29" t="str">
            <v>OH</v>
          </cell>
          <cell r="E29">
            <v>100000</v>
          </cell>
        </row>
        <row r="30">
          <cell r="B30" t="str">
            <v>L.6.1</v>
          </cell>
          <cell r="C30" t="str">
            <v>Pembantu Juru Ukur</v>
          </cell>
          <cell r="D30" t="str">
            <v>OH</v>
          </cell>
          <cell r="E30">
            <v>100000</v>
          </cell>
        </row>
        <row r="31">
          <cell r="B31" t="str">
            <v>L.7.1</v>
          </cell>
          <cell r="C31" t="str">
            <v>Ahli Alat Berat  Mekanik</v>
          </cell>
          <cell r="D31" t="str">
            <v>OH</v>
          </cell>
          <cell r="E31">
            <v>100000</v>
          </cell>
        </row>
        <row r="32">
          <cell r="B32" t="str">
            <v>L.8.1</v>
          </cell>
          <cell r="C32" t="str">
            <v>Operator</v>
          </cell>
          <cell r="D32" t="str">
            <v>OH</v>
          </cell>
          <cell r="E32">
            <v>100000</v>
          </cell>
        </row>
        <row r="33">
          <cell r="B33" t="str">
            <v>L.8.2</v>
          </cell>
          <cell r="C33" t="str">
            <v>Operator Alat Berat</v>
          </cell>
          <cell r="D33" t="str">
            <v>OH</v>
          </cell>
          <cell r="E33">
            <v>100000</v>
          </cell>
        </row>
        <row r="34">
          <cell r="B34" t="str">
            <v>L.8.2</v>
          </cell>
          <cell r="C34" t="str">
            <v>Operator AMP</v>
          </cell>
          <cell r="D34" t="str">
            <v>OH</v>
          </cell>
          <cell r="E34">
            <v>100000</v>
          </cell>
        </row>
        <row r="35">
          <cell r="B35" t="str">
            <v>L.8.3</v>
          </cell>
          <cell r="C35" t="str">
            <v>Operator Crane</v>
          </cell>
          <cell r="D35" t="str">
            <v>OH</v>
          </cell>
          <cell r="E35">
            <v>100000</v>
          </cell>
        </row>
        <row r="36">
          <cell r="B36" t="str">
            <v>L.9.1</v>
          </cell>
          <cell r="C36" t="str">
            <v>Pembantu Operator</v>
          </cell>
          <cell r="D36" t="str">
            <v>OH</v>
          </cell>
          <cell r="E36">
            <v>100000</v>
          </cell>
        </row>
        <row r="37">
          <cell r="B37" t="str">
            <v>L.9.2</v>
          </cell>
          <cell r="C37" t="str">
            <v>Pembantu Tukang</v>
          </cell>
          <cell r="D37" t="str">
            <v>OH</v>
          </cell>
          <cell r="E37">
            <v>100000</v>
          </cell>
        </row>
        <row r="38">
          <cell r="B38" t="str">
            <v>L.10.1</v>
          </cell>
          <cell r="C38" t="str">
            <v>Supir</v>
          </cell>
          <cell r="D38" t="str">
            <v>OH</v>
          </cell>
          <cell r="E38">
            <v>100000</v>
          </cell>
        </row>
        <row r="39">
          <cell r="B39" t="str">
            <v>L.11.1</v>
          </cell>
          <cell r="C39" t="str">
            <v>Kenek Truk</v>
          </cell>
          <cell r="D39" t="str">
            <v>OH</v>
          </cell>
          <cell r="E39">
            <v>100000</v>
          </cell>
        </row>
        <row r="40">
          <cell r="B40" t="str">
            <v>L.12.1</v>
          </cell>
          <cell r="C40" t="str">
            <v>Juru Gambar / Drafter</v>
          </cell>
          <cell r="D40" t="str">
            <v>OH</v>
          </cell>
          <cell r="E40">
            <v>100000</v>
          </cell>
        </row>
        <row r="41">
          <cell r="B41" t="str">
            <v>L.13.1</v>
          </cell>
          <cell r="C41" t="str">
            <v>Operator Printer/Plotter</v>
          </cell>
          <cell r="D41" t="str">
            <v>OH</v>
          </cell>
          <cell r="E41">
            <v>100000</v>
          </cell>
        </row>
        <row r="42">
          <cell r="B42" t="str">
            <v>L.14.1</v>
          </cell>
          <cell r="C42" t="str">
            <v>Tenaga ahli utama</v>
          </cell>
          <cell r="D42" t="str">
            <v>OH</v>
          </cell>
          <cell r="E42">
            <v>100000</v>
          </cell>
        </row>
        <row r="43">
          <cell r="B43" t="str">
            <v>L.14.2</v>
          </cell>
          <cell r="C43" t="str">
            <v>Tenaga ahli madya</v>
          </cell>
          <cell r="D43" t="str">
            <v>OH</v>
          </cell>
          <cell r="E43">
            <v>100000</v>
          </cell>
        </row>
        <row r="44">
          <cell r="B44" t="str">
            <v>L.14.3</v>
          </cell>
          <cell r="C44" t="str">
            <v>Tenaga ahli muda</v>
          </cell>
          <cell r="D44" t="str">
            <v>OH</v>
          </cell>
          <cell r="E44">
            <v>100000</v>
          </cell>
        </row>
        <row r="45">
          <cell r="B45" t="str">
            <v>L.14.4</v>
          </cell>
          <cell r="C45" t="str">
            <v>Tenaga ahli pratama</v>
          </cell>
          <cell r="D45" t="str">
            <v>OH</v>
          </cell>
          <cell r="E45">
            <v>100000</v>
          </cell>
        </row>
        <row r="46">
          <cell r="B46" t="str">
            <v>L.15.1</v>
          </cell>
          <cell r="C46" t="str">
            <v>Narasumber pejabat eselon</v>
          </cell>
          <cell r="D46" t="str">
            <v>OH</v>
          </cell>
          <cell r="E46">
            <v>100000</v>
          </cell>
        </row>
        <row r="47">
          <cell r="B47" t="str">
            <v>L.15.2</v>
          </cell>
          <cell r="C47" t="str">
            <v>Narasumber pratiksi</v>
          </cell>
          <cell r="D47" t="str">
            <v>OH</v>
          </cell>
          <cell r="E47">
            <v>100000</v>
          </cell>
        </row>
        <row r="48">
          <cell r="B48" t="str">
            <v>L.16.1</v>
          </cell>
          <cell r="C48" t="str">
            <v>Mekanik</v>
          </cell>
          <cell r="D48" t="str">
            <v>OH</v>
          </cell>
          <cell r="E48">
            <v>100000</v>
          </cell>
        </row>
        <row r="49">
          <cell r="B49"/>
          <cell r="C49"/>
        </row>
        <row r="51">
          <cell r="B51"/>
          <cell r="C51"/>
        </row>
        <row r="53">
          <cell r="B53"/>
          <cell r="C53"/>
        </row>
        <row r="55">
          <cell r="B55"/>
          <cell r="C55"/>
        </row>
        <row r="60">
          <cell r="B60"/>
          <cell r="C60"/>
        </row>
        <row r="63">
          <cell r="B63"/>
          <cell r="C63"/>
        </row>
      </sheetData>
      <sheetData sheetId="1" refreshError="1">
        <row r="6">
          <cell r="C6" t="str">
            <v>M.1.4.1</v>
          </cell>
          <cell r="H6" t="str">
            <v>Data / kuota</v>
          </cell>
        </row>
        <row r="7">
          <cell r="C7" t="str">
            <v>M.1.6.1</v>
          </cell>
          <cell r="H7" t="str">
            <v>Foto dokumentasi</v>
          </cell>
        </row>
        <row r="8">
          <cell r="C8" t="str">
            <v>M.1.10.1</v>
          </cell>
          <cell r="H8" t="str">
            <v>Jilid dokumentasi</v>
          </cell>
        </row>
        <row r="9">
          <cell r="C9" t="str">
            <v>M.1.10.2</v>
          </cell>
          <cell r="H9" t="str">
            <v>Jilid laporan</v>
          </cell>
        </row>
        <row r="10">
          <cell r="C10" t="str">
            <v>M.1.10.3</v>
          </cell>
          <cell r="H10" t="str">
            <v>Jilid laporan dan dokumentasi</v>
          </cell>
        </row>
        <row r="11">
          <cell r="C11" t="str">
            <v>M.1.16.1</v>
          </cell>
          <cell r="H11" t="str">
            <v>Pas bandara</v>
          </cell>
        </row>
        <row r="12">
          <cell r="C12" t="str">
            <v>M.1.16.2</v>
          </cell>
          <cell r="H12" t="str">
            <v>Pas bandara (Orang)</v>
          </cell>
        </row>
        <row r="13">
          <cell r="C13" t="str">
            <v>M.1.16.3</v>
          </cell>
          <cell r="H13" t="str">
            <v>Pas kendaraan</v>
          </cell>
        </row>
        <row r="14">
          <cell r="C14" t="str">
            <v>M.1.16.4</v>
          </cell>
          <cell r="H14" t="str">
            <v>Pas kendaraan</v>
          </cell>
        </row>
        <row r="15">
          <cell r="C15" t="str">
            <v>M.1.16.5</v>
          </cell>
          <cell r="H15" t="str">
            <v>Pas photo</v>
          </cell>
        </row>
        <row r="16">
          <cell r="C16" t="str">
            <v>M.1.16.6</v>
          </cell>
          <cell r="H16" t="str">
            <v>Pembuatan pas bandara (orang/bulan)</v>
          </cell>
        </row>
        <row r="17">
          <cell r="C17" t="str">
            <v>M.1.16.7</v>
          </cell>
          <cell r="H17" t="str">
            <v>Print dokumentasi</v>
          </cell>
        </row>
        <row r="18">
          <cell r="C18" t="str">
            <v>M.1.16.8</v>
          </cell>
          <cell r="H18" t="str">
            <v>Print laporan</v>
          </cell>
        </row>
        <row r="19">
          <cell r="C19" t="str">
            <v>M.1.19.1</v>
          </cell>
          <cell r="H19" t="str">
            <v>Safety awarness</v>
          </cell>
        </row>
        <row r="20">
          <cell r="C20" t="str">
            <v>M.1.19.2</v>
          </cell>
          <cell r="H20" t="str">
            <v>Scan laporan</v>
          </cell>
        </row>
        <row r="21">
          <cell r="C21" t="str">
            <v>M.1.19.3</v>
          </cell>
          <cell r="H21" t="str">
            <v>Security awareness</v>
          </cell>
        </row>
        <row r="22">
          <cell r="C22" t="str">
            <v>M.1.19.4</v>
          </cell>
          <cell r="H22" t="str">
            <v>SKCK</v>
          </cell>
        </row>
        <row r="23">
          <cell r="C23" t="str">
            <v>M.1.20.1</v>
          </cell>
          <cell r="H23" t="str">
            <v>Tanda izin mengemudi</v>
          </cell>
        </row>
        <row r="24">
          <cell r="C24" t="str">
            <v>M.1.20.2</v>
          </cell>
          <cell r="H24" t="str">
            <v>Tanda izin mengemudi</v>
          </cell>
        </row>
        <row r="25">
          <cell r="C25"/>
          <cell r="H25"/>
        </row>
        <row r="26">
          <cell r="C26" t="str">
            <v>M.2.3.1</v>
          </cell>
          <cell r="H26" t="str">
            <v>Casement</v>
          </cell>
        </row>
        <row r="27">
          <cell r="C27" t="str">
            <v>M.2.4.1</v>
          </cell>
          <cell r="H27" t="str">
            <v>Door closer</v>
          </cell>
        </row>
        <row r="28">
          <cell r="C28" t="str">
            <v>M.2.4.2</v>
          </cell>
          <cell r="H28" t="str">
            <v>Door closer</v>
          </cell>
        </row>
        <row r="29">
          <cell r="C29" t="str">
            <v>M.2.4.3</v>
          </cell>
          <cell r="H29" t="str">
            <v>Door holder</v>
          </cell>
        </row>
        <row r="30">
          <cell r="C30" t="str">
            <v>M.2.4.4</v>
          </cell>
          <cell r="H30" t="str">
            <v>Door stop</v>
          </cell>
        </row>
        <row r="31">
          <cell r="C31" t="str">
            <v>M.2.5.1</v>
          </cell>
          <cell r="H31" t="str">
            <v>Engsel</v>
          </cell>
        </row>
        <row r="32">
          <cell r="C32" t="str">
            <v>M.2.5.2</v>
          </cell>
          <cell r="H32" t="str">
            <v>Engsel angin</v>
          </cell>
        </row>
        <row r="33">
          <cell r="C33" t="str">
            <v>M.2.5.3</v>
          </cell>
          <cell r="H33" t="str">
            <v>Engsel bubut D 16 mm</v>
          </cell>
        </row>
        <row r="34">
          <cell r="C34" t="str">
            <v>M.2.5.4</v>
          </cell>
          <cell r="H34" t="str">
            <v>Engsel H</v>
          </cell>
        </row>
        <row r="35">
          <cell r="C35" t="str">
            <v>M.2.5.5</v>
          </cell>
          <cell r="H35" t="str">
            <v>Engsel kuningan jendela</v>
          </cell>
        </row>
        <row r="36">
          <cell r="C36" t="str">
            <v>M.2.5.6</v>
          </cell>
          <cell r="H36" t="str">
            <v>Engsel kuningan pintu</v>
          </cell>
        </row>
        <row r="37">
          <cell r="C37" t="str">
            <v>M.2.5.7</v>
          </cell>
          <cell r="H37" t="str">
            <v>Engsel kupu-kupu</v>
          </cell>
        </row>
        <row r="38">
          <cell r="C38" t="str">
            <v>M.2.5.8</v>
          </cell>
          <cell r="H38" t="str">
            <v>Engsel Pintu</v>
          </cell>
        </row>
        <row r="39">
          <cell r="C39" t="str">
            <v>M.2.6.1</v>
          </cell>
          <cell r="H39" t="str">
            <v>Floor hinge</v>
          </cell>
        </row>
        <row r="40">
          <cell r="C40" t="str">
            <v>M.2.7.1</v>
          </cell>
          <cell r="H40" t="str">
            <v>Grendel besar</v>
          </cell>
        </row>
        <row r="41">
          <cell r="C41" t="str">
            <v>M.2.7.2</v>
          </cell>
          <cell r="H41" t="str">
            <v>Grendel espanyolet</v>
          </cell>
        </row>
        <row r="42">
          <cell r="C42" t="str">
            <v>M.2.7.3</v>
          </cell>
          <cell r="H42" t="str">
            <v>Grendel kecil</v>
          </cell>
        </row>
        <row r="43">
          <cell r="C43" t="str">
            <v>M.2.7.4</v>
          </cell>
          <cell r="H43" t="str">
            <v>Grendel panjang</v>
          </cell>
        </row>
        <row r="44">
          <cell r="C44" t="str">
            <v>M.2.7.5</v>
          </cell>
          <cell r="H44" t="str">
            <v>Grendel tanam</v>
          </cell>
        </row>
        <row r="45">
          <cell r="C45" t="str">
            <v>M.2.8.1</v>
          </cell>
          <cell r="H45" t="str">
            <v>Hak angin lurus</v>
          </cell>
        </row>
        <row r="46">
          <cell r="C46" t="str">
            <v>M.2.8.2</v>
          </cell>
          <cell r="H46" t="str">
            <v>Hak angin siku</v>
          </cell>
        </row>
        <row r="47">
          <cell r="C47" t="str">
            <v>M.2.8.3</v>
          </cell>
          <cell r="H47" t="str">
            <v>Handle</v>
          </cell>
        </row>
        <row r="48">
          <cell r="C48" t="str">
            <v>M.2.8.4</v>
          </cell>
          <cell r="H48" t="str">
            <v>Handle</v>
          </cell>
        </row>
        <row r="49">
          <cell r="C49" t="str">
            <v>M.2.8.5</v>
          </cell>
          <cell r="H49" t="str">
            <v>Handle pintu</v>
          </cell>
        </row>
        <row r="50">
          <cell r="C50" t="str">
            <v>M.2.11.1</v>
          </cell>
          <cell r="H50" t="str">
            <v>Kait angin</v>
          </cell>
        </row>
        <row r="51">
          <cell r="C51" t="str">
            <v>M.2.11.2</v>
          </cell>
          <cell r="H51" t="str">
            <v>Kunci besi</v>
          </cell>
        </row>
        <row r="52">
          <cell r="C52" t="str">
            <v>M.2.11.3</v>
          </cell>
          <cell r="H52" t="str">
            <v>Kunci lemari</v>
          </cell>
        </row>
        <row r="53">
          <cell r="C53" t="str">
            <v>M.2.11.4</v>
          </cell>
          <cell r="H53" t="str">
            <v>Kunci silinder</v>
          </cell>
        </row>
        <row r="54">
          <cell r="C54" t="str">
            <v>M.2.11.5</v>
          </cell>
          <cell r="H54" t="str">
            <v>Kunci slot</v>
          </cell>
        </row>
        <row r="55">
          <cell r="C55" t="str">
            <v>M.2.11.6</v>
          </cell>
          <cell r="H55" t="str">
            <v>Kunci tanam</v>
          </cell>
        </row>
        <row r="56">
          <cell r="C56" t="str">
            <v>M.2.11.7</v>
          </cell>
          <cell r="H56" t="str">
            <v>Kunci tanam 2x putar</v>
          </cell>
        </row>
        <row r="57">
          <cell r="C57" t="str">
            <v>M.2.11.8</v>
          </cell>
          <cell r="H57" t="str">
            <v>Kunci tanam antik</v>
          </cell>
        </row>
        <row r="58">
          <cell r="C58" t="str">
            <v>M.2.11.9</v>
          </cell>
          <cell r="H58" t="str">
            <v>Kunci tanam biasa</v>
          </cell>
        </row>
        <row r="59">
          <cell r="C59" t="str">
            <v>M.2.11.10</v>
          </cell>
          <cell r="H59" t="str">
            <v>Kunci tanam KM</v>
          </cell>
        </row>
        <row r="60">
          <cell r="C60" t="str">
            <v>M.2.12.1</v>
          </cell>
          <cell r="H60" t="str">
            <v>Lever handle</v>
          </cell>
        </row>
        <row r="61">
          <cell r="C61" t="str">
            <v>M.2.12.2</v>
          </cell>
          <cell r="H61" t="str">
            <v>Lockcase</v>
          </cell>
        </row>
        <row r="62">
          <cell r="C62" t="str">
            <v>M.2.16.1</v>
          </cell>
          <cell r="H62" t="str">
            <v>Patch fitting</v>
          </cell>
        </row>
        <row r="63">
          <cell r="C63" t="str">
            <v>M.2.18.1</v>
          </cell>
          <cell r="H63" t="str">
            <v>Rel pintu sorong</v>
          </cell>
        </row>
        <row r="64">
          <cell r="C64" t="str">
            <v>M.2.19.1</v>
          </cell>
          <cell r="H64" t="str">
            <v>Spring knip</v>
          </cell>
        </row>
        <row r="65">
          <cell r="C65"/>
          <cell r="H65"/>
        </row>
        <row r="66">
          <cell r="C66" t="str">
            <v>M.3.1.1</v>
          </cell>
          <cell r="H66" t="str">
            <v>Abu Batu</v>
          </cell>
        </row>
        <row r="67">
          <cell r="C67" t="str">
            <v>M.3.1.2</v>
          </cell>
          <cell r="H67" t="str">
            <v>Agregat 0-5</v>
          </cell>
        </row>
        <row r="68">
          <cell r="C68" t="str">
            <v>M.3.1.3</v>
          </cell>
          <cell r="H68" t="str">
            <v>Agregat 5-10 &amp; 10-15</v>
          </cell>
        </row>
        <row r="69">
          <cell r="C69" t="str">
            <v>M.3.1.4</v>
          </cell>
          <cell r="H69" t="str">
            <v>Agregat 5-10 &amp; 10-20</v>
          </cell>
        </row>
        <row r="70">
          <cell r="C70" t="str">
            <v>M.3.1.5</v>
          </cell>
          <cell r="H70" t="str">
            <v>Agregat batu pecah</v>
          </cell>
        </row>
        <row r="71">
          <cell r="C71" t="str">
            <v>M.3.1.6</v>
          </cell>
          <cell r="H71" t="str">
            <v>Agregat batu pecah</v>
          </cell>
        </row>
        <row r="72">
          <cell r="C72" t="str">
            <v>M.3.1.7</v>
          </cell>
          <cell r="H72" t="str">
            <v>Agregat batu pecah</v>
          </cell>
        </row>
        <row r="73">
          <cell r="C73" t="str">
            <v>M.3.1.8</v>
          </cell>
          <cell r="H73" t="str">
            <v>Agregat halus</v>
          </cell>
        </row>
        <row r="74">
          <cell r="C74" t="str">
            <v>M.3.1.9</v>
          </cell>
          <cell r="H74" t="str">
            <v>Agregat halus pecah mesin</v>
          </cell>
        </row>
        <row r="75">
          <cell r="C75" t="str">
            <v>M.3.1.10</v>
          </cell>
          <cell r="H75" t="str">
            <v>Agregat kasar</v>
          </cell>
        </row>
        <row r="76">
          <cell r="C76" t="str">
            <v>M.3.1.11</v>
          </cell>
          <cell r="H76" t="str">
            <v>Agregat kasar pecah mesin</v>
          </cell>
        </row>
        <row r="77">
          <cell r="C77" t="str">
            <v>M.3.1.12</v>
          </cell>
          <cell r="H77" t="str">
            <v>Agregat lolos #1</v>
          </cell>
        </row>
        <row r="78">
          <cell r="C78" t="str">
            <v>M.3.1.13</v>
          </cell>
          <cell r="H78" t="str">
            <v>Agregat Pecah Mesin 0-5 mm</v>
          </cell>
        </row>
        <row r="79">
          <cell r="C79" t="str">
            <v>M.3.1.14</v>
          </cell>
          <cell r="H79" t="str">
            <v>Agregat Pecah Mesin 10-20 mm</v>
          </cell>
        </row>
        <row r="80">
          <cell r="C80" t="str">
            <v>M.3.1.15</v>
          </cell>
          <cell r="H80" t="str">
            <v>Agregat pecah mesin 20-30 mm</v>
          </cell>
        </row>
        <row r="81">
          <cell r="C81" t="str">
            <v>M.3.1.16</v>
          </cell>
          <cell r="H81" t="str">
            <v>Agregat Pecah Mesin 5-10 mm</v>
          </cell>
        </row>
        <row r="82">
          <cell r="C82" t="str">
            <v>M.3.2.1</v>
          </cell>
          <cell r="H82" t="str">
            <v>Bata berongga</v>
          </cell>
        </row>
        <row r="83">
          <cell r="C83" t="str">
            <v>M.3.2.2</v>
          </cell>
          <cell r="H83" t="str">
            <v>Bata merah</v>
          </cell>
        </row>
        <row r="84">
          <cell r="C84" t="str">
            <v>M.3.2.3</v>
          </cell>
          <cell r="H84" t="str">
            <v>Bata merah</v>
          </cell>
        </row>
        <row r="85">
          <cell r="C85" t="str">
            <v>M.3.2.4</v>
          </cell>
          <cell r="H85" t="str">
            <v>Bata pelapis</v>
          </cell>
        </row>
        <row r="86">
          <cell r="C86" t="str">
            <v>M.3.2.5</v>
          </cell>
          <cell r="H86" t="str">
            <v>Bata ringan tebal 10 cm</v>
          </cell>
        </row>
        <row r="87">
          <cell r="C87" t="str">
            <v>M.3.2.6</v>
          </cell>
          <cell r="H87" t="str">
            <v>Bata ringan tebal 7,5 cm</v>
          </cell>
        </row>
        <row r="88">
          <cell r="C88" t="str">
            <v>M.3.2.7</v>
          </cell>
          <cell r="H88" t="str">
            <v>Bata rooster</v>
          </cell>
        </row>
        <row r="89">
          <cell r="C89" t="str">
            <v>M.3.2.8</v>
          </cell>
          <cell r="H89" t="str">
            <v>Batako</v>
          </cell>
        </row>
        <row r="90">
          <cell r="C90" t="str">
            <v>M.3.2.9</v>
          </cell>
          <cell r="H90" t="str">
            <v>Batu alam andesit polos</v>
          </cell>
        </row>
        <row r="91">
          <cell r="C91" t="str">
            <v>M.3.2.10</v>
          </cell>
          <cell r="H91" t="str">
            <v>Batu Bata Merah</v>
          </cell>
        </row>
        <row r="92">
          <cell r="C92" t="str">
            <v>M.3.2.11</v>
          </cell>
          <cell r="H92" t="str">
            <v>Batu belah (10 - 15 cm)</v>
          </cell>
        </row>
        <row r="93">
          <cell r="C93" t="str">
            <v>M.3.2.12</v>
          </cell>
          <cell r="H93" t="str">
            <v>Batu Granit</v>
          </cell>
        </row>
        <row r="94">
          <cell r="C94" t="str">
            <v>M.3.2.13</v>
          </cell>
          <cell r="H94" t="str">
            <v>Batu Kali / Batu Belah (Sungai / Gunung)</v>
          </cell>
        </row>
        <row r="95">
          <cell r="C95" t="str">
            <v>M.3.2.14</v>
          </cell>
          <cell r="H95" t="str">
            <v>Batu kali belah 15/20 cm</v>
          </cell>
        </row>
        <row r="96">
          <cell r="C96" t="str">
            <v>M.3.2.15</v>
          </cell>
          <cell r="H96" t="str">
            <v xml:space="preserve">Batu Kerikil </v>
          </cell>
        </row>
        <row r="97">
          <cell r="C97" t="str">
            <v>M.3.2.16</v>
          </cell>
          <cell r="H97" t="str">
            <v>Batu Kerikil  (Maks 30 mm)</v>
          </cell>
        </row>
        <row r="98">
          <cell r="C98" t="str">
            <v>M.3.2.17</v>
          </cell>
          <cell r="H98" t="str">
            <v>Batu koral beton</v>
          </cell>
        </row>
        <row r="99">
          <cell r="C99" t="str">
            <v>M.3.2.18</v>
          </cell>
          <cell r="H99" t="str">
            <v>Batu koral beton</v>
          </cell>
        </row>
        <row r="100">
          <cell r="C100" t="str">
            <v>M.3.2.19</v>
          </cell>
          <cell r="H100" t="str">
            <v>Batu paras</v>
          </cell>
        </row>
        <row r="101">
          <cell r="C101" t="str">
            <v>M.3.2.20</v>
          </cell>
          <cell r="H101" t="str">
            <v>Batu pecah 1-2 cm</v>
          </cell>
        </row>
        <row r="102">
          <cell r="C102" t="str">
            <v>M.3.2.21</v>
          </cell>
          <cell r="H102" t="str">
            <v>Batu pecah 2-3 cm</v>
          </cell>
        </row>
        <row r="103">
          <cell r="C103" t="str">
            <v>M.3.2.22</v>
          </cell>
          <cell r="H103" t="str">
            <v>Batu pecah 2-3 cm (1350 Kg/m3)</v>
          </cell>
        </row>
        <row r="104">
          <cell r="C104" t="str">
            <v>M.3.2.23</v>
          </cell>
          <cell r="H104" t="str">
            <v>Batu pecah mesin 0,5 / 1 cm</v>
          </cell>
        </row>
        <row r="105">
          <cell r="C105" t="str">
            <v>M.3.2.24</v>
          </cell>
          <cell r="H105" t="str">
            <v>Batu pecah mesin 1/2 cm</v>
          </cell>
        </row>
        <row r="106">
          <cell r="C106" t="str">
            <v>M.3.2.25</v>
          </cell>
          <cell r="H106" t="str">
            <v>Batu pecah mesin 1/2 cm</v>
          </cell>
        </row>
        <row r="107">
          <cell r="C107" t="str">
            <v>M.3.2.26</v>
          </cell>
          <cell r="H107" t="str">
            <v>Batu tempel hitam</v>
          </cell>
        </row>
        <row r="108">
          <cell r="C108" t="str">
            <v>M.3.2.27</v>
          </cell>
          <cell r="H108" t="str">
            <v>Batu Traso</v>
          </cell>
        </row>
        <row r="109">
          <cell r="C109" t="str">
            <v>M.3.8.1</v>
          </cell>
          <cell r="H109" t="str">
            <v>HB-10</v>
          </cell>
        </row>
        <row r="110">
          <cell r="C110" t="str">
            <v>M.3.8.2</v>
          </cell>
          <cell r="H110" t="str">
            <v>HB-10</v>
          </cell>
        </row>
        <row r="111">
          <cell r="C111" t="str">
            <v>M.3.8.3</v>
          </cell>
          <cell r="H111" t="str">
            <v>HB-15</v>
          </cell>
        </row>
        <row r="112">
          <cell r="C112" t="str">
            <v>M.3.8.4</v>
          </cell>
          <cell r="H112" t="str">
            <v>HB-15</v>
          </cell>
        </row>
        <row r="113">
          <cell r="C113" t="str">
            <v>M.3.8.5</v>
          </cell>
          <cell r="H113" t="str">
            <v>HB-20</v>
          </cell>
        </row>
        <row r="114">
          <cell r="C114" t="str">
            <v>M.3.8.6</v>
          </cell>
          <cell r="H114" t="str">
            <v>HB-20</v>
          </cell>
        </row>
        <row r="115">
          <cell r="C115" t="str">
            <v>M.3.13.1</v>
          </cell>
          <cell r="H115" t="str">
            <v>Mortar</v>
          </cell>
        </row>
        <row r="116">
          <cell r="C116" t="str">
            <v>M.3.13.2</v>
          </cell>
          <cell r="H116" t="str">
            <v>Mortar sambungan tebal 20 x 60 mm</v>
          </cell>
        </row>
        <row r="117">
          <cell r="C117" t="str">
            <v>M.3.13.3</v>
          </cell>
          <cell r="H117" t="str">
            <v>Mortar siap pakai</v>
          </cell>
        </row>
        <row r="118">
          <cell r="C118" t="str">
            <v>M.3.16.1</v>
          </cell>
          <cell r="H118" t="str">
            <v>Pasir Aspal/Abu Batu/Screening</v>
          </cell>
        </row>
        <row r="119">
          <cell r="C119" t="str">
            <v>M.3.16.2</v>
          </cell>
          <cell r="H119" t="str">
            <v>Pasir Batu (Sirtu)</v>
          </cell>
        </row>
        <row r="120">
          <cell r="C120" t="str">
            <v>M.3.16.3</v>
          </cell>
          <cell r="H120" t="str">
            <v>Pasir Beton</v>
          </cell>
        </row>
        <row r="121">
          <cell r="C121" t="str">
            <v>M.3.16.4</v>
          </cell>
          <cell r="H121" t="str">
            <v>Pasir Beton (1400 kg/m3)</v>
          </cell>
        </row>
        <row r="122">
          <cell r="C122" t="str">
            <v>M.3.16.5</v>
          </cell>
          <cell r="H122" t="str">
            <v>Pasir Cor</v>
          </cell>
        </row>
        <row r="123">
          <cell r="C123" t="str">
            <v>M.3.16.6</v>
          </cell>
          <cell r="H123" t="str">
            <v>Pasir Pasang</v>
          </cell>
        </row>
        <row r="124">
          <cell r="C124" t="str">
            <v>M.3.16.7</v>
          </cell>
          <cell r="H124" t="str">
            <v>Pasir Pasang (1400 kg/m3)</v>
          </cell>
        </row>
        <row r="125">
          <cell r="C125" t="str">
            <v>M.3.16.8</v>
          </cell>
          <cell r="H125" t="str">
            <v>Pasir silica</v>
          </cell>
        </row>
        <row r="126">
          <cell r="C126" t="str">
            <v>M.3.16.9</v>
          </cell>
          <cell r="H126" t="str">
            <v>Pasir Urug</v>
          </cell>
        </row>
        <row r="127">
          <cell r="C127" t="str">
            <v>M.3.18.1</v>
          </cell>
          <cell r="H127" t="str">
            <v>Rooster</v>
          </cell>
        </row>
        <row r="128">
          <cell r="C128" t="str">
            <v>M.3.19.1</v>
          </cell>
          <cell r="H128" t="str">
            <v>Screening</v>
          </cell>
        </row>
        <row r="129">
          <cell r="C129" t="str">
            <v>M.3.19.2</v>
          </cell>
          <cell r="H129" t="str">
            <v>Semen</v>
          </cell>
        </row>
        <row r="130">
          <cell r="C130" t="str">
            <v>M.3.19.3</v>
          </cell>
          <cell r="H130" t="str">
            <v xml:space="preserve">Semen @ 40 Kg </v>
          </cell>
        </row>
        <row r="131">
          <cell r="C131" t="str">
            <v>M.3.19.4</v>
          </cell>
          <cell r="H131" t="str">
            <v xml:space="preserve">Semen @ 50 Kg </v>
          </cell>
        </row>
        <row r="132">
          <cell r="C132" t="str">
            <v>M.3.19.5</v>
          </cell>
          <cell r="H132" t="str">
            <v>Semen 1 Zak @ 40 Kg</v>
          </cell>
        </row>
        <row r="133">
          <cell r="C133" t="str">
            <v>M.3.19.6</v>
          </cell>
          <cell r="H133" t="str">
            <v>Semen 1 Zak @ 50 Kg</v>
          </cell>
        </row>
        <row r="134">
          <cell r="C134" t="str">
            <v>M.3.19.7</v>
          </cell>
          <cell r="H134" t="str">
            <v>Semen grout</v>
          </cell>
        </row>
        <row r="135">
          <cell r="C135" t="str">
            <v>M.3.19.8</v>
          </cell>
          <cell r="H135" t="str">
            <v>Semen PC 50 Kg</v>
          </cell>
        </row>
        <row r="136">
          <cell r="C136" t="str">
            <v>M.3.19.9</v>
          </cell>
          <cell r="H136" t="str">
            <v>Semen Portland</v>
          </cell>
        </row>
        <row r="137">
          <cell r="C137" t="str">
            <v>M.3.19.10</v>
          </cell>
          <cell r="H137" t="str">
            <v>Semen portland</v>
          </cell>
        </row>
        <row r="138">
          <cell r="C138" t="str">
            <v>M.3.19.11</v>
          </cell>
          <cell r="H138" t="str">
            <v>Semen portland</v>
          </cell>
        </row>
        <row r="139">
          <cell r="C139" t="str">
            <v>M.3.19.12</v>
          </cell>
          <cell r="H139" t="str">
            <v>semen putih</v>
          </cell>
        </row>
        <row r="140">
          <cell r="C140" t="str">
            <v>M.3.19.13</v>
          </cell>
          <cell r="H140" t="str">
            <v>Semen Warna @ 50 Kg</v>
          </cell>
        </row>
        <row r="141">
          <cell r="C141" t="str">
            <v>M.3.19.14</v>
          </cell>
          <cell r="H141" t="str">
            <v xml:space="preserve">Semen Warna @ 50 Kg </v>
          </cell>
        </row>
        <row r="142">
          <cell r="C142" t="str">
            <v>M.3.20.1</v>
          </cell>
          <cell r="H142" t="str">
            <v>Tanah</v>
          </cell>
        </row>
        <row r="143">
          <cell r="C143" t="str">
            <v>M.3.20.2</v>
          </cell>
          <cell r="H143" t="str">
            <v>Tanah Liat</v>
          </cell>
        </row>
        <row r="144">
          <cell r="C144" t="str">
            <v>M.3.20.3</v>
          </cell>
          <cell r="H144" t="str">
            <v>Tanah merah</v>
          </cell>
        </row>
        <row r="145">
          <cell r="C145" t="str">
            <v>M.3.20.4</v>
          </cell>
          <cell r="H145" t="str">
            <v>Tanah subur</v>
          </cell>
        </row>
        <row r="146">
          <cell r="C146" t="str">
            <v>M.3.20.5</v>
          </cell>
          <cell r="H146" t="str">
            <v>Timbunan di quarry</v>
          </cell>
        </row>
        <row r="147">
          <cell r="C147"/>
          <cell r="H147"/>
        </row>
        <row r="148">
          <cell r="C148" t="str">
            <v>M.4.1.1</v>
          </cell>
          <cell r="H148" t="str">
            <v>Air</v>
          </cell>
        </row>
        <row r="149">
          <cell r="C149" t="str">
            <v>M.4.1.2</v>
          </cell>
          <cell r="H149" t="str">
            <v>Air kerja</v>
          </cell>
        </row>
        <row r="150">
          <cell r="C150" t="str">
            <v>M.4.1.3</v>
          </cell>
          <cell r="H150" t="str">
            <v>Air test (air bersih)</v>
          </cell>
        </row>
        <row r="151">
          <cell r="C151" t="str">
            <v>M.4.1.4</v>
          </cell>
          <cell r="H151" t="str">
            <v>Alang-alang</v>
          </cell>
        </row>
        <row r="152">
          <cell r="C152" t="str">
            <v>M.4.1.5</v>
          </cell>
          <cell r="H152" t="str">
            <v>Allumunium strip</v>
          </cell>
        </row>
        <row r="153">
          <cell r="C153" t="str">
            <v>M.4.1.6</v>
          </cell>
          <cell r="H153" t="str">
            <v>Amplas</v>
          </cell>
        </row>
        <row r="154">
          <cell r="C154" t="str">
            <v>M.4.1.7</v>
          </cell>
          <cell r="H154" t="str">
            <v>Assesoris (Perkuatan, las dll)</v>
          </cell>
        </row>
        <row r="155">
          <cell r="C155" t="str">
            <v>M.4.2.1</v>
          </cell>
          <cell r="H155" t="str">
            <v>Back rood tebal 20 mm</v>
          </cell>
        </row>
        <row r="156">
          <cell r="C156" t="str">
            <v>M.4.2.2</v>
          </cell>
          <cell r="H156" t="str">
            <v>Bahan bakar</v>
          </cell>
        </row>
        <row r="157">
          <cell r="C157" t="str">
            <v>M.4.2.3</v>
          </cell>
          <cell r="H157" t="str">
            <v>Bahan bakar</v>
          </cell>
        </row>
        <row r="158">
          <cell r="C158" t="str">
            <v>M.4.2.4</v>
          </cell>
          <cell r="H158" t="str">
            <v>Bahan bakar minyak</v>
          </cell>
        </row>
        <row r="159">
          <cell r="C159" t="str">
            <v>M.4.2.5</v>
          </cell>
          <cell r="H159" t="str">
            <v>Bahan tambahan kimia</v>
          </cell>
        </row>
        <row r="160">
          <cell r="C160" t="str">
            <v>M.4.2.6</v>
          </cell>
          <cell r="H160" t="str">
            <v>Baut</v>
          </cell>
        </row>
        <row r="161">
          <cell r="C161" t="str">
            <v>M.4.2.7</v>
          </cell>
          <cell r="H161" t="str">
            <v>Baut 17"</v>
          </cell>
        </row>
        <row r="162">
          <cell r="C162" t="str">
            <v>M.4.2.8</v>
          </cell>
          <cell r="H162" t="str">
            <v>Baut angkur</v>
          </cell>
        </row>
        <row r="163">
          <cell r="C163" t="str">
            <v>M.4.2.9</v>
          </cell>
          <cell r="H163" t="str">
            <v>Baut Kap Ø 1/2 - 8</v>
          </cell>
        </row>
        <row r="164">
          <cell r="C164" t="str">
            <v>M.4.2.10</v>
          </cell>
          <cell r="H164" t="str">
            <v>Baut screw driver</v>
          </cell>
        </row>
        <row r="165">
          <cell r="C165" t="str">
            <v>M.4.2.11</v>
          </cell>
          <cell r="H165" t="str">
            <v>BBM Runway sweeper</v>
          </cell>
        </row>
        <row r="166">
          <cell r="C166" t="str">
            <v>M.4.2.12</v>
          </cell>
          <cell r="H166" t="str">
            <v>BBM Traktor mower</v>
          </cell>
        </row>
        <row r="167">
          <cell r="C167" t="str">
            <v>M.4.2.13</v>
          </cell>
          <cell r="H167" t="str">
            <v>Bensin (Industri)</v>
          </cell>
        </row>
        <row r="168">
          <cell r="C168" t="str">
            <v>M.4.2.14</v>
          </cell>
          <cell r="H168" t="str">
            <v>Bor lubang handle</v>
          </cell>
        </row>
        <row r="169">
          <cell r="C169" t="str">
            <v>M.4.2.15</v>
          </cell>
          <cell r="H169" t="str">
            <v>Btg Kelapa</v>
          </cell>
        </row>
        <row r="170">
          <cell r="C170" t="str">
            <v>M.4.2.16</v>
          </cell>
          <cell r="H170" t="str">
            <v>Bracket serta baut dan mur</v>
          </cell>
        </row>
        <row r="171">
          <cell r="C171" t="str">
            <v>M.4.3.1</v>
          </cell>
          <cell r="H171" t="str">
            <v>Chemical anti karat</v>
          </cell>
        </row>
        <row r="172">
          <cell r="C172" t="str">
            <v>M.4.3.2</v>
          </cell>
          <cell r="H172" t="str">
            <v>Chemical paint remover</v>
          </cell>
        </row>
        <row r="173">
          <cell r="C173" t="str">
            <v>M.4.3.2</v>
          </cell>
          <cell r="H173" t="str">
            <v>Compound</v>
          </cell>
        </row>
        <row r="174">
          <cell r="C174" t="str">
            <v>M.4.3.3</v>
          </cell>
          <cell r="H174" t="str">
            <v>Compound Adhesive</v>
          </cell>
        </row>
        <row r="175">
          <cell r="C175" t="str">
            <v>M.4.3.4</v>
          </cell>
          <cell r="H175" t="str">
            <v>Concure PI (Fosroc)</v>
          </cell>
        </row>
        <row r="176">
          <cell r="C176" t="str">
            <v>M.4.3.5</v>
          </cell>
          <cell r="H176" t="str">
            <v>Cornis</v>
          </cell>
        </row>
        <row r="177">
          <cell r="C177" t="str">
            <v>M.4.3.6</v>
          </cell>
          <cell r="H177" t="str">
            <v>Cornis</v>
          </cell>
        </row>
        <row r="178">
          <cell r="C178" t="str">
            <v>M.4.3.7</v>
          </cell>
          <cell r="H178" t="str">
            <v>Cuka bibit</v>
          </cell>
        </row>
        <row r="179">
          <cell r="C179" t="str">
            <v>M.4.3.7</v>
          </cell>
          <cell r="H179" t="str">
            <v>Cutting sticker</v>
          </cell>
        </row>
        <row r="180">
          <cell r="C180" t="str">
            <v>M.4.4.1</v>
          </cell>
          <cell r="H180" t="str">
            <v>Damdex</v>
          </cell>
        </row>
        <row r="181">
          <cell r="C181" t="str">
            <v>M.4.4.2</v>
          </cell>
          <cell r="H181" t="str">
            <v>Dinabolt ø12mm (10 s.d 15 cm)</v>
          </cell>
        </row>
        <row r="182">
          <cell r="C182" t="str">
            <v>M.4.4.3</v>
          </cell>
          <cell r="H182" t="str">
            <v>Dynabolt M5</v>
          </cell>
        </row>
        <row r="183">
          <cell r="C183" t="str">
            <v>M.4.4.4</v>
          </cell>
          <cell r="H183" t="str">
            <v>Dynabolt M6</v>
          </cell>
        </row>
        <row r="184">
          <cell r="C184" t="str">
            <v>M.4.4.5</v>
          </cell>
          <cell r="H184" t="str">
            <v>Draincell</v>
          </cell>
        </row>
        <row r="185">
          <cell r="C185" t="str">
            <v>M.4.6.1</v>
          </cell>
          <cell r="H185" t="str">
            <v>Filler</v>
          </cell>
        </row>
        <row r="186">
          <cell r="C186" t="str">
            <v>M.4.6.2</v>
          </cell>
          <cell r="H186" t="str">
            <v xml:space="preserve">Fisher </v>
          </cell>
        </row>
        <row r="187">
          <cell r="C187" t="str">
            <v>M.4.6.3</v>
          </cell>
          <cell r="H187" t="str">
            <v>Fosroc patchroc RSP</v>
          </cell>
        </row>
        <row r="188">
          <cell r="C188" t="str">
            <v>M.4.7.1</v>
          </cell>
          <cell r="H188" t="str">
            <v>Geotekstil non woven</v>
          </cell>
        </row>
        <row r="189">
          <cell r="C189" t="str">
            <v>M.4.7.2</v>
          </cell>
          <cell r="H189" t="str">
            <v>Glass bead</v>
          </cell>
        </row>
        <row r="190">
          <cell r="C190" t="str">
            <v>M.4.7.3</v>
          </cell>
          <cell r="H190" t="str">
            <v>Glass bead tipe III</v>
          </cell>
        </row>
        <row r="191">
          <cell r="C191" t="str">
            <v>M.4.9.1</v>
          </cell>
          <cell r="H191" t="str">
            <v>Ijuk</v>
          </cell>
        </row>
        <row r="192">
          <cell r="C192" t="str">
            <v>M.4.9.2</v>
          </cell>
          <cell r="H192" t="str">
            <v>Ijuk</v>
          </cell>
        </row>
        <row r="193">
          <cell r="C193" t="str">
            <v>M.4.10.1</v>
          </cell>
          <cell r="H193" t="str">
            <v>Joint filler expandafoam Ex. Fosroc / Setara</v>
          </cell>
        </row>
        <row r="194">
          <cell r="C194" t="str">
            <v>M.4.10.2</v>
          </cell>
          <cell r="H194" t="str">
            <v>Joint filler tebal 180 x 20mm</v>
          </cell>
        </row>
        <row r="195">
          <cell r="C195" t="str">
            <v>M.4.10.3</v>
          </cell>
          <cell r="H195" t="str">
            <v>Joint filler tebal 370 x 20mm</v>
          </cell>
        </row>
        <row r="196">
          <cell r="C196" t="str">
            <v>M.4.10.4</v>
          </cell>
          <cell r="H196" t="str">
            <v>Joint sealent</v>
          </cell>
        </row>
        <row r="197">
          <cell r="C197" t="str">
            <v>M.4.10.5</v>
          </cell>
          <cell r="H197" t="str">
            <v>Joint sealent Ex. Fosroc / Setara</v>
          </cell>
        </row>
        <row r="198">
          <cell r="C198" t="str">
            <v>M.4.10.6</v>
          </cell>
          <cell r="H198" t="str">
            <v>Joint sealent Tb. 10 mm</v>
          </cell>
        </row>
        <row r="199">
          <cell r="C199" t="str">
            <v>M.4.10.7</v>
          </cell>
          <cell r="H199" t="str">
            <v>Joint sealent Tb. 20 mm</v>
          </cell>
        </row>
        <row r="200">
          <cell r="C200" t="str">
            <v>M.4.11.1</v>
          </cell>
          <cell r="H200" t="str">
            <v>Kain</v>
          </cell>
        </row>
        <row r="201">
          <cell r="C201" t="str">
            <v>M.4.11.2</v>
          </cell>
          <cell r="H201" t="str">
            <v>Kain bal</v>
          </cell>
        </row>
        <row r="202">
          <cell r="C202" t="str">
            <v>M.4.11.3</v>
          </cell>
          <cell r="H202" t="str">
            <v>Kain kassa</v>
          </cell>
        </row>
        <row r="203">
          <cell r="C203" t="str">
            <v>M.4.11.4</v>
          </cell>
          <cell r="H203" t="str">
            <v>Kapur</v>
          </cell>
        </row>
        <row r="204">
          <cell r="C204" t="str">
            <v>M.4.11.5</v>
          </cell>
          <cell r="H204" t="str">
            <v>Kapur Padam</v>
          </cell>
        </row>
        <row r="205">
          <cell r="C205" t="str">
            <v>M.4.11.6</v>
          </cell>
          <cell r="H205" t="str">
            <v>Kapur padam</v>
          </cell>
        </row>
        <row r="206">
          <cell r="C206" t="str">
            <v>M.4.11.7</v>
          </cell>
          <cell r="H206" t="str">
            <v>Kapur pasang</v>
          </cell>
        </row>
        <row r="207">
          <cell r="C207" t="str">
            <v>M.4.11.8</v>
          </cell>
          <cell r="H207" t="str">
            <v>Kapur sirih</v>
          </cell>
        </row>
        <row r="208">
          <cell r="C208" t="str">
            <v>M.4.11.9</v>
          </cell>
          <cell r="H208" t="str">
            <v>Karet stoper</v>
          </cell>
        </row>
        <row r="209">
          <cell r="C209" t="str">
            <v>M.4.11.10</v>
          </cell>
          <cell r="H209" t="str">
            <v>Kawat baja</v>
          </cell>
        </row>
        <row r="210">
          <cell r="C210" t="str">
            <v>M.4.11.11</v>
          </cell>
          <cell r="H210" t="str">
            <v>Kawat Beton</v>
          </cell>
        </row>
        <row r="211">
          <cell r="C211" t="str">
            <v>M.4.11.12</v>
          </cell>
          <cell r="H211" t="str">
            <v>Kawat Duri</v>
          </cell>
        </row>
        <row r="212">
          <cell r="C212" t="str">
            <v>M.4.11.13</v>
          </cell>
          <cell r="H212" t="str">
            <v>Kawat duri 2 x 2.5 mm</v>
          </cell>
        </row>
        <row r="213">
          <cell r="C213" t="str">
            <v>M.4.11.14</v>
          </cell>
          <cell r="H213" t="str">
            <v>Kawat duri concentrina</v>
          </cell>
        </row>
        <row r="214">
          <cell r="C214" t="str">
            <v>M.4.11.15</v>
          </cell>
          <cell r="H214" t="str">
            <v>Kawat duri razor</v>
          </cell>
        </row>
        <row r="215">
          <cell r="C215" t="str">
            <v>M.4.11.16</v>
          </cell>
          <cell r="H215" t="str">
            <v>Kawat Jaring</v>
          </cell>
        </row>
        <row r="216">
          <cell r="C216" t="str">
            <v>M.4.11.17</v>
          </cell>
          <cell r="H216" t="str">
            <v>Kawat jaring baja di las</v>
          </cell>
        </row>
        <row r="217">
          <cell r="C217" t="str">
            <v>M.4.11.18</v>
          </cell>
          <cell r="H217" t="str">
            <v>Kawat Las</v>
          </cell>
        </row>
        <row r="218">
          <cell r="C218" t="str">
            <v>M.4.11.19</v>
          </cell>
          <cell r="H218" t="str">
            <v xml:space="preserve">Kawat las </v>
          </cell>
        </row>
        <row r="219">
          <cell r="C219" t="str">
            <v>M.4.11.20</v>
          </cell>
          <cell r="H219" t="str">
            <v>Kawat las listrik</v>
          </cell>
        </row>
        <row r="220">
          <cell r="C220" t="str">
            <v>M.4.11.21</v>
          </cell>
          <cell r="H220" t="str">
            <v>Kawat nyamuk</v>
          </cell>
        </row>
        <row r="221">
          <cell r="C221" t="str">
            <v>M.4.11.22</v>
          </cell>
          <cell r="H221" t="str">
            <v>Kawat nyamuk allumunium</v>
          </cell>
        </row>
        <row r="222">
          <cell r="C222" t="str">
            <v>M.4.11.23</v>
          </cell>
          <cell r="H222" t="str">
            <v>Kawat nyamuk plastik</v>
          </cell>
        </row>
        <row r="223">
          <cell r="C223" t="str">
            <v>M.4.11.24</v>
          </cell>
          <cell r="H223" t="str">
            <v>Kawat ø 4mm</v>
          </cell>
        </row>
        <row r="224">
          <cell r="C224" t="str">
            <v>M.4.11.25</v>
          </cell>
          <cell r="H224" t="str">
            <v>Kerosen / Minyak Tanah (Industri)</v>
          </cell>
        </row>
        <row r="225">
          <cell r="C225" t="str">
            <v>M.4.11.26</v>
          </cell>
          <cell r="H225" t="str">
            <v>Kerosen / Minyak Tanah (Subsidi)</v>
          </cell>
        </row>
        <row r="226">
          <cell r="C226" t="str">
            <v>M.4.11.27</v>
          </cell>
          <cell r="H226" t="str">
            <v>Kerosene</v>
          </cell>
        </row>
        <row r="227">
          <cell r="C227" t="str">
            <v>M.4.11.28</v>
          </cell>
          <cell r="H227" t="str">
            <v>Kertas gosok halus</v>
          </cell>
        </row>
        <row r="228">
          <cell r="C228" t="str">
            <v>M.4.11.29</v>
          </cell>
          <cell r="H228" t="str">
            <v xml:space="preserve">Klem BRC </v>
          </cell>
        </row>
        <row r="229">
          <cell r="C229" t="str">
            <v>M.4.11.30</v>
          </cell>
          <cell r="H229" t="str">
            <v>Kuas</v>
          </cell>
        </row>
        <row r="230">
          <cell r="C230" t="str">
            <v>M.4.11.31</v>
          </cell>
          <cell r="H230" t="str">
            <v>Kuas 4 inchi</v>
          </cell>
        </row>
        <row r="231">
          <cell r="C231" t="str">
            <v>M.4.12.1</v>
          </cell>
          <cell r="H231" t="str">
            <v>Lakban</v>
          </cell>
        </row>
        <row r="232">
          <cell r="C232" t="str">
            <v>M.4.12.2</v>
          </cell>
          <cell r="H232" t="str">
            <v>Lem</v>
          </cell>
        </row>
        <row r="233">
          <cell r="C233" t="str">
            <v>M.4.12.3</v>
          </cell>
          <cell r="H233" t="str">
            <v>Lem fox</v>
          </cell>
        </row>
        <row r="234">
          <cell r="C234" t="str">
            <v>M.4.12.4</v>
          </cell>
          <cell r="H234" t="str">
            <v>Lem G</v>
          </cell>
        </row>
        <row r="235">
          <cell r="C235" t="str">
            <v>M.4.12.5</v>
          </cell>
          <cell r="H235" t="str">
            <v>Lem Kayu</v>
          </cell>
        </row>
        <row r="236">
          <cell r="C236" t="str">
            <v>M.4.12.6</v>
          </cell>
          <cell r="H236" t="str">
            <v>Lem kuning</v>
          </cell>
        </row>
        <row r="237">
          <cell r="C237" t="str">
            <v>M.4.12.7</v>
          </cell>
          <cell r="H237" t="str">
            <v>Lem putih</v>
          </cell>
        </row>
        <row r="238">
          <cell r="C238" t="str">
            <v>M.4.13.1</v>
          </cell>
          <cell r="H238" t="str">
            <v>Minyak Bekesting</v>
          </cell>
        </row>
        <row r="239">
          <cell r="C239" t="str">
            <v>M.4.13.2</v>
          </cell>
          <cell r="H239" t="str">
            <v>Minyak Cat</v>
          </cell>
        </row>
        <row r="240">
          <cell r="C240" t="str">
            <v>M.4.13.3</v>
          </cell>
          <cell r="H240" t="str">
            <v>Minyak Cat</v>
          </cell>
        </row>
        <row r="241">
          <cell r="C241" t="str">
            <v>M.4.13.4</v>
          </cell>
          <cell r="H241" t="str">
            <v>Minyak Pelumas</v>
          </cell>
        </row>
        <row r="242">
          <cell r="C242" t="str">
            <v>M.4.14.1</v>
          </cell>
          <cell r="H242" t="str">
            <v>Nat</v>
          </cell>
        </row>
        <row r="243">
          <cell r="C243" t="str">
            <v>M.4.15.1</v>
          </cell>
          <cell r="H243" t="str">
            <v>Oli</v>
          </cell>
        </row>
        <row r="244">
          <cell r="C244" t="str">
            <v>M.4.16.1</v>
          </cell>
          <cell r="H244" t="str">
            <v>Packer injeksi</v>
          </cell>
        </row>
        <row r="245">
          <cell r="C245" t="str">
            <v>M.4.16.2</v>
          </cell>
          <cell r="H245" t="str">
            <v>Pagar pengaman</v>
          </cell>
        </row>
        <row r="246">
          <cell r="C246" t="str">
            <v>M.4.16.3</v>
          </cell>
          <cell r="H246" t="str">
            <v>Paku</v>
          </cell>
        </row>
        <row r="247">
          <cell r="C247" t="str">
            <v>M.4.16.4</v>
          </cell>
          <cell r="H247" t="str">
            <v>Paku 12 cm</v>
          </cell>
        </row>
        <row r="248">
          <cell r="C248" t="str">
            <v>M.4.16.5</v>
          </cell>
          <cell r="H248" t="str">
            <v>Paku 12cm</v>
          </cell>
        </row>
        <row r="249">
          <cell r="C249" t="str">
            <v>M.4.16.6</v>
          </cell>
          <cell r="H249" t="str">
            <v>Paku 4 biasa</v>
          </cell>
        </row>
        <row r="250">
          <cell r="C250" t="str">
            <v>M.4.16.7</v>
          </cell>
          <cell r="H250" t="str">
            <v>Paku 7 cm</v>
          </cell>
        </row>
        <row r="251">
          <cell r="C251" t="str">
            <v>M.4.16.8</v>
          </cell>
          <cell r="H251" t="str">
            <v>Paku 7 cm - 10 cm</v>
          </cell>
        </row>
        <row r="252">
          <cell r="C252" t="str">
            <v>M.4.16.9</v>
          </cell>
          <cell r="H252" t="str">
            <v>Paku asbes sekrup 4"</v>
          </cell>
        </row>
        <row r="253">
          <cell r="C253" t="str">
            <v>M.4.16.10</v>
          </cell>
          <cell r="H253" t="str">
            <v>Paku beton</v>
          </cell>
        </row>
        <row r="254">
          <cell r="C254" t="str">
            <v>M.4.16.11</v>
          </cell>
          <cell r="H254" t="str">
            <v>Paku Beton 4"</v>
          </cell>
        </row>
        <row r="255">
          <cell r="C255" t="str">
            <v>M.4.16.12</v>
          </cell>
          <cell r="H255" t="str">
            <v>Paku Beton 8"</v>
          </cell>
        </row>
        <row r="256">
          <cell r="C256" t="str">
            <v>M.4.16.13</v>
          </cell>
          <cell r="H256" t="str">
            <v>Paku biasa</v>
          </cell>
        </row>
        <row r="257">
          <cell r="C257" t="str">
            <v>M.4.16.14</v>
          </cell>
          <cell r="H257" t="str">
            <v>Paku Biasa 1/2" - 1"</v>
          </cell>
        </row>
        <row r="258">
          <cell r="C258" t="str">
            <v>M.4.16.15</v>
          </cell>
          <cell r="H258" t="str">
            <v>Paku Biasa 2" - 5"</v>
          </cell>
        </row>
        <row r="259">
          <cell r="C259" t="str">
            <v>M.4.16.16</v>
          </cell>
          <cell r="H259" t="str">
            <v>Paku Biasa 5 cm - 10 cm</v>
          </cell>
        </row>
        <row r="260">
          <cell r="C260" t="str">
            <v>M.4.16.17</v>
          </cell>
          <cell r="H260" t="str">
            <v>Paku Biasa 5 cm - 12 cm</v>
          </cell>
        </row>
        <row r="261">
          <cell r="C261" t="str">
            <v>M.4.16.18</v>
          </cell>
          <cell r="H261" t="str">
            <v>Paku Biasa 5 cm - 7 cm</v>
          </cell>
        </row>
        <row r="262">
          <cell r="C262" t="str">
            <v>M.4.16.19</v>
          </cell>
          <cell r="H262" t="str">
            <v>Paku campur</v>
          </cell>
        </row>
        <row r="263">
          <cell r="C263" t="str">
            <v>M.4.16.20</v>
          </cell>
          <cell r="H263" t="str">
            <v>Paku hak panjang 15 cm</v>
          </cell>
        </row>
        <row r="264">
          <cell r="C264" t="str">
            <v>M.4.16.21</v>
          </cell>
          <cell r="H264" t="str">
            <v>Paku Kayu</v>
          </cell>
        </row>
        <row r="265">
          <cell r="C265" t="str">
            <v>M.4.16.22</v>
          </cell>
          <cell r="H265" t="str">
            <v>Paku Kayu 2" - 3"</v>
          </cell>
        </row>
        <row r="266">
          <cell r="C266" t="str">
            <v>M.4.16.23</v>
          </cell>
          <cell r="H266" t="str">
            <v>Paku pancing 6 x 23</v>
          </cell>
        </row>
        <row r="267">
          <cell r="C267" t="str">
            <v>M.4.16.24</v>
          </cell>
          <cell r="H267" t="str">
            <v>Paku ramset</v>
          </cell>
        </row>
        <row r="268">
          <cell r="C268" t="str">
            <v>M.4.16.25</v>
          </cell>
          <cell r="H268" t="str">
            <v>Paku Reng</v>
          </cell>
        </row>
        <row r="269">
          <cell r="C269" t="str">
            <v>M.4.16.26</v>
          </cell>
          <cell r="H269" t="str">
            <v>Paku Seng</v>
          </cell>
        </row>
        <row r="270">
          <cell r="C270" t="str">
            <v>M.4.16.27</v>
          </cell>
          <cell r="H270" t="str">
            <v>Paku skrup</v>
          </cell>
        </row>
        <row r="271">
          <cell r="C271" t="str">
            <v>M.4.16.28</v>
          </cell>
          <cell r="H271" t="str">
            <v>Paku skrup + Mur</v>
          </cell>
        </row>
        <row r="272">
          <cell r="C272" t="str">
            <v>M.4.16.29</v>
          </cell>
          <cell r="H272" t="str">
            <v>Paku skrup 1 - 2 cm</v>
          </cell>
        </row>
        <row r="273">
          <cell r="C273" t="str">
            <v>M.4.16.29</v>
          </cell>
          <cell r="H273" t="str">
            <v>Paku skrup 6 - 1-1.5</v>
          </cell>
        </row>
        <row r="274">
          <cell r="C274" t="str">
            <v>M.4.16.30</v>
          </cell>
          <cell r="H274" t="str">
            <v>Paku skrup 1 cm - 2,5 cm</v>
          </cell>
        </row>
        <row r="275">
          <cell r="C275" t="str">
            <v>M.4.16.31</v>
          </cell>
          <cell r="H275" t="str">
            <v>Paku skrup 10 cm</v>
          </cell>
        </row>
        <row r="276">
          <cell r="C276" t="str">
            <v>M.4.16.32</v>
          </cell>
          <cell r="H276" t="str">
            <v>Paku skrup 3,5"</v>
          </cell>
        </row>
        <row r="277">
          <cell r="C277" t="str">
            <v>M.4.16.33</v>
          </cell>
          <cell r="H277" t="str">
            <v>Paku skrup 4 cm</v>
          </cell>
        </row>
        <row r="278">
          <cell r="C278" t="str">
            <v>M.4.16.34</v>
          </cell>
          <cell r="H278" t="str">
            <v>Paku skrup 5 cm</v>
          </cell>
        </row>
        <row r="279">
          <cell r="C279" t="str">
            <v>M.4.16.35</v>
          </cell>
          <cell r="H279" t="str">
            <v>Paku tembak</v>
          </cell>
        </row>
        <row r="280">
          <cell r="C280" t="str">
            <v>M.4.16.36</v>
          </cell>
          <cell r="H280" t="str">
            <v>Paku Tripleks</v>
          </cell>
        </row>
        <row r="281">
          <cell r="C281" t="str">
            <v>M.4.16.37</v>
          </cell>
          <cell r="H281" t="str">
            <v>Paku tripleks</v>
          </cell>
        </row>
        <row r="282">
          <cell r="C282" t="str">
            <v>M.4.16.38</v>
          </cell>
          <cell r="H282" t="str">
            <v>Paku usuk</v>
          </cell>
        </row>
        <row r="283">
          <cell r="C283" t="str">
            <v>M.4.16.39</v>
          </cell>
          <cell r="H283" t="str">
            <v>Pengelasan</v>
          </cell>
        </row>
        <row r="284">
          <cell r="C284" t="str">
            <v>M.4.16.40</v>
          </cell>
          <cell r="H284" t="str">
            <v>Pengencer</v>
          </cell>
        </row>
        <row r="285">
          <cell r="C285" t="str">
            <v>M.4.16.41</v>
          </cell>
          <cell r="H285" t="str">
            <v>Pengencer</v>
          </cell>
        </row>
        <row r="286">
          <cell r="C286" t="str">
            <v>M.4.16.42</v>
          </cell>
          <cell r="H286" t="str">
            <v>Perancah kayu</v>
          </cell>
        </row>
        <row r="287">
          <cell r="C287" t="str">
            <v>M.4.16.43</v>
          </cell>
          <cell r="H287" t="str">
            <v>Perekat bata ringan</v>
          </cell>
        </row>
        <row r="288">
          <cell r="C288" t="str">
            <v>M.4.16.44</v>
          </cell>
          <cell r="H288" t="str">
            <v>Plastic aerator</v>
          </cell>
        </row>
        <row r="289">
          <cell r="C289" t="str">
            <v>M.4.16.45</v>
          </cell>
          <cell r="H289" t="str">
            <v>Polymer bonding agent</v>
          </cell>
        </row>
        <row r="290">
          <cell r="C290" t="str">
            <v>M.4.16.46</v>
          </cell>
          <cell r="H290" t="str">
            <v>Pre treatment / cleaning</v>
          </cell>
        </row>
        <row r="291">
          <cell r="C291" t="str">
            <v>M.4.16.47</v>
          </cell>
          <cell r="H291" t="str">
            <v>Pre treatment / cleanol F</v>
          </cell>
        </row>
        <row r="292">
          <cell r="C292" t="str">
            <v>M.4.16.48</v>
          </cell>
          <cell r="H292" t="str">
            <v>Pre treatment / cleanol F</v>
          </cell>
        </row>
        <row r="293">
          <cell r="C293" t="str">
            <v>M.4.16.49</v>
          </cell>
          <cell r="H293" t="str">
            <v>Pupuk kambing</v>
          </cell>
        </row>
        <row r="294">
          <cell r="C294" t="str">
            <v>M.4.16.50</v>
          </cell>
          <cell r="H294" t="str">
            <v>Pupuk organik</v>
          </cell>
        </row>
        <row r="295">
          <cell r="C295" t="str">
            <v>M.4.16.51</v>
          </cell>
          <cell r="H295" t="str">
            <v>Pupuk organik</v>
          </cell>
        </row>
        <row r="296">
          <cell r="C296" t="str">
            <v>M.4.18.1</v>
          </cell>
          <cell r="H296" t="str">
            <v>Ramset</v>
          </cell>
        </row>
        <row r="297">
          <cell r="C297" t="str">
            <v>M.4.18.2</v>
          </cell>
          <cell r="H297" t="str">
            <v>Residu</v>
          </cell>
        </row>
        <row r="298">
          <cell r="C298" t="str">
            <v>M.4.18.3</v>
          </cell>
          <cell r="H298" t="str">
            <v>Rol penggulung</v>
          </cell>
        </row>
        <row r="299">
          <cell r="C299" t="str">
            <v>M.4.18.4</v>
          </cell>
          <cell r="H299" t="str">
            <v>Rubber deposite remover</v>
          </cell>
        </row>
        <row r="300">
          <cell r="C300" t="str">
            <v>M.4.19.1</v>
          </cell>
          <cell r="H300" t="str">
            <v>Sabun</v>
          </cell>
        </row>
        <row r="301">
          <cell r="C301" t="str">
            <v>M.4.19.2</v>
          </cell>
          <cell r="H301" t="str">
            <v>Sandblast lebar 120 cm</v>
          </cell>
        </row>
        <row r="302">
          <cell r="C302" t="str">
            <v>M.4.19.3</v>
          </cell>
          <cell r="H302" t="str">
            <v>SBR Nitobond (Fosroc) bonding agent</v>
          </cell>
        </row>
        <row r="303">
          <cell r="C303" t="str">
            <v>M.4.19.4</v>
          </cell>
          <cell r="H303" t="str">
            <v>Sealent</v>
          </cell>
        </row>
        <row r="304">
          <cell r="C304" t="str">
            <v>M.4.19.5</v>
          </cell>
          <cell r="H304" t="str">
            <v>Sealent</v>
          </cell>
        </row>
        <row r="305">
          <cell r="C305" t="str">
            <v>M.4.19.6</v>
          </cell>
          <cell r="H305" t="str">
            <v>Sealent</v>
          </cell>
        </row>
        <row r="306">
          <cell r="C306" t="str">
            <v>M.4.19.7</v>
          </cell>
          <cell r="H306" t="str">
            <v>Sealer</v>
          </cell>
        </row>
        <row r="307">
          <cell r="C307" t="str">
            <v>M.4.19.8</v>
          </cell>
          <cell r="H307" t="str">
            <v>Sealtape</v>
          </cell>
        </row>
        <row r="308">
          <cell r="C308" t="str">
            <v>M.4.19.9</v>
          </cell>
          <cell r="H308" t="str">
            <v>Serat fiber</v>
          </cell>
        </row>
        <row r="309">
          <cell r="C309" t="str">
            <v>M.4.19.10</v>
          </cell>
          <cell r="H309" t="str">
            <v>Skimcoat</v>
          </cell>
        </row>
        <row r="310">
          <cell r="C310" t="str">
            <v>M.4.19.11</v>
          </cell>
          <cell r="H310" t="str">
            <v>Skrup</v>
          </cell>
        </row>
        <row r="311">
          <cell r="C311" t="str">
            <v>M.4.19.12</v>
          </cell>
          <cell r="H311" t="str">
            <v>Skrup Fixer</v>
          </cell>
        </row>
        <row r="312">
          <cell r="C312" t="str">
            <v>M.4.19.13</v>
          </cell>
          <cell r="H312" t="str">
            <v>Skrup Gypsum</v>
          </cell>
        </row>
        <row r="313">
          <cell r="C313" t="str">
            <v>M.4.19.14</v>
          </cell>
          <cell r="H313" t="str">
            <v>Soda api</v>
          </cell>
        </row>
        <row r="314">
          <cell r="C314" t="str">
            <v>M.4.19.15</v>
          </cell>
          <cell r="H314" t="str">
            <v>Solar (Industri)</v>
          </cell>
        </row>
        <row r="315">
          <cell r="C315" t="str">
            <v>M.4.19.16</v>
          </cell>
          <cell r="H315" t="str">
            <v>Spacer / Penjaga jarak bekisting</v>
          </cell>
        </row>
        <row r="316">
          <cell r="C316" t="str">
            <v>M.4.19.17</v>
          </cell>
          <cell r="H316" t="str">
            <v>Strorox - 100</v>
          </cell>
        </row>
        <row r="317">
          <cell r="C317" t="str">
            <v>M.4.20.1</v>
          </cell>
          <cell r="H317" t="str">
            <v>Tabung elpiji 12 Kg</v>
          </cell>
        </row>
        <row r="318">
          <cell r="C318" t="str">
            <v>M.4.20.2</v>
          </cell>
          <cell r="H318" t="str">
            <v>Tali</v>
          </cell>
        </row>
        <row r="319">
          <cell r="C319" t="str">
            <v>M.4.20.3</v>
          </cell>
          <cell r="H319" t="str">
            <v>Tali ijuk</v>
          </cell>
        </row>
        <row r="320">
          <cell r="C320" t="str">
            <v>M.4.20.4</v>
          </cell>
          <cell r="H320" t="str">
            <v>Tape gypsum</v>
          </cell>
        </row>
        <row r="321">
          <cell r="C321" t="str">
            <v>M.4.21.1</v>
          </cell>
          <cell r="H321" t="str">
            <v>Underlayer</v>
          </cell>
        </row>
        <row r="322">
          <cell r="C322"/>
          <cell r="H322"/>
        </row>
        <row r="323">
          <cell r="C323" t="str">
            <v>M.5.2.1</v>
          </cell>
          <cell r="H323" t="str">
            <v>Baja canal C</v>
          </cell>
        </row>
        <row r="324">
          <cell r="C324" t="str">
            <v>M.5.2.2</v>
          </cell>
          <cell r="H324" t="str">
            <v>Baja strip (0.2 x 2) cm</v>
          </cell>
        </row>
        <row r="325">
          <cell r="C325" t="str">
            <v>M.5.2.3</v>
          </cell>
          <cell r="H325" t="str">
            <v>Baja tulangan</v>
          </cell>
        </row>
        <row r="326">
          <cell r="C326" t="str">
            <v>M.5.2.4</v>
          </cell>
          <cell r="H326" t="str">
            <v>Base plate</v>
          </cell>
        </row>
        <row r="327">
          <cell r="C327" t="str">
            <v>M.5.2.5</v>
          </cell>
          <cell r="H327" t="str">
            <v>Besi 12 mm</v>
          </cell>
        </row>
        <row r="328">
          <cell r="C328" t="str">
            <v>M.5.2.6</v>
          </cell>
          <cell r="H328" t="str">
            <v>Besi angker diameter 8</v>
          </cell>
        </row>
        <row r="329">
          <cell r="C329" t="str">
            <v>M.5.2.7</v>
          </cell>
          <cell r="H329" t="str">
            <v>Besi Baja IWF</v>
          </cell>
        </row>
        <row r="330">
          <cell r="C330" t="str">
            <v>M.5.2.8</v>
          </cell>
          <cell r="H330" t="str">
            <v>Besi Beton</v>
          </cell>
        </row>
        <row r="331">
          <cell r="C331" t="str">
            <v>M.5.2.9</v>
          </cell>
          <cell r="H331" t="str">
            <v>Besi Beton (Polos/ulir)</v>
          </cell>
        </row>
        <row r="332">
          <cell r="C332" t="str">
            <v>M.5.2.10</v>
          </cell>
          <cell r="H332" t="str">
            <v>Besi Beton Polos</v>
          </cell>
        </row>
        <row r="333">
          <cell r="C333" t="str">
            <v>M.5.2.11</v>
          </cell>
          <cell r="H333" t="str">
            <v>Besi Beton Ulir</v>
          </cell>
        </row>
        <row r="334">
          <cell r="C334" t="str">
            <v>M.5.2.12</v>
          </cell>
          <cell r="H334" t="str">
            <v>Besi CNP</v>
          </cell>
        </row>
        <row r="335">
          <cell r="C335" t="str">
            <v>M.5.2.13</v>
          </cell>
          <cell r="H335" t="str">
            <v>Besi Hollow (50x50x3) mm</v>
          </cell>
        </row>
        <row r="336">
          <cell r="C336" t="str">
            <v>M.5.2.14</v>
          </cell>
          <cell r="H336" t="str">
            <v>Besi Hollow (50x50x3) mm</v>
          </cell>
        </row>
        <row r="337">
          <cell r="C337" t="str">
            <v>M.5.2.15</v>
          </cell>
          <cell r="H337" t="str">
            <v>Besi Hollow 2 x 4 + 4 x 4</v>
          </cell>
        </row>
        <row r="338">
          <cell r="C338" t="str">
            <v>M.5.2.16</v>
          </cell>
          <cell r="H338" t="str">
            <v>Besi L. 40.40.4 mm</v>
          </cell>
        </row>
        <row r="339">
          <cell r="C339" t="str">
            <v>M.5.2.17</v>
          </cell>
          <cell r="H339" t="str">
            <v>Besi lis kaca (1x1) cm</v>
          </cell>
        </row>
        <row r="340">
          <cell r="C340" t="str">
            <v>M.5.2.18</v>
          </cell>
          <cell r="H340" t="str">
            <v>Besi pelat baja</v>
          </cell>
        </row>
        <row r="341">
          <cell r="C341" t="str">
            <v>M.5.2.19</v>
          </cell>
          <cell r="H341" t="str">
            <v>Besi polos 12 mm</v>
          </cell>
        </row>
        <row r="342">
          <cell r="C342" t="str">
            <v>M.5.2.20</v>
          </cell>
          <cell r="H342" t="str">
            <v>Besi Profil</v>
          </cell>
        </row>
        <row r="343">
          <cell r="C343" t="str">
            <v>M.5.2.21</v>
          </cell>
          <cell r="H343" t="str">
            <v>Besi Profil Baja</v>
          </cell>
        </row>
        <row r="344">
          <cell r="C344" t="str">
            <v>M.5.2.22</v>
          </cell>
          <cell r="H344" t="str">
            <v>Besi profil UNP 100</v>
          </cell>
        </row>
        <row r="345">
          <cell r="C345" t="str">
            <v>M.5.2.23</v>
          </cell>
          <cell r="H345" t="str">
            <v>Besi profil WF &gt;= 200 mm</v>
          </cell>
        </row>
        <row r="346">
          <cell r="C346" t="str">
            <v>M.5.2.24</v>
          </cell>
          <cell r="H346" t="str">
            <v>Besi scuare tube</v>
          </cell>
        </row>
        <row r="347">
          <cell r="C347" t="str">
            <v>M.5.2.25</v>
          </cell>
          <cell r="H347" t="str">
            <v>Besi Siku L 30.30.3</v>
          </cell>
        </row>
        <row r="348">
          <cell r="C348" t="str">
            <v>M.5.2.26</v>
          </cell>
          <cell r="H348" t="str">
            <v>Besi siku ukuran standart/umum</v>
          </cell>
        </row>
        <row r="349">
          <cell r="C349" t="str">
            <v>M.5.2.27</v>
          </cell>
          <cell r="H349" t="str">
            <v>Besi strip (30 x 3 mm)</v>
          </cell>
        </row>
        <row r="350">
          <cell r="C350" t="str">
            <v>M.5.2.28</v>
          </cell>
          <cell r="H350" t="str">
            <v>Besi Strip tebal 5 mm</v>
          </cell>
        </row>
        <row r="351">
          <cell r="C351" t="str">
            <v>M.5.2.29</v>
          </cell>
          <cell r="H351" t="str">
            <v>Besi tulangan</v>
          </cell>
        </row>
        <row r="352">
          <cell r="C352" t="str">
            <v>M.5.2.30</v>
          </cell>
          <cell r="H352" t="str">
            <v>BRC (dia. 6mm, panjang 240 cm, tinggi 120 cm)</v>
          </cell>
        </row>
        <row r="353">
          <cell r="C353" t="str">
            <v>M.5.3.1</v>
          </cell>
          <cell r="H353" t="str">
            <v>Chemical stek / angkur</v>
          </cell>
        </row>
        <row r="354">
          <cell r="C354" t="str">
            <v>M.5.3.2</v>
          </cell>
          <cell r="H354" t="str">
            <v>Corner beat</v>
          </cell>
        </row>
        <row r="355">
          <cell r="C355" t="str">
            <v>M.5.5.1</v>
          </cell>
          <cell r="H355" t="str">
            <v>Elektrode las</v>
          </cell>
        </row>
        <row r="356">
          <cell r="C356" t="str">
            <v>M.5.6.1</v>
          </cell>
          <cell r="H356" t="str">
            <v>Fabrikasi / Elektrode Baja (20%)</v>
          </cell>
        </row>
        <row r="357">
          <cell r="C357" t="str">
            <v>M.5.8.1</v>
          </cell>
          <cell r="H357" t="str">
            <v>Hanger rod</v>
          </cell>
        </row>
        <row r="358">
          <cell r="C358" t="str">
            <v>M.5.8.2</v>
          </cell>
          <cell r="H358" t="str">
            <v>Hollow 40.40.2 mm</v>
          </cell>
        </row>
        <row r="359">
          <cell r="C359" t="str">
            <v>M.5.8.3</v>
          </cell>
          <cell r="H359" t="str">
            <v>Hollow galvalum 20 x 40 cm</v>
          </cell>
        </row>
        <row r="360">
          <cell r="C360" t="str">
            <v>M.5.8.4</v>
          </cell>
          <cell r="H360" t="str">
            <v>Hollow galvalum 40 x 40 cm</v>
          </cell>
        </row>
        <row r="361">
          <cell r="C361" t="str">
            <v>M.5.8.5</v>
          </cell>
          <cell r="H361" t="str">
            <v>Hollow galvanis</v>
          </cell>
        </row>
        <row r="362">
          <cell r="C362" t="str">
            <v>M.5.8.6</v>
          </cell>
          <cell r="H362" t="str">
            <v>Hollow galvanis 20 x 40 cm</v>
          </cell>
        </row>
        <row r="363">
          <cell r="C363" t="str">
            <v>M.5.8.7</v>
          </cell>
          <cell r="H363" t="str">
            <v>Hollow galvanis 40 x 40 cm</v>
          </cell>
        </row>
        <row r="364">
          <cell r="C364" t="str">
            <v>M.5.12.1</v>
          </cell>
          <cell r="H364" t="str">
            <v>List profil allumunium 10 x 10 mm</v>
          </cell>
        </row>
        <row r="365">
          <cell r="C365" t="str">
            <v>M.5.13.1</v>
          </cell>
          <cell r="H365" t="str">
            <v>Metal runner</v>
          </cell>
        </row>
        <row r="366">
          <cell r="C366" t="str">
            <v>M.5.13.2</v>
          </cell>
          <cell r="H366" t="str">
            <v>Metal stud</v>
          </cell>
        </row>
        <row r="367">
          <cell r="C367" t="str">
            <v>M.5.16.1</v>
          </cell>
          <cell r="H367" t="str">
            <v>Pagar BRC</v>
          </cell>
        </row>
        <row r="368">
          <cell r="C368" t="str">
            <v>M.5.16.2</v>
          </cell>
          <cell r="H368" t="str">
            <v>Panel BRC 90 x 240 cm</v>
          </cell>
        </row>
        <row r="369">
          <cell r="C369" t="str">
            <v>M.5.16.3</v>
          </cell>
          <cell r="H369" t="str">
            <v>Penggantung suspension rod D = 5 mm jarak 1.2 m</v>
          </cell>
        </row>
        <row r="370">
          <cell r="C370" t="str">
            <v>M.5.16.4</v>
          </cell>
          <cell r="H370" t="str">
            <v>Pipa besi</v>
          </cell>
        </row>
        <row r="371">
          <cell r="C371" t="str">
            <v>M.5.16.5</v>
          </cell>
          <cell r="H371" t="str">
            <v>Plat</v>
          </cell>
        </row>
        <row r="372">
          <cell r="C372" t="str">
            <v>M.5.16.6</v>
          </cell>
          <cell r="H372" t="str">
            <v>Plat BJLS Galvalum 0,4 (1,219 x 1 m x 4,12 kg)</v>
          </cell>
        </row>
        <row r="373">
          <cell r="C373" t="str">
            <v>M.5.16.7</v>
          </cell>
          <cell r="H373" t="str">
            <v>Profil allumunium</v>
          </cell>
        </row>
        <row r="374">
          <cell r="C374" t="str">
            <v>M.5.16.8</v>
          </cell>
          <cell r="H374" t="str">
            <v>Profil allumunium "T"</v>
          </cell>
        </row>
        <row r="375">
          <cell r="C375" t="str">
            <v>M.5.16.9</v>
          </cell>
          <cell r="H375" t="str">
            <v>Profil kaca</v>
          </cell>
        </row>
        <row r="376">
          <cell r="C376" t="str">
            <v>M.5.18.1</v>
          </cell>
          <cell r="H376" t="str">
            <v>Rangka metal furring</v>
          </cell>
        </row>
        <row r="377">
          <cell r="C377" t="str">
            <v>M.5.19.1</v>
          </cell>
          <cell r="H377" t="str">
            <v>Shadow line</v>
          </cell>
        </row>
        <row r="378">
          <cell r="C378" t="str">
            <v>M.5.19.2</v>
          </cell>
          <cell r="H378" t="str">
            <v>Skor pipa galvanis Dia. 2 1/2"</v>
          </cell>
        </row>
        <row r="379">
          <cell r="C379" t="str">
            <v>M.5.19.3</v>
          </cell>
          <cell r="H379" t="str">
            <v>Speed bumb</v>
          </cell>
        </row>
        <row r="380">
          <cell r="C380" t="str">
            <v>M.5.20.1</v>
          </cell>
          <cell r="H380" t="str">
            <v>Tulangan besi D13 mm</v>
          </cell>
        </row>
        <row r="381">
          <cell r="C381" t="str">
            <v>M.5.20.2</v>
          </cell>
          <cell r="H381" t="str">
            <v>Tutup pipa galvanis dia. 2"</v>
          </cell>
        </row>
        <row r="382">
          <cell r="C382" t="str">
            <v>M.5.23.1</v>
          </cell>
          <cell r="H382" t="str">
            <v>Wiremesh</v>
          </cell>
        </row>
        <row r="383">
          <cell r="C383" t="str">
            <v>M.5.23.2</v>
          </cell>
          <cell r="H383" t="str">
            <v>Wiremesh M.5 (75 X 75) mm</v>
          </cell>
        </row>
        <row r="384">
          <cell r="C384" t="str">
            <v>M.5.23.3</v>
          </cell>
          <cell r="H384" t="str">
            <v>Wiremesh M.6 (10 X 10) mm</v>
          </cell>
        </row>
        <row r="385">
          <cell r="C385"/>
          <cell r="H385"/>
        </row>
        <row r="386">
          <cell r="C386" t="str">
            <v>M.6.1.1</v>
          </cell>
          <cell r="H386" t="str">
            <v>Agregat kelas A</v>
          </cell>
        </row>
        <row r="387">
          <cell r="C387" t="str">
            <v>M.6.1.2</v>
          </cell>
          <cell r="H387" t="str">
            <v>Agregat kelas B</v>
          </cell>
        </row>
        <row r="388">
          <cell r="C388" t="str">
            <v>M.6.1.3</v>
          </cell>
          <cell r="H388" t="str">
            <v>Agregat kelas C/S</v>
          </cell>
        </row>
        <row r="389">
          <cell r="C389" t="str">
            <v>M.6.1.4</v>
          </cell>
          <cell r="H389" t="str">
            <v>Aspal</v>
          </cell>
        </row>
        <row r="390">
          <cell r="C390" t="str">
            <v>M.6.1.5</v>
          </cell>
          <cell r="H390" t="str">
            <v>Aspal AC 60-70 (Ex. Pertamina)</v>
          </cell>
        </row>
        <row r="391">
          <cell r="C391" t="str">
            <v>M.6.1.6</v>
          </cell>
          <cell r="H391" t="str">
            <v>Aspal AC 60-70 (Ex. Sheel)</v>
          </cell>
        </row>
        <row r="392">
          <cell r="C392" t="str">
            <v>M.6.1.7</v>
          </cell>
          <cell r="H392" t="str">
            <v>Aspal AC 60-70 (Ex. Shell Drum)</v>
          </cell>
        </row>
        <row r="393">
          <cell r="C393" t="str">
            <v>M.6.1.8</v>
          </cell>
          <cell r="H393" t="str">
            <v>Aspal beton AC (Lataston) dengan alat</v>
          </cell>
        </row>
        <row r="394">
          <cell r="C394" t="str">
            <v>M.6.1.9</v>
          </cell>
          <cell r="H394" t="str">
            <v>Aspal coldmix halus</v>
          </cell>
        </row>
        <row r="395">
          <cell r="C395" t="str">
            <v>M.6.1.10</v>
          </cell>
          <cell r="H395" t="str">
            <v>Aspal coldmix kasar</v>
          </cell>
        </row>
        <row r="396">
          <cell r="C396" t="str">
            <v>M.6.1.11</v>
          </cell>
          <cell r="H396" t="str">
            <v>Aspal Curah</v>
          </cell>
        </row>
        <row r="397">
          <cell r="C397" t="str">
            <v>M.6.1.12</v>
          </cell>
          <cell r="H397" t="str">
            <v>Aspal emulsi</v>
          </cell>
        </row>
        <row r="398">
          <cell r="C398" t="str">
            <v>M.6.1.13</v>
          </cell>
          <cell r="H398" t="str">
            <v>Aspal emulsi</v>
          </cell>
        </row>
        <row r="399">
          <cell r="C399" t="str">
            <v>M.6.1.14</v>
          </cell>
          <cell r="H399" t="str">
            <v>Aspal impor pen 60/70</v>
          </cell>
        </row>
        <row r="400">
          <cell r="C400" t="str">
            <v>M.6.1.15</v>
          </cell>
          <cell r="H400" t="str">
            <v>Aspal panas AC 60/70 (Termasuk Angkutan)</v>
          </cell>
        </row>
        <row r="401">
          <cell r="C401" t="str">
            <v>M.6.1.16</v>
          </cell>
          <cell r="H401" t="str">
            <v>Aspalt</v>
          </cell>
        </row>
        <row r="402">
          <cell r="C402" t="str">
            <v>M.6.2.1</v>
          </cell>
          <cell r="H402" t="str">
            <v>Beton 1:2:3</v>
          </cell>
        </row>
        <row r="403">
          <cell r="C403" t="str">
            <v>M.6.2.2</v>
          </cell>
          <cell r="H403" t="str">
            <v>Beton K-175</v>
          </cell>
        </row>
        <row r="404">
          <cell r="C404" t="str">
            <v>M.6.3.1</v>
          </cell>
          <cell r="H404" t="str">
            <v>Conblock tebal 8 mm (motif warna)</v>
          </cell>
        </row>
        <row r="405">
          <cell r="C405" t="str">
            <v>M.6.6.1</v>
          </cell>
          <cell r="H405" t="str">
            <v>Fraksi lolos scalping 0 - 37,5 mm</v>
          </cell>
        </row>
        <row r="406">
          <cell r="C406" t="str">
            <v>M.6.6.2</v>
          </cell>
          <cell r="H406" t="str">
            <v>Fraksi lolos scalping 0 - 50 mm</v>
          </cell>
        </row>
        <row r="407">
          <cell r="C407" t="str">
            <v>M.6.11.1</v>
          </cell>
          <cell r="H407" t="str">
            <v>Kansteen Block 20x60x18</v>
          </cell>
        </row>
        <row r="408">
          <cell r="C408" t="str">
            <v>M.6.11.2</v>
          </cell>
          <cell r="H408" t="str">
            <v>Kansteen Type A Panjang 60 cm</v>
          </cell>
        </row>
        <row r="409">
          <cell r="C409" t="str">
            <v>M.6.11.3</v>
          </cell>
          <cell r="H409" t="str">
            <v>Kansteen Type B Panjang 50 cm</v>
          </cell>
        </row>
        <row r="410">
          <cell r="C410" t="str">
            <v>M.6.11.4</v>
          </cell>
          <cell r="H410" t="str">
            <v>Kanstin</v>
          </cell>
        </row>
        <row r="411">
          <cell r="C411" t="str">
            <v>M.6.11.5</v>
          </cell>
          <cell r="H411" t="str">
            <v>Kanstin DKI Uk. 60.25.22.18</v>
          </cell>
        </row>
        <row r="412">
          <cell r="C412" t="str">
            <v>M.6.11.6</v>
          </cell>
          <cell r="H412" t="str">
            <v>Kanstin tinggi 30 cm</v>
          </cell>
        </row>
        <row r="413">
          <cell r="C413" t="str">
            <v>M.6.11.7</v>
          </cell>
          <cell r="H413" t="str">
            <v>Kanstin trap Uk. 15.25.40</v>
          </cell>
        </row>
        <row r="414">
          <cell r="C414" t="str">
            <v>M.6.11.8</v>
          </cell>
          <cell r="H414" t="str">
            <v>Kolom beton pracetak</v>
          </cell>
        </row>
        <row r="415">
          <cell r="C415" t="str">
            <v>M.6.11.9</v>
          </cell>
          <cell r="H415" t="str">
            <v>Kolom beton pracetak Uk. 50 x 50</v>
          </cell>
        </row>
        <row r="416">
          <cell r="C416" t="str">
            <v>M.6.11.10</v>
          </cell>
          <cell r="H416" t="str">
            <v>Kolom beton pracetak Uk. 50 x 51</v>
          </cell>
        </row>
        <row r="417">
          <cell r="C417" t="str">
            <v>M.6.11.11</v>
          </cell>
          <cell r="H417" t="str">
            <v>Kolom beton pracetak Uk. 50 x 52</v>
          </cell>
        </row>
        <row r="418">
          <cell r="C418" t="str">
            <v>M.6.11.12</v>
          </cell>
          <cell r="H418" t="str">
            <v>Kolom beton pracetak Uk. 50 x 53</v>
          </cell>
        </row>
        <row r="419">
          <cell r="C419" t="str">
            <v>M.6.11.13</v>
          </cell>
          <cell r="H419" t="str">
            <v>Kolom beton pracetak Uk. 50 x 54</v>
          </cell>
        </row>
        <row r="420">
          <cell r="C420" t="str">
            <v>M.6.11.14</v>
          </cell>
          <cell r="H420" t="str">
            <v>Kolom beton pracetak Uk. 50 x 55</v>
          </cell>
        </row>
        <row r="421">
          <cell r="C421" t="str">
            <v>M.6.11.15</v>
          </cell>
          <cell r="H421" t="str">
            <v>Kolom beton pracetak Uk. 50 x 56</v>
          </cell>
        </row>
        <row r="422">
          <cell r="C422" t="str">
            <v>M.6.11.16</v>
          </cell>
          <cell r="H422" t="str">
            <v>Kolom beton pracetak Uk. 50 x 57</v>
          </cell>
        </row>
        <row r="423">
          <cell r="C423" t="str">
            <v>M.6.11.17</v>
          </cell>
          <cell r="H423" t="str">
            <v>Kolom beton pracetak Uk. 50 x 58</v>
          </cell>
        </row>
        <row r="424">
          <cell r="C424" t="str">
            <v>M.6.11.18</v>
          </cell>
          <cell r="H424" t="str">
            <v>Kolom beton pracetak Uk. 50 x 59</v>
          </cell>
        </row>
        <row r="425">
          <cell r="C425" t="str">
            <v>M.6.12.1</v>
          </cell>
          <cell r="H425" t="str">
            <v>Lantai kerja t = 10 cm</v>
          </cell>
        </row>
        <row r="426">
          <cell r="C426" t="str">
            <v>M.6.12.2</v>
          </cell>
          <cell r="H426" t="str">
            <v>Lolos screen 2 ukuran (0 -5 )</v>
          </cell>
        </row>
        <row r="427">
          <cell r="C427" t="str">
            <v>M.6.12.3</v>
          </cell>
          <cell r="H427" t="str">
            <v>Lolos screen 2 ukuran (9.5 - 19.0)</v>
          </cell>
        </row>
        <row r="428">
          <cell r="C428" t="str">
            <v>M.6.16.1</v>
          </cell>
          <cell r="H428" t="str">
            <v>Panel beton pracetak</v>
          </cell>
        </row>
        <row r="429">
          <cell r="C429" t="str">
            <v>M.6.16.2</v>
          </cell>
          <cell r="H429" t="str">
            <v>Paving block 6 cm</v>
          </cell>
        </row>
        <row r="430">
          <cell r="C430" t="str">
            <v>M.6.16.3</v>
          </cell>
          <cell r="H430" t="str">
            <v>Paving block 6 cm berwarna</v>
          </cell>
        </row>
        <row r="431">
          <cell r="C431" t="str">
            <v>M.6.16.4</v>
          </cell>
          <cell r="H431" t="str">
            <v>Paving block 8 cm</v>
          </cell>
        </row>
        <row r="432">
          <cell r="C432" t="str">
            <v>M.6.16.5</v>
          </cell>
          <cell r="H432" t="str">
            <v>Paving block 8 cm berwarna</v>
          </cell>
        </row>
        <row r="433">
          <cell r="C433" t="str">
            <v>M.6.16.6</v>
          </cell>
          <cell r="H433" t="str">
            <v>Paving block tebal 8 mm</v>
          </cell>
        </row>
        <row r="434">
          <cell r="C434" t="str">
            <v>M.6.16.7</v>
          </cell>
          <cell r="H434" t="str">
            <v>Paving stone abu-abu persegi panjang Tbl 6 cm</v>
          </cell>
        </row>
        <row r="435">
          <cell r="C435" t="str">
            <v>M.6.16.8</v>
          </cell>
          <cell r="H435" t="str">
            <v>Paving stone abu-abu persegi panjang Tbl 8 cm</v>
          </cell>
        </row>
        <row r="436">
          <cell r="C436" t="str">
            <v>M.6.16.9</v>
          </cell>
          <cell r="H436" t="str">
            <v>Paving uskup warna tebal 6 cm</v>
          </cell>
        </row>
        <row r="437">
          <cell r="C437" t="str">
            <v>M.6.18.1</v>
          </cell>
          <cell r="H437" t="str">
            <v>Rapid fast setting concrete Ex. Fosroc / Setara</v>
          </cell>
        </row>
        <row r="438">
          <cell r="C438" t="str">
            <v>M.6.18.2</v>
          </cell>
          <cell r="H438" t="str">
            <v>Ready mix</v>
          </cell>
        </row>
        <row r="439">
          <cell r="C439" t="str">
            <v>M.6.18.3</v>
          </cell>
          <cell r="H439" t="str">
            <v>Ready mix K-125</v>
          </cell>
        </row>
        <row r="440">
          <cell r="C440" t="str">
            <v>M.6.18.4</v>
          </cell>
          <cell r="H440" t="str">
            <v>Ready mix K-175</v>
          </cell>
        </row>
        <row r="441">
          <cell r="C441" t="str">
            <v>M.6.18.5</v>
          </cell>
          <cell r="H441" t="str">
            <v>Ready mix K-200</v>
          </cell>
        </row>
        <row r="442">
          <cell r="C442" t="str">
            <v>M.6.18.6</v>
          </cell>
          <cell r="H442" t="str">
            <v>Ready mix K-225</v>
          </cell>
        </row>
        <row r="443">
          <cell r="C443" t="str">
            <v>M.6.18.7</v>
          </cell>
          <cell r="H443" t="str">
            <v>Ready mix K-250</v>
          </cell>
        </row>
        <row r="444">
          <cell r="C444" t="str">
            <v>M.6.18.8</v>
          </cell>
          <cell r="H444" t="str">
            <v>Ready mix K-275</v>
          </cell>
        </row>
        <row r="445">
          <cell r="C445" t="str">
            <v>M.6.18.9</v>
          </cell>
          <cell r="H445" t="str">
            <v>Ready mix K-300</v>
          </cell>
        </row>
        <row r="446">
          <cell r="C446" t="str">
            <v>M.6.18.10</v>
          </cell>
          <cell r="H446" t="str">
            <v>Ready mix K-325</v>
          </cell>
        </row>
        <row r="447">
          <cell r="C447" t="str">
            <v>M.6.18.11</v>
          </cell>
          <cell r="H447" t="str">
            <v>Ready mix K-350</v>
          </cell>
        </row>
        <row r="448">
          <cell r="C448" t="str">
            <v>M.6.18.12</v>
          </cell>
          <cell r="H448" t="str">
            <v>Ready mix K-400</v>
          </cell>
        </row>
        <row r="449">
          <cell r="C449" t="str">
            <v>M.6.18.13</v>
          </cell>
          <cell r="H449" t="str">
            <v>Reclamed asphalt pavement</v>
          </cell>
        </row>
        <row r="450">
          <cell r="C450" t="str">
            <v>M.6.19.1</v>
          </cell>
          <cell r="H450" t="str">
            <v>Saluran precast top-bottom Uk. 100.100.120 (Gandar 20 ton)</v>
          </cell>
        </row>
        <row r="451">
          <cell r="C451" t="str">
            <v>M.6.19.2</v>
          </cell>
          <cell r="H451" t="str">
            <v>Saluran U Ditch 60.60.120</v>
          </cell>
        </row>
        <row r="452">
          <cell r="C452" t="str">
            <v>M.6.19.3</v>
          </cell>
          <cell r="H452" t="str">
            <v>Saluran U Ditch 30.30.120</v>
          </cell>
        </row>
        <row r="453">
          <cell r="C453" t="str">
            <v>M.6.19.4</v>
          </cell>
          <cell r="H453" t="str">
            <v>Screeding</v>
          </cell>
        </row>
        <row r="454">
          <cell r="C454" t="str">
            <v>M.6.19.5</v>
          </cell>
          <cell r="H454" t="str">
            <v>Sealing coat</v>
          </cell>
        </row>
        <row r="455">
          <cell r="C455" t="str">
            <v>M.6.20.1</v>
          </cell>
          <cell r="H455" t="str">
            <v>Tiang beton pane 6 daun</v>
          </cell>
        </row>
        <row r="456">
          <cell r="C456" t="str">
            <v>M.6.20.1</v>
          </cell>
          <cell r="H456" t="str">
            <v>Tiang pancang pre cast 400 x 400 mm</v>
          </cell>
        </row>
        <row r="457">
          <cell r="C457" t="str">
            <v>M.6.20.1</v>
          </cell>
          <cell r="H457" t="str">
            <v>Tiang pancang pre cast 600 x 600 mm</v>
          </cell>
        </row>
        <row r="458">
          <cell r="C458" t="str">
            <v>M.6.20.2</v>
          </cell>
          <cell r="H458" t="str">
            <v xml:space="preserve">Tutup Uditch 30 x 60 </v>
          </cell>
        </row>
        <row r="459">
          <cell r="C459" t="str">
            <v>M.6.21.1</v>
          </cell>
          <cell r="H459" t="str">
            <v>Uditch 30x30x120</v>
          </cell>
        </row>
        <row r="460">
          <cell r="C460"/>
          <cell r="H460"/>
        </row>
        <row r="461">
          <cell r="C461" t="str">
            <v>M.7.3.1</v>
          </cell>
          <cell r="H461" t="str">
            <v xml:space="preserve">Cat </v>
          </cell>
        </row>
        <row r="462">
          <cell r="C462" t="str">
            <v>M.7.3.2</v>
          </cell>
          <cell r="H462" t="str">
            <v>Cat antara</v>
          </cell>
        </row>
        <row r="463">
          <cell r="C463" t="str">
            <v>M.7.3.3</v>
          </cell>
          <cell r="H463" t="str">
            <v>Cat besi</v>
          </cell>
        </row>
        <row r="464">
          <cell r="C464" t="str">
            <v>M.7.3.4</v>
          </cell>
          <cell r="H464" t="str">
            <v>Cat Dasar</v>
          </cell>
        </row>
        <row r="465">
          <cell r="C465" t="str">
            <v>M.7.3.5</v>
          </cell>
          <cell r="H465" t="str">
            <v>Cat dinding (acrylic emulsi paint)</v>
          </cell>
        </row>
        <row r="466">
          <cell r="C466" t="str">
            <v>M.7.3.6</v>
          </cell>
          <cell r="H466" t="str">
            <v>Cat dinding ICI Dulux</v>
          </cell>
        </row>
        <row r="467">
          <cell r="C467" t="str">
            <v>M.7.3.7</v>
          </cell>
          <cell r="H467" t="str">
            <v>Cat dinding weathersield</v>
          </cell>
        </row>
        <row r="468">
          <cell r="C468" t="str">
            <v>M.7.3.8</v>
          </cell>
          <cell r="H468" t="str">
            <v>Cat Kayu Mengkilat</v>
          </cell>
        </row>
        <row r="469">
          <cell r="C469" t="str">
            <v>M.7.3.9</v>
          </cell>
          <cell r="H469" t="str">
            <v>Cat marka</v>
          </cell>
        </row>
        <row r="470">
          <cell r="C470" t="str">
            <v>M.7.3.10</v>
          </cell>
          <cell r="H470" t="str">
            <v>Cat marka termoplastic</v>
          </cell>
        </row>
        <row r="471">
          <cell r="C471" t="str">
            <v>M.7.3.11</v>
          </cell>
          <cell r="H471" t="str">
            <v>Cat marka termoplastic (tebal 500 micron)</v>
          </cell>
        </row>
        <row r="472">
          <cell r="C472" t="str">
            <v>M.7.3.12</v>
          </cell>
          <cell r="H472" t="str">
            <v>Cat Menie</v>
          </cell>
        </row>
        <row r="473">
          <cell r="C473" t="str">
            <v>M.7.3.13</v>
          </cell>
          <cell r="H473" t="str">
            <v>Cat Menie A</v>
          </cell>
        </row>
        <row r="474">
          <cell r="C474" t="str">
            <v>M.7.3.14</v>
          </cell>
          <cell r="H474" t="str">
            <v>Cat Menie B</v>
          </cell>
        </row>
        <row r="475">
          <cell r="C475" t="str">
            <v>M.7.3.15</v>
          </cell>
          <cell r="H475" t="str">
            <v>Cat Menie besi</v>
          </cell>
        </row>
        <row r="476">
          <cell r="C476" t="str">
            <v>M.7.3.16</v>
          </cell>
          <cell r="H476" t="str">
            <v>Cat Minyak</v>
          </cell>
        </row>
        <row r="477">
          <cell r="C477" t="str">
            <v>M.7.3.17</v>
          </cell>
          <cell r="H477" t="str">
            <v>Cat Minyak</v>
          </cell>
        </row>
        <row r="478">
          <cell r="C478" t="str">
            <v>M.7.3.18</v>
          </cell>
          <cell r="H478" t="str">
            <v>Cat multipox line marking Ex. Propan</v>
          </cell>
        </row>
        <row r="479">
          <cell r="C479" t="str">
            <v>M.7.3.19</v>
          </cell>
          <cell r="H479" t="str">
            <v>Cat Penutup</v>
          </cell>
        </row>
        <row r="480">
          <cell r="C480" t="str">
            <v>M.7.3.20</v>
          </cell>
          <cell r="H480" t="str">
            <v>Cat road line paint warna putih (waterbased)</v>
          </cell>
        </row>
        <row r="481">
          <cell r="C481" t="str">
            <v>M.7.3.21</v>
          </cell>
          <cell r="H481" t="str">
            <v>Cat road paint (Waterbased)</v>
          </cell>
        </row>
        <row r="482">
          <cell r="C482" t="str">
            <v>M.7.3.22</v>
          </cell>
          <cell r="H482" t="str">
            <v>Cat scotchlite/fluorescent</v>
          </cell>
        </row>
        <row r="483">
          <cell r="C483" t="str">
            <v>M.7.3.23</v>
          </cell>
          <cell r="H483" t="str">
            <v>Cat tembok luar 2,5 Kg</v>
          </cell>
        </row>
        <row r="484">
          <cell r="C484" t="str">
            <v>M.7.3.24</v>
          </cell>
          <cell r="H484" t="str">
            <v>Cat vinilex</v>
          </cell>
        </row>
        <row r="485">
          <cell r="C485" t="str">
            <v>M.7.3.25</v>
          </cell>
          <cell r="H485" t="str">
            <v>Cat Waterborne</v>
          </cell>
        </row>
        <row r="486">
          <cell r="C486" t="str">
            <v>M.7.3.26</v>
          </cell>
          <cell r="H486" t="str">
            <v>Coating waterproofing acrylic base setara BASF/Fosroc</v>
          </cell>
        </row>
        <row r="487">
          <cell r="C487" t="str">
            <v>M.7.3.27</v>
          </cell>
          <cell r="H487" t="str">
            <v>Coating waterproofing polyurethane base setara BASF/Fosroc</v>
          </cell>
        </row>
        <row r="488">
          <cell r="C488" t="str">
            <v>M.7.3.28</v>
          </cell>
          <cell r="H488" t="str">
            <v>Coating waterproofing semen base setara BASF/Fosroc</v>
          </cell>
        </row>
        <row r="489">
          <cell r="C489" t="str">
            <v>M.7.3.29</v>
          </cell>
          <cell r="H489" t="str">
            <v>Coldplastic (tebal 200 micron)</v>
          </cell>
        </row>
        <row r="490">
          <cell r="C490" t="str">
            <v>M.7.3.30</v>
          </cell>
          <cell r="H490" t="str">
            <v>Coldplastic (Warna putih, kuning)</v>
          </cell>
        </row>
        <row r="491">
          <cell r="C491" t="str">
            <v>M.7.3.31</v>
          </cell>
          <cell r="H491" t="str">
            <v>Curbing sudut</v>
          </cell>
        </row>
        <row r="492">
          <cell r="C492" t="str">
            <v>M.7.4.1</v>
          </cell>
          <cell r="H492" t="str">
            <v>Dempul</v>
          </cell>
        </row>
        <row r="493">
          <cell r="C493" t="str">
            <v>M.7.4.2</v>
          </cell>
          <cell r="H493" t="str">
            <v xml:space="preserve">Dempul tembok </v>
          </cell>
        </row>
        <row r="494">
          <cell r="C494" t="str">
            <v>M.7.5.1</v>
          </cell>
          <cell r="H494" t="str">
            <v>Epoxy adhesive 2 part component</v>
          </cell>
        </row>
        <row r="495">
          <cell r="C495" t="str">
            <v>M.7.5.2</v>
          </cell>
          <cell r="H495" t="str">
            <v>Epoxy adhesive component setara Fosroc/Estrong</v>
          </cell>
        </row>
        <row r="496">
          <cell r="C496" t="str">
            <v>M.7.5.3</v>
          </cell>
          <cell r="H496" t="str">
            <v>Epoxy traffic paint (solvent based 200 micron)</v>
          </cell>
        </row>
        <row r="497">
          <cell r="C497" t="str">
            <v>M.7.5.4</v>
          </cell>
          <cell r="H497" t="str">
            <v>Epoxy traffic paint (solvent based 400 micron)</v>
          </cell>
        </row>
        <row r="498">
          <cell r="C498" t="str">
            <v>M.7.5.5</v>
          </cell>
          <cell r="H498" t="str">
            <v>Epoxy traffic paint (water based 400 micron)</v>
          </cell>
        </row>
        <row r="499">
          <cell r="C499" t="str">
            <v>M.7.6.1</v>
          </cell>
          <cell r="H499" t="str">
            <v>Floor Hardener</v>
          </cell>
        </row>
        <row r="500">
          <cell r="C500" t="str">
            <v>M.7.6.3</v>
          </cell>
          <cell r="H500" t="str">
            <v>Formika</v>
          </cell>
        </row>
        <row r="501">
          <cell r="C501" t="str">
            <v>M.7.8.1</v>
          </cell>
          <cell r="H501" t="str">
            <v>HPL</v>
          </cell>
        </row>
        <row r="502">
          <cell r="C502" t="str">
            <v>M.7.8.2</v>
          </cell>
          <cell r="H502" t="str">
            <v>HPL Motif "Wood Grain"</v>
          </cell>
        </row>
        <row r="503">
          <cell r="C503" t="str">
            <v>M.7.11.1</v>
          </cell>
          <cell r="H503" t="str">
            <v>Kaca bening 5 mm</v>
          </cell>
        </row>
        <row r="504">
          <cell r="C504" t="str">
            <v>M.7.11.2</v>
          </cell>
          <cell r="H504" t="str">
            <v>Kaca buram 10 mm</v>
          </cell>
        </row>
        <row r="505">
          <cell r="C505" t="str">
            <v>M.7.11.3</v>
          </cell>
          <cell r="H505" t="str">
            <v>Kaca buram 12MM</v>
          </cell>
        </row>
        <row r="506">
          <cell r="C506" t="str">
            <v>M.7.11.4</v>
          </cell>
          <cell r="H506" t="str">
            <v>Kaca cermin 5MM</v>
          </cell>
        </row>
        <row r="507">
          <cell r="C507" t="str">
            <v>M.7.11.5</v>
          </cell>
          <cell r="H507" t="str">
            <v>Kaca cermin 8MM</v>
          </cell>
        </row>
        <row r="508">
          <cell r="C508" t="str">
            <v>M.7.11.6</v>
          </cell>
          <cell r="H508" t="str">
            <v>Kaca es tebal 3 mm</v>
          </cell>
        </row>
        <row r="509">
          <cell r="C509" t="str">
            <v>M.7.11.7</v>
          </cell>
          <cell r="H509" t="str">
            <v>Kaca es tebal 5 mm</v>
          </cell>
        </row>
        <row r="510">
          <cell r="C510" t="str">
            <v>M.7.11.8</v>
          </cell>
          <cell r="H510" t="str">
            <v>Kaca film lebar 150 cm</v>
          </cell>
        </row>
        <row r="511">
          <cell r="C511" t="str">
            <v>M.7.11.9</v>
          </cell>
          <cell r="H511" t="str">
            <v>Kaca glassblock 6 mm</v>
          </cell>
        </row>
        <row r="512">
          <cell r="C512" t="str">
            <v>M.7.11.10</v>
          </cell>
          <cell r="H512" t="str">
            <v>Kaca Laminated 8 mm</v>
          </cell>
        </row>
        <row r="513">
          <cell r="C513" t="str">
            <v>M.7.11.11</v>
          </cell>
          <cell r="H513" t="str">
            <v>Kaca laminated glass tempered 5+0, 38+5</v>
          </cell>
        </row>
        <row r="514">
          <cell r="C514" t="str">
            <v>M.7.11.12</v>
          </cell>
          <cell r="H514" t="str">
            <v>Kaca laminated tempered 12 mm</v>
          </cell>
        </row>
        <row r="515">
          <cell r="C515" t="str">
            <v>M.7.11.13</v>
          </cell>
          <cell r="H515" t="str">
            <v>Kaca laminated tempered 6+0, 76+8 mm</v>
          </cell>
        </row>
        <row r="516">
          <cell r="C516" t="str">
            <v>M.7.11.14</v>
          </cell>
          <cell r="H516" t="str">
            <v>Kaca patri 5MM</v>
          </cell>
        </row>
        <row r="517">
          <cell r="C517" t="str">
            <v>M.7.11.15</v>
          </cell>
          <cell r="H517" t="str">
            <v>Kaca polos 5 mm</v>
          </cell>
        </row>
        <row r="518">
          <cell r="C518" t="str">
            <v>M.7.11.16</v>
          </cell>
          <cell r="H518" t="str">
            <v>Kaca tebal 3MM</v>
          </cell>
        </row>
        <row r="519">
          <cell r="C519" t="str">
            <v>M.7.11.17</v>
          </cell>
          <cell r="H519" t="str">
            <v>Kaca tebal 5MM</v>
          </cell>
        </row>
        <row r="520">
          <cell r="C520" t="str">
            <v>M.7.11.18</v>
          </cell>
          <cell r="H520" t="str">
            <v>Kaca tebal 8MM</v>
          </cell>
        </row>
        <row r="521">
          <cell r="C521" t="str">
            <v>M.7.11.19</v>
          </cell>
          <cell r="H521" t="str">
            <v>Kaca tempered 16 mm</v>
          </cell>
        </row>
        <row r="522">
          <cell r="C522" t="str">
            <v>M.7.11.20</v>
          </cell>
          <cell r="H522" t="str">
            <v>Kaca tempered 12 mm</v>
          </cell>
        </row>
        <row r="523">
          <cell r="C523" t="str">
            <v>M.7.11.21</v>
          </cell>
          <cell r="H523" t="str">
            <v>Kaca wireglassed 5MM</v>
          </cell>
        </row>
        <row r="524">
          <cell r="C524" t="str">
            <v>M.7.11.22</v>
          </cell>
          <cell r="H524" t="str">
            <v>Kalkarium</v>
          </cell>
        </row>
        <row r="525">
          <cell r="C525" t="str">
            <v>M.7.13.1</v>
          </cell>
          <cell r="H525" t="str">
            <v>Melamic</v>
          </cell>
        </row>
        <row r="526">
          <cell r="C526" t="str">
            <v>M.7.13.2</v>
          </cell>
          <cell r="H526" t="str">
            <v>Membrane aspal granule setara BASF/Fosroc</v>
          </cell>
        </row>
        <row r="527">
          <cell r="C527" t="str">
            <v>M.7.13.3</v>
          </cell>
          <cell r="H527" t="str">
            <v>Membrane tempel (self adhesive membrane) Setara Estop/Estrong</v>
          </cell>
        </row>
        <row r="528">
          <cell r="C528" t="str">
            <v>M.7.13.4</v>
          </cell>
          <cell r="H528" t="str">
            <v>Membreance sheet</v>
          </cell>
        </row>
        <row r="529">
          <cell r="C529" t="str">
            <v>M.7.14.1</v>
          </cell>
          <cell r="H529" t="str">
            <v>Nippon roadline paint (Solvent base)</v>
          </cell>
        </row>
        <row r="530">
          <cell r="C530" t="str">
            <v>M.7.14.2</v>
          </cell>
          <cell r="H530" t="str">
            <v>Nippon roadliner 268 (waterbase)</v>
          </cell>
        </row>
        <row r="531">
          <cell r="C531" t="str">
            <v>M.7.16.1</v>
          </cell>
          <cell r="H531" t="str">
            <v>Plamur</v>
          </cell>
        </row>
        <row r="532">
          <cell r="C532" t="str">
            <v>M.7.16.2</v>
          </cell>
          <cell r="H532" t="str">
            <v>Politur</v>
          </cell>
        </row>
        <row r="533">
          <cell r="C533" t="str">
            <v>M.7.16.3</v>
          </cell>
          <cell r="H533" t="str">
            <v>Politur jadi</v>
          </cell>
        </row>
        <row r="534">
          <cell r="C534" t="str">
            <v>M.7.16.4</v>
          </cell>
          <cell r="H534" t="str">
            <v>Pollyfloor PFM 232 Second layer</v>
          </cell>
        </row>
        <row r="535">
          <cell r="C535" t="str">
            <v>M.7.16.5</v>
          </cell>
          <cell r="H535" t="str">
            <v>Pollyfloor PFP 261 First layer</v>
          </cell>
        </row>
        <row r="536">
          <cell r="C536" t="str">
            <v>M.7.16.6</v>
          </cell>
          <cell r="H536" t="str">
            <v>Pollyfloor PFT 213 Finish coat</v>
          </cell>
        </row>
        <row r="537">
          <cell r="C537" t="str">
            <v>M.7.16.7</v>
          </cell>
          <cell r="H537" t="str">
            <v>Polyurethane foam grout Ex. BASF/Fosroc/Estrong</v>
          </cell>
        </row>
        <row r="538">
          <cell r="C538" t="str">
            <v>M.7.16.8</v>
          </cell>
          <cell r="H538" t="str">
            <v>Primer</v>
          </cell>
        </row>
        <row r="539">
          <cell r="C539" t="str">
            <v>M.7.16.9</v>
          </cell>
          <cell r="H539" t="str">
            <v>Primer</v>
          </cell>
        </row>
        <row r="540">
          <cell r="C540" t="str">
            <v>M.7.18.1</v>
          </cell>
          <cell r="H540" t="str">
            <v>Ready mix</v>
          </cell>
        </row>
        <row r="541">
          <cell r="C541" t="str">
            <v>M.7.18.2</v>
          </cell>
          <cell r="H541" t="str">
            <v>Road line paint warna hitam (Waterbased)</v>
          </cell>
        </row>
        <row r="542">
          <cell r="C542" t="str">
            <v>M.7.18.3</v>
          </cell>
          <cell r="H542" t="str">
            <v>Road line paint warna kuning (Waterbased)</v>
          </cell>
        </row>
        <row r="543">
          <cell r="C543" t="str">
            <v>M.7.18.4</v>
          </cell>
          <cell r="H543" t="str">
            <v>Road line paint warna putih (Waterbased)</v>
          </cell>
        </row>
        <row r="544">
          <cell r="C544" t="str">
            <v>M.7.19.1</v>
          </cell>
          <cell r="H544" t="str">
            <v>Sanding sealer</v>
          </cell>
        </row>
        <row r="545">
          <cell r="C545" t="str">
            <v>M.7.20.1</v>
          </cell>
          <cell r="H545" t="str">
            <v>Teak oil</v>
          </cell>
        </row>
        <row r="546">
          <cell r="C546" t="str">
            <v>M.7.20.2</v>
          </cell>
          <cell r="H546" t="str">
            <v>Tempered glass tebal 10 mm</v>
          </cell>
        </row>
        <row r="547">
          <cell r="C547" t="str">
            <v>M.7.20.3</v>
          </cell>
          <cell r="H547" t="str">
            <v>Thinner</v>
          </cell>
        </row>
        <row r="548">
          <cell r="C548" t="str">
            <v>M.7.20.4</v>
          </cell>
          <cell r="H548" t="str">
            <v>Thinner epoxy</v>
          </cell>
        </row>
        <row r="549">
          <cell r="C549" t="str">
            <v>M.7.20.5</v>
          </cell>
          <cell r="H549" t="str">
            <v>Thinner pengencer cat</v>
          </cell>
        </row>
        <row r="550">
          <cell r="C550" t="str">
            <v>M.7.20.6</v>
          </cell>
          <cell r="H550" t="str">
            <v>Top coating waterproofing polyurethane base setara BASF/Fosroc</v>
          </cell>
        </row>
        <row r="551">
          <cell r="C551" t="str">
            <v>M.7.22.1</v>
          </cell>
          <cell r="H551" t="str">
            <v>Vernis</v>
          </cell>
        </row>
        <row r="552">
          <cell r="C552" t="str">
            <v>M.7.22.2</v>
          </cell>
          <cell r="H552" t="str">
            <v>Vinyl</v>
          </cell>
        </row>
        <row r="553">
          <cell r="C553" t="str">
            <v>M.7.23.1</v>
          </cell>
          <cell r="H553" t="str">
            <v>Wallpaper</v>
          </cell>
        </row>
        <row r="554">
          <cell r="C554" t="str">
            <v>M.7.23.2</v>
          </cell>
          <cell r="H554" t="str">
            <v>Wallpaper</v>
          </cell>
        </row>
        <row r="555">
          <cell r="C555" t="str">
            <v>M.7.23.3</v>
          </cell>
          <cell r="H555" t="str">
            <v>Waterborne</v>
          </cell>
        </row>
        <row r="556">
          <cell r="C556" t="str">
            <v>M.7.23.4</v>
          </cell>
          <cell r="H556" t="str">
            <v>Waterproof</v>
          </cell>
        </row>
        <row r="557">
          <cell r="C557" t="str">
            <v>M.7.23.5</v>
          </cell>
          <cell r="H557" t="str">
            <v>Waterstop lebar 150 mm</v>
          </cell>
        </row>
        <row r="558">
          <cell r="C558" t="str">
            <v>M.7.23.6</v>
          </cell>
          <cell r="H558" t="str">
            <v>Waterstop lebar 200 mm</v>
          </cell>
        </row>
        <row r="559">
          <cell r="C559" t="str">
            <v>M.7.23.7</v>
          </cell>
          <cell r="H559" t="str">
            <v>Waterstop lebar 230 mm - 320 mm</v>
          </cell>
        </row>
        <row r="560">
          <cell r="C560" t="str">
            <v>M.7.23.8</v>
          </cell>
          <cell r="H560" t="str">
            <v>Wood filter</v>
          </cell>
        </row>
        <row r="561">
          <cell r="C561" t="str">
            <v>M.7.23.9</v>
          </cell>
          <cell r="H561" t="str">
            <v>Woodstain</v>
          </cell>
        </row>
        <row r="562">
          <cell r="C562" t="str">
            <v>M.7.26.1</v>
          </cell>
          <cell r="H562" t="str">
            <v>Zinchromat</v>
          </cell>
        </row>
        <row r="563">
          <cell r="C563"/>
          <cell r="H563"/>
        </row>
        <row r="564">
          <cell r="C564" t="str">
            <v>M.10.1.1</v>
          </cell>
          <cell r="H564" t="str">
            <v>Akustik</v>
          </cell>
        </row>
        <row r="565">
          <cell r="C565" t="str">
            <v>M.10.1.2</v>
          </cell>
          <cell r="H565" t="str">
            <v>Akustik 60 x 120</v>
          </cell>
        </row>
        <row r="566">
          <cell r="C566" t="str">
            <v>M.10.2.1</v>
          </cell>
          <cell r="H566" t="str">
            <v>Balok Kayu</v>
          </cell>
        </row>
        <row r="567">
          <cell r="C567" t="str">
            <v>M.10.2.2</v>
          </cell>
          <cell r="H567" t="str">
            <v>Balok Kayu Kelas II</v>
          </cell>
        </row>
        <row r="568">
          <cell r="C568" t="str">
            <v>M.10.2.3</v>
          </cell>
          <cell r="H568" t="str">
            <v>Balok Kayu, 6 x 12</v>
          </cell>
        </row>
        <row r="569">
          <cell r="C569" t="str">
            <v>M.10.2.4</v>
          </cell>
          <cell r="H569" t="str">
            <v>Bambu</v>
          </cell>
        </row>
        <row r="570">
          <cell r="C570" t="str">
            <v>M.10.2.5</v>
          </cell>
          <cell r="H570" t="str">
            <v>Bambu  diameter 6-8 / 600 cm</v>
          </cell>
        </row>
        <row r="571">
          <cell r="C571" t="str">
            <v>M.10.2.6</v>
          </cell>
          <cell r="H571" t="str">
            <v>Bambu hitam</v>
          </cell>
        </row>
        <row r="572">
          <cell r="C572" t="str">
            <v>M.10.2.7</v>
          </cell>
          <cell r="H572" t="str">
            <v>Bilik bambu</v>
          </cell>
        </row>
        <row r="573">
          <cell r="C573" t="str">
            <v>M.10.3.1</v>
          </cell>
          <cell r="H573" t="str">
            <v>Calsiboard</v>
          </cell>
        </row>
        <row r="574">
          <cell r="C574" t="str">
            <v>M.10.5.1</v>
          </cell>
          <cell r="H574" t="str">
            <v>Eternit tebal 4 mm</v>
          </cell>
        </row>
        <row r="575">
          <cell r="C575" t="str">
            <v>M.10.7.1</v>
          </cell>
          <cell r="H575" t="str">
            <v>Gypsum board</v>
          </cell>
        </row>
        <row r="576">
          <cell r="C576" t="str">
            <v>M.10.7.2</v>
          </cell>
          <cell r="H576" t="str">
            <v>Gypsum board tebal 9 mm</v>
          </cell>
        </row>
        <row r="577">
          <cell r="C577" t="str">
            <v>M.10.7.3</v>
          </cell>
          <cell r="H577" t="str">
            <v>Gypsum WR tebal 12 mm</v>
          </cell>
        </row>
        <row r="578">
          <cell r="C578" t="str">
            <v>M.10.11.1</v>
          </cell>
          <cell r="H578" t="str">
            <v>Kalsium silikat tebal 4 mm</v>
          </cell>
        </row>
        <row r="579">
          <cell r="C579" t="str">
            <v>M.10.11.2</v>
          </cell>
          <cell r="H579" t="str">
            <v>Kaso-kaso 5 x 7 cm</v>
          </cell>
        </row>
        <row r="580">
          <cell r="C580" t="str">
            <v>M.10.11.3</v>
          </cell>
          <cell r="H580" t="str">
            <v>Kayu 5/7 Kelas II</v>
          </cell>
        </row>
        <row r="581">
          <cell r="C581" t="str">
            <v>M.10.11.4</v>
          </cell>
          <cell r="H581" t="str">
            <v>Kayu bakar</v>
          </cell>
        </row>
        <row r="582">
          <cell r="C582" t="str">
            <v>M.10.11.5</v>
          </cell>
          <cell r="H582" t="str">
            <v>Kayu balok 5/5 kelas III</v>
          </cell>
        </row>
        <row r="583">
          <cell r="C583" t="str">
            <v>M.10.11.6</v>
          </cell>
          <cell r="H583" t="str">
            <v>Kayu Balok 5/7</v>
          </cell>
        </row>
        <row r="584">
          <cell r="C584" t="str">
            <v>M.10.11.7</v>
          </cell>
          <cell r="H584" t="str">
            <v>Kayu balok 5/7 kelas III</v>
          </cell>
        </row>
        <row r="585">
          <cell r="C585" t="str">
            <v>M.10.11.8</v>
          </cell>
          <cell r="H585" t="str">
            <v>Kayu balok kelas II</v>
          </cell>
        </row>
        <row r="586">
          <cell r="C586" t="str">
            <v>M.10.11.9</v>
          </cell>
          <cell r="H586" t="str">
            <v>Kayu bekisting</v>
          </cell>
        </row>
        <row r="587">
          <cell r="C587" t="str">
            <v>M.10.11.10</v>
          </cell>
          <cell r="H587" t="str">
            <v>Kayu dolken Ø 6-8/400 cm</v>
          </cell>
        </row>
        <row r="588">
          <cell r="C588" t="str">
            <v>M.10.11.11</v>
          </cell>
          <cell r="H588" t="str">
            <v>Kayu Dolken Ø 8-10/400 cm</v>
          </cell>
        </row>
        <row r="589">
          <cell r="C589" t="str">
            <v>M.10.11.12</v>
          </cell>
          <cell r="H589" t="str">
            <v>Kayu kamper usuk</v>
          </cell>
        </row>
        <row r="590">
          <cell r="C590" t="str">
            <v>M.10.11.13</v>
          </cell>
          <cell r="H590" t="str">
            <v>Kayu kamper usuk 5/7</v>
          </cell>
        </row>
        <row r="591">
          <cell r="C591" t="str">
            <v>M.10.11.14</v>
          </cell>
          <cell r="H591" t="str">
            <v>Kayu kaso 5/7 Kamper</v>
          </cell>
        </row>
        <row r="592">
          <cell r="C592" t="str">
            <v>M.10.11.15</v>
          </cell>
          <cell r="H592" t="str">
            <v>Kayu kaso 5/7 Kelas II</v>
          </cell>
        </row>
        <row r="593">
          <cell r="C593" t="str">
            <v>M.10.11.16</v>
          </cell>
          <cell r="H593" t="str">
            <v>Kayu kaso 5/7 Meranti</v>
          </cell>
        </row>
        <row r="594">
          <cell r="C594" t="str">
            <v>M.10.11.17</v>
          </cell>
          <cell r="H594" t="str">
            <v>Kayu Kelas I (Seumantok/Ulin/dll)</v>
          </cell>
        </row>
        <row r="595">
          <cell r="C595" t="str">
            <v>M.10.11.18</v>
          </cell>
          <cell r="H595" t="str">
            <v>Kayu Kelas II (Kamper/Kruing/dll)</v>
          </cell>
        </row>
        <row r="596">
          <cell r="C596" t="str">
            <v>M.10.11.19</v>
          </cell>
          <cell r="H596" t="str">
            <v>Kayu Kelas III (Borneo/dll)</v>
          </cell>
        </row>
        <row r="597">
          <cell r="C597" t="str">
            <v>M.10.11.20</v>
          </cell>
          <cell r="H597" t="str">
            <v>Kayu Kelas IV (Sengon/dll)</v>
          </cell>
        </row>
        <row r="598">
          <cell r="C598" t="str">
            <v>M.10.11.21</v>
          </cell>
          <cell r="H598" t="str">
            <v>Kayu meranti balok 4/6, 5/7</v>
          </cell>
        </row>
        <row r="599">
          <cell r="C599" t="str">
            <v>M.10.11.22</v>
          </cell>
          <cell r="H599" t="str">
            <v>Kayu meranti bekisting</v>
          </cell>
        </row>
        <row r="600">
          <cell r="C600" t="str">
            <v>M.10.11.23</v>
          </cell>
          <cell r="H600" t="str">
            <v>Kayu Reng, Kayu Kelas II</v>
          </cell>
        </row>
        <row r="601">
          <cell r="C601" t="str">
            <v>M.10.12.1</v>
          </cell>
          <cell r="H601" t="str">
            <v>List kayu 2/4</v>
          </cell>
        </row>
        <row r="602">
          <cell r="C602" t="str">
            <v>M.10.12.2</v>
          </cell>
          <cell r="H602" t="str">
            <v>List kayu profil</v>
          </cell>
        </row>
        <row r="603">
          <cell r="C603" t="str">
            <v>M.10.12.3</v>
          </cell>
          <cell r="H603" t="str">
            <v>List profil kamper</v>
          </cell>
        </row>
        <row r="604">
          <cell r="C604" t="str">
            <v>M.10.13.1</v>
          </cell>
          <cell r="H604" t="str">
            <v>Metal ceilling</v>
          </cell>
        </row>
        <row r="605">
          <cell r="C605" t="str">
            <v>M.10.13.2</v>
          </cell>
          <cell r="H605" t="str">
            <v>Multiplek 16 MM</v>
          </cell>
        </row>
        <row r="606">
          <cell r="C606" t="str">
            <v>M.10.13.3</v>
          </cell>
          <cell r="H606" t="str">
            <v>Multiplek 18MM</v>
          </cell>
        </row>
        <row r="607">
          <cell r="C607" t="str">
            <v>M.10.13.4</v>
          </cell>
          <cell r="H607" t="str">
            <v>Multiplek 18MM</v>
          </cell>
        </row>
        <row r="608">
          <cell r="C608" t="str">
            <v>M.10.13.5</v>
          </cell>
          <cell r="H608" t="str">
            <v>Multiplek 4 MM</v>
          </cell>
        </row>
        <row r="609">
          <cell r="C609" t="str">
            <v>M.10.13.6</v>
          </cell>
          <cell r="H609" t="str">
            <v>Multiplek 4MM</v>
          </cell>
        </row>
        <row r="610">
          <cell r="C610" t="str">
            <v>M.10.13.7</v>
          </cell>
          <cell r="H610" t="str">
            <v>Multiplek 5 MM</v>
          </cell>
        </row>
        <row r="611">
          <cell r="C611" t="str">
            <v>M.10.13.8</v>
          </cell>
          <cell r="H611" t="str">
            <v>Multiplek 6 MM</v>
          </cell>
        </row>
        <row r="612">
          <cell r="C612" t="str">
            <v>M.10.13.9</v>
          </cell>
          <cell r="H612" t="str">
            <v>Multiplek 7 MM</v>
          </cell>
        </row>
        <row r="613">
          <cell r="C613" t="str">
            <v>M.10.13.10</v>
          </cell>
          <cell r="H613" t="str">
            <v>Multiplek 8 MM</v>
          </cell>
        </row>
        <row r="614">
          <cell r="C614" t="str">
            <v>M.10.13.11</v>
          </cell>
          <cell r="H614" t="str">
            <v>Multiplek 9 MM</v>
          </cell>
        </row>
        <row r="615">
          <cell r="C615" t="str">
            <v>M.10.13.12</v>
          </cell>
          <cell r="H615" t="str">
            <v>Multiplek tebal 4MM ukuran (120 x 200) cm</v>
          </cell>
        </row>
        <row r="616">
          <cell r="C616" t="str">
            <v>M.10.13.13</v>
          </cell>
          <cell r="H616" t="str">
            <v>Multiplek tebal 4MM ukuran (90 x 220) cm</v>
          </cell>
        </row>
        <row r="617">
          <cell r="C617" t="str">
            <v>M.10.16.1</v>
          </cell>
          <cell r="H617" t="str">
            <v>Papan cor</v>
          </cell>
        </row>
        <row r="618">
          <cell r="C618" t="str">
            <v>M.10.16.2</v>
          </cell>
          <cell r="H618" t="str">
            <v>Papan cor kelas II</v>
          </cell>
        </row>
        <row r="619">
          <cell r="C619" t="str">
            <v>M.10.16.3</v>
          </cell>
          <cell r="H619" t="str">
            <v>Papan kayu</v>
          </cell>
        </row>
        <row r="620">
          <cell r="C620" t="str">
            <v>M.10.16.4</v>
          </cell>
          <cell r="H620" t="str">
            <v>Papan Kayu 3/20 Kelas I</v>
          </cell>
        </row>
        <row r="621">
          <cell r="C621" t="str">
            <v>M.10.16.5</v>
          </cell>
          <cell r="H621" t="str">
            <v>Papan Kayu Kelas II</v>
          </cell>
        </row>
        <row r="622">
          <cell r="C622" t="str">
            <v>M.10.16.6</v>
          </cell>
          <cell r="H622" t="str">
            <v>Papan Kayu Kelas III</v>
          </cell>
        </row>
        <row r="623">
          <cell r="C623" t="str">
            <v>M.10.16.7</v>
          </cell>
          <cell r="H623" t="str">
            <v>Papan Kayu Plafond Kelas II</v>
          </cell>
        </row>
        <row r="624">
          <cell r="C624" t="str">
            <v>M.10.16.8</v>
          </cell>
          <cell r="H624" t="str">
            <v>Phenol film 12 mm</v>
          </cell>
        </row>
        <row r="625">
          <cell r="C625" t="str">
            <v>M.10.16.9</v>
          </cell>
          <cell r="H625" t="str">
            <v>Plywood Uk. 122 x 244 x 9 mm</v>
          </cell>
        </row>
        <row r="626">
          <cell r="C626" t="str">
            <v>M.10.18.1</v>
          </cell>
          <cell r="H626" t="str">
            <v>Reng (3x4) cm</v>
          </cell>
        </row>
        <row r="627">
          <cell r="C627" t="str">
            <v>M.10.19.1</v>
          </cell>
          <cell r="H627" t="str">
            <v>Sirap Kayu</v>
          </cell>
        </row>
        <row r="628">
          <cell r="C628" t="str">
            <v>M.10.19.2</v>
          </cell>
          <cell r="H628" t="str">
            <v>Sirap Kayu</v>
          </cell>
        </row>
        <row r="629">
          <cell r="C629" t="str">
            <v>M.10.20.1</v>
          </cell>
          <cell r="H629" t="str">
            <v>Taekwood 3MM</v>
          </cell>
        </row>
        <row r="630">
          <cell r="C630" t="str">
            <v>M.10.20.2</v>
          </cell>
          <cell r="H630" t="str">
            <v>Taekwood 4MM 90 x 220 cm</v>
          </cell>
        </row>
        <row r="631">
          <cell r="C631"/>
          <cell r="H631"/>
        </row>
        <row r="632">
          <cell r="C632" t="str">
            <v>M.11.1.1</v>
          </cell>
          <cell r="H632" t="str">
            <v>Acrylic 5 mm</v>
          </cell>
        </row>
        <row r="633">
          <cell r="C633" t="str">
            <v>M.11.1.2</v>
          </cell>
          <cell r="H633" t="str">
            <v>Alluminium Foil DS</v>
          </cell>
        </row>
        <row r="634">
          <cell r="C634" t="str">
            <v>M.11.1.3</v>
          </cell>
          <cell r="H634" t="str">
            <v>Allumunium gelombang tebal 0.55</v>
          </cell>
        </row>
        <row r="635">
          <cell r="C635" t="str">
            <v>M.11.1.4</v>
          </cell>
          <cell r="H635" t="str">
            <v>Asbes gelombang 92 x 250</v>
          </cell>
        </row>
        <row r="636">
          <cell r="C636" t="str">
            <v>M.11.1.5</v>
          </cell>
          <cell r="H636" t="str">
            <v>Asbes semen</v>
          </cell>
        </row>
        <row r="637">
          <cell r="C637" t="str">
            <v>M.11.1.6</v>
          </cell>
          <cell r="H637" t="str">
            <v>Asbes semen 5 mm</v>
          </cell>
        </row>
        <row r="638">
          <cell r="C638" t="str">
            <v>M.11.1.7</v>
          </cell>
          <cell r="H638" t="str">
            <v>Atap Apandek 0.30 mm</v>
          </cell>
        </row>
        <row r="639">
          <cell r="C639" t="str">
            <v>M.11.1.8</v>
          </cell>
          <cell r="H639" t="str">
            <v>Atap Aspal Bitumen CT3</v>
          </cell>
        </row>
        <row r="640">
          <cell r="C640" t="str">
            <v>M.11.2.1</v>
          </cell>
          <cell r="H640" t="str">
            <v>Bubung stel gelombang</v>
          </cell>
        </row>
        <row r="641">
          <cell r="C641" t="str">
            <v>M.11.2.2</v>
          </cell>
          <cell r="H641" t="str">
            <v>Bubungan Atap Aspal Bitumen</v>
          </cell>
        </row>
        <row r="642">
          <cell r="C642" t="str">
            <v>M.11.7.1</v>
          </cell>
          <cell r="H642" t="str">
            <v xml:space="preserve">Galvalum 0,4 </v>
          </cell>
        </row>
        <row r="643">
          <cell r="C643" t="str">
            <v>M.11.7.2</v>
          </cell>
          <cell r="H643" t="str">
            <v>Galvalum spandek tebal 0.8 mm</v>
          </cell>
        </row>
        <row r="644">
          <cell r="C644" t="str">
            <v>M.11.7.3</v>
          </cell>
          <cell r="H644" t="str">
            <v>Genteng aspal</v>
          </cell>
        </row>
        <row r="645">
          <cell r="C645" t="str">
            <v>M.11.7.4</v>
          </cell>
          <cell r="H645" t="str">
            <v>Genteng beton</v>
          </cell>
        </row>
        <row r="646">
          <cell r="C646" t="str">
            <v>M.11.7.5</v>
          </cell>
          <cell r="H646" t="str">
            <v>Genteng bubung</v>
          </cell>
        </row>
        <row r="647">
          <cell r="C647" t="str">
            <v>M.11.7.6</v>
          </cell>
          <cell r="H647" t="str">
            <v>Genteng kodok</v>
          </cell>
        </row>
        <row r="648">
          <cell r="C648" t="str">
            <v>M.11.7.7</v>
          </cell>
          <cell r="H648" t="str">
            <v>Genteng metal</v>
          </cell>
        </row>
        <row r="649">
          <cell r="C649" t="str">
            <v>M.11.7.8</v>
          </cell>
          <cell r="H649" t="str">
            <v>Genteng Palentong</v>
          </cell>
        </row>
        <row r="650">
          <cell r="C650" t="str">
            <v>M.11.13.1</v>
          </cell>
          <cell r="H650" t="str">
            <v>Metal galvalum spandek tebal 0,5 mm</v>
          </cell>
        </row>
        <row r="651">
          <cell r="C651" t="str">
            <v>M.11.14.1</v>
          </cell>
          <cell r="H651" t="str">
            <v>Nok genteng aspal</v>
          </cell>
        </row>
        <row r="652">
          <cell r="C652" t="str">
            <v>M.11.14.2</v>
          </cell>
          <cell r="H652" t="str">
            <v>Nok genteng atap asbes</v>
          </cell>
        </row>
        <row r="653">
          <cell r="C653" t="str">
            <v>M.11.14.3</v>
          </cell>
          <cell r="H653" t="str">
            <v>Nok genteng beton</v>
          </cell>
        </row>
        <row r="654">
          <cell r="C654" t="str">
            <v>M.11.14.4</v>
          </cell>
          <cell r="H654" t="str">
            <v>Nok genteng metal</v>
          </cell>
        </row>
        <row r="655">
          <cell r="C655" t="str">
            <v>M.11.14.5</v>
          </cell>
          <cell r="H655" t="str">
            <v>Nok paten 92 cm</v>
          </cell>
        </row>
        <row r="656">
          <cell r="C656" t="str">
            <v>M.11.14.6</v>
          </cell>
          <cell r="H656" t="str">
            <v>Nok standar 40 x 18</v>
          </cell>
        </row>
        <row r="657">
          <cell r="C657" t="str">
            <v>M.11.16.1</v>
          </cell>
          <cell r="H657" t="str">
            <v>Plat galvalum tebal 10 mm</v>
          </cell>
        </row>
        <row r="658">
          <cell r="C658" t="str">
            <v>M.11.16.2</v>
          </cell>
          <cell r="H658" t="str">
            <v>Plat galvalum tebal 12 mm</v>
          </cell>
        </row>
        <row r="659">
          <cell r="C659" t="str">
            <v>M.11.16.3</v>
          </cell>
          <cell r="H659" t="str">
            <v>Plat galvalum tebal 15 mm</v>
          </cell>
        </row>
        <row r="660">
          <cell r="C660" t="str">
            <v>M.11.18.1</v>
          </cell>
          <cell r="H660" t="str">
            <v>Rangka Baja Ringan C125</v>
          </cell>
        </row>
        <row r="661">
          <cell r="C661" t="str">
            <v>M.11.18.2</v>
          </cell>
          <cell r="H661" t="str">
            <v>Rangka Baja Ringan C75</v>
          </cell>
        </row>
        <row r="662">
          <cell r="C662" t="str">
            <v>M.11.18.3</v>
          </cell>
          <cell r="H662" t="str">
            <v>Rangka baja ringan C75.08</v>
          </cell>
        </row>
        <row r="663">
          <cell r="C663" t="str">
            <v>M.11.18.4</v>
          </cell>
          <cell r="H663" t="str">
            <v>Rangka baja ringan C75.06</v>
          </cell>
        </row>
        <row r="664">
          <cell r="C664" t="str">
            <v>M.11.18.5</v>
          </cell>
          <cell r="H664" t="str">
            <v>Rangka baja ringan canai dingin C75</v>
          </cell>
        </row>
        <row r="665">
          <cell r="C665" t="str">
            <v>M.11.18.6</v>
          </cell>
          <cell r="H665" t="str">
            <v>Reng allumunium</v>
          </cell>
        </row>
        <row r="666">
          <cell r="C666" t="str">
            <v>M.11.18.7</v>
          </cell>
          <cell r="H666" t="str">
            <v>Roof Light Fibreglass 90 x 180 cm</v>
          </cell>
        </row>
        <row r="667">
          <cell r="C667" t="str">
            <v>M.11.19.1</v>
          </cell>
          <cell r="H667" t="str">
            <v xml:space="preserve">Seng BJLS 0.20 </v>
          </cell>
        </row>
        <row r="668">
          <cell r="C668" t="str">
            <v>M.11.19.2</v>
          </cell>
          <cell r="H668" t="str">
            <v>Seng BJLS 30 (t=0,05) tinggi 0,9 m lebar 0,9 m</v>
          </cell>
        </row>
        <row r="669">
          <cell r="C669" t="str">
            <v>M.11.19.3</v>
          </cell>
          <cell r="H669" t="str">
            <v>Seng BJLS 30 (t=0,05) tinggi 2,7 m lebar 0,9 m</v>
          </cell>
        </row>
        <row r="670">
          <cell r="C670" t="str">
            <v>M.11.19.4</v>
          </cell>
          <cell r="H670" t="str">
            <v>Seng gelombang</v>
          </cell>
        </row>
        <row r="671">
          <cell r="C671" t="str">
            <v>M.11.19.5</v>
          </cell>
          <cell r="H671" t="str">
            <v>Seng gelombang 3" x 6"</v>
          </cell>
        </row>
        <row r="672">
          <cell r="C672" t="str">
            <v>M.11.19.6</v>
          </cell>
          <cell r="H672" t="str">
            <v>Seng gelombang BJLS 0.30 (6 kaki)</v>
          </cell>
        </row>
        <row r="673">
          <cell r="C673" t="str">
            <v>M.11.19.7</v>
          </cell>
          <cell r="H673" t="str">
            <v>Seng pelat</v>
          </cell>
        </row>
        <row r="674">
          <cell r="C674" t="str">
            <v>M.11.19.8</v>
          </cell>
          <cell r="H674" t="str">
            <v>Seng pelat 3" x 6"</v>
          </cell>
        </row>
        <row r="675">
          <cell r="C675" t="str">
            <v>M.11.19.9</v>
          </cell>
          <cell r="H675" t="str">
            <v>Seng pelat 3" x 6" bjls 28</v>
          </cell>
        </row>
        <row r="676">
          <cell r="C676" t="str">
            <v>M.11.19.10</v>
          </cell>
          <cell r="H676" t="str">
            <v>Seng Plat 3 x kk bjls 30</v>
          </cell>
        </row>
        <row r="677">
          <cell r="C677" t="str">
            <v>M.11.19.11</v>
          </cell>
          <cell r="H677" t="str">
            <v>Seng plat BJLS 0.3 (6 kk)</v>
          </cell>
        </row>
        <row r="678">
          <cell r="C678" t="str">
            <v>M.11.19.12</v>
          </cell>
          <cell r="H678" t="str">
            <v>Seng plat BJLS 30</v>
          </cell>
        </row>
        <row r="679">
          <cell r="C679" t="str">
            <v>M.11.19.13</v>
          </cell>
          <cell r="H679" t="str">
            <v>Seng plat BJLS Galvalum tebal 0.6</v>
          </cell>
        </row>
        <row r="680">
          <cell r="C680" t="str">
            <v>M.11.19.14</v>
          </cell>
          <cell r="H680" t="str">
            <v>Seng plat galvalum 0,6 mm</v>
          </cell>
        </row>
        <row r="681">
          <cell r="C681" t="str">
            <v>M.11.19.15</v>
          </cell>
          <cell r="H681" t="str">
            <v>Seng zincalume</v>
          </cell>
        </row>
        <row r="682">
          <cell r="C682" t="str">
            <v>M.11.19.16</v>
          </cell>
          <cell r="H682" t="str">
            <v>Sirap Kayu</v>
          </cell>
        </row>
        <row r="683">
          <cell r="C683" t="str">
            <v>M.11.19.17</v>
          </cell>
          <cell r="H683" t="str">
            <v>Spandek</v>
          </cell>
        </row>
        <row r="684">
          <cell r="C684" t="str">
            <v>M.11.20.1</v>
          </cell>
          <cell r="H684" t="str">
            <v>Talang jurai</v>
          </cell>
        </row>
        <row r="685">
          <cell r="C685" t="str">
            <v>M.11.20.2</v>
          </cell>
          <cell r="H685" t="str">
            <v>Talang karet</v>
          </cell>
        </row>
        <row r="686">
          <cell r="C686" t="str">
            <v>M.11.20.3</v>
          </cell>
          <cell r="H686" t="str">
            <v>Talang PVC U Dia. 3 + Assesoris</v>
          </cell>
        </row>
        <row r="687">
          <cell r="C687" t="str">
            <v>M.11.21.1</v>
          </cell>
          <cell r="H687" t="str">
            <v>Underlayment Anti Bocor Atap</v>
          </cell>
        </row>
        <row r="688">
          <cell r="C688" t="str">
            <v>M.11.26.1</v>
          </cell>
          <cell r="H688" t="str">
            <v>Zincallume 0,40 Bmt (clor bond)</v>
          </cell>
        </row>
        <row r="689">
          <cell r="C689" t="str">
            <v>M.11.26.2</v>
          </cell>
          <cell r="H689" t="str">
            <v>Zincallume color bond</v>
          </cell>
        </row>
        <row r="690">
          <cell r="C690"/>
          <cell r="H690"/>
        </row>
        <row r="691">
          <cell r="C691" t="str">
            <v>M.12.7.1</v>
          </cell>
          <cell r="H691" t="str">
            <v>Granite 30 x 30 cm</v>
          </cell>
        </row>
        <row r="692">
          <cell r="C692" t="str">
            <v>M.12.7.2</v>
          </cell>
          <cell r="H692" t="str">
            <v>Granite 40 x 40 cm</v>
          </cell>
        </row>
        <row r="693">
          <cell r="C693" t="str">
            <v>M.12.7.3</v>
          </cell>
          <cell r="H693" t="str">
            <v>Granite 60 x 120 cm</v>
          </cell>
        </row>
        <row r="694">
          <cell r="C694" t="str">
            <v>M.12.7.4</v>
          </cell>
          <cell r="H694" t="str">
            <v>Granite 60 x 60 cm</v>
          </cell>
        </row>
        <row r="695">
          <cell r="C695" t="str">
            <v>M.12.7.5</v>
          </cell>
          <cell r="H695" t="str">
            <v>Granite 80 x 80 cm</v>
          </cell>
        </row>
        <row r="696">
          <cell r="C696" t="str">
            <v>M.12.8.1</v>
          </cell>
          <cell r="H696" t="str">
            <v>Homogenius tile 100 x 600 polished</v>
          </cell>
        </row>
        <row r="697">
          <cell r="C697" t="str">
            <v>M.12.8.2</v>
          </cell>
          <cell r="H697" t="str">
            <v>Homogenius tile 600 x 600 polished</v>
          </cell>
        </row>
        <row r="698">
          <cell r="C698" t="str">
            <v>M.12.8.3</v>
          </cell>
          <cell r="H698" t="str">
            <v>Homogenius tile 600 x 600 Rustic</v>
          </cell>
        </row>
        <row r="699">
          <cell r="C699" t="str">
            <v>M.12.8.4</v>
          </cell>
          <cell r="H699" t="str">
            <v>Homogenius tile 600 x 600 unpolished</v>
          </cell>
        </row>
        <row r="700">
          <cell r="C700" t="str">
            <v>M.12.9.1</v>
          </cell>
          <cell r="H700" t="str">
            <v>Internal cove</v>
          </cell>
        </row>
        <row r="701">
          <cell r="C701" t="str">
            <v>M.12.11.1</v>
          </cell>
          <cell r="H701" t="str">
            <v>Karpet</v>
          </cell>
        </row>
        <row r="702">
          <cell r="C702" t="str">
            <v>M.12.11.2</v>
          </cell>
          <cell r="H702" t="str">
            <v>Keramik 20 x 20</v>
          </cell>
        </row>
        <row r="703">
          <cell r="C703" t="str">
            <v>M.12.11.3</v>
          </cell>
          <cell r="H703" t="str">
            <v>Keramik 20 x 25</v>
          </cell>
        </row>
        <row r="704">
          <cell r="C704" t="str">
            <v>M.12.11.4</v>
          </cell>
          <cell r="H704" t="str">
            <v>Keramik 25 x 40</v>
          </cell>
        </row>
        <row r="705">
          <cell r="C705" t="str">
            <v>M.12.11.5</v>
          </cell>
          <cell r="H705" t="str">
            <v xml:space="preserve">Keramik 30 x 30 </v>
          </cell>
        </row>
        <row r="706">
          <cell r="C706" t="str">
            <v>M.12.11.6</v>
          </cell>
          <cell r="H706" t="str">
            <v>Keramik 40 x 40</v>
          </cell>
        </row>
        <row r="707">
          <cell r="C707" t="str">
            <v>M.12.11.7</v>
          </cell>
          <cell r="H707" t="str">
            <v>Keramik 40 x 40</v>
          </cell>
        </row>
        <row r="708">
          <cell r="C708" t="str">
            <v>M.12.11.8</v>
          </cell>
          <cell r="H708" t="str">
            <v>Keramik 40 x 40 (basic white)</v>
          </cell>
        </row>
        <row r="709">
          <cell r="C709" t="str">
            <v>M.12.11.9</v>
          </cell>
          <cell r="H709" t="str">
            <v>Keramik Artistik</v>
          </cell>
        </row>
        <row r="710">
          <cell r="C710" t="str">
            <v>M.12.11.10</v>
          </cell>
          <cell r="H710" t="str">
            <v xml:space="preserve">Keramik roman </v>
          </cell>
        </row>
        <row r="711">
          <cell r="C711" t="str">
            <v>M.12.13.1</v>
          </cell>
          <cell r="H711" t="str">
            <v>Marmer</v>
          </cell>
        </row>
        <row r="712">
          <cell r="C712" t="str">
            <v>M.12.13.2</v>
          </cell>
          <cell r="H712" t="str">
            <v>Marmer</v>
          </cell>
        </row>
        <row r="713">
          <cell r="C713" t="str">
            <v>M.12.16.1</v>
          </cell>
          <cell r="H713" t="str">
            <v>Parquet</v>
          </cell>
        </row>
        <row r="714">
          <cell r="C714" t="str">
            <v>M.12.16.2</v>
          </cell>
          <cell r="H714" t="str">
            <v>Plint keramik</v>
          </cell>
        </row>
        <row r="715">
          <cell r="C715" t="str">
            <v>M.12.16.3</v>
          </cell>
          <cell r="H715" t="str">
            <v>Plint teralux kerang</v>
          </cell>
        </row>
        <row r="716">
          <cell r="C716" t="str">
            <v>M.12.16.4</v>
          </cell>
          <cell r="H716" t="str">
            <v>Plint teralux marmer</v>
          </cell>
        </row>
        <row r="717">
          <cell r="C717" t="str">
            <v>M.12.16.5</v>
          </cell>
          <cell r="H717" t="str">
            <v>Plint ubin granit</v>
          </cell>
        </row>
        <row r="718">
          <cell r="C718" t="str">
            <v>M.12.16.6</v>
          </cell>
          <cell r="H718" t="str">
            <v>Plint ubin PC</v>
          </cell>
        </row>
        <row r="719">
          <cell r="C719" t="str">
            <v>M.12.16.7</v>
          </cell>
          <cell r="H719" t="str">
            <v>Plint ubin PC abu abu</v>
          </cell>
        </row>
        <row r="720">
          <cell r="C720" t="str">
            <v>M.12.16.8</v>
          </cell>
          <cell r="H720" t="str">
            <v>Plint ubin teraso</v>
          </cell>
        </row>
        <row r="721">
          <cell r="C721" t="str">
            <v>M.12.16.9</v>
          </cell>
          <cell r="H721" t="str">
            <v>Plint ubin teraso 10 x 40 cm</v>
          </cell>
        </row>
        <row r="722">
          <cell r="C722" t="str">
            <v>M.12.16.10</v>
          </cell>
          <cell r="H722" t="str">
            <v>Plint ubin warna</v>
          </cell>
        </row>
        <row r="723">
          <cell r="C723" t="str">
            <v>M.12.16.11</v>
          </cell>
          <cell r="H723" t="str">
            <v>Porselen</v>
          </cell>
        </row>
        <row r="724">
          <cell r="C724" t="str">
            <v>M.12.16.12</v>
          </cell>
          <cell r="H724" t="str">
            <v>Porselen</v>
          </cell>
        </row>
        <row r="725">
          <cell r="C725" t="str">
            <v>M.12.16.13</v>
          </cell>
          <cell r="H725" t="str">
            <v>Porselen 11 x 11</v>
          </cell>
        </row>
        <row r="726">
          <cell r="C726" t="str">
            <v>M.12.20.1</v>
          </cell>
          <cell r="H726" t="str">
            <v>Teraso cor</v>
          </cell>
        </row>
        <row r="727">
          <cell r="C727" t="str">
            <v>M.12.21.1</v>
          </cell>
          <cell r="H727" t="str">
            <v>Ubin abu-abu</v>
          </cell>
        </row>
        <row r="728">
          <cell r="C728" t="str">
            <v>M.12.21.2</v>
          </cell>
          <cell r="H728" t="str">
            <v>Ubin Granit</v>
          </cell>
        </row>
        <row r="729">
          <cell r="C729" t="str">
            <v>M.12.21.3</v>
          </cell>
          <cell r="H729" t="str">
            <v xml:space="preserve">Ubin Keramik </v>
          </cell>
        </row>
        <row r="730">
          <cell r="C730" t="str">
            <v>M.12.21.4</v>
          </cell>
          <cell r="H730" t="str">
            <v>Ubin porselen</v>
          </cell>
        </row>
        <row r="731">
          <cell r="C731" t="str">
            <v>M.12.21.5</v>
          </cell>
          <cell r="H731" t="str">
            <v>Ubin Teralux</v>
          </cell>
        </row>
        <row r="732">
          <cell r="C732" t="str">
            <v>M.12.21.6</v>
          </cell>
          <cell r="H732" t="str">
            <v>Ubin Teralux Marmer</v>
          </cell>
        </row>
        <row r="733">
          <cell r="C733" t="str">
            <v>M.12.21.7</v>
          </cell>
          <cell r="H733" t="str">
            <v>Ubin Teraso</v>
          </cell>
        </row>
        <row r="734">
          <cell r="C734" t="str">
            <v>M.12.21.8</v>
          </cell>
          <cell r="H734" t="str">
            <v>Ubin warna</v>
          </cell>
        </row>
        <row r="735">
          <cell r="C735" t="str">
            <v>M.12.21.9</v>
          </cell>
          <cell r="H735" t="str">
            <v>Ubin warna 20 / 20</v>
          </cell>
        </row>
        <row r="736">
          <cell r="C736" t="str">
            <v>M.12.21.10</v>
          </cell>
          <cell r="H736" t="str">
            <v>Ubin warna 30 / 30</v>
          </cell>
        </row>
        <row r="737">
          <cell r="C737" t="str">
            <v>M.12.21.11</v>
          </cell>
          <cell r="H737" t="str">
            <v>Ubin warna 40 / 40</v>
          </cell>
        </row>
        <row r="738">
          <cell r="C738" t="str">
            <v>M.12.22.1</v>
          </cell>
          <cell r="H738" t="str">
            <v>Vynil</v>
          </cell>
        </row>
        <row r="739">
          <cell r="C739" t="str">
            <v>M.12.23.1</v>
          </cell>
          <cell r="H739" t="str">
            <v>Wallpaper</v>
          </cell>
        </row>
        <row r="740">
          <cell r="C740"/>
          <cell r="H740"/>
        </row>
        <row r="741">
          <cell r="C741" t="str">
            <v>M.13.10.1</v>
          </cell>
          <cell r="H741" t="str">
            <v xml:space="preserve">Jendela Nako </v>
          </cell>
        </row>
        <row r="742">
          <cell r="C742" t="str">
            <v>M.13.10.2</v>
          </cell>
          <cell r="H742" t="str">
            <v>Jendela Nako (rangka + kaca 5 mm)</v>
          </cell>
        </row>
        <row r="743">
          <cell r="C743" t="str">
            <v>M.13.11.1</v>
          </cell>
          <cell r="H743" t="str">
            <v>Kusen allumunium</v>
          </cell>
        </row>
        <row r="744">
          <cell r="C744" t="str">
            <v>M.13.11.2</v>
          </cell>
          <cell r="H744" t="str">
            <v>Kusen allumunium 4"</v>
          </cell>
        </row>
        <row r="745">
          <cell r="C745" t="str">
            <v>M.13.16.1</v>
          </cell>
          <cell r="H745" t="str">
            <v>Pintu allumunium</v>
          </cell>
        </row>
        <row r="746">
          <cell r="C746" t="str">
            <v>M.13.16.2</v>
          </cell>
          <cell r="H746" t="str">
            <v>Pintu gulung besi</v>
          </cell>
        </row>
        <row r="747">
          <cell r="C747" t="str">
            <v>M.13.16.3</v>
          </cell>
          <cell r="H747" t="str">
            <v>Pintu lipat</v>
          </cell>
        </row>
        <row r="748">
          <cell r="C748" t="str">
            <v>M.13.18.1</v>
          </cell>
          <cell r="H748" t="str">
            <v>Rolling door alumunium</v>
          </cell>
        </row>
        <row r="749">
          <cell r="C749" t="str">
            <v>M.13.18.2</v>
          </cell>
          <cell r="H749" t="str">
            <v>Rolling door galvalum</v>
          </cell>
        </row>
        <row r="750">
          <cell r="C750" t="str">
            <v>M.13.19.1</v>
          </cell>
          <cell r="H750" t="str">
            <v>Sunscreen allumunium</v>
          </cell>
        </row>
        <row r="751">
          <cell r="C751" t="str">
            <v>M.13.22.1</v>
          </cell>
          <cell r="H751" t="str">
            <v>Venetions blinds dan vertical blinds (Tirai)</v>
          </cell>
        </row>
        <row r="752">
          <cell r="C752"/>
          <cell r="H752"/>
        </row>
        <row r="753">
          <cell r="C753" t="str">
            <v>M.14.16.1</v>
          </cell>
          <cell r="H753" t="str">
            <v>Pipa baja ø 100 mm</v>
          </cell>
        </row>
        <row r="754">
          <cell r="C754" t="str">
            <v>M.14.16.2</v>
          </cell>
          <cell r="H754" t="str">
            <v>Pipa baja ø 100 mm</v>
          </cell>
        </row>
        <row r="755">
          <cell r="C755" t="str">
            <v>M.14.16.3</v>
          </cell>
          <cell r="H755" t="str">
            <v>Pipa baja ø 1000 mm</v>
          </cell>
        </row>
        <row r="756">
          <cell r="C756" t="str">
            <v>M.14.16.4</v>
          </cell>
          <cell r="H756" t="str">
            <v>Pipa baja ø 1000 mm</v>
          </cell>
        </row>
        <row r="757">
          <cell r="C757" t="str">
            <v>M.14.16.5</v>
          </cell>
          <cell r="H757" t="str">
            <v>Pipa baja ø 1100 mm</v>
          </cell>
        </row>
        <row r="758">
          <cell r="C758" t="str">
            <v>M.14.16.6</v>
          </cell>
          <cell r="H758" t="str">
            <v>Pipa baja ø 1100 mm</v>
          </cell>
        </row>
        <row r="759">
          <cell r="C759" t="str">
            <v>M.14.16.7</v>
          </cell>
          <cell r="H759" t="str">
            <v>Pipa baja ø 1200 mm</v>
          </cell>
        </row>
        <row r="760">
          <cell r="C760" t="str">
            <v>M.14.16.8</v>
          </cell>
          <cell r="H760" t="str">
            <v>Pipa baja ø 1200 mm</v>
          </cell>
        </row>
        <row r="761">
          <cell r="C761" t="str">
            <v>M.14.16.9</v>
          </cell>
          <cell r="H761" t="str">
            <v>Pipa baja ø 125 mm</v>
          </cell>
        </row>
        <row r="762">
          <cell r="C762" t="str">
            <v>M.14.16.10</v>
          </cell>
          <cell r="H762" t="str">
            <v>Pipa baja ø 125 mm</v>
          </cell>
        </row>
        <row r="763">
          <cell r="C763" t="str">
            <v>M.14.16.11</v>
          </cell>
          <cell r="H763" t="str">
            <v>Pipa baja ø 150 mm</v>
          </cell>
        </row>
        <row r="764">
          <cell r="C764" t="str">
            <v>M.14.16.12</v>
          </cell>
          <cell r="H764" t="str">
            <v>Pipa baja ø 150 mm</v>
          </cell>
        </row>
        <row r="765">
          <cell r="C765" t="str">
            <v>M.14.16.13</v>
          </cell>
          <cell r="H765" t="str">
            <v>Pipa baja ø 200 mm</v>
          </cell>
        </row>
        <row r="766">
          <cell r="C766" t="str">
            <v>M.14.16.14</v>
          </cell>
          <cell r="H766" t="str">
            <v>Pipa baja ø 200 mm</v>
          </cell>
        </row>
        <row r="767">
          <cell r="C767" t="str">
            <v>M.14.16.15</v>
          </cell>
          <cell r="H767" t="str">
            <v>Pipa baja ø 250 mm</v>
          </cell>
        </row>
        <row r="768">
          <cell r="C768" t="str">
            <v>M.14.16.16</v>
          </cell>
          <cell r="H768" t="str">
            <v>Pipa baja ø 250 mm</v>
          </cell>
        </row>
        <row r="769">
          <cell r="C769" t="str">
            <v>M.14.16.17</v>
          </cell>
          <cell r="H769" t="str">
            <v>Pipa baja ø 300 mm</v>
          </cell>
        </row>
        <row r="770">
          <cell r="C770" t="str">
            <v>M.14.16.18</v>
          </cell>
          <cell r="H770" t="str">
            <v>Pipa baja ø 300 mm</v>
          </cell>
        </row>
        <row r="771">
          <cell r="C771" t="str">
            <v>M.14.16.19</v>
          </cell>
          <cell r="H771" t="str">
            <v>Pipa baja ø 400 mm</v>
          </cell>
        </row>
        <row r="772">
          <cell r="C772" t="str">
            <v>M.14.16.20</v>
          </cell>
          <cell r="H772" t="str">
            <v>Pipa baja ø 400 mm</v>
          </cell>
        </row>
        <row r="773">
          <cell r="C773" t="str">
            <v>M.14.16.21</v>
          </cell>
          <cell r="H773" t="str">
            <v>Pipa baja ø 450 mm</v>
          </cell>
        </row>
        <row r="774">
          <cell r="C774" t="str">
            <v>M.14.16.22</v>
          </cell>
          <cell r="H774" t="str">
            <v>Pipa baja ø 450 mm</v>
          </cell>
        </row>
        <row r="775">
          <cell r="C775" t="str">
            <v>M.14.16.23</v>
          </cell>
          <cell r="H775" t="str">
            <v>Pipa baja ø 500 mm</v>
          </cell>
        </row>
        <row r="776">
          <cell r="C776" t="str">
            <v>M.14.16.24</v>
          </cell>
          <cell r="H776" t="str">
            <v>Pipa baja ø 500 mm</v>
          </cell>
        </row>
        <row r="777">
          <cell r="C777" t="str">
            <v>M.14.16.25</v>
          </cell>
          <cell r="H777" t="str">
            <v>Pipa baja ø 600 mm</v>
          </cell>
        </row>
        <row r="778">
          <cell r="C778" t="str">
            <v>M.14.16.26</v>
          </cell>
          <cell r="H778" t="str">
            <v>Pipa baja ø 600 mm</v>
          </cell>
        </row>
        <row r="779">
          <cell r="C779" t="str">
            <v>M.14.16.27</v>
          </cell>
          <cell r="H779" t="str">
            <v>Pipa baja ø 63 mm</v>
          </cell>
        </row>
        <row r="780">
          <cell r="C780" t="str">
            <v>M.14.16.28</v>
          </cell>
          <cell r="H780" t="str">
            <v>Pipa baja ø 63 mm</v>
          </cell>
        </row>
        <row r="781">
          <cell r="C781" t="str">
            <v>M.14.16.29</v>
          </cell>
          <cell r="H781" t="str">
            <v>Pipa baja ø 800 mm</v>
          </cell>
        </row>
        <row r="782">
          <cell r="C782" t="str">
            <v>M.14.16.30</v>
          </cell>
          <cell r="H782" t="str">
            <v>Pipa baja ø 800 mm</v>
          </cell>
        </row>
        <row r="783">
          <cell r="C783" t="str">
            <v>M.14.16.31</v>
          </cell>
          <cell r="H783" t="str">
            <v>Pipa baja ø 900 mm</v>
          </cell>
        </row>
        <row r="784">
          <cell r="C784" t="str">
            <v>M.14.16.32</v>
          </cell>
          <cell r="H784" t="str">
            <v>Pipa baja ø 900 mm</v>
          </cell>
        </row>
        <row r="785">
          <cell r="C785" t="str">
            <v>M.14.16.33</v>
          </cell>
          <cell r="H785" t="str">
            <v>Pipa besi hitam 4", Panjang 6 meter</v>
          </cell>
        </row>
        <row r="786">
          <cell r="C786" t="str">
            <v>M.14.16.34</v>
          </cell>
          <cell r="H786" t="str">
            <v>Pipa DCI ø 100 mm</v>
          </cell>
        </row>
        <row r="787">
          <cell r="C787" t="str">
            <v>M.14.16.35</v>
          </cell>
          <cell r="H787" t="str">
            <v>Pipa DCI ø 100 mm</v>
          </cell>
        </row>
        <row r="788">
          <cell r="C788" t="str">
            <v>M.14.16.36</v>
          </cell>
          <cell r="H788" t="str">
            <v>Pipa DCI ø 1000 mm</v>
          </cell>
        </row>
        <row r="789">
          <cell r="C789" t="str">
            <v>M.14.16.37</v>
          </cell>
          <cell r="H789" t="str">
            <v>Pipa DCI ø 1000 mm</v>
          </cell>
        </row>
        <row r="790">
          <cell r="C790" t="str">
            <v>M.14.16.38</v>
          </cell>
          <cell r="H790" t="str">
            <v>Pipa DCI ø 1100 mm</v>
          </cell>
        </row>
        <row r="791">
          <cell r="C791" t="str">
            <v>M.14.16.39</v>
          </cell>
          <cell r="H791" t="str">
            <v>Pipa DCI ø 1100 mm</v>
          </cell>
        </row>
        <row r="792">
          <cell r="C792" t="str">
            <v>M.14.16.40</v>
          </cell>
          <cell r="H792" t="str">
            <v>Pipa DCI ø 1200 mm</v>
          </cell>
        </row>
        <row r="793">
          <cell r="C793" t="str">
            <v>M.14.16.41</v>
          </cell>
          <cell r="H793" t="str">
            <v>Pipa DCI ø 1200 mm</v>
          </cell>
        </row>
        <row r="794">
          <cell r="C794" t="str">
            <v>M.14.16.42</v>
          </cell>
          <cell r="H794" t="str">
            <v>Pipa DCI ø 125 mm</v>
          </cell>
        </row>
        <row r="795">
          <cell r="C795" t="str">
            <v>M.14.16.43</v>
          </cell>
          <cell r="H795" t="str">
            <v>Pipa DCI ø 125 mm</v>
          </cell>
        </row>
        <row r="796">
          <cell r="C796" t="str">
            <v>M.14.16.44</v>
          </cell>
          <cell r="H796" t="str">
            <v>Pipa DCI ø 150 mm</v>
          </cell>
        </row>
        <row r="797">
          <cell r="C797" t="str">
            <v>M.14.16.45</v>
          </cell>
          <cell r="H797" t="str">
            <v>Pipa DCI ø 150 mm</v>
          </cell>
        </row>
        <row r="798">
          <cell r="C798" t="str">
            <v>M.14.16.46</v>
          </cell>
          <cell r="H798" t="str">
            <v>Pipa DCI ø 200 mm</v>
          </cell>
        </row>
        <row r="799">
          <cell r="C799" t="str">
            <v>M.14.16.47</v>
          </cell>
          <cell r="H799" t="str">
            <v>Pipa DCI ø 200 mm</v>
          </cell>
        </row>
        <row r="800">
          <cell r="C800" t="str">
            <v>M.14.16.48</v>
          </cell>
          <cell r="H800" t="str">
            <v>Pipa DCI ø 250 mm</v>
          </cell>
        </row>
        <row r="801">
          <cell r="C801" t="str">
            <v>M.14.16.49</v>
          </cell>
          <cell r="H801" t="str">
            <v>Pipa DCI ø 250 mm</v>
          </cell>
        </row>
        <row r="802">
          <cell r="C802" t="str">
            <v>M.14.16.50</v>
          </cell>
          <cell r="H802" t="str">
            <v>Pipa DCI ø 300 mm</v>
          </cell>
        </row>
        <row r="803">
          <cell r="C803" t="str">
            <v>M.14.16.51</v>
          </cell>
          <cell r="H803" t="str">
            <v>Pipa DCI ø 300 mm</v>
          </cell>
        </row>
        <row r="804">
          <cell r="C804" t="str">
            <v>M.14.16.52</v>
          </cell>
          <cell r="H804" t="str">
            <v>Pipa DCI ø 400 mm</v>
          </cell>
        </row>
        <row r="805">
          <cell r="C805" t="str">
            <v>M.14.16.53</v>
          </cell>
          <cell r="H805" t="str">
            <v>Pipa DCI ø 400 mm</v>
          </cell>
        </row>
        <row r="806">
          <cell r="C806" t="str">
            <v>M.14.16.54</v>
          </cell>
          <cell r="H806" t="str">
            <v>Pipa DCI ø 450 mm</v>
          </cell>
        </row>
        <row r="807">
          <cell r="C807" t="str">
            <v>M.14.16.55</v>
          </cell>
          <cell r="H807" t="str">
            <v>Pipa DCI ø 450 mm</v>
          </cell>
        </row>
        <row r="808">
          <cell r="C808" t="str">
            <v>M.14.16.56</v>
          </cell>
          <cell r="H808" t="str">
            <v>Pipa DCI ø 500 mm</v>
          </cell>
        </row>
        <row r="809">
          <cell r="C809" t="str">
            <v>M.14.16.57</v>
          </cell>
          <cell r="H809" t="str">
            <v>Pipa DCI ø 500 mm</v>
          </cell>
        </row>
        <row r="810">
          <cell r="C810" t="str">
            <v>M.14.16.58</v>
          </cell>
          <cell r="H810" t="str">
            <v>Pipa DCI ø 600 mm</v>
          </cell>
        </row>
        <row r="811">
          <cell r="C811" t="str">
            <v>M.14.16.59</v>
          </cell>
          <cell r="H811" t="str">
            <v>Pipa DCI ø 600 mm</v>
          </cell>
        </row>
        <row r="812">
          <cell r="C812" t="str">
            <v>M.14.16.60</v>
          </cell>
          <cell r="H812" t="str">
            <v>Pipa DCI ø 800 mm</v>
          </cell>
        </row>
        <row r="813">
          <cell r="C813" t="str">
            <v>M.14.16.61</v>
          </cell>
          <cell r="H813" t="str">
            <v>Pipa DCI ø 800 mm</v>
          </cell>
        </row>
        <row r="814">
          <cell r="C814" t="str">
            <v>M.14.16.62</v>
          </cell>
          <cell r="H814" t="str">
            <v>Pipa DCI ø 900 mm</v>
          </cell>
        </row>
        <row r="815">
          <cell r="C815" t="str">
            <v>M.14.16.63</v>
          </cell>
          <cell r="H815" t="str">
            <v>Pipa DCI ø 900 mm</v>
          </cell>
        </row>
        <row r="816">
          <cell r="C816" t="str">
            <v>M.14.16.64</v>
          </cell>
          <cell r="H816" t="str">
            <v>Pipa Galvanis ½"</v>
          </cell>
        </row>
        <row r="817">
          <cell r="C817" t="str">
            <v>M.14.16.65</v>
          </cell>
          <cell r="H817" t="str">
            <v>Pipa Galvanis ¾"</v>
          </cell>
        </row>
        <row r="818">
          <cell r="C818" t="str">
            <v>M.14.16.66</v>
          </cell>
          <cell r="H818" t="str">
            <v>Pipa Galvanis 1"</v>
          </cell>
        </row>
        <row r="819">
          <cell r="C819" t="str">
            <v>M.14.16.67</v>
          </cell>
          <cell r="H819" t="str">
            <v>Pipa Galvanis 1½"</v>
          </cell>
        </row>
        <row r="820">
          <cell r="C820" t="str">
            <v>M.14.16.68</v>
          </cell>
          <cell r="H820" t="str">
            <v>Pipa Galvanis 3"</v>
          </cell>
        </row>
        <row r="821">
          <cell r="C821" t="str">
            <v>M.14.16.69</v>
          </cell>
          <cell r="H821" t="str">
            <v>Pipa Galvanis 4"</v>
          </cell>
        </row>
        <row r="822">
          <cell r="C822" t="str">
            <v>M.14.16.70</v>
          </cell>
          <cell r="H822" t="str">
            <v>Pipa galvanis diameter 2"</v>
          </cell>
        </row>
        <row r="823">
          <cell r="C823" t="str">
            <v>M.14.16.71</v>
          </cell>
          <cell r="H823" t="str">
            <v>Pipa galvanis diameter 2,5"</v>
          </cell>
        </row>
        <row r="824">
          <cell r="C824" t="str">
            <v>M.14.16.72</v>
          </cell>
          <cell r="H824" t="str">
            <v>Pipa galvanis medium 1 1/4" panjang 6 meter</v>
          </cell>
        </row>
        <row r="825">
          <cell r="C825" t="str">
            <v>M.14.16.73</v>
          </cell>
          <cell r="H825" t="str">
            <v>Pipa galvanis medium 2 1/2" panjang 6 meter</v>
          </cell>
        </row>
        <row r="826">
          <cell r="C826" t="str">
            <v>M.14.16.74</v>
          </cell>
          <cell r="H826" t="str">
            <v>Pipa galvanis medium 2" panjang 6 meter</v>
          </cell>
        </row>
        <row r="827">
          <cell r="C827" t="str">
            <v>M.14.16.75</v>
          </cell>
          <cell r="H827" t="str">
            <v>Pipa galvanis medium 3" panjang 6 meter</v>
          </cell>
        </row>
        <row r="828">
          <cell r="C828" t="str">
            <v>M.14.16.76</v>
          </cell>
          <cell r="H828" t="str">
            <v>Pipa Galvanis SCH 40 Dia. 6"</v>
          </cell>
        </row>
        <row r="829">
          <cell r="C829" t="str">
            <v>M.14.16.77</v>
          </cell>
          <cell r="H829" t="str">
            <v>Pipa GIP 2"</v>
          </cell>
        </row>
        <row r="830">
          <cell r="C830" t="str">
            <v>M.14.16.78</v>
          </cell>
          <cell r="H830" t="str">
            <v>Pipa GIP ø 100 mm</v>
          </cell>
        </row>
        <row r="831">
          <cell r="C831" t="str">
            <v>M.14.16.79</v>
          </cell>
          <cell r="H831" t="str">
            <v>Pipa GIP ø 100 mm</v>
          </cell>
        </row>
        <row r="832">
          <cell r="C832" t="str">
            <v>M.14.16.80</v>
          </cell>
          <cell r="H832" t="str">
            <v>Pipa GIP ø 1000 mm</v>
          </cell>
        </row>
        <row r="833">
          <cell r="C833" t="str">
            <v>M.14.16.81</v>
          </cell>
          <cell r="H833" t="str">
            <v>Pipa GIP ø 1000 mm</v>
          </cell>
        </row>
        <row r="834">
          <cell r="C834" t="str">
            <v>M.14.16.82</v>
          </cell>
          <cell r="H834" t="str">
            <v>Pipa GIP ø 1100 mm</v>
          </cell>
        </row>
        <row r="835">
          <cell r="C835" t="str">
            <v>M.14.16.83</v>
          </cell>
          <cell r="H835" t="str">
            <v>Pipa GIP ø 1100 mm</v>
          </cell>
        </row>
        <row r="836">
          <cell r="C836" t="str">
            <v>M.14.16.84</v>
          </cell>
          <cell r="H836" t="str">
            <v>Pipa GIP ø 1200 mm</v>
          </cell>
        </row>
        <row r="837">
          <cell r="C837" t="str">
            <v>M.14.16.85</v>
          </cell>
          <cell r="H837" t="str">
            <v>Pipa GIP ø 1200 mm</v>
          </cell>
        </row>
        <row r="838">
          <cell r="C838" t="str">
            <v>M.14.16.86</v>
          </cell>
          <cell r="H838" t="str">
            <v>Pipa GIP ø 125 mm</v>
          </cell>
        </row>
        <row r="839">
          <cell r="C839" t="str">
            <v>M.14.16.87</v>
          </cell>
          <cell r="H839" t="str">
            <v>Pipa GIP ø 125 mm</v>
          </cell>
        </row>
        <row r="840">
          <cell r="C840" t="str">
            <v>M.14.16.88</v>
          </cell>
          <cell r="H840" t="str">
            <v>Pipa GIP ø 150 mm</v>
          </cell>
        </row>
        <row r="841">
          <cell r="C841" t="str">
            <v>M.14.16.89</v>
          </cell>
          <cell r="H841" t="str">
            <v>Pipa GIP ø 150 mm</v>
          </cell>
        </row>
        <row r="842">
          <cell r="C842" t="str">
            <v>M.14.16.90</v>
          </cell>
          <cell r="H842" t="str">
            <v>Pipa GIP ø 200 mm</v>
          </cell>
        </row>
        <row r="843">
          <cell r="C843" t="str">
            <v>M.14.16.91</v>
          </cell>
          <cell r="H843" t="str">
            <v>Pipa GIP ø 200 mm</v>
          </cell>
        </row>
        <row r="844">
          <cell r="C844" t="str">
            <v>M.14.16.92</v>
          </cell>
          <cell r="H844" t="str">
            <v>Pipa GIP ø 250 mm</v>
          </cell>
        </row>
        <row r="845">
          <cell r="C845" t="str">
            <v>M.14.16.93</v>
          </cell>
          <cell r="H845" t="str">
            <v>Pipa GIP ø 250 mm</v>
          </cell>
        </row>
        <row r="846">
          <cell r="C846" t="str">
            <v>M.14.16.94</v>
          </cell>
          <cell r="H846" t="str">
            <v>Pipa GIP ø 300 mm</v>
          </cell>
        </row>
        <row r="847">
          <cell r="C847" t="str">
            <v>M.14.16.95</v>
          </cell>
          <cell r="H847" t="str">
            <v>Pipa GIP ø 300 mm</v>
          </cell>
        </row>
        <row r="848">
          <cell r="C848" t="str">
            <v>M.14.16.96</v>
          </cell>
          <cell r="H848" t="str">
            <v>Pipa GIP ø 400 mm</v>
          </cell>
        </row>
        <row r="849">
          <cell r="C849" t="str">
            <v>M.14.16.97</v>
          </cell>
          <cell r="H849" t="str">
            <v>Pipa GIP ø 400 mm</v>
          </cell>
        </row>
        <row r="850">
          <cell r="C850" t="str">
            <v>M.14.16.98</v>
          </cell>
          <cell r="H850" t="str">
            <v>Pipa GIP ø 450 mm</v>
          </cell>
        </row>
        <row r="851">
          <cell r="C851" t="str">
            <v>M.14.16.99</v>
          </cell>
          <cell r="H851" t="str">
            <v>Pipa GIP ø 450 mm</v>
          </cell>
        </row>
        <row r="852">
          <cell r="C852" t="str">
            <v>M.14.16.100</v>
          </cell>
          <cell r="H852" t="str">
            <v>Pipa GIP ø 500 mm</v>
          </cell>
        </row>
        <row r="853">
          <cell r="C853" t="str">
            <v>M.14.16.101</v>
          </cell>
          <cell r="H853" t="str">
            <v>Pipa GIP ø 500 mm</v>
          </cell>
        </row>
        <row r="854">
          <cell r="C854" t="str">
            <v>M.14.16.102</v>
          </cell>
          <cell r="H854" t="str">
            <v>Pipa GIP ø 600 mm</v>
          </cell>
        </row>
        <row r="855">
          <cell r="C855" t="str">
            <v>M.14.16.103</v>
          </cell>
          <cell r="H855" t="str">
            <v>Pipa GIP ø 600 mm</v>
          </cell>
        </row>
        <row r="856">
          <cell r="C856" t="str">
            <v>M.14.16.104</v>
          </cell>
          <cell r="H856" t="str">
            <v>Pipa GIP ø 63 mm</v>
          </cell>
        </row>
        <row r="857">
          <cell r="C857" t="str">
            <v>M.14.16.105</v>
          </cell>
          <cell r="H857" t="str">
            <v>Pipa GIP ø 63 mm</v>
          </cell>
        </row>
        <row r="858">
          <cell r="C858" t="str">
            <v>M.14.16.106</v>
          </cell>
          <cell r="H858" t="str">
            <v>Pipa GIP ø 800 mm</v>
          </cell>
        </row>
        <row r="859">
          <cell r="C859" t="str">
            <v>M.14.16.107</v>
          </cell>
          <cell r="H859" t="str">
            <v>Pipa GIP ø 800 mm</v>
          </cell>
        </row>
        <row r="860">
          <cell r="C860" t="str">
            <v>M.14.16.108</v>
          </cell>
          <cell r="H860" t="str">
            <v>Pipa GIP ø 900 mm</v>
          </cell>
        </row>
        <row r="861">
          <cell r="C861" t="str">
            <v>M.14.16.109</v>
          </cell>
          <cell r="H861" t="str">
            <v>Pipa GIP ø 900 mm</v>
          </cell>
        </row>
        <row r="862">
          <cell r="C862" t="str">
            <v>M.14.16.110</v>
          </cell>
          <cell r="H862" t="str">
            <v>Pipa HDPE ø 100 mm</v>
          </cell>
        </row>
        <row r="863">
          <cell r="C863" t="str">
            <v>M.14.16.111</v>
          </cell>
          <cell r="H863" t="str">
            <v>Pipa HDPE ø 100 mm</v>
          </cell>
        </row>
        <row r="864">
          <cell r="C864" t="str">
            <v>M.14.16.112</v>
          </cell>
          <cell r="H864" t="str">
            <v>Pipa HDPE ø 1000 mm</v>
          </cell>
        </row>
        <row r="865">
          <cell r="C865" t="str">
            <v>M.14.16.113</v>
          </cell>
          <cell r="H865" t="str">
            <v>Pipa HDPE ø 1000 mm</v>
          </cell>
        </row>
        <row r="866">
          <cell r="C866" t="str">
            <v>M.14.16.114</v>
          </cell>
          <cell r="H866" t="str">
            <v>Pipa HDPE ø 1100 mm</v>
          </cell>
        </row>
        <row r="867">
          <cell r="C867" t="str">
            <v>M.14.16.115</v>
          </cell>
          <cell r="H867" t="str">
            <v>Pipa HDPE ø 1100 mm</v>
          </cell>
        </row>
        <row r="868">
          <cell r="C868" t="str">
            <v>M.14.16.116</v>
          </cell>
          <cell r="H868" t="str">
            <v>Pipa HDPE ø 1200 mm</v>
          </cell>
        </row>
        <row r="869">
          <cell r="C869" t="str">
            <v>M.14.16.117</v>
          </cell>
          <cell r="H869" t="str">
            <v>Pipa HDPE ø 1200 mm</v>
          </cell>
        </row>
        <row r="870">
          <cell r="C870" t="str">
            <v>M.14.16.118</v>
          </cell>
          <cell r="H870" t="str">
            <v>Pipa HDPE ø 125 mm</v>
          </cell>
        </row>
        <row r="871">
          <cell r="C871" t="str">
            <v>M.14.16.119</v>
          </cell>
          <cell r="H871" t="str">
            <v>Pipa HDPE ø 125 mm</v>
          </cell>
        </row>
        <row r="872">
          <cell r="C872" t="str">
            <v>M.14.16.120</v>
          </cell>
          <cell r="H872" t="str">
            <v>Pipa HDPE ø 150 mm</v>
          </cell>
        </row>
        <row r="873">
          <cell r="C873" t="str">
            <v>M.14.16.121</v>
          </cell>
          <cell r="H873" t="str">
            <v>Pipa HDPE ø 150 mm</v>
          </cell>
        </row>
        <row r="874">
          <cell r="C874" t="str">
            <v>M.14.16.122</v>
          </cell>
          <cell r="H874" t="str">
            <v>Pipa HDPE ø 200 mm</v>
          </cell>
        </row>
        <row r="875">
          <cell r="C875" t="str">
            <v>M.14.16.123</v>
          </cell>
          <cell r="H875" t="str">
            <v>Pipa HDPE ø 200 mm</v>
          </cell>
        </row>
        <row r="876">
          <cell r="C876" t="str">
            <v>M.14.16.124</v>
          </cell>
          <cell r="H876" t="str">
            <v>Pipa HDPE ø 250 mm</v>
          </cell>
        </row>
        <row r="877">
          <cell r="C877" t="str">
            <v>M.14.16.125</v>
          </cell>
          <cell r="H877" t="str">
            <v>Pipa HDPE ø 250 mm</v>
          </cell>
        </row>
        <row r="878">
          <cell r="C878" t="str">
            <v>M.14.16.126</v>
          </cell>
          <cell r="H878" t="str">
            <v>Pipa HDPE ø 300 mm</v>
          </cell>
        </row>
        <row r="879">
          <cell r="C879" t="str">
            <v>M.14.16.127</v>
          </cell>
          <cell r="H879" t="str">
            <v>Pipa HDPE ø 300 mm</v>
          </cell>
        </row>
        <row r="880">
          <cell r="C880" t="str">
            <v>M.14.16.128</v>
          </cell>
          <cell r="H880" t="str">
            <v>Pipa HDPE ø 400 mm</v>
          </cell>
        </row>
        <row r="881">
          <cell r="C881" t="str">
            <v>M.14.16.129</v>
          </cell>
          <cell r="H881" t="str">
            <v>Pipa HDPE ø 400 mm</v>
          </cell>
        </row>
        <row r="882">
          <cell r="C882" t="str">
            <v>M.14.16.130</v>
          </cell>
          <cell r="H882" t="str">
            <v>Pipa HDPE ø 450 mm</v>
          </cell>
        </row>
        <row r="883">
          <cell r="C883" t="str">
            <v>M.14.16.131</v>
          </cell>
          <cell r="H883" t="str">
            <v>Pipa HDPE ø 450 mm</v>
          </cell>
        </row>
        <row r="884">
          <cell r="C884" t="str">
            <v>M.14.16.132</v>
          </cell>
          <cell r="H884" t="str">
            <v>Pipa HDPE ø 500 mm</v>
          </cell>
        </row>
        <row r="885">
          <cell r="C885" t="str">
            <v>M.14.16.133</v>
          </cell>
          <cell r="H885" t="str">
            <v>Pipa HDPE ø 500 mm</v>
          </cell>
        </row>
        <row r="886">
          <cell r="C886" t="str">
            <v>M.14.16.134</v>
          </cell>
          <cell r="H886" t="str">
            <v>Pipa HDPE ø 600 mm</v>
          </cell>
        </row>
        <row r="887">
          <cell r="C887" t="str">
            <v>M.14.16.135</v>
          </cell>
          <cell r="H887" t="str">
            <v>Pipa HDPE ø 63 mm</v>
          </cell>
        </row>
        <row r="888">
          <cell r="C888" t="str">
            <v>M.14.16.136</v>
          </cell>
          <cell r="H888" t="str">
            <v>Pipa HDPE ø 63 mm</v>
          </cell>
        </row>
        <row r="889">
          <cell r="C889" t="str">
            <v>M.14.16.137</v>
          </cell>
          <cell r="H889" t="str">
            <v>Pipa HDPE ø 800 mm</v>
          </cell>
        </row>
        <row r="890">
          <cell r="C890" t="str">
            <v>M.14.16.138</v>
          </cell>
          <cell r="H890" t="str">
            <v>Pipa HDPE ø 800 mm</v>
          </cell>
        </row>
        <row r="891">
          <cell r="C891" t="str">
            <v>M.14.16.139</v>
          </cell>
          <cell r="H891" t="str">
            <v>Pipa HDPE ø 900 mm</v>
          </cell>
        </row>
        <row r="892">
          <cell r="C892" t="str">
            <v>M.14.16.140</v>
          </cell>
          <cell r="H892" t="str">
            <v>Pipa HDPE ø 900 mm</v>
          </cell>
        </row>
        <row r="893">
          <cell r="C893" t="str">
            <v>M.14.16.141</v>
          </cell>
          <cell r="H893" t="str">
            <v>Pipa listrik 5/8"</v>
          </cell>
        </row>
        <row r="894">
          <cell r="C894" t="str">
            <v>M.14.16.142</v>
          </cell>
          <cell r="H894" t="str">
            <v>Pipa ø 100 mm</v>
          </cell>
        </row>
        <row r="895">
          <cell r="C895" t="str">
            <v>M.14.16.143</v>
          </cell>
          <cell r="H895" t="str">
            <v>Pipa ø 150 mm</v>
          </cell>
        </row>
        <row r="896">
          <cell r="C896" t="str">
            <v>M.14.16.144</v>
          </cell>
          <cell r="H896" t="str">
            <v>Pipa ø 200 mm</v>
          </cell>
        </row>
        <row r="897">
          <cell r="C897" t="str">
            <v>M.14.16.145</v>
          </cell>
          <cell r="H897" t="str">
            <v>Pipa ø 250 mm</v>
          </cell>
        </row>
        <row r="898">
          <cell r="C898" t="str">
            <v>M.14.16.146</v>
          </cell>
          <cell r="H898" t="str">
            <v>Pipa ø 300 mm</v>
          </cell>
        </row>
        <row r="899">
          <cell r="C899" t="str">
            <v>M.14.16.147</v>
          </cell>
          <cell r="H899" t="str">
            <v>Pipa ø 400 mm</v>
          </cell>
        </row>
        <row r="900">
          <cell r="C900" t="str">
            <v>M.14.16.148</v>
          </cell>
          <cell r="H900" t="str">
            <v>Pipa ø 450 mm</v>
          </cell>
        </row>
        <row r="901">
          <cell r="C901" t="str">
            <v>M.14.16.149</v>
          </cell>
          <cell r="H901" t="str">
            <v>Pipa ø 500 mm</v>
          </cell>
        </row>
        <row r="902">
          <cell r="C902" t="str">
            <v>M.14.16.150</v>
          </cell>
          <cell r="H902" t="str">
            <v>Pipa ø 600 mm</v>
          </cell>
        </row>
        <row r="903">
          <cell r="C903" t="str">
            <v>M.14.16.151</v>
          </cell>
          <cell r="H903" t="str">
            <v>Pipa ø 700 mm</v>
          </cell>
        </row>
        <row r="904">
          <cell r="C904" t="str">
            <v>M.14.16.152</v>
          </cell>
          <cell r="H904" t="str">
            <v>Pipa ø 80 mm</v>
          </cell>
        </row>
        <row r="905">
          <cell r="C905" t="str">
            <v>M.14.16.153</v>
          </cell>
          <cell r="H905" t="str">
            <v>Pipa ø 800 mm</v>
          </cell>
        </row>
        <row r="906">
          <cell r="C906" t="str">
            <v>M.14.16.154</v>
          </cell>
          <cell r="H906" t="str">
            <v>Pipa plastik PVC Tipe C, Uk. 2", Panjang 4 m</v>
          </cell>
        </row>
        <row r="907">
          <cell r="C907" t="str">
            <v>M.14.16.155</v>
          </cell>
          <cell r="H907" t="str">
            <v>Pipa plastik PVC Tipe C, Uk. 3", Panjang 4 m</v>
          </cell>
        </row>
        <row r="908">
          <cell r="C908" t="str">
            <v>M.14.16.156</v>
          </cell>
          <cell r="H908" t="str">
            <v>Pipa plastik PVC Tipe C, Uk. 4", Panjang 4 m</v>
          </cell>
        </row>
        <row r="909">
          <cell r="C909" t="str">
            <v>M.14.16.157</v>
          </cell>
          <cell r="H909" t="str">
            <v>Pipa plastik PVC Tipe C, Uk. 5", Panjang 4 m</v>
          </cell>
        </row>
        <row r="910">
          <cell r="C910" t="str">
            <v>M.14.16.158</v>
          </cell>
          <cell r="H910" t="str">
            <v>Pipa plastik PVC Tipe C, Uk. 6", Panjang 4 m</v>
          </cell>
        </row>
        <row r="911">
          <cell r="C911" t="str">
            <v>M.14.16.159</v>
          </cell>
          <cell r="H911" t="str">
            <v>Pipa PVC ½"</v>
          </cell>
        </row>
        <row r="912">
          <cell r="C912" t="str">
            <v>M.14.16.160</v>
          </cell>
          <cell r="H912" t="str">
            <v>Pipa PVC 1"</v>
          </cell>
        </row>
        <row r="913">
          <cell r="C913" t="str">
            <v>M.14.16.161</v>
          </cell>
          <cell r="H913" t="str">
            <v>Pipa PVC 1½"</v>
          </cell>
        </row>
        <row r="914">
          <cell r="C914" t="str">
            <v>M.14.16.162</v>
          </cell>
          <cell r="H914" t="str">
            <v>Pipa PVC 2"</v>
          </cell>
        </row>
        <row r="915">
          <cell r="C915" t="str">
            <v>M.14.16.163</v>
          </cell>
          <cell r="H915" t="str">
            <v>Pipa PVC 2½"</v>
          </cell>
        </row>
        <row r="916">
          <cell r="C916" t="str">
            <v>M.14.16.164</v>
          </cell>
          <cell r="H916" t="str">
            <v>Pipa PVC 3"</v>
          </cell>
        </row>
        <row r="917">
          <cell r="C917" t="str">
            <v>M.14.16.165</v>
          </cell>
          <cell r="H917" t="str">
            <v>Pipa PVC ø 1000 mm</v>
          </cell>
        </row>
        <row r="918">
          <cell r="C918" t="str">
            <v>M.14.16.166</v>
          </cell>
          <cell r="H918" t="str">
            <v>Pipa PVC ø 1000 mm</v>
          </cell>
        </row>
        <row r="919">
          <cell r="C919" t="str">
            <v>M.14.16.167</v>
          </cell>
          <cell r="H919" t="str">
            <v>Pipa PVC ø 110 mm</v>
          </cell>
        </row>
        <row r="920">
          <cell r="C920" t="str">
            <v>M.14.16.168</v>
          </cell>
          <cell r="H920" t="str">
            <v>Pipa PVC ø 110 mm</v>
          </cell>
        </row>
        <row r="921">
          <cell r="C921" t="str">
            <v>M.14.16.169</v>
          </cell>
          <cell r="H921" t="str">
            <v>Pipa PVC ø 1100 mm</v>
          </cell>
        </row>
        <row r="922">
          <cell r="C922" t="str">
            <v>M.14.16.170</v>
          </cell>
          <cell r="H922" t="str">
            <v>Pipa PVC ø 1100 mm</v>
          </cell>
        </row>
        <row r="923">
          <cell r="C923" t="str">
            <v>M.14.16.171</v>
          </cell>
          <cell r="H923" t="str">
            <v>Pipa PVC ø 1200 mm</v>
          </cell>
        </row>
        <row r="924">
          <cell r="C924" t="str">
            <v>M.14.16.172</v>
          </cell>
          <cell r="H924" t="str">
            <v>Pipa PVC ø 1200 mm</v>
          </cell>
        </row>
        <row r="925">
          <cell r="C925" t="str">
            <v>M.14.16.173</v>
          </cell>
          <cell r="H925" t="str">
            <v>Pipa PVC ø 150 mm</v>
          </cell>
        </row>
        <row r="926">
          <cell r="C926" t="str">
            <v>M.14.16.174</v>
          </cell>
          <cell r="H926" t="str">
            <v>Pipa PVC ø 150 mm</v>
          </cell>
        </row>
        <row r="927">
          <cell r="C927" t="str">
            <v>M.14.16.175</v>
          </cell>
          <cell r="H927" t="str">
            <v>Pipa PVC ø 200 mm</v>
          </cell>
        </row>
        <row r="928">
          <cell r="C928" t="str">
            <v>M.14.16.176</v>
          </cell>
          <cell r="H928" t="str">
            <v>Pipa PVC ø 200 mm</v>
          </cell>
        </row>
        <row r="929">
          <cell r="C929" t="str">
            <v>M.14.16.177</v>
          </cell>
          <cell r="H929" t="str">
            <v>Pipa PVC ø 250 mm</v>
          </cell>
        </row>
        <row r="930">
          <cell r="C930" t="str">
            <v>M.14.16.178</v>
          </cell>
          <cell r="H930" t="str">
            <v>Pipa PVC ø 250 mm</v>
          </cell>
        </row>
        <row r="931">
          <cell r="C931" t="str">
            <v>M.14.16.179</v>
          </cell>
          <cell r="H931" t="str">
            <v>Pipa PVC ø 300 mm</v>
          </cell>
        </row>
        <row r="932">
          <cell r="C932" t="str">
            <v>M.14.16.180</v>
          </cell>
          <cell r="H932" t="str">
            <v>Pipa PVC ø 300 mm</v>
          </cell>
        </row>
        <row r="933">
          <cell r="C933" t="str">
            <v>M.14.16.181</v>
          </cell>
          <cell r="H933" t="str">
            <v>Pipa PVC ø 400 mm</v>
          </cell>
        </row>
        <row r="934">
          <cell r="C934" t="str">
            <v>M.14.16.182</v>
          </cell>
          <cell r="H934" t="str">
            <v>Pipa PVC ø 400 mm</v>
          </cell>
        </row>
        <row r="935">
          <cell r="C935" t="str">
            <v>M.14.16.183</v>
          </cell>
          <cell r="H935" t="str">
            <v>Pipa PVC ø 450 mm</v>
          </cell>
        </row>
        <row r="936">
          <cell r="C936" t="str">
            <v>M.14.16.184</v>
          </cell>
          <cell r="H936" t="str">
            <v>Pipa PVC ø 450 mm</v>
          </cell>
        </row>
        <row r="937">
          <cell r="C937" t="str">
            <v>M.14.16.185</v>
          </cell>
          <cell r="H937" t="str">
            <v>Pipa PVC ø 500 mm</v>
          </cell>
        </row>
        <row r="938">
          <cell r="C938" t="str">
            <v>M.14.16.186</v>
          </cell>
          <cell r="H938" t="str">
            <v>Pipa PVC ø 500 mm</v>
          </cell>
        </row>
        <row r="939">
          <cell r="C939" t="str">
            <v>M.14.16.187</v>
          </cell>
          <cell r="H939" t="str">
            <v>Pipa PVC ø 600 mm</v>
          </cell>
        </row>
        <row r="940">
          <cell r="C940" t="str">
            <v>M.14.16.188</v>
          </cell>
          <cell r="H940" t="str">
            <v>Pipa PVC ø 600 mm</v>
          </cell>
        </row>
        <row r="941">
          <cell r="C941" t="str">
            <v>M.14.16.189</v>
          </cell>
          <cell r="H941" t="str">
            <v>Pipa PVC ø 63 mm</v>
          </cell>
        </row>
        <row r="942">
          <cell r="C942" t="str">
            <v>M.14.16.190</v>
          </cell>
          <cell r="H942" t="str">
            <v>Pipa PVC ø 63 mm</v>
          </cell>
        </row>
        <row r="943">
          <cell r="C943" t="str">
            <v>M.14.16.191</v>
          </cell>
          <cell r="H943" t="str">
            <v>Pipa PVC ø 800 mm</v>
          </cell>
        </row>
        <row r="944">
          <cell r="C944" t="str">
            <v>M.14.16.192</v>
          </cell>
          <cell r="H944" t="str">
            <v>Pipa PVC ø 800 mm</v>
          </cell>
        </row>
        <row r="945">
          <cell r="C945" t="str">
            <v>M.14.16.193</v>
          </cell>
          <cell r="H945" t="str">
            <v>Pipa PVC ø 90 mm</v>
          </cell>
        </row>
        <row r="946">
          <cell r="C946" t="str">
            <v>M.14.16.194</v>
          </cell>
          <cell r="H946" t="str">
            <v>Pipa PVC ø 90 mm</v>
          </cell>
        </row>
        <row r="947">
          <cell r="C947" t="str">
            <v>M.14.16.195</v>
          </cell>
          <cell r="H947" t="str">
            <v>Pipa PVC ø 900 mm</v>
          </cell>
        </row>
        <row r="948">
          <cell r="C948" t="str">
            <v>M.14.16.196</v>
          </cell>
          <cell r="H948" t="str">
            <v>Pipa PVC ø 900 mm</v>
          </cell>
        </row>
        <row r="949">
          <cell r="C949" t="str">
            <v>M.14.16.197</v>
          </cell>
          <cell r="H949" t="str">
            <v>Pipa PVC Tipe C, Uk. 2"</v>
          </cell>
        </row>
        <row r="950">
          <cell r="C950" t="str">
            <v>M.14.16.198</v>
          </cell>
          <cell r="H950" t="str">
            <v>Pipa tanah</v>
          </cell>
        </row>
        <row r="951">
          <cell r="C951" t="str">
            <v>M.14.16.199</v>
          </cell>
          <cell r="H951" t="str">
            <v>Pipa tanah ø 15</v>
          </cell>
        </row>
        <row r="952">
          <cell r="C952" t="str">
            <v>M.14.20.1</v>
          </cell>
          <cell r="H952" t="str">
            <v>Tee ø 1000 mm</v>
          </cell>
        </row>
        <row r="953">
          <cell r="C953" t="str">
            <v>M.14.20.2</v>
          </cell>
          <cell r="H953" t="str">
            <v>Tee ø 1100 mm</v>
          </cell>
        </row>
        <row r="954">
          <cell r="C954" t="str">
            <v>M.14.20.3</v>
          </cell>
          <cell r="H954" t="str">
            <v>Tee ø 1200 mm</v>
          </cell>
        </row>
        <row r="955">
          <cell r="C955" t="str">
            <v>M.14.20.4</v>
          </cell>
          <cell r="H955" t="str">
            <v>Tee ø 150 mm</v>
          </cell>
        </row>
        <row r="956">
          <cell r="C956" t="str">
            <v>M.14.20.5</v>
          </cell>
          <cell r="H956" t="str">
            <v>Tee ø 200 mm</v>
          </cell>
        </row>
        <row r="957">
          <cell r="C957" t="str">
            <v>M.14.20.6</v>
          </cell>
          <cell r="H957" t="str">
            <v>Tee ø 250 mm</v>
          </cell>
        </row>
        <row r="958">
          <cell r="C958" t="str">
            <v>M.14.20.7</v>
          </cell>
          <cell r="H958" t="str">
            <v>Tee ø 300 mm</v>
          </cell>
        </row>
        <row r="959">
          <cell r="C959" t="str">
            <v>M.14.20.8</v>
          </cell>
          <cell r="H959" t="str">
            <v>Tee ø 400 mm</v>
          </cell>
        </row>
        <row r="960">
          <cell r="C960" t="str">
            <v>M.14.20.9</v>
          </cell>
          <cell r="H960" t="str">
            <v>Tee ø 450 mm</v>
          </cell>
        </row>
        <row r="961">
          <cell r="C961" t="str">
            <v>M.14.20.10</v>
          </cell>
          <cell r="H961" t="str">
            <v>Tee ø 500 mm</v>
          </cell>
        </row>
        <row r="962">
          <cell r="C962" t="str">
            <v>M.14.20.11</v>
          </cell>
          <cell r="H962" t="str">
            <v>Tee ø 600 mm</v>
          </cell>
        </row>
        <row r="963">
          <cell r="C963" t="str">
            <v>M.14.20.12</v>
          </cell>
          <cell r="H963" t="str">
            <v>Tee ø 700 mm</v>
          </cell>
        </row>
        <row r="964">
          <cell r="C964" t="str">
            <v>M.14.20.13</v>
          </cell>
          <cell r="H964" t="str">
            <v>Tee ø 800 mm</v>
          </cell>
        </row>
        <row r="965">
          <cell r="C965" t="str">
            <v>M.14.20.14</v>
          </cell>
          <cell r="H965" t="str">
            <v>Tee ø 900 mm</v>
          </cell>
        </row>
        <row r="966">
          <cell r="C966" t="str">
            <v>M.14.22.1</v>
          </cell>
          <cell r="H966" t="str">
            <v>Valve ø 1000 mm</v>
          </cell>
        </row>
        <row r="967">
          <cell r="C967" t="str">
            <v>M.14.22.2</v>
          </cell>
          <cell r="H967" t="str">
            <v>Valve ø 1100 mm</v>
          </cell>
        </row>
        <row r="968">
          <cell r="C968" t="str">
            <v>M.14.22.3</v>
          </cell>
          <cell r="H968" t="str">
            <v>Valve ø 1200 mm</v>
          </cell>
        </row>
        <row r="969">
          <cell r="C969" t="str">
            <v>M.14.22.4</v>
          </cell>
          <cell r="H969" t="str">
            <v>Valve ø 150 mm</v>
          </cell>
        </row>
        <row r="970">
          <cell r="C970" t="str">
            <v>M.14.22.5</v>
          </cell>
          <cell r="H970" t="str">
            <v>Valve ø 200 mm</v>
          </cell>
        </row>
        <row r="971">
          <cell r="C971" t="str">
            <v>M.14.22.6</v>
          </cell>
          <cell r="H971" t="str">
            <v>Valve ø 250 mm</v>
          </cell>
        </row>
        <row r="972">
          <cell r="C972" t="str">
            <v>M.14.22.7</v>
          </cell>
          <cell r="H972" t="str">
            <v>Valve ø 300 mm</v>
          </cell>
        </row>
        <row r="973">
          <cell r="C973" t="str">
            <v>M.14.22.8</v>
          </cell>
          <cell r="H973" t="str">
            <v>Valve ø 400 mm</v>
          </cell>
        </row>
        <row r="974">
          <cell r="C974" t="str">
            <v>M.14.22.9</v>
          </cell>
          <cell r="H974" t="str">
            <v>Valve ø 450 mm</v>
          </cell>
        </row>
        <row r="975">
          <cell r="C975" t="str">
            <v>M.14.22.10</v>
          </cell>
          <cell r="H975" t="str">
            <v>Valve ø 500 mm</v>
          </cell>
        </row>
        <row r="976">
          <cell r="C976" t="str">
            <v>M.14.22.11</v>
          </cell>
          <cell r="H976" t="str">
            <v>Valve ø 600 mm</v>
          </cell>
        </row>
        <row r="977">
          <cell r="C977" t="str">
            <v>M.14.22.12</v>
          </cell>
          <cell r="H977" t="str">
            <v>Valve ø 700 mm</v>
          </cell>
        </row>
        <row r="978">
          <cell r="C978" t="str">
            <v>M.14.22.13</v>
          </cell>
          <cell r="H978" t="str">
            <v>Valve ø 800 mm</v>
          </cell>
        </row>
        <row r="979">
          <cell r="C979" t="str">
            <v>M.14.22.14</v>
          </cell>
          <cell r="H979" t="str">
            <v>Valve ø 900 mm</v>
          </cell>
        </row>
        <row r="980">
          <cell r="C980"/>
          <cell r="H980"/>
        </row>
        <row r="981">
          <cell r="C981" t="str">
            <v>M.15.2.1</v>
          </cell>
          <cell r="H981" t="str">
            <v>Bak cuci piring</v>
          </cell>
        </row>
        <row r="982">
          <cell r="C982" t="str">
            <v>M.15.2.2</v>
          </cell>
          <cell r="H982" t="str">
            <v>Bak fiberglass</v>
          </cell>
        </row>
        <row r="983">
          <cell r="C983" t="str">
            <v>M.15.2.3</v>
          </cell>
          <cell r="H983" t="str">
            <v>Bathquip</v>
          </cell>
        </row>
        <row r="984">
          <cell r="C984" t="str">
            <v>M.15.3.1</v>
          </cell>
          <cell r="H984" t="str">
            <v>Closet duduk</v>
          </cell>
        </row>
        <row r="985">
          <cell r="C985" t="str">
            <v>M.15.3.2</v>
          </cell>
          <cell r="H985" t="str">
            <v>Closet jongkok</v>
          </cell>
        </row>
        <row r="986">
          <cell r="C986" t="str">
            <v>M.15.4.1</v>
          </cell>
          <cell r="H986" t="str">
            <v>Double robe hook</v>
          </cell>
        </row>
        <row r="987">
          <cell r="C987" t="str">
            <v>M.15.6.1</v>
          </cell>
          <cell r="H987" t="str">
            <v>Fixed shower</v>
          </cell>
        </row>
        <row r="988">
          <cell r="C988" t="str">
            <v>M.15.6.2</v>
          </cell>
          <cell r="H988" t="str">
            <v>Floor Drain</v>
          </cell>
        </row>
        <row r="989">
          <cell r="C989" t="str">
            <v>M.15.7.1</v>
          </cell>
          <cell r="H989" t="str">
            <v>Gantungan baju</v>
          </cell>
        </row>
        <row r="990">
          <cell r="C990" t="str">
            <v>M.15.7.2</v>
          </cell>
          <cell r="H990" t="str">
            <v>Got talang R. 10</v>
          </cell>
        </row>
        <row r="991">
          <cell r="C991" t="str">
            <v>M.15.7.3</v>
          </cell>
          <cell r="H991" t="str">
            <v>Got talang R. 10 (1/2 Lingkaran)</v>
          </cell>
        </row>
        <row r="992">
          <cell r="C992" t="str">
            <v>M.15.7.4</v>
          </cell>
          <cell r="H992" t="str">
            <v>Got talang R. 15</v>
          </cell>
        </row>
        <row r="993">
          <cell r="C993" t="str">
            <v>M.15.7.5</v>
          </cell>
          <cell r="H993" t="str">
            <v>Got talang R. 15 (1/2 Lingkaran)</v>
          </cell>
        </row>
        <row r="994">
          <cell r="C994" t="str">
            <v>M.15.7.6</v>
          </cell>
          <cell r="H994" t="str">
            <v>Got talang R. 25</v>
          </cell>
        </row>
        <row r="995">
          <cell r="C995" t="str">
            <v>M.15.7.7</v>
          </cell>
          <cell r="H995" t="str">
            <v>Got talang R. 25 (1/2 Lingkaran)</v>
          </cell>
        </row>
        <row r="996">
          <cell r="C996" t="str">
            <v>M.15.8.1</v>
          </cell>
          <cell r="H996" t="str">
            <v>Hand rail</v>
          </cell>
        </row>
        <row r="997">
          <cell r="C997" t="str">
            <v>M.15.10.1</v>
          </cell>
          <cell r="H997" t="str">
            <v>Jet washer</v>
          </cell>
        </row>
        <row r="998">
          <cell r="C998" t="str">
            <v>M.15.11.1</v>
          </cell>
          <cell r="H998" t="str">
            <v>Kran air</v>
          </cell>
        </row>
        <row r="999">
          <cell r="C999" t="str">
            <v>M.15.16.1</v>
          </cell>
          <cell r="H999" t="str">
            <v>Perlengkapan</v>
          </cell>
        </row>
        <row r="1000">
          <cell r="C1000" t="str">
            <v>M.15.16.2</v>
          </cell>
          <cell r="H1000" t="str">
            <v>Perlengkapan</v>
          </cell>
        </row>
        <row r="1001">
          <cell r="C1001" t="str">
            <v>M.15.18.1</v>
          </cell>
          <cell r="H1001" t="str">
            <v>Roof drain</v>
          </cell>
        </row>
        <row r="1002">
          <cell r="C1002" t="str">
            <v>M.15.18.2</v>
          </cell>
          <cell r="H1002" t="str">
            <v>Roof drain cast iron 6 inch</v>
          </cell>
        </row>
        <row r="1003">
          <cell r="C1003" t="str">
            <v>M.15.21.1</v>
          </cell>
          <cell r="H1003" t="str">
            <v>Urinoir</v>
          </cell>
        </row>
        <row r="1004">
          <cell r="C1004" t="str">
            <v>M.15.23.1</v>
          </cell>
          <cell r="H1004" t="str">
            <v>Wastafel</v>
          </cell>
        </row>
        <row r="1005">
          <cell r="C1005" t="str">
            <v>M.15.23.2</v>
          </cell>
          <cell r="H1005" t="str">
            <v>Waterdrain</v>
          </cell>
        </row>
        <row r="1006">
          <cell r="C1006"/>
          <cell r="H1006"/>
        </row>
        <row r="1007">
          <cell r="C1007" t="str">
            <v>M.16.1.1</v>
          </cell>
          <cell r="H1007" t="str">
            <v>Aralia (Osmoxylum Lineare Gold)
Tinggi : 20 - 25 cm (Overall)
Ø : 1 - 1.5 cm (Tajuk)</v>
          </cell>
        </row>
        <row r="1008">
          <cell r="C1008" t="str">
            <v>M.16.2.1</v>
          </cell>
          <cell r="H1008" t="str">
            <v>Bugenvil Bunga
Tinggi : 40 - 50 cm (Overall)
Ø : 2.5 - 3 cm (Tajuk)</v>
          </cell>
        </row>
        <row r="1009">
          <cell r="C1009" t="str">
            <v>M.16.4.1</v>
          </cell>
          <cell r="H1009" t="str">
            <v>Dendron Jari (Phylodendron Bipinatifidium)
Tinggi : 25 - 30 cm (Overall)
Ø : 1 - 1.5 cm (Tajuk)</v>
          </cell>
        </row>
        <row r="1010">
          <cell r="C1010" t="str">
            <v>M.16.11.1</v>
          </cell>
          <cell r="H1010" t="str">
            <v>Kamboja Bali Kuning(Plumeria Rubra)
Tinggi : 2.5 - 3 cm (overall)
Ø : 8 - 10 cm (Btg)</v>
          </cell>
        </row>
        <row r="1011">
          <cell r="C1011" t="str">
            <v>M.16.11.2</v>
          </cell>
          <cell r="H1011" t="str">
            <v>Kamboja Bali Fosil(Plumeria Rubra)
Tinggi : 2.5 - 3 cm (overall)
Ø : 8 - 10 cm (Btg)</v>
          </cell>
        </row>
        <row r="1012">
          <cell r="C1012" t="str">
            <v>M.16.11.3</v>
          </cell>
          <cell r="H1012" t="str">
            <v>Ketapang Kencana (Bucida Molinetti)
Tinggi : 2.5 - 3 cm (overall)
Ø : 4 - 5 cm (Btg)</v>
          </cell>
        </row>
        <row r="1013">
          <cell r="C1013" t="str">
            <v>M.16.12.1</v>
          </cell>
          <cell r="H1013" t="str">
            <v>Lotus (Nelumbo Facira)
Tinggi : 30 - 40 cm (overall)
Ø : 1 - 1.5 cm (Tajuk)</v>
          </cell>
        </row>
        <row r="1014">
          <cell r="C1014" t="str">
            <v>M.16.13.1</v>
          </cell>
          <cell r="H1014" t="str">
            <v>Mindi (Melia Azedarach)
Tinggi : 2.5 - 3 m (overall)
Ø : 8 - 10 cm (Tajuk)</v>
          </cell>
        </row>
        <row r="1015">
          <cell r="C1015" t="str">
            <v>M.16.16.1</v>
          </cell>
          <cell r="H1015" t="str">
            <v>Pulai (Alstonia Scholaris)
Tinggi : 4 - 5 m (overall)
Ø : 12 - 15 cm (Btg)</v>
          </cell>
        </row>
        <row r="1016">
          <cell r="C1016" t="str">
            <v>M.16.16.2</v>
          </cell>
          <cell r="H1016" t="str">
            <v>Pulai (Alstonia Scholaris)
Tinggi : 4 - 5 m (overall)
Ø : 12 - 15 cm (Btg)</v>
          </cell>
        </row>
        <row r="1017">
          <cell r="C1017" t="str">
            <v>M.16.16.3</v>
          </cell>
          <cell r="H1017" t="str">
            <v>Puring Bali (Codiaeum Variegatum)
Tinggi : 35 - 40 cm (overall)
Ø : 1 - 1.5 cm (Tajuk)</v>
          </cell>
        </row>
        <row r="1018">
          <cell r="C1018" t="str">
            <v>M.16.18.1</v>
          </cell>
          <cell r="H1018" t="str">
            <v>Rumput gajah mini</v>
          </cell>
        </row>
        <row r="1019">
          <cell r="C1019" t="str">
            <v>M.16.20.1</v>
          </cell>
          <cell r="H1019" t="str">
            <v>Tabebuya Bunga Kuning (Tabebuia Argentea)
Tinggi : 2.5 - 3 m (overall)
Ø : 8 - 10 cm (Btg)</v>
          </cell>
        </row>
        <row r="1020">
          <cell r="C1020" t="str">
            <v>M.16.20.2</v>
          </cell>
          <cell r="H1020" t="str">
            <v>Trembesi (Samanea Saman)
Tinggi : 2.5 - 3 m (overall)
Ø : 8 - 10 cm (Btg)</v>
          </cell>
        </row>
        <row r="1021">
          <cell r="C1021" t="str">
            <v>M.341.11.1</v>
          </cell>
          <cell r="H1021" t="str">
            <v>Kabel</v>
          </cell>
        </row>
        <row r="1022">
          <cell r="C1022"/>
          <cell r="H1022"/>
        </row>
        <row r="1023">
          <cell r="C1023" t="str">
            <v>M.341.6.1</v>
          </cell>
          <cell r="H1023" t="str">
            <v>Fitiing</v>
          </cell>
        </row>
        <row r="1024">
          <cell r="C1024" t="str">
            <v>M.342.6.2</v>
          </cell>
          <cell r="H1024" t="str">
            <v>F</v>
          </cell>
        </row>
        <row r="1025">
          <cell r="C1025" t="str">
            <v>M.343.11.3</v>
          </cell>
          <cell r="H1025" t="str">
            <v>Klem</v>
          </cell>
        </row>
        <row r="1026">
          <cell r="C1026" t="str">
            <v>M.344.11.4</v>
          </cell>
          <cell r="H1026" t="str">
            <v>Klem biasa</v>
          </cell>
        </row>
        <row r="1027">
          <cell r="C1027" t="str">
            <v>M.345.12.5</v>
          </cell>
          <cell r="H1027" t="str">
            <v>L Bow</v>
          </cell>
        </row>
        <row r="1028">
          <cell r="C1028" t="str">
            <v>M.346.12.6</v>
          </cell>
          <cell r="H1028" t="str">
            <v>Las dop</v>
          </cell>
        </row>
        <row r="1029">
          <cell r="C1029" t="str">
            <v>M.347.13.7</v>
          </cell>
          <cell r="H1029" t="str">
            <v>Mongkok</v>
          </cell>
        </row>
        <row r="1030">
          <cell r="C1030" t="str">
            <v>M.348.13.8</v>
          </cell>
          <cell r="H1030" t="str">
            <v>MCB</v>
          </cell>
        </row>
        <row r="1031">
          <cell r="C1031" t="str">
            <v>M.349.19.9</v>
          </cell>
          <cell r="H1031" t="str">
            <v>Saklar</v>
          </cell>
        </row>
        <row r="1032">
          <cell r="C1032" t="str">
            <v>M.350.19.10</v>
          </cell>
          <cell r="H1032" t="str">
            <v>S</v>
          </cell>
        </row>
        <row r="1033">
          <cell r="C1033" t="str">
            <v>M.351.20.11</v>
          </cell>
          <cell r="H1033" t="str">
            <v>T Dus</v>
          </cell>
        </row>
        <row r="1034">
          <cell r="C1034" t="str">
            <v>M.352.20.12</v>
          </cell>
          <cell r="H1034" t="str">
            <v>T</v>
          </cell>
        </row>
        <row r="1035">
          <cell r="C1035" t="str">
            <v>M.353.20.13</v>
          </cell>
          <cell r="H1035" t="str">
            <v>T</v>
          </cell>
        </row>
        <row r="1036">
          <cell r="C1036" t="str">
            <v>M.349.16.9</v>
          </cell>
          <cell r="H1036" t="str">
            <v>Pipa stainless</v>
          </cell>
        </row>
        <row r="1037">
          <cell r="C1037" t="str">
            <v>M.350.16.10</v>
          </cell>
          <cell r="H1037" t="str">
            <v>Plat stainless steel</v>
          </cell>
        </row>
        <row r="1038">
          <cell r="C1038" t="str">
            <v>M.351.16.11</v>
          </cell>
          <cell r="H1038" t="str">
            <v>Pipa stainless steel Dia. 1.5 inch</v>
          </cell>
        </row>
        <row r="1040">
          <cell r="C1040"/>
          <cell r="H1040"/>
        </row>
        <row r="1041">
          <cell r="C1041"/>
          <cell r="H1041"/>
        </row>
        <row r="1042">
          <cell r="C1042"/>
          <cell r="H1042"/>
        </row>
        <row r="1043">
          <cell r="C1043"/>
          <cell r="H1043"/>
        </row>
        <row r="1044">
          <cell r="C1044"/>
          <cell r="H1044"/>
        </row>
        <row r="1045">
          <cell r="C1045"/>
          <cell r="H1045"/>
        </row>
        <row r="1046">
          <cell r="C1046"/>
          <cell r="H1046"/>
        </row>
        <row r="1047">
          <cell r="C1047"/>
          <cell r="H1047"/>
        </row>
        <row r="1048">
          <cell r="C1048"/>
          <cell r="H1048"/>
        </row>
        <row r="1049">
          <cell r="C1049"/>
          <cell r="H1049"/>
        </row>
        <row r="1050">
          <cell r="C1050"/>
          <cell r="H1050"/>
        </row>
        <row r="1051">
          <cell r="C1051"/>
          <cell r="H1051"/>
        </row>
        <row r="1052">
          <cell r="C1052"/>
          <cell r="H1052"/>
        </row>
        <row r="1053">
          <cell r="C1053"/>
          <cell r="H1053"/>
        </row>
        <row r="1054">
          <cell r="C1054"/>
          <cell r="H1054"/>
        </row>
        <row r="1055">
          <cell r="C1055"/>
          <cell r="H1055"/>
        </row>
        <row r="1056">
          <cell r="C1056"/>
          <cell r="H1056"/>
        </row>
      </sheetData>
      <sheetData sheetId="2" refreshError="1">
        <row r="6">
          <cell r="C6" t="str">
            <v>E.1.1.1</v>
          </cell>
          <cell r="D6" t="str">
            <v>E.1</v>
          </cell>
          <cell r="E6">
            <v>1</v>
          </cell>
          <cell r="F6" t="str">
            <v>A</v>
          </cell>
          <cell r="G6">
            <v>1</v>
          </cell>
          <cell r="H6" t="str">
            <v>Aggregat (chip) spreader</v>
          </cell>
          <cell r="I6"/>
          <cell r="J6"/>
          <cell r="K6">
            <v>100</v>
          </cell>
        </row>
        <row r="7">
          <cell r="C7" t="str">
            <v>E.1.1.2</v>
          </cell>
          <cell r="D7" t="str">
            <v>E.1</v>
          </cell>
          <cell r="E7">
            <v>1</v>
          </cell>
          <cell r="F7" t="str">
            <v>A</v>
          </cell>
          <cell r="G7">
            <v>2</v>
          </cell>
          <cell r="H7" t="str">
            <v>Air compressor</v>
          </cell>
          <cell r="I7"/>
          <cell r="J7" t="str">
            <v>jam</v>
          </cell>
          <cell r="K7">
            <v>100</v>
          </cell>
        </row>
        <row r="8">
          <cell r="C8" t="str">
            <v>E.1.1.3</v>
          </cell>
          <cell r="D8" t="str">
            <v>E.1</v>
          </cell>
          <cell r="E8">
            <v>1</v>
          </cell>
          <cell r="F8" t="str">
            <v>A</v>
          </cell>
          <cell r="G8">
            <v>3</v>
          </cell>
          <cell r="H8" t="str">
            <v>Alat bantu</v>
          </cell>
          <cell r="I8"/>
          <cell r="J8" t="str">
            <v>ls</v>
          </cell>
          <cell r="K8">
            <v>100</v>
          </cell>
        </row>
        <row r="9">
          <cell r="C9" t="str">
            <v>E.1.1.4</v>
          </cell>
          <cell r="D9" t="str">
            <v>E.1</v>
          </cell>
          <cell r="E9">
            <v>1</v>
          </cell>
          <cell r="F9" t="str">
            <v>A</v>
          </cell>
          <cell r="G9">
            <v>4</v>
          </cell>
          <cell r="H9" t="str">
            <v>Alat bantu</v>
          </cell>
          <cell r="I9"/>
          <cell r="J9" t="str">
            <v>ls</v>
          </cell>
          <cell r="K9">
            <v>100</v>
          </cell>
        </row>
        <row r="10">
          <cell r="C10" t="str">
            <v>E.1.1.5</v>
          </cell>
          <cell r="D10" t="str">
            <v>E.1</v>
          </cell>
          <cell r="E10">
            <v>1</v>
          </cell>
          <cell r="F10" t="str">
            <v>A</v>
          </cell>
          <cell r="G10">
            <v>5</v>
          </cell>
          <cell r="H10" t="str">
            <v>Alat grouting</v>
          </cell>
          <cell r="I10"/>
          <cell r="J10"/>
          <cell r="K10">
            <v>100</v>
          </cell>
        </row>
        <row r="11">
          <cell r="C11" t="str">
            <v>E.1.1.6</v>
          </cell>
          <cell r="D11" t="str">
            <v>E.1</v>
          </cell>
          <cell r="E11">
            <v>1</v>
          </cell>
          <cell r="F11" t="str">
            <v>A</v>
          </cell>
          <cell r="G11">
            <v>6</v>
          </cell>
          <cell r="H11" t="str">
            <v>Alat pemasang rivet</v>
          </cell>
          <cell r="I11"/>
          <cell r="J11"/>
          <cell r="K11">
            <v>100</v>
          </cell>
        </row>
        <row r="12">
          <cell r="C12" t="str">
            <v>E.1.1.7</v>
          </cell>
          <cell r="D12" t="str">
            <v>E.1</v>
          </cell>
          <cell r="E12">
            <v>1</v>
          </cell>
          <cell r="F12" t="str">
            <v>A</v>
          </cell>
          <cell r="G12">
            <v>7</v>
          </cell>
          <cell r="H12" t="str">
            <v>Alat tambahan batubara (direct)</v>
          </cell>
          <cell r="I12"/>
          <cell r="J12"/>
          <cell r="K12">
            <v>100</v>
          </cell>
        </row>
        <row r="13">
          <cell r="C13" t="str">
            <v>E.1.1.8</v>
          </cell>
          <cell r="D13" t="str">
            <v>E.1</v>
          </cell>
          <cell r="E13">
            <v>1</v>
          </cell>
          <cell r="F13" t="str">
            <v>A</v>
          </cell>
          <cell r="G13">
            <v>8</v>
          </cell>
          <cell r="H13" t="str">
            <v>Alat tambahan gas batubara</v>
          </cell>
          <cell r="I13"/>
          <cell r="J13"/>
          <cell r="K13">
            <v>100</v>
          </cell>
        </row>
        <row r="14">
          <cell r="C14" t="str">
            <v>E.1.1.9</v>
          </cell>
          <cell r="D14" t="str">
            <v>E.1</v>
          </cell>
          <cell r="E14">
            <v>1</v>
          </cell>
          <cell r="F14" t="str">
            <v>A</v>
          </cell>
          <cell r="G14">
            <v>9</v>
          </cell>
          <cell r="H14" t="str">
            <v>Aphalt / concrete cutter</v>
          </cell>
          <cell r="I14"/>
          <cell r="J14" t="str">
            <v>jam</v>
          </cell>
          <cell r="K14">
            <v>100</v>
          </cell>
        </row>
        <row r="15">
          <cell r="C15" t="str">
            <v>E.1.1.10</v>
          </cell>
          <cell r="D15" t="str">
            <v>E.1</v>
          </cell>
          <cell r="E15">
            <v>1</v>
          </cell>
          <cell r="F15" t="str">
            <v>A</v>
          </cell>
          <cell r="G15">
            <v>10</v>
          </cell>
          <cell r="H15" t="str">
            <v>Asphalt burner</v>
          </cell>
          <cell r="I15"/>
          <cell r="J15" t="str">
            <v>ls</v>
          </cell>
          <cell r="K15">
            <v>100</v>
          </cell>
        </row>
        <row r="16">
          <cell r="C16" t="str">
            <v>E.1.1.11</v>
          </cell>
          <cell r="D16" t="str">
            <v>E.1</v>
          </cell>
          <cell r="E16">
            <v>1</v>
          </cell>
          <cell r="F16" t="str">
            <v>A</v>
          </cell>
          <cell r="G16">
            <v>11</v>
          </cell>
          <cell r="H16" t="str">
            <v>Asphalt distributor</v>
          </cell>
          <cell r="I16"/>
          <cell r="J16" t="str">
            <v>jam</v>
          </cell>
          <cell r="K16">
            <v>100</v>
          </cell>
        </row>
        <row r="17">
          <cell r="C17" t="str">
            <v>E.1.1.12</v>
          </cell>
          <cell r="D17" t="str">
            <v>E.1</v>
          </cell>
          <cell r="E17">
            <v>1</v>
          </cell>
          <cell r="F17" t="str">
            <v>A</v>
          </cell>
          <cell r="G17">
            <v>12</v>
          </cell>
          <cell r="H17" t="str">
            <v>Asphalt finisher</v>
          </cell>
          <cell r="I17"/>
          <cell r="J17" t="str">
            <v>jam</v>
          </cell>
          <cell r="K17">
            <v>100</v>
          </cell>
        </row>
        <row r="18">
          <cell r="C18" t="str">
            <v>E.1.1.13</v>
          </cell>
          <cell r="D18" t="str">
            <v>E.1</v>
          </cell>
          <cell r="E18">
            <v>1</v>
          </cell>
          <cell r="F18" t="str">
            <v>A</v>
          </cell>
          <cell r="G18">
            <v>13</v>
          </cell>
          <cell r="H18" t="str">
            <v>Asphalt liquid mixer</v>
          </cell>
          <cell r="I18"/>
          <cell r="J18"/>
          <cell r="K18">
            <v>100</v>
          </cell>
        </row>
        <row r="19">
          <cell r="C19" t="str">
            <v>E.1.1.14</v>
          </cell>
          <cell r="D19" t="str">
            <v>E.1</v>
          </cell>
          <cell r="E19">
            <v>1</v>
          </cell>
          <cell r="F19" t="str">
            <v>A</v>
          </cell>
          <cell r="G19">
            <v>14</v>
          </cell>
          <cell r="H19" t="str">
            <v>Asphalt mixing plant (AMP)</v>
          </cell>
          <cell r="I19"/>
          <cell r="J19" t="str">
            <v>jam</v>
          </cell>
          <cell r="K19">
            <v>100</v>
          </cell>
        </row>
        <row r="20">
          <cell r="C20" t="str">
            <v>E.1.1.15</v>
          </cell>
          <cell r="D20" t="str">
            <v>E.1</v>
          </cell>
          <cell r="E20">
            <v>1</v>
          </cell>
          <cell r="F20" t="str">
            <v>A</v>
          </cell>
          <cell r="G20">
            <v>15</v>
          </cell>
          <cell r="H20" t="str">
            <v>Asphalt sprayer</v>
          </cell>
          <cell r="I20"/>
          <cell r="J20" t="str">
            <v>jam</v>
          </cell>
          <cell r="K20">
            <v>100</v>
          </cell>
        </row>
        <row r="21">
          <cell r="C21" t="str">
            <v>E.1.1.16</v>
          </cell>
          <cell r="D21" t="str">
            <v>E.1</v>
          </cell>
          <cell r="E21">
            <v>1</v>
          </cell>
          <cell r="F21" t="str">
            <v>A</v>
          </cell>
          <cell r="G21">
            <v>16</v>
          </cell>
          <cell r="H21" t="str">
            <v>Asphalt tanker</v>
          </cell>
          <cell r="I21"/>
          <cell r="J21"/>
          <cell r="K21">
            <v>100</v>
          </cell>
        </row>
        <row r="22">
          <cell r="C22" t="str">
            <v>E.1.2.1</v>
          </cell>
          <cell r="D22" t="str">
            <v>E.1</v>
          </cell>
          <cell r="E22">
            <v>2</v>
          </cell>
          <cell r="F22" t="str">
            <v>B</v>
          </cell>
          <cell r="G22">
            <v>1</v>
          </cell>
          <cell r="H22" t="str">
            <v>Baby roller</v>
          </cell>
          <cell r="I22"/>
          <cell r="J22" t="str">
            <v>Jam</v>
          </cell>
          <cell r="K22">
            <v>100</v>
          </cell>
        </row>
        <row r="23">
          <cell r="C23" t="str">
            <v>E.1.2.2</v>
          </cell>
          <cell r="D23" t="str">
            <v>E.1</v>
          </cell>
          <cell r="E23">
            <v>2</v>
          </cell>
          <cell r="F23" t="str">
            <v>B</v>
          </cell>
          <cell r="G23">
            <v>2</v>
          </cell>
          <cell r="H23" t="str">
            <v>Bar bender/rebar, bar straightner</v>
          </cell>
          <cell r="I23"/>
          <cell r="J23"/>
          <cell r="K23">
            <v>100</v>
          </cell>
        </row>
        <row r="24">
          <cell r="C24" t="str">
            <v>E.1.2.3</v>
          </cell>
          <cell r="D24" t="str">
            <v>E.1</v>
          </cell>
          <cell r="E24">
            <v>2</v>
          </cell>
          <cell r="F24" t="str">
            <v>B</v>
          </cell>
          <cell r="G24">
            <v>3</v>
          </cell>
          <cell r="H24" t="str">
            <v>Bar cutter/rebar cutter</v>
          </cell>
          <cell r="I24"/>
          <cell r="J24"/>
          <cell r="K24">
            <v>100</v>
          </cell>
        </row>
        <row r="25">
          <cell r="C25" t="str">
            <v>E.1.2.4</v>
          </cell>
          <cell r="D25" t="str">
            <v>E.1</v>
          </cell>
          <cell r="E25">
            <v>2</v>
          </cell>
          <cell r="F25" t="str">
            <v>B</v>
          </cell>
          <cell r="G25">
            <v>4</v>
          </cell>
          <cell r="H25" t="str">
            <v>Bekisting/acuan tetap untuk jalan beton (pelat baja tebal 5 mm)</v>
          </cell>
          <cell r="I25"/>
          <cell r="J25"/>
          <cell r="K25">
            <v>100</v>
          </cell>
        </row>
        <row r="26">
          <cell r="C26" t="str">
            <v>E.1.2.5</v>
          </cell>
          <cell r="D26" t="str">
            <v>E.1</v>
          </cell>
          <cell r="E26">
            <v>2</v>
          </cell>
          <cell r="F26" t="str">
            <v>B</v>
          </cell>
          <cell r="G26">
            <v>5</v>
          </cell>
          <cell r="H26" t="str">
            <v>Blending equipment (pencampur agregat)</v>
          </cell>
          <cell r="I26"/>
          <cell r="J26" t="str">
            <v>jam</v>
          </cell>
          <cell r="K26">
            <v>100</v>
          </cell>
        </row>
        <row r="27">
          <cell r="C27" t="str">
            <v>E.1.2.6</v>
          </cell>
          <cell r="D27" t="str">
            <v>E.1</v>
          </cell>
          <cell r="E27">
            <v>2</v>
          </cell>
          <cell r="F27" t="str">
            <v>B</v>
          </cell>
          <cell r="G27">
            <v>6</v>
          </cell>
          <cell r="H27" t="str">
            <v>Blower</v>
          </cell>
          <cell r="I27"/>
          <cell r="J27" t="str">
            <v>jam</v>
          </cell>
          <cell r="K27">
            <v>100</v>
          </cell>
        </row>
        <row r="28">
          <cell r="C28" t="str">
            <v>E.1.2.7</v>
          </cell>
          <cell r="D28" t="str">
            <v>E.1</v>
          </cell>
          <cell r="E28">
            <v>2</v>
          </cell>
          <cell r="F28" t="str">
            <v>B</v>
          </cell>
          <cell r="G28">
            <v>7</v>
          </cell>
          <cell r="H28" t="str">
            <v>Boat/speed boat</v>
          </cell>
          <cell r="I28"/>
          <cell r="J28"/>
          <cell r="K28">
            <v>100</v>
          </cell>
        </row>
        <row r="29">
          <cell r="C29" t="str">
            <v>E.1.2.8</v>
          </cell>
          <cell r="D29" t="str">
            <v>E.1</v>
          </cell>
          <cell r="E29">
            <v>2</v>
          </cell>
          <cell r="F29" t="str">
            <v>B</v>
          </cell>
          <cell r="G29">
            <v>8</v>
          </cell>
          <cell r="H29" t="str">
            <v>Bor</v>
          </cell>
          <cell r="I29"/>
          <cell r="J29" t="str">
            <v>jam</v>
          </cell>
          <cell r="K29">
            <v>100</v>
          </cell>
        </row>
        <row r="30">
          <cell r="C30" t="str">
            <v>E.1.2.9</v>
          </cell>
          <cell r="D30" t="str">
            <v>E.1</v>
          </cell>
          <cell r="E30">
            <v>2</v>
          </cell>
          <cell r="F30" t="str">
            <v>B</v>
          </cell>
          <cell r="G30">
            <v>9</v>
          </cell>
          <cell r="H30" t="str">
            <v>Bor beton</v>
          </cell>
          <cell r="I30"/>
          <cell r="J30"/>
          <cell r="K30">
            <v>100</v>
          </cell>
        </row>
        <row r="31">
          <cell r="C31" t="str">
            <v>E.1.2.10</v>
          </cell>
          <cell r="D31" t="str">
            <v>E.1</v>
          </cell>
          <cell r="E31">
            <v>2</v>
          </cell>
          <cell r="F31" t="str">
            <v>B</v>
          </cell>
          <cell r="G31">
            <v>10</v>
          </cell>
          <cell r="H31" t="str">
            <v>Bor kecil</v>
          </cell>
          <cell r="I31"/>
          <cell r="J31" t="str">
            <v>jam</v>
          </cell>
          <cell r="K31">
            <v>100</v>
          </cell>
        </row>
        <row r="32">
          <cell r="C32" t="str">
            <v>E.1.2.11</v>
          </cell>
          <cell r="D32" t="str">
            <v>E.1</v>
          </cell>
          <cell r="E32">
            <v>2</v>
          </cell>
          <cell r="F32" t="str">
            <v>B</v>
          </cell>
          <cell r="G32">
            <v>11</v>
          </cell>
          <cell r="H32" t="str">
            <v>Bor kecil</v>
          </cell>
          <cell r="I32"/>
          <cell r="J32" t="str">
            <v>bh</v>
          </cell>
          <cell r="K32">
            <v>100</v>
          </cell>
        </row>
        <row r="33">
          <cell r="C33" t="str">
            <v>E.1.2.12</v>
          </cell>
          <cell r="D33" t="str">
            <v>E.1</v>
          </cell>
          <cell r="E33">
            <v>2</v>
          </cell>
          <cell r="F33" t="str">
            <v>B</v>
          </cell>
          <cell r="G33">
            <v>12</v>
          </cell>
          <cell r="H33" t="str">
            <v>Bor sedang</v>
          </cell>
          <cell r="I33"/>
          <cell r="J33" t="str">
            <v>bh</v>
          </cell>
          <cell r="K33">
            <v>100</v>
          </cell>
        </row>
        <row r="34">
          <cell r="C34" t="str">
            <v>E.1.2.13</v>
          </cell>
          <cell r="D34" t="str">
            <v>E.1</v>
          </cell>
          <cell r="E34">
            <v>2</v>
          </cell>
          <cell r="F34" t="str">
            <v>B</v>
          </cell>
          <cell r="G34">
            <v>13</v>
          </cell>
          <cell r="H34" t="str">
            <v>Bore pile machine</v>
          </cell>
          <cell r="I34"/>
          <cell r="J34" t="str">
            <v>jam</v>
          </cell>
          <cell r="K34">
            <v>100</v>
          </cell>
        </row>
        <row r="35">
          <cell r="C35" t="str">
            <v>E.1.2.14</v>
          </cell>
          <cell r="D35" t="str">
            <v>E.1</v>
          </cell>
          <cell r="E35">
            <v>2</v>
          </cell>
          <cell r="F35" t="str">
            <v>B</v>
          </cell>
          <cell r="G35">
            <v>14</v>
          </cell>
          <cell r="H35" t="str">
            <v>Breaker</v>
          </cell>
          <cell r="I35"/>
          <cell r="J35"/>
          <cell r="K35">
            <v>100</v>
          </cell>
        </row>
        <row r="36">
          <cell r="C36" t="str">
            <v>E.1.2.15</v>
          </cell>
          <cell r="D36" t="str">
            <v>E.1</v>
          </cell>
          <cell r="E36">
            <v>2</v>
          </cell>
          <cell r="F36" t="str">
            <v>B</v>
          </cell>
          <cell r="G36">
            <v>15</v>
          </cell>
          <cell r="H36" t="str">
            <v>Buldozer</v>
          </cell>
          <cell r="I36"/>
          <cell r="J36" t="str">
            <v>hr</v>
          </cell>
          <cell r="K36">
            <v>100</v>
          </cell>
        </row>
        <row r="37">
          <cell r="C37" t="str">
            <v>E.1.2.16</v>
          </cell>
          <cell r="D37" t="str">
            <v>E.1</v>
          </cell>
          <cell r="E37">
            <v>2</v>
          </cell>
          <cell r="F37" t="str">
            <v>B</v>
          </cell>
          <cell r="G37">
            <v>16</v>
          </cell>
          <cell r="H37" t="str">
            <v>Bulldozer</v>
          </cell>
          <cell r="I37"/>
          <cell r="J37" t="str">
            <v>jam</v>
          </cell>
          <cell r="K37">
            <v>100</v>
          </cell>
        </row>
        <row r="38">
          <cell r="C38" t="str">
            <v>E.1.2.17</v>
          </cell>
          <cell r="D38" t="str">
            <v>E.1</v>
          </cell>
          <cell r="E38">
            <v>2</v>
          </cell>
          <cell r="F38" t="str">
            <v>B</v>
          </cell>
          <cell r="G38">
            <v>17</v>
          </cell>
          <cell r="H38" t="str">
            <v>Bulldozer (&gt;80 HP)</v>
          </cell>
          <cell r="I38"/>
          <cell r="J38" t="str">
            <v>jam</v>
          </cell>
          <cell r="K38">
            <v>100</v>
          </cell>
        </row>
        <row r="39">
          <cell r="C39" t="str">
            <v>E.1.3.1</v>
          </cell>
          <cell r="D39" t="str">
            <v>E.1</v>
          </cell>
          <cell r="E39">
            <v>3</v>
          </cell>
          <cell r="F39" t="str">
            <v>C</v>
          </cell>
          <cell r="G39">
            <v>1</v>
          </cell>
          <cell r="H39" t="str">
            <v>Cement tanker</v>
          </cell>
          <cell r="I39"/>
          <cell r="J39"/>
          <cell r="K39">
            <v>100</v>
          </cell>
        </row>
        <row r="40">
          <cell r="C40" t="str">
            <v>E.1.3.2</v>
          </cell>
          <cell r="D40" t="str">
            <v>E.1</v>
          </cell>
          <cell r="E40">
            <v>3</v>
          </cell>
          <cell r="F40" t="str">
            <v>C</v>
          </cell>
          <cell r="G40">
            <v>2</v>
          </cell>
          <cell r="H40" t="str">
            <v>Cetakan armor</v>
          </cell>
          <cell r="I40"/>
          <cell r="J40"/>
          <cell r="K40">
            <v>100</v>
          </cell>
        </row>
        <row r="41">
          <cell r="C41" t="str">
            <v>E.1.3.3</v>
          </cell>
          <cell r="D41" t="str">
            <v>E.1</v>
          </cell>
          <cell r="E41">
            <v>3</v>
          </cell>
          <cell r="F41" t="str">
            <v>C</v>
          </cell>
          <cell r="G41">
            <v>3</v>
          </cell>
          <cell r="H41" t="str">
            <v>Chain saw</v>
          </cell>
          <cell r="I41"/>
          <cell r="J41" t="str">
            <v>Jam</v>
          </cell>
          <cell r="K41">
            <v>100</v>
          </cell>
        </row>
        <row r="42">
          <cell r="C42" t="str">
            <v>E.1.3.4</v>
          </cell>
          <cell r="D42" t="str">
            <v>E.1</v>
          </cell>
          <cell r="E42">
            <v>3</v>
          </cell>
          <cell r="F42" t="str">
            <v>C</v>
          </cell>
          <cell r="G42">
            <v>4</v>
          </cell>
          <cell r="H42" t="str">
            <v>Cold milling lebar 2 m</v>
          </cell>
          <cell r="I42"/>
          <cell r="J42" t="str">
            <v>jam</v>
          </cell>
          <cell r="K42">
            <v>100</v>
          </cell>
        </row>
        <row r="43">
          <cell r="C43" t="str">
            <v>E.1.3.5</v>
          </cell>
          <cell r="D43" t="str">
            <v>E.1</v>
          </cell>
          <cell r="E43">
            <v>3</v>
          </cell>
          <cell r="F43" t="str">
            <v>C</v>
          </cell>
          <cell r="G43">
            <v>5</v>
          </cell>
          <cell r="H43" t="str">
            <v>Compressor</v>
          </cell>
          <cell r="I43"/>
          <cell r="J43" t="str">
            <v>jam</v>
          </cell>
          <cell r="K43">
            <v>100</v>
          </cell>
        </row>
        <row r="44">
          <cell r="C44" t="str">
            <v>E.1.3.6</v>
          </cell>
          <cell r="D44" t="str">
            <v>E.1</v>
          </cell>
          <cell r="E44">
            <v>3</v>
          </cell>
          <cell r="F44" t="str">
            <v>C</v>
          </cell>
          <cell r="G44">
            <v>6</v>
          </cell>
          <cell r="H44" t="str">
            <v>Compressor cat</v>
          </cell>
          <cell r="I44"/>
          <cell r="J44" t="str">
            <v>jam</v>
          </cell>
          <cell r="K44">
            <v>100</v>
          </cell>
        </row>
        <row r="45">
          <cell r="C45" t="str">
            <v>E.1.3.7</v>
          </cell>
          <cell r="D45" t="str">
            <v>E.1</v>
          </cell>
          <cell r="E45">
            <v>3</v>
          </cell>
          <cell r="F45" t="str">
            <v>C</v>
          </cell>
          <cell r="G45">
            <v>7</v>
          </cell>
          <cell r="H45" t="str">
            <v>Compressor (4000-6500) L/menit</v>
          </cell>
          <cell r="I45"/>
          <cell r="J45"/>
          <cell r="K45">
            <v>100</v>
          </cell>
        </row>
        <row r="46">
          <cell r="C46" t="str">
            <v>E.1.3.8</v>
          </cell>
          <cell r="D46" t="str">
            <v>E.1</v>
          </cell>
          <cell r="E46">
            <v>3</v>
          </cell>
          <cell r="F46" t="str">
            <v>C</v>
          </cell>
          <cell r="G46">
            <v>8</v>
          </cell>
          <cell r="H46" t="str">
            <v>Concrete cutter</v>
          </cell>
          <cell r="I46"/>
          <cell r="J46" t="str">
            <v>jam</v>
          </cell>
          <cell r="K46">
            <v>100</v>
          </cell>
        </row>
        <row r="47">
          <cell r="C47" t="str">
            <v>E.1.3.9</v>
          </cell>
          <cell r="D47" t="str">
            <v>E.1</v>
          </cell>
          <cell r="E47">
            <v>3</v>
          </cell>
          <cell r="F47" t="str">
            <v>C</v>
          </cell>
          <cell r="G47">
            <v>9</v>
          </cell>
          <cell r="H47" t="str">
            <v>Concrete mixer (200)</v>
          </cell>
          <cell r="I47"/>
          <cell r="J47" t="str">
            <v>jam</v>
          </cell>
          <cell r="K47">
            <v>100</v>
          </cell>
        </row>
        <row r="48">
          <cell r="C48" t="str">
            <v>E.1.3.10</v>
          </cell>
          <cell r="D48" t="str">
            <v>E.1</v>
          </cell>
          <cell r="E48">
            <v>3</v>
          </cell>
          <cell r="F48" t="str">
            <v>C</v>
          </cell>
          <cell r="G48">
            <v>10</v>
          </cell>
          <cell r="H48" t="str">
            <v>Concrete mixer (300-600) L</v>
          </cell>
          <cell r="I48"/>
          <cell r="J48"/>
          <cell r="K48">
            <v>100</v>
          </cell>
        </row>
        <row r="49">
          <cell r="C49" t="str">
            <v>E.1.3.11</v>
          </cell>
          <cell r="D49" t="str">
            <v>E.1</v>
          </cell>
          <cell r="E49">
            <v>3</v>
          </cell>
          <cell r="F49" t="str">
            <v>C</v>
          </cell>
          <cell r="G49">
            <v>11</v>
          </cell>
          <cell r="H49" t="str">
            <v>Concrete pan mixer</v>
          </cell>
          <cell r="I49"/>
          <cell r="J49" t="str">
            <v>jam</v>
          </cell>
          <cell r="K49">
            <v>100</v>
          </cell>
        </row>
        <row r="50">
          <cell r="C50" t="str">
            <v>E.1.3.12</v>
          </cell>
          <cell r="D50" t="str">
            <v>E.1</v>
          </cell>
          <cell r="E50">
            <v>3</v>
          </cell>
          <cell r="F50" t="str">
            <v>C</v>
          </cell>
          <cell r="G50">
            <v>12</v>
          </cell>
          <cell r="H50" t="str">
            <v>Concrete pump</v>
          </cell>
          <cell r="I50"/>
          <cell r="J50" t="str">
            <v>jam</v>
          </cell>
          <cell r="K50">
            <v>200</v>
          </cell>
        </row>
        <row r="51">
          <cell r="C51" t="str">
            <v>E.1.3.13</v>
          </cell>
          <cell r="D51" t="str">
            <v>E.1</v>
          </cell>
          <cell r="E51">
            <v>3</v>
          </cell>
          <cell r="F51" t="str">
            <v>C</v>
          </cell>
          <cell r="G51">
            <v>13</v>
          </cell>
          <cell r="H51" t="str">
            <v>Concrete vibrator</v>
          </cell>
          <cell r="I51"/>
          <cell r="J51" t="str">
            <v>jam</v>
          </cell>
          <cell r="K51">
            <v>200</v>
          </cell>
        </row>
        <row r="52">
          <cell r="C52" t="str">
            <v>E.1.3.14</v>
          </cell>
          <cell r="D52" t="str">
            <v>E.1</v>
          </cell>
          <cell r="E52">
            <v>3</v>
          </cell>
          <cell r="F52" t="str">
            <v>C</v>
          </cell>
          <cell r="G52">
            <v>14</v>
          </cell>
          <cell r="H52" t="str">
            <v>Concrete vibrator</v>
          </cell>
          <cell r="I52"/>
          <cell r="J52" t="str">
            <v>jam</v>
          </cell>
          <cell r="K52">
            <v>100</v>
          </cell>
        </row>
        <row r="53">
          <cell r="C53" t="str">
            <v>E.1.3.15</v>
          </cell>
          <cell r="D53" t="str">
            <v>E.1</v>
          </cell>
          <cell r="E53">
            <v>3</v>
          </cell>
          <cell r="F53" t="str">
            <v>C</v>
          </cell>
          <cell r="G53">
            <v>15</v>
          </cell>
          <cell r="H53" t="str">
            <v>Cpld recycler</v>
          </cell>
          <cell r="I53"/>
          <cell r="J53"/>
          <cell r="K53">
            <v>100</v>
          </cell>
        </row>
        <row r="54">
          <cell r="C54" t="str">
            <v>E.1.3.16</v>
          </cell>
          <cell r="D54" t="str">
            <v>E.1</v>
          </cell>
          <cell r="E54">
            <v>3</v>
          </cell>
          <cell r="F54" t="str">
            <v>C</v>
          </cell>
          <cell r="G54">
            <v>16</v>
          </cell>
          <cell r="H54" t="str">
            <v>Crane 30 ton Min. 8 Jam</v>
          </cell>
          <cell r="I54"/>
          <cell r="J54" t="str">
            <v>jam</v>
          </cell>
          <cell r="K54">
            <v>100</v>
          </cell>
        </row>
        <row r="55">
          <cell r="C55" t="str">
            <v>E.1.3.17</v>
          </cell>
          <cell r="D55" t="str">
            <v>E.1</v>
          </cell>
          <cell r="E55">
            <v>3</v>
          </cell>
          <cell r="F55" t="str">
            <v>C</v>
          </cell>
          <cell r="G55">
            <v>17</v>
          </cell>
          <cell r="H55" t="str">
            <v>Crane 20 ton Min. 8 Jam</v>
          </cell>
          <cell r="I55"/>
          <cell r="J55" t="str">
            <v>jam</v>
          </cell>
          <cell r="K55">
            <v>100</v>
          </cell>
        </row>
        <row r="56">
          <cell r="C56" t="str">
            <v>E.1.3.18</v>
          </cell>
          <cell r="D56" t="str">
            <v>E.1</v>
          </cell>
          <cell r="E56">
            <v>3</v>
          </cell>
          <cell r="F56" t="str">
            <v>C</v>
          </cell>
          <cell r="G56">
            <v>18</v>
          </cell>
          <cell r="H56" t="str">
            <v>Crane 10 ton Min. 8 Jam</v>
          </cell>
          <cell r="I56"/>
          <cell r="J56" t="str">
            <v>jam</v>
          </cell>
          <cell r="K56">
            <v>100</v>
          </cell>
        </row>
        <row r="57">
          <cell r="C57" t="str">
            <v>E.1.4.1</v>
          </cell>
          <cell r="D57" t="str">
            <v>E.1</v>
          </cell>
          <cell r="E57">
            <v>4</v>
          </cell>
          <cell r="F57" t="str">
            <v>D</v>
          </cell>
          <cell r="G57">
            <v>1</v>
          </cell>
          <cell r="H57" t="str">
            <v>Diamond grinding machine (untuk beton)</v>
          </cell>
          <cell r="I57"/>
          <cell r="J57"/>
          <cell r="K57">
            <v>100</v>
          </cell>
        </row>
        <row r="58">
          <cell r="C58" t="str">
            <v>E.1.4.2</v>
          </cell>
          <cell r="D58" t="str">
            <v>E.1</v>
          </cell>
          <cell r="E58">
            <v>4</v>
          </cell>
          <cell r="F58" t="str">
            <v>D</v>
          </cell>
          <cell r="G58">
            <v>2</v>
          </cell>
          <cell r="H58" t="str">
            <v>Drill</v>
          </cell>
          <cell r="I58"/>
          <cell r="J58" t="str">
            <v>jam</v>
          </cell>
          <cell r="K58">
            <v>100</v>
          </cell>
        </row>
        <row r="59">
          <cell r="C59" t="str">
            <v>E.1.4.3</v>
          </cell>
          <cell r="D59" t="str">
            <v>E.1</v>
          </cell>
          <cell r="E59">
            <v>4</v>
          </cell>
          <cell r="F59" t="str">
            <v>D</v>
          </cell>
          <cell r="G59">
            <v>3</v>
          </cell>
          <cell r="H59" t="str">
            <v>Drilling rig</v>
          </cell>
          <cell r="I59"/>
          <cell r="J59"/>
          <cell r="K59">
            <v>100</v>
          </cell>
        </row>
        <row r="60">
          <cell r="C60" t="str">
            <v>E.1.4.4</v>
          </cell>
          <cell r="D60" t="str">
            <v>E.1</v>
          </cell>
          <cell r="E60">
            <v>4</v>
          </cell>
          <cell r="F60" t="str">
            <v>D</v>
          </cell>
          <cell r="G60">
            <v>4</v>
          </cell>
          <cell r="H60" t="str">
            <v>Dump truck</v>
          </cell>
          <cell r="I60"/>
          <cell r="J60" t="str">
            <v>jam</v>
          </cell>
          <cell r="K60">
            <v>100</v>
          </cell>
        </row>
        <row r="61">
          <cell r="C61" t="str">
            <v>E.1.4.5</v>
          </cell>
          <cell r="D61" t="str">
            <v>E.1</v>
          </cell>
          <cell r="E61">
            <v>4</v>
          </cell>
          <cell r="F61" t="str">
            <v>D</v>
          </cell>
          <cell r="G61">
            <v>5</v>
          </cell>
          <cell r="H61" t="str">
            <v>Dump truck</v>
          </cell>
          <cell r="I61"/>
          <cell r="J61" t="str">
            <v>unit/hr</v>
          </cell>
          <cell r="K61">
            <v>100</v>
          </cell>
        </row>
        <row r="62">
          <cell r="C62" t="str">
            <v>E.1.4.6</v>
          </cell>
          <cell r="D62" t="str">
            <v>E.1</v>
          </cell>
          <cell r="E62">
            <v>4</v>
          </cell>
          <cell r="F62" t="str">
            <v>D</v>
          </cell>
          <cell r="G62">
            <v>6</v>
          </cell>
          <cell r="H62" t="str">
            <v>Dump truck 5 ton</v>
          </cell>
          <cell r="I62"/>
          <cell r="J62" t="str">
            <v>jam</v>
          </cell>
          <cell r="K62">
            <v>100</v>
          </cell>
        </row>
        <row r="63">
          <cell r="C63" t="str">
            <v>E.1.4.7</v>
          </cell>
          <cell r="D63" t="str">
            <v>E.1</v>
          </cell>
          <cell r="E63">
            <v>4</v>
          </cell>
          <cell r="F63" t="str">
            <v>D</v>
          </cell>
          <cell r="G63">
            <v>7</v>
          </cell>
          <cell r="H63" t="str">
            <v>Dump truck 8-10 Ton</v>
          </cell>
          <cell r="I63"/>
          <cell r="J63" t="str">
            <v>jam</v>
          </cell>
          <cell r="K63">
            <v>100</v>
          </cell>
        </row>
        <row r="64">
          <cell r="C64" t="str">
            <v>E.1.4.8</v>
          </cell>
          <cell r="D64" t="str">
            <v>E.1</v>
          </cell>
          <cell r="E64">
            <v>4</v>
          </cell>
          <cell r="F64" t="str">
            <v>D</v>
          </cell>
          <cell r="G64">
            <v>8</v>
          </cell>
          <cell r="H64" t="str">
            <v>Dumper</v>
          </cell>
          <cell r="I64"/>
          <cell r="J64" t="str">
            <v>jam</v>
          </cell>
          <cell r="K64">
            <v>100</v>
          </cell>
        </row>
        <row r="65">
          <cell r="C65" t="str">
            <v>E.1.5.1</v>
          </cell>
          <cell r="D65" t="str">
            <v>E.1</v>
          </cell>
          <cell r="E65">
            <v>5</v>
          </cell>
          <cell r="F65" t="str">
            <v>E</v>
          </cell>
          <cell r="G65">
            <v>1</v>
          </cell>
          <cell r="H65" t="str">
            <v>Excavator</v>
          </cell>
          <cell r="I65"/>
          <cell r="J65" t="str">
            <v>jam</v>
          </cell>
          <cell r="K65">
            <v>100</v>
          </cell>
        </row>
        <row r="66">
          <cell r="C66" t="str">
            <v>E.1.5.2</v>
          </cell>
          <cell r="D66" t="str">
            <v>E.1</v>
          </cell>
          <cell r="E66">
            <v>5</v>
          </cell>
          <cell r="F66" t="str">
            <v>E</v>
          </cell>
          <cell r="G66">
            <v>2</v>
          </cell>
          <cell r="H66" t="str">
            <v xml:space="preserve">Excavator </v>
          </cell>
          <cell r="I66"/>
          <cell r="J66" t="str">
            <v>hr</v>
          </cell>
          <cell r="K66">
            <v>100</v>
          </cell>
        </row>
        <row r="67">
          <cell r="C67" t="str">
            <v>E.1.5.3</v>
          </cell>
          <cell r="D67" t="str">
            <v>E.1</v>
          </cell>
          <cell r="E67">
            <v>5</v>
          </cell>
          <cell r="F67" t="str">
            <v>E</v>
          </cell>
          <cell r="G67">
            <v>3</v>
          </cell>
          <cell r="H67" t="str">
            <v>Excavator 6 m3</v>
          </cell>
          <cell r="I67"/>
          <cell r="J67" t="str">
            <v>jam</v>
          </cell>
          <cell r="K67">
            <v>100</v>
          </cell>
        </row>
        <row r="68">
          <cell r="C68" t="str">
            <v>E.1.5.4</v>
          </cell>
          <cell r="D68" t="str">
            <v>E.1</v>
          </cell>
          <cell r="E68">
            <v>5</v>
          </cell>
          <cell r="F68" t="str">
            <v>E</v>
          </cell>
          <cell r="G68">
            <v>4</v>
          </cell>
          <cell r="H68" t="str">
            <v>Excavator long arm</v>
          </cell>
          <cell r="I68"/>
          <cell r="J68" t="str">
            <v>jam</v>
          </cell>
          <cell r="K68">
            <v>100</v>
          </cell>
        </row>
        <row r="69">
          <cell r="C69" t="str">
            <v>E.1.5.5</v>
          </cell>
          <cell r="D69" t="str">
            <v>E.1</v>
          </cell>
          <cell r="E69">
            <v>5</v>
          </cell>
          <cell r="F69" t="str">
            <v>E</v>
          </cell>
          <cell r="G69">
            <v>5</v>
          </cell>
          <cell r="H69" t="str">
            <v>Excavator PC 75</v>
          </cell>
          <cell r="I69"/>
          <cell r="J69" t="str">
            <v>jam</v>
          </cell>
          <cell r="K69">
            <v>100</v>
          </cell>
        </row>
        <row r="70">
          <cell r="C70" t="str">
            <v>E.1.5.6</v>
          </cell>
          <cell r="D70" t="str">
            <v>E.1</v>
          </cell>
          <cell r="E70">
            <v>5</v>
          </cell>
          <cell r="F70" t="str">
            <v>E</v>
          </cell>
          <cell r="G70">
            <v>6</v>
          </cell>
          <cell r="H70" t="str">
            <v>Excavator PC 150</v>
          </cell>
          <cell r="I70"/>
          <cell r="J70" t="str">
            <v>jam</v>
          </cell>
          <cell r="K70">
            <v>100</v>
          </cell>
        </row>
        <row r="71">
          <cell r="C71" t="str">
            <v>E.1.5.7</v>
          </cell>
          <cell r="D71" t="str">
            <v>E.1</v>
          </cell>
          <cell r="E71">
            <v>5</v>
          </cell>
          <cell r="F71" t="str">
            <v>E</v>
          </cell>
          <cell r="G71">
            <v>7</v>
          </cell>
          <cell r="H71" t="str">
            <v>Excavator PC 200</v>
          </cell>
          <cell r="I71"/>
          <cell r="J71" t="str">
            <v>jam</v>
          </cell>
          <cell r="K71">
            <v>100</v>
          </cell>
        </row>
        <row r="72">
          <cell r="C72" t="str">
            <v>E.1.5.8</v>
          </cell>
          <cell r="D72" t="str">
            <v>E.1</v>
          </cell>
          <cell r="E72">
            <v>5</v>
          </cell>
          <cell r="F72" t="str">
            <v>E</v>
          </cell>
          <cell r="G72">
            <v>8</v>
          </cell>
          <cell r="H72" t="str">
            <v>Excavator std</v>
          </cell>
          <cell r="I72"/>
          <cell r="J72" t="str">
            <v>jam</v>
          </cell>
          <cell r="K72">
            <v>100</v>
          </cell>
        </row>
        <row r="73">
          <cell r="C73" t="str">
            <v>E.1.6.1</v>
          </cell>
          <cell r="D73" t="str">
            <v>E.1</v>
          </cell>
          <cell r="E73">
            <v>6</v>
          </cell>
          <cell r="F73" t="str">
            <v>F</v>
          </cell>
          <cell r="G73">
            <v>1</v>
          </cell>
          <cell r="H73" t="str">
            <v>Fixed form paver</v>
          </cell>
          <cell r="I73"/>
          <cell r="J73"/>
          <cell r="K73">
            <v>100</v>
          </cell>
        </row>
        <row r="74">
          <cell r="C74" t="str">
            <v>E.1.6.2</v>
          </cell>
          <cell r="D74" t="str">
            <v>E.1</v>
          </cell>
          <cell r="E74">
            <v>6</v>
          </cell>
          <cell r="F74" t="str">
            <v>F</v>
          </cell>
          <cell r="G74">
            <v>2</v>
          </cell>
          <cell r="H74" t="str">
            <v>Flat bed truck (3-4) m³</v>
          </cell>
          <cell r="I74"/>
          <cell r="J74"/>
          <cell r="K74">
            <v>100</v>
          </cell>
        </row>
        <row r="75">
          <cell r="C75" t="str">
            <v>E.1.6.3</v>
          </cell>
          <cell r="D75" t="str">
            <v>E.1</v>
          </cell>
          <cell r="E75">
            <v>6</v>
          </cell>
          <cell r="F75" t="str">
            <v>F</v>
          </cell>
          <cell r="G75">
            <v>3</v>
          </cell>
          <cell r="H75" t="str">
            <v>Forklift</v>
          </cell>
          <cell r="I75"/>
          <cell r="J75"/>
          <cell r="K75">
            <v>100</v>
          </cell>
        </row>
        <row r="76">
          <cell r="C76" t="str">
            <v>E.1.7.1</v>
          </cell>
          <cell r="D76" t="str">
            <v>E.1</v>
          </cell>
          <cell r="E76">
            <v>7</v>
          </cell>
          <cell r="F76" t="str">
            <v>G</v>
          </cell>
          <cell r="G76">
            <v>1</v>
          </cell>
          <cell r="H76" t="str">
            <v>Generator set (Genset)</v>
          </cell>
          <cell r="I76"/>
          <cell r="J76" t="str">
            <v>jam</v>
          </cell>
          <cell r="K76">
            <v>100</v>
          </cell>
        </row>
        <row r="77">
          <cell r="C77" t="str">
            <v>E.1.7.2</v>
          </cell>
          <cell r="D77" t="str">
            <v>E.1</v>
          </cell>
          <cell r="E77">
            <v>7</v>
          </cell>
          <cell r="F77" t="str">
            <v>G</v>
          </cell>
          <cell r="G77">
            <v>2</v>
          </cell>
          <cell r="H77" t="str">
            <v>Generator set (Genset)</v>
          </cell>
          <cell r="I77"/>
          <cell r="J77" t="str">
            <v>hr</v>
          </cell>
          <cell r="K77">
            <v>100</v>
          </cell>
        </row>
        <row r="78">
          <cell r="C78" t="str">
            <v>E.1.7.3</v>
          </cell>
          <cell r="D78" t="str">
            <v>E.1</v>
          </cell>
          <cell r="E78">
            <v>7</v>
          </cell>
          <cell r="F78" t="str">
            <v>G</v>
          </cell>
          <cell r="G78">
            <v>3</v>
          </cell>
          <cell r="H78" t="str">
            <v>Gerinda</v>
          </cell>
          <cell r="I78"/>
          <cell r="J78" t="str">
            <v>jam</v>
          </cell>
          <cell r="K78">
            <v>100</v>
          </cell>
        </row>
        <row r="79">
          <cell r="C79" t="str">
            <v>E.1.7.4</v>
          </cell>
          <cell r="D79" t="str">
            <v>E.1</v>
          </cell>
          <cell r="E79">
            <v>7</v>
          </cell>
          <cell r="F79" t="str">
            <v>G</v>
          </cell>
          <cell r="G79">
            <v>4</v>
          </cell>
          <cell r="H79" t="str">
            <v>Gerinda amplas</v>
          </cell>
          <cell r="I79"/>
          <cell r="J79" t="str">
            <v>bh</v>
          </cell>
          <cell r="K79">
            <v>100</v>
          </cell>
        </row>
        <row r="80">
          <cell r="C80" t="str">
            <v>E.1.7.5</v>
          </cell>
          <cell r="D80" t="str">
            <v>E.1</v>
          </cell>
          <cell r="E80">
            <v>7</v>
          </cell>
          <cell r="F80" t="str">
            <v>G</v>
          </cell>
          <cell r="G80">
            <v>5</v>
          </cell>
          <cell r="H80" t="str">
            <v>Gerinda potong</v>
          </cell>
          <cell r="I80"/>
          <cell r="J80" t="str">
            <v>jam</v>
          </cell>
          <cell r="K80">
            <v>100</v>
          </cell>
        </row>
        <row r="81">
          <cell r="C81" t="str">
            <v>E.1.7.6</v>
          </cell>
          <cell r="D81" t="str">
            <v>E.1</v>
          </cell>
          <cell r="E81">
            <v>7</v>
          </cell>
          <cell r="F81" t="str">
            <v>G</v>
          </cell>
          <cell r="G81">
            <v>6</v>
          </cell>
          <cell r="H81" t="str">
            <v>Gondola</v>
          </cell>
          <cell r="I81"/>
          <cell r="J81"/>
          <cell r="K81">
            <v>100</v>
          </cell>
        </row>
        <row r="82">
          <cell r="C82" t="str">
            <v>E.1.7.7</v>
          </cell>
          <cell r="D82" t="str">
            <v>E.1</v>
          </cell>
          <cell r="E82">
            <v>7</v>
          </cell>
          <cell r="F82" t="str">
            <v>G</v>
          </cell>
          <cell r="G82">
            <v>7</v>
          </cell>
          <cell r="H82" t="str">
            <v>Grass cutter</v>
          </cell>
          <cell r="I82"/>
          <cell r="J82" t="str">
            <v>Jam</v>
          </cell>
          <cell r="K82">
            <v>100</v>
          </cell>
        </row>
        <row r="83">
          <cell r="C83" t="str">
            <v>E.1.8.1</v>
          </cell>
          <cell r="D83" t="str">
            <v>E.1</v>
          </cell>
          <cell r="E83">
            <v>8</v>
          </cell>
          <cell r="F83" t="str">
            <v>H</v>
          </cell>
          <cell r="G83">
            <v>1</v>
          </cell>
          <cell r="H83" t="str">
            <v>Hot recycler</v>
          </cell>
          <cell r="I83"/>
          <cell r="J83"/>
          <cell r="K83">
            <v>100</v>
          </cell>
        </row>
        <row r="84">
          <cell r="C84" t="str">
            <v>E.1.9.1</v>
          </cell>
          <cell r="D84" t="str">
            <v>E.1</v>
          </cell>
          <cell r="E84">
            <v>9</v>
          </cell>
          <cell r="F84" t="str">
            <v>I</v>
          </cell>
          <cell r="G84">
            <v>1</v>
          </cell>
          <cell r="H84" t="str">
            <v>Injection machine single component</v>
          </cell>
          <cell r="I84"/>
          <cell r="J84" t="str">
            <v>jam</v>
          </cell>
          <cell r="K84">
            <v>100</v>
          </cell>
        </row>
        <row r="85">
          <cell r="C85" t="str">
            <v>E.1.10.2</v>
          </cell>
          <cell r="D85" t="str">
            <v>E.1</v>
          </cell>
          <cell r="E85">
            <v>10</v>
          </cell>
          <cell r="F85" t="str">
            <v>J</v>
          </cell>
          <cell r="G85">
            <v>2</v>
          </cell>
          <cell r="H85" t="str">
            <v>Jack hammer</v>
          </cell>
          <cell r="I85"/>
          <cell r="J85" t="str">
            <v>jam</v>
          </cell>
          <cell r="K85">
            <v>100</v>
          </cell>
        </row>
        <row r="86">
          <cell r="C86" t="str">
            <v>E.1.10.3</v>
          </cell>
          <cell r="D86" t="str">
            <v>E.1</v>
          </cell>
          <cell r="E86">
            <v>10</v>
          </cell>
          <cell r="F86" t="str">
            <v>J</v>
          </cell>
          <cell r="G86">
            <v>3</v>
          </cell>
          <cell r="H86" t="str">
            <v>Jack hidraulic</v>
          </cell>
          <cell r="I86"/>
          <cell r="J86" t="str">
            <v>jam</v>
          </cell>
          <cell r="K86">
            <v>100</v>
          </cell>
        </row>
        <row r="87">
          <cell r="C87" t="str">
            <v>E.1.11.1</v>
          </cell>
          <cell r="D87" t="str">
            <v>E.1</v>
          </cell>
          <cell r="E87">
            <v>11</v>
          </cell>
          <cell r="F87" t="str">
            <v>K</v>
          </cell>
          <cell r="G87">
            <v>1</v>
          </cell>
          <cell r="H87" t="str">
            <v>Kapal keruk (dredger Ship)</v>
          </cell>
          <cell r="I87"/>
          <cell r="J87"/>
          <cell r="K87">
            <v>100</v>
          </cell>
        </row>
        <row r="88">
          <cell r="C88" t="str">
            <v>E.1.11.2</v>
          </cell>
          <cell r="D88" t="str">
            <v>E.1</v>
          </cell>
          <cell r="E88">
            <v>11</v>
          </cell>
          <cell r="F88" t="str">
            <v>K</v>
          </cell>
          <cell r="G88">
            <v>2</v>
          </cell>
          <cell r="H88" t="str">
            <v>Kendaraan operasional</v>
          </cell>
          <cell r="I88"/>
          <cell r="J88" t="str">
            <v>jam</v>
          </cell>
          <cell r="K88">
            <v>100</v>
          </cell>
        </row>
        <row r="89">
          <cell r="C89" t="str">
            <v>E.1.11.3</v>
          </cell>
          <cell r="D89" t="str">
            <v>E.1</v>
          </cell>
          <cell r="E89">
            <v>11</v>
          </cell>
          <cell r="F89" t="str">
            <v>K</v>
          </cell>
          <cell r="G89">
            <v>3</v>
          </cell>
          <cell r="H89" t="str">
            <v>Kompresor</v>
          </cell>
          <cell r="I89"/>
          <cell r="J89" t="str">
            <v>jam</v>
          </cell>
          <cell r="K89">
            <v>100</v>
          </cell>
        </row>
        <row r="90">
          <cell r="C90" t="str">
            <v>E.1.11.4</v>
          </cell>
          <cell r="D90" t="str">
            <v>E.1</v>
          </cell>
          <cell r="E90">
            <v>11</v>
          </cell>
          <cell r="F90" t="str">
            <v>K</v>
          </cell>
          <cell r="G90">
            <v>4</v>
          </cell>
          <cell r="H90" t="str">
            <v>Kompresor cat</v>
          </cell>
          <cell r="I90"/>
          <cell r="J90" t="str">
            <v>jam</v>
          </cell>
          <cell r="K90">
            <v>100</v>
          </cell>
        </row>
        <row r="91">
          <cell r="C91" t="str">
            <v>E.1.12.1</v>
          </cell>
          <cell r="D91" t="str">
            <v>E.1</v>
          </cell>
          <cell r="E91">
            <v>12</v>
          </cell>
          <cell r="F91" t="str">
            <v>L</v>
          </cell>
          <cell r="G91">
            <v>1</v>
          </cell>
          <cell r="H91" t="str">
            <v>Las Listrik 250 A Diesel</v>
          </cell>
          <cell r="I91"/>
          <cell r="J91" t="str">
            <v>jam</v>
          </cell>
          <cell r="K91">
            <v>100</v>
          </cell>
        </row>
        <row r="92">
          <cell r="C92" t="str">
            <v>E.1.12.2</v>
          </cell>
          <cell r="D92" t="str">
            <v>E.1</v>
          </cell>
          <cell r="E92">
            <v>12</v>
          </cell>
          <cell r="F92" t="str">
            <v>L</v>
          </cell>
          <cell r="G92">
            <v>2</v>
          </cell>
          <cell r="H92" t="str">
            <v>Lift kerja</v>
          </cell>
          <cell r="I92"/>
          <cell r="J92"/>
          <cell r="K92">
            <v>100</v>
          </cell>
        </row>
        <row r="93">
          <cell r="C93" t="str">
            <v>E.1.13.1</v>
          </cell>
          <cell r="D93" t="str">
            <v>E.1</v>
          </cell>
          <cell r="E93">
            <v>13</v>
          </cell>
          <cell r="F93" t="str">
            <v>M</v>
          </cell>
          <cell r="G93">
            <v>1</v>
          </cell>
          <cell r="H93" t="str">
            <v>Mata bobok besar</v>
          </cell>
          <cell r="I93"/>
          <cell r="J93" t="str">
            <v>bh</v>
          </cell>
          <cell r="K93">
            <v>100</v>
          </cell>
        </row>
        <row r="94">
          <cell r="C94" t="str">
            <v>E.1.13.2</v>
          </cell>
          <cell r="D94" t="str">
            <v>E.1</v>
          </cell>
          <cell r="E94">
            <v>13</v>
          </cell>
          <cell r="F94" t="str">
            <v>M</v>
          </cell>
          <cell r="G94">
            <v>2</v>
          </cell>
          <cell r="H94" t="str">
            <v>Mata bobok tanggung</v>
          </cell>
          <cell r="I94"/>
          <cell r="J94" t="str">
            <v>bh</v>
          </cell>
          <cell r="K94">
            <v>100</v>
          </cell>
        </row>
        <row r="95">
          <cell r="C95" t="str">
            <v>E.1.13.3</v>
          </cell>
          <cell r="D95" t="str">
            <v>E.1</v>
          </cell>
          <cell r="E95">
            <v>13</v>
          </cell>
          <cell r="F95" t="str">
            <v>M</v>
          </cell>
          <cell r="G95">
            <v>3</v>
          </cell>
          <cell r="H95" t="str">
            <v>Mata bor kecil</v>
          </cell>
          <cell r="I95"/>
          <cell r="J95" t="str">
            <v>bh</v>
          </cell>
          <cell r="K95">
            <v>100</v>
          </cell>
        </row>
        <row r="96">
          <cell r="C96" t="str">
            <v>E.1.13.4</v>
          </cell>
          <cell r="D96" t="str">
            <v>E.1</v>
          </cell>
          <cell r="E96">
            <v>13</v>
          </cell>
          <cell r="F96" t="str">
            <v>M</v>
          </cell>
          <cell r="G96">
            <v>4</v>
          </cell>
          <cell r="H96" t="str">
            <v>Mata bor sedang</v>
          </cell>
          <cell r="I96"/>
          <cell r="J96" t="str">
            <v>bh</v>
          </cell>
          <cell r="K96">
            <v>100</v>
          </cell>
        </row>
        <row r="97">
          <cell r="C97" t="str">
            <v>E.1.13.5</v>
          </cell>
          <cell r="D97" t="str">
            <v>E.1</v>
          </cell>
          <cell r="E97">
            <v>13</v>
          </cell>
          <cell r="F97" t="str">
            <v>M</v>
          </cell>
          <cell r="G97">
            <v>5</v>
          </cell>
          <cell r="H97" t="str">
            <v>Mata gerinda amplas</v>
          </cell>
          <cell r="I97"/>
          <cell r="J97" t="str">
            <v>bh</v>
          </cell>
          <cell r="K97">
            <v>100</v>
          </cell>
        </row>
        <row r="98">
          <cell r="C98" t="str">
            <v>E.1.13.6</v>
          </cell>
          <cell r="D98" t="str">
            <v>E.1</v>
          </cell>
          <cell r="E98">
            <v>13</v>
          </cell>
          <cell r="F98" t="str">
            <v>M</v>
          </cell>
          <cell r="G98">
            <v>6</v>
          </cell>
          <cell r="H98" t="str">
            <v>Mata gerinda potong</v>
          </cell>
          <cell r="I98"/>
          <cell r="J98" t="str">
            <v>bh</v>
          </cell>
          <cell r="K98">
            <v>100</v>
          </cell>
        </row>
        <row r="99">
          <cell r="C99" t="str">
            <v>E.1.13.7</v>
          </cell>
          <cell r="D99" t="str">
            <v>E.1</v>
          </cell>
          <cell r="E99">
            <v>13</v>
          </cell>
          <cell r="F99" t="str">
            <v>M</v>
          </cell>
          <cell r="G99">
            <v>7</v>
          </cell>
          <cell r="H99" t="str">
            <v>Mesin bobok besar kompresor</v>
          </cell>
          <cell r="I99"/>
          <cell r="J99" t="str">
            <v>jam</v>
          </cell>
          <cell r="K99">
            <v>100</v>
          </cell>
        </row>
        <row r="100">
          <cell r="C100" t="str">
            <v>E.1.13.8</v>
          </cell>
          <cell r="D100" t="str">
            <v>E.1</v>
          </cell>
          <cell r="E100">
            <v>13</v>
          </cell>
          <cell r="F100" t="str">
            <v>M</v>
          </cell>
          <cell r="G100">
            <v>8</v>
          </cell>
          <cell r="H100" t="str">
            <v>Mesin bobok tanggung</v>
          </cell>
          <cell r="I100"/>
          <cell r="J100" t="str">
            <v>jam</v>
          </cell>
          <cell r="K100">
            <v>100</v>
          </cell>
        </row>
        <row r="101">
          <cell r="C101" t="str">
            <v>E.1.13.9</v>
          </cell>
          <cell r="D101" t="str">
            <v>E.1</v>
          </cell>
          <cell r="E101">
            <v>13</v>
          </cell>
          <cell r="F101" t="str">
            <v>M</v>
          </cell>
          <cell r="G101">
            <v>9</v>
          </cell>
          <cell r="H101" t="str">
            <v>Mesin cat</v>
          </cell>
          <cell r="I101"/>
          <cell r="J101" t="str">
            <v>jam</v>
          </cell>
          <cell r="K101">
            <v>100</v>
          </cell>
        </row>
        <row r="102">
          <cell r="C102" t="str">
            <v>E.1.13.10</v>
          </cell>
          <cell r="D102" t="str">
            <v>E.1</v>
          </cell>
          <cell r="E102">
            <v>13</v>
          </cell>
          <cell r="F102" t="str">
            <v>M</v>
          </cell>
          <cell r="G102">
            <v>10</v>
          </cell>
          <cell r="H102" t="str">
            <v>Mesin gendong</v>
          </cell>
          <cell r="I102"/>
          <cell r="J102" t="str">
            <v>jam</v>
          </cell>
          <cell r="K102">
            <v>100</v>
          </cell>
        </row>
        <row r="103">
          <cell r="C103" t="str">
            <v>E.1.13.11</v>
          </cell>
          <cell r="D103" t="str">
            <v>E.1</v>
          </cell>
          <cell r="E103">
            <v>13</v>
          </cell>
          <cell r="F103" t="str">
            <v>M</v>
          </cell>
          <cell r="G103">
            <v>11</v>
          </cell>
          <cell r="H103" t="str">
            <v>Mesin las listrik</v>
          </cell>
          <cell r="I103"/>
          <cell r="J103" t="str">
            <v>jam</v>
          </cell>
          <cell r="K103">
            <v>100</v>
          </cell>
        </row>
        <row r="104">
          <cell r="C104" t="str">
            <v>E.1.13.12</v>
          </cell>
          <cell r="D104" t="str">
            <v>E.1</v>
          </cell>
          <cell r="E104">
            <v>13</v>
          </cell>
          <cell r="F104" t="str">
            <v>M</v>
          </cell>
          <cell r="G104">
            <v>12</v>
          </cell>
          <cell r="H104" t="str">
            <v>Mesin marka jalan</v>
          </cell>
          <cell r="I104"/>
          <cell r="J104" t="str">
            <v>Jam</v>
          </cell>
          <cell r="K104">
            <v>100</v>
          </cell>
        </row>
        <row r="105">
          <cell r="C105" t="str">
            <v>E.1.13.13</v>
          </cell>
          <cell r="D105" t="str">
            <v>E.1</v>
          </cell>
          <cell r="E105">
            <v>13</v>
          </cell>
          <cell r="F105" t="str">
            <v>M</v>
          </cell>
          <cell r="G105">
            <v>13</v>
          </cell>
          <cell r="H105" t="str">
            <v>Mesin potong pohon</v>
          </cell>
          <cell r="I105"/>
          <cell r="J105" t="str">
            <v>Jam</v>
          </cell>
          <cell r="K105">
            <v>100</v>
          </cell>
        </row>
        <row r="106">
          <cell r="C106" t="str">
            <v>E.1.13.14</v>
          </cell>
          <cell r="D106" t="str">
            <v>E.1</v>
          </cell>
          <cell r="E106">
            <v>13</v>
          </cell>
          <cell r="F106" t="str">
            <v>M</v>
          </cell>
          <cell r="G106">
            <v>14</v>
          </cell>
          <cell r="H106" t="str">
            <v>Mesin potong rumput</v>
          </cell>
          <cell r="I106"/>
          <cell r="J106"/>
          <cell r="K106">
            <v>100</v>
          </cell>
        </row>
        <row r="107">
          <cell r="C107" t="str">
            <v>E.1.13.15</v>
          </cell>
          <cell r="D107" t="str">
            <v>E.1</v>
          </cell>
          <cell r="E107">
            <v>13</v>
          </cell>
          <cell r="F107" t="str">
            <v>M</v>
          </cell>
          <cell r="G107">
            <v>15</v>
          </cell>
          <cell r="H107" t="str">
            <v>Mesin pre-heat</v>
          </cell>
          <cell r="I107"/>
          <cell r="J107" t="str">
            <v>jam</v>
          </cell>
          <cell r="K107">
            <v>100</v>
          </cell>
        </row>
        <row r="108">
          <cell r="C108" t="str">
            <v>E.1.13.16</v>
          </cell>
          <cell r="D108" t="str">
            <v>E.1</v>
          </cell>
          <cell r="E108">
            <v>13</v>
          </cell>
          <cell r="F108" t="str">
            <v>M</v>
          </cell>
          <cell r="G108">
            <v>16</v>
          </cell>
          <cell r="H108" t="str">
            <v>Mixer</v>
          </cell>
          <cell r="I108"/>
          <cell r="J108" t="str">
            <v>jam</v>
          </cell>
          <cell r="K108">
            <v>100</v>
          </cell>
        </row>
        <row r="109">
          <cell r="C109" t="str">
            <v>E.1.13.17</v>
          </cell>
          <cell r="D109" t="str">
            <v>E.1</v>
          </cell>
          <cell r="E109">
            <v>13</v>
          </cell>
          <cell r="F109" t="str">
            <v>M</v>
          </cell>
          <cell r="G109">
            <v>17</v>
          </cell>
          <cell r="H109" t="str">
            <v>Mobil (kendaraan roda empat)</v>
          </cell>
          <cell r="I109"/>
          <cell r="J109"/>
          <cell r="K109">
            <v>100</v>
          </cell>
        </row>
        <row r="110">
          <cell r="C110" t="str">
            <v>E.1.13.18</v>
          </cell>
          <cell r="D110" t="str">
            <v>E.1</v>
          </cell>
          <cell r="E110">
            <v>13</v>
          </cell>
          <cell r="F110" t="str">
            <v>M</v>
          </cell>
          <cell r="G110">
            <v>18</v>
          </cell>
          <cell r="H110" t="str">
            <v>Mobil sweeper</v>
          </cell>
          <cell r="I110"/>
          <cell r="J110" t="str">
            <v>jam</v>
          </cell>
          <cell r="K110">
            <v>100</v>
          </cell>
        </row>
        <row r="111">
          <cell r="C111" t="str">
            <v>E.1.13.19</v>
          </cell>
          <cell r="D111" t="str">
            <v>E.1</v>
          </cell>
          <cell r="E111">
            <v>13</v>
          </cell>
          <cell r="F111" t="str">
            <v>M</v>
          </cell>
          <cell r="G111">
            <v>19</v>
          </cell>
          <cell r="H111" t="str">
            <v>Mobil tinja</v>
          </cell>
          <cell r="I111"/>
          <cell r="J111" t="str">
            <v>unit/hr</v>
          </cell>
          <cell r="K111">
            <v>100</v>
          </cell>
        </row>
        <row r="112">
          <cell r="C112" t="str">
            <v>E.1.13.20</v>
          </cell>
          <cell r="D112" t="str">
            <v>E.1</v>
          </cell>
          <cell r="E112">
            <v>13</v>
          </cell>
          <cell r="F112" t="str">
            <v>M</v>
          </cell>
          <cell r="G112">
            <v>20</v>
          </cell>
          <cell r="H112" t="str">
            <v>Mobil tinja angkasa pura</v>
          </cell>
          <cell r="I112"/>
          <cell r="J112" t="str">
            <v>hr</v>
          </cell>
          <cell r="K112">
            <v>100</v>
          </cell>
        </row>
        <row r="113">
          <cell r="C113" t="str">
            <v>E.1.13.21</v>
          </cell>
          <cell r="D113" t="str">
            <v>E.1</v>
          </cell>
          <cell r="E113">
            <v>13</v>
          </cell>
          <cell r="F113" t="str">
            <v>M</v>
          </cell>
          <cell r="G113">
            <v>21</v>
          </cell>
          <cell r="H113" t="str">
            <v>Mobile crane ≤ 3 ton</v>
          </cell>
          <cell r="I113"/>
          <cell r="J113" t="str">
            <v>jam</v>
          </cell>
          <cell r="K113">
            <v>100</v>
          </cell>
        </row>
        <row r="114">
          <cell r="C114" t="str">
            <v>E.1.13.22</v>
          </cell>
          <cell r="D114" t="str">
            <v>E.1</v>
          </cell>
          <cell r="E114">
            <v>13</v>
          </cell>
          <cell r="F114" t="str">
            <v>M</v>
          </cell>
          <cell r="G114">
            <v>22</v>
          </cell>
          <cell r="H114" t="str">
            <v>Motor grader</v>
          </cell>
          <cell r="I114"/>
          <cell r="J114" t="str">
            <v>jam</v>
          </cell>
          <cell r="K114">
            <v>100</v>
          </cell>
        </row>
        <row r="115">
          <cell r="C115" t="str">
            <v>E.1.13.23</v>
          </cell>
          <cell r="D115" t="str">
            <v>E.1</v>
          </cell>
          <cell r="E115">
            <v>13</v>
          </cell>
          <cell r="F115" t="str">
            <v>M</v>
          </cell>
          <cell r="G115">
            <v>23</v>
          </cell>
          <cell r="H115" t="str">
            <v>Motor grader &gt;100 HP</v>
          </cell>
          <cell r="I115"/>
          <cell r="J115"/>
          <cell r="K115">
            <v>100</v>
          </cell>
        </row>
        <row r="116">
          <cell r="C116" t="str">
            <v>E.1.13.24</v>
          </cell>
          <cell r="D116" t="str">
            <v>E.1</v>
          </cell>
          <cell r="E116">
            <v>13</v>
          </cell>
          <cell r="F116" t="str">
            <v>M</v>
          </cell>
          <cell r="G116">
            <v>24</v>
          </cell>
          <cell r="H116" t="str">
            <v>Motor grader 125 - 140 PK Min. 5 jam</v>
          </cell>
          <cell r="I116"/>
          <cell r="J116" t="str">
            <v>jam</v>
          </cell>
          <cell r="K116">
            <v>100</v>
          </cell>
        </row>
        <row r="117">
          <cell r="C117" t="str">
            <v>E.1.13.25</v>
          </cell>
          <cell r="D117" t="str">
            <v>E.1</v>
          </cell>
          <cell r="E117">
            <v>13</v>
          </cell>
          <cell r="F117" t="str">
            <v>M</v>
          </cell>
          <cell r="G117">
            <v>25</v>
          </cell>
          <cell r="H117" t="str">
            <v>Mud pump</v>
          </cell>
          <cell r="I117"/>
          <cell r="J117"/>
          <cell r="K117">
            <v>100</v>
          </cell>
        </row>
        <row r="118">
          <cell r="C118" t="str">
            <v>E.1.16.1</v>
          </cell>
          <cell r="D118" t="str">
            <v>E.1</v>
          </cell>
          <cell r="E118">
            <v>16</v>
          </cell>
          <cell r="F118" t="str">
            <v>P</v>
          </cell>
          <cell r="G118">
            <v>1</v>
          </cell>
          <cell r="H118" t="str">
            <v>Pedestrian roller</v>
          </cell>
          <cell r="I118"/>
          <cell r="J118"/>
          <cell r="K118">
            <v>100</v>
          </cell>
        </row>
        <row r="119">
          <cell r="C119" t="str">
            <v>E.1.16.2</v>
          </cell>
          <cell r="D119" t="str">
            <v>E.1</v>
          </cell>
          <cell r="E119">
            <v>16</v>
          </cell>
          <cell r="F119" t="str">
            <v>P</v>
          </cell>
          <cell r="G119">
            <v>2</v>
          </cell>
          <cell r="H119" t="str">
            <v>Penarik kabel</v>
          </cell>
          <cell r="I119"/>
          <cell r="J119"/>
          <cell r="K119">
            <v>100</v>
          </cell>
        </row>
        <row r="120">
          <cell r="C120" t="str">
            <v>E.1.16.3</v>
          </cell>
          <cell r="D120" t="str">
            <v>E.1</v>
          </cell>
          <cell r="E120">
            <v>16</v>
          </cell>
          <cell r="F120" t="str">
            <v>P</v>
          </cell>
          <cell r="G120">
            <v>3</v>
          </cell>
          <cell r="H120" t="str">
            <v>Pengelasan</v>
          </cell>
          <cell r="I120"/>
          <cell r="J120" t="str">
            <v>titik</v>
          </cell>
          <cell r="K120">
            <v>100</v>
          </cell>
        </row>
        <row r="121">
          <cell r="C121" t="str">
            <v>E.1.16.4</v>
          </cell>
          <cell r="D121" t="str">
            <v>E.1</v>
          </cell>
          <cell r="E121">
            <v>16</v>
          </cell>
          <cell r="F121" t="str">
            <v>P</v>
          </cell>
          <cell r="G121">
            <v>4</v>
          </cell>
          <cell r="H121" t="str">
            <v>Pengelasan</v>
          </cell>
          <cell r="I121"/>
          <cell r="J121" t="str">
            <v>jam</v>
          </cell>
          <cell r="K121">
            <v>100</v>
          </cell>
        </row>
        <row r="122">
          <cell r="C122" t="str">
            <v>E.1.16.5</v>
          </cell>
          <cell r="D122" t="str">
            <v>E.1</v>
          </cell>
          <cell r="E122">
            <v>16</v>
          </cell>
          <cell r="F122" t="str">
            <v>P</v>
          </cell>
          <cell r="G122">
            <v>5</v>
          </cell>
          <cell r="H122" t="str">
            <v>Perahu</v>
          </cell>
          <cell r="I122"/>
          <cell r="J122"/>
          <cell r="K122">
            <v>100</v>
          </cell>
        </row>
        <row r="123">
          <cell r="C123" t="str">
            <v>E.1.16.6</v>
          </cell>
          <cell r="D123" t="str">
            <v>E.1</v>
          </cell>
          <cell r="E123">
            <v>16</v>
          </cell>
          <cell r="F123" t="str">
            <v>P</v>
          </cell>
          <cell r="G123">
            <v>6</v>
          </cell>
          <cell r="H123" t="str">
            <v>Peralatan</v>
          </cell>
          <cell r="I123"/>
          <cell r="J123" t="str">
            <v>ls</v>
          </cell>
          <cell r="K123">
            <v>100</v>
          </cell>
        </row>
        <row r="124">
          <cell r="C124" t="str">
            <v>E.1.16.7</v>
          </cell>
          <cell r="D124" t="str">
            <v>E.1</v>
          </cell>
          <cell r="E124">
            <v>16</v>
          </cell>
          <cell r="F124" t="str">
            <v>P</v>
          </cell>
          <cell r="G124">
            <v>7</v>
          </cell>
          <cell r="H124" t="str">
            <v>Pick up</v>
          </cell>
          <cell r="I124"/>
          <cell r="J124" t="str">
            <v>jam</v>
          </cell>
          <cell r="K124">
            <v>100</v>
          </cell>
        </row>
        <row r="125">
          <cell r="C125" t="str">
            <v>E.1.16.8</v>
          </cell>
          <cell r="D125" t="str">
            <v>E.1</v>
          </cell>
          <cell r="E125">
            <v>16</v>
          </cell>
          <cell r="F125" t="str">
            <v>P</v>
          </cell>
          <cell r="G125">
            <v>8</v>
          </cell>
          <cell r="H125" t="str">
            <v>Pick up_Batu hancur</v>
          </cell>
          <cell r="I125"/>
          <cell r="J125" t="str">
            <v>jam</v>
          </cell>
          <cell r="K125">
            <v>100</v>
          </cell>
        </row>
        <row r="126">
          <cell r="C126" t="str">
            <v>E.1.16.9</v>
          </cell>
          <cell r="D126" t="str">
            <v>E.1</v>
          </cell>
          <cell r="E126">
            <v>16</v>
          </cell>
          <cell r="F126" t="str">
            <v>P</v>
          </cell>
          <cell r="G126">
            <v>9</v>
          </cell>
          <cell r="H126" t="str">
            <v xml:space="preserve">Pick up_Kayu </v>
          </cell>
          <cell r="I126"/>
          <cell r="J126" t="str">
            <v>jam</v>
          </cell>
          <cell r="K126">
            <v>100</v>
          </cell>
        </row>
        <row r="127">
          <cell r="C127" t="str">
            <v>E.1.16.10</v>
          </cell>
          <cell r="D127" t="str">
            <v>E.1</v>
          </cell>
          <cell r="E127">
            <v>16</v>
          </cell>
          <cell r="F127" t="str">
            <v>P</v>
          </cell>
          <cell r="G127">
            <v>10</v>
          </cell>
          <cell r="H127" t="str">
            <v>Pick up_Tanah lempung basah</v>
          </cell>
          <cell r="I127"/>
          <cell r="J127" t="str">
            <v>jam</v>
          </cell>
          <cell r="K127">
            <v>101</v>
          </cell>
        </row>
        <row r="128">
          <cell r="C128" t="str">
            <v>E.1.16.11</v>
          </cell>
          <cell r="D128" t="str">
            <v>E.1</v>
          </cell>
          <cell r="E128">
            <v>16</v>
          </cell>
          <cell r="F128" t="str">
            <v>P</v>
          </cell>
          <cell r="G128">
            <v>11</v>
          </cell>
          <cell r="H128" t="str">
            <v>Pick up_Tanah lempung kering</v>
          </cell>
          <cell r="I128"/>
          <cell r="J128" t="str">
            <v>jam</v>
          </cell>
          <cell r="K128">
            <v>101</v>
          </cell>
        </row>
        <row r="129">
          <cell r="C129" t="str">
            <v>E.1.16.12</v>
          </cell>
          <cell r="D129" t="str">
            <v>E.1</v>
          </cell>
          <cell r="E129">
            <v>16</v>
          </cell>
          <cell r="F129" t="str">
            <v>P</v>
          </cell>
          <cell r="G129">
            <v>12</v>
          </cell>
          <cell r="H129" t="str">
            <v>Pile driver+hammer</v>
          </cell>
          <cell r="I129"/>
          <cell r="J129" t="str">
            <v>jam</v>
          </cell>
          <cell r="K129">
            <v>100</v>
          </cell>
        </row>
        <row r="130">
          <cell r="C130" t="str">
            <v>E.1.16.13</v>
          </cell>
          <cell r="D130" t="str">
            <v>E.1</v>
          </cell>
          <cell r="E130">
            <v>16</v>
          </cell>
          <cell r="F130" t="str">
            <v>P</v>
          </cell>
          <cell r="G130">
            <v>13</v>
          </cell>
          <cell r="H130" t="str">
            <v>Pipe jacking</v>
          </cell>
          <cell r="I130"/>
          <cell r="J130" t="str">
            <v>jam</v>
          </cell>
          <cell r="K130">
            <v>100</v>
          </cell>
        </row>
        <row r="131">
          <cell r="C131" t="str">
            <v>E.1.16.14</v>
          </cell>
          <cell r="D131" t="str">
            <v>E.1</v>
          </cell>
          <cell r="E131">
            <v>16</v>
          </cell>
          <cell r="F131" t="str">
            <v>P</v>
          </cell>
          <cell r="G131">
            <v>14</v>
          </cell>
          <cell r="H131" t="str">
            <v>Pipe line cutter</v>
          </cell>
          <cell r="I131"/>
          <cell r="J131"/>
          <cell r="K131">
            <v>100</v>
          </cell>
        </row>
        <row r="132">
          <cell r="C132" t="str">
            <v>E.1.16.15</v>
          </cell>
          <cell r="D132" t="str">
            <v>E.1</v>
          </cell>
          <cell r="E132">
            <v>16</v>
          </cell>
          <cell r="F132" t="str">
            <v>P</v>
          </cell>
          <cell r="G132">
            <v>15</v>
          </cell>
          <cell r="H132" t="str">
            <v>Pisau cutter dan mata cutter</v>
          </cell>
          <cell r="I132"/>
          <cell r="J132" t="str">
            <v>bh</v>
          </cell>
          <cell r="K132">
            <v>100</v>
          </cell>
        </row>
        <row r="133">
          <cell r="C133" t="str">
            <v>E.1.16.16</v>
          </cell>
          <cell r="D133" t="str">
            <v>E.1</v>
          </cell>
          <cell r="E133">
            <v>16</v>
          </cell>
          <cell r="F133" t="str">
            <v>P</v>
          </cell>
          <cell r="G133">
            <v>16</v>
          </cell>
          <cell r="H133" t="str">
            <v>Pneumatic tire roller</v>
          </cell>
          <cell r="I133"/>
          <cell r="J133" t="str">
            <v>jam</v>
          </cell>
          <cell r="K133">
            <v>100</v>
          </cell>
        </row>
        <row r="134">
          <cell r="C134" t="str">
            <v>E.1.16.17</v>
          </cell>
          <cell r="D134" t="str">
            <v>E.1</v>
          </cell>
          <cell r="E134">
            <v>16</v>
          </cell>
          <cell r="F134" t="str">
            <v>P</v>
          </cell>
          <cell r="G134">
            <v>17</v>
          </cell>
          <cell r="H134" t="str">
            <v>Pneumatic tire roller Min. 5 jam</v>
          </cell>
          <cell r="I134"/>
          <cell r="J134" t="str">
            <v>jam</v>
          </cell>
          <cell r="K134">
            <v>100</v>
          </cell>
        </row>
        <row r="135">
          <cell r="C135" t="str">
            <v>E.1.16.18</v>
          </cell>
          <cell r="D135" t="str">
            <v>E.1</v>
          </cell>
          <cell r="E135">
            <v>16</v>
          </cell>
          <cell r="F135" t="str">
            <v>P</v>
          </cell>
          <cell r="G135">
            <v>18</v>
          </cell>
          <cell r="H135" t="str">
            <v>Polisher</v>
          </cell>
          <cell r="I135"/>
          <cell r="J135"/>
          <cell r="K135">
            <v>100</v>
          </cell>
        </row>
        <row r="136">
          <cell r="C136" t="str">
            <v>E.1.16.19</v>
          </cell>
          <cell r="D136" t="str">
            <v>E.1</v>
          </cell>
          <cell r="E136">
            <v>16</v>
          </cell>
          <cell r="F136" t="str">
            <v>P</v>
          </cell>
          <cell r="G136">
            <v>19</v>
          </cell>
          <cell r="H136" t="str">
            <v>Pompa air</v>
          </cell>
          <cell r="I136"/>
          <cell r="J136" t="str">
            <v>Jam</v>
          </cell>
          <cell r="K136">
            <v>100</v>
          </cell>
        </row>
        <row r="137">
          <cell r="C137" t="str">
            <v>E.1.16.20</v>
          </cell>
          <cell r="D137" t="str">
            <v>E.1</v>
          </cell>
          <cell r="E137">
            <v>16</v>
          </cell>
          <cell r="F137" t="str">
            <v>P</v>
          </cell>
          <cell r="G137">
            <v>20</v>
          </cell>
          <cell r="H137" t="str">
            <v>Pompa submersible 3 m³/h</v>
          </cell>
          <cell r="I137"/>
          <cell r="J137"/>
          <cell r="K137">
            <v>100</v>
          </cell>
        </row>
        <row r="138">
          <cell r="C138" t="str">
            <v>E.1.16.21</v>
          </cell>
          <cell r="D138" t="str">
            <v>E.1</v>
          </cell>
          <cell r="E138">
            <v>16</v>
          </cell>
          <cell r="F138" t="str">
            <v>P</v>
          </cell>
          <cell r="G138">
            <v>21</v>
          </cell>
          <cell r="H138" t="str">
            <v>Ponton</v>
          </cell>
          <cell r="I138"/>
          <cell r="J138"/>
          <cell r="K138">
            <v>100</v>
          </cell>
        </row>
        <row r="139">
          <cell r="C139" t="str">
            <v>E.1.16.22</v>
          </cell>
          <cell r="D139" t="str">
            <v>E.1</v>
          </cell>
          <cell r="E139">
            <v>16</v>
          </cell>
          <cell r="F139" t="str">
            <v>P</v>
          </cell>
          <cell r="G139">
            <v>22</v>
          </cell>
          <cell r="H139" t="str">
            <v>Power rotary sweeper + sikat baja</v>
          </cell>
          <cell r="I139"/>
          <cell r="J139" t="str">
            <v>jam</v>
          </cell>
          <cell r="K139">
            <v>100</v>
          </cell>
        </row>
        <row r="140">
          <cell r="C140" t="str">
            <v>E.1.16.23</v>
          </cell>
          <cell r="D140" t="str">
            <v>E.1</v>
          </cell>
          <cell r="E140">
            <v>16</v>
          </cell>
          <cell r="F140" t="str">
            <v>P</v>
          </cell>
          <cell r="G140">
            <v>23</v>
          </cell>
          <cell r="H140" t="str">
            <v>Pulvi mixer</v>
          </cell>
          <cell r="I140"/>
          <cell r="J140"/>
          <cell r="K140">
            <v>100</v>
          </cell>
        </row>
        <row r="141">
          <cell r="C141" t="str">
            <v>E.1.18.1</v>
          </cell>
          <cell r="D141" t="str">
            <v>E.1</v>
          </cell>
          <cell r="E141">
            <v>18</v>
          </cell>
          <cell r="F141" t="str">
            <v>R</v>
          </cell>
          <cell r="G141">
            <v>1</v>
          </cell>
          <cell r="H141" t="str">
            <v>Rakit</v>
          </cell>
          <cell r="I141"/>
          <cell r="J141"/>
          <cell r="K141">
            <v>100</v>
          </cell>
        </row>
        <row r="142">
          <cell r="C142" t="str">
            <v>E.1.18.2</v>
          </cell>
          <cell r="D142" t="str">
            <v>E.1</v>
          </cell>
          <cell r="E142">
            <v>18</v>
          </cell>
          <cell r="F142" t="str">
            <v>R</v>
          </cell>
          <cell r="G142">
            <v>2</v>
          </cell>
          <cell r="H142" t="str">
            <v>Retribusi</v>
          </cell>
          <cell r="I142"/>
          <cell r="J142" t="str">
            <v>kali</v>
          </cell>
          <cell r="K142">
            <v>100</v>
          </cell>
        </row>
        <row r="143">
          <cell r="C143" t="str">
            <v>E.1.18.3</v>
          </cell>
          <cell r="D143" t="str">
            <v>E.1</v>
          </cell>
          <cell r="E143">
            <v>18</v>
          </cell>
          <cell r="F143" t="str">
            <v>R</v>
          </cell>
          <cell r="G143">
            <v>3</v>
          </cell>
          <cell r="H143" t="str">
            <v>Road marking machine</v>
          </cell>
          <cell r="I143"/>
          <cell r="J143" t="str">
            <v>jam</v>
          </cell>
          <cell r="K143">
            <v>100</v>
          </cell>
        </row>
        <row r="144">
          <cell r="C144" t="str">
            <v>E.1.18.4</v>
          </cell>
          <cell r="D144" t="str">
            <v>E.1</v>
          </cell>
          <cell r="E144">
            <v>18</v>
          </cell>
          <cell r="F144" t="str">
            <v>R</v>
          </cell>
          <cell r="G144">
            <v>4</v>
          </cell>
          <cell r="H144" t="str">
            <v>Road marking machine</v>
          </cell>
          <cell r="I144"/>
          <cell r="J144" t="str">
            <v>jam</v>
          </cell>
          <cell r="K144">
            <v>100</v>
          </cell>
        </row>
        <row r="145">
          <cell r="C145" t="str">
            <v>E.1.18.5</v>
          </cell>
          <cell r="D145" t="str">
            <v>E.1</v>
          </cell>
          <cell r="E145">
            <v>18</v>
          </cell>
          <cell r="F145" t="str">
            <v>R</v>
          </cell>
          <cell r="G145">
            <v>5</v>
          </cell>
          <cell r="H145" t="str">
            <v>Roller Vibro Ped 1 Ton</v>
          </cell>
          <cell r="I145"/>
          <cell r="J145" t="str">
            <v>jam</v>
          </cell>
          <cell r="K145">
            <v>100</v>
          </cell>
        </row>
        <row r="146">
          <cell r="C146" t="str">
            <v>E.1.19.1</v>
          </cell>
          <cell r="D146" t="str">
            <v>E.1</v>
          </cell>
          <cell r="E146">
            <v>19</v>
          </cell>
          <cell r="F146" t="str">
            <v>S</v>
          </cell>
          <cell r="G146">
            <v>1</v>
          </cell>
          <cell r="H146" t="str">
            <v>Sand pump/dredger</v>
          </cell>
          <cell r="I146"/>
          <cell r="J146"/>
          <cell r="K146">
            <v>100</v>
          </cell>
        </row>
        <row r="147">
          <cell r="C147" t="str">
            <v>E.1.19.2</v>
          </cell>
          <cell r="D147" t="str">
            <v>E.1</v>
          </cell>
          <cell r="E147">
            <v>19</v>
          </cell>
          <cell r="F147" t="str">
            <v>S</v>
          </cell>
          <cell r="G147">
            <v>2</v>
          </cell>
          <cell r="H147" t="str">
            <v>Selling roto rotter (mesin penggetar)</v>
          </cell>
          <cell r="I147"/>
          <cell r="J147" t="str">
            <v>unit/hr</v>
          </cell>
          <cell r="K147">
            <v>100</v>
          </cell>
        </row>
        <row r="148">
          <cell r="C148" t="str">
            <v>E.1.19.3</v>
          </cell>
          <cell r="D148" t="str">
            <v>E.1</v>
          </cell>
          <cell r="E148">
            <v>19</v>
          </cell>
          <cell r="F148" t="str">
            <v>S</v>
          </cell>
          <cell r="G148">
            <v>3</v>
          </cell>
          <cell r="H148" t="str">
            <v>Service crane</v>
          </cell>
          <cell r="I148"/>
          <cell r="J148" t="str">
            <v>Jam</v>
          </cell>
          <cell r="K148">
            <v>100</v>
          </cell>
        </row>
        <row r="149">
          <cell r="C149" t="str">
            <v>E.1.19.4</v>
          </cell>
          <cell r="D149" t="str">
            <v>E.1</v>
          </cell>
          <cell r="E149">
            <v>19</v>
          </cell>
          <cell r="F149" t="str">
            <v>S</v>
          </cell>
          <cell r="G149">
            <v>4</v>
          </cell>
          <cell r="H149" t="str">
            <v>Sewa mixer</v>
          </cell>
          <cell r="I149"/>
          <cell r="J149" t="str">
            <v>unit</v>
          </cell>
          <cell r="K149">
            <v>100</v>
          </cell>
        </row>
        <row r="150">
          <cell r="C150" t="str">
            <v>E.1.19.5</v>
          </cell>
          <cell r="D150" t="str">
            <v>E.1</v>
          </cell>
          <cell r="E150">
            <v>19</v>
          </cell>
          <cell r="F150" t="str">
            <v>S</v>
          </cell>
          <cell r="G150">
            <v>5</v>
          </cell>
          <cell r="H150" t="str">
            <v>Slip form paver</v>
          </cell>
          <cell r="I150"/>
          <cell r="J150"/>
          <cell r="K150">
            <v>100</v>
          </cell>
        </row>
        <row r="151">
          <cell r="C151" t="str">
            <v>E.1.19.6</v>
          </cell>
          <cell r="D151" t="str">
            <v>E.1</v>
          </cell>
          <cell r="E151">
            <v>19</v>
          </cell>
          <cell r="F151" t="str">
            <v>S</v>
          </cell>
          <cell r="G151">
            <v>6</v>
          </cell>
          <cell r="H151" t="str">
            <v>Sondir (Dutch cone penetrometer)</v>
          </cell>
          <cell r="I151"/>
          <cell r="J151"/>
          <cell r="K151">
            <v>100</v>
          </cell>
        </row>
        <row r="152">
          <cell r="C152" t="str">
            <v>E.1.19.7</v>
          </cell>
          <cell r="D152" t="str">
            <v>E.1</v>
          </cell>
          <cell r="E152">
            <v>19</v>
          </cell>
          <cell r="F152" t="str">
            <v>S</v>
          </cell>
          <cell r="G152">
            <v>7</v>
          </cell>
          <cell r="H152" t="str">
            <v>Stemper</v>
          </cell>
          <cell r="I152"/>
          <cell r="J152" t="str">
            <v>jam</v>
          </cell>
          <cell r="K152">
            <v>100</v>
          </cell>
        </row>
        <row r="153">
          <cell r="C153" t="str">
            <v>E.1.19.8</v>
          </cell>
          <cell r="D153" t="str">
            <v>E.1</v>
          </cell>
          <cell r="E153">
            <v>19</v>
          </cell>
          <cell r="F153" t="str">
            <v>S</v>
          </cell>
          <cell r="G153">
            <v>8</v>
          </cell>
          <cell r="H153" t="str">
            <v>Stemper</v>
          </cell>
          <cell r="I153"/>
          <cell r="J153" t="str">
            <v>hr</v>
          </cell>
          <cell r="K153">
            <v>100</v>
          </cell>
        </row>
        <row r="154">
          <cell r="C154" t="str">
            <v>E.1.19.9</v>
          </cell>
          <cell r="D154" t="str">
            <v>E.1</v>
          </cell>
          <cell r="E154">
            <v>19</v>
          </cell>
          <cell r="F154" t="str">
            <v>S</v>
          </cell>
          <cell r="G154">
            <v>9</v>
          </cell>
          <cell r="H154" t="str">
            <v>Stone crusher</v>
          </cell>
          <cell r="I154"/>
          <cell r="J154"/>
          <cell r="K154">
            <v>100</v>
          </cell>
        </row>
        <row r="155">
          <cell r="C155" t="str">
            <v>E.1.19.10</v>
          </cell>
          <cell r="D155" t="str">
            <v>E.1</v>
          </cell>
          <cell r="E155">
            <v>19</v>
          </cell>
          <cell r="F155" t="str">
            <v>S</v>
          </cell>
          <cell r="G155">
            <v>10</v>
          </cell>
          <cell r="H155" t="str">
            <v>Stressing jack</v>
          </cell>
          <cell r="I155"/>
          <cell r="J155"/>
          <cell r="K155">
            <v>100</v>
          </cell>
        </row>
        <row r="156">
          <cell r="C156" t="str">
            <v>E.1.19.11</v>
          </cell>
          <cell r="D156" t="str">
            <v>E.1</v>
          </cell>
          <cell r="E156">
            <v>19</v>
          </cell>
          <cell r="F156" t="str">
            <v>S</v>
          </cell>
          <cell r="G156">
            <v>11</v>
          </cell>
          <cell r="H156" t="str">
            <v>Submersible machine</v>
          </cell>
          <cell r="I156"/>
          <cell r="J156"/>
          <cell r="K156">
            <v>100</v>
          </cell>
        </row>
        <row r="157">
          <cell r="C157" t="str">
            <v>E.1.19.12</v>
          </cell>
          <cell r="D157" t="str">
            <v>E.1</v>
          </cell>
          <cell r="E157">
            <v>19</v>
          </cell>
          <cell r="F157" t="str">
            <v>S</v>
          </cell>
          <cell r="G157">
            <v>12</v>
          </cell>
          <cell r="H157" t="str">
            <v>Submersible pump</v>
          </cell>
          <cell r="I157"/>
          <cell r="J157"/>
          <cell r="K157">
            <v>100</v>
          </cell>
        </row>
        <row r="158">
          <cell r="C158" t="str">
            <v>E.1.20.1</v>
          </cell>
          <cell r="D158" t="str">
            <v>E.1</v>
          </cell>
          <cell r="E158">
            <v>20</v>
          </cell>
          <cell r="F158" t="str">
            <v>T</v>
          </cell>
          <cell r="G158">
            <v>1</v>
          </cell>
          <cell r="H158" t="str">
            <v>Tam vibro plate 4HP</v>
          </cell>
          <cell r="I158"/>
          <cell r="J158" t="str">
            <v>jam</v>
          </cell>
          <cell r="K158">
            <v>100</v>
          </cell>
        </row>
        <row r="159">
          <cell r="C159" t="str">
            <v>E.1.20.2</v>
          </cell>
          <cell r="D159" t="str">
            <v>E.1</v>
          </cell>
          <cell r="E159">
            <v>20</v>
          </cell>
          <cell r="F159" t="str">
            <v>T</v>
          </cell>
          <cell r="G159">
            <v>2</v>
          </cell>
          <cell r="H159" t="str">
            <v>Tamper</v>
          </cell>
          <cell r="I159"/>
          <cell r="J159"/>
          <cell r="K159">
            <v>100</v>
          </cell>
        </row>
        <row r="160">
          <cell r="C160" t="str">
            <v>E.1.20.3</v>
          </cell>
          <cell r="D160" t="str">
            <v>E.1</v>
          </cell>
          <cell r="E160">
            <v>20</v>
          </cell>
          <cell r="F160" t="str">
            <v>T</v>
          </cell>
          <cell r="G160">
            <v>3</v>
          </cell>
          <cell r="H160" t="str">
            <v>Tandem roller</v>
          </cell>
          <cell r="I160"/>
          <cell r="J160" t="str">
            <v>jam</v>
          </cell>
          <cell r="K160">
            <v>100</v>
          </cell>
        </row>
        <row r="161">
          <cell r="C161" t="str">
            <v>E.1.20.4</v>
          </cell>
          <cell r="D161" t="str">
            <v>E.1</v>
          </cell>
          <cell r="E161">
            <v>20</v>
          </cell>
          <cell r="F161" t="str">
            <v>T</v>
          </cell>
          <cell r="G161">
            <v>4</v>
          </cell>
          <cell r="H161" t="str">
            <v>Tandem roller</v>
          </cell>
          <cell r="I161"/>
          <cell r="J161" t="str">
            <v>jam</v>
          </cell>
          <cell r="K161">
            <v>100</v>
          </cell>
        </row>
        <row r="162">
          <cell r="C162" t="str">
            <v>E.1.20.5</v>
          </cell>
          <cell r="D162" t="str">
            <v>E.1</v>
          </cell>
          <cell r="E162">
            <v>20</v>
          </cell>
          <cell r="F162" t="str">
            <v>T</v>
          </cell>
          <cell r="G162">
            <v>5</v>
          </cell>
          <cell r="H162" t="str">
            <v>Tandem roller 3,5 ton</v>
          </cell>
          <cell r="I162"/>
          <cell r="J162" t="str">
            <v>jam</v>
          </cell>
          <cell r="K162">
            <v>100</v>
          </cell>
        </row>
        <row r="163">
          <cell r="C163" t="str">
            <v>E.1.20.6</v>
          </cell>
          <cell r="D163" t="str">
            <v>E.1</v>
          </cell>
          <cell r="E163">
            <v>20</v>
          </cell>
          <cell r="F163" t="str">
            <v>T</v>
          </cell>
          <cell r="G163">
            <v>6</v>
          </cell>
          <cell r="H163" t="str">
            <v>Tandem Roller 6 - 8 Ton</v>
          </cell>
          <cell r="I163"/>
          <cell r="J163" t="str">
            <v>jam</v>
          </cell>
          <cell r="K163">
            <v>100</v>
          </cell>
        </row>
        <row r="164">
          <cell r="C164" t="str">
            <v>E.1.20.7</v>
          </cell>
          <cell r="D164" t="str">
            <v>E.1</v>
          </cell>
          <cell r="E164">
            <v>20</v>
          </cell>
          <cell r="F164" t="str">
            <v>T</v>
          </cell>
          <cell r="G164">
            <v>7</v>
          </cell>
          <cell r="H164" t="str">
            <v>Tandon air</v>
          </cell>
          <cell r="I164"/>
          <cell r="J164" t="str">
            <v>jam</v>
          </cell>
          <cell r="K164">
            <v>100</v>
          </cell>
        </row>
        <row r="165">
          <cell r="C165" t="str">
            <v>E.1.20.8</v>
          </cell>
          <cell r="D165" t="str">
            <v>E.1</v>
          </cell>
          <cell r="E165">
            <v>20</v>
          </cell>
          <cell r="F165" t="str">
            <v>T</v>
          </cell>
          <cell r="G165">
            <v>8</v>
          </cell>
          <cell r="H165" t="str">
            <v>Tandon air Kap. 800 Liter</v>
          </cell>
          <cell r="I165"/>
          <cell r="J165" t="str">
            <v>jam</v>
          </cell>
          <cell r="K165">
            <v>100</v>
          </cell>
        </row>
        <row r="166">
          <cell r="C166" t="str">
            <v>E.1.20.9</v>
          </cell>
          <cell r="D166" t="str">
            <v>E.1</v>
          </cell>
          <cell r="E166">
            <v>20</v>
          </cell>
          <cell r="F166" t="str">
            <v>T</v>
          </cell>
          <cell r="G166">
            <v>9</v>
          </cell>
          <cell r="H166" t="str">
            <v>Theodolit/waterpass</v>
          </cell>
          <cell r="I166"/>
          <cell r="J166"/>
          <cell r="K166">
            <v>100</v>
          </cell>
        </row>
        <row r="167">
          <cell r="C167" t="str">
            <v>E.1.20.10</v>
          </cell>
          <cell r="D167" t="str">
            <v>E.1</v>
          </cell>
          <cell r="E167">
            <v>20</v>
          </cell>
          <cell r="F167" t="str">
            <v>T</v>
          </cell>
          <cell r="G167">
            <v>10</v>
          </cell>
          <cell r="H167" t="str">
            <v>Three wheel roller (6 - 8) t</v>
          </cell>
          <cell r="I167"/>
          <cell r="J167"/>
          <cell r="K167">
            <v>100</v>
          </cell>
        </row>
        <row r="168">
          <cell r="C168" t="str">
            <v>E.1.20.11</v>
          </cell>
          <cell r="D168" t="str">
            <v>E.1</v>
          </cell>
          <cell r="E168">
            <v>20</v>
          </cell>
          <cell r="F168" t="str">
            <v>T</v>
          </cell>
          <cell r="G168">
            <v>11</v>
          </cell>
          <cell r="H168" t="str">
            <v>Tire roller</v>
          </cell>
          <cell r="I168"/>
          <cell r="J168" t="str">
            <v>jam</v>
          </cell>
          <cell r="K168">
            <v>100</v>
          </cell>
        </row>
        <row r="169">
          <cell r="C169" t="str">
            <v>E.1.20.12</v>
          </cell>
          <cell r="D169" t="str">
            <v>E.1</v>
          </cell>
          <cell r="E169">
            <v>20</v>
          </cell>
          <cell r="F169" t="str">
            <v>T</v>
          </cell>
          <cell r="G169">
            <v>12</v>
          </cell>
          <cell r="H169" t="str">
            <v>Tire Roller 8 - 10 Ton</v>
          </cell>
          <cell r="I169"/>
          <cell r="J169" t="str">
            <v>jam</v>
          </cell>
          <cell r="K169">
            <v>100</v>
          </cell>
        </row>
        <row r="170">
          <cell r="C170" t="str">
            <v>E.1.20.13</v>
          </cell>
          <cell r="D170" t="str">
            <v>E.1</v>
          </cell>
          <cell r="E170">
            <v>20</v>
          </cell>
          <cell r="F170" t="str">
            <v>T</v>
          </cell>
          <cell r="G170">
            <v>13</v>
          </cell>
          <cell r="H170" t="str">
            <v>Torching machine</v>
          </cell>
          <cell r="I170"/>
          <cell r="J170" t="str">
            <v>jam</v>
          </cell>
          <cell r="K170">
            <v>100</v>
          </cell>
        </row>
        <row r="171">
          <cell r="C171" t="str">
            <v>E.1.20.14</v>
          </cell>
          <cell r="D171" t="str">
            <v>E.1</v>
          </cell>
          <cell r="E171">
            <v>20</v>
          </cell>
          <cell r="F171" t="str">
            <v>T</v>
          </cell>
          <cell r="G171">
            <v>14</v>
          </cell>
          <cell r="H171" t="str">
            <v>Track loader (75 - 100) HP</v>
          </cell>
          <cell r="I171"/>
          <cell r="J171"/>
          <cell r="K171">
            <v>100</v>
          </cell>
        </row>
        <row r="172">
          <cell r="C172" t="str">
            <v>E.1.20.15</v>
          </cell>
          <cell r="D172" t="str">
            <v>E.1</v>
          </cell>
          <cell r="E172">
            <v>20</v>
          </cell>
          <cell r="F172" t="str">
            <v>T</v>
          </cell>
          <cell r="G172">
            <v>15</v>
          </cell>
          <cell r="H172" t="str">
            <v>Trailer 20 ton</v>
          </cell>
          <cell r="I172"/>
          <cell r="J172"/>
          <cell r="K172">
            <v>100</v>
          </cell>
        </row>
        <row r="173">
          <cell r="C173" t="str">
            <v>E.1.20.16</v>
          </cell>
          <cell r="D173" t="str">
            <v>E.1</v>
          </cell>
          <cell r="E173">
            <v>20</v>
          </cell>
          <cell r="F173" t="str">
            <v>T</v>
          </cell>
          <cell r="G173">
            <v>16</v>
          </cell>
          <cell r="H173" t="str">
            <v>Trawel</v>
          </cell>
          <cell r="I173"/>
          <cell r="J173"/>
          <cell r="K173">
            <v>100</v>
          </cell>
        </row>
        <row r="174">
          <cell r="C174" t="str">
            <v>E.1.20.17</v>
          </cell>
          <cell r="D174" t="str">
            <v>E.1</v>
          </cell>
          <cell r="E174">
            <v>20</v>
          </cell>
          <cell r="F174" t="str">
            <v>T</v>
          </cell>
          <cell r="G174">
            <v>17</v>
          </cell>
          <cell r="H174" t="str">
            <v>Tripod / tackel &amp; handle crane 2 T</v>
          </cell>
          <cell r="I174"/>
          <cell r="J174"/>
          <cell r="K174">
            <v>100</v>
          </cell>
        </row>
        <row r="175">
          <cell r="C175" t="str">
            <v>E.1.20.18</v>
          </cell>
          <cell r="D175" t="str">
            <v>E.1</v>
          </cell>
          <cell r="E175">
            <v>20</v>
          </cell>
          <cell r="F175" t="str">
            <v>T</v>
          </cell>
          <cell r="G175">
            <v>18</v>
          </cell>
          <cell r="H175" t="str">
            <v>Tronton</v>
          </cell>
          <cell r="I175"/>
          <cell r="J175"/>
          <cell r="K175">
            <v>100</v>
          </cell>
        </row>
        <row r="176">
          <cell r="C176" t="str">
            <v>E.1.20.19</v>
          </cell>
          <cell r="D176" t="str">
            <v>E.1</v>
          </cell>
          <cell r="E176">
            <v>20</v>
          </cell>
          <cell r="F176" t="str">
            <v>T</v>
          </cell>
          <cell r="G176">
            <v>19</v>
          </cell>
          <cell r="H176" t="str">
            <v>Truck mixer</v>
          </cell>
          <cell r="I176"/>
          <cell r="J176" t="str">
            <v>jam</v>
          </cell>
          <cell r="K176">
            <v>100</v>
          </cell>
        </row>
        <row r="177">
          <cell r="C177" t="str">
            <v>E.1.20.20</v>
          </cell>
          <cell r="D177" t="str">
            <v>E.1</v>
          </cell>
          <cell r="E177">
            <v>20</v>
          </cell>
          <cell r="F177" t="str">
            <v>T</v>
          </cell>
          <cell r="G177">
            <v>20</v>
          </cell>
          <cell r="H177" t="str">
            <v>Truck tangki air</v>
          </cell>
          <cell r="I177"/>
          <cell r="J177" t="str">
            <v>jam</v>
          </cell>
          <cell r="K177">
            <v>100</v>
          </cell>
        </row>
        <row r="178">
          <cell r="C178" t="str">
            <v>E.1.20.21</v>
          </cell>
          <cell r="D178" t="str">
            <v>E.1</v>
          </cell>
          <cell r="E178">
            <v>20</v>
          </cell>
          <cell r="F178" t="str">
            <v>T</v>
          </cell>
          <cell r="G178">
            <v>21</v>
          </cell>
          <cell r="H178" t="str">
            <v>Truck tangki air Min. 5 jam</v>
          </cell>
          <cell r="I178"/>
          <cell r="J178" t="str">
            <v>jam</v>
          </cell>
          <cell r="K178">
            <v>100</v>
          </cell>
        </row>
        <row r="179">
          <cell r="C179" t="str">
            <v>E.1.20.22</v>
          </cell>
          <cell r="D179" t="str">
            <v>E.1</v>
          </cell>
          <cell r="E179">
            <v>20</v>
          </cell>
          <cell r="F179" t="str">
            <v>T</v>
          </cell>
          <cell r="G179">
            <v>22</v>
          </cell>
          <cell r="H179" t="str">
            <v>Tunneling Boring Machine</v>
          </cell>
          <cell r="I179"/>
          <cell r="J179"/>
          <cell r="K179">
            <v>100</v>
          </cell>
        </row>
        <row r="180">
          <cell r="C180" t="str">
            <v>E.1.22.1</v>
          </cell>
          <cell r="D180" t="str">
            <v>E.1</v>
          </cell>
          <cell r="E180">
            <v>22</v>
          </cell>
          <cell r="F180" t="str">
            <v>V</v>
          </cell>
          <cell r="G180">
            <v>1</v>
          </cell>
          <cell r="H180" t="str">
            <v>Vibrating rammer</v>
          </cell>
          <cell r="I180"/>
          <cell r="J180"/>
          <cell r="K180">
            <v>100</v>
          </cell>
        </row>
        <row r="181">
          <cell r="C181" t="str">
            <v>E.1.22.2</v>
          </cell>
          <cell r="D181" t="str">
            <v>E.1</v>
          </cell>
          <cell r="E181">
            <v>22</v>
          </cell>
          <cell r="F181" t="str">
            <v>V</v>
          </cell>
          <cell r="G181">
            <v>2</v>
          </cell>
          <cell r="H181" t="str">
            <v>Vibrator roller</v>
          </cell>
          <cell r="I181"/>
          <cell r="J181" t="str">
            <v>jam</v>
          </cell>
          <cell r="K181">
            <v>100</v>
          </cell>
        </row>
        <row r="182">
          <cell r="C182" t="str">
            <v>E.1.22.3</v>
          </cell>
          <cell r="D182" t="str">
            <v>E.1</v>
          </cell>
          <cell r="E182">
            <v>22</v>
          </cell>
          <cell r="F182" t="str">
            <v>V</v>
          </cell>
          <cell r="G182">
            <v>3</v>
          </cell>
          <cell r="H182" t="str">
            <v>Vibrator roller Min. 5 jam</v>
          </cell>
          <cell r="I182"/>
          <cell r="J182" t="str">
            <v>jam</v>
          </cell>
          <cell r="K182">
            <v>100</v>
          </cell>
        </row>
        <row r="183">
          <cell r="C183" t="str">
            <v>E.1.22.4</v>
          </cell>
          <cell r="D183" t="str">
            <v>E.1</v>
          </cell>
          <cell r="E183">
            <v>22</v>
          </cell>
          <cell r="F183" t="str">
            <v>V</v>
          </cell>
          <cell r="G183">
            <v>4</v>
          </cell>
          <cell r="H183" t="str">
            <v>Vibratory roller (5 - 8) t</v>
          </cell>
          <cell r="I183"/>
          <cell r="J183"/>
          <cell r="K183">
            <v>100</v>
          </cell>
        </row>
        <row r="184">
          <cell r="C184" t="str">
            <v>E.1.23.1</v>
          </cell>
          <cell r="D184" t="str">
            <v>E.1</v>
          </cell>
          <cell r="E184">
            <v>23</v>
          </cell>
          <cell r="F184" t="str">
            <v>W</v>
          </cell>
          <cell r="G184">
            <v>1</v>
          </cell>
          <cell r="H184" t="str">
            <v>Water Blasting</v>
          </cell>
          <cell r="I184"/>
          <cell r="J184" t="str">
            <v>jam</v>
          </cell>
          <cell r="K184">
            <v>100</v>
          </cell>
        </row>
        <row r="185">
          <cell r="C185" t="str">
            <v>E.1.23.2</v>
          </cell>
          <cell r="D185" t="str">
            <v>E.1</v>
          </cell>
          <cell r="E185">
            <v>23</v>
          </cell>
          <cell r="F185" t="str">
            <v>W</v>
          </cell>
          <cell r="G185">
            <v>2</v>
          </cell>
          <cell r="H185" t="str">
            <v>Water jet</v>
          </cell>
          <cell r="I185"/>
          <cell r="J185"/>
          <cell r="K185">
            <v>100</v>
          </cell>
        </row>
        <row r="186">
          <cell r="C186" t="str">
            <v>E.1.23.3</v>
          </cell>
          <cell r="D186" t="str">
            <v>E.1</v>
          </cell>
          <cell r="E186">
            <v>23</v>
          </cell>
          <cell r="F186" t="str">
            <v>W</v>
          </cell>
          <cell r="G186">
            <v>3</v>
          </cell>
          <cell r="H186" t="str">
            <v>Water pump (70 100) mm</v>
          </cell>
          <cell r="I186"/>
          <cell r="J186"/>
          <cell r="K186">
            <v>100</v>
          </cell>
        </row>
        <row r="187">
          <cell r="C187" t="str">
            <v>E.1.23.4</v>
          </cell>
          <cell r="D187" t="str">
            <v>E.1</v>
          </cell>
          <cell r="E187">
            <v>23</v>
          </cell>
          <cell r="F187" t="str">
            <v>W</v>
          </cell>
          <cell r="G187">
            <v>4</v>
          </cell>
          <cell r="H187" t="str">
            <v>Water tank</v>
          </cell>
          <cell r="I187"/>
          <cell r="J187" t="str">
            <v>jam</v>
          </cell>
          <cell r="K187">
            <v>100</v>
          </cell>
        </row>
        <row r="188">
          <cell r="C188" t="str">
            <v>E.1.23.5</v>
          </cell>
          <cell r="D188" t="str">
            <v>E.1</v>
          </cell>
          <cell r="E188">
            <v>23</v>
          </cell>
          <cell r="F188" t="str">
            <v>W</v>
          </cell>
          <cell r="G188">
            <v>5</v>
          </cell>
          <cell r="H188" t="str">
            <v>Water tank truck</v>
          </cell>
          <cell r="I188"/>
          <cell r="J188" t="str">
            <v>jam</v>
          </cell>
          <cell r="K188">
            <v>100</v>
          </cell>
        </row>
        <row r="189">
          <cell r="C189" t="str">
            <v>E.1.23.6</v>
          </cell>
          <cell r="D189" t="str">
            <v>E.1</v>
          </cell>
          <cell r="E189">
            <v>23</v>
          </cell>
          <cell r="F189" t="str">
            <v>W</v>
          </cell>
          <cell r="G189">
            <v>6</v>
          </cell>
          <cell r="H189" t="str">
            <v>Welding set (Min. 5 jam)</v>
          </cell>
          <cell r="I189"/>
          <cell r="J189" t="str">
            <v>hr</v>
          </cell>
          <cell r="K189">
            <v>100</v>
          </cell>
        </row>
        <row r="190">
          <cell r="C190" t="str">
            <v>E.1.23.7</v>
          </cell>
          <cell r="D190" t="str">
            <v>E.1</v>
          </cell>
          <cell r="E190">
            <v>23</v>
          </cell>
          <cell r="F190" t="str">
            <v>W</v>
          </cell>
          <cell r="G190">
            <v>7</v>
          </cell>
          <cell r="H190" t="str">
            <v>Wheel loader</v>
          </cell>
          <cell r="I190"/>
          <cell r="J190" t="str">
            <v>jam</v>
          </cell>
          <cell r="K190">
            <v>100</v>
          </cell>
        </row>
        <row r="191">
          <cell r="C191" t="str">
            <v>E.1.23.8</v>
          </cell>
          <cell r="D191" t="str">
            <v>E.1</v>
          </cell>
          <cell r="E191">
            <v>23</v>
          </cell>
          <cell r="F191" t="str">
            <v>W</v>
          </cell>
          <cell r="G191">
            <v>8</v>
          </cell>
          <cell r="H191" t="str">
            <v>Wheel loader (1,0 - 1,6) m³</v>
          </cell>
          <cell r="I191"/>
          <cell r="J191"/>
          <cell r="K191">
            <v>100</v>
          </cell>
        </row>
        <row r="192">
          <cell r="C192" t="str">
            <v>E.1.23.9</v>
          </cell>
          <cell r="D192" t="str">
            <v>E.1</v>
          </cell>
          <cell r="E192">
            <v>23</v>
          </cell>
          <cell r="F192" t="str">
            <v>W</v>
          </cell>
          <cell r="G192">
            <v>9</v>
          </cell>
          <cell r="H192" t="str">
            <v>Wheel loader (1,7 - 2) m³ Min. 5 jam</v>
          </cell>
          <cell r="I192"/>
          <cell r="J192" t="str">
            <v>jam</v>
          </cell>
          <cell r="K192">
            <v>100</v>
          </cell>
        </row>
        <row r="193">
          <cell r="C193" t="str">
            <v>E.1.23.10</v>
          </cell>
          <cell r="D193" t="str">
            <v>E.1</v>
          </cell>
          <cell r="E193">
            <v>23</v>
          </cell>
          <cell r="F193" t="str">
            <v>W</v>
          </cell>
          <cell r="G193">
            <v>10</v>
          </cell>
          <cell r="H193" t="str">
            <v>Wheel Loader 10-15 HP</v>
          </cell>
          <cell r="I193"/>
          <cell r="J193" t="str">
            <v>jam</v>
          </cell>
          <cell r="K193">
            <v>100</v>
          </cell>
        </row>
        <row r="194">
          <cell r="C194"/>
          <cell r="D194"/>
          <cell r="E194"/>
          <cell r="F194"/>
          <cell r="G194"/>
          <cell r="H194"/>
          <cell r="I194"/>
          <cell r="J194"/>
          <cell r="K194"/>
        </row>
        <row r="195">
          <cell r="C195" t="str">
            <v>E.2.1.1</v>
          </cell>
          <cell r="D195" t="str">
            <v>E.2</v>
          </cell>
          <cell r="E195">
            <v>1</v>
          </cell>
          <cell r="F195" t="str">
            <v>A</v>
          </cell>
          <cell r="G195">
            <v>1</v>
          </cell>
          <cell r="H195" t="str">
            <v>Alat sifat datar/waterpass/nipo</v>
          </cell>
          <cell r="I195"/>
          <cell r="J195"/>
          <cell r="K195">
            <v>100</v>
          </cell>
        </row>
        <row r="196">
          <cell r="C196" t="str">
            <v>E.2.1.2</v>
          </cell>
          <cell r="D196" t="str">
            <v>E.2</v>
          </cell>
          <cell r="E196">
            <v>1</v>
          </cell>
          <cell r="F196" t="str">
            <v>A</v>
          </cell>
          <cell r="G196">
            <v>2</v>
          </cell>
          <cell r="H196" t="str">
            <v>Ampelas</v>
          </cell>
          <cell r="I196"/>
          <cell r="J196"/>
          <cell r="K196">
            <v>100</v>
          </cell>
        </row>
        <row r="197">
          <cell r="C197" t="str">
            <v>E.2.3.1</v>
          </cell>
          <cell r="D197" t="str">
            <v>E.2</v>
          </cell>
          <cell r="E197">
            <v>3</v>
          </cell>
          <cell r="F197" t="str">
            <v>C</v>
          </cell>
          <cell r="G197">
            <v>1</v>
          </cell>
          <cell r="H197" t="str">
            <v>Cangkul</v>
          </cell>
          <cell r="I197"/>
          <cell r="J197"/>
          <cell r="K197">
            <v>100</v>
          </cell>
        </row>
        <row r="198">
          <cell r="C198" t="str">
            <v>E.2.3.2</v>
          </cell>
          <cell r="D198" t="str">
            <v>E.2</v>
          </cell>
          <cell r="E198">
            <v>3</v>
          </cell>
          <cell r="F198" t="str">
            <v>C</v>
          </cell>
          <cell r="G198">
            <v>2</v>
          </cell>
          <cell r="H198" t="str">
            <v>Cetok/sendok tembok</v>
          </cell>
          <cell r="I198"/>
          <cell r="J198"/>
          <cell r="K198">
            <v>100</v>
          </cell>
        </row>
        <row r="199">
          <cell r="C199" t="str">
            <v>E.2.5.1</v>
          </cell>
          <cell r="D199" t="str">
            <v>E.2</v>
          </cell>
          <cell r="E199">
            <v>5</v>
          </cell>
          <cell r="F199" t="str">
            <v>E</v>
          </cell>
          <cell r="G199">
            <v>1</v>
          </cell>
          <cell r="H199" t="str">
            <v>Ekrak/pengki</v>
          </cell>
          <cell r="I199"/>
          <cell r="J199"/>
          <cell r="K199">
            <v>100</v>
          </cell>
        </row>
        <row r="200">
          <cell r="C200" t="str">
            <v>E.2.5.2</v>
          </cell>
          <cell r="D200" t="str">
            <v>E.2</v>
          </cell>
          <cell r="E200">
            <v>5</v>
          </cell>
          <cell r="F200" t="str">
            <v>E</v>
          </cell>
          <cell r="G200">
            <v>2</v>
          </cell>
          <cell r="H200" t="str">
            <v>Ember/timba</v>
          </cell>
          <cell r="I200"/>
          <cell r="J200"/>
          <cell r="K200">
            <v>100</v>
          </cell>
        </row>
        <row r="201">
          <cell r="C201" t="str">
            <v>E.2.7.1</v>
          </cell>
          <cell r="D201" t="str">
            <v>E.2</v>
          </cell>
          <cell r="E201">
            <v>7</v>
          </cell>
          <cell r="F201" t="str">
            <v>G</v>
          </cell>
          <cell r="G201">
            <v>1</v>
          </cell>
          <cell r="H201" t="str">
            <v>Ganco/balincong</v>
          </cell>
          <cell r="I201"/>
          <cell r="J201"/>
          <cell r="K201">
            <v>100</v>
          </cell>
        </row>
        <row r="202">
          <cell r="C202" t="str">
            <v>E.2.7.2</v>
          </cell>
          <cell r="D202" t="str">
            <v>E.2</v>
          </cell>
          <cell r="E202">
            <v>7</v>
          </cell>
          <cell r="F202" t="str">
            <v>G</v>
          </cell>
          <cell r="G202">
            <v>2</v>
          </cell>
          <cell r="H202" t="str">
            <v>Garu</v>
          </cell>
          <cell r="I202"/>
          <cell r="J202"/>
          <cell r="K202">
            <v>100</v>
          </cell>
        </row>
        <row r="203">
          <cell r="C203" t="str">
            <v>E.2.7.3</v>
          </cell>
          <cell r="D203" t="str">
            <v>E.2</v>
          </cell>
          <cell r="E203">
            <v>7</v>
          </cell>
          <cell r="F203" t="str">
            <v>G</v>
          </cell>
          <cell r="G203">
            <v>3</v>
          </cell>
          <cell r="H203" t="str">
            <v>Gas LPG</v>
          </cell>
          <cell r="I203"/>
          <cell r="J203" t="str">
            <v>kg</v>
          </cell>
          <cell r="K203">
            <v>100</v>
          </cell>
        </row>
        <row r="204">
          <cell r="C204" t="str">
            <v>E.2.7.4</v>
          </cell>
          <cell r="D204" t="str">
            <v>E.2</v>
          </cell>
          <cell r="E204">
            <v>7</v>
          </cell>
          <cell r="F204" t="str">
            <v>G</v>
          </cell>
          <cell r="G204">
            <v>4</v>
          </cell>
          <cell r="H204" t="str">
            <v>Gergaji besi</v>
          </cell>
          <cell r="I204"/>
          <cell r="J204" t="str">
            <v>bh</v>
          </cell>
          <cell r="K204">
            <v>100</v>
          </cell>
        </row>
        <row r="205">
          <cell r="C205" t="str">
            <v>E.2.7.5</v>
          </cell>
          <cell r="D205" t="str">
            <v>E.2</v>
          </cell>
          <cell r="E205">
            <v>7</v>
          </cell>
          <cell r="F205" t="str">
            <v>G</v>
          </cell>
          <cell r="G205">
            <v>5</v>
          </cell>
          <cell r="H205" t="str">
            <v>Gunting potong baja</v>
          </cell>
          <cell r="I205"/>
          <cell r="J205"/>
          <cell r="K205">
            <v>100</v>
          </cell>
        </row>
        <row r="206">
          <cell r="C206" t="str">
            <v>E.2.8.1</v>
          </cell>
          <cell r="D206" t="str">
            <v>E.2</v>
          </cell>
          <cell r="E206">
            <v>8</v>
          </cell>
          <cell r="F206" t="str">
            <v>H</v>
          </cell>
          <cell r="G206">
            <v>1</v>
          </cell>
          <cell r="H206" t="str">
            <v>Hammer/martil</v>
          </cell>
          <cell r="I206"/>
          <cell r="J206"/>
          <cell r="K206">
            <v>100</v>
          </cell>
        </row>
        <row r="207">
          <cell r="C207" t="str">
            <v>E.2.11.1</v>
          </cell>
          <cell r="D207" t="str">
            <v>E.2</v>
          </cell>
          <cell r="E207">
            <v>11</v>
          </cell>
          <cell r="F207" t="str">
            <v>K</v>
          </cell>
          <cell r="G207">
            <v>1</v>
          </cell>
          <cell r="H207" t="str">
            <v>Karung Kap.25 Kg</v>
          </cell>
          <cell r="I207"/>
          <cell r="J207" t="str">
            <v>bh</v>
          </cell>
          <cell r="K207">
            <v>100</v>
          </cell>
        </row>
        <row r="208">
          <cell r="C208" t="str">
            <v>E.2.11.2</v>
          </cell>
          <cell r="D208" t="str">
            <v>E.2</v>
          </cell>
          <cell r="E208">
            <v>11</v>
          </cell>
          <cell r="F208" t="str">
            <v>K</v>
          </cell>
          <cell r="G208">
            <v>2</v>
          </cell>
          <cell r="H208" t="str">
            <v>Kereta dorong</v>
          </cell>
          <cell r="I208"/>
          <cell r="J208"/>
          <cell r="K208">
            <v>100</v>
          </cell>
        </row>
        <row r="209">
          <cell r="C209" t="str">
            <v>E.2.11.3</v>
          </cell>
          <cell r="D209" t="str">
            <v>E.2</v>
          </cell>
          <cell r="E209">
            <v>11</v>
          </cell>
          <cell r="F209" t="str">
            <v>K</v>
          </cell>
          <cell r="G209">
            <v>3</v>
          </cell>
          <cell r="H209" t="str">
            <v>Kereta dorong besar</v>
          </cell>
          <cell r="I209"/>
          <cell r="J209"/>
          <cell r="K209">
            <v>100</v>
          </cell>
        </row>
        <row r="210">
          <cell r="C210" t="str">
            <v>E.2.11.4</v>
          </cell>
          <cell r="D210" t="str">
            <v>E.2</v>
          </cell>
          <cell r="E210">
            <v>11</v>
          </cell>
          <cell r="F210" t="str">
            <v>K</v>
          </cell>
          <cell r="G210">
            <v>4</v>
          </cell>
          <cell r="H210" t="str">
            <v>Kuas</v>
          </cell>
          <cell r="I210"/>
          <cell r="J210" t="str">
            <v>bh</v>
          </cell>
          <cell r="K210">
            <v>100</v>
          </cell>
        </row>
        <row r="211">
          <cell r="C211" t="str">
            <v>E.2.11.5</v>
          </cell>
          <cell r="D211" t="str">
            <v>E.2</v>
          </cell>
          <cell r="E211">
            <v>11</v>
          </cell>
          <cell r="F211" t="str">
            <v>K</v>
          </cell>
          <cell r="G211">
            <v>5</v>
          </cell>
          <cell r="H211" t="str">
            <v>Kuas 4"</v>
          </cell>
          <cell r="I211"/>
          <cell r="J211" t="str">
            <v>bh</v>
          </cell>
          <cell r="K211">
            <v>100</v>
          </cell>
        </row>
        <row r="212">
          <cell r="C212" t="str">
            <v>E.2.11.6</v>
          </cell>
          <cell r="D212" t="str">
            <v>E.2</v>
          </cell>
          <cell r="E212">
            <v>11</v>
          </cell>
          <cell r="F212" t="str">
            <v>K</v>
          </cell>
          <cell r="G212">
            <v>6</v>
          </cell>
          <cell r="H212" t="str">
            <v>Kuas roll + bak cat</v>
          </cell>
          <cell r="I212"/>
          <cell r="J212" t="str">
            <v>bh</v>
          </cell>
          <cell r="K212">
            <v>100</v>
          </cell>
        </row>
        <row r="213">
          <cell r="C213" t="str">
            <v>E.2.11.7</v>
          </cell>
          <cell r="D213" t="str">
            <v>E.2</v>
          </cell>
          <cell r="E213">
            <v>11</v>
          </cell>
          <cell r="F213" t="str">
            <v>K</v>
          </cell>
          <cell r="G213">
            <v>7</v>
          </cell>
          <cell r="H213" t="str">
            <v>Kunci pembengkok</v>
          </cell>
          <cell r="I213"/>
          <cell r="J213"/>
          <cell r="K213">
            <v>100</v>
          </cell>
        </row>
        <row r="214">
          <cell r="C214" t="str">
            <v>E.2.12.1</v>
          </cell>
          <cell r="D214" t="str">
            <v>E.2</v>
          </cell>
          <cell r="E214">
            <v>12</v>
          </cell>
          <cell r="F214" t="str">
            <v>L</v>
          </cell>
          <cell r="G214">
            <v>1</v>
          </cell>
          <cell r="H214" t="str">
            <v>Lampu-lampu penerangan lengkap</v>
          </cell>
          <cell r="I214"/>
          <cell r="J214" t="str">
            <v>jam</v>
          </cell>
          <cell r="K214">
            <v>100</v>
          </cell>
        </row>
        <row r="215">
          <cell r="C215" t="str">
            <v>E.2.12.2</v>
          </cell>
          <cell r="D215" t="str">
            <v>E.2</v>
          </cell>
          <cell r="E215">
            <v>12</v>
          </cell>
          <cell r="F215" t="str">
            <v>L</v>
          </cell>
          <cell r="G215">
            <v>2</v>
          </cell>
          <cell r="H215" t="str">
            <v>Linggis</v>
          </cell>
          <cell r="I215"/>
          <cell r="J215" t="str">
            <v>bh</v>
          </cell>
          <cell r="K215">
            <v>100</v>
          </cell>
        </row>
        <row r="216">
          <cell r="C216" t="str">
            <v>E.2.13.1</v>
          </cell>
          <cell r="D216" t="str">
            <v>E.2</v>
          </cell>
          <cell r="E216">
            <v>13</v>
          </cell>
          <cell r="F216" t="str">
            <v>M</v>
          </cell>
          <cell r="G216">
            <v>1</v>
          </cell>
          <cell r="H216" t="str">
            <v>Masker</v>
          </cell>
          <cell r="I216"/>
          <cell r="J216" t="str">
            <v>bh</v>
          </cell>
          <cell r="K216">
            <v>100</v>
          </cell>
        </row>
        <row r="217">
          <cell r="C217" t="str">
            <v>E.2.13.2</v>
          </cell>
          <cell r="D217" t="str">
            <v>E.2</v>
          </cell>
          <cell r="E217">
            <v>13</v>
          </cell>
          <cell r="F217" t="str">
            <v>M</v>
          </cell>
          <cell r="G217">
            <v>2</v>
          </cell>
          <cell r="H217" t="str">
            <v>Masker</v>
          </cell>
          <cell r="I217"/>
          <cell r="J217" t="str">
            <v>bln</v>
          </cell>
          <cell r="K217">
            <v>100</v>
          </cell>
        </row>
        <row r="218">
          <cell r="C218" t="str">
            <v>E.2.16.1</v>
          </cell>
          <cell r="D218" t="str">
            <v>E.2</v>
          </cell>
          <cell r="E218">
            <v>16</v>
          </cell>
          <cell r="F218" t="str">
            <v>P</v>
          </cell>
          <cell r="G218">
            <v>1</v>
          </cell>
          <cell r="H218" t="str">
            <v>Pahat</v>
          </cell>
          <cell r="I218"/>
          <cell r="J218" t="str">
            <v>bh</v>
          </cell>
          <cell r="K218">
            <v>100</v>
          </cell>
        </row>
        <row r="219">
          <cell r="C219" t="str">
            <v>E.2.16.2</v>
          </cell>
          <cell r="D219" t="str">
            <v>E.2</v>
          </cell>
          <cell r="E219">
            <v>16</v>
          </cell>
          <cell r="F219" t="str">
            <v>P</v>
          </cell>
          <cell r="G219">
            <v>2</v>
          </cell>
          <cell r="H219" t="str">
            <v>Palu</v>
          </cell>
          <cell r="I219"/>
          <cell r="J219" t="str">
            <v>bh</v>
          </cell>
          <cell r="K219">
            <v>100</v>
          </cell>
        </row>
        <row r="220">
          <cell r="C220" t="str">
            <v>E.2.16.3</v>
          </cell>
          <cell r="D220" t="str">
            <v>E.2</v>
          </cell>
          <cell r="E220">
            <v>16</v>
          </cell>
          <cell r="F220" t="str">
            <v>P</v>
          </cell>
          <cell r="G220">
            <v>3</v>
          </cell>
          <cell r="H220" t="str">
            <v>Parang</v>
          </cell>
          <cell r="I220"/>
          <cell r="J220"/>
          <cell r="K220">
            <v>100</v>
          </cell>
        </row>
        <row r="221">
          <cell r="C221" t="str">
            <v>E.2.16.4</v>
          </cell>
          <cell r="D221" t="str">
            <v>E.2</v>
          </cell>
          <cell r="E221">
            <v>16</v>
          </cell>
          <cell r="F221" t="str">
            <v>P</v>
          </cell>
          <cell r="G221">
            <v>4</v>
          </cell>
          <cell r="H221" t="str">
            <v>Perancah seteger</v>
          </cell>
          <cell r="I221"/>
          <cell r="J221" t="str">
            <v>m2</v>
          </cell>
          <cell r="K221">
            <v>100</v>
          </cell>
        </row>
        <row r="222">
          <cell r="C222" t="str">
            <v>E.2.16.5</v>
          </cell>
          <cell r="D222" t="str">
            <v>E.2</v>
          </cell>
          <cell r="E222">
            <v>16</v>
          </cell>
          <cell r="F222" t="str">
            <v>P</v>
          </cell>
          <cell r="G222">
            <v>5</v>
          </cell>
          <cell r="H222" t="str">
            <v>Perlengkapan K3</v>
          </cell>
          <cell r="I222"/>
          <cell r="J222" t="str">
            <v>ls</v>
          </cell>
          <cell r="K222">
            <v>100</v>
          </cell>
        </row>
        <row r="223">
          <cell r="C223" t="str">
            <v>E.2.18.1</v>
          </cell>
          <cell r="D223" t="str">
            <v>E.2</v>
          </cell>
          <cell r="E223">
            <v>18</v>
          </cell>
          <cell r="F223" t="str">
            <v>R</v>
          </cell>
          <cell r="G223">
            <v>1</v>
          </cell>
          <cell r="H223" t="str">
            <v>Regulator</v>
          </cell>
          <cell r="I223"/>
          <cell r="J223" t="str">
            <v>bh</v>
          </cell>
          <cell r="K223">
            <v>100</v>
          </cell>
        </row>
        <row r="224">
          <cell r="C224" t="str">
            <v>E.2.18.2</v>
          </cell>
          <cell r="D224" t="str">
            <v>E.2</v>
          </cell>
          <cell r="E224">
            <v>18</v>
          </cell>
          <cell r="F224" t="str">
            <v>R</v>
          </cell>
          <cell r="G224">
            <v>2</v>
          </cell>
          <cell r="H224" t="str">
            <v>Roll cat</v>
          </cell>
          <cell r="I224"/>
          <cell r="J224" t="str">
            <v>bh</v>
          </cell>
          <cell r="K224">
            <v>100</v>
          </cell>
        </row>
        <row r="225">
          <cell r="C225" t="str">
            <v>E.2.18.3</v>
          </cell>
          <cell r="D225" t="str">
            <v>E.2</v>
          </cell>
          <cell r="E225">
            <v>18</v>
          </cell>
          <cell r="F225" t="str">
            <v>R</v>
          </cell>
          <cell r="G225">
            <v>3</v>
          </cell>
          <cell r="H225" t="str">
            <v>Rompi keselamatan</v>
          </cell>
          <cell r="I225"/>
          <cell r="J225" t="str">
            <v>bh</v>
          </cell>
          <cell r="K225">
            <v>100</v>
          </cell>
        </row>
        <row r="226">
          <cell r="C226" t="str">
            <v>E.2.18.4</v>
          </cell>
          <cell r="D226" t="str">
            <v>E.2</v>
          </cell>
          <cell r="E226">
            <v>18</v>
          </cell>
          <cell r="F226" t="str">
            <v>R</v>
          </cell>
          <cell r="G226">
            <v>4</v>
          </cell>
          <cell r="H226" t="str">
            <v>Rompi keselamatan</v>
          </cell>
          <cell r="I226"/>
          <cell r="J226" t="str">
            <v>bln</v>
          </cell>
          <cell r="K226">
            <v>100</v>
          </cell>
        </row>
        <row r="227">
          <cell r="C227" t="str">
            <v>E.2.18.5</v>
          </cell>
          <cell r="D227" t="str">
            <v>E.2</v>
          </cell>
          <cell r="E227">
            <v>18</v>
          </cell>
          <cell r="F227" t="str">
            <v>R</v>
          </cell>
          <cell r="G227">
            <v>5</v>
          </cell>
          <cell r="H227" t="str">
            <v>Rompi keselamatan</v>
          </cell>
          <cell r="I227"/>
          <cell r="J227" t="str">
            <v>org</v>
          </cell>
          <cell r="K227">
            <v>100</v>
          </cell>
        </row>
        <row r="228">
          <cell r="C228" t="str">
            <v>E.2.19.1</v>
          </cell>
          <cell r="D228" t="str">
            <v>E.2</v>
          </cell>
          <cell r="E228">
            <v>19</v>
          </cell>
          <cell r="F228" t="str">
            <v>S</v>
          </cell>
          <cell r="G228">
            <v>1</v>
          </cell>
          <cell r="H228" t="str">
            <v>Sabit</v>
          </cell>
          <cell r="I228"/>
          <cell r="J228"/>
          <cell r="K228">
            <v>100</v>
          </cell>
        </row>
        <row r="229">
          <cell r="C229" t="str">
            <v>E.2.19.2</v>
          </cell>
          <cell r="D229" t="str">
            <v>E.2</v>
          </cell>
          <cell r="E229">
            <v>19</v>
          </cell>
          <cell r="F229" t="str">
            <v>S</v>
          </cell>
          <cell r="G229">
            <v>2</v>
          </cell>
          <cell r="H229" t="str">
            <v>Safety helmet</v>
          </cell>
          <cell r="I229"/>
          <cell r="J229" t="str">
            <v>bh</v>
          </cell>
          <cell r="K229">
            <v>100</v>
          </cell>
        </row>
        <row r="230">
          <cell r="C230" t="str">
            <v>E.2.19.3</v>
          </cell>
          <cell r="D230" t="str">
            <v>E.2</v>
          </cell>
          <cell r="E230">
            <v>19</v>
          </cell>
          <cell r="F230" t="str">
            <v>S</v>
          </cell>
          <cell r="G230">
            <v>3</v>
          </cell>
          <cell r="H230" t="str">
            <v>Safety shoes</v>
          </cell>
          <cell r="I230"/>
          <cell r="J230" t="str">
            <v>bln</v>
          </cell>
          <cell r="K230">
            <v>100</v>
          </cell>
        </row>
        <row r="231">
          <cell r="C231" t="str">
            <v>E.2.19.4</v>
          </cell>
          <cell r="D231" t="str">
            <v>E.2</v>
          </cell>
          <cell r="E231">
            <v>19</v>
          </cell>
          <cell r="F231" t="str">
            <v>S</v>
          </cell>
          <cell r="G231">
            <v>4</v>
          </cell>
          <cell r="H231" t="str">
            <v>Safety shoes</v>
          </cell>
          <cell r="I231"/>
          <cell r="J231" t="str">
            <v>org</v>
          </cell>
          <cell r="K231">
            <v>100</v>
          </cell>
        </row>
        <row r="232">
          <cell r="C232" t="str">
            <v>E.2.19.5</v>
          </cell>
          <cell r="D232" t="str">
            <v>E.2</v>
          </cell>
          <cell r="E232">
            <v>19</v>
          </cell>
          <cell r="F232" t="str">
            <v>S</v>
          </cell>
          <cell r="G232">
            <v>5</v>
          </cell>
          <cell r="H232" t="str">
            <v>Safety shoes</v>
          </cell>
          <cell r="I232"/>
          <cell r="J232" t="str">
            <v>bh</v>
          </cell>
          <cell r="K232">
            <v>100</v>
          </cell>
        </row>
        <row r="233">
          <cell r="C233" t="str">
            <v>E.2.19.6</v>
          </cell>
          <cell r="D233" t="str">
            <v>E.2</v>
          </cell>
          <cell r="E233">
            <v>19</v>
          </cell>
          <cell r="F233" t="str">
            <v>S</v>
          </cell>
          <cell r="G233">
            <v>6</v>
          </cell>
          <cell r="H233" t="str">
            <v>Sapu lidi</v>
          </cell>
          <cell r="I233"/>
          <cell r="J233"/>
          <cell r="K233">
            <v>100</v>
          </cell>
        </row>
        <row r="234">
          <cell r="C234" t="str">
            <v>E.2.19.7</v>
          </cell>
          <cell r="D234" t="str">
            <v>E.2</v>
          </cell>
          <cell r="E234">
            <v>19</v>
          </cell>
          <cell r="F234" t="str">
            <v>S</v>
          </cell>
          <cell r="G234">
            <v>7</v>
          </cell>
          <cell r="H234" t="str">
            <v>Sarung tangan</v>
          </cell>
          <cell r="I234"/>
          <cell r="J234" t="str">
            <v>bh</v>
          </cell>
          <cell r="K234">
            <v>100</v>
          </cell>
        </row>
        <row r="235">
          <cell r="C235" t="str">
            <v>E.2.19.8</v>
          </cell>
          <cell r="D235" t="str">
            <v>E.2</v>
          </cell>
          <cell r="E235">
            <v>19</v>
          </cell>
          <cell r="F235" t="str">
            <v>S</v>
          </cell>
          <cell r="G235">
            <v>8</v>
          </cell>
          <cell r="H235" t="str">
            <v>Sarung tangan</v>
          </cell>
          <cell r="I235"/>
          <cell r="J235" t="str">
            <v>bln</v>
          </cell>
          <cell r="K235">
            <v>100</v>
          </cell>
        </row>
        <row r="236">
          <cell r="C236" t="str">
            <v>E.2.19.9</v>
          </cell>
          <cell r="D236" t="str">
            <v>E.2</v>
          </cell>
          <cell r="E236">
            <v>19</v>
          </cell>
          <cell r="F236" t="str">
            <v>S</v>
          </cell>
          <cell r="G236">
            <v>9</v>
          </cell>
          <cell r="H236" t="str">
            <v>Scaffolding</v>
          </cell>
          <cell r="I236"/>
          <cell r="J236" t="str">
            <v>set</v>
          </cell>
          <cell r="K236">
            <v>100</v>
          </cell>
        </row>
        <row r="237">
          <cell r="C237" t="str">
            <v>E.2.19.10</v>
          </cell>
          <cell r="D237" t="str">
            <v>E.2</v>
          </cell>
          <cell r="E237">
            <v>19</v>
          </cell>
          <cell r="F237" t="str">
            <v>S</v>
          </cell>
          <cell r="G237">
            <v>10</v>
          </cell>
          <cell r="H237" t="str">
            <v>Sekop</v>
          </cell>
          <cell r="I237"/>
          <cell r="J237"/>
          <cell r="K237">
            <v>100</v>
          </cell>
        </row>
        <row r="238">
          <cell r="C238" t="str">
            <v>E.2.19.11</v>
          </cell>
          <cell r="D238" t="str">
            <v>E.2</v>
          </cell>
          <cell r="E238">
            <v>19</v>
          </cell>
          <cell r="F238" t="str">
            <v>S</v>
          </cell>
          <cell r="G238">
            <v>11</v>
          </cell>
          <cell r="H238" t="str">
            <v>Selang injeksi</v>
          </cell>
          <cell r="I238"/>
          <cell r="J238" t="str">
            <v>bh</v>
          </cell>
          <cell r="K238">
            <v>100</v>
          </cell>
        </row>
        <row r="239">
          <cell r="C239" t="str">
            <v>E.2.19.12</v>
          </cell>
          <cell r="D239" t="str">
            <v>E.2</v>
          </cell>
          <cell r="E239">
            <v>19</v>
          </cell>
          <cell r="F239" t="str">
            <v>S</v>
          </cell>
          <cell r="G239">
            <v>12</v>
          </cell>
          <cell r="H239" t="str">
            <v>Sepatu boot karet</v>
          </cell>
          <cell r="I239"/>
          <cell r="J239" t="str">
            <v>bh</v>
          </cell>
          <cell r="K239">
            <v>100</v>
          </cell>
        </row>
        <row r="240">
          <cell r="C240" t="str">
            <v>E.2.19.13</v>
          </cell>
          <cell r="D240" t="str">
            <v>E.2</v>
          </cell>
          <cell r="E240">
            <v>19</v>
          </cell>
          <cell r="F240" t="str">
            <v>S</v>
          </cell>
          <cell r="G240">
            <v>13</v>
          </cell>
          <cell r="H240" t="str">
            <v>Sikat baja</v>
          </cell>
          <cell r="I240"/>
          <cell r="J240"/>
          <cell r="K240">
            <v>100</v>
          </cell>
        </row>
        <row r="241">
          <cell r="C241" t="str">
            <v>E.2.19.14</v>
          </cell>
          <cell r="D241" t="str">
            <v>E.2</v>
          </cell>
          <cell r="E241">
            <v>19</v>
          </cell>
          <cell r="F241" t="str">
            <v>S</v>
          </cell>
          <cell r="G241">
            <v>14</v>
          </cell>
          <cell r="H241" t="str">
            <v>Sikat ijuk</v>
          </cell>
          <cell r="I241"/>
          <cell r="J241"/>
          <cell r="K241">
            <v>100</v>
          </cell>
        </row>
        <row r="242">
          <cell r="C242" t="str">
            <v>E.2.19.15</v>
          </cell>
          <cell r="D242" t="str">
            <v>E.2</v>
          </cell>
          <cell r="E242">
            <v>19</v>
          </cell>
          <cell r="F242" t="str">
            <v>S</v>
          </cell>
          <cell r="G242">
            <v>15</v>
          </cell>
          <cell r="H242" t="str">
            <v>Steger work</v>
          </cell>
          <cell r="I242"/>
          <cell r="J242" t="str">
            <v>lot</v>
          </cell>
          <cell r="K242">
            <v>100</v>
          </cell>
        </row>
        <row r="243">
          <cell r="C243" t="str">
            <v>E.2.20.1</v>
          </cell>
          <cell r="D243" t="str">
            <v>E.2</v>
          </cell>
          <cell r="E243">
            <v>20</v>
          </cell>
          <cell r="F243" t="str">
            <v>T</v>
          </cell>
          <cell r="G243">
            <v>1</v>
          </cell>
          <cell r="H243" t="str">
            <v>Tempat penggorengan aspal</v>
          </cell>
          <cell r="I243"/>
          <cell r="J243"/>
          <cell r="K243">
            <v>100</v>
          </cell>
        </row>
        <row r="245">
          <cell r="C245"/>
          <cell r="D245"/>
          <cell r="E245"/>
          <cell r="F245"/>
          <cell r="H245"/>
          <cell r="I245"/>
          <cell r="J245"/>
          <cell r="K245"/>
        </row>
        <row r="246">
          <cell r="C246"/>
          <cell r="D246"/>
          <cell r="E246"/>
          <cell r="F246"/>
          <cell r="H246"/>
          <cell r="I246"/>
          <cell r="J246"/>
          <cell r="K246"/>
        </row>
        <row r="247">
          <cell r="C247"/>
          <cell r="D247"/>
          <cell r="E247"/>
          <cell r="F247"/>
          <cell r="H247"/>
          <cell r="I247"/>
          <cell r="J247"/>
          <cell r="K247"/>
        </row>
        <row r="248">
          <cell r="C248"/>
          <cell r="D248"/>
          <cell r="E248"/>
          <cell r="F248"/>
          <cell r="H248"/>
          <cell r="I248"/>
          <cell r="J248"/>
          <cell r="K248"/>
        </row>
        <row r="249">
          <cell r="C249"/>
          <cell r="D249"/>
          <cell r="E249"/>
          <cell r="F249"/>
          <cell r="H249"/>
          <cell r="I249"/>
          <cell r="J249"/>
          <cell r="K249"/>
        </row>
        <row r="250">
          <cell r="C250"/>
          <cell r="D250"/>
          <cell r="E250"/>
          <cell r="F250"/>
          <cell r="H250"/>
          <cell r="I250"/>
          <cell r="J250"/>
          <cell r="K250"/>
        </row>
        <row r="251">
          <cell r="C251"/>
          <cell r="D251"/>
          <cell r="E251"/>
          <cell r="F251"/>
          <cell r="H251"/>
          <cell r="I251"/>
          <cell r="J251"/>
          <cell r="K251"/>
        </row>
        <row r="252">
          <cell r="C252"/>
          <cell r="D252"/>
          <cell r="E252"/>
          <cell r="F252"/>
          <cell r="H252"/>
          <cell r="I252"/>
          <cell r="J252"/>
          <cell r="K252"/>
        </row>
        <row r="253">
          <cell r="C253"/>
          <cell r="D253"/>
          <cell r="E253"/>
          <cell r="F253"/>
          <cell r="H253"/>
          <cell r="I253"/>
          <cell r="J253"/>
          <cell r="K253"/>
        </row>
        <row r="254">
          <cell r="C254"/>
          <cell r="D254"/>
          <cell r="E254"/>
          <cell r="F254"/>
          <cell r="H254"/>
          <cell r="I254"/>
          <cell r="J254"/>
          <cell r="K254"/>
        </row>
        <row r="255">
          <cell r="C255"/>
          <cell r="D255"/>
          <cell r="E255"/>
          <cell r="F255"/>
          <cell r="H255"/>
          <cell r="I255"/>
          <cell r="J255"/>
          <cell r="K255"/>
        </row>
        <row r="256">
          <cell r="C256"/>
          <cell r="D256"/>
          <cell r="E256"/>
          <cell r="F256"/>
          <cell r="H256"/>
          <cell r="I256"/>
          <cell r="J256"/>
          <cell r="K256"/>
        </row>
        <row r="257">
          <cell r="C257"/>
          <cell r="D257"/>
          <cell r="E257"/>
          <cell r="F257"/>
          <cell r="H257"/>
          <cell r="I257"/>
          <cell r="J257"/>
          <cell r="K257"/>
        </row>
        <row r="258">
          <cell r="C258"/>
          <cell r="D258"/>
          <cell r="E258"/>
          <cell r="F258"/>
          <cell r="H258"/>
          <cell r="I258"/>
          <cell r="J258"/>
          <cell r="K258"/>
        </row>
        <row r="259">
          <cell r="C259"/>
          <cell r="D259"/>
          <cell r="E259"/>
          <cell r="F259"/>
          <cell r="H259"/>
          <cell r="I259"/>
          <cell r="J259"/>
          <cell r="K259"/>
        </row>
        <row r="260">
          <cell r="C260"/>
          <cell r="D260"/>
          <cell r="E260"/>
          <cell r="F260"/>
          <cell r="H260"/>
          <cell r="I260"/>
          <cell r="J260"/>
          <cell r="K260"/>
        </row>
        <row r="261">
          <cell r="C261"/>
          <cell r="D261"/>
          <cell r="E261"/>
          <cell r="F261"/>
          <cell r="H261"/>
          <cell r="I261"/>
          <cell r="J261"/>
          <cell r="K261"/>
        </row>
      </sheetData>
      <sheetData sheetId="3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"/>
      <sheetName val="Sheet1"/>
      <sheetName val="DASK"/>
      <sheetName val="Paket PK"/>
      <sheetName val="Rekap"/>
      <sheetName val="Strategi"/>
      <sheetName val="Tambahan"/>
      <sheetName val="Tdk Tertangani"/>
      <sheetName val="Usulan"/>
      <sheetName val="Usulan 1"/>
      <sheetName val="Harga satuan"/>
      <sheetName val="Kulit"/>
      <sheetName val="Analisa Alat"/>
      <sheetName val="Daftar Harga"/>
      <sheetName val="Jembatan"/>
      <sheetName val="Peningkatan"/>
      <sheetName val="Periodik"/>
      <sheetName val="B. Alam"/>
      <sheetName val="S3B"/>
      <sheetName val="S2A"/>
      <sheetName val="S3B1"/>
      <sheetName val="S3B1.1 Bencana Alam"/>
      <sheetName val="S3B1.1 PK"/>
      <sheetName val="S3B1.1 PR"/>
      <sheetName val="S3B1.1 BDB"/>
      <sheetName val="S3B1.1 Rutin"/>
      <sheetName val="S3B1.1 Program"/>
      <sheetName val="BA 2"/>
      <sheetName val="PK 2"/>
      <sheetName val="PR 2"/>
      <sheetName val="BDB 2"/>
      <sheetName val="Program 2"/>
      <sheetName val="Sheet2"/>
    </sheetNames>
    <sheetDataSet>
      <sheetData sheetId="0" refreshError="1">
        <row r="663">
          <cell r="I663">
            <v>499460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"/>
      <sheetName val="Hrg"/>
      <sheetName val="Anl (2)"/>
      <sheetName val="Sheet2"/>
      <sheetName val="Sheet3"/>
    </sheetNames>
    <sheetDataSet>
      <sheetData sheetId="0"/>
      <sheetData sheetId="1">
        <row r="8">
          <cell r="B8" t="str">
            <v>BAHAN</v>
          </cell>
        </row>
        <row r="9">
          <cell r="B9" t="str">
            <v>Batu Bata</v>
          </cell>
          <cell r="D9" t="str">
            <v>Bh</v>
          </cell>
          <cell r="E9" t="str">
            <v>Rp</v>
          </cell>
          <cell r="F9">
            <v>525</v>
          </cell>
        </row>
      </sheetData>
      <sheetData sheetId="2"/>
      <sheetData sheetId="3"/>
      <sheetData sheetId="4"/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H"/>
    </sheetNames>
    <sheetDataSet>
      <sheetData sheetId="0" refreshError="1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F "/>
      <sheetName val="Table Profil"/>
      <sheetName val="Castella "/>
      <sheetName val="Cutting List"/>
    </sheetNames>
    <sheetDataSet>
      <sheetData sheetId="0"/>
      <sheetData sheetId="1"/>
      <sheetData sheetId="2"/>
      <sheetData sheetId="3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Q"/>
      <sheetName val="BASIC"/>
      <sheetName val="DAFTAR TANYA"/>
      <sheetName val="SCHED"/>
      <sheetName val="REK-RAB"/>
      <sheetName val="ANALISA"/>
      <sheetName val="RAB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9">
          <cell r="D9">
            <v>50000</v>
          </cell>
        </row>
      </sheetData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Rekap (2)"/>
      <sheetName val=" EE (2)"/>
      <sheetName val="Daf-isi"/>
      <sheetName val="Batas"/>
      <sheetName val="Agregat ABC"/>
      <sheetName val="Peralatan"/>
      <sheetName val="Analisa Quarry"/>
      <sheetName val="HSLAIN-LAIN"/>
      <sheetName val="NP-10"/>
      <sheetName val="NP-9"/>
      <sheetName val="NP-8"/>
      <sheetName val="NP-6"/>
      <sheetName val="NP-5"/>
      <sheetName val="NP-4"/>
      <sheetName val="Pembersihan"/>
      <sheetName val="NP-7.4"/>
      <sheetName val="NP-7(2)"/>
      <sheetName val="NP-7(1)"/>
      <sheetName val="NP-7"/>
      <sheetName val="NP-3 (2)"/>
      <sheetName val="NP-2"/>
      <sheetName val="NP-3"/>
      <sheetName val="Mobilisasi-Rigid"/>
      <sheetName val="Mobilisasi"/>
      <sheetName val="Informasi"/>
      <sheetName val="Rekap"/>
      <sheetName val="SheetPile"/>
      <sheetName val=" EE"/>
      <sheetName val="Basic Price"/>
      <sheetName val="Rekap BOQ - 2005"/>
      <sheetName val="BOQ-200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30">
          <cell r="G30">
            <v>60</v>
          </cell>
        </row>
        <row r="31">
          <cell r="G31">
            <v>1</v>
          </cell>
        </row>
        <row r="32">
          <cell r="G32">
            <v>1</v>
          </cell>
        </row>
        <row r="33">
          <cell r="G3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tan"/>
      <sheetName val="Jadwal"/>
      <sheetName val="Sheet1"/>
      <sheetName val="Sheet2"/>
      <sheetName val="TDR"/>
      <sheetName val="REKAP-MAP"/>
      <sheetName val="MAP"/>
      <sheetName val="PKT-III-1"/>
      <sheetName val="RKP-JEMB"/>
      <sheetName val="RAB-JEMB"/>
      <sheetName val="ANAL_bab_1"/>
      <sheetName val="UM31_jln"/>
      <sheetName val="ANAL_jln"/>
      <sheetName val="ANTEK"/>
      <sheetName val="UM31_jembt"/>
      <sheetName val="ANAL_jembt"/>
      <sheetName val="HS-1"/>
      <sheetName val="HS-2"/>
      <sheetName val="OPOW"/>
      <sheetName val="JMLAT31"/>
      <sheetName val="JMLAT32"/>
      <sheetName val="ANSTRUK"/>
      <sheetName val="UM32"/>
      <sheetName val="HPJI"/>
      <sheetName val="ALAT"/>
      <sheetName val="61004"/>
      <sheetName val="61005"/>
      <sheetName val="61006"/>
      <sheetName val="610 06"/>
      <sheetName val="61007"/>
      <sheetName val="61008"/>
      <sheetName val="checklist"/>
      <sheetName val="PKT-III-2"/>
      <sheetName val="LAMP"/>
      <sheetName val="RKP"/>
      <sheetName val="RAB"/>
      <sheetName val="MPU"/>
      <sheetName val="HS"/>
      <sheetName val="HS.1"/>
      <sheetName val="AN-BAB1"/>
      <sheetName val="AN-BAB2-8"/>
      <sheetName val="Addenda"/>
      <sheetName val="SUBKON"/>
      <sheetName val="DIV-7"/>
      <sheetName val="Div- Addenda"/>
      <sheetName val="DT-1"/>
      <sheetName val="DT-2"/>
      <sheetName val="DT-3"/>
      <sheetName val="DT-5"/>
      <sheetName val="DT-4"/>
      <sheetName val="DT-6"/>
      <sheetName val="Analisa pek"/>
      <sheetName val="Daftar Alat"/>
      <sheetName val="bilangan"/>
      <sheetName val="srt"/>
      <sheetName val="Markup"/>
      <sheetName val="Rekap"/>
      <sheetName val="BQ"/>
      <sheetName val="Analisa"/>
      <sheetName val="MOS"/>
      <sheetName val="H Sat"/>
      <sheetName val="BAU"/>
      <sheetName val="Umum"/>
      <sheetName val="lamp11"/>
      <sheetName val="JO"/>
      <sheetName val="JO2"/>
      <sheetName val="srtpnwran"/>
      <sheetName val="lamp 1-schd"/>
      <sheetName val="BOQ"/>
      <sheetName val="lamp 2-analisa"/>
      <sheetName val="antek div-7"/>
      <sheetName val="antek div-3"/>
      <sheetName val="antek div-5"/>
      <sheetName val="antek div-6"/>
      <sheetName val="antek div-7a"/>
      <sheetName val="Har Sat"/>
      <sheetName val="lamp3ab"/>
      <sheetName val="lamp4ae"/>
      <sheetName val="Lamp5"/>
      <sheetName val="lamp6a"/>
      <sheetName val="lamp6b"/>
      <sheetName val="LAMP7"/>
      <sheetName val="LAMP8"/>
      <sheetName val="lamp9"/>
      <sheetName val="lamp10"/>
      <sheetName val="Lamp13"/>
      <sheetName val="604"/>
      <sheetName val="606"/>
      <sheetName val="daftar"/>
      <sheetName val="DASHBOARD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6">
          <cell r="AC16">
            <v>25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. (2)"/>
      <sheetName val="Rekap (2)"/>
      <sheetName val="BOQ (2)"/>
      <sheetName val="TS"/>
      <sheetName val="V.BAHAN &amp; T.KERJA"/>
      <sheetName val="T-Sch Bahan"/>
      <sheetName val="TKDN"/>
      <sheetName val="T-Sch T Kerja"/>
      <sheetName val="T-Sch ALAT"/>
      <sheetName val="Rekap "/>
      <sheetName val="cover "/>
      <sheetName val="AGG. HALUS KASAR"/>
      <sheetName val="AGGREGAT KLAS A"/>
      <sheetName val="AGGREGAT KLAS B &amp; S"/>
      <sheetName val="BOQ "/>
      <sheetName val="ANALISA QUARRY"/>
      <sheetName val="ONGKOS AGKUT (2)"/>
      <sheetName val="BAHAN"/>
      <sheetName val="UPAH"/>
      <sheetName val="ALAT"/>
      <sheetName val="formula alat"/>
      <sheetName val="MOBILISASI"/>
      <sheetName val="K3"/>
      <sheetName val="Sheet1"/>
      <sheetName val="T.06"/>
      <sheetName val="D1"/>
      <sheetName val="D2"/>
      <sheetName val="D2 (2)"/>
      <sheetName val="D3 (2)"/>
      <sheetName val="D3"/>
      <sheetName val="D5"/>
      <sheetName val="D6"/>
      <sheetName val="D6 (2)"/>
      <sheetName val="D7"/>
      <sheetName val="D9"/>
      <sheetName val="D4"/>
      <sheetName val="D8"/>
      <sheetName val="ANALISA SNI"/>
      <sheetName val="INFORMASI UMUM"/>
      <sheetName val="besi Abutment PL"/>
      <sheetName val="Vol-1PL"/>
      <sheetName val="BOQ"/>
      <sheetName val="20mtr"/>
      <sheetName val="REKAP"/>
      <sheetName val="COVER"/>
      <sheetName val="KURVA-S"/>
      <sheetName val="V.BAHAN &amp; T. KERJA"/>
      <sheetName val="Sheet4"/>
      <sheetName val="Sheet5"/>
      <sheetName val="Sheet3"/>
      <sheetName val="Sheet10"/>
      <sheetName val="Sheet8"/>
    </sheetNames>
    <sheetDataSet>
      <sheetData sheetId="0"/>
      <sheetData sheetId="1"/>
      <sheetData sheetId="2"/>
      <sheetData sheetId="3">
        <row r="20">
          <cell r="G20">
            <v>162436000</v>
          </cell>
        </row>
        <row r="27">
          <cell r="G27">
            <v>84573460.543945014</v>
          </cell>
        </row>
        <row r="39">
          <cell r="G39">
            <v>7216496456.9732685</v>
          </cell>
        </row>
        <row r="49">
          <cell r="G49">
            <v>1208992221.8117476</v>
          </cell>
        </row>
        <row r="61">
          <cell r="G61">
            <v>47593691.586037524</v>
          </cell>
        </row>
      </sheetData>
      <sheetData sheetId="4"/>
      <sheetData sheetId="5">
        <row r="36">
          <cell r="H36">
            <v>25694.561407945806</v>
          </cell>
        </row>
      </sheetData>
      <sheetData sheetId="6">
        <row r="9">
          <cell r="C9" t="str">
            <v>Bahan Timbun</v>
          </cell>
        </row>
      </sheetData>
      <sheetData sheetId="7"/>
      <sheetData sheetId="8">
        <row r="21">
          <cell r="E21" t="str">
            <v>Medan, 21 April   2017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6">
          <cell r="I6">
            <v>0</v>
          </cell>
        </row>
      </sheetData>
      <sheetData sheetId="19">
        <row r="11">
          <cell r="K11">
            <v>72700</v>
          </cell>
        </row>
        <row r="15">
          <cell r="J15">
            <v>14286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NI"/>
      <sheetName val="BAHAN-2"/>
      <sheetName val="REKAP"/>
      <sheetName val="PENDAHULUAN"/>
      <sheetName val="STRUKTUR"/>
      <sheetName val="anl-struktur"/>
      <sheetName val="ARSITEKTUR"/>
      <sheetName val="Anl-Kusen"/>
      <sheetName val="Vol-ARS"/>
      <sheetName val="REKAP-ELEK"/>
      <sheetName val="ELEKTRIKAL"/>
      <sheetName val="REKAP-MEK"/>
      <sheetName val="MEKANIKAL"/>
      <sheetName val="GARDU-PLN"/>
      <sheetName val="KG-BESI"/>
      <sheetName val="BALOK"/>
      <sheetName val="Bahan"/>
      <sheetName val="besi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75">
          <cell r="J75">
            <v>535000</v>
          </cell>
        </row>
      </sheetData>
      <sheetData sheetId="18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itulasi"/>
      <sheetName val="RAB "/>
      <sheetName val="Rekapitulasi anl"/>
      <sheetName val="Bahan n Upah"/>
      <sheetName val="Analisa"/>
      <sheetName val="Persiapan"/>
      <sheetName val="Tanah"/>
      <sheetName val="Pondasi"/>
      <sheetName val="Beton"/>
      <sheetName val="Beton pracetak"/>
      <sheetName val="besi &amp; alumunium"/>
      <sheetName val="Dinding"/>
      <sheetName val="plesteran"/>
      <sheetName val="Penutup lantai &amp; dinding"/>
      <sheetName val="Plafond"/>
      <sheetName val="Atap"/>
      <sheetName val="Kayu"/>
      <sheetName val="Kunci &amp; kaca"/>
      <sheetName val="Pengecatan"/>
      <sheetName val="Sanitasi dlm Gedung"/>
      <sheetName val="Sanitasi diluar gedung"/>
      <sheetName val="Pemotongan pipa"/>
      <sheetName val="Aksesories Pipa"/>
      <sheetName val="SP baru - lama"/>
      <sheetName val="Pengetesan pipa"/>
      <sheetName val="Elektrikal"/>
      <sheetName val="BDV"/>
      <sheetName val="Pembesian"/>
    </sheetNames>
    <sheetDataSet>
      <sheetData sheetId="0"/>
      <sheetData sheetId="1"/>
      <sheetData sheetId="2"/>
      <sheetData sheetId="3">
        <row r="60">
          <cell r="H60">
            <v>391650</v>
          </cell>
        </row>
      </sheetData>
      <sheetData sheetId="4"/>
      <sheetData sheetId="5">
        <row r="10">
          <cell r="A10" t="str">
            <v>A.2.2.1.4</v>
          </cell>
        </row>
      </sheetData>
      <sheetData sheetId="6">
        <row r="10">
          <cell r="A10" t="str">
            <v>A.2.3.1.1</v>
          </cell>
        </row>
      </sheetData>
      <sheetData sheetId="7">
        <row r="10">
          <cell r="A10" t="str">
            <v>A.3.2.1.2</v>
          </cell>
        </row>
      </sheetData>
      <sheetData sheetId="8">
        <row r="10">
          <cell r="A10" t="str">
            <v>A.4.1.1.1</v>
          </cell>
        </row>
      </sheetData>
      <sheetData sheetId="9"/>
      <sheetData sheetId="10"/>
      <sheetData sheetId="11">
        <row r="10">
          <cell r="A10" t="str">
            <v>A.4.4.1.7</v>
          </cell>
        </row>
      </sheetData>
      <sheetData sheetId="12">
        <row r="10">
          <cell r="A10" t="str">
            <v>A.4.4.2.2</v>
          </cell>
        </row>
      </sheetData>
      <sheetData sheetId="13">
        <row r="10">
          <cell r="A10" t="str">
            <v>A.4.4.3.35</v>
          </cell>
        </row>
      </sheetData>
      <sheetData sheetId="14">
        <row r="10">
          <cell r="A10" t="str">
            <v>A.4.5.1.7</v>
          </cell>
        </row>
      </sheetData>
      <sheetData sheetId="15">
        <row r="11">
          <cell r="A11" t="str">
            <v>SNI.PPA. 6.5b</v>
          </cell>
        </row>
      </sheetData>
      <sheetData sheetId="16">
        <row r="10">
          <cell r="A10" t="str">
            <v>A.4.6.1.2</v>
          </cell>
        </row>
      </sheetData>
      <sheetData sheetId="17">
        <row r="10">
          <cell r="A10" t="str">
            <v>A.4.6.2.2</v>
          </cell>
        </row>
      </sheetData>
      <sheetData sheetId="18">
        <row r="10">
          <cell r="A10" t="str">
            <v>A.4.7.1.4</v>
          </cell>
        </row>
      </sheetData>
      <sheetData sheetId="19">
        <row r="10">
          <cell r="A10" t="str">
            <v>A.5.1.1.1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ng. Bar"/>
      <sheetName val="DAFTAR HRG'05"/>
      <sheetName val="Analisa"/>
      <sheetName val="RAB"/>
      <sheetName val="REKAP"/>
      <sheetName val="T-SCED"/>
      <sheetName val="MC"/>
      <sheetName val="Mingg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USB MUARA"/>
      <sheetName val="USB MUARA "/>
      <sheetName val="REKAP USB GADING"/>
      <sheetName val="USB GADING"/>
      <sheetName val="ANALISA"/>
      <sheetName val="HARGA SATUAN"/>
      <sheetName val="ANALISA MEUBEL besi"/>
      <sheetName val="ANALISA MEUBEL kayu"/>
      <sheetName val="ANALISA PENIMBUNAN"/>
      <sheetName val="ANALISA K 810"/>
      <sheetName val="ANALISA 210"/>
      <sheetName val="ANALISA K 230"/>
    </sheetNames>
    <sheetDataSet>
      <sheetData sheetId="0"/>
      <sheetData sheetId="1"/>
      <sheetData sheetId="2"/>
      <sheetData sheetId="3"/>
      <sheetData sheetId="4"/>
      <sheetData sheetId="5">
        <row r="7">
          <cell r="E7">
            <v>40000</v>
          </cell>
        </row>
        <row r="9">
          <cell r="E9">
            <v>67000</v>
          </cell>
        </row>
      </sheetData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</sheetNames>
    <sheetDataSet>
      <sheetData sheetId="0" refreshError="1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Form D3 B1.1"/>
      <sheetName val="Rekap Biaya"/>
      <sheetName val="Kuantitas &amp; Harga"/>
      <sheetName val="anaK"/>
      <sheetName val="BOW"/>
      <sheetName val="Lamp.Upah&amp;Biaya"/>
      <sheetName val="Lamp.ABiaya"/>
      <sheetName val="ANGKUT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BAHAN 1"/>
      <sheetName val="upah"/>
      <sheetName val="REKAPITULASI ANL"/>
      <sheetName val="Anl. HSP"/>
      <sheetName val="HSP Alat"/>
      <sheetName val="Jadual"/>
      <sheetName val="Sub Kontrak"/>
      <sheetName val="Metode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"/>
      <sheetName val="ALAT-2007"/>
      <sheetName val="SNI-2007"/>
      <sheetName val="K-2007"/>
      <sheetName val="BASIC-2007"/>
      <sheetName val="RAB-2007"/>
      <sheetName val="REKAP2007"/>
      <sheetName val="ALAT-2008"/>
      <sheetName val="BASIC-2008"/>
      <sheetName val="SNI-2008"/>
      <sheetName val="K-2008"/>
      <sheetName val="RAB-2008"/>
      <sheetName val="REKAP2008"/>
      <sheetName val="RAB-2008 -1"/>
      <sheetName val="REKAP2008 -1"/>
      <sheetName val="VOL-2007"/>
      <sheetName val="VOL-2008"/>
      <sheetName val="RAB-2008 (2)"/>
      <sheetName val="REKAP2008 (2)"/>
      <sheetName val="alat"/>
    </sheetNames>
    <sheetDataSet>
      <sheetData sheetId="0" refreshError="1"/>
      <sheetData sheetId="1"/>
      <sheetData sheetId="2"/>
      <sheetData sheetId="3" refreshError="1">
        <row r="659">
          <cell r="V659">
            <v>138862.82280000002</v>
          </cell>
        </row>
        <row r="781">
          <cell r="V781">
            <v>92746.420933964619</v>
          </cell>
        </row>
        <row r="838">
          <cell r="V838">
            <v>55265.973615088311</v>
          </cell>
        </row>
        <row r="1134">
          <cell r="V1134">
            <v>479181.82458570861</v>
          </cell>
        </row>
        <row r="1191">
          <cell r="V1191">
            <v>136323.52944000001</v>
          </cell>
        </row>
        <row r="1252">
          <cell r="V1252">
            <v>18861.058338000003</v>
          </cell>
        </row>
        <row r="1314">
          <cell r="V1314">
            <v>704824.5210777116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44">
          <cell r="N44">
            <v>3485400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5">
          <cell r="N25">
            <v>24000</v>
          </cell>
        </row>
        <row r="53">
          <cell r="N53">
            <v>27200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PAKET"/>
      <sheetName val=". (2)"/>
      <sheetName val="Rekap (2)"/>
      <sheetName val="BOQ (2)"/>
      <sheetName val="TS"/>
      <sheetName val="V.BAHAN &amp; T.KERJA"/>
      <sheetName val="T-Sch Bahan"/>
      <sheetName val="TKDN"/>
      <sheetName val="T-Sch T Kerja"/>
      <sheetName val="T-Sch ALAT"/>
      <sheetName val="Rekap "/>
      <sheetName val="cover "/>
      <sheetName val="AGG. HALUS KASAR"/>
      <sheetName val="AGGREGAT KLAS A"/>
      <sheetName val="AGGREGAT KLAS B &amp; S"/>
      <sheetName val="BOQ "/>
      <sheetName val="ANALISA QUARRY"/>
      <sheetName val="ONGKOS AGKUT (2)"/>
      <sheetName val="BAHAN"/>
      <sheetName val="UPAH"/>
      <sheetName val="ALAT"/>
      <sheetName val="formula alat"/>
      <sheetName val="MOBILISASI"/>
      <sheetName val="K3"/>
      <sheetName val="Sheet1"/>
      <sheetName val="T.06"/>
      <sheetName val="D1"/>
      <sheetName val="D2"/>
      <sheetName val="D2 (2)"/>
      <sheetName val="D3 (2)"/>
      <sheetName val="D3"/>
      <sheetName val="D5"/>
      <sheetName val="D6"/>
      <sheetName val="D6 (2)"/>
      <sheetName val="D7"/>
      <sheetName val="D9"/>
      <sheetName val="D4"/>
      <sheetName val="D8"/>
      <sheetName val="ANALISA SNI"/>
      <sheetName val="INFORMASI UMUM"/>
      <sheetName val="besi Abutment PL"/>
      <sheetName val="Vol-1PL"/>
      <sheetName val="BOQ"/>
      <sheetName val="20mtr"/>
      <sheetName val="REKAP"/>
      <sheetName val="COVER"/>
      <sheetName val="KURVA-S"/>
      <sheetName val="V.BAHAN &amp; T. KERJA"/>
      <sheetName val="Sheet4"/>
      <sheetName val="Sheet5"/>
      <sheetName val="Sheet3"/>
      <sheetName val="Sheet10"/>
      <sheetName val="Sheet8"/>
    </sheetNames>
    <sheetDataSet>
      <sheetData sheetId="0"/>
      <sheetData sheetId="1"/>
      <sheetData sheetId="2"/>
      <sheetData sheetId="3">
        <row r="20">
          <cell r="G20">
            <v>162436000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5">
          <cell r="J15">
            <v>14286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upah"/>
      <sheetName val="Analisa"/>
      <sheetName val="RAB"/>
      <sheetName val="DAF. UPAH"/>
    </sheetNames>
    <sheetDataSet>
      <sheetData sheetId="0" refreshError="1">
        <row r="9">
          <cell r="G9">
            <v>27000</v>
          </cell>
        </row>
        <row r="56">
          <cell r="G56">
            <v>1725000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(2)"/>
      <sheetName val="bg (2)"/>
      <sheetName val="bg"/>
      <sheetName val="Rekap"/>
      <sheetName val="Metode"/>
      <sheetName val="JDWL"/>
      <sheetName val="SUBKONT"/>
      <sheetName val="rab kpl"/>
      <sheetName val="PKM B"/>
      <sheetName val="rab 70"/>
      <sheetName val="BAHAN BQ"/>
      <sheetName val="Analisa"/>
      <sheetName val="Bahan"/>
      <sheetName val="ALAT"/>
      <sheetName val="Alat Usul"/>
      <sheetName val="ALAT (3)"/>
      <sheetName val="Bahan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81">
          <cell r="E81">
            <v>60000</v>
          </cell>
        </row>
      </sheetData>
      <sheetData sheetId="13"/>
      <sheetData sheetId="14"/>
      <sheetData sheetId="15"/>
      <sheetData sheetId="16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</sheetNames>
    <sheetDataSet>
      <sheetData sheetId="0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</sheetNames>
    <sheetDataSet>
      <sheetData sheetId="0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DAFTAR HARGA"/>
    </sheetNames>
    <sheetDataSet>
      <sheetData sheetId="0"/>
      <sheetData sheetId="1" refreshError="1">
        <row r="12">
          <cell r="E12">
            <v>28500</v>
          </cell>
        </row>
      </sheetData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rt-Twr"/>
      <sheetName val="Harga Bahan"/>
      <sheetName val="Daf Kuantitas &amp; Harga"/>
      <sheetName val="Rekapitulasi"/>
      <sheetName val="Jad-qurve S"/>
      <sheetName val="Analisa Harga"/>
    </sheetNames>
    <sheetDataSet>
      <sheetData sheetId="0"/>
      <sheetData sheetId="1"/>
      <sheetData sheetId="2" refreshError="1">
        <row r="146">
          <cell r="H146">
            <v>45000</v>
          </cell>
        </row>
        <row r="147">
          <cell r="H147">
            <v>50000</v>
          </cell>
        </row>
        <row r="149">
          <cell r="H149">
            <v>35000</v>
          </cell>
        </row>
        <row r="150">
          <cell r="H150">
            <v>40000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42">
          <cell r="N42">
            <v>9900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</sheetNames>
    <sheetDataSet>
      <sheetData sheetId="0" refreshError="1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 Kerja"/>
      <sheetName val="RAB"/>
      <sheetName val="Rekapitulasi"/>
      <sheetName val="HOK"/>
      <sheetName val="K-110"/>
      <sheetName val="K-210"/>
      <sheetName val="K-224"/>
      <sheetName val="K-225"/>
      <sheetName val="K-310"/>
      <sheetName val="K-341"/>
      <sheetName val="K-410"/>
      <sheetName val="K-515"/>
      <sheetName val="K-516"/>
      <sheetName val="K-705"/>
      <sheetName val="K-710"/>
      <sheetName val="K-715"/>
      <sheetName val="K-719"/>
      <sheetName val="K-720"/>
      <sheetName val="K-725"/>
      <sheetName val="K-810"/>
      <sheetName val="Gal. Excavator"/>
      <sheetName val="A-1"/>
      <sheetName val="A-16"/>
      <sheetName val="A-17a"/>
      <sheetName val="A-18"/>
      <sheetName val="G-2"/>
      <sheetName val="G-32h"/>
      <sheetName val="G-33m"/>
      <sheetName val="G-41"/>
      <sheetName val="G-43"/>
      <sheetName val="G-50h"/>
      <sheetName val="G-67"/>
      <sheetName val="F-1"/>
      <sheetName val="F-2"/>
      <sheetName val="F-8"/>
      <sheetName val="I-2"/>
      <sheetName val="Supl. V"/>
    </sheetNames>
    <sheetDataSet>
      <sheetData sheetId="0"/>
      <sheetData sheetId="1"/>
      <sheetData sheetId="2"/>
      <sheetData sheetId="3"/>
      <sheetData sheetId="4">
        <row r="17">
          <cell r="E17">
            <v>17500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KAP"/>
      <sheetName val="RAB"/>
      <sheetName val="ANALISA"/>
      <sheetName val="DAFTAR"/>
      <sheetName val="Sheet1"/>
      <sheetName val="ANALISA (2)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denai (2)"/>
      <sheetName val="REKAP RAB"/>
      <sheetName val="DAFTAR HARGA SATUAN"/>
      <sheetName val="Calculation BATA"/>
      <sheetName val="Calc. Sheet BES"/>
      <sheetName val="REKAP ANALISA"/>
      <sheetName val="ANALISA"/>
      <sheetName val="Sheet2"/>
    </sheetNames>
    <sheetDataSet>
      <sheetData sheetId="0"/>
      <sheetData sheetId="1" refreshError="1"/>
      <sheetData sheetId="2"/>
      <sheetData sheetId="3">
        <row r="50">
          <cell r="B50" t="str">
            <v>TYPE</v>
          </cell>
          <cell r="C50" t="str">
            <v>A</v>
          </cell>
          <cell r="D50" t="str">
            <v>B</v>
          </cell>
          <cell r="E50" t="str">
            <v>C</v>
          </cell>
          <cell r="F50" t="str">
            <v>D</v>
          </cell>
          <cell r="G50" t="str">
            <v>E</v>
          </cell>
          <cell r="H50" t="str">
            <v>F</v>
          </cell>
          <cell r="I50" t="str">
            <v>G</v>
          </cell>
          <cell r="J50" t="str">
            <v>H</v>
          </cell>
        </row>
        <row r="51">
          <cell r="B51" t="str">
            <v>P1</v>
          </cell>
          <cell r="C51">
            <v>2.8</v>
          </cell>
          <cell r="D51" t="str">
            <v>m'</v>
          </cell>
          <cell r="E51" t="str">
            <v>x</v>
          </cell>
          <cell r="F51">
            <v>1.48</v>
          </cell>
          <cell r="G51" t="str">
            <v>m'</v>
          </cell>
          <cell r="H51" t="str">
            <v>=</v>
          </cell>
          <cell r="I51">
            <v>4.1440000000000001</v>
          </cell>
          <cell r="J51" t="str">
            <v>m2</v>
          </cell>
        </row>
        <row r="52">
          <cell r="B52" t="str">
            <v>P2</v>
          </cell>
          <cell r="C52">
            <v>2.8</v>
          </cell>
          <cell r="D52" t="str">
            <v>m'</v>
          </cell>
          <cell r="E52" t="str">
            <v>x</v>
          </cell>
          <cell r="F52">
            <v>0.88</v>
          </cell>
          <cell r="G52" t="str">
            <v>m'</v>
          </cell>
          <cell r="H52" t="str">
            <v>=</v>
          </cell>
          <cell r="I52">
            <v>2.464</v>
          </cell>
          <cell r="J52" t="str">
            <v>m2</v>
          </cell>
        </row>
        <row r="53">
          <cell r="B53" t="str">
            <v>P3</v>
          </cell>
          <cell r="C53">
            <v>2.8</v>
          </cell>
          <cell r="D53" t="str">
            <v>m'</v>
          </cell>
          <cell r="E53" t="str">
            <v>x</v>
          </cell>
          <cell r="F53">
            <v>0.88</v>
          </cell>
          <cell r="G53" t="str">
            <v>m'</v>
          </cell>
          <cell r="H53" t="str">
            <v>=</v>
          </cell>
          <cell r="I53">
            <v>2.464</v>
          </cell>
          <cell r="J53" t="str">
            <v>m2</v>
          </cell>
        </row>
        <row r="54">
          <cell r="B54" t="str">
            <v>P4</v>
          </cell>
          <cell r="C54">
            <v>2.1</v>
          </cell>
          <cell r="D54" t="str">
            <v>m'</v>
          </cell>
          <cell r="E54" t="str">
            <v>x</v>
          </cell>
          <cell r="F54">
            <v>2.4700000000000002</v>
          </cell>
          <cell r="G54" t="str">
            <v>m'</v>
          </cell>
          <cell r="H54" t="str">
            <v>=</v>
          </cell>
          <cell r="I54">
            <v>5.1870000000000003</v>
          </cell>
          <cell r="J54" t="str">
            <v>m2</v>
          </cell>
        </row>
        <row r="57">
          <cell r="B57" t="str">
            <v>J1</v>
          </cell>
          <cell r="C57">
            <v>1.83</v>
          </cell>
          <cell r="D57" t="str">
            <v>m'</v>
          </cell>
          <cell r="E57" t="str">
            <v>x</v>
          </cell>
          <cell r="F57">
            <v>1.31</v>
          </cell>
          <cell r="G57" t="str">
            <v>m'</v>
          </cell>
          <cell r="H57" t="str">
            <v>=</v>
          </cell>
          <cell r="I57">
            <v>2.3973</v>
          </cell>
          <cell r="J57" t="str">
            <v>m2</v>
          </cell>
        </row>
        <row r="58">
          <cell r="B58" t="str">
            <v>J2</v>
          </cell>
          <cell r="C58">
            <v>3.37</v>
          </cell>
          <cell r="D58" t="str">
            <v>m'</v>
          </cell>
          <cell r="E58" t="str">
            <v>x</v>
          </cell>
          <cell r="F58">
            <v>1.2</v>
          </cell>
          <cell r="G58" t="str">
            <v>m'</v>
          </cell>
          <cell r="H58" t="str">
            <v>=</v>
          </cell>
          <cell r="I58">
            <v>4.0439999999999996</v>
          </cell>
          <cell r="J58" t="str">
            <v>m2</v>
          </cell>
        </row>
        <row r="59">
          <cell r="B59" t="str">
            <v>J3</v>
          </cell>
          <cell r="C59">
            <v>1.94</v>
          </cell>
          <cell r="D59" t="str">
            <v>m'</v>
          </cell>
          <cell r="E59" t="str">
            <v>x</v>
          </cell>
          <cell r="F59">
            <v>2.54</v>
          </cell>
          <cell r="G59" t="str">
            <v>m'</v>
          </cell>
          <cell r="H59" t="str">
            <v>=</v>
          </cell>
          <cell r="I59">
            <v>4.9276</v>
          </cell>
          <cell r="J59" t="str">
            <v>m2</v>
          </cell>
        </row>
        <row r="61">
          <cell r="B61" t="str">
            <v>V1</v>
          </cell>
          <cell r="C61">
            <v>0.68</v>
          </cell>
          <cell r="D61" t="str">
            <v>m'</v>
          </cell>
          <cell r="E61" t="str">
            <v>x</v>
          </cell>
          <cell r="F61">
            <v>1.31</v>
          </cell>
          <cell r="G61" t="str">
            <v>m'</v>
          </cell>
          <cell r="H61" t="str">
            <v>=</v>
          </cell>
          <cell r="I61">
            <v>0.89080000000000015</v>
          </cell>
          <cell r="J61" t="str">
            <v>m2</v>
          </cell>
        </row>
        <row r="62">
          <cell r="B62" t="str">
            <v>V2</v>
          </cell>
          <cell r="C62">
            <v>0.68</v>
          </cell>
          <cell r="D62" t="str">
            <v>m'</v>
          </cell>
          <cell r="E62" t="str">
            <v>x</v>
          </cell>
          <cell r="F62">
            <v>0.68</v>
          </cell>
          <cell r="G62" t="str">
            <v>m'</v>
          </cell>
          <cell r="H62" t="str">
            <v>=</v>
          </cell>
          <cell r="I62">
            <v>0.46240000000000009</v>
          </cell>
          <cell r="J62" t="str">
            <v>m2</v>
          </cell>
        </row>
        <row r="63">
          <cell r="B63" t="str">
            <v>V3</v>
          </cell>
          <cell r="C63">
            <v>1.2</v>
          </cell>
          <cell r="D63" t="str">
            <v>m'</v>
          </cell>
          <cell r="E63" t="str">
            <v>x</v>
          </cell>
          <cell r="F63">
            <v>1.2</v>
          </cell>
          <cell r="G63" t="str">
            <v>m'</v>
          </cell>
          <cell r="H63" t="str">
            <v>=</v>
          </cell>
          <cell r="I63">
            <v>1.44</v>
          </cell>
          <cell r="J63" t="str">
            <v>m2</v>
          </cell>
        </row>
      </sheetData>
      <sheetData sheetId="4" refreshError="1"/>
      <sheetData sheetId="5"/>
      <sheetData sheetId="6"/>
      <sheetData sheetId="7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Bahan"/>
    </sheetNames>
    <sheetDataSet>
      <sheetData sheetId="0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lit"/>
      <sheetName val="Peralatan"/>
      <sheetName val="Angkut"/>
      <sheetName val="Material"/>
      <sheetName val="Upah"/>
      <sheetName val="Upah Kerja"/>
      <sheetName val="Sewa Alat"/>
      <sheetName val="RAB-KSO"/>
      <sheetName val="Paket KSO"/>
      <sheetName val="Rekapitulasi"/>
      <sheetName val="Sheet1"/>
      <sheetName val="HOK"/>
      <sheetName val="Rinc. KSO"/>
      <sheetName val="A-1"/>
      <sheetName val="A-16"/>
      <sheetName val="G-32h"/>
      <sheetName val="G-44"/>
      <sheetName val="G-50h"/>
      <sheetName val="G-51c"/>
      <sheetName val="Sheet2"/>
    </sheetNames>
    <sheetDataSet>
      <sheetData sheetId="0"/>
      <sheetData sheetId="1"/>
      <sheetData sheetId="2"/>
      <sheetData sheetId="3">
        <row r="20">
          <cell r="J20">
            <v>65000</v>
          </cell>
        </row>
        <row r="24">
          <cell r="J24">
            <v>11500</v>
          </cell>
        </row>
      </sheetData>
      <sheetData sheetId="4">
        <row r="11">
          <cell r="F11">
            <v>15000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BAHAN"/>
    </sheetNames>
    <sheetDataSet>
      <sheetData sheetId="0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 &amp; Q"/>
      <sheetName val="besi Gelagar"/>
      <sheetName val="Volume bang."/>
      <sheetName val="besi Abutment"/>
      <sheetName val="!"/>
      <sheetName val="Peralatan"/>
      <sheetName val="LP K230"/>
      <sheetName val="ANALISA_K"/>
      <sheetName val="smpul"/>
      <sheetName val="Volume Jalan (2)"/>
      <sheetName val="RAB (3)"/>
      <sheetName val="JUDUL (2)"/>
      <sheetName val="ANALISA - K"/>
      <sheetName val="Jarak Angkut "/>
      <sheetName val="analisa Angkut "/>
      <sheetName val="Upah &amp; Bahan "/>
      <sheetName val="Volume Jalan"/>
      <sheetName val="RAB (2)"/>
      <sheetName val="Mobilisasi"/>
      <sheetName val="TAB. ALAT"/>
      <sheetName val="ANAL. ALAT"/>
      <sheetName val="Alat"/>
      <sheetName val="Sheet1"/>
      <sheetName val="Jarak Angkut"/>
      <sheetName val="analisa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">
          <cell r="AW26">
            <v>184317.11669714874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427">
          <cell r="BO427">
            <v>1200000000</v>
          </cell>
        </row>
      </sheetData>
      <sheetData sheetId="22" refreshError="1"/>
      <sheetData sheetId="23" refreshError="1"/>
      <sheetData sheetId="24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/>
      <sheetData sheetId="3" refreshError="1">
        <row r="51">
          <cell r="N51">
            <v>159603.56</v>
          </cell>
        </row>
        <row r="96">
          <cell r="N96">
            <v>305427</v>
          </cell>
        </row>
        <row r="313">
          <cell r="N313">
            <v>141696.830006</v>
          </cell>
        </row>
      </sheetData>
      <sheetData sheetId="4" refreshError="1"/>
      <sheetData sheetId="5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hbhn"/>
      <sheetName val="Harga"/>
      <sheetName val="anl"/>
    </sheetNames>
    <sheetDataSet>
      <sheetData sheetId="0" refreshError="1"/>
      <sheetData sheetId="1">
        <row r="14">
          <cell r="H14">
            <v>41360</v>
          </cell>
        </row>
      </sheetData>
      <sheetData sheetId="2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ster"/>
    </sheetNames>
    <sheetDataSet>
      <sheetData sheetId="0" refreshError="1"/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</row>
        <row r="16">
          <cell r="C16" t="str">
            <v>Dolken kayu Æ 8 - 10/400 cm</v>
          </cell>
          <cell r="D16" t="str">
            <v>Rp.</v>
          </cell>
          <cell r="E16">
            <v>80000</v>
          </cell>
          <cell r="F16" t="str">
            <v>/btg</v>
          </cell>
        </row>
        <row r="17">
          <cell r="C17" t="str">
            <v>Semen Portland @40 Kg Type I</v>
          </cell>
          <cell r="D17" t="str">
            <v>Rp.</v>
          </cell>
          <cell r="E17">
            <v>60000</v>
          </cell>
          <cell r="F17" t="str">
            <v>/zak</v>
          </cell>
        </row>
        <row r="18">
          <cell r="C18" t="str">
            <v>Seng gelombang BJLS 30</v>
          </cell>
          <cell r="D18" t="str">
            <v>Rp.</v>
          </cell>
          <cell r="E18">
            <v>60000</v>
          </cell>
          <cell r="F18" t="str">
            <v>/lbr</v>
          </cell>
        </row>
        <row r="19">
          <cell r="C19" t="str">
            <v>Pasir beton</v>
          </cell>
          <cell r="D19" t="str">
            <v>Rp.</v>
          </cell>
          <cell r="E19">
            <v>200000</v>
          </cell>
          <cell r="F19" t="str">
            <v>/m3</v>
          </cell>
        </row>
        <row r="20">
          <cell r="C20" t="str">
            <v>Batu pecah/split beton</v>
          </cell>
          <cell r="D20" t="str">
            <v>Rp.</v>
          </cell>
          <cell r="E20">
            <v>350000</v>
          </cell>
          <cell r="F20" t="str">
            <v>/m3</v>
          </cell>
        </row>
        <row r="21">
          <cell r="C21" t="str">
            <v>Kayu 5/7</v>
          </cell>
          <cell r="D21" t="str">
            <v>Rp.</v>
          </cell>
          <cell r="E21">
            <v>1500000</v>
          </cell>
          <cell r="F21" t="str">
            <v>/m3</v>
          </cell>
        </row>
        <row r="22">
          <cell r="C22" t="str">
            <v>Paku biasa 2" - 5"</v>
          </cell>
          <cell r="D22" t="str">
            <v>Rp.</v>
          </cell>
          <cell r="E22">
            <v>18000</v>
          </cell>
          <cell r="F22" t="str">
            <v>/kg</v>
          </cell>
        </row>
        <row r="23">
          <cell r="C23" t="str">
            <v>Residu/tar</v>
          </cell>
          <cell r="D23" t="str">
            <v>Rp.</v>
          </cell>
          <cell r="E23">
            <v>30000</v>
          </cell>
          <cell r="F23" t="str">
            <v>/ltr</v>
          </cell>
        </row>
        <row r="24">
          <cell r="C24" t="str">
            <v>Kayu papan 3/20</v>
          </cell>
          <cell r="D24" t="str">
            <v>Rp.</v>
          </cell>
          <cell r="E24">
            <v>1500000</v>
          </cell>
          <cell r="F24" t="str">
            <v>/m3</v>
          </cell>
        </row>
        <row r="25">
          <cell r="C25" t="str">
            <v>Kayu</v>
          </cell>
          <cell r="D25" t="str">
            <v>Rp.</v>
          </cell>
          <cell r="E25">
            <v>1500000</v>
          </cell>
          <cell r="F25" t="str">
            <v>/m3</v>
          </cell>
        </row>
        <row r="26">
          <cell r="C26" t="str">
            <v>Kayu biasa</v>
          </cell>
          <cell r="D26" t="str">
            <v>Rp.</v>
          </cell>
          <cell r="E26">
            <v>1500000</v>
          </cell>
          <cell r="F26" t="str">
            <v>/m3</v>
          </cell>
        </row>
        <row r="27">
          <cell r="C27" t="str">
            <v>Besi strip</v>
          </cell>
          <cell r="D27" t="str">
            <v>Rp.</v>
          </cell>
          <cell r="E27">
            <v>15000</v>
          </cell>
          <cell r="F27" t="str">
            <v>/kg</v>
          </cell>
        </row>
        <row r="28">
          <cell r="C28" t="str">
            <v>Pasir pasang</v>
          </cell>
          <cell r="D28" t="str">
            <v>Rp.</v>
          </cell>
          <cell r="E28">
            <v>200000</v>
          </cell>
          <cell r="F28" t="str">
            <v>/m3</v>
          </cell>
        </row>
        <row r="29">
          <cell r="C29" t="str">
            <v xml:space="preserve">Batu bata merah </v>
          </cell>
          <cell r="D29" t="str">
            <v>Rp.</v>
          </cell>
          <cell r="E29">
            <v>1100</v>
          </cell>
          <cell r="F29" t="str">
            <v>/bh</v>
          </cell>
        </row>
        <row r="30">
          <cell r="C30" t="str">
            <v>Seng plat</v>
          </cell>
          <cell r="D30" t="str">
            <v>Rp.</v>
          </cell>
          <cell r="E30">
            <v>275000</v>
          </cell>
          <cell r="F30" t="str">
            <v>/lbr</v>
          </cell>
        </row>
        <row r="31">
          <cell r="C31" t="str">
            <v>Jendela nako</v>
          </cell>
          <cell r="D31" t="str">
            <v>Rp.</v>
          </cell>
          <cell r="E31">
            <v>20000</v>
          </cell>
          <cell r="F31" t="str">
            <v>/bh</v>
          </cell>
        </row>
        <row r="32">
          <cell r="C32" t="str">
            <v>Kaca polos</v>
          </cell>
          <cell r="D32" t="str">
            <v>Rp.</v>
          </cell>
          <cell r="E32">
            <v>175000</v>
          </cell>
          <cell r="F32" t="str">
            <v>/m2</v>
          </cell>
        </row>
        <row r="33">
          <cell r="C33" t="str">
            <v>Kunci tanam</v>
          </cell>
          <cell r="D33" t="str">
            <v>Rp.</v>
          </cell>
          <cell r="E33">
            <v>125000</v>
          </cell>
          <cell r="F33" t="str">
            <v>/bh</v>
          </cell>
        </row>
        <row r="34">
          <cell r="C34" t="str">
            <v>Plywood 4 mm</v>
          </cell>
          <cell r="D34" t="str">
            <v>Rp.</v>
          </cell>
          <cell r="E34">
            <v>90000</v>
          </cell>
          <cell r="F34" t="str">
            <v>/lbr</v>
          </cell>
        </row>
        <row r="35">
          <cell r="C35" t="str">
            <v>Seng gelombang BJLS 32</v>
          </cell>
          <cell r="D35" t="str">
            <v>Rp.</v>
          </cell>
          <cell r="E35">
            <v>65000</v>
          </cell>
          <cell r="F35" t="str">
            <v>/lbr</v>
          </cell>
        </row>
        <row r="36">
          <cell r="C36" t="str">
            <v>Pasir Urug</v>
          </cell>
          <cell r="D36" t="str">
            <v>Rp.</v>
          </cell>
          <cell r="E36">
            <v>150000</v>
          </cell>
          <cell r="F36" t="str">
            <v>/m3</v>
          </cell>
        </row>
        <row r="37">
          <cell r="C37" t="str">
            <v>Sirtu</v>
          </cell>
          <cell r="D37" t="str">
            <v>Rp.</v>
          </cell>
          <cell r="E37">
            <v>150000</v>
          </cell>
          <cell r="F37" t="str">
            <v>/m3</v>
          </cell>
        </row>
        <row r="38">
          <cell r="C38" t="str">
            <v>Batu belah 15/20 cm</v>
          </cell>
          <cell r="D38" t="str">
            <v>Rp.</v>
          </cell>
          <cell r="E38">
            <v>150000</v>
          </cell>
          <cell r="F38" t="str">
            <v>/m3</v>
          </cell>
        </row>
        <row r="39">
          <cell r="C39" t="str">
            <v>Roster/terawang 12x11x24 cm</v>
          </cell>
          <cell r="D39" t="str">
            <v>Rp.</v>
          </cell>
          <cell r="E39">
            <v>5000</v>
          </cell>
          <cell r="F39" t="str">
            <v>/bh</v>
          </cell>
        </row>
        <row r="40">
          <cell r="C40" t="str">
            <v>Kayu Klas I, balok</v>
          </cell>
          <cell r="D40" t="str">
            <v>Rp.</v>
          </cell>
          <cell r="E40">
            <v>2500000</v>
          </cell>
          <cell r="F40" t="str">
            <v>/m3</v>
          </cell>
        </row>
        <row r="41">
          <cell r="C41" t="str">
            <v>Kayu Klas II, papan</v>
          </cell>
          <cell r="D41" t="str">
            <v>Rp.</v>
          </cell>
          <cell r="E41">
            <v>2200000</v>
          </cell>
          <cell r="F41" t="str">
            <v>/m3</v>
          </cell>
        </row>
        <row r="42">
          <cell r="C42" t="str">
            <v>Paku biasa 1/2" - 1"</v>
          </cell>
          <cell r="D42" t="str">
            <v>Rp.</v>
          </cell>
          <cell r="E42">
            <v>18000</v>
          </cell>
          <cell r="F42" t="str">
            <v>/kg</v>
          </cell>
        </row>
        <row r="43">
          <cell r="C43" t="str">
            <v>Besi beton polos</v>
          </cell>
          <cell r="D43" t="str">
            <v>Rp.</v>
          </cell>
          <cell r="E43">
            <v>13000</v>
          </cell>
          <cell r="F43" t="str">
            <v>/kg</v>
          </cell>
        </row>
        <row r="44">
          <cell r="C44" t="str">
            <v>Kawat beton</v>
          </cell>
          <cell r="D44" t="str">
            <v>Rp.</v>
          </cell>
          <cell r="E44">
            <v>18000</v>
          </cell>
          <cell r="F44" t="str">
            <v>/kg</v>
          </cell>
        </row>
        <row r="45">
          <cell r="C45" t="str">
            <v>Besi beton ulir</v>
          </cell>
          <cell r="D45" t="str">
            <v>Rp.</v>
          </cell>
          <cell r="E45">
            <v>13500</v>
          </cell>
          <cell r="F45" t="str">
            <v>/kg</v>
          </cell>
        </row>
        <row r="46">
          <cell r="C46" t="str">
            <v>Kayu papan bekisting klas II</v>
          </cell>
          <cell r="D46" t="str">
            <v>Rp.</v>
          </cell>
          <cell r="E46">
            <v>2200000</v>
          </cell>
          <cell r="F46" t="str">
            <v>/m3</v>
          </cell>
        </row>
        <row r="47">
          <cell r="C47" t="str">
            <v>Minyak bekisting</v>
          </cell>
          <cell r="D47" t="str">
            <v>Rp.</v>
          </cell>
          <cell r="E47">
            <v>15000</v>
          </cell>
          <cell r="F47" t="str">
            <v>/ltr</v>
          </cell>
        </row>
        <row r="48">
          <cell r="C48" t="str">
            <v>Balok kayu klas II</v>
          </cell>
          <cell r="D48" t="str">
            <v>Rp.</v>
          </cell>
          <cell r="E48">
            <v>2200000</v>
          </cell>
          <cell r="F48" t="str">
            <v>/m3</v>
          </cell>
        </row>
        <row r="49">
          <cell r="C49" t="str">
            <v xml:space="preserve">Plywood tebal 9 mm </v>
          </cell>
          <cell r="D49" t="str">
            <v>Rp.</v>
          </cell>
          <cell r="E49">
            <v>120000</v>
          </cell>
          <cell r="F49" t="str">
            <v>/lbr</v>
          </cell>
        </row>
        <row r="50">
          <cell r="C50" t="str">
            <v>Wiremesh M6</v>
          </cell>
          <cell r="D50" t="str">
            <v>Rp.</v>
          </cell>
          <cell r="E50">
            <v>120000</v>
          </cell>
          <cell r="F50" t="str">
            <v>/m2</v>
          </cell>
        </row>
        <row r="51">
          <cell r="C51" t="str">
            <v>GRC Board (120x240x6)mm</v>
          </cell>
          <cell r="D51" t="str">
            <v>Rp.</v>
          </cell>
          <cell r="E51">
            <v>120000</v>
          </cell>
          <cell r="F51" t="str">
            <v>/lbr</v>
          </cell>
        </row>
        <row r="52">
          <cell r="C52" t="str">
            <v>GRC Board (120x240x9)mm</v>
          </cell>
          <cell r="D52" t="str">
            <v>Rp.</v>
          </cell>
          <cell r="E52">
            <v>150000</v>
          </cell>
          <cell r="F52" t="str">
            <v>/lbr</v>
          </cell>
        </row>
        <row r="53">
          <cell r="C53" t="str">
            <v>Paku skrup standrat</v>
          </cell>
          <cell r="D53" t="str">
            <v>Rp.</v>
          </cell>
          <cell r="E53">
            <v>30000</v>
          </cell>
          <cell r="F53" t="str">
            <v>/kg</v>
          </cell>
        </row>
        <row r="54">
          <cell r="C54" t="str">
            <v>Compound</v>
          </cell>
          <cell r="D54" t="str">
            <v>Rp.</v>
          </cell>
          <cell r="E54">
            <v>30000</v>
          </cell>
          <cell r="F54" t="str">
            <v>/kg</v>
          </cell>
        </row>
        <row r="55">
          <cell r="C55" t="str">
            <v>Rangka furing</v>
          </cell>
          <cell r="D55" t="str">
            <v>Rp.</v>
          </cell>
          <cell r="E55">
            <v>18000</v>
          </cell>
          <cell r="F55" t="str">
            <v>/m2</v>
          </cell>
        </row>
        <row r="56">
          <cell r="C56" t="str">
            <v>Kloset duduk Setara American Standard</v>
          </cell>
          <cell r="D56" t="str">
            <v>Rp.</v>
          </cell>
          <cell r="E56">
            <v>1700000</v>
          </cell>
          <cell r="F56" t="str">
            <v>/bh</v>
          </cell>
        </row>
        <row r="57">
          <cell r="C57" t="str">
            <v>Kloset jongkok setara American Standard</v>
          </cell>
          <cell r="D57" t="str">
            <v>Rp.</v>
          </cell>
          <cell r="E57">
            <v>175000</v>
          </cell>
          <cell r="F57" t="str">
            <v>/bh</v>
          </cell>
        </row>
        <row r="58">
          <cell r="C58" t="str">
            <v>Urinoir setara American Standard</v>
          </cell>
          <cell r="D58" t="str">
            <v>Rp.</v>
          </cell>
          <cell r="E58">
            <v>1200000</v>
          </cell>
          <cell r="F58" t="str">
            <v>/bh</v>
          </cell>
        </row>
        <row r="59">
          <cell r="C59" t="str">
            <v>Wastafel setara American Standard</v>
          </cell>
          <cell r="D59" t="str">
            <v>Rp.</v>
          </cell>
          <cell r="E59">
            <v>350000</v>
          </cell>
          <cell r="F59" t="str">
            <v>/bh</v>
          </cell>
        </row>
        <row r="60">
          <cell r="C60" t="str">
            <v>Kran ¾" atau ½" setara San Ei</v>
          </cell>
          <cell r="D60" t="str">
            <v>Rp.</v>
          </cell>
          <cell r="E60">
            <v>120000</v>
          </cell>
          <cell r="F60" t="str">
            <v>/bh</v>
          </cell>
        </row>
        <row r="61">
          <cell r="C61" t="str">
            <v>Seal teap</v>
          </cell>
          <cell r="D61" t="str">
            <v>Rp.</v>
          </cell>
          <cell r="E61">
            <v>15000</v>
          </cell>
          <cell r="F61" t="str">
            <v>/bh</v>
          </cell>
        </row>
        <row r="62">
          <cell r="C62" t="str">
            <v xml:space="preserve">Floor drain </v>
          </cell>
          <cell r="D62" t="str">
            <v>Rp.</v>
          </cell>
          <cell r="E62">
            <v>75000</v>
          </cell>
          <cell r="F62" t="str">
            <v>/bh</v>
          </cell>
        </row>
        <row r="63">
          <cell r="C63" t="str">
            <v>Keramik Lantai 40x40cm Mulia KW 1</v>
          </cell>
          <cell r="D63" t="str">
            <v>Rp.</v>
          </cell>
          <cell r="E63">
            <v>60000</v>
          </cell>
          <cell r="F63" t="str">
            <v>/ktk</v>
          </cell>
        </row>
        <row r="64">
          <cell r="C64" t="str">
            <v>Semen warna</v>
          </cell>
          <cell r="D64" t="str">
            <v>Rp.</v>
          </cell>
          <cell r="E64">
            <v>30000</v>
          </cell>
          <cell r="F64" t="str">
            <v>/kg</v>
          </cell>
        </row>
        <row r="65">
          <cell r="C65" t="str">
            <v>Keramik Lantai 30x30cm Mulia KW 1</v>
          </cell>
          <cell r="D65" t="str">
            <v>Rp.</v>
          </cell>
          <cell r="E65">
            <v>60000</v>
          </cell>
          <cell r="F65" t="str">
            <v>/ktk</v>
          </cell>
        </row>
        <row r="66">
          <cell r="C66" t="str">
            <v>Keramik Lantai 20x20cm Mulia KW 1</v>
          </cell>
          <cell r="D66" t="str">
            <v>Rp.</v>
          </cell>
          <cell r="E66">
            <v>60000</v>
          </cell>
          <cell r="F66" t="str">
            <v>/ktk</v>
          </cell>
        </row>
        <row r="67">
          <cell r="C67" t="str">
            <v>Keramik dinding 20x25cm Mulia KW 1</v>
          </cell>
          <cell r="D67" t="str">
            <v>Rp.</v>
          </cell>
          <cell r="E67">
            <v>60000</v>
          </cell>
          <cell r="F67" t="str">
            <v>/ktk</v>
          </cell>
        </row>
        <row r="68">
          <cell r="C68" t="str">
            <v>Kuas</v>
          </cell>
          <cell r="D68" t="str">
            <v>Rp.</v>
          </cell>
          <cell r="E68">
            <v>10000</v>
          </cell>
          <cell r="F68" t="str">
            <v>/bh</v>
          </cell>
        </row>
        <row r="69">
          <cell r="C69" t="str">
            <v>Plamir</v>
          </cell>
          <cell r="D69" t="str">
            <v>Rp.</v>
          </cell>
          <cell r="E69">
            <v>25000</v>
          </cell>
          <cell r="F69" t="str">
            <v>/kg</v>
          </cell>
        </row>
        <row r="70">
          <cell r="C70" t="str">
            <v>Cat dasar ICI Dulux Watershield</v>
          </cell>
          <cell r="D70" t="str">
            <v>Rp.</v>
          </cell>
          <cell r="E70">
            <v>90000</v>
          </cell>
          <cell r="F70" t="str">
            <v>/kg</v>
          </cell>
        </row>
        <row r="71">
          <cell r="C71" t="str">
            <v>Cat penutup ICI Dulux Watershield</v>
          </cell>
          <cell r="D71" t="str">
            <v>Rp.</v>
          </cell>
          <cell r="E71">
            <v>90000</v>
          </cell>
          <cell r="F71" t="str">
            <v>/kg</v>
          </cell>
        </row>
        <row r="72">
          <cell r="C72" t="str">
            <v>Cat dasar Super Vinilex</v>
          </cell>
          <cell r="D72" t="str">
            <v>Rp.</v>
          </cell>
          <cell r="E72">
            <v>30000</v>
          </cell>
          <cell r="F72" t="str">
            <v>/kg</v>
          </cell>
        </row>
        <row r="73">
          <cell r="C73" t="str">
            <v>Cat penutup Super Vinilex</v>
          </cell>
          <cell r="D73" t="str">
            <v>Rp.</v>
          </cell>
          <cell r="E73">
            <v>30000</v>
          </cell>
          <cell r="F73" t="str">
            <v>/kg</v>
          </cell>
        </row>
        <row r="74">
          <cell r="C74" t="str">
            <v>Tanki air 2000 ltr</v>
          </cell>
          <cell r="D74" t="str">
            <v>Rp.</v>
          </cell>
          <cell r="E74">
            <v>3000000</v>
          </cell>
          <cell r="F74" t="str">
            <v>/bh</v>
          </cell>
        </row>
        <row r="75">
          <cell r="C75" t="str">
            <v>Cat Zinchromate Kansai</v>
          </cell>
          <cell r="D75" t="str">
            <v>Rp.</v>
          </cell>
          <cell r="E75">
            <v>45000</v>
          </cell>
          <cell r="F75" t="str">
            <v>/kg</v>
          </cell>
        </row>
        <row r="76">
          <cell r="C76" t="str">
            <v>Thinner</v>
          </cell>
          <cell r="D76" t="str">
            <v>Rp.</v>
          </cell>
          <cell r="E76">
            <v>30000</v>
          </cell>
          <cell r="F76" t="str">
            <v>/ltr</v>
          </cell>
        </row>
        <row r="77">
          <cell r="C77" t="str">
            <v>Amplas</v>
          </cell>
          <cell r="D77" t="str">
            <v>Rp.</v>
          </cell>
          <cell r="E77">
            <v>5000</v>
          </cell>
          <cell r="F77" t="str">
            <v>/lbr</v>
          </cell>
        </row>
        <row r="78">
          <cell r="C78" t="str">
            <v xml:space="preserve">Kuas </v>
          </cell>
          <cell r="D78" t="str">
            <v>Rp.</v>
          </cell>
          <cell r="E78">
            <v>10000</v>
          </cell>
          <cell r="F78" t="str">
            <v>/bh</v>
          </cell>
        </row>
        <row r="79">
          <cell r="C79" t="str">
            <v>Baja siku</v>
          </cell>
          <cell r="D79" t="str">
            <v>Rp.</v>
          </cell>
          <cell r="E79">
            <v>17000</v>
          </cell>
          <cell r="F79" t="str">
            <v>/kg</v>
          </cell>
        </row>
        <row r="80">
          <cell r="C80" t="str">
            <v>Kawat las</v>
          </cell>
          <cell r="D80" t="str">
            <v>Rp.</v>
          </cell>
          <cell r="E80">
            <v>25000</v>
          </cell>
          <cell r="F80" t="str">
            <v>/kg</v>
          </cell>
        </row>
        <row r="81">
          <cell r="C81" t="str">
            <v>Solar</v>
          </cell>
          <cell r="D81" t="str">
            <v>Rp.</v>
          </cell>
          <cell r="E81">
            <v>6000</v>
          </cell>
          <cell r="F81" t="str">
            <v>/ltr</v>
          </cell>
        </row>
        <row r="82">
          <cell r="C82" t="str">
            <v>Oli/pelumas</v>
          </cell>
          <cell r="D82" t="str">
            <v>Rp.</v>
          </cell>
          <cell r="E82">
            <v>6000</v>
          </cell>
          <cell r="F82" t="str">
            <v>/ltr</v>
          </cell>
        </row>
        <row r="83">
          <cell r="C83" t="str">
            <v>Baja profil C</v>
          </cell>
          <cell r="D83" t="str">
            <v>Rp.</v>
          </cell>
          <cell r="E83">
            <v>17000</v>
          </cell>
          <cell r="F83" t="str">
            <v>/kg</v>
          </cell>
        </row>
        <row r="84">
          <cell r="C84" t="str">
            <v>Baja pelat</v>
          </cell>
          <cell r="D84" t="str">
            <v>Rp.</v>
          </cell>
          <cell r="E84">
            <v>18000</v>
          </cell>
          <cell r="F84" t="str">
            <v>/kg</v>
          </cell>
        </row>
        <row r="85">
          <cell r="C85" t="str">
            <v>Spandek Coloubond</v>
          </cell>
          <cell r="D85" t="str">
            <v>Rp.</v>
          </cell>
          <cell r="E85">
            <v>135000</v>
          </cell>
          <cell r="F85" t="str">
            <v>/m2</v>
          </cell>
        </row>
        <row r="86">
          <cell r="C86" t="str">
            <v>Ridge capping Colourbond</v>
          </cell>
          <cell r="D86" t="str">
            <v>Rp.</v>
          </cell>
          <cell r="E86">
            <v>40000</v>
          </cell>
          <cell r="F86" t="str">
            <v>/m1</v>
          </cell>
        </row>
        <row r="87">
          <cell r="C87" t="str">
            <v>Flashing Colourbond</v>
          </cell>
          <cell r="D87" t="str">
            <v>Rp.</v>
          </cell>
          <cell r="E87">
            <v>40000</v>
          </cell>
          <cell r="F87" t="str">
            <v>/m1</v>
          </cell>
        </row>
        <row r="88">
          <cell r="C88" t="str">
            <v>Trusses AZ 100</v>
          </cell>
          <cell r="D88" t="str">
            <v>Rp.</v>
          </cell>
          <cell r="E88">
            <v>165000</v>
          </cell>
          <cell r="F88" t="str">
            <v>/m2</v>
          </cell>
        </row>
        <row r="89">
          <cell r="C89" t="str">
            <v>Tanah Urug</v>
          </cell>
          <cell r="D89" t="str">
            <v>Rp.</v>
          </cell>
          <cell r="E89">
            <v>125000</v>
          </cell>
          <cell r="F89" t="str">
            <v>/m3</v>
          </cell>
        </row>
        <row r="90">
          <cell r="C90" t="str">
            <v>Batu bata merah exposed</v>
          </cell>
          <cell r="D90" t="str">
            <v>Rp.</v>
          </cell>
          <cell r="E90">
            <v>1200</v>
          </cell>
          <cell r="F90" t="str">
            <v>/bh</v>
          </cell>
        </row>
        <row r="91">
          <cell r="C91" t="str">
            <v>Cat meni</v>
          </cell>
          <cell r="D91" t="str">
            <v>Rp.</v>
          </cell>
          <cell r="E91">
            <v>35000</v>
          </cell>
          <cell r="F91" t="str">
            <v>/kg</v>
          </cell>
        </row>
        <row r="92">
          <cell r="C92" t="str">
            <v>Gypsum Jaya Board (120x240x9)mm</v>
          </cell>
          <cell r="D92" t="str">
            <v>Rp.</v>
          </cell>
          <cell r="E92">
            <v>195000</v>
          </cell>
          <cell r="F92" t="str">
            <v>/lbr</v>
          </cell>
        </row>
        <row r="93">
          <cell r="C93" t="str">
            <v xml:space="preserve">Gypsum Jaya Board (120x240x6)mm </v>
          </cell>
          <cell r="D93" t="str">
            <v>Rp.</v>
          </cell>
          <cell r="E93">
            <v>195000</v>
          </cell>
          <cell r="F93" t="str">
            <v>/lbr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RAB"/>
      <sheetName val="Analisa MC-0"/>
      <sheetName val="PriceList"/>
      <sheetName val="daftar harga"/>
      <sheetName val="analisa"/>
      <sheetName val="a"/>
      <sheetName val="bang utm"/>
      <sheetName val="rekap"/>
      <sheetName val="Sheet1"/>
      <sheetName val="SAMPUL"/>
      <sheetName val="ListHSP"/>
    </sheetNames>
    <sheetDataSet>
      <sheetData sheetId="0" refreshError="1"/>
      <sheetData sheetId="1" refreshError="1"/>
      <sheetData sheetId="2">
        <row r="1">
          <cell r="J1" t="e">
            <v>#REF!</v>
          </cell>
        </row>
        <row r="2">
          <cell r="B2" t="str">
            <v>Name Pekerjaan                       :</v>
          </cell>
          <cell r="D2" t="str">
            <v>PEMBANGUNAN PASAR YA'AHOWU - KAB. NIAS ( SUMUT )</v>
          </cell>
          <cell r="J2" t="e">
            <v>#REF!</v>
          </cell>
        </row>
        <row r="3">
          <cell r="B3" t="str">
            <v>Nama Penawar                          :</v>
          </cell>
          <cell r="D3" t="str">
            <v>PT. WASKITA KARYA</v>
          </cell>
          <cell r="J3">
            <v>0.1394</v>
          </cell>
        </row>
        <row r="4">
          <cell r="I4" t="str">
            <v>markup</v>
          </cell>
          <cell r="J4">
            <v>0.1394</v>
          </cell>
          <cell r="K4">
            <v>0.2283</v>
          </cell>
          <cell r="L4">
            <v>0.29688999999999999</v>
          </cell>
        </row>
        <row r="5">
          <cell r="B5" t="str">
            <v>DAFTAR HARGA UPAH, MATERIAL DAN ALAT</v>
          </cell>
          <cell r="I5" t="str">
            <v>mbahan</v>
          </cell>
          <cell r="J5">
            <v>1.1619800139437602</v>
          </cell>
          <cell r="K5">
            <v>0</v>
          </cell>
          <cell r="L5">
            <v>1</v>
          </cell>
          <cell r="N5" t="str">
            <v>Tahap I</v>
          </cell>
          <cell r="P5" t="str">
            <v>Tahap II</v>
          </cell>
        </row>
        <row r="6">
          <cell r="I6" t="str">
            <v>mupah</v>
          </cell>
          <cell r="J6">
            <v>1.1619800139437602</v>
          </cell>
          <cell r="K6" t="str">
            <v>dolar</v>
          </cell>
          <cell r="L6">
            <v>8500</v>
          </cell>
          <cell r="N6" t="str">
            <v>Alt 1</v>
          </cell>
          <cell r="O6" t="str">
            <v>Alt 2</v>
          </cell>
          <cell r="P6" t="str">
            <v>Alt 1</v>
          </cell>
          <cell r="Q6" t="str">
            <v>Alt 2</v>
          </cell>
        </row>
        <row r="7">
          <cell r="B7" t="str">
            <v>PEKERJAAN   : PEMBANGUNAN KANTOR BUPATI NIAS (LANJUTAN)</v>
          </cell>
          <cell r="I7" t="str">
            <v>malat</v>
          </cell>
          <cell r="J7">
            <v>1.1619800139437602</v>
          </cell>
        </row>
        <row r="8">
          <cell r="B8" t="str">
            <v>LOKASI           : NIAS</v>
          </cell>
        </row>
        <row r="9">
          <cell r="B9" t="str">
            <v>TAHUN           : 2007</v>
          </cell>
        </row>
        <row r="10">
          <cell r="B10" t="str">
            <v>No.</v>
          </cell>
          <cell r="C10" t="str">
            <v>Uraian</v>
          </cell>
          <cell r="E10" t="str">
            <v>Satuan</v>
          </cell>
          <cell r="F10" t="str">
            <v>Harga Satuan</v>
          </cell>
          <cell r="G10" t="str">
            <v>Hardas</v>
          </cell>
          <cell r="I10" t="str">
            <v>markls</v>
          </cell>
          <cell r="J10">
            <v>1.1619800139437602</v>
          </cell>
          <cell r="K10" t="str">
            <v>Tender</v>
          </cell>
          <cell r="M10" t="str">
            <v>Summary</v>
          </cell>
          <cell r="N10" t="e">
            <v>#REF!</v>
          </cell>
          <cell r="O10" t="e">
            <v>#REF!</v>
          </cell>
          <cell r="P10" t="e">
            <v>#REF!</v>
          </cell>
          <cell r="Q10" t="e">
            <v>#REF!</v>
          </cell>
        </row>
        <row r="11">
          <cell r="F11" t="str">
            <v>Rp.</v>
          </cell>
          <cell r="I11" t="str">
            <v>Profit</v>
          </cell>
          <cell r="J11">
            <v>0</v>
          </cell>
          <cell r="K11" t="str">
            <v>Deviasi</v>
          </cell>
          <cell r="M11" t="str">
            <v>Deviasi</v>
          </cell>
          <cell r="N11" t="e">
            <v>#REF!</v>
          </cell>
          <cell r="O11" t="e">
            <v>#REF!</v>
          </cell>
          <cell r="P11" t="e">
            <v>#REF!</v>
          </cell>
          <cell r="Q11" t="e">
            <v>#REF!</v>
          </cell>
        </row>
        <row r="12">
          <cell r="B12" t="str">
            <v>A</v>
          </cell>
          <cell r="C12" t="str">
            <v>UPAH</v>
          </cell>
        </row>
        <row r="13">
          <cell r="A13" t="str">
            <v>up1</v>
          </cell>
          <cell r="B13">
            <v>1</v>
          </cell>
          <cell r="C13" t="str">
            <v>Mandor</v>
          </cell>
          <cell r="E13" t="str">
            <v>hari</v>
          </cell>
          <cell r="F13">
            <v>100000</v>
          </cell>
          <cell r="G13">
            <v>80000</v>
          </cell>
          <cell r="H13">
            <v>45000</v>
          </cell>
        </row>
        <row r="14">
          <cell r="A14" t="str">
            <v>up2</v>
          </cell>
          <cell r="B14">
            <v>2</v>
          </cell>
          <cell r="C14" t="str">
            <v>Kepala Tukang</v>
          </cell>
          <cell r="E14" t="str">
            <v>hari</v>
          </cell>
          <cell r="F14">
            <v>90000</v>
          </cell>
          <cell r="G14">
            <v>70000</v>
          </cell>
          <cell r="H14">
            <v>55000</v>
          </cell>
        </row>
        <row r="15">
          <cell r="A15" t="str">
            <v>up3</v>
          </cell>
          <cell r="B15">
            <v>3</v>
          </cell>
          <cell r="C15" t="str">
            <v>Tukang</v>
          </cell>
          <cell r="E15" t="str">
            <v>hari</v>
          </cell>
          <cell r="F15">
            <v>80000</v>
          </cell>
          <cell r="G15">
            <v>80000</v>
          </cell>
          <cell r="H15">
            <v>47500</v>
          </cell>
        </row>
        <row r="16">
          <cell r="A16" t="str">
            <v>up4</v>
          </cell>
          <cell r="B16">
            <v>4</v>
          </cell>
          <cell r="C16" t="str">
            <v>Pekerja</v>
          </cell>
          <cell r="E16" t="str">
            <v>hari</v>
          </cell>
          <cell r="F16">
            <v>50000</v>
          </cell>
          <cell r="G16">
            <v>50000</v>
          </cell>
          <cell r="H16">
            <v>35000</v>
          </cell>
          <cell r="J16">
            <v>133.33333333333334</v>
          </cell>
        </row>
        <row r="17">
          <cell r="A17" t="str">
            <v>up5</v>
          </cell>
          <cell r="B17">
            <v>5</v>
          </cell>
          <cell r="C17" t="str">
            <v>Upah Penggergaji</v>
          </cell>
          <cell r="E17" t="str">
            <v>day</v>
          </cell>
          <cell r="F17">
            <v>52300</v>
          </cell>
          <cell r="G17">
            <v>45000</v>
          </cell>
          <cell r="H17">
            <v>45000</v>
          </cell>
        </row>
        <row r="19">
          <cell r="B19" t="str">
            <v>B</v>
          </cell>
          <cell r="C19" t="str">
            <v>DAFTAR HARGA BAHAN</v>
          </cell>
          <cell r="G19" t="str">
            <v>Harga Dasar</v>
          </cell>
          <cell r="H19" t="str">
            <v>Sampai Lokasi</v>
          </cell>
          <cell r="I19" t="str">
            <v>Transport</v>
          </cell>
          <cell r="J19" t="str">
            <v>Loading</v>
          </cell>
          <cell r="K19" t="str">
            <v>Unloading</v>
          </cell>
        </row>
        <row r="20">
          <cell r="A20" t="str">
            <v>bhn1</v>
          </cell>
          <cell r="B20">
            <v>1</v>
          </cell>
          <cell r="C20" t="str">
            <v>Tanah Timbunan</v>
          </cell>
          <cell r="E20" t="str">
            <v>m3</v>
          </cell>
          <cell r="F20">
            <v>77270</v>
          </cell>
          <cell r="G20">
            <v>66500</v>
          </cell>
          <cell r="H20">
            <v>64000</v>
          </cell>
          <cell r="I20">
            <v>2500</v>
          </cell>
          <cell r="N20">
            <v>8023000000</v>
          </cell>
          <cell r="O20">
            <v>7324000000</v>
          </cell>
          <cell r="P20">
            <v>23932000000</v>
          </cell>
          <cell r="Q20">
            <v>22916000000</v>
          </cell>
        </row>
        <row r="21">
          <cell r="A21" t="str">
            <v>bhn2</v>
          </cell>
          <cell r="B21">
            <v>2</v>
          </cell>
          <cell r="C21" t="str">
            <v>Split Cor</v>
          </cell>
          <cell r="E21" t="str">
            <v>m3</v>
          </cell>
          <cell r="F21">
            <v>467700</v>
          </cell>
          <cell r="G21">
            <v>402500</v>
          </cell>
          <cell r="H21">
            <v>400000</v>
          </cell>
          <cell r="I21">
            <v>2500</v>
          </cell>
          <cell r="N21">
            <v>5786600000</v>
          </cell>
          <cell r="O21">
            <v>5223600000</v>
          </cell>
          <cell r="P21">
            <v>18143300000</v>
          </cell>
          <cell r="Q21">
            <v>17309500000</v>
          </cell>
        </row>
        <row r="22">
          <cell r="A22" t="str">
            <v>bhn3</v>
          </cell>
          <cell r="B22">
            <v>3</v>
          </cell>
          <cell r="C22" t="str">
            <v>Pasir pasang</v>
          </cell>
          <cell r="E22" t="str">
            <v>m3</v>
          </cell>
          <cell r="F22">
            <v>200000</v>
          </cell>
          <cell r="G22">
            <v>122500</v>
          </cell>
          <cell r="H22">
            <v>120000</v>
          </cell>
          <cell r="I22">
            <v>2500</v>
          </cell>
          <cell r="N22">
            <v>2236400000</v>
          </cell>
          <cell r="O22">
            <v>2100400000</v>
          </cell>
          <cell r="P22">
            <v>5788700000</v>
          </cell>
          <cell r="Q22">
            <v>5606500000</v>
          </cell>
        </row>
        <row r="23">
          <cell r="A23" t="str">
            <v>bhn4</v>
          </cell>
          <cell r="B23">
            <v>4</v>
          </cell>
          <cell r="C23" t="str">
            <v>Pasir urug</v>
          </cell>
          <cell r="E23" t="str">
            <v>m3</v>
          </cell>
          <cell r="F23">
            <v>116700</v>
          </cell>
          <cell r="G23">
            <v>122500</v>
          </cell>
          <cell r="H23">
            <v>25000</v>
          </cell>
          <cell r="I23">
            <v>5000</v>
          </cell>
        </row>
        <row r="24">
          <cell r="A24" t="str">
            <v>bhn5</v>
          </cell>
          <cell r="B24">
            <v>5</v>
          </cell>
          <cell r="C24" t="str">
            <v>Semen portland @ 50 Kg</v>
          </cell>
          <cell r="E24" t="str">
            <v>Zak</v>
          </cell>
          <cell r="F24">
            <v>70000</v>
          </cell>
          <cell r="G24">
            <v>55000</v>
          </cell>
          <cell r="H24">
            <v>49000</v>
          </cell>
          <cell r="I24">
            <v>5500</v>
          </cell>
          <cell r="M24" t="str">
            <v>1/0.8</v>
          </cell>
          <cell r="N24">
            <v>10028750000</v>
          </cell>
          <cell r="O24">
            <v>9155000000</v>
          </cell>
          <cell r="P24">
            <v>29915000000</v>
          </cell>
          <cell r="Q24">
            <v>28645000000</v>
          </cell>
        </row>
        <row r="25">
          <cell r="A25" t="str">
            <v>bhn6</v>
          </cell>
          <cell r="B25">
            <v>6</v>
          </cell>
          <cell r="C25" t="str">
            <v>Semen putih</v>
          </cell>
          <cell r="E25" t="str">
            <v>Zak</v>
          </cell>
          <cell r="F25">
            <v>93540</v>
          </cell>
          <cell r="G25">
            <v>80500</v>
          </cell>
          <cell r="H25">
            <v>77000</v>
          </cell>
          <cell r="I25">
            <v>3500</v>
          </cell>
          <cell r="N25">
            <v>7233250000</v>
          </cell>
          <cell r="O25">
            <v>6529500000</v>
          </cell>
          <cell r="P25">
            <v>22679125000</v>
          </cell>
          <cell r="Q25">
            <v>21636875000</v>
          </cell>
        </row>
        <row r="26">
          <cell r="A26" t="str">
            <v>bhn7</v>
          </cell>
          <cell r="B26">
            <v>7</v>
          </cell>
          <cell r="C26" t="str">
            <v>Batu bata</v>
          </cell>
          <cell r="E26" t="str">
            <v>bh</v>
          </cell>
          <cell r="F26">
            <v>2100</v>
          </cell>
          <cell r="G26">
            <v>700</v>
          </cell>
          <cell r="H26">
            <v>290</v>
          </cell>
          <cell r="I26">
            <v>0</v>
          </cell>
          <cell r="N26">
            <v>2795500000</v>
          </cell>
          <cell r="O26">
            <v>2625500000</v>
          </cell>
          <cell r="P26">
            <v>7235875000</v>
          </cell>
          <cell r="Q26">
            <v>7008125000</v>
          </cell>
        </row>
        <row r="27">
          <cell r="A27" t="str">
            <v>bhn8</v>
          </cell>
          <cell r="C27" t="str">
            <v>Batu krawang</v>
          </cell>
          <cell r="E27" t="str">
            <v>bh</v>
          </cell>
          <cell r="F27">
            <v>2900</v>
          </cell>
          <cell r="G27">
            <v>2500</v>
          </cell>
          <cell r="H27">
            <v>2500</v>
          </cell>
          <cell r="I27">
            <v>0</v>
          </cell>
        </row>
        <row r="28">
          <cell r="A28" t="str">
            <v>bhn9</v>
          </cell>
          <cell r="B28">
            <v>8</v>
          </cell>
          <cell r="C28" t="str">
            <v>Batu kali/belah/gunung</v>
          </cell>
          <cell r="E28" t="str">
            <v>m3</v>
          </cell>
          <cell r="F28">
            <v>150000</v>
          </cell>
          <cell r="G28">
            <v>100000</v>
          </cell>
          <cell r="H28">
            <v>100000</v>
          </cell>
          <cell r="I28">
            <v>0</v>
          </cell>
          <cell r="M28" t="str">
            <v>Luas</v>
          </cell>
          <cell r="N28" t="e">
            <v>#REF!</v>
          </cell>
          <cell r="O28" t="e">
            <v>#REF!</v>
          </cell>
          <cell r="P28" t="e">
            <v>#REF!</v>
          </cell>
          <cell r="Q28" t="e">
            <v>#REF!</v>
          </cell>
        </row>
        <row r="29">
          <cell r="A29" t="str">
            <v>bhn10</v>
          </cell>
          <cell r="B29">
            <v>9</v>
          </cell>
          <cell r="C29" t="str">
            <v xml:space="preserve">Besi beton </v>
          </cell>
          <cell r="E29" t="str">
            <v>kg</v>
          </cell>
          <cell r="F29">
            <v>32289</v>
          </cell>
          <cell r="G29">
            <v>8150</v>
          </cell>
          <cell r="H29">
            <v>7500</v>
          </cell>
          <cell r="I29">
            <v>650</v>
          </cell>
          <cell r="M29" t="str">
            <v>Harga/m2</v>
          </cell>
          <cell r="N29" t="e">
            <v>#REF!</v>
          </cell>
          <cell r="O29" t="e">
            <v>#REF!</v>
          </cell>
          <cell r="P29" t="e">
            <v>#REF!</v>
          </cell>
          <cell r="Q29" t="e">
            <v>#REF!</v>
          </cell>
        </row>
        <row r="30">
          <cell r="A30" t="str">
            <v>bhn11</v>
          </cell>
          <cell r="B30">
            <v>10</v>
          </cell>
          <cell r="C30" t="str">
            <v>Baja</v>
          </cell>
          <cell r="E30" t="str">
            <v>kg</v>
          </cell>
          <cell r="F30">
            <v>12966.8</v>
          </cell>
          <cell r="G30">
            <v>7650</v>
          </cell>
          <cell r="H30">
            <v>7000</v>
          </cell>
          <cell r="I30">
            <v>650</v>
          </cell>
          <cell r="M30" t="str">
            <v>Out PPn</v>
          </cell>
          <cell r="N30" t="e">
            <v>#REF!</v>
          </cell>
          <cell r="O30" t="e">
            <v>#REF!</v>
          </cell>
          <cell r="P30" t="e">
            <v>#REF!</v>
          </cell>
          <cell r="Q30" t="e">
            <v>#REF!</v>
          </cell>
        </row>
        <row r="31">
          <cell r="A31" t="str">
            <v>bhn12</v>
          </cell>
          <cell r="B31">
            <v>11</v>
          </cell>
          <cell r="C31" t="str">
            <v>Kawat ikat beton</v>
          </cell>
          <cell r="E31" t="str">
            <v>kg</v>
          </cell>
          <cell r="F31">
            <v>8890</v>
          </cell>
          <cell r="G31">
            <v>7650</v>
          </cell>
          <cell r="H31">
            <v>7000</v>
          </cell>
          <cell r="I31">
            <v>650</v>
          </cell>
        </row>
        <row r="32">
          <cell r="A32" t="str">
            <v>bhn13</v>
          </cell>
          <cell r="B32">
            <v>12</v>
          </cell>
          <cell r="C32" t="str">
            <v>Paku biasa</v>
          </cell>
          <cell r="E32" t="str">
            <v>kg</v>
          </cell>
          <cell r="F32">
            <v>14700</v>
          </cell>
          <cell r="G32">
            <v>12650</v>
          </cell>
          <cell r="H32">
            <v>12000</v>
          </cell>
          <cell r="I32">
            <v>650</v>
          </cell>
          <cell r="M32" t="str">
            <v>Diluar PPn</v>
          </cell>
          <cell r="N32" t="e">
            <v>#REF!</v>
          </cell>
          <cell r="O32" t="e">
            <v>#REF!</v>
          </cell>
          <cell r="P32" t="e">
            <v>#REF!</v>
          </cell>
          <cell r="Q32" t="e">
            <v>#REF!</v>
          </cell>
        </row>
        <row r="33">
          <cell r="A33" t="str">
            <v>bhn14</v>
          </cell>
          <cell r="C33" t="str">
            <v>Paku sekrup</v>
          </cell>
          <cell r="E33" t="str">
            <v>kg</v>
          </cell>
          <cell r="F33">
            <v>10050</v>
          </cell>
          <cell r="G33">
            <v>8650</v>
          </cell>
          <cell r="H33">
            <v>8000</v>
          </cell>
          <cell r="I33">
            <v>650</v>
          </cell>
        </row>
        <row r="34">
          <cell r="A34" t="str">
            <v>bhn15</v>
          </cell>
          <cell r="C34" t="str">
            <v>Paku seng</v>
          </cell>
          <cell r="E34" t="str">
            <v>Bh</v>
          </cell>
          <cell r="F34">
            <v>150</v>
          </cell>
          <cell r="G34">
            <v>125</v>
          </cell>
          <cell r="H34">
            <v>125</v>
          </cell>
          <cell r="N34">
            <v>1333750</v>
          </cell>
        </row>
        <row r="35">
          <cell r="A35" t="str">
            <v>bhn16</v>
          </cell>
          <cell r="B35">
            <v>13</v>
          </cell>
          <cell r="C35" t="str">
            <v>Atap seng cat pabrik</v>
          </cell>
          <cell r="E35" t="str">
            <v>Lbr</v>
          </cell>
          <cell r="F35">
            <v>33590</v>
          </cell>
          <cell r="G35">
            <v>28909.090909090908</v>
          </cell>
          <cell r="H35">
            <v>25909.090909090908</v>
          </cell>
          <cell r="I35">
            <v>3000</v>
          </cell>
        </row>
        <row r="36">
          <cell r="A36" t="str">
            <v>bhn17</v>
          </cell>
          <cell r="B36">
            <v>14</v>
          </cell>
          <cell r="C36" t="str">
            <v>Bubungan Seng</v>
          </cell>
          <cell r="E36" t="str">
            <v>m'</v>
          </cell>
          <cell r="F36">
            <v>1810950</v>
          </cell>
          <cell r="G36">
            <v>1558500</v>
          </cell>
          <cell r="H36">
            <v>17500</v>
          </cell>
          <cell r="I36">
            <v>1000</v>
          </cell>
          <cell r="K36">
            <v>1540000</v>
          </cell>
          <cell r="L36">
            <v>77000</v>
          </cell>
        </row>
        <row r="37">
          <cell r="A37" t="str">
            <v>bhn18</v>
          </cell>
          <cell r="B37">
            <v>15</v>
          </cell>
          <cell r="C37" t="str">
            <v xml:space="preserve">Kayu Meranti </v>
          </cell>
          <cell r="E37" t="str">
            <v>m3</v>
          </cell>
          <cell r="F37">
            <v>4735070</v>
          </cell>
          <cell r="G37">
            <v>4075000</v>
          </cell>
          <cell r="H37">
            <v>4000000</v>
          </cell>
          <cell r="I37">
            <v>75000</v>
          </cell>
          <cell r="L37">
            <v>2.3846400000000001</v>
          </cell>
        </row>
        <row r="38">
          <cell r="A38" t="str">
            <v>bhn19</v>
          </cell>
          <cell r="B38">
            <v>16</v>
          </cell>
          <cell r="C38" t="str">
            <v>Kayu Damar Laut</v>
          </cell>
          <cell r="E38" t="str">
            <v>m3</v>
          </cell>
          <cell r="F38">
            <v>5199860</v>
          </cell>
          <cell r="G38">
            <v>4475000</v>
          </cell>
          <cell r="H38">
            <v>4400000</v>
          </cell>
          <cell r="I38">
            <v>75000</v>
          </cell>
          <cell r="L38">
            <v>32289.989264626944</v>
          </cell>
        </row>
        <row r="39">
          <cell r="A39" t="str">
            <v>bhn20</v>
          </cell>
          <cell r="B39">
            <v>17</v>
          </cell>
          <cell r="C39" t="str">
            <v>Kayu meurante paya</v>
          </cell>
          <cell r="E39" t="str">
            <v>m3</v>
          </cell>
          <cell r="F39">
            <v>3573090</v>
          </cell>
          <cell r="G39">
            <v>3075000</v>
          </cell>
          <cell r="H39">
            <v>3000000</v>
          </cell>
          <cell r="I39">
            <v>75000</v>
          </cell>
        </row>
        <row r="40">
          <cell r="A40" t="str">
            <v>bhn21</v>
          </cell>
          <cell r="B40">
            <v>18</v>
          </cell>
          <cell r="C40" t="str">
            <v>Kayu kapur</v>
          </cell>
          <cell r="E40" t="str">
            <v>m3</v>
          </cell>
          <cell r="F40">
            <v>3503370</v>
          </cell>
          <cell r="G40">
            <v>3015000</v>
          </cell>
          <cell r="H40">
            <v>3000000</v>
          </cell>
          <cell r="I40">
            <v>15000</v>
          </cell>
        </row>
        <row r="41">
          <cell r="A41" t="str">
            <v>bhn22</v>
          </cell>
          <cell r="B41">
            <v>19</v>
          </cell>
          <cell r="C41" t="str">
            <v>Tripleks 4 mm</v>
          </cell>
          <cell r="E41" t="str">
            <v>m2</v>
          </cell>
          <cell r="F41">
            <v>20300</v>
          </cell>
          <cell r="G41">
            <v>17468.422467078744</v>
          </cell>
          <cell r="H41">
            <v>17468.422467078744</v>
          </cell>
        </row>
        <row r="42">
          <cell r="A42" t="str">
            <v>bhn23</v>
          </cell>
          <cell r="B42">
            <v>20</v>
          </cell>
          <cell r="C42" t="str">
            <v>Cat tembok interior vinillex</v>
          </cell>
          <cell r="E42" t="str">
            <v>kg</v>
          </cell>
          <cell r="F42">
            <v>18130</v>
          </cell>
          <cell r="G42">
            <v>15600</v>
          </cell>
          <cell r="H42">
            <v>15600</v>
          </cell>
        </row>
        <row r="43">
          <cell r="C43" t="str">
            <v>Cat tembok eksterior vinillex</v>
          </cell>
          <cell r="E43" t="str">
            <v>kg</v>
          </cell>
          <cell r="F43">
            <v>149890</v>
          </cell>
          <cell r="G43">
            <v>128997.64096</v>
          </cell>
          <cell r="H43">
            <v>52000</v>
          </cell>
          <cell r="K43">
            <v>76997.640960000004</v>
          </cell>
        </row>
        <row r="44">
          <cell r="A44" t="str">
            <v>bhn24</v>
          </cell>
          <cell r="B44">
            <v>21</v>
          </cell>
          <cell r="C44" t="str">
            <v>Cat dasar</v>
          </cell>
          <cell r="E44" t="str">
            <v>kg</v>
          </cell>
          <cell r="F44">
            <v>14520</v>
          </cell>
          <cell r="G44">
            <v>12500</v>
          </cell>
          <cell r="H44">
            <v>12500</v>
          </cell>
        </row>
        <row r="45">
          <cell r="A45" t="str">
            <v>bhn25</v>
          </cell>
          <cell r="B45">
            <v>22</v>
          </cell>
          <cell r="C45" t="str">
            <v>Cat Minyak</v>
          </cell>
          <cell r="E45" t="str">
            <v>kg</v>
          </cell>
          <cell r="F45">
            <v>26140</v>
          </cell>
          <cell r="G45">
            <v>22500</v>
          </cell>
          <cell r="H45">
            <v>22500</v>
          </cell>
        </row>
        <row r="46">
          <cell r="A46" t="str">
            <v>bhn26</v>
          </cell>
          <cell r="B46">
            <v>23</v>
          </cell>
          <cell r="C46" t="str">
            <v>Keramik 20 x 20 cm, anti slip (mulia atau setara)</v>
          </cell>
          <cell r="E46" t="str">
            <v>bh</v>
          </cell>
          <cell r="F46">
            <v>1630</v>
          </cell>
          <cell r="G46">
            <v>1400</v>
          </cell>
          <cell r="H46">
            <v>1400</v>
          </cell>
        </row>
        <row r="47">
          <cell r="A47" t="str">
            <v>bhn27</v>
          </cell>
          <cell r="B47">
            <v>24</v>
          </cell>
          <cell r="C47" t="str">
            <v>Keramik 20 x 25 cm, keramik dinding (mulia atau setara)</v>
          </cell>
          <cell r="E47" t="str">
            <v>bh</v>
          </cell>
          <cell r="F47">
            <v>5000</v>
          </cell>
          <cell r="G47">
            <v>4300</v>
          </cell>
          <cell r="H47">
            <v>4300</v>
          </cell>
        </row>
        <row r="48">
          <cell r="C48" t="str">
            <v>Keramik 30 x 30 cm, (masterina atau setara)</v>
          </cell>
          <cell r="E48" t="str">
            <v>bh</v>
          </cell>
          <cell r="F48">
            <v>3910</v>
          </cell>
          <cell r="G48">
            <v>3363.636</v>
          </cell>
          <cell r="H48">
            <v>3363.636</v>
          </cell>
        </row>
        <row r="49">
          <cell r="A49" t="str">
            <v>BHN27A</v>
          </cell>
          <cell r="B49">
            <v>25</v>
          </cell>
          <cell r="C49" t="str">
            <v>Keramik 40 x 40 cm, (masterina atau setara)</v>
          </cell>
          <cell r="E49" t="str">
            <v>bh</v>
          </cell>
          <cell r="F49">
            <v>9010</v>
          </cell>
          <cell r="G49">
            <v>7750.05</v>
          </cell>
          <cell r="H49">
            <v>7750</v>
          </cell>
          <cell r="I49">
            <v>0.05</v>
          </cell>
        </row>
        <row r="50">
          <cell r="B50">
            <v>26</v>
          </cell>
          <cell r="C50" t="str">
            <v>Keramik 60x60, (Granito atau setara)</v>
          </cell>
          <cell r="E50" t="str">
            <v>bh</v>
          </cell>
          <cell r="F50">
            <v>267260</v>
          </cell>
          <cell r="G50">
            <v>230000</v>
          </cell>
          <cell r="H50">
            <v>55000</v>
          </cell>
        </row>
        <row r="51">
          <cell r="A51" t="str">
            <v>bhn28</v>
          </cell>
          <cell r="C51" t="str">
            <v>Kaca bening 5 mm</v>
          </cell>
          <cell r="E51" t="str">
            <v>m2</v>
          </cell>
          <cell r="F51">
            <v>63930</v>
          </cell>
          <cell r="G51">
            <v>55020</v>
          </cell>
          <cell r="H51">
            <v>55000</v>
          </cell>
          <cell r="I51">
            <v>20</v>
          </cell>
        </row>
        <row r="52">
          <cell r="A52" t="str">
            <v>bhn29</v>
          </cell>
          <cell r="C52" t="str">
            <v>Kunci pintu</v>
          </cell>
          <cell r="E52" t="str">
            <v>bh</v>
          </cell>
          <cell r="F52">
            <v>60710</v>
          </cell>
          <cell r="G52">
            <v>52250</v>
          </cell>
          <cell r="H52">
            <v>52250</v>
          </cell>
        </row>
        <row r="53">
          <cell r="A53" t="str">
            <v>bhn30</v>
          </cell>
          <cell r="C53" t="str">
            <v>Engsel pintu</v>
          </cell>
          <cell r="E53" t="str">
            <v>bh</v>
          </cell>
          <cell r="F53">
            <v>5810</v>
          </cell>
          <cell r="G53">
            <v>5000</v>
          </cell>
          <cell r="H53">
            <v>5000</v>
          </cell>
        </row>
        <row r="54">
          <cell r="A54" t="str">
            <v>bhn31</v>
          </cell>
          <cell r="C54" t="str">
            <v>Engsel jendela</v>
          </cell>
          <cell r="E54" t="str">
            <v>bh</v>
          </cell>
          <cell r="F54">
            <v>5230</v>
          </cell>
          <cell r="G54">
            <v>4500</v>
          </cell>
          <cell r="H54">
            <v>4500</v>
          </cell>
        </row>
        <row r="55">
          <cell r="A55" t="str">
            <v>bhn32</v>
          </cell>
          <cell r="C55" t="str">
            <v>Grendel jendela</v>
          </cell>
          <cell r="E55" t="str">
            <v>bh</v>
          </cell>
          <cell r="F55">
            <v>8710</v>
          </cell>
          <cell r="G55">
            <v>7500</v>
          </cell>
          <cell r="H55">
            <v>7500</v>
          </cell>
        </row>
        <row r="56">
          <cell r="A56" t="str">
            <v>bhn33</v>
          </cell>
          <cell r="C56" t="str">
            <v>Hak angin</v>
          </cell>
          <cell r="E56" t="str">
            <v>bh</v>
          </cell>
          <cell r="F56">
            <v>9300</v>
          </cell>
          <cell r="G56">
            <v>8000</v>
          </cell>
          <cell r="H56">
            <v>8000</v>
          </cell>
        </row>
        <row r="57">
          <cell r="A57" t="str">
            <v>bhn34</v>
          </cell>
          <cell r="C57" t="str">
            <v>Daun pintu PVC merk MURICO</v>
          </cell>
          <cell r="E57" t="str">
            <v>bh</v>
          </cell>
          <cell r="F57">
            <v>319540</v>
          </cell>
          <cell r="G57">
            <v>275000</v>
          </cell>
          <cell r="H57">
            <v>275000</v>
          </cell>
        </row>
        <row r="58">
          <cell r="A58" t="str">
            <v>bhn35</v>
          </cell>
          <cell r="C58" t="str">
            <v>Lampu pijar</v>
          </cell>
          <cell r="E58" t="str">
            <v>bh</v>
          </cell>
          <cell r="F58">
            <v>5810</v>
          </cell>
          <cell r="G58">
            <v>5000</v>
          </cell>
          <cell r="H58">
            <v>5000</v>
          </cell>
        </row>
        <row r="59">
          <cell r="A59" t="str">
            <v>bhn36</v>
          </cell>
          <cell r="C59" t="str">
            <v>Saklar tunggal</v>
          </cell>
          <cell r="E59" t="str">
            <v>bh</v>
          </cell>
          <cell r="F59">
            <v>5170</v>
          </cell>
          <cell r="G59">
            <v>4450</v>
          </cell>
          <cell r="H59">
            <v>4450</v>
          </cell>
        </row>
        <row r="60">
          <cell r="A60" t="str">
            <v>bhn37</v>
          </cell>
          <cell r="C60" t="str">
            <v>Saklar ganda</v>
          </cell>
          <cell r="E60" t="str">
            <v>bh</v>
          </cell>
          <cell r="F60">
            <v>9880</v>
          </cell>
          <cell r="G60">
            <v>8500</v>
          </cell>
          <cell r="H60">
            <v>8500</v>
          </cell>
        </row>
        <row r="61">
          <cell r="A61" t="str">
            <v>bhn38</v>
          </cell>
          <cell r="C61" t="str">
            <v>Stop kontak</v>
          </cell>
          <cell r="E61" t="str">
            <v>bh</v>
          </cell>
          <cell r="F61">
            <v>8710</v>
          </cell>
          <cell r="G61">
            <v>7500</v>
          </cell>
          <cell r="H61">
            <v>7500</v>
          </cell>
        </row>
        <row r="62">
          <cell r="A62" t="str">
            <v>bhn39</v>
          </cell>
          <cell r="C62" t="str">
            <v>Sekering box ( MCB 4 A )</v>
          </cell>
          <cell r="E62" t="str">
            <v>bh</v>
          </cell>
          <cell r="F62">
            <v>319540</v>
          </cell>
          <cell r="G62">
            <v>275000</v>
          </cell>
          <cell r="H62">
            <v>275000</v>
          </cell>
        </row>
        <row r="63">
          <cell r="A63" t="str">
            <v>bhn40</v>
          </cell>
          <cell r="C63" t="str">
            <v>Closet jongkok ( setara KIA )</v>
          </cell>
          <cell r="E63" t="str">
            <v>bh</v>
          </cell>
          <cell r="F63">
            <v>191730</v>
          </cell>
          <cell r="G63">
            <v>165000</v>
          </cell>
          <cell r="H63">
            <v>165000</v>
          </cell>
        </row>
        <row r="64">
          <cell r="A64" t="str">
            <v>bhn41</v>
          </cell>
          <cell r="C64" t="str">
            <v>Floor Drain</v>
          </cell>
          <cell r="E64" t="str">
            <v>bh</v>
          </cell>
          <cell r="F64">
            <v>16270</v>
          </cell>
          <cell r="G64">
            <v>14000</v>
          </cell>
          <cell r="H64">
            <v>14000</v>
          </cell>
        </row>
        <row r="65">
          <cell r="A65" t="str">
            <v>bhn42</v>
          </cell>
          <cell r="C65" t="str">
            <v>Kran Air</v>
          </cell>
          <cell r="E65" t="str">
            <v>bh</v>
          </cell>
          <cell r="F65">
            <v>20330</v>
          </cell>
          <cell r="G65">
            <v>17500</v>
          </cell>
          <cell r="H65">
            <v>17500</v>
          </cell>
        </row>
        <row r="66">
          <cell r="A66" t="str">
            <v>bhn43</v>
          </cell>
          <cell r="C66" t="str">
            <v>Seng gelombang bjls 30</v>
          </cell>
          <cell r="E66" t="str">
            <v>Lbr</v>
          </cell>
          <cell r="F66">
            <v>40670</v>
          </cell>
          <cell r="G66">
            <v>35000</v>
          </cell>
          <cell r="H66">
            <v>35000</v>
          </cell>
        </row>
        <row r="67">
          <cell r="A67" t="str">
            <v>bhn44</v>
          </cell>
          <cell r="B67">
            <v>27</v>
          </cell>
          <cell r="C67" t="str">
            <v>Batu Alam</v>
          </cell>
          <cell r="E67" t="str">
            <v>m2</v>
          </cell>
          <cell r="F67">
            <v>110390</v>
          </cell>
          <cell r="G67">
            <v>95000</v>
          </cell>
          <cell r="H67">
            <v>95000</v>
          </cell>
        </row>
        <row r="68">
          <cell r="A68" t="str">
            <v>bhn45</v>
          </cell>
          <cell r="B68">
            <v>28</v>
          </cell>
          <cell r="C68" t="str">
            <v>Celcon block</v>
          </cell>
          <cell r="E68" t="str">
            <v>Bh</v>
          </cell>
          <cell r="F68">
            <v>6494.333333333333</v>
          </cell>
        </row>
        <row r="69">
          <cell r="A69" t="str">
            <v>bhn46</v>
          </cell>
          <cell r="B69">
            <v>29</v>
          </cell>
          <cell r="C69" t="str">
            <v>Kaca warna 3 mm</v>
          </cell>
          <cell r="E69" t="str">
            <v>m2</v>
          </cell>
          <cell r="F69">
            <v>122010</v>
          </cell>
          <cell r="G69">
            <v>105000</v>
          </cell>
          <cell r="H69">
            <v>105000</v>
          </cell>
        </row>
        <row r="70">
          <cell r="A70" t="str">
            <v>bhn47</v>
          </cell>
          <cell r="B70">
            <v>30</v>
          </cell>
          <cell r="C70" t="str">
            <v>Dempul</v>
          </cell>
          <cell r="E70" t="str">
            <v>Kg</v>
          </cell>
          <cell r="F70">
            <v>21500</v>
          </cell>
          <cell r="G70">
            <v>18500</v>
          </cell>
          <cell r="H70">
            <v>18500</v>
          </cell>
        </row>
        <row r="71">
          <cell r="A71" t="str">
            <v>bhn48</v>
          </cell>
          <cell r="B71">
            <v>31</v>
          </cell>
          <cell r="C71" t="str">
            <v>Lem</v>
          </cell>
          <cell r="E71" t="str">
            <v>Kg</v>
          </cell>
          <cell r="F71">
            <v>14520</v>
          </cell>
          <cell r="G71">
            <v>12500</v>
          </cell>
          <cell r="H71">
            <v>12500</v>
          </cell>
        </row>
        <row r="72">
          <cell r="A72" t="str">
            <v>bhn49</v>
          </cell>
          <cell r="B72">
            <v>32</v>
          </cell>
          <cell r="C72" t="str">
            <v>Plywood</v>
          </cell>
          <cell r="E72" t="str">
            <v>Lbr</v>
          </cell>
          <cell r="F72">
            <v>87150</v>
          </cell>
          <cell r="G72">
            <v>75000</v>
          </cell>
          <cell r="H72">
            <v>75000</v>
          </cell>
        </row>
        <row r="73">
          <cell r="A73" t="str">
            <v>bhn50</v>
          </cell>
          <cell r="C73" t="str">
            <v>Alluminium</v>
          </cell>
          <cell r="E73" t="str">
            <v>m2</v>
          </cell>
          <cell r="F73">
            <v>145250</v>
          </cell>
          <cell r="G73">
            <v>125000</v>
          </cell>
          <cell r="H73">
            <v>125000</v>
          </cell>
        </row>
        <row r="74">
          <cell r="A74" t="str">
            <v>bhn51</v>
          </cell>
          <cell r="B74">
            <v>33</v>
          </cell>
          <cell r="C74" t="str">
            <v>Baut</v>
          </cell>
          <cell r="E74" t="str">
            <v>Kg</v>
          </cell>
          <cell r="F74">
            <v>9300</v>
          </cell>
          <cell r="G74">
            <v>8000</v>
          </cell>
          <cell r="H74">
            <v>8000</v>
          </cell>
        </row>
        <row r="75">
          <cell r="A75" t="str">
            <v>bhn52</v>
          </cell>
          <cell r="B75">
            <v>34</v>
          </cell>
          <cell r="C75" t="str">
            <v>Eternit</v>
          </cell>
          <cell r="E75" t="str">
            <v>Lbr</v>
          </cell>
          <cell r="F75">
            <v>8710</v>
          </cell>
          <cell r="G75">
            <v>7500</v>
          </cell>
          <cell r="H75">
            <v>7500</v>
          </cell>
        </row>
        <row r="76">
          <cell r="A76" t="str">
            <v>bhn53</v>
          </cell>
          <cell r="C76" t="str">
            <v>Buis Beton U 40 cm</v>
          </cell>
          <cell r="E76" t="str">
            <v>Bh</v>
          </cell>
          <cell r="F76">
            <v>98770</v>
          </cell>
          <cell r="G76">
            <v>85000</v>
          </cell>
          <cell r="H76">
            <v>85000</v>
          </cell>
        </row>
        <row r="77">
          <cell r="A77" t="str">
            <v>bhn54</v>
          </cell>
          <cell r="B77">
            <v>35</v>
          </cell>
          <cell r="C77" t="str">
            <v>Paving 10 x 20 x 6 cm</v>
          </cell>
          <cell r="E77" t="str">
            <v>Bh</v>
          </cell>
          <cell r="F77">
            <v>891.42</v>
          </cell>
          <cell r="G77">
            <v>2000</v>
          </cell>
          <cell r="H77">
            <v>2000</v>
          </cell>
        </row>
        <row r="78">
          <cell r="A78" t="str">
            <v>bhn55</v>
          </cell>
          <cell r="C78" t="str">
            <v>Kansteen 10 x 20 x 60 cm</v>
          </cell>
          <cell r="E78" t="str">
            <v>Bh</v>
          </cell>
          <cell r="F78">
            <v>20920</v>
          </cell>
          <cell r="G78">
            <v>18000</v>
          </cell>
          <cell r="H78">
            <v>18000</v>
          </cell>
        </row>
        <row r="79">
          <cell r="A79" t="str">
            <v>bhn56</v>
          </cell>
          <cell r="B79">
            <v>36</v>
          </cell>
          <cell r="C79" t="str">
            <v>Buis beton separo U 20 cm</v>
          </cell>
          <cell r="E79" t="str">
            <v>Bh</v>
          </cell>
          <cell r="F79">
            <v>63910</v>
          </cell>
          <cell r="G79">
            <v>55000</v>
          </cell>
          <cell r="H79">
            <v>55000</v>
          </cell>
        </row>
        <row r="80">
          <cell r="A80" t="str">
            <v>bhn57</v>
          </cell>
          <cell r="C80" t="str">
            <v>GRC Board</v>
          </cell>
          <cell r="E80" t="str">
            <v>Lbr</v>
          </cell>
          <cell r="F80">
            <v>174300</v>
          </cell>
          <cell r="G80">
            <v>150000</v>
          </cell>
          <cell r="H80">
            <v>125000</v>
          </cell>
          <cell r="I80">
            <v>25000</v>
          </cell>
        </row>
        <row r="81">
          <cell r="A81" t="str">
            <v>bhn58</v>
          </cell>
          <cell r="C81" t="str">
            <v>Pipa PVC 3"</v>
          </cell>
          <cell r="E81" t="str">
            <v>bh</v>
          </cell>
          <cell r="F81">
            <v>79600</v>
          </cell>
          <cell r="G81">
            <v>68500</v>
          </cell>
          <cell r="H81">
            <v>68500</v>
          </cell>
        </row>
        <row r="82">
          <cell r="A82" t="str">
            <v>bhn59</v>
          </cell>
          <cell r="B82">
            <v>1</v>
          </cell>
          <cell r="C82" t="str">
            <v>Minyak Cat</v>
          </cell>
          <cell r="E82" t="str">
            <v>Ltr</v>
          </cell>
          <cell r="F82">
            <v>20330</v>
          </cell>
          <cell r="G82">
            <v>17500</v>
          </cell>
          <cell r="H82">
            <v>17500</v>
          </cell>
        </row>
        <row r="83">
          <cell r="A83" t="str">
            <v>bhn60</v>
          </cell>
          <cell r="B83">
            <v>2</v>
          </cell>
          <cell r="C83" t="str">
            <v>Amplas</v>
          </cell>
          <cell r="E83" t="str">
            <v>Lbr</v>
          </cell>
          <cell r="F83">
            <v>5810</v>
          </cell>
          <cell r="G83">
            <v>5000</v>
          </cell>
          <cell r="H83">
            <v>5000</v>
          </cell>
        </row>
        <row r="84">
          <cell r="A84" t="str">
            <v>bhn61</v>
          </cell>
          <cell r="B84">
            <v>3</v>
          </cell>
          <cell r="C84" t="str">
            <v>Pelitur</v>
          </cell>
          <cell r="E84" t="str">
            <v>Ltr</v>
          </cell>
          <cell r="F84">
            <v>26730</v>
          </cell>
          <cell r="G84">
            <v>23000</v>
          </cell>
          <cell r="H84">
            <v>22500</v>
          </cell>
          <cell r="I84">
            <v>500</v>
          </cell>
        </row>
        <row r="85">
          <cell r="A85" t="str">
            <v>bhn62</v>
          </cell>
          <cell r="B85">
            <v>4</v>
          </cell>
          <cell r="C85" t="str">
            <v>Pelitur</v>
          </cell>
          <cell r="E85" t="str">
            <v>Ltr</v>
          </cell>
          <cell r="F85">
            <v>26150</v>
          </cell>
          <cell r="G85">
            <v>22501</v>
          </cell>
          <cell r="H85">
            <v>22501</v>
          </cell>
        </row>
        <row r="86">
          <cell r="A86" t="str">
            <v>bhn63</v>
          </cell>
          <cell r="B86">
            <v>5</v>
          </cell>
          <cell r="C86" t="str">
            <v>Penutup atap genteng</v>
          </cell>
          <cell r="E86" t="str">
            <v>Bh</v>
          </cell>
          <cell r="F86">
            <v>1600</v>
          </cell>
          <cell r="G86">
            <v>1375</v>
          </cell>
          <cell r="H86">
            <v>1250</v>
          </cell>
          <cell r="I86">
            <v>125</v>
          </cell>
        </row>
        <row r="87">
          <cell r="A87" t="str">
            <v>bhn64</v>
          </cell>
          <cell r="B87">
            <v>6</v>
          </cell>
          <cell r="C87" t="str">
            <v>Kayu bulat</v>
          </cell>
          <cell r="E87" t="str">
            <v>Btg</v>
          </cell>
          <cell r="F87">
            <v>10750</v>
          </cell>
          <cell r="G87">
            <v>9250</v>
          </cell>
          <cell r="H87">
            <v>8500</v>
          </cell>
          <cell r="I87">
            <v>750</v>
          </cell>
        </row>
        <row r="88">
          <cell r="A88" t="str">
            <v>bhn65</v>
          </cell>
          <cell r="B88">
            <v>7</v>
          </cell>
          <cell r="C88" t="str">
            <v>Cat Tembok</v>
          </cell>
          <cell r="E88" t="str">
            <v>Ltr</v>
          </cell>
          <cell r="F88">
            <v>29050</v>
          </cell>
          <cell r="G88">
            <v>25000</v>
          </cell>
          <cell r="H88">
            <v>25000</v>
          </cell>
        </row>
        <row r="89">
          <cell r="A89" t="str">
            <v>bhn66</v>
          </cell>
          <cell r="B89">
            <v>8</v>
          </cell>
          <cell r="C89" t="str">
            <v>Celcon block</v>
          </cell>
          <cell r="E89" t="str">
            <v>Bh</v>
          </cell>
          <cell r="F89">
            <v>6494.333333333333</v>
          </cell>
          <cell r="G89">
            <v>4588.2352941176468</v>
          </cell>
          <cell r="H89">
            <v>4588.2352941176468</v>
          </cell>
        </row>
        <row r="90">
          <cell r="B90" t="str">
            <v>37.</v>
          </cell>
          <cell r="C90" t="str">
            <v>Pintu (Kusen dan Daun siap pasang, ukuran sesuai gambar)</v>
          </cell>
          <cell r="I90" t="str">
            <v>kusen</v>
          </cell>
          <cell r="J90" t="str">
            <v>daun</v>
          </cell>
          <cell r="K90" t="str">
            <v>cat</v>
          </cell>
          <cell r="L90" t="str">
            <v>upah</v>
          </cell>
        </row>
        <row r="91">
          <cell r="C91" t="str">
            <v>P1  (kaca temperred 12 mm)</v>
          </cell>
          <cell r="E91" t="str">
            <v>unit</v>
          </cell>
          <cell r="F91">
            <v>7204280</v>
          </cell>
          <cell r="G91">
            <v>6200000</v>
          </cell>
          <cell r="H91">
            <v>6200000</v>
          </cell>
        </row>
        <row r="92">
          <cell r="C92" t="str">
            <v>P2  (kusen aluminium, daun aluinium + Kaca Stopsol  8 mm)</v>
          </cell>
          <cell r="E92" t="str">
            <v>unit</v>
          </cell>
          <cell r="F92">
            <v>3311640</v>
          </cell>
          <cell r="G92">
            <v>2850000</v>
          </cell>
          <cell r="H92">
            <v>2850000</v>
          </cell>
        </row>
        <row r="93">
          <cell r="C93" t="str">
            <v>P3  (kusen aluminium, daun aluinium + Kaca Stopsol  8 mm)</v>
          </cell>
          <cell r="E93" t="str">
            <v>unit</v>
          </cell>
          <cell r="F93">
            <v>3485940</v>
          </cell>
          <cell r="G93">
            <v>3000000</v>
          </cell>
          <cell r="H93">
            <v>3000000</v>
          </cell>
        </row>
        <row r="94">
          <cell r="C94" t="str">
            <v>P4  (kusen aluminium, daun aluinium + Kaca Stopsol  8 mm)</v>
          </cell>
          <cell r="E94" t="str">
            <v>unit</v>
          </cell>
          <cell r="F94">
            <v>1859170</v>
          </cell>
          <cell r="G94">
            <v>1600000</v>
          </cell>
          <cell r="H94">
            <v>1600000</v>
          </cell>
        </row>
        <row r="95">
          <cell r="C95" t="str">
            <v>P5  (kusen aluminium, daun aluinium + Kaca Stopsol  5 mm)</v>
          </cell>
          <cell r="E95" t="str">
            <v>unit</v>
          </cell>
          <cell r="F95">
            <v>1812690</v>
          </cell>
          <cell r="G95">
            <v>1560000</v>
          </cell>
          <cell r="H95">
            <v>1560000</v>
          </cell>
        </row>
        <row r="96">
          <cell r="C96" t="str">
            <v>P6  (kusen aluminium, daun fiber)</v>
          </cell>
          <cell r="E96" t="str">
            <v>unit</v>
          </cell>
          <cell r="F96">
            <v>1161980</v>
          </cell>
          <cell r="G96">
            <v>1000000</v>
          </cell>
          <cell r="H96">
            <v>1000000</v>
          </cell>
        </row>
        <row r="97">
          <cell r="B97">
            <v>12</v>
          </cell>
          <cell r="C97" t="str">
            <v>Jendela (Kusen dan Daun siap pasang, ukuran sesuai gambar)</v>
          </cell>
          <cell r="G97">
            <v>0</v>
          </cell>
        </row>
        <row r="98">
          <cell r="C98" t="str">
            <v>J1  (kusen aluminium, daun aluinium + Kaca Stopsol  8 mm)</v>
          </cell>
          <cell r="E98" t="str">
            <v>unit</v>
          </cell>
          <cell r="F98">
            <v>15576340</v>
          </cell>
          <cell r="G98">
            <v>13405000</v>
          </cell>
          <cell r="H98">
            <v>13405000</v>
          </cell>
        </row>
        <row r="99">
          <cell r="C99" t="str">
            <v>J2  (kusen aluminium, daun aluinium + Kaca Stopsol  8 mm)</v>
          </cell>
          <cell r="E99" t="str">
            <v>unit</v>
          </cell>
          <cell r="F99">
            <v>20241690</v>
          </cell>
          <cell r="G99">
            <v>17420000</v>
          </cell>
          <cell r="H99">
            <v>17420000</v>
          </cell>
        </row>
        <row r="100">
          <cell r="C100" t="str">
            <v>J3  (kusen aluminium, daun aluinium + Kaca Stopsol  8 mm)</v>
          </cell>
          <cell r="E100" t="str">
            <v>unit</v>
          </cell>
          <cell r="F100">
            <v>10000000</v>
          </cell>
          <cell r="G100">
            <v>8606000</v>
          </cell>
          <cell r="H100">
            <v>8606000</v>
          </cell>
        </row>
        <row r="101">
          <cell r="C101" t="str">
            <v>J4  (kusen aluminium, daun aluinium + Kaca Stopsol  8 mm)</v>
          </cell>
          <cell r="E101" t="str">
            <v>unit</v>
          </cell>
          <cell r="F101">
            <v>8587030</v>
          </cell>
          <cell r="G101">
            <v>7390000</v>
          </cell>
          <cell r="H101">
            <v>7390000</v>
          </cell>
        </row>
        <row r="102">
          <cell r="C102" t="str">
            <v>J5  (kusen aluminium, daun aluinium + Kaca Stopsol  8 mm)</v>
          </cell>
          <cell r="E102" t="str">
            <v>unit</v>
          </cell>
          <cell r="F102">
            <v>6390890</v>
          </cell>
          <cell r="G102">
            <v>5500000</v>
          </cell>
          <cell r="H102">
            <v>5500000</v>
          </cell>
        </row>
        <row r="103">
          <cell r="C103" t="str">
            <v>J6  (kusen aluminium, daun aluinium + Kaca Stopsol  5 mm)</v>
          </cell>
          <cell r="E103" t="str">
            <v>unit</v>
          </cell>
          <cell r="F103">
            <v>1278180</v>
          </cell>
          <cell r="G103">
            <v>1100000</v>
          </cell>
          <cell r="H103">
            <v>1100000</v>
          </cell>
        </row>
        <row r="104">
          <cell r="C104" t="str">
            <v>J7  (kusen aluminium, daun aluinium + Kaca Stopsol  5 mm)</v>
          </cell>
          <cell r="E104" t="str">
            <v>unit</v>
          </cell>
          <cell r="F104">
            <v>1394380</v>
          </cell>
          <cell r="G104">
            <v>1200000</v>
          </cell>
          <cell r="H104">
            <v>1200000</v>
          </cell>
        </row>
        <row r="105">
          <cell r="C105" t="str">
            <v>J8  (kusen aluminium, daun aluinium + Kaca Stopsol  5 mm)</v>
          </cell>
          <cell r="E105" t="str">
            <v>unit</v>
          </cell>
          <cell r="F105">
            <v>871490</v>
          </cell>
          <cell r="G105">
            <v>750000</v>
          </cell>
          <cell r="H105">
            <v>750000</v>
          </cell>
        </row>
        <row r="106">
          <cell r="C106" t="str">
            <v>J9  (kusen aluminium, daun aluinium + Kaca Stopsol  5 mm)</v>
          </cell>
          <cell r="E106" t="str">
            <v>unit</v>
          </cell>
          <cell r="F106">
            <v>406690</v>
          </cell>
          <cell r="G106">
            <v>350000</v>
          </cell>
          <cell r="H106">
            <v>350000</v>
          </cell>
        </row>
        <row r="107">
          <cell r="F107">
            <v>0</v>
          </cell>
          <cell r="G107">
            <v>0</v>
          </cell>
          <cell r="H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>III</v>
          </cell>
          <cell r="C119" t="str">
            <v>ALAT</v>
          </cell>
          <cell r="I119" t="str">
            <v>sewa</v>
          </cell>
          <cell r="J119" t="str">
            <v>umopr</v>
          </cell>
          <cell r="K119" t="str">
            <v>bbm</v>
          </cell>
          <cell r="L119">
            <v>5800</v>
          </cell>
          <cell r="M119">
            <v>2600</v>
          </cell>
        </row>
        <row r="120">
          <cell r="A120" t="str">
            <v>alat1</v>
          </cell>
          <cell r="B120">
            <v>1</v>
          </cell>
          <cell r="C120" t="str">
            <v>Bar bender</v>
          </cell>
          <cell r="E120" t="str">
            <v>jam</v>
          </cell>
          <cell r="F120">
            <v>13900</v>
          </cell>
          <cell r="G120">
            <v>12000</v>
          </cell>
          <cell r="H120">
            <v>12000</v>
          </cell>
          <cell r="I120">
            <v>12000</v>
          </cell>
        </row>
        <row r="121">
          <cell r="A121" t="str">
            <v>alat2</v>
          </cell>
          <cell r="B121">
            <v>2</v>
          </cell>
          <cell r="C121" t="str">
            <v>Bar cutter</v>
          </cell>
          <cell r="E121" t="str">
            <v>jam</v>
          </cell>
          <cell r="F121">
            <v>13900</v>
          </cell>
          <cell r="G121">
            <v>12000</v>
          </cell>
          <cell r="H121">
            <v>12000</v>
          </cell>
          <cell r="I121">
            <v>12000</v>
          </cell>
        </row>
        <row r="122">
          <cell r="A122" t="str">
            <v>alat3</v>
          </cell>
          <cell r="B122">
            <v>3</v>
          </cell>
          <cell r="C122" t="str">
            <v xml:space="preserve">Bulldozer </v>
          </cell>
          <cell r="E122" t="str">
            <v>jam</v>
          </cell>
          <cell r="F122">
            <v>354400</v>
          </cell>
          <cell r="G122">
            <v>305000</v>
          </cell>
          <cell r="H122">
            <v>305000</v>
          </cell>
          <cell r="I122">
            <v>150000</v>
          </cell>
          <cell r="J122">
            <v>10000</v>
          </cell>
          <cell r="K122">
            <v>145000</v>
          </cell>
          <cell r="N122">
            <v>6250</v>
          </cell>
          <cell r="O122">
            <v>116000</v>
          </cell>
        </row>
        <row r="123">
          <cell r="A123" t="str">
            <v>alat3a</v>
          </cell>
          <cell r="B123">
            <v>4</v>
          </cell>
          <cell r="C123" t="str">
            <v>Vibro roller</v>
          </cell>
          <cell r="E123" t="str">
            <v>jam</v>
          </cell>
          <cell r="F123">
            <v>307200</v>
          </cell>
          <cell r="G123">
            <v>264400</v>
          </cell>
          <cell r="H123">
            <v>264400</v>
          </cell>
          <cell r="I123">
            <v>150000</v>
          </cell>
          <cell r="J123">
            <v>10000</v>
          </cell>
          <cell r="K123">
            <v>104400</v>
          </cell>
        </row>
        <row r="124">
          <cell r="A124" t="str">
            <v>alat4</v>
          </cell>
          <cell r="B124">
            <v>5</v>
          </cell>
          <cell r="C124" t="str">
            <v xml:space="preserve">Dump truck </v>
          </cell>
          <cell r="E124" t="str">
            <v>jam</v>
          </cell>
          <cell r="F124">
            <v>192900</v>
          </cell>
          <cell r="G124">
            <v>166000</v>
          </cell>
          <cell r="H124">
            <v>166000</v>
          </cell>
          <cell r="I124">
            <v>40000</v>
          </cell>
          <cell r="J124">
            <v>10000</v>
          </cell>
          <cell r="K124">
            <v>116000</v>
          </cell>
          <cell r="N124">
            <v>6250</v>
          </cell>
          <cell r="O124">
            <v>116000</v>
          </cell>
        </row>
        <row r="125">
          <cell r="A125" t="str">
            <v>alat5</v>
          </cell>
          <cell r="B125">
            <v>6</v>
          </cell>
          <cell r="C125" t="str">
            <v>Concrete mixer</v>
          </cell>
          <cell r="E125" t="str">
            <v>jam</v>
          </cell>
          <cell r="F125">
            <v>23200</v>
          </cell>
          <cell r="G125">
            <v>20000</v>
          </cell>
          <cell r="H125">
            <v>20000</v>
          </cell>
          <cell r="I125">
            <v>20000</v>
          </cell>
        </row>
        <row r="126">
          <cell r="A126" t="str">
            <v>alat6</v>
          </cell>
          <cell r="B126">
            <v>7</v>
          </cell>
          <cell r="C126" t="str">
            <v>Concrete vibrator</v>
          </cell>
          <cell r="E126" t="str">
            <v>jam</v>
          </cell>
          <cell r="F126">
            <v>23200</v>
          </cell>
          <cell r="G126">
            <v>20000</v>
          </cell>
          <cell r="H126">
            <v>20000</v>
          </cell>
          <cell r="I126">
            <v>20000</v>
          </cell>
        </row>
        <row r="127">
          <cell r="A127" t="str">
            <v>alat7</v>
          </cell>
          <cell r="B127">
            <v>8</v>
          </cell>
          <cell r="C127" t="str">
            <v>Baby roller</v>
          </cell>
          <cell r="E127" t="str">
            <v>jam</v>
          </cell>
          <cell r="F127">
            <v>33400</v>
          </cell>
          <cell r="G127">
            <v>28750</v>
          </cell>
          <cell r="H127">
            <v>28750</v>
          </cell>
          <cell r="I127">
            <v>18750</v>
          </cell>
          <cell r="J127">
            <v>10000</v>
          </cell>
        </row>
        <row r="128">
          <cell r="A128" t="str">
            <v>alat8</v>
          </cell>
          <cell r="B128">
            <v>9</v>
          </cell>
          <cell r="C128" t="str">
            <v>Hand compactor</v>
          </cell>
          <cell r="E128" t="str">
            <v>jam</v>
          </cell>
          <cell r="F128">
            <v>44700</v>
          </cell>
          <cell r="G128">
            <v>38500</v>
          </cell>
          <cell r="H128">
            <v>38500</v>
          </cell>
          <cell r="I128">
            <v>12500</v>
          </cell>
          <cell r="K128">
            <v>26000</v>
          </cell>
        </row>
        <row r="129">
          <cell r="A129" t="str">
            <v>alat9</v>
          </cell>
          <cell r="B129">
            <v>10</v>
          </cell>
          <cell r="C129" t="str">
            <v>Motor grader</v>
          </cell>
          <cell r="E129" t="str">
            <v>jam</v>
          </cell>
          <cell r="F129">
            <v>312600</v>
          </cell>
          <cell r="G129">
            <v>269000</v>
          </cell>
          <cell r="H129">
            <v>269000</v>
          </cell>
          <cell r="I129">
            <v>114000</v>
          </cell>
          <cell r="J129">
            <v>10000</v>
          </cell>
          <cell r="K129">
            <v>145000</v>
          </cell>
          <cell r="O129">
            <v>87000</v>
          </cell>
        </row>
        <row r="130">
          <cell r="A130" t="str">
            <v>alat10</v>
          </cell>
          <cell r="B130">
            <v>11</v>
          </cell>
          <cell r="C130" t="str">
            <v>Chainsaw</v>
          </cell>
          <cell r="E130" t="str">
            <v>jam</v>
          </cell>
          <cell r="F130">
            <v>17400</v>
          </cell>
          <cell r="G130">
            <v>15000</v>
          </cell>
          <cell r="H130">
            <v>15000</v>
          </cell>
          <cell r="I130">
            <v>15000</v>
          </cell>
        </row>
        <row r="131">
          <cell r="A131" t="str">
            <v>alat11</v>
          </cell>
          <cell r="B131">
            <v>12</v>
          </cell>
          <cell r="C131" t="str">
            <v>Water tank</v>
          </cell>
          <cell r="E131" t="str">
            <v>jam</v>
          </cell>
          <cell r="F131">
            <v>36300</v>
          </cell>
          <cell r="G131">
            <v>31250</v>
          </cell>
          <cell r="H131">
            <v>31250</v>
          </cell>
          <cell r="I131">
            <v>31250</v>
          </cell>
          <cell r="O131">
            <v>116000</v>
          </cell>
        </row>
        <row r="132">
          <cell r="A132" t="str">
            <v>alat12</v>
          </cell>
          <cell r="B132">
            <v>13</v>
          </cell>
          <cell r="C132" t="str">
            <v>Excavator</v>
          </cell>
          <cell r="E132" t="str">
            <v>jam</v>
          </cell>
          <cell r="F132">
            <v>354400</v>
          </cell>
          <cell r="G132">
            <v>305000</v>
          </cell>
          <cell r="H132">
            <v>305000</v>
          </cell>
          <cell r="I132">
            <v>150000</v>
          </cell>
          <cell r="J132">
            <v>10000</v>
          </cell>
          <cell r="K132">
            <v>145000</v>
          </cell>
          <cell r="N132">
            <v>6250</v>
          </cell>
          <cell r="O132">
            <v>87000</v>
          </cell>
        </row>
        <row r="133">
          <cell r="A133" t="str">
            <v>alat13</v>
          </cell>
          <cell r="B133">
            <v>14</v>
          </cell>
          <cell r="C133" t="str">
            <v>Theodolite</v>
          </cell>
          <cell r="E133" t="str">
            <v>jam</v>
          </cell>
          <cell r="F133">
            <v>14500</v>
          </cell>
          <cell r="G133">
            <v>12500</v>
          </cell>
          <cell r="H133">
            <v>12500</v>
          </cell>
          <cell r="I133">
            <v>12500</v>
          </cell>
        </row>
        <row r="134">
          <cell r="A134" t="str">
            <v>alat14</v>
          </cell>
          <cell r="B134">
            <v>15</v>
          </cell>
          <cell r="C134" t="str">
            <v>Waterpass</v>
          </cell>
          <cell r="E134" t="str">
            <v>jam</v>
          </cell>
          <cell r="F134">
            <v>11600</v>
          </cell>
          <cell r="G134">
            <v>10000</v>
          </cell>
          <cell r="H134">
            <v>10000</v>
          </cell>
          <cell r="I134">
            <v>10000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 (2)"/>
      <sheetName val="Rekap Biaya (2)"/>
      <sheetName val="Rekap Biaya"/>
      <sheetName val="Kuantitas &amp; Harga"/>
      <sheetName val="Pekerjaan Utama"/>
      <sheetName val="%"/>
    </sheetNames>
    <sheetDataSet>
      <sheetData sheetId="0" refreshError="1"/>
      <sheetData sheetId="1" refreshError="1"/>
      <sheetData sheetId="2"/>
      <sheetData sheetId="3">
        <row r="26">
          <cell r="G26">
            <v>215250000</v>
          </cell>
        </row>
        <row r="50">
          <cell r="G50">
            <v>76522255.210000008</v>
          </cell>
        </row>
        <row r="84">
          <cell r="G84">
            <v>93057891.650000006</v>
          </cell>
        </row>
        <row r="99">
          <cell r="G99">
            <v>117067958.64</v>
          </cell>
        </row>
        <row r="119">
          <cell r="G119">
            <v>899550957.625</v>
          </cell>
        </row>
        <row r="155">
          <cell r="G155">
            <v>1393070824.3599999</v>
          </cell>
        </row>
        <row r="319">
          <cell r="G319">
            <v>23501785.603283949</v>
          </cell>
        </row>
        <row r="377">
          <cell r="G377">
            <v>0</v>
          </cell>
        </row>
        <row r="405">
          <cell r="G405">
            <v>0</v>
          </cell>
        </row>
        <row r="418">
          <cell r="G418">
            <v>0</v>
          </cell>
        </row>
      </sheetData>
      <sheetData sheetId="4" refreshError="1"/>
      <sheetData sheetId="5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SMA2  (2)"/>
      <sheetName val="@SMK 4 "/>
      <sheetName val="SMK4"/>
      <sheetName val="RAB PAGAR SMA N 4"/>
      <sheetName val="@ PAGAR SMAN 4"/>
      <sheetName val="usb smp n 12"/>
      <sheetName val="@usb smp n 12 "/>
      <sheetName val="blank"/>
      <sheetName val="SMPN 7  "/>
      <sheetName val=" @SMPN 7"/>
      <sheetName val="SMPN 5 (2) "/>
      <sheetName val="@SMPN 5 (2) "/>
      <sheetName val="REKAP SMA2 "/>
      <sheetName val="RAB SMA2 "/>
      <sheetName val="HRG SAT BOW"/>
      <sheetName val="ANALISA BOW"/>
      <sheetName val="SMKN 5 "/>
      <sheetName val="@SMKN 5  "/>
      <sheetName val="@SMPN 9"/>
      <sheetName val="SMPN 9"/>
      <sheetName val="SMAN 5"/>
      <sheetName val="@SMAN 5 "/>
      <sheetName val="SMPN 5 (1) "/>
      <sheetName val="@SMPN 5 (1)"/>
      <sheetName val="RAB SMA3"/>
      <sheetName val="REKAP SMA3"/>
      <sheetName val="@SMK NEG 5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98">
          <cell r="E98">
            <v>467500</v>
          </cell>
        </row>
        <row r="101">
          <cell r="E101">
            <v>4500000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(2)"/>
      <sheetName val="AANL ALAT"/>
    </sheetNames>
    <sheetDataSet>
      <sheetData sheetId="0" refreshError="1">
        <row r="40">
          <cell r="Z40">
            <v>550</v>
          </cell>
        </row>
        <row r="41">
          <cell r="Z41">
            <v>1000</v>
          </cell>
        </row>
        <row r="42">
          <cell r="Z42">
            <v>6000</v>
          </cell>
        </row>
      </sheetData>
      <sheetData sheetId="1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SMAN 1"/>
      <sheetName val="RAB SMAN 1"/>
      <sheetName val="ANALISA"/>
      <sheetName val="HARGA SATUAN"/>
      <sheetName val="MEUBELER besi"/>
      <sheetName val="MEUBELAIR"/>
      <sheetName val="ANALISA MEUBEL"/>
    </sheetNames>
    <sheetDataSet>
      <sheetData sheetId="0" refreshError="1"/>
      <sheetData sheetId="1" refreshError="1"/>
      <sheetData sheetId="2"/>
      <sheetData sheetId="3">
        <row r="85">
          <cell r="E85">
            <v>7500</v>
          </cell>
        </row>
      </sheetData>
      <sheetData sheetId="4"/>
      <sheetData sheetId="5" refreshError="1"/>
      <sheetData sheetId="6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ALISA SNI"/>
      <sheetName val="anl.alm"/>
      <sheetName val="rab RSU Bt bara"/>
      <sheetName val="sub @RSU. Bt bara"/>
      <sheetName val="@RSU. Bt bara "/>
      <sheetName val="Catatan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tting"/>
      <sheetName val="DataOGL"/>
      <sheetName val="Data"/>
      <sheetName val="DataDes"/>
      <sheetName val="Dimensi"/>
      <sheetName val="Area"/>
      <sheetName val="Arsiran"/>
      <sheetName val="ACQUIRE"/>
      <sheetName val="PADANAN"/>
      <sheetName val="Sheet1"/>
      <sheetName val="Data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PATOK</v>
          </cell>
          <cell r="B1" t="str">
            <v>CAD</v>
          </cell>
          <cell r="C1" t="str">
            <v>DISTANCE CL</v>
          </cell>
        </row>
        <row r="2">
          <cell r="A2" t="str">
            <v>BNU 4</v>
          </cell>
          <cell r="B2">
            <v>79.374700000000004</v>
          </cell>
          <cell r="C2">
            <v>15.874940000000002</v>
          </cell>
        </row>
        <row r="3">
          <cell r="A3" t="str">
            <v>BNU 4 DS</v>
          </cell>
          <cell r="B3">
            <v>20.875499999999999</v>
          </cell>
          <cell r="C3">
            <v>4.1750999999999996</v>
          </cell>
        </row>
        <row r="4">
          <cell r="A4" t="str">
            <v>BR 1</v>
          </cell>
          <cell r="B4">
            <v>53.372500000000002</v>
          </cell>
          <cell r="C4">
            <v>10.674500000000002</v>
          </cell>
        </row>
        <row r="5">
          <cell r="A5" t="str">
            <v>BR 2</v>
          </cell>
          <cell r="B5">
            <v>53.5</v>
          </cell>
          <cell r="C5">
            <v>10.700000000000001</v>
          </cell>
        </row>
        <row r="6">
          <cell r="A6" t="str">
            <v>BR 3</v>
          </cell>
          <cell r="B6">
            <v>64.499799999999993</v>
          </cell>
          <cell r="C6">
            <v>12.89996</v>
          </cell>
        </row>
        <row r="7">
          <cell r="A7" t="str">
            <v>BR 3 DS</v>
          </cell>
          <cell r="B7">
            <v>64.5</v>
          </cell>
          <cell r="C7">
            <v>12.9</v>
          </cell>
        </row>
        <row r="8">
          <cell r="A8" t="str">
            <v>BR 4</v>
          </cell>
          <cell r="B8">
            <v>64.5</v>
          </cell>
          <cell r="C8">
            <v>12.9</v>
          </cell>
        </row>
        <row r="9">
          <cell r="A9" t="str">
            <v>BR 5</v>
          </cell>
          <cell r="B9">
            <v>64.5</v>
          </cell>
          <cell r="C9">
            <v>12.9</v>
          </cell>
        </row>
        <row r="10">
          <cell r="A10" t="str">
            <v>BR 6</v>
          </cell>
          <cell r="B10">
            <v>64.5</v>
          </cell>
          <cell r="C10">
            <v>12.9</v>
          </cell>
        </row>
        <row r="11">
          <cell r="A11" t="str">
            <v>BR 7</v>
          </cell>
          <cell r="B11">
            <v>53</v>
          </cell>
          <cell r="C11">
            <v>10.600000000000001</v>
          </cell>
        </row>
        <row r="12">
          <cell r="A12" t="str">
            <v>BR 7 DS</v>
          </cell>
          <cell r="B12">
            <v>53</v>
          </cell>
          <cell r="C12">
            <v>10.600000000000001</v>
          </cell>
        </row>
        <row r="13">
          <cell r="A13" t="str">
            <v>BR 8</v>
          </cell>
          <cell r="B13">
            <v>53</v>
          </cell>
          <cell r="C13">
            <v>10.600000000000001</v>
          </cell>
        </row>
        <row r="14">
          <cell r="A14" t="str">
            <v>BR 9</v>
          </cell>
          <cell r="B14">
            <v>72.249700000000004</v>
          </cell>
          <cell r="C14">
            <v>14.449940000000002</v>
          </cell>
        </row>
        <row r="15">
          <cell r="A15" t="str">
            <v>BR 9 DS</v>
          </cell>
          <cell r="B15">
            <v>72.5</v>
          </cell>
          <cell r="C15">
            <v>14.5</v>
          </cell>
        </row>
        <row r="16">
          <cell r="A16" t="str">
            <v>BR 10</v>
          </cell>
          <cell r="B16">
            <v>72.773499999999999</v>
          </cell>
          <cell r="C16">
            <v>14.5547</v>
          </cell>
        </row>
        <row r="17">
          <cell r="A17" t="str">
            <v>BR 11</v>
          </cell>
          <cell r="B17">
            <v>56.75</v>
          </cell>
          <cell r="C17">
            <v>11.350000000000001</v>
          </cell>
        </row>
        <row r="18">
          <cell r="A18" t="str">
            <v>BR 12</v>
          </cell>
          <cell r="B18">
            <v>56.75</v>
          </cell>
          <cell r="C18">
            <v>11.350000000000001</v>
          </cell>
        </row>
        <row r="19">
          <cell r="A19" t="str">
            <v>BR 13</v>
          </cell>
          <cell r="B19">
            <v>82.874700000000004</v>
          </cell>
          <cell r="C19">
            <v>16.574940000000002</v>
          </cell>
        </row>
        <row r="20">
          <cell r="A20" t="str">
            <v>BR 13 DS</v>
          </cell>
          <cell r="B20">
            <v>82.875</v>
          </cell>
          <cell r="C20">
            <v>16.574999999999999</v>
          </cell>
        </row>
        <row r="21">
          <cell r="A21" t="str">
            <v>BR 14</v>
          </cell>
          <cell r="B21">
            <v>82.875</v>
          </cell>
          <cell r="C21">
            <v>16.574999999999999</v>
          </cell>
        </row>
        <row r="22">
          <cell r="A22" t="str">
            <v>BR 15</v>
          </cell>
          <cell r="B22">
            <v>60.5</v>
          </cell>
          <cell r="C22">
            <v>12.100000000000001</v>
          </cell>
        </row>
        <row r="23">
          <cell r="A23" t="str">
            <v>BR 16</v>
          </cell>
          <cell r="B23">
            <v>60.5</v>
          </cell>
          <cell r="C23">
            <v>12.100000000000001</v>
          </cell>
        </row>
        <row r="24">
          <cell r="A24" t="str">
            <v>BR 17</v>
          </cell>
          <cell r="B24">
            <v>63.875</v>
          </cell>
          <cell r="C24">
            <v>12.775</v>
          </cell>
        </row>
        <row r="25">
          <cell r="A25" t="str">
            <v>BR 18</v>
          </cell>
          <cell r="B25">
            <v>63.790500000000002</v>
          </cell>
          <cell r="C25">
            <v>12.758100000000001</v>
          </cell>
        </row>
        <row r="26">
          <cell r="A26" t="str">
            <v>BR 19</v>
          </cell>
          <cell r="B26">
            <v>47.25</v>
          </cell>
          <cell r="C26">
            <v>9.4500000000000011</v>
          </cell>
        </row>
        <row r="27">
          <cell r="A27" t="str">
            <v>BR 20</v>
          </cell>
          <cell r="B27">
            <v>49.75</v>
          </cell>
          <cell r="C27">
            <v>9.9500000000000011</v>
          </cell>
        </row>
        <row r="28">
          <cell r="A28" t="str">
            <v>BR 21</v>
          </cell>
          <cell r="B28">
            <v>49.875</v>
          </cell>
          <cell r="C28">
            <v>9.9750000000000014</v>
          </cell>
        </row>
        <row r="29">
          <cell r="A29" t="str">
            <v>BR 22</v>
          </cell>
          <cell r="B29">
            <v>49.75</v>
          </cell>
          <cell r="C29">
            <v>9.9500000000000011</v>
          </cell>
        </row>
        <row r="30">
          <cell r="A30" t="str">
            <v>BR 23</v>
          </cell>
          <cell r="B30">
            <v>56.825000000000003</v>
          </cell>
          <cell r="C30">
            <v>11.365000000000002</v>
          </cell>
        </row>
        <row r="31">
          <cell r="A31" t="str">
            <v>BR 24</v>
          </cell>
          <cell r="B31">
            <v>56.825000000000003</v>
          </cell>
          <cell r="C31">
            <v>11.365000000000002</v>
          </cell>
        </row>
        <row r="32">
          <cell r="A32" t="str">
            <v>BR 25</v>
          </cell>
          <cell r="B32">
            <v>51.5</v>
          </cell>
          <cell r="C32">
            <v>10.3</v>
          </cell>
        </row>
        <row r="33">
          <cell r="A33" t="str">
            <v>BR 26</v>
          </cell>
          <cell r="B33">
            <v>59.387799999999999</v>
          </cell>
          <cell r="C33">
            <v>11.877560000000001</v>
          </cell>
        </row>
        <row r="34">
          <cell r="A34" t="str">
            <v>BBR 1</v>
          </cell>
          <cell r="B34">
            <v>89.75</v>
          </cell>
          <cell r="C34">
            <v>17.95</v>
          </cell>
        </row>
        <row r="35">
          <cell r="A35" t="str">
            <v>BBR 1 DS</v>
          </cell>
          <cell r="B35">
            <v>89</v>
          </cell>
          <cell r="C35">
            <v>17.8</v>
          </cell>
        </row>
        <row r="36">
          <cell r="A36" t="str">
            <v>BR 27</v>
          </cell>
          <cell r="B36">
            <v>57</v>
          </cell>
          <cell r="C36">
            <v>11.4</v>
          </cell>
        </row>
        <row r="37">
          <cell r="A37" t="str">
            <v>BR 28</v>
          </cell>
          <cell r="B37">
            <v>57</v>
          </cell>
          <cell r="C37">
            <v>11.4</v>
          </cell>
        </row>
        <row r="38">
          <cell r="A38" t="str">
            <v>BR 29</v>
          </cell>
          <cell r="B38">
            <v>53.5</v>
          </cell>
          <cell r="C38">
            <v>10.700000000000001</v>
          </cell>
        </row>
        <row r="39">
          <cell r="A39" t="str">
            <v>BR 30</v>
          </cell>
          <cell r="B39">
            <v>53.5</v>
          </cell>
          <cell r="C39">
            <v>10.700000000000001</v>
          </cell>
        </row>
        <row r="40">
          <cell r="A40" t="str">
            <v>BR 31</v>
          </cell>
          <cell r="B40">
            <v>53.5</v>
          </cell>
          <cell r="C40">
            <v>10.700000000000001</v>
          </cell>
        </row>
        <row r="41">
          <cell r="A41" t="str">
            <v>BBR 2</v>
          </cell>
          <cell r="B41">
            <v>34.499699999999997</v>
          </cell>
          <cell r="C41">
            <v>6.89994</v>
          </cell>
        </row>
        <row r="42">
          <cell r="A42" t="str">
            <v>BBR 2 DS</v>
          </cell>
          <cell r="B42">
            <v>38.997199999999999</v>
          </cell>
          <cell r="C42">
            <v>7.7994400000000006</v>
          </cell>
        </row>
        <row r="43">
          <cell r="A43" t="str">
            <v>BR 32</v>
          </cell>
          <cell r="B43">
            <v>57.25</v>
          </cell>
          <cell r="C43">
            <v>11.450000000000001</v>
          </cell>
        </row>
        <row r="44">
          <cell r="A44" t="str">
            <v>BR 33</v>
          </cell>
          <cell r="B44">
            <v>57.25</v>
          </cell>
          <cell r="C44">
            <v>11.450000000000001</v>
          </cell>
        </row>
        <row r="45">
          <cell r="A45" t="str">
            <v>BR 34</v>
          </cell>
          <cell r="B45">
            <v>53.375</v>
          </cell>
          <cell r="C45">
            <v>10.675000000000001</v>
          </cell>
        </row>
        <row r="46">
          <cell r="A46" t="str">
            <v>BR 35</v>
          </cell>
          <cell r="B46">
            <v>63.5</v>
          </cell>
          <cell r="C46">
            <v>12.700000000000001</v>
          </cell>
        </row>
        <row r="47">
          <cell r="A47" t="str">
            <v>BR 36</v>
          </cell>
          <cell r="B47">
            <v>63.5</v>
          </cell>
          <cell r="C47">
            <v>12.700000000000001</v>
          </cell>
        </row>
        <row r="48">
          <cell r="A48" t="str">
            <v>BR 37</v>
          </cell>
          <cell r="B48">
            <v>63.5</v>
          </cell>
          <cell r="C48">
            <v>12.700000000000001</v>
          </cell>
        </row>
        <row r="49">
          <cell r="A49" t="str">
            <v>BR 38</v>
          </cell>
          <cell r="B49">
            <v>66.25</v>
          </cell>
          <cell r="C49">
            <v>13.25</v>
          </cell>
        </row>
        <row r="50">
          <cell r="A50" t="str">
            <v>BR 39</v>
          </cell>
          <cell r="B50">
            <v>59.474499999999999</v>
          </cell>
          <cell r="C50">
            <v>11.8949</v>
          </cell>
        </row>
        <row r="51">
          <cell r="A51" t="str">
            <v>BR 40</v>
          </cell>
          <cell r="B51">
            <v>59.4953</v>
          </cell>
          <cell r="C51">
            <v>11.89906</v>
          </cell>
        </row>
        <row r="52">
          <cell r="A52" t="str">
            <v>BBR 3</v>
          </cell>
          <cell r="B52">
            <v>27.971499999999999</v>
          </cell>
          <cell r="C52">
            <v>5.5943000000000005</v>
          </cell>
        </row>
        <row r="53">
          <cell r="A53" t="str">
            <v>BBR 3 DS</v>
          </cell>
          <cell r="B53">
            <v>38</v>
          </cell>
          <cell r="C53">
            <v>7.6000000000000005</v>
          </cell>
        </row>
        <row r="54">
          <cell r="A54" t="str">
            <v>BR 41</v>
          </cell>
          <cell r="B54">
            <v>71.617500000000007</v>
          </cell>
          <cell r="C54">
            <v>14.323500000000003</v>
          </cell>
        </row>
        <row r="55">
          <cell r="A55" t="str">
            <v>BR 42</v>
          </cell>
          <cell r="B55">
            <v>73.5</v>
          </cell>
          <cell r="C55">
            <v>14.700000000000001</v>
          </cell>
        </row>
        <row r="56">
          <cell r="A56" t="str">
            <v>BR 43</v>
          </cell>
          <cell r="B56">
            <v>72.597499999999997</v>
          </cell>
          <cell r="C56">
            <v>14.519500000000001</v>
          </cell>
        </row>
        <row r="57">
          <cell r="A57" t="str">
            <v>BR 44</v>
          </cell>
          <cell r="B57">
            <v>47.25</v>
          </cell>
          <cell r="C57">
            <v>9.4500000000000011</v>
          </cell>
        </row>
        <row r="58">
          <cell r="A58" t="str">
            <v>BR 45</v>
          </cell>
          <cell r="B58">
            <v>54</v>
          </cell>
          <cell r="C58">
            <v>10.8</v>
          </cell>
        </row>
        <row r="59">
          <cell r="A59" t="str">
            <v>BR 46</v>
          </cell>
          <cell r="B59">
            <v>53.5</v>
          </cell>
          <cell r="C59">
            <v>10.700000000000001</v>
          </cell>
        </row>
        <row r="60">
          <cell r="A60" t="str">
            <v>BR 47</v>
          </cell>
          <cell r="B60">
            <v>53.5</v>
          </cell>
          <cell r="C60">
            <v>10.700000000000001</v>
          </cell>
        </row>
        <row r="61">
          <cell r="A61" t="str">
            <v>BR 48</v>
          </cell>
          <cell r="B61">
            <v>56.56</v>
          </cell>
          <cell r="C61">
            <v>11.312000000000001</v>
          </cell>
        </row>
        <row r="62">
          <cell r="A62" t="str">
            <v>BBR 4</v>
          </cell>
          <cell r="B62">
            <v>47.2515</v>
          </cell>
          <cell r="C62">
            <v>9.4503000000000004</v>
          </cell>
        </row>
        <row r="63">
          <cell r="A63" t="str">
            <v>BBR 4 DS</v>
          </cell>
          <cell r="B63">
            <v>47.274999999999999</v>
          </cell>
          <cell r="C63">
            <v>9.4550000000000001</v>
          </cell>
        </row>
        <row r="64">
          <cell r="A64" t="str">
            <v>BR 49</v>
          </cell>
          <cell r="B64">
            <v>55.75</v>
          </cell>
          <cell r="C64">
            <v>11.15</v>
          </cell>
        </row>
        <row r="65">
          <cell r="A65" t="str">
            <v>BR 50</v>
          </cell>
          <cell r="B65">
            <v>55.75</v>
          </cell>
          <cell r="C65">
            <v>11.15</v>
          </cell>
        </row>
        <row r="66">
          <cell r="A66" t="str">
            <v>BR 51</v>
          </cell>
          <cell r="B66">
            <v>64.747500000000002</v>
          </cell>
          <cell r="C66">
            <v>12.9495</v>
          </cell>
        </row>
        <row r="67">
          <cell r="A67" t="str">
            <v>BR 51 DS</v>
          </cell>
          <cell r="B67">
            <v>64</v>
          </cell>
          <cell r="C67">
            <v>12.8</v>
          </cell>
        </row>
        <row r="68">
          <cell r="A68" t="str">
            <v>BR 52</v>
          </cell>
          <cell r="B68">
            <v>54.5</v>
          </cell>
          <cell r="C68">
            <v>10.9</v>
          </cell>
        </row>
        <row r="69">
          <cell r="A69" t="str">
            <v>BR 53</v>
          </cell>
          <cell r="B69">
            <v>54.5</v>
          </cell>
          <cell r="C69">
            <v>10.9</v>
          </cell>
        </row>
        <row r="70">
          <cell r="A70" t="str">
            <v>BR 54</v>
          </cell>
          <cell r="B70">
            <v>76.625</v>
          </cell>
          <cell r="C70">
            <v>15.325000000000001</v>
          </cell>
        </row>
        <row r="71">
          <cell r="A71" t="str">
            <v>BR 55</v>
          </cell>
          <cell r="B71">
            <v>76.625</v>
          </cell>
          <cell r="C71">
            <v>15.325000000000001</v>
          </cell>
        </row>
        <row r="72">
          <cell r="A72" t="str">
            <v>BR 56</v>
          </cell>
          <cell r="B72">
            <v>40.5</v>
          </cell>
          <cell r="C72">
            <v>8.1</v>
          </cell>
        </row>
        <row r="73">
          <cell r="A73" t="str">
            <v>BR 57</v>
          </cell>
          <cell r="B73">
            <v>76.625</v>
          </cell>
          <cell r="C73">
            <v>15.325000000000001</v>
          </cell>
        </row>
        <row r="74">
          <cell r="A74" t="str">
            <v>BR 58</v>
          </cell>
          <cell r="B74">
            <v>65.247500000000002</v>
          </cell>
          <cell r="C74">
            <v>13.049500000000002</v>
          </cell>
        </row>
        <row r="75">
          <cell r="A75" t="str">
            <v>BR 58 DS</v>
          </cell>
          <cell r="B75">
            <v>63.9998</v>
          </cell>
          <cell r="C75">
            <v>12.79996</v>
          </cell>
        </row>
        <row r="76">
          <cell r="A76" t="str">
            <v>BR 59</v>
          </cell>
          <cell r="B76">
            <v>88.135000000000005</v>
          </cell>
          <cell r="C76">
            <v>17.627000000000002</v>
          </cell>
        </row>
        <row r="77">
          <cell r="A77" t="str">
            <v>BR 60</v>
          </cell>
          <cell r="B77">
            <v>50.075000000000003</v>
          </cell>
          <cell r="C77">
            <v>10.015000000000001</v>
          </cell>
        </row>
        <row r="78">
          <cell r="A78" t="str">
            <v>BR 61</v>
          </cell>
          <cell r="B78">
            <v>55.424999999999997</v>
          </cell>
          <cell r="C78">
            <v>11.085000000000001</v>
          </cell>
        </row>
        <row r="79">
          <cell r="A79" t="str">
            <v>BR 62</v>
          </cell>
          <cell r="B79">
            <v>54.5</v>
          </cell>
          <cell r="C79">
            <v>10.9</v>
          </cell>
        </row>
        <row r="80">
          <cell r="A80" t="str">
            <v>BR 63</v>
          </cell>
          <cell r="B80">
            <v>55.344999999999999</v>
          </cell>
          <cell r="C80">
            <v>11.069000000000001</v>
          </cell>
        </row>
        <row r="81">
          <cell r="A81" t="str">
            <v>BR 64</v>
          </cell>
          <cell r="B81">
            <v>55.344999999999999</v>
          </cell>
          <cell r="C81">
            <v>11.069000000000001</v>
          </cell>
        </row>
        <row r="82">
          <cell r="A82" t="str">
            <v>BR 65</v>
          </cell>
          <cell r="B82">
            <v>44</v>
          </cell>
          <cell r="C82">
            <v>8.8000000000000007</v>
          </cell>
        </row>
        <row r="83">
          <cell r="A83" t="str">
            <v>BR 66</v>
          </cell>
          <cell r="B83">
            <v>39.25</v>
          </cell>
          <cell r="C83">
            <v>7.8500000000000005</v>
          </cell>
        </row>
        <row r="84">
          <cell r="A84" t="str">
            <v>BR 67</v>
          </cell>
          <cell r="B84">
            <v>37.25</v>
          </cell>
          <cell r="C84">
            <v>7.45</v>
          </cell>
        </row>
        <row r="85">
          <cell r="A85" t="str">
            <v>BR 68</v>
          </cell>
          <cell r="B85">
            <v>61.5</v>
          </cell>
          <cell r="C85">
            <v>12.3</v>
          </cell>
        </row>
        <row r="86">
          <cell r="A86" t="str">
            <v>BR 69</v>
          </cell>
          <cell r="B86">
            <v>37.25</v>
          </cell>
          <cell r="C86">
            <v>7.45</v>
          </cell>
        </row>
        <row r="87">
          <cell r="A87" t="str">
            <v>BR 70</v>
          </cell>
          <cell r="B87">
            <v>45.435000000000002</v>
          </cell>
          <cell r="C87">
            <v>9.0870000000000015</v>
          </cell>
        </row>
        <row r="88">
          <cell r="A88" t="str">
            <v>BBR 5</v>
          </cell>
          <cell r="B88">
            <v>50.499499999999998</v>
          </cell>
          <cell r="C88">
            <v>10.0999</v>
          </cell>
        </row>
        <row r="89">
          <cell r="A89" t="str">
            <v>BBR 5 DS</v>
          </cell>
          <cell r="B89">
            <v>50.499499999999998</v>
          </cell>
          <cell r="C89">
            <v>10.0999</v>
          </cell>
        </row>
        <row r="90">
          <cell r="A90" t="str">
            <v>BR 72</v>
          </cell>
          <cell r="B90">
            <v>28.452500000000001</v>
          </cell>
          <cell r="C90">
            <v>5.6905000000000001</v>
          </cell>
        </row>
        <row r="91">
          <cell r="A91" t="str">
            <v>BR 73</v>
          </cell>
          <cell r="B91">
            <v>33.122500000000002</v>
          </cell>
          <cell r="C91">
            <v>6.6245000000000012</v>
          </cell>
        </row>
        <row r="92">
          <cell r="A92" t="str">
            <v>BR 74</v>
          </cell>
          <cell r="B92">
            <v>48</v>
          </cell>
          <cell r="C92">
            <v>9.6000000000000014</v>
          </cell>
        </row>
        <row r="93">
          <cell r="A93" t="str">
            <v>BR 75</v>
          </cell>
          <cell r="B93">
            <v>44.202500000000001</v>
          </cell>
          <cell r="C93">
            <v>8.8405000000000005</v>
          </cell>
        </row>
        <row r="94">
          <cell r="A94" t="str">
            <v>BR 76</v>
          </cell>
          <cell r="B94">
            <v>49</v>
          </cell>
          <cell r="C94">
            <v>9.8000000000000007</v>
          </cell>
        </row>
        <row r="95">
          <cell r="A95" t="str">
            <v>BR 77</v>
          </cell>
          <cell r="B95">
            <v>43.977499999999999</v>
          </cell>
          <cell r="C95">
            <v>8.7955000000000005</v>
          </cell>
        </row>
        <row r="96">
          <cell r="A96" t="str">
            <v>BR 78</v>
          </cell>
          <cell r="B96">
            <v>65.875</v>
          </cell>
          <cell r="C96">
            <v>13.175000000000001</v>
          </cell>
        </row>
        <row r="97">
          <cell r="A97" t="str">
            <v>BR 79</v>
          </cell>
          <cell r="B97">
            <v>65.715000000000003</v>
          </cell>
          <cell r="C97">
            <v>13.143000000000001</v>
          </cell>
        </row>
        <row r="98">
          <cell r="A98" t="str">
            <v>BR 80</v>
          </cell>
          <cell r="B98">
            <v>59.5</v>
          </cell>
          <cell r="C98">
            <v>11.9</v>
          </cell>
        </row>
        <row r="99">
          <cell r="A99" t="str">
            <v>BR 81</v>
          </cell>
          <cell r="B99">
            <v>58.501800000000003</v>
          </cell>
          <cell r="C99">
            <v>11.700360000000002</v>
          </cell>
        </row>
        <row r="100">
          <cell r="A100" t="str">
            <v>BR 82</v>
          </cell>
          <cell r="B100">
            <v>58.509</v>
          </cell>
          <cell r="C100">
            <v>11.7018</v>
          </cell>
        </row>
        <row r="101">
          <cell r="A101" t="str">
            <v>BR 83</v>
          </cell>
          <cell r="B101">
            <v>58.471899999999998</v>
          </cell>
          <cell r="C101">
            <v>11.694380000000001</v>
          </cell>
        </row>
        <row r="102">
          <cell r="A102" t="str">
            <v>BR 84</v>
          </cell>
          <cell r="B102">
            <v>46.383499999999998</v>
          </cell>
          <cell r="C102">
            <v>9.2766999999999999</v>
          </cell>
        </row>
        <row r="103">
          <cell r="A103" t="str">
            <v>BR 85</v>
          </cell>
          <cell r="B103">
            <v>46.4116</v>
          </cell>
          <cell r="C103">
            <v>9.2823200000000003</v>
          </cell>
        </row>
        <row r="104">
          <cell r="A104" t="str">
            <v>BR 86</v>
          </cell>
          <cell r="B104">
            <v>50.7301</v>
          </cell>
          <cell r="C104">
            <v>10.14602</v>
          </cell>
        </row>
        <row r="105">
          <cell r="A105" t="str">
            <v>BR 87</v>
          </cell>
          <cell r="B105">
            <v>61.682499999999997</v>
          </cell>
          <cell r="C105">
            <v>12.336500000000001</v>
          </cell>
        </row>
        <row r="106">
          <cell r="A106" t="str">
            <v>BR 88</v>
          </cell>
          <cell r="B106">
            <v>60.5</v>
          </cell>
          <cell r="C106">
            <v>12.100000000000001</v>
          </cell>
        </row>
        <row r="107">
          <cell r="A107" t="str">
            <v>BR 89</v>
          </cell>
          <cell r="B107">
            <v>61.682499999999997</v>
          </cell>
          <cell r="C107">
            <v>12.336500000000001</v>
          </cell>
        </row>
        <row r="108">
          <cell r="A108" t="str">
            <v>BR 90</v>
          </cell>
          <cell r="B108">
            <v>48.25</v>
          </cell>
          <cell r="C108">
            <v>9.65</v>
          </cell>
        </row>
        <row r="109">
          <cell r="A109" t="str">
            <v>BR 91</v>
          </cell>
          <cell r="B109">
            <v>54.35</v>
          </cell>
          <cell r="C109">
            <v>10.870000000000001</v>
          </cell>
        </row>
        <row r="110">
          <cell r="A110" t="str">
            <v>BR 92</v>
          </cell>
          <cell r="B110">
            <v>54.25</v>
          </cell>
          <cell r="C110">
            <v>10.850000000000001</v>
          </cell>
        </row>
        <row r="111">
          <cell r="A111" t="str">
            <v>BR 93</v>
          </cell>
          <cell r="B111">
            <v>34</v>
          </cell>
          <cell r="C111">
            <v>6.8000000000000007</v>
          </cell>
        </row>
        <row r="112">
          <cell r="A112" t="str">
            <v>BR 93 DS</v>
          </cell>
          <cell r="B112">
            <v>12</v>
          </cell>
          <cell r="C112">
            <v>2.4000000000000004</v>
          </cell>
        </row>
        <row r="113">
          <cell r="A113" t="str">
            <v>BR 94</v>
          </cell>
          <cell r="B113">
            <v>49.924999999999997</v>
          </cell>
          <cell r="C113">
            <v>9.9849999999999994</v>
          </cell>
        </row>
        <row r="114">
          <cell r="A114" t="str">
            <v>BR 95</v>
          </cell>
          <cell r="B114">
            <v>49.926400000000001</v>
          </cell>
          <cell r="C114">
            <v>9.9852800000000013</v>
          </cell>
        </row>
        <row r="115">
          <cell r="A115" t="str">
            <v>BBR 6</v>
          </cell>
          <cell r="B115">
            <v>48.6248</v>
          </cell>
          <cell r="C115">
            <v>9.7249600000000012</v>
          </cell>
        </row>
        <row r="116">
          <cell r="A116" t="str">
            <v>BBR 6 DS</v>
          </cell>
          <cell r="B116">
            <v>48.625</v>
          </cell>
          <cell r="C116">
            <v>9.7250000000000014</v>
          </cell>
        </row>
        <row r="117">
          <cell r="A117" t="str">
            <v>BR 96</v>
          </cell>
          <cell r="B117">
            <v>38.58</v>
          </cell>
          <cell r="C117">
            <v>7.7160000000000002</v>
          </cell>
        </row>
        <row r="118">
          <cell r="A118" t="str">
            <v>BR 97</v>
          </cell>
          <cell r="B118">
            <v>38.625</v>
          </cell>
          <cell r="C118">
            <v>7.7250000000000005</v>
          </cell>
        </row>
        <row r="119">
          <cell r="A119" t="str">
            <v>BR 98</v>
          </cell>
          <cell r="B119">
            <v>38.58</v>
          </cell>
          <cell r="C119">
            <v>7.7160000000000002</v>
          </cell>
        </row>
        <row r="120">
          <cell r="A120" t="str">
            <v>BR 99</v>
          </cell>
          <cell r="B120">
            <v>44.25</v>
          </cell>
          <cell r="C120">
            <v>8.85</v>
          </cell>
        </row>
        <row r="121">
          <cell r="A121" t="str">
            <v>BR 100</v>
          </cell>
          <cell r="B121">
            <v>38.58</v>
          </cell>
          <cell r="C121">
            <v>7.7160000000000002</v>
          </cell>
        </row>
        <row r="122">
          <cell r="A122" t="str">
            <v>BR 101</v>
          </cell>
          <cell r="B122">
            <v>38.58</v>
          </cell>
          <cell r="C122">
            <v>7.7160000000000002</v>
          </cell>
        </row>
        <row r="123">
          <cell r="A123" t="str">
            <v>BBR 7</v>
          </cell>
          <cell r="B123">
            <v>66.497500000000002</v>
          </cell>
          <cell r="C123">
            <v>13.299500000000002</v>
          </cell>
        </row>
        <row r="124">
          <cell r="A124" t="str">
            <v>BBR 7 DS</v>
          </cell>
          <cell r="B124">
            <v>66</v>
          </cell>
          <cell r="C124">
            <v>13.200000000000001</v>
          </cell>
        </row>
        <row r="125">
          <cell r="A125" t="str">
            <v>BR 102</v>
          </cell>
          <cell r="B125">
            <v>40.5</v>
          </cell>
          <cell r="C125">
            <v>8.1</v>
          </cell>
        </row>
        <row r="126">
          <cell r="A126" t="str">
            <v>BR 103</v>
          </cell>
          <cell r="B126">
            <v>41.5</v>
          </cell>
          <cell r="C126">
            <v>8.3000000000000007</v>
          </cell>
        </row>
        <row r="127">
          <cell r="A127" t="str">
            <v>BR 104</v>
          </cell>
          <cell r="B127">
            <v>40.5</v>
          </cell>
          <cell r="C127">
            <v>8.1</v>
          </cell>
        </row>
        <row r="128">
          <cell r="A128" t="str">
            <v>BR 105</v>
          </cell>
          <cell r="B128">
            <v>40.575000000000003</v>
          </cell>
          <cell r="C128">
            <v>8.1150000000000002</v>
          </cell>
        </row>
        <row r="129">
          <cell r="A129" t="str">
            <v>BR 106</v>
          </cell>
          <cell r="B129">
            <v>45.45</v>
          </cell>
          <cell r="C129">
            <v>9.0900000000000016</v>
          </cell>
        </row>
        <row r="130">
          <cell r="A130" t="str">
            <v>BR 107</v>
          </cell>
          <cell r="B130">
            <v>61.247500000000002</v>
          </cell>
          <cell r="C130">
            <v>12.249500000000001</v>
          </cell>
        </row>
        <row r="131">
          <cell r="A131" t="str">
            <v>BR 107 DS</v>
          </cell>
          <cell r="B131">
            <v>61.25</v>
          </cell>
          <cell r="C131">
            <v>12.25</v>
          </cell>
        </row>
        <row r="132">
          <cell r="A132" t="str">
            <v>BR 108</v>
          </cell>
          <cell r="B132">
            <v>53.25</v>
          </cell>
          <cell r="C132">
            <v>10.65</v>
          </cell>
        </row>
        <row r="133">
          <cell r="A133" t="str">
            <v>BR 109</v>
          </cell>
          <cell r="B133">
            <v>25</v>
          </cell>
          <cell r="C133">
            <v>5</v>
          </cell>
        </row>
        <row r="134">
          <cell r="A134" t="str">
            <v>BR 110</v>
          </cell>
          <cell r="B134">
            <v>25</v>
          </cell>
          <cell r="C134">
            <v>5</v>
          </cell>
        </row>
        <row r="135">
          <cell r="A135" t="str">
            <v>BR 111</v>
          </cell>
          <cell r="B135">
            <v>53</v>
          </cell>
          <cell r="C135">
            <v>10.600000000000001</v>
          </cell>
        </row>
        <row r="136">
          <cell r="A136" t="str">
            <v>BR 112</v>
          </cell>
          <cell r="B136">
            <v>41.375</v>
          </cell>
          <cell r="C136">
            <v>8.2750000000000004</v>
          </cell>
        </row>
        <row r="137">
          <cell r="A137" t="str">
            <v>BR 113</v>
          </cell>
          <cell r="B137">
            <v>57</v>
          </cell>
          <cell r="C137">
            <v>11.4</v>
          </cell>
        </row>
        <row r="138">
          <cell r="A138" t="str">
            <v>BR 114</v>
          </cell>
          <cell r="B138">
            <v>57</v>
          </cell>
          <cell r="C138">
            <v>11.4</v>
          </cell>
        </row>
        <row r="139">
          <cell r="A139" t="str">
            <v>BR 115</v>
          </cell>
          <cell r="B139">
            <v>57</v>
          </cell>
          <cell r="C139">
            <v>11.4</v>
          </cell>
        </row>
        <row r="140">
          <cell r="A140" t="str">
            <v>BR 116</v>
          </cell>
          <cell r="B140">
            <v>46.506999999999998</v>
          </cell>
          <cell r="C140">
            <v>9.3013999999999992</v>
          </cell>
        </row>
        <row r="141">
          <cell r="A141" t="str">
            <v>BR 117</v>
          </cell>
          <cell r="B141">
            <v>74.5</v>
          </cell>
          <cell r="C141">
            <v>14.9</v>
          </cell>
        </row>
        <row r="142">
          <cell r="A142" t="str">
            <v>BR 118</v>
          </cell>
          <cell r="B142">
            <v>74.5</v>
          </cell>
          <cell r="C142">
            <v>14.9</v>
          </cell>
        </row>
        <row r="143">
          <cell r="A143" t="str">
            <v>BR 119</v>
          </cell>
          <cell r="B143">
            <v>74.5</v>
          </cell>
          <cell r="C143">
            <v>14.9</v>
          </cell>
        </row>
        <row r="144">
          <cell r="A144" t="str">
            <v>BBR 8</v>
          </cell>
          <cell r="B144">
            <v>60.369300000000003</v>
          </cell>
          <cell r="C144">
            <v>12.073860000000002</v>
          </cell>
        </row>
        <row r="145">
          <cell r="A145" t="str">
            <v>BR 120</v>
          </cell>
          <cell r="B145">
            <v>60.5</v>
          </cell>
          <cell r="C145">
            <v>12.100000000000001</v>
          </cell>
        </row>
        <row r="146">
          <cell r="A146" t="str">
            <v>BR 121</v>
          </cell>
          <cell r="B146">
            <v>60.5</v>
          </cell>
          <cell r="C146">
            <v>12.100000000000001</v>
          </cell>
        </row>
        <row r="147">
          <cell r="A147" t="str">
            <v>BR 122</v>
          </cell>
          <cell r="B147">
            <v>69.637600000000006</v>
          </cell>
          <cell r="C147">
            <v>13.927520000000001</v>
          </cell>
        </row>
        <row r="148">
          <cell r="A148" t="str">
            <v>BR 123</v>
          </cell>
          <cell r="B148">
            <v>60.5</v>
          </cell>
          <cell r="C148">
            <v>12.100000000000001</v>
          </cell>
        </row>
        <row r="149">
          <cell r="A149" t="str">
            <v>BR 124</v>
          </cell>
          <cell r="B149">
            <v>38.5</v>
          </cell>
          <cell r="C149">
            <v>7.7</v>
          </cell>
        </row>
        <row r="150">
          <cell r="A150" t="str">
            <v>BR 125</v>
          </cell>
          <cell r="B150">
            <v>38.5</v>
          </cell>
          <cell r="C150">
            <v>7.7</v>
          </cell>
        </row>
        <row r="151">
          <cell r="A151" t="str">
            <v>BR 126</v>
          </cell>
          <cell r="B151">
            <v>82.727400000000003</v>
          </cell>
          <cell r="C151">
            <v>16.545480000000001</v>
          </cell>
        </row>
        <row r="152">
          <cell r="A152" t="str">
            <v>BR 127</v>
          </cell>
          <cell r="B152">
            <v>82.706599999999995</v>
          </cell>
          <cell r="C152">
            <v>16.541319999999999</v>
          </cell>
        </row>
        <row r="153">
          <cell r="A153" t="str">
            <v>BR 128</v>
          </cell>
          <cell r="B153">
            <v>61.452500000000001</v>
          </cell>
          <cell r="C153">
            <v>12.290500000000002</v>
          </cell>
        </row>
        <row r="154">
          <cell r="A154" t="str">
            <v>BR 129</v>
          </cell>
          <cell r="B154">
            <v>61.423699999999997</v>
          </cell>
          <cell r="C154">
            <v>12.284739999999999</v>
          </cell>
        </row>
        <row r="155">
          <cell r="A155" t="str">
            <v>BR 130</v>
          </cell>
          <cell r="B155">
            <v>73.627399999999994</v>
          </cell>
          <cell r="C155">
            <v>14.725479999999999</v>
          </cell>
        </row>
        <row r="156">
          <cell r="A156" t="str">
            <v>BBR 9</v>
          </cell>
          <cell r="B156">
            <v>76.500299999999996</v>
          </cell>
          <cell r="C156">
            <v>15.30006</v>
          </cell>
        </row>
        <row r="157">
          <cell r="A157" t="str">
            <v>BR 131</v>
          </cell>
          <cell r="B157">
            <v>68.05</v>
          </cell>
          <cell r="C157">
            <v>13.61</v>
          </cell>
        </row>
        <row r="158">
          <cell r="A158" t="str">
            <v>BR 132</v>
          </cell>
          <cell r="B158">
            <v>68.938999999999993</v>
          </cell>
          <cell r="C158">
            <v>13.787799999999999</v>
          </cell>
        </row>
        <row r="159">
          <cell r="A159" t="str">
            <v>BR 134</v>
          </cell>
          <cell r="B159">
            <v>69.8142</v>
          </cell>
          <cell r="C159">
            <v>13.96284</v>
          </cell>
        </row>
        <row r="160">
          <cell r="A160" t="str">
            <v>BR 135</v>
          </cell>
          <cell r="B160">
            <v>71.507999999999996</v>
          </cell>
          <cell r="C160">
            <v>14.301600000000001</v>
          </cell>
        </row>
        <row r="161">
          <cell r="A161" t="str">
            <v>BR 135 DS</v>
          </cell>
          <cell r="B161">
            <v>72</v>
          </cell>
          <cell r="C161">
            <v>14.4</v>
          </cell>
        </row>
        <row r="162">
          <cell r="A162" t="str">
            <v>BR 136</v>
          </cell>
          <cell r="B162">
            <v>69.099999999999994</v>
          </cell>
          <cell r="C162">
            <v>13.82</v>
          </cell>
        </row>
        <row r="163">
          <cell r="A163" t="str">
            <v>BR 137</v>
          </cell>
          <cell r="B163">
            <v>80</v>
          </cell>
          <cell r="C163">
            <v>16</v>
          </cell>
        </row>
        <row r="164">
          <cell r="A164" t="str">
            <v>BR 138</v>
          </cell>
          <cell r="B164">
            <v>69.31</v>
          </cell>
          <cell r="C164">
            <v>13.862000000000002</v>
          </cell>
        </row>
        <row r="165">
          <cell r="A165" t="str">
            <v>BR 139</v>
          </cell>
          <cell r="B165">
            <v>68.05</v>
          </cell>
          <cell r="C165">
            <v>13.61</v>
          </cell>
        </row>
        <row r="166">
          <cell r="A166" t="str">
            <v>BR 140</v>
          </cell>
          <cell r="B166">
            <v>68.05</v>
          </cell>
          <cell r="C166">
            <v>13.61</v>
          </cell>
        </row>
        <row r="167">
          <cell r="A167" t="str">
            <v>BR 141</v>
          </cell>
          <cell r="B167">
            <v>76</v>
          </cell>
          <cell r="C167">
            <v>15.200000000000001</v>
          </cell>
        </row>
        <row r="168">
          <cell r="A168" t="str">
            <v>BR 142</v>
          </cell>
          <cell r="B168">
            <v>68.504999999999995</v>
          </cell>
          <cell r="C168">
            <v>13.701000000000001</v>
          </cell>
        </row>
        <row r="169">
          <cell r="A169" t="str">
            <v>BR 143</v>
          </cell>
          <cell r="B169">
            <v>77.5</v>
          </cell>
          <cell r="C169">
            <v>15.5</v>
          </cell>
        </row>
        <row r="170">
          <cell r="A170" t="str">
            <v>BR 144</v>
          </cell>
          <cell r="B170">
            <v>77.5</v>
          </cell>
          <cell r="C170">
            <v>15.5</v>
          </cell>
        </row>
        <row r="171">
          <cell r="A171" t="str">
            <v>BR 145</v>
          </cell>
          <cell r="B171">
            <v>61.375</v>
          </cell>
          <cell r="C171">
            <v>12.275</v>
          </cell>
        </row>
        <row r="172">
          <cell r="A172" t="str">
            <v>BR 146</v>
          </cell>
          <cell r="B172">
            <v>77.5</v>
          </cell>
          <cell r="C172">
            <v>15.5</v>
          </cell>
        </row>
        <row r="173">
          <cell r="A173" t="str">
            <v>BR 147</v>
          </cell>
          <cell r="B173">
            <v>57.283000000000001</v>
          </cell>
          <cell r="C173">
            <v>11.456600000000002</v>
          </cell>
        </row>
        <row r="174">
          <cell r="A174" t="str">
            <v>BR 148</v>
          </cell>
          <cell r="B174">
            <v>78.75</v>
          </cell>
          <cell r="C174">
            <v>15.75</v>
          </cell>
        </row>
        <row r="175">
          <cell r="A175" t="str">
            <v>BR 149</v>
          </cell>
          <cell r="B175">
            <v>48.116500000000002</v>
          </cell>
          <cell r="C175">
            <v>9.6233000000000004</v>
          </cell>
        </row>
        <row r="176">
          <cell r="A176" t="str">
            <v>BR 150</v>
          </cell>
          <cell r="B176">
            <v>49</v>
          </cell>
          <cell r="C176">
            <v>9.8000000000000007</v>
          </cell>
        </row>
        <row r="177">
          <cell r="A177" t="str">
            <v>BR 151</v>
          </cell>
          <cell r="B177">
            <v>66.457400000000007</v>
          </cell>
          <cell r="C177">
            <v>13.291480000000002</v>
          </cell>
        </row>
        <row r="178">
          <cell r="A178" t="str">
            <v>BR 152</v>
          </cell>
          <cell r="B178">
            <v>47.986899999999999</v>
          </cell>
          <cell r="C178">
            <v>9.5973800000000011</v>
          </cell>
        </row>
        <row r="179">
          <cell r="A179" t="str">
            <v>BR 153</v>
          </cell>
          <cell r="B179">
            <v>63.007800000000003</v>
          </cell>
          <cell r="C179">
            <v>12.601560000000001</v>
          </cell>
        </row>
        <row r="180">
          <cell r="A180" t="str">
            <v>BR 154</v>
          </cell>
          <cell r="B180">
            <v>47.9696</v>
          </cell>
          <cell r="C180">
            <v>9.5939200000000007</v>
          </cell>
        </row>
        <row r="181">
          <cell r="A181" t="str">
            <v>BR 155</v>
          </cell>
          <cell r="B181">
            <v>56.890599999999999</v>
          </cell>
          <cell r="C181">
            <v>11.378120000000001</v>
          </cell>
        </row>
        <row r="182">
          <cell r="A182" t="str">
            <v>BR 156</v>
          </cell>
          <cell r="B182">
            <v>56.970500000000001</v>
          </cell>
          <cell r="C182">
            <v>11.394100000000002</v>
          </cell>
        </row>
        <row r="183">
          <cell r="A183" t="str">
            <v>BR 157</v>
          </cell>
          <cell r="B183">
            <v>75.812600000000003</v>
          </cell>
          <cell r="C183">
            <v>15.162520000000001</v>
          </cell>
        </row>
        <row r="184">
          <cell r="A184" t="str">
            <v>BBR 10</v>
          </cell>
          <cell r="B184">
            <v>53.732999999999997</v>
          </cell>
          <cell r="C184">
            <v>10.746600000000001</v>
          </cell>
        </row>
        <row r="185">
          <cell r="A185" t="str">
            <v>BBR 10 DS</v>
          </cell>
          <cell r="B185">
            <v>53</v>
          </cell>
          <cell r="C185">
            <v>10.600000000000001</v>
          </cell>
        </row>
        <row r="186">
          <cell r="C186">
            <v>0</v>
          </cell>
        </row>
        <row r="187">
          <cell r="C187">
            <v>0</v>
          </cell>
        </row>
        <row r="188">
          <cell r="C188">
            <v>0</v>
          </cell>
        </row>
        <row r="189">
          <cell r="C189">
            <v>0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  <row r="194">
          <cell r="C194">
            <v>0</v>
          </cell>
        </row>
        <row r="195">
          <cell r="C195">
            <v>0</v>
          </cell>
        </row>
        <row r="196">
          <cell r="C196">
            <v>0</v>
          </cell>
        </row>
        <row r="197">
          <cell r="C197">
            <v>0</v>
          </cell>
        </row>
        <row r="198">
          <cell r="C198">
            <v>0</v>
          </cell>
        </row>
        <row r="199">
          <cell r="C199">
            <v>0</v>
          </cell>
        </row>
        <row r="200">
          <cell r="C200">
            <v>0</v>
          </cell>
        </row>
        <row r="201">
          <cell r="C201">
            <v>0</v>
          </cell>
        </row>
        <row r="202">
          <cell r="C202">
            <v>0</v>
          </cell>
        </row>
        <row r="203">
          <cell r="C203">
            <v>0</v>
          </cell>
        </row>
        <row r="204">
          <cell r="C204">
            <v>0</v>
          </cell>
        </row>
        <row r="205">
          <cell r="C205">
            <v>0</v>
          </cell>
        </row>
        <row r="206">
          <cell r="C206">
            <v>0</v>
          </cell>
        </row>
        <row r="207">
          <cell r="C207">
            <v>0</v>
          </cell>
        </row>
        <row r="208">
          <cell r="C208">
            <v>0</v>
          </cell>
        </row>
        <row r="209">
          <cell r="C209">
            <v>0</v>
          </cell>
        </row>
        <row r="210">
          <cell r="C210">
            <v>0</v>
          </cell>
        </row>
        <row r="211">
          <cell r="C211">
            <v>0</v>
          </cell>
        </row>
        <row r="212">
          <cell r="C212">
            <v>0</v>
          </cell>
        </row>
        <row r="213">
          <cell r="C213">
            <v>0</v>
          </cell>
        </row>
        <row r="214">
          <cell r="C214">
            <v>0</v>
          </cell>
        </row>
        <row r="215">
          <cell r="C215">
            <v>0</v>
          </cell>
        </row>
        <row r="216">
          <cell r="C216">
            <v>0</v>
          </cell>
        </row>
        <row r="217">
          <cell r="C217">
            <v>0</v>
          </cell>
        </row>
        <row r="218">
          <cell r="C218">
            <v>0</v>
          </cell>
        </row>
        <row r="219">
          <cell r="C219">
            <v>0</v>
          </cell>
        </row>
        <row r="220">
          <cell r="C220">
            <v>0</v>
          </cell>
        </row>
        <row r="221">
          <cell r="C221">
            <v>0</v>
          </cell>
        </row>
        <row r="222">
          <cell r="C222">
            <v>0</v>
          </cell>
        </row>
        <row r="223">
          <cell r="C223">
            <v>0</v>
          </cell>
        </row>
        <row r="224">
          <cell r="C224">
            <v>0</v>
          </cell>
        </row>
        <row r="225">
          <cell r="C225">
            <v>0</v>
          </cell>
        </row>
        <row r="226">
          <cell r="C226">
            <v>0</v>
          </cell>
        </row>
        <row r="227">
          <cell r="C227">
            <v>0</v>
          </cell>
        </row>
        <row r="228">
          <cell r="C228">
            <v>0</v>
          </cell>
        </row>
        <row r="229">
          <cell r="C229">
            <v>0</v>
          </cell>
        </row>
        <row r="230">
          <cell r="C230">
            <v>0</v>
          </cell>
        </row>
        <row r="231">
          <cell r="C231">
            <v>0</v>
          </cell>
        </row>
        <row r="232">
          <cell r="C232">
            <v>0</v>
          </cell>
        </row>
        <row r="233">
          <cell r="C233">
            <v>0</v>
          </cell>
        </row>
        <row r="234">
          <cell r="C234">
            <v>0</v>
          </cell>
        </row>
        <row r="235">
          <cell r="C235">
            <v>0</v>
          </cell>
        </row>
        <row r="236">
          <cell r="C236">
            <v>0</v>
          </cell>
        </row>
        <row r="237">
          <cell r="C237">
            <v>0</v>
          </cell>
        </row>
        <row r="238">
          <cell r="C238">
            <v>0</v>
          </cell>
        </row>
        <row r="239">
          <cell r="C239">
            <v>0</v>
          </cell>
        </row>
        <row r="240">
          <cell r="C240">
            <v>0</v>
          </cell>
        </row>
        <row r="241">
          <cell r="C241">
            <v>0</v>
          </cell>
        </row>
        <row r="242">
          <cell r="C242">
            <v>0</v>
          </cell>
        </row>
        <row r="243">
          <cell r="C243">
            <v>0</v>
          </cell>
        </row>
        <row r="244">
          <cell r="C244">
            <v>0</v>
          </cell>
        </row>
        <row r="245">
          <cell r="C245">
            <v>0</v>
          </cell>
        </row>
        <row r="246">
          <cell r="C246">
            <v>0</v>
          </cell>
        </row>
        <row r="247">
          <cell r="C247">
            <v>0</v>
          </cell>
        </row>
        <row r="248">
          <cell r="C248">
            <v>0</v>
          </cell>
        </row>
        <row r="249">
          <cell r="C249">
            <v>0</v>
          </cell>
        </row>
        <row r="250">
          <cell r="C250">
            <v>0</v>
          </cell>
        </row>
        <row r="251">
          <cell r="C251">
            <v>0</v>
          </cell>
        </row>
        <row r="252">
          <cell r="C252">
            <v>0</v>
          </cell>
        </row>
        <row r="253">
          <cell r="C253">
            <v>0</v>
          </cell>
        </row>
        <row r="254">
          <cell r="C254">
            <v>0</v>
          </cell>
        </row>
        <row r="255">
          <cell r="C255">
            <v>0</v>
          </cell>
        </row>
        <row r="256">
          <cell r="C256">
            <v>0</v>
          </cell>
        </row>
        <row r="257">
          <cell r="C257">
            <v>0</v>
          </cell>
        </row>
        <row r="258">
          <cell r="C258">
            <v>0</v>
          </cell>
        </row>
        <row r="259">
          <cell r="C259">
            <v>0</v>
          </cell>
        </row>
        <row r="260">
          <cell r="C260">
            <v>0</v>
          </cell>
        </row>
        <row r="261">
          <cell r="C261">
            <v>0</v>
          </cell>
        </row>
        <row r="262">
          <cell r="C262">
            <v>0</v>
          </cell>
        </row>
        <row r="263">
          <cell r="C263">
            <v>0</v>
          </cell>
        </row>
        <row r="264">
          <cell r="C264">
            <v>0</v>
          </cell>
        </row>
      </sheetData>
      <sheetData sheetId="9"/>
      <sheetData sheetId="10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3">
          <cell r="L23">
            <v>2239</v>
          </cell>
        </row>
      </sheetData>
      <sheetData sheetId="3" refreshError="1">
        <row r="328">
          <cell r="N328">
            <v>184801.34</v>
          </cell>
        </row>
        <row r="338">
          <cell r="N338">
            <v>43711.37</v>
          </cell>
        </row>
      </sheetData>
      <sheetData sheetId="4" refreshError="1"/>
      <sheetData sheetId="5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  <sheetName val="PADAN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"/>
      <sheetName val="Additional"/>
      <sheetName val="Gal_Cold Milling"/>
      <sheetName val="Gal_Jack Hammer"/>
    </sheetNames>
    <sheetDataSet>
      <sheetData sheetId="0" refreshError="1">
        <row r="841">
          <cell r="T841" t="str">
            <v>Analisa EI-322</v>
          </cell>
        </row>
        <row r="843">
          <cell r="L843" t="str">
            <v>FORMULIR STANDAR UNTUK</v>
          </cell>
        </row>
        <row r="844">
          <cell r="L844" t="str">
            <v>PEREKAMAN ANALISA MASING-MASING HARGA SATUAN</v>
          </cell>
        </row>
        <row r="845">
          <cell r="L845">
            <v>0</v>
          </cell>
        </row>
        <row r="848">
          <cell r="L848" t="str">
            <v>PROYEK</v>
          </cell>
          <cell r="O848" t="str">
            <v>: Proyek Pembangunan Jalan Pantai Utara  Jawa Barat</v>
          </cell>
        </row>
        <row r="849">
          <cell r="L849" t="str">
            <v>No. PAKET KONTRAK</v>
          </cell>
          <cell r="O849" t="str">
            <v xml:space="preserve">: </v>
          </cell>
        </row>
        <row r="850">
          <cell r="L850" t="str">
            <v>NAMA PAKET</v>
          </cell>
          <cell r="O850" t="str">
            <v>:  Flyover  Pamanukan</v>
          </cell>
        </row>
        <row r="851">
          <cell r="L851" t="str">
            <v>PROP / KAB / KODYA</v>
          </cell>
          <cell r="O851" t="str">
            <v>: Jawa Barat</v>
          </cell>
        </row>
        <row r="852">
          <cell r="L852" t="str">
            <v>ITEM PEMBAYARAN NO.</v>
          </cell>
          <cell r="O852" t="str">
            <v>:  3.2 (2)</v>
          </cell>
          <cell r="R852" t="str">
            <v>PERKIRAAN VOL. PEK.</v>
          </cell>
          <cell r="T852" t="str">
            <v>:</v>
          </cell>
          <cell r="U852">
            <v>6571.2013500000003</v>
          </cell>
        </row>
        <row r="853">
          <cell r="L853" t="str">
            <v>JENIS PEKERJAAN</v>
          </cell>
          <cell r="O853" t="str">
            <v>:  Timbunan Pilihan</v>
          </cell>
          <cell r="R853" t="str">
            <v>TOTAL HARGA (Rp.)</v>
          </cell>
          <cell r="T853" t="str">
            <v>:</v>
          </cell>
          <cell r="U853">
            <v>359628773.19481355</v>
          </cell>
        </row>
        <row r="854">
          <cell r="L854" t="str">
            <v>SATUAN PEMBAYARAN</v>
          </cell>
          <cell r="O854" t="str">
            <v>:  M3</v>
          </cell>
          <cell r="R854" t="str">
            <v>% THD. BIAYA PROYEK</v>
          </cell>
          <cell r="T854" t="str">
            <v>:</v>
          </cell>
          <cell r="U854">
            <v>0.70465720727372594</v>
          </cell>
        </row>
        <row r="857">
          <cell r="Q857" t="str">
            <v>PERKIRAAN</v>
          </cell>
          <cell r="R857" t="str">
            <v>HARGA</v>
          </cell>
          <cell r="S857" t="str">
            <v>JUMLAH</v>
          </cell>
        </row>
        <row r="858">
          <cell r="L858" t="str">
            <v>NO.</v>
          </cell>
          <cell r="N858" t="str">
            <v>KOMPONEN</v>
          </cell>
          <cell r="P858" t="str">
            <v>SATUAN</v>
          </cell>
          <cell r="Q858" t="str">
            <v>KUANTITAS</v>
          </cell>
          <cell r="R858" t="str">
            <v>SATUAN</v>
          </cell>
          <cell r="S858" t="str">
            <v>HARGA</v>
          </cell>
        </row>
        <row r="859">
          <cell r="R859" t="str">
            <v>(Rp.)</v>
          </cell>
          <cell r="S859" t="str">
            <v>(Rp.)</v>
          </cell>
        </row>
        <row r="862">
          <cell r="L862" t="str">
            <v>A.</v>
          </cell>
          <cell r="N862" t="str">
            <v>TENAGA</v>
          </cell>
        </row>
        <row r="864">
          <cell r="L864" t="str">
            <v>1.</v>
          </cell>
          <cell r="N864" t="str">
            <v>Pekerja</v>
          </cell>
          <cell r="O864" t="str">
            <v>(L01)</v>
          </cell>
          <cell r="P864" t="str">
            <v>Jam</v>
          </cell>
          <cell r="Q864">
            <v>7.1396697902721989E-2</v>
          </cell>
          <cell r="R864">
            <v>2750</v>
          </cell>
          <cell r="U864">
            <v>196.34091923248548</v>
          </cell>
        </row>
        <row r="865">
          <cell r="L865" t="str">
            <v>2.</v>
          </cell>
          <cell r="N865" t="str">
            <v>Mandor</v>
          </cell>
          <cell r="O865" t="str">
            <v>(L03)</v>
          </cell>
          <cell r="P865" t="str">
            <v>Jam</v>
          </cell>
          <cell r="Q865">
            <v>1.7849174475680497E-2</v>
          </cell>
          <cell r="R865">
            <v>4000</v>
          </cell>
          <cell r="U865">
            <v>71.396697902721996</v>
          </cell>
        </row>
        <row r="868">
          <cell r="Q868" t="str">
            <v xml:space="preserve">JUMLAH HARGA TENAGA   </v>
          </cell>
          <cell r="U868">
            <v>267.73761713520747</v>
          </cell>
        </row>
        <row r="870">
          <cell r="L870" t="str">
            <v>B.</v>
          </cell>
          <cell r="N870" t="str">
            <v>BAHAN</v>
          </cell>
        </row>
        <row r="872">
          <cell r="L872" t="str">
            <v>1.</v>
          </cell>
          <cell r="N872" t="str">
            <v>Bahan pilihan   (M09)</v>
          </cell>
          <cell r="O872" t="str">
            <v>(M09)</v>
          </cell>
          <cell r="P872" t="str">
            <v>M3</v>
          </cell>
          <cell r="Q872">
            <v>1.2</v>
          </cell>
          <cell r="R872">
            <v>21000</v>
          </cell>
          <cell r="U872">
            <v>25200</v>
          </cell>
        </row>
        <row r="878">
          <cell r="Q878" t="str">
            <v xml:space="preserve">JUMLAH HARGA BAHAN   </v>
          </cell>
          <cell r="U878">
            <v>25200</v>
          </cell>
        </row>
        <row r="880">
          <cell r="L880" t="str">
            <v>C.</v>
          </cell>
          <cell r="N880" t="str">
            <v>PERALATAN</v>
          </cell>
        </row>
        <row r="881">
          <cell r="L881" t="str">
            <v>1.</v>
          </cell>
          <cell r="N881" t="str">
            <v>Wheel  Loader</v>
          </cell>
          <cell r="O881" t="str">
            <v>(E15)</v>
          </cell>
          <cell r="P881" t="str">
            <v>Jam</v>
          </cell>
          <cell r="Q881">
            <v>1.7849174475680497E-2</v>
          </cell>
          <cell r="R881">
            <v>181182.97084330328</v>
          </cell>
          <cell r="U881">
            <v>3233.9664586042527</v>
          </cell>
        </row>
        <row r="882">
          <cell r="L882" t="str">
            <v>2.</v>
          </cell>
          <cell r="N882" t="str">
            <v>Dump Truck</v>
          </cell>
          <cell r="O882" t="str">
            <v>(E08)</v>
          </cell>
          <cell r="P882" t="str">
            <v>Jam</v>
          </cell>
          <cell r="Q882">
            <v>0.16265060240963855</v>
          </cell>
          <cell r="R882">
            <v>90902.327191025077</v>
          </cell>
          <cell r="U882">
            <v>14785.318278058296</v>
          </cell>
        </row>
        <row r="883">
          <cell r="L883" t="str">
            <v>3.</v>
          </cell>
          <cell r="N883" t="str">
            <v>Motor Grader</v>
          </cell>
          <cell r="O883" t="str">
            <v>(E13)</v>
          </cell>
          <cell r="P883" t="str">
            <v>Jam</v>
          </cell>
          <cell r="Q883">
            <v>1.5618027666220438E-2</v>
          </cell>
          <cell r="R883">
            <v>249349.23784774702</v>
          </cell>
          <cell r="U883">
            <v>3894.3432952570934</v>
          </cell>
        </row>
        <row r="884">
          <cell r="L884" t="str">
            <v>3.</v>
          </cell>
          <cell r="N884" t="str">
            <v>Vibro Roller</v>
          </cell>
          <cell r="O884" t="str">
            <v>(E19)</v>
          </cell>
          <cell r="P884" t="str">
            <v>Jam</v>
          </cell>
          <cell r="Q884">
            <v>1.6064257028112448E-2</v>
          </cell>
          <cell r="R884">
            <v>105030.97519263501</v>
          </cell>
          <cell r="U884">
            <v>1687.2445814077912</v>
          </cell>
        </row>
        <row r="885">
          <cell r="L885" t="str">
            <v>4.</v>
          </cell>
          <cell r="N885" t="str">
            <v>Water Tanker</v>
          </cell>
          <cell r="O885" t="str">
            <v>(E23)</v>
          </cell>
          <cell r="P885" t="str">
            <v>Jam</v>
          </cell>
          <cell r="Q885">
            <v>7.0281124497991983E-3</v>
          </cell>
          <cell r="R885">
            <v>85958.879632794691</v>
          </cell>
          <cell r="U885">
            <v>604.12867211803507</v>
          </cell>
        </row>
        <row r="886">
          <cell r="L886" t="str">
            <v>5.</v>
          </cell>
          <cell r="N886" t="str">
            <v>Alat  Bantu</v>
          </cell>
          <cell r="P886" t="str">
            <v>Ls</v>
          </cell>
          <cell r="Q886">
            <v>1</v>
          </cell>
          <cell r="R886">
            <v>80</v>
          </cell>
          <cell r="U886">
            <v>80</v>
          </cell>
        </row>
        <row r="890">
          <cell r="Q890" t="str">
            <v xml:space="preserve">JUMLAH HARGA PERALATAN   </v>
          </cell>
          <cell r="U890">
            <v>24285.001285445473</v>
          </cell>
        </row>
        <row r="892">
          <cell r="L892" t="str">
            <v>D.</v>
          </cell>
          <cell r="N892" t="str">
            <v>JUMLAH HARGA TENAGA, BAHAN DAN PERALATAN  ( A + B + C )</v>
          </cell>
          <cell r="U892">
            <v>49752.738902580677</v>
          </cell>
        </row>
        <row r="893">
          <cell r="L893" t="str">
            <v>E.</v>
          </cell>
          <cell r="N893" t="str">
            <v>OVERHEAD &amp; PROFIT</v>
          </cell>
          <cell r="P893">
            <v>10</v>
          </cell>
          <cell r="Q893" t="str">
            <v>%  x  D</v>
          </cell>
          <cell r="U893">
            <v>4975.2738902580677</v>
          </cell>
        </row>
        <row r="894">
          <cell r="L894" t="str">
            <v>F.</v>
          </cell>
          <cell r="N894" t="str">
            <v>HARGA SATUAN PEKERJAAN  ( D + E )</v>
          </cell>
          <cell r="U894">
            <v>54728.012792838745</v>
          </cell>
        </row>
        <row r="895">
          <cell r="L895" t="str">
            <v>Note: 1</v>
          </cell>
          <cell r="N895" t="str">
            <v>SATUAN dapat berdasarkan atas jam operasi untuk Tenaga Kerja dan Peralatan, volume dan/atau ukuran</v>
          </cell>
        </row>
        <row r="896">
          <cell r="N896" t="str">
            <v>berat untuk bahan-bahan.</v>
          </cell>
        </row>
        <row r="897">
          <cell r="L897">
            <v>2</v>
          </cell>
          <cell r="N897" t="str">
            <v>Kuantitas satuan adalah kuantitas setiap komponen untuk menyelesaikan satu satuan pekerjaan dari nomor</v>
          </cell>
        </row>
        <row r="898">
          <cell r="N898" t="str">
            <v>mata pembayaran.</v>
          </cell>
        </row>
        <row r="899">
          <cell r="L899">
            <v>3</v>
          </cell>
          <cell r="N899" t="str">
            <v>Biaya satuan untuk peralatan sudah termasuk bahan bakar, bahan habis dipakai dan operator.</v>
          </cell>
        </row>
        <row r="900">
          <cell r="L900">
            <v>4</v>
          </cell>
          <cell r="N900" t="str">
            <v>Biaya satuan sudah termasuk pengeluaran untuk seluruh pajak yang berkaitan (tetapi tidak termasuk PPN</v>
          </cell>
        </row>
        <row r="901">
          <cell r="N901" t="str">
            <v>yang dibayar dari kontrak) dan biaya-biaya lainnya.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H BHN"/>
    </sheetNames>
    <sheetDataSet>
      <sheetData sheetId="0" refreshError="1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Bahan"/>
      <sheetName val="Analisa Upah"/>
      <sheetName val="Daftar harga"/>
      <sheetName val="alat"/>
      <sheetName val="Analisa"/>
      <sheetName val="RAB"/>
    </sheetNames>
    <sheetDataSet>
      <sheetData sheetId="0" refreshError="1">
        <row r="7">
          <cell r="E7" t="str">
            <v xml:space="preserve">PENINGKATAN DI MBANUA SIBOHOU DESA LOLOANA'A 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C15">
            <v>30000</v>
          </cell>
        </row>
        <row r="261">
          <cell r="U261" t="e">
            <v>#REF!</v>
          </cell>
        </row>
        <row r="317">
          <cell r="U31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612">
          <cell r="U1612" t="e">
            <v>#REF!</v>
          </cell>
        </row>
      </sheetData>
      <sheetData sheetId="8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ial"/>
      <sheetName val="tanya"/>
      <sheetName val="Sheet1"/>
      <sheetName val="data-1"/>
      <sheetName val="data-2"/>
      <sheetName val="RECORD"/>
      <sheetName val="MAP"/>
      <sheetName val="simak"/>
      <sheetName val="rekap"/>
      <sheetName val="rab"/>
      <sheetName val="anal-mob"/>
      <sheetName val="mpu"/>
      <sheetName val="anal-1"/>
      <sheetName val="dt-1"/>
      <sheetName val="dt-2"/>
      <sheetName val="dt-3"/>
      <sheetName val="dt-5"/>
      <sheetName val="div7-1"/>
      <sheetName val="div7-2"/>
      <sheetName val="baja-1"/>
      <sheetName val="baja-2"/>
      <sheetName val="harsat"/>
      <sheetName val="sub"/>
      <sheetName val="Schedule"/>
      <sheetName val="plant"/>
      <sheetName val="alat"/>
      <sheetName val="produk"/>
      <sheetName val="railing"/>
      <sheetName val="61004"/>
      <sheetName val="61005"/>
      <sheetName val="61006"/>
      <sheetName val="61007"/>
      <sheetName val="61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5">
          <cell r="V15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 refreshError="1">
        <row r="27">
          <cell r="L27">
            <v>132825</v>
          </cell>
        </row>
        <row r="28">
          <cell r="L28">
            <v>95500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1"/>
      <sheetName val="REKAP2"/>
      <sheetName val="RPP-3"/>
      <sheetName val="RPP-4"/>
      <sheetName val="RPP-5"/>
      <sheetName val="RPP-6"/>
      <sheetName val="RPP-7"/>
      <sheetName val="RPP-8"/>
      <sheetName val="RPP-9"/>
      <sheetName val="RPP-10"/>
      <sheetName val="RPP-11"/>
      <sheetName val="GAJI"/>
      <sheetName val="mobilisasi"/>
      <sheetName val="HASAT"/>
      <sheetName val="analis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6">
          <cell r="I26">
            <v>910</v>
          </cell>
        </row>
        <row r="44">
          <cell r="I44">
            <v>750</v>
          </cell>
        </row>
      </sheetData>
      <sheetData sheetId="15" refreshError="1"/>
      <sheetData sheetId="1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ASE (2)"/>
      <sheetName val="NORMALISASI (2)"/>
      <sheetName val="PINTU KLEP"/>
      <sheetName val="Lain2"/>
      <sheetName val="HPS LISTRIK LP"/>
      <sheetName val="BC 01TL"/>
      <sheetName val="BC 02TL REV"/>
      <sheetName val="HPS TL"/>
      <sheetName val="BC 01PL TL 1 (11)"/>
      <sheetName val="BC 01PL TL 1 (10)"/>
      <sheetName val="BC 01PL TL 1 (9)"/>
      <sheetName val="BC 01 PL TL 1 (8)"/>
      <sheetName val="BC 01PL TL 1"/>
      <sheetName val="BC 03TL"/>
      <sheetName val="BC 04TL"/>
      <sheetName val="BC 05TL"/>
      <sheetName val="BC 06TL"/>
      <sheetName val="BC 08TL REV"/>
      <sheetName val="BC 08TL"/>
      <sheetName val="BC 09TL"/>
      <sheetName val="BC 10TL"/>
      <sheetName val="BC 11TL"/>
      <sheetName val="BC 12TL"/>
      <sheetName val="BC 13TL"/>
      <sheetName val="BC 14TL"/>
      <sheetName val="BC 15TL"/>
      <sheetName val="BC 16TL"/>
      <sheetName val="BC 18TL"/>
      <sheetName val="BC 01BB"/>
      <sheetName val="Anl Pikul - Langsir"/>
      <sheetName val="Hitungan"/>
      <sheetName val="Besi"/>
      <sheetName val="BC 01PL TL 1 (2)"/>
      <sheetName val="BC 01PL TL 1 (3)"/>
      <sheetName val="BC 12TL (2)"/>
      <sheetName val="BC 01PL TL 1 (4)"/>
      <sheetName val="BC 01 PL TL 1 (6)"/>
      <sheetName val="BC 01 PL TL 1 ( 5 )"/>
      <sheetName val="BC 01PL TL 1 (7)"/>
      <sheetName val="BHN  (2)"/>
      <sheetName val="UPAH"/>
      <sheetName val="RKP. AN.K"/>
      <sheetName val="ANL. K"/>
      <sheetName val="X sni pipa sanitasi"/>
      <sheetName val="XIV sni cat"/>
      <sheetName val="XIII sni lantai &amp; dinding"/>
      <sheetName val="XII sni kunci &amp; kaca"/>
      <sheetName val="XI sni besi &amp; aluminium"/>
      <sheetName val="IX sni langit langit"/>
      <sheetName val="VIII sni atap"/>
      <sheetName val="VII sni beton"/>
      <sheetName val="VI sni kayu"/>
      <sheetName val=" V sni plesteran"/>
      <sheetName val="IV sni dinding"/>
      <sheetName val="III sni pondasi"/>
      <sheetName val="II sni tanah"/>
      <sheetName val="I sni persiapan"/>
      <sheetName val="REKAP SNI"/>
      <sheetName val="upah &amp; bahan sni"/>
      <sheetName val="ALT"/>
      <sheetName val="ANL. E"/>
      <sheetName val="Isian"/>
      <sheetName val="Ak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20">
          <cell r="G20">
            <v>67500</v>
          </cell>
        </row>
        <row r="22">
          <cell r="G22">
            <v>84750</v>
          </cell>
        </row>
        <row r="24">
          <cell r="G24">
            <v>84750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H BHN"/>
    </sheetNames>
    <sheetDataSet>
      <sheetData sheetId="0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"/>
      <sheetName val="LIST"/>
      <sheetName val="Sheet1"/>
    </sheetNames>
    <sheetDataSet>
      <sheetData sheetId="0"/>
      <sheetData sheetId="1">
        <row r="3">
          <cell r="A3">
            <v>1000201</v>
          </cell>
          <cell r="B3" t="str">
            <v>10-002-01</v>
          </cell>
          <cell r="C3" t="str">
            <v xml:space="preserve">SCALPEL FIG 1                           </v>
          </cell>
          <cell r="D3" t="str">
            <v>PC</v>
          </cell>
          <cell r="E3">
            <v>18.399999999999999</v>
          </cell>
          <cell r="F3">
            <v>46</v>
          </cell>
        </row>
        <row r="4">
          <cell r="A4">
            <v>1000202</v>
          </cell>
          <cell r="B4" t="str">
            <v>10-002-02</v>
          </cell>
          <cell r="C4" t="str">
            <v xml:space="preserve">SCALPEL FIG 2                           </v>
          </cell>
          <cell r="D4" t="str">
            <v>PC</v>
          </cell>
          <cell r="E4">
            <v>18.399999999999999</v>
          </cell>
          <cell r="F4">
            <v>46</v>
          </cell>
        </row>
        <row r="5">
          <cell r="A5">
            <v>1000203</v>
          </cell>
          <cell r="B5" t="str">
            <v>10-002-03</v>
          </cell>
          <cell r="C5" t="str">
            <v xml:space="preserve">SCALPEL FIG 3                           </v>
          </cell>
          <cell r="D5" t="str">
            <v>PC</v>
          </cell>
          <cell r="E5">
            <v>18.399999999999999</v>
          </cell>
          <cell r="F5">
            <v>46</v>
          </cell>
        </row>
        <row r="6">
          <cell r="A6">
            <v>1000204</v>
          </cell>
          <cell r="B6" t="str">
            <v>10-002-04</v>
          </cell>
          <cell r="C6" t="str">
            <v xml:space="preserve">SCALPEL FIG 4                           </v>
          </cell>
          <cell r="D6" t="str">
            <v>PC</v>
          </cell>
          <cell r="E6">
            <v>18.399999999999999</v>
          </cell>
          <cell r="F6">
            <v>46</v>
          </cell>
        </row>
        <row r="7">
          <cell r="A7">
            <v>1000205</v>
          </cell>
          <cell r="B7" t="str">
            <v>10-002-05</v>
          </cell>
          <cell r="C7" t="str">
            <v xml:space="preserve">SCALPEL FIG 5                           </v>
          </cell>
          <cell r="D7" t="str">
            <v>PC</v>
          </cell>
          <cell r="E7">
            <v>18.399999999999999</v>
          </cell>
          <cell r="F7">
            <v>46</v>
          </cell>
        </row>
        <row r="8">
          <cell r="A8">
            <v>1000206</v>
          </cell>
          <cell r="B8" t="str">
            <v>10-002-06</v>
          </cell>
          <cell r="C8" t="str">
            <v xml:space="preserve">SCALPEL FIG 6                           </v>
          </cell>
          <cell r="D8" t="str">
            <v>PC</v>
          </cell>
          <cell r="E8">
            <v>18.399999999999999</v>
          </cell>
          <cell r="F8">
            <v>46</v>
          </cell>
        </row>
        <row r="9">
          <cell r="A9">
            <v>1000207</v>
          </cell>
          <cell r="B9" t="str">
            <v>10-002-07</v>
          </cell>
          <cell r="C9" t="str">
            <v xml:space="preserve">SCALPEL FIG 7                           </v>
          </cell>
          <cell r="D9" t="str">
            <v>PC</v>
          </cell>
          <cell r="E9">
            <v>18.399999999999999</v>
          </cell>
          <cell r="F9">
            <v>46</v>
          </cell>
        </row>
        <row r="10">
          <cell r="A10">
            <v>1000208</v>
          </cell>
          <cell r="B10" t="str">
            <v>10-002-08</v>
          </cell>
          <cell r="C10" t="str">
            <v xml:space="preserve">SCALPEL FIG 8                           </v>
          </cell>
          <cell r="D10" t="str">
            <v>PC</v>
          </cell>
          <cell r="E10">
            <v>18.399999999999999</v>
          </cell>
          <cell r="F10">
            <v>46</v>
          </cell>
        </row>
        <row r="11">
          <cell r="A11">
            <v>1000209</v>
          </cell>
          <cell r="B11" t="str">
            <v>10-002-09</v>
          </cell>
          <cell r="C11" t="str">
            <v xml:space="preserve">SCALPEL FIG 9                           </v>
          </cell>
          <cell r="D11" t="str">
            <v>PC</v>
          </cell>
          <cell r="E11">
            <v>18.399999999999999</v>
          </cell>
          <cell r="F11">
            <v>46</v>
          </cell>
        </row>
        <row r="12">
          <cell r="A12">
            <v>1000210</v>
          </cell>
          <cell r="B12" t="str">
            <v>10-002-10</v>
          </cell>
          <cell r="C12" t="str">
            <v xml:space="preserve">SCALPEL FIG 10                          </v>
          </cell>
          <cell r="D12" t="str">
            <v>PC</v>
          </cell>
          <cell r="E12">
            <v>18.399999999999999</v>
          </cell>
          <cell r="F12">
            <v>46</v>
          </cell>
        </row>
        <row r="13">
          <cell r="A13">
            <v>1002310</v>
          </cell>
          <cell r="B13" t="str">
            <v>10-023-10</v>
          </cell>
          <cell r="C13" t="str">
            <v xml:space="preserve">DISSECT KNIFE WOOD HANDLE               </v>
          </cell>
          <cell r="D13" t="str">
            <v>PC</v>
          </cell>
          <cell r="E13">
            <v>75.3</v>
          </cell>
          <cell r="F13">
            <v>188.25</v>
          </cell>
        </row>
        <row r="14">
          <cell r="A14">
            <v>1003308</v>
          </cell>
          <cell r="B14" t="str">
            <v>10-033-08</v>
          </cell>
          <cell r="C14" t="str">
            <v xml:space="preserve">CARTILAGE KNIFE WOOD HANDLE             </v>
          </cell>
          <cell r="D14" t="str">
            <v>PC</v>
          </cell>
          <cell r="E14">
            <v>36.4</v>
          </cell>
          <cell r="F14">
            <v>91</v>
          </cell>
        </row>
        <row r="15">
          <cell r="A15">
            <v>1003611</v>
          </cell>
          <cell r="B15" t="str">
            <v>10-036-11</v>
          </cell>
          <cell r="C15" t="str">
            <v xml:space="preserve">WALB ORGAN BLADE                        </v>
          </cell>
          <cell r="D15" t="str">
            <v>PC</v>
          </cell>
          <cell r="E15">
            <v>61.6</v>
          </cell>
          <cell r="F15">
            <v>154</v>
          </cell>
        </row>
        <row r="16">
          <cell r="A16">
            <v>1003614</v>
          </cell>
          <cell r="B16" t="str">
            <v>10-036-14</v>
          </cell>
          <cell r="C16" t="str">
            <v xml:space="preserve">WALB ORGAN BLADE                        </v>
          </cell>
          <cell r="D16" t="str">
            <v>PC</v>
          </cell>
          <cell r="E16">
            <v>74.8</v>
          </cell>
          <cell r="F16">
            <v>187</v>
          </cell>
        </row>
        <row r="17">
          <cell r="A17">
            <v>1003617</v>
          </cell>
          <cell r="B17" t="str">
            <v>10-036-17</v>
          </cell>
          <cell r="C17" t="str">
            <v xml:space="preserve">WALB ORGAN BLADE                        </v>
          </cell>
          <cell r="D17" t="str">
            <v>PC</v>
          </cell>
          <cell r="E17">
            <v>69.3</v>
          </cell>
          <cell r="F17">
            <v>173.25</v>
          </cell>
        </row>
        <row r="18">
          <cell r="A18">
            <v>1003816</v>
          </cell>
          <cell r="B18" t="str">
            <v>10-038-16</v>
          </cell>
          <cell r="C18" t="str">
            <v xml:space="preserve">VIRCHOW BRAIN KNIFE                     </v>
          </cell>
          <cell r="D18" t="str">
            <v>PC</v>
          </cell>
          <cell r="E18">
            <v>55.6</v>
          </cell>
          <cell r="F18">
            <v>139</v>
          </cell>
        </row>
        <row r="19">
          <cell r="A19">
            <v>1003820</v>
          </cell>
          <cell r="B19" t="str">
            <v>10-038-20</v>
          </cell>
          <cell r="C19" t="str">
            <v xml:space="preserve">VIRCHOW BRAIN KNIFE                     </v>
          </cell>
          <cell r="D19" t="str">
            <v>PC</v>
          </cell>
          <cell r="E19">
            <v>78.400000000000006</v>
          </cell>
          <cell r="F19">
            <v>196</v>
          </cell>
        </row>
        <row r="20">
          <cell r="A20">
            <v>1003824</v>
          </cell>
          <cell r="B20" t="str">
            <v>10-038-24</v>
          </cell>
          <cell r="C20" t="str">
            <v xml:space="preserve">VIRCHOW BRAIN KNIFE                     </v>
          </cell>
          <cell r="D20" t="str">
            <v>PC</v>
          </cell>
          <cell r="E20">
            <v>111</v>
          </cell>
          <cell r="F20">
            <v>277.5</v>
          </cell>
        </row>
        <row r="21">
          <cell r="A21">
            <v>1005001</v>
          </cell>
          <cell r="B21" t="str">
            <v>10-050-01</v>
          </cell>
          <cell r="C21" t="str">
            <v xml:space="preserve">ASH GUM KNIFE FIG 1                     </v>
          </cell>
          <cell r="D21" t="str">
            <v>PC</v>
          </cell>
          <cell r="E21">
            <v>12.8</v>
          </cell>
          <cell r="F21">
            <v>32</v>
          </cell>
        </row>
        <row r="22">
          <cell r="A22">
            <v>1005002</v>
          </cell>
          <cell r="B22" t="str">
            <v>10-050-02</v>
          </cell>
          <cell r="C22" t="str">
            <v xml:space="preserve">ASH GUM KNIFE FIG 2                     </v>
          </cell>
          <cell r="D22" t="str">
            <v>PC</v>
          </cell>
          <cell r="E22">
            <v>12.8</v>
          </cell>
          <cell r="F22">
            <v>32</v>
          </cell>
        </row>
        <row r="23">
          <cell r="A23">
            <v>1005003</v>
          </cell>
          <cell r="B23" t="str">
            <v>10-050-03</v>
          </cell>
          <cell r="C23" t="str">
            <v xml:space="preserve">ASH GUM KNIFE FIG 3                     </v>
          </cell>
          <cell r="D23" t="str">
            <v>PC</v>
          </cell>
          <cell r="E23">
            <v>12.8</v>
          </cell>
          <cell r="F23">
            <v>32</v>
          </cell>
        </row>
        <row r="24">
          <cell r="A24">
            <v>1009009</v>
          </cell>
          <cell r="B24" t="str">
            <v>10-090-09</v>
          </cell>
          <cell r="C24" t="str">
            <v xml:space="preserve">TROUTMAN-CHRIS BLADEHOLDER              </v>
          </cell>
          <cell r="D24" t="str">
            <v>PC</v>
          </cell>
          <cell r="E24">
            <v>136.5</v>
          </cell>
          <cell r="F24">
            <v>341.25</v>
          </cell>
        </row>
        <row r="25">
          <cell r="A25">
            <v>1009109</v>
          </cell>
          <cell r="B25" t="str">
            <v>10-091-09</v>
          </cell>
          <cell r="C25" t="str">
            <v xml:space="preserve">TROUTMAN-CHRIS BLADEHOLDER              </v>
          </cell>
          <cell r="D25" t="str">
            <v>PC</v>
          </cell>
          <cell r="E25">
            <v>140.5</v>
          </cell>
          <cell r="F25">
            <v>351.25</v>
          </cell>
        </row>
        <row r="26">
          <cell r="A26">
            <v>1009211</v>
          </cell>
          <cell r="B26" t="str">
            <v>10-092-11</v>
          </cell>
          <cell r="C26" t="str">
            <v xml:space="preserve">BLADEBREAKER AND -HOLDER                </v>
          </cell>
          <cell r="D26" t="str">
            <v>PC</v>
          </cell>
          <cell r="E26">
            <v>93.3</v>
          </cell>
          <cell r="F26">
            <v>233.25</v>
          </cell>
        </row>
        <row r="27">
          <cell r="A27">
            <v>1009413</v>
          </cell>
          <cell r="B27" t="str">
            <v>10-094-13</v>
          </cell>
          <cell r="C27" t="str">
            <v xml:space="preserve">CASTROVIEJO BLADEHOLDER                 </v>
          </cell>
          <cell r="D27" t="str">
            <v>PC</v>
          </cell>
          <cell r="E27">
            <v>155.5</v>
          </cell>
          <cell r="F27">
            <v>388.75</v>
          </cell>
        </row>
        <row r="28">
          <cell r="A28">
            <v>1009600</v>
          </cell>
          <cell r="B28" t="str">
            <v>10-096-00</v>
          </cell>
          <cell r="C28" t="str">
            <v xml:space="preserve">RAZOR BLADES BREAKABLE                  </v>
          </cell>
          <cell r="D28">
            <v>10</v>
          </cell>
          <cell r="E28">
            <v>6.04</v>
          </cell>
          <cell r="F28">
            <v>15.1</v>
          </cell>
        </row>
        <row r="29">
          <cell r="A29">
            <v>1010004</v>
          </cell>
          <cell r="B29" t="str">
            <v>10-100-04</v>
          </cell>
          <cell r="C29" t="str">
            <v xml:space="preserve">SCALPEL HANDLE NO 4                     </v>
          </cell>
          <cell r="D29" t="str">
            <v>PC</v>
          </cell>
          <cell r="E29">
            <v>5.64</v>
          </cell>
          <cell r="F29">
            <v>14.1</v>
          </cell>
        </row>
        <row r="30">
          <cell r="A30">
            <v>1010034</v>
          </cell>
          <cell r="B30" t="str">
            <v>10-100-34</v>
          </cell>
          <cell r="C30" t="str">
            <v xml:space="preserve">SCALPEL HANDLE NO 3/4                   </v>
          </cell>
          <cell r="D30" t="str">
            <v>PC</v>
          </cell>
          <cell r="E30">
            <v>12.67</v>
          </cell>
          <cell r="F30">
            <v>31.675000000000001</v>
          </cell>
        </row>
        <row r="31">
          <cell r="A31">
            <v>1010441</v>
          </cell>
          <cell r="B31" t="str">
            <v>10-104-41</v>
          </cell>
          <cell r="C31" t="str">
            <v xml:space="preserve">SCALPEL HANDLE NO 4L                    </v>
          </cell>
          <cell r="D31" t="str">
            <v>PC</v>
          </cell>
          <cell r="E31">
            <v>10.71</v>
          </cell>
          <cell r="F31">
            <v>26.775000000000002</v>
          </cell>
        </row>
        <row r="32">
          <cell r="A32">
            <v>1010445</v>
          </cell>
          <cell r="B32" t="str">
            <v>10-104-45</v>
          </cell>
          <cell r="C32" t="str">
            <v xml:space="preserve">SCALPEL HANDLE NO 4L ANGLED             </v>
          </cell>
          <cell r="D32" t="str">
            <v>PC</v>
          </cell>
          <cell r="E32">
            <v>12.67</v>
          </cell>
          <cell r="F32">
            <v>31.675000000000001</v>
          </cell>
        </row>
        <row r="33">
          <cell r="A33">
            <v>1010808</v>
          </cell>
          <cell r="B33" t="str">
            <v>10-108-08</v>
          </cell>
          <cell r="C33" t="str">
            <v xml:space="preserve">SCALPEL HANDLE NO 8                     </v>
          </cell>
          <cell r="D33" t="str">
            <v>PC</v>
          </cell>
          <cell r="E33">
            <v>12.75</v>
          </cell>
          <cell r="F33">
            <v>31.875</v>
          </cell>
        </row>
        <row r="34">
          <cell r="A34">
            <v>1010909</v>
          </cell>
          <cell r="B34" t="str">
            <v>10-109-09</v>
          </cell>
          <cell r="C34" t="str">
            <v xml:space="preserve">SCALPEL HANDLE NO 9                     </v>
          </cell>
          <cell r="D34" t="str">
            <v>PC</v>
          </cell>
          <cell r="E34">
            <v>12.75</v>
          </cell>
          <cell r="F34">
            <v>31.875</v>
          </cell>
        </row>
        <row r="35">
          <cell r="A35">
            <v>1011204</v>
          </cell>
          <cell r="B35" t="str">
            <v>10-112-04</v>
          </cell>
          <cell r="C35" t="str">
            <v xml:space="preserve">SCALPEL HANDLE PLASTIC                  </v>
          </cell>
          <cell r="D35" t="str">
            <v>PC</v>
          </cell>
          <cell r="E35">
            <v>8</v>
          </cell>
          <cell r="F35">
            <v>20</v>
          </cell>
        </row>
        <row r="36">
          <cell r="A36">
            <v>1011603</v>
          </cell>
          <cell r="B36" t="str">
            <v>10-116-03</v>
          </cell>
          <cell r="C36" t="str">
            <v>SCLAPEL HANDLE; 1,0/1,5 MM; FOR 2 BLADES</v>
          </cell>
          <cell r="D36" t="str">
            <v>PC</v>
          </cell>
          <cell r="E36">
            <v>20.9</v>
          </cell>
          <cell r="F36">
            <v>52.25</v>
          </cell>
        </row>
        <row r="37">
          <cell r="A37">
            <v>1011703</v>
          </cell>
          <cell r="B37" t="str">
            <v>10-117-03</v>
          </cell>
          <cell r="C37" t="str">
            <v>SCLAPEL HANDLE; 1,5/2,0 MM; FOR 2 BLADES</v>
          </cell>
          <cell r="D37" t="str">
            <v>PC</v>
          </cell>
          <cell r="E37">
            <v>20.9</v>
          </cell>
          <cell r="F37">
            <v>52.25</v>
          </cell>
        </row>
        <row r="38">
          <cell r="A38">
            <v>1011803</v>
          </cell>
          <cell r="B38" t="str">
            <v>10-118-03</v>
          </cell>
          <cell r="C38" t="str">
            <v xml:space="preserve">SWIVEL HEAD SCALPEL HANDLE              </v>
          </cell>
          <cell r="D38" t="str">
            <v>PC</v>
          </cell>
          <cell r="E38">
            <v>64.599999999999994</v>
          </cell>
          <cell r="F38">
            <v>161.5</v>
          </cell>
        </row>
        <row r="39">
          <cell r="A39">
            <v>1012004</v>
          </cell>
          <cell r="B39" t="str">
            <v>10-120-04</v>
          </cell>
          <cell r="C39" t="str">
            <v xml:space="preserve">SCALPEL HANDLE NO. 3                    </v>
          </cell>
          <cell r="D39" t="str">
            <v>PC</v>
          </cell>
          <cell r="E39">
            <v>12.6</v>
          </cell>
          <cell r="F39">
            <v>31.5</v>
          </cell>
        </row>
        <row r="40">
          <cell r="A40">
            <v>1013003</v>
          </cell>
          <cell r="B40" t="str">
            <v>10-130-03</v>
          </cell>
          <cell r="C40" t="str">
            <v xml:space="preserve">SCALPEL HANDLE NO 3                     </v>
          </cell>
          <cell r="D40" t="str">
            <v>PC</v>
          </cell>
          <cell r="E40">
            <v>5.64</v>
          </cell>
          <cell r="F40">
            <v>14.1</v>
          </cell>
        </row>
        <row r="41">
          <cell r="A41">
            <v>1013004</v>
          </cell>
          <cell r="B41" t="str">
            <v>10-130-04</v>
          </cell>
          <cell r="C41" t="str">
            <v xml:space="preserve">SCALPEL HANDLE NO 3                     </v>
          </cell>
          <cell r="D41" t="str">
            <v>PC</v>
          </cell>
          <cell r="E41">
            <v>5.97</v>
          </cell>
          <cell r="F41">
            <v>14.924999999999999</v>
          </cell>
        </row>
        <row r="42">
          <cell r="A42">
            <v>1013005</v>
          </cell>
          <cell r="B42" t="str">
            <v>10-130-05</v>
          </cell>
          <cell r="C42" t="str">
            <v xml:space="preserve">SCALPEL HANDLE NO 3 CM-GRAD             </v>
          </cell>
          <cell r="D42" t="str">
            <v>PC</v>
          </cell>
          <cell r="E42">
            <v>6.15</v>
          </cell>
          <cell r="F42">
            <v>15.375</v>
          </cell>
        </row>
        <row r="43">
          <cell r="A43">
            <v>1013331</v>
          </cell>
          <cell r="B43" t="str">
            <v>10-133-31</v>
          </cell>
          <cell r="C43" t="str">
            <v xml:space="preserve">SCALPEL HANDLE NO 3L                    </v>
          </cell>
          <cell r="D43" t="str">
            <v>PC</v>
          </cell>
          <cell r="E43">
            <v>10.71</v>
          </cell>
          <cell r="F43">
            <v>26.775000000000002</v>
          </cell>
        </row>
        <row r="44">
          <cell r="A44">
            <v>1013335</v>
          </cell>
          <cell r="B44" t="str">
            <v>10-133-35</v>
          </cell>
          <cell r="C44" t="str">
            <v xml:space="preserve">SCALPEL HANDLE NO 3L ANGLED             </v>
          </cell>
          <cell r="D44" t="str">
            <v>PC</v>
          </cell>
          <cell r="E44">
            <v>12.67</v>
          </cell>
          <cell r="F44">
            <v>31.675000000000001</v>
          </cell>
        </row>
        <row r="45">
          <cell r="A45">
            <v>1013707</v>
          </cell>
          <cell r="B45" t="str">
            <v>10-137-07</v>
          </cell>
          <cell r="C45" t="str">
            <v xml:space="preserve">SCALPEL HANDLE NO 7                     </v>
          </cell>
          <cell r="D45" t="str">
            <v>PC</v>
          </cell>
          <cell r="E45">
            <v>13.09</v>
          </cell>
          <cell r="F45">
            <v>32.725000000000001</v>
          </cell>
        </row>
        <row r="46">
          <cell r="A46">
            <v>1013771</v>
          </cell>
          <cell r="B46" t="str">
            <v>10-137-71</v>
          </cell>
          <cell r="C46" t="str">
            <v xml:space="preserve">SCALPEL HANDLE NO 7K                    </v>
          </cell>
          <cell r="D46" t="str">
            <v>PC</v>
          </cell>
          <cell r="E46">
            <v>7.91</v>
          </cell>
          <cell r="F46">
            <v>19.774999999999999</v>
          </cell>
        </row>
        <row r="47">
          <cell r="A47">
            <v>1014003</v>
          </cell>
          <cell r="B47" t="str">
            <v>10-140-03</v>
          </cell>
          <cell r="C47" t="str">
            <v xml:space="preserve">SCALPEL HANDLE ROUND                    </v>
          </cell>
          <cell r="D47" t="str">
            <v>PC</v>
          </cell>
          <cell r="E47">
            <v>30.69</v>
          </cell>
          <cell r="F47">
            <v>76.725000000000009</v>
          </cell>
        </row>
        <row r="48">
          <cell r="A48">
            <v>1014203</v>
          </cell>
          <cell r="B48" t="str">
            <v>10-142-03</v>
          </cell>
          <cell r="C48" t="str">
            <v xml:space="preserve">SCALPEL HANDLE PLASTIC                  </v>
          </cell>
          <cell r="D48" t="str">
            <v>PC</v>
          </cell>
          <cell r="E48">
            <v>8</v>
          </cell>
          <cell r="F48">
            <v>20</v>
          </cell>
        </row>
        <row r="49">
          <cell r="A49">
            <v>1014603</v>
          </cell>
          <cell r="B49" t="str">
            <v>10-146-03</v>
          </cell>
          <cell r="C49" t="str">
            <v xml:space="preserve">SCALPEL HANDLE ROUND STR                </v>
          </cell>
          <cell r="D49" t="str">
            <v>PC</v>
          </cell>
          <cell r="E49">
            <v>15.98</v>
          </cell>
          <cell r="F49">
            <v>39.950000000000003</v>
          </cell>
        </row>
        <row r="50">
          <cell r="A50">
            <v>1014703</v>
          </cell>
          <cell r="B50" t="str">
            <v>10-147-03</v>
          </cell>
          <cell r="C50" t="str">
            <v xml:space="preserve">SCALPEL HANDLE ROUND CVD                </v>
          </cell>
          <cell r="D50" t="str">
            <v>PC</v>
          </cell>
          <cell r="E50">
            <v>15.98</v>
          </cell>
          <cell r="F50">
            <v>39.950000000000003</v>
          </cell>
        </row>
        <row r="51">
          <cell r="A51">
            <v>1014803</v>
          </cell>
          <cell r="B51" t="str">
            <v>10-148-03</v>
          </cell>
          <cell r="C51" t="str">
            <v xml:space="preserve">KAYE SCALPEL HANDLE ROUND               </v>
          </cell>
          <cell r="D51" t="str">
            <v>PC</v>
          </cell>
          <cell r="E51">
            <v>39.869999999999997</v>
          </cell>
          <cell r="F51">
            <v>99.674999999999997</v>
          </cell>
        </row>
        <row r="52">
          <cell r="A52">
            <v>1015010</v>
          </cell>
          <cell r="B52" t="str">
            <v>10-150-10</v>
          </cell>
          <cell r="C52" t="str">
            <v xml:space="preserve">SCALPEL BLADE FIG 10                    </v>
          </cell>
          <cell r="D52">
            <v>100</v>
          </cell>
          <cell r="E52">
            <v>9.65</v>
          </cell>
          <cell r="F52">
            <v>24.125</v>
          </cell>
        </row>
        <row r="53">
          <cell r="A53">
            <v>1015011</v>
          </cell>
          <cell r="B53" t="str">
            <v>10-150-11</v>
          </cell>
          <cell r="C53" t="str">
            <v xml:space="preserve">SCALPEL BLADE FIG 11                    </v>
          </cell>
          <cell r="D53">
            <v>100</v>
          </cell>
          <cell r="E53">
            <v>9.65</v>
          </cell>
          <cell r="F53">
            <v>24.125</v>
          </cell>
        </row>
        <row r="54">
          <cell r="A54">
            <v>1015012</v>
          </cell>
          <cell r="B54" t="str">
            <v>10-150-12</v>
          </cell>
          <cell r="C54" t="str">
            <v xml:space="preserve">SCALPEL BLADE FIG 12                    </v>
          </cell>
          <cell r="D54">
            <v>100</v>
          </cell>
          <cell r="E54">
            <v>9.65</v>
          </cell>
          <cell r="F54">
            <v>24.125</v>
          </cell>
        </row>
        <row r="55">
          <cell r="A55">
            <v>1015013</v>
          </cell>
          <cell r="B55" t="str">
            <v>10-150-13</v>
          </cell>
          <cell r="C55" t="str">
            <v xml:space="preserve">SCALPEL BLADE FIG 13                    </v>
          </cell>
          <cell r="D55">
            <v>100</v>
          </cell>
          <cell r="E55">
            <v>9.65</v>
          </cell>
          <cell r="F55">
            <v>24.125</v>
          </cell>
        </row>
        <row r="56">
          <cell r="A56">
            <v>1015015</v>
          </cell>
          <cell r="B56" t="str">
            <v>10-150-15</v>
          </cell>
          <cell r="C56" t="str">
            <v xml:space="preserve">SCALPEL BLADE FIG 15                    </v>
          </cell>
          <cell r="D56">
            <v>100</v>
          </cell>
          <cell r="E56">
            <v>9.65</v>
          </cell>
          <cell r="F56">
            <v>24.125</v>
          </cell>
        </row>
        <row r="57">
          <cell r="A57">
            <v>1015016</v>
          </cell>
          <cell r="B57" t="str">
            <v>10-150-16</v>
          </cell>
          <cell r="C57" t="str">
            <v xml:space="preserve">SCALPEL BLADE FIG 16                    </v>
          </cell>
          <cell r="D57">
            <v>100</v>
          </cell>
          <cell r="E57">
            <v>9.65</v>
          </cell>
          <cell r="F57">
            <v>24.125</v>
          </cell>
        </row>
        <row r="58">
          <cell r="A58">
            <v>1015017</v>
          </cell>
          <cell r="B58" t="str">
            <v>10-150-17</v>
          </cell>
          <cell r="C58" t="str">
            <v xml:space="preserve">SCALPEL BLADE FIG 17                    </v>
          </cell>
          <cell r="D58">
            <v>100</v>
          </cell>
          <cell r="E58">
            <v>9.65</v>
          </cell>
          <cell r="F58">
            <v>24.125</v>
          </cell>
        </row>
        <row r="59">
          <cell r="A59">
            <v>1015018</v>
          </cell>
          <cell r="B59" t="str">
            <v>10-150-18</v>
          </cell>
          <cell r="C59" t="str">
            <v xml:space="preserve">SCALPEL BLADE FIG 18                    </v>
          </cell>
          <cell r="D59">
            <v>100</v>
          </cell>
          <cell r="E59">
            <v>9.65</v>
          </cell>
          <cell r="F59">
            <v>24.125</v>
          </cell>
        </row>
        <row r="60">
          <cell r="A60">
            <v>1015019</v>
          </cell>
          <cell r="B60" t="str">
            <v>10-150-19</v>
          </cell>
          <cell r="C60" t="str">
            <v xml:space="preserve">SCALPEL BLADE FIG 19                    </v>
          </cell>
          <cell r="D60">
            <v>100</v>
          </cell>
          <cell r="E60">
            <v>9.65</v>
          </cell>
          <cell r="F60">
            <v>24.125</v>
          </cell>
        </row>
        <row r="61">
          <cell r="A61">
            <v>1015020</v>
          </cell>
          <cell r="B61" t="str">
            <v>10-150-20</v>
          </cell>
          <cell r="C61" t="str">
            <v xml:space="preserve">SCALPEL BLADE FIG 20                    </v>
          </cell>
          <cell r="D61">
            <v>100</v>
          </cell>
          <cell r="E61">
            <v>9.65</v>
          </cell>
          <cell r="F61">
            <v>24.125</v>
          </cell>
        </row>
        <row r="62">
          <cell r="A62">
            <v>1015021</v>
          </cell>
          <cell r="B62" t="str">
            <v>10-150-21</v>
          </cell>
          <cell r="C62" t="str">
            <v xml:space="preserve">SCALPEL BLADE FIG 21                    </v>
          </cell>
          <cell r="D62">
            <v>100</v>
          </cell>
          <cell r="E62">
            <v>9.65</v>
          </cell>
          <cell r="F62">
            <v>24.125</v>
          </cell>
        </row>
        <row r="63">
          <cell r="A63">
            <v>1015022</v>
          </cell>
          <cell r="B63" t="str">
            <v>10-150-22</v>
          </cell>
          <cell r="C63" t="str">
            <v xml:space="preserve">SCALPEL BLADE FIG 22                    </v>
          </cell>
          <cell r="D63">
            <v>100</v>
          </cell>
          <cell r="E63">
            <v>9.65</v>
          </cell>
          <cell r="F63">
            <v>24.125</v>
          </cell>
        </row>
        <row r="64">
          <cell r="A64">
            <v>1015023</v>
          </cell>
          <cell r="B64" t="str">
            <v>10-150-23</v>
          </cell>
          <cell r="C64" t="str">
            <v xml:space="preserve">SCALPEL BLADE FIG 23                    </v>
          </cell>
          <cell r="D64">
            <v>100</v>
          </cell>
          <cell r="E64">
            <v>9.65</v>
          </cell>
          <cell r="F64">
            <v>24.125</v>
          </cell>
        </row>
        <row r="65">
          <cell r="A65">
            <v>1015024</v>
          </cell>
          <cell r="B65" t="str">
            <v>10-150-24</v>
          </cell>
          <cell r="C65" t="str">
            <v xml:space="preserve">SCALPEL BLADE FIG 24                    </v>
          </cell>
          <cell r="D65">
            <v>100</v>
          </cell>
          <cell r="E65">
            <v>9.65</v>
          </cell>
          <cell r="F65">
            <v>24.125</v>
          </cell>
        </row>
        <row r="66">
          <cell r="A66">
            <v>1015034</v>
          </cell>
          <cell r="B66" t="str">
            <v>10-150-34</v>
          </cell>
          <cell r="C66" t="str">
            <v xml:space="preserve">SCALPEL BLADE FIG 34                    </v>
          </cell>
          <cell r="D66">
            <v>100</v>
          </cell>
          <cell r="E66">
            <v>9.65</v>
          </cell>
          <cell r="F66">
            <v>24.125</v>
          </cell>
        </row>
        <row r="67">
          <cell r="A67">
            <v>1015036</v>
          </cell>
          <cell r="B67" t="str">
            <v>10-150-36</v>
          </cell>
          <cell r="C67" t="str">
            <v xml:space="preserve">SCALPEL BLADE FIG 36                    </v>
          </cell>
          <cell r="D67">
            <v>100</v>
          </cell>
          <cell r="E67">
            <v>9.65</v>
          </cell>
          <cell r="F67">
            <v>24.125</v>
          </cell>
        </row>
        <row r="68">
          <cell r="A68">
            <v>1015112</v>
          </cell>
          <cell r="B68" t="str">
            <v>10-151-12</v>
          </cell>
          <cell r="C68" t="str">
            <v xml:space="preserve">SCALPEL BLADE FIG12D                    </v>
          </cell>
          <cell r="D68">
            <v>100</v>
          </cell>
          <cell r="E68">
            <v>18.8</v>
          </cell>
          <cell r="F68">
            <v>47</v>
          </cell>
        </row>
        <row r="69">
          <cell r="A69">
            <v>1015115</v>
          </cell>
          <cell r="B69" t="str">
            <v>10-151-15</v>
          </cell>
          <cell r="C69" t="str">
            <v xml:space="preserve">SCALPEL BLADE FIG15C                    </v>
          </cell>
          <cell r="D69">
            <v>100</v>
          </cell>
          <cell r="E69">
            <v>18.8</v>
          </cell>
          <cell r="F69">
            <v>47</v>
          </cell>
        </row>
        <row r="70">
          <cell r="A70">
            <v>1015510</v>
          </cell>
          <cell r="B70" t="str">
            <v>10-155-10</v>
          </cell>
          <cell r="C70" t="str">
            <v xml:space="preserve">STERILE BLADE FIG 10                    </v>
          </cell>
          <cell r="D70">
            <v>100</v>
          </cell>
          <cell r="E70">
            <v>9.18</v>
          </cell>
          <cell r="F70">
            <v>22.95</v>
          </cell>
        </row>
        <row r="71">
          <cell r="A71">
            <v>1015511</v>
          </cell>
          <cell r="B71" t="str">
            <v>10-155-11</v>
          </cell>
          <cell r="C71" t="str">
            <v xml:space="preserve">STERILE BLADE FIG 11                    </v>
          </cell>
          <cell r="D71">
            <v>100</v>
          </cell>
          <cell r="E71">
            <v>9.18</v>
          </cell>
          <cell r="F71">
            <v>22.95</v>
          </cell>
        </row>
        <row r="72">
          <cell r="A72">
            <v>1015512</v>
          </cell>
          <cell r="B72" t="str">
            <v>10-155-12</v>
          </cell>
          <cell r="C72" t="str">
            <v xml:space="preserve">STERILE BLADE FIG 12                    </v>
          </cell>
          <cell r="D72">
            <v>100</v>
          </cell>
          <cell r="E72">
            <v>9.18</v>
          </cell>
          <cell r="F72">
            <v>22.95</v>
          </cell>
        </row>
        <row r="73">
          <cell r="A73">
            <v>1015513</v>
          </cell>
          <cell r="B73" t="str">
            <v>10-155-13</v>
          </cell>
          <cell r="C73" t="str">
            <v xml:space="preserve">STERILE BLADE FIG 13                    </v>
          </cell>
          <cell r="D73">
            <v>100</v>
          </cell>
          <cell r="E73">
            <v>9.18</v>
          </cell>
          <cell r="F73">
            <v>22.95</v>
          </cell>
        </row>
        <row r="74">
          <cell r="A74">
            <v>1015515</v>
          </cell>
          <cell r="B74" t="str">
            <v>10-155-15</v>
          </cell>
          <cell r="C74" t="str">
            <v xml:space="preserve">STERILE BLADE FIG 15                    </v>
          </cell>
          <cell r="D74">
            <v>100</v>
          </cell>
          <cell r="E74">
            <v>9.18</v>
          </cell>
          <cell r="F74">
            <v>22.95</v>
          </cell>
        </row>
        <row r="75">
          <cell r="A75">
            <v>1015516</v>
          </cell>
          <cell r="B75" t="str">
            <v>10-155-16</v>
          </cell>
          <cell r="C75" t="str">
            <v xml:space="preserve">STERILE BLADE FIG 16                    </v>
          </cell>
          <cell r="D75">
            <v>100</v>
          </cell>
          <cell r="E75">
            <v>9.18</v>
          </cell>
          <cell r="F75">
            <v>22.95</v>
          </cell>
        </row>
        <row r="76">
          <cell r="A76">
            <v>1015517</v>
          </cell>
          <cell r="B76" t="str">
            <v>10-155-17</v>
          </cell>
          <cell r="C76" t="str">
            <v xml:space="preserve">STERILE BLADE FIG 17                    </v>
          </cell>
          <cell r="D76">
            <v>100</v>
          </cell>
          <cell r="E76">
            <v>9.18</v>
          </cell>
          <cell r="F76">
            <v>22.95</v>
          </cell>
        </row>
        <row r="77">
          <cell r="A77">
            <v>1015518</v>
          </cell>
          <cell r="B77" t="str">
            <v>10-155-18</v>
          </cell>
          <cell r="C77" t="str">
            <v xml:space="preserve">STERILE BLADE FIG 18                    </v>
          </cell>
          <cell r="D77">
            <v>100</v>
          </cell>
          <cell r="E77">
            <v>9.18</v>
          </cell>
          <cell r="F77">
            <v>22.95</v>
          </cell>
        </row>
        <row r="78">
          <cell r="A78">
            <v>1015519</v>
          </cell>
          <cell r="B78" t="str">
            <v>10-155-19</v>
          </cell>
          <cell r="C78" t="str">
            <v xml:space="preserve">STERILE BLADE FIG 19                    </v>
          </cell>
          <cell r="D78">
            <v>100</v>
          </cell>
          <cell r="E78">
            <v>9.18</v>
          </cell>
          <cell r="F78">
            <v>22.95</v>
          </cell>
        </row>
        <row r="79">
          <cell r="A79">
            <v>1015520</v>
          </cell>
          <cell r="B79" t="str">
            <v>10-155-20</v>
          </cell>
          <cell r="C79" t="str">
            <v xml:space="preserve">STERILE BLADE FIG 20                    </v>
          </cell>
          <cell r="D79">
            <v>100</v>
          </cell>
          <cell r="E79">
            <v>9.18</v>
          </cell>
          <cell r="F79">
            <v>22.95</v>
          </cell>
        </row>
        <row r="80">
          <cell r="A80">
            <v>1015521</v>
          </cell>
          <cell r="B80" t="str">
            <v>10-155-21</v>
          </cell>
          <cell r="C80" t="str">
            <v xml:space="preserve">STERILE BLADE FIG 21                    </v>
          </cell>
          <cell r="D80">
            <v>100</v>
          </cell>
          <cell r="E80">
            <v>9.18</v>
          </cell>
          <cell r="F80">
            <v>22.95</v>
          </cell>
        </row>
        <row r="81">
          <cell r="A81">
            <v>1015522</v>
          </cell>
          <cell r="B81" t="str">
            <v>10-155-22</v>
          </cell>
          <cell r="C81" t="str">
            <v xml:space="preserve">STERILE BLADE FIG 22                    </v>
          </cell>
          <cell r="D81">
            <v>100</v>
          </cell>
          <cell r="E81">
            <v>9.18</v>
          </cell>
          <cell r="F81">
            <v>22.95</v>
          </cell>
        </row>
        <row r="82">
          <cell r="A82">
            <v>1015523</v>
          </cell>
          <cell r="B82" t="str">
            <v>10-155-23</v>
          </cell>
          <cell r="C82" t="str">
            <v xml:space="preserve">STERILE BLADE FIG 23                    </v>
          </cell>
          <cell r="D82">
            <v>100</v>
          </cell>
          <cell r="E82">
            <v>9.18</v>
          </cell>
          <cell r="F82">
            <v>22.95</v>
          </cell>
        </row>
        <row r="83">
          <cell r="A83">
            <v>1015524</v>
          </cell>
          <cell r="B83" t="str">
            <v>10-155-24</v>
          </cell>
          <cell r="C83" t="str">
            <v xml:space="preserve">STERILE BLADE FIG 24                    </v>
          </cell>
          <cell r="D83">
            <v>100</v>
          </cell>
          <cell r="E83">
            <v>9.18</v>
          </cell>
          <cell r="F83">
            <v>22.95</v>
          </cell>
        </row>
        <row r="84">
          <cell r="A84">
            <v>1015534</v>
          </cell>
          <cell r="B84" t="str">
            <v>10-155-34</v>
          </cell>
          <cell r="C84" t="str">
            <v xml:space="preserve">STERILE BLADE FIG 34                    </v>
          </cell>
          <cell r="D84">
            <v>100</v>
          </cell>
          <cell r="E84">
            <v>9.18</v>
          </cell>
          <cell r="F84">
            <v>22.95</v>
          </cell>
        </row>
        <row r="85">
          <cell r="A85">
            <v>1015536</v>
          </cell>
          <cell r="B85" t="str">
            <v>10-155-36</v>
          </cell>
          <cell r="C85" t="str">
            <v xml:space="preserve">STERILE BLADE FIG 36                    </v>
          </cell>
          <cell r="D85">
            <v>100</v>
          </cell>
          <cell r="E85">
            <v>9.18</v>
          </cell>
          <cell r="F85">
            <v>22.95</v>
          </cell>
        </row>
        <row r="86">
          <cell r="A86">
            <v>1015612</v>
          </cell>
          <cell r="B86" t="str">
            <v>10-156-12</v>
          </cell>
          <cell r="C86" t="str">
            <v xml:space="preserve">STERILE BLADE FIG12D                    </v>
          </cell>
          <cell r="D86">
            <v>100</v>
          </cell>
          <cell r="E86">
            <v>16.920000000000002</v>
          </cell>
          <cell r="F86">
            <v>42.300000000000004</v>
          </cell>
        </row>
        <row r="87">
          <cell r="A87">
            <v>1015615</v>
          </cell>
          <cell r="B87" t="str">
            <v>10-156-15</v>
          </cell>
          <cell r="C87" t="str">
            <v xml:space="preserve">STERILE BLADE FIG15C                    </v>
          </cell>
          <cell r="D87">
            <v>100</v>
          </cell>
          <cell r="E87">
            <v>16.920000000000002</v>
          </cell>
          <cell r="F87">
            <v>42.300000000000004</v>
          </cell>
        </row>
        <row r="88">
          <cell r="A88">
            <v>1015900</v>
          </cell>
          <cell r="B88" t="str">
            <v>10-159-00</v>
          </cell>
          <cell r="C88" t="str">
            <v>SCALPEL HANDLE FOR MICRO BLADES TITANIUM</v>
          </cell>
          <cell r="D88" t="str">
            <v>PC</v>
          </cell>
          <cell r="E88">
            <v>164.5</v>
          </cell>
          <cell r="F88">
            <v>411.25</v>
          </cell>
        </row>
        <row r="89">
          <cell r="A89">
            <v>1016001</v>
          </cell>
          <cell r="B89" t="str">
            <v>10-160-01</v>
          </cell>
          <cell r="C89" t="str">
            <v>SCALPEL HANDLE FOR MICRO BLADES; 13,5 CM</v>
          </cell>
          <cell r="D89" t="str">
            <v>PC</v>
          </cell>
          <cell r="E89">
            <v>27.29</v>
          </cell>
          <cell r="F89">
            <v>68.224999999999994</v>
          </cell>
        </row>
        <row r="90">
          <cell r="A90">
            <v>1016061</v>
          </cell>
          <cell r="B90" t="str">
            <v>10-160-61</v>
          </cell>
          <cell r="C90" t="str">
            <v xml:space="preserve">MICRO SCALPEL BLADE FIG. 61             </v>
          </cell>
          <cell r="D90">
            <v>25</v>
          </cell>
          <cell r="E90">
            <v>39.24</v>
          </cell>
          <cell r="F90">
            <v>98.100000000000009</v>
          </cell>
        </row>
        <row r="91">
          <cell r="A91">
            <v>1016062</v>
          </cell>
          <cell r="B91" t="str">
            <v>10-160-62</v>
          </cell>
          <cell r="C91" t="str">
            <v xml:space="preserve">MICRO SCALPEL BLADE FIG. 62             </v>
          </cell>
          <cell r="D91">
            <v>25</v>
          </cell>
          <cell r="E91">
            <v>39.24</v>
          </cell>
          <cell r="F91">
            <v>98.100000000000009</v>
          </cell>
        </row>
        <row r="92">
          <cell r="A92">
            <v>1016063</v>
          </cell>
          <cell r="B92" t="str">
            <v>10-160-63</v>
          </cell>
          <cell r="C92" t="str">
            <v xml:space="preserve">MICRO SCALPEL BLADE FIG. 63             </v>
          </cell>
          <cell r="D92">
            <v>25</v>
          </cell>
          <cell r="E92">
            <v>89.46</v>
          </cell>
          <cell r="F92">
            <v>223.64999999999998</v>
          </cell>
        </row>
        <row r="93">
          <cell r="A93">
            <v>1016064</v>
          </cell>
          <cell r="B93" t="str">
            <v>10-160-64</v>
          </cell>
          <cell r="C93" t="str">
            <v xml:space="preserve">MICRO SCALPEL BLADE FIG. 64             </v>
          </cell>
          <cell r="D93">
            <v>25</v>
          </cell>
          <cell r="E93">
            <v>39.24</v>
          </cell>
          <cell r="F93">
            <v>98.100000000000009</v>
          </cell>
        </row>
        <row r="94">
          <cell r="A94">
            <v>1016065</v>
          </cell>
          <cell r="B94" t="str">
            <v>10-160-65</v>
          </cell>
          <cell r="C94" t="str">
            <v xml:space="preserve">MICRO SCALPEL BLADE FIG. 65             </v>
          </cell>
          <cell r="D94">
            <v>25</v>
          </cell>
          <cell r="E94">
            <v>39.24</v>
          </cell>
          <cell r="F94">
            <v>98.100000000000009</v>
          </cell>
        </row>
        <row r="95">
          <cell r="A95">
            <v>1016066</v>
          </cell>
          <cell r="B95" t="str">
            <v>10-160-66</v>
          </cell>
          <cell r="C95" t="str">
            <v xml:space="preserve">MICRO-SCALPEL BLADE FIG. 66             </v>
          </cell>
          <cell r="D95">
            <v>25</v>
          </cell>
          <cell r="E95">
            <v>39.24</v>
          </cell>
          <cell r="F95">
            <v>98.100000000000009</v>
          </cell>
        </row>
        <row r="96">
          <cell r="A96">
            <v>1016067</v>
          </cell>
          <cell r="B96" t="str">
            <v>10-160-67</v>
          </cell>
          <cell r="C96" t="str">
            <v xml:space="preserve">MICRO SCALPEL BLADE FIG. 67             </v>
          </cell>
          <cell r="D96">
            <v>25</v>
          </cell>
          <cell r="E96">
            <v>39.24</v>
          </cell>
          <cell r="F96">
            <v>98.100000000000009</v>
          </cell>
        </row>
        <row r="97">
          <cell r="A97">
            <v>1016068</v>
          </cell>
          <cell r="B97" t="str">
            <v>10-160-68</v>
          </cell>
          <cell r="C97" t="str">
            <v xml:space="preserve">MICRO SCALPEL BLADE FIG. 68             </v>
          </cell>
          <cell r="D97">
            <v>25</v>
          </cell>
          <cell r="E97">
            <v>39.24</v>
          </cell>
          <cell r="F97">
            <v>98.100000000000009</v>
          </cell>
        </row>
        <row r="98">
          <cell r="A98">
            <v>1016069</v>
          </cell>
          <cell r="B98" t="str">
            <v>10-160-69</v>
          </cell>
          <cell r="C98" t="str">
            <v xml:space="preserve">MICRO SCALPEL BLADE FIG. 69             </v>
          </cell>
          <cell r="D98">
            <v>25</v>
          </cell>
          <cell r="E98">
            <v>89.46</v>
          </cell>
          <cell r="F98">
            <v>223.64999999999998</v>
          </cell>
        </row>
        <row r="99">
          <cell r="A99">
            <v>1019900</v>
          </cell>
          <cell r="B99" t="str">
            <v>10-199-00</v>
          </cell>
          <cell r="C99" t="str">
            <v xml:space="preserve">KLING-EX BLADE REMOVER                  </v>
          </cell>
          <cell r="D99" t="str">
            <v>PC</v>
          </cell>
          <cell r="E99">
            <v>2.5099999999999998</v>
          </cell>
          <cell r="F99">
            <v>6.2749999999999995</v>
          </cell>
        </row>
        <row r="100">
          <cell r="A100">
            <v>1028518</v>
          </cell>
          <cell r="B100" t="str">
            <v>10-285-18</v>
          </cell>
          <cell r="C100" t="str">
            <v xml:space="preserve">DISP SCALPEL FIG18                      </v>
          </cell>
          <cell r="D100">
            <v>10</v>
          </cell>
          <cell r="E100">
            <v>3.11</v>
          </cell>
          <cell r="F100">
            <v>7.7749999999999995</v>
          </cell>
        </row>
        <row r="101">
          <cell r="A101">
            <v>1028519</v>
          </cell>
          <cell r="B101" t="str">
            <v>10-285-19</v>
          </cell>
          <cell r="C101" t="str">
            <v xml:space="preserve">DISP SCALPEL FIG19                      </v>
          </cell>
          <cell r="D101">
            <v>10</v>
          </cell>
          <cell r="E101">
            <v>3.11</v>
          </cell>
          <cell r="F101">
            <v>7.7749999999999995</v>
          </cell>
        </row>
        <row r="102">
          <cell r="A102">
            <v>1028520</v>
          </cell>
          <cell r="B102" t="str">
            <v>10-285-20</v>
          </cell>
          <cell r="C102" t="str">
            <v xml:space="preserve">DISP SCALPEL FIG20                      </v>
          </cell>
          <cell r="D102">
            <v>10</v>
          </cell>
          <cell r="E102">
            <v>3.11</v>
          </cell>
          <cell r="F102">
            <v>7.7749999999999995</v>
          </cell>
        </row>
        <row r="103">
          <cell r="A103">
            <v>1028521</v>
          </cell>
          <cell r="B103" t="str">
            <v>10-285-21</v>
          </cell>
          <cell r="C103" t="str">
            <v xml:space="preserve">DISP SCALPEL FIG21                      </v>
          </cell>
          <cell r="D103">
            <v>10</v>
          </cell>
          <cell r="E103">
            <v>3.11</v>
          </cell>
          <cell r="F103">
            <v>7.7749999999999995</v>
          </cell>
        </row>
        <row r="104">
          <cell r="A104">
            <v>1028522</v>
          </cell>
          <cell r="B104" t="str">
            <v>10-285-22</v>
          </cell>
          <cell r="C104" t="str">
            <v xml:space="preserve">DISP SCALPEL FIG22                      </v>
          </cell>
          <cell r="D104">
            <v>10</v>
          </cell>
          <cell r="E104">
            <v>3.11</v>
          </cell>
          <cell r="F104">
            <v>7.7749999999999995</v>
          </cell>
        </row>
        <row r="105">
          <cell r="A105">
            <v>1028523</v>
          </cell>
          <cell r="B105" t="str">
            <v>10-285-23</v>
          </cell>
          <cell r="C105" t="str">
            <v xml:space="preserve">DISP SCALPEL FIG23                      </v>
          </cell>
          <cell r="D105">
            <v>10</v>
          </cell>
          <cell r="E105">
            <v>3.11</v>
          </cell>
          <cell r="F105">
            <v>7.7749999999999995</v>
          </cell>
        </row>
        <row r="106">
          <cell r="A106">
            <v>1028524</v>
          </cell>
          <cell r="B106" t="str">
            <v>10-285-24</v>
          </cell>
          <cell r="C106" t="str">
            <v xml:space="preserve">DISP SCALPEL FIG24                      </v>
          </cell>
          <cell r="D106">
            <v>10</v>
          </cell>
          <cell r="E106">
            <v>3.11</v>
          </cell>
          <cell r="F106">
            <v>7.7749999999999995</v>
          </cell>
        </row>
        <row r="107">
          <cell r="A107">
            <v>1029510</v>
          </cell>
          <cell r="B107" t="str">
            <v>10-295-10</v>
          </cell>
          <cell r="C107" t="str">
            <v xml:space="preserve">DISP SCALPEL FIG10                      </v>
          </cell>
          <cell r="D107">
            <v>10</v>
          </cell>
          <cell r="E107">
            <v>3.11</v>
          </cell>
          <cell r="F107">
            <v>7.7749999999999995</v>
          </cell>
        </row>
        <row r="108">
          <cell r="A108">
            <v>1029511</v>
          </cell>
          <cell r="B108" t="str">
            <v>10-295-11</v>
          </cell>
          <cell r="C108" t="str">
            <v xml:space="preserve">DISP SCALPEL FIG11                      </v>
          </cell>
          <cell r="D108">
            <v>10</v>
          </cell>
          <cell r="E108">
            <v>3.11</v>
          </cell>
          <cell r="F108">
            <v>7.7749999999999995</v>
          </cell>
        </row>
        <row r="109">
          <cell r="A109">
            <v>1029512</v>
          </cell>
          <cell r="B109" t="str">
            <v>10-295-12</v>
          </cell>
          <cell r="C109" t="str">
            <v xml:space="preserve">DISP SCALPEL FIG12                      </v>
          </cell>
          <cell r="D109">
            <v>10</v>
          </cell>
          <cell r="E109">
            <v>3.11</v>
          </cell>
          <cell r="F109">
            <v>7.7749999999999995</v>
          </cell>
        </row>
        <row r="110">
          <cell r="A110">
            <v>1029513</v>
          </cell>
          <cell r="B110" t="str">
            <v>10-295-13</v>
          </cell>
          <cell r="C110" t="str">
            <v xml:space="preserve">DISP SCALPEL FIG13                      </v>
          </cell>
          <cell r="D110">
            <v>10</v>
          </cell>
          <cell r="E110">
            <v>3.11</v>
          </cell>
          <cell r="F110">
            <v>7.7749999999999995</v>
          </cell>
        </row>
        <row r="111">
          <cell r="A111">
            <v>1029515</v>
          </cell>
          <cell r="B111" t="str">
            <v>10-295-15</v>
          </cell>
          <cell r="C111" t="str">
            <v xml:space="preserve">DISP SCALPEL FIG15                      </v>
          </cell>
          <cell r="D111">
            <v>10</v>
          </cell>
          <cell r="E111">
            <v>3.11</v>
          </cell>
          <cell r="F111">
            <v>7.7749999999999995</v>
          </cell>
        </row>
        <row r="112">
          <cell r="A112">
            <v>1029612</v>
          </cell>
          <cell r="B112" t="str">
            <v>10-296-12</v>
          </cell>
          <cell r="C112" t="str">
            <v xml:space="preserve">DISP SCALPEL FIG12D                     </v>
          </cell>
          <cell r="D112">
            <v>10</v>
          </cell>
          <cell r="E112">
            <v>5.26</v>
          </cell>
          <cell r="F112">
            <v>13.149999999999999</v>
          </cell>
        </row>
        <row r="113">
          <cell r="A113">
            <v>1029615</v>
          </cell>
          <cell r="B113" t="str">
            <v>10-296-15</v>
          </cell>
          <cell r="C113" t="str">
            <v xml:space="preserve">DISP SCALPEL FIG15C                     </v>
          </cell>
          <cell r="D113">
            <v>10</v>
          </cell>
          <cell r="E113">
            <v>5.26</v>
          </cell>
          <cell r="F113">
            <v>13.149999999999999</v>
          </cell>
        </row>
        <row r="114">
          <cell r="A114">
            <v>1050016</v>
          </cell>
          <cell r="B114" t="str">
            <v>10-500-16</v>
          </cell>
          <cell r="C114" t="str">
            <v xml:space="preserve">AMPUTATING KNIFE                        </v>
          </cell>
          <cell r="D114" t="str">
            <v>PC</v>
          </cell>
          <cell r="E114">
            <v>53.9</v>
          </cell>
          <cell r="F114">
            <v>134.75</v>
          </cell>
        </row>
        <row r="115">
          <cell r="A115">
            <v>1050019</v>
          </cell>
          <cell r="B115" t="str">
            <v>10-500-19</v>
          </cell>
          <cell r="C115" t="str">
            <v xml:space="preserve">AMPUTATING KNIFE                        </v>
          </cell>
          <cell r="D115" t="str">
            <v>PC</v>
          </cell>
          <cell r="E115">
            <v>53.9</v>
          </cell>
          <cell r="F115">
            <v>134.75</v>
          </cell>
        </row>
        <row r="116">
          <cell r="A116">
            <v>1056006</v>
          </cell>
          <cell r="B116" t="str">
            <v>10-560-06</v>
          </cell>
          <cell r="C116" t="str">
            <v xml:space="preserve">RESECTION KNIFE, 18CM                   </v>
          </cell>
          <cell r="D116" t="str">
            <v>PC</v>
          </cell>
          <cell r="E116">
            <v>39.4</v>
          </cell>
          <cell r="F116">
            <v>98.5</v>
          </cell>
        </row>
        <row r="117">
          <cell r="A117">
            <v>1057005</v>
          </cell>
          <cell r="B117" t="str">
            <v>10-570-05</v>
          </cell>
          <cell r="C117" t="str">
            <v xml:space="preserve">LANGENBECK RESECTION KNIFE              </v>
          </cell>
          <cell r="D117" t="str">
            <v>PC</v>
          </cell>
          <cell r="E117">
            <v>27.2</v>
          </cell>
          <cell r="F117">
            <v>68</v>
          </cell>
        </row>
        <row r="118">
          <cell r="A118">
            <v>1057205</v>
          </cell>
          <cell r="B118" t="str">
            <v>10-572-05</v>
          </cell>
          <cell r="C118" t="str">
            <v xml:space="preserve">LANGENBECK RESECTION KNIFE              </v>
          </cell>
          <cell r="D118" t="str">
            <v>PC</v>
          </cell>
          <cell r="E118">
            <v>27.2</v>
          </cell>
          <cell r="F118">
            <v>68</v>
          </cell>
        </row>
        <row r="119">
          <cell r="A119">
            <v>1080000</v>
          </cell>
          <cell r="B119" t="str">
            <v>10-800-00</v>
          </cell>
          <cell r="C119" t="str">
            <v xml:space="preserve">RAZOR BOTH SIDES HOLL GROUND            </v>
          </cell>
          <cell r="D119" t="str">
            <v>PC</v>
          </cell>
          <cell r="E119">
            <v>28</v>
          </cell>
          <cell r="F119">
            <v>70</v>
          </cell>
        </row>
        <row r="120">
          <cell r="A120">
            <v>1081100</v>
          </cell>
          <cell r="B120" t="str">
            <v>10-811-00</v>
          </cell>
          <cell r="C120" t="str">
            <v xml:space="preserve">RAZOR HOLLOW FLAT                       </v>
          </cell>
          <cell r="D120" t="str">
            <v>PC</v>
          </cell>
          <cell r="E120">
            <v>27.9</v>
          </cell>
          <cell r="F120">
            <v>69.75</v>
          </cell>
        </row>
        <row r="121">
          <cell r="A121">
            <v>1087500</v>
          </cell>
          <cell r="B121" t="str">
            <v>10-875-00</v>
          </cell>
          <cell r="C121" t="str">
            <v xml:space="preserve">ARKANSAS OIL STONE                      </v>
          </cell>
          <cell r="D121" t="str">
            <v>PC</v>
          </cell>
          <cell r="E121">
            <v>20.5</v>
          </cell>
          <cell r="F121">
            <v>51.25</v>
          </cell>
        </row>
        <row r="122">
          <cell r="A122">
            <v>1087700</v>
          </cell>
          <cell r="B122" t="str">
            <v>10-877-00</v>
          </cell>
          <cell r="C122" t="str">
            <v xml:space="preserve">ARKANSAS OIL STONE                      </v>
          </cell>
          <cell r="D122" t="str">
            <v>PC</v>
          </cell>
          <cell r="E122">
            <v>21.6</v>
          </cell>
          <cell r="F122">
            <v>54</v>
          </cell>
        </row>
        <row r="123">
          <cell r="A123">
            <v>1087800</v>
          </cell>
          <cell r="B123" t="str">
            <v>10-878-00</v>
          </cell>
          <cell r="C123" t="str">
            <v xml:space="preserve">DERMATOME HUMBY COMPLETE                </v>
          </cell>
          <cell r="D123" t="str">
            <v>PC</v>
          </cell>
          <cell r="E123">
            <v>642.6</v>
          </cell>
          <cell r="F123">
            <v>1606.5</v>
          </cell>
        </row>
        <row r="124">
          <cell r="A124">
            <v>1087801</v>
          </cell>
          <cell r="B124" t="str">
            <v>10-878-01</v>
          </cell>
          <cell r="C124" t="str">
            <v xml:space="preserve">SPARE BLADE FOR HUMBY DERMATOME         </v>
          </cell>
          <cell r="D124" t="str">
            <v>PC</v>
          </cell>
          <cell r="E124">
            <v>6.12</v>
          </cell>
          <cell r="F124">
            <v>15.3</v>
          </cell>
        </row>
        <row r="125">
          <cell r="A125">
            <v>1088000</v>
          </cell>
          <cell r="B125" t="str">
            <v>10-880-00</v>
          </cell>
          <cell r="C125" t="str">
            <v xml:space="preserve">SCHINK DERMATOME                        </v>
          </cell>
          <cell r="D125" t="str">
            <v>PC</v>
          </cell>
          <cell r="E125">
            <v>538.20000000000005</v>
          </cell>
          <cell r="F125">
            <v>1345.5</v>
          </cell>
        </row>
        <row r="126">
          <cell r="A126">
            <v>1088001</v>
          </cell>
          <cell r="B126" t="str">
            <v>10-880-01</v>
          </cell>
          <cell r="C126" t="str">
            <v xml:space="preserve">SPARE BLADE ONLY                        </v>
          </cell>
          <cell r="D126" t="str">
            <v>PC</v>
          </cell>
          <cell r="E126">
            <v>5.09</v>
          </cell>
          <cell r="F126">
            <v>12.725</v>
          </cell>
        </row>
        <row r="127">
          <cell r="A127">
            <v>1088002</v>
          </cell>
          <cell r="B127" t="str">
            <v>10-880-02</v>
          </cell>
          <cell r="C127" t="str">
            <v xml:space="preserve">SKINSTRAIGHTENING PLATE ONLY            </v>
          </cell>
          <cell r="D127" t="str">
            <v>PC</v>
          </cell>
          <cell r="E127">
            <v>19.71</v>
          </cell>
          <cell r="F127">
            <v>49.275000000000006</v>
          </cell>
        </row>
        <row r="128">
          <cell r="A128">
            <v>1088219</v>
          </cell>
          <cell r="B128" t="str">
            <v>10-882-19</v>
          </cell>
          <cell r="C128" t="str">
            <v xml:space="preserve">SILVER DERMATOME                        </v>
          </cell>
          <cell r="D128" t="str">
            <v>PC</v>
          </cell>
          <cell r="E128">
            <v>318.60000000000002</v>
          </cell>
          <cell r="F128">
            <v>796.5</v>
          </cell>
        </row>
        <row r="129">
          <cell r="A129">
            <v>1090004</v>
          </cell>
          <cell r="B129" t="str">
            <v>10-900-04</v>
          </cell>
          <cell r="C129" t="str">
            <v xml:space="preserve">AORTA RONGEUR ROUND CUT 4MM 16CM        </v>
          </cell>
          <cell r="D129" t="str">
            <v>PC</v>
          </cell>
          <cell r="E129">
            <v>73.44</v>
          </cell>
          <cell r="F129">
            <v>183.6</v>
          </cell>
        </row>
        <row r="130">
          <cell r="A130">
            <v>1090005</v>
          </cell>
          <cell r="B130" t="str">
            <v>10-900-05</v>
          </cell>
          <cell r="C130" t="str">
            <v xml:space="preserve">AORTA RONGEUR ROUND CUT 5MM 16CM        </v>
          </cell>
          <cell r="D130" t="str">
            <v>PC</v>
          </cell>
          <cell r="E130">
            <v>73.44</v>
          </cell>
          <cell r="F130">
            <v>183.6</v>
          </cell>
        </row>
        <row r="131">
          <cell r="A131">
            <v>1110011</v>
          </cell>
          <cell r="B131" t="str">
            <v>11-100-11</v>
          </cell>
          <cell r="C131" t="str">
            <v xml:space="preserve">STANDARD SCISSORS BL-BL STR             </v>
          </cell>
          <cell r="D131" t="str">
            <v>PC</v>
          </cell>
          <cell r="E131">
            <v>10.17</v>
          </cell>
          <cell r="F131">
            <v>25.425000000000001</v>
          </cell>
        </row>
        <row r="132">
          <cell r="A132">
            <v>1110013</v>
          </cell>
          <cell r="B132" t="str">
            <v>11-100-13</v>
          </cell>
          <cell r="C132" t="str">
            <v xml:space="preserve">STANDARD SCISSORS BL-BL STR             </v>
          </cell>
          <cell r="D132" t="str">
            <v>PC</v>
          </cell>
          <cell r="E132">
            <v>10.98</v>
          </cell>
          <cell r="F132">
            <v>27.450000000000003</v>
          </cell>
        </row>
        <row r="133">
          <cell r="A133">
            <v>1110014</v>
          </cell>
          <cell r="B133" t="str">
            <v>11-100-14</v>
          </cell>
          <cell r="C133" t="str">
            <v xml:space="preserve">STANDARD SCISSORS BL-BL STR             </v>
          </cell>
          <cell r="D133" t="str">
            <v>PC</v>
          </cell>
          <cell r="E133">
            <v>11.43</v>
          </cell>
          <cell r="F133">
            <v>28.574999999999999</v>
          </cell>
        </row>
        <row r="134">
          <cell r="A134">
            <v>1110016</v>
          </cell>
          <cell r="B134" t="str">
            <v>11-100-16</v>
          </cell>
          <cell r="C134" t="str">
            <v xml:space="preserve">STANDARD SCISSORS BL-BL STR             </v>
          </cell>
          <cell r="D134" t="str">
            <v>PC</v>
          </cell>
          <cell r="E134">
            <v>12.78</v>
          </cell>
          <cell r="F134">
            <v>31.95</v>
          </cell>
        </row>
        <row r="135">
          <cell r="A135">
            <v>1110018</v>
          </cell>
          <cell r="B135" t="str">
            <v>11-100-18</v>
          </cell>
          <cell r="C135" t="str">
            <v xml:space="preserve">STANDARD SCISSORS BL-BL STR             </v>
          </cell>
          <cell r="D135" t="str">
            <v>PC</v>
          </cell>
          <cell r="E135">
            <v>17.64</v>
          </cell>
          <cell r="F135">
            <v>44.1</v>
          </cell>
        </row>
        <row r="136">
          <cell r="A136">
            <v>1110020</v>
          </cell>
          <cell r="B136" t="str">
            <v>11-100-20</v>
          </cell>
          <cell r="C136" t="str">
            <v xml:space="preserve">STANDARD SCISSORS BL-BL STR             </v>
          </cell>
          <cell r="D136" t="str">
            <v>PC</v>
          </cell>
          <cell r="E136">
            <v>19.89</v>
          </cell>
          <cell r="F136">
            <v>49.725000000000001</v>
          </cell>
        </row>
        <row r="137">
          <cell r="A137">
            <v>1110211</v>
          </cell>
          <cell r="B137" t="str">
            <v>11-102-11</v>
          </cell>
          <cell r="C137" t="str">
            <v xml:space="preserve">STANDARD SCISSORS BL-SH STR             </v>
          </cell>
          <cell r="D137" t="str">
            <v>PC</v>
          </cell>
          <cell r="E137">
            <v>10.17</v>
          </cell>
          <cell r="F137">
            <v>25.425000000000001</v>
          </cell>
        </row>
        <row r="138">
          <cell r="A138">
            <v>1110213</v>
          </cell>
          <cell r="B138" t="str">
            <v>11-102-13</v>
          </cell>
          <cell r="C138" t="str">
            <v xml:space="preserve">STANDARD SCISSORS BL-SH STR             </v>
          </cell>
          <cell r="D138" t="str">
            <v>PC</v>
          </cell>
          <cell r="E138">
            <v>10.98</v>
          </cell>
          <cell r="F138">
            <v>27.450000000000003</v>
          </cell>
        </row>
        <row r="139">
          <cell r="A139">
            <v>1110214</v>
          </cell>
          <cell r="B139" t="str">
            <v>11-102-14</v>
          </cell>
          <cell r="C139" t="str">
            <v xml:space="preserve">STANDARD SCISSORS BL-SH STR             </v>
          </cell>
          <cell r="D139" t="str">
            <v>PC</v>
          </cell>
          <cell r="E139">
            <v>11.43</v>
          </cell>
          <cell r="F139">
            <v>28.574999999999999</v>
          </cell>
        </row>
        <row r="140">
          <cell r="A140">
            <v>1110216</v>
          </cell>
          <cell r="B140" t="str">
            <v>11-102-16</v>
          </cell>
          <cell r="C140" t="str">
            <v xml:space="preserve">STANDARD SCISSORS BL-SH STR             </v>
          </cell>
          <cell r="D140" t="str">
            <v>PC</v>
          </cell>
          <cell r="E140">
            <v>12.78</v>
          </cell>
          <cell r="F140">
            <v>31.95</v>
          </cell>
        </row>
        <row r="141">
          <cell r="A141">
            <v>1110218</v>
          </cell>
          <cell r="B141" t="str">
            <v>11-102-18</v>
          </cell>
          <cell r="C141" t="str">
            <v xml:space="preserve">STANDARD SCISSORS BL-SH STR             </v>
          </cell>
          <cell r="D141" t="str">
            <v>PC</v>
          </cell>
          <cell r="E141">
            <v>17.64</v>
          </cell>
          <cell r="F141">
            <v>44.1</v>
          </cell>
        </row>
        <row r="142">
          <cell r="A142">
            <v>1110220</v>
          </cell>
          <cell r="B142" t="str">
            <v>11-102-20</v>
          </cell>
          <cell r="C142" t="str">
            <v xml:space="preserve">STANDARD SCISSORS BL-SH STR             </v>
          </cell>
          <cell r="D142" t="str">
            <v>PC</v>
          </cell>
          <cell r="E142">
            <v>19.89</v>
          </cell>
          <cell r="F142">
            <v>49.725000000000001</v>
          </cell>
        </row>
        <row r="143">
          <cell r="A143">
            <v>1110411</v>
          </cell>
          <cell r="B143" t="str">
            <v>11-104-11</v>
          </cell>
          <cell r="C143" t="str">
            <v xml:space="preserve">STANDARD SCISSORS SH-SH STR             </v>
          </cell>
          <cell r="D143" t="str">
            <v>PC</v>
          </cell>
          <cell r="E143">
            <v>10.17</v>
          </cell>
          <cell r="F143">
            <v>25.425000000000001</v>
          </cell>
        </row>
        <row r="144">
          <cell r="A144">
            <v>1110413</v>
          </cell>
          <cell r="B144" t="str">
            <v>11-104-13</v>
          </cell>
          <cell r="C144" t="str">
            <v xml:space="preserve">STANDARD SCISSORS SH-SH STR             </v>
          </cell>
          <cell r="D144" t="str">
            <v>PC</v>
          </cell>
          <cell r="E144">
            <v>10.98</v>
          </cell>
          <cell r="F144">
            <v>27.450000000000003</v>
          </cell>
        </row>
        <row r="145">
          <cell r="A145">
            <v>1110414</v>
          </cell>
          <cell r="B145" t="str">
            <v>11-104-14</v>
          </cell>
          <cell r="C145" t="str">
            <v xml:space="preserve">STANDARD SCISSORS SH-SH STR             </v>
          </cell>
          <cell r="D145" t="str">
            <v>PC</v>
          </cell>
          <cell r="E145">
            <v>11.43</v>
          </cell>
          <cell r="F145">
            <v>28.574999999999999</v>
          </cell>
        </row>
        <row r="146">
          <cell r="A146">
            <v>1110416</v>
          </cell>
          <cell r="B146" t="str">
            <v>11-104-16</v>
          </cell>
          <cell r="C146" t="str">
            <v xml:space="preserve">STANDARD SCISSORS SH-SH STR             </v>
          </cell>
          <cell r="D146" t="str">
            <v>PC</v>
          </cell>
          <cell r="E146">
            <v>12.78</v>
          </cell>
          <cell r="F146">
            <v>31.95</v>
          </cell>
        </row>
        <row r="147">
          <cell r="A147">
            <v>1110511</v>
          </cell>
          <cell r="B147" t="str">
            <v>11-105-11</v>
          </cell>
          <cell r="C147" t="str">
            <v xml:space="preserve">STANDARD SCISSORS BL-BL CVD             </v>
          </cell>
          <cell r="D147" t="str">
            <v>PC</v>
          </cell>
          <cell r="E147">
            <v>11.79</v>
          </cell>
          <cell r="F147">
            <v>29.474999999999998</v>
          </cell>
        </row>
        <row r="148">
          <cell r="A148">
            <v>1110513</v>
          </cell>
          <cell r="B148" t="str">
            <v>11-105-13</v>
          </cell>
          <cell r="C148" t="str">
            <v xml:space="preserve">STANDARD SCISSORS BL-BL CVD             </v>
          </cell>
          <cell r="D148" t="str">
            <v>PC</v>
          </cell>
          <cell r="E148">
            <v>12.24</v>
          </cell>
          <cell r="F148">
            <v>30.6</v>
          </cell>
        </row>
        <row r="149">
          <cell r="A149">
            <v>1110514</v>
          </cell>
          <cell r="B149" t="str">
            <v>11-105-14</v>
          </cell>
          <cell r="C149" t="str">
            <v xml:space="preserve">STANDARD SCISSORS BL-BL CVD             </v>
          </cell>
          <cell r="D149" t="str">
            <v>PC</v>
          </cell>
          <cell r="E149">
            <v>13.41</v>
          </cell>
          <cell r="F149">
            <v>33.524999999999999</v>
          </cell>
        </row>
        <row r="150">
          <cell r="A150">
            <v>1110516</v>
          </cell>
          <cell r="B150" t="str">
            <v>11-105-16</v>
          </cell>
          <cell r="C150" t="str">
            <v xml:space="preserve">STANDARD SCISSORS BL-BL CVD             </v>
          </cell>
          <cell r="D150" t="str">
            <v>PC</v>
          </cell>
          <cell r="E150">
            <v>15.57</v>
          </cell>
          <cell r="F150">
            <v>38.924999999999997</v>
          </cell>
        </row>
        <row r="151">
          <cell r="A151">
            <v>1110518</v>
          </cell>
          <cell r="B151" t="str">
            <v>11-105-18</v>
          </cell>
          <cell r="C151" t="str">
            <v xml:space="preserve">STANDARD SCISSORS BL-BL CVD             </v>
          </cell>
          <cell r="D151" t="str">
            <v>PC</v>
          </cell>
          <cell r="E151">
            <v>18.36</v>
          </cell>
          <cell r="F151">
            <v>45.9</v>
          </cell>
        </row>
        <row r="152">
          <cell r="A152">
            <v>1110520</v>
          </cell>
          <cell r="B152" t="str">
            <v>11-105-20</v>
          </cell>
          <cell r="C152" t="str">
            <v xml:space="preserve">STANDARD SCISSORS BL-BL CVD             </v>
          </cell>
          <cell r="D152" t="str">
            <v>PC</v>
          </cell>
          <cell r="E152">
            <v>20.79</v>
          </cell>
          <cell r="F152">
            <v>51.974999999999994</v>
          </cell>
        </row>
        <row r="153">
          <cell r="A153">
            <v>1110711</v>
          </cell>
          <cell r="B153" t="str">
            <v>11-107-11</v>
          </cell>
          <cell r="C153" t="str">
            <v xml:space="preserve">STANDARD SCISSORS BL-SH CVD             </v>
          </cell>
          <cell r="D153" t="str">
            <v>PC</v>
          </cell>
          <cell r="E153">
            <v>11.79</v>
          </cell>
          <cell r="F153">
            <v>29.474999999999998</v>
          </cell>
        </row>
        <row r="154">
          <cell r="A154">
            <v>1110713</v>
          </cell>
          <cell r="B154" t="str">
            <v>11-107-13</v>
          </cell>
          <cell r="C154" t="str">
            <v xml:space="preserve">STANDARD SCISSORS BL-SH CVD             </v>
          </cell>
          <cell r="D154" t="str">
            <v>PC</v>
          </cell>
          <cell r="E154">
            <v>12.24</v>
          </cell>
          <cell r="F154">
            <v>30.6</v>
          </cell>
        </row>
        <row r="155">
          <cell r="A155">
            <v>1110714</v>
          </cell>
          <cell r="B155" t="str">
            <v>11-107-14</v>
          </cell>
          <cell r="C155" t="str">
            <v xml:space="preserve">STANDARD SCISSORS BL-SH CVD             </v>
          </cell>
          <cell r="D155" t="str">
            <v>PC</v>
          </cell>
          <cell r="E155">
            <v>13.41</v>
          </cell>
          <cell r="F155">
            <v>33.524999999999999</v>
          </cell>
        </row>
        <row r="156">
          <cell r="A156">
            <v>1110716</v>
          </cell>
          <cell r="B156" t="str">
            <v>11-107-16</v>
          </cell>
          <cell r="C156" t="str">
            <v xml:space="preserve">STANDARD SCISSORS BL-SH CVD             </v>
          </cell>
          <cell r="D156" t="str">
            <v>PC</v>
          </cell>
          <cell r="E156">
            <v>15.57</v>
          </cell>
          <cell r="F156">
            <v>38.924999999999997</v>
          </cell>
        </row>
        <row r="157">
          <cell r="A157">
            <v>1110718</v>
          </cell>
          <cell r="B157" t="str">
            <v>11-107-18</v>
          </cell>
          <cell r="C157" t="str">
            <v xml:space="preserve">STANDARD SCISSORS BL-SH CVD             </v>
          </cell>
          <cell r="D157" t="str">
            <v>PC</v>
          </cell>
          <cell r="E157">
            <v>18.36</v>
          </cell>
          <cell r="F157">
            <v>45.9</v>
          </cell>
        </row>
        <row r="158">
          <cell r="A158">
            <v>1110720</v>
          </cell>
          <cell r="B158" t="str">
            <v>11-107-20</v>
          </cell>
          <cell r="C158" t="str">
            <v xml:space="preserve">STANDARD SCISSORS BL-SH CVD             </v>
          </cell>
          <cell r="D158" t="str">
            <v>PC</v>
          </cell>
          <cell r="E158">
            <v>19.440000000000001</v>
          </cell>
          <cell r="F158">
            <v>48.6</v>
          </cell>
        </row>
        <row r="159">
          <cell r="A159">
            <v>1110911</v>
          </cell>
          <cell r="B159" t="str">
            <v>11-109-11</v>
          </cell>
          <cell r="C159" t="str">
            <v xml:space="preserve">STANDARD SCISSORS SH-SH CVD             </v>
          </cell>
          <cell r="D159" t="str">
            <v>PC</v>
          </cell>
          <cell r="E159">
            <v>11.79</v>
          </cell>
          <cell r="F159">
            <v>29.474999999999998</v>
          </cell>
        </row>
        <row r="160">
          <cell r="A160">
            <v>1110913</v>
          </cell>
          <cell r="B160" t="str">
            <v>11-109-13</v>
          </cell>
          <cell r="C160" t="str">
            <v xml:space="preserve">STANDARD SCISSORS SH-SH CVD             </v>
          </cell>
          <cell r="D160" t="str">
            <v>PC</v>
          </cell>
          <cell r="E160">
            <v>12.24</v>
          </cell>
          <cell r="F160">
            <v>30.6</v>
          </cell>
        </row>
        <row r="161">
          <cell r="A161">
            <v>1110914</v>
          </cell>
          <cell r="B161" t="str">
            <v>11-109-14</v>
          </cell>
          <cell r="C161" t="str">
            <v xml:space="preserve">STANDARD SCISSORS SH-SH CVD             </v>
          </cell>
          <cell r="D161" t="str">
            <v>PC</v>
          </cell>
          <cell r="E161">
            <v>13.41</v>
          </cell>
          <cell r="F161">
            <v>33.524999999999999</v>
          </cell>
        </row>
        <row r="162">
          <cell r="A162">
            <v>1110916</v>
          </cell>
          <cell r="B162" t="str">
            <v>11-109-16</v>
          </cell>
          <cell r="C162" t="str">
            <v xml:space="preserve">STANDARD SCISSORS SH-SH CVD             </v>
          </cell>
          <cell r="D162" t="str">
            <v>PC</v>
          </cell>
          <cell r="E162">
            <v>15.57</v>
          </cell>
          <cell r="F162">
            <v>38.924999999999997</v>
          </cell>
        </row>
        <row r="163">
          <cell r="A163">
            <v>1112014</v>
          </cell>
          <cell r="B163" t="str">
            <v>11-120-14</v>
          </cell>
          <cell r="C163" t="str">
            <v xml:space="preserve">STANDARD SCISSORS DELICATE BL-BL STR    </v>
          </cell>
          <cell r="D163" t="str">
            <v>PC</v>
          </cell>
          <cell r="E163">
            <v>17.100000000000001</v>
          </cell>
          <cell r="F163">
            <v>42.75</v>
          </cell>
        </row>
        <row r="164">
          <cell r="A164">
            <v>1112214</v>
          </cell>
          <cell r="B164" t="str">
            <v>11-122-14</v>
          </cell>
          <cell r="C164" t="str">
            <v xml:space="preserve">STANDARD SCISSORS DELICATE BL-SH STR    </v>
          </cell>
          <cell r="D164" t="str">
            <v>PC</v>
          </cell>
          <cell r="E164">
            <v>17.100000000000001</v>
          </cell>
          <cell r="F164">
            <v>42.75</v>
          </cell>
        </row>
        <row r="165">
          <cell r="A165">
            <v>1112414</v>
          </cell>
          <cell r="B165" t="str">
            <v>11-124-14</v>
          </cell>
          <cell r="C165" t="str">
            <v xml:space="preserve">STANDARD SCISSORS DELICATE SH-SH STR    </v>
          </cell>
          <cell r="D165" t="str">
            <v>PC</v>
          </cell>
          <cell r="E165">
            <v>17.100000000000001</v>
          </cell>
          <cell r="F165">
            <v>42.75</v>
          </cell>
        </row>
        <row r="166">
          <cell r="A166">
            <v>1112514</v>
          </cell>
          <cell r="B166" t="str">
            <v>11-125-14</v>
          </cell>
          <cell r="C166" t="str">
            <v xml:space="preserve">STANDARD SCISSORS DELICATE BL-BL CVD    </v>
          </cell>
          <cell r="D166" t="str">
            <v>PC</v>
          </cell>
          <cell r="E166">
            <v>18</v>
          </cell>
          <cell r="F166">
            <v>45</v>
          </cell>
        </row>
        <row r="167">
          <cell r="A167">
            <v>1112714</v>
          </cell>
          <cell r="B167" t="str">
            <v>11-127-14</v>
          </cell>
          <cell r="C167" t="str">
            <v xml:space="preserve">STANDARD SCISSORS DELICATE BL-SH CVD    </v>
          </cell>
          <cell r="D167" t="str">
            <v>PC</v>
          </cell>
          <cell r="E167">
            <v>18</v>
          </cell>
          <cell r="F167">
            <v>45</v>
          </cell>
        </row>
        <row r="168">
          <cell r="A168">
            <v>1112914</v>
          </cell>
          <cell r="B168" t="str">
            <v>11-129-14</v>
          </cell>
          <cell r="C168" t="str">
            <v xml:space="preserve">STANDARD SCISSORS DELICATE SH-SH CVD    </v>
          </cell>
          <cell r="D168" t="str">
            <v>PC</v>
          </cell>
          <cell r="E168">
            <v>18</v>
          </cell>
          <cell r="F168">
            <v>45</v>
          </cell>
        </row>
        <row r="169">
          <cell r="A169">
            <v>1113614</v>
          </cell>
          <cell r="B169" t="str">
            <v>11-136-14</v>
          </cell>
          <cell r="C169" t="str">
            <v xml:space="preserve">INCISION SCISSORS                       </v>
          </cell>
          <cell r="D169" t="str">
            <v>PC</v>
          </cell>
          <cell r="E169">
            <v>20.25</v>
          </cell>
          <cell r="F169">
            <v>50.625</v>
          </cell>
        </row>
        <row r="170">
          <cell r="A170">
            <v>1114014</v>
          </cell>
          <cell r="B170" t="str">
            <v>11-140-14</v>
          </cell>
          <cell r="C170" t="str">
            <v xml:space="preserve">DEAVER SCISSORS                         </v>
          </cell>
          <cell r="D170" t="str">
            <v>PC</v>
          </cell>
          <cell r="E170">
            <v>10.98</v>
          </cell>
          <cell r="F170">
            <v>27.450000000000003</v>
          </cell>
        </row>
        <row r="171">
          <cell r="A171">
            <v>1114114</v>
          </cell>
          <cell r="B171" t="str">
            <v>11-141-14</v>
          </cell>
          <cell r="C171" t="str">
            <v xml:space="preserve">DEAVER SCISSORS                         </v>
          </cell>
          <cell r="D171" t="str">
            <v>PC</v>
          </cell>
          <cell r="E171">
            <v>12.78</v>
          </cell>
          <cell r="F171">
            <v>31.95</v>
          </cell>
        </row>
        <row r="172">
          <cell r="A172">
            <v>1117014</v>
          </cell>
          <cell r="B172" t="str">
            <v>11-170-14</v>
          </cell>
          <cell r="C172" t="str">
            <v xml:space="preserve">MAYO SCISSORS STR                       </v>
          </cell>
          <cell r="D172" t="str">
            <v>PC</v>
          </cell>
          <cell r="E172">
            <v>11.79</v>
          </cell>
          <cell r="F172">
            <v>29.474999999999998</v>
          </cell>
        </row>
        <row r="173">
          <cell r="A173">
            <v>1117015</v>
          </cell>
          <cell r="B173" t="str">
            <v>11-170-15</v>
          </cell>
          <cell r="C173" t="str">
            <v xml:space="preserve">MAYO SCISSORS STR, 15 CM                </v>
          </cell>
          <cell r="D173" t="str">
            <v>PC</v>
          </cell>
          <cell r="E173">
            <v>12.24</v>
          </cell>
          <cell r="F173">
            <v>30.6</v>
          </cell>
        </row>
        <row r="174">
          <cell r="A174">
            <v>1117017</v>
          </cell>
          <cell r="B174" t="str">
            <v>11-170-17</v>
          </cell>
          <cell r="C174" t="str">
            <v xml:space="preserve">MAYO SCISSORS STR                       </v>
          </cell>
          <cell r="D174" t="str">
            <v>PC</v>
          </cell>
          <cell r="E174">
            <v>14.22</v>
          </cell>
          <cell r="F174">
            <v>35.550000000000004</v>
          </cell>
        </row>
        <row r="175">
          <cell r="A175">
            <v>1117023</v>
          </cell>
          <cell r="B175" t="str">
            <v>11-170-23</v>
          </cell>
          <cell r="C175" t="str">
            <v xml:space="preserve">MAYO SCISSORS STR                       </v>
          </cell>
          <cell r="D175" t="str">
            <v>PC</v>
          </cell>
          <cell r="E175">
            <v>28.71</v>
          </cell>
          <cell r="F175">
            <v>71.775000000000006</v>
          </cell>
        </row>
        <row r="176">
          <cell r="A176">
            <v>1117114</v>
          </cell>
          <cell r="B176" t="str">
            <v>11-171-14</v>
          </cell>
          <cell r="C176" t="str">
            <v xml:space="preserve">MAYO SCISSORS CVD                       </v>
          </cell>
          <cell r="D176" t="str">
            <v>PC</v>
          </cell>
          <cell r="E176">
            <v>12.24</v>
          </cell>
          <cell r="F176">
            <v>30.6</v>
          </cell>
        </row>
        <row r="177">
          <cell r="A177">
            <v>1117115</v>
          </cell>
          <cell r="B177" t="str">
            <v>11-171-15</v>
          </cell>
          <cell r="C177" t="str">
            <v xml:space="preserve">MAYO SCISSORS CVD                       </v>
          </cell>
          <cell r="D177" t="str">
            <v>PC</v>
          </cell>
          <cell r="E177">
            <v>14.67</v>
          </cell>
          <cell r="F177">
            <v>36.674999999999997</v>
          </cell>
        </row>
        <row r="178">
          <cell r="A178">
            <v>1117117</v>
          </cell>
          <cell r="B178" t="str">
            <v>11-171-17</v>
          </cell>
          <cell r="C178" t="str">
            <v xml:space="preserve">MAYO SCISSORS CVD                       </v>
          </cell>
          <cell r="D178" t="str">
            <v>PC</v>
          </cell>
          <cell r="E178">
            <v>15.21</v>
          </cell>
          <cell r="F178">
            <v>38.025000000000006</v>
          </cell>
        </row>
        <row r="179">
          <cell r="A179">
            <v>1117123</v>
          </cell>
          <cell r="B179" t="str">
            <v>11-171-23</v>
          </cell>
          <cell r="C179" t="str">
            <v xml:space="preserve">MAYO SCISSORS CVD                       </v>
          </cell>
          <cell r="D179" t="str">
            <v>PC</v>
          </cell>
          <cell r="E179">
            <v>30.87</v>
          </cell>
          <cell r="F179">
            <v>77.174999999999997</v>
          </cell>
        </row>
        <row r="180">
          <cell r="A180">
            <v>1117422</v>
          </cell>
          <cell r="B180" t="str">
            <v>11-174-22</v>
          </cell>
          <cell r="C180" t="str">
            <v xml:space="preserve">MAYO-HARRINGTON SCISSORS STR            </v>
          </cell>
          <cell r="D180" t="str">
            <v>PC</v>
          </cell>
          <cell r="E180">
            <v>30.87</v>
          </cell>
          <cell r="F180">
            <v>77.174999999999997</v>
          </cell>
        </row>
        <row r="181">
          <cell r="A181">
            <v>1117522</v>
          </cell>
          <cell r="B181" t="str">
            <v>11-175-22</v>
          </cell>
          <cell r="C181" t="str">
            <v xml:space="preserve">MAYO-HARRINGTON SCISSORS CVD            </v>
          </cell>
          <cell r="D181" t="str">
            <v>PC</v>
          </cell>
          <cell r="E181">
            <v>30.87</v>
          </cell>
          <cell r="F181">
            <v>77.174999999999997</v>
          </cell>
        </row>
        <row r="182">
          <cell r="A182">
            <v>1117530</v>
          </cell>
          <cell r="B182" t="str">
            <v>11-175-30</v>
          </cell>
          <cell r="C182" t="str">
            <v xml:space="preserve">MAYO-HARRINGTON SCISSORS CVD            </v>
          </cell>
          <cell r="D182" t="str">
            <v>PC</v>
          </cell>
          <cell r="E182">
            <v>44.82</v>
          </cell>
          <cell r="F182">
            <v>112.05</v>
          </cell>
        </row>
        <row r="183">
          <cell r="A183">
            <v>1118015</v>
          </cell>
          <cell r="B183" t="str">
            <v>11-180-15</v>
          </cell>
          <cell r="C183" t="str">
            <v xml:space="preserve">MAYO-STILLE SCISSORS STR                </v>
          </cell>
          <cell r="D183" t="str">
            <v>PC</v>
          </cell>
          <cell r="E183">
            <v>20.61</v>
          </cell>
          <cell r="F183">
            <v>51.524999999999999</v>
          </cell>
        </row>
        <row r="184">
          <cell r="A184">
            <v>1118017</v>
          </cell>
          <cell r="B184" t="str">
            <v>11-180-17</v>
          </cell>
          <cell r="C184" t="str">
            <v xml:space="preserve">MAYO-STILLE SCISSORS STR, 17 CM         </v>
          </cell>
          <cell r="D184" t="str">
            <v>PC</v>
          </cell>
          <cell r="E184">
            <v>21.33</v>
          </cell>
          <cell r="F184">
            <v>53.324999999999996</v>
          </cell>
        </row>
        <row r="185">
          <cell r="A185">
            <v>1118115</v>
          </cell>
          <cell r="B185" t="str">
            <v>11-181-15</v>
          </cell>
          <cell r="C185" t="str">
            <v xml:space="preserve">MAYO-STILLE SCISSORS CVD                </v>
          </cell>
          <cell r="D185" t="str">
            <v>PC</v>
          </cell>
          <cell r="E185">
            <v>22.14</v>
          </cell>
          <cell r="F185">
            <v>55.35</v>
          </cell>
        </row>
        <row r="186">
          <cell r="A186">
            <v>1118117</v>
          </cell>
          <cell r="B186" t="str">
            <v>11-181-17</v>
          </cell>
          <cell r="C186" t="str">
            <v xml:space="preserve">MAYO-STILLE SCISSORS CVD                </v>
          </cell>
          <cell r="D186" t="str">
            <v>PC</v>
          </cell>
          <cell r="E186">
            <v>23.49</v>
          </cell>
          <cell r="F186">
            <v>58.724999999999994</v>
          </cell>
        </row>
        <row r="187">
          <cell r="A187">
            <v>1118416</v>
          </cell>
          <cell r="B187" t="str">
            <v>11-184-16</v>
          </cell>
          <cell r="C187" t="str">
            <v xml:space="preserve">MAYO-STILLE SCISSORS DELICATE STR       </v>
          </cell>
          <cell r="D187" t="str">
            <v>PC</v>
          </cell>
          <cell r="E187">
            <v>17.73</v>
          </cell>
          <cell r="F187">
            <v>44.325000000000003</v>
          </cell>
        </row>
        <row r="188">
          <cell r="A188">
            <v>1118419</v>
          </cell>
          <cell r="B188" t="str">
            <v>11-184-19</v>
          </cell>
          <cell r="C188" t="str">
            <v xml:space="preserve">MAYO-STILLE SCISSORS DELICATE STR       </v>
          </cell>
          <cell r="D188" t="str">
            <v>PC</v>
          </cell>
          <cell r="E188">
            <v>25.2</v>
          </cell>
          <cell r="F188">
            <v>63</v>
          </cell>
        </row>
        <row r="189">
          <cell r="A189">
            <v>1118421</v>
          </cell>
          <cell r="B189" t="str">
            <v>11-184-21</v>
          </cell>
          <cell r="C189" t="str">
            <v xml:space="preserve">MAYO-STILLE SCISSORS DELICATE STR       </v>
          </cell>
          <cell r="D189" t="str">
            <v>PC</v>
          </cell>
          <cell r="E189">
            <v>25.2</v>
          </cell>
          <cell r="F189">
            <v>63</v>
          </cell>
        </row>
        <row r="190">
          <cell r="A190">
            <v>1118516</v>
          </cell>
          <cell r="B190" t="str">
            <v>11-185-16</v>
          </cell>
          <cell r="C190" t="str">
            <v xml:space="preserve">MAYO-STILLE SCISSORS DELICATE CVD       </v>
          </cell>
          <cell r="D190" t="str">
            <v>PC</v>
          </cell>
          <cell r="E190">
            <v>18</v>
          </cell>
          <cell r="F190">
            <v>45</v>
          </cell>
        </row>
        <row r="191">
          <cell r="A191">
            <v>1118519</v>
          </cell>
          <cell r="B191" t="str">
            <v>11-185-19</v>
          </cell>
          <cell r="C191" t="str">
            <v xml:space="preserve">MAYO-STILLE SCISSORS DELICATE CVD       </v>
          </cell>
          <cell r="D191" t="str">
            <v>PC</v>
          </cell>
          <cell r="E191">
            <v>26.46</v>
          </cell>
          <cell r="F191">
            <v>66.150000000000006</v>
          </cell>
        </row>
        <row r="192">
          <cell r="A192">
            <v>1118521</v>
          </cell>
          <cell r="B192" t="str">
            <v>11-185-21</v>
          </cell>
          <cell r="C192" t="str">
            <v xml:space="preserve">MAYO-STILLE SCISSORS DELICATE CVD       </v>
          </cell>
          <cell r="D192" t="str">
            <v>PC</v>
          </cell>
          <cell r="E192">
            <v>26.46</v>
          </cell>
          <cell r="F192">
            <v>66.150000000000006</v>
          </cell>
        </row>
        <row r="193">
          <cell r="A193">
            <v>1119017</v>
          </cell>
          <cell r="B193" t="str">
            <v>11-190-17</v>
          </cell>
          <cell r="C193" t="str">
            <v xml:space="preserve">MAYO-NOBLE SCISSORS STR                 </v>
          </cell>
          <cell r="D193" t="str">
            <v>PC</v>
          </cell>
          <cell r="E193">
            <v>26.46</v>
          </cell>
          <cell r="F193">
            <v>66.150000000000006</v>
          </cell>
        </row>
        <row r="194">
          <cell r="A194">
            <v>1119117</v>
          </cell>
          <cell r="B194" t="str">
            <v>11-191-17</v>
          </cell>
          <cell r="C194" t="str">
            <v xml:space="preserve">MAYO-NOBLE SCISSORS CVD                 </v>
          </cell>
          <cell r="D194" t="str">
            <v>PC</v>
          </cell>
          <cell r="E194">
            <v>27.27</v>
          </cell>
          <cell r="F194">
            <v>68.174999999999997</v>
          </cell>
        </row>
        <row r="195">
          <cell r="A195">
            <v>1120020</v>
          </cell>
          <cell r="B195" t="str">
            <v>11-200-20</v>
          </cell>
          <cell r="C195" t="str">
            <v xml:space="preserve">SIMS SCISSORS BL-BL STR                 </v>
          </cell>
          <cell r="D195" t="str">
            <v>PC</v>
          </cell>
          <cell r="E195">
            <v>28.71</v>
          </cell>
          <cell r="F195">
            <v>71.775000000000006</v>
          </cell>
        </row>
        <row r="196">
          <cell r="A196">
            <v>1120023</v>
          </cell>
          <cell r="B196" t="str">
            <v>11-200-23</v>
          </cell>
          <cell r="C196" t="str">
            <v xml:space="preserve">SIMS SCISSORS BL-BL STR                 </v>
          </cell>
          <cell r="D196" t="str">
            <v>PC</v>
          </cell>
          <cell r="E196">
            <v>33.659999999999997</v>
          </cell>
          <cell r="F196">
            <v>84.149999999999991</v>
          </cell>
        </row>
        <row r="197">
          <cell r="A197">
            <v>1120320</v>
          </cell>
          <cell r="B197" t="str">
            <v>11-203-20</v>
          </cell>
          <cell r="C197" t="str">
            <v xml:space="preserve">SIMS SCISSORS BL-BL CVD                 </v>
          </cell>
          <cell r="D197" t="str">
            <v>PC</v>
          </cell>
          <cell r="E197">
            <v>29.7</v>
          </cell>
          <cell r="F197">
            <v>74.25</v>
          </cell>
        </row>
        <row r="198">
          <cell r="A198">
            <v>1120323</v>
          </cell>
          <cell r="B198" t="str">
            <v>11-203-23</v>
          </cell>
          <cell r="C198" t="str">
            <v xml:space="preserve">SIMS SCISSORS BL-BL CVD                 </v>
          </cell>
          <cell r="D198" t="str">
            <v>PC</v>
          </cell>
          <cell r="E198">
            <v>36.54</v>
          </cell>
          <cell r="F198">
            <v>91.35</v>
          </cell>
        </row>
        <row r="199">
          <cell r="A199">
            <v>1122616</v>
          </cell>
          <cell r="B199" t="str">
            <v>11-226-16</v>
          </cell>
          <cell r="C199" t="str">
            <v xml:space="preserve">KELLY SCISSORS STR                      </v>
          </cell>
          <cell r="D199" t="str">
            <v>PC</v>
          </cell>
          <cell r="E199">
            <v>25.56</v>
          </cell>
          <cell r="F199">
            <v>63.9</v>
          </cell>
        </row>
        <row r="200">
          <cell r="A200">
            <v>1122716</v>
          </cell>
          <cell r="B200" t="str">
            <v>11-227-16</v>
          </cell>
          <cell r="C200" t="str">
            <v xml:space="preserve">KELLY SCISSORS CVD                      </v>
          </cell>
          <cell r="D200" t="str">
            <v>PC</v>
          </cell>
          <cell r="E200">
            <v>27.09</v>
          </cell>
          <cell r="F200">
            <v>67.724999999999994</v>
          </cell>
        </row>
        <row r="201">
          <cell r="A201">
            <v>1123017</v>
          </cell>
          <cell r="B201" t="str">
            <v>11-230-17</v>
          </cell>
          <cell r="C201" t="str">
            <v xml:space="preserve">DOYEN SCISSORS STR, 17,5 CM             </v>
          </cell>
          <cell r="D201" t="str">
            <v>PC</v>
          </cell>
          <cell r="E201">
            <v>27.72</v>
          </cell>
          <cell r="F201">
            <v>69.3</v>
          </cell>
        </row>
        <row r="202">
          <cell r="A202">
            <v>1123117</v>
          </cell>
          <cell r="B202" t="str">
            <v>11-231-17</v>
          </cell>
          <cell r="C202" t="str">
            <v xml:space="preserve">DOYEN SCISSORS CVD                      </v>
          </cell>
          <cell r="D202" t="str">
            <v>PC</v>
          </cell>
          <cell r="E202">
            <v>29.7</v>
          </cell>
          <cell r="F202">
            <v>74.25</v>
          </cell>
        </row>
        <row r="203">
          <cell r="A203">
            <v>1123224</v>
          </cell>
          <cell r="B203" t="str">
            <v>11-232-24</v>
          </cell>
          <cell r="C203" t="str">
            <v>SIMS-SIEBOLD SCISSORS, STRAIGHT, 24.5 CM</v>
          </cell>
          <cell r="D203" t="str">
            <v>PC</v>
          </cell>
          <cell r="E203">
            <v>77.67</v>
          </cell>
          <cell r="F203">
            <v>194.17500000000001</v>
          </cell>
        </row>
        <row r="204">
          <cell r="A204">
            <v>1123324</v>
          </cell>
          <cell r="B204" t="str">
            <v>11-233-24</v>
          </cell>
          <cell r="C204" t="str">
            <v xml:space="preserve">SIMS-SIEBOLD SCISSORS, CURVED, 24.5 CM  </v>
          </cell>
          <cell r="D204" t="str">
            <v>PC</v>
          </cell>
          <cell r="E204">
            <v>86.94</v>
          </cell>
          <cell r="F204">
            <v>217.35</v>
          </cell>
        </row>
        <row r="205">
          <cell r="A205">
            <v>1123520</v>
          </cell>
          <cell r="B205" t="str">
            <v>11-235-20</v>
          </cell>
          <cell r="C205" t="str">
            <v xml:space="preserve">UTERINE SCISSORS, CURVED, 20CM          </v>
          </cell>
          <cell r="D205" t="str">
            <v>PC</v>
          </cell>
          <cell r="E205">
            <v>30.69</v>
          </cell>
          <cell r="F205">
            <v>76.725000000000009</v>
          </cell>
        </row>
        <row r="206">
          <cell r="A206">
            <v>1123523</v>
          </cell>
          <cell r="B206" t="str">
            <v>11-235-23</v>
          </cell>
          <cell r="C206" t="str">
            <v xml:space="preserve">UTERINE SCISSORS, CURVED, 23CM          </v>
          </cell>
          <cell r="D206" t="str">
            <v>PC</v>
          </cell>
          <cell r="E206">
            <v>33.75</v>
          </cell>
          <cell r="F206">
            <v>84.375</v>
          </cell>
        </row>
        <row r="207">
          <cell r="A207">
            <v>1124811</v>
          </cell>
          <cell r="B207" t="str">
            <v>11-248-11</v>
          </cell>
          <cell r="C207" t="str">
            <v xml:space="preserve">METZENBAUMSCISSORS BL-BL STR            </v>
          </cell>
          <cell r="D207" t="str">
            <v>PC</v>
          </cell>
          <cell r="E207">
            <v>22.14</v>
          </cell>
          <cell r="F207">
            <v>55.35</v>
          </cell>
        </row>
        <row r="208">
          <cell r="A208">
            <v>1124911</v>
          </cell>
          <cell r="B208" t="str">
            <v>11-249-11</v>
          </cell>
          <cell r="C208" t="str">
            <v xml:space="preserve">METZENBAUMSCISSORS BL-BL CVD            </v>
          </cell>
          <cell r="D208" t="str">
            <v>PC</v>
          </cell>
          <cell r="E208">
            <v>22.68</v>
          </cell>
          <cell r="F208">
            <v>56.7</v>
          </cell>
        </row>
        <row r="209">
          <cell r="A209">
            <v>1125014</v>
          </cell>
          <cell r="B209" t="str">
            <v>11-250-14</v>
          </cell>
          <cell r="C209" t="str">
            <v xml:space="preserve">METZENBAUMSCISSORS BL-BL STR            </v>
          </cell>
          <cell r="D209" t="str">
            <v>PC</v>
          </cell>
          <cell r="E209">
            <v>19.079999999999998</v>
          </cell>
          <cell r="F209">
            <v>47.699999999999996</v>
          </cell>
        </row>
        <row r="210">
          <cell r="A210">
            <v>1125214</v>
          </cell>
          <cell r="B210" t="str">
            <v>11-252-14</v>
          </cell>
          <cell r="C210" t="str">
            <v xml:space="preserve">METZENBAUMSCISSORS BL-SH STR            </v>
          </cell>
          <cell r="D210" t="str">
            <v>PC</v>
          </cell>
          <cell r="E210">
            <v>20.79</v>
          </cell>
          <cell r="F210">
            <v>51.974999999999994</v>
          </cell>
        </row>
        <row r="211">
          <cell r="A211">
            <v>1125414</v>
          </cell>
          <cell r="B211" t="str">
            <v>11-254-14</v>
          </cell>
          <cell r="C211" t="str">
            <v xml:space="preserve">METZENBAUMSCISSORS SH-SH STR            </v>
          </cell>
          <cell r="D211" t="str">
            <v>PC</v>
          </cell>
          <cell r="E211">
            <v>20.79</v>
          </cell>
          <cell r="F211">
            <v>51.974999999999994</v>
          </cell>
        </row>
        <row r="212">
          <cell r="A212">
            <v>1125514</v>
          </cell>
          <cell r="B212" t="str">
            <v>11-255-14</v>
          </cell>
          <cell r="C212" t="str">
            <v xml:space="preserve">METZENBAUMSCISSORS BL-BL CVD            </v>
          </cell>
          <cell r="D212" t="str">
            <v>PC</v>
          </cell>
          <cell r="E212">
            <v>20.25</v>
          </cell>
          <cell r="F212">
            <v>50.625</v>
          </cell>
        </row>
        <row r="213">
          <cell r="A213">
            <v>1125714</v>
          </cell>
          <cell r="B213" t="str">
            <v>11-257-14</v>
          </cell>
          <cell r="C213" t="str">
            <v xml:space="preserve">METZENBAUMSCISSORS BL-SH CVD            </v>
          </cell>
          <cell r="D213" t="str">
            <v>PC</v>
          </cell>
          <cell r="E213">
            <v>21.69</v>
          </cell>
          <cell r="F213">
            <v>54.225000000000001</v>
          </cell>
        </row>
        <row r="214">
          <cell r="A214">
            <v>1125914</v>
          </cell>
          <cell r="B214" t="str">
            <v>11-259-14</v>
          </cell>
          <cell r="C214" t="str">
            <v xml:space="preserve">METZENBAUMSCISSORS SH-SH CVD            </v>
          </cell>
          <cell r="D214" t="str">
            <v>PC</v>
          </cell>
          <cell r="E214">
            <v>21.69</v>
          </cell>
          <cell r="F214">
            <v>54.225000000000001</v>
          </cell>
        </row>
        <row r="215">
          <cell r="A215">
            <v>1126415</v>
          </cell>
          <cell r="B215" t="str">
            <v>11-264-15</v>
          </cell>
          <cell r="C215" t="str">
            <v xml:space="preserve">METZENBAUMSCISSORS BL-BL STR            </v>
          </cell>
          <cell r="D215" t="str">
            <v>PC</v>
          </cell>
          <cell r="E215">
            <v>23.04</v>
          </cell>
          <cell r="F215">
            <v>57.599999999999994</v>
          </cell>
        </row>
        <row r="216">
          <cell r="A216">
            <v>1126515</v>
          </cell>
          <cell r="B216" t="str">
            <v>11-265-15</v>
          </cell>
          <cell r="C216" t="str">
            <v xml:space="preserve">METZENBAUMSCISSORS BL-BL CVD            </v>
          </cell>
          <cell r="D216" t="str">
            <v>PC</v>
          </cell>
          <cell r="E216">
            <v>23.94</v>
          </cell>
          <cell r="F216">
            <v>59.85</v>
          </cell>
        </row>
        <row r="217">
          <cell r="A217">
            <v>1128018</v>
          </cell>
          <cell r="B217" t="str">
            <v>11-280-18</v>
          </cell>
          <cell r="C217" t="str">
            <v xml:space="preserve">METZENB-NELSON SCS BL-BL STR            </v>
          </cell>
          <cell r="D217" t="str">
            <v>PC</v>
          </cell>
          <cell r="E217">
            <v>21.51</v>
          </cell>
          <cell r="F217">
            <v>53.775000000000006</v>
          </cell>
        </row>
        <row r="218">
          <cell r="A218">
            <v>1128020</v>
          </cell>
          <cell r="B218" t="str">
            <v>11-280-20</v>
          </cell>
          <cell r="C218" t="str">
            <v xml:space="preserve">METZENB-NELSON SCS BL-BL STR            </v>
          </cell>
          <cell r="D218" t="str">
            <v>PC</v>
          </cell>
          <cell r="E218">
            <v>24.39</v>
          </cell>
          <cell r="F218">
            <v>60.975000000000001</v>
          </cell>
        </row>
        <row r="219">
          <cell r="A219">
            <v>1128023</v>
          </cell>
          <cell r="B219" t="str">
            <v>11-280-23</v>
          </cell>
          <cell r="C219" t="str">
            <v xml:space="preserve">METZENB-NELSON SCS BL-BL STR            </v>
          </cell>
          <cell r="D219" t="str">
            <v>PC</v>
          </cell>
          <cell r="E219">
            <v>31.05</v>
          </cell>
          <cell r="F219">
            <v>77.625</v>
          </cell>
        </row>
        <row r="220">
          <cell r="A220">
            <v>1128025</v>
          </cell>
          <cell r="B220" t="str">
            <v>11-280-25</v>
          </cell>
          <cell r="C220" t="str">
            <v xml:space="preserve">METZENB-NELSON SCS BL-BL STR            </v>
          </cell>
          <cell r="D220" t="str">
            <v>PC</v>
          </cell>
          <cell r="E220">
            <v>34.56</v>
          </cell>
          <cell r="F220">
            <v>86.4</v>
          </cell>
        </row>
        <row r="221">
          <cell r="A221">
            <v>1128028</v>
          </cell>
          <cell r="B221" t="str">
            <v>11-280-28</v>
          </cell>
          <cell r="C221" t="str">
            <v xml:space="preserve">METZENB-NELSON SCS BL-BL STR            </v>
          </cell>
          <cell r="D221" t="str">
            <v>PC</v>
          </cell>
          <cell r="E221">
            <v>37.89</v>
          </cell>
          <cell r="F221">
            <v>94.724999999999994</v>
          </cell>
        </row>
        <row r="222">
          <cell r="A222">
            <v>1128030</v>
          </cell>
          <cell r="B222" t="str">
            <v>11-280-30</v>
          </cell>
          <cell r="C222" t="str">
            <v xml:space="preserve">METZENB-NELSON SCS BL-BL STR            </v>
          </cell>
          <cell r="D222" t="str">
            <v>PC</v>
          </cell>
          <cell r="E222">
            <v>41.31</v>
          </cell>
          <cell r="F222">
            <v>103.27500000000001</v>
          </cell>
        </row>
        <row r="223">
          <cell r="A223">
            <v>1128418</v>
          </cell>
          <cell r="B223" t="str">
            <v>11-284-18</v>
          </cell>
          <cell r="C223" t="str">
            <v xml:space="preserve">METZENB-NELSON SCS SH-SH STR            </v>
          </cell>
          <cell r="D223" t="str">
            <v>PC</v>
          </cell>
          <cell r="E223">
            <v>32.22</v>
          </cell>
          <cell r="F223">
            <v>80.55</v>
          </cell>
        </row>
        <row r="224">
          <cell r="A224">
            <v>1128420</v>
          </cell>
          <cell r="B224" t="str">
            <v>11-284-20</v>
          </cell>
          <cell r="C224" t="str">
            <v xml:space="preserve">METZENB-NELSON SCS SH-SH STR            </v>
          </cell>
          <cell r="D224" t="str">
            <v>PC</v>
          </cell>
          <cell r="E224">
            <v>32.22</v>
          </cell>
          <cell r="F224">
            <v>80.55</v>
          </cell>
        </row>
        <row r="225">
          <cell r="A225">
            <v>1128518</v>
          </cell>
          <cell r="B225" t="str">
            <v>11-285-18</v>
          </cell>
          <cell r="C225" t="str">
            <v xml:space="preserve">METZENB-NELSON SCS BL-BL CVD            </v>
          </cell>
          <cell r="D225" t="str">
            <v>PC</v>
          </cell>
          <cell r="E225">
            <v>22.23</v>
          </cell>
          <cell r="F225">
            <v>55.575000000000003</v>
          </cell>
        </row>
        <row r="226">
          <cell r="A226">
            <v>1128520</v>
          </cell>
          <cell r="B226" t="str">
            <v>11-285-20</v>
          </cell>
          <cell r="C226" t="str">
            <v xml:space="preserve">METZENB-NELSON SCS BL-BL CVD            </v>
          </cell>
          <cell r="D226" t="str">
            <v>PC</v>
          </cell>
          <cell r="E226">
            <v>25.11</v>
          </cell>
          <cell r="F226">
            <v>62.774999999999999</v>
          </cell>
        </row>
        <row r="227">
          <cell r="A227">
            <v>1128523</v>
          </cell>
          <cell r="B227" t="str">
            <v>11-285-23</v>
          </cell>
          <cell r="C227" t="str">
            <v xml:space="preserve">METZENB-NELSON SCS BL-BL CVD            </v>
          </cell>
          <cell r="D227" t="str">
            <v>PC</v>
          </cell>
          <cell r="E227">
            <v>34.380000000000003</v>
          </cell>
          <cell r="F227">
            <v>85.95</v>
          </cell>
        </row>
        <row r="228">
          <cell r="A228">
            <v>1128525</v>
          </cell>
          <cell r="B228" t="str">
            <v>11-285-25</v>
          </cell>
          <cell r="C228" t="str">
            <v xml:space="preserve">METZENB-NELSON SCS BL-BL CVD            </v>
          </cell>
          <cell r="D228" t="str">
            <v>PC</v>
          </cell>
          <cell r="E228">
            <v>37.979999999999997</v>
          </cell>
          <cell r="F228">
            <v>94.949999999999989</v>
          </cell>
        </row>
        <row r="229">
          <cell r="A229">
            <v>1128528</v>
          </cell>
          <cell r="B229" t="str">
            <v>11-285-28</v>
          </cell>
          <cell r="C229" t="str">
            <v xml:space="preserve">METZENB-NELSON SCS BL-BL CVD            </v>
          </cell>
          <cell r="D229" t="str">
            <v>PC</v>
          </cell>
          <cell r="E229">
            <v>41.4</v>
          </cell>
          <cell r="F229">
            <v>103.5</v>
          </cell>
        </row>
        <row r="230">
          <cell r="A230">
            <v>1128530</v>
          </cell>
          <cell r="B230" t="str">
            <v>11-285-30</v>
          </cell>
          <cell r="C230" t="str">
            <v xml:space="preserve">METZENB-NELSON SCS BL-BL CVD            </v>
          </cell>
          <cell r="D230" t="str">
            <v>PC</v>
          </cell>
          <cell r="E230">
            <v>45</v>
          </cell>
          <cell r="F230">
            <v>112.5</v>
          </cell>
        </row>
        <row r="231">
          <cell r="A231">
            <v>1129814</v>
          </cell>
          <cell r="B231" t="str">
            <v>11-298-14</v>
          </cell>
          <cell r="C231" t="str">
            <v xml:space="preserve">METZENB SCISSORS SERRATED ST            </v>
          </cell>
          <cell r="D231" t="str">
            <v>PC</v>
          </cell>
          <cell r="E231">
            <v>25.02</v>
          </cell>
          <cell r="F231">
            <v>62.55</v>
          </cell>
        </row>
        <row r="232">
          <cell r="A232">
            <v>1129914</v>
          </cell>
          <cell r="B232" t="str">
            <v>11-299-14</v>
          </cell>
          <cell r="C232" t="str">
            <v xml:space="preserve">METZENB SCISSORS SERRATED CV            </v>
          </cell>
          <cell r="D232" t="str">
            <v>PC</v>
          </cell>
          <cell r="E232">
            <v>27.72</v>
          </cell>
          <cell r="F232">
            <v>69.3</v>
          </cell>
        </row>
        <row r="233">
          <cell r="A233">
            <v>1130015</v>
          </cell>
          <cell r="B233" t="str">
            <v>11-300-15</v>
          </cell>
          <cell r="C233" t="str">
            <v xml:space="preserve">NERVE-PREPARATION SCS    STR            </v>
          </cell>
          <cell r="D233" t="str">
            <v>PC</v>
          </cell>
          <cell r="E233">
            <v>31.77</v>
          </cell>
          <cell r="F233">
            <v>79.424999999999997</v>
          </cell>
        </row>
        <row r="234">
          <cell r="A234">
            <v>1130115</v>
          </cell>
          <cell r="B234" t="str">
            <v>11-301-15</v>
          </cell>
          <cell r="C234" t="str">
            <v xml:space="preserve">NERVE-PREPARATION SCS    CVD            </v>
          </cell>
          <cell r="D234" t="str">
            <v>PC</v>
          </cell>
          <cell r="E234">
            <v>32.22</v>
          </cell>
          <cell r="F234">
            <v>80.55</v>
          </cell>
        </row>
        <row r="235">
          <cell r="A235">
            <v>1130500</v>
          </cell>
          <cell r="B235" t="str">
            <v>11-305-00</v>
          </cell>
          <cell r="C235" t="str">
            <v xml:space="preserve">KAYE FACE-LIFT SCISSORS CURVED SERRATED </v>
          </cell>
          <cell r="D235" t="str">
            <v>PC</v>
          </cell>
          <cell r="E235">
            <v>62.91</v>
          </cell>
          <cell r="F235">
            <v>157.27499999999998</v>
          </cell>
        </row>
        <row r="236">
          <cell r="A236">
            <v>1130612</v>
          </cell>
          <cell r="B236" t="str">
            <v>11-306-12</v>
          </cell>
          <cell r="C236" t="str">
            <v xml:space="preserve">GORNEY FACE-LIFT SCISSORS STRAIGHT 12CM </v>
          </cell>
          <cell r="D236" t="str">
            <v>PC</v>
          </cell>
          <cell r="E236">
            <v>28.17</v>
          </cell>
          <cell r="F236">
            <v>70.425000000000011</v>
          </cell>
        </row>
        <row r="237">
          <cell r="A237">
            <v>1130619</v>
          </cell>
          <cell r="B237" t="str">
            <v>11-306-19</v>
          </cell>
          <cell r="C237" t="str">
            <v xml:space="preserve">GORNEY FACE-LIFT SCISSORS STRAIGHT 19CM </v>
          </cell>
          <cell r="D237" t="str">
            <v>PC</v>
          </cell>
          <cell r="E237">
            <v>36.18</v>
          </cell>
          <cell r="F237">
            <v>90.45</v>
          </cell>
        </row>
        <row r="238">
          <cell r="A238">
            <v>1130719</v>
          </cell>
          <cell r="B238" t="str">
            <v>11-307-19</v>
          </cell>
          <cell r="C238" t="str">
            <v xml:space="preserve">GORNEY FACE-LIFT SCISSORS CURVED 19CM   </v>
          </cell>
          <cell r="D238" t="str">
            <v>PC</v>
          </cell>
          <cell r="E238">
            <v>36</v>
          </cell>
          <cell r="F238">
            <v>90</v>
          </cell>
        </row>
        <row r="239">
          <cell r="A239">
            <v>1130817</v>
          </cell>
          <cell r="B239" t="str">
            <v>11-308-17</v>
          </cell>
          <cell r="C239" t="str">
            <v xml:space="preserve">ASTON FACE-LIFT SCISSORS STRAIGHT 17CM  </v>
          </cell>
          <cell r="D239" t="str">
            <v>PC</v>
          </cell>
          <cell r="E239">
            <v>56.97</v>
          </cell>
          <cell r="F239">
            <v>142.42500000000001</v>
          </cell>
        </row>
        <row r="240">
          <cell r="A240">
            <v>1131016</v>
          </cell>
          <cell r="B240" t="str">
            <v>11-310-16</v>
          </cell>
          <cell r="C240" t="str">
            <v xml:space="preserve">LEXER SCISSORS STR                      </v>
          </cell>
          <cell r="D240" t="str">
            <v>PC</v>
          </cell>
          <cell r="E240">
            <v>24.84</v>
          </cell>
          <cell r="F240">
            <v>62.1</v>
          </cell>
        </row>
        <row r="241">
          <cell r="A241">
            <v>1131116</v>
          </cell>
          <cell r="B241" t="str">
            <v>11-311-16</v>
          </cell>
          <cell r="C241" t="str">
            <v xml:space="preserve">LEXER SCISSORS CVD                      </v>
          </cell>
          <cell r="D241" t="str">
            <v>PC</v>
          </cell>
          <cell r="E241">
            <v>25.11</v>
          </cell>
          <cell r="F241">
            <v>62.774999999999999</v>
          </cell>
        </row>
        <row r="242">
          <cell r="A242">
            <v>1131711</v>
          </cell>
          <cell r="B242" t="str">
            <v>11-317-11</v>
          </cell>
          <cell r="C242" t="str">
            <v xml:space="preserve">CINELLI NASAL SCISSORS 11,5CM           </v>
          </cell>
          <cell r="D242" t="str">
            <v>PC</v>
          </cell>
          <cell r="E242">
            <v>42.48</v>
          </cell>
          <cell r="F242">
            <v>106.19999999999999</v>
          </cell>
        </row>
        <row r="243">
          <cell r="A243">
            <v>1131714</v>
          </cell>
          <cell r="B243" t="str">
            <v>11-317-14</v>
          </cell>
          <cell r="C243" t="str">
            <v xml:space="preserve">FOMON NASAL SCISSORS 13,5CM             </v>
          </cell>
          <cell r="D243" t="str">
            <v>PC</v>
          </cell>
          <cell r="E243">
            <v>40.590000000000003</v>
          </cell>
          <cell r="F243">
            <v>101.47500000000001</v>
          </cell>
        </row>
        <row r="244">
          <cell r="A244">
            <v>1131919</v>
          </cell>
          <cell r="B244" t="str">
            <v>11-319-19</v>
          </cell>
          <cell r="C244" t="str">
            <v xml:space="preserve">THOREK PREPARATION SCISSORS             </v>
          </cell>
          <cell r="D244" t="str">
            <v>PC</v>
          </cell>
          <cell r="E244">
            <v>57.33</v>
          </cell>
          <cell r="F244">
            <v>143.32499999999999</v>
          </cell>
        </row>
        <row r="245">
          <cell r="A245">
            <v>1132010</v>
          </cell>
          <cell r="B245" t="str">
            <v>11-320-10</v>
          </cell>
          <cell r="C245" t="str">
            <v xml:space="preserve">LEXER-BABY SCISSORS STR                 </v>
          </cell>
          <cell r="D245" t="str">
            <v>PC</v>
          </cell>
          <cell r="E245">
            <v>27</v>
          </cell>
          <cell r="F245">
            <v>67.5</v>
          </cell>
        </row>
        <row r="246">
          <cell r="A246">
            <v>1132110</v>
          </cell>
          <cell r="B246" t="str">
            <v>11-321-10</v>
          </cell>
          <cell r="C246" t="str">
            <v xml:space="preserve">LEXER-BABY SCISSORS CVD, 10 CM          </v>
          </cell>
          <cell r="D246" t="str">
            <v>PC</v>
          </cell>
          <cell r="E246">
            <v>29.79</v>
          </cell>
          <cell r="F246">
            <v>74.474999999999994</v>
          </cell>
        </row>
        <row r="247">
          <cell r="A247">
            <v>1132416</v>
          </cell>
          <cell r="B247" t="str">
            <v>11-324-16</v>
          </cell>
          <cell r="C247" t="str">
            <v xml:space="preserve">LEXER-FINO SCISSORS STR                 </v>
          </cell>
          <cell r="D247" t="str">
            <v>PC</v>
          </cell>
          <cell r="E247">
            <v>24.84</v>
          </cell>
          <cell r="F247">
            <v>62.1</v>
          </cell>
        </row>
        <row r="248">
          <cell r="A248">
            <v>1132516</v>
          </cell>
          <cell r="B248" t="str">
            <v>11-325-16</v>
          </cell>
          <cell r="C248" t="str">
            <v xml:space="preserve">LEXER-FINO SCISSORS CVD                 </v>
          </cell>
          <cell r="D248" t="str">
            <v>PC</v>
          </cell>
          <cell r="E248">
            <v>25.11</v>
          </cell>
          <cell r="F248">
            <v>62.774999999999999</v>
          </cell>
        </row>
        <row r="249">
          <cell r="A249">
            <v>1132614</v>
          </cell>
          <cell r="B249" t="str">
            <v>11-326-14</v>
          </cell>
          <cell r="C249" t="str">
            <v xml:space="preserve">METZENB-FINO SCS BL-BL STR              </v>
          </cell>
          <cell r="D249" t="str">
            <v>PC</v>
          </cell>
          <cell r="E249">
            <v>22.68</v>
          </cell>
          <cell r="F249">
            <v>56.7</v>
          </cell>
        </row>
        <row r="250">
          <cell r="A250">
            <v>1132714</v>
          </cell>
          <cell r="B250" t="str">
            <v>11-327-14</v>
          </cell>
          <cell r="C250" t="str">
            <v xml:space="preserve">METZENB-FINO SCS BL-BL CVD              </v>
          </cell>
          <cell r="D250" t="str">
            <v>PC</v>
          </cell>
          <cell r="E250">
            <v>23.49</v>
          </cell>
          <cell r="F250">
            <v>58.724999999999994</v>
          </cell>
        </row>
        <row r="251">
          <cell r="A251">
            <v>1132814</v>
          </cell>
          <cell r="B251" t="str">
            <v>11-328-14</v>
          </cell>
          <cell r="C251" t="str">
            <v xml:space="preserve">METZENB-FINO SCS SH-SH STR              </v>
          </cell>
          <cell r="D251" t="str">
            <v>PC</v>
          </cell>
          <cell r="E251">
            <v>25.2</v>
          </cell>
          <cell r="F251">
            <v>63</v>
          </cell>
        </row>
        <row r="252">
          <cell r="A252">
            <v>1132914</v>
          </cell>
          <cell r="B252" t="str">
            <v>11-329-14</v>
          </cell>
          <cell r="C252" t="str">
            <v xml:space="preserve">METZENB-FINO SCS SH-SH CVD              </v>
          </cell>
          <cell r="D252" t="str">
            <v>PC</v>
          </cell>
          <cell r="E252">
            <v>25.2</v>
          </cell>
          <cell r="F252">
            <v>63</v>
          </cell>
        </row>
        <row r="253">
          <cell r="A253">
            <v>1133018</v>
          </cell>
          <cell r="B253" t="str">
            <v>11-330-18</v>
          </cell>
          <cell r="C253" t="str">
            <v xml:space="preserve">METZENB-FINO SCS BL-BL STR              </v>
          </cell>
          <cell r="D253" t="str">
            <v>PC</v>
          </cell>
          <cell r="E253">
            <v>27.09</v>
          </cell>
          <cell r="F253">
            <v>67.724999999999994</v>
          </cell>
        </row>
        <row r="254">
          <cell r="A254">
            <v>1133020</v>
          </cell>
          <cell r="B254" t="str">
            <v>11-330-20</v>
          </cell>
          <cell r="C254" t="str">
            <v xml:space="preserve">METZENB-FINO SCS BL-BL STR              </v>
          </cell>
          <cell r="D254" t="str">
            <v>PC</v>
          </cell>
          <cell r="E254">
            <v>30.15</v>
          </cell>
          <cell r="F254">
            <v>75.375</v>
          </cell>
        </row>
        <row r="255">
          <cell r="A255">
            <v>1133023</v>
          </cell>
          <cell r="B255" t="str">
            <v>11-330-23</v>
          </cell>
          <cell r="C255" t="str">
            <v xml:space="preserve">METZENB-FINO SCS BL-BL STR              </v>
          </cell>
          <cell r="D255" t="str">
            <v>PC</v>
          </cell>
          <cell r="E255">
            <v>34.65</v>
          </cell>
          <cell r="F255">
            <v>86.625</v>
          </cell>
        </row>
        <row r="256">
          <cell r="A256">
            <v>1133118</v>
          </cell>
          <cell r="B256" t="str">
            <v>11-331-18</v>
          </cell>
          <cell r="C256" t="str">
            <v xml:space="preserve">METZENB-FINO SCS BL-BL CVD              </v>
          </cell>
          <cell r="D256" t="str">
            <v>PC</v>
          </cell>
          <cell r="E256">
            <v>27.99</v>
          </cell>
          <cell r="F256">
            <v>69.974999999999994</v>
          </cell>
        </row>
        <row r="257">
          <cell r="A257">
            <v>1133120</v>
          </cell>
          <cell r="B257" t="str">
            <v>11-331-20</v>
          </cell>
          <cell r="C257" t="str">
            <v xml:space="preserve">METZENB-FINO SCS BL-BL CVD              </v>
          </cell>
          <cell r="D257" t="str">
            <v>PC</v>
          </cell>
          <cell r="E257">
            <v>31.68</v>
          </cell>
          <cell r="F257">
            <v>79.2</v>
          </cell>
        </row>
        <row r="258">
          <cell r="A258">
            <v>1133123</v>
          </cell>
          <cell r="B258" t="str">
            <v>11-331-23</v>
          </cell>
          <cell r="C258" t="str">
            <v xml:space="preserve">METZENB-FINO SCS BL-BL CVD              </v>
          </cell>
          <cell r="D258" t="str">
            <v>PC</v>
          </cell>
          <cell r="E258">
            <v>37.979999999999997</v>
          </cell>
          <cell r="F258">
            <v>94.949999999999989</v>
          </cell>
        </row>
        <row r="259">
          <cell r="A259">
            <v>1133518</v>
          </cell>
          <cell r="B259" t="str">
            <v>11-335-18</v>
          </cell>
          <cell r="C259" t="str">
            <v xml:space="preserve">METZENB-FINO SCS BL-BL 'S'              </v>
          </cell>
          <cell r="D259" t="str">
            <v>PC</v>
          </cell>
          <cell r="E259">
            <v>34.29</v>
          </cell>
          <cell r="F259">
            <v>85.724999999999994</v>
          </cell>
        </row>
        <row r="260">
          <cell r="A260">
            <v>1133520</v>
          </cell>
          <cell r="B260" t="str">
            <v>11-335-20</v>
          </cell>
          <cell r="C260" t="str">
            <v xml:space="preserve">METZENB-FINO SCS BL-BL 'S'              </v>
          </cell>
          <cell r="D260" t="str">
            <v>PC</v>
          </cell>
          <cell r="E260">
            <v>38.43</v>
          </cell>
          <cell r="F260">
            <v>96.075000000000003</v>
          </cell>
        </row>
        <row r="261">
          <cell r="A261">
            <v>1133523</v>
          </cell>
          <cell r="B261" t="str">
            <v>11-335-23</v>
          </cell>
          <cell r="C261" t="str">
            <v xml:space="preserve">METZENB-FINO SCS BL-BL 'S'              </v>
          </cell>
          <cell r="D261" t="str">
            <v>PC</v>
          </cell>
          <cell r="E261">
            <v>43.11</v>
          </cell>
          <cell r="F261">
            <v>107.77500000000001</v>
          </cell>
        </row>
        <row r="262">
          <cell r="A262">
            <v>1133912</v>
          </cell>
          <cell r="B262" t="str">
            <v>11-339-12</v>
          </cell>
          <cell r="C262" t="str">
            <v xml:space="preserve">SALYER CLEFT PALATE SCISSORES CURVED    </v>
          </cell>
          <cell r="D262" t="str">
            <v>PC</v>
          </cell>
          <cell r="E262">
            <v>32.04</v>
          </cell>
          <cell r="F262">
            <v>80.099999999999994</v>
          </cell>
        </row>
        <row r="263">
          <cell r="A263">
            <v>1133918</v>
          </cell>
          <cell r="B263" t="str">
            <v>11-339-18</v>
          </cell>
          <cell r="C263" t="str">
            <v xml:space="preserve">SALYER SCISSORS CURVED                  </v>
          </cell>
          <cell r="D263" t="str">
            <v>PC</v>
          </cell>
          <cell r="E263">
            <v>37.53</v>
          </cell>
          <cell r="F263">
            <v>93.825000000000003</v>
          </cell>
        </row>
        <row r="264">
          <cell r="A264">
            <v>1134014</v>
          </cell>
          <cell r="B264" t="str">
            <v>11-340-14</v>
          </cell>
          <cell r="C264" t="str">
            <v xml:space="preserve">SANVENERO SCISSORS SH-SH STR            </v>
          </cell>
          <cell r="D264" t="str">
            <v>PC</v>
          </cell>
          <cell r="E264">
            <v>25.38</v>
          </cell>
          <cell r="F264">
            <v>63.449999999999996</v>
          </cell>
        </row>
        <row r="265">
          <cell r="A265">
            <v>1134114</v>
          </cell>
          <cell r="B265" t="str">
            <v>11-341-14</v>
          </cell>
          <cell r="C265" t="str">
            <v xml:space="preserve">SANVENERO SCISSORS SH-SH CVD            </v>
          </cell>
          <cell r="D265" t="str">
            <v>PC</v>
          </cell>
          <cell r="E265">
            <v>26.91</v>
          </cell>
          <cell r="F265">
            <v>67.275000000000006</v>
          </cell>
        </row>
        <row r="266">
          <cell r="A266">
            <v>1134411</v>
          </cell>
          <cell r="B266" t="str">
            <v>11-344-11</v>
          </cell>
          <cell r="C266" t="str">
            <v xml:space="preserve">DISSECTING SCS DELICATE STR             </v>
          </cell>
          <cell r="D266" t="str">
            <v>PC</v>
          </cell>
          <cell r="E266">
            <v>26.01</v>
          </cell>
          <cell r="F266">
            <v>65.025000000000006</v>
          </cell>
        </row>
        <row r="267">
          <cell r="A267">
            <v>1134511</v>
          </cell>
          <cell r="B267" t="str">
            <v>11-345-11</v>
          </cell>
          <cell r="C267" t="str">
            <v xml:space="preserve">DISSECTING SCS DELICATE CVD             </v>
          </cell>
          <cell r="D267" t="str">
            <v>PC</v>
          </cell>
          <cell r="E267">
            <v>28.08</v>
          </cell>
          <cell r="F267">
            <v>70.199999999999989</v>
          </cell>
        </row>
        <row r="268">
          <cell r="A268">
            <v>1135014</v>
          </cell>
          <cell r="B268" t="str">
            <v>11-350-14</v>
          </cell>
          <cell r="C268" t="str">
            <v xml:space="preserve">JOSEPH SCISSORS STR                     </v>
          </cell>
          <cell r="D268" t="str">
            <v>PC</v>
          </cell>
          <cell r="E268">
            <v>25.83</v>
          </cell>
          <cell r="F268">
            <v>64.574999999999989</v>
          </cell>
        </row>
        <row r="269">
          <cell r="A269">
            <v>1135114</v>
          </cell>
          <cell r="B269" t="str">
            <v>11-351-14</v>
          </cell>
          <cell r="C269" t="str">
            <v xml:space="preserve">JOSEPH SCISSORS CVD                     </v>
          </cell>
          <cell r="D269" t="str">
            <v>PC</v>
          </cell>
          <cell r="E269">
            <v>27.45</v>
          </cell>
          <cell r="F269">
            <v>68.625</v>
          </cell>
        </row>
        <row r="270">
          <cell r="A270">
            <v>1135214</v>
          </cell>
          <cell r="B270" t="str">
            <v>11-352-14</v>
          </cell>
          <cell r="C270" t="str">
            <v xml:space="preserve">PECK-JOSEPH SCISSORS STRAIGHT SHARP     </v>
          </cell>
          <cell r="D270" t="str">
            <v>PC</v>
          </cell>
          <cell r="E270">
            <v>38.25</v>
          </cell>
          <cell r="F270">
            <v>95.625</v>
          </cell>
        </row>
        <row r="271">
          <cell r="A271">
            <v>1135314</v>
          </cell>
          <cell r="B271" t="str">
            <v>11-353-14</v>
          </cell>
          <cell r="C271" t="str">
            <v xml:space="preserve">PECK-JOSEPH SCISSORS CURVED SHARP       </v>
          </cell>
          <cell r="D271" t="str">
            <v>PC</v>
          </cell>
          <cell r="E271">
            <v>38.25</v>
          </cell>
          <cell r="F271">
            <v>95.625</v>
          </cell>
        </row>
        <row r="272">
          <cell r="A272">
            <v>1135414</v>
          </cell>
          <cell r="B272" t="str">
            <v>11-354-14</v>
          </cell>
          <cell r="C272" t="str">
            <v xml:space="preserve">PECK-JOSEPH SCISSORS STRAIGHT BLUNT     </v>
          </cell>
          <cell r="D272" t="str">
            <v>PC</v>
          </cell>
          <cell r="E272">
            <v>38.25</v>
          </cell>
          <cell r="F272">
            <v>95.625</v>
          </cell>
        </row>
        <row r="273">
          <cell r="A273">
            <v>1135514</v>
          </cell>
          <cell r="B273" t="str">
            <v>11-355-14</v>
          </cell>
          <cell r="C273" t="str">
            <v xml:space="preserve">PECK-JOSEPH SCISSORS CURVED BLUNT       </v>
          </cell>
          <cell r="D273" t="str">
            <v>PC</v>
          </cell>
          <cell r="E273">
            <v>38.25</v>
          </cell>
          <cell r="F273">
            <v>95.625</v>
          </cell>
        </row>
        <row r="274">
          <cell r="A274">
            <v>1135712</v>
          </cell>
          <cell r="B274" t="str">
            <v>11-357-12</v>
          </cell>
          <cell r="C274" t="str">
            <v xml:space="preserve">SHEA SCISSORS CURVED                    </v>
          </cell>
          <cell r="D274" t="str">
            <v>PC</v>
          </cell>
          <cell r="E274">
            <v>31.77</v>
          </cell>
          <cell r="F274">
            <v>79.424999999999997</v>
          </cell>
        </row>
        <row r="275">
          <cell r="A275">
            <v>1135813</v>
          </cell>
          <cell r="B275" t="str">
            <v>11-358-13</v>
          </cell>
          <cell r="C275" t="str">
            <v xml:space="preserve">DISSECTING SLISSORS/FOR GINGIVA         </v>
          </cell>
          <cell r="D275" t="str">
            <v>PC</v>
          </cell>
          <cell r="E275">
            <v>35.19</v>
          </cell>
          <cell r="F275">
            <v>87.974999999999994</v>
          </cell>
        </row>
        <row r="276">
          <cell r="A276">
            <v>1135912</v>
          </cell>
          <cell r="B276" t="str">
            <v>11-359-12</v>
          </cell>
          <cell r="C276" t="str">
            <v xml:space="preserve">KILNER SCISSORS CVD                     </v>
          </cell>
          <cell r="D276" t="str">
            <v>PC</v>
          </cell>
          <cell r="E276">
            <v>29.25</v>
          </cell>
          <cell r="F276">
            <v>73.125</v>
          </cell>
        </row>
        <row r="277">
          <cell r="A277">
            <v>1135915</v>
          </cell>
          <cell r="B277" t="str">
            <v>11-359-15</v>
          </cell>
          <cell r="C277" t="str">
            <v xml:space="preserve">KILNER SCISSORS CVD, 15 CM              </v>
          </cell>
          <cell r="D277" t="str">
            <v>PC</v>
          </cell>
          <cell r="E277">
            <v>33.840000000000003</v>
          </cell>
          <cell r="F277">
            <v>84.600000000000009</v>
          </cell>
        </row>
        <row r="278">
          <cell r="A278">
            <v>1136214</v>
          </cell>
          <cell r="B278" t="str">
            <v>11-362-14</v>
          </cell>
          <cell r="C278" t="str">
            <v xml:space="preserve">DISSECTING SCISSORS STR                 </v>
          </cell>
          <cell r="D278" t="str">
            <v>PC</v>
          </cell>
          <cell r="E278">
            <v>36.9</v>
          </cell>
          <cell r="F278">
            <v>92.25</v>
          </cell>
        </row>
        <row r="279">
          <cell r="A279">
            <v>1136314</v>
          </cell>
          <cell r="B279" t="str">
            <v>11-363-14</v>
          </cell>
          <cell r="C279" t="str">
            <v xml:space="preserve">DISSECTING SCISSORS CVD                 </v>
          </cell>
          <cell r="D279" t="str">
            <v>PC</v>
          </cell>
          <cell r="E279">
            <v>40.68</v>
          </cell>
          <cell r="F279">
            <v>101.7</v>
          </cell>
        </row>
        <row r="280">
          <cell r="A280">
            <v>1136415</v>
          </cell>
          <cell r="B280" t="str">
            <v>11-364-15</v>
          </cell>
          <cell r="C280" t="str">
            <v xml:space="preserve">REYNOLDS DISSECTING SCS STR             </v>
          </cell>
          <cell r="D280" t="str">
            <v>PC</v>
          </cell>
          <cell r="E280">
            <v>36.9</v>
          </cell>
          <cell r="F280">
            <v>92.25</v>
          </cell>
        </row>
        <row r="281">
          <cell r="A281">
            <v>1136515</v>
          </cell>
          <cell r="B281" t="str">
            <v>11-365-15</v>
          </cell>
          <cell r="C281" t="str">
            <v xml:space="preserve">REYNOLDS DISSECTING SCS CVD             </v>
          </cell>
          <cell r="D281" t="str">
            <v>PC</v>
          </cell>
          <cell r="E281">
            <v>38.79</v>
          </cell>
          <cell r="F281">
            <v>96.974999999999994</v>
          </cell>
        </row>
        <row r="282">
          <cell r="A282">
            <v>1136518</v>
          </cell>
          <cell r="B282" t="str">
            <v>11-365-18</v>
          </cell>
          <cell r="C282" t="str">
            <v xml:space="preserve">REYNOLDS DISSECTING SCISSORS CURVED     </v>
          </cell>
          <cell r="D282" t="str">
            <v>PC</v>
          </cell>
          <cell r="E282">
            <v>45.63</v>
          </cell>
          <cell r="F282">
            <v>114.075</v>
          </cell>
        </row>
        <row r="283">
          <cell r="A283">
            <v>1136714</v>
          </cell>
          <cell r="B283" t="str">
            <v>11-367-14</v>
          </cell>
          <cell r="C283" t="str">
            <v xml:space="preserve">JAMESON SCISSORS CURVED                 </v>
          </cell>
          <cell r="D283" t="str">
            <v>PC</v>
          </cell>
          <cell r="E283">
            <v>33.119999999999997</v>
          </cell>
          <cell r="F283">
            <v>82.8</v>
          </cell>
        </row>
        <row r="284">
          <cell r="A284">
            <v>1136914</v>
          </cell>
          <cell r="B284" t="str">
            <v>11-369-14</v>
          </cell>
          <cell r="C284" t="str">
            <v xml:space="preserve">JAMESON SCISSORS CURVED SERRATED        </v>
          </cell>
          <cell r="D284" t="str">
            <v>PC</v>
          </cell>
          <cell r="E284">
            <v>38.880000000000003</v>
          </cell>
          <cell r="F284">
            <v>97.2</v>
          </cell>
        </row>
        <row r="285">
          <cell r="A285">
            <v>1137419</v>
          </cell>
          <cell r="B285" t="str">
            <v>11-374-19</v>
          </cell>
          <cell r="C285" t="str">
            <v xml:space="preserve">VASCULAR SCISSORS FINE STRAIGHT 19 CM   </v>
          </cell>
          <cell r="D285" t="str">
            <v>PC</v>
          </cell>
          <cell r="E285">
            <v>85.77</v>
          </cell>
          <cell r="F285">
            <v>214.42499999999998</v>
          </cell>
        </row>
        <row r="286">
          <cell r="A286">
            <v>1137519</v>
          </cell>
          <cell r="B286" t="str">
            <v>11-375-19</v>
          </cell>
          <cell r="C286" t="str">
            <v xml:space="preserve">VASCULAR SCISSORS FINE CURVED 19 CM     </v>
          </cell>
          <cell r="D286" t="str">
            <v>PC</v>
          </cell>
          <cell r="E286">
            <v>85.23</v>
          </cell>
          <cell r="F286">
            <v>213.07500000000002</v>
          </cell>
        </row>
        <row r="287">
          <cell r="A287">
            <v>1137524</v>
          </cell>
          <cell r="B287" t="str">
            <v>11-375-24</v>
          </cell>
          <cell r="C287" t="str">
            <v xml:space="preserve">SATINSKY VASCULAR SCISSORS              </v>
          </cell>
          <cell r="D287" t="str">
            <v>PC</v>
          </cell>
          <cell r="E287">
            <v>44.82</v>
          </cell>
          <cell r="F287">
            <v>112.05</v>
          </cell>
        </row>
        <row r="288">
          <cell r="A288">
            <v>1137945</v>
          </cell>
          <cell r="B288" t="str">
            <v>11-379-45</v>
          </cell>
          <cell r="C288" t="str">
            <v xml:space="preserve">DIETRICH-SALYER CLEFT PALATE SCISSORS   </v>
          </cell>
          <cell r="D288" t="str">
            <v>PC</v>
          </cell>
          <cell r="E288">
            <v>86.76</v>
          </cell>
          <cell r="F288">
            <v>216.9</v>
          </cell>
        </row>
        <row r="289">
          <cell r="A289">
            <v>1138025</v>
          </cell>
          <cell r="B289" t="str">
            <v>11-380-25</v>
          </cell>
          <cell r="C289" t="str">
            <v xml:space="preserve">DIETRICH SCISSORS  25 DEG               </v>
          </cell>
          <cell r="D289" t="str">
            <v>PC</v>
          </cell>
          <cell r="E289">
            <v>90.45</v>
          </cell>
          <cell r="F289">
            <v>226.125</v>
          </cell>
        </row>
        <row r="290">
          <cell r="A290">
            <v>1138045</v>
          </cell>
          <cell r="B290" t="str">
            <v>11-380-45</v>
          </cell>
          <cell r="C290" t="str">
            <v xml:space="preserve">DIETRICH SCISSORS  45 DEG               </v>
          </cell>
          <cell r="D290" t="str">
            <v>PC</v>
          </cell>
          <cell r="E290">
            <v>90.45</v>
          </cell>
          <cell r="F290">
            <v>226.125</v>
          </cell>
        </row>
        <row r="291">
          <cell r="A291">
            <v>1138060</v>
          </cell>
          <cell r="B291" t="str">
            <v>11-380-60</v>
          </cell>
          <cell r="C291" t="str">
            <v xml:space="preserve">DIETRICH SCISSORS  60 DEG               </v>
          </cell>
          <cell r="D291" t="str">
            <v>PC</v>
          </cell>
          <cell r="E291">
            <v>90.45</v>
          </cell>
          <cell r="F291">
            <v>226.125</v>
          </cell>
        </row>
        <row r="292">
          <cell r="A292">
            <v>1138090</v>
          </cell>
          <cell r="B292" t="str">
            <v>11-380-90</v>
          </cell>
          <cell r="C292" t="str">
            <v xml:space="preserve">DIETRICH SCISSORS  90 DEG               </v>
          </cell>
          <cell r="D292" t="str">
            <v>PC</v>
          </cell>
          <cell r="E292">
            <v>90.45</v>
          </cell>
          <cell r="F292">
            <v>226.125</v>
          </cell>
        </row>
        <row r="293">
          <cell r="A293">
            <v>1138100</v>
          </cell>
          <cell r="B293" t="str">
            <v>11-381-00</v>
          </cell>
          <cell r="C293" t="str">
            <v xml:space="preserve">DIETRICH SCISSORS 125 DEG               </v>
          </cell>
          <cell r="D293" t="str">
            <v>PC</v>
          </cell>
          <cell r="E293">
            <v>98.1</v>
          </cell>
          <cell r="F293">
            <v>245.25</v>
          </cell>
        </row>
        <row r="294">
          <cell r="A294">
            <v>1138101</v>
          </cell>
          <cell r="B294" t="str">
            <v>11-381-01</v>
          </cell>
          <cell r="C294" t="str">
            <v xml:space="preserve">DIETRICH SCISSORS 125 DEG WG            </v>
          </cell>
          <cell r="D294" t="str">
            <v>PC</v>
          </cell>
          <cell r="E294">
            <v>174.6</v>
          </cell>
          <cell r="F294">
            <v>436.5</v>
          </cell>
        </row>
        <row r="295">
          <cell r="A295">
            <v>1138225</v>
          </cell>
          <cell r="B295" t="str">
            <v>11-382-25</v>
          </cell>
          <cell r="C295" t="str">
            <v xml:space="preserve">CORO SCISSORS 25D CVD, 18,5 CM, BL 7 MM </v>
          </cell>
          <cell r="D295" t="str">
            <v>PC</v>
          </cell>
          <cell r="E295">
            <v>120.6</v>
          </cell>
          <cell r="F295">
            <v>301.5</v>
          </cell>
        </row>
        <row r="296">
          <cell r="A296">
            <v>1138245</v>
          </cell>
          <cell r="B296" t="str">
            <v>11-382-45</v>
          </cell>
          <cell r="C296" t="str">
            <v xml:space="preserve">CORO SCISSORS 45D CVD, 18,5 CM, BL 7 MM </v>
          </cell>
          <cell r="D296" t="str">
            <v>PC</v>
          </cell>
          <cell r="E296">
            <v>120.6</v>
          </cell>
          <cell r="F296">
            <v>301.5</v>
          </cell>
        </row>
        <row r="297">
          <cell r="A297">
            <v>1138260</v>
          </cell>
          <cell r="B297" t="str">
            <v>11-382-60</v>
          </cell>
          <cell r="C297" t="str">
            <v xml:space="preserve">CORO SCISSORS 60D CVD, 18,5 CM, BL 7 MM </v>
          </cell>
          <cell r="D297" t="str">
            <v>PC</v>
          </cell>
          <cell r="E297">
            <v>130.5</v>
          </cell>
          <cell r="F297">
            <v>326.25</v>
          </cell>
        </row>
        <row r="298">
          <cell r="A298">
            <v>1138290</v>
          </cell>
          <cell r="B298" t="str">
            <v>11-382-90</v>
          </cell>
          <cell r="C298" t="str">
            <v xml:space="preserve">CORO SCISSORS 90D CVD, 18,5 CM, BL 7 MM </v>
          </cell>
          <cell r="D298" t="str">
            <v>PC</v>
          </cell>
          <cell r="E298">
            <v>150.30000000000001</v>
          </cell>
          <cell r="F298">
            <v>375.75</v>
          </cell>
        </row>
        <row r="299">
          <cell r="A299">
            <v>1138301</v>
          </cell>
          <cell r="B299" t="str">
            <v>11-383-01</v>
          </cell>
          <cell r="C299" t="str">
            <v>CORO SCISSORS 125D CVD, 18,5 CM, BL 7 MM</v>
          </cell>
          <cell r="D299" t="str">
            <v>PC</v>
          </cell>
          <cell r="E299">
            <v>190.8</v>
          </cell>
          <cell r="F299">
            <v>477</v>
          </cell>
        </row>
        <row r="300">
          <cell r="A300">
            <v>1139045</v>
          </cell>
          <cell r="B300" t="str">
            <v>11-390-45</v>
          </cell>
          <cell r="C300" t="str">
            <v xml:space="preserve">DE BAKEY VASCULAR SCISSORS 16,5 CM 45░  </v>
          </cell>
          <cell r="D300" t="str">
            <v>PC</v>
          </cell>
          <cell r="E300">
            <v>77.400000000000006</v>
          </cell>
          <cell r="F300">
            <v>193.5</v>
          </cell>
        </row>
        <row r="301">
          <cell r="A301">
            <v>1139060</v>
          </cell>
          <cell r="B301" t="str">
            <v>11-390-60</v>
          </cell>
          <cell r="C301" t="str">
            <v xml:space="preserve">DE BAKEY VASCULAR SCISSORS 16 CM 60░    </v>
          </cell>
          <cell r="D301" t="str">
            <v>PC</v>
          </cell>
          <cell r="E301">
            <v>77.400000000000006</v>
          </cell>
          <cell r="F301">
            <v>193.5</v>
          </cell>
        </row>
        <row r="302">
          <cell r="A302">
            <v>1139119</v>
          </cell>
          <cell r="B302" t="str">
            <v>11-391-19</v>
          </cell>
          <cell r="C302" t="str">
            <v xml:space="preserve">POTTS-SMITH SCISSORS W/GUIDE            </v>
          </cell>
          <cell r="D302" t="str">
            <v>PC</v>
          </cell>
          <cell r="E302">
            <v>72</v>
          </cell>
          <cell r="F302">
            <v>180</v>
          </cell>
        </row>
        <row r="303">
          <cell r="A303">
            <v>1139319</v>
          </cell>
          <cell r="B303" t="str">
            <v>11-393-19</v>
          </cell>
          <cell r="C303" t="str">
            <v xml:space="preserve">POTTS-SMITH SCISSORS 60 DEG             </v>
          </cell>
          <cell r="D303" t="str">
            <v>PC</v>
          </cell>
          <cell r="E303">
            <v>59.76</v>
          </cell>
          <cell r="F303">
            <v>149.4</v>
          </cell>
        </row>
        <row r="304">
          <cell r="A304">
            <v>1139419</v>
          </cell>
          <cell r="B304" t="str">
            <v>11-394-19</v>
          </cell>
          <cell r="C304" t="str">
            <v xml:space="preserve">POTTS-SMITH SCISSORS 40 DEG             </v>
          </cell>
          <cell r="D304" t="str">
            <v>PC</v>
          </cell>
          <cell r="E304">
            <v>59.76</v>
          </cell>
          <cell r="F304">
            <v>149.4</v>
          </cell>
        </row>
        <row r="305">
          <cell r="A305">
            <v>1139519</v>
          </cell>
          <cell r="B305" t="str">
            <v>11-395-19</v>
          </cell>
          <cell r="C305" t="str">
            <v xml:space="preserve">POTTS-SMITH SCISSORS 25 DEG             </v>
          </cell>
          <cell r="D305" t="str">
            <v>PC</v>
          </cell>
          <cell r="E305">
            <v>59.76</v>
          </cell>
          <cell r="F305">
            <v>149.4</v>
          </cell>
        </row>
        <row r="306">
          <cell r="A306">
            <v>1139719</v>
          </cell>
          <cell r="B306" t="str">
            <v>11-397-19</v>
          </cell>
          <cell r="C306" t="str">
            <v xml:space="preserve">POTTS-SMITH SCISSORS ANGLED             </v>
          </cell>
          <cell r="D306" t="str">
            <v>PC</v>
          </cell>
          <cell r="E306">
            <v>70.92</v>
          </cell>
          <cell r="F306">
            <v>177.3</v>
          </cell>
        </row>
        <row r="307">
          <cell r="A307">
            <v>1140025</v>
          </cell>
          <cell r="B307" t="str">
            <v>11-400-25</v>
          </cell>
          <cell r="C307" t="str">
            <v>CORONARY SCISSORS 10MM BLADE 25DEGR.18CM</v>
          </cell>
          <cell r="D307" t="str">
            <v>PC</v>
          </cell>
          <cell r="E307">
            <v>342.5</v>
          </cell>
          <cell r="F307">
            <v>856.25</v>
          </cell>
        </row>
        <row r="308">
          <cell r="A308">
            <v>1140045</v>
          </cell>
          <cell r="B308" t="str">
            <v>11-400-45</v>
          </cell>
          <cell r="C308" t="str">
            <v>CORONARY SCISSORS 10MM BLADE 45DEGR.18MM</v>
          </cell>
          <cell r="D308" t="str">
            <v>PC</v>
          </cell>
          <cell r="E308">
            <v>342.5</v>
          </cell>
          <cell r="F308">
            <v>856.25</v>
          </cell>
        </row>
        <row r="309">
          <cell r="A309">
            <v>1140060</v>
          </cell>
          <cell r="B309" t="str">
            <v>11-400-60</v>
          </cell>
          <cell r="C309" t="str">
            <v>CORONARY SCISSORS 10MM BLADE 60DEGR.18CM</v>
          </cell>
          <cell r="D309" t="str">
            <v>PC</v>
          </cell>
          <cell r="E309">
            <v>364</v>
          </cell>
          <cell r="F309">
            <v>910</v>
          </cell>
        </row>
        <row r="310">
          <cell r="A310">
            <v>1140090</v>
          </cell>
          <cell r="B310" t="str">
            <v>11-400-90</v>
          </cell>
          <cell r="C310" t="str">
            <v>CORONARY SCISSORS 10 MM BL.90 DEGR.18 MM</v>
          </cell>
          <cell r="D310" t="str">
            <v>PC</v>
          </cell>
          <cell r="E310">
            <v>387</v>
          </cell>
          <cell r="F310">
            <v>967.5</v>
          </cell>
        </row>
        <row r="311">
          <cell r="A311">
            <v>1140100</v>
          </cell>
          <cell r="B311" t="str">
            <v>11-401-00</v>
          </cell>
          <cell r="C311" t="str">
            <v>CORONARY SCISSORS 10 MM BL.125 DEGR.18CM</v>
          </cell>
          <cell r="D311" t="str">
            <v>PC</v>
          </cell>
          <cell r="E311">
            <v>457.5</v>
          </cell>
          <cell r="F311">
            <v>1143.75</v>
          </cell>
        </row>
        <row r="312">
          <cell r="A312">
            <v>1140225</v>
          </cell>
          <cell r="B312" t="str">
            <v>11-402-25</v>
          </cell>
          <cell r="C312" t="str">
            <v xml:space="preserve">COROR SCISSORS, 25D CVD, 18 CM, BL 7MM  </v>
          </cell>
          <cell r="D312" t="str">
            <v>PC</v>
          </cell>
          <cell r="E312">
            <v>423</v>
          </cell>
          <cell r="F312">
            <v>1057.5</v>
          </cell>
        </row>
        <row r="313">
          <cell r="A313">
            <v>1140245</v>
          </cell>
          <cell r="B313" t="str">
            <v>11-402-45</v>
          </cell>
          <cell r="C313" t="str">
            <v xml:space="preserve">COROR SCISSORS, 45D CVD, 18 CM, BL 7MM  </v>
          </cell>
          <cell r="D313" t="str">
            <v>PC</v>
          </cell>
          <cell r="E313">
            <v>423</v>
          </cell>
          <cell r="F313">
            <v>1057.5</v>
          </cell>
        </row>
        <row r="314">
          <cell r="A314">
            <v>1140260</v>
          </cell>
          <cell r="B314" t="str">
            <v>11-402-60</v>
          </cell>
          <cell r="C314" t="str">
            <v xml:space="preserve">COROR SCISSORS, 60D CVD, 18 CM, BL 7MM  </v>
          </cell>
          <cell r="D314" t="str">
            <v>PC</v>
          </cell>
          <cell r="E314">
            <v>445.5</v>
          </cell>
          <cell r="F314">
            <v>1113.75</v>
          </cell>
        </row>
        <row r="315">
          <cell r="A315">
            <v>1140290</v>
          </cell>
          <cell r="B315" t="str">
            <v>11-402-90</v>
          </cell>
          <cell r="C315" t="str">
            <v xml:space="preserve">COROR SCISSORS, 90D CVD, 18 CM, BL 7MM  </v>
          </cell>
          <cell r="D315" t="str">
            <v>PC</v>
          </cell>
          <cell r="E315">
            <v>490.5</v>
          </cell>
          <cell r="F315">
            <v>1226.25</v>
          </cell>
        </row>
        <row r="316">
          <cell r="A316">
            <v>1140300</v>
          </cell>
          <cell r="B316" t="str">
            <v>11-403-00</v>
          </cell>
          <cell r="C316" t="str">
            <v xml:space="preserve">COROR SCISSORS,125D CVD, 18 CM, BL 7MM  </v>
          </cell>
          <cell r="D316" t="str">
            <v>PC</v>
          </cell>
          <cell r="E316">
            <v>582</v>
          </cell>
          <cell r="F316">
            <v>1455</v>
          </cell>
        </row>
        <row r="317">
          <cell r="A317">
            <v>1140825</v>
          </cell>
          <cell r="B317" t="str">
            <v>11-408-25</v>
          </cell>
          <cell r="C317" t="str">
            <v xml:space="preserve">TI-CORONARY SCISSORS 10MM BLADE 25DGR.  </v>
          </cell>
          <cell r="D317" t="str">
            <v>PC</v>
          </cell>
          <cell r="E317">
            <v>794</v>
          </cell>
          <cell r="F317">
            <v>1985</v>
          </cell>
        </row>
        <row r="318">
          <cell r="A318">
            <v>1140845</v>
          </cell>
          <cell r="B318" t="str">
            <v>11-408-45</v>
          </cell>
          <cell r="C318" t="str">
            <v>TI-CORONARY SCISSORS 10 MM BLADE 45DEGR.</v>
          </cell>
          <cell r="D318" t="str">
            <v>PC</v>
          </cell>
          <cell r="E318">
            <v>791</v>
          </cell>
          <cell r="F318">
            <v>1977.5</v>
          </cell>
        </row>
        <row r="319">
          <cell r="A319">
            <v>1140860</v>
          </cell>
          <cell r="B319" t="str">
            <v>11-408-60</v>
          </cell>
          <cell r="C319" t="str">
            <v>TI-CORONARY SCISSORS 10 MM BLADE 60 DEGR</v>
          </cell>
          <cell r="D319" t="str">
            <v>PC</v>
          </cell>
          <cell r="E319">
            <v>794</v>
          </cell>
          <cell r="F319">
            <v>1985</v>
          </cell>
        </row>
        <row r="320">
          <cell r="A320">
            <v>1140890</v>
          </cell>
          <cell r="B320" t="str">
            <v>11-408-90</v>
          </cell>
          <cell r="C320" t="str">
            <v>TI-CORONARY SCISSORS 10MM BLADE 90 DEGR.</v>
          </cell>
          <cell r="D320" t="str">
            <v>PC</v>
          </cell>
          <cell r="E320">
            <v>819</v>
          </cell>
          <cell r="F320">
            <v>2047.5</v>
          </cell>
        </row>
        <row r="321">
          <cell r="A321">
            <v>1140900</v>
          </cell>
          <cell r="B321" t="str">
            <v>11-409-00</v>
          </cell>
          <cell r="C321" t="str">
            <v>TI-CORONARY SCISSORS 10MM BLADE 125 DEGR</v>
          </cell>
          <cell r="D321" t="str">
            <v>PC</v>
          </cell>
          <cell r="E321">
            <v>906</v>
          </cell>
          <cell r="F321">
            <v>2265</v>
          </cell>
        </row>
        <row r="322">
          <cell r="A322">
            <v>1141025</v>
          </cell>
          <cell r="B322" t="str">
            <v>11-410-25</v>
          </cell>
          <cell r="C322" t="str">
            <v>TI-COROR SCISSORS, 25D CVD, 18 CM, BL7MM</v>
          </cell>
          <cell r="D322" t="str">
            <v>PC</v>
          </cell>
          <cell r="E322">
            <v>829</v>
          </cell>
          <cell r="F322">
            <v>2072.5</v>
          </cell>
        </row>
        <row r="323">
          <cell r="A323">
            <v>1141045</v>
          </cell>
          <cell r="B323" t="str">
            <v>11-410-45</v>
          </cell>
          <cell r="C323" t="str">
            <v>TI-COROR SCISSORS, 45D CVD, 18 CM, BL7MM</v>
          </cell>
          <cell r="D323" t="str">
            <v>PC</v>
          </cell>
          <cell r="E323">
            <v>829</v>
          </cell>
          <cell r="F323">
            <v>2072.5</v>
          </cell>
        </row>
        <row r="324">
          <cell r="A324">
            <v>1141060</v>
          </cell>
          <cell r="B324" t="str">
            <v>11-410-60</v>
          </cell>
          <cell r="C324" t="str">
            <v>TI-COROR SCISSORS, 60D CVD, 18 CM, BL7MM</v>
          </cell>
          <cell r="D324" t="str">
            <v>PC</v>
          </cell>
          <cell r="E324">
            <v>829</v>
          </cell>
          <cell r="F324">
            <v>2072.5</v>
          </cell>
        </row>
        <row r="325">
          <cell r="A325">
            <v>1141090</v>
          </cell>
          <cell r="B325" t="str">
            <v>11-410-90</v>
          </cell>
          <cell r="C325" t="str">
            <v>TI-COROR SCISSORS, 90D CVD, 18 CM, BL7MM</v>
          </cell>
          <cell r="D325" t="str">
            <v>PC</v>
          </cell>
          <cell r="E325">
            <v>851</v>
          </cell>
          <cell r="F325">
            <v>2127.5</v>
          </cell>
        </row>
        <row r="326">
          <cell r="A326">
            <v>1141100</v>
          </cell>
          <cell r="B326" t="str">
            <v>11-411-00</v>
          </cell>
          <cell r="C326" t="str">
            <v>TI-COROR SCISSORS,125D CVD, 18 CM, BL7MM</v>
          </cell>
          <cell r="D326" t="str">
            <v>PC</v>
          </cell>
          <cell r="E326">
            <v>950</v>
          </cell>
          <cell r="F326">
            <v>2375</v>
          </cell>
        </row>
        <row r="327">
          <cell r="A327">
            <v>1141990</v>
          </cell>
          <cell r="B327" t="str">
            <v>11-419-90</v>
          </cell>
          <cell r="C327" t="str">
            <v xml:space="preserve">FAVOLORO VASCULAR SCISSORS 15 CM        </v>
          </cell>
          <cell r="D327" t="str">
            <v>PC</v>
          </cell>
          <cell r="E327">
            <v>105.3</v>
          </cell>
          <cell r="F327">
            <v>263.25</v>
          </cell>
        </row>
        <row r="328">
          <cell r="A328">
            <v>1142011</v>
          </cell>
          <cell r="B328" t="str">
            <v>11-420-11</v>
          </cell>
          <cell r="C328" t="str">
            <v xml:space="preserve">VASCULAR SCISSORS STR                   </v>
          </cell>
          <cell r="D328" t="str">
            <v>PC</v>
          </cell>
          <cell r="E328">
            <v>25.56</v>
          </cell>
          <cell r="F328">
            <v>63.9</v>
          </cell>
        </row>
        <row r="329">
          <cell r="A329">
            <v>1144522</v>
          </cell>
          <cell r="B329" t="str">
            <v>11-445-22</v>
          </cell>
          <cell r="C329" t="str">
            <v xml:space="preserve">STRULLY SCISSORS                        </v>
          </cell>
          <cell r="D329" t="str">
            <v>PC</v>
          </cell>
          <cell r="E329">
            <v>42.25</v>
          </cell>
          <cell r="F329">
            <v>105.625</v>
          </cell>
        </row>
        <row r="330">
          <cell r="A330">
            <v>1145517</v>
          </cell>
          <cell r="B330" t="str">
            <v>11-455-17</v>
          </cell>
          <cell r="C330" t="str">
            <v xml:space="preserve">SCHMIEDEN DURA SCISSORS                 </v>
          </cell>
          <cell r="D330" t="str">
            <v>PC</v>
          </cell>
          <cell r="E330">
            <v>42.25</v>
          </cell>
          <cell r="F330">
            <v>105.625</v>
          </cell>
        </row>
        <row r="331">
          <cell r="A331">
            <v>1145917</v>
          </cell>
          <cell r="B331" t="str">
            <v>11-459-17</v>
          </cell>
          <cell r="C331" t="str">
            <v xml:space="preserve">TOENNIS-ADSON SCISSORS                  </v>
          </cell>
          <cell r="D331" t="str">
            <v>PC</v>
          </cell>
          <cell r="E331">
            <v>32.94</v>
          </cell>
          <cell r="F331">
            <v>82.35</v>
          </cell>
        </row>
        <row r="332">
          <cell r="A332">
            <v>1147523</v>
          </cell>
          <cell r="B332" t="str">
            <v>11-475-23</v>
          </cell>
          <cell r="C332" t="str">
            <v xml:space="preserve">OLIVECRONA SCISSORS, 13 CM              </v>
          </cell>
          <cell r="D332" t="str">
            <v>PC</v>
          </cell>
          <cell r="E332">
            <v>309.39999999999998</v>
          </cell>
          <cell r="F332">
            <v>773.5</v>
          </cell>
        </row>
        <row r="333">
          <cell r="A333">
            <v>1149517</v>
          </cell>
          <cell r="B333" t="str">
            <v>11-495-17</v>
          </cell>
          <cell r="C333" t="str">
            <v xml:space="preserve">DEAN SCISSORS                           </v>
          </cell>
          <cell r="D333" t="str">
            <v>PC</v>
          </cell>
          <cell r="E333">
            <v>37.89</v>
          </cell>
          <cell r="F333">
            <v>94.724999999999994</v>
          </cell>
        </row>
        <row r="334">
          <cell r="A334">
            <v>1149717</v>
          </cell>
          <cell r="B334" t="str">
            <v>11-497-17</v>
          </cell>
          <cell r="C334" t="str">
            <v xml:space="preserve">DEAN SCISSORS TOOTHED                   </v>
          </cell>
          <cell r="D334" t="str">
            <v>PC</v>
          </cell>
          <cell r="E334">
            <v>42.39</v>
          </cell>
          <cell r="F334">
            <v>105.97499999999999</v>
          </cell>
        </row>
        <row r="335">
          <cell r="A335">
            <v>1149919</v>
          </cell>
          <cell r="B335" t="str">
            <v>11-499-19</v>
          </cell>
          <cell r="C335" t="str">
            <v xml:space="preserve">GOOD TONSIL SCISSORS                    </v>
          </cell>
          <cell r="D335" t="str">
            <v>PC</v>
          </cell>
          <cell r="E335">
            <v>38.07</v>
          </cell>
          <cell r="F335">
            <v>95.174999999999997</v>
          </cell>
        </row>
        <row r="336">
          <cell r="A336">
            <v>1150315</v>
          </cell>
          <cell r="B336" t="str">
            <v>11-503-15</v>
          </cell>
          <cell r="C336" t="str">
            <v xml:space="preserve">TC-FOMON SCISSORS CURVED                </v>
          </cell>
          <cell r="D336" t="str">
            <v>PC</v>
          </cell>
          <cell r="E336">
            <v>87.03</v>
          </cell>
          <cell r="F336">
            <v>217.57499999999999</v>
          </cell>
        </row>
        <row r="337">
          <cell r="A337">
            <v>1150516</v>
          </cell>
          <cell r="B337" t="str">
            <v>11-505-16</v>
          </cell>
          <cell r="C337" t="str">
            <v xml:space="preserve">TC-COTTLE SCISSORS CURVED               </v>
          </cell>
          <cell r="D337" t="str">
            <v>PC</v>
          </cell>
          <cell r="E337">
            <v>94.95</v>
          </cell>
          <cell r="F337">
            <v>237.375</v>
          </cell>
        </row>
        <row r="338">
          <cell r="A338">
            <v>1150715</v>
          </cell>
          <cell r="B338" t="str">
            <v>11-507-15</v>
          </cell>
          <cell r="C338" t="str">
            <v xml:space="preserve">FOMON   NASAL SCISSORS                  </v>
          </cell>
          <cell r="D338" t="str">
            <v>PC</v>
          </cell>
          <cell r="E338">
            <v>38.700000000000003</v>
          </cell>
          <cell r="F338">
            <v>96.75</v>
          </cell>
        </row>
        <row r="339">
          <cell r="A339">
            <v>1150916</v>
          </cell>
          <cell r="B339" t="str">
            <v>11-509-16</v>
          </cell>
          <cell r="C339" t="str">
            <v xml:space="preserve">COTTLE  NASAL SCISSORS                  </v>
          </cell>
          <cell r="D339" t="str">
            <v>PC</v>
          </cell>
          <cell r="E339">
            <v>38.61</v>
          </cell>
          <cell r="F339">
            <v>96.525000000000006</v>
          </cell>
        </row>
        <row r="340">
          <cell r="A340">
            <v>1151118</v>
          </cell>
          <cell r="B340" t="str">
            <v>11-511-18</v>
          </cell>
          <cell r="C340" t="str">
            <v xml:space="preserve">HEYMANN NASAL SCISSORS                  </v>
          </cell>
          <cell r="D340" t="str">
            <v>PC</v>
          </cell>
          <cell r="E340">
            <v>37.08</v>
          </cell>
          <cell r="F340">
            <v>92.699999999999989</v>
          </cell>
        </row>
        <row r="341">
          <cell r="A341">
            <v>1151318</v>
          </cell>
          <cell r="B341" t="str">
            <v>11-513-18</v>
          </cell>
          <cell r="C341" t="str">
            <v xml:space="preserve">HEYMANN NASAL SCISSORS, TOOTHED 18.5CM  </v>
          </cell>
          <cell r="D341" t="str">
            <v>PC</v>
          </cell>
          <cell r="E341">
            <v>53.91</v>
          </cell>
          <cell r="F341">
            <v>134.77499999999998</v>
          </cell>
        </row>
        <row r="342">
          <cell r="A342">
            <v>1151711</v>
          </cell>
          <cell r="B342" t="str">
            <v>11-517-11</v>
          </cell>
          <cell r="C342" t="str">
            <v xml:space="preserve">CONVERSE SCISSORS BLUNT                 </v>
          </cell>
          <cell r="D342" t="str">
            <v>PC</v>
          </cell>
          <cell r="E342">
            <v>38.79</v>
          </cell>
          <cell r="F342">
            <v>96.974999999999994</v>
          </cell>
        </row>
        <row r="343">
          <cell r="A343">
            <v>1151911</v>
          </cell>
          <cell r="B343" t="str">
            <v>11-519-11</v>
          </cell>
          <cell r="C343" t="str">
            <v xml:space="preserve">CONVERSE SCISSORS SHARP                 </v>
          </cell>
          <cell r="D343" t="str">
            <v>PC</v>
          </cell>
          <cell r="E343">
            <v>41.31</v>
          </cell>
          <cell r="F343">
            <v>103.27500000000001</v>
          </cell>
        </row>
        <row r="344">
          <cell r="A344">
            <v>1153118</v>
          </cell>
          <cell r="B344" t="str">
            <v>11-531-18</v>
          </cell>
          <cell r="C344" t="str">
            <v xml:space="preserve">WALDMANN EPISIOTOMY SCISSORS            </v>
          </cell>
          <cell r="D344" t="str">
            <v>PC</v>
          </cell>
          <cell r="E344">
            <v>37.619999999999997</v>
          </cell>
          <cell r="F344">
            <v>94.05</v>
          </cell>
        </row>
        <row r="345">
          <cell r="A345">
            <v>1153514</v>
          </cell>
          <cell r="B345" t="str">
            <v>11-535-14</v>
          </cell>
          <cell r="C345" t="str">
            <v xml:space="preserve">BRAUN-STADLER PERINEUM SCS              </v>
          </cell>
          <cell r="D345" t="str">
            <v>PC</v>
          </cell>
          <cell r="E345">
            <v>34.29</v>
          </cell>
          <cell r="F345">
            <v>85.724999999999994</v>
          </cell>
        </row>
        <row r="346">
          <cell r="A346">
            <v>1153722</v>
          </cell>
          <cell r="B346" t="str">
            <v>11-537-22</v>
          </cell>
          <cell r="C346" t="str">
            <v xml:space="preserve">BRAUN-STADLER PERINEUM SCS              </v>
          </cell>
          <cell r="D346" t="str">
            <v>PC</v>
          </cell>
          <cell r="E346">
            <v>42.3</v>
          </cell>
          <cell r="F346">
            <v>105.75</v>
          </cell>
        </row>
        <row r="347">
          <cell r="A347">
            <v>1154510</v>
          </cell>
          <cell r="B347" t="str">
            <v>11-545-10</v>
          </cell>
          <cell r="C347" t="str">
            <v xml:space="preserve">UMBILICAL SCISSORS USA PATT             </v>
          </cell>
          <cell r="D347" t="str">
            <v>PC</v>
          </cell>
          <cell r="E347">
            <v>40.770000000000003</v>
          </cell>
          <cell r="F347">
            <v>101.92500000000001</v>
          </cell>
        </row>
        <row r="348">
          <cell r="A348">
            <v>1154716</v>
          </cell>
          <cell r="B348" t="str">
            <v>11-547-16</v>
          </cell>
          <cell r="C348" t="str">
            <v xml:space="preserve">SCHUMACHER UMBILICAL SCS                </v>
          </cell>
          <cell r="D348" t="str">
            <v>PC</v>
          </cell>
          <cell r="E348">
            <v>36.54</v>
          </cell>
          <cell r="F348">
            <v>91.35</v>
          </cell>
        </row>
        <row r="349">
          <cell r="A349">
            <v>1155116</v>
          </cell>
          <cell r="B349" t="str">
            <v>11-551-16</v>
          </cell>
          <cell r="C349" t="str">
            <v xml:space="preserve">BUSCH UMBILICAL SCISSORS                </v>
          </cell>
          <cell r="D349" t="str">
            <v>PC</v>
          </cell>
          <cell r="E349">
            <v>20.43</v>
          </cell>
          <cell r="F349">
            <v>51.075000000000003</v>
          </cell>
        </row>
        <row r="350">
          <cell r="A350">
            <v>1155316</v>
          </cell>
          <cell r="B350" t="str">
            <v>11-553-16</v>
          </cell>
          <cell r="C350" t="str">
            <v>BUSCH UMBILIC. CORD SCISS., TOOTHED,16CM</v>
          </cell>
          <cell r="D350" t="str">
            <v>PC</v>
          </cell>
          <cell r="E350">
            <v>20.79</v>
          </cell>
          <cell r="F350">
            <v>51.974999999999994</v>
          </cell>
        </row>
        <row r="351">
          <cell r="A351">
            <v>1156613</v>
          </cell>
          <cell r="B351" t="str">
            <v>11-566-13</v>
          </cell>
          <cell r="C351" t="str">
            <v xml:space="preserve">DENTAL GUM SCISSORS STRAIGHT            </v>
          </cell>
          <cell r="D351" t="str">
            <v>PC</v>
          </cell>
          <cell r="E351">
            <v>18.600000000000001</v>
          </cell>
          <cell r="F351">
            <v>46.5</v>
          </cell>
        </row>
        <row r="352">
          <cell r="A352">
            <v>1156713</v>
          </cell>
          <cell r="B352" t="str">
            <v>11-567-13</v>
          </cell>
          <cell r="C352" t="str">
            <v xml:space="preserve">DENTAL GUM SCISSORS CURVED              </v>
          </cell>
          <cell r="D352" t="str">
            <v>PC</v>
          </cell>
          <cell r="E352">
            <v>22.6</v>
          </cell>
          <cell r="F352">
            <v>56.5</v>
          </cell>
        </row>
        <row r="353">
          <cell r="A353">
            <v>1157012</v>
          </cell>
          <cell r="B353" t="str">
            <v>11-570-12</v>
          </cell>
          <cell r="C353" t="str">
            <v xml:space="preserve">WAGNER SCISSORS STRAIGHT                </v>
          </cell>
          <cell r="D353" t="str">
            <v>PC</v>
          </cell>
          <cell r="E353">
            <v>24.39</v>
          </cell>
          <cell r="F353">
            <v>60.975000000000001</v>
          </cell>
        </row>
        <row r="354">
          <cell r="A354">
            <v>1157112</v>
          </cell>
          <cell r="B354" t="str">
            <v>11-571-12</v>
          </cell>
          <cell r="C354" t="str">
            <v xml:space="preserve">WAGNER SCISSORS CURVED                  </v>
          </cell>
          <cell r="D354" t="str">
            <v>PC</v>
          </cell>
          <cell r="E354">
            <v>27</v>
          </cell>
          <cell r="F354">
            <v>67.5</v>
          </cell>
        </row>
        <row r="355">
          <cell r="A355">
            <v>1158212</v>
          </cell>
          <cell r="B355" t="str">
            <v>11-582-12</v>
          </cell>
          <cell r="C355" t="str">
            <v xml:space="preserve">FINE SURGICAL SCISSORS FIG 2            </v>
          </cell>
          <cell r="D355" t="str">
            <v>PC</v>
          </cell>
          <cell r="E355">
            <v>16.739999999999998</v>
          </cell>
          <cell r="F355">
            <v>41.849999999999994</v>
          </cell>
        </row>
        <row r="356">
          <cell r="A356">
            <v>1158412</v>
          </cell>
          <cell r="B356" t="str">
            <v>11-584-12</v>
          </cell>
          <cell r="C356" t="str">
            <v xml:space="preserve">FINE SURGICAL SCISSORS FIG 3            </v>
          </cell>
          <cell r="D356" t="str">
            <v>PC</v>
          </cell>
          <cell r="E356">
            <v>17.190000000000001</v>
          </cell>
          <cell r="F356">
            <v>42.975000000000001</v>
          </cell>
        </row>
        <row r="357">
          <cell r="A357">
            <v>1158712</v>
          </cell>
          <cell r="B357" t="str">
            <v>11-587-12</v>
          </cell>
          <cell r="C357" t="str">
            <v xml:space="preserve">FINE SURGICAL SCISSORS FIG 2            </v>
          </cell>
          <cell r="D357" t="str">
            <v>PC</v>
          </cell>
          <cell r="E357">
            <v>18.809999999999999</v>
          </cell>
          <cell r="F357">
            <v>47.024999999999999</v>
          </cell>
        </row>
        <row r="358">
          <cell r="A358">
            <v>1158912</v>
          </cell>
          <cell r="B358" t="str">
            <v>11-589-12</v>
          </cell>
          <cell r="C358" t="str">
            <v xml:space="preserve">FINE SURGICAL SCISSORS FIG 3            </v>
          </cell>
          <cell r="D358" t="str">
            <v>PC</v>
          </cell>
          <cell r="E358">
            <v>19.170000000000002</v>
          </cell>
          <cell r="F358">
            <v>47.925000000000004</v>
          </cell>
        </row>
        <row r="359">
          <cell r="A359">
            <v>1159311</v>
          </cell>
          <cell r="B359" t="str">
            <v>11-593-11</v>
          </cell>
          <cell r="C359" t="str">
            <v xml:space="preserve">GUM SCISSORS S-SHAPED                   </v>
          </cell>
          <cell r="D359" t="str">
            <v>PC</v>
          </cell>
          <cell r="E359">
            <v>19.3</v>
          </cell>
          <cell r="F359">
            <v>48.25</v>
          </cell>
        </row>
        <row r="360">
          <cell r="A360">
            <v>1159411</v>
          </cell>
          <cell r="B360" t="str">
            <v>11-594-11</v>
          </cell>
          <cell r="C360" t="str">
            <v xml:space="preserve">FINE SURGICAL SCISSORS   STR            </v>
          </cell>
          <cell r="D360" t="str">
            <v>PC</v>
          </cell>
          <cell r="E360">
            <v>20.97</v>
          </cell>
          <cell r="F360">
            <v>52.424999999999997</v>
          </cell>
        </row>
        <row r="361">
          <cell r="A361">
            <v>1159511</v>
          </cell>
          <cell r="B361" t="str">
            <v>11-595-11</v>
          </cell>
          <cell r="C361" t="str">
            <v xml:space="preserve">FINE SURGICAL SCISSORS   CVD            </v>
          </cell>
          <cell r="D361" t="str">
            <v>PC</v>
          </cell>
          <cell r="E361">
            <v>22.77</v>
          </cell>
          <cell r="F361">
            <v>56.924999999999997</v>
          </cell>
        </row>
        <row r="362">
          <cell r="A362">
            <v>1160516</v>
          </cell>
          <cell r="B362" t="str">
            <v>11-605-16</v>
          </cell>
          <cell r="C362" t="str">
            <v xml:space="preserve">LOCKLIN SCISSORS ANGLED SH-SH STR       </v>
          </cell>
          <cell r="D362" t="str">
            <v>PC</v>
          </cell>
          <cell r="E362">
            <v>29.3</v>
          </cell>
          <cell r="F362">
            <v>73.25</v>
          </cell>
        </row>
        <row r="363">
          <cell r="A363">
            <v>1160716</v>
          </cell>
          <cell r="B363" t="str">
            <v>11-607-16</v>
          </cell>
          <cell r="C363" t="str">
            <v xml:space="preserve">LOCKLIN SCISSORS ANGLED SH-SH CVD       </v>
          </cell>
          <cell r="D363" t="str">
            <v>PC</v>
          </cell>
          <cell r="E363">
            <v>32.1</v>
          </cell>
          <cell r="F363">
            <v>80.25</v>
          </cell>
        </row>
        <row r="364">
          <cell r="A364">
            <v>1161808</v>
          </cell>
          <cell r="B364" t="str">
            <v>11-618-08</v>
          </cell>
          <cell r="C364" t="str">
            <v xml:space="preserve">FINE SCISSORS STRAIGHT                  </v>
          </cell>
          <cell r="D364" t="str">
            <v>PC</v>
          </cell>
          <cell r="E364">
            <v>29.4</v>
          </cell>
          <cell r="F364">
            <v>73.5</v>
          </cell>
        </row>
        <row r="365">
          <cell r="A365">
            <v>1161908</v>
          </cell>
          <cell r="B365" t="str">
            <v>11-619-08</v>
          </cell>
          <cell r="C365" t="str">
            <v xml:space="preserve">FINE SCISSORS CURVED                    </v>
          </cell>
          <cell r="D365" t="str">
            <v>PC</v>
          </cell>
          <cell r="E365">
            <v>30.8</v>
          </cell>
          <cell r="F365">
            <v>77</v>
          </cell>
        </row>
        <row r="366">
          <cell r="A366">
            <v>1162009</v>
          </cell>
          <cell r="B366" t="str">
            <v>11-620-09</v>
          </cell>
          <cell r="C366" t="str">
            <v xml:space="preserve">IRIS SCISSORS STRAIGHT                  </v>
          </cell>
          <cell r="D366" t="str">
            <v>PC</v>
          </cell>
          <cell r="E366">
            <v>16.899999999999999</v>
          </cell>
          <cell r="F366">
            <v>42.25</v>
          </cell>
        </row>
        <row r="367">
          <cell r="A367">
            <v>1162010</v>
          </cell>
          <cell r="B367" t="str">
            <v>11-620-10</v>
          </cell>
          <cell r="C367" t="str">
            <v xml:space="preserve">IRIS SCISSORS STRAIGHT                  </v>
          </cell>
          <cell r="D367" t="str">
            <v>PC</v>
          </cell>
          <cell r="E367">
            <v>17.7</v>
          </cell>
          <cell r="F367">
            <v>44.25</v>
          </cell>
        </row>
        <row r="368">
          <cell r="A368">
            <v>1162109</v>
          </cell>
          <cell r="B368" t="str">
            <v>11-621-09</v>
          </cell>
          <cell r="C368" t="str">
            <v xml:space="preserve">IRIS SCISSORS CURVED                    </v>
          </cell>
          <cell r="D368" t="str">
            <v>PC</v>
          </cell>
          <cell r="E368">
            <v>17.2</v>
          </cell>
          <cell r="F368">
            <v>43</v>
          </cell>
        </row>
        <row r="369">
          <cell r="A369">
            <v>1162110</v>
          </cell>
          <cell r="B369" t="str">
            <v>11-621-10</v>
          </cell>
          <cell r="C369" t="str">
            <v xml:space="preserve">IRIS SCISSORS CURVED                    </v>
          </cell>
          <cell r="D369" t="str">
            <v>PC</v>
          </cell>
          <cell r="E369">
            <v>18.8</v>
          </cell>
          <cell r="F369">
            <v>47</v>
          </cell>
        </row>
        <row r="370">
          <cell r="A370">
            <v>1162210</v>
          </cell>
          <cell r="B370" t="str">
            <v>11-622-10</v>
          </cell>
          <cell r="C370" t="str">
            <v xml:space="preserve">TUBAL SCISSORS                          </v>
          </cell>
          <cell r="D370" t="str">
            <v>PC</v>
          </cell>
          <cell r="E370">
            <v>40.229999999999997</v>
          </cell>
          <cell r="F370">
            <v>100.57499999999999</v>
          </cell>
        </row>
        <row r="371">
          <cell r="A371">
            <v>1162409</v>
          </cell>
          <cell r="B371" t="str">
            <v>11-624-09</v>
          </cell>
          <cell r="C371" t="str">
            <v xml:space="preserve">BONN IRIS SCISSORS BLUNT STR            </v>
          </cell>
          <cell r="D371" t="str">
            <v>PC</v>
          </cell>
          <cell r="E371">
            <v>32</v>
          </cell>
          <cell r="F371">
            <v>80</v>
          </cell>
        </row>
        <row r="372">
          <cell r="A372">
            <v>1162509</v>
          </cell>
          <cell r="B372" t="str">
            <v>11-625-09</v>
          </cell>
          <cell r="C372" t="str">
            <v xml:space="preserve">BONN IRIS SCISSORS BLUNT CVD            </v>
          </cell>
          <cell r="D372" t="str">
            <v>PC</v>
          </cell>
          <cell r="E372">
            <v>33.200000000000003</v>
          </cell>
          <cell r="F372">
            <v>83</v>
          </cell>
        </row>
        <row r="373">
          <cell r="A373">
            <v>1163011</v>
          </cell>
          <cell r="B373" t="str">
            <v>11-630-11</v>
          </cell>
          <cell r="C373" t="str">
            <v xml:space="preserve">IRIS SCISSORS STRAIGHT                  </v>
          </cell>
          <cell r="D373" t="str">
            <v>PC</v>
          </cell>
          <cell r="E373">
            <v>16.649999999999999</v>
          </cell>
          <cell r="F373">
            <v>41.625</v>
          </cell>
        </row>
        <row r="374">
          <cell r="A374">
            <v>1163111</v>
          </cell>
          <cell r="B374" t="str">
            <v>11-631-11</v>
          </cell>
          <cell r="C374" t="str">
            <v xml:space="preserve">IRIS SCISSORS CURVED                    </v>
          </cell>
          <cell r="D374" t="str">
            <v>PC</v>
          </cell>
          <cell r="E374">
            <v>17.46</v>
          </cell>
          <cell r="F374">
            <v>43.650000000000006</v>
          </cell>
        </row>
        <row r="375">
          <cell r="A375">
            <v>1163311</v>
          </cell>
          <cell r="B375" t="str">
            <v>11-633-11</v>
          </cell>
          <cell r="C375" t="str">
            <v xml:space="preserve">IRIS SCISSORS CURVED TO SIDE            </v>
          </cell>
          <cell r="D375" t="str">
            <v>PC</v>
          </cell>
          <cell r="E375">
            <v>31.68</v>
          </cell>
          <cell r="F375">
            <v>79.2</v>
          </cell>
        </row>
        <row r="376">
          <cell r="A376">
            <v>1163511</v>
          </cell>
          <cell r="B376" t="str">
            <v>11-635-11</v>
          </cell>
          <cell r="C376" t="str">
            <v xml:space="preserve">IRIS SCISSORS ANGLED                    </v>
          </cell>
          <cell r="D376" t="str">
            <v>PC</v>
          </cell>
          <cell r="E376">
            <v>32.22</v>
          </cell>
          <cell r="F376">
            <v>80.55</v>
          </cell>
        </row>
        <row r="377">
          <cell r="A377">
            <v>1164012</v>
          </cell>
          <cell r="B377" t="str">
            <v>11-640-12</v>
          </cell>
          <cell r="C377" t="str">
            <v xml:space="preserve">IRIS SCISSORS STRAIGHT                  </v>
          </cell>
          <cell r="D377" t="str">
            <v>PC</v>
          </cell>
          <cell r="E377">
            <v>18.63</v>
          </cell>
          <cell r="F377">
            <v>46.574999999999996</v>
          </cell>
        </row>
        <row r="378">
          <cell r="A378">
            <v>1164112</v>
          </cell>
          <cell r="B378" t="str">
            <v>11-641-12</v>
          </cell>
          <cell r="C378" t="str">
            <v xml:space="preserve">IRIS SCISSORS CURVED                    </v>
          </cell>
          <cell r="D378" t="str">
            <v>PC</v>
          </cell>
          <cell r="E378">
            <v>20.97</v>
          </cell>
          <cell r="F378">
            <v>52.424999999999997</v>
          </cell>
        </row>
        <row r="379">
          <cell r="A379">
            <v>1168011</v>
          </cell>
          <cell r="B379" t="str">
            <v>11-680-11</v>
          </cell>
          <cell r="C379" t="str">
            <v xml:space="preserve">STEVENS TENOTOMY SCS STR                </v>
          </cell>
          <cell r="D379" t="str">
            <v>PC</v>
          </cell>
          <cell r="E379">
            <v>33.840000000000003</v>
          </cell>
          <cell r="F379">
            <v>84.600000000000009</v>
          </cell>
        </row>
        <row r="380">
          <cell r="A380">
            <v>1168111</v>
          </cell>
          <cell r="B380" t="str">
            <v>11-681-11</v>
          </cell>
          <cell r="C380" t="str">
            <v xml:space="preserve">STEVENS TENOTOMY SCS CVD                </v>
          </cell>
          <cell r="D380" t="str">
            <v>PC</v>
          </cell>
          <cell r="E380">
            <v>35.909999999999997</v>
          </cell>
          <cell r="F380">
            <v>89.774999999999991</v>
          </cell>
        </row>
        <row r="381">
          <cell r="A381">
            <v>1168211</v>
          </cell>
          <cell r="B381" t="str">
            <v>11-682-11</v>
          </cell>
          <cell r="C381" t="str">
            <v xml:space="preserve">STEVENS TENOTOMY SCS STR                </v>
          </cell>
          <cell r="D381" t="str">
            <v>PC</v>
          </cell>
          <cell r="E381">
            <v>33.840000000000003</v>
          </cell>
          <cell r="F381">
            <v>84.600000000000009</v>
          </cell>
        </row>
        <row r="382">
          <cell r="A382">
            <v>1168311</v>
          </cell>
          <cell r="B382" t="str">
            <v>11-683-11</v>
          </cell>
          <cell r="C382" t="str">
            <v xml:space="preserve">STEVENS TENOTOMY SCS CVD                </v>
          </cell>
          <cell r="D382" t="str">
            <v>PC</v>
          </cell>
          <cell r="E382">
            <v>35.909999999999997</v>
          </cell>
          <cell r="F382">
            <v>89.774999999999991</v>
          </cell>
        </row>
        <row r="383">
          <cell r="A383">
            <v>1169011</v>
          </cell>
          <cell r="B383" t="str">
            <v>11-690-11</v>
          </cell>
          <cell r="C383" t="str">
            <v xml:space="preserve">STRABISMUS SCISSORS STRAIGHT            </v>
          </cell>
          <cell r="D383" t="str">
            <v>PC</v>
          </cell>
          <cell r="E383">
            <v>23.5</v>
          </cell>
          <cell r="F383">
            <v>58.75</v>
          </cell>
        </row>
        <row r="384">
          <cell r="A384">
            <v>1169111</v>
          </cell>
          <cell r="B384" t="str">
            <v>11-691-11</v>
          </cell>
          <cell r="C384" t="str">
            <v xml:space="preserve">STRABISMUS SCISSORS CVD                 </v>
          </cell>
          <cell r="D384" t="str">
            <v>PC</v>
          </cell>
          <cell r="E384">
            <v>24.5</v>
          </cell>
          <cell r="F384">
            <v>61.25</v>
          </cell>
        </row>
        <row r="385">
          <cell r="A385">
            <v>1170000</v>
          </cell>
          <cell r="B385" t="str">
            <v>11-700-00</v>
          </cell>
          <cell r="C385" t="str">
            <v>MICRO SCISSORS, SH/SH, STR., 9 MM, 15 CM</v>
          </cell>
          <cell r="D385" t="str">
            <v>PC</v>
          </cell>
          <cell r="E385">
            <v>291</v>
          </cell>
          <cell r="F385">
            <v>727.5</v>
          </cell>
        </row>
        <row r="386">
          <cell r="A386">
            <v>1170001</v>
          </cell>
          <cell r="B386" t="str">
            <v>11-700-01</v>
          </cell>
          <cell r="C386" t="str">
            <v>MICRO SCISSORS, SH/SH, STR., 9 MM, 15 CM</v>
          </cell>
          <cell r="D386" t="str">
            <v>PC</v>
          </cell>
          <cell r="E386">
            <v>299</v>
          </cell>
          <cell r="F386">
            <v>747.5</v>
          </cell>
        </row>
        <row r="387">
          <cell r="A387">
            <v>1170002</v>
          </cell>
          <cell r="B387" t="str">
            <v>11-700-02</v>
          </cell>
          <cell r="C387" t="str">
            <v>MICRO SCISSORS, SH/SH, STR., 9 MM, 15 CM</v>
          </cell>
          <cell r="D387" t="str">
            <v>PC</v>
          </cell>
          <cell r="E387">
            <v>248.5</v>
          </cell>
          <cell r="F387">
            <v>621.25</v>
          </cell>
        </row>
        <row r="388">
          <cell r="A388">
            <v>1170003</v>
          </cell>
          <cell r="B388" t="str">
            <v>11-700-03</v>
          </cell>
          <cell r="C388" t="str">
            <v>MICRO SCISSORS, SH/SH, STR., 9 MM, 15 CM</v>
          </cell>
          <cell r="D388" t="str">
            <v>PC</v>
          </cell>
          <cell r="E388">
            <v>256</v>
          </cell>
          <cell r="F388">
            <v>640</v>
          </cell>
        </row>
        <row r="389">
          <cell r="A389">
            <v>1170004</v>
          </cell>
          <cell r="B389" t="str">
            <v>11-700-04</v>
          </cell>
          <cell r="C389" t="str">
            <v>MICRO SCISSORS, SH/SH, STR.,14 MM, 15 CM</v>
          </cell>
          <cell r="D389" t="str">
            <v>PC</v>
          </cell>
          <cell r="E389">
            <v>291</v>
          </cell>
          <cell r="F389">
            <v>727.5</v>
          </cell>
        </row>
        <row r="390">
          <cell r="A390">
            <v>1170005</v>
          </cell>
          <cell r="B390" t="str">
            <v>11-700-05</v>
          </cell>
          <cell r="C390" t="str">
            <v>MICRO SCISSORS, SH/SH, STR.,14 MM, 15 CM</v>
          </cell>
          <cell r="D390" t="str">
            <v>PC</v>
          </cell>
          <cell r="E390">
            <v>299</v>
          </cell>
          <cell r="F390">
            <v>747.5</v>
          </cell>
        </row>
        <row r="391">
          <cell r="A391">
            <v>1170006</v>
          </cell>
          <cell r="B391" t="str">
            <v>11-700-06</v>
          </cell>
          <cell r="C391" t="str">
            <v>MICRO SCISSORS, SH/SH, STR.,14 MM, 15 CM</v>
          </cell>
          <cell r="D391" t="str">
            <v>PC</v>
          </cell>
          <cell r="E391">
            <v>248.5</v>
          </cell>
          <cell r="F391">
            <v>621.25</v>
          </cell>
        </row>
        <row r="392">
          <cell r="A392">
            <v>1170007</v>
          </cell>
          <cell r="B392" t="str">
            <v>11-700-07</v>
          </cell>
          <cell r="C392" t="str">
            <v>MICRO SCISSORS, SH/SH, STR.,14 MM, 15 CM</v>
          </cell>
          <cell r="D392" t="str">
            <v>PC</v>
          </cell>
          <cell r="E392">
            <v>256</v>
          </cell>
          <cell r="F392">
            <v>640</v>
          </cell>
        </row>
        <row r="393">
          <cell r="A393">
            <v>1170100</v>
          </cell>
          <cell r="B393" t="str">
            <v>11-701-00</v>
          </cell>
          <cell r="C393" t="str">
            <v>MICRO SCISSORS, BL/BL, CVD., 9 MM, 15 CM</v>
          </cell>
          <cell r="D393" t="str">
            <v>PC</v>
          </cell>
          <cell r="E393">
            <v>302</v>
          </cell>
          <cell r="F393">
            <v>755</v>
          </cell>
        </row>
        <row r="394">
          <cell r="A394">
            <v>1170101</v>
          </cell>
          <cell r="B394" t="str">
            <v>11-701-01</v>
          </cell>
          <cell r="C394" t="str">
            <v>MICRO SCISSORS, SH/SH, CVD., 9 MM, 15 CM</v>
          </cell>
          <cell r="D394" t="str">
            <v>PC</v>
          </cell>
          <cell r="E394">
            <v>310</v>
          </cell>
          <cell r="F394">
            <v>775</v>
          </cell>
        </row>
        <row r="395">
          <cell r="A395">
            <v>1170102</v>
          </cell>
          <cell r="B395" t="str">
            <v>11-701-02</v>
          </cell>
          <cell r="C395" t="str">
            <v>MICRO SCISSORS, BL/BL, CVD., 9 MM, 15 CM</v>
          </cell>
          <cell r="D395" t="str">
            <v>PC</v>
          </cell>
          <cell r="E395">
            <v>261.5</v>
          </cell>
          <cell r="F395">
            <v>653.75</v>
          </cell>
        </row>
        <row r="396">
          <cell r="A396">
            <v>1170103</v>
          </cell>
          <cell r="B396" t="str">
            <v>11-701-03</v>
          </cell>
          <cell r="C396" t="str">
            <v>MICRO SCISSORS, SH/SH, CVD., 9 MM, 15 CM</v>
          </cell>
          <cell r="D396" t="str">
            <v>PC</v>
          </cell>
          <cell r="E396">
            <v>269</v>
          </cell>
          <cell r="F396">
            <v>672.5</v>
          </cell>
        </row>
        <row r="397">
          <cell r="A397">
            <v>1170104</v>
          </cell>
          <cell r="B397" t="str">
            <v>11-701-04</v>
          </cell>
          <cell r="C397" t="str">
            <v>MICRO SCISSORS, BL/BL, CVD.,14 MM, 15 CM</v>
          </cell>
          <cell r="D397" t="str">
            <v>PC</v>
          </cell>
          <cell r="E397">
            <v>302</v>
          </cell>
          <cell r="F397">
            <v>755</v>
          </cell>
        </row>
        <row r="398">
          <cell r="A398">
            <v>1170105</v>
          </cell>
          <cell r="B398" t="str">
            <v>11-701-05</v>
          </cell>
          <cell r="C398" t="str">
            <v>MICRO SCISSORS, SH/SH, CVD.,14 MM, 15 CM</v>
          </cell>
          <cell r="D398" t="str">
            <v>PC</v>
          </cell>
          <cell r="E398">
            <v>310</v>
          </cell>
          <cell r="F398">
            <v>775</v>
          </cell>
        </row>
        <row r="399">
          <cell r="A399">
            <v>1170106</v>
          </cell>
          <cell r="B399" t="str">
            <v>11-701-06</v>
          </cell>
          <cell r="C399" t="str">
            <v>MICRO SCISSORS, BL/BL, CVD.,14 MM, 15 CM</v>
          </cell>
          <cell r="D399" t="str">
            <v>PC</v>
          </cell>
          <cell r="E399">
            <v>261.5</v>
          </cell>
          <cell r="F399">
            <v>653.75</v>
          </cell>
        </row>
        <row r="400">
          <cell r="A400">
            <v>1170107</v>
          </cell>
          <cell r="B400" t="str">
            <v>11-701-07</v>
          </cell>
          <cell r="C400" t="str">
            <v>MICRO SCISSORS, SH/SH, CVD.,14 MM, 15 CM</v>
          </cell>
          <cell r="D400" t="str">
            <v>PC</v>
          </cell>
          <cell r="E400">
            <v>269</v>
          </cell>
          <cell r="F400">
            <v>672.5</v>
          </cell>
        </row>
        <row r="401">
          <cell r="A401">
            <v>1170511</v>
          </cell>
          <cell r="B401" t="str">
            <v>11-705-11</v>
          </cell>
          <cell r="C401" t="str">
            <v xml:space="preserve">ENUCLEAT SCISSORS CURVED                </v>
          </cell>
          <cell r="D401" t="str">
            <v>PC</v>
          </cell>
          <cell r="E401">
            <v>28.9</v>
          </cell>
          <cell r="F401">
            <v>72.25</v>
          </cell>
        </row>
        <row r="402">
          <cell r="A402">
            <v>1171015</v>
          </cell>
          <cell r="B402" t="str">
            <v>11-710-15</v>
          </cell>
          <cell r="C402" t="str">
            <v>MICRO SCISSORS STRAIGHT 10 MM BLADE 15CM</v>
          </cell>
          <cell r="D402" t="str">
            <v>PC</v>
          </cell>
          <cell r="E402">
            <v>285</v>
          </cell>
          <cell r="F402">
            <v>712.5</v>
          </cell>
        </row>
        <row r="403">
          <cell r="A403">
            <v>1171018</v>
          </cell>
          <cell r="B403" t="str">
            <v>11-710-18</v>
          </cell>
          <cell r="C403" t="str">
            <v>MICRO SCISSORS STRAIGHT 10 MM BLADE 18CM</v>
          </cell>
          <cell r="D403" t="str">
            <v>PC</v>
          </cell>
          <cell r="E403">
            <v>308.5</v>
          </cell>
          <cell r="F403">
            <v>771.25</v>
          </cell>
        </row>
        <row r="404">
          <cell r="A404">
            <v>1171019</v>
          </cell>
          <cell r="B404" t="str">
            <v>11-710-19</v>
          </cell>
          <cell r="C404" t="str">
            <v xml:space="preserve">MICRO SCISSORS, SH/SH, STR., 18 CM      </v>
          </cell>
          <cell r="D404" t="str">
            <v>PC</v>
          </cell>
          <cell r="E404">
            <v>323.5</v>
          </cell>
          <cell r="F404">
            <v>808.75</v>
          </cell>
        </row>
        <row r="405">
          <cell r="A405">
            <v>1171021</v>
          </cell>
          <cell r="B405" t="str">
            <v>11-710-21</v>
          </cell>
          <cell r="C405" t="str">
            <v>MICRO SCISSORS STRAIGHT 10 MM BLADE 21CM</v>
          </cell>
          <cell r="D405" t="str">
            <v>PC</v>
          </cell>
          <cell r="E405">
            <v>375.5</v>
          </cell>
          <cell r="F405">
            <v>938.75</v>
          </cell>
        </row>
        <row r="406">
          <cell r="A406">
            <v>1171023</v>
          </cell>
          <cell r="B406" t="str">
            <v>11-710-23</v>
          </cell>
          <cell r="C406" t="str">
            <v>MICRO SCISSORS STRAIGHT 10 MM BLADE 23CM</v>
          </cell>
          <cell r="D406" t="str">
            <v>PC</v>
          </cell>
          <cell r="E406">
            <v>375.5</v>
          </cell>
          <cell r="F406">
            <v>938.75</v>
          </cell>
        </row>
        <row r="407">
          <cell r="A407">
            <v>1171115</v>
          </cell>
          <cell r="B407" t="str">
            <v>11-711-15</v>
          </cell>
          <cell r="C407" t="str">
            <v xml:space="preserve">MICRO SCISSORS CURVED 10 MM BLADE 15 CM </v>
          </cell>
          <cell r="D407" t="str">
            <v>PC</v>
          </cell>
          <cell r="E407">
            <v>299</v>
          </cell>
          <cell r="F407">
            <v>747.5</v>
          </cell>
        </row>
        <row r="408">
          <cell r="A408">
            <v>1171118</v>
          </cell>
          <cell r="B408" t="str">
            <v>11-711-18</v>
          </cell>
          <cell r="C408" t="str">
            <v xml:space="preserve">MICRO SCISSORS CURVED 10 MM BLADE 18 CM </v>
          </cell>
          <cell r="D408" t="str">
            <v>PC</v>
          </cell>
          <cell r="E408">
            <v>319.5</v>
          </cell>
          <cell r="F408">
            <v>798.75</v>
          </cell>
        </row>
        <row r="409">
          <cell r="A409">
            <v>1171119</v>
          </cell>
          <cell r="B409" t="str">
            <v>11-711-19</v>
          </cell>
          <cell r="C409" t="str">
            <v xml:space="preserve">MICRO SCISSORS, BL/BL, CVD., 18 CM      </v>
          </cell>
          <cell r="D409" t="str">
            <v>PC</v>
          </cell>
          <cell r="E409">
            <v>327</v>
          </cell>
          <cell r="F409">
            <v>817.5</v>
          </cell>
        </row>
        <row r="410">
          <cell r="A410">
            <v>1171120</v>
          </cell>
          <cell r="B410" t="str">
            <v>11-711-20</v>
          </cell>
          <cell r="C410" t="str">
            <v xml:space="preserve">MICRO SCISSORS, BL/BL, CVD., 18 CM      </v>
          </cell>
          <cell r="D410" t="str">
            <v>PC</v>
          </cell>
          <cell r="E410">
            <v>334.5</v>
          </cell>
          <cell r="F410">
            <v>836.25</v>
          </cell>
        </row>
        <row r="411">
          <cell r="A411">
            <v>1171121</v>
          </cell>
          <cell r="B411" t="str">
            <v>11-711-21</v>
          </cell>
          <cell r="C411" t="str">
            <v xml:space="preserve">MICRO SCISSORS CURVED 10 MM BLADE 21 CM </v>
          </cell>
          <cell r="D411" t="str">
            <v>PC</v>
          </cell>
          <cell r="E411">
            <v>386.5</v>
          </cell>
          <cell r="F411">
            <v>966.25</v>
          </cell>
        </row>
        <row r="412">
          <cell r="A412">
            <v>1171123</v>
          </cell>
          <cell r="B412" t="str">
            <v>11-711-23</v>
          </cell>
          <cell r="C412" t="str">
            <v xml:space="preserve">MICRO SCISSORS CURVED 10 MM BLADE 23 CM </v>
          </cell>
          <cell r="D412" t="str">
            <v>PC</v>
          </cell>
          <cell r="E412">
            <v>386.5</v>
          </cell>
          <cell r="F412">
            <v>966.25</v>
          </cell>
        </row>
        <row r="413">
          <cell r="A413">
            <v>1171215</v>
          </cell>
          <cell r="B413" t="str">
            <v>11-712-15</v>
          </cell>
          <cell r="C413" t="str">
            <v>MICRO SCISSORS STRAIGHT 10 MM BLADE 15CM</v>
          </cell>
          <cell r="D413" t="str">
            <v>PC</v>
          </cell>
          <cell r="E413">
            <v>286</v>
          </cell>
          <cell r="F413">
            <v>715</v>
          </cell>
        </row>
        <row r="414">
          <cell r="A414">
            <v>1171218</v>
          </cell>
          <cell r="B414" t="str">
            <v>11-712-18</v>
          </cell>
          <cell r="C414" t="str">
            <v>MICRO SCISSORS STRAIGHT 10 MM BLADE 18CM</v>
          </cell>
          <cell r="D414" t="str">
            <v>PC</v>
          </cell>
          <cell r="E414">
            <v>286</v>
          </cell>
          <cell r="F414">
            <v>715</v>
          </cell>
        </row>
        <row r="415">
          <cell r="A415">
            <v>1171219</v>
          </cell>
          <cell r="B415" t="str">
            <v>11-712-19</v>
          </cell>
          <cell r="C415" t="str">
            <v xml:space="preserve">MICRO SCISSORS, SH/SH, STR., 18 CM      </v>
          </cell>
          <cell r="D415" t="str">
            <v>PC</v>
          </cell>
          <cell r="E415">
            <v>300</v>
          </cell>
          <cell r="F415">
            <v>750</v>
          </cell>
        </row>
        <row r="416">
          <cell r="A416">
            <v>1171221</v>
          </cell>
          <cell r="B416" t="str">
            <v>11-712-21</v>
          </cell>
          <cell r="C416" t="str">
            <v>MICRO SCISSORS STRAIGHT 10 MM BLADE 21CM</v>
          </cell>
          <cell r="D416" t="str">
            <v>PC</v>
          </cell>
          <cell r="E416">
            <v>306.5</v>
          </cell>
          <cell r="F416">
            <v>766.25</v>
          </cell>
        </row>
        <row r="417">
          <cell r="A417">
            <v>1171223</v>
          </cell>
          <cell r="B417" t="str">
            <v>11-712-23</v>
          </cell>
          <cell r="C417" t="str">
            <v>MICRO SCISSORS STRAIGHT 10 MM BLADE 23CM</v>
          </cell>
          <cell r="D417" t="str">
            <v>PC</v>
          </cell>
          <cell r="E417">
            <v>330.5</v>
          </cell>
          <cell r="F417">
            <v>826.25</v>
          </cell>
        </row>
        <row r="418">
          <cell r="A418">
            <v>1171315</v>
          </cell>
          <cell r="B418" t="str">
            <v>11-713-15</v>
          </cell>
          <cell r="C418" t="str">
            <v xml:space="preserve">MICRO SCISSORS CURVED 10 MM BLADE 15 CM </v>
          </cell>
          <cell r="D418" t="str">
            <v>PC</v>
          </cell>
          <cell r="E418">
            <v>294.5</v>
          </cell>
          <cell r="F418">
            <v>736.25</v>
          </cell>
        </row>
        <row r="419">
          <cell r="A419">
            <v>1171318</v>
          </cell>
          <cell r="B419" t="str">
            <v>11-713-18</v>
          </cell>
          <cell r="C419" t="str">
            <v xml:space="preserve">MICRO SCISSORS CURVED 10 MM BLADE 18 CM </v>
          </cell>
          <cell r="D419" t="str">
            <v>PC</v>
          </cell>
          <cell r="E419">
            <v>294.5</v>
          </cell>
          <cell r="F419">
            <v>736.25</v>
          </cell>
        </row>
        <row r="420">
          <cell r="A420">
            <v>1171319</v>
          </cell>
          <cell r="B420" t="str">
            <v>11-713-19</v>
          </cell>
          <cell r="C420" t="str">
            <v xml:space="preserve">MICRO SCISSORS, BL/BL, CVD., 18 CM      </v>
          </cell>
          <cell r="D420" t="str">
            <v>PC</v>
          </cell>
          <cell r="E420">
            <v>301</v>
          </cell>
          <cell r="F420">
            <v>752.5</v>
          </cell>
        </row>
        <row r="421">
          <cell r="A421">
            <v>1171320</v>
          </cell>
          <cell r="B421" t="str">
            <v>11-713-20</v>
          </cell>
          <cell r="C421" t="str">
            <v xml:space="preserve">MICRO SCISSORS, SH/SH, CVD., 18 CM      </v>
          </cell>
          <cell r="D421" t="str">
            <v>PC</v>
          </cell>
          <cell r="E421">
            <v>308.5</v>
          </cell>
          <cell r="F421">
            <v>771.25</v>
          </cell>
        </row>
        <row r="422">
          <cell r="A422">
            <v>1171321</v>
          </cell>
          <cell r="B422" t="str">
            <v>11-713-21</v>
          </cell>
          <cell r="C422" t="str">
            <v xml:space="preserve">MICRO SCISSORS CURVED 10 MM BLADE 21 CM </v>
          </cell>
          <cell r="D422" t="str">
            <v>PC</v>
          </cell>
          <cell r="E422">
            <v>318</v>
          </cell>
          <cell r="F422">
            <v>795</v>
          </cell>
        </row>
        <row r="423">
          <cell r="A423">
            <v>1171323</v>
          </cell>
          <cell r="B423" t="str">
            <v>11-713-23</v>
          </cell>
          <cell r="C423" t="str">
            <v xml:space="preserve">MICRO SCISSORS CURVED 10 MM BLADE 23 CM </v>
          </cell>
          <cell r="D423" t="str">
            <v>PC</v>
          </cell>
          <cell r="E423">
            <v>338.5</v>
          </cell>
          <cell r="F423">
            <v>846.25</v>
          </cell>
        </row>
        <row r="424">
          <cell r="A424">
            <v>1171615</v>
          </cell>
          <cell r="B424" t="str">
            <v>11-716-15</v>
          </cell>
          <cell r="C424" t="str">
            <v>TI-MICRO SCISSORS STR. 10 MM BLADE 15 CM</v>
          </cell>
          <cell r="D424" t="str">
            <v>PC</v>
          </cell>
          <cell r="E424">
            <v>664</v>
          </cell>
          <cell r="F424">
            <v>1660</v>
          </cell>
        </row>
        <row r="425">
          <cell r="A425">
            <v>1171618</v>
          </cell>
          <cell r="B425" t="str">
            <v>11-716-18</v>
          </cell>
          <cell r="C425" t="str">
            <v>TI-MICRO SCISSORS STR. 10 MM BLADE 18 CM</v>
          </cell>
          <cell r="D425" t="str">
            <v>PC</v>
          </cell>
          <cell r="E425">
            <v>670</v>
          </cell>
          <cell r="F425">
            <v>1675</v>
          </cell>
        </row>
        <row r="426">
          <cell r="A426">
            <v>1171621</v>
          </cell>
          <cell r="B426" t="str">
            <v>11-716-21</v>
          </cell>
          <cell r="C426" t="str">
            <v>TI-MICRO SCISSORS STR. 10 MM BLADE 21 CM</v>
          </cell>
          <cell r="D426" t="str">
            <v>PC</v>
          </cell>
          <cell r="E426">
            <v>664</v>
          </cell>
          <cell r="F426">
            <v>1660</v>
          </cell>
        </row>
        <row r="427">
          <cell r="A427">
            <v>1171715</v>
          </cell>
          <cell r="B427" t="str">
            <v>11-717-15</v>
          </cell>
          <cell r="C427" t="str">
            <v xml:space="preserve">TI-MICRO SCISSORS CVD 10 MM BLADE 15 CM </v>
          </cell>
          <cell r="D427" t="str">
            <v>PC</v>
          </cell>
          <cell r="E427">
            <v>678</v>
          </cell>
          <cell r="F427">
            <v>1695</v>
          </cell>
        </row>
        <row r="428">
          <cell r="A428">
            <v>1171718</v>
          </cell>
          <cell r="B428" t="str">
            <v>11-717-18</v>
          </cell>
          <cell r="C428" t="str">
            <v xml:space="preserve">TI-MICRO SCISSORS CVD 10 MM BLADE 18 CM </v>
          </cell>
          <cell r="D428" t="str">
            <v>PC</v>
          </cell>
          <cell r="E428">
            <v>676</v>
          </cell>
          <cell r="F428">
            <v>1690</v>
          </cell>
        </row>
        <row r="429">
          <cell r="A429">
            <v>1171721</v>
          </cell>
          <cell r="B429" t="str">
            <v>11-717-21</v>
          </cell>
          <cell r="C429" t="str">
            <v xml:space="preserve">TI-MICRO SCISSORS CVD 10 MM BLADE 21 CM </v>
          </cell>
          <cell r="D429" t="str">
            <v>PC</v>
          </cell>
          <cell r="E429">
            <v>676</v>
          </cell>
          <cell r="F429">
            <v>1690</v>
          </cell>
        </row>
        <row r="430">
          <cell r="A430">
            <v>1171815</v>
          </cell>
          <cell r="B430" t="str">
            <v>11-718-15</v>
          </cell>
          <cell r="C430" t="str">
            <v>TI-MICRO SCISSORS STR. 10 MM BLADE 15 CM</v>
          </cell>
          <cell r="D430" t="str">
            <v>PC</v>
          </cell>
          <cell r="E430">
            <v>664</v>
          </cell>
          <cell r="F430">
            <v>1660</v>
          </cell>
        </row>
        <row r="431">
          <cell r="A431">
            <v>1171818</v>
          </cell>
          <cell r="B431" t="str">
            <v>11-718-18</v>
          </cell>
          <cell r="C431" t="str">
            <v>TI-MICRO SCISSORS STR. 10 MM BLADE 18 CM</v>
          </cell>
          <cell r="D431" t="str">
            <v>PC</v>
          </cell>
          <cell r="E431">
            <v>664</v>
          </cell>
          <cell r="F431">
            <v>1660</v>
          </cell>
        </row>
        <row r="432">
          <cell r="A432">
            <v>1171821</v>
          </cell>
          <cell r="B432" t="str">
            <v>11-718-21</v>
          </cell>
          <cell r="C432" t="str">
            <v>TI-MICRO SCISSORS STR. 10 MM BLADE 21 CM</v>
          </cell>
          <cell r="D432" t="str">
            <v>PC</v>
          </cell>
          <cell r="E432">
            <v>664</v>
          </cell>
          <cell r="F432">
            <v>1660</v>
          </cell>
        </row>
        <row r="433">
          <cell r="A433">
            <v>1171915</v>
          </cell>
          <cell r="B433" t="str">
            <v>11-719-15</v>
          </cell>
          <cell r="C433" t="str">
            <v xml:space="preserve">TI-MICRO SCISSORS CVD 1O MM BLADE 15 CM </v>
          </cell>
          <cell r="D433" t="str">
            <v>PC</v>
          </cell>
          <cell r="E433">
            <v>676</v>
          </cell>
          <cell r="F433">
            <v>1690</v>
          </cell>
        </row>
        <row r="434">
          <cell r="A434">
            <v>1171918</v>
          </cell>
          <cell r="B434" t="str">
            <v>11-719-18</v>
          </cell>
          <cell r="C434" t="str">
            <v xml:space="preserve">TI-MICRO SCISSORS CVD 10 MM BLADE 18 CM </v>
          </cell>
          <cell r="D434" t="str">
            <v>PC</v>
          </cell>
          <cell r="E434">
            <v>676</v>
          </cell>
          <cell r="F434">
            <v>1690</v>
          </cell>
        </row>
        <row r="435">
          <cell r="A435">
            <v>1171921</v>
          </cell>
          <cell r="B435" t="str">
            <v>11-719-21</v>
          </cell>
          <cell r="C435" t="str">
            <v xml:space="preserve">TI-MICRO SCISSORS CVD 10 MM BLADE 21 CM </v>
          </cell>
          <cell r="D435" t="str">
            <v>PC</v>
          </cell>
          <cell r="E435">
            <v>676</v>
          </cell>
          <cell r="F435">
            <v>1690</v>
          </cell>
        </row>
        <row r="436">
          <cell r="A436">
            <v>1173223</v>
          </cell>
          <cell r="B436" t="str">
            <v>11-732-23</v>
          </cell>
          <cell r="C436" t="str">
            <v xml:space="preserve">JACOBSON MICROSCISSORS BAYF             </v>
          </cell>
          <cell r="D436" t="str">
            <v>PC</v>
          </cell>
          <cell r="E436">
            <v>173.25</v>
          </cell>
          <cell r="F436">
            <v>433.125</v>
          </cell>
        </row>
        <row r="437">
          <cell r="A437">
            <v>1173323</v>
          </cell>
          <cell r="B437" t="str">
            <v>11-733-23</v>
          </cell>
          <cell r="C437" t="str">
            <v xml:space="preserve">POTTS MICROSCISSORS BAYF                </v>
          </cell>
          <cell r="D437" t="str">
            <v>PC</v>
          </cell>
          <cell r="E437">
            <v>249.3</v>
          </cell>
          <cell r="F437">
            <v>623.25</v>
          </cell>
        </row>
        <row r="438">
          <cell r="A438">
            <v>1173423</v>
          </cell>
          <cell r="B438" t="str">
            <v>11-734-23</v>
          </cell>
          <cell r="C438" t="str">
            <v xml:space="preserve">MICROSCISS.BAYFRM.OFFSET BL.            </v>
          </cell>
          <cell r="D438" t="str">
            <v>PC</v>
          </cell>
          <cell r="E438">
            <v>194.4</v>
          </cell>
          <cell r="F438">
            <v>486</v>
          </cell>
        </row>
        <row r="439">
          <cell r="A439">
            <v>1173523</v>
          </cell>
          <cell r="B439" t="str">
            <v>11-735-23</v>
          </cell>
          <cell r="C439" t="str">
            <v xml:space="preserve">MICROSCISS.BAYFRM.OFFSET BL.            </v>
          </cell>
          <cell r="D439" t="str">
            <v>PC</v>
          </cell>
          <cell r="E439">
            <v>198.45</v>
          </cell>
          <cell r="F439">
            <v>496.125</v>
          </cell>
        </row>
        <row r="440">
          <cell r="A440">
            <v>1174011</v>
          </cell>
          <cell r="B440" t="str">
            <v>11-740-11</v>
          </cell>
          <cell r="C440" t="str">
            <v xml:space="preserve">WESTCOTT STRABISMUS SCISSORS            </v>
          </cell>
          <cell r="D440" t="str">
            <v>PC</v>
          </cell>
          <cell r="E440">
            <v>115.5</v>
          </cell>
          <cell r="F440">
            <v>288.75</v>
          </cell>
        </row>
        <row r="441">
          <cell r="A441">
            <v>1174111</v>
          </cell>
          <cell r="B441" t="str">
            <v>11-741-11</v>
          </cell>
          <cell r="C441" t="str">
            <v xml:space="preserve">WESTCOTT STRABISMUS SCISSORS            </v>
          </cell>
          <cell r="D441" t="str">
            <v>PC</v>
          </cell>
          <cell r="E441">
            <v>121</v>
          </cell>
          <cell r="F441">
            <v>302.5</v>
          </cell>
        </row>
        <row r="442">
          <cell r="A442">
            <v>1174819</v>
          </cell>
          <cell r="B442" t="str">
            <v>11-748-19</v>
          </cell>
          <cell r="C442" t="str">
            <v xml:space="preserve">MICROSCISSORS BAYF BL OFFSET            </v>
          </cell>
          <cell r="D442" t="str">
            <v>PC</v>
          </cell>
          <cell r="E442">
            <v>230.4</v>
          </cell>
          <cell r="F442">
            <v>576</v>
          </cell>
        </row>
        <row r="443">
          <cell r="A443">
            <v>1174919</v>
          </cell>
          <cell r="B443" t="str">
            <v>11-749-19</v>
          </cell>
          <cell r="C443" t="str">
            <v xml:space="preserve">MICROSCISSORS BAYF BL OFFSET            </v>
          </cell>
          <cell r="D443" t="str">
            <v>PC</v>
          </cell>
          <cell r="E443">
            <v>235.35</v>
          </cell>
          <cell r="F443">
            <v>588.375</v>
          </cell>
        </row>
        <row r="444">
          <cell r="A444">
            <v>1175019</v>
          </cell>
          <cell r="B444" t="str">
            <v>11-750-19</v>
          </cell>
          <cell r="C444" t="str">
            <v xml:space="preserve">MICROSCISSORS BAYF STRAIGHT             </v>
          </cell>
          <cell r="D444" t="str">
            <v>PC</v>
          </cell>
          <cell r="E444">
            <v>197.55</v>
          </cell>
          <cell r="F444">
            <v>493.875</v>
          </cell>
        </row>
        <row r="445">
          <cell r="A445">
            <v>1175119</v>
          </cell>
          <cell r="B445" t="str">
            <v>11-751-19</v>
          </cell>
          <cell r="C445" t="str">
            <v xml:space="preserve">MICROSCISSORS BAYF CVD UPW              </v>
          </cell>
          <cell r="D445" t="str">
            <v>PC</v>
          </cell>
          <cell r="E445">
            <v>202.5</v>
          </cell>
          <cell r="F445">
            <v>506.25</v>
          </cell>
        </row>
        <row r="446">
          <cell r="A446">
            <v>1175219</v>
          </cell>
          <cell r="B446" t="str">
            <v>11-752-19</v>
          </cell>
          <cell r="C446" t="str">
            <v xml:space="preserve">MICROSCISSORS BAYF CVD DOWNW            </v>
          </cell>
          <cell r="D446" t="str">
            <v>PC</v>
          </cell>
          <cell r="E446">
            <v>202.5</v>
          </cell>
          <cell r="F446">
            <v>506.25</v>
          </cell>
        </row>
        <row r="447">
          <cell r="A447">
            <v>1175511</v>
          </cell>
          <cell r="B447" t="str">
            <v>11-755-11</v>
          </cell>
          <cell r="C447" t="str">
            <v xml:space="preserve">MICROSCISSORS CURVED                    </v>
          </cell>
          <cell r="D447" t="str">
            <v>PC</v>
          </cell>
          <cell r="E447">
            <v>119</v>
          </cell>
          <cell r="F447">
            <v>297.5</v>
          </cell>
        </row>
        <row r="448">
          <cell r="A448">
            <v>1175612</v>
          </cell>
          <cell r="B448" t="str">
            <v>11-756-12</v>
          </cell>
          <cell r="C448" t="str">
            <v xml:space="preserve">MICROSCISSORS STRAIGHT                  </v>
          </cell>
          <cell r="D448" t="str">
            <v>PC</v>
          </cell>
          <cell r="E448">
            <v>113</v>
          </cell>
          <cell r="F448">
            <v>282.5</v>
          </cell>
        </row>
        <row r="449">
          <cell r="A449">
            <v>1176009</v>
          </cell>
          <cell r="B449" t="str">
            <v>11-760-09</v>
          </cell>
          <cell r="C449" t="str">
            <v xml:space="preserve">MICRO DISSECTING SCISSORS               </v>
          </cell>
          <cell r="D449" t="str">
            <v>PC</v>
          </cell>
          <cell r="E449">
            <v>110.5</v>
          </cell>
          <cell r="F449">
            <v>276.25</v>
          </cell>
        </row>
        <row r="450">
          <cell r="A450">
            <v>1176109</v>
          </cell>
          <cell r="B450" t="str">
            <v>11-761-09</v>
          </cell>
          <cell r="C450" t="str">
            <v xml:space="preserve">MICRO DISSECTING SCISSORS               </v>
          </cell>
          <cell r="D450" t="str">
            <v>PC</v>
          </cell>
          <cell r="E450">
            <v>116.5</v>
          </cell>
          <cell r="F450">
            <v>291.25</v>
          </cell>
        </row>
        <row r="451">
          <cell r="A451">
            <v>1176518</v>
          </cell>
          <cell r="B451" t="str">
            <v>11-765-18</v>
          </cell>
          <cell r="C451" t="str">
            <v xml:space="preserve">JABOMA BUTTONEND SCS LEFT               </v>
          </cell>
          <cell r="D451" t="str">
            <v>PC</v>
          </cell>
          <cell r="E451">
            <v>392.5</v>
          </cell>
          <cell r="F451">
            <v>981.25</v>
          </cell>
        </row>
        <row r="452">
          <cell r="A452">
            <v>1176718</v>
          </cell>
          <cell r="B452" t="str">
            <v>11-767-18</v>
          </cell>
          <cell r="C452" t="str">
            <v xml:space="preserve">JABOMA BUTTONEND SCS RIGHT              </v>
          </cell>
          <cell r="D452" t="str">
            <v>PC</v>
          </cell>
          <cell r="E452">
            <v>392.5</v>
          </cell>
          <cell r="F452">
            <v>981.25</v>
          </cell>
        </row>
        <row r="453">
          <cell r="A453">
            <v>1176918</v>
          </cell>
          <cell r="B453" t="str">
            <v>11-769-18</v>
          </cell>
          <cell r="C453" t="str">
            <v xml:space="preserve">JABOMA SCISSORS POINTED                 </v>
          </cell>
          <cell r="D453" t="str">
            <v>PC</v>
          </cell>
          <cell r="E453">
            <v>367.5</v>
          </cell>
          <cell r="F453">
            <v>918.75</v>
          </cell>
        </row>
        <row r="454">
          <cell r="A454">
            <v>1177602</v>
          </cell>
          <cell r="B454" t="str">
            <v>11-776-02</v>
          </cell>
          <cell r="C454" t="str">
            <v xml:space="preserve">MICRO SCISSORS BAYF CURVED              </v>
          </cell>
          <cell r="D454" t="str">
            <v>PC</v>
          </cell>
          <cell r="E454">
            <v>188.1</v>
          </cell>
          <cell r="F454">
            <v>470.25</v>
          </cell>
        </row>
        <row r="455">
          <cell r="A455">
            <v>1177801</v>
          </cell>
          <cell r="B455" t="str">
            <v>11-778-01</v>
          </cell>
          <cell r="C455" t="str">
            <v xml:space="preserve">MICRO SCISSORS BAYF STRAIGHT            </v>
          </cell>
          <cell r="D455" t="str">
            <v>PC</v>
          </cell>
          <cell r="E455">
            <v>197.1</v>
          </cell>
          <cell r="F455">
            <v>492.75</v>
          </cell>
        </row>
        <row r="456">
          <cell r="A456">
            <v>1177802</v>
          </cell>
          <cell r="B456" t="str">
            <v>11-778-02</v>
          </cell>
          <cell r="C456" t="str">
            <v xml:space="preserve">MICRO SCISSORS BAYF CURVED              </v>
          </cell>
          <cell r="D456" t="str">
            <v>PC</v>
          </cell>
          <cell r="E456">
            <v>201.6</v>
          </cell>
          <cell r="F456">
            <v>504</v>
          </cell>
        </row>
        <row r="457">
          <cell r="A457">
            <v>1178221</v>
          </cell>
          <cell r="B457" t="str">
            <v>11-782-21</v>
          </cell>
          <cell r="C457" t="str">
            <v xml:space="preserve">INTESTINAL SCISSORS BL-BL               </v>
          </cell>
          <cell r="D457" t="str">
            <v>PC</v>
          </cell>
          <cell r="E457">
            <v>36.9</v>
          </cell>
          <cell r="F457">
            <v>92.25</v>
          </cell>
        </row>
        <row r="458">
          <cell r="A458">
            <v>1178409</v>
          </cell>
          <cell r="B458" t="str">
            <v>11-784-09</v>
          </cell>
          <cell r="C458" t="str">
            <v xml:space="preserve">SALYER CLEFT PALATE SCISSORS STRAIGHT   </v>
          </cell>
          <cell r="D458" t="str">
            <v>PC</v>
          </cell>
          <cell r="E458">
            <v>69.12</v>
          </cell>
          <cell r="F458">
            <v>172.8</v>
          </cell>
        </row>
        <row r="459">
          <cell r="A459">
            <v>1178421</v>
          </cell>
          <cell r="B459" t="str">
            <v>11-784-21</v>
          </cell>
          <cell r="C459" t="str">
            <v xml:space="preserve">INTESTINAL SCISSORS PROBE POINTED       </v>
          </cell>
          <cell r="D459" t="str">
            <v>PC</v>
          </cell>
          <cell r="E459">
            <v>33.659999999999997</v>
          </cell>
          <cell r="F459">
            <v>84.149999999999991</v>
          </cell>
        </row>
        <row r="460">
          <cell r="A460">
            <v>1178532</v>
          </cell>
          <cell r="B460" t="str">
            <v>11-785-32</v>
          </cell>
          <cell r="C460" t="str">
            <v xml:space="preserve">RECTAL SCISSORS, HEAVY PATTERN, 32.5CM  </v>
          </cell>
          <cell r="D460" t="str">
            <v>PC</v>
          </cell>
          <cell r="E460">
            <v>185.4</v>
          </cell>
          <cell r="F460">
            <v>463.5</v>
          </cell>
        </row>
        <row r="461">
          <cell r="A461">
            <v>1180110</v>
          </cell>
          <cell r="B461" t="str">
            <v>11-801-10</v>
          </cell>
          <cell r="C461" t="str">
            <v xml:space="preserve">SALYER CLEFT PALATE SCISSORS CURVED     </v>
          </cell>
          <cell r="D461" t="str">
            <v>PC</v>
          </cell>
          <cell r="E461">
            <v>69.12</v>
          </cell>
          <cell r="F461">
            <v>172.8</v>
          </cell>
        </row>
        <row r="462">
          <cell r="A462">
            <v>1180911</v>
          </cell>
          <cell r="B462" t="str">
            <v>11-809-11</v>
          </cell>
          <cell r="C462" t="str">
            <v xml:space="preserve">KAYE FACE-LIFT SCISSORS SERRATED        </v>
          </cell>
          <cell r="D462" t="str">
            <v>PC</v>
          </cell>
          <cell r="E462">
            <v>55.08</v>
          </cell>
          <cell r="F462">
            <v>137.69999999999999</v>
          </cell>
        </row>
        <row r="463">
          <cell r="A463">
            <v>1181913</v>
          </cell>
          <cell r="B463" t="str">
            <v>11-819-13</v>
          </cell>
          <cell r="C463" t="str">
            <v xml:space="preserve">NORHBENT SCISSORS                       </v>
          </cell>
          <cell r="D463" t="str">
            <v>PC</v>
          </cell>
          <cell r="E463">
            <v>32.85</v>
          </cell>
          <cell r="F463">
            <v>82.125</v>
          </cell>
        </row>
        <row r="464">
          <cell r="A464">
            <v>1182409</v>
          </cell>
          <cell r="B464" t="str">
            <v>11-824-09</v>
          </cell>
          <cell r="C464" t="str">
            <v xml:space="preserve">SPENCER SCISSORS                        </v>
          </cell>
          <cell r="D464" t="str">
            <v>PC</v>
          </cell>
          <cell r="E464">
            <v>21.96</v>
          </cell>
          <cell r="F464">
            <v>54.900000000000006</v>
          </cell>
        </row>
        <row r="465">
          <cell r="A465">
            <v>1182613</v>
          </cell>
          <cell r="B465" t="str">
            <v>11-826-13</v>
          </cell>
          <cell r="C465" t="str">
            <v xml:space="preserve">SPENCER SCISSORS                        </v>
          </cell>
          <cell r="D465" t="str">
            <v>PC</v>
          </cell>
          <cell r="E465">
            <v>23.49</v>
          </cell>
          <cell r="F465">
            <v>58.724999999999994</v>
          </cell>
        </row>
        <row r="466">
          <cell r="A466">
            <v>1183014</v>
          </cell>
          <cell r="B466" t="str">
            <v>11-830-14</v>
          </cell>
          <cell r="C466" t="str">
            <v xml:space="preserve">BUCK LIGATURE SCISSORS                  </v>
          </cell>
          <cell r="D466" t="str">
            <v>PC</v>
          </cell>
          <cell r="E466">
            <v>28.71</v>
          </cell>
          <cell r="F466">
            <v>71.775000000000006</v>
          </cell>
        </row>
        <row r="467">
          <cell r="A467">
            <v>1183018</v>
          </cell>
          <cell r="B467" t="str">
            <v>11-830-18</v>
          </cell>
          <cell r="C467" t="str">
            <v xml:space="preserve">BUCK LIGATURE SCISSORS                  </v>
          </cell>
          <cell r="D467" t="str">
            <v>PC</v>
          </cell>
          <cell r="E467">
            <v>29.7</v>
          </cell>
          <cell r="F467">
            <v>74.25</v>
          </cell>
        </row>
        <row r="468">
          <cell r="A468">
            <v>1183414</v>
          </cell>
          <cell r="B468" t="str">
            <v>11-834-14</v>
          </cell>
          <cell r="C468" t="str">
            <v xml:space="preserve">LITTAUER SCISSORS                       </v>
          </cell>
          <cell r="D468" t="str">
            <v>PC</v>
          </cell>
          <cell r="E468">
            <v>23.31</v>
          </cell>
          <cell r="F468">
            <v>58.274999999999999</v>
          </cell>
        </row>
        <row r="469">
          <cell r="A469">
            <v>1184012</v>
          </cell>
          <cell r="B469" t="str">
            <v>11-840-12</v>
          </cell>
          <cell r="C469" t="str">
            <v xml:space="preserve">EISELSBERG LIGATURE SCISSORS            </v>
          </cell>
          <cell r="D469" t="str">
            <v>PC</v>
          </cell>
          <cell r="E469">
            <v>21.69</v>
          </cell>
          <cell r="F469">
            <v>54.225000000000001</v>
          </cell>
        </row>
        <row r="470">
          <cell r="A470">
            <v>1186512</v>
          </cell>
          <cell r="B470" t="str">
            <v>11-865-12</v>
          </cell>
          <cell r="C470" t="str">
            <v xml:space="preserve">UNIVERSAL WIRE SHEARS                   </v>
          </cell>
          <cell r="D470" t="str">
            <v>PC</v>
          </cell>
          <cell r="E470">
            <v>19.62</v>
          </cell>
          <cell r="F470">
            <v>49.050000000000004</v>
          </cell>
        </row>
        <row r="471">
          <cell r="A471">
            <v>1187410</v>
          </cell>
          <cell r="B471" t="str">
            <v>11-874-10</v>
          </cell>
          <cell r="C471" t="str">
            <v xml:space="preserve">BEEBEE WIRE SCISSORS POINTED            </v>
          </cell>
          <cell r="D471" t="str">
            <v>PC</v>
          </cell>
          <cell r="E471">
            <v>16.739999999999998</v>
          </cell>
          <cell r="F471">
            <v>41.849999999999994</v>
          </cell>
        </row>
        <row r="472">
          <cell r="A472">
            <v>1187510</v>
          </cell>
          <cell r="B472" t="str">
            <v>11-875-10</v>
          </cell>
          <cell r="C472" t="str">
            <v xml:space="preserve">BEEBEE WIRE SCISSORS POINTED            </v>
          </cell>
          <cell r="D472" t="str">
            <v>PC</v>
          </cell>
          <cell r="E472">
            <v>17.100000000000001</v>
          </cell>
          <cell r="F472">
            <v>42.75</v>
          </cell>
        </row>
        <row r="473">
          <cell r="A473">
            <v>1187812</v>
          </cell>
          <cell r="B473" t="str">
            <v>11-878-12</v>
          </cell>
          <cell r="C473" t="str">
            <v xml:space="preserve">WIRE SCISSORS TOOTHED                   </v>
          </cell>
          <cell r="D473" t="str">
            <v>PC</v>
          </cell>
          <cell r="E473">
            <v>19.440000000000001</v>
          </cell>
          <cell r="F473">
            <v>48.6</v>
          </cell>
        </row>
        <row r="474">
          <cell r="A474">
            <v>1187912</v>
          </cell>
          <cell r="B474" t="str">
            <v>11-879-12</v>
          </cell>
          <cell r="C474" t="str">
            <v xml:space="preserve">WIRE SHEARS TOOTHED                     </v>
          </cell>
          <cell r="D474" t="str">
            <v>PC</v>
          </cell>
          <cell r="E474">
            <v>18.36</v>
          </cell>
          <cell r="F474">
            <v>45.9</v>
          </cell>
        </row>
        <row r="475">
          <cell r="A475">
            <v>1188118</v>
          </cell>
          <cell r="B475" t="str">
            <v>11-881-18</v>
          </cell>
          <cell r="C475" t="str">
            <v xml:space="preserve">HM-METZENBAUM SCISSORS CVD              </v>
          </cell>
          <cell r="D475" t="str">
            <v>PC</v>
          </cell>
          <cell r="E475">
            <v>81.99</v>
          </cell>
          <cell r="F475">
            <v>204.97499999999999</v>
          </cell>
        </row>
        <row r="476">
          <cell r="A476">
            <v>1188120</v>
          </cell>
          <cell r="B476" t="str">
            <v>11-881-20</v>
          </cell>
          <cell r="C476" t="str">
            <v xml:space="preserve">HM-METZENBAUM SCISSORS CVD              </v>
          </cell>
          <cell r="D476" t="str">
            <v>PC</v>
          </cell>
          <cell r="E476">
            <v>90.9</v>
          </cell>
          <cell r="F476">
            <v>227.25</v>
          </cell>
        </row>
        <row r="477">
          <cell r="A477">
            <v>1188123</v>
          </cell>
          <cell r="B477" t="str">
            <v>11-881-23</v>
          </cell>
          <cell r="C477" t="str">
            <v xml:space="preserve">HM-METZENBAUM SCISSORS CVD              </v>
          </cell>
          <cell r="D477" t="str">
            <v>PC</v>
          </cell>
          <cell r="E477">
            <v>111.6</v>
          </cell>
          <cell r="F477">
            <v>279</v>
          </cell>
        </row>
        <row r="478">
          <cell r="A478">
            <v>1188314</v>
          </cell>
          <cell r="B478" t="str">
            <v>11-883-14</v>
          </cell>
          <cell r="C478" t="str">
            <v xml:space="preserve">HM-METZENBAUM-FINO SCS CVD              </v>
          </cell>
          <cell r="D478" t="str">
            <v>PC</v>
          </cell>
          <cell r="E478">
            <v>95.4</v>
          </cell>
          <cell r="F478">
            <v>238.5</v>
          </cell>
        </row>
        <row r="479">
          <cell r="A479">
            <v>1188318</v>
          </cell>
          <cell r="B479" t="str">
            <v>11-883-18</v>
          </cell>
          <cell r="C479" t="str">
            <v xml:space="preserve">HM-METZENBAUM-FINO SCS CVD              </v>
          </cell>
          <cell r="D479" t="str">
            <v>PC</v>
          </cell>
          <cell r="E479">
            <v>84.69</v>
          </cell>
          <cell r="F479">
            <v>211.72499999999999</v>
          </cell>
        </row>
        <row r="480">
          <cell r="A480">
            <v>1188516</v>
          </cell>
          <cell r="B480" t="str">
            <v>11-885-16</v>
          </cell>
          <cell r="C480" t="str">
            <v xml:space="preserve">HM-MAYO-LEXER SCISSORS CVD              </v>
          </cell>
          <cell r="D480" t="str">
            <v>PC</v>
          </cell>
          <cell r="E480">
            <v>102.15</v>
          </cell>
          <cell r="F480">
            <v>255.375</v>
          </cell>
        </row>
        <row r="481">
          <cell r="A481">
            <v>1188711</v>
          </cell>
          <cell r="B481" t="str">
            <v>11-887-11</v>
          </cell>
          <cell r="C481" t="str">
            <v>AQUILA DISSECT.SCISSORS CVD,12CM,METZENB</v>
          </cell>
          <cell r="D481" t="str">
            <v>PC</v>
          </cell>
          <cell r="E481">
            <v>113.85</v>
          </cell>
          <cell r="F481">
            <v>284.625</v>
          </cell>
        </row>
        <row r="482">
          <cell r="A482">
            <v>1188718</v>
          </cell>
          <cell r="B482" t="str">
            <v>11-887-18</v>
          </cell>
          <cell r="C482" t="str">
            <v xml:space="preserve">AQUILA DISSECT.SCISS.METZENB.CVD,18 CM  </v>
          </cell>
          <cell r="D482" t="str">
            <v>PC</v>
          </cell>
          <cell r="E482">
            <v>124.2</v>
          </cell>
          <cell r="F482">
            <v>310.5</v>
          </cell>
        </row>
        <row r="483">
          <cell r="A483">
            <v>1188720</v>
          </cell>
          <cell r="B483" t="str">
            <v>11-887-20</v>
          </cell>
          <cell r="C483" t="str">
            <v xml:space="preserve">AQUILA DISSECT.SCISS.METZENB.CVD,20 CM  </v>
          </cell>
          <cell r="D483" t="str">
            <v>PC</v>
          </cell>
          <cell r="E483">
            <v>135</v>
          </cell>
          <cell r="F483">
            <v>337.5</v>
          </cell>
        </row>
        <row r="484">
          <cell r="A484">
            <v>1188723</v>
          </cell>
          <cell r="B484" t="str">
            <v>11-887-23</v>
          </cell>
          <cell r="C484" t="str">
            <v xml:space="preserve">AQUILA DISSECT.SCISS.METZENB.CVD,23 CM  </v>
          </cell>
          <cell r="D484" t="str">
            <v>PC</v>
          </cell>
          <cell r="E484">
            <v>142.65</v>
          </cell>
          <cell r="F484">
            <v>356.625</v>
          </cell>
        </row>
        <row r="485">
          <cell r="A485">
            <v>1188725</v>
          </cell>
          <cell r="B485" t="str">
            <v>11-887-25</v>
          </cell>
          <cell r="C485" t="str">
            <v xml:space="preserve">AQUILA DISSECT.SCISS.METZENB.CVD,25 CM  </v>
          </cell>
          <cell r="D485" t="str">
            <v>PC</v>
          </cell>
          <cell r="E485">
            <v>162</v>
          </cell>
          <cell r="F485">
            <v>405</v>
          </cell>
        </row>
        <row r="486">
          <cell r="A486">
            <v>1188914</v>
          </cell>
          <cell r="B486" t="str">
            <v>11-889-14</v>
          </cell>
          <cell r="C486" t="str">
            <v>AQUILA DISSECT.SCISS.METZENFINO,CVD,14CM</v>
          </cell>
          <cell r="D486" t="str">
            <v>PC</v>
          </cell>
          <cell r="E486">
            <v>126.9</v>
          </cell>
          <cell r="F486">
            <v>317.25</v>
          </cell>
        </row>
        <row r="487">
          <cell r="A487">
            <v>1188918</v>
          </cell>
          <cell r="B487" t="str">
            <v>11-889-18</v>
          </cell>
          <cell r="C487" t="str">
            <v>AQUILA DISSECT.SCISS.METZENFINO,CVD,18CM</v>
          </cell>
          <cell r="D487" t="str">
            <v>PC</v>
          </cell>
          <cell r="E487">
            <v>130.94999999999999</v>
          </cell>
          <cell r="F487">
            <v>327.375</v>
          </cell>
        </row>
        <row r="488">
          <cell r="A488">
            <v>1189317</v>
          </cell>
          <cell r="B488" t="str">
            <v>11-893-17</v>
          </cell>
          <cell r="C488" t="str">
            <v xml:space="preserve">AQUILA SCISS.TOEN.-ADS.SUPFINO,CVD,17,5 </v>
          </cell>
          <cell r="D488" t="str">
            <v>PC</v>
          </cell>
          <cell r="E488">
            <v>133.19999999999999</v>
          </cell>
          <cell r="F488">
            <v>333</v>
          </cell>
        </row>
        <row r="489">
          <cell r="A489">
            <v>1189516</v>
          </cell>
          <cell r="B489" t="str">
            <v>11-895-16</v>
          </cell>
          <cell r="C489" t="str">
            <v xml:space="preserve">AQUILA DISSEC.SCIS.MAYO-LEXER,CVD,16CM  </v>
          </cell>
          <cell r="D489" t="str">
            <v>PC</v>
          </cell>
          <cell r="E489">
            <v>133.19999999999999</v>
          </cell>
          <cell r="F489">
            <v>333</v>
          </cell>
        </row>
        <row r="490">
          <cell r="A490">
            <v>1190214</v>
          </cell>
          <cell r="B490" t="str">
            <v>11-902-14</v>
          </cell>
          <cell r="C490" t="str">
            <v xml:space="preserve">TC STANDARD SCS BL-BL STR               </v>
          </cell>
          <cell r="D490" t="str">
            <v>PC</v>
          </cell>
          <cell r="E490">
            <v>65.88</v>
          </cell>
          <cell r="F490">
            <v>164.7</v>
          </cell>
        </row>
        <row r="491">
          <cell r="A491">
            <v>1190314</v>
          </cell>
          <cell r="B491" t="str">
            <v>11-903-14</v>
          </cell>
          <cell r="C491" t="str">
            <v xml:space="preserve">TC STANDARD SCS BL-BL CVD               </v>
          </cell>
          <cell r="D491" t="str">
            <v>PC</v>
          </cell>
          <cell r="E491">
            <v>72.63</v>
          </cell>
          <cell r="F491">
            <v>181.57499999999999</v>
          </cell>
        </row>
        <row r="492">
          <cell r="A492">
            <v>1190414</v>
          </cell>
          <cell r="B492" t="str">
            <v>11-904-14</v>
          </cell>
          <cell r="C492" t="str">
            <v xml:space="preserve">TC STANDARD SCS BL-SH STR               </v>
          </cell>
          <cell r="D492" t="str">
            <v>PC</v>
          </cell>
          <cell r="E492">
            <v>65.88</v>
          </cell>
          <cell r="F492">
            <v>164.7</v>
          </cell>
        </row>
        <row r="493">
          <cell r="A493">
            <v>1190514</v>
          </cell>
          <cell r="B493" t="str">
            <v>11-905-14</v>
          </cell>
          <cell r="C493" t="str">
            <v xml:space="preserve">TC STANDARD SCS BL-SH CVD               </v>
          </cell>
          <cell r="D493" t="str">
            <v>PC</v>
          </cell>
          <cell r="E493">
            <v>73.709999999999994</v>
          </cell>
          <cell r="F493">
            <v>184.27499999999998</v>
          </cell>
        </row>
        <row r="494">
          <cell r="A494">
            <v>1190614</v>
          </cell>
          <cell r="B494" t="str">
            <v>11-906-14</v>
          </cell>
          <cell r="C494" t="str">
            <v xml:space="preserve">TC STANDARD SCS SH-SH STR               </v>
          </cell>
          <cell r="D494" t="str">
            <v>PC</v>
          </cell>
          <cell r="E494">
            <v>65.88</v>
          </cell>
          <cell r="F494">
            <v>164.7</v>
          </cell>
        </row>
        <row r="495">
          <cell r="A495">
            <v>1190714</v>
          </cell>
          <cell r="B495" t="str">
            <v>11-907-14</v>
          </cell>
          <cell r="C495" t="str">
            <v xml:space="preserve">TC STANDARD SCS SH-SH CVD               </v>
          </cell>
          <cell r="D495" t="str">
            <v>PC</v>
          </cell>
          <cell r="E495">
            <v>73.709999999999994</v>
          </cell>
          <cell r="F495">
            <v>184.27499999999998</v>
          </cell>
        </row>
        <row r="496">
          <cell r="A496">
            <v>1191014</v>
          </cell>
          <cell r="B496" t="str">
            <v>11-910-14</v>
          </cell>
          <cell r="C496" t="str">
            <v xml:space="preserve">TC MAYO SCISSORS STR                    </v>
          </cell>
          <cell r="D496" t="str">
            <v>PC</v>
          </cell>
          <cell r="E496">
            <v>63.99</v>
          </cell>
          <cell r="F496">
            <v>159.97499999999999</v>
          </cell>
        </row>
        <row r="497">
          <cell r="A497">
            <v>1191017</v>
          </cell>
          <cell r="B497" t="str">
            <v>11-910-17</v>
          </cell>
          <cell r="C497" t="str">
            <v xml:space="preserve">TC MAYO SCISSORS STR                    </v>
          </cell>
          <cell r="D497" t="str">
            <v>PC</v>
          </cell>
          <cell r="E497">
            <v>74.52</v>
          </cell>
          <cell r="F497">
            <v>186.29999999999998</v>
          </cell>
        </row>
        <row r="498">
          <cell r="A498">
            <v>1191023</v>
          </cell>
          <cell r="B498" t="str">
            <v>11-910-23</v>
          </cell>
          <cell r="C498" t="str">
            <v xml:space="preserve">TC MAYO SCISSORS STR                    </v>
          </cell>
          <cell r="D498" t="str">
            <v>PC</v>
          </cell>
          <cell r="E498">
            <v>102.6</v>
          </cell>
          <cell r="F498">
            <v>256.5</v>
          </cell>
        </row>
        <row r="499">
          <cell r="A499">
            <v>1191114</v>
          </cell>
          <cell r="B499" t="str">
            <v>11-911-14</v>
          </cell>
          <cell r="C499" t="str">
            <v xml:space="preserve">TC MAYO SCISSORS CVD                    </v>
          </cell>
          <cell r="D499" t="str">
            <v>PC</v>
          </cell>
          <cell r="E499">
            <v>74.25</v>
          </cell>
          <cell r="F499">
            <v>185.625</v>
          </cell>
        </row>
        <row r="500">
          <cell r="A500">
            <v>1191117</v>
          </cell>
          <cell r="B500" t="str">
            <v>11-911-17</v>
          </cell>
          <cell r="C500" t="str">
            <v xml:space="preserve">TC MAYO SCISSORS CVD                    </v>
          </cell>
          <cell r="D500" t="str">
            <v>PC</v>
          </cell>
          <cell r="E500">
            <v>79.83</v>
          </cell>
          <cell r="F500">
            <v>199.57499999999999</v>
          </cell>
        </row>
        <row r="501">
          <cell r="A501">
            <v>1191123</v>
          </cell>
          <cell r="B501" t="str">
            <v>11-911-23</v>
          </cell>
          <cell r="C501" t="str">
            <v xml:space="preserve">TC MAYO SCISSORS CVD                    </v>
          </cell>
          <cell r="D501" t="str">
            <v>PC</v>
          </cell>
          <cell r="E501">
            <v>112.5</v>
          </cell>
          <cell r="F501">
            <v>281.25</v>
          </cell>
        </row>
        <row r="502">
          <cell r="A502">
            <v>1191414</v>
          </cell>
          <cell r="B502" t="str">
            <v>11-914-14</v>
          </cell>
          <cell r="C502" t="str">
            <v>TC LIGATURE SCISSORS CURV.14,5CM SERRAT.</v>
          </cell>
          <cell r="D502" t="str">
            <v>PC</v>
          </cell>
          <cell r="E502">
            <v>96.75</v>
          </cell>
          <cell r="F502">
            <v>241.875</v>
          </cell>
        </row>
        <row r="503">
          <cell r="A503">
            <v>1191418</v>
          </cell>
          <cell r="B503" t="str">
            <v>11-914-18</v>
          </cell>
          <cell r="C503" t="str">
            <v>TC LIGATURE SCISSORS CURV.18 CM SERRATED</v>
          </cell>
          <cell r="D503" t="str">
            <v>PC</v>
          </cell>
          <cell r="E503">
            <v>103.95</v>
          </cell>
          <cell r="F503">
            <v>259.875</v>
          </cell>
        </row>
        <row r="504">
          <cell r="A504">
            <v>1191420</v>
          </cell>
          <cell r="B504" t="str">
            <v>11-914-20</v>
          </cell>
          <cell r="C504" t="str">
            <v>TC LIGATURE SCISSORS CURV. 20CM SERRATED</v>
          </cell>
          <cell r="D504" t="str">
            <v>PC</v>
          </cell>
          <cell r="E504">
            <v>106.2</v>
          </cell>
          <cell r="F504">
            <v>265.5</v>
          </cell>
        </row>
        <row r="505">
          <cell r="A505">
            <v>1191423</v>
          </cell>
          <cell r="B505" t="str">
            <v>11-914-23</v>
          </cell>
          <cell r="C505" t="str">
            <v>TC LIGATURE SCISSORS CURV.23 CM SERRATED</v>
          </cell>
          <cell r="D505" t="str">
            <v>PC</v>
          </cell>
          <cell r="E505">
            <v>121.05</v>
          </cell>
          <cell r="F505">
            <v>302.625</v>
          </cell>
        </row>
        <row r="506">
          <cell r="A506">
            <v>1191425</v>
          </cell>
          <cell r="B506" t="str">
            <v>11-914-25</v>
          </cell>
          <cell r="C506" t="str">
            <v xml:space="preserve">TC-LIGATURE SCISSORS CURVED 25 CM SERR. </v>
          </cell>
          <cell r="D506" t="str">
            <v>PC</v>
          </cell>
          <cell r="E506">
            <v>131.85</v>
          </cell>
          <cell r="F506">
            <v>329.625</v>
          </cell>
        </row>
        <row r="507">
          <cell r="A507">
            <v>1191514</v>
          </cell>
          <cell r="B507" t="str">
            <v>11-915-14</v>
          </cell>
          <cell r="C507" t="str">
            <v>TC-LIGATURE SCISSORS CURVED 14 CM SERRAT</v>
          </cell>
          <cell r="D507" t="str">
            <v>PC</v>
          </cell>
          <cell r="E507">
            <v>96.75</v>
          </cell>
          <cell r="F507">
            <v>241.875</v>
          </cell>
        </row>
        <row r="508">
          <cell r="A508">
            <v>1191517</v>
          </cell>
          <cell r="B508" t="str">
            <v>11-915-17</v>
          </cell>
          <cell r="C508" t="str">
            <v>TC LIGATURE SCISSORS CURVED 17 CM SERRAT</v>
          </cell>
          <cell r="D508" t="str">
            <v>PC</v>
          </cell>
          <cell r="E508">
            <v>105.3</v>
          </cell>
          <cell r="F508">
            <v>263.25</v>
          </cell>
        </row>
        <row r="509">
          <cell r="A509">
            <v>1191523</v>
          </cell>
          <cell r="B509" t="str">
            <v>11-915-23</v>
          </cell>
          <cell r="C509" t="str">
            <v>TC LIGATURE SCISSORS CURVED 23 CM SERRAT</v>
          </cell>
          <cell r="D509" t="str">
            <v>PC</v>
          </cell>
          <cell r="E509">
            <v>129.15</v>
          </cell>
          <cell r="F509">
            <v>322.875</v>
          </cell>
        </row>
        <row r="510">
          <cell r="A510">
            <v>1193015</v>
          </cell>
          <cell r="B510" t="str">
            <v>11-930-15</v>
          </cell>
          <cell r="C510" t="str">
            <v xml:space="preserve">TC MAYO-STILLE SCISSORS STR             </v>
          </cell>
          <cell r="D510" t="str">
            <v>PC</v>
          </cell>
          <cell r="E510">
            <v>69.66</v>
          </cell>
          <cell r="F510">
            <v>174.14999999999998</v>
          </cell>
        </row>
        <row r="511">
          <cell r="A511">
            <v>1193017</v>
          </cell>
          <cell r="B511" t="str">
            <v>11-930-17</v>
          </cell>
          <cell r="C511" t="str">
            <v xml:space="preserve">TC MAYO-STILLE SCISSORS STR             </v>
          </cell>
          <cell r="D511" t="str">
            <v>PC</v>
          </cell>
          <cell r="E511">
            <v>77.040000000000006</v>
          </cell>
          <cell r="F511">
            <v>192.60000000000002</v>
          </cell>
        </row>
        <row r="512">
          <cell r="A512">
            <v>1193115</v>
          </cell>
          <cell r="B512" t="str">
            <v>11-931-15</v>
          </cell>
          <cell r="C512" t="str">
            <v xml:space="preserve">TC MAYO-STILLE SCISSORS CVD             </v>
          </cell>
          <cell r="D512" t="str">
            <v>PC</v>
          </cell>
          <cell r="E512">
            <v>74.25</v>
          </cell>
          <cell r="F512">
            <v>185.625</v>
          </cell>
        </row>
        <row r="513">
          <cell r="A513">
            <v>1193117</v>
          </cell>
          <cell r="B513" t="str">
            <v>11-931-17</v>
          </cell>
          <cell r="C513" t="str">
            <v xml:space="preserve">TC MAYO-STILLE SCISSORS CVD             </v>
          </cell>
          <cell r="D513" t="str">
            <v>PC</v>
          </cell>
          <cell r="E513">
            <v>79.83</v>
          </cell>
          <cell r="F513">
            <v>199.57499999999999</v>
          </cell>
        </row>
        <row r="514">
          <cell r="A514">
            <v>1193611</v>
          </cell>
          <cell r="B514" t="str">
            <v>11-936-11</v>
          </cell>
          <cell r="C514" t="str">
            <v xml:space="preserve">TC DISSECTING SCISSORS  STR             </v>
          </cell>
          <cell r="D514" t="str">
            <v>PC</v>
          </cell>
          <cell r="E514">
            <v>71.64</v>
          </cell>
          <cell r="F514">
            <v>179.1</v>
          </cell>
        </row>
        <row r="515">
          <cell r="A515">
            <v>1193711</v>
          </cell>
          <cell r="B515" t="str">
            <v>11-937-11</v>
          </cell>
          <cell r="C515" t="str">
            <v xml:space="preserve">TC DISSECTING SCISSORS  CVD             </v>
          </cell>
          <cell r="D515" t="str">
            <v>PC</v>
          </cell>
          <cell r="E515">
            <v>75.959999999999994</v>
          </cell>
          <cell r="F515">
            <v>189.89999999999998</v>
          </cell>
        </row>
        <row r="516">
          <cell r="A516">
            <v>1193814</v>
          </cell>
          <cell r="B516" t="str">
            <v>11-938-14</v>
          </cell>
          <cell r="C516" t="str">
            <v xml:space="preserve">TC METZENBAUM SCISSORS  STR             </v>
          </cell>
          <cell r="D516" t="str">
            <v>PC</v>
          </cell>
          <cell r="E516">
            <v>71.64</v>
          </cell>
          <cell r="F516">
            <v>179.1</v>
          </cell>
        </row>
        <row r="517">
          <cell r="A517">
            <v>1193914</v>
          </cell>
          <cell r="B517" t="str">
            <v>11-939-14</v>
          </cell>
          <cell r="C517" t="str">
            <v xml:space="preserve">TC METZENBAUM SCISSORS  CVD             </v>
          </cell>
          <cell r="D517" t="str">
            <v>PC</v>
          </cell>
          <cell r="E517">
            <v>75.959999999999994</v>
          </cell>
          <cell r="F517">
            <v>189.89999999999998</v>
          </cell>
        </row>
        <row r="518">
          <cell r="A518">
            <v>1194218</v>
          </cell>
          <cell r="B518" t="str">
            <v>11-942-18</v>
          </cell>
          <cell r="C518" t="str">
            <v xml:space="preserve">TC METZENBAUM SCISSORS  STR             </v>
          </cell>
          <cell r="D518" t="str">
            <v>PC</v>
          </cell>
          <cell r="E518">
            <v>74.16</v>
          </cell>
          <cell r="F518">
            <v>185.39999999999998</v>
          </cell>
        </row>
        <row r="519">
          <cell r="A519">
            <v>1194220</v>
          </cell>
          <cell r="B519" t="str">
            <v>11-942-20</v>
          </cell>
          <cell r="C519" t="str">
            <v xml:space="preserve">TC METZENBAUM SCISSORS  STR             </v>
          </cell>
          <cell r="D519" t="str">
            <v>PC</v>
          </cell>
          <cell r="E519">
            <v>82.71</v>
          </cell>
          <cell r="F519">
            <v>206.77499999999998</v>
          </cell>
        </row>
        <row r="520">
          <cell r="A520">
            <v>1194223</v>
          </cell>
          <cell r="B520" t="str">
            <v>11-942-23</v>
          </cell>
          <cell r="C520" t="str">
            <v xml:space="preserve">TC METZENBAUM SCISSORS  STR             </v>
          </cell>
          <cell r="D520" t="str">
            <v>PC</v>
          </cell>
          <cell r="E520">
            <v>91.8</v>
          </cell>
          <cell r="F520">
            <v>229.5</v>
          </cell>
        </row>
        <row r="521">
          <cell r="A521">
            <v>1194225</v>
          </cell>
          <cell r="B521" t="str">
            <v>11-942-25</v>
          </cell>
          <cell r="C521" t="str">
            <v xml:space="preserve">TC METZENBAUM SCISSORS  STR             </v>
          </cell>
          <cell r="D521" t="str">
            <v>PC</v>
          </cell>
          <cell r="E521">
            <v>106.2</v>
          </cell>
          <cell r="F521">
            <v>265.5</v>
          </cell>
        </row>
        <row r="522">
          <cell r="A522">
            <v>1194228</v>
          </cell>
          <cell r="B522" t="str">
            <v>11-942-28</v>
          </cell>
          <cell r="C522" t="str">
            <v xml:space="preserve">TC METZENBAUM SCISSORS  STR             </v>
          </cell>
          <cell r="D522" t="str">
            <v>PC</v>
          </cell>
          <cell r="E522">
            <v>116.1</v>
          </cell>
          <cell r="F522">
            <v>290.25</v>
          </cell>
        </row>
        <row r="523">
          <cell r="A523">
            <v>1194230</v>
          </cell>
          <cell r="B523" t="str">
            <v>11-942-30</v>
          </cell>
          <cell r="C523" t="str">
            <v xml:space="preserve">TC METZENBAUM SCISSORS  STR             </v>
          </cell>
          <cell r="D523" t="str">
            <v>PC</v>
          </cell>
          <cell r="E523">
            <v>131.85</v>
          </cell>
          <cell r="F523">
            <v>329.625</v>
          </cell>
        </row>
        <row r="524">
          <cell r="A524">
            <v>1194318</v>
          </cell>
          <cell r="B524" t="str">
            <v>11-943-18</v>
          </cell>
          <cell r="C524" t="str">
            <v xml:space="preserve">TC METZENBAUM SCISSORS  CVD, 18 CM      </v>
          </cell>
          <cell r="D524" t="str">
            <v>PC</v>
          </cell>
          <cell r="E524">
            <v>82.26</v>
          </cell>
          <cell r="F524">
            <v>205.65</v>
          </cell>
        </row>
        <row r="525">
          <cell r="A525">
            <v>1194320</v>
          </cell>
          <cell r="B525" t="str">
            <v>11-943-20</v>
          </cell>
          <cell r="C525" t="str">
            <v xml:space="preserve">TC METZENBAUM SCISSORS  CVD             </v>
          </cell>
          <cell r="D525" t="str">
            <v>PC</v>
          </cell>
          <cell r="E525">
            <v>84.87</v>
          </cell>
          <cell r="F525">
            <v>212.17500000000001</v>
          </cell>
        </row>
        <row r="526">
          <cell r="A526">
            <v>1194323</v>
          </cell>
          <cell r="B526" t="str">
            <v>11-943-23</v>
          </cell>
          <cell r="C526" t="str">
            <v xml:space="preserve">TC METZENBAUM SCISSORS  CVD             </v>
          </cell>
          <cell r="D526" t="str">
            <v>PC</v>
          </cell>
          <cell r="E526">
            <v>96.75</v>
          </cell>
          <cell r="F526">
            <v>241.875</v>
          </cell>
        </row>
        <row r="527">
          <cell r="A527">
            <v>1194325</v>
          </cell>
          <cell r="B527" t="str">
            <v>11-943-25</v>
          </cell>
          <cell r="C527" t="str">
            <v xml:space="preserve">TC METZENBAUM SCISSORS  CVD, 25 CM      </v>
          </cell>
          <cell r="D527" t="str">
            <v>PC</v>
          </cell>
          <cell r="E527">
            <v>110.7</v>
          </cell>
          <cell r="F527">
            <v>276.75</v>
          </cell>
        </row>
        <row r="528">
          <cell r="A528">
            <v>1194328</v>
          </cell>
          <cell r="B528" t="str">
            <v>11-943-28</v>
          </cell>
          <cell r="C528" t="str">
            <v xml:space="preserve">TC METZENBAUM SCISSORS  CVD             </v>
          </cell>
          <cell r="D528" t="str">
            <v>PC</v>
          </cell>
          <cell r="E528">
            <v>120.15</v>
          </cell>
          <cell r="F528">
            <v>300.375</v>
          </cell>
        </row>
        <row r="529">
          <cell r="A529">
            <v>1194330</v>
          </cell>
          <cell r="B529" t="str">
            <v>11-943-30</v>
          </cell>
          <cell r="C529" t="str">
            <v xml:space="preserve">TC METZENBAUM SCISSORS  CVD             </v>
          </cell>
          <cell r="D529" t="str">
            <v>PC</v>
          </cell>
          <cell r="E529">
            <v>133.65</v>
          </cell>
          <cell r="F529">
            <v>334.125</v>
          </cell>
        </row>
        <row r="530">
          <cell r="A530">
            <v>1194520</v>
          </cell>
          <cell r="B530" t="str">
            <v>11-945-20</v>
          </cell>
          <cell r="C530" t="str">
            <v xml:space="preserve">TC METZENBAUM-THOREK SCISSORS           </v>
          </cell>
          <cell r="D530" t="str">
            <v>PC</v>
          </cell>
          <cell r="E530">
            <v>150.30000000000001</v>
          </cell>
          <cell r="F530">
            <v>375.75</v>
          </cell>
        </row>
        <row r="531">
          <cell r="A531">
            <v>1194523</v>
          </cell>
          <cell r="B531" t="str">
            <v>11-945-23</v>
          </cell>
          <cell r="C531" t="str">
            <v xml:space="preserve">TC METZENBAUM-THOREK SCISSORS           </v>
          </cell>
          <cell r="D531" t="str">
            <v>PC</v>
          </cell>
          <cell r="E531">
            <v>181.35</v>
          </cell>
          <cell r="F531">
            <v>453.375</v>
          </cell>
        </row>
        <row r="532">
          <cell r="A532">
            <v>1194528</v>
          </cell>
          <cell r="B532" t="str">
            <v>11-945-28</v>
          </cell>
          <cell r="C532" t="str">
            <v xml:space="preserve">TC METZENBAUM-THOREK SCISSORS           </v>
          </cell>
          <cell r="D532" t="str">
            <v>PC</v>
          </cell>
          <cell r="E532">
            <v>184.95</v>
          </cell>
          <cell r="F532">
            <v>462.375</v>
          </cell>
        </row>
        <row r="533">
          <cell r="A533">
            <v>1194814</v>
          </cell>
          <cell r="B533" t="str">
            <v>11-948-14</v>
          </cell>
          <cell r="C533" t="str">
            <v xml:space="preserve">JOSEPH SCISSORS TC,14CM,STRAIGHT        </v>
          </cell>
          <cell r="D533" t="str">
            <v>PC</v>
          </cell>
          <cell r="E533">
            <v>69.66</v>
          </cell>
          <cell r="F533">
            <v>174.14999999999998</v>
          </cell>
        </row>
        <row r="534">
          <cell r="A534">
            <v>1194914</v>
          </cell>
          <cell r="B534" t="str">
            <v>11-949-14</v>
          </cell>
          <cell r="C534" t="str">
            <v xml:space="preserve">JOSEPH SCISSORS TC,14CM,CURVED          </v>
          </cell>
          <cell r="D534" t="str">
            <v>PC</v>
          </cell>
          <cell r="E534">
            <v>70.739999999999995</v>
          </cell>
          <cell r="F534">
            <v>176.85</v>
          </cell>
        </row>
        <row r="535">
          <cell r="A535">
            <v>1195016</v>
          </cell>
          <cell r="B535" t="str">
            <v>11-950-16</v>
          </cell>
          <cell r="C535" t="str">
            <v xml:space="preserve">TC LEXER-FINO SCISSORS  STR             </v>
          </cell>
          <cell r="D535" t="str">
            <v>PC</v>
          </cell>
          <cell r="E535">
            <v>74.88</v>
          </cell>
          <cell r="F535">
            <v>187.2</v>
          </cell>
        </row>
        <row r="536">
          <cell r="A536">
            <v>1195021</v>
          </cell>
          <cell r="B536" t="str">
            <v>11-950-21</v>
          </cell>
          <cell r="C536" t="str">
            <v xml:space="preserve">TC LEXER-FINO SCISSORS  STR             </v>
          </cell>
          <cell r="D536" t="str">
            <v>PC</v>
          </cell>
          <cell r="E536">
            <v>82.98</v>
          </cell>
          <cell r="F536">
            <v>207.45000000000002</v>
          </cell>
        </row>
        <row r="537">
          <cell r="A537">
            <v>1195116</v>
          </cell>
          <cell r="B537" t="str">
            <v>11-951-16</v>
          </cell>
          <cell r="C537" t="str">
            <v xml:space="preserve">TC LEXER-FINO SCISSORS  CVD, 16 CM      </v>
          </cell>
          <cell r="D537" t="str">
            <v>PC</v>
          </cell>
          <cell r="E537">
            <v>79.02</v>
          </cell>
          <cell r="F537">
            <v>197.54999999999998</v>
          </cell>
        </row>
        <row r="538">
          <cell r="A538">
            <v>1195121</v>
          </cell>
          <cell r="B538" t="str">
            <v>11-951-21</v>
          </cell>
          <cell r="C538" t="str">
            <v xml:space="preserve">TC LEXER-FINO SCISSORS  CVD             </v>
          </cell>
          <cell r="D538" t="str">
            <v>PC</v>
          </cell>
          <cell r="E538">
            <v>86.76</v>
          </cell>
          <cell r="F538">
            <v>216.9</v>
          </cell>
        </row>
        <row r="539">
          <cell r="A539">
            <v>1195316</v>
          </cell>
          <cell r="B539" t="str">
            <v>11-953-16</v>
          </cell>
          <cell r="C539" t="str">
            <v xml:space="preserve">TC MAYO-LEXER SCISSORS BL-BL  CVD       </v>
          </cell>
          <cell r="D539" t="str">
            <v>PC</v>
          </cell>
          <cell r="E539">
            <v>74.52</v>
          </cell>
          <cell r="F539">
            <v>186.29999999999998</v>
          </cell>
        </row>
        <row r="540">
          <cell r="A540">
            <v>1195414</v>
          </cell>
          <cell r="B540" t="str">
            <v>11-954-14</v>
          </cell>
          <cell r="C540" t="str">
            <v xml:space="preserve">TC METZENBAUM-FINO SCISSORS BL-BL STR   </v>
          </cell>
          <cell r="D540" t="str">
            <v>PC</v>
          </cell>
          <cell r="E540">
            <v>77.400000000000006</v>
          </cell>
          <cell r="F540">
            <v>193.5</v>
          </cell>
        </row>
        <row r="541">
          <cell r="A541">
            <v>1195514</v>
          </cell>
          <cell r="B541" t="str">
            <v>11-955-14</v>
          </cell>
          <cell r="C541" t="str">
            <v xml:space="preserve">TC METZENBAUM-FINO SCISSORS BL-BL CVD   </v>
          </cell>
          <cell r="D541" t="str">
            <v>PC</v>
          </cell>
          <cell r="E541">
            <v>80.819999999999993</v>
          </cell>
          <cell r="F541">
            <v>202.04999999999998</v>
          </cell>
        </row>
        <row r="542">
          <cell r="A542">
            <v>1195614</v>
          </cell>
          <cell r="B542" t="str">
            <v>11-956-14</v>
          </cell>
          <cell r="C542" t="str">
            <v xml:space="preserve">TC METZENBAUMU-FINO SCISSORS SH-SH STR  </v>
          </cell>
          <cell r="D542" t="str">
            <v>PC</v>
          </cell>
          <cell r="E542">
            <v>73.349999999999994</v>
          </cell>
          <cell r="F542">
            <v>183.375</v>
          </cell>
        </row>
        <row r="543">
          <cell r="A543">
            <v>1195714</v>
          </cell>
          <cell r="B543" t="str">
            <v>11-957-14</v>
          </cell>
          <cell r="C543" t="str">
            <v xml:space="preserve">TC METZENBAUM-FINO SCISSORS SH-SH CVD   </v>
          </cell>
          <cell r="D543" t="str">
            <v>PC</v>
          </cell>
          <cell r="E543">
            <v>80.819999999999993</v>
          </cell>
          <cell r="F543">
            <v>202.04999999999998</v>
          </cell>
        </row>
        <row r="544">
          <cell r="A544">
            <v>1196018</v>
          </cell>
          <cell r="B544" t="str">
            <v>11-960-18</v>
          </cell>
          <cell r="C544" t="str">
            <v xml:space="preserve">TC METZENBAUM-FINO SCISSORS BL-BL STR   </v>
          </cell>
          <cell r="D544" t="str">
            <v>PC</v>
          </cell>
          <cell r="E544">
            <v>75.06</v>
          </cell>
          <cell r="F544">
            <v>187.65</v>
          </cell>
        </row>
        <row r="545">
          <cell r="A545">
            <v>1196118</v>
          </cell>
          <cell r="B545" t="str">
            <v>11-961-18</v>
          </cell>
          <cell r="C545" t="str">
            <v xml:space="preserve">TC METZENBAUM-FINO SCISSORS BL-BL CVD   </v>
          </cell>
          <cell r="D545" t="str">
            <v>PC</v>
          </cell>
          <cell r="E545">
            <v>78.84</v>
          </cell>
          <cell r="F545">
            <v>197.10000000000002</v>
          </cell>
        </row>
        <row r="546">
          <cell r="A546">
            <v>1196120</v>
          </cell>
          <cell r="B546" t="str">
            <v>11-961-20</v>
          </cell>
          <cell r="C546" t="str">
            <v xml:space="preserve">TC METZENBAUM-FINO SCISSORS BL-BL CVD   </v>
          </cell>
          <cell r="D546" t="str">
            <v>PC</v>
          </cell>
          <cell r="E546">
            <v>87.57</v>
          </cell>
          <cell r="F546">
            <v>218.92499999999998</v>
          </cell>
        </row>
        <row r="547">
          <cell r="A547">
            <v>1196123</v>
          </cell>
          <cell r="B547" t="str">
            <v>11-961-23</v>
          </cell>
          <cell r="C547" t="str">
            <v xml:space="preserve">TC METZENBAUM-FINO SCISSORS BL-BL CVD   </v>
          </cell>
          <cell r="D547" t="str">
            <v>PC</v>
          </cell>
          <cell r="E547">
            <v>96.75</v>
          </cell>
          <cell r="F547">
            <v>241.875</v>
          </cell>
        </row>
        <row r="548">
          <cell r="A548">
            <v>1196125</v>
          </cell>
          <cell r="B548" t="str">
            <v>11-961-25</v>
          </cell>
          <cell r="C548" t="str">
            <v xml:space="preserve">TC METZENBAUM-FINO SCISSORS BL-BL CVD   </v>
          </cell>
          <cell r="D548" t="str">
            <v>PC</v>
          </cell>
          <cell r="E548">
            <v>103.05</v>
          </cell>
          <cell r="F548">
            <v>257.625</v>
          </cell>
        </row>
        <row r="549">
          <cell r="A549">
            <v>1196128</v>
          </cell>
          <cell r="B549" t="str">
            <v>11-961-28</v>
          </cell>
          <cell r="C549" t="str">
            <v xml:space="preserve">TC METZENBAUM-FINO SCISSORS BL-BL CVD   </v>
          </cell>
          <cell r="D549" t="str">
            <v>PC</v>
          </cell>
          <cell r="E549">
            <v>121.5</v>
          </cell>
          <cell r="F549">
            <v>303.75</v>
          </cell>
        </row>
        <row r="550">
          <cell r="A550">
            <v>1196218</v>
          </cell>
          <cell r="B550" t="str">
            <v>11-962-18</v>
          </cell>
          <cell r="C550" t="str">
            <v xml:space="preserve">TC METZENB-FINO SCS SH-SH STR, 18 CM    </v>
          </cell>
          <cell r="D550" t="str">
            <v>PC</v>
          </cell>
          <cell r="E550">
            <v>83.79</v>
          </cell>
          <cell r="F550">
            <v>209.47500000000002</v>
          </cell>
        </row>
        <row r="551">
          <cell r="A551">
            <v>1196514</v>
          </cell>
          <cell r="B551" t="str">
            <v>11-965-14</v>
          </cell>
          <cell r="C551" t="str">
            <v xml:space="preserve">TC METZENBAUM-LAHEY SCISSORS            </v>
          </cell>
          <cell r="D551" t="str">
            <v>PC</v>
          </cell>
          <cell r="E551">
            <v>78.66</v>
          </cell>
          <cell r="F551">
            <v>196.64999999999998</v>
          </cell>
        </row>
        <row r="552">
          <cell r="A552">
            <v>1196517</v>
          </cell>
          <cell r="B552" t="str">
            <v>11-965-17</v>
          </cell>
          <cell r="C552" t="str">
            <v xml:space="preserve">TC TOENNIS-ADSON-FINO SCISSORS          </v>
          </cell>
          <cell r="D552" t="str">
            <v>PC</v>
          </cell>
          <cell r="E552">
            <v>94.5</v>
          </cell>
          <cell r="F552">
            <v>236.25</v>
          </cell>
        </row>
        <row r="553">
          <cell r="A553">
            <v>1196520</v>
          </cell>
          <cell r="B553" t="str">
            <v>11-965-20</v>
          </cell>
          <cell r="C553" t="str">
            <v xml:space="preserve">TC METZENBAUM-FINO SCISSORS             </v>
          </cell>
          <cell r="D553" t="str">
            <v>PC</v>
          </cell>
          <cell r="E553">
            <v>96.75</v>
          </cell>
          <cell r="F553">
            <v>241.875</v>
          </cell>
        </row>
        <row r="554">
          <cell r="A554">
            <v>1196523</v>
          </cell>
          <cell r="B554" t="str">
            <v>11-965-23</v>
          </cell>
          <cell r="C554" t="str">
            <v xml:space="preserve">TC METZENBAUM-FINO SCISSORS             </v>
          </cell>
          <cell r="D554" t="str">
            <v>PC</v>
          </cell>
          <cell r="E554">
            <v>106.2</v>
          </cell>
          <cell r="F554">
            <v>265.5</v>
          </cell>
        </row>
        <row r="555">
          <cell r="A555">
            <v>1196718</v>
          </cell>
          <cell r="B555" t="str">
            <v>11-967-18</v>
          </cell>
          <cell r="C555" t="str">
            <v xml:space="preserve">TC METZENBAUM-FINO SCISSORS BL-BL'S'    </v>
          </cell>
          <cell r="D555" t="str">
            <v>PC</v>
          </cell>
          <cell r="E555">
            <v>89.55</v>
          </cell>
          <cell r="F555">
            <v>223.875</v>
          </cell>
        </row>
        <row r="556">
          <cell r="A556">
            <v>1196720</v>
          </cell>
          <cell r="B556" t="str">
            <v>11-967-20</v>
          </cell>
          <cell r="C556" t="str">
            <v xml:space="preserve">TC METZENBAUM-FINO SCISSORS BL-BL'S'    </v>
          </cell>
          <cell r="D556" t="str">
            <v>PC</v>
          </cell>
          <cell r="E556">
            <v>110.25</v>
          </cell>
          <cell r="F556">
            <v>275.625</v>
          </cell>
        </row>
        <row r="557">
          <cell r="A557">
            <v>1196723</v>
          </cell>
          <cell r="B557" t="str">
            <v>11-967-23</v>
          </cell>
          <cell r="C557" t="str">
            <v xml:space="preserve">TC METZENBAUM-FINO SCISSORS BL-BL'S'    </v>
          </cell>
          <cell r="D557" t="str">
            <v>PC</v>
          </cell>
          <cell r="E557">
            <v>119.7</v>
          </cell>
          <cell r="F557">
            <v>299.25</v>
          </cell>
        </row>
        <row r="558">
          <cell r="A558">
            <v>1197019</v>
          </cell>
          <cell r="B558" t="str">
            <v>11-970-19</v>
          </cell>
          <cell r="C558" t="str">
            <v xml:space="preserve">TC-GORNEY FACE-LIFT SCISSORS STRAIGHT   </v>
          </cell>
          <cell r="D558" t="str">
            <v>PC</v>
          </cell>
          <cell r="E558">
            <v>112.5</v>
          </cell>
          <cell r="F558">
            <v>281.25</v>
          </cell>
        </row>
        <row r="559">
          <cell r="A559">
            <v>1197023</v>
          </cell>
          <cell r="B559" t="str">
            <v>11-970-23</v>
          </cell>
          <cell r="C559" t="str">
            <v xml:space="preserve">TC-GORNEY FACE-LIFT SCISSORS STRAIGHT   </v>
          </cell>
          <cell r="D559" t="str">
            <v>PC</v>
          </cell>
          <cell r="E559">
            <v>126.45</v>
          </cell>
          <cell r="F559">
            <v>316.125</v>
          </cell>
        </row>
        <row r="560">
          <cell r="A560">
            <v>1197317</v>
          </cell>
          <cell r="B560" t="str">
            <v>11-973-17</v>
          </cell>
          <cell r="C560" t="str">
            <v xml:space="preserve">TC-REES FACE-LIFT SCISSORS CURVED       </v>
          </cell>
          <cell r="D560" t="str">
            <v>PC</v>
          </cell>
          <cell r="E560">
            <v>115.2</v>
          </cell>
          <cell r="F560">
            <v>288</v>
          </cell>
        </row>
        <row r="561">
          <cell r="A561">
            <v>1197520</v>
          </cell>
          <cell r="B561" t="str">
            <v>11-975-20</v>
          </cell>
          <cell r="C561" t="str">
            <v>AQUILA UTERINE SCISS.SIMS,CVD,20CM,SHORT</v>
          </cell>
          <cell r="D561" t="str">
            <v>PC</v>
          </cell>
          <cell r="E561">
            <v>141.75</v>
          </cell>
          <cell r="F561">
            <v>354.375</v>
          </cell>
        </row>
        <row r="562">
          <cell r="A562">
            <v>1197523</v>
          </cell>
          <cell r="B562" t="str">
            <v>11-975-23</v>
          </cell>
          <cell r="C562" t="str">
            <v>AQUILA UTERINE SCISS.SIMS,CVD,23CM,SHORT</v>
          </cell>
          <cell r="D562" t="str">
            <v>PC</v>
          </cell>
          <cell r="E562">
            <v>156.6</v>
          </cell>
          <cell r="F562">
            <v>391.5</v>
          </cell>
        </row>
        <row r="563">
          <cell r="A563">
            <v>1197623</v>
          </cell>
          <cell r="B563" t="str">
            <v>11-976-23</v>
          </cell>
          <cell r="C563" t="str">
            <v xml:space="preserve">TC SIMS SCISSORS STR                    </v>
          </cell>
          <cell r="D563" t="str">
            <v>PC</v>
          </cell>
          <cell r="E563">
            <v>108</v>
          </cell>
          <cell r="F563">
            <v>270</v>
          </cell>
        </row>
        <row r="564">
          <cell r="A564">
            <v>1197723</v>
          </cell>
          <cell r="B564" t="str">
            <v>11-977-23</v>
          </cell>
          <cell r="C564" t="str">
            <v xml:space="preserve">TC SIMS SCISSORS                        </v>
          </cell>
          <cell r="D564" t="str">
            <v>PC</v>
          </cell>
          <cell r="E564">
            <v>113.4</v>
          </cell>
          <cell r="F564">
            <v>283.5</v>
          </cell>
        </row>
        <row r="565">
          <cell r="A565">
            <v>1197922</v>
          </cell>
          <cell r="B565" t="str">
            <v>11-979-22</v>
          </cell>
          <cell r="C565" t="str">
            <v xml:space="preserve">TC MARTIN-PARAMETRIUM SCISSORS          </v>
          </cell>
          <cell r="D565" t="str">
            <v>PC</v>
          </cell>
          <cell r="E565">
            <v>183.15</v>
          </cell>
          <cell r="F565">
            <v>457.875</v>
          </cell>
        </row>
        <row r="566">
          <cell r="A566">
            <v>1197923</v>
          </cell>
          <cell r="B566" t="str">
            <v>11-979-23</v>
          </cell>
          <cell r="C566" t="str">
            <v xml:space="preserve">TC MARTIN-PARAMETRIUM SCISSORS          </v>
          </cell>
          <cell r="D566" t="str">
            <v>PC</v>
          </cell>
          <cell r="E566">
            <v>140.85</v>
          </cell>
          <cell r="F566">
            <v>352.125</v>
          </cell>
        </row>
        <row r="567">
          <cell r="A567">
            <v>1198013</v>
          </cell>
          <cell r="B567" t="str">
            <v>11-980-13</v>
          </cell>
          <cell r="C567" t="str">
            <v xml:space="preserve">TC LIGATURE SCS SHARP STR               </v>
          </cell>
          <cell r="D567" t="str">
            <v>PC</v>
          </cell>
          <cell r="E567">
            <v>87.03</v>
          </cell>
          <cell r="F567">
            <v>217.57499999999999</v>
          </cell>
        </row>
        <row r="568">
          <cell r="A568">
            <v>1198113</v>
          </cell>
          <cell r="B568" t="str">
            <v>11-981-13</v>
          </cell>
          <cell r="C568" t="str">
            <v xml:space="preserve">TC LIGATURE SCS SHARP CVD               </v>
          </cell>
          <cell r="D568" t="str">
            <v>PC</v>
          </cell>
          <cell r="E568">
            <v>90.9</v>
          </cell>
          <cell r="F568">
            <v>227.25</v>
          </cell>
        </row>
        <row r="569">
          <cell r="A569">
            <v>1198211</v>
          </cell>
          <cell r="B569" t="str">
            <v>11-982-11</v>
          </cell>
          <cell r="C569" t="str">
            <v xml:space="preserve">TC LIGATURE/IRIS SCISSORS STR           </v>
          </cell>
          <cell r="D569" t="str">
            <v>PC</v>
          </cell>
          <cell r="E569">
            <v>63.9</v>
          </cell>
          <cell r="F569">
            <v>159.75</v>
          </cell>
        </row>
        <row r="570">
          <cell r="A570">
            <v>1198311</v>
          </cell>
          <cell r="B570" t="str">
            <v>11-983-11</v>
          </cell>
          <cell r="C570" t="str">
            <v xml:space="preserve">TC LIGATURE/IRIS SCISSORS CVD           </v>
          </cell>
          <cell r="D570" t="str">
            <v>PC</v>
          </cell>
          <cell r="E570">
            <v>71.73</v>
          </cell>
          <cell r="F570">
            <v>179.32500000000002</v>
          </cell>
        </row>
        <row r="571">
          <cell r="A571">
            <v>1198525</v>
          </cell>
          <cell r="B571" t="str">
            <v>11-985-25</v>
          </cell>
          <cell r="C571" t="str">
            <v xml:space="preserve">TC DE BAKEY SCISSORS 25 DEG             </v>
          </cell>
          <cell r="D571" t="str">
            <v>PC</v>
          </cell>
          <cell r="E571">
            <v>146.25</v>
          </cell>
          <cell r="F571">
            <v>365.625</v>
          </cell>
        </row>
        <row r="572">
          <cell r="A572">
            <v>1198545</v>
          </cell>
          <cell r="B572" t="str">
            <v>11-985-45</v>
          </cell>
          <cell r="C572" t="str">
            <v xml:space="preserve">TC DE BAKEY SCISSORS 45 DEG             </v>
          </cell>
          <cell r="D572" t="str">
            <v>PC</v>
          </cell>
          <cell r="E572">
            <v>146.25</v>
          </cell>
          <cell r="F572">
            <v>365.625</v>
          </cell>
        </row>
        <row r="573">
          <cell r="A573">
            <v>1198560</v>
          </cell>
          <cell r="B573" t="str">
            <v>11-985-60</v>
          </cell>
          <cell r="C573" t="str">
            <v xml:space="preserve">TC DE BAKEY SCISSORS 60 DEG             </v>
          </cell>
          <cell r="D573" t="str">
            <v>PC</v>
          </cell>
          <cell r="E573">
            <v>146.25</v>
          </cell>
          <cell r="F573">
            <v>365.625</v>
          </cell>
        </row>
        <row r="574">
          <cell r="A574">
            <v>1198725</v>
          </cell>
          <cell r="B574" t="str">
            <v>11-987-25</v>
          </cell>
          <cell r="C574" t="str">
            <v xml:space="preserve">TC DE BAKEY SCISSORS 25 DEG             </v>
          </cell>
          <cell r="D574" t="str">
            <v>PC</v>
          </cell>
          <cell r="E574">
            <v>155.25</v>
          </cell>
          <cell r="F574">
            <v>388.125</v>
          </cell>
        </row>
        <row r="575">
          <cell r="A575">
            <v>1198745</v>
          </cell>
          <cell r="B575" t="str">
            <v>11-987-45</v>
          </cell>
          <cell r="C575" t="str">
            <v xml:space="preserve">TC DE BAKEY SCISSORS 45 DEG             </v>
          </cell>
          <cell r="D575" t="str">
            <v>PC</v>
          </cell>
          <cell r="E575">
            <v>155.25</v>
          </cell>
          <cell r="F575">
            <v>388.125</v>
          </cell>
        </row>
        <row r="576">
          <cell r="A576">
            <v>1198760</v>
          </cell>
          <cell r="B576" t="str">
            <v>11-987-60</v>
          </cell>
          <cell r="C576" t="str">
            <v xml:space="preserve">TC DE BAKEY SCISSORS 60 DEG             </v>
          </cell>
          <cell r="D576" t="str">
            <v>PC</v>
          </cell>
          <cell r="E576">
            <v>155.25</v>
          </cell>
          <cell r="F576">
            <v>388.125</v>
          </cell>
        </row>
        <row r="577">
          <cell r="A577">
            <v>1198911</v>
          </cell>
          <cell r="B577" t="str">
            <v>11-989-11</v>
          </cell>
          <cell r="C577" t="str">
            <v xml:space="preserve">TC SCISSOIRS SH-SH ANGLED               </v>
          </cell>
          <cell r="D577" t="str">
            <v>PC</v>
          </cell>
          <cell r="E577">
            <v>91.35</v>
          </cell>
          <cell r="F577">
            <v>228.375</v>
          </cell>
        </row>
        <row r="578">
          <cell r="A578">
            <v>1198922</v>
          </cell>
          <cell r="B578" t="str">
            <v>11-989-22</v>
          </cell>
          <cell r="C578" t="str">
            <v xml:space="preserve">AQUILA HYSTER.SCISS.PARA.CVD,22,5 CM    </v>
          </cell>
          <cell r="D578" t="str">
            <v>PC</v>
          </cell>
          <cell r="E578">
            <v>212.85</v>
          </cell>
          <cell r="F578">
            <v>532.125</v>
          </cell>
        </row>
        <row r="579">
          <cell r="A579">
            <v>1198923</v>
          </cell>
          <cell r="B579" t="str">
            <v>11-989-23</v>
          </cell>
          <cell r="C579" t="str">
            <v xml:space="preserve">AQUILA HYSTERECT.SCISS.PARAMET,CVD,23CM </v>
          </cell>
          <cell r="D579" t="str">
            <v>PC</v>
          </cell>
          <cell r="E579">
            <v>216</v>
          </cell>
          <cell r="F579">
            <v>540</v>
          </cell>
        </row>
        <row r="580">
          <cell r="A580">
            <v>1199112</v>
          </cell>
          <cell r="B580" t="str">
            <v>11-991-12</v>
          </cell>
          <cell r="C580" t="str">
            <v xml:space="preserve">TC RAGNELL (KILLNER) SCISSORS,CVD,12 CM </v>
          </cell>
          <cell r="D580" t="str">
            <v>PC</v>
          </cell>
          <cell r="E580">
            <v>103.05</v>
          </cell>
          <cell r="F580">
            <v>257.625</v>
          </cell>
        </row>
        <row r="581">
          <cell r="A581">
            <v>1199216</v>
          </cell>
          <cell r="B581" t="str">
            <v>11-992-16</v>
          </cell>
          <cell r="C581" t="str">
            <v xml:space="preserve">TC KELLY SCISSORS STR                   </v>
          </cell>
          <cell r="D581" t="str">
            <v>PC</v>
          </cell>
          <cell r="E581">
            <v>76.5</v>
          </cell>
          <cell r="F581">
            <v>191.25</v>
          </cell>
        </row>
        <row r="582">
          <cell r="A582">
            <v>1199316</v>
          </cell>
          <cell r="B582" t="str">
            <v>11-993-16</v>
          </cell>
          <cell r="C582" t="str">
            <v xml:space="preserve">TC KELLY SCISSORS CVD                   </v>
          </cell>
          <cell r="D582" t="str">
            <v>PC</v>
          </cell>
          <cell r="E582">
            <v>87.03</v>
          </cell>
          <cell r="F582">
            <v>217.57499999999999</v>
          </cell>
        </row>
        <row r="583">
          <cell r="A583">
            <v>1199417</v>
          </cell>
          <cell r="B583" t="str">
            <v>11-994-17</v>
          </cell>
          <cell r="C583" t="str">
            <v xml:space="preserve">TC DEAN  SCISSORS CVD                   </v>
          </cell>
          <cell r="D583" t="str">
            <v>PC</v>
          </cell>
          <cell r="E583">
            <v>171.5</v>
          </cell>
          <cell r="F583">
            <v>428.75</v>
          </cell>
        </row>
        <row r="584">
          <cell r="A584">
            <v>1199512</v>
          </cell>
          <cell r="B584" t="str">
            <v>11-995-12</v>
          </cell>
          <cell r="C584" t="str">
            <v xml:space="preserve">TC UNIVERSAL WIRE SCISSORS              </v>
          </cell>
          <cell r="D584" t="str">
            <v>PC</v>
          </cell>
          <cell r="E584">
            <v>65.88</v>
          </cell>
          <cell r="F584">
            <v>164.7</v>
          </cell>
        </row>
        <row r="585">
          <cell r="A585">
            <v>1199616</v>
          </cell>
          <cell r="B585" t="str">
            <v>11-996-16</v>
          </cell>
          <cell r="C585" t="str">
            <v xml:space="preserve">TC MARTIN WIRE SCISSORS                 </v>
          </cell>
          <cell r="D585" t="str">
            <v>PC</v>
          </cell>
          <cell r="E585">
            <v>121</v>
          </cell>
          <cell r="F585">
            <v>302.5</v>
          </cell>
        </row>
        <row r="586">
          <cell r="A586">
            <v>1199716</v>
          </cell>
          <cell r="B586" t="str">
            <v>11-997-16</v>
          </cell>
          <cell r="C586" t="str">
            <v xml:space="preserve">TC LOCKLIN SCISSORS CVD                 </v>
          </cell>
          <cell r="D586" t="str">
            <v>PC</v>
          </cell>
          <cell r="E586">
            <v>138</v>
          </cell>
          <cell r="F586">
            <v>345</v>
          </cell>
        </row>
        <row r="587">
          <cell r="A587">
            <v>1199916</v>
          </cell>
          <cell r="B587" t="str">
            <v>11-999-16</v>
          </cell>
          <cell r="C587" t="str">
            <v xml:space="preserve">TC LOCKLIN SCISSORS CVD                 </v>
          </cell>
          <cell r="D587" t="str">
            <v>PC</v>
          </cell>
          <cell r="E587">
            <v>127.5</v>
          </cell>
          <cell r="F587">
            <v>318.75</v>
          </cell>
        </row>
        <row r="588">
          <cell r="A588">
            <v>1210010</v>
          </cell>
          <cell r="B588" t="str">
            <v>12-100-10</v>
          </cell>
          <cell r="C588" t="str">
            <v xml:space="preserve">DRESSING FORCEPS                        </v>
          </cell>
          <cell r="D588" t="str">
            <v>PC</v>
          </cell>
          <cell r="E588">
            <v>5.39</v>
          </cell>
          <cell r="F588">
            <v>13.475</v>
          </cell>
        </row>
        <row r="589">
          <cell r="A589">
            <v>1210011</v>
          </cell>
          <cell r="B589" t="str">
            <v>12-100-11</v>
          </cell>
          <cell r="C589" t="str">
            <v xml:space="preserve">DRESSING FORCEPS                        </v>
          </cell>
          <cell r="D589" t="str">
            <v>PC</v>
          </cell>
          <cell r="E589">
            <v>5.49</v>
          </cell>
          <cell r="F589">
            <v>13.725000000000001</v>
          </cell>
        </row>
        <row r="590">
          <cell r="A590">
            <v>1210013</v>
          </cell>
          <cell r="B590" t="str">
            <v>12-100-13</v>
          </cell>
          <cell r="C590" t="str">
            <v xml:space="preserve">DRESSING FORCEPS                        </v>
          </cell>
          <cell r="D590" t="str">
            <v>PC</v>
          </cell>
          <cell r="E590">
            <v>5.58</v>
          </cell>
          <cell r="F590">
            <v>13.95</v>
          </cell>
        </row>
        <row r="591">
          <cell r="A591">
            <v>1210014</v>
          </cell>
          <cell r="B591" t="str">
            <v>12-100-14</v>
          </cell>
          <cell r="C591" t="str">
            <v xml:space="preserve">DRESSING FORCEPS                        </v>
          </cell>
          <cell r="D591" t="str">
            <v>PC</v>
          </cell>
          <cell r="E591">
            <v>5.67</v>
          </cell>
          <cell r="F591">
            <v>14.175000000000001</v>
          </cell>
        </row>
        <row r="592">
          <cell r="A592">
            <v>1210016</v>
          </cell>
          <cell r="B592" t="str">
            <v>12-100-16</v>
          </cell>
          <cell r="C592" t="str">
            <v xml:space="preserve">DRESSING FORCEPS                        </v>
          </cell>
          <cell r="D592" t="str">
            <v>PC</v>
          </cell>
          <cell r="E592">
            <v>6.31</v>
          </cell>
          <cell r="F592">
            <v>15.774999999999999</v>
          </cell>
        </row>
        <row r="593">
          <cell r="A593">
            <v>1210018</v>
          </cell>
          <cell r="B593" t="str">
            <v>12-100-18</v>
          </cell>
          <cell r="C593" t="str">
            <v xml:space="preserve">DRESSING FORCEPS                        </v>
          </cell>
          <cell r="D593" t="str">
            <v>PC</v>
          </cell>
          <cell r="E593">
            <v>7.45</v>
          </cell>
          <cell r="F593">
            <v>18.625</v>
          </cell>
        </row>
        <row r="594">
          <cell r="A594">
            <v>1210020</v>
          </cell>
          <cell r="B594" t="str">
            <v>12-100-20</v>
          </cell>
          <cell r="C594" t="str">
            <v xml:space="preserve">DRESSING FORCEPS                        </v>
          </cell>
          <cell r="D594" t="str">
            <v>PC</v>
          </cell>
          <cell r="E594">
            <v>8.39</v>
          </cell>
          <cell r="F594">
            <v>20.975000000000001</v>
          </cell>
        </row>
        <row r="595">
          <cell r="A595">
            <v>1210023</v>
          </cell>
          <cell r="B595" t="str">
            <v>12-100-23</v>
          </cell>
          <cell r="C595" t="str">
            <v xml:space="preserve">DRESSING FORCEPS                        </v>
          </cell>
          <cell r="D595" t="str">
            <v>PC</v>
          </cell>
          <cell r="E595">
            <v>10.29</v>
          </cell>
          <cell r="F595">
            <v>25.724999999999998</v>
          </cell>
        </row>
        <row r="596">
          <cell r="A596">
            <v>1210025</v>
          </cell>
          <cell r="B596" t="str">
            <v>12-100-25</v>
          </cell>
          <cell r="C596" t="str">
            <v xml:space="preserve">DRESSING FORCEPS                        </v>
          </cell>
          <cell r="D596" t="str">
            <v>PC</v>
          </cell>
          <cell r="E596">
            <v>13.01</v>
          </cell>
          <cell r="F596">
            <v>32.524999999999999</v>
          </cell>
        </row>
        <row r="597">
          <cell r="A597">
            <v>1210030</v>
          </cell>
          <cell r="B597" t="str">
            <v>12-100-30</v>
          </cell>
          <cell r="C597" t="str">
            <v xml:space="preserve">DRESSING FORCEPS                        </v>
          </cell>
          <cell r="D597" t="str">
            <v>PC</v>
          </cell>
          <cell r="E597">
            <v>16.239999999999998</v>
          </cell>
          <cell r="F597">
            <v>40.599999999999994</v>
          </cell>
        </row>
        <row r="598">
          <cell r="A598">
            <v>1212011</v>
          </cell>
          <cell r="B598" t="str">
            <v>12-120-11</v>
          </cell>
          <cell r="C598" t="str">
            <v xml:space="preserve">DRESSING FORCEPS, 11 CM                 </v>
          </cell>
          <cell r="D598" t="str">
            <v>PC</v>
          </cell>
          <cell r="E598">
            <v>5.68</v>
          </cell>
          <cell r="F598">
            <v>14.2</v>
          </cell>
        </row>
        <row r="599">
          <cell r="A599">
            <v>1212013</v>
          </cell>
          <cell r="B599" t="str">
            <v>12-120-13</v>
          </cell>
          <cell r="C599" t="str">
            <v xml:space="preserve">DRESSING FORCEPS, 13 CM                 </v>
          </cell>
          <cell r="D599" t="str">
            <v>PC</v>
          </cell>
          <cell r="E599">
            <v>5.76</v>
          </cell>
          <cell r="F599">
            <v>14.399999999999999</v>
          </cell>
        </row>
        <row r="600">
          <cell r="A600">
            <v>1212014</v>
          </cell>
          <cell r="B600" t="str">
            <v>12-120-14</v>
          </cell>
          <cell r="C600" t="str">
            <v xml:space="preserve">DRESSING FORCEPS, 14 CM                 </v>
          </cell>
          <cell r="D600" t="str">
            <v>PC</v>
          </cell>
          <cell r="E600">
            <v>5.76</v>
          </cell>
          <cell r="F600">
            <v>14.399999999999999</v>
          </cell>
        </row>
        <row r="601">
          <cell r="A601">
            <v>1212016</v>
          </cell>
          <cell r="B601" t="str">
            <v>12-120-16</v>
          </cell>
          <cell r="C601" t="str">
            <v xml:space="preserve">DRESSING FORCEPS, 16 CM                 </v>
          </cell>
          <cell r="D601" t="str">
            <v>PC</v>
          </cell>
          <cell r="E601">
            <v>6.71</v>
          </cell>
          <cell r="F601">
            <v>16.774999999999999</v>
          </cell>
        </row>
        <row r="602">
          <cell r="A602">
            <v>1212018</v>
          </cell>
          <cell r="B602" t="str">
            <v>12-120-18</v>
          </cell>
          <cell r="C602" t="str">
            <v xml:space="preserve">DRESSING FORCEPS 18 CM                  </v>
          </cell>
          <cell r="D602" t="str">
            <v>PC</v>
          </cell>
          <cell r="E602">
            <v>8.59</v>
          </cell>
          <cell r="F602">
            <v>21.475000000000001</v>
          </cell>
        </row>
        <row r="603">
          <cell r="A603">
            <v>1212020</v>
          </cell>
          <cell r="B603" t="str">
            <v>12-120-20</v>
          </cell>
          <cell r="C603" t="str">
            <v xml:space="preserve">DRESSING FORCEPS, 20 CM                 </v>
          </cell>
          <cell r="D603" t="str">
            <v>PC</v>
          </cell>
          <cell r="E603">
            <v>10.199999999999999</v>
          </cell>
          <cell r="F603">
            <v>25.5</v>
          </cell>
        </row>
        <row r="604">
          <cell r="A604">
            <v>1212023</v>
          </cell>
          <cell r="B604" t="str">
            <v>12-120-23</v>
          </cell>
          <cell r="C604" t="str">
            <v xml:space="preserve">DRESSING FORCEPS, 23 CM                 </v>
          </cell>
          <cell r="D604" t="str">
            <v>PC</v>
          </cell>
          <cell r="E604">
            <v>17</v>
          </cell>
          <cell r="F604">
            <v>42.5</v>
          </cell>
        </row>
        <row r="605">
          <cell r="A605">
            <v>1212025</v>
          </cell>
          <cell r="B605" t="str">
            <v>12-120-25</v>
          </cell>
          <cell r="C605" t="str">
            <v xml:space="preserve">DRESSING FORCEPS 25 CM                  </v>
          </cell>
          <cell r="D605" t="str">
            <v>PC</v>
          </cell>
          <cell r="E605">
            <v>13.26</v>
          </cell>
          <cell r="F605">
            <v>33.15</v>
          </cell>
        </row>
        <row r="606">
          <cell r="A606">
            <v>1212030</v>
          </cell>
          <cell r="B606" t="str">
            <v>12-120-30</v>
          </cell>
          <cell r="C606" t="str">
            <v xml:space="preserve">DRESSING FORCEPS, 30 CM                 </v>
          </cell>
          <cell r="D606" t="str">
            <v>PC</v>
          </cell>
          <cell r="E606">
            <v>17.170000000000002</v>
          </cell>
          <cell r="F606">
            <v>42.925000000000004</v>
          </cell>
        </row>
        <row r="607">
          <cell r="A607">
            <v>1212613</v>
          </cell>
          <cell r="B607" t="str">
            <v>12-126-13</v>
          </cell>
          <cell r="C607" t="str">
            <v xml:space="preserve">DRESSING FORCEPS FINE                   </v>
          </cell>
          <cell r="D607" t="str">
            <v>PC</v>
          </cell>
          <cell r="E607">
            <v>8.2899999999999991</v>
          </cell>
          <cell r="F607">
            <v>20.724999999999998</v>
          </cell>
        </row>
        <row r="608">
          <cell r="A608">
            <v>1212614</v>
          </cell>
          <cell r="B608" t="str">
            <v>12-126-14</v>
          </cell>
          <cell r="C608" t="str">
            <v xml:space="preserve">DRESSING FORCEPS FINE                   </v>
          </cell>
          <cell r="D608" t="str">
            <v>PC</v>
          </cell>
          <cell r="E608">
            <v>8.39</v>
          </cell>
          <cell r="F608">
            <v>20.975000000000001</v>
          </cell>
        </row>
        <row r="609">
          <cell r="A609">
            <v>1213015</v>
          </cell>
          <cell r="B609" t="str">
            <v>12-130-15</v>
          </cell>
          <cell r="C609" t="str">
            <v xml:space="preserve">STILLE DRESSING FORCEPS                 </v>
          </cell>
          <cell r="D609" t="str">
            <v>PC</v>
          </cell>
          <cell r="E609">
            <v>10.199999999999999</v>
          </cell>
          <cell r="F609">
            <v>25.5</v>
          </cell>
        </row>
        <row r="610">
          <cell r="A610">
            <v>1216612</v>
          </cell>
          <cell r="B610" t="str">
            <v>12-166-12</v>
          </cell>
          <cell r="C610" t="str">
            <v xml:space="preserve">MINI-ADSON DRESSING FORCEPS             </v>
          </cell>
          <cell r="D610" t="str">
            <v>PC</v>
          </cell>
          <cell r="E610">
            <v>13.23</v>
          </cell>
          <cell r="F610">
            <v>33.075000000000003</v>
          </cell>
        </row>
        <row r="611">
          <cell r="A611">
            <v>1216812</v>
          </cell>
          <cell r="B611" t="str">
            <v>12-168-12</v>
          </cell>
          <cell r="C611" t="str">
            <v xml:space="preserve">ADSON DRESSING FCPS SERRATED            </v>
          </cell>
          <cell r="D611" t="str">
            <v>PC</v>
          </cell>
          <cell r="E611">
            <v>9.27</v>
          </cell>
          <cell r="F611">
            <v>23.174999999999997</v>
          </cell>
        </row>
        <row r="612">
          <cell r="A612">
            <v>1216815</v>
          </cell>
          <cell r="B612" t="str">
            <v>12-168-15</v>
          </cell>
          <cell r="C612" t="str">
            <v xml:space="preserve">ADSON DRESSING FCPS SERRATED            </v>
          </cell>
          <cell r="D612" t="str">
            <v>PC</v>
          </cell>
          <cell r="E612">
            <v>15.93</v>
          </cell>
          <cell r="F612">
            <v>39.825000000000003</v>
          </cell>
        </row>
        <row r="613">
          <cell r="A613">
            <v>1217015</v>
          </cell>
          <cell r="B613" t="str">
            <v>12-170-15</v>
          </cell>
          <cell r="C613" t="str">
            <v xml:space="preserve">MC INDOE DRESSING FORCEPS               </v>
          </cell>
          <cell r="D613" t="str">
            <v>PC</v>
          </cell>
          <cell r="E613">
            <v>18.809999999999999</v>
          </cell>
          <cell r="F613">
            <v>47.024999999999999</v>
          </cell>
        </row>
        <row r="614">
          <cell r="A614">
            <v>1217120</v>
          </cell>
          <cell r="B614" t="str">
            <v>12-171-20</v>
          </cell>
          <cell r="C614" t="str">
            <v xml:space="preserve">WAUGH DRESSING FORCEPS                  </v>
          </cell>
          <cell r="D614" t="str">
            <v>PC</v>
          </cell>
          <cell r="E614">
            <v>15.47</v>
          </cell>
          <cell r="F614">
            <v>38.675000000000004</v>
          </cell>
        </row>
        <row r="615">
          <cell r="A615">
            <v>1217212</v>
          </cell>
          <cell r="B615" t="str">
            <v>12-172-12</v>
          </cell>
          <cell r="C615" t="str">
            <v xml:space="preserve">SEMKEN DRESS FCPS SERRATED              </v>
          </cell>
          <cell r="D615" t="str">
            <v>PC</v>
          </cell>
          <cell r="E615">
            <v>8.67</v>
          </cell>
          <cell r="F615">
            <v>21.675000000000001</v>
          </cell>
        </row>
        <row r="616">
          <cell r="A616">
            <v>1217215</v>
          </cell>
          <cell r="B616" t="str">
            <v>12-172-15</v>
          </cell>
          <cell r="C616" t="str">
            <v xml:space="preserve">SEMKEN DRESS FCPS                       </v>
          </cell>
          <cell r="D616" t="str">
            <v>PC</v>
          </cell>
          <cell r="E616">
            <v>9.35</v>
          </cell>
          <cell r="F616">
            <v>23.375</v>
          </cell>
        </row>
        <row r="617">
          <cell r="A617">
            <v>1217417</v>
          </cell>
          <cell r="B617" t="str">
            <v>12-174-17</v>
          </cell>
          <cell r="C617" t="str">
            <v xml:space="preserve">TAYLOR DRESS FCPS                       </v>
          </cell>
          <cell r="D617" t="str">
            <v>PC</v>
          </cell>
          <cell r="E617">
            <v>11.73</v>
          </cell>
          <cell r="F617">
            <v>29.325000000000003</v>
          </cell>
        </row>
        <row r="618">
          <cell r="A618">
            <v>1218017</v>
          </cell>
          <cell r="B618" t="str">
            <v>12-180-17</v>
          </cell>
          <cell r="C618" t="str">
            <v xml:space="preserve">TAYLOR DRESS FCPS W SCRAPER             </v>
          </cell>
          <cell r="D618" t="str">
            <v>PC</v>
          </cell>
          <cell r="E618">
            <v>15.64</v>
          </cell>
          <cell r="F618">
            <v>39.1</v>
          </cell>
        </row>
        <row r="619">
          <cell r="A619">
            <v>1218317</v>
          </cell>
          <cell r="B619" t="str">
            <v>12-183-17</v>
          </cell>
          <cell r="C619" t="str">
            <v xml:space="preserve">TAYLOR DRESS FCPS W SCRAPER             </v>
          </cell>
          <cell r="D619" t="str">
            <v>PC</v>
          </cell>
          <cell r="E619">
            <v>22.02</v>
          </cell>
          <cell r="F619">
            <v>55.05</v>
          </cell>
        </row>
        <row r="620">
          <cell r="A620">
            <v>1218406</v>
          </cell>
          <cell r="B620" t="str">
            <v>12-184-06</v>
          </cell>
          <cell r="C620" t="str">
            <v xml:space="preserve">MICRO FORCEPS 0,6 MM                    </v>
          </cell>
          <cell r="D620" t="str">
            <v>PC</v>
          </cell>
          <cell r="E620">
            <v>45.82</v>
          </cell>
          <cell r="F620">
            <v>114.55</v>
          </cell>
        </row>
        <row r="621">
          <cell r="A621">
            <v>1218408</v>
          </cell>
          <cell r="B621" t="str">
            <v>12-184-08</v>
          </cell>
          <cell r="C621" t="str">
            <v xml:space="preserve">MICRO FORCEPS 0,8 MM                    </v>
          </cell>
          <cell r="D621" t="str">
            <v>PC</v>
          </cell>
          <cell r="E621">
            <v>45.82</v>
          </cell>
          <cell r="F621">
            <v>114.55</v>
          </cell>
        </row>
        <row r="622">
          <cell r="A622">
            <v>1218410</v>
          </cell>
          <cell r="B622" t="str">
            <v>12-184-10</v>
          </cell>
          <cell r="C622" t="str">
            <v xml:space="preserve">MICRO FORCEPS 1,0 MM                    </v>
          </cell>
          <cell r="D622" t="str">
            <v>PC</v>
          </cell>
          <cell r="E622">
            <v>45.82</v>
          </cell>
          <cell r="F622">
            <v>114.55</v>
          </cell>
        </row>
        <row r="623">
          <cell r="A623">
            <v>1218418</v>
          </cell>
          <cell r="B623" t="str">
            <v>12-184-18</v>
          </cell>
          <cell r="C623" t="str">
            <v xml:space="preserve">ATRAUMATIC FORCEPS; STRAIGHT; 17,5 CM   </v>
          </cell>
          <cell r="D623" t="str">
            <v>PC</v>
          </cell>
          <cell r="E623">
            <v>70.099999999999994</v>
          </cell>
          <cell r="F623">
            <v>175.25</v>
          </cell>
        </row>
        <row r="624">
          <cell r="A624">
            <v>1218618</v>
          </cell>
          <cell r="B624" t="str">
            <v>12-186-18</v>
          </cell>
          <cell r="C624" t="str">
            <v xml:space="preserve">GERALD DRESSING FORCEPS                 </v>
          </cell>
          <cell r="D624" t="str">
            <v>PC</v>
          </cell>
          <cell r="E624">
            <v>12.92</v>
          </cell>
          <cell r="F624">
            <v>32.299999999999997</v>
          </cell>
        </row>
        <row r="625">
          <cell r="A625">
            <v>1218718</v>
          </cell>
          <cell r="B625" t="str">
            <v>12-187-18</v>
          </cell>
          <cell r="C625" t="str">
            <v xml:space="preserve">GERALD DRESSING FORCEPS CVD             </v>
          </cell>
          <cell r="D625" t="str">
            <v>PC</v>
          </cell>
          <cell r="E625">
            <v>16.07</v>
          </cell>
          <cell r="F625">
            <v>40.174999999999997</v>
          </cell>
        </row>
        <row r="626">
          <cell r="A626">
            <v>1218817</v>
          </cell>
          <cell r="B626" t="str">
            <v>12-188-17</v>
          </cell>
          <cell r="C626" t="str">
            <v xml:space="preserve">CUSHING DRESSING FORCEPS                </v>
          </cell>
          <cell r="D626" t="str">
            <v>PC</v>
          </cell>
          <cell r="E626">
            <v>10.119999999999999</v>
          </cell>
          <cell r="F626">
            <v>25.299999999999997</v>
          </cell>
        </row>
        <row r="627">
          <cell r="A627">
            <v>1218917</v>
          </cell>
          <cell r="B627" t="str">
            <v>12-189-17</v>
          </cell>
          <cell r="C627" t="str">
            <v xml:space="preserve">CUSHING DRESSING FORCEPS CVD            </v>
          </cell>
          <cell r="D627" t="str">
            <v>PC</v>
          </cell>
          <cell r="E627">
            <v>11.39</v>
          </cell>
          <cell r="F627">
            <v>28.475000000000001</v>
          </cell>
        </row>
        <row r="628">
          <cell r="A628">
            <v>1219218</v>
          </cell>
          <cell r="B628" t="str">
            <v>12-192-18</v>
          </cell>
          <cell r="C628" t="str">
            <v xml:space="preserve">POTTS-SMITH DRESSING FORCEPS            </v>
          </cell>
          <cell r="D628" t="str">
            <v>PC</v>
          </cell>
          <cell r="E628">
            <v>11.05</v>
          </cell>
          <cell r="F628">
            <v>27.625</v>
          </cell>
        </row>
        <row r="629">
          <cell r="A629">
            <v>1219221</v>
          </cell>
          <cell r="B629" t="str">
            <v>12-192-21</v>
          </cell>
          <cell r="C629" t="str">
            <v xml:space="preserve">POTTS-SMITH DRESSING FORCEPS            </v>
          </cell>
          <cell r="D629" t="str">
            <v>PC</v>
          </cell>
          <cell r="E629">
            <v>12.67</v>
          </cell>
          <cell r="F629">
            <v>31.675000000000001</v>
          </cell>
        </row>
        <row r="630">
          <cell r="A630">
            <v>1219225</v>
          </cell>
          <cell r="B630" t="str">
            <v>12-192-25</v>
          </cell>
          <cell r="C630" t="str">
            <v xml:space="preserve">POTTS-SMITH DRESSING FORCEPS            </v>
          </cell>
          <cell r="D630" t="str">
            <v>PC</v>
          </cell>
          <cell r="E630">
            <v>17.170000000000002</v>
          </cell>
          <cell r="F630">
            <v>42.925000000000004</v>
          </cell>
        </row>
        <row r="631">
          <cell r="A631">
            <v>1219230</v>
          </cell>
          <cell r="B631" t="str">
            <v>12-192-30</v>
          </cell>
          <cell r="C631" t="str">
            <v xml:space="preserve">POTTS-SMITH DRESSING FORCEPS, 30 CM     </v>
          </cell>
          <cell r="D631" t="str">
            <v>PC</v>
          </cell>
          <cell r="E631">
            <v>26.86</v>
          </cell>
          <cell r="F631">
            <v>67.150000000000006</v>
          </cell>
        </row>
        <row r="632">
          <cell r="A632">
            <v>1223017</v>
          </cell>
          <cell r="B632" t="str">
            <v>12-230-17</v>
          </cell>
          <cell r="C632" t="str">
            <v xml:space="preserve">TC BONNEY FORCEPS 1X2 T                 </v>
          </cell>
          <cell r="D632" t="str">
            <v>PC</v>
          </cell>
          <cell r="E632">
            <v>63.33</v>
          </cell>
          <cell r="F632">
            <v>158.32499999999999</v>
          </cell>
        </row>
        <row r="633">
          <cell r="A633">
            <v>1223417</v>
          </cell>
          <cell r="B633" t="str">
            <v>12-234-17</v>
          </cell>
          <cell r="C633" t="str">
            <v xml:space="preserve">TC GERALD FORCEPS 1X2 T                 </v>
          </cell>
          <cell r="D633" t="str">
            <v>PC</v>
          </cell>
          <cell r="E633">
            <v>70.98</v>
          </cell>
          <cell r="F633">
            <v>177.45000000000002</v>
          </cell>
        </row>
        <row r="634">
          <cell r="A634">
            <v>1223615</v>
          </cell>
          <cell r="B634" t="str">
            <v>12-236-15</v>
          </cell>
          <cell r="C634" t="str">
            <v xml:space="preserve">TC GILLIES FORCEPS                      </v>
          </cell>
          <cell r="D634" t="str">
            <v>PC</v>
          </cell>
          <cell r="E634">
            <v>66.78</v>
          </cell>
          <cell r="F634">
            <v>166.95</v>
          </cell>
        </row>
        <row r="635">
          <cell r="A635">
            <v>1223815</v>
          </cell>
          <cell r="B635" t="str">
            <v>12-238-15</v>
          </cell>
          <cell r="C635" t="str">
            <v xml:space="preserve">TC MC INDOE FORCEPS                     </v>
          </cell>
          <cell r="D635" t="str">
            <v>PC</v>
          </cell>
          <cell r="E635">
            <v>57.06</v>
          </cell>
          <cell r="F635">
            <v>142.65</v>
          </cell>
        </row>
        <row r="636">
          <cell r="A636">
            <v>1224016</v>
          </cell>
          <cell r="B636" t="str">
            <v>12-240-16</v>
          </cell>
          <cell r="C636" t="str">
            <v xml:space="preserve">TC SEMKIN FORCEPS 1X2 T                 </v>
          </cell>
          <cell r="D636" t="str">
            <v>PC</v>
          </cell>
          <cell r="E636">
            <v>56.78</v>
          </cell>
          <cell r="F636">
            <v>141.94999999999999</v>
          </cell>
        </row>
        <row r="637">
          <cell r="A637">
            <v>1224018</v>
          </cell>
          <cell r="B637" t="str">
            <v>12-240-18</v>
          </cell>
          <cell r="C637" t="str">
            <v xml:space="preserve">TC SEMKIN FORCEPS 1X2 T                 </v>
          </cell>
          <cell r="D637" t="str">
            <v>PC</v>
          </cell>
          <cell r="E637">
            <v>57.29</v>
          </cell>
          <cell r="F637">
            <v>143.22499999999999</v>
          </cell>
        </row>
        <row r="638">
          <cell r="A638">
            <v>1224216</v>
          </cell>
          <cell r="B638" t="str">
            <v>12-242-16</v>
          </cell>
          <cell r="C638" t="str">
            <v xml:space="preserve">TC-SEMKIN FORCEPS 1 X 2 TEETH           </v>
          </cell>
          <cell r="D638" t="str">
            <v>PC</v>
          </cell>
          <cell r="E638">
            <v>58.57</v>
          </cell>
          <cell r="F638">
            <v>146.42500000000001</v>
          </cell>
        </row>
        <row r="639">
          <cell r="A639">
            <v>1224218</v>
          </cell>
          <cell r="B639" t="str">
            <v>12-242-18</v>
          </cell>
          <cell r="C639" t="str">
            <v xml:space="preserve">TC SEMKIN FORCEPS 1 X 2 TEETH           </v>
          </cell>
          <cell r="D639" t="str">
            <v>PC</v>
          </cell>
          <cell r="E639">
            <v>58.57</v>
          </cell>
          <cell r="F639">
            <v>146.42500000000001</v>
          </cell>
        </row>
        <row r="640">
          <cell r="A640">
            <v>1224412</v>
          </cell>
          <cell r="B640" t="str">
            <v>12-244-12</v>
          </cell>
          <cell r="C640" t="str">
            <v xml:space="preserve">TC ADSON-BROWN FORCEPS                  </v>
          </cell>
          <cell r="D640" t="str">
            <v>PC</v>
          </cell>
          <cell r="E640">
            <v>65.61</v>
          </cell>
          <cell r="F640">
            <v>164.02500000000001</v>
          </cell>
        </row>
        <row r="641">
          <cell r="A641">
            <v>1224612</v>
          </cell>
          <cell r="B641" t="str">
            <v>12-246-12</v>
          </cell>
          <cell r="C641" t="str">
            <v xml:space="preserve">TC MICRO-ADSON FORCEPS 1X2 T            </v>
          </cell>
          <cell r="D641" t="str">
            <v>PC</v>
          </cell>
          <cell r="E641">
            <v>63.27</v>
          </cell>
          <cell r="F641">
            <v>158.17500000000001</v>
          </cell>
        </row>
        <row r="642">
          <cell r="A642">
            <v>1224615</v>
          </cell>
          <cell r="B642" t="str">
            <v>12-246-15</v>
          </cell>
          <cell r="C642" t="str">
            <v xml:space="preserve">TC MICRO-ADSON FORCEPS 1X2 T            </v>
          </cell>
          <cell r="D642" t="str">
            <v>PC</v>
          </cell>
          <cell r="E642">
            <v>64.89</v>
          </cell>
          <cell r="F642">
            <v>162.22499999999999</v>
          </cell>
        </row>
        <row r="643">
          <cell r="A643">
            <v>1225012</v>
          </cell>
          <cell r="B643" t="str">
            <v>12-250-12</v>
          </cell>
          <cell r="C643" t="str">
            <v xml:space="preserve">TC ADSON FORCEPS                        </v>
          </cell>
          <cell r="D643" t="str">
            <v>PC</v>
          </cell>
          <cell r="E643">
            <v>43.47</v>
          </cell>
          <cell r="F643">
            <v>108.675</v>
          </cell>
        </row>
        <row r="644">
          <cell r="A644">
            <v>1225015</v>
          </cell>
          <cell r="B644" t="str">
            <v>12-250-15</v>
          </cell>
          <cell r="C644" t="str">
            <v xml:space="preserve">TC ADSON FROCEPS                        </v>
          </cell>
          <cell r="D644" t="str">
            <v>PC</v>
          </cell>
          <cell r="E644">
            <v>49.59</v>
          </cell>
          <cell r="F644">
            <v>123.97500000000001</v>
          </cell>
        </row>
        <row r="645">
          <cell r="A645">
            <v>1225212</v>
          </cell>
          <cell r="B645" t="str">
            <v>12-252-12</v>
          </cell>
          <cell r="C645" t="str">
            <v xml:space="preserve">TC ADSON FORCEPS 1X2 T                  </v>
          </cell>
          <cell r="D645" t="str">
            <v>PC</v>
          </cell>
          <cell r="E645">
            <v>54.54</v>
          </cell>
          <cell r="F645">
            <v>136.35</v>
          </cell>
        </row>
        <row r="646">
          <cell r="A646">
            <v>1225215</v>
          </cell>
          <cell r="B646" t="str">
            <v>12-252-15</v>
          </cell>
          <cell r="C646" t="str">
            <v xml:space="preserve">TC ADSON FORCEPS 1X2 T                  </v>
          </cell>
          <cell r="D646" t="str">
            <v>PC</v>
          </cell>
          <cell r="E646">
            <v>64.89</v>
          </cell>
          <cell r="F646">
            <v>162.22499999999999</v>
          </cell>
        </row>
        <row r="647">
          <cell r="A647">
            <v>1225417</v>
          </cell>
          <cell r="B647" t="str">
            <v>12-254-17</v>
          </cell>
          <cell r="C647" t="str">
            <v xml:space="preserve">TC CUSHING FORCEPS                      </v>
          </cell>
          <cell r="D647" t="str">
            <v>PC</v>
          </cell>
          <cell r="E647">
            <v>42.08</v>
          </cell>
          <cell r="F647">
            <v>105.19999999999999</v>
          </cell>
        </row>
        <row r="648">
          <cell r="A648">
            <v>1225518</v>
          </cell>
          <cell r="B648" t="str">
            <v>12-255-18</v>
          </cell>
          <cell r="C648" t="str">
            <v xml:space="preserve">TC CUSHING FORCEPS                      </v>
          </cell>
          <cell r="D648" t="str">
            <v>PC</v>
          </cell>
          <cell r="E648">
            <v>46.24</v>
          </cell>
          <cell r="F648">
            <v>115.60000000000001</v>
          </cell>
        </row>
        <row r="649">
          <cell r="A649">
            <v>1225618</v>
          </cell>
          <cell r="B649" t="str">
            <v>12-256-18</v>
          </cell>
          <cell r="C649" t="str">
            <v xml:space="preserve">TC CUSHING TAYLOR FORCEPS               </v>
          </cell>
          <cell r="D649" t="str">
            <v>PC</v>
          </cell>
          <cell r="E649">
            <v>60.1</v>
          </cell>
          <cell r="F649">
            <v>150.25</v>
          </cell>
        </row>
        <row r="650">
          <cell r="A650">
            <v>1225815</v>
          </cell>
          <cell r="B650" t="str">
            <v>12-258-15</v>
          </cell>
          <cell r="C650" t="str">
            <v xml:space="preserve">TC POTTS-SMITH FORCEPS                  </v>
          </cell>
          <cell r="D650" t="str">
            <v>PC</v>
          </cell>
          <cell r="E650">
            <v>43.86</v>
          </cell>
          <cell r="F650">
            <v>109.65</v>
          </cell>
        </row>
        <row r="651">
          <cell r="A651">
            <v>1225818</v>
          </cell>
          <cell r="B651" t="str">
            <v>12-258-18</v>
          </cell>
          <cell r="C651" t="str">
            <v xml:space="preserve">TC POTTS-SMITH FORCEPS                  </v>
          </cell>
          <cell r="D651" t="str">
            <v>PC</v>
          </cell>
          <cell r="E651">
            <v>45.82</v>
          </cell>
          <cell r="F651">
            <v>114.55</v>
          </cell>
        </row>
        <row r="652">
          <cell r="A652">
            <v>1225820</v>
          </cell>
          <cell r="B652" t="str">
            <v>12-258-20</v>
          </cell>
          <cell r="C652" t="str">
            <v xml:space="preserve">TC POTTS-SMITH FORCEPS                  </v>
          </cell>
          <cell r="D652" t="str">
            <v>PC</v>
          </cell>
          <cell r="E652">
            <v>47.52</v>
          </cell>
          <cell r="F652">
            <v>118.80000000000001</v>
          </cell>
        </row>
        <row r="653">
          <cell r="A653">
            <v>1225823</v>
          </cell>
          <cell r="B653" t="str">
            <v>12-258-23</v>
          </cell>
          <cell r="C653" t="str">
            <v xml:space="preserve">TC POTTS-SMITH FORCEPS                  </v>
          </cell>
          <cell r="D653" t="str">
            <v>PC</v>
          </cell>
          <cell r="E653">
            <v>49.47</v>
          </cell>
          <cell r="F653">
            <v>123.675</v>
          </cell>
        </row>
        <row r="654">
          <cell r="A654">
            <v>1225825</v>
          </cell>
          <cell r="B654" t="str">
            <v>12-258-25</v>
          </cell>
          <cell r="C654" t="str">
            <v xml:space="preserve">TC POTTS-SMITH FORCEPS                  </v>
          </cell>
          <cell r="D654" t="str">
            <v>PC</v>
          </cell>
          <cell r="E654">
            <v>51.26</v>
          </cell>
          <cell r="F654">
            <v>128.15</v>
          </cell>
        </row>
        <row r="655">
          <cell r="A655">
            <v>1226014</v>
          </cell>
          <cell r="B655" t="str">
            <v>12-260-14</v>
          </cell>
          <cell r="C655" t="str">
            <v xml:space="preserve">TC OEHLER TISSUE FCPS 1X2 T             </v>
          </cell>
          <cell r="D655" t="str">
            <v>PC</v>
          </cell>
          <cell r="E655">
            <v>44.71</v>
          </cell>
          <cell r="F655">
            <v>111.77500000000001</v>
          </cell>
        </row>
        <row r="656">
          <cell r="A656">
            <v>1226016</v>
          </cell>
          <cell r="B656" t="str">
            <v>12-260-16</v>
          </cell>
          <cell r="C656" t="str">
            <v xml:space="preserve">TC OEHLER TISSUE FCPS 1X2 T             </v>
          </cell>
          <cell r="D656" t="str">
            <v>PC</v>
          </cell>
          <cell r="E656">
            <v>48.37</v>
          </cell>
          <cell r="F656">
            <v>120.925</v>
          </cell>
        </row>
        <row r="657">
          <cell r="A657">
            <v>1226018</v>
          </cell>
          <cell r="B657" t="str">
            <v>12-260-18</v>
          </cell>
          <cell r="C657" t="str">
            <v xml:space="preserve">TC OEHLER TISSUE FCPS 1X2 T             </v>
          </cell>
          <cell r="D657" t="str">
            <v>PC</v>
          </cell>
          <cell r="E657">
            <v>49.47</v>
          </cell>
          <cell r="F657">
            <v>123.675</v>
          </cell>
        </row>
        <row r="658">
          <cell r="A658">
            <v>1226020</v>
          </cell>
          <cell r="B658" t="str">
            <v>12-260-20</v>
          </cell>
          <cell r="C658" t="str">
            <v xml:space="preserve">TC OEHLER TISSUE FCEP 1X2 T             </v>
          </cell>
          <cell r="D658" t="str">
            <v>PC</v>
          </cell>
          <cell r="E658">
            <v>52.28</v>
          </cell>
          <cell r="F658">
            <v>130.69999999999999</v>
          </cell>
        </row>
        <row r="659">
          <cell r="A659">
            <v>1226025</v>
          </cell>
          <cell r="B659" t="str">
            <v>12-260-25</v>
          </cell>
          <cell r="C659" t="str">
            <v xml:space="preserve">TC OEHLER TISSUE FCPS 1X2 T             </v>
          </cell>
          <cell r="D659" t="str">
            <v>PC</v>
          </cell>
          <cell r="E659">
            <v>57.72</v>
          </cell>
          <cell r="F659">
            <v>144.30000000000001</v>
          </cell>
        </row>
        <row r="660">
          <cell r="A660">
            <v>1226615</v>
          </cell>
          <cell r="B660" t="str">
            <v>12-266-15</v>
          </cell>
          <cell r="C660" t="str">
            <v xml:space="preserve">TC WANGENSTEEN TISSUE FCPS              </v>
          </cell>
          <cell r="D660" t="str">
            <v>PC</v>
          </cell>
          <cell r="E660">
            <v>52.62</v>
          </cell>
          <cell r="F660">
            <v>131.54999999999998</v>
          </cell>
        </row>
        <row r="661">
          <cell r="A661">
            <v>1226623</v>
          </cell>
          <cell r="B661" t="str">
            <v>12-266-23</v>
          </cell>
          <cell r="C661" t="str">
            <v xml:space="preserve">TC WANGENSTEEN TISSUE FCPS              </v>
          </cell>
          <cell r="D661" t="str">
            <v>PC</v>
          </cell>
          <cell r="E661">
            <v>62.9</v>
          </cell>
          <cell r="F661">
            <v>157.25</v>
          </cell>
        </row>
        <row r="662">
          <cell r="A662">
            <v>1227015</v>
          </cell>
          <cell r="B662" t="str">
            <v>12-270-15</v>
          </cell>
          <cell r="C662" t="str">
            <v xml:space="preserve">TC DE BAKEY FORCEPS 1,5 MM              </v>
          </cell>
          <cell r="D662" t="str">
            <v>PC</v>
          </cell>
          <cell r="E662">
            <v>72.45</v>
          </cell>
          <cell r="F662">
            <v>181.125</v>
          </cell>
        </row>
        <row r="663">
          <cell r="A663">
            <v>1227019</v>
          </cell>
          <cell r="B663" t="str">
            <v>12-270-19</v>
          </cell>
          <cell r="C663" t="str">
            <v xml:space="preserve">TC DE BAKEY FORCEPS 1,5 MM              </v>
          </cell>
          <cell r="D663" t="str">
            <v>PC</v>
          </cell>
          <cell r="E663">
            <v>81.63</v>
          </cell>
          <cell r="F663">
            <v>204.07499999999999</v>
          </cell>
        </row>
        <row r="664">
          <cell r="A664">
            <v>1227024</v>
          </cell>
          <cell r="B664" t="str">
            <v>12-270-24</v>
          </cell>
          <cell r="C664" t="str">
            <v xml:space="preserve">TC DE BAKEY FORCEPS 1,5 MM              </v>
          </cell>
          <cell r="D664" t="str">
            <v>PC</v>
          </cell>
          <cell r="E664">
            <v>84.96</v>
          </cell>
          <cell r="F664">
            <v>212.39999999999998</v>
          </cell>
        </row>
        <row r="665">
          <cell r="A665">
            <v>1227215</v>
          </cell>
          <cell r="B665" t="str">
            <v>12-272-15</v>
          </cell>
          <cell r="C665" t="str">
            <v xml:space="preserve">TC DE BAKEY FORCEPS 2,0 MM              </v>
          </cell>
          <cell r="D665" t="str">
            <v>PC</v>
          </cell>
          <cell r="E665">
            <v>66.150000000000006</v>
          </cell>
          <cell r="F665">
            <v>165.375</v>
          </cell>
        </row>
        <row r="666">
          <cell r="A666">
            <v>1227219</v>
          </cell>
          <cell r="B666" t="str">
            <v>12-272-19</v>
          </cell>
          <cell r="C666" t="str">
            <v xml:space="preserve">TC DE BAKEY FORCEPS 2,0 MM              </v>
          </cell>
          <cell r="D666" t="str">
            <v>PC</v>
          </cell>
          <cell r="E666">
            <v>69.66</v>
          </cell>
          <cell r="F666">
            <v>174.14999999999998</v>
          </cell>
        </row>
        <row r="667">
          <cell r="A667">
            <v>1227224</v>
          </cell>
          <cell r="B667" t="str">
            <v>12-272-24</v>
          </cell>
          <cell r="C667" t="str">
            <v xml:space="preserve">TC DE BAKEY FORCEPS 2,0 MM              </v>
          </cell>
          <cell r="D667" t="str">
            <v>PC</v>
          </cell>
          <cell r="E667">
            <v>79.47</v>
          </cell>
          <cell r="F667">
            <v>198.67500000000001</v>
          </cell>
        </row>
        <row r="668">
          <cell r="A668">
            <v>1227618</v>
          </cell>
          <cell r="B668" t="str">
            <v>12-276-18</v>
          </cell>
          <cell r="C668" t="str">
            <v xml:space="preserve">TC JABOMA FORCEPS                       </v>
          </cell>
          <cell r="D668" t="str">
            <v>PC</v>
          </cell>
          <cell r="E668">
            <v>74.8</v>
          </cell>
          <cell r="F668">
            <v>187</v>
          </cell>
        </row>
        <row r="669">
          <cell r="A669">
            <v>1227818</v>
          </cell>
          <cell r="B669" t="str">
            <v>12-278-18</v>
          </cell>
          <cell r="C669" t="str">
            <v xml:space="preserve">TC JABOMA FORCEPS 1X2 T                 </v>
          </cell>
          <cell r="D669" t="str">
            <v>PC</v>
          </cell>
          <cell r="E669">
            <v>81.099999999999994</v>
          </cell>
          <cell r="F669">
            <v>202.75</v>
          </cell>
        </row>
        <row r="670">
          <cell r="A670">
            <v>1227918</v>
          </cell>
          <cell r="B670" t="str">
            <v>12-279-18</v>
          </cell>
          <cell r="C670" t="str">
            <v xml:space="preserve">TC JABOMA FORCEPS 1X2 T                 </v>
          </cell>
          <cell r="D670" t="str">
            <v>PC</v>
          </cell>
          <cell r="E670">
            <v>91.7</v>
          </cell>
          <cell r="F670">
            <v>229.25</v>
          </cell>
        </row>
        <row r="671">
          <cell r="A671">
            <v>1228216</v>
          </cell>
          <cell r="B671" t="str">
            <v>12-282-16</v>
          </cell>
          <cell r="C671" t="str">
            <v xml:space="preserve">TITAN ATRAUMA FCPS 1,5 MM               </v>
          </cell>
          <cell r="D671" t="str">
            <v>PC</v>
          </cell>
          <cell r="E671">
            <v>271.35000000000002</v>
          </cell>
          <cell r="F671">
            <v>678.375</v>
          </cell>
        </row>
        <row r="672">
          <cell r="A672">
            <v>1228220</v>
          </cell>
          <cell r="B672" t="str">
            <v>12-282-20</v>
          </cell>
          <cell r="C672" t="str">
            <v xml:space="preserve">TITAN ATRAUMA FCPS 1,5 MM               </v>
          </cell>
          <cell r="D672" t="str">
            <v>PC</v>
          </cell>
          <cell r="E672">
            <v>290.7</v>
          </cell>
          <cell r="F672">
            <v>726.75</v>
          </cell>
        </row>
        <row r="673">
          <cell r="A673">
            <v>1228224</v>
          </cell>
          <cell r="B673" t="str">
            <v>12-282-24</v>
          </cell>
          <cell r="C673" t="str">
            <v xml:space="preserve">TITAN ATRAUMA FCPS 1,5 MM               </v>
          </cell>
          <cell r="D673" t="str">
            <v>PC</v>
          </cell>
          <cell r="E673">
            <v>309.60000000000002</v>
          </cell>
          <cell r="F673">
            <v>774</v>
          </cell>
        </row>
        <row r="674">
          <cell r="A674">
            <v>1228416</v>
          </cell>
          <cell r="B674" t="str">
            <v>12-284-16</v>
          </cell>
          <cell r="C674" t="str">
            <v xml:space="preserve">TITAN ATRAUMA FCPS 1,8 MM               </v>
          </cell>
          <cell r="D674" t="str">
            <v>PC</v>
          </cell>
          <cell r="E674">
            <v>261.89999999999998</v>
          </cell>
          <cell r="F674">
            <v>654.75</v>
          </cell>
        </row>
        <row r="675">
          <cell r="A675">
            <v>1228420</v>
          </cell>
          <cell r="B675" t="str">
            <v>12-284-20</v>
          </cell>
          <cell r="C675" t="str">
            <v xml:space="preserve">TITAN ATRAUMA FCPS 1,8 MM               </v>
          </cell>
          <cell r="D675" t="str">
            <v>PC</v>
          </cell>
          <cell r="E675">
            <v>276.3</v>
          </cell>
          <cell r="F675">
            <v>690.75</v>
          </cell>
        </row>
        <row r="676">
          <cell r="A676">
            <v>1228424</v>
          </cell>
          <cell r="B676" t="str">
            <v>12-284-24</v>
          </cell>
          <cell r="C676" t="str">
            <v xml:space="preserve">TITAN ATRAUMA FCPS 1,8 MM               </v>
          </cell>
          <cell r="D676" t="str">
            <v>PC</v>
          </cell>
          <cell r="E676">
            <v>299.7</v>
          </cell>
          <cell r="F676">
            <v>749.25</v>
          </cell>
        </row>
        <row r="677">
          <cell r="A677">
            <v>1230110</v>
          </cell>
          <cell r="B677" t="str">
            <v>12-301-10</v>
          </cell>
          <cell r="C677" t="str">
            <v xml:space="preserve">TISSUE FORCEPS 1X2 T                    </v>
          </cell>
          <cell r="D677" t="str">
            <v>PC</v>
          </cell>
          <cell r="E677">
            <v>6.41</v>
          </cell>
          <cell r="F677">
            <v>16.024999999999999</v>
          </cell>
        </row>
        <row r="678">
          <cell r="A678">
            <v>1230111</v>
          </cell>
          <cell r="B678" t="str">
            <v>12-301-11</v>
          </cell>
          <cell r="C678" t="str">
            <v xml:space="preserve">TISSUE FORCEPS 1X2 T                    </v>
          </cell>
          <cell r="D678" t="str">
            <v>PC</v>
          </cell>
          <cell r="E678">
            <v>6.51</v>
          </cell>
          <cell r="F678">
            <v>16.274999999999999</v>
          </cell>
        </row>
        <row r="679">
          <cell r="A679">
            <v>1230113</v>
          </cell>
          <cell r="B679" t="str">
            <v>12-301-13</v>
          </cell>
          <cell r="C679" t="str">
            <v xml:space="preserve">TISSUE FORCEPS 1X2 T                    </v>
          </cell>
          <cell r="D679" t="str">
            <v>PC</v>
          </cell>
          <cell r="E679">
            <v>6.61</v>
          </cell>
          <cell r="F679">
            <v>16.525000000000002</v>
          </cell>
        </row>
        <row r="680">
          <cell r="A680">
            <v>1230114</v>
          </cell>
          <cell r="B680" t="str">
            <v>12-301-14</v>
          </cell>
          <cell r="C680" t="str">
            <v xml:space="preserve">TISSUE FORCEPS 1X2 T                    </v>
          </cell>
          <cell r="D680" t="str">
            <v>PC</v>
          </cell>
          <cell r="E680">
            <v>6.79</v>
          </cell>
          <cell r="F680">
            <v>16.975000000000001</v>
          </cell>
        </row>
        <row r="681">
          <cell r="A681">
            <v>1230116</v>
          </cell>
          <cell r="B681" t="str">
            <v>12-301-16</v>
          </cell>
          <cell r="C681" t="str">
            <v xml:space="preserve">TISSUE FORCEPS 1X2 T                    </v>
          </cell>
          <cell r="D681" t="str">
            <v>PC</v>
          </cell>
          <cell r="E681">
            <v>8.3800000000000008</v>
          </cell>
          <cell r="F681">
            <v>20.950000000000003</v>
          </cell>
        </row>
        <row r="682">
          <cell r="A682">
            <v>1230118</v>
          </cell>
          <cell r="B682" t="str">
            <v>12-301-18</v>
          </cell>
          <cell r="C682" t="str">
            <v xml:space="preserve">TISSUE FORCEPS 1X2 T                    </v>
          </cell>
          <cell r="D682" t="str">
            <v>PC</v>
          </cell>
          <cell r="E682">
            <v>8.67</v>
          </cell>
          <cell r="F682">
            <v>21.675000000000001</v>
          </cell>
        </row>
        <row r="683">
          <cell r="A683">
            <v>1230120</v>
          </cell>
          <cell r="B683" t="str">
            <v>12-301-20</v>
          </cell>
          <cell r="C683" t="str">
            <v xml:space="preserve">TISSUE FORCEPS 1X2 T                    </v>
          </cell>
          <cell r="D683" t="str">
            <v>PC</v>
          </cell>
          <cell r="E683">
            <v>11.14</v>
          </cell>
          <cell r="F683">
            <v>27.85</v>
          </cell>
        </row>
        <row r="684">
          <cell r="A684">
            <v>1230123</v>
          </cell>
          <cell r="B684" t="str">
            <v>12-301-23</v>
          </cell>
          <cell r="C684" t="str">
            <v xml:space="preserve">TISSUE FORCEPS 1X2 T                    </v>
          </cell>
          <cell r="D684" t="str">
            <v>PC</v>
          </cell>
          <cell r="E684">
            <v>14.28</v>
          </cell>
          <cell r="F684">
            <v>35.699999999999996</v>
          </cell>
        </row>
        <row r="685">
          <cell r="A685">
            <v>1230125</v>
          </cell>
          <cell r="B685" t="str">
            <v>12-301-25</v>
          </cell>
          <cell r="C685" t="str">
            <v xml:space="preserve">TISSUE FORCEPS 1X2 T                    </v>
          </cell>
          <cell r="D685" t="str">
            <v>PC</v>
          </cell>
          <cell r="E685">
            <v>14.28</v>
          </cell>
          <cell r="F685">
            <v>35.699999999999996</v>
          </cell>
        </row>
        <row r="686">
          <cell r="A686">
            <v>1230130</v>
          </cell>
          <cell r="B686" t="str">
            <v>12-301-30</v>
          </cell>
          <cell r="C686" t="str">
            <v xml:space="preserve">TISSUE FORCEPS 1X2 T                    </v>
          </cell>
          <cell r="D686" t="str">
            <v>PC</v>
          </cell>
          <cell r="E686">
            <v>17.77</v>
          </cell>
          <cell r="F686">
            <v>44.424999999999997</v>
          </cell>
        </row>
        <row r="687">
          <cell r="A687">
            <v>1230211</v>
          </cell>
          <cell r="B687" t="str">
            <v>12-302-11</v>
          </cell>
          <cell r="C687" t="str">
            <v xml:space="preserve">TISSUE FORCEPS 2X3 T                    </v>
          </cell>
          <cell r="D687" t="str">
            <v>PC</v>
          </cell>
          <cell r="E687">
            <v>9.18</v>
          </cell>
          <cell r="F687">
            <v>22.95</v>
          </cell>
        </row>
        <row r="688">
          <cell r="A688">
            <v>1230213</v>
          </cell>
          <cell r="B688" t="str">
            <v>12-302-13</v>
          </cell>
          <cell r="C688" t="str">
            <v xml:space="preserve">TISSUE FORCEPS 2X3 T                    </v>
          </cell>
          <cell r="D688" t="str">
            <v>PC</v>
          </cell>
          <cell r="E688">
            <v>9.61</v>
          </cell>
          <cell r="F688">
            <v>24.024999999999999</v>
          </cell>
        </row>
        <row r="689">
          <cell r="A689">
            <v>1230214</v>
          </cell>
          <cell r="B689" t="str">
            <v>12-302-14</v>
          </cell>
          <cell r="C689" t="str">
            <v xml:space="preserve">TISSUE FORCEPS 2X3 T                    </v>
          </cell>
          <cell r="D689" t="str">
            <v>PC</v>
          </cell>
          <cell r="E689">
            <v>10.71</v>
          </cell>
          <cell r="F689">
            <v>26.775000000000002</v>
          </cell>
        </row>
        <row r="690">
          <cell r="A690">
            <v>1230216</v>
          </cell>
          <cell r="B690" t="str">
            <v>12-302-16</v>
          </cell>
          <cell r="C690" t="str">
            <v xml:space="preserve">TISSUE FORCEPS 2X3 T                    </v>
          </cell>
          <cell r="D690" t="str">
            <v>PC</v>
          </cell>
          <cell r="E690">
            <v>12.41</v>
          </cell>
          <cell r="F690">
            <v>31.024999999999999</v>
          </cell>
        </row>
        <row r="691">
          <cell r="A691">
            <v>1230218</v>
          </cell>
          <cell r="B691" t="str">
            <v>12-302-18</v>
          </cell>
          <cell r="C691" t="str">
            <v xml:space="preserve">TISSUE FORCEPS 2X3 T                    </v>
          </cell>
          <cell r="D691" t="str">
            <v>PC</v>
          </cell>
          <cell r="E691">
            <v>13.35</v>
          </cell>
          <cell r="F691">
            <v>33.375</v>
          </cell>
        </row>
        <row r="692">
          <cell r="A692">
            <v>1230220</v>
          </cell>
          <cell r="B692" t="str">
            <v>12-302-20</v>
          </cell>
          <cell r="C692" t="str">
            <v xml:space="preserve">TISSUE FORCEPS 2X3 T                    </v>
          </cell>
          <cell r="D692" t="str">
            <v>PC</v>
          </cell>
          <cell r="E692">
            <v>16.239999999999998</v>
          </cell>
          <cell r="F692">
            <v>40.599999999999994</v>
          </cell>
        </row>
        <row r="693">
          <cell r="A693">
            <v>1230225</v>
          </cell>
          <cell r="B693" t="str">
            <v>12-302-25</v>
          </cell>
          <cell r="C693" t="str">
            <v xml:space="preserve">TISSUE FORCEPS 2X3 T                    </v>
          </cell>
          <cell r="D693" t="str">
            <v>PC</v>
          </cell>
          <cell r="E693">
            <v>21.76</v>
          </cell>
          <cell r="F693">
            <v>54.400000000000006</v>
          </cell>
        </row>
        <row r="694">
          <cell r="A694">
            <v>1230314</v>
          </cell>
          <cell r="B694" t="str">
            <v>12-303-14</v>
          </cell>
          <cell r="C694" t="str">
            <v xml:space="preserve">TISSUE FORCEPS 3X4 T                    </v>
          </cell>
          <cell r="D694" t="str">
            <v>PC</v>
          </cell>
          <cell r="E694">
            <v>13.43</v>
          </cell>
          <cell r="F694">
            <v>33.575000000000003</v>
          </cell>
        </row>
        <row r="695">
          <cell r="A695">
            <v>1230316</v>
          </cell>
          <cell r="B695" t="str">
            <v>12-303-16</v>
          </cell>
          <cell r="C695" t="str">
            <v xml:space="preserve">TISSUE FORCEPS 3X4 T                    </v>
          </cell>
          <cell r="D695" t="str">
            <v>PC</v>
          </cell>
          <cell r="E695">
            <v>15.13</v>
          </cell>
          <cell r="F695">
            <v>37.825000000000003</v>
          </cell>
        </row>
        <row r="696">
          <cell r="A696">
            <v>1230414</v>
          </cell>
          <cell r="B696" t="str">
            <v>12-304-14</v>
          </cell>
          <cell r="C696" t="str">
            <v xml:space="preserve">TISSUE FORCEPS 4X5 T                    </v>
          </cell>
          <cell r="D696" t="str">
            <v>PC</v>
          </cell>
          <cell r="E696">
            <v>14.88</v>
          </cell>
          <cell r="F696">
            <v>37.200000000000003</v>
          </cell>
        </row>
        <row r="697">
          <cell r="A697">
            <v>1230416</v>
          </cell>
          <cell r="B697" t="str">
            <v>12-304-16</v>
          </cell>
          <cell r="C697" t="str">
            <v xml:space="preserve">TISSUE FORCEPS 4X5 T                    </v>
          </cell>
          <cell r="D697" t="str">
            <v>PC</v>
          </cell>
          <cell r="E697">
            <v>16.920000000000002</v>
          </cell>
          <cell r="F697">
            <v>42.300000000000004</v>
          </cell>
        </row>
        <row r="698">
          <cell r="A698">
            <v>1232113</v>
          </cell>
          <cell r="B698" t="str">
            <v>12-321-13</v>
          </cell>
          <cell r="C698" t="str">
            <v xml:space="preserve">TISSUE FORCEPS 1X2 T NARROW             </v>
          </cell>
          <cell r="D698" t="str">
            <v>PC</v>
          </cell>
          <cell r="E698">
            <v>6.6</v>
          </cell>
          <cell r="F698">
            <v>16.5</v>
          </cell>
        </row>
        <row r="699">
          <cell r="A699">
            <v>1232114</v>
          </cell>
          <cell r="B699" t="str">
            <v>12-321-14</v>
          </cell>
          <cell r="C699" t="str">
            <v xml:space="preserve">TISSUE FORCEPS 1X2 T NARROW             </v>
          </cell>
          <cell r="D699" t="str">
            <v>PC</v>
          </cell>
          <cell r="E699">
            <v>6.89</v>
          </cell>
          <cell r="F699">
            <v>17.224999999999998</v>
          </cell>
        </row>
        <row r="700">
          <cell r="A700">
            <v>1232116</v>
          </cell>
          <cell r="B700" t="str">
            <v>12-321-16</v>
          </cell>
          <cell r="C700" t="str">
            <v xml:space="preserve">TISSUE FORCEPS 1X2 T NARROW             </v>
          </cell>
          <cell r="D700" t="str">
            <v>PC</v>
          </cell>
          <cell r="E700">
            <v>7.28</v>
          </cell>
          <cell r="F700">
            <v>18.2</v>
          </cell>
        </row>
        <row r="701">
          <cell r="A701">
            <v>1232118</v>
          </cell>
          <cell r="B701" t="str">
            <v>12-321-18</v>
          </cell>
          <cell r="C701" t="str">
            <v xml:space="preserve">TISSUE FORCEPS 1X2 T NARROW, 18 CM      </v>
          </cell>
          <cell r="D701" t="str">
            <v>PC</v>
          </cell>
          <cell r="E701">
            <v>11.56</v>
          </cell>
          <cell r="F701">
            <v>28.900000000000002</v>
          </cell>
        </row>
        <row r="702">
          <cell r="A702">
            <v>1232120</v>
          </cell>
          <cell r="B702" t="str">
            <v>12-321-20</v>
          </cell>
          <cell r="C702" t="str">
            <v xml:space="preserve">TISSUE FORCEPS 1X2 T NARROW             </v>
          </cell>
          <cell r="D702" t="str">
            <v>PC</v>
          </cell>
          <cell r="E702">
            <v>16.07</v>
          </cell>
          <cell r="F702">
            <v>40.174999999999997</v>
          </cell>
        </row>
        <row r="703">
          <cell r="A703">
            <v>1232123</v>
          </cell>
          <cell r="B703" t="str">
            <v>12-321-23</v>
          </cell>
          <cell r="C703" t="str">
            <v xml:space="preserve">TISSUE FORCEPS 1X2 T NARROW, 23 CM      </v>
          </cell>
          <cell r="D703" t="str">
            <v>PC</v>
          </cell>
          <cell r="E703">
            <v>19.89</v>
          </cell>
          <cell r="F703">
            <v>49.725000000000001</v>
          </cell>
        </row>
        <row r="704">
          <cell r="A704">
            <v>1232125</v>
          </cell>
          <cell r="B704" t="str">
            <v>12-321-25</v>
          </cell>
          <cell r="C704" t="str">
            <v xml:space="preserve">TISSUE FORCEPS 1X2 T NARROW, 25 CM      </v>
          </cell>
          <cell r="D704" t="str">
            <v>PC</v>
          </cell>
          <cell r="E704">
            <v>17.600000000000001</v>
          </cell>
          <cell r="F704">
            <v>44</v>
          </cell>
        </row>
        <row r="705">
          <cell r="A705">
            <v>1232130</v>
          </cell>
          <cell r="B705" t="str">
            <v>12-321-30</v>
          </cell>
          <cell r="C705" t="str">
            <v xml:space="preserve">TISSUE FORCEPS 1X2 T NARROW, 30 CM      </v>
          </cell>
          <cell r="D705" t="str">
            <v>PC</v>
          </cell>
          <cell r="E705">
            <v>21.93</v>
          </cell>
          <cell r="F705">
            <v>54.825000000000003</v>
          </cell>
        </row>
        <row r="706">
          <cell r="A706">
            <v>1232613</v>
          </cell>
          <cell r="B706" t="str">
            <v>12-326-13</v>
          </cell>
          <cell r="C706" t="str">
            <v xml:space="preserve">TISSUE FORCEPS 1X2 T FINE               </v>
          </cell>
          <cell r="D706" t="str">
            <v>PC</v>
          </cell>
          <cell r="E706">
            <v>8.67</v>
          </cell>
          <cell r="F706">
            <v>21.675000000000001</v>
          </cell>
        </row>
        <row r="707">
          <cell r="A707">
            <v>1232614</v>
          </cell>
          <cell r="B707" t="str">
            <v>12-326-14</v>
          </cell>
          <cell r="C707" t="str">
            <v xml:space="preserve">TISSUE FORCEPS 1X2 T FINE               </v>
          </cell>
          <cell r="D707" t="str">
            <v>PC</v>
          </cell>
          <cell r="E707">
            <v>9.69</v>
          </cell>
          <cell r="F707">
            <v>24.224999999999998</v>
          </cell>
        </row>
        <row r="708">
          <cell r="A708">
            <v>1233115</v>
          </cell>
          <cell r="B708" t="str">
            <v>12-331-15</v>
          </cell>
          <cell r="C708" t="str">
            <v xml:space="preserve">STILLE TISSUE FORCEPS 1X2 T             </v>
          </cell>
          <cell r="D708" t="str">
            <v>PC</v>
          </cell>
          <cell r="E708">
            <v>9.1</v>
          </cell>
          <cell r="F708">
            <v>22.75</v>
          </cell>
        </row>
        <row r="709">
          <cell r="A709">
            <v>1233215</v>
          </cell>
          <cell r="B709" t="str">
            <v>12-332-15</v>
          </cell>
          <cell r="C709" t="str">
            <v xml:space="preserve">STILLE TISSUE FORCEPS 2X3 T             </v>
          </cell>
          <cell r="D709" t="str">
            <v>PC</v>
          </cell>
          <cell r="E709">
            <v>12.07</v>
          </cell>
          <cell r="F709">
            <v>30.175000000000001</v>
          </cell>
        </row>
        <row r="710">
          <cell r="A710">
            <v>1236615</v>
          </cell>
          <cell r="B710" t="str">
            <v>12-366-15</v>
          </cell>
          <cell r="C710" t="str">
            <v xml:space="preserve">ADLERKREUTZ TISSUE FCPS NARR            </v>
          </cell>
          <cell r="D710" t="str">
            <v>PC</v>
          </cell>
          <cell r="E710">
            <v>14.45</v>
          </cell>
          <cell r="F710">
            <v>36.125</v>
          </cell>
        </row>
        <row r="711">
          <cell r="A711">
            <v>1236620</v>
          </cell>
          <cell r="B711" t="str">
            <v>12-366-20</v>
          </cell>
          <cell r="C711" t="str">
            <v xml:space="preserve">ADLERKREUTZ TISSUE FCPS NARR            </v>
          </cell>
          <cell r="D711" t="str">
            <v>PC</v>
          </cell>
          <cell r="E711">
            <v>15.39</v>
          </cell>
          <cell r="F711">
            <v>38.475000000000001</v>
          </cell>
        </row>
        <row r="712">
          <cell r="A712">
            <v>1236715</v>
          </cell>
          <cell r="B712" t="str">
            <v>12-367-15</v>
          </cell>
          <cell r="C712" t="str">
            <v xml:space="preserve">ADLERKREUTZ TISSUE FCPS WIDE            </v>
          </cell>
          <cell r="D712" t="str">
            <v>PC</v>
          </cell>
          <cell r="E712">
            <v>27.54</v>
          </cell>
          <cell r="F712">
            <v>68.849999999999994</v>
          </cell>
        </row>
        <row r="713">
          <cell r="A713">
            <v>1236720</v>
          </cell>
          <cell r="B713" t="str">
            <v>12-367-20</v>
          </cell>
          <cell r="C713" t="str">
            <v xml:space="preserve">ADLERKREUTZ TISSUE FCPS WIDE            </v>
          </cell>
          <cell r="D713" t="str">
            <v>PC</v>
          </cell>
          <cell r="E713">
            <v>34</v>
          </cell>
          <cell r="F713">
            <v>85</v>
          </cell>
        </row>
        <row r="714">
          <cell r="A714">
            <v>1236725</v>
          </cell>
          <cell r="B714" t="str">
            <v>12-367-25</v>
          </cell>
          <cell r="C714" t="str">
            <v xml:space="preserve">ADLERKREUTZ TISSUE FCPS WIDE            </v>
          </cell>
          <cell r="D714" t="str">
            <v>PC</v>
          </cell>
          <cell r="E714">
            <v>40.04</v>
          </cell>
          <cell r="F714">
            <v>100.1</v>
          </cell>
        </row>
        <row r="715">
          <cell r="A715">
            <v>1236812</v>
          </cell>
          <cell r="B715" t="str">
            <v>12-368-12</v>
          </cell>
          <cell r="C715" t="str">
            <v xml:space="preserve">ADSON TISSUE FORCEPS 1X2 T              </v>
          </cell>
          <cell r="D715" t="str">
            <v>PC</v>
          </cell>
          <cell r="E715">
            <v>10.89</v>
          </cell>
          <cell r="F715">
            <v>27.225000000000001</v>
          </cell>
        </row>
        <row r="716">
          <cell r="A716">
            <v>1236815</v>
          </cell>
          <cell r="B716" t="str">
            <v>12-368-15</v>
          </cell>
          <cell r="C716" t="str">
            <v xml:space="preserve">ADSON TISSUE FORCEPS 1X2 T              </v>
          </cell>
          <cell r="D716" t="str">
            <v>PC</v>
          </cell>
          <cell r="E716">
            <v>18.18</v>
          </cell>
          <cell r="F716">
            <v>45.45</v>
          </cell>
        </row>
        <row r="717">
          <cell r="A717">
            <v>1237015</v>
          </cell>
          <cell r="B717" t="str">
            <v>12-370-15</v>
          </cell>
          <cell r="C717" t="str">
            <v xml:space="preserve">GILLIES TISSUE FORCEPS 1X2 T            </v>
          </cell>
          <cell r="D717" t="str">
            <v>PC</v>
          </cell>
          <cell r="E717">
            <v>13.77</v>
          </cell>
          <cell r="F717">
            <v>34.424999999999997</v>
          </cell>
        </row>
        <row r="718">
          <cell r="A718">
            <v>1237120</v>
          </cell>
          <cell r="B718" t="str">
            <v>12-371-20</v>
          </cell>
          <cell r="C718" t="str">
            <v xml:space="preserve">WAUGH DISSECTING FORCEPS 1 X 2 T.       </v>
          </cell>
          <cell r="D718" t="str">
            <v>PC</v>
          </cell>
          <cell r="E718">
            <v>16.75</v>
          </cell>
          <cell r="F718">
            <v>41.875</v>
          </cell>
        </row>
        <row r="719">
          <cell r="A719">
            <v>1237212</v>
          </cell>
          <cell r="B719" t="str">
            <v>12-372-12</v>
          </cell>
          <cell r="C719" t="str">
            <v xml:space="preserve">SEMKEN FORCEPS 1X2 T                    </v>
          </cell>
          <cell r="D719" t="str">
            <v>PC</v>
          </cell>
          <cell r="E719">
            <v>9.18</v>
          </cell>
          <cell r="F719">
            <v>22.95</v>
          </cell>
        </row>
        <row r="720">
          <cell r="A720">
            <v>1237215</v>
          </cell>
          <cell r="B720" t="str">
            <v>12-372-15</v>
          </cell>
          <cell r="C720" t="str">
            <v xml:space="preserve">SEMKEN FORCEPS 1X2 T                    </v>
          </cell>
          <cell r="D720" t="str">
            <v>PC</v>
          </cell>
          <cell r="E720">
            <v>9.69</v>
          </cell>
          <cell r="F720">
            <v>24.224999999999998</v>
          </cell>
        </row>
        <row r="721">
          <cell r="A721">
            <v>1237417</v>
          </cell>
          <cell r="B721" t="str">
            <v>12-374-17</v>
          </cell>
          <cell r="C721" t="str">
            <v xml:space="preserve">TAYLOR TISSUE FORCEPS 1X2 T             </v>
          </cell>
          <cell r="D721" t="str">
            <v>PC</v>
          </cell>
          <cell r="E721">
            <v>13.69</v>
          </cell>
          <cell r="F721">
            <v>34.225000000000001</v>
          </cell>
        </row>
        <row r="722">
          <cell r="A722">
            <v>1238017</v>
          </cell>
          <cell r="B722" t="str">
            <v>12-380-17</v>
          </cell>
          <cell r="C722" t="str">
            <v xml:space="preserve">TAYLOR TISSUE FORCEPS 1X2 T             </v>
          </cell>
          <cell r="D722" t="str">
            <v>PC</v>
          </cell>
          <cell r="E722">
            <v>17.260000000000002</v>
          </cell>
          <cell r="F722">
            <v>43.150000000000006</v>
          </cell>
        </row>
        <row r="723">
          <cell r="A723">
            <v>1238317</v>
          </cell>
          <cell r="B723" t="str">
            <v>12-383-17</v>
          </cell>
          <cell r="C723" t="str">
            <v xml:space="preserve">TAYLOR TISSUE FORCEPS 1X2 T             </v>
          </cell>
          <cell r="D723" t="str">
            <v>PC</v>
          </cell>
          <cell r="E723">
            <v>25.08</v>
          </cell>
          <cell r="F723">
            <v>62.699999999999996</v>
          </cell>
        </row>
        <row r="724">
          <cell r="A724">
            <v>1238406</v>
          </cell>
          <cell r="B724" t="str">
            <v>12-384-06</v>
          </cell>
          <cell r="C724" t="str">
            <v xml:space="preserve">MICRO FORCEPS 1X2 T 0,6 MM              </v>
          </cell>
          <cell r="D724" t="str">
            <v>PC</v>
          </cell>
          <cell r="E724">
            <v>59.42</v>
          </cell>
          <cell r="F724">
            <v>148.55000000000001</v>
          </cell>
        </row>
        <row r="725">
          <cell r="A725">
            <v>1238408</v>
          </cell>
          <cell r="B725" t="str">
            <v>12-384-08</v>
          </cell>
          <cell r="C725" t="str">
            <v xml:space="preserve">MICRO FORCEPS 1X2 T 0,8 MM              </v>
          </cell>
          <cell r="D725" t="str">
            <v>PC</v>
          </cell>
          <cell r="E725">
            <v>59.42</v>
          </cell>
          <cell r="F725">
            <v>148.55000000000001</v>
          </cell>
        </row>
        <row r="726">
          <cell r="A726">
            <v>1238410</v>
          </cell>
          <cell r="B726" t="str">
            <v>12-384-10</v>
          </cell>
          <cell r="C726" t="str">
            <v xml:space="preserve">MICRO FROCEPS 1X2 T 1,0 MM              </v>
          </cell>
          <cell r="D726" t="str">
            <v>PC</v>
          </cell>
          <cell r="E726">
            <v>59.42</v>
          </cell>
          <cell r="F726">
            <v>148.55000000000001</v>
          </cell>
        </row>
        <row r="727">
          <cell r="A727">
            <v>1238617</v>
          </cell>
          <cell r="B727" t="str">
            <v>12-386-17</v>
          </cell>
          <cell r="C727" t="str">
            <v xml:space="preserve">GERALD TISSUE FCPS 1X2 T                </v>
          </cell>
          <cell r="D727" t="str">
            <v>PC</v>
          </cell>
          <cell r="E727">
            <v>17.43</v>
          </cell>
          <cell r="F727">
            <v>43.575000000000003</v>
          </cell>
        </row>
        <row r="728">
          <cell r="A728">
            <v>1238717</v>
          </cell>
          <cell r="B728" t="str">
            <v>12-387-17</v>
          </cell>
          <cell r="C728" t="str">
            <v xml:space="preserve">GERALD TISSUE FCPS 1X2 T CVD            </v>
          </cell>
          <cell r="D728" t="str">
            <v>PC</v>
          </cell>
          <cell r="E728">
            <v>17.600000000000001</v>
          </cell>
          <cell r="F728">
            <v>44</v>
          </cell>
        </row>
        <row r="729">
          <cell r="A729">
            <v>1238817</v>
          </cell>
          <cell r="B729" t="str">
            <v>12-388-17</v>
          </cell>
          <cell r="C729" t="str">
            <v xml:space="preserve">CUSHING TISSUE FORCEPS 1X2 T            </v>
          </cell>
          <cell r="D729" t="str">
            <v>PC</v>
          </cell>
          <cell r="E729">
            <v>11.73</v>
          </cell>
          <cell r="F729">
            <v>29.325000000000003</v>
          </cell>
        </row>
        <row r="730">
          <cell r="A730">
            <v>1239218</v>
          </cell>
          <cell r="B730" t="str">
            <v>12-392-18</v>
          </cell>
          <cell r="C730" t="str">
            <v xml:space="preserve">POTTS-SMITH TISS FCPS 1X2 T             </v>
          </cell>
          <cell r="D730" t="str">
            <v>PC</v>
          </cell>
          <cell r="E730">
            <v>11.99</v>
          </cell>
          <cell r="F730">
            <v>29.975000000000001</v>
          </cell>
        </row>
        <row r="731">
          <cell r="A731">
            <v>1239221</v>
          </cell>
          <cell r="B731" t="str">
            <v>12-392-21</v>
          </cell>
          <cell r="C731" t="str">
            <v xml:space="preserve">POTTS-SMITH TISS FCPS 1X2 T             </v>
          </cell>
          <cell r="D731" t="str">
            <v>PC</v>
          </cell>
          <cell r="E731">
            <v>14.11</v>
          </cell>
          <cell r="F731">
            <v>35.274999999999999</v>
          </cell>
        </row>
        <row r="732">
          <cell r="A732">
            <v>1239225</v>
          </cell>
          <cell r="B732" t="str">
            <v>12-392-25</v>
          </cell>
          <cell r="C732" t="str">
            <v xml:space="preserve">POTTS-SMITH TISS FCPS 1X2 T             </v>
          </cell>
          <cell r="D732" t="str">
            <v>PC</v>
          </cell>
          <cell r="E732">
            <v>18.87</v>
          </cell>
          <cell r="F732">
            <v>47.175000000000004</v>
          </cell>
        </row>
        <row r="733">
          <cell r="A733">
            <v>1239230</v>
          </cell>
          <cell r="B733" t="str">
            <v>12-392-30</v>
          </cell>
          <cell r="C733" t="str">
            <v xml:space="preserve">POTTS-SMITH TISS FCPS 1X2 T,  30 CM     </v>
          </cell>
          <cell r="D733" t="str">
            <v>PC</v>
          </cell>
          <cell r="E733">
            <v>28.99</v>
          </cell>
          <cell r="F733">
            <v>72.474999999999994</v>
          </cell>
        </row>
        <row r="734">
          <cell r="A734">
            <v>1239420</v>
          </cell>
          <cell r="B734" t="str">
            <v>12-394-20</v>
          </cell>
          <cell r="C734" t="str">
            <v xml:space="preserve">REES FORCEPS INSULATED                  </v>
          </cell>
          <cell r="D734" t="str">
            <v>PC</v>
          </cell>
          <cell r="E734">
            <v>46.98</v>
          </cell>
          <cell r="F734">
            <v>117.44999999999999</v>
          </cell>
        </row>
        <row r="735">
          <cell r="A735">
            <v>1240012</v>
          </cell>
          <cell r="B735" t="str">
            <v>12-400-12</v>
          </cell>
          <cell r="C735" t="str">
            <v xml:space="preserve">ADSON-BROWN FCPS  7X7 T                 </v>
          </cell>
          <cell r="D735" t="str">
            <v>PC</v>
          </cell>
          <cell r="E735">
            <v>18.45</v>
          </cell>
          <cell r="F735">
            <v>46.125</v>
          </cell>
        </row>
        <row r="736">
          <cell r="A736">
            <v>1240212</v>
          </cell>
          <cell r="B736" t="str">
            <v>12-402-12</v>
          </cell>
          <cell r="C736" t="str">
            <v xml:space="preserve">MINI-ADSON DRESS FCPS 1X2 T             </v>
          </cell>
          <cell r="D736" t="str">
            <v>PC</v>
          </cell>
          <cell r="E736">
            <v>17.190000000000001</v>
          </cell>
          <cell r="F736">
            <v>42.975000000000001</v>
          </cell>
        </row>
        <row r="737">
          <cell r="A737">
            <v>1240312</v>
          </cell>
          <cell r="B737" t="str">
            <v>12-403-12</v>
          </cell>
          <cell r="C737" t="str">
            <v xml:space="preserve">MINI-ADSON DRESS FCPS 1X2 T             </v>
          </cell>
          <cell r="D737" t="str">
            <v>PC</v>
          </cell>
          <cell r="E737">
            <v>20.07</v>
          </cell>
          <cell r="F737">
            <v>50.174999999999997</v>
          </cell>
        </row>
        <row r="738">
          <cell r="A738">
            <v>1240412</v>
          </cell>
          <cell r="B738" t="str">
            <v>12-404-12</v>
          </cell>
          <cell r="C738" t="str">
            <v xml:space="preserve">MICRO-ADSON DRESSING FORCEPS 12CM       </v>
          </cell>
          <cell r="D738" t="str">
            <v>PC</v>
          </cell>
          <cell r="E738">
            <v>13.41</v>
          </cell>
          <cell r="F738">
            <v>33.524999999999999</v>
          </cell>
        </row>
        <row r="739">
          <cell r="A739">
            <v>1240415</v>
          </cell>
          <cell r="B739" t="str">
            <v>12-404-15</v>
          </cell>
          <cell r="C739" t="str">
            <v xml:space="preserve">MICRO-ADSON FORCEPS                     </v>
          </cell>
          <cell r="D739" t="str">
            <v>PC</v>
          </cell>
          <cell r="E739">
            <v>18</v>
          </cell>
          <cell r="F739">
            <v>45</v>
          </cell>
        </row>
        <row r="740">
          <cell r="A740">
            <v>1240612</v>
          </cell>
          <cell r="B740" t="str">
            <v>12-406-12</v>
          </cell>
          <cell r="C740" t="str">
            <v xml:space="preserve">MICRO-ADSON FORCEPS 1X2 T               </v>
          </cell>
          <cell r="D740" t="str">
            <v>PC</v>
          </cell>
          <cell r="E740">
            <v>17.010000000000002</v>
          </cell>
          <cell r="F740">
            <v>42.525000000000006</v>
          </cell>
        </row>
        <row r="741">
          <cell r="A741">
            <v>1240615</v>
          </cell>
          <cell r="B741" t="str">
            <v>12-406-15</v>
          </cell>
          <cell r="C741" t="str">
            <v xml:space="preserve">MICRO ADSON FORCEPS                     </v>
          </cell>
          <cell r="D741" t="str">
            <v>PC</v>
          </cell>
          <cell r="E741">
            <v>18</v>
          </cell>
          <cell r="F741">
            <v>45</v>
          </cell>
        </row>
        <row r="742">
          <cell r="A742">
            <v>1240811</v>
          </cell>
          <cell r="B742" t="str">
            <v>12-408-11</v>
          </cell>
          <cell r="C742" t="str">
            <v xml:space="preserve">MICRO FORCEPS DELICATE 1X2 T            </v>
          </cell>
          <cell r="D742" t="str">
            <v>PC</v>
          </cell>
          <cell r="E742">
            <v>123.25</v>
          </cell>
          <cell r="F742">
            <v>308.125</v>
          </cell>
        </row>
        <row r="743">
          <cell r="A743">
            <v>1240912</v>
          </cell>
          <cell r="B743" t="str">
            <v>12-409-12</v>
          </cell>
          <cell r="C743" t="str">
            <v xml:space="preserve">WATCHMAKER'S FORCEPS CVD                </v>
          </cell>
          <cell r="D743" t="str">
            <v>PC</v>
          </cell>
          <cell r="E743">
            <v>33.32</v>
          </cell>
          <cell r="F743">
            <v>83.3</v>
          </cell>
        </row>
        <row r="744">
          <cell r="A744">
            <v>1241012</v>
          </cell>
          <cell r="B744" t="str">
            <v>12-410-12</v>
          </cell>
          <cell r="C744" t="str">
            <v xml:space="preserve">WATCHMAKER'S FORCEPS STR                </v>
          </cell>
          <cell r="D744" t="str">
            <v>PC</v>
          </cell>
          <cell r="E744">
            <v>26.44</v>
          </cell>
          <cell r="F744">
            <v>66.100000000000009</v>
          </cell>
        </row>
        <row r="745">
          <cell r="A745">
            <v>1241211</v>
          </cell>
          <cell r="B745" t="str">
            <v>12-412-11</v>
          </cell>
          <cell r="C745" t="str">
            <v xml:space="preserve">JEWELER FORCEPS 3C                      </v>
          </cell>
          <cell r="D745" t="str">
            <v>PC</v>
          </cell>
          <cell r="E745">
            <v>26.18</v>
          </cell>
          <cell r="F745">
            <v>65.45</v>
          </cell>
        </row>
        <row r="746">
          <cell r="A746">
            <v>1241411</v>
          </cell>
          <cell r="B746" t="str">
            <v>12-414-11</v>
          </cell>
          <cell r="C746" t="str">
            <v xml:space="preserve">JEWELER FORCEPS 5                       </v>
          </cell>
          <cell r="D746" t="str">
            <v>PC</v>
          </cell>
          <cell r="E746">
            <v>26.18</v>
          </cell>
          <cell r="F746">
            <v>65.45</v>
          </cell>
        </row>
        <row r="747">
          <cell r="A747">
            <v>1241611</v>
          </cell>
          <cell r="B747" t="str">
            <v>12-416-11</v>
          </cell>
          <cell r="C747" t="str">
            <v xml:space="preserve">JEWELER FORCEPS 4                       </v>
          </cell>
          <cell r="D747" t="str">
            <v>PC</v>
          </cell>
          <cell r="E747">
            <v>26.18</v>
          </cell>
          <cell r="F747">
            <v>65.45</v>
          </cell>
        </row>
        <row r="748">
          <cell r="A748">
            <v>1242015</v>
          </cell>
          <cell r="B748" t="str">
            <v>12-420-15</v>
          </cell>
          <cell r="C748" t="str">
            <v xml:space="preserve">TISSUE FCPS RUSSIAN PATT                </v>
          </cell>
          <cell r="D748" t="str">
            <v>PC</v>
          </cell>
          <cell r="E748">
            <v>23.55</v>
          </cell>
          <cell r="F748">
            <v>58.875</v>
          </cell>
        </row>
        <row r="749">
          <cell r="A749">
            <v>1242020</v>
          </cell>
          <cell r="B749" t="str">
            <v>12-420-20</v>
          </cell>
          <cell r="C749" t="str">
            <v xml:space="preserve">TISSUE FCPS RUSSIAN PATT                </v>
          </cell>
          <cell r="D749" t="str">
            <v>PC</v>
          </cell>
          <cell r="E749">
            <v>27.03</v>
          </cell>
          <cell r="F749">
            <v>67.575000000000003</v>
          </cell>
        </row>
        <row r="750">
          <cell r="A750">
            <v>1242025</v>
          </cell>
          <cell r="B750" t="str">
            <v>12-420-25</v>
          </cell>
          <cell r="C750" t="str">
            <v xml:space="preserve">TISSUE FCPS RUSSIAN PATT                </v>
          </cell>
          <cell r="D750" t="str">
            <v>PC</v>
          </cell>
          <cell r="E750">
            <v>30.26</v>
          </cell>
          <cell r="F750">
            <v>75.650000000000006</v>
          </cell>
        </row>
        <row r="751">
          <cell r="A751">
            <v>1242614</v>
          </cell>
          <cell r="B751" t="str">
            <v>12-426-14</v>
          </cell>
          <cell r="C751" t="str">
            <v xml:space="preserve">DURANTE TISSUE FORCEPS 14,5 CM          </v>
          </cell>
          <cell r="D751" t="str">
            <v>PC</v>
          </cell>
          <cell r="E751">
            <v>24.48</v>
          </cell>
          <cell r="F751">
            <v>61.2</v>
          </cell>
        </row>
        <row r="752">
          <cell r="A752">
            <v>1242616</v>
          </cell>
          <cell r="B752" t="str">
            <v>12-426-16</v>
          </cell>
          <cell r="C752" t="str">
            <v xml:space="preserve">DURANTE TISSUE FORCEPS 18 CM            </v>
          </cell>
          <cell r="D752" t="str">
            <v>PC</v>
          </cell>
          <cell r="E752">
            <v>24.82</v>
          </cell>
          <cell r="F752">
            <v>62.05</v>
          </cell>
        </row>
        <row r="753">
          <cell r="A753">
            <v>1242620</v>
          </cell>
          <cell r="B753" t="str">
            <v>12-426-20</v>
          </cell>
          <cell r="C753" t="str">
            <v xml:space="preserve">DURANTE TISSUE FORCEPS 20 CM            </v>
          </cell>
          <cell r="D753" t="str">
            <v>PC</v>
          </cell>
          <cell r="E753">
            <v>26.18</v>
          </cell>
          <cell r="F753">
            <v>65.45</v>
          </cell>
        </row>
        <row r="754">
          <cell r="A754">
            <v>1244418</v>
          </cell>
          <cell r="B754" t="str">
            <v>12-444-18</v>
          </cell>
          <cell r="C754" t="str">
            <v xml:space="preserve">STILLE-BARRAYA TISS FCPS                </v>
          </cell>
          <cell r="D754" t="str">
            <v>PC</v>
          </cell>
          <cell r="E754">
            <v>38.76</v>
          </cell>
          <cell r="F754">
            <v>96.899999999999991</v>
          </cell>
        </row>
        <row r="755">
          <cell r="A755">
            <v>1245118</v>
          </cell>
          <cell r="B755" t="str">
            <v>12-451-18</v>
          </cell>
          <cell r="C755" t="str">
            <v xml:space="preserve">BONNEY TISSUE FORCEPS 1X2 T             </v>
          </cell>
          <cell r="D755" t="str">
            <v>PC</v>
          </cell>
          <cell r="E755">
            <v>23.04</v>
          </cell>
          <cell r="F755">
            <v>57.599999999999994</v>
          </cell>
        </row>
        <row r="756">
          <cell r="A756">
            <v>1245623</v>
          </cell>
          <cell r="B756" t="str">
            <v>12-456-23</v>
          </cell>
          <cell r="C756" t="str">
            <v xml:space="preserve">TISS FORCEPS MAYO RUSS PATT             </v>
          </cell>
          <cell r="D756" t="str">
            <v>PC</v>
          </cell>
          <cell r="E756">
            <v>36.21</v>
          </cell>
          <cell r="F756">
            <v>90.525000000000006</v>
          </cell>
        </row>
        <row r="757">
          <cell r="A757">
            <v>1246018</v>
          </cell>
          <cell r="B757" t="str">
            <v>12-460-18</v>
          </cell>
          <cell r="C757" t="str">
            <v xml:space="preserve">SINGLEY-TUTTLE DISSECT. FORCEPS 18 CM   </v>
          </cell>
          <cell r="D757" t="str">
            <v>PC</v>
          </cell>
          <cell r="E757">
            <v>45.99</v>
          </cell>
          <cell r="F757">
            <v>114.97500000000001</v>
          </cell>
        </row>
        <row r="758">
          <cell r="A758">
            <v>1246023</v>
          </cell>
          <cell r="B758" t="str">
            <v>12-460-23</v>
          </cell>
          <cell r="C758" t="str">
            <v xml:space="preserve">SINGLEY-TUTTLE FORCEPS                  </v>
          </cell>
          <cell r="D758" t="str">
            <v>PC</v>
          </cell>
          <cell r="E758">
            <v>44.97</v>
          </cell>
          <cell r="F758">
            <v>112.425</v>
          </cell>
        </row>
        <row r="759">
          <cell r="A759">
            <v>1246623</v>
          </cell>
          <cell r="B759" t="str">
            <v>12-466-23</v>
          </cell>
          <cell r="C759" t="str">
            <v xml:space="preserve">NELSON FORCEPS                          </v>
          </cell>
          <cell r="D759" t="str">
            <v>PC</v>
          </cell>
          <cell r="E759">
            <v>44.71</v>
          </cell>
          <cell r="F759">
            <v>111.77500000000001</v>
          </cell>
        </row>
        <row r="760">
          <cell r="A760">
            <v>1246818</v>
          </cell>
          <cell r="B760" t="str">
            <v>12-468-18</v>
          </cell>
          <cell r="C760" t="str">
            <v xml:space="preserve">ATRAUMAT TUBE FORCEPS                   </v>
          </cell>
          <cell r="D760" t="str">
            <v>PC</v>
          </cell>
          <cell r="E760">
            <v>191.7</v>
          </cell>
          <cell r="F760">
            <v>479.25</v>
          </cell>
        </row>
        <row r="761">
          <cell r="A761">
            <v>1250210</v>
          </cell>
          <cell r="B761" t="str">
            <v>12-502-10</v>
          </cell>
          <cell r="C761" t="str">
            <v xml:space="preserve">FINE FORCEPS                            </v>
          </cell>
          <cell r="D761" t="str">
            <v>PC</v>
          </cell>
          <cell r="E761">
            <v>13.18</v>
          </cell>
          <cell r="F761">
            <v>32.950000000000003</v>
          </cell>
        </row>
        <row r="762">
          <cell r="A762">
            <v>1250310</v>
          </cell>
          <cell r="B762" t="str">
            <v>12-503-10</v>
          </cell>
          <cell r="C762" t="str">
            <v xml:space="preserve">FINE FORCEPS SLIGHTLY CVD               </v>
          </cell>
          <cell r="D762" t="str">
            <v>PC</v>
          </cell>
          <cell r="E762">
            <v>13.09</v>
          </cell>
          <cell r="F762">
            <v>32.725000000000001</v>
          </cell>
        </row>
        <row r="763">
          <cell r="A763">
            <v>1250510</v>
          </cell>
          <cell r="B763" t="str">
            <v>12-505-10</v>
          </cell>
          <cell r="C763" t="str">
            <v xml:space="preserve">FINE FORCEPS STRONGLY CVD               </v>
          </cell>
          <cell r="D763" t="str">
            <v>PC</v>
          </cell>
          <cell r="E763">
            <v>14.45</v>
          </cell>
          <cell r="F763">
            <v>36.125</v>
          </cell>
        </row>
        <row r="764">
          <cell r="A764">
            <v>1251210</v>
          </cell>
          <cell r="B764" t="str">
            <v>12-512-10</v>
          </cell>
          <cell r="C764" t="str">
            <v xml:space="preserve">FINE FORCEPS 1X2 T                      </v>
          </cell>
          <cell r="D764" t="str">
            <v>PC</v>
          </cell>
          <cell r="E764">
            <v>12.92</v>
          </cell>
          <cell r="F764">
            <v>32.299999999999997</v>
          </cell>
        </row>
        <row r="765">
          <cell r="A765">
            <v>1251310</v>
          </cell>
          <cell r="B765" t="str">
            <v>12-513-10</v>
          </cell>
          <cell r="C765" t="str">
            <v xml:space="preserve">FINE FCPS SLIGHTLY CVD 1X2 T            </v>
          </cell>
          <cell r="D765" t="str">
            <v>PC</v>
          </cell>
          <cell r="E765">
            <v>13.01</v>
          </cell>
          <cell r="F765">
            <v>32.524999999999999</v>
          </cell>
        </row>
        <row r="766">
          <cell r="A766">
            <v>1251510</v>
          </cell>
          <cell r="B766" t="str">
            <v>12-515-10</v>
          </cell>
          <cell r="C766" t="str">
            <v xml:space="preserve">FINE FORCEPS 1X2 TEETH STRONGLY CURVED  </v>
          </cell>
          <cell r="D766" t="str">
            <v>PC</v>
          </cell>
          <cell r="E766">
            <v>18.96</v>
          </cell>
          <cell r="F766">
            <v>47.400000000000006</v>
          </cell>
        </row>
        <row r="767">
          <cell r="A767">
            <v>1256000</v>
          </cell>
          <cell r="B767" t="str">
            <v>12-560-00</v>
          </cell>
          <cell r="C767" t="str">
            <v xml:space="preserve">MICRO FORCEPS, STR., 0,3 MM, 11 CM      </v>
          </cell>
          <cell r="D767" t="str">
            <v>PC</v>
          </cell>
          <cell r="E767">
            <v>70.5</v>
          </cell>
          <cell r="F767">
            <v>176.25</v>
          </cell>
        </row>
        <row r="768">
          <cell r="A768">
            <v>1256002</v>
          </cell>
          <cell r="B768" t="str">
            <v>12-560-02</v>
          </cell>
          <cell r="C768" t="str">
            <v>VASC. DILATOR, 10░ ANG., 5X0,2 MM, 11 CM</v>
          </cell>
          <cell r="D768" t="str">
            <v>PC</v>
          </cell>
          <cell r="E768">
            <v>168</v>
          </cell>
          <cell r="F768">
            <v>420</v>
          </cell>
        </row>
        <row r="769">
          <cell r="A769">
            <v>1256003</v>
          </cell>
          <cell r="B769" t="str">
            <v>12-560-03</v>
          </cell>
          <cell r="C769" t="str">
            <v>VASC. DILATOR, 10░ ANG., 5X0,3 MM, 11 CM</v>
          </cell>
          <cell r="D769" t="str">
            <v>PC</v>
          </cell>
          <cell r="E769">
            <v>131</v>
          </cell>
          <cell r="F769">
            <v>327.5</v>
          </cell>
        </row>
        <row r="770">
          <cell r="A770">
            <v>1256005</v>
          </cell>
          <cell r="B770" t="str">
            <v>12-560-05</v>
          </cell>
          <cell r="C770" t="str">
            <v xml:space="preserve">MICRO FORCEPS, 11 CM, PIERCE-TIP,STR.   </v>
          </cell>
          <cell r="D770" t="str">
            <v>PC</v>
          </cell>
          <cell r="E770">
            <v>137</v>
          </cell>
          <cell r="F770">
            <v>342.5</v>
          </cell>
        </row>
        <row r="771">
          <cell r="A771">
            <v>1256045</v>
          </cell>
          <cell r="B771" t="str">
            <v>12-560-45</v>
          </cell>
          <cell r="C771" t="str">
            <v xml:space="preserve">MICRO FORCEPS, 45░ ANG., 0,3 MM, 11 CM  </v>
          </cell>
          <cell r="D771" t="str">
            <v>PC</v>
          </cell>
          <cell r="E771">
            <v>77.3</v>
          </cell>
          <cell r="F771">
            <v>193.25</v>
          </cell>
        </row>
        <row r="772">
          <cell r="A772">
            <v>1256090</v>
          </cell>
          <cell r="B772" t="str">
            <v>12-560-90</v>
          </cell>
          <cell r="C772" t="str">
            <v xml:space="preserve">MICRO FORCEPS, 90░ ANG., 0,3 MM, 11 CM  </v>
          </cell>
          <cell r="D772" t="str">
            <v>PC</v>
          </cell>
          <cell r="E772">
            <v>85.7</v>
          </cell>
          <cell r="F772">
            <v>214.25</v>
          </cell>
        </row>
        <row r="773">
          <cell r="A773">
            <v>1256100</v>
          </cell>
          <cell r="B773" t="str">
            <v>12-561-00</v>
          </cell>
          <cell r="C773" t="str">
            <v xml:space="preserve">MICRO FORCEPS, STR., 0,3 MM, 13,5 CM    </v>
          </cell>
          <cell r="D773" t="str">
            <v>PC</v>
          </cell>
          <cell r="E773">
            <v>108.5</v>
          </cell>
          <cell r="F773">
            <v>271.25</v>
          </cell>
        </row>
        <row r="774">
          <cell r="A774">
            <v>1256102</v>
          </cell>
          <cell r="B774" t="str">
            <v>12-561-02</v>
          </cell>
          <cell r="C774" t="str">
            <v>VASC. DILATOR, 10░ANG., 5X0,2 MM, 13,5CM</v>
          </cell>
          <cell r="D774" t="str">
            <v>PC</v>
          </cell>
          <cell r="E774">
            <v>205.5</v>
          </cell>
          <cell r="F774">
            <v>513.75</v>
          </cell>
        </row>
        <row r="775">
          <cell r="A775">
            <v>1256103</v>
          </cell>
          <cell r="B775" t="str">
            <v>12-561-03</v>
          </cell>
          <cell r="C775" t="str">
            <v>VASC. DILATOR, 10░ANG., 5X0,3 MM, 13,5CM</v>
          </cell>
          <cell r="D775" t="str">
            <v>PC</v>
          </cell>
          <cell r="E775">
            <v>168.5</v>
          </cell>
          <cell r="F775">
            <v>421.25</v>
          </cell>
        </row>
        <row r="776">
          <cell r="A776">
            <v>1256105</v>
          </cell>
          <cell r="B776" t="str">
            <v>12-561-05</v>
          </cell>
          <cell r="C776" t="str">
            <v xml:space="preserve">MICRO FORCEPS,13,5 CM, PIERCE-TIP,STR.  </v>
          </cell>
          <cell r="D776" t="str">
            <v>PC</v>
          </cell>
          <cell r="E776">
            <v>137</v>
          </cell>
          <cell r="F776">
            <v>342.5</v>
          </cell>
        </row>
        <row r="777">
          <cell r="A777">
            <v>1256145</v>
          </cell>
          <cell r="B777" t="str">
            <v>12-561-45</v>
          </cell>
          <cell r="C777" t="str">
            <v>MICRO FORCEPS, 45░ ANG., 0,3 MM, 13,5 CM</v>
          </cell>
          <cell r="D777" t="str">
            <v>PC</v>
          </cell>
          <cell r="E777">
            <v>115</v>
          </cell>
          <cell r="F777">
            <v>287.5</v>
          </cell>
        </row>
        <row r="778">
          <cell r="A778">
            <v>1256190</v>
          </cell>
          <cell r="B778" t="str">
            <v>12-561-90</v>
          </cell>
          <cell r="C778" t="str">
            <v>MICRO FORCEPS, 90░ ANG., 0,3 MM, 13,5 CM</v>
          </cell>
          <cell r="D778" t="str">
            <v>PC</v>
          </cell>
          <cell r="E778">
            <v>124</v>
          </cell>
          <cell r="F778">
            <v>310</v>
          </cell>
        </row>
        <row r="779">
          <cell r="A779">
            <v>1256200</v>
          </cell>
          <cell r="B779" t="str">
            <v>12-562-00</v>
          </cell>
          <cell r="C779" t="str">
            <v xml:space="preserve">MICRO FORCEPS, STR., 6X0,3 MM, 15 CM    </v>
          </cell>
          <cell r="D779" t="str">
            <v>PC</v>
          </cell>
          <cell r="E779">
            <v>355.5</v>
          </cell>
          <cell r="F779">
            <v>888.75</v>
          </cell>
        </row>
        <row r="780">
          <cell r="A780">
            <v>1256201</v>
          </cell>
          <cell r="B780" t="str">
            <v>12-562-01</v>
          </cell>
          <cell r="C780" t="str">
            <v xml:space="preserve">MICRO FORCEPS, CVD., 6X0,3 MM, 15 CM    </v>
          </cell>
          <cell r="D780" t="str">
            <v>PC</v>
          </cell>
          <cell r="E780">
            <v>366.5</v>
          </cell>
          <cell r="F780">
            <v>916.25</v>
          </cell>
        </row>
        <row r="781">
          <cell r="A781">
            <v>1256202</v>
          </cell>
          <cell r="B781" t="str">
            <v>12-562-02</v>
          </cell>
          <cell r="C781" t="str">
            <v>MICRO FORCEPS, 45░ ANG., 6X0,3 MM, 15 CM</v>
          </cell>
          <cell r="D781" t="str">
            <v>PC</v>
          </cell>
          <cell r="E781">
            <v>366.5</v>
          </cell>
          <cell r="F781">
            <v>916.25</v>
          </cell>
        </row>
        <row r="782">
          <cell r="A782">
            <v>1256203</v>
          </cell>
          <cell r="B782" t="str">
            <v>12-562-03</v>
          </cell>
          <cell r="C782" t="str">
            <v xml:space="preserve">MICRO RING FORCEPS, 1X0,5 MM, 15 CM     </v>
          </cell>
          <cell r="D782" t="str">
            <v>PC</v>
          </cell>
          <cell r="E782">
            <v>375.5</v>
          </cell>
          <cell r="F782">
            <v>938.75</v>
          </cell>
        </row>
        <row r="783">
          <cell r="A783">
            <v>1256204</v>
          </cell>
          <cell r="B783" t="str">
            <v>12-562-04</v>
          </cell>
          <cell r="C783" t="str">
            <v xml:space="preserve">MICRO FORCEPS, STR., 5X0,3 MM, 15 CM    </v>
          </cell>
          <cell r="D783" t="str">
            <v>PC</v>
          </cell>
          <cell r="E783">
            <v>322</v>
          </cell>
          <cell r="F783">
            <v>805</v>
          </cell>
        </row>
        <row r="784">
          <cell r="A784">
            <v>1256205</v>
          </cell>
          <cell r="B784" t="str">
            <v>12-562-05</v>
          </cell>
          <cell r="C784" t="str">
            <v xml:space="preserve">MICRO FORCEPS, STR., PIERCE TIP, 15 CM  </v>
          </cell>
          <cell r="D784" t="str">
            <v>PC</v>
          </cell>
          <cell r="E784">
            <v>322</v>
          </cell>
          <cell r="F784">
            <v>805</v>
          </cell>
        </row>
        <row r="785">
          <cell r="A785">
            <v>1256300</v>
          </cell>
          <cell r="B785" t="str">
            <v>12-563-00</v>
          </cell>
          <cell r="C785" t="str">
            <v xml:space="preserve">MICRO FORCEPS, STR., 6X0,3 MM, 18 CM    </v>
          </cell>
          <cell r="D785" t="str">
            <v>PC</v>
          </cell>
          <cell r="E785">
            <v>355.5</v>
          </cell>
          <cell r="F785">
            <v>888.75</v>
          </cell>
        </row>
        <row r="786">
          <cell r="A786">
            <v>1256301</v>
          </cell>
          <cell r="B786" t="str">
            <v>12-563-01</v>
          </cell>
          <cell r="C786" t="str">
            <v xml:space="preserve">MICRO FORCEPS, CVD., 6X0,3 MM, 18 CM    </v>
          </cell>
          <cell r="D786" t="str">
            <v>PC</v>
          </cell>
          <cell r="E786">
            <v>366.5</v>
          </cell>
          <cell r="F786">
            <v>916.25</v>
          </cell>
        </row>
        <row r="787">
          <cell r="A787">
            <v>1256302</v>
          </cell>
          <cell r="B787" t="str">
            <v>12-563-02</v>
          </cell>
          <cell r="C787" t="str">
            <v>MICRO FORCEPS, 45░ANGL., 6X0,3 MM, 18 CM</v>
          </cell>
          <cell r="D787" t="str">
            <v>PC</v>
          </cell>
          <cell r="E787">
            <v>366.5</v>
          </cell>
          <cell r="F787">
            <v>916.25</v>
          </cell>
        </row>
        <row r="788">
          <cell r="A788">
            <v>1256303</v>
          </cell>
          <cell r="B788" t="str">
            <v>12-563-03</v>
          </cell>
          <cell r="C788" t="str">
            <v xml:space="preserve">MICRO RING FORCEPS, 18 CM, 1X0,5 MM     </v>
          </cell>
          <cell r="D788" t="str">
            <v>PC</v>
          </cell>
          <cell r="E788">
            <v>375.5</v>
          </cell>
          <cell r="F788">
            <v>938.75</v>
          </cell>
        </row>
        <row r="789">
          <cell r="A789">
            <v>1256304</v>
          </cell>
          <cell r="B789" t="str">
            <v>12-563-04</v>
          </cell>
          <cell r="C789" t="str">
            <v xml:space="preserve">MICRO FORCEPS, STR., 5X0,3 MM, 18 CM    </v>
          </cell>
          <cell r="D789" t="str">
            <v>PC</v>
          </cell>
          <cell r="E789">
            <v>322</v>
          </cell>
          <cell r="F789">
            <v>805</v>
          </cell>
        </row>
        <row r="790">
          <cell r="A790">
            <v>1256305</v>
          </cell>
          <cell r="B790" t="str">
            <v>12-563-05</v>
          </cell>
          <cell r="C790" t="str">
            <v xml:space="preserve">MICRO FORCEPS, STR., 18 CM              </v>
          </cell>
          <cell r="D790" t="str">
            <v>PC</v>
          </cell>
          <cell r="E790">
            <v>322</v>
          </cell>
          <cell r="F790">
            <v>805</v>
          </cell>
        </row>
        <row r="791">
          <cell r="A791">
            <v>1256415</v>
          </cell>
          <cell r="B791" t="str">
            <v>12-564-15</v>
          </cell>
          <cell r="C791" t="str">
            <v xml:space="preserve">MICRO FORCEPS STRAIGHT DIAM. 15 CM      </v>
          </cell>
          <cell r="D791" t="str">
            <v>PC</v>
          </cell>
          <cell r="E791">
            <v>254.5</v>
          </cell>
          <cell r="F791">
            <v>636.25</v>
          </cell>
        </row>
        <row r="792">
          <cell r="A792">
            <v>1256418</v>
          </cell>
          <cell r="B792" t="str">
            <v>12-564-18</v>
          </cell>
          <cell r="C792" t="str">
            <v xml:space="preserve">MICRO FORCEPS STRAIGHT DIAM. 18 CM      </v>
          </cell>
          <cell r="D792" t="str">
            <v>PC</v>
          </cell>
          <cell r="E792">
            <v>255</v>
          </cell>
          <cell r="F792">
            <v>637.5</v>
          </cell>
        </row>
        <row r="793">
          <cell r="A793">
            <v>1256515</v>
          </cell>
          <cell r="B793" t="str">
            <v>12-565-15</v>
          </cell>
          <cell r="C793" t="str">
            <v xml:space="preserve">MICRO FORCEPS CURVED DIAM. 15 CM        </v>
          </cell>
          <cell r="D793" t="str">
            <v>PC</v>
          </cell>
          <cell r="E793">
            <v>266.5</v>
          </cell>
          <cell r="F793">
            <v>666.25</v>
          </cell>
        </row>
        <row r="794">
          <cell r="A794">
            <v>1256518</v>
          </cell>
          <cell r="B794" t="str">
            <v>12-565-18</v>
          </cell>
          <cell r="C794" t="str">
            <v xml:space="preserve">MICRO FORCEPS CURVED DIAM. 18 CM        </v>
          </cell>
          <cell r="D794" t="str">
            <v>PC</v>
          </cell>
          <cell r="E794">
            <v>266</v>
          </cell>
          <cell r="F794">
            <v>665</v>
          </cell>
        </row>
        <row r="795">
          <cell r="A795">
            <v>1256615</v>
          </cell>
          <cell r="B795" t="str">
            <v>12-566-15</v>
          </cell>
          <cell r="C795" t="str">
            <v xml:space="preserve">MICRO FORCEPS STRAIGHT DIAM. 15 CM      </v>
          </cell>
          <cell r="D795" t="str">
            <v>PC</v>
          </cell>
          <cell r="E795">
            <v>254</v>
          </cell>
          <cell r="F795">
            <v>635</v>
          </cell>
        </row>
        <row r="796">
          <cell r="A796">
            <v>1256618</v>
          </cell>
          <cell r="B796" t="str">
            <v>12-566-18</v>
          </cell>
          <cell r="C796" t="str">
            <v xml:space="preserve">MICRO FORCEPS STRAIGHT DIAM. 18 CM      </v>
          </cell>
          <cell r="D796" t="str">
            <v>PC</v>
          </cell>
          <cell r="E796">
            <v>252.5</v>
          </cell>
          <cell r="F796">
            <v>631.25</v>
          </cell>
        </row>
        <row r="797">
          <cell r="A797">
            <v>1256621</v>
          </cell>
          <cell r="B797" t="str">
            <v>12-566-21</v>
          </cell>
          <cell r="C797" t="str">
            <v xml:space="preserve">MICRO FORCEPS STRAIGHT DIAM. 21 CM      </v>
          </cell>
          <cell r="D797" t="str">
            <v>PC</v>
          </cell>
          <cell r="E797">
            <v>285.5</v>
          </cell>
          <cell r="F797">
            <v>713.75</v>
          </cell>
        </row>
        <row r="798">
          <cell r="A798">
            <v>1256623</v>
          </cell>
          <cell r="B798" t="str">
            <v>12-566-23</v>
          </cell>
          <cell r="C798" t="str">
            <v xml:space="preserve">MICRO FORCEPS STRAIGHT DIAM. 23 CM      </v>
          </cell>
          <cell r="D798" t="str">
            <v>PC</v>
          </cell>
          <cell r="E798">
            <v>305.5</v>
          </cell>
          <cell r="F798">
            <v>763.75</v>
          </cell>
        </row>
        <row r="799">
          <cell r="A799">
            <v>1256715</v>
          </cell>
          <cell r="B799" t="str">
            <v>12-567-15</v>
          </cell>
          <cell r="C799" t="str">
            <v xml:space="preserve">MICRO FORCEPS CURVED DIAM. 15 CM        </v>
          </cell>
          <cell r="D799" t="str">
            <v>PC</v>
          </cell>
          <cell r="E799">
            <v>267</v>
          </cell>
          <cell r="F799">
            <v>667.5</v>
          </cell>
        </row>
        <row r="800">
          <cell r="A800">
            <v>1256718</v>
          </cell>
          <cell r="B800" t="str">
            <v>12-567-18</v>
          </cell>
          <cell r="C800" t="str">
            <v xml:space="preserve">MICRO FORCEPS CURVED DIAM. 18 CM        </v>
          </cell>
          <cell r="D800" t="str">
            <v>PC</v>
          </cell>
          <cell r="E800">
            <v>266</v>
          </cell>
          <cell r="F800">
            <v>665</v>
          </cell>
        </row>
        <row r="801">
          <cell r="A801">
            <v>1256721</v>
          </cell>
          <cell r="B801" t="str">
            <v>12-567-21</v>
          </cell>
          <cell r="C801" t="str">
            <v xml:space="preserve">MICRO FORCEPS CURVED DIAM. 21 CM        </v>
          </cell>
          <cell r="D801" t="str">
            <v>PC</v>
          </cell>
          <cell r="E801">
            <v>296</v>
          </cell>
          <cell r="F801">
            <v>740</v>
          </cell>
        </row>
        <row r="802">
          <cell r="A802">
            <v>1256723</v>
          </cell>
          <cell r="B802" t="str">
            <v>12-567-23</v>
          </cell>
          <cell r="C802" t="str">
            <v xml:space="preserve">MICRO FORCEPS CURVED DIAM. 23 CM        </v>
          </cell>
          <cell r="D802" t="str">
            <v>PC</v>
          </cell>
          <cell r="E802">
            <v>321.5</v>
          </cell>
          <cell r="F802">
            <v>803.75</v>
          </cell>
        </row>
        <row r="803">
          <cell r="A803">
            <v>1256815</v>
          </cell>
          <cell r="B803" t="str">
            <v>12-568-15</v>
          </cell>
          <cell r="C803" t="str">
            <v>MICRO FORCEPS STR. 1X2 TEETH DIAM. 15 CM</v>
          </cell>
          <cell r="D803" t="str">
            <v>PC</v>
          </cell>
          <cell r="E803">
            <v>295</v>
          </cell>
          <cell r="F803">
            <v>737.5</v>
          </cell>
        </row>
        <row r="804">
          <cell r="A804">
            <v>1256818</v>
          </cell>
          <cell r="B804" t="str">
            <v>12-568-18</v>
          </cell>
          <cell r="C804" t="str">
            <v>MICRO FORCEPS STR. 1X2 TEETH DIAM. 18 CM</v>
          </cell>
          <cell r="D804" t="str">
            <v>PC</v>
          </cell>
          <cell r="E804">
            <v>297</v>
          </cell>
          <cell r="F804">
            <v>742.5</v>
          </cell>
        </row>
        <row r="805">
          <cell r="A805">
            <v>1256915</v>
          </cell>
          <cell r="B805" t="str">
            <v>12-569-15</v>
          </cell>
          <cell r="C805" t="str">
            <v>MICRO FORCEPS CURVED 1X2 TEETH DIAM.15CM</v>
          </cell>
          <cell r="D805" t="str">
            <v>PC</v>
          </cell>
          <cell r="E805">
            <v>305.5</v>
          </cell>
          <cell r="F805">
            <v>763.75</v>
          </cell>
        </row>
        <row r="806">
          <cell r="A806">
            <v>1256918</v>
          </cell>
          <cell r="B806" t="str">
            <v>12-569-18</v>
          </cell>
          <cell r="C806" t="str">
            <v>MICRO FORCEPS CURVED 1X2 TEETH DIAM.18CM</v>
          </cell>
          <cell r="D806" t="str">
            <v>PC</v>
          </cell>
          <cell r="E806">
            <v>305.5</v>
          </cell>
          <cell r="F806">
            <v>763.75</v>
          </cell>
        </row>
        <row r="807">
          <cell r="A807">
            <v>1257015</v>
          </cell>
          <cell r="B807" t="str">
            <v>12-570-15</v>
          </cell>
          <cell r="C807" t="str">
            <v>MICRO FORCEPS STR. 1X2 TEETH DIAM. 15 CM</v>
          </cell>
          <cell r="D807" t="str">
            <v>PC</v>
          </cell>
          <cell r="E807">
            <v>276</v>
          </cell>
          <cell r="F807">
            <v>690</v>
          </cell>
        </row>
        <row r="808">
          <cell r="A808">
            <v>1257018</v>
          </cell>
          <cell r="B808" t="str">
            <v>12-570-18</v>
          </cell>
          <cell r="C808" t="str">
            <v>MICRO FORCEPS STR. 1X2 TEETH DIAM. 18 CM</v>
          </cell>
          <cell r="D808" t="str">
            <v>PC</v>
          </cell>
          <cell r="E808">
            <v>276</v>
          </cell>
          <cell r="F808">
            <v>690</v>
          </cell>
        </row>
        <row r="809">
          <cell r="A809">
            <v>1257021</v>
          </cell>
          <cell r="B809" t="str">
            <v>12-570-21</v>
          </cell>
          <cell r="C809" t="str">
            <v>MICRO FORCEPS STR. 1X2 TEETH DIAM. 21 CM</v>
          </cell>
          <cell r="D809" t="str">
            <v>PC</v>
          </cell>
          <cell r="E809">
            <v>308.5</v>
          </cell>
          <cell r="F809">
            <v>771.25</v>
          </cell>
        </row>
        <row r="810">
          <cell r="A810">
            <v>1257023</v>
          </cell>
          <cell r="B810" t="str">
            <v>12-570-23</v>
          </cell>
          <cell r="C810" t="str">
            <v>MICRO FORCEPS STR. 1X2 TEETH DIAM. 23 CM</v>
          </cell>
          <cell r="D810" t="str">
            <v>PC</v>
          </cell>
          <cell r="E810">
            <v>332</v>
          </cell>
          <cell r="F810">
            <v>830</v>
          </cell>
        </row>
        <row r="811">
          <cell r="A811">
            <v>1257115</v>
          </cell>
          <cell r="B811" t="str">
            <v>12-571-15</v>
          </cell>
          <cell r="C811" t="str">
            <v xml:space="preserve">MICRO FORCEPS CVD 1X2 TEETH DIAM. 15 CM </v>
          </cell>
          <cell r="D811" t="str">
            <v>PC</v>
          </cell>
          <cell r="E811">
            <v>288</v>
          </cell>
          <cell r="F811">
            <v>720</v>
          </cell>
        </row>
        <row r="812">
          <cell r="A812">
            <v>1257118</v>
          </cell>
          <cell r="B812" t="str">
            <v>12-571-18</v>
          </cell>
          <cell r="C812" t="str">
            <v>MICRO FORCEPS CVD. 1X2 TEETH DIAM. 18 CM</v>
          </cell>
          <cell r="D812" t="str">
            <v>PC</v>
          </cell>
          <cell r="E812">
            <v>285.5</v>
          </cell>
          <cell r="F812">
            <v>713.75</v>
          </cell>
        </row>
        <row r="813">
          <cell r="A813">
            <v>1257121</v>
          </cell>
          <cell r="B813" t="str">
            <v>12-571-21</v>
          </cell>
          <cell r="C813" t="str">
            <v xml:space="preserve">MICRO FORCEPS CVD 1X2 TEETH DIAM. 21 CM </v>
          </cell>
          <cell r="D813" t="str">
            <v>PC</v>
          </cell>
          <cell r="E813">
            <v>319.5</v>
          </cell>
          <cell r="F813">
            <v>798.75</v>
          </cell>
        </row>
        <row r="814">
          <cell r="A814">
            <v>1257123</v>
          </cell>
          <cell r="B814" t="str">
            <v>12-571-23</v>
          </cell>
          <cell r="C814" t="str">
            <v>MICRO FORCEPS CVD. 1X2 TEETH DIAM. 23 CM</v>
          </cell>
          <cell r="D814" t="str">
            <v>PC</v>
          </cell>
          <cell r="E814">
            <v>344</v>
          </cell>
          <cell r="F814">
            <v>860</v>
          </cell>
        </row>
        <row r="815">
          <cell r="A815">
            <v>1257415</v>
          </cell>
          <cell r="B815" t="str">
            <v>12-574-15</v>
          </cell>
          <cell r="C815" t="str">
            <v xml:space="preserve">LOOP FORCEPS STR. DIAM. 1X0,5 MM 15 CM  </v>
          </cell>
          <cell r="D815" t="str">
            <v>PC</v>
          </cell>
          <cell r="E815">
            <v>296</v>
          </cell>
          <cell r="F815">
            <v>740</v>
          </cell>
        </row>
        <row r="816">
          <cell r="A816">
            <v>1257418</v>
          </cell>
          <cell r="B816" t="str">
            <v>12-574-18</v>
          </cell>
          <cell r="C816" t="str">
            <v xml:space="preserve">LOOP FORCEPS STR. DIAM. 1X5 MM 18 CM    </v>
          </cell>
          <cell r="D816" t="str">
            <v>PC</v>
          </cell>
          <cell r="E816">
            <v>299</v>
          </cell>
          <cell r="F816">
            <v>747.5</v>
          </cell>
        </row>
        <row r="817">
          <cell r="A817">
            <v>1257421</v>
          </cell>
          <cell r="B817" t="str">
            <v>12-574-21</v>
          </cell>
          <cell r="C817" t="str">
            <v xml:space="preserve">LOOP FORCEPS STR. DIAM. 1X0,5 MM 21 CM  </v>
          </cell>
          <cell r="D817" t="str">
            <v>PC</v>
          </cell>
          <cell r="E817">
            <v>306.5</v>
          </cell>
          <cell r="F817">
            <v>766.25</v>
          </cell>
        </row>
        <row r="818">
          <cell r="A818">
            <v>1257423</v>
          </cell>
          <cell r="B818" t="str">
            <v>12-574-23</v>
          </cell>
          <cell r="C818" t="str">
            <v xml:space="preserve">LOOP FORCEPS STR. DIAM. 1X0,5 MM 23 CM  </v>
          </cell>
          <cell r="D818" t="str">
            <v>PC</v>
          </cell>
          <cell r="E818">
            <v>328</v>
          </cell>
          <cell r="F818">
            <v>820</v>
          </cell>
        </row>
        <row r="819">
          <cell r="A819">
            <v>1257615</v>
          </cell>
          <cell r="B819" t="str">
            <v>12-576-15</v>
          </cell>
          <cell r="C819" t="str">
            <v xml:space="preserve">LOOP FORCEPS STR. DIAM. 2X1,0 MM 15 CM  </v>
          </cell>
          <cell r="D819" t="str">
            <v>PC</v>
          </cell>
          <cell r="E819">
            <v>300</v>
          </cell>
          <cell r="F819">
            <v>750</v>
          </cell>
        </row>
        <row r="820">
          <cell r="A820">
            <v>1257618</v>
          </cell>
          <cell r="B820" t="str">
            <v>12-576-18</v>
          </cell>
          <cell r="C820" t="str">
            <v xml:space="preserve">LOOP FORCEPS STR.DIAM.2X1,0 MM 18 CM    </v>
          </cell>
          <cell r="D820" t="str">
            <v>PC</v>
          </cell>
          <cell r="E820">
            <v>296</v>
          </cell>
          <cell r="F820">
            <v>740</v>
          </cell>
        </row>
        <row r="821">
          <cell r="A821">
            <v>1257621</v>
          </cell>
          <cell r="B821" t="str">
            <v>12-576-21</v>
          </cell>
          <cell r="C821" t="str">
            <v xml:space="preserve">LOOP FORCEPS STR. DIAM. 2X10 MM 21 CM   </v>
          </cell>
          <cell r="D821" t="str">
            <v>PC</v>
          </cell>
          <cell r="E821">
            <v>306.5</v>
          </cell>
          <cell r="F821">
            <v>766.25</v>
          </cell>
        </row>
        <row r="822">
          <cell r="A822">
            <v>1257623</v>
          </cell>
          <cell r="B822" t="str">
            <v>12-576-23</v>
          </cell>
          <cell r="C822" t="str">
            <v xml:space="preserve">LOOP FORCEPS STR.DIAM.2X10 MM 23 CM     </v>
          </cell>
          <cell r="D822" t="str">
            <v>PC</v>
          </cell>
          <cell r="E822">
            <v>332</v>
          </cell>
          <cell r="F822">
            <v>830</v>
          </cell>
        </row>
        <row r="823">
          <cell r="A823">
            <v>1257815</v>
          </cell>
          <cell r="B823" t="str">
            <v>12-578-15</v>
          </cell>
          <cell r="C823" t="str">
            <v xml:space="preserve">TI-MICRO FORCEPS STR. DIAM. 15 CM       </v>
          </cell>
          <cell r="D823" t="str">
            <v>PC</v>
          </cell>
          <cell r="E823">
            <v>507</v>
          </cell>
          <cell r="F823">
            <v>1267.5</v>
          </cell>
        </row>
        <row r="824">
          <cell r="A824">
            <v>1257818</v>
          </cell>
          <cell r="B824" t="str">
            <v>12-578-18</v>
          </cell>
          <cell r="C824" t="str">
            <v xml:space="preserve">TI-MICRO FORCEPS STR. DIAM. 18 CM       </v>
          </cell>
          <cell r="D824" t="str">
            <v>PC</v>
          </cell>
          <cell r="E824">
            <v>510</v>
          </cell>
          <cell r="F824">
            <v>1275</v>
          </cell>
        </row>
        <row r="825">
          <cell r="A825">
            <v>1257915</v>
          </cell>
          <cell r="B825" t="str">
            <v>12-579-15</v>
          </cell>
          <cell r="C825" t="str">
            <v xml:space="preserve">TI-MICRO FORCEPS CVD. DIAM. 15 CM       </v>
          </cell>
          <cell r="D825" t="str">
            <v>PC</v>
          </cell>
          <cell r="E825">
            <v>519</v>
          </cell>
          <cell r="F825">
            <v>1297.5</v>
          </cell>
        </row>
        <row r="826">
          <cell r="A826">
            <v>1257918</v>
          </cell>
          <cell r="B826" t="str">
            <v>12-579-18</v>
          </cell>
          <cell r="C826" t="str">
            <v xml:space="preserve">TI-MICRO FORCEPS CVD DIAM. 18 CM        </v>
          </cell>
          <cell r="D826" t="str">
            <v>PC</v>
          </cell>
          <cell r="E826">
            <v>519</v>
          </cell>
          <cell r="F826">
            <v>1297.5</v>
          </cell>
        </row>
        <row r="827">
          <cell r="A827">
            <v>1258015</v>
          </cell>
          <cell r="B827" t="str">
            <v>12-580-15</v>
          </cell>
          <cell r="C827" t="str">
            <v xml:space="preserve">TI-MICRO FORCEPS STR. DIAM. 15 CM       </v>
          </cell>
          <cell r="D827" t="str">
            <v>PC</v>
          </cell>
          <cell r="E827">
            <v>507</v>
          </cell>
          <cell r="F827">
            <v>1267.5</v>
          </cell>
        </row>
        <row r="828">
          <cell r="A828">
            <v>1258018</v>
          </cell>
          <cell r="B828" t="str">
            <v>12-580-18</v>
          </cell>
          <cell r="C828" t="str">
            <v xml:space="preserve">TI-MICRO FORCEPS STR. DIAM. 18 CM       </v>
          </cell>
          <cell r="D828" t="str">
            <v>PC</v>
          </cell>
          <cell r="E828">
            <v>507</v>
          </cell>
          <cell r="F828">
            <v>1267.5</v>
          </cell>
        </row>
        <row r="829">
          <cell r="A829">
            <v>1258021</v>
          </cell>
          <cell r="B829" t="str">
            <v>12-580-21</v>
          </cell>
          <cell r="C829" t="str">
            <v xml:space="preserve">TI-MICRO FORCEPS STR. DIAM. 21 CM       </v>
          </cell>
          <cell r="D829" t="str">
            <v>PC</v>
          </cell>
          <cell r="E829">
            <v>510</v>
          </cell>
          <cell r="F829">
            <v>1275</v>
          </cell>
        </row>
        <row r="830">
          <cell r="A830">
            <v>1258115</v>
          </cell>
          <cell r="B830" t="str">
            <v>12-581-15</v>
          </cell>
          <cell r="C830" t="str">
            <v xml:space="preserve">TI-MICRO FORCEPS CVD. DIAM. 15 CM       </v>
          </cell>
          <cell r="D830" t="str">
            <v>PC</v>
          </cell>
          <cell r="E830">
            <v>519</v>
          </cell>
          <cell r="F830">
            <v>1297.5</v>
          </cell>
        </row>
        <row r="831">
          <cell r="A831">
            <v>1258118</v>
          </cell>
          <cell r="B831" t="str">
            <v>12-581-18</v>
          </cell>
          <cell r="C831" t="str">
            <v xml:space="preserve">TI-MICRO FORCEPS SVD. DIAM. 18 CM       </v>
          </cell>
          <cell r="D831" t="str">
            <v>PC</v>
          </cell>
          <cell r="E831">
            <v>519</v>
          </cell>
          <cell r="F831">
            <v>1297.5</v>
          </cell>
        </row>
        <row r="832">
          <cell r="A832">
            <v>1258121</v>
          </cell>
          <cell r="B832" t="str">
            <v>12-581-21</v>
          </cell>
          <cell r="C832" t="str">
            <v xml:space="preserve">TI-MICRO FORCEPS CVD. DIAM. 21 CM       </v>
          </cell>
          <cell r="D832" t="str">
            <v>PC</v>
          </cell>
          <cell r="E832">
            <v>527</v>
          </cell>
          <cell r="F832">
            <v>1317.5</v>
          </cell>
        </row>
        <row r="833">
          <cell r="A833">
            <v>1258215</v>
          </cell>
          <cell r="B833" t="str">
            <v>12-582-15</v>
          </cell>
          <cell r="C833" t="str">
            <v>TI-MICRO FORCEPS STR.DIAM.1X2 TEETH 15CM</v>
          </cell>
          <cell r="D833" t="str">
            <v>PC</v>
          </cell>
          <cell r="E833">
            <v>581</v>
          </cell>
          <cell r="F833">
            <v>1452.5</v>
          </cell>
        </row>
        <row r="834">
          <cell r="A834">
            <v>1258218</v>
          </cell>
          <cell r="B834" t="str">
            <v>12-582-18</v>
          </cell>
          <cell r="C834" t="str">
            <v>TI-MICRO FORCEPS STR.DIAM.1X2 TEETH 18CM</v>
          </cell>
          <cell r="D834" t="str">
            <v>PC</v>
          </cell>
          <cell r="E834">
            <v>581</v>
          </cell>
          <cell r="F834">
            <v>1452.5</v>
          </cell>
        </row>
        <row r="835">
          <cell r="A835">
            <v>1258315</v>
          </cell>
          <cell r="B835" t="str">
            <v>12-583-15</v>
          </cell>
          <cell r="C835" t="str">
            <v>TI-MICRO FORCEPS CVD.DIAM.1X2 TEETH 15CM</v>
          </cell>
          <cell r="D835" t="str">
            <v>PC</v>
          </cell>
          <cell r="E835">
            <v>592</v>
          </cell>
          <cell r="F835">
            <v>1480</v>
          </cell>
        </row>
        <row r="836">
          <cell r="A836">
            <v>1258318</v>
          </cell>
          <cell r="B836" t="str">
            <v>12-583-18</v>
          </cell>
          <cell r="C836" t="str">
            <v>TI-MICRO FORCEPS CVD.DIAM.1X2 TEETH 18CM</v>
          </cell>
          <cell r="D836" t="str">
            <v>PC</v>
          </cell>
          <cell r="E836">
            <v>592</v>
          </cell>
          <cell r="F836">
            <v>1480</v>
          </cell>
        </row>
        <row r="837">
          <cell r="A837">
            <v>1258415</v>
          </cell>
          <cell r="B837" t="str">
            <v>12-584-15</v>
          </cell>
          <cell r="C837" t="str">
            <v>TI-MICRO FORCEPS STR.DIAM.1X2 TEETH 15CM</v>
          </cell>
          <cell r="D837" t="str">
            <v>PC</v>
          </cell>
          <cell r="E837">
            <v>560</v>
          </cell>
          <cell r="F837">
            <v>1400</v>
          </cell>
        </row>
        <row r="838">
          <cell r="A838">
            <v>1258418</v>
          </cell>
          <cell r="B838" t="str">
            <v>12-584-18</v>
          </cell>
          <cell r="C838" t="str">
            <v>TI-MICRO FORCEPS STR.DIAM.1X2 TEETH 18CM</v>
          </cell>
          <cell r="D838" t="str">
            <v>PC</v>
          </cell>
          <cell r="E838">
            <v>560</v>
          </cell>
          <cell r="F838">
            <v>1400</v>
          </cell>
        </row>
        <row r="839">
          <cell r="A839">
            <v>1258421</v>
          </cell>
          <cell r="B839" t="str">
            <v>12-584-21</v>
          </cell>
          <cell r="C839" t="str">
            <v>TI-MICRO FORCEPS STR.DIAM.1X2 TEETH 21CM</v>
          </cell>
          <cell r="D839" t="str">
            <v>PC</v>
          </cell>
          <cell r="E839">
            <v>560</v>
          </cell>
          <cell r="F839">
            <v>1400</v>
          </cell>
        </row>
        <row r="840">
          <cell r="A840">
            <v>1258515</v>
          </cell>
          <cell r="B840" t="str">
            <v>12-585-15</v>
          </cell>
          <cell r="C840" t="str">
            <v>TI-MICRO FORCEPS STR.DIAM.1X2 TEETH 15CM</v>
          </cell>
          <cell r="D840" t="str">
            <v>PC</v>
          </cell>
          <cell r="E840">
            <v>571</v>
          </cell>
          <cell r="F840">
            <v>1427.5</v>
          </cell>
        </row>
        <row r="841">
          <cell r="A841">
            <v>1258518</v>
          </cell>
          <cell r="B841" t="str">
            <v>12-585-18</v>
          </cell>
          <cell r="C841" t="str">
            <v>TI-MICRO FORCEPS CVD.DIAM.1X2 TEETH 18CM</v>
          </cell>
          <cell r="D841" t="str">
            <v>PC</v>
          </cell>
          <cell r="E841">
            <v>571</v>
          </cell>
          <cell r="F841">
            <v>1427.5</v>
          </cell>
        </row>
        <row r="842">
          <cell r="A842">
            <v>1258521</v>
          </cell>
          <cell r="B842" t="str">
            <v>12-585-21</v>
          </cell>
          <cell r="C842" t="str">
            <v>TI-MICRO FORCEPS CVD DIAM.1X2 TEETH 21CM</v>
          </cell>
          <cell r="D842" t="str">
            <v>PC</v>
          </cell>
          <cell r="E842">
            <v>571</v>
          </cell>
          <cell r="F842">
            <v>1427.5</v>
          </cell>
        </row>
        <row r="843">
          <cell r="A843">
            <v>1258615</v>
          </cell>
          <cell r="B843" t="str">
            <v>12-586-15</v>
          </cell>
          <cell r="C843" t="str">
            <v xml:space="preserve">LOOP FORCEPS STR.DIAM.1X0,5 MM 15 CM    </v>
          </cell>
          <cell r="D843" t="str">
            <v>PC</v>
          </cell>
          <cell r="E843">
            <v>560</v>
          </cell>
          <cell r="F843">
            <v>1400</v>
          </cell>
        </row>
        <row r="844">
          <cell r="A844">
            <v>1258618</v>
          </cell>
          <cell r="B844" t="str">
            <v>12-586-18</v>
          </cell>
          <cell r="C844" t="str">
            <v xml:space="preserve">LOOP FORCEPS STR.DIAM.1X0,5 MM 18 CM    </v>
          </cell>
          <cell r="D844" t="str">
            <v>PC</v>
          </cell>
          <cell r="E844">
            <v>564</v>
          </cell>
          <cell r="F844">
            <v>1410</v>
          </cell>
        </row>
        <row r="845">
          <cell r="A845">
            <v>1258621</v>
          </cell>
          <cell r="B845" t="str">
            <v>12-586-21</v>
          </cell>
          <cell r="C845" t="str">
            <v xml:space="preserve">LOOP FORCEPS STR. DIAM.1X0,5 MM 21 CM   </v>
          </cell>
          <cell r="D845" t="str">
            <v>PC</v>
          </cell>
          <cell r="E845">
            <v>560</v>
          </cell>
          <cell r="F845">
            <v>1400</v>
          </cell>
        </row>
        <row r="846">
          <cell r="A846">
            <v>1258815</v>
          </cell>
          <cell r="B846" t="str">
            <v>12-588-15</v>
          </cell>
          <cell r="C846" t="str">
            <v xml:space="preserve">LOOP FORCEPS STR.DIAM. 2X1,0 MM 15 CM   </v>
          </cell>
          <cell r="D846" t="str">
            <v>PC</v>
          </cell>
          <cell r="E846">
            <v>560</v>
          </cell>
          <cell r="F846">
            <v>1400</v>
          </cell>
        </row>
        <row r="847">
          <cell r="A847">
            <v>1258818</v>
          </cell>
          <cell r="B847" t="str">
            <v>12-588-18</v>
          </cell>
          <cell r="C847" t="str">
            <v xml:space="preserve">LOOP FORCEPS STR.DIAM. 2X1,0 MM 18 CM   </v>
          </cell>
          <cell r="D847" t="str">
            <v>PC</v>
          </cell>
          <cell r="E847">
            <v>560</v>
          </cell>
          <cell r="F847">
            <v>1400</v>
          </cell>
        </row>
        <row r="848">
          <cell r="A848">
            <v>1258821</v>
          </cell>
          <cell r="B848" t="str">
            <v>12-588-21</v>
          </cell>
          <cell r="C848" t="str">
            <v xml:space="preserve">LOOP FORCEPS STR.DIAM. 2X1,0 MM 21 CM   </v>
          </cell>
          <cell r="D848" t="str">
            <v>PC</v>
          </cell>
          <cell r="E848">
            <v>560</v>
          </cell>
          <cell r="F848">
            <v>1400</v>
          </cell>
        </row>
        <row r="849">
          <cell r="A849">
            <v>1258915</v>
          </cell>
          <cell r="B849" t="str">
            <v>12-589-15</v>
          </cell>
          <cell r="C849" t="str">
            <v xml:space="preserve">MICRO FORCEPS STR. 1,2 MM JAW 15 CM     </v>
          </cell>
          <cell r="D849" t="str">
            <v>PC</v>
          </cell>
          <cell r="E849">
            <v>243.5</v>
          </cell>
          <cell r="F849">
            <v>608.75</v>
          </cell>
        </row>
        <row r="850">
          <cell r="A850">
            <v>1258918</v>
          </cell>
          <cell r="B850" t="str">
            <v>12-589-18</v>
          </cell>
          <cell r="C850" t="str">
            <v xml:space="preserve">MICRO FORCEPS STR. 1,2 MM JAW 18 CM     </v>
          </cell>
          <cell r="D850" t="str">
            <v>PC</v>
          </cell>
          <cell r="E850">
            <v>243.5</v>
          </cell>
          <cell r="F850">
            <v>608.75</v>
          </cell>
        </row>
        <row r="851">
          <cell r="A851">
            <v>1258921</v>
          </cell>
          <cell r="B851" t="str">
            <v>12-589-21</v>
          </cell>
          <cell r="C851" t="str">
            <v xml:space="preserve">MICRO FORCEPS STR 1,2 MM JAW 21 CM      </v>
          </cell>
          <cell r="D851" t="str">
            <v>PC</v>
          </cell>
          <cell r="E851">
            <v>268</v>
          </cell>
          <cell r="F851">
            <v>670</v>
          </cell>
        </row>
        <row r="852">
          <cell r="A852">
            <v>1259015</v>
          </cell>
          <cell r="B852" t="str">
            <v>12-590-15</v>
          </cell>
          <cell r="C852" t="str">
            <v xml:space="preserve">TI-MICRO FORCEPS STR. 1,2 MM JAW 15 CM  </v>
          </cell>
          <cell r="D852" t="str">
            <v>PC</v>
          </cell>
          <cell r="E852">
            <v>496</v>
          </cell>
          <cell r="F852">
            <v>1240</v>
          </cell>
        </row>
        <row r="853">
          <cell r="A853">
            <v>1259018</v>
          </cell>
          <cell r="B853" t="str">
            <v>12-590-18</v>
          </cell>
          <cell r="C853" t="str">
            <v xml:space="preserve">TI-MICRO FORCEPS STR. 1,2 MM JAW 18 CM  </v>
          </cell>
          <cell r="D853" t="str">
            <v>PC</v>
          </cell>
          <cell r="E853">
            <v>496</v>
          </cell>
          <cell r="F853">
            <v>1240</v>
          </cell>
        </row>
        <row r="854">
          <cell r="A854">
            <v>1259021</v>
          </cell>
          <cell r="B854" t="str">
            <v>12-590-21</v>
          </cell>
          <cell r="C854" t="str">
            <v xml:space="preserve">TI-MICRO FORCEPS STR. 1,2 MM JAW 21 CM  </v>
          </cell>
          <cell r="D854" t="str">
            <v>PC</v>
          </cell>
          <cell r="E854">
            <v>496</v>
          </cell>
          <cell r="F854">
            <v>1240</v>
          </cell>
        </row>
        <row r="855">
          <cell r="A855">
            <v>1259101</v>
          </cell>
          <cell r="B855" t="str">
            <v>12-591-01</v>
          </cell>
          <cell r="C855" t="str">
            <v xml:space="preserve">MICRO FORCEPS, CURV., 6X0,4 MM, 15 CM   </v>
          </cell>
          <cell r="D855" t="str">
            <v>PC</v>
          </cell>
          <cell r="E855">
            <v>268</v>
          </cell>
          <cell r="F855">
            <v>670</v>
          </cell>
        </row>
        <row r="856">
          <cell r="A856">
            <v>1259102</v>
          </cell>
          <cell r="B856" t="str">
            <v>12-591-02</v>
          </cell>
          <cell r="C856" t="str">
            <v>MICRO FORCEPS, 45░ ANGL., 6X0,4 MM, 15CM</v>
          </cell>
          <cell r="D856" t="str">
            <v>PC</v>
          </cell>
          <cell r="E856">
            <v>268</v>
          </cell>
          <cell r="F856">
            <v>670</v>
          </cell>
        </row>
        <row r="857">
          <cell r="A857">
            <v>1259103</v>
          </cell>
          <cell r="B857" t="str">
            <v>12-591-03</v>
          </cell>
          <cell r="C857" t="str">
            <v xml:space="preserve">RING FORCEPS, 1X0,5 MM, 15 CM           </v>
          </cell>
          <cell r="D857" t="str">
            <v>PC</v>
          </cell>
          <cell r="E857">
            <v>302.5</v>
          </cell>
          <cell r="F857">
            <v>756.25</v>
          </cell>
        </row>
        <row r="858">
          <cell r="A858">
            <v>1259104</v>
          </cell>
          <cell r="B858" t="str">
            <v>12-591-04</v>
          </cell>
          <cell r="C858" t="str">
            <v xml:space="preserve">MICRO FORCEPS, STR., 5X0,3 MM, 15 CM    </v>
          </cell>
          <cell r="D858" t="str">
            <v>PC</v>
          </cell>
          <cell r="E858">
            <v>247.5</v>
          </cell>
          <cell r="F858">
            <v>618.75</v>
          </cell>
        </row>
        <row r="859">
          <cell r="A859">
            <v>1259105</v>
          </cell>
          <cell r="B859" t="str">
            <v>12-591-05</v>
          </cell>
          <cell r="C859" t="str">
            <v xml:space="preserve">MICRO FORCEPS, STR., 15 CM              </v>
          </cell>
          <cell r="D859" t="str">
            <v>PC</v>
          </cell>
          <cell r="E859">
            <v>247.5</v>
          </cell>
          <cell r="F859">
            <v>618.75</v>
          </cell>
        </row>
        <row r="860">
          <cell r="A860">
            <v>1259200</v>
          </cell>
          <cell r="B860" t="str">
            <v>12-592-00</v>
          </cell>
          <cell r="C860" t="str">
            <v xml:space="preserve">MICRO FORCEPS, STR., 6X0,4 MM, 18 CM    </v>
          </cell>
          <cell r="D860" t="str">
            <v>PC</v>
          </cell>
          <cell r="E860">
            <v>257</v>
          </cell>
          <cell r="F860">
            <v>642.5</v>
          </cell>
        </row>
        <row r="861">
          <cell r="A861">
            <v>1259201</v>
          </cell>
          <cell r="B861" t="str">
            <v>12-592-01</v>
          </cell>
          <cell r="C861" t="str">
            <v xml:space="preserve">MICRO FORCEPS, CURV., 6X0,4 MM, 18 CM   </v>
          </cell>
          <cell r="D861" t="str">
            <v>PC</v>
          </cell>
          <cell r="E861">
            <v>268</v>
          </cell>
          <cell r="F861">
            <v>670</v>
          </cell>
        </row>
        <row r="862">
          <cell r="A862">
            <v>1259202</v>
          </cell>
          <cell r="B862" t="str">
            <v>12-592-02</v>
          </cell>
          <cell r="C862" t="str">
            <v>MICRO FORCEPS, 45░ ANGL., 6X0,4 MM, 18CM</v>
          </cell>
          <cell r="D862" t="str">
            <v>PC</v>
          </cell>
          <cell r="E862">
            <v>268</v>
          </cell>
          <cell r="F862">
            <v>670</v>
          </cell>
        </row>
        <row r="863">
          <cell r="A863">
            <v>1259203</v>
          </cell>
          <cell r="B863" t="str">
            <v>12-592-03</v>
          </cell>
          <cell r="C863" t="str">
            <v xml:space="preserve">RING FORCEPS, 1X0,5 MM, 18 CM           </v>
          </cell>
          <cell r="D863" t="str">
            <v>PC</v>
          </cell>
          <cell r="E863">
            <v>302.5</v>
          </cell>
          <cell r="F863">
            <v>756.25</v>
          </cell>
        </row>
        <row r="864">
          <cell r="A864">
            <v>1259204</v>
          </cell>
          <cell r="B864" t="str">
            <v>12-592-04</v>
          </cell>
          <cell r="C864" t="str">
            <v xml:space="preserve">MICRO FORCEPS, STR., 5X0,3 MM, 18 CM    </v>
          </cell>
          <cell r="D864" t="str">
            <v>PC</v>
          </cell>
          <cell r="E864">
            <v>247.5</v>
          </cell>
          <cell r="F864">
            <v>618.75</v>
          </cell>
        </row>
        <row r="865">
          <cell r="A865">
            <v>1259205</v>
          </cell>
          <cell r="B865" t="str">
            <v>12-592-05</v>
          </cell>
          <cell r="C865" t="str">
            <v xml:space="preserve">MICRO FORCEPS, STR., 18 CM              </v>
          </cell>
          <cell r="D865" t="str">
            <v>PC</v>
          </cell>
          <cell r="E865">
            <v>247.5</v>
          </cell>
          <cell r="F865">
            <v>618.75</v>
          </cell>
        </row>
        <row r="866">
          <cell r="A866">
            <v>1259401</v>
          </cell>
          <cell r="B866" t="str">
            <v>12-594-01</v>
          </cell>
          <cell r="C866" t="str">
            <v xml:space="preserve">MIKRO KNOT AND SEIZING FCPS             </v>
          </cell>
          <cell r="D866" t="str">
            <v>PC</v>
          </cell>
          <cell r="E866">
            <v>127.08</v>
          </cell>
          <cell r="F866">
            <v>317.7</v>
          </cell>
        </row>
        <row r="867">
          <cell r="A867">
            <v>1260012</v>
          </cell>
          <cell r="B867" t="str">
            <v>12-600-12</v>
          </cell>
          <cell r="C867" t="str">
            <v xml:space="preserve">SPLINTER FORCEPS SMOOTH                 </v>
          </cell>
          <cell r="D867" t="str">
            <v>PC</v>
          </cell>
          <cell r="E867">
            <v>8.2899999999999991</v>
          </cell>
          <cell r="F867">
            <v>20.724999999999998</v>
          </cell>
        </row>
        <row r="868">
          <cell r="A868">
            <v>1260112</v>
          </cell>
          <cell r="B868" t="str">
            <v>12-601-12</v>
          </cell>
          <cell r="C868" t="str">
            <v xml:space="preserve">SPLINTER FORCEPS SMOOTH CVD             </v>
          </cell>
          <cell r="D868" t="str">
            <v>PC</v>
          </cell>
          <cell r="E868">
            <v>9.01</v>
          </cell>
          <cell r="F868">
            <v>22.524999999999999</v>
          </cell>
        </row>
        <row r="869">
          <cell r="A869">
            <v>1260412</v>
          </cell>
          <cell r="B869" t="str">
            <v>12-604-12</v>
          </cell>
          <cell r="C869" t="str">
            <v xml:space="preserve">SPLINTER FORCEPS SERRATED               </v>
          </cell>
          <cell r="D869" t="str">
            <v>PC</v>
          </cell>
          <cell r="E869">
            <v>8.76</v>
          </cell>
          <cell r="F869">
            <v>21.9</v>
          </cell>
        </row>
        <row r="870">
          <cell r="A870">
            <v>1260512</v>
          </cell>
          <cell r="B870" t="str">
            <v>12-605-12</v>
          </cell>
          <cell r="C870" t="str">
            <v xml:space="preserve">SPLINTER FORCEPS SERRAT CVD             </v>
          </cell>
          <cell r="D870" t="str">
            <v>PC</v>
          </cell>
          <cell r="E870">
            <v>10.29</v>
          </cell>
          <cell r="F870">
            <v>25.724999999999998</v>
          </cell>
        </row>
        <row r="871">
          <cell r="A871">
            <v>1261616</v>
          </cell>
          <cell r="B871" t="str">
            <v>12-616-16</v>
          </cell>
          <cell r="C871" t="str">
            <v xml:space="preserve">MICRO TYING FORCEPS                     </v>
          </cell>
          <cell r="D871" t="str">
            <v>PC</v>
          </cell>
          <cell r="E871">
            <v>179.35</v>
          </cell>
          <cell r="F871">
            <v>448.375</v>
          </cell>
        </row>
        <row r="872">
          <cell r="A872">
            <v>1263007</v>
          </cell>
          <cell r="B872" t="str">
            <v>12-630-07</v>
          </cell>
          <cell r="C872" t="str">
            <v xml:space="preserve">FEILCHENFELD FORCEPS                    </v>
          </cell>
          <cell r="D872" t="str">
            <v>PC</v>
          </cell>
          <cell r="E872">
            <v>10.119999999999999</v>
          </cell>
          <cell r="F872">
            <v>25.299999999999997</v>
          </cell>
        </row>
        <row r="873">
          <cell r="A873">
            <v>1263009</v>
          </cell>
          <cell r="B873" t="str">
            <v>12-630-09</v>
          </cell>
          <cell r="C873" t="str">
            <v xml:space="preserve">FEILCHENFELD FORCEPS                    </v>
          </cell>
          <cell r="D873" t="str">
            <v>PC</v>
          </cell>
          <cell r="E873">
            <v>10.119999999999999</v>
          </cell>
          <cell r="F873">
            <v>25.299999999999997</v>
          </cell>
        </row>
        <row r="874">
          <cell r="A874">
            <v>1263011</v>
          </cell>
          <cell r="B874" t="str">
            <v>12-630-11</v>
          </cell>
          <cell r="C874" t="str">
            <v xml:space="preserve">FEILCHENFELD FORCEPS                    </v>
          </cell>
          <cell r="D874" t="str">
            <v>PC</v>
          </cell>
          <cell r="E874">
            <v>9.61</v>
          </cell>
          <cell r="F874">
            <v>24.024999999999999</v>
          </cell>
        </row>
        <row r="875">
          <cell r="A875">
            <v>1264010</v>
          </cell>
          <cell r="B875" t="str">
            <v>12-640-10</v>
          </cell>
          <cell r="C875" t="str">
            <v xml:space="preserve">HUNTER FORCEPS STR                      </v>
          </cell>
          <cell r="D875" t="str">
            <v>PC</v>
          </cell>
          <cell r="E875">
            <v>10.29</v>
          </cell>
          <cell r="F875">
            <v>25.724999999999998</v>
          </cell>
        </row>
        <row r="876">
          <cell r="A876">
            <v>1264110</v>
          </cell>
          <cell r="B876" t="str">
            <v>12-641-10</v>
          </cell>
          <cell r="C876" t="str">
            <v xml:space="preserve">HUNTER FORCEPS CVD                      </v>
          </cell>
          <cell r="D876" t="str">
            <v>PC</v>
          </cell>
          <cell r="E876">
            <v>10.71</v>
          </cell>
          <cell r="F876">
            <v>26.775000000000002</v>
          </cell>
        </row>
        <row r="877">
          <cell r="A877">
            <v>1265710</v>
          </cell>
          <cell r="B877" t="str">
            <v>12-657-10</v>
          </cell>
          <cell r="C877" t="str">
            <v xml:space="preserve">MICRO DISSECT FORCEPS BL                </v>
          </cell>
          <cell r="D877" t="str">
            <v>PC</v>
          </cell>
          <cell r="E877">
            <v>7.46</v>
          </cell>
          <cell r="F877">
            <v>18.649999999999999</v>
          </cell>
        </row>
        <row r="878">
          <cell r="A878">
            <v>1265910</v>
          </cell>
          <cell r="B878" t="str">
            <v>12-659-10</v>
          </cell>
          <cell r="C878" t="str">
            <v xml:space="preserve">MICRO DISSECT FORCEPS SH                </v>
          </cell>
          <cell r="D878" t="str">
            <v>PC</v>
          </cell>
          <cell r="E878">
            <v>8.1300000000000008</v>
          </cell>
          <cell r="F878">
            <v>20.325000000000003</v>
          </cell>
        </row>
        <row r="879">
          <cell r="A879">
            <v>1266109</v>
          </cell>
          <cell r="B879" t="str">
            <v>12-661-09</v>
          </cell>
          <cell r="C879" t="str">
            <v xml:space="preserve">SHAAF FOREIGN BODY FORCEPS              </v>
          </cell>
          <cell r="D879" t="str">
            <v>PC</v>
          </cell>
          <cell r="E879">
            <v>57.38</v>
          </cell>
          <cell r="F879">
            <v>143.45000000000002</v>
          </cell>
        </row>
        <row r="880">
          <cell r="A880">
            <v>1266408</v>
          </cell>
          <cell r="B880" t="str">
            <v>12-664-08</v>
          </cell>
          <cell r="C880" t="str">
            <v xml:space="preserve">LITTAUER CILIA FORCEPS                  </v>
          </cell>
          <cell r="D880" t="str">
            <v>PC</v>
          </cell>
          <cell r="E880">
            <v>5.77</v>
          </cell>
          <cell r="F880">
            <v>14.424999999999999</v>
          </cell>
        </row>
        <row r="881">
          <cell r="A881">
            <v>1266609</v>
          </cell>
          <cell r="B881" t="str">
            <v>12-666-09</v>
          </cell>
          <cell r="C881" t="str">
            <v xml:space="preserve">CILIA FORCEPS SERRATED                  </v>
          </cell>
          <cell r="D881" t="str">
            <v>PC</v>
          </cell>
          <cell r="E881">
            <v>6.63</v>
          </cell>
          <cell r="F881">
            <v>16.574999999999999</v>
          </cell>
        </row>
        <row r="882">
          <cell r="A882">
            <v>1267409</v>
          </cell>
          <cell r="B882" t="str">
            <v>12-674-09</v>
          </cell>
          <cell r="C882" t="str">
            <v xml:space="preserve">DOUGLAS CILIA FORCEPS                   </v>
          </cell>
          <cell r="D882" t="str">
            <v>PC</v>
          </cell>
          <cell r="E882">
            <v>7.79</v>
          </cell>
          <cell r="F882">
            <v>19.475000000000001</v>
          </cell>
        </row>
        <row r="883">
          <cell r="A883">
            <v>1267609</v>
          </cell>
          <cell r="B883" t="str">
            <v>12-676-09</v>
          </cell>
          <cell r="C883" t="str">
            <v xml:space="preserve">CILIA FORCEPS SERRATED                  </v>
          </cell>
          <cell r="D883" t="str">
            <v>PC</v>
          </cell>
          <cell r="E883">
            <v>6.63</v>
          </cell>
          <cell r="F883">
            <v>16.574999999999999</v>
          </cell>
        </row>
        <row r="884">
          <cell r="A884">
            <v>1268009</v>
          </cell>
          <cell r="B884" t="str">
            <v>12-680-09</v>
          </cell>
          <cell r="C884" t="str">
            <v xml:space="preserve">BEER CILIA FORCEPS                      </v>
          </cell>
          <cell r="D884" t="str">
            <v>PC</v>
          </cell>
          <cell r="E884">
            <v>9.7799999999999994</v>
          </cell>
          <cell r="F884">
            <v>24.45</v>
          </cell>
        </row>
        <row r="885">
          <cell r="A885">
            <v>1269510</v>
          </cell>
          <cell r="B885" t="str">
            <v>12-695-10</v>
          </cell>
          <cell r="C885" t="str">
            <v xml:space="preserve">BARRAQUER CILIA FORCEPS                 </v>
          </cell>
          <cell r="D885" t="str">
            <v>PC</v>
          </cell>
          <cell r="E885">
            <v>20.74</v>
          </cell>
          <cell r="F885">
            <v>51.849999999999994</v>
          </cell>
        </row>
        <row r="886">
          <cell r="A886">
            <v>1272013</v>
          </cell>
          <cell r="B886" t="str">
            <v>12-720-13</v>
          </cell>
          <cell r="C886" t="str">
            <v xml:space="preserve">STIEGLITZ FORCEPS STR                   </v>
          </cell>
          <cell r="D886" t="str">
            <v>PC</v>
          </cell>
          <cell r="E886">
            <v>36.64</v>
          </cell>
          <cell r="F886">
            <v>91.6</v>
          </cell>
        </row>
        <row r="887">
          <cell r="A887">
            <v>1272113</v>
          </cell>
          <cell r="B887" t="str">
            <v>12-721-13</v>
          </cell>
          <cell r="C887" t="str">
            <v xml:space="preserve">STIEGLITZ FORCEPS CVD                   </v>
          </cell>
          <cell r="D887" t="str">
            <v>PC</v>
          </cell>
          <cell r="E887">
            <v>48.28</v>
          </cell>
          <cell r="F887">
            <v>120.7</v>
          </cell>
        </row>
        <row r="888">
          <cell r="A888">
            <v>1272511</v>
          </cell>
          <cell r="B888" t="str">
            <v>12-725-11</v>
          </cell>
          <cell r="C888" t="str">
            <v xml:space="preserve">PEET SPLINTER FORCEPS CVD               </v>
          </cell>
          <cell r="D888" t="str">
            <v>PC</v>
          </cell>
          <cell r="E888">
            <v>37.4</v>
          </cell>
          <cell r="F888">
            <v>93.5</v>
          </cell>
        </row>
        <row r="889">
          <cell r="A889">
            <v>1274015</v>
          </cell>
          <cell r="B889" t="str">
            <v>12-740-15</v>
          </cell>
          <cell r="C889" t="str">
            <v xml:space="preserve">RALK FORCEPS STR                        </v>
          </cell>
          <cell r="D889" t="str">
            <v>PC</v>
          </cell>
          <cell r="E889">
            <v>61.88</v>
          </cell>
          <cell r="F889">
            <v>154.70000000000002</v>
          </cell>
        </row>
        <row r="890">
          <cell r="A890">
            <v>1274115</v>
          </cell>
          <cell r="B890" t="str">
            <v>12-741-15</v>
          </cell>
          <cell r="C890" t="str">
            <v xml:space="preserve">RALK FORCEPS CVD                        </v>
          </cell>
          <cell r="D890" t="str">
            <v>PC</v>
          </cell>
          <cell r="E890">
            <v>65.2</v>
          </cell>
          <cell r="F890">
            <v>163</v>
          </cell>
        </row>
        <row r="891">
          <cell r="A891">
            <v>1305014</v>
          </cell>
          <cell r="B891" t="str">
            <v>13-050-14</v>
          </cell>
          <cell r="C891" t="str">
            <v xml:space="preserve">CLIP APPLYING FORCEPS, WITHOUT LOCK     </v>
          </cell>
          <cell r="D891" t="str">
            <v>PC</v>
          </cell>
          <cell r="E891">
            <v>62.31</v>
          </cell>
          <cell r="F891">
            <v>155.77500000000001</v>
          </cell>
        </row>
        <row r="892">
          <cell r="A892">
            <v>1305114</v>
          </cell>
          <cell r="B892" t="str">
            <v>13-051-14</v>
          </cell>
          <cell r="C892" t="str">
            <v xml:space="preserve">CLIP APPLYING FORCEPS, WITH LOCK        </v>
          </cell>
          <cell r="D892" t="str">
            <v>PC</v>
          </cell>
          <cell r="E892">
            <v>92.23</v>
          </cell>
          <cell r="F892">
            <v>230.57500000000002</v>
          </cell>
        </row>
        <row r="893">
          <cell r="A893">
            <v>1305204</v>
          </cell>
          <cell r="B893" t="str">
            <v>13-052-04</v>
          </cell>
          <cell r="C893" t="str">
            <v xml:space="preserve">BIEMER VASCULAR CLIP, 6 MM              </v>
          </cell>
          <cell r="D893" t="str">
            <v>PC</v>
          </cell>
          <cell r="E893">
            <v>35.450000000000003</v>
          </cell>
          <cell r="F893">
            <v>88.625</v>
          </cell>
        </row>
        <row r="894">
          <cell r="A894">
            <v>1305205</v>
          </cell>
          <cell r="B894" t="str">
            <v>13-052-05</v>
          </cell>
          <cell r="C894" t="str">
            <v xml:space="preserve">BIEMER VASCULAR CLIP, 9 MM              </v>
          </cell>
          <cell r="D894" t="str">
            <v>PC</v>
          </cell>
          <cell r="E894">
            <v>35.450000000000003</v>
          </cell>
          <cell r="F894">
            <v>88.625</v>
          </cell>
        </row>
        <row r="895">
          <cell r="A895">
            <v>1305305</v>
          </cell>
          <cell r="B895" t="str">
            <v>13-053-05</v>
          </cell>
          <cell r="C895" t="str">
            <v xml:space="preserve">BIEMER VASCULAR CLIP, 9 MM, NARROW      </v>
          </cell>
          <cell r="D895" t="str">
            <v>PC</v>
          </cell>
          <cell r="E895">
            <v>35.450000000000003</v>
          </cell>
          <cell r="F895">
            <v>88.625</v>
          </cell>
        </row>
        <row r="896">
          <cell r="A896">
            <v>1305405</v>
          </cell>
          <cell r="B896" t="str">
            <v>13-054-05</v>
          </cell>
          <cell r="C896" t="str">
            <v xml:space="preserve">BIEMER-MUELLER APPROXIMATOR, STRAIGT    </v>
          </cell>
          <cell r="D896" t="str">
            <v>PC</v>
          </cell>
          <cell r="E896">
            <v>121.55</v>
          </cell>
          <cell r="F896">
            <v>303.875</v>
          </cell>
        </row>
        <row r="897">
          <cell r="A897">
            <v>1305505</v>
          </cell>
          <cell r="B897" t="str">
            <v>13-055-05</v>
          </cell>
          <cell r="C897" t="str">
            <v xml:space="preserve">BIEMER-MUELLER APPROXIMATOR, ANGLED     </v>
          </cell>
          <cell r="D897" t="str">
            <v>PC</v>
          </cell>
          <cell r="E897">
            <v>124.95</v>
          </cell>
          <cell r="F897">
            <v>312.375</v>
          </cell>
        </row>
        <row r="898">
          <cell r="A898">
            <v>1305603</v>
          </cell>
          <cell r="B898" t="str">
            <v>13-056-03</v>
          </cell>
          <cell r="C898" t="str">
            <v xml:space="preserve">BIEMER-MUELLER APPROXIMATOR, 4,5 MM     </v>
          </cell>
          <cell r="D898" t="str">
            <v>PC</v>
          </cell>
          <cell r="E898">
            <v>121.55</v>
          </cell>
          <cell r="F898">
            <v>303.875</v>
          </cell>
        </row>
        <row r="899">
          <cell r="A899">
            <v>1305805</v>
          </cell>
          <cell r="B899" t="str">
            <v>13-058-05</v>
          </cell>
          <cell r="C899" t="str">
            <v xml:space="preserve">BIEMER-MUELLER APPROXIMATOR, 9 MM       </v>
          </cell>
          <cell r="D899" t="str">
            <v>PC</v>
          </cell>
          <cell r="E899">
            <v>121.55</v>
          </cell>
          <cell r="F899">
            <v>303.875</v>
          </cell>
        </row>
        <row r="900">
          <cell r="A900">
            <v>1305905</v>
          </cell>
          <cell r="B900" t="str">
            <v>13-059-05</v>
          </cell>
          <cell r="C900" t="str">
            <v xml:space="preserve">BIEMER-MUELLER APPROXIMATOR, ANGLED     </v>
          </cell>
          <cell r="D900" t="str">
            <v>PC</v>
          </cell>
          <cell r="E900">
            <v>124.95</v>
          </cell>
          <cell r="F900">
            <v>312.375</v>
          </cell>
        </row>
        <row r="901">
          <cell r="A901">
            <v>1306001</v>
          </cell>
          <cell r="B901" t="str">
            <v>13-060-01</v>
          </cell>
          <cell r="C901" t="str">
            <v xml:space="preserve">MUELLER APPROXIMATOR, 1,0 MM            </v>
          </cell>
          <cell r="D901" t="str">
            <v>PC</v>
          </cell>
          <cell r="E901">
            <v>170</v>
          </cell>
          <cell r="F901">
            <v>425</v>
          </cell>
        </row>
        <row r="902">
          <cell r="A902">
            <v>1306002</v>
          </cell>
          <cell r="B902" t="str">
            <v>13-060-02</v>
          </cell>
          <cell r="C902" t="str">
            <v xml:space="preserve">MUELLER APPROXIMATOR, 2,0 MM            </v>
          </cell>
          <cell r="D902" t="str">
            <v>PC</v>
          </cell>
          <cell r="E902">
            <v>170</v>
          </cell>
          <cell r="F902">
            <v>425</v>
          </cell>
        </row>
        <row r="903">
          <cell r="A903">
            <v>1306003</v>
          </cell>
          <cell r="B903" t="str">
            <v>13-060-03</v>
          </cell>
          <cell r="C903" t="str">
            <v xml:space="preserve">MUELLER APPROXIMATOR, 3,0 MM            </v>
          </cell>
          <cell r="D903" t="str">
            <v>PC</v>
          </cell>
          <cell r="E903">
            <v>170</v>
          </cell>
          <cell r="F903">
            <v>425</v>
          </cell>
        </row>
        <row r="904">
          <cell r="A904">
            <v>1306004</v>
          </cell>
          <cell r="B904" t="str">
            <v>13-060-04</v>
          </cell>
          <cell r="C904" t="str">
            <v xml:space="preserve">MUELLER APPROXIMATOR, 4,0 MM            </v>
          </cell>
          <cell r="D904" t="str">
            <v>PC</v>
          </cell>
          <cell r="E904">
            <v>170</v>
          </cell>
          <cell r="F904">
            <v>425</v>
          </cell>
        </row>
        <row r="905">
          <cell r="A905">
            <v>1306200</v>
          </cell>
          <cell r="B905" t="str">
            <v>13-062-00</v>
          </cell>
          <cell r="C905" t="str">
            <v xml:space="preserve">APPROXIMATOR FOR DEEP AREAS             </v>
          </cell>
          <cell r="D905" t="str">
            <v>PC</v>
          </cell>
          <cell r="E905">
            <v>170</v>
          </cell>
          <cell r="F905">
            <v>425</v>
          </cell>
        </row>
        <row r="906">
          <cell r="A906">
            <v>1306201</v>
          </cell>
          <cell r="B906" t="str">
            <v>13-062-01</v>
          </cell>
          <cell r="C906" t="str">
            <v xml:space="preserve">KEY FOR APPROXIMATOR                    </v>
          </cell>
          <cell r="D906" t="str">
            <v>PC</v>
          </cell>
          <cell r="E906">
            <v>17.77</v>
          </cell>
          <cell r="F906">
            <v>44.424999999999997</v>
          </cell>
        </row>
        <row r="907">
          <cell r="A907">
            <v>1306202</v>
          </cell>
          <cell r="B907" t="str">
            <v>13-062-02</v>
          </cell>
          <cell r="C907" t="str">
            <v xml:space="preserve">APPROXIMATOR, ONLY                      </v>
          </cell>
          <cell r="D907" t="str">
            <v>PC</v>
          </cell>
          <cell r="E907">
            <v>152.58000000000001</v>
          </cell>
          <cell r="F907">
            <v>381.45000000000005</v>
          </cell>
        </row>
        <row r="908">
          <cell r="A908">
            <v>1306300</v>
          </cell>
          <cell r="B908" t="str">
            <v>13-063-00</v>
          </cell>
          <cell r="C908" t="str">
            <v xml:space="preserve">NERV-APPROXIMATOR, COMPLETE             </v>
          </cell>
          <cell r="D908" t="str">
            <v>PC</v>
          </cell>
          <cell r="E908">
            <v>177.23</v>
          </cell>
          <cell r="F908">
            <v>443.07499999999999</v>
          </cell>
        </row>
        <row r="909">
          <cell r="A909">
            <v>1306302</v>
          </cell>
          <cell r="B909" t="str">
            <v>13-063-02</v>
          </cell>
          <cell r="C909" t="str">
            <v xml:space="preserve">NERV-APPROXIMATOR, ONLY                 </v>
          </cell>
          <cell r="D909" t="str">
            <v>PC</v>
          </cell>
          <cell r="E909">
            <v>163.19999999999999</v>
          </cell>
          <cell r="F909">
            <v>408</v>
          </cell>
        </row>
        <row r="910">
          <cell r="A910">
            <v>1306304</v>
          </cell>
          <cell r="B910" t="str">
            <v>13-063-04</v>
          </cell>
          <cell r="C910" t="str">
            <v xml:space="preserve">SPARE NEEDLES FOR NERVE APPROXIMATOR    </v>
          </cell>
          <cell r="D910" t="str">
            <v>PR</v>
          </cell>
          <cell r="E910">
            <v>21.42</v>
          </cell>
          <cell r="F910">
            <v>53.550000000000004</v>
          </cell>
        </row>
        <row r="911">
          <cell r="A911">
            <v>1310204</v>
          </cell>
          <cell r="B911" t="str">
            <v>13-102-04</v>
          </cell>
          <cell r="C911" t="str">
            <v xml:space="preserve">SERREFINES JAW  4 MM                    </v>
          </cell>
          <cell r="D911" t="str">
            <v>PC</v>
          </cell>
          <cell r="E911">
            <v>21.17</v>
          </cell>
          <cell r="F911">
            <v>52.925000000000004</v>
          </cell>
        </row>
        <row r="912">
          <cell r="A912">
            <v>1310206</v>
          </cell>
          <cell r="B912" t="str">
            <v>13-102-06</v>
          </cell>
          <cell r="C912" t="str">
            <v xml:space="preserve">SERREFINES JAW  6 MM                    </v>
          </cell>
          <cell r="D912" t="str">
            <v>PC</v>
          </cell>
          <cell r="E912">
            <v>21.17</v>
          </cell>
          <cell r="F912">
            <v>52.925000000000004</v>
          </cell>
        </row>
        <row r="913">
          <cell r="A913">
            <v>1310208</v>
          </cell>
          <cell r="B913" t="str">
            <v>13-102-08</v>
          </cell>
          <cell r="C913" t="str">
            <v xml:space="preserve">SERREFINES JAW  8 MM                    </v>
          </cell>
          <cell r="D913" t="str">
            <v>PC</v>
          </cell>
          <cell r="E913">
            <v>21.17</v>
          </cell>
          <cell r="F913">
            <v>52.925000000000004</v>
          </cell>
        </row>
        <row r="914">
          <cell r="A914">
            <v>1310210</v>
          </cell>
          <cell r="B914" t="str">
            <v>13-102-10</v>
          </cell>
          <cell r="C914" t="str">
            <v xml:space="preserve">SERREFINES JAW 10 MM                    </v>
          </cell>
          <cell r="D914" t="str">
            <v>PC</v>
          </cell>
          <cell r="E914">
            <v>21.17</v>
          </cell>
          <cell r="F914">
            <v>52.925000000000004</v>
          </cell>
        </row>
        <row r="915">
          <cell r="A915">
            <v>1310414</v>
          </cell>
          <cell r="B915" t="str">
            <v>13-104-14</v>
          </cell>
          <cell r="C915" t="str">
            <v xml:space="preserve">APPLYING FCPS F VESSELCLIP              </v>
          </cell>
          <cell r="D915" t="str">
            <v>PC</v>
          </cell>
          <cell r="E915">
            <v>249.9</v>
          </cell>
          <cell r="F915">
            <v>624.75</v>
          </cell>
        </row>
        <row r="916">
          <cell r="A916">
            <v>1310618</v>
          </cell>
          <cell r="B916" t="str">
            <v>13-106-18</v>
          </cell>
          <cell r="C916" t="str">
            <v xml:space="preserve">APPLYING FCPS F VESSELCLIP              </v>
          </cell>
          <cell r="D916" t="str">
            <v>PC</v>
          </cell>
          <cell r="E916">
            <v>231.2</v>
          </cell>
          <cell r="F916">
            <v>578</v>
          </cell>
        </row>
        <row r="917">
          <cell r="A917">
            <v>1310810</v>
          </cell>
          <cell r="B917" t="str">
            <v>13-108-10</v>
          </cell>
          <cell r="C917" t="str">
            <v xml:space="preserve">FEATHERLIGHT BULLDOG CLAMP              </v>
          </cell>
          <cell r="D917" t="str">
            <v>PC</v>
          </cell>
          <cell r="E917">
            <v>71.819999999999993</v>
          </cell>
          <cell r="F917">
            <v>179.54999999999998</v>
          </cell>
        </row>
        <row r="918">
          <cell r="A918">
            <v>1310814</v>
          </cell>
          <cell r="B918" t="str">
            <v>13-108-14</v>
          </cell>
          <cell r="C918" t="str">
            <v xml:space="preserve">FEATHERLIGHT BULLDOG CLAMP              </v>
          </cell>
          <cell r="D918" t="str">
            <v>PC</v>
          </cell>
          <cell r="E918">
            <v>71.819999999999993</v>
          </cell>
          <cell r="F918">
            <v>179.54999999999998</v>
          </cell>
        </row>
        <row r="919">
          <cell r="A919">
            <v>1310818</v>
          </cell>
          <cell r="B919" t="str">
            <v>13-108-18</v>
          </cell>
          <cell r="C919" t="str">
            <v xml:space="preserve">FEATHERLIGHT BULLDOG CLAMP              </v>
          </cell>
          <cell r="D919" t="str">
            <v>PC</v>
          </cell>
          <cell r="E919">
            <v>71.819999999999993</v>
          </cell>
          <cell r="F919">
            <v>179.54999999999998</v>
          </cell>
        </row>
        <row r="920">
          <cell r="A920">
            <v>1310910</v>
          </cell>
          <cell r="B920" t="str">
            <v>13-109-10</v>
          </cell>
          <cell r="C920" t="str">
            <v xml:space="preserve">FEATHERLIGHT BULLDOG CLAMP              </v>
          </cell>
          <cell r="D920" t="str">
            <v>PC</v>
          </cell>
          <cell r="E920">
            <v>73.53</v>
          </cell>
          <cell r="F920">
            <v>183.82499999999999</v>
          </cell>
        </row>
        <row r="921">
          <cell r="A921">
            <v>1310914</v>
          </cell>
          <cell r="B921" t="str">
            <v>13-109-14</v>
          </cell>
          <cell r="C921" t="str">
            <v xml:space="preserve">FEATHERLIGHT BULLDOG CLAMP              </v>
          </cell>
          <cell r="D921" t="str">
            <v>PC</v>
          </cell>
          <cell r="E921">
            <v>73.53</v>
          </cell>
          <cell r="F921">
            <v>183.82499999999999</v>
          </cell>
        </row>
        <row r="922">
          <cell r="A922">
            <v>1310918</v>
          </cell>
          <cell r="B922" t="str">
            <v>13-109-18</v>
          </cell>
          <cell r="C922" t="str">
            <v xml:space="preserve">FEATHERLIGHT BULLDOG CLAMP              </v>
          </cell>
          <cell r="D922" t="str">
            <v>PC</v>
          </cell>
          <cell r="E922">
            <v>73.53</v>
          </cell>
          <cell r="F922">
            <v>183.82499999999999</v>
          </cell>
        </row>
        <row r="923">
          <cell r="A923">
            <v>1311006</v>
          </cell>
          <cell r="B923" t="str">
            <v>13-110-06</v>
          </cell>
          <cell r="C923" t="str">
            <v xml:space="preserve">DIEFFENBACH BULLDOG CLAMP               </v>
          </cell>
          <cell r="D923" t="str">
            <v>PC</v>
          </cell>
          <cell r="E923">
            <v>22.23</v>
          </cell>
          <cell r="F923">
            <v>55.575000000000003</v>
          </cell>
        </row>
        <row r="924">
          <cell r="A924">
            <v>1311106</v>
          </cell>
          <cell r="B924" t="str">
            <v>13-111-06</v>
          </cell>
          <cell r="C924" t="str">
            <v xml:space="preserve">DIEFFENBACH BULLDOG CLAMP               </v>
          </cell>
          <cell r="D924" t="str">
            <v>PC</v>
          </cell>
          <cell r="E924">
            <v>22.23</v>
          </cell>
          <cell r="F924">
            <v>55.575000000000003</v>
          </cell>
        </row>
        <row r="925">
          <cell r="A925">
            <v>1311403</v>
          </cell>
          <cell r="B925" t="str">
            <v>13-114-03</v>
          </cell>
          <cell r="C925" t="str">
            <v xml:space="preserve">DIEFFENBACH BULLDOG CLAMP               </v>
          </cell>
          <cell r="D925" t="str">
            <v>PC</v>
          </cell>
          <cell r="E925">
            <v>22.23</v>
          </cell>
          <cell r="F925">
            <v>55.575000000000003</v>
          </cell>
        </row>
        <row r="926">
          <cell r="A926">
            <v>1311405</v>
          </cell>
          <cell r="B926" t="str">
            <v>13-114-05</v>
          </cell>
          <cell r="C926" t="str">
            <v xml:space="preserve">DIEFFENBACH BULLDOG CLAMP               </v>
          </cell>
          <cell r="D926" t="str">
            <v>PC</v>
          </cell>
          <cell r="E926">
            <v>22.23</v>
          </cell>
          <cell r="F926">
            <v>55.575000000000003</v>
          </cell>
        </row>
        <row r="927">
          <cell r="A927">
            <v>1311503</v>
          </cell>
          <cell r="B927" t="str">
            <v>13-115-03</v>
          </cell>
          <cell r="C927" t="str">
            <v xml:space="preserve">DIEFFENBACH BULLDOG CLAMP               </v>
          </cell>
          <cell r="D927" t="str">
            <v>PC</v>
          </cell>
          <cell r="E927">
            <v>22.23</v>
          </cell>
          <cell r="F927">
            <v>55.575000000000003</v>
          </cell>
        </row>
        <row r="928">
          <cell r="A928">
            <v>1311505</v>
          </cell>
          <cell r="B928" t="str">
            <v>13-115-05</v>
          </cell>
          <cell r="C928" t="str">
            <v xml:space="preserve">DIEFFENBACH BULLDOG CLAMP               </v>
          </cell>
          <cell r="D928" t="str">
            <v>PC</v>
          </cell>
          <cell r="E928">
            <v>22.23</v>
          </cell>
          <cell r="F928">
            <v>55.575000000000003</v>
          </cell>
        </row>
        <row r="929">
          <cell r="A929">
            <v>1311538</v>
          </cell>
          <cell r="B929" t="str">
            <v>13-115-38</v>
          </cell>
          <cell r="C929" t="str">
            <v xml:space="preserve">JOHNS-HOPKINS BULLDOG CLAMP STR. 38 MM  </v>
          </cell>
          <cell r="D929" t="str">
            <v>PC</v>
          </cell>
          <cell r="E929">
            <v>18.27</v>
          </cell>
          <cell r="F929">
            <v>45.674999999999997</v>
          </cell>
        </row>
        <row r="930">
          <cell r="A930">
            <v>1311545</v>
          </cell>
          <cell r="B930" t="str">
            <v>13-115-45</v>
          </cell>
          <cell r="C930" t="str">
            <v xml:space="preserve">JOHNS-HOPKINS BULLDOG CLAMP STR. 45 MM  </v>
          </cell>
          <cell r="D930" t="str">
            <v>PC</v>
          </cell>
          <cell r="E930">
            <v>18.27</v>
          </cell>
          <cell r="F930">
            <v>45.674999999999997</v>
          </cell>
        </row>
        <row r="931">
          <cell r="A931">
            <v>1311555</v>
          </cell>
          <cell r="B931" t="str">
            <v>13-115-55</v>
          </cell>
          <cell r="C931" t="str">
            <v xml:space="preserve">JOHNS-HOPKINS BULLDOG CLAMP STR. 55 MM  </v>
          </cell>
          <cell r="D931" t="str">
            <v>PC</v>
          </cell>
          <cell r="E931">
            <v>21.15</v>
          </cell>
          <cell r="F931">
            <v>52.875</v>
          </cell>
        </row>
        <row r="932">
          <cell r="A932">
            <v>1311565</v>
          </cell>
          <cell r="B932" t="str">
            <v>13-115-65</v>
          </cell>
          <cell r="C932" t="str">
            <v xml:space="preserve">JOHNS-HOPKINS BULLDOG CLAMP STR. 65 MM  </v>
          </cell>
          <cell r="D932" t="str">
            <v>PC</v>
          </cell>
          <cell r="E932">
            <v>21.15</v>
          </cell>
          <cell r="F932">
            <v>52.875</v>
          </cell>
        </row>
        <row r="933">
          <cell r="A933">
            <v>1311570</v>
          </cell>
          <cell r="B933" t="str">
            <v>13-115-70</v>
          </cell>
          <cell r="C933" t="str">
            <v xml:space="preserve">JOHNS-HOPKINS BULLDOG CLAMP STR. 70 MM  </v>
          </cell>
          <cell r="D933" t="str">
            <v>PC</v>
          </cell>
          <cell r="E933">
            <v>27.18</v>
          </cell>
          <cell r="F933">
            <v>67.95</v>
          </cell>
        </row>
        <row r="934">
          <cell r="A934">
            <v>1311575</v>
          </cell>
          <cell r="B934" t="str">
            <v>13-115-75</v>
          </cell>
          <cell r="C934" t="str">
            <v xml:space="preserve">JOHNS-HOPKINS BULLDOG CLAMP STR. 75 MM  </v>
          </cell>
          <cell r="D934" t="str">
            <v>PC</v>
          </cell>
          <cell r="E934">
            <v>27.18</v>
          </cell>
          <cell r="F934">
            <v>67.95</v>
          </cell>
        </row>
        <row r="935">
          <cell r="A935">
            <v>1311590</v>
          </cell>
          <cell r="B935" t="str">
            <v>13-115-90</v>
          </cell>
          <cell r="C935" t="str">
            <v xml:space="preserve">JOHNS-HOPKINS BULLDOG CLAMP STR. 90 MM  </v>
          </cell>
          <cell r="D935" t="str">
            <v>PC</v>
          </cell>
          <cell r="E935">
            <v>27.18</v>
          </cell>
          <cell r="F935">
            <v>67.95</v>
          </cell>
        </row>
        <row r="936">
          <cell r="A936">
            <v>1311638</v>
          </cell>
          <cell r="B936" t="str">
            <v>13-116-38</v>
          </cell>
          <cell r="C936" t="str">
            <v xml:space="preserve">JOHNS-HOPKINS BULLDOG CLAMP CVD. 38 MM  </v>
          </cell>
          <cell r="D936" t="str">
            <v>PC</v>
          </cell>
          <cell r="E936">
            <v>18.27</v>
          </cell>
          <cell r="F936">
            <v>45.674999999999997</v>
          </cell>
        </row>
        <row r="937">
          <cell r="A937">
            <v>1311645</v>
          </cell>
          <cell r="B937" t="str">
            <v>13-116-45</v>
          </cell>
          <cell r="C937" t="str">
            <v xml:space="preserve">JOHNS-HOPKINS BULLDOG CLAMP CVD. 45 MM  </v>
          </cell>
          <cell r="D937" t="str">
            <v>PC</v>
          </cell>
          <cell r="E937">
            <v>18.27</v>
          </cell>
          <cell r="F937">
            <v>45.674999999999997</v>
          </cell>
        </row>
        <row r="938">
          <cell r="A938">
            <v>1311655</v>
          </cell>
          <cell r="B938" t="str">
            <v>13-116-55</v>
          </cell>
          <cell r="C938" t="str">
            <v xml:space="preserve">JOHNS-HOPKINS BULLDOG CLAMP CVD. 55 MM  </v>
          </cell>
          <cell r="D938" t="str">
            <v>PC</v>
          </cell>
          <cell r="E938">
            <v>21.15</v>
          </cell>
          <cell r="F938">
            <v>52.875</v>
          </cell>
        </row>
        <row r="939">
          <cell r="A939">
            <v>1311665</v>
          </cell>
          <cell r="B939" t="str">
            <v>13-116-65</v>
          </cell>
          <cell r="C939" t="str">
            <v xml:space="preserve">JOHNS-HOPKINS BULLDOG CLAMP CVD. 65 MM  </v>
          </cell>
          <cell r="D939" t="str">
            <v>PC</v>
          </cell>
          <cell r="E939">
            <v>21.15</v>
          </cell>
          <cell r="F939">
            <v>52.875</v>
          </cell>
        </row>
        <row r="940">
          <cell r="A940">
            <v>1311670</v>
          </cell>
          <cell r="B940" t="str">
            <v>13-116-70</v>
          </cell>
          <cell r="C940" t="str">
            <v xml:space="preserve">JOHNS-HOPKINS BULLDOG CLAMP CVD. 70 MM  </v>
          </cell>
          <cell r="D940" t="str">
            <v>PC</v>
          </cell>
          <cell r="E940">
            <v>27.18</v>
          </cell>
          <cell r="F940">
            <v>67.95</v>
          </cell>
        </row>
        <row r="941">
          <cell r="A941">
            <v>1311675</v>
          </cell>
          <cell r="B941" t="str">
            <v>13-116-75</v>
          </cell>
          <cell r="C941" t="str">
            <v xml:space="preserve">JOHNS-HOPKINS BULLDOG CLAMP CVD. 75 MM  </v>
          </cell>
          <cell r="D941" t="str">
            <v>PC</v>
          </cell>
          <cell r="E941">
            <v>27.18</v>
          </cell>
          <cell r="F941">
            <v>67.95</v>
          </cell>
        </row>
        <row r="942">
          <cell r="A942">
            <v>1311690</v>
          </cell>
          <cell r="B942" t="str">
            <v>13-116-90</v>
          </cell>
          <cell r="C942" t="str">
            <v xml:space="preserve">JOHNS-HOPKINS BULLDOG CLAMP CVD. 90 MM  </v>
          </cell>
          <cell r="D942" t="str">
            <v>PC</v>
          </cell>
          <cell r="E942">
            <v>27.18</v>
          </cell>
          <cell r="F942">
            <v>67.95</v>
          </cell>
        </row>
        <row r="943">
          <cell r="A943">
            <v>1312008</v>
          </cell>
          <cell r="B943" t="str">
            <v>13-120-08</v>
          </cell>
          <cell r="C943" t="str">
            <v xml:space="preserve">DIETRICH BULLDOG CL STR  8MM            </v>
          </cell>
          <cell r="D943" t="str">
            <v>PC</v>
          </cell>
          <cell r="E943">
            <v>64.62</v>
          </cell>
          <cell r="F943">
            <v>161.55000000000001</v>
          </cell>
        </row>
        <row r="944">
          <cell r="A944">
            <v>1312010</v>
          </cell>
          <cell r="B944" t="str">
            <v>13-120-10</v>
          </cell>
          <cell r="C944" t="str">
            <v xml:space="preserve">DIETRICH BULLDOG CL STR 12MM            </v>
          </cell>
          <cell r="D944" t="str">
            <v>PC</v>
          </cell>
          <cell r="E944">
            <v>61.02</v>
          </cell>
          <cell r="F944">
            <v>152.55000000000001</v>
          </cell>
        </row>
        <row r="945">
          <cell r="A945">
            <v>1312012</v>
          </cell>
          <cell r="B945" t="str">
            <v>13-120-12</v>
          </cell>
          <cell r="C945" t="str">
            <v xml:space="preserve">DIETRICH BULLDOG CL STR 20MM            </v>
          </cell>
          <cell r="D945" t="str">
            <v>PC</v>
          </cell>
          <cell r="E945">
            <v>63.99</v>
          </cell>
          <cell r="F945">
            <v>159.97499999999999</v>
          </cell>
        </row>
        <row r="946">
          <cell r="A946">
            <v>1312108</v>
          </cell>
          <cell r="B946" t="str">
            <v>13-121-08</v>
          </cell>
          <cell r="C946" t="str">
            <v xml:space="preserve">DIETRICH BULLDOG CL CVD  8MM            </v>
          </cell>
          <cell r="D946" t="str">
            <v>PC</v>
          </cell>
          <cell r="E946">
            <v>67.05</v>
          </cell>
          <cell r="F946">
            <v>167.625</v>
          </cell>
        </row>
        <row r="947">
          <cell r="A947">
            <v>1312110</v>
          </cell>
          <cell r="B947" t="str">
            <v>13-121-10</v>
          </cell>
          <cell r="C947" t="str">
            <v xml:space="preserve">DIETRICH BULLDOG CL CVD 10MM            </v>
          </cell>
          <cell r="D947" t="str">
            <v>PC</v>
          </cell>
          <cell r="E947">
            <v>67.05</v>
          </cell>
          <cell r="F947">
            <v>167.625</v>
          </cell>
        </row>
        <row r="948">
          <cell r="A948">
            <v>1312112</v>
          </cell>
          <cell r="B948" t="str">
            <v>13-121-12</v>
          </cell>
          <cell r="C948" t="str">
            <v xml:space="preserve">DIETRICH BULLDOG CL CVD 12MM            </v>
          </cell>
          <cell r="D948" t="str">
            <v>PC</v>
          </cell>
          <cell r="E948">
            <v>64.98</v>
          </cell>
          <cell r="F948">
            <v>162.45000000000002</v>
          </cell>
        </row>
        <row r="949">
          <cell r="A949">
            <v>1312210</v>
          </cell>
          <cell r="B949" t="str">
            <v>13-122-10</v>
          </cell>
          <cell r="C949" t="str">
            <v xml:space="preserve">DIETRICH-ATR.BULLDOG CLAMP              </v>
          </cell>
          <cell r="D949" t="str">
            <v>PC</v>
          </cell>
          <cell r="E949">
            <v>77.760000000000005</v>
          </cell>
          <cell r="F949">
            <v>194.4</v>
          </cell>
        </row>
        <row r="950">
          <cell r="A950">
            <v>1312214</v>
          </cell>
          <cell r="B950" t="str">
            <v>13-122-14</v>
          </cell>
          <cell r="C950" t="str">
            <v xml:space="preserve">DIETRICH-ATR.BULLDOG CLAMP              </v>
          </cell>
          <cell r="D950" t="str">
            <v>PC</v>
          </cell>
          <cell r="E950">
            <v>79.38</v>
          </cell>
          <cell r="F950">
            <v>198.45</v>
          </cell>
        </row>
        <row r="951">
          <cell r="A951">
            <v>1312220</v>
          </cell>
          <cell r="B951" t="str">
            <v>13-122-20</v>
          </cell>
          <cell r="C951" t="str">
            <v xml:space="preserve">DIETRICH-ATR.BULLDOG CLAMP              </v>
          </cell>
          <cell r="D951" t="str">
            <v>PC</v>
          </cell>
          <cell r="E951">
            <v>81.180000000000007</v>
          </cell>
          <cell r="F951">
            <v>202.95000000000002</v>
          </cell>
        </row>
        <row r="952">
          <cell r="A952">
            <v>1312310</v>
          </cell>
          <cell r="B952" t="str">
            <v>13-123-10</v>
          </cell>
          <cell r="C952" t="str">
            <v xml:space="preserve">DIETRICH-ATR.BULLDOG CLAMP              </v>
          </cell>
          <cell r="D952" t="str">
            <v>PC</v>
          </cell>
          <cell r="E952">
            <v>80.459999999999994</v>
          </cell>
          <cell r="F952">
            <v>201.14999999999998</v>
          </cell>
        </row>
        <row r="953">
          <cell r="A953">
            <v>1312314</v>
          </cell>
          <cell r="B953" t="str">
            <v>13-123-14</v>
          </cell>
          <cell r="C953" t="str">
            <v xml:space="preserve">DIETRICH-ATR.BULLDOG CLAMP              </v>
          </cell>
          <cell r="D953" t="str">
            <v>PC</v>
          </cell>
          <cell r="E953">
            <v>81.900000000000006</v>
          </cell>
          <cell r="F953">
            <v>204.75</v>
          </cell>
        </row>
        <row r="954">
          <cell r="A954">
            <v>1312320</v>
          </cell>
          <cell r="B954" t="str">
            <v>13-123-20</v>
          </cell>
          <cell r="C954" t="str">
            <v xml:space="preserve">DIETRICH-ATR.BULLDOG CLAMP              </v>
          </cell>
          <cell r="D954" t="str">
            <v>PC</v>
          </cell>
          <cell r="E954">
            <v>83.79</v>
          </cell>
          <cell r="F954">
            <v>209.47500000000002</v>
          </cell>
        </row>
        <row r="955">
          <cell r="A955">
            <v>1313230</v>
          </cell>
          <cell r="B955" t="str">
            <v>13-132-30</v>
          </cell>
          <cell r="C955" t="str">
            <v xml:space="preserve">TITAN ATR BULLDOG CLAMP VEN             </v>
          </cell>
          <cell r="D955" t="str">
            <v>PC</v>
          </cell>
          <cell r="E955">
            <v>88.83</v>
          </cell>
          <cell r="F955">
            <v>222.07499999999999</v>
          </cell>
        </row>
        <row r="956">
          <cell r="A956">
            <v>1313235</v>
          </cell>
          <cell r="B956" t="str">
            <v>13-132-35</v>
          </cell>
          <cell r="C956" t="str">
            <v xml:space="preserve">TITAN ATR BULLDOG CLAMP VEN             </v>
          </cell>
          <cell r="D956" t="str">
            <v>PC</v>
          </cell>
          <cell r="E956">
            <v>90.9</v>
          </cell>
          <cell r="F956">
            <v>227.25</v>
          </cell>
        </row>
        <row r="957">
          <cell r="A957">
            <v>1313240</v>
          </cell>
          <cell r="B957" t="str">
            <v>13-132-40</v>
          </cell>
          <cell r="C957" t="str">
            <v xml:space="preserve">TITAN ATR BULLDOG CLAMP VEN             </v>
          </cell>
          <cell r="D957" t="str">
            <v>PC</v>
          </cell>
          <cell r="E957">
            <v>92.25</v>
          </cell>
          <cell r="F957">
            <v>230.625</v>
          </cell>
        </row>
        <row r="958">
          <cell r="A958">
            <v>1313250</v>
          </cell>
          <cell r="B958" t="str">
            <v>13-132-50</v>
          </cell>
          <cell r="C958" t="str">
            <v xml:space="preserve">TITAN ATR BULLDOG CLAMP VEN             </v>
          </cell>
          <cell r="D958" t="str">
            <v>PC</v>
          </cell>
          <cell r="E958">
            <v>94.05</v>
          </cell>
          <cell r="F958">
            <v>235.125</v>
          </cell>
        </row>
        <row r="959">
          <cell r="A959">
            <v>1313330</v>
          </cell>
          <cell r="B959" t="str">
            <v>13-133-30</v>
          </cell>
          <cell r="C959" t="str">
            <v xml:space="preserve">TITAN ATR BULLDOG CLAMP VEN             </v>
          </cell>
          <cell r="D959" t="str">
            <v>PC</v>
          </cell>
          <cell r="E959">
            <v>93.6</v>
          </cell>
          <cell r="F959">
            <v>234</v>
          </cell>
        </row>
        <row r="960">
          <cell r="A960">
            <v>1313335</v>
          </cell>
          <cell r="B960" t="str">
            <v>13-133-35</v>
          </cell>
          <cell r="C960" t="str">
            <v xml:space="preserve">TITAN ATR BULLDOG CLAMP VEN             </v>
          </cell>
          <cell r="D960" t="str">
            <v>PC</v>
          </cell>
          <cell r="E960">
            <v>94.95</v>
          </cell>
          <cell r="F960">
            <v>237.375</v>
          </cell>
        </row>
        <row r="961">
          <cell r="A961">
            <v>1313340</v>
          </cell>
          <cell r="B961" t="str">
            <v>13-133-40</v>
          </cell>
          <cell r="C961" t="str">
            <v xml:space="preserve">TITAN ATR BULLDOG CLAMP VEN             </v>
          </cell>
          <cell r="D961" t="str">
            <v>PC</v>
          </cell>
          <cell r="E961">
            <v>97.65</v>
          </cell>
          <cell r="F961">
            <v>244.125</v>
          </cell>
        </row>
        <row r="962">
          <cell r="A962">
            <v>1313350</v>
          </cell>
          <cell r="B962" t="str">
            <v>13-133-50</v>
          </cell>
          <cell r="C962" t="str">
            <v xml:space="preserve">TITAN ATR BULLDOG CLAMP VEN             </v>
          </cell>
          <cell r="D962" t="str">
            <v>PC</v>
          </cell>
          <cell r="E962">
            <v>99.45</v>
          </cell>
          <cell r="F962">
            <v>248.625</v>
          </cell>
        </row>
        <row r="963">
          <cell r="A963">
            <v>1313530</v>
          </cell>
          <cell r="B963" t="str">
            <v>13-135-30</v>
          </cell>
          <cell r="C963" t="str">
            <v xml:space="preserve">TITAN ATR BULLDOG CLAMP VEN             </v>
          </cell>
          <cell r="D963" t="str">
            <v>PC</v>
          </cell>
          <cell r="E963">
            <v>94.95</v>
          </cell>
          <cell r="F963">
            <v>237.375</v>
          </cell>
        </row>
        <row r="964">
          <cell r="A964">
            <v>1313535</v>
          </cell>
          <cell r="B964" t="str">
            <v>13-135-35</v>
          </cell>
          <cell r="C964" t="str">
            <v xml:space="preserve">TITAN ATR BULLDOG CLAMP VEN             </v>
          </cell>
          <cell r="D964" t="str">
            <v>PC</v>
          </cell>
          <cell r="E964">
            <v>97.65</v>
          </cell>
          <cell r="F964">
            <v>244.125</v>
          </cell>
        </row>
        <row r="965">
          <cell r="A965">
            <v>1313540</v>
          </cell>
          <cell r="B965" t="str">
            <v>13-135-40</v>
          </cell>
          <cell r="C965" t="str">
            <v xml:space="preserve">TITAN ATR BULLDOG CLAMP VEN             </v>
          </cell>
          <cell r="D965" t="str">
            <v>PC</v>
          </cell>
          <cell r="E965">
            <v>99.45</v>
          </cell>
          <cell r="F965">
            <v>248.625</v>
          </cell>
        </row>
        <row r="966">
          <cell r="A966">
            <v>1313550</v>
          </cell>
          <cell r="B966" t="str">
            <v>13-135-50</v>
          </cell>
          <cell r="C966" t="str">
            <v xml:space="preserve">TITAN ATR BULLDOG CLAMP VEN             </v>
          </cell>
          <cell r="D966" t="str">
            <v>PC</v>
          </cell>
          <cell r="E966">
            <v>101.7</v>
          </cell>
          <cell r="F966">
            <v>254.25</v>
          </cell>
        </row>
        <row r="967">
          <cell r="A967">
            <v>1314230</v>
          </cell>
          <cell r="B967" t="str">
            <v>13-142-30</v>
          </cell>
          <cell r="C967" t="str">
            <v xml:space="preserve">TITAN ATR BULLDOG CLAMP ART             </v>
          </cell>
          <cell r="D967" t="str">
            <v>PC</v>
          </cell>
          <cell r="E967">
            <v>88.83</v>
          </cell>
          <cell r="F967">
            <v>222.07499999999999</v>
          </cell>
        </row>
        <row r="968">
          <cell r="A968">
            <v>1314235</v>
          </cell>
          <cell r="B968" t="str">
            <v>13-142-35</v>
          </cell>
          <cell r="C968" t="str">
            <v xml:space="preserve">TITAN ATR BULLDOG CLAMP ART             </v>
          </cell>
          <cell r="D968" t="str">
            <v>PC</v>
          </cell>
          <cell r="E968">
            <v>90.9</v>
          </cell>
          <cell r="F968">
            <v>227.25</v>
          </cell>
        </row>
        <row r="969">
          <cell r="A969">
            <v>1314240</v>
          </cell>
          <cell r="B969" t="str">
            <v>13-142-40</v>
          </cell>
          <cell r="C969" t="str">
            <v xml:space="preserve">TITAN ATR BULLDOG CLAMP ART             </v>
          </cell>
          <cell r="D969" t="str">
            <v>PC</v>
          </cell>
          <cell r="E969">
            <v>92.25</v>
          </cell>
          <cell r="F969">
            <v>230.625</v>
          </cell>
        </row>
        <row r="970">
          <cell r="A970">
            <v>1314250</v>
          </cell>
          <cell r="B970" t="str">
            <v>13-142-50</v>
          </cell>
          <cell r="C970" t="str">
            <v xml:space="preserve">TITAN ATR BULLDOG CLAMP ART             </v>
          </cell>
          <cell r="D970" t="str">
            <v>PC</v>
          </cell>
          <cell r="E970">
            <v>94.05</v>
          </cell>
          <cell r="F970">
            <v>235.125</v>
          </cell>
        </row>
        <row r="971">
          <cell r="A971">
            <v>1314330</v>
          </cell>
          <cell r="B971" t="str">
            <v>13-143-30</v>
          </cell>
          <cell r="C971" t="str">
            <v xml:space="preserve">TITAN ATR BULLDOG CLAMP ART             </v>
          </cell>
          <cell r="D971" t="str">
            <v>PC</v>
          </cell>
          <cell r="E971">
            <v>93.6</v>
          </cell>
          <cell r="F971">
            <v>234</v>
          </cell>
        </row>
        <row r="972">
          <cell r="A972">
            <v>1314335</v>
          </cell>
          <cell r="B972" t="str">
            <v>13-143-35</v>
          </cell>
          <cell r="C972" t="str">
            <v xml:space="preserve">TITAN ATR BULLDOG CLAMP ART             </v>
          </cell>
          <cell r="D972" t="str">
            <v>PC</v>
          </cell>
          <cell r="E972">
            <v>94.95</v>
          </cell>
          <cell r="F972">
            <v>237.375</v>
          </cell>
        </row>
        <row r="973">
          <cell r="A973">
            <v>1314340</v>
          </cell>
          <cell r="B973" t="str">
            <v>13-143-40</v>
          </cell>
          <cell r="C973" t="str">
            <v xml:space="preserve">TITAN ATR BULLDOG CLAMP ART             </v>
          </cell>
          <cell r="D973" t="str">
            <v>PC</v>
          </cell>
          <cell r="E973">
            <v>97.65</v>
          </cell>
          <cell r="F973">
            <v>244.125</v>
          </cell>
        </row>
        <row r="974">
          <cell r="A974">
            <v>1314350</v>
          </cell>
          <cell r="B974" t="str">
            <v>13-143-50</v>
          </cell>
          <cell r="C974" t="str">
            <v xml:space="preserve">TITAN ATR BULLDOG CLAMP ART             </v>
          </cell>
          <cell r="D974" t="str">
            <v>PC</v>
          </cell>
          <cell r="E974">
            <v>99.45</v>
          </cell>
          <cell r="F974">
            <v>248.625</v>
          </cell>
        </row>
        <row r="975">
          <cell r="A975">
            <v>1314530</v>
          </cell>
          <cell r="B975" t="str">
            <v>13-145-30</v>
          </cell>
          <cell r="C975" t="str">
            <v xml:space="preserve">TITAN ATR BULLDOG CLAMP ART             </v>
          </cell>
          <cell r="D975" t="str">
            <v>PC</v>
          </cell>
          <cell r="E975">
            <v>94.95</v>
          </cell>
          <cell r="F975">
            <v>237.375</v>
          </cell>
        </row>
        <row r="976">
          <cell r="A976">
            <v>1314535</v>
          </cell>
          <cell r="B976" t="str">
            <v>13-145-35</v>
          </cell>
          <cell r="C976" t="str">
            <v xml:space="preserve">TITAN ATR BULLDOG CLAMP ART             </v>
          </cell>
          <cell r="D976" t="str">
            <v>PC</v>
          </cell>
          <cell r="E976">
            <v>97.65</v>
          </cell>
          <cell r="F976">
            <v>244.125</v>
          </cell>
        </row>
        <row r="977">
          <cell r="A977">
            <v>1314540</v>
          </cell>
          <cell r="B977" t="str">
            <v>13-145-40</v>
          </cell>
          <cell r="C977" t="str">
            <v xml:space="preserve">TITAN ATR BULLDOG CLAMP ART             </v>
          </cell>
          <cell r="D977" t="str">
            <v>PC</v>
          </cell>
          <cell r="E977">
            <v>99.45</v>
          </cell>
          <cell r="F977">
            <v>248.625</v>
          </cell>
        </row>
        <row r="978">
          <cell r="A978">
            <v>1314550</v>
          </cell>
          <cell r="B978" t="str">
            <v>13-145-50</v>
          </cell>
          <cell r="C978" t="str">
            <v xml:space="preserve">TITAN ATR BULLDOG CLAMP ART             </v>
          </cell>
          <cell r="D978" t="str">
            <v>PC</v>
          </cell>
          <cell r="E978">
            <v>101.7</v>
          </cell>
          <cell r="F978">
            <v>254.25</v>
          </cell>
        </row>
        <row r="979">
          <cell r="A979">
            <v>1317614</v>
          </cell>
          <cell r="B979" t="str">
            <v>13-176-14</v>
          </cell>
          <cell r="C979" t="str">
            <v xml:space="preserve">PEAN HAEMOSTATIC FORCEPS                </v>
          </cell>
          <cell r="D979" t="str">
            <v>PC</v>
          </cell>
          <cell r="E979">
            <v>16.829999999999998</v>
          </cell>
          <cell r="F979">
            <v>42.074999999999996</v>
          </cell>
        </row>
        <row r="980">
          <cell r="A980">
            <v>1317616</v>
          </cell>
          <cell r="B980" t="str">
            <v>13-176-16</v>
          </cell>
          <cell r="C980" t="str">
            <v xml:space="preserve">PEAN HAEMOSTATIC FORCEPS                </v>
          </cell>
          <cell r="D980" t="str">
            <v>PC</v>
          </cell>
          <cell r="E980">
            <v>17</v>
          </cell>
          <cell r="F980">
            <v>42.5</v>
          </cell>
        </row>
        <row r="981">
          <cell r="A981">
            <v>1324813</v>
          </cell>
          <cell r="B981" t="str">
            <v>13-248-13</v>
          </cell>
          <cell r="C981" t="str">
            <v xml:space="preserve">SPENCER-WELLS HAEMOST FCPS              </v>
          </cell>
          <cell r="D981" t="str">
            <v>PC</v>
          </cell>
          <cell r="E981">
            <v>16.41</v>
          </cell>
          <cell r="F981">
            <v>41.024999999999999</v>
          </cell>
        </row>
        <row r="982">
          <cell r="A982">
            <v>1324814</v>
          </cell>
          <cell r="B982" t="str">
            <v>13-248-14</v>
          </cell>
          <cell r="C982" t="str">
            <v xml:space="preserve">SPENCER-WELLS HAEMOST FCPS              </v>
          </cell>
          <cell r="D982" t="str">
            <v>PC</v>
          </cell>
          <cell r="E982">
            <v>17.09</v>
          </cell>
          <cell r="F982">
            <v>42.725000000000001</v>
          </cell>
        </row>
        <row r="983">
          <cell r="A983">
            <v>1324815</v>
          </cell>
          <cell r="B983" t="str">
            <v>13-248-15</v>
          </cell>
          <cell r="C983" t="str">
            <v xml:space="preserve">SPENCER-WELLS HAEMOST FCPS              </v>
          </cell>
          <cell r="D983" t="str">
            <v>PC</v>
          </cell>
          <cell r="E983">
            <v>17.260000000000002</v>
          </cell>
          <cell r="F983">
            <v>43.150000000000006</v>
          </cell>
        </row>
        <row r="984">
          <cell r="A984">
            <v>1324818</v>
          </cell>
          <cell r="B984" t="str">
            <v>13-248-18</v>
          </cell>
          <cell r="C984" t="str">
            <v xml:space="preserve">SPENCER-WELLS HAEMOST FCPS              </v>
          </cell>
          <cell r="D984" t="str">
            <v>PC</v>
          </cell>
          <cell r="E984">
            <v>18.02</v>
          </cell>
          <cell r="F984">
            <v>45.05</v>
          </cell>
        </row>
        <row r="985">
          <cell r="A985">
            <v>1324820</v>
          </cell>
          <cell r="B985" t="str">
            <v>13-248-20</v>
          </cell>
          <cell r="C985" t="str">
            <v xml:space="preserve">SPENCER-WELLS HAEMOST FCPS              </v>
          </cell>
          <cell r="D985" t="str">
            <v>PC</v>
          </cell>
          <cell r="E985">
            <v>20.74</v>
          </cell>
          <cell r="F985">
            <v>51.849999999999994</v>
          </cell>
        </row>
        <row r="986">
          <cell r="A986">
            <v>1324913</v>
          </cell>
          <cell r="B986" t="str">
            <v>13-249-13</v>
          </cell>
          <cell r="C986" t="str">
            <v xml:space="preserve">SPENCER-WELLS HAEMOST FCPS              </v>
          </cell>
          <cell r="D986" t="str">
            <v>PC</v>
          </cell>
          <cell r="E986">
            <v>16.41</v>
          </cell>
          <cell r="F986">
            <v>41.024999999999999</v>
          </cell>
        </row>
        <row r="987">
          <cell r="A987">
            <v>1324914</v>
          </cell>
          <cell r="B987" t="str">
            <v>13-249-14</v>
          </cell>
          <cell r="C987" t="str">
            <v xml:space="preserve">SPENCER-WELLS HAEMOST FCPS              </v>
          </cell>
          <cell r="D987" t="str">
            <v>PC</v>
          </cell>
          <cell r="E987">
            <v>17.34</v>
          </cell>
          <cell r="F987">
            <v>43.35</v>
          </cell>
        </row>
        <row r="988">
          <cell r="A988">
            <v>1324915</v>
          </cell>
          <cell r="B988" t="str">
            <v>13-249-15</v>
          </cell>
          <cell r="C988" t="str">
            <v xml:space="preserve">SPENCER-WELLS HAEMOST FCPS              </v>
          </cell>
          <cell r="D988" t="str">
            <v>PC</v>
          </cell>
          <cell r="E988">
            <v>17.850000000000001</v>
          </cell>
          <cell r="F988">
            <v>44.625</v>
          </cell>
        </row>
        <row r="989">
          <cell r="A989">
            <v>1324918</v>
          </cell>
          <cell r="B989" t="str">
            <v>13-249-18</v>
          </cell>
          <cell r="C989" t="str">
            <v xml:space="preserve">SPENCER-WELLS HAEMOST FCPS              </v>
          </cell>
          <cell r="D989" t="str">
            <v>PC</v>
          </cell>
          <cell r="E989">
            <v>19.47</v>
          </cell>
          <cell r="F989">
            <v>48.674999999999997</v>
          </cell>
        </row>
        <row r="990">
          <cell r="A990">
            <v>1324920</v>
          </cell>
          <cell r="B990" t="str">
            <v>13-249-20</v>
          </cell>
          <cell r="C990" t="str">
            <v xml:space="preserve">SPENCER-WELLS HAEMOST FCPS              </v>
          </cell>
          <cell r="D990" t="str">
            <v>PC</v>
          </cell>
          <cell r="E990">
            <v>21.08</v>
          </cell>
          <cell r="F990">
            <v>52.699999999999996</v>
          </cell>
        </row>
        <row r="991">
          <cell r="A991">
            <v>1325613</v>
          </cell>
          <cell r="B991" t="str">
            <v>13-256-13</v>
          </cell>
          <cell r="C991" t="str">
            <v xml:space="preserve">CHAPUT HAEMOSTATIC FORCEPS              </v>
          </cell>
          <cell r="D991" t="str">
            <v>PC</v>
          </cell>
          <cell r="E991">
            <v>42.67</v>
          </cell>
          <cell r="F991">
            <v>106.67500000000001</v>
          </cell>
        </row>
        <row r="992">
          <cell r="A992">
            <v>1325813</v>
          </cell>
          <cell r="B992" t="str">
            <v>13-258-13</v>
          </cell>
          <cell r="C992" t="str">
            <v xml:space="preserve">TUFFIER HAEMOSTATIC FORCEPS             </v>
          </cell>
          <cell r="D992" t="str">
            <v>PC</v>
          </cell>
          <cell r="E992">
            <v>45.14</v>
          </cell>
          <cell r="F992">
            <v>112.85</v>
          </cell>
        </row>
        <row r="993">
          <cell r="A993">
            <v>1326625</v>
          </cell>
          <cell r="B993" t="str">
            <v>13-266-25</v>
          </cell>
          <cell r="C993" t="str">
            <v xml:space="preserve">ORGAN SEIZING FCPS MEDIUM               </v>
          </cell>
          <cell r="D993" t="str">
            <v>PC</v>
          </cell>
          <cell r="E993">
            <v>219.73</v>
          </cell>
          <cell r="F993">
            <v>549.32499999999993</v>
          </cell>
        </row>
        <row r="994">
          <cell r="A994">
            <v>1326626</v>
          </cell>
          <cell r="B994" t="str">
            <v>13-266-26</v>
          </cell>
          <cell r="C994" t="str">
            <v xml:space="preserve">ORGAN SEIZING FCPS LARGE                </v>
          </cell>
          <cell r="D994" t="str">
            <v>PC</v>
          </cell>
          <cell r="E994">
            <v>219.73</v>
          </cell>
          <cell r="F994">
            <v>549.32499999999993</v>
          </cell>
        </row>
        <row r="995">
          <cell r="A995">
            <v>1326814</v>
          </cell>
          <cell r="B995" t="str">
            <v>13-268-14</v>
          </cell>
          <cell r="C995" t="str">
            <v xml:space="preserve">COLLIN HAEM FCPS TRIANGULAR             </v>
          </cell>
          <cell r="D995" t="str">
            <v>PC</v>
          </cell>
          <cell r="E995">
            <v>54.4</v>
          </cell>
          <cell r="F995">
            <v>136</v>
          </cell>
        </row>
        <row r="996">
          <cell r="A996">
            <v>1327817</v>
          </cell>
          <cell r="B996" t="str">
            <v>13-278-17</v>
          </cell>
          <cell r="C996" t="str">
            <v xml:space="preserve">COLLIN TUMORSEIZING FCPS                </v>
          </cell>
          <cell r="D996" t="str">
            <v>PC</v>
          </cell>
          <cell r="E996">
            <v>48.54</v>
          </cell>
          <cell r="F996">
            <v>121.35</v>
          </cell>
        </row>
        <row r="997">
          <cell r="A997">
            <v>1328015</v>
          </cell>
          <cell r="B997" t="str">
            <v>13-280-15</v>
          </cell>
          <cell r="C997" t="str">
            <v xml:space="preserve">PENNINGTON HAEMOST FCPS                 </v>
          </cell>
          <cell r="D997" t="str">
            <v>PC</v>
          </cell>
          <cell r="E997">
            <v>74.12</v>
          </cell>
          <cell r="F997">
            <v>185.3</v>
          </cell>
        </row>
        <row r="998">
          <cell r="A998">
            <v>1328020</v>
          </cell>
          <cell r="B998" t="str">
            <v>13-280-20</v>
          </cell>
          <cell r="C998" t="str">
            <v xml:space="preserve">PENNINGTON HAEMOST FCPS                 </v>
          </cell>
          <cell r="D998" t="str">
            <v>PC</v>
          </cell>
          <cell r="E998">
            <v>79.31</v>
          </cell>
          <cell r="F998">
            <v>198.27500000000001</v>
          </cell>
        </row>
        <row r="999">
          <cell r="A999">
            <v>1328215</v>
          </cell>
          <cell r="B999" t="str">
            <v>13-282-15</v>
          </cell>
          <cell r="C999" t="str">
            <v xml:space="preserve">PRATT HAEMOST FORCEPS                   </v>
          </cell>
          <cell r="D999" t="str">
            <v>PC</v>
          </cell>
          <cell r="E999">
            <v>60.44</v>
          </cell>
          <cell r="F999">
            <v>151.1</v>
          </cell>
        </row>
        <row r="1000">
          <cell r="A1000">
            <v>1329014</v>
          </cell>
          <cell r="B1000" t="str">
            <v>13-290-14</v>
          </cell>
          <cell r="C1000" t="str">
            <v xml:space="preserve">MARTEL SCALP FLAP FORCEPS               </v>
          </cell>
          <cell r="D1000" t="str">
            <v>PC</v>
          </cell>
          <cell r="E1000">
            <v>47.86</v>
          </cell>
          <cell r="F1000">
            <v>119.65</v>
          </cell>
        </row>
        <row r="1001">
          <cell r="A1001">
            <v>1330212</v>
          </cell>
          <cell r="B1001" t="str">
            <v>13-302-12</v>
          </cell>
          <cell r="C1001" t="str">
            <v>SUTURE FORCEPS STR.MOUTH W/0 SERR.12,5CM</v>
          </cell>
          <cell r="D1001" t="str">
            <v>PC</v>
          </cell>
          <cell r="E1001">
            <v>54.91</v>
          </cell>
          <cell r="F1001">
            <v>137.27499999999998</v>
          </cell>
        </row>
        <row r="1002">
          <cell r="A1002">
            <v>1330301</v>
          </cell>
          <cell r="B1002" t="str">
            <v>13-303-01</v>
          </cell>
          <cell r="C1002" t="str">
            <v xml:space="preserve">BABY-MIXTER FCPS CVD                    </v>
          </cell>
          <cell r="D1002" t="str">
            <v>PC</v>
          </cell>
          <cell r="E1002">
            <v>36.64</v>
          </cell>
          <cell r="F1002">
            <v>91.6</v>
          </cell>
        </row>
        <row r="1003">
          <cell r="A1003">
            <v>1330302</v>
          </cell>
          <cell r="B1003" t="str">
            <v>13-303-02</v>
          </cell>
          <cell r="C1003" t="str">
            <v xml:space="preserve">BABY-MIXTER FCPS CVD                    </v>
          </cell>
          <cell r="D1003" t="str">
            <v>PC</v>
          </cell>
          <cell r="E1003">
            <v>35.11</v>
          </cell>
          <cell r="F1003">
            <v>87.775000000000006</v>
          </cell>
        </row>
        <row r="1004">
          <cell r="A1004">
            <v>1330610</v>
          </cell>
          <cell r="B1004" t="str">
            <v>13-306-10</v>
          </cell>
          <cell r="C1004" t="str">
            <v xml:space="preserve">HARTMANN HAEMO FCPS STR                 </v>
          </cell>
          <cell r="D1004" t="str">
            <v>PC</v>
          </cell>
          <cell r="E1004">
            <v>21.08</v>
          </cell>
          <cell r="F1004">
            <v>52.699999999999996</v>
          </cell>
        </row>
        <row r="1005">
          <cell r="A1005">
            <v>1330710</v>
          </cell>
          <cell r="B1005" t="str">
            <v>13-307-10</v>
          </cell>
          <cell r="C1005" t="str">
            <v xml:space="preserve">HARTMANN HAEMO FCPS CVD                 </v>
          </cell>
          <cell r="D1005" t="str">
            <v>PC</v>
          </cell>
          <cell r="E1005">
            <v>21.59</v>
          </cell>
          <cell r="F1005">
            <v>53.975000000000001</v>
          </cell>
        </row>
        <row r="1006">
          <cell r="A1006">
            <v>1330912</v>
          </cell>
          <cell r="B1006" t="str">
            <v>13-309-12</v>
          </cell>
          <cell r="C1006" t="str">
            <v xml:space="preserve">LIGATURE FORCEPS CROSS-CUT              </v>
          </cell>
          <cell r="D1006" t="str">
            <v>PC</v>
          </cell>
          <cell r="E1006">
            <v>24.82</v>
          </cell>
          <cell r="F1006">
            <v>62.05</v>
          </cell>
        </row>
        <row r="1007">
          <cell r="A1007">
            <v>1331012</v>
          </cell>
          <cell r="B1007" t="str">
            <v>13-310-12</v>
          </cell>
          <cell r="C1007" t="str">
            <v xml:space="preserve">HALSTED-MOSQUITO FCPS STR               </v>
          </cell>
          <cell r="D1007" t="str">
            <v>PC</v>
          </cell>
          <cell r="E1007">
            <v>15.81</v>
          </cell>
          <cell r="F1007">
            <v>39.524999999999999</v>
          </cell>
        </row>
        <row r="1008">
          <cell r="A1008">
            <v>1331014</v>
          </cell>
          <cell r="B1008" t="str">
            <v>13-310-14</v>
          </cell>
          <cell r="C1008" t="str">
            <v xml:space="preserve">HALSTED-MOSQUITO FCPS STR               </v>
          </cell>
          <cell r="D1008" t="str">
            <v>PC</v>
          </cell>
          <cell r="E1008">
            <v>16.66</v>
          </cell>
          <cell r="F1008">
            <v>41.65</v>
          </cell>
        </row>
        <row r="1009">
          <cell r="A1009">
            <v>1331062</v>
          </cell>
          <cell r="B1009" t="str">
            <v>13-310-62</v>
          </cell>
          <cell r="C1009" t="str">
            <v xml:space="preserve">TITAN HALSTED-MOSQUITO FCPS             </v>
          </cell>
          <cell r="D1009" t="str">
            <v>PC</v>
          </cell>
          <cell r="E1009">
            <v>140.25</v>
          </cell>
          <cell r="F1009">
            <v>350.625</v>
          </cell>
        </row>
        <row r="1010">
          <cell r="A1010">
            <v>1331112</v>
          </cell>
          <cell r="B1010" t="str">
            <v>13-311-12</v>
          </cell>
          <cell r="C1010" t="str">
            <v xml:space="preserve">HALSTED-MOSQUITO FCPS CVD               </v>
          </cell>
          <cell r="D1010" t="str">
            <v>PC</v>
          </cell>
          <cell r="E1010">
            <v>18.7</v>
          </cell>
          <cell r="F1010">
            <v>46.75</v>
          </cell>
        </row>
        <row r="1011">
          <cell r="A1011">
            <v>1331114</v>
          </cell>
          <cell r="B1011" t="str">
            <v>13-311-14</v>
          </cell>
          <cell r="C1011" t="str">
            <v xml:space="preserve">HALSTED-MOSQUITO FCPS CVD               </v>
          </cell>
          <cell r="D1011" t="str">
            <v>PC</v>
          </cell>
          <cell r="E1011">
            <v>19.64</v>
          </cell>
          <cell r="F1011">
            <v>49.1</v>
          </cell>
        </row>
        <row r="1012">
          <cell r="A1012">
            <v>1331162</v>
          </cell>
          <cell r="B1012" t="str">
            <v>13-311-62</v>
          </cell>
          <cell r="C1012" t="str">
            <v xml:space="preserve">TITAN HALSTED-MOSQUITO FCPS             </v>
          </cell>
          <cell r="D1012" t="str">
            <v>PC</v>
          </cell>
          <cell r="E1012">
            <v>151.72999999999999</v>
          </cell>
          <cell r="F1012">
            <v>379.32499999999999</v>
          </cell>
        </row>
        <row r="1013">
          <cell r="A1013">
            <v>1331212</v>
          </cell>
          <cell r="B1013" t="str">
            <v>13-312-12</v>
          </cell>
          <cell r="C1013" t="str">
            <v xml:space="preserve">HALSTED-MOSQUITO FCPS  1X2 T            </v>
          </cell>
          <cell r="D1013" t="str">
            <v>PC</v>
          </cell>
          <cell r="E1013">
            <v>20.83</v>
          </cell>
          <cell r="F1013">
            <v>52.074999999999996</v>
          </cell>
        </row>
        <row r="1014">
          <cell r="A1014">
            <v>1331214</v>
          </cell>
          <cell r="B1014" t="str">
            <v>13-312-14</v>
          </cell>
          <cell r="C1014" t="str">
            <v xml:space="preserve">HALSTED-MOSQUITO FCPS  1X2 T            </v>
          </cell>
          <cell r="D1014" t="str">
            <v>PC</v>
          </cell>
          <cell r="E1014">
            <v>22.02</v>
          </cell>
          <cell r="F1014">
            <v>55.05</v>
          </cell>
        </row>
        <row r="1015">
          <cell r="A1015">
            <v>1331262</v>
          </cell>
          <cell r="B1015" t="str">
            <v>13-312-62</v>
          </cell>
          <cell r="C1015" t="str">
            <v xml:space="preserve">TITAN HALSTED-MOSQUITO 1X2 T            </v>
          </cell>
          <cell r="D1015" t="str">
            <v>PC</v>
          </cell>
          <cell r="E1015">
            <v>178.08</v>
          </cell>
          <cell r="F1015">
            <v>445.20000000000005</v>
          </cell>
        </row>
        <row r="1016">
          <cell r="A1016">
            <v>1331312</v>
          </cell>
          <cell r="B1016" t="str">
            <v>13-313-12</v>
          </cell>
          <cell r="C1016" t="str">
            <v xml:space="preserve">HALSTED-MOSQUITO FCPS  1X2 T            </v>
          </cell>
          <cell r="D1016" t="str">
            <v>PC</v>
          </cell>
          <cell r="E1016">
            <v>21.25</v>
          </cell>
          <cell r="F1016">
            <v>53.125</v>
          </cell>
        </row>
        <row r="1017">
          <cell r="A1017">
            <v>1331314</v>
          </cell>
          <cell r="B1017" t="str">
            <v>13-313-14</v>
          </cell>
          <cell r="C1017" t="str">
            <v xml:space="preserve">HALSTED-MOSQUITO FCPS  1X2 T            </v>
          </cell>
          <cell r="D1017" t="str">
            <v>PC</v>
          </cell>
          <cell r="E1017">
            <v>22.87</v>
          </cell>
          <cell r="F1017">
            <v>57.175000000000004</v>
          </cell>
        </row>
        <row r="1018">
          <cell r="A1018">
            <v>1331362</v>
          </cell>
          <cell r="B1018" t="str">
            <v>13-313-62</v>
          </cell>
          <cell r="C1018" t="str">
            <v xml:space="preserve">TITAN HALSTED-MOSQUITO 1X2 T            </v>
          </cell>
          <cell r="D1018" t="str">
            <v>PC</v>
          </cell>
          <cell r="E1018">
            <v>188.7</v>
          </cell>
          <cell r="F1018">
            <v>471.75</v>
          </cell>
        </row>
        <row r="1019">
          <cell r="A1019">
            <v>1331618</v>
          </cell>
          <cell r="B1019" t="str">
            <v>13-316-18</v>
          </cell>
          <cell r="C1019" t="str">
            <v xml:space="preserve">HALSTED-MOSQUITO FCPS                   </v>
          </cell>
          <cell r="D1019" t="str">
            <v>PC</v>
          </cell>
          <cell r="E1019">
            <v>28.31</v>
          </cell>
          <cell r="F1019">
            <v>70.774999999999991</v>
          </cell>
        </row>
        <row r="1020">
          <cell r="A1020">
            <v>1331621</v>
          </cell>
          <cell r="B1020" t="str">
            <v>13-316-21</v>
          </cell>
          <cell r="C1020" t="str">
            <v xml:space="preserve">HALSTED-MOSQUITO FCPS                   </v>
          </cell>
          <cell r="D1020" t="str">
            <v>PC</v>
          </cell>
          <cell r="E1020">
            <v>34.85</v>
          </cell>
          <cell r="F1020">
            <v>87.125</v>
          </cell>
        </row>
        <row r="1021">
          <cell r="A1021">
            <v>1331718</v>
          </cell>
          <cell r="B1021" t="str">
            <v>13-317-18</v>
          </cell>
          <cell r="C1021" t="str">
            <v xml:space="preserve">HALSTED-MOSQUITO FCPS                   </v>
          </cell>
          <cell r="D1021" t="str">
            <v>PC</v>
          </cell>
          <cell r="E1021">
            <v>34.68</v>
          </cell>
          <cell r="F1021">
            <v>86.7</v>
          </cell>
        </row>
        <row r="1022">
          <cell r="A1022">
            <v>1331721</v>
          </cell>
          <cell r="B1022" t="str">
            <v>13-317-21</v>
          </cell>
          <cell r="C1022" t="str">
            <v xml:space="preserve">HALSTED-MOSQUITO FCPS                   </v>
          </cell>
          <cell r="D1022" t="str">
            <v>PC</v>
          </cell>
          <cell r="E1022">
            <v>41.23</v>
          </cell>
          <cell r="F1022">
            <v>103.07499999999999</v>
          </cell>
        </row>
        <row r="1023">
          <cell r="A1023">
            <v>1331818</v>
          </cell>
          <cell r="B1023" t="str">
            <v>13-318-18</v>
          </cell>
          <cell r="C1023" t="str">
            <v xml:space="preserve">HALSTED-MOSQUITO FCPS 1X2 T             </v>
          </cell>
          <cell r="D1023" t="str">
            <v>PC</v>
          </cell>
          <cell r="E1023">
            <v>33.75</v>
          </cell>
          <cell r="F1023">
            <v>84.375</v>
          </cell>
        </row>
        <row r="1024">
          <cell r="A1024">
            <v>1331821</v>
          </cell>
          <cell r="B1024" t="str">
            <v>13-318-21</v>
          </cell>
          <cell r="C1024" t="str">
            <v xml:space="preserve">HALSTED-MOSQUITO FCPS 1X2 T             </v>
          </cell>
          <cell r="D1024" t="str">
            <v>PC</v>
          </cell>
          <cell r="E1024">
            <v>37.49</v>
          </cell>
          <cell r="F1024">
            <v>93.725000000000009</v>
          </cell>
        </row>
        <row r="1025">
          <cell r="A1025">
            <v>1331918</v>
          </cell>
          <cell r="B1025" t="str">
            <v>13-319-18</v>
          </cell>
          <cell r="C1025" t="str">
            <v xml:space="preserve">HALSTED-MOSQUITO FCPS 1X2 T             </v>
          </cell>
          <cell r="D1025" t="str">
            <v>PC</v>
          </cell>
          <cell r="E1025">
            <v>35.869999999999997</v>
          </cell>
          <cell r="F1025">
            <v>89.674999999999997</v>
          </cell>
        </row>
        <row r="1026">
          <cell r="A1026">
            <v>1331921</v>
          </cell>
          <cell r="B1026" t="str">
            <v>13-319-21</v>
          </cell>
          <cell r="C1026" t="str">
            <v xml:space="preserve">HALSTED-MOSQUITO FCPS 1X2 T             </v>
          </cell>
          <cell r="D1026" t="str">
            <v>PC</v>
          </cell>
          <cell r="E1026">
            <v>36.64</v>
          </cell>
          <cell r="F1026">
            <v>91.6</v>
          </cell>
        </row>
        <row r="1027">
          <cell r="A1027">
            <v>1332010</v>
          </cell>
          <cell r="B1027" t="str">
            <v>13-320-10</v>
          </cell>
          <cell r="C1027" t="str">
            <v xml:space="preserve">MICRO-MOSQUITO HAEM FCPS STR            </v>
          </cell>
          <cell r="D1027" t="str">
            <v>PC</v>
          </cell>
          <cell r="E1027">
            <v>18.11</v>
          </cell>
          <cell r="F1027">
            <v>45.274999999999999</v>
          </cell>
        </row>
        <row r="1028">
          <cell r="A1028">
            <v>1332012</v>
          </cell>
          <cell r="B1028" t="str">
            <v>13-320-12</v>
          </cell>
          <cell r="C1028" t="str">
            <v xml:space="preserve">MICRO-MOSQUITO HAEM FCPS STR            </v>
          </cell>
          <cell r="D1028" t="str">
            <v>PC</v>
          </cell>
          <cell r="E1028">
            <v>18.7</v>
          </cell>
          <cell r="F1028">
            <v>46.75</v>
          </cell>
        </row>
        <row r="1029">
          <cell r="A1029">
            <v>1332110</v>
          </cell>
          <cell r="B1029" t="str">
            <v>13-321-10</v>
          </cell>
          <cell r="C1029" t="str">
            <v xml:space="preserve">MICRO-MOSQUITO HAEM FCPS CVD            </v>
          </cell>
          <cell r="D1029" t="str">
            <v>PC</v>
          </cell>
          <cell r="E1029">
            <v>19.04</v>
          </cell>
          <cell r="F1029">
            <v>47.599999999999994</v>
          </cell>
        </row>
        <row r="1030">
          <cell r="A1030">
            <v>1332112</v>
          </cell>
          <cell r="B1030" t="str">
            <v>13-321-12</v>
          </cell>
          <cell r="C1030" t="str">
            <v xml:space="preserve">MICRO-MOSQUITO HAEM FCPS CVD            </v>
          </cell>
          <cell r="D1030" t="str">
            <v>PC</v>
          </cell>
          <cell r="E1030">
            <v>21.85</v>
          </cell>
          <cell r="F1030">
            <v>54.625</v>
          </cell>
        </row>
        <row r="1031">
          <cell r="A1031">
            <v>1332210</v>
          </cell>
          <cell r="B1031" t="str">
            <v>13-322-10</v>
          </cell>
          <cell r="C1031" t="str">
            <v xml:space="preserve">MICRO-MOSQ HAEM FCPS 1X2T S             </v>
          </cell>
          <cell r="D1031" t="str">
            <v>PC</v>
          </cell>
          <cell r="E1031">
            <v>19.38</v>
          </cell>
          <cell r="F1031">
            <v>48.449999999999996</v>
          </cell>
        </row>
        <row r="1032">
          <cell r="A1032">
            <v>1332212</v>
          </cell>
          <cell r="B1032" t="str">
            <v>13-322-12</v>
          </cell>
          <cell r="C1032" t="str">
            <v xml:space="preserve">MICRO-MOSQ HAEM FCPS 1X2T S             </v>
          </cell>
          <cell r="D1032" t="str">
            <v>PC</v>
          </cell>
          <cell r="E1032">
            <v>19.47</v>
          </cell>
          <cell r="F1032">
            <v>48.674999999999997</v>
          </cell>
        </row>
        <row r="1033">
          <cell r="A1033">
            <v>1332310</v>
          </cell>
          <cell r="B1033" t="str">
            <v>13-323-10</v>
          </cell>
          <cell r="C1033" t="str">
            <v xml:space="preserve">MICRO-MOSQ HAEM FCPS 1X2T C             </v>
          </cell>
          <cell r="D1033" t="str">
            <v>PC</v>
          </cell>
          <cell r="E1033">
            <v>21.25</v>
          </cell>
          <cell r="F1033">
            <v>53.125</v>
          </cell>
        </row>
        <row r="1034">
          <cell r="A1034">
            <v>1332312</v>
          </cell>
          <cell r="B1034" t="str">
            <v>13-323-12</v>
          </cell>
          <cell r="C1034" t="str">
            <v xml:space="preserve">MICRO-MOSQ HAEM FCPS 1X2T C             </v>
          </cell>
          <cell r="D1034" t="str">
            <v>PC</v>
          </cell>
          <cell r="E1034">
            <v>22.1</v>
          </cell>
          <cell r="F1034">
            <v>55.25</v>
          </cell>
        </row>
        <row r="1035">
          <cell r="A1035">
            <v>1332414</v>
          </cell>
          <cell r="B1035" t="str">
            <v>13-324-14</v>
          </cell>
          <cell r="C1035" t="str">
            <v xml:space="preserve">PROVIDENCE-HOSP HAEM FCPS ST            </v>
          </cell>
          <cell r="D1035" t="str">
            <v>PC</v>
          </cell>
          <cell r="E1035">
            <v>16.579999999999998</v>
          </cell>
          <cell r="F1035">
            <v>41.449999999999996</v>
          </cell>
        </row>
        <row r="1036">
          <cell r="A1036">
            <v>1332514</v>
          </cell>
          <cell r="B1036" t="str">
            <v>13-325-14</v>
          </cell>
          <cell r="C1036" t="str">
            <v xml:space="preserve">PROVIDENCE HOSP HAEM FCPS CV            </v>
          </cell>
          <cell r="D1036" t="str">
            <v>PC</v>
          </cell>
          <cell r="E1036">
            <v>17</v>
          </cell>
          <cell r="F1036">
            <v>42.5</v>
          </cell>
        </row>
        <row r="1037">
          <cell r="A1037">
            <v>1332615</v>
          </cell>
          <cell r="B1037" t="str">
            <v>13-326-15</v>
          </cell>
          <cell r="C1037" t="str">
            <v xml:space="preserve">LERICHE HAEM FCPS STR                   </v>
          </cell>
          <cell r="D1037" t="str">
            <v>PC</v>
          </cell>
          <cell r="E1037">
            <v>20.49</v>
          </cell>
          <cell r="F1037">
            <v>51.224999999999994</v>
          </cell>
        </row>
        <row r="1038">
          <cell r="A1038">
            <v>1332715</v>
          </cell>
          <cell r="B1038" t="str">
            <v>13-327-15</v>
          </cell>
          <cell r="C1038" t="str">
            <v xml:space="preserve">LERICHE HAEM FCPS CVD                   </v>
          </cell>
          <cell r="D1038" t="str">
            <v>PC</v>
          </cell>
          <cell r="E1038">
            <v>21.08</v>
          </cell>
          <cell r="F1038">
            <v>52.699999999999996</v>
          </cell>
        </row>
        <row r="1039">
          <cell r="A1039">
            <v>1332815</v>
          </cell>
          <cell r="B1039" t="str">
            <v>13-328-15</v>
          </cell>
          <cell r="C1039" t="str">
            <v xml:space="preserve">LERICHE HAEM FCPS 1X2 T STR             </v>
          </cell>
          <cell r="D1039" t="str">
            <v>PC</v>
          </cell>
          <cell r="E1039">
            <v>22.02</v>
          </cell>
          <cell r="F1039">
            <v>55.05</v>
          </cell>
        </row>
        <row r="1040">
          <cell r="A1040">
            <v>1332915</v>
          </cell>
          <cell r="B1040" t="str">
            <v>13-329-15</v>
          </cell>
          <cell r="C1040" t="str">
            <v xml:space="preserve">LERICHE HAEM FCPS 1X2 T CVD             </v>
          </cell>
          <cell r="D1040" t="str">
            <v>PC</v>
          </cell>
          <cell r="E1040">
            <v>25.33</v>
          </cell>
          <cell r="F1040">
            <v>63.324999999999996</v>
          </cell>
        </row>
        <row r="1041">
          <cell r="A1041">
            <v>1333014</v>
          </cell>
          <cell r="B1041" t="str">
            <v>13-330-14</v>
          </cell>
          <cell r="C1041" t="str">
            <v xml:space="preserve">KELLY HAEM FCPS STR                     </v>
          </cell>
          <cell r="D1041" t="str">
            <v>PC</v>
          </cell>
          <cell r="E1041">
            <v>16.07</v>
          </cell>
          <cell r="F1041">
            <v>40.174999999999997</v>
          </cell>
        </row>
        <row r="1042">
          <cell r="A1042">
            <v>1333064</v>
          </cell>
          <cell r="B1042" t="str">
            <v>13-330-64</v>
          </cell>
          <cell r="C1042" t="str">
            <v xml:space="preserve">TITAN KELLY HAEM FCPS STR               </v>
          </cell>
          <cell r="D1042" t="str">
            <v>PC</v>
          </cell>
          <cell r="E1042">
            <v>136.43</v>
          </cell>
          <cell r="F1042">
            <v>341.07500000000005</v>
          </cell>
        </row>
        <row r="1043">
          <cell r="A1043">
            <v>1333114</v>
          </cell>
          <cell r="B1043" t="str">
            <v>13-331-14</v>
          </cell>
          <cell r="C1043" t="str">
            <v xml:space="preserve">KELLY HAEM FCPS CVD                     </v>
          </cell>
          <cell r="D1043" t="str">
            <v>PC</v>
          </cell>
          <cell r="E1043">
            <v>16.32</v>
          </cell>
          <cell r="F1043">
            <v>40.799999999999997</v>
          </cell>
        </row>
        <row r="1044">
          <cell r="A1044">
            <v>1333164</v>
          </cell>
          <cell r="B1044" t="str">
            <v>13-331-64</v>
          </cell>
          <cell r="C1044" t="str">
            <v xml:space="preserve">TITAN KELLY HAEM FCPS CVD               </v>
          </cell>
          <cell r="D1044" t="str">
            <v>PC</v>
          </cell>
          <cell r="E1044">
            <v>151.72999999999999</v>
          </cell>
          <cell r="F1044">
            <v>379.32499999999999</v>
          </cell>
        </row>
        <row r="1045">
          <cell r="A1045">
            <v>1333212</v>
          </cell>
          <cell r="B1045" t="str">
            <v>13-332-12</v>
          </cell>
          <cell r="C1045" t="str">
            <v xml:space="preserve">DUNHILL ARTERY CLAMP, STRAIGHT, 12,5CM  </v>
          </cell>
          <cell r="D1045" t="str">
            <v>PC</v>
          </cell>
          <cell r="E1045">
            <v>17</v>
          </cell>
          <cell r="F1045">
            <v>42.5</v>
          </cell>
        </row>
        <row r="1046">
          <cell r="A1046">
            <v>1333319</v>
          </cell>
          <cell r="B1046" t="str">
            <v>13-333-19</v>
          </cell>
          <cell r="C1046" t="str">
            <v xml:space="preserve">DUNHILL ARTERY CLAMP, CURVED, 18 CM     </v>
          </cell>
          <cell r="D1046" t="str">
            <v>PC</v>
          </cell>
          <cell r="E1046">
            <v>27.37</v>
          </cell>
          <cell r="F1046">
            <v>68.424999999999997</v>
          </cell>
        </row>
        <row r="1047">
          <cell r="A1047">
            <v>1333416</v>
          </cell>
          <cell r="B1047" t="str">
            <v>13-334-16</v>
          </cell>
          <cell r="C1047" t="str">
            <v xml:space="preserve">KELLY-RANKIN HAEM FCPS STR              </v>
          </cell>
          <cell r="D1047" t="str">
            <v>PC</v>
          </cell>
          <cell r="E1047">
            <v>17.09</v>
          </cell>
          <cell r="F1047">
            <v>42.725000000000001</v>
          </cell>
        </row>
        <row r="1048">
          <cell r="A1048">
            <v>1333516</v>
          </cell>
          <cell r="B1048" t="str">
            <v>13-335-16</v>
          </cell>
          <cell r="C1048" t="str">
            <v xml:space="preserve">KELLY-RANKIN HAEM FCPS CVD              </v>
          </cell>
          <cell r="D1048" t="str">
            <v>PC</v>
          </cell>
          <cell r="E1048">
            <v>17.510000000000002</v>
          </cell>
          <cell r="F1048">
            <v>43.775000000000006</v>
          </cell>
        </row>
        <row r="1049">
          <cell r="A1049">
            <v>1333914</v>
          </cell>
          <cell r="B1049" t="str">
            <v>13-339-14</v>
          </cell>
          <cell r="C1049" t="str">
            <v xml:space="preserve">BABY-OVERHOLT HAEM FCPS CVD             </v>
          </cell>
          <cell r="D1049" t="str">
            <v>PC</v>
          </cell>
          <cell r="E1049">
            <v>41.06</v>
          </cell>
          <cell r="F1049">
            <v>102.65</v>
          </cell>
        </row>
        <row r="1050">
          <cell r="A1050">
            <v>1334014</v>
          </cell>
          <cell r="B1050" t="str">
            <v>13-340-14</v>
          </cell>
          <cell r="C1050" t="str">
            <v xml:space="preserve">CRILE HAEM FCPS STR                     </v>
          </cell>
          <cell r="D1050" t="str">
            <v>PC</v>
          </cell>
          <cell r="E1050">
            <v>14.54</v>
          </cell>
          <cell r="F1050">
            <v>36.349999999999994</v>
          </cell>
        </row>
        <row r="1051">
          <cell r="A1051">
            <v>1334064</v>
          </cell>
          <cell r="B1051" t="str">
            <v>13-340-64</v>
          </cell>
          <cell r="C1051" t="str">
            <v xml:space="preserve">TITAN CRILE HAEM FCPS STR               </v>
          </cell>
          <cell r="D1051" t="str">
            <v>PC</v>
          </cell>
          <cell r="E1051">
            <v>153</v>
          </cell>
          <cell r="F1051">
            <v>382.5</v>
          </cell>
        </row>
        <row r="1052">
          <cell r="A1052">
            <v>1334114</v>
          </cell>
          <cell r="B1052" t="str">
            <v>13-341-14</v>
          </cell>
          <cell r="C1052" t="str">
            <v xml:space="preserve">CRILE HAEM FCPS CVD                     </v>
          </cell>
          <cell r="D1052" t="str">
            <v>PC</v>
          </cell>
          <cell r="E1052">
            <v>17.68</v>
          </cell>
          <cell r="F1052">
            <v>44.2</v>
          </cell>
        </row>
        <row r="1053">
          <cell r="A1053">
            <v>1334164</v>
          </cell>
          <cell r="B1053" t="str">
            <v>13-341-64</v>
          </cell>
          <cell r="C1053" t="str">
            <v xml:space="preserve">TITAN CRILE HAEM FCPS CVD               </v>
          </cell>
          <cell r="D1053" t="str">
            <v>PC</v>
          </cell>
          <cell r="E1053">
            <v>167.45</v>
          </cell>
          <cell r="F1053">
            <v>418.625</v>
          </cell>
        </row>
        <row r="1054">
          <cell r="A1054">
            <v>1334214</v>
          </cell>
          <cell r="B1054" t="str">
            <v>13-342-14</v>
          </cell>
          <cell r="C1054" t="str">
            <v xml:space="preserve">CRILE HAEM FCPS 1X2 T STR               </v>
          </cell>
          <cell r="D1054" t="str">
            <v>PC</v>
          </cell>
          <cell r="E1054">
            <v>16.579999999999998</v>
          </cell>
          <cell r="F1054">
            <v>41.449999999999996</v>
          </cell>
        </row>
        <row r="1055">
          <cell r="A1055">
            <v>1334314</v>
          </cell>
          <cell r="B1055" t="str">
            <v>13-343-14</v>
          </cell>
          <cell r="C1055" t="str">
            <v xml:space="preserve">CRILE HAEM FCPS 1X2 T CVD               </v>
          </cell>
          <cell r="D1055" t="str">
            <v>PC</v>
          </cell>
          <cell r="E1055">
            <v>17.940000000000001</v>
          </cell>
          <cell r="F1055">
            <v>44.85</v>
          </cell>
        </row>
        <row r="1056">
          <cell r="A1056">
            <v>1334616</v>
          </cell>
          <cell r="B1056" t="str">
            <v>13-346-16</v>
          </cell>
          <cell r="C1056" t="str">
            <v xml:space="preserve">CRILE-RANKIN HAEM FCPS STR              </v>
          </cell>
          <cell r="D1056" t="str">
            <v>PC</v>
          </cell>
          <cell r="E1056">
            <v>15.98</v>
          </cell>
          <cell r="F1056">
            <v>39.950000000000003</v>
          </cell>
        </row>
        <row r="1057">
          <cell r="A1057">
            <v>1334716</v>
          </cell>
          <cell r="B1057" t="str">
            <v>13-347-16</v>
          </cell>
          <cell r="C1057" t="str">
            <v xml:space="preserve">CRILE-RANKIN HAEM FCPS CVD              </v>
          </cell>
          <cell r="D1057" t="str">
            <v>PC</v>
          </cell>
          <cell r="E1057">
            <v>16.579999999999998</v>
          </cell>
          <cell r="F1057">
            <v>41.449999999999996</v>
          </cell>
        </row>
        <row r="1058">
          <cell r="A1058">
            <v>1334815</v>
          </cell>
          <cell r="B1058" t="str">
            <v>13-348-15</v>
          </cell>
          <cell r="C1058" t="str">
            <v xml:space="preserve">LOVELACE HAEM FCPS                      </v>
          </cell>
          <cell r="D1058" t="str">
            <v>PC</v>
          </cell>
          <cell r="E1058">
            <v>43.95</v>
          </cell>
          <cell r="F1058">
            <v>109.875</v>
          </cell>
        </row>
        <row r="1059">
          <cell r="A1059">
            <v>1335015</v>
          </cell>
          <cell r="B1059" t="str">
            <v>13-350-15</v>
          </cell>
          <cell r="C1059" t="str">
            <v xml:space="preserve">LOVELACE HAEM FCPS 1X2 T                </v>
          </cell>
          <cell r="D1059" t="str">
            <v>PC</v>
          </cell>
          <cell r="E1059">
            <v>47.26</v>
          </cell>
          <cell r="F1059">
            <v>118.14999999999999</v>
          </cell>
        </row>
        <row r="1060">
          <cell r="A1060">
            <v>1335112</v>
          </cell>
          <cell r="B1060" t="str">
            <v>13-351-12</v>
          </cell>
          <cell r="C1060" t="str">
            <v xml:space="preserve">MOSQUITO-DANDY HAEM FCPS                </v>
          </cell>
          <cell r="D1060" t="str">
            <v>PC</v>
          </cell>
          <cell r="E1060">
            <v>29.75</v>
          </cell>
          <cell r="F1060">
            <v>74.375</v>
          </cell>
        </row>
        <row r="1061">
          <cell r="A1061">
            <v>1335514</v>
          </cell>
          <cell r="B1061" t="str">
            <v>13-355-14</v>
          </cell>
          <cell r="C1061" t="str">
            <v xml:space="preserve">DANDY HAEM FCPS                         </v>
          </cell>
          <cell r="D1061" t="str">
            <v>PC</v>
          </cell>
          <cell r="E1061">
            <v>25.93</v>
          </cell>
          <cell r="F1061">
            <v>64.825000000000003</v>
          </cell>
        </row>
        <row r="1062">
          <cell r="A1062">
            <v>1335714</v>
          </cell>
          <cell r="B1062" t="str">
            <v>13-357-14</v>
          </cell>
          <cell r="C1062" t="str">
            <v xml:space="preserve">DANDY HAEM FCPS 1X2 T                   </v>
          </cell>
          <cell r="D1062" t="str">
            <v>PC</v>
          </cell>
          <cell r="E1062">
            <v>31.62</v>
          </cell>
          <cell r="F1062">
            <v>79.05</v>
          </cell>
        </row>
        <row r="1063">
          <cell r="A1063">
            <v>1336318</v>
          </cell>
          <cell r="B1063" t="str">
            <v>13-363-18</v>
          </cell>
          <cell r="C1063" t="str">
            <v xml:space="preserve">SCHNIDT HAEM FCPS STRONG CVD            </v>
          </cell>
          <cell r="D1063" t="str">
            <v>PC</v>
          </cell>
          <cell r="E1063">
            <v>33.07</v>
          </cell>
          <cell r="F1063">
            <v>82.674999999999997</v>
          </cell>
        </row>
        <row r="1064">
          <cell r="A1064">
            <v>1336319</v>
          </cell>
          <cell r="B1064" t="str">
            <v>13-363-19</v>
          </cell>
          <cell r="C1064" t="str">
            <v xml:space="preserve">SCHNIDT HAEM FCPS SL CVD                </v>
          </cell>
          <cell r="D1064" t="str">
            <v>PC</v>
          </cell>
          <cell r="E1064">
            <v>33.07</v>
          </cell>
          <cell r="F1064">
            <v>82.674999999999997</v>
          </cell>
        </row>
        <row r="1065">
          <cell r="A1065">
            <v>1336418</v>
          </cell>
          <cell r="B1065" t="str">
            <v>13-364-18</v>
          </cell>
          <cell r="C1065" t="str">
            <v xml:space="preserve">ADSON HAEMOSTATIC FCPS                  </v>
          </cell>
          <cell r="D1065" t="str">
            <v>PC</v>
          </cell>
          <cell r="E1065">
            <v>27.88</v>
          </cell>
          <cell r="F1065">
            <v>69.7</v>
          </cell>
        </row>
        <row r="1066">
          <cell r="A1066">
            <v>1336518</v>
          </cell>
          <cell r="B1066" t="str">
            <v>13-365-18</v>
          </cell>
          <cell r="C1066" t="str">
            <v xml:space="preserve">ADSON HAEMOSTATIC FCPS                  </v>
          </cell>
          <cell r="D1066" t="str">
            <v>PC</v>
          </cell>
          <cell r="E1066">
            <v>30.77</v>
          </cell>
          <cell r="F1066">
            <v>76.924999999999997</v>
          </cell>
        </row>
        <row r="1067">
          <cell r="A1067">
            <v>1336920</v>
          </cell>
          <cell r="B1067" t="str">
            <v>13-369-20</v>
          </cell>
          <cell r="C1067" t="str">
            <v xml:space="preserve">MARTIN-FUCHSIG FORCEPS                  </v>
          </cell>
          <cell r="D1067" t="str">
            <v>PC</v>
          </cell>
          <cell r="E1067">
            <v>25.67</v>
          </cell>
          <cell r="F1067">
            <v>64.175000000000011</v>
          </cell>
        </row>
        <row r="1068">
          <cell r="A1068">
            <v>1337016</v>
          </cell>
          <cell r="B1068" t="str">
            <v>13-370-16</v>
          </cell>
          <cell r="C1068" t="str">
            <v xml:space="preserve">ROCHESTER-CARMALT HAEM FCPS             </v>
          </cell>
          <cell r="D1068" t="str">
            <v>PC</v>
          </cell>
          <cell r="E1068">
            <v>26.78</v>
          </cell>
          <cell r="F1068">
            <v>66.95</v>
          </cell>
        </row>
        <row r="1069">
          <cell r="A1069">
            <v>1337020</v>
          </cell>
          <cell r="B1069" t="str">
            <v>13-370-20</v>
          </cell>
          <cell r="C1069" t="str">
            <v xml:space="preserve">ROCHESTER-CARMALT HAEM FCPS             </v>
          </cell>
          <cell r="D1069" t="str">
            <v>PC</v>
          </cell>
          <cell r="E1069">
            <v>38.42</v>
          </cell>
          <cell r="F1069">
            <v>96.050000000000011</v>
          </cell>
        </row>
        <row r="1070">
          <cell r="A1070">
            <v>1337116</v>
          </cell>
          <cell r="B1070" t="str">
            <v>13-371-16</v>
          </cell>
          <cell r="C1070" t="str">
            <v xml:space="preserve">ROCHESTER-CARMALT HAEM FCPS             </v>
          </cell>
          <cell r="D1070" t="str">
            <v>PC</v>
          </cell>
          <cell r="E1070">
            <v>31.11</v>
          </cell>
          <cell r="F1070">
            <v>77.775000000000006</v>
          </cell>
        </row>
        <row r="1071">
          <cell r="A1071">
            <v>1337120</v>
          </cell>
          <cell r="B1071" t="str">
            <v>13-371-20</v>
          </cell>
          <cell r="C1071" t="str">
            <v xml:space="preserve">ROCHESTER-CARMALT HAEM FCPS             </v>
          </cell>
          <cell r="D1071" t="str">
            <v>PC</v>
          </cell>
          <cell r="E1071">
            <v>41.74</v>
          </cell>
          <cell r="F1071">
            <v>104.35000000000001</v>
          </cell>
        </row>
        <row r="1072">
          <cell r="A1072">
            <v>1337413</v>
          </cell>
          <cell r="B1072" t="str">
            <v>13-374-13</v>
          </cell>
          <cell r="C1072" t="str">
            <v xml:space="preserve">PEAN FINE HAEM FCPS STR                 </v>
          </cell>
          <cell r="D1072" t="str">
            <v>PC</v>
          </cell>
          <cell r="E1072">
            <v>15.73</v>
          </cell>
          <cell r="F1072">
            <v>39.325000000000003</v>
          </cell>
        </row>
        <row r="1073">
          <cell r="A1073">
            <v>1337414</v>
          </cell>
          <cell r="B1073" t="str">
            <v>13-374-14</v>
          </cell>
          <cell r="C1073" t="str">
            <v xml:space="preserve">PEAN FINE HAEM FCPS STR                 </v>
          </cell>
          <cell r="D1073" t="str">
            <v>PC</v>
          </cell>
          <cell r="E1073">
            <v>17.77</v>
          </cell>
          <cell r="F1073">
            <v>44.424999999999997</v>
          </cell>
        </row>
        <row r="1074">
          <cell r="A1074">
            <v>1337416</v>
          </cell>
          <cell r="B1074" t="str">
            <v>13-374-16</v>
          </cell>
          <cell r="C1074" t="str">
            <v xml:space="preserve">PEAN FINE HAEM FCPS STR                 </v>
          </cell>
          <cell r="D1074" t="str">
            <v>PC</v>
          </cell>
          <cell r="E1074">
            <v>18.190000000000001</v>
          </cell>
          <cell r="F1074">
            <v>45.475000000000001</v>
          </cell>
        </row>
        <row r="1075">
          <cell r="A1075">
            <v>1337513</v>
          </cell>
          <cell r="B1075" t="str">
            <v>13-375-13</v>
          </cell>
          <cell r="C1075" t="str">
            <v xml:space="preserve">PEAN FINE HAEM FCPS CVD                 </v>
          </cell>
          <cell r="D1075" t="str">
            <v>PC</v>
          </cell>
          <cell r="E1075">
            <v>17.170000000000002</v>
          </cell>
          <cell r="F1075">
            <v>42.925000000000004</v>
          </cell>
        </row>
        <row r="1076">
          <cell r="A1076">
            <v>1337514</v>
          </cell>
          <cell r="B1076" t="str">
            <v>13-375-14</v>
          </cell>
          <cell r="C1076" t="str">
            <v xml:space="preserve">PEAN FINE HAEM FCPS CVD                 </v>
          </cell>
          <cell r="D1076" t="str">
            <v>PC</v>
          </cell>
          <cell r="E1076">
            <v>19.04</v>
          </cell>
          <cell r="F1076">
            <v>47.599999999999994</v>
          </cell>
        </row>
        <row r="1077">
          <cell r="A1077">
            <v>1337516</v>
          </cell>
          <cell r="B1077" t="str">
            <v>13-375-16</v>
          </cell>
          <cell r="C1077" t="str">
            <v xml:space="preserve">PEAN FINE HAEM FCPS CVD                 </v>
          </cell>
          <cell r="D1077" t="str">
            <v>PC</v>
          </cell>
          <cell r="E1077">
            <v>19.21</v>
          </cell>
          <cell r="F1077">
            <v>48.025000000000006</v>
          </cell>
        </row>
        <row r="1078">
          <cell r="A1078">
            <v>1338014</v>
          </cell>
          <cell r="B1078" t="str">
            <v>13-380-14</v>
          </cell>
          <cell r="C1078" t="str">
            <v xml:space="preserve">PEAN-NIPPON HAEM FCPS STR               </v>
          </cell>
          <cell r="D1078" t="str">
            <v>PC</v>
          </cell>
          <cell r="E1078">
            <v>12.84</v>
          </cell>
          <cell r="F1078">
            <v>32.1</v>
          </cell>
        </row>
        <row r="1079">
          <cell r="A1079">
            <v>1338016</v>
          </cell>
          <cell r="B1079" t="str">
            <v>13-380-16</v>
          </cell>
          <cell r="C1079" t="str">
            <v xml:space="preserve">PEAN-NIPPON HAEM FCPS STR               </v>
          </cell>
          <cell r="D1079" t="str">
            <v>PC</v>
          </cell>
          <cell r="E1079">
            <v>19.21</v>
          </cell>
          <cell r="F1079">
            <v>48.025000000000006</v>
          </cell>
        </row>
        <row r="1080">
          <cell r="A1080">
            <v>1338018</v>
          </cell>
          <cell r="B1080" t="str">
            <v>13-380-18</v>
          </cell>
          <cell r="C1080" t="str">
            <v xml:space="preserve">PEAN-NIPPON HAEM FCPS STR               </v>
          </cell>
          <cell r="D1080" t="str">
            <v>PC</v>
          </cell>
          <cell r="E1080">
            <v>19.64</v>
          </cell>
          <cell r="F1080">
            <v>49.1</v>
          </cell>
        </row>
        <row r="1081">
          <cell r="A1081">
            <v>1338114</v>
          </cell>
          <cell r="B1081" t="str">
            <v>13-381-14</v>
          </cell>
          <cell r="C1081" t="str">
            <v xml:space="preserve">PEAN-NIPPON HAEM FCPS CVD               </v>
          </cell>
          <cell r="D1081" t="str">
            <v>PC</v>
          </cell>
          <cell r="E1081">
            <v>13.35</v>
          </cell>
          <cell r="F1081">
            <v>33.375</v>
          </cell>
        </row>
        <row r="1082">
          <cell r="A1082">
            <v>1338116</v>
          </cell>
          <cell r="B1082" t="str">
            <v>13-381-16</v>
          </cell>
          <cell r="C1082" t="str">
            <v xml:space="preserve">PEAN-NIPPON HAEM FCPS CVD               </v>
          </cell>
          <cell r="D1082" t="str">
            <v>PC</v>
          </cell>
          <cell r="E1082">
            <v>20.23</v>
          </cell>
          <cell r="F1082">
            <v>50.575000000000003</v>
          </cell>
        </row>
        <row r="1083">
          <cell r="A1083">
            <v>1338118</v>
          </cell>
          <cell r="B1083" t="str">
            <v>13-381-18</v>
          </cell>
          <cell r="C1083" t="str">
            <v xml:space="preserve">PEAN-NIPPON HAEM FCPS CVD               </v>
          </cell>
          <cell r="D1083" t="str">
            <v>PC</v>
          </cell>
          <cell r="E1083">
            <v>21.08</v>
          </cell>
          <cell r="F1083">
            <v>52.699999999999996</v>
          </cell>
        </row>
        <row r="1084">
          <cell r="A1084">
            <v>1338214</v>
          </cell>
          <cell r="B1084" t="str">
            <v>13-382-14</v>
          </cell>
          <cell r="C1084" t="str">
            <v xml:space="preserve">KOCHER-NIPPON HEAM FCPS 1X2T            </v>
          </cell>
          <cell r="D1084" t="str">
            <v>PC</v>
          </cell>
          <cell r="E1084">
            <v>22.7</v>
          </cell>
          <cell r="F1084">
            <v>56.75</v>
          </cell>
        </row>
        <row r="1085">
          <cell r="A1085">
            <v>1338216</v>
          </cell>
          <cell r="B1085" t="str">
            <v>13-382-16</v>
          </cell>
          <cell r="C1085" t="str">
            <v xml:space="preserve">KOCHER-NIPPON HEAM FCPS 1X2T            </v>
          </cell>
          <cell r="D1085" t="str">
            <v>PC</v>
          </cell>
          <cell r="E1085">
            <v>19.809999999999999</v>
          </cell>
          <cell r="F1085">
            <v>49.524999999999999</v>
          </cell>
        </row>
        <row r="1086">
          <cell r="A1086">
            <v>1338218</v>
          </cell>
          <cell r="B1086" t="str">
            <v>13-382-18</v>
          </cell>
          <cell r="C1086" t="str">
            <v xml:space="preserve">KOCHER-NIPPON HEAM FCPS 1X2T            </v>
          </cell>
          <cell r="D1086" t="str">
            <v>PC</v>
          </cell>
          <cell r="E1086">
            <v>23.04</v>
          </cell>
          <cell r="F1086">
            <v>57.599999999999994</v>
          </cell>
        </row>
        <row r="1087">
          <cell r="A1087">
            <v>1338314</v>
          </cell>
          <cell r="B1087" t="str">
            <v>13-383-14</v>
          </cell>
          <cell r="C1087" t="str">
            <v xml:space="preserve">KOCHER-NIPPON HEAM FCPS 1X2T            </v>
          </cell>
          <cell r="D1087" t="str">
            <v>PC</v>
          </cell>
          <cell r="E1087">
            <v>21.42</v>
          </cell>
          <cell r="F1087">
            <v>53.550000000000004</v>
          </cell>
        </row>
        <row r="1088">
          <cell r="A1088">
            <v>1338316</v>
          </cell>
          <cell r="B1088" t="str">
            <v>13-383-16</v>
          </cell>
          <cell r="C1088" t="str">
            <v xml:space="preserve">KOCHER-NIPPON HEAM FCPS 1X2T            </v>
          </cell>
          <cell r="D1088" t="str">
            <v>PC</v>
          </cell>
          <cell r="E1088">
            <v>23.8</v>
          </cell>
          <cell r="F1088">
            <v>59.5</v>
          </cell>
        </row>
        <row r="1089">
          <cell r="A1089">
            <v>1338318</v>
          </cell>
          <cell r="B1089" t="str">
            <v>13-383-18</v>
          </cell>
          <cell r="C1089" t="str">
            <v xml:space="preserve">KOCHER-NIPPON HEAM FCPS 1X2T            </v>
          </cell>
          <cell r="D1089" t="str">
            <v>PC</v>
          </cell>
          <cell r="E1089">
            <v>25.33</v>
          </cell>
          <cell r="F1089">
            <v>63.324999999999996</v>
          </cell>
        </row>
        <row r="1090">
          <cell r="A1090">
            <v>1338413</v>
          </cell>
          <cell r="B1090" t="str">
            <v>13-384-13</v>
          </cell>
          <cell r="C1090" t="str">
            <v xml:space="preserve">KOCHER HEAM FCPS 1X2 T STR              </v>
          </cell>
          <cell r="D1090" t="str">
            <v>PC</v>
          </cell>
          <cell r="E1090">
            <v>16.32</v>
          </cell>
          <cell r="F1090">
            <v>40.799999999999997</v>
          </cell>
        </row>
        <row r="1091">
          <cell r="A1091">
            <v>1338414</v>
          </cell>
          <cell r="B1091" t="str">
            <v>13-384-14</v>
          </cell>
          <cell r="C1091" t="str">
            <v xml:space="preserve">KOCHER HEAM FCPS 1X2 T STR              </v>
          </cell>
          <cell r="D1091" t="str">
            <v>PC</v>
          </cell>
          <cell r="E1091">
            <v>17.510000000000002</v>
          </cell>
          <cell r="F1091">
            <v>43.775000000000006</v>
          </cell>
        </row>
        <row r="1092">
          <cell r="A1092">
            <v>1338416</v>
          </cell>
          <cell r="B1092" t="str">
            <v>13-384-16</v>
          </cell>
          <cell r="C1092" t="str">
            <v xml:space="preserve">KOCHER HEAM FCPS 1X2 T STR              </v>
          </cell>
          <cell r="D1092" t="str">
            <v>PC</v>
          </cell>
          <cell r="E1092">
            <v>18.45</v>
          </cell>
          <cell r="F1092">
            <v>46.125</v>
          </cell>
        </row>
        <row r="1093">
          <cell r="A1093">
            <v>1338513</v>
          </cell>
          <cell r="B1093" t="str">
            <v>13-385-13</v>
          </cell>
          <cell r="C1093" t="str">
            <v xml:space="preserve">KOCHER HEAM FCPS 1X2 T CVD              </v>
          </cell>
          <cell r="D1093" t="str">
            <v>PC</v>
          </cell>
          <cell r="E1093">
            <v>17.43</v>
          </cell>
          <cell r="F1093">
            <v>43.575000000000003</v>
          </cell>
        </row>
        <row r="1094">
          <cell r="A1094">
            <v>1338514</v>
          </cell>
          <cell r="B1094" t="str">
            <v>13-385-14</v>
          </cell>
          <cell r="C1094" t="str">
            <v xml:space="preserve">KOCHER HEAM FCPS 1X2 T CVD              </v>
          </cell>
          <cell r="D1094" t="str">
            <v>PC</v>
          </cell>
          <cell r="E1094">
            <v>19.13</v>
          </cell>
          <cell r="F1094">
            <v>47.824999999999996</v>
          </cell>
        </row>
        <row r="1095">
          <cell r="A1095">
            <v>1338516</v>
          </cell>
          <cell r="B1095" t="str">
            <v>13-385-16</v>
          </cell>
          <cell r="C1095" t="str">
            <v xml:space="preserve">KOCHER HEAM FCPS 1X2 T CVD              </v>
          </cell>
          <cell r="D1095" t="str">
            <v>PC</v>
          </cell>
          <cell r="E1095">
            <v>20.149999999999999</v>
          </cell>
          <cell r="F1095">
            <v>50.375</v>
          </cell>
        </row>
        <row r="1096">
          <cell r="A1096">
            <v>1339020</v>
          </cell>
          <cell r="B1096" t="str">
            <v>13-390-20</v>
          </cell>
          <cell r="C1096" t="str">
            <v xml:space="preserve">BENGOLEA HEAM FCPS STR                  </v>
          </cell>
          <cell r="D1096" t="str">
            <v>PC</v>
          </cell>
          <cell r="E1096">
            <v>34.68</v>
          </cell>
          <cell r="F1096">
            <v>86.7</v>
          </cell>
        </row>
        <row r="1097">
          <cell r="A1097">
            <v>1339026</v>
          </cell>
          <cell r="B1097" t="str">
            <v>13-390-26</v>
          </cell>
          <cell r="C1097" t="str">
            <v xml:space="preserve">BENGOLEA HEAM FCPS STR                  </v>
          </cell>
          <cell r="D1097" t="str">
            <v>PC</v>
          </cell>
          <cell r="E1097">
            <v>40.630000000000003</v>
          </cell>
          <cell r="F1097">
            <v>101.575</v>
          </cell>
        </row>
        <row r="1098">
          <cell r="A1098">
            <v>1339120</v>
          </cell>
          <cell r="B1098" t="str">
            <v>13-391-20</v>
          </cell>
          <cell r="C1098" t="str">
            <v xml:space="preserve">BENGOLEA HEAM FCPS CVD                  </v>
          </cell>
          <cell r="D1098" t="str">
            <v>PC</v>
          </cell>
          <cell r="E1098">
            <v>35.53</v>
          </cell>
          <cell r="F1098">
            <v>88.825000000000003</v>
          </cell>
        </row>
        <row r="1099">
          <cell r="A1099">
            <v>1339126</v>
          </cell>
          <cell r="B1099" t="str">
            <v>13-391-26</v>
          </cell>
          <cell r="C1099" t="str">
            <v xml:space="preserve">BENGOLEA HEAM FCPS CVD                  </v>
          </cell>
          <cell r="D1099" t="str">
            <v>PC</v>
          </cell>
          <cell r="E1099">
            <v>41.06</v>
          </cell>
          <cell r="F1099">
            <v>102.65</v>
          </cell>
        </row>
        <row r="1100">
          <cell r="A1100">
            <v>1339220</v>
          </cell>
          <cell r="B1100" t="str">
            <v>13-392-20</v>
          </cell>
          <cell r="C1100" t="str">
            <v xml:space="preserve">BENGOLEA HEAM FCPS 1X2 T STR            </v>
          </cell>
          <cell r="D1100" t="str">
            <v>PC</v>
          </cell>
          <cell r="E1100">
            <v>36.549999999999997</v>
          </cell>
          <cell r="F1100">
            <v>91.375</v>
          </cell>
        </row>
        <row r="1101">
          <cell r="A1101">
            <v>1339226</v>
          </cell>
          <cell r="B1101" t="str">
            <v>13-392-26</v>
          </cell>
          <cell r="C1101" t="str">
            <v xml:space="preserve">BENGOLEA HEAM FCPS 1X2 T STR            </v>
          </cell>
          <cell r="D1101" t="str">
            <v>PC</v>
          </cell>
          <cell r="E1101">
            <v>42.5</v>
          </cell>
          <cell r="F1101">
            <v>106.25</v>
          </cell>
        </row>
        <row r="1102">
          <cell r="A1102">
            <v>1339320</v>
          </cell>
          <cell r="B1102" t="str">
            <v>13-393-20</v>
          </cell>
          <cell r="C1102" t="str">
            <v xml:space="preserve">BENGOLEA HEAM FCPS 1X2 T CVD            </v>
          </cell>
          <cell r="D1102" t="str">
            <v>PC</v>
          </cell>
          <cell r="E1102">
            <v>38.76</v>
          </cell>
          <cell r="F1102">
            <v>96.899999999999991</v>
          </cell>
        </row>
        <row r="1103">
          <cell r="A1103">
            <v>1339326</v>
          </cell>
          <cell r="B1103" t="str">
            <v>13-393-26</v>
          </cell>
          <cell r="C1103" t="str">
            <v xml:space="preserve">BENGOLEA HEAM FCPS 1X2 T CVD            </v>
          </cell>
          <cell r="D1103" t="str">
            <v>PC</v>
          </cell>
          <cell r="E1103">
            <v>43.1</v>
          </cell>
          <cell r="F1103">
            <v>107.75</v>
          </cell>
        </row>
        <row r="1104">
          <cell r="A1104">
            <v>1341014</v>
          </cell>
          <cell r="B1104" t="str">
            <v>13-410-14</v>
          </cell>
          <cell r="C1104" t="str">
            <v xml:space="preserve">ROCHESTER-PEAN HAEM FCPS STR            </v>
          </cell>
          <cell r="D1104" t="str">
            <v>PC</v>
          </cell>
          <cell r="E1104">
            <v>19.47</v>
          </cell>
          <cell r="F1104">
            <v>48.674999999999997</v>
          </cell>
        </row>
        <row r="1105">
          <cell r="A1105">
            <v>1341016</v>
          </cell>
          <cell r="B1105" t="str">
            <v>13-410-16</v>
          </cell>
          <cell r="C1105" t="str">
            <v xml:space="preserve">ROCHESTER-PEAN HAEM FCPS STR            </v>
          </cell>
          <cell r="D1105" t="str">
            <v>PC</v>
          </cell>
          <cell r="E1105">
            <v>18.11</v>
          </cell>
          <cell r="F1105">
            <v>45.274999999999999</v>
          </cell>
        </row>
        <row r="1106">
          <cell r="A1106">
            <v>1341018</v>
          </cell>
          <cell r="B1106" t="str">
            <v>13-410-18</v>
          </cell>
          <cell r="C1106" t="str">
            <v xml:space="preserve">ROCHESTER-PEAN HAEM FCPS STR            </v>
          </cell>
          <cell r="D1106" t="str">
            <v>PC</v>
          </cell>
          <cell r="E1106">
            <v>20.49</v>
          </cell>
          <cell r="F1106">
            <v>51.224999999999994</v>
          </cell>
        </row>
        <row r="1107">
          <cell r="A1107">
            <v>1341020</v>
          </cell>
          <cell r="B1107" t="str">
            <v>13-410-20</v>
          </cell>
          <cell r="C1107" t="str">
            <v xml:space="preserve">ROCHESTER-PEAN HAEM FCPS STR            </v>
          </cell>
          <cell r="D1107" t="str">
            <v>PC</v>
          </cell>
          <cell r="E1107">
            <v>23.55</v>
          </cell>
          <cell r="F1107">
            <v>58.875</v>
          </cell>
        </row>
        <row r="1108">
          <cell r="A1108">
            <v>1341022</v>
          </cell>
          <cell r="B1108" t="str">
            <v>13-410-22</v>
          </cell>
          <cell r="C1108" t="str">
            <v xml:space="preserve">ROCHESTER-PEAN HAEM FCPS STR            </v>
          </cell>
          <cell r="D1108" t="str">
            <v>PC</v>
          </cell>
          <cell r="E1108">
            <v>29.5</v>
          </cell>
          <cell r="F1108">
            <v>73.75</v>
          </cell>
        </row>
        <row r="1109">
          <cell r="A1109">
            <v>1341024</v>
          </cell>
          <cell r="B1109" t="str">
            <v>13-410-24</v>
          </cell>
          <cell r="C1109" t="str">
            <v xml:space="preserve">ROCHESTER-PEAN HAEM FCPS STR            </v>
          </cell>
          <cell r="D1109" t="str">
            <v>PC</v>
          </cell>
          <cell r="E1109">
            <v>33.07</v>
          </cell>
          <cell r="F1109">
            <v>82.674999999999997</v>
          </cell>
        </row>
        <row r="1110">
          <cell r="A1110">
            <v>1341026</v>
          </cell>
          <cell r="B1110" t="str">
            <v>13-410-26</v>
          </cell>
          <cell r="C1110" t="str">
            <v xml:space="preserve">ROCHESTER-PEAN HAEM FCPS STR            </v>
          </cell>
          <cell r="D1110" t="str">
            <v>PC</v>
          </cell>
          <cell r="E1110">
            <v>46.07</v>
          </cell>
          <cell r="F1110">
            <v>115.175</v>
          </cell>
        </row>
        <row r="1111">
          <cell r="A1111">
            <v>1341030</v>
          </cell>
          <cell r="B1111" t="str">
            <v>13-410-30</v>
          </cell>
          <cell r="C1111" t="str">
            <v xml:space="preserve">ROCHESTER-PEAN HAEM FCPS STR            </v>
          </cell>
          <cell r="D1111" t="str">
            <v>PC</v>
          </cell>
          <cell r="E1111">
            <v>46.67</v>
          </cell>
          <cell r="F1111">
            <v>116.67500000000001</v>
          </cell>
        </row>
        <row r="1112">
          <cell r="A1112">
            <v>1341114</v>
          </cell>
          <cell r="B1112" t="str">
            <v>13-411-14</v>
          </cell>
          <cell r="C1112" t="str">
            <v xml:space="preserve">ROCHESTER-PEAN HAEM FCPS CVD            </v>
          </cell>
          <cell r="D1112" t="str">
            <v>PC</v>
          </cell>
          <cell r="E1112">
            <v>17.260000000000002</v>
          </cell>
          <cell r="F1112">
            <v>43.150000000000006</v>
          </cell>
        </row>
        <row r="1113">
          <cell r="A1113">
            <v>1341116</v>
          </cell>
          <cell r="B1113" t="str">
            <v>13-411-16</v>
          </cell>
          <cell r="C1113" t="str">
            <v xml:space="preserve">ROCHESTER-PEAN HAEM FCPS CVD            </v>
          </cell>
          <cell r="D1113" t="str">
            <v>PC</v>
          </cell>
          <cell r="E1113">
            <v>18.7</v>
          </cell>
          <cell r="F1113">
            <v>46.75</v>
          </cell>
        </row>
        <row r="1114">
          <cell r="A1114">
            <v>1341118</v>
          </cell>
          <cell r="B1114" t="str">
            <v>13-411-18</v>
          </cell>
          <cell r="C1114" t="str">
            <v xml:space="preserve">ROCHESTER-PEAN HAEM FCPS CVD            </v>
          </cell>
          <cell r="D1114" t="str">
            <v>PC</v>
          </cell>
          <cell r="E1114">
            <v>21.08</v>
          </cell>
          <cell r="F1114">
            <v>52.699999999999996</v>
          </cell>
        </row>
        <row r="1115">
          <cell r="A1115">
            <v>1341120</v>
          </cell>
          <cell r="B1115" t="str">
            <v>13-411-20</v>
          </cell>
          <cell r="C1115" t="str">
            <v xml:space="preserve">ROCHESTER-PEAN HAEM FCPS CVD            </v>
          </cell>
          <cell r="D1115" t="str">
            <v>PC</v>
          </cell>
          <cell r="E1115">
            <v>24.74</v>
          </cell>
          <cell r="F1115">
            <v>61.849999999999994</v>
          </cell>
        </row>
        <row r="1116">
          <cell r="A1116">
            <v>1341122</v>
          </cell>
          <cell r="B1116" t="str">
            <v>13-411-22</v>
          </cell>
          <cell r="C1116" t="str">
            <v xml:space="preserve">ROCHESTER-PEAN HAEM FCPS CVD            </v>
          </cell>
          <cell r="D1116" t="str">
            <v>PC</v>
          </cell>
          <cell r="E1116">
            <v>40.72</v>
          </cell>
          <cell r="F1116">
            <v>101.8</v>
          </cell>
        </row>
        <row r="1117">
          <cell r="A1117">
            <v>1341124</v>
          </cell>
          <cell r="B1117" t="str">
            <v>13-411-24</v>
          </cell>
          <cell r="C1117" t="str">
            <v xml:space="preserve">ROCHESTER-PEAN HAEM FCPS CVD            </v>
          </cell>
          <cell r="D1117" t="str">
            <v>PC</v>
          </cell>
          <cell r="E1117">
            <v>48.88</v>
          </cell>
          <cell r="F1117">
            <v>122.2</v>
          </cell>
        </row>
        <row r="1118">
          <cell r="A1118">
            <v>1341126</v>
          </cell>
          <cell r="B1118" t="str">
            <v>13-411-26</v>
          </cell>
          <cell r="C1118" t="str">
            <v xml:space="preserve">ROCHESTER-PEAN HAEM FCPS CVD            </v>
          </cell>
          <cell r="D1118" t="str">
            <v>PC</v>
          </cell>
          <cell r="E1118">
            <v>56.1</v>
          </cell>
          <cell r="F1118">
            <v>140.25</v>
          </cell>
        </row>
        <row r="1119">
          <cell r="A1119">
            <v>1341130</v>
          </cell>
          <cell r="B1119" t="str">
            <v>13-411-30</v>
          </cell>
          <cell r="C1119" t="str">
            <v xml:space="preserve">ROCHESTER-PEAN HAEM FCPS CVD            </v>
          </cell>
          <cell r="D1119" t="str">
            <v>PC</v>
          </cell>
          <cell r="E1119">
            <v>61.12</v>
          </cell>
          <cell r="F1119">
            <v>152.79999999999998</v>
          </cell>
        </row>
        <row r="1120">
          <cell r="A1120">
            <v>1341414</v>
          </cell>
          <cell r="B1120" t="str">
            <v>13-414-14</v>
          </cell>
          <cell r="C1120" t="str">
            <v xml:space="preserve">OCHSNER HAEM FCPS 1X2 T STR             </v>
          </cell>
          <cell r="D1120" t="str">
            <v>PC</v>
          </cell>
          <cell r="E1120">
            <v>20.49</v>
          </cell>
          <cell r="F1120">
            <v>51.224999999999994</v>
          </cell>
        </row>
        <row r="1121">
          <cell r="A1121">
            <v>1341416</v>
          </cell>
          <cell r="B1121" t="str">
            <v>13-414-16</v>
          </cell>
          <cell r="C1121" t="str">
            <v xml:space="preserve">OCHSNER HAEM FCPS 1X2 T STR             </v>
          </cell>
          <cell r="D1121" t="str">
            <v>PC</v>
          </cell>
          <cell r="E1121">
            <v>19.47</v>
          </cell>
          <cell r="F1121">
            <v>48.674999999999997</v>
          </cell>
        </row>
        <row r="1122">
          <cell r="A1122">
            <v>1341418</v>
          </cell>
          <cell r="B1122" t="str">
            <v>13-414-18</v>
          </cell>
          <cell r="C1122" t="str">
            <v xml:space="preserve">OCHSNER HAEM FCPS 1X2 T STR             </v>
          </cell>
          <cell r="D1122" t="str">
            <v>PC</v>
          </cell>
          <cell r="E1122">
            <v>21.17</v>
          </cell>
          <cell r="F1122">
            <v>52.925000000000004</v>
          </cell>
        </row>
        <row r="1123">
          <cell r="A1123">
            <v>1341420</v>
          </cell>
          <cell r="B1123" t="str">
            <v>13-414-20</v>
          </cell>
          <cell r="C1123" t="str">
            <v xml:space="preserve">OCHSNER HAEM FCPS 1X2 T STR             </v>
          </cell>
          <cell r="D1123" t="str">
            <v>PC</v>
          </cell>
          <cell r="E1123">
            <v>25.84</v>
          </cell>
          <cell r="F1123">
            <v>64.599999999999994</v>
          </cell>
        </row>
        <row r="1124">
          <cell r="A1124">
            <v>1341422</v>
          </cell>
          <cell r="B1124" t="str">
            <v>13-414-22</v>
          </cell>
          <cell r="C1124" t="str">
            <v xml:space="preserve">OCHSNER HAEM FCPS 1X2 T STR             </v>
          </cell>
          <cell r="D1124" t="str">
            <v>PC</v>
          </cell>
          <cell r="E1124">
            <v>36.81</v>
          </cell>
          <cell r="F1124">
            <v>92.025000000000006</v>
          </cell>
        </row>
        <row r="1125">
          <cell r="A1125">
            <v>1341424</v>
          </cell>
          <cell r="B1125" t="str">
            <v>13-414-24</v>
          </cell>
          <cell r="C1125" t="str">
            <v xml:space="preserve">OCHSNER HAEM FCPS 1X2 T STR             </v>
          </cell>
          <cell r="D1125" t="str">
            <v>PC</v>
          </cell>
          <cell r="E1125">
            <v>40.46</v>
          </cell>
          <cell r="F1125">
            <v>101.15</v>
          </cell>
        </row>
        <row r="1126">
          <cell r="A1126">
            <v>1341426</v>
          </cell>
          <cell r="B1126" t="str">
            <v>13-414-26</v>
          </cell>
          <cell r="C1126" t="str">
            <v xml:space="preserve">OCHSNER HAEM FCPS 1X2 T STR             </v>
          </cell>
          <cell r="D1126" t="str">
            <v>PC</v>
          </cell>
          <cell r="E1126">
            <v>51.17</v>
          </cell>
          <cell r="F1126">
            <v>127.92500000000001</v>
          </cell>
        </row>
        <row r="1127">
          <cell r="A1127">
            <v>1341430</v>
          </cell>
          <cell r="B1127" t="str">
            <v>13-414-30</v>
          </cell>
          <cell r="C1127" t="str">
            <v xml:space="preserve">OCHSNER HAEM FCPS 1X2 T STR             </v>
          </cell>
          <cell r="D1127" t="str">
            <v>PC</v>
          </cell>
          <cell r="E1127">
            <v>55.85</v>
          </cell>
          <cell r="F1127">
            <v>139.625</v>
          </cell>
        </row>
        <row r="1128">
          <cell r="A1128">
            <v>1341514</v>
          </cell>
          <cell r="B1128" t="str">
            <v>13-415-14</v>
          </cell>
          <cell r="C1128" t="str">
            <v xml:space="preserve">OCHSNER HAEM FCPS 1X2 T CVD             </v>
          </cell>
          <cell r="D1128" t="str">
            <v>PC</v>
          </cell>
          <cell r="E1128">
            <v>18.45</v>
          </cell>
          <cell r="F1128">
            <v>46.125</v>
          </cell>
        </row>
        <row r="1129">
          <cell r="A1129">
            <v>1341516</v>
          </cell>
          <cell r="B1129" t="str">
            <v>13-415-16</v>
          </cell>
          <cell r="C1129" t="str">
            <v xml:space="preserve">OCHSNER HAEM FCPS 1X2 T CVD             </v>
          </cell>
          <cell r="D1129" t="str">
            <v>PC</v>
          </cell>
          <cell r="E1129">
            <v>19.89</v>
          </cell>
          <cell r="F1129">
            <v>49.725000000000001</v>
          </cell>
        </row>
        <row r="1130">
          <cell r="A1130">
            <v>1341518</v>
          </cell>
          <cell r="B1130" t="str">
            <v>13-415-18</v>
          </cell>
          <cell r="C1130" t="str">
            <v xml:space="preserve">OCHSNER HAEM FCPS 1X2 T CVD             </v>
          </cell>
          <cell r="D1130" t="str">
            <v>PC</v>
          </cell>
          <cell r="E1130">
            <v>22.87</v>
          </cell>
          <cell r="F1130">
            <v>57.175000000000004</v>
          </cell>
        </row>
        <row r="1131">
          <cell r="A1131">
            <v>1341520</v>
          </cell>
          <cell r="B1131" t="str">
            <v>13-415-20</v>
          </cell>
          <cell r="C1131" t="str">
            <v xml:space="preserve">OCHSNER HAEM FCPS 1X2 T CVD             </v>
          </cell>
          <cell r="D1131" t="str">
            <v>PC</v>
          </cell>
          <cell r="E1131">
            <v>26.52</v>
          </cell>
          <cell r="F1131">
            <v>66.3</v>
          </cell>
        </row>
        <row r="1132">
          <cell r="A1132">
            <v>1341522</v>
          </cell>
          <cell r="B1132" t="str">
            <v>13-415-22</v>
          </cell>
          <cell r="C1132" t="str">
            <v xml:space="preserve">OCHSNER HAEM FCPS 1X2 T CVD             </v>
          </cell>
          <cell r="D1132" t="str">
            <v>PC</v>
          </cell>
          <cell r="E1132">
            <v>37.57</v>
          </cell>
          <cell r="F1132">
            <v>93.924999999999997</v>
          </cell>
        </row>
        <row r="1133">
          <cell r="A1133">
            <v>1341524</v>
          </cell>
          <cell r="B1133" t="str">
            <v>13-415-24</v>
          </cell>
          <cell r="C1133" t="str">
            <v xml:space="preserve">OCHSNER HAEM FCPS 1X2 T CVD             </v>
          </cell>
          <cell r="D1133" t="str">
            <v>PC</v>
          </cell>
          <cell r="E1133">
            <v>44.71</v>
          </cell>
          <cell r="F1133">
            <v>111.77500000000001</v>
          </cell>
        </row>
        <row r="1134">
          <cell r="A1134">
            <v>1341526</v>
          </cell>
          <cell r="B1134" t="str">
            <v>13-415-26</v>
          </cell>
          <cell r="C1134" t="str">
            <v xml:space="preserve">OCHSNER HAEM FCPS 1X2 T CVD             </v>
          </cell>
          <cell r="D1134" t="str">
            <v>PC</v>
          </cell>
          <cell r="E1134">
            <v>55.25</v>
          </cell>
          <cell r="F1134">
            <v>138.125</v>
          </cell>
        </row>
        <row r="1135">
          <cell r="A1135">
            <v>1341530</v>
          </cell>
          <cell r="B1135" t="str">
            <v>13-415-30</v>
          </cell>
          <cell r="C1135" t="str">
            <v xml:space="preserve">OCHSNER HAEM FCPS 1X2 T CVD             </v>
          </cell>
          <cell r="D1135" t="str">
            <v>PC</v>
          </cell>
          <cell r="E1135">
            <v>61.29</v>
          </cell>
          <cell r="F1135">
            <v>153.22499999999999</v>
          </cell>
        </row>
        <row r="1136">
          <cell r="A1136">
            <v>1341701</v>
          </cell>
          <cell r="B1136" t="str">
            <v>13-417-01</v>
          </cell>
          <cell r="C1136" t="str">
            <v xml:space="preserve">OVERHOLT-MARTIN FORCEPS 'S'             </v>
          </cell>
          <cell r="D1136" t="str">
            <v>PC</v>
          </cell>
          <cell r="E1136">
            <v>59.42</v>
          </cell>
          <cell r="F1136">
            <v>148.55000000000001</v>
          </cell>
        </row>
        <row r="1137">
          <cell r="A1137">
            <v>1341702</v>
          </cell>
          <cell r="B1137" t="str">
            <v>13-417-02</v>
          </cell>
          <cell r="C1137" t="str">
            <v xml:space="preserve">OVERHOLT-MARTIN FORCEPS 'S'             </v>
          </cell>
          <cell r="D1137" t="str">
            <v>PC</v>
          </cell>
          <cell r="E1137">
            <v>59.42</v>
          </cell>
          <cell r="F1137">
            <v>148.55000000000001</v>
          </cell>
        </row>
        <row r="1138">
          <cell r="A1138">
            <v>1341703</v>
          </cell>
          <cell r="B1138" t="str">
            <v>13-417-03</v>
          </cell>
          <cell r="C1138" t="str">
            <v xml:space="preserve">OVERHOLT-MARTIN FORCEPS 'S'             </v>
          </cell>
          <cell r="D1138" t="str">
            <v>PC</v>
          </cell>
          <cell r="E1138">
            <v>59.42</v>
          </cell>
          <cell r="F1138">
            <v>148.55000000000001</v>
          </cell>
        </row>
        <row r="1139">
          <cell r="A1139">
            <v>1341704</v>
          </cell>
          <cell r="B1139" t="str">
            <v>13-417-04</v>
          </cell>
          <cell r="C1139" t="str">
            <v xml:space="preserve">OVERHOLT-MARTIN FORCEPS 'S'             </v>
          </cell>
          <cell r="D1139" t="str">
            <v>PC</v>
          </cell>
          <cell r="E1139">
            <v>59.42</v>
          </cell>
          <cell r="F1139">
            <v>148.55000000000001</v>
          </cell>
        </row>
        <row r="1140">
          <cell r="A1140">
            <v>1341705</v>
          </cell>
          <cell r="B1140" t="str">
            <v>13-417-05</v>
          </cell>
          <cell r="C1140" t="str">
            <v xml:space="preserve">OVERHOLT-MARTIN FORCEPS 'S'             </v>
          </cell>
          <cell r="D1140" t="str">
            <v>PC</v>
          </cell>
          <cell r="E1140">
            <v>59.42</v>
          </cell>
          <cell r="F1140">
            <v>148.55000000000001</v>
          </cell>
        </row>
        <row r="1141">
          <cell r="A1141">
            <v>1341918</v>
          </cell>
          <cell r="B1141" t="str">
            <v>13-419-18</v>
          </cell>
          <cell r="C1141" t="str">
            <v xml:space="preserve">BABY-MIXTER HAEM FORCEPS                </v>
          </cell>
          <cell r="D1141" t="str">
            <v>PC</v>
          </cell>
          <cell r="E1141">
            <v>39.700000000000003</v>
          </cell>
          <cell r="F1141">
            <v>99.25</v>
          </cell>
        </row>
        <row r="1142">
          <cell r="A1142">
            <v>1342114</v>
          </cell>
          <cell r="B1142" t="str">
            <v>13-421-14</v>
          </cell>
          <cell r="C1142" t="str">
            <v xml:space="preserve">BABY-ADSON HAEM FORCEPS                 </v>
          </cell>
          <cell r="D1142" t="str">
            <v>PC</v>
          </cell>
          <cell r="E1142">
            <v>32.9</v>
          </cell>
          <cell r="F1142">
            <v>82.25</v>
          </cell>
        </row>
        <row r="1143">
          <cell r="A1143">
            <v>1342118</v>
          </cell>
          <cell r="B1143" t="str">
            <v>13-421-18</v>
          </cell>
          <cell r="C1143" t="str">
            <v xml:space="preserve">BABY-ADSON HAEM FORCEPS                 </v>
          </cell>
          <cell r="D1143" t="str">
            <v>PC</v>
          </cell>
          <cell r="E1143">
            <v>41.91</v>
          </cell>
          <cell r="F1143">
            <v>104.77499999999999</v>
          </cell>
        </row>
        <row r="1144">
          <cell r="A1144">
            <v>1342220</v>
          </cell>
          <cell r="B1144" t="str">
            <v>13-422-20</v>
          </cell>
          <cell r="C1144" t="str">
            <v xml:space="preserve">HEISS HAEMOST FORCEPS FIG 1             </v>
          </cell>
          <cell r="D1144" t="str">
            <v>PC</v>
          </cell>
          <cell r="E1144">
            <v>34.85</v>
          </cell>
          <cell r="F1144">
            <v>87.125</v>
          </cell>
        </row>
        <row r="1145">
          <cell r="A1145">
            <v>1342320</v>
          </cell>
          <cell r="B1145" t="str">
            <v>13-423-20</v>
          </cell>
          <cell r="C1145" t="str">
            <v xml:space="preserve">HEISS HAEMOST FORCEPS FIG 2             </v>
          </cell>
          <cell r="D1145" t="str">
            <v>PC</v>
          </cell>
          <cell r="E1145">
            <v>36.21</v>
          </cell>
          <cell r="F1145">
            <v>90.525000000000006</v>
          </cell>
        </row>
        <row r="1146">
          <cell r="A1146">
            <v>1342520</v>
          </cell>
          <cell r="B1146" t="str">
            <v>13-425-20</v>
          </cell>
          <cell r="C1146" t="str">
            <v xml:space="preserve">HEISS HAEMOST FORCEPS FIG 3             </v>
          </cell>
          <cell r="D1146" t="str">
            <v>PC</v>
          </cell>
          <cell r="E1146">
            <v>37.57</v>
          </cell>
          <cell r="F1146">
            <v>93.924999999999997</v>
          </cell>
        </row>
        <row r="1147">
          <cell r="A1147">
            <v>1342721</v>
          </cell>
          <cell r="B1147" t="str">
            <v>13-427-21</v>
          </cell>
          <cell r="C1147" t="str">
            <v xml:space="preserve">OVERHOLT-MIXTER FORCEPS                 </v>
          </cell>
          <cell r="D1147" t="str">
            <v>PC</v>
          </cell>
          <cell r="E1147">
            <v>63.67</v>
          </cell>
          <cell r="F1147">
            <v>159.17500000000001</v>
          </cell>
        </row>
        <row r="1148">
          <cell r="A1148">
            <v>1342822</v>
          </cell>
          <cell r="B1148" t="str">
            <v>13-428-22</v>
          </cell>
          <cell r="C1148" t="str">
            <v xml:space="preserve">ROBERTS HAEMOSTATIC FORCEPS             </v>
          </cell>
          <cell r="D1148" t="str">
            <v>PC</v>
          </cell>
          <cell r="E1148">
            <v>44.37</v>
          </cell>
          <cell r="F1148">
            <v>110.925</v>
          </cell>
        </row>
        <row r="1149">
          <cell r="A1149">
            <v>1342922</v>
          </cell>
          <cell r="B1149" t="str">
            <v>13-429-22</v>
          </cell>
          <cell r="C1149" t="str">
            <v xml:space="preserve">ROBERTS HAEMOSTATIC FORCEPS             </v>
          </cell>
          <cell r="D1149" t="str">
            <v>PC</v>
          </cell>
          <cell r="E1149">
            <v>49.3</v>
          </cell>
          <cell r="F1149">
            <v>123.25</v>
          </cell>
        </row>
        <row r="1150">
          <cell r="A1150">
            <v>1343224</v>
          </cell>
          <cell r="B1150" t="str">
            <v>13-432-24</v>
          </cell>
          <cell r="C1150" t="str">
            <v xml:space="preserve">SAROT HAEMOSTATIC FORCEPS               </v>
          </cell>
          <cell r="D1150" t="str">
            <v>PC</v>
          </cell>
          <cell r="E1150">
            <v>49.56</v>
          </cell>
          <cell r="F1150">
            <v>123.9</v>
          </cell>
        </row>
        <row r="1151">
          <cell r="A1151">
            <v>1343324</v>
          </cell>
          <cell r="B1151" t="str">
            <v>13-433-24</v>
          </cell>
          <cell r="C1151" t="str">
            <v xml:space="preserve">SAROT HAEMOSTATIC FORCEPS               </v>
          </cell>
          <cell r="D1151" t="str">
            <v>PC</v>
          </cell>
          <cell r="E1151">
            <v>54.66</v>
          </cell>
          <cell r="F1151">
            <v>136.64999999999998</v>
          </cell>
        </row>
        <row r="1152">
          <cell r="A1152">
            <v>1343918</v>
          </cell>
          <cell r="B1152" t="str">
            <v>13-439-18</v>
          </cell>
          <cell r="C1152" t="str">
            <v xml:space="preserve">CRAFOORD HAEMOSTATIC FORCEPS            </v>
          </cell>
          <cell r="D1152" t="str">
            <v>PC</v>
          </cell>
          <cell r="E1152">
            <v>56.1</v>
          </cell>
          <cell r="F1152">
            <v>140.25</v>
          </cell>
        </row>
        <row r="1153">
          <cell r="A1153">
            <v>1343924</v>
          </cell>
          <cell r="B1153" t="str">
            <v>13-439-24</v>
          </cell>
          <cell r="C1153" t="str">
            <v xml:space="preserve">CRAFOORD HAEMOSTATIC FORCEPS            </v>
          </cell>
          <cell r="D1153" t="str">
            <v>PC</v>
          </cell>
          <cell r="E1153">
            <v>57.21</v>
          </cell>
          <cell r="F1153">
            <v>143.02500000000001</v>
          </cell>
        </row>
        <row r="1154">
          <cell r="A1154">
            <v>1344001</v>
          </cell>
          <cell r="B1154" t="str">
            <v>13-440-01</v>
          </cell>
          <cell r="C1154" t="str">
            <v xml:space="preserve">VASCULAR CLAMP, CRAFOORD-SELLORS, 24 CM </v>
          </cell>
          <cell r="D1154" t="str">
            <v>PC</v>
          </cell>
          <cell r="E1154">
            <v>77.58</v>
          </cell>
          <cell r="F1154">
            <v>193.95</v>
          </cell>
        </row>
        <row r="1155">
          <cell r="A1155">
            <v>1344002</v>
          </cell>
          <cell r="B1155" t="str">
            <v>13-440-02</v>
          </cell>
          <cell r="C1155" t="str">
            <v xml:space="preserve">VASCULAR CLAMP, CRAFOORD, 24 CM         </v>
          </cell>
          <cell r="D1155" t="str">
            <v>PC</v>
          </cell>
          <cell r="E1155">
            <v>85.23</v>
          </cell>
          <cell r="F1155">
            <v>213.07500000000002</v>
          </cell>
        </row>
        <row r="1156">
          <cell r="A1156">
            <v>1344003</v>
          </cell>
          <cell r="B1156" t="str">
            <v>13-440-03</v>
          </cell>
          <cell r="C1156" t="str">
            <v xml:space="preserve">VASCULAR CLAMP, CRAFOORD, 24 CM         </v>
          </cell>
          <cell r="D1156" t="str">
            <v>PC</v>
          </cell>
          <cell r="E1156">
            <v>87.93</v>
          </cell>
          <cell r="F1156">
            <v>219.82500000000002</v>
          </cell>
        </row>
        <row r="1157">
          <cell r="A1157">
            <v>1344301</v>
          </cell>
          <cell r="B1157" t="str">
            <v>13-443-01</v>
          </cell>
          <cell r="C1157" t="str">
            <v xml:space="preserve">OVERHOLT-GEISSENDOERFER FCPS            </v>
          </cell>
          <cell r="D1157" t="str">
            <v>PC</v>
          </cell>
          <cell r="E1157">
            <v>42.76</v>
          </cell>
          <cell r="F1157">
            <v>106.89999999999999</v>
          </cell>
        </row>
        <row r="1158">
          <cell r="A1158">
            <v>1344302</v>
          </cell>
          <cell r="B1158" t="str">
            <v>13-443-02</v>
          </cell>
          <cell r="C1158" t="str">
            <v xml:space="preserve">OVERHOLT-GEISSENDOERFER FCPS            </v>
          </cell>
          <cell r="D1158" t="str">
            <v>PC</v>
          </cell>
          <cell r="E1158">
            <v>42.76</v>
          </cell>
          <cell r="F1158">
            <v>106.89999999999999</v>
          </cell>
        </row>
        <row r="1159">
          <cell r="A1159">
            <v>1344303</v>
          </cell>
          <cell r="B1159" t="str">
            <v>13-443-03</v>
          </cell>
          <cell r="C1159" t="str">
            <v xml:space="preserve">OVERHOLT-GEISSENDOERFER FCPS            </v>
          </cell>
          <cell r="D1159" t="str">
            <v>PC</v>
          </cell>
          <cell r="E1159">
            <v>42.76</v>
          </cell>
          <cell r="F1159">
            <v>106.89999999999999</v>
          </cell>
        </row>
        <row r="1160">
          <cell r="A1160">
            <v>1344304</v>
          </cell>
          <cell r="B1160" t="str">
            <v>13-443-04</v>
          </cell>
          <cell r="C1160" t="str">
            <v xml:space="preserve">OVERHOLT-GEISSENDOERFER FCPS            </v>
          </cell>
          <cell r="D1160" t="str">
            <v>PC</v>
          </cell>
          <cell r="E1160">
            <v>42.76</v>
          </cell>
          <cell r="F1160">
            <v>106.89999999999999</v>
          </cell>
        </row>
        <row r="1161">
          <cell r="A1161">
            <v>1344305</v>
          </cell>
          <cell r="B1161" t="str">
            <v>13-443-05</v>
          </cell>
          <cell r="C1161" t="str">
            <v xml:space="preserve">OVERHOLT-GEISSENDOERFER FCPS            </v>
          </cell>
          <cell r="D1161" t="str">
            <v>PC</v>
          </cell>
          <cell r="E1161">
            <v>42.76</v>
          </cell>
          <cell r="F1161">
            <v>106.89999999999999</v>
          </cell>
        </row>
        <row r="1162">
          <cell r="A1162">
            <v>1344306</v>
          </cell>
          <cell r="B1162" t="str">
            <v>13-443-06</v>
          </cell>
          <cell r="C1162" t="str">
            <v xml:space="preserve">OVERHOLT-GEISSENDOERFER FCPS            </v>
          </cell>
          <cell r="D1162" t="str">
            <v>PC</v>
          </cell>
          <cell r="E1162">
            <v>42.76</v>
          </cell>
          <cell r="F1162">
            <v>106.89999999999999</v>
          </cell>
        </row>
        <row r="1163">
          <cell r="A1163">
            <v>1344307</v>
          </cell>
          <cell r="B1163" t="str">
            <v>13-443-07</v>
          </cell>
          <cell r="C1163" t="str">
            <v xml:space="preserve">OVERHOLT-GEISSENDOERFER FCPS            </v>
          </cell>
          <cell r="D1163" t="str">
            <v>PC</v>
          </cell>
          <cell r="E1163">
            <v>42.76</v>
          </cell>
          <cell r="F1163">
            <v>106.89999999999999</v>
          </cell>
        </row>
        <row r="1164">
          <cell r="A1164">
            <v>1344701</v>
          </cell>
          <cell r="B1164" t="str">
            <v>13-447-01</v>
          </cell>
          <cell r="C1164" t="str">
            <v xml:space="preserve">OVERHOLT-GEISSENDOERFER FCPS            </v>
          </cell>
          <cell r="D1164" t="str">
            <v>PC</v>
          </cell>
          <cell r="E1164">
            <v>58.99</v>
          </cell>
          <cell r="F1164">
            <v>147.47499999999999</v>
          </cell>
        </row>
        <row r="1165">
          <cell r="A1165">
            <v>1344702</v>
          </cell>
          <cell r="B1165" t="str">
            <v>13-447-02</v>
          </cell>
          <cell r="C1165" t="str">
            <v xml:space="preserve">OVERHOLT-GEISSENDOERFER FCPS            </v>
          </cell>
          <cell r="D1165" t="str">
            <v>PC</v>
          </cell>
          <cell r="E1165">
            <v>58.99</v>
          </cell>
          <cell r="F1165">
            <v>147.47499999999999</v>
          </cell>
        </row>
        <row r="1166">
          <cell r="A1166">
            <v>1344703</v>
          </cell>
          <cell r="B1166" t="str">
            <v>13-447-03</v>
          </cell>
          <cell r="C1166" t="str">
            <v xml:space="preserve">OVERHOLT-GEISSENDOERFER FCPS            </v>
          </cell>
          <cell r="D1166" t="str">
            <v>PC</v>
          </cell>
          <cell r="E1166">
            <v>58.99</v>
          </cell>
          <cell r="F1166">
            <v>147.47499999999999</v>
          </cell>
        </row>
        <row r="1167">
          <cell r="A1167">
            <v>1344704</v>
          </cell>
          <cell r="B1167" t="str">
            <v>13-447-04</v>
          </cell>
          <cell r="C1167" t="str">
            <v xml:space="preserve">OVERHOLT-GEISSENDOERFER FCPS            </v>
          </cell>
          <cell r="D1167" t="str">
            <v>PC</v>
          </cell>
          <cell r="E1167">
            <v>58.99</v>
          </cell>
          <cell r="F1167">
            <v>147.47499999999999</v>
          </cell>
        </row>
        <row r="1168">
          <cell r="A1168">
            <v>1344705</v>
          </cell>
          <cell r="B1168" t="str">
            <v>13-447-05</v>
          </cell>
          <cell r="C1168" t="str">
            <v xml:space="preserve">OVERHOLT-GEISSENDOERFER FCPS            </v>
          </cell>
          <cell r="D1168" t="str">
            <v>PC</v>
          </cell>
          <cell r="E1168">
            <v>58.99</v>
          </cell>
          <cell r="F1168">
            <v>147.47499999999999</v>
          </cell>
        </row>
        <row r="1169">
          <cell r="A1169">
            <v>1344706</v>
          </cell>
          <cell r="B1169" t="str">
            <v>13-447-06</v>
          </cell>
          <cell r="C1169" t="str">
            <v xml:space="preserve">OVERHOLT-GEISSENDOERFER FCPS            </v>
          </cell>
          <cell r="D1169" t="str">
            <v>PC</v>
          </cell>
          <cell r="E1169">
            <v>58.99</v>
          </cell>
          <cell r="F1169">
            <v>147.47499999999999</v>
          </cell>
        </row>
        <row r="1170">
          <cell r="A1170">
            <v>1344707</v>
          </cell>
          <cell r="B1170" t="str">
            <v>13-447-07</v>
          </cell>
          <cell r="C1170" t="str">
            <v xml:space="preserve">OVERHOLT-GEISSENDOERFER FCPS            </v>
          </cell>
          <cell r="D1170" t="str">
            <v>PC</v>
          </cell>
          <cell r="E1170">
            <v>58.99</v>
          </cell>
          <cell r="F1170">
            <v>147.47499999999999</v>
          </cell>
        </row>
        <row r="1171">
          <cell r="A1171">
            <v>1344800</v>
          </cell>
          <cell r="B1171" t="str">
            <v>13-448-00</v>
          </cell>
          <cell r="C1171" t="str">
            <v xml:space="preserve">DISSECT FORCEPS FINE CURVED 21,5CM      </v>
          </cell>
          <cell r="D1171" t="str">
            <v>PC</v>
          </cell>
          <cell r="E1171">
            <v>77.52</v>
          </cell>
          <cell r="F1171">
            <v>193.79999999999998</v>
          </cell>
        </row>
        <row r="1172">
          <cell r="A1172">
            <v>1344801</v>
          </cell>
          <cell r="B1172" t="str">
            <v>13-448-01</v>
          </cell>
          <cell r="C1172" t="str">
            <v xml:space="preserve">DISSECT FORCEPS FINE CURVED 21CM        </v>
          </cell>
          <cell r="D1172" t="str">
            <v>PC</v>
          </cell>
          <cell r="E1172">
            <v>77.52</v>
          </cell>
          <cell r="F1172">
            <v>193.79999999999998</v>
          </cell>
        </row>
        <row r="1173">
          <cell r="A1173">
            <v>1344802</v>
          </cell>
          <cell r="B1173" t="str">
            <v>13-448-02</v>
          </cell>
          <cell r="C1173" t="str">
            <v xml:space="preserve">DISSECT FORCEPS FINE CURVED 22CM        </v>
          </cell>
          <cell r="D1173" t="str">
            <v>PC</v>
          </cell>
          <cell r="E1173">
            <v>77.52</v>
          </cell>
          <cell r="F1173">
            <v>193.79999999999998</v>
          </cell>
        </row>
        <row r="1174">
          <cell r="A1174">
            <v>1344803</v>
          </cell>
          <cell r="B1174" t="str">
            <v>13-448-03</v>
          </cell>
          <cell r="C1174" t="str">
            <v xml:space="preserve">DISSECT FORCEPS FINE CURVED 22,5CM      </v>
          </cell>
          <cell r="D1174" t="str">
            <v>PC</v>
          </cell>
          <cell r="E1174">
            <v>77.52</v>
          </cell>
          <cell r="F1174">
            <v>193.79999999999998</v>
          </cell>
        </row>
        <row r="1175">
          <cell r="A1175">
            <v>1344806</v>
          </cell>
          <cell r="B1175" t="str">
            <v>13-448-06</v>
          </cell>
          <cell r="C1175" t="str">
            <v xml:space="preserve">DISSECT. FORCEPS FINE CURVED 22,5CM     </v>
          </cell>
          <cell r="D1175" t="str">
            <v>PC</v>
          </cell>
          <cell r="E1175">
            <v>77.52</v>
          </cell>
          <cell r="F1175">
            <v>193.79999999999998</v>
          </cell>
        </row>
        <row r="1176">
          <cell r="A1176">
            <v>1344900</v>
          </cell>
          <cell r="B1176" t="str">
            <v>13-449-00</v>
          </cell>
          <cell r="C1176" t="str">
            <v xml:space="preserve">DISSECT FORCEPS FINE CURVED 29,5CM      </v>
          </cell>
          <cell r="D1176" t="str">
            <v>PC</v>
          </cell>
          <cell r="E1176">
            <v>101.15</v>
          </cell>
          <cell r="F1176">
            <v>252.875</v>
          </cell>
        </row>
        <row r="1177">
          <cell r="A1177">
            <v>1344901</v>
          </cell>
          <cell r="B1177" t="str">
            <v>13-449-01</v>
          </cell>
          <cell r="C1177" t="str">
            <v xml:space="preserve">DISSECT FORCEPS FINE CURVED 29,5CM      </v>
          </cell>
          <cell r="D1177" t="str">
            <v>PC</v>
          </cell>
          <cell r="E1177">
            <v>101.15</v>
          </cell>
          <cell r="F1177">
            <v>252.875</v>
          </cell>
        </row>
        <row r="1178">
          <cell r="A1178">
            <v>1344906</v>
          </cell>
          <cell r="B1178" t="str">
            <v>13-449-06</v>
          </cell>
          <cell r="C1178" t="str">
            <v xml:space="preserve">DISSECT FORCEPS FINE CURVED 30CM        </v>
          </cell>
          <cell r="D1178" t="str">
            <v>PC</v>
          </cell>
          <cell r="E1178">
            <v>101.15</v>
          </cell>
          <cell r="F1178">
            <v>252.875</v>
          </cell>
        </row>
        <row r="1179">
          <cell r="A1179">
            <v>1345001</v>
          </cell>
          <cell r="B1179" t="str">
            <v>13-450-01</v>
          </cell>
          <cell r="C1179" t="str">
            <v xml:space="preserve">DISSECT FORCEPS S VERY FINE CURVED 15CM </v>
          </cell>
          <cell r="D1179" t="str">
            <v>PC</v>
          </cell>
          <cell r="E1179">
            <v>77.52</v>
          </cell>
          <cell r="F1179">
            <v>193.79999999999998</v>
          </cell>
        </row>
        <row r="1180">
          <cell r="A1180">
            <v>1345002</v>
          </cell>
          <cell r="B1180" t="str">
            <v>13-450-02</v>
          </cell>
          <cell r="C1180" t="str">
            <v xml:space="preserve">DISSECT FORCEPS VERY FINE CURVED 20CM   </v>
          </cell>
          <cell r="D1180" t="str">
            <v>PC</v>
          </cell>
          <cell r="E1180">
            <v>77.52</v>
          </cell>
          <cell r="F1180">
            <v>193.79999999999998</v>
          </cell>
        </row>
        <row r="1181">
          <cell r="A1181">
            <v>1345113</v>
          </cell>
          <cell r="B1181" t="str">
            <v>13-451-13</v>
          </cell>
          <cell r="C1181" t="str">
            <v xml:space="preserve">GEMINI FORCEPS 13 CM                    </v>
          </cell>
          <cell r="D1181" t="str">
            <v>PC</v>
          </cell>
          <cell r="E1181">
            <v>47.18</v>
          </cell>
          <cell r="F1181">
            <v>117.95</v>
          </cell>
        </row>
        <row r="1182">
          <cell r="A1182">
            <v>1345116</v>
          </cell>
          <cell r="B1182" t="str">
            <v>13-451-16</v>
          </cell>
          <cell r="C1182" t="str">
            <v xml:space="preserve">GEMINI FORCEPS 16 CM                    </v>
          </cell>
          <cell r="D1182" t="str">
            <v>PC</v>
          </cell>
          <cell r="E1182">
            <v>48.37</v>
          </cell>
          <cell r="F1182">
            <v>120.925</v>
          </cell>
        </row>
        <row r="1183">
          <cell r="A1183">
            <v>1345118</v>
          </cell>
          <cell r="B1183" t="str">
            <v>13-451-18</v>
          </cell>
          <cell r="C1183" t="str">
            <v xml:space="preserve">GEMINI FORCEPS 18 CM                    </v>
          </cell>
          <cell r="D1183" t="str">
            <v>PC</v>
          </cell>
          <cell r="E1183">
            <v>50.15</v>
          </cell>
          <cell r="F1183">
            <v>125.375</v>
          </cell>
        </row>
        <row r="1184">
          <cell r="A1184">
            <v>1345120</v>
          </cell>
          <cell r="B1184" t="str">
            <v>13-451-20</v>
          </cell>
          <cell r="C1184" t="str">
            <v xml:space="preserve">GEMINI FORCEPS 20 CM                    </v>
          </cell>
          <cell r="D1184" t="str">
            <v>PC</v>
          </cell>
          <cell r="E1184">
            <v>50.32</v>
          </cell>
          <cell r="F1184">
            <v>125.8</v>
          </cell>
        </row>
        <row r="1185">
          <cell r="A1185">
            <v>1345123</v>
          </cell>
          <cell r="B1185" t="str">
            <v>13-451-23</v>
          </cell>
          <cell r="C1185" t="str">
            <v xml:space="preserve">GEMINI FORCEPS 23 CM                    </v>
          </cell>
          <cell r="D1185" t="str">
            <v>PC</v>
          </cell>
          <cell r="E1185">
            <v>62.14</v>
          </cell>
          <cell r="F1185">
            <v>155.35</v>
          </cell>
        </row>
        <row r="1186">
          <cell r="A1186">
            <v>1345125</v>
          </cell>
          <cell r="B1186" t="str">
            <v>13-451-25</v>
          </cell>
          <cell r="C1186" t="str">
            <v xml:space="preserve">GEMINI FORCEPS 25 CM                    </v>
          </cell>
          <cell r="D1186" t="str">
            <v>PC</v>
          </cell>
          <cell r="E1186">
            <v>68.430000000000007</v>
          </cell>
          <cell r="F1186">
            <v>171.07500000000002</v>
          </cell>
        </row>
        <row r="1187">
          <cell r="A1187">
            <v>1345128</v>
          </cell>
          <cell r="B1187" t="str">
            <v>13-451-28</v>
          </cell>
          <cell r="C1187" t="str">
            <v xml:space="preserve">GEMINI FORCEPS 28 CM                    </v>
          </cell>
          <cell r="D1187" t="str">
            <v>PC</v>
          </cell>
          <cell r="E1187">
            <v>77.349999999999994</v>
          </cell>
          <cell r="F1187">
            <v>193.375</v>
          </cell>
        </row>
        <row r="1188">
          <cell r="A1188">
            <v>1345318</v>
          </cell>
          <cell r="B1188" t="str">
            <v>13-453-18</v>
          </cell>
          <cell r="C1188" t="str">
            <v xml:space="preserve">MINI GEMINI FORCEPS 18 CM               </v>
          </cell>
          <cell r="D1188" t="str">
            <v>PC</v>
          </cell>
          <cell r="E1188">
            <v>52.28</v>
          </cell>
          <cell r="F1188">
            <v>130.69999999999999</v>
          </cell>
        </row>
        <row r="1189">
          <cell r="A1189">
            <v>1345322</v>
          </cell>
          <cell r="B1189" t="str">
            <v>13-453-22</v>
          </cell>
          <cell r="C1189" t="str">
            <v xml:space="preserve">MINI GEMINI FORCEPS 22 CM               </v>
          </cell>
          <cell r="D1189" t="str">
            <v>PC</v>
          </cell>
          <cell r="E1189">
            <v>58.99</v>
          </cell>
          <cell r="F1189">
            <v>147.47499999999999</v>
          </cell>
        </row>
        <row r="1190">
          <cell r="A1190">
            <v>1345325</v>
          </cell>
          <cell r="B1190" t="str">
            <v>13-453-25</v>
          </cell>
          <cell r="C1190" t="str">
            <v xml:space="preserve">MINI GEMINI FORCEPS 25 CM               </v>
          </cell>
          <cell r="D1190" t="str">
            <v>PC</v>
          </cell>
          <cell r="E1190">
            <v>64.69</v>
          </cell>
          <cell r="F1190">
            <v>161.72499999999999</v>
          </cell>
        </row>
        <row r="1191">
          <cell r="A1191">
            <v>1345328</v>
          </cell>
          <cell r="B1191" t="str">
            <v>13-453-28</v>
          </cell>
          <cell r="C1191" t="str">
            <v xml:space="preserve">MINI GEMINI FORCEPS 28 CM               </v>
          </cell>
          <cell r="D1191" t="str">
            <v>PC</v>
          </cell>
          <cell r="E1191">
            <v>79.39</v>
          </cell>
          <cell r="F1191">
            <v>198.47499999999999</v>
          </cell>
        </row>
        <row r="1192">
          <cell r="A1192">
            <v>1346101</v>
          </cell>
          <cell r="B1192" t="str">
            <v>13-461-01</v>
          </cell>
          <cell r="C1192" t="str">
            <v xml:space="preserve">RUMEL DISSECTING FCPS SERR.             </v>
          </cell>
          <cell r="D1192" t="str">
            <v>PC</v>
          </cell>
          <cell r="E1192">
            <v>51.26</v>
          </cell>
          <cell r="F1192">
            <v>128.15</v>
          </cell>
        </row>
        <row r="1193">
          <cell r="A1193">
            <v>1346102</v>
          </cell>
          <cell r="B1193" t="str">
            <v>13-461-02</v>
          </cell>
          <cell r="C1193" t="str">
            <v xml:space="preserve">RUMEL DISSECTING FCPS SERR.             </v>
          </cell>
          <cell r="D1193" t="str">
            <v>PC</v>
          </cell>
          <cell r="E1193">
            <v>51.26</v>
          </cell>
          <cell r="F1193">
            <v>128.15</v>
          </cell>
        </row>
        <row r="1194">
          <cell r="A1194">
            <v>1346103</v>
          </cell>
          <cell r="B1194" t="str">
            <v>13-461-03</v>
          </cell>
          <cell r="C1194" t="str">
            <v xml:space="preserve">RUMEL DISSECTING FCPS SERR.             </v>
          </cell>
          <cell r="D1194" t="str">
            <v>PC</v>
          </cell>
          <cell r="E1194">
            <v>51.26</v>
          </cell>
          <cell r="F1194">
            <v>128.15</v>
          </cell>
        </row>
        <row r="1195">
          <cell r="A1195">
            <v>1346104</v>
          </cell>
          <cell r="B1195" t="str">
            <v>13-461-04</v>
          </cell>
          <cell r="C1195" t="str">
            <v xml:space="preserve">RUMEL DISSECTING FCPS SERR.             </v>
          </cell>
          <cell r="D1195" t="str">
            <v>PC</v>
          </cell>
          <cell r="E1195">
            <v>51.26</v>
          </cell>
          <cell r="F1195">
            <v>128.15</v>
          </cell>
        </row>
        <row r="1196">
          <cell r="A1196">
            <v>1346105</v>
          </cell>
          <cell r="B1196" t="str">
            <v>13-461-05</v>
          </cell>
          <cell r="C1196" t="str">
            <v xml:space="preserve">RUMEL DISSECTING FCPS SERR.             </v>
          </cell>
          <cell r="D1196" t="str">
            <v>PC</v>
          </cell>
          <cell r="E1196">
            <v>51.26</v>
          </cell>
          <cell r="F1196">
            <v>128.15</v>
          </cell>
        </row>
        <row r="1197">
          <cell r="A1197">
            <v>1346901</v>
          </cell>
          <cell r="B1197" t="str">
            <v>13-469-01</v>
          </cell>
          <cell r="C1197" t="str">
            <v xml:space="preserve">ZENKER DISSECTING FCPS                  </v>
          </cell>
          <cell r="D1197" t="str">
            <v>PC</v>
          </cell>
          <cell r="E1197">
            <v>60.44</v>
          </cell>
          <cell r="F1197">
            <v>151.1</v>
          </cell>
        </row>
        <row r="1198">
          <cell r="A1198">
            <v>1346902</v>
          </cell>
          <cell r="B1198" t="str">
            <v>13-469-02</v>
          </cell>
          <cell r="C1198" t="str">
            <v xml:space="preserve">ZENKER DISSECTING FCPS                  </v>
          </cell>
          <cell r="D1198" t="str">
            <v>PC</v>
          </cell>
          <cell r="E1198">
            <v>60.44</v>
          </cell>
          <cell r="F1198">
            <v>151.1</v>
          </cell>
        </row>
        <row r="1199">
          <cell r="A1199">
            <v>1347114</v>
          </cell>
          <cell r="B1199" t="str">
            <v>13-471-14</v>
          </cell>
          <cell r="C1199" t="str">
            <v xml:space="preserve">MIXTER-BABY HAEMOST FORCEPS             </v>
          </cell>
          <cell r="D1199" t="str">
            <v>PC</v>
          </cell>
          <cell r="E1199">
            <v>38.76</v>
          </cell>
          <cell r="F1199">
            <v>96.899999999999991</v>
          </cell>
        </row>
        <row r="1200">
          <cell r="A1200">
            <v>1347315</v>
          </cell>
          <cell r="B1200" t="str">
            <v>13-473-15</v>
          </cell>
          <cell r="C1200" t="str">
            <v xml:space="preserve">MIXTER HAEMOSTATIC FORCEPS              </v>
          </cell>
          <cell r="D1200" t="str">
            <v>PC</v>
          </cell>
          <cell r="E1200">
            <v>31.11</v>
          </cell>
          <cell r="F1200">
            <v>77.775000000000006</v>
          </cell>
        </row>
        <row r="1201">
          <cell r="A1201">
            <v>1347319</v>
          </cell>
          <cell r="B1201" t="str">
            <v>13-473-19</v>
          </cell>
          <cell r="C1201" t="str">
            <v xml:space="preserve">MIXTER HAEMOSTATIC FORCEPS              </v>
          </cell>
          <cell r="D1201" t="str">
            <v>PC</v>
          </cell>
          <cell r="E1201">
            <v>46.33</v>
          </cell>
          <cell r="F1201">
            <v>115.82499999999999</v>
          </cell>
        </row>
        <row r="1202">
          <cell r="A1202">
            <v>1347919</v>
          </cell>
          <cell r="B1202" t="str">
            <v>13-479-19</v>
          </cell>
          <cell r="C1202" t="str">
            <v xml:space="preserve">MIXT O SHAUGNESSY HAEM FCPS             </v>
          </cell>
          <cell r="D1202" t="str">
            <v>PC</v>
          </cell>
          <cell r="E1202">
            <v>44.97</v>
          </cell>
          <cell r="F1202">
            <v>112.425</v>
          </cell>
        </row>
        <row r="1203">
          <cell r="A1203">
            <v>1348322</v>
          </cell>
          <cell r="B1203" t="str">
            <v>13-483-22</v>
          </cell>
          <cell r="C1203" t="str">
            <v xml:space="preserve">MIXTER HAEMOSTATIC FORCEPS              </v>
          </cell>
          <cell r="D1203" t="str">
            <v>PC</v>
          </cell>
          <cell r="E1203">
            <v>41.31</v>
          </cell>
          <cell r="F1203">
            <v>103.27500000000001</v>
          </cell>
        </row>
        <row r="1204">
          <cell r="A1204">
            <v>1348523</v>
          </cell>
          <cell r="B1204" t="str">
            <v>13-485-23</v>
          </cell>
          <cell r="C1204" t="str">
            <v xml:space="preserve">MIXTER FORCEPS SERRATED                 </v>
          </cell>
          <cell r="D1204" t="str">
            <v>PC</v>
          </cell>
          <cell r="E1204">
            <v>40.89</v>
          </cell>
          <cell r="F1204">
            <v>102.22499999999999</v>
          </cell>
        </row>
        <row r="1205">
          <cell r="A1205">
            <v>1348721</v>
          </cell>
          <cell r="B1205" t="str">
            <v>13-487-21</v>
          </cell>
          <cell r="C1205" t="str">
            <v xml:space="preserve">WIKSTROEM HEMOSTATIC FORCEPS            </v>
          </cell>
          <cell r="D1205" t="str">
            <v>PC</v>
          </cell>
          <cell r="E1205">
            <v>56.19</v>
          </cell>
          <cell r="F1205">
            <v>140.47499999999999</v>
          </cell>
        </row>
        <row r="1206">
          <cell r="A1206">
            <v>1348724</v>
          </cell>
          <cell r="B1206" t="str">
            <v>13-487-24</v>
          </cell>
          <cell r="C1206" t="str">
            <v xml:space="preserve">WIKSTROEM HEMOSTATIC FORCEPS            </v>
          </cell>
          <cell r="D1206" t="str">
            <v>PC</v>
          </cell>
          <cell r="E1206">
            <v>71.150000000000006</v>
          </cell>
          <cell r="F1206">
            <v>177.875</v>
          </cell>
        </row>
        <row r="1207">
          <cell r="A1207">
            <v>1349122</v>
          </cell>
          <cell r="B1207" t="str">
            <v>13-491-22</v>
          </cell>
          <cell r="C1207" t="str">
            <v xml:space="preserve">MIXTER HAEMOST FORCEPS FIG 1            </v>
          </cell>
          <cell r="D1207" t="str">
            <v>PC</v>
          </cell>
          <cell r="E1207">
            <v>62.73</v>
          </cell>
          <cell r="F1207">
            <v>156.82499999999999</v>
          </cell>
        </row>
        <row r="1208">
          <cell r="A1208">
            <v>1349325</v>
          </cell>
          <cell r="B1208" t="str">
            <v>13-493-25</v>
          </cell>
          <cell r="C1208" t="str">
            <v xml:space="preserve">MIXTER HAEMOST FORCEPS FIG 2            </v>
          </cell>
          <cell r="D1208" t="str">
            <v>PC</v>
          </cell>
          <cell r="E1208">
            <v>64.010000000000005</v>
          </cell>
          <cell r="F1208">
            <v>160.02500000000001</v>
          </cell>
        </row>
        <row r="1209">
          <cell r="A1209">
            <v>1349528</v>
          </cell>
          <cell r="B1209" t="str">
            <v>13-495-28</v>
          </cell>
          <cell r="C1209" t="str">
            <v xml:space="preserve">MIXTER HAEMOST FORCEPS FIG 3            </v>
          </cell>
          <cell r="D1209" t="str">
            <v>PC</v>
          </cell>
          <cell r="E1209">
            <v>71.569999999999993</v>
          </cell>
          <cell r="F1209">
            <v>178.92499999999998</v>
          </cell>
        </row>
        <row r="1210">
          <cell r="A1210">
            <v>1349722</v>
          </cell>
          <cell r="B1210" t="str">
            <v>13-497-22</v>
          </cell>
          <cell r="C1210" t="str">
            <v xml:space="preserve">MX QUIGG MIXTER HAEMOST FCPS            </v>
          </cell>
          <cell r="D1210" t="str">
            <v>PC</v>
          </cell>
          <cell r="E1210">
            <v>62.14</v>
          </cell>
          <cell r="F1210">
            <v>155.35</v>
          </cell>
        </row>
        <row r="1211">
          <cell r="A1211">
            <v>1350118</v>
          </cell>
          <cell r="B1211" t="str">
            <v>13-501-18</v>
          </cell>
          <cell r="C1211" t="str">
            <v xml:space="preserve">LOWER HAEMOSTATIC FORCEPS               </v>
          </cell>
          <cell r="D1211" t="str">
            <v>PC</v>
          </cell>
          <cell r="E1211">
            <v>41.31</v>
          </cell>
          <cell r="F1211">
            <v>103.27500000000001</v>
          </cell>
        </row>
        <row r="1212">
          <cell r="A1212">
            <v>1351119</v>
          </cell>
          <cell r="B1212" t="str">
            <v>13-511-19</v>
          </cell>
          <cell r="C1212" t="str">
            <v xml:space="preserve">LAHEY CLAMP FORCEPS                     </v>
          </cell>
          <cell r="D1212" t="str">
            <v>PC</v>
          </cell>
          <cell r="E1212">
            <v>57.6</v>
          </cell>
          <cell r="F1212">
            <v>144</v>
          </cell>
        </row>
        <row r="1213">
          <cell r="A1213">
            <v>1351323</v>
          </cell>
          <cell r="B1213" t="str">
            <v>13-513-23</v>
          </cell>
          <cell r="C1213" t="str">
            <v xml:space="preserve">LAHEY CLAMP FORCEPS                     </v>
          </cell>
          <cell r="D1213" t="str">
            <v>PC</v>
          </cell>
          <cell r="E1213">
            <v>64.349999999999994</v>
          </cell>
          <cell r="F1213">
            <v>160.875</v>
          </cell>
        </row>
        <row r="1214">
          <cell r="A1214">
            <v>1352124</v>
          </cell>
          <cell r="B1214" t="str">
            <v>13-521-24</v>
          </cell>
          <cell r="C1214" t="str">
            <v xml:space="preserve">FINOCHIETTO HAEMOST FORCEPS             </v>
          </cell>
          <cell r="D1214" t="str">
            <v>PC</v>
          </cell>
          <cell r="E1214">
            <v>76.95</v>
          </cell>
          <cell r="F1214">
            <v>192.375</v>
          </cell>
        </row>
        <row r="1215">
          <cell r="A1215">
            <v>1352701</v>
          </cell>
          <cell r="B1215" t="str">
            <v>13-527-01</v>
          </cell>
          <cell r="C1215" t="str">
            <v xml:space="preserve">URO-TANGENTIAL FORCEPS FIG.1            </v>
          </cell>
          <cell r="D1215" t="str">
            <v>PC</v>
          </cell>
          <cell r="E1215">
            <v>134.72999999999999</v>
          </cell>
          <cell r="F1215">
            <v>336.82499999999999</v>
          </cell>
        </row>
        <row r="1216">
          <cell r="A1216">
            <v>1352702</v>
          </cell>
          <cell r="B1216" t="str">
            <v>13-527-02</v>
          </cell>
          <cell r="C1216" t="str">
            <v xml:space="preserve">URO-TANGENTIAL FORCEPS FIG.2            </v>
          </cell>
          <cell r="D1216" t="str">
            <v>PC</v>
          </cell>
          <cell r="E1216">
            <v>134.72999999999999</v>
          </cell>
          <cell r="F1216">
            <v>336.82499999999999</v>
          </cell>
        </row>
        <row r="1217">
          <cell r="A1217">
            <v>1352923</v>
          </cell>
          <cell r="B1217" t="str">
            <v>13-529-23</v>
          </cell>
          <cell r="C1217" t="str">
            <v xml:space="preserve">GUYON RENAL PEDICLE CLAMP               </v>
          </cell>
          <cell r="D1217" t="str">
            <v>PC</v>
          </cell>
          <cell r="E1217">
            <v>113.4</v>
          </cell>
          <cell r="F1217">
            <v>283.5</v>
          </cell>
        </row>
        <row r="1218">
          <cell r="A1218">
            <v>1352924</v>
          </cell>
          <cell r="B1218" t="str">
            <v>13-529-24</v>
          </cell>
          <cell r="C1218" t="str">
            <v xml:space="preserve">GUYON RENAL PEDICLE CLAMP               </v>
          </cell>
          <cell r="D1218" t="str">
            <v>PC</v>
          </cell>
          <cell r="E1218">
            <v>113.4</v>
          </cell>
          <cell r="F1218">
            <v>283.5</v>
          </cell>
        </row>
        <row r="1219">
          <cell r="A1219">
            <v>1353120</v>
          </cell>
          <cell r="B1219" t="str">
            <v>13-531-20</v>
          </cell>
          <cell r="C1219" t="str">
            <v xml:space="preserve">GUYON KIDNEY PEDICLE CL FCPS            </v>
          </cell>
          <cell r="D1219" t="str">
            <v>PC</v>
          </cell>
          <cell r="E1219">
            <v>67.77</v>
          </cell>
          <cell r="F1219">
            <v>169.42499999999998</v>
          </cell>
        </row>
        <row r="1220">
          <cell r="A1220">
            <v>1353122</v>
          </cell>
          <cell r="B1220" t="str">
            <v>13-531-22</v>
          </cell>
          <cell r="C1220" t="str">
            <v xml:space="preserve">GUYON KIDNEY PEDICLE CL FCPS            </v>
          </cell>
          <cell r="D1220" t="str">
            <v>PC</v>
          </cell>
          <cell r="E1220">
            <v>81.27</v>
          </cell>
          <cell r="F1220">
            <v>203.17499999999998</v>
          </cell>
        </row>
        <row r="1221">
          <cell r="A1221">
            <v>1353124</v>
          </cell>
          <cell r="B1221" t="str">
            <v>13-531-24</v>
          </cell>
          <cell r="C1221" t="str">
            <v xml:space="preserve">GUYON KIDNEY PEDICLE CL FCPS            </v>
          </cell>
          <cell r="D1221" t="str">
            <v>PC</v>
          </cell>
          <cell r="E1221">
            <v>83.34</v>
          </cell>
          <cell r="F1221">
            <v>208.35000000000002</v>
          </cell>
        </row>
        <row r="1222">
          <cell r="A1222">
            <v>1353323</v>
          </cell>
          <cell r="B1222" t="str">
            <v>13-533-23</v>
          </cell>
          <cell r="C1222" t="str">
            <v xml:space="preserve">GUYON KIDNEY CLAMP FORCEPS              </v>
          </cell>
          <cell r="D1222" t="str">
            <v>PC</v>
          </cell>
          <cell r="E1222">
            <v>81.27</v>
          </cell>
          <cell r="F1222">
            <v>203.17499999999998</v>
          </cell>
        </row>
        <row r="1223">
          <cell r="A1223">
            <v>1357121</v>
          </cell>
          <cell r="B1223" t="str">
            <v>13-571-21</v>
          </cell>
          <cell r="C1223" t="str">
            <v xml:space="preserve">DESJARDINS GALL DUCT FORCEPS            </v>
          </cell>
          <cell r="D1223" t="str">
            <v>PC</v>
          </cell>
          <cell r="E1223">
            <v>59.85</v>
          </cell>
          <cell r="F1223">
            <v>149.625</v>
          </cell>
        </row>
        <row r="1224">
          <cell r="A1224">
            <v>1357719</v>
          </cell>
          <cell r="B1224" t="str">
            <v>13-577-19</v>
          </cell>
          <cell r="C1224" t="str">
            <v xml:space="preserve">KELLY HEMOSTATIC FCPS. FIG.1            </v>
          </cell>
          <cell r="D1224" t="str">
            <v>PC</v>
          </cell>
          <cell r="E1224">
            <v>42.08</v>
          </cell>
          <cell r="F1224">
            <v>105.19999999999999</v>
          </cell>
        </row>
        <row r="1225">
          <cell r="A1225">
            <v>1357722</v>
          </cell>
          <cell r="B1225" t="str">
            <v>13-577-22</v>
          </cell>
          <cell r="C1225" t="str">
            <v xml:space="preserve">KELLY HEMOSTATIC FCPS. FIG.1            </v>
          </cell>
          <cell r="D1225" t="str">
            <v>PC</v>
          </cell>
          <cell r="E1225">
            <v>44.71</v>
          </cell>
          <cell r="F1225">
            <v>111.77500000000001</v>
          </cell>
        </row>
        <row r="1226">
          <cell r="A1226">
            <v>1357724</v>
          </cell>
          <cell r="B1226" t="str">
            <v>13-577-24</v>
          </cell>
          <cell r="C1226" t="str">
            <v xml:space="preserve">KELLY HEMOSTATIC FCPS. FIG.1            </v>
          </cell>
          <cell r="D1226" t="str">
            <v>PC</v>
          </cell>
          <cell r="E1226">
            <v>47.52</v>
          </cell>
          <cell r="F1226">
            <v>118.80000000000001</v>
          </cell>
        </row>
        <row r="1227">
          <cell r="A1227">
            <v>1357919</v>
          </cell>
          <cell r="B1227" t="str">
            <v>13-579-19</v>
          </cell>
          <cell r="C1227" t="str">
            <v xml:space="preserve">KELLY HEMOSTATIC FCPS. FIG.2            </v>
          </cell>
          <cell r="D1227" t="str">
            <v>PC</v>
          </cell>
          <cell r="E1227">
            <v>43.86</v>
          </cell>
          <cell r="F1227">
            <v>109.65</v>
          </cell>
        </row>
        <row r="1228">
          <cell r="A1228">
            <v>1357922</v>
          </cell>
          <cell r="B1228" t="str">
            <v>13-579-22</v>
          </cell>
          <cell r="C1228" t="str">
            <v xml:space="preserve">KELLY HEMOSTATIC FCPS. FIG.2            </v>
          </cell>
          <cell r="D1228" t="str">
            <v>PC</v>
          </cell>
          <cell r="E1228">
            <v>46.67</v>
          </cell>
          <cell r="F1228">
            <v>116.67500000000001</v>
          </cell>
        </row>
        <row r="1229">
          <cell r="A1229">
            <v>1357924</v>
          </cell>
          <cell r="B1229" t="str">
            <v>13-579-24</v>
          </cell>
          <cell r="C1229" t="str">
            <v xml:space="preserve">KELLY HEMOSTATIC FCPS. FIG.2            </v>
          </cell>
          <cell r="D1229" t="str">
            <v>PC</v>
          </cell>
          <cell r="E1229">
            <v>49.47</v>
          </cell>
          <cell r="F1229">
            <v>123.675</v>
          </cell>
        </row>
        <row r="1230">
          <cell r="A1230">
            <v>1358119</v>
          </cell>
          <cell r="B1230" t="str">
            <v>13-581-19</v>
          </cell>
          <cell r="C1230" t="str">
            <v xml:space="preserve">KELLY HEMOSTATIC FCPS. FIG.3            </v>
          </cell>
          <cell r="D1230" t="str">
            <v>PC</v>
          </cell>
          <cell r="E1230">
            <v>43.86</v>
          </cell>
          <cell r="F1230">
            <v>109.65</v>
          </cell>
        </row>
        <row r="1231">
          <cell r="A1231">
            <v>1358122</v>
          </cell>
          <cell r="B1231" t="str">
            <v>13-581-22</v>
          </cell>
          <cell r="C1231" t="str">
            <v xml:space="preserve">KELLY HEMOSTATIC FCPS. FIG.3            </v>
          </cell>
          <cell r="D1231" t="str">
            <v>PC</v>
          </cell>
          <cell r="E1231">
            <v>46.67</v>
          </cell>
          <cell r="F1231">
            <v>116.67500000000001</v>
          </cell>
        </row>
        <row r="1232">
          <cell r="A1232">
            <v>1358124</v>
          </cell>
          <cell r="B1232" t="str">
            <v>13-581-24</v>
          </cell>
          <cell r="C1232" t="str">
            <v xml:space="preserve">KELLY HEMOSTATIC FCPS. FIG.3            </v>
          </cell>
          <cell r="D1232" t="str">
            <v>PC</v>
          </cell>
          <cell r="E1232">
            <v>49.47</v>
          </cell>
          <cell r="F1232">
            <v>123.675</v>
          </cell>
        </row>
        <row r="1233">
          <cell r="A1233">
            <v>1358328</v>
          </cell>
          <cell r="B1233" t="str">
            <v>13-583-28</v>
          </cell>
          <cell r="C1233" t="str">
            <v xml:space="preserve">LAWRENCE DISSECTING FORCEPS             </v>
          </cell>
          <cell r="D1233" t="str">
            <v>PC</v>
          </cell>
          <cell r="E1233">
            <v>60.18</v>
          </cell>
          <cell r="F1233">
            <v>150.44999999999999</v>
          </cell>
        </row>
        <row r="1234">
          <cell r="A1234">
            <v>1358528</v>
          </cell>
          <cell r="B1234" t="str">
            <v>13-585-28</v>
          </cell>
          <cell r="C1234" t="str">
            <v xml:space="preserve">MEEKER DISSECTION CLAMP                 </v>
          </cell>
          <cell r="D1234" t="str">
            <v>PC</v>
          </cell>
          <cell r="E1234">
            <v>69.62</v>
          </cell>
          <cell r="F1234">
            <v>174.05</v>
          </cell>
        </row>
        <row r="1235">
          <cell r="A1235">
            <v>1359519</v>
          </cell>
          <cell r="B1235" t="str">
            <v>13-595-19</v>
          </cell>
          <cell r="C1235" t="str">
            <v xml:space="preserve">NEGUS HAEMOST FORCEPS FIG1              </v>
          </cell>
          <cell r="D1235" t="str">
            <v>PC</v>
          </cell>
          <cell r="E1235">
            <v>54.54</v>
          </cell>
          <cell r="F1235">
            <v>136.35</v>
          </cell>
        </row>
        <row r="1236">
          <cell r="A1236">
            <v>1359719</v>
          </cell>
          <cell r="B1236" t="str">
            <v>13-597-19</v>
          </cell>
          <cell r="C1236" t="str">
            <v xml:space="preserve">NEGUS HAEMOST FORCEPS FIG2              </v>
          </cell>
          <cell r="D1236" t="str">
            <v>PC</v>
          </cell>
          <cell r="E1236">
            <v>53.55</v>
          </cell>
          <cell r="F1236">
            <v>133.875</v>
          </cell>
        </row>
        <row r="1237">
          <cell r="A1237">
            <v>1360021</v>
          </cell>
          <cell r="B1237" t="str">
            <v>13-600-21</v>
          </cell>
          <cell r="C1237" t="str">
            <v xml:space="preserve">PHANEUF HAEMOSTATIC FORCEPS             </v>
          </cell>
          <cell r="D1237" t="str">
            <v>PC</v>
          </cell>
          <cell r="E1237">
            <v>56.88</v>
          </cell>
          <cell r="F1237">
            <v>142.20000000000002</v>
          </cell>
        </row>
        <row r="1238">
          <cell r="A1238">
            <v>1360121</v>
          </cell>
          <cell r="B1238" t="str">
            <v>13-601-21</v>
          </cell>
          <cell r="C1238" t="str">
            <v xml:space="preserve">PHANEUF HAEMOSTATIC FORCEPS             </v>
          </cell>
          <cell r="D1238" t="str">
            <v>PC</v>
          </cell>
          <cell r="E1238">
            <v>59.04</v>
          </cell>
          <cell r="F1238">
            <v>147.6</v>
          </cell>
        </row>
        <row r="1239">
          <cell r="A1239">
            <v>1361319</v>
          </cell>
          <cell r="B1239" t="str">
            <v>13-613-19</v>
          </cell>
          <cell r="C1239" t="str">
            <v xml:space="preserve">HAENEY CLAMP FORCEPS 1 TOOTH            </v>
          </cell>
          <cell r="D1239" t="str">
            <v>PC</v>
          </cell>
          <cell r="E1239">
            <v>63.09</v>
          </cell>
          <cell r="F1239">
            <v>157.72500000000002</v>
          </cell>
        </row>
        <row r="1240">
          <cell r="A1240">
            <v>1361321</v>
          </cell>
          <cell r="B1240" t="str">
            <v>13-613-21</v>
          </cell>
          <cell r="C1240" t="str">
            <v xml:space="preserve">HAENEY CLAMP FORCEPS 1 TOOTH            </v>
          </cell>
          <cell r="D1240" t="str">
            <v>PC</v>
          </cell>
          <cell r="E1240">
            <v>53.28</v>
          </cell>
          <cell r="F1240">
            <v>133.19999999999999</v>
          </cell>
        </row>
        <row r="1241">
          <cell r="A1241">
            <v>1361323</v>
          </cell>
          <cell r="B1241" t="str">
            <v>13-613-23</v>
          </cell>
          <cell r="C1241" t="str">
            <v xml:space="preserve">HAENEY CLAMP FORCEPS 1 TOOTH            </v>
          </cell>
          <cell r="D1241" t="str">
            <v>PC</v>
          </cell>
          <cell r="E1241">
            <v>65.069999999999993</v>
          </cell>
          <cell r="F1241">
            <v>162.67499999999998</v>
          </cell>
        </row>
        <row r="1242">
          <cell r="A1242">
            <v>1361519</v>
          </cell>
          <cell r="B1242" t="str">
            <v>13-615-19</v>
          </cell>
          <cell r="C1242" t="str">
            <v xml:space="preserve">HEANEY CLAMP FORCEPS 2 TEETH            </v>
          </cell>
          <cell r="D1242" t="str">
            <v>PC</v>
          </cell>
          <cell r="E1242">
            <v>48.51</v>
          </cell>
          <cell r="F1242">
            <v>121.27499999999999</v>
          </cell>
        </row>
        <row r="1243">
          <cell r="A1243">
            <v>1361521</v>
          </cell>
          <cell r="B1243" t="str">
            <v>13-615-21</v>
          </cell>
          <cell r="C1243" t="str">
            <v xml:space="preserve">HEANEY CLAMP FORCEPS 2 TEETH            </v>
          </cell>
          <cell r="D1243" t="str">
            <v>PC</v>
          </cell>
          <cell r="E1243">
            <v>63.9</v>
          </cell>
          <cell r="F1243">
            <v>159.75</v>
          </cell>
        </row>
        <row r="1244">
          <cell r="A1244">
            <v>1361523</v>
          </cell>
          <cell r="B1244" t="str">
            <v>13-615-23</v>
          </cell>
          <cell r="C1244" t="str">
            <v xml:space="preserve">HEANEY CLAMP FORCEPS 2 TEETH            </v>
          </cell>
          <cell r="D1244" t="str">
            <v>PC</v>
          </cell>
          <cell r="E1244">
            <v>64.89</v>
          </cell>
          <cell r="F1244">
            <v>162.22499999999999</v>
          </cell>
        </row>
        <row r="1245">
          <cell r="A1245">
            <v>1362521</v>
          </cell>
          <cell r="B1245" t="str">
            <v>13-625-21</v>
          </cell>
          <cell r="C1245" t="str">
            <v xml:space="preserve">WERTHEIM-CULLEN CLAMP FORC              </v>
          </cell>
          <cell r="D1245" t="str">
            <v>PC</v>
          </cell>
          <cell r="E1245">
            <v>103.5</v>
          </cell>
          <cell r="F1245">
            <v>258.75</v>
          </cell>
        </row>
        <row r="1246">
          <cell r="A1246">
            <v>1363510</v>
          </cell>
          <cell r="B1246" t="str">
            <v>13-635-10</v>
          </cell>
          <cell r="C1246" t="str">
            <v xml:space="preserve">WERTHEIM CL FCPS EXTRA STR              </v>
          </cell>
          <cell r="D1246" t="str">
            <v>PC</v>
          </cell>
          <cell r="E1246">
            <v>103.05</v>
          </cell>
          <cell r="F1246">
            <v>257.625</v>
          </cell>
        </row>
        <row r="1247">
          <cell r="A1247">
            <v>1363520</v>
          </cell>
          <cell r="B1247" t="str">
            <v>13-635-20</v>
          </cell>
          <cell r="C1247" t="str">
            <v xml:space="preserve">PARAMETRIUM CLAMP 21CM FIG.2            </v>
          </cell>
          <cell r="D1247" t="str">
            <v>PC</v>
          </cell>
          <cell r="E1247">
            <v>107.1</v>
          </cell>
          <cell r="F1247">
            <v>267.75</v>
          </cell>
        </row>
        <row r="1248">
          <cell r="A1248">
            <v>1363530</v>
          </cell>
          <cell r="B1248" t="str">
            <v>13-635-30</v>
          </cell>
          <cell r="C1248" t="str">
            <v xml:space="preserve">PARAMETTIUM CLAMP 21CM FIG.3            </v>
          </cell>
          <cell r="D1248" t="str">
            <v>PC</v>
          </cell>
          <cell r="E1248">
            <v>112.5</v>
          </cell>
          <cell r="F1248">
            <v>281.25</v>
          </cell>
        </row>
        <row r="1249">
          <cell r="A1249">
            <v>1363540</v>
          </cell>
          <cell r="B1249" t="str">
            <v>13-635-40</v>
          </cell>
          <cell r="C1249" t="str">
            <v xml:space="preserve">PARAMETRIUM CLAMP 21CM FIG.4            </v>
          </cell>
          <cell r="D1249" t="str">
            <v>PC</v>
          </cell>
          <cell r="E1249">
            <v>117</v>
          </cell>
          <cell r="F1249">
            <v>292.5</v>
          </cell>
        </row>
        <row r="1250">
          <cell r="A1250">
            <v>1363710</v>
          </cell>
          <cell r="B1250" t="str">
            <v>13-637-10</v>
          </cell>
          <cell r="C1250" t="str">
            <v xml:space="preserve">PARAMETRIUM CLAMP 25CM FIG.1            </v>
          </cell>
          <cell r="D1250" t="str">
            <v>PC</v>
          </cell>
          <cell r="E1250">
            <v>112.5</v>
          </cell>
          <cell r="F1250">
            <v>281.25</v>
          </cell>
        </row>
        <row r="1251">
          <cell r="A1251">
            <v>1363720</v>
          </cell>
          <cell r="B1251" t="str">
            <v>13-637-20</v>
          </cell>
          <cell r="C1251" t="str">
            <v xml:space="preserve">PARAMETRIUM CLAMP 24CM FIG.2            </v>
          </cell>
          <cell r="D1251" t="str">
            <v>PC</v>
          </cell>
          <cell r="E1251">
            <v>117</v>
          </cell>
          <cell r="F1251">
            <v>292.5</v>
          </cell>
        </row>
        <row r="1252">
          <cell r="A1252">
            <v>1363730</v>
          </cell>
          <cell r="B1252" t="str">
            <v>13-637-30</v>
          </cell>
          <cell r="C1252" t="str">
            <v xml:space="preserve">PARAMETRIUM CLAMP 24CM FIG.3            </v>
          </cell>
          <cell r="D1252" t="str">
            <v>PC</v>
          </cell>
          <cell r="E1252">
            <v>121.5</v>
          </cell>
          <cell r="F1252">
            <v>303.75</v>
          </cell>
        </row>
        <row r="1253">
          <cell r="A1253">
            <v>1367123</v>
          </cell>
          <cell r="B1253" t="str">
            <v>13-671-23</v>
          </cell>
          <cell r="C1253" t="str">
            <v xml:space="preserve">MOYNIHAN CL FCPS SHORT JAWS             </v>
          </cell>
          <cell r="D1253" t="str">
            <v>PC</v>
          </cell>
          <cell r="E1253">
            <v>62.91</v>
          </cell>
          <cell r="F1253">
            <v>157.27499999999998</v>
          </cell>
        </row>
        <row r="1254">
          <cell r="A1254">
            <v>1367324</v>
          </cell>
          <cell r="B1254" t="str">
            <v>13-673-24</v>
          </cell>
          <cell r="C1254" t="str">
            <v xml:space="preserve">MOYNIHAN CL FCPS LANG JAWS              </v>
          </cell>
          <cell r="D1254" t="str">
            <v>PC</v>
          </cell>
          <cell r="E1254">
            <v>62.91</v>
          </cell>
          <cell r="F1254">
            <v>157.27499999999998</v>
          </cell>
        </row>
        <row r="1255">
          <cell r="A1255">
            <v>1369725</v>
          </cell>
          <cell r="B1255" t="str">
            <v>13-697-25</v>
          </cell>
          <cell r="C1255" t="str">
            <v xml:space="preserve">WERTHEIM CLAMP FORCEPS                  </v>
          </cell>
          <cell r="D1255" t="str">
            <v>PC</v>
          </cell>
          <cell r="E1255">
            <v>71.55</v>
          </cell>
          <cell r="F1255">
            <v>178.875</v>
          </cell>
        </row>
        <row r="1256">
          <cell r="A1256">
            <v>1371722</v>
          </cell>
          <cell r="B1256" t="str">
            <v>13-717-22</v>
          </cell>
          <cell r="C1256" t="str">
            <v xml:space="preserve">WERTHEIM CL FORCP SLIGHT CVD            </v>
          </cell>
          <cell r="D1256" t="str">
            <v>PC</v>
          </cell>
          <cell r="E1256">
            <v>70.739999999999995</v>
          </cell>
          <cell r="F1256">
            <v>176.85</v>
          </cell>
        </row>
        <row r="1257">
          <cell r="A1257">
            <v>1371923</v>
          </cell>
          <cell r="B1257" t="str">
            <v>13-719-23</v>
          </cell>
          <cell r="C1257" t="str">
            <v xml:space="preserve">WERTHEIM CL FORCPS MORE CVD             </v>
          </cell>
          <cell r="D1257" t="str">
            <v>PC</v>
          </cell>
          <cell r="E1257">
            <v>65.88</v>
          </cell>
          <cell r="F1257">
            <v>164.7</v>
          </cell>
        </row>
        <row r="1258">
          <cell r="A1258">
            <v>1372114</v>
          </cell>
          <cell r="B1258" t="str">
            <v>13-721-14</v>
          </cell>
          <cell r="C1258" t="str">
            <v xml:space="preserve">BABY-MIKULICZ PERIT CL FCPS             </v>
          </cell>
          <cell r="D1258" t="str">
            <v>PC</v>
          </cell>
          <cell r="E1258">
            <v>30.94</v>
          </cell>
          <cell r="F1258">
            <v>77.350000000000009</v>
          </cell>
        </row>
        <row r="1259">
          <cell r="A1259">
            <v>1372518</v>
          </cell>
          <cell r="B1259" t="str">
            <v>13-725-18</v>
          </cell>
          <cell r="C1259" t="str">
            <v xml:space="preserve">MIKULICZ PERITONEUM FORCEPS             </v>
          </cell>
          <cell r="D1259" t="str">
            <v>PC</v>
          </cell>
          <cell r="E1259">
            <v>32.47</v>
          </cell>
          <cell r="F1259">
            <v>81.174999999999997</v>
          </cell>
        </row>
        <row r="1260">
          <cell r="A1260">
            <v>1372720</v>
          </cell>
          <cell r="B1260" t="str">
            <v>13-727-20</v>
          </cell>
          <cell r="C1260" t="str">
            <v xml:space="preserve">MIKULICZ PERITONEAL CLAMP               </v>
          </cell>
          <cell r="D1260" t="str">
            <v>PC</v>
          </cell>
          <cell r="E1260">
            <v>37.909999999999997</v>
          </cell>
          <cell r="F1260">
            <v>94.774999999999991</v>
          </cell>
        </row>
        <row r="1261">
          <cell r="A1261">
            <v>1374520</v>
          </cell>
          <cell r="B1261" t="str">
            <v>13-745-20</v>
          </cell>
          <cell r="C1261" t="str">
            <v xml:space="preserve">MIKULICZ PERIT CLAMP FORCEPS            </v>
          </cell>
          <cell r="D1261" t="str">
            <v>PC</v>
          </cell>
          <cell r="E1261">
            <v>40.21</v>
          </cell>
          <cell r="F1261">
            <v>100.52500000000001</v>
          </cell>
        </row>
        <row r="1262">
          <cell r="A1262">
            <v>1374921</v>
          </cell>
          <cell r="B1262" t="str">
            <v>13-749-21</v>
          </cell>
          <cell r="C1262" t="str">
            <v xml:space="preserve">MIKULICZ PERIT CLAMP FORCEPS            </v>
          </cell>
          <cell r="D1262" t="str">
            <v>PC</v>
          </cell>
          <cell r="E1262">
            <v>46.58</v>
          </cell>
          <cell r="F1262">
            <v>116.44999999999999</v>
          </cell>
        </row>
        <row r="1263">
          <cell r="A1263">
            <v>1375120</v>
          </cell>
          <cell r="B1263" t="str">
            <v>13-751-20</v>
          </cell>
          <cell r="C1263" t="str">
            <v xml:space="preserve">FAURE PERITON CLAMP CURVED              </v>
          </cell>
          <cell r="D1263" t="str">
            <v>PC</v>
          </cell>
          <cell r="E1263">
            <v>38.42</v>
          </cell>
          <cell r="F1263">
            <v>96.050000000000011</v>
          </cell>
        </row>
        <row r="1264">
          <cell r="A1264">
            <v>1375320</v>
          </cell>
          <cell r="B1264" t="str">
            <v>13-753-20</v>
          </cell>
          <cell r="C1264" t="str">
            <v xml:space="preserve">FAURE PERITON CLAMP CURVED              </v>
          </cell>
          <cell r="D1264" t="str">
            <v>PC</v>
          </cell>
          <cell r="E1264">
            <v>38.42</v>
          </cell>
          <cell r="F1264">
            <v>96.050000000000011</v>
          </cell>
        </row>
        <row r="1265">
          <cell r="A1265">
            <v>1387509</v>
          </cell>
          <cell r="B1265" t="str">
            <v>13-875-09</v>
          </cell>
          <cell r="C1265" t="str">
            <v xml:space="preserve">SCHAEDEL TOWEL FORCEPS                  </v>
          </cell>
          <cell r="D1265" t="str">
            <v>PC</v>
          </cell>
          <cell r="E1265">
            <v>18.11</v>
          </cell>
          <cell r="F1265">
            <v>45.274999999999999</v>
          </cell>
        </row>
        <row r="1266">
          <cell r="A1266">
            <v>1388105</v>
          </cell>
          <cell r="B1266" t="str">
            <v>13-881-05</v>
          </cell>
          <cell r="C1266" t="str">
            <v xml:space="preserve">JONES TOWEL FORCEPS                     </v>
          </cell>
          <cell r="D1266" t="str">
            <v>PC</v>
          </cell>
          <cell r="E1266">
            <v>20.149999999999999</v>
          </cell>
          <cell r="F1266">
            <v>50.375</v>
          </cell>
        </row>
        <row r="1267">
          <cell r="A1267">
            <v>1388109</v>
          </cell>
          <cell r="B1267" t="str">
            <v>13-881-09</v>
          </cell>
          <cell r="C1267" t="str">
            <v xml:space="preserve">JONES TOWEL FORCEPS                     </v>
          </cell>
          <cell r="D1267" t="str">
            <v>PC</v>
          </cell>
          <cell r="E1267">
            <v>20.149999999999999</v>
          </cell>
          <cell r="F1267">
            <v>50.375</v>
          </cell>
        </row>
        <row r="1268">
          <cell r="A1268">
            <v>1388309</v>
          </cell>
          <cell r="B1268" t="str">
            <v>13-883-09</v>
          </cell>
          <cell r="C1268" t="str">
            <v xml:space="preserve">JONES TOWEL FORCEPS W CLIP              </v>
          </cell>
          <cell r="D1268" t="str">
            <v>PC</v>
          </cell>
          <cell r="E1268">
            <v>20.32</v>
          </cell>
          <cell r="F1268">
            <v>50.8</v>
          </cell>
        </row>
        <row r="1269">
          <cell r="A1269">
            <v>1390911</v>
          </cell>
          <cell r="B1269" t="str">
            <v>13-909-11</v>
          </cell>
          <cell r="C1269" t="str">
            <v xml:space="preserve">TOWEL FORCEPS DELICATE                  </v>
          </cell>
          <cell r="D1269" t="str">
            <v>PC</v>
          </cell>
          <cell r="E1269">
            <v>26.95</v>
          </cell>
          <cell r="F1269">
            <v>67.375</v>
          </cell>
        </row>
        <row r="1270">
          <cell r="A1270">
            <v>1390913</v>
          </cell>
          <cell r="B1270" t="str">
            <v>13-909-13</v>
          </cell>
          <cell r="C1270" t="str">
            <v xml:space="preserve">TOWEL FORCEPS DELICATE                  </v>
          </cell>
          <cell r="D1270" t="str">
            <v>PC</v>
          </cell>
          <cell r="E1270">
            <v>27.54</v>
          </cell>
          <cell r="F1270">
            <v>68.849999999999994</v>
          </cell>
        </row>
        <row r="1271">
          <cell r="A1271">
            <v>1391311</v>
          </cell>
          <cell r="B1271" t="str">
            <v>13-913-11</v>
          </cell>
          <cell r="C1271" t="str">
            <v xml:space="preserve">TOWEL FORCEPS W CLIP                    </v>
          </cell>
          <cell r="D1271" t="str">
            <v>PC</v>
          </cell>
          <cell r="E1271">
            <v>26.95</v>
          </cell>
          <cell r="F1271">
            <v>67.375</v>
          </cell>
        </row>
        <row r="1272">
          <cell r="A1272">
            <v>1391508</v>
          </cell>
          <cell r="B1272" t="str">
            <v>13-915-08</v>
          </cell>
          <cell r="C1272" t="str">
            <v xml:space="preserve">BACKHAUS TOWEL FORCEPS                  </v>
          </cell>
          <cell r="D1272" t="str">
            <v>PC</v>
          </cell>
          <cell r="E1272">
            <v>16.489999999999998</v>
          </cell>
          <cell r="F1272">
            <v>41.224999999999994</v>
          </cell>
        </row>
        <row r="1273">
          <cell r="A1273">
            <v>1391511</v>
          </cell>
          <cell r="B1273" t="str">
            <v>13-915-11</v>
          </cell>
          <cell r="C1273" t="str">
            <v xml:space="preserve">BACKHAUS TOWEL FORCEPS                  </v>
          </cell>
          <cell r="D1273" t="str">
            <v>PC</v>
          </cell>
          <cell r="E1273">
            <v>17</v>
          </cell>
          <cell r="F1273">
            <v>42.5</v>
          </cell>
        </row>
        <row r="1274">
          <cell r="A1274">
            <v>1391513</v>
          </cell>
          <cell r="B1274" t="str">
            <v>13-915-13</v>
          </cell>
          <cell r="C1274" t="str">
            <v xml:space="preserve">BACKHAUS TOWEL FORCEPS                  </v>
          </cell>
          <cell r="D1274" t="str">
            <v>PC</v>
          </cell>
          <cell r="E1274">
            <v>17.850000000000001</v>
          </cell>
          <cell r="F1274">
            <v>44.625</v>
          </cell>
        </row>
        <row r="1275">
          <cell r="A1275">
            <v>1391515</v>
          </cell>
          <cell r="B1275" t="str">
            <v>13-915-15</v>
          </cell>
          <cell r="C1275" t="str">
            <v xml:space="preserve">BACKHAUS TOWEL FORCPES                  </v>
          </cell>
          <cell r="D1275" t="str">
            <v>PC</v>
          </cell>
          <cell r="E1275">
            <v>20.66</v>
          </cell>
          <cell r="F1275">
            <v>51.65</v>
          </cell>
        </row>
        <row r="1276">
          <cell r="A1276">
            <v>1391615</v>
          </cell>
          <cell r="B1276" t="str">
            <v>13-916-15</v>
          </cell>
          <cell r="C1276" t="str">
            <v xml:space="preserve">TOWEL FORCEPS WIDE WITH TUBE FIXATION   </v>
          </cell>
          <cell r="D1276" t="str">
            <v>PC</v>
          </cell>
          <cell r="E1276">
            <v>102</v>
          </cell>
          <cell r="F1276">
            <v>255</v>
          </cell>
        </row>
        <row r="1277">
          <cell r="A1277">
            <v>1391713</v>
          </cell>
          <cell r="B1277" t="str">
            <v>13-917-13</v>
          </cell>
          <cell r="C1277" t="str">
            <v xml:space="preserve">ROEDER TOWEL FORCEPS                    </v>
          </cell>
          <cell r="D1277" t="str">
            <v>PC</v>
          </cell>
          <cell r="E1277">
            <v>29.58</v>
          </cell>
          <cell r="F1277">
            <v>73.949999999999989</v>
          </cell>
        </row>
        <row r="1278">
          <cell r="A1278">
            <v>1391910</v>
          </cell>
          <cell r="B1278" t="str">
            <v>13-919-10</v>
          </cell>
          <cell r="C1278" t="str">
            <v xml:space="preserve">LORNA TOWEL FORCEPS                     </v>
          </cell>
          <cell r="D1278" t="str">
            <v>PC</v>
          </cell>
          <cell r="E1278">
            <v>24.57</v>
          </cell>
          <cell r="F1278">
            <v>61.424999999999997</v>
          </cell>
        </row>
        <row r="1279">
          <cell r="A1279">
            <v>1391913</v>
          </cell>
          <cell r="B1279" t="str">
            <v>13-919-13</v>
          </cell>
          <cell r="C1279" t="str">
            <v xml:space="preserve">LORNA TOWEL FORCEPS                     </v>
          </cell>
          <cell r="D1279" t="str">
            <v>PC</v>
          </cell>
          <cell r="E1279">
            <v>24.57</v>
          </cell>
          <cell r="F1279">
            <v>61.424999999999997</v>
          </cell>
        </row>
        <row r="1280">
          <cell r="A1280">
            <v>1392116</v>
          </cell>
          <cell r="B1280" t="str">
            <v>13-921-16</v>
          </cell>
          <cell r="C1280" t="str">
            <v xml:space="preserve">BERNHARD TOWEL FORCEPS                  </v>
          </cell>
          <cell r="D1280" t="str">
            <v>PC</v>
          </cell>
          <cell r="E1280">
            <v>29.58</v>
          </cell>
          <cell r="F1280">
            <v>73.949999999999989</v>
          </cell>
        </row>
        <row r="1281">
          <cell r="A1281">
            <v>1392310</v>
          </cell>
          <cell r="B1281" t="str">
            <v>13-923-10</v>
          </cell>
          <cell r="C1281" t="str">
            <v xml:space="preserve">TOHOKU TOWEL FORCEPS                    </v>
          </cell>
          <cell r="D1281" t="str">
            <v>PC</v>
          </cell>
          <cell r="E1281">
            <v>13.6</v>
          </cell>
          <cell r="F1281">
            <v>34</v>
          </cell>
        </row>
        <row r="1282">
          <cell r="A1282">
            <v>1392313</v>
          </cell>
          <cell r="B1282" t="str">
            <v>13-923-13</v>
          </cell>
          <cell r="C1282" t="str">
            <v xml:space="preserve">TOHOKU TOWEL FORCEPS                    </v>
          </cell>
          <cell r="D1282" t="str">
            <v>PC</v>
          </cell>
          <cell r="E1282">
            <v>15.47</v>
          </cell>
          <cell r="F1282">
            <v>38.675000000000004</v>
          </cell>
        </row>
        <row r="1283">
          <cell r="A1283">
            <v>1392314</v>
          </cell>
          <cell r="B1283" t="str">
            <v>13-923-14</v>
          </cell>
          <cell r="C1283" t="str">
            <v xml:space="preserve">BERTRAM TOWEL FORCEPS                   </v>
          </cell>
          <cell r="D1283" t="str">
            <v>PC</v>
          </cell>
          <cell r="E1283">
            <v>49.64</v>
          </cell>
          <cell r="F1283">
            <v>124.1</v>
          </cell>
        </row>
        <row r="1284">
          <cell r="A1284">
            <v>1392411</v>
          </cell>
          <cell r="B1284" t="str">
            <v>13-924-11</v>
          </cell>
          <cell r="C1284" t="str">
            <v xml:space="preserve">TOWEL FORCEPS FOR PAPER DRAPES, 11CM    </v>
          </cell>
          <cell r="D1284" t="str">
            <v>PC</v>
          </cell>
          <cell r="E1284">
            <v>38.590000000000003</v>
          </cell>
          <cell r="F1284">
            <v>96.475000000000009</v>
          </cell>
        </row>
        <row r="1285">
          <cell r="A1285">
            <v>1392414</v>
          </cell>
          <cell r="B1285" t="str">
            <v>13-924-14</v>
          </cell>
          <cell r="C1285" t="str">
            <v xml:space="preserve">FORCEPS F.PAPER DRAPES 14CM             </v>
          </cell>
          <cell r="D1285" t="str">
            <v>PC</v>
          </cell>
          <cell r="E1285">
            <v>42.67</v>
          </cell>
          <cell r="F1285">
            <v>106.67500000000001</v>
          </cell>
        </row>
        <row r="1286">
          <cell r="A1286">
            <v>1393520</v>
          </cell>
          <cell r="B1286" t="str">
            <v>13-935-20</v>
          </cell>
          <cell r="C1286" t="str">
            <v xml:space="preserve">LANE TOWEL FORCEPS                      </v>
          </cell>
          <cell r="D1286" t="str">
            <v>PC</v>
          </cell>
          <cell r="E1286">
            <v>110.08</v>
          </cell>
          <cell r="F1286">
            <v>275.2</v>
          </cell>
        </row>
        <row r="1287">
          <cell r="A1287">
            <v>1393906</v>
          </cell>
          <cell r="B1287" t="str">
            <v>13-939-06</v>
          </cell>
          <cell r="C1287" t="str">
            <v xml:space="preserve">TUBE FIXATION FOR 6 TUBES               </v>
          </cell>
          <cell r="D1287" t="str">
            <v>PC</v>
          </cell>
          <cell r="E1287">
            <v>117</v>
          </cell>
          <cell r="F1287">
            <v>292.5</v>
          </cell>
        </row>
        <row r="1288">
          <cell r="A1288">
            <v>1394014</v>
          </cell>
          <cell r="B1288" t="str">
            <v>13-940-14</v>
          </cell>
          <cell r="C1288" t="str">
            <v xml:space="preserve">TUBING CLAMP LONG RATCHET               </v>
          </cell>
          <cell r="D1288" t="str">
            <v>PC</v>
          </cell>
          <cell r="E1288">
            <v>15.56</v>
          </cell>
          <cell r="F1288">
            <v>38.9</v>
          </cell>
        </row>
        <row r="1289">
          <cell r="A1289">
            <v>1394216</v>
          </cell>
          <cell r="B1289" t="str">
            <v>13-942-16</v>
          </cell>
          <cell r="C1289" t="str">
            <v xml:space="preserve">TUBING CLAMP SMOOTH JAWS                </v>
          </cell>
          <cell r="D1289" t="str">
            <v>PC</v>
          </cell>
          <cell r="E1289">
            <v>15.9</v>
          </cell>
          <cell r="F1289">
            <v>39.75</v>
          </cell>
        </row>
        <row r="1290">
          <cell r="A1290">
            <v>1394415</v>
          </cell>
          <cell r="B1290" t="str">
            <v>13-944-15</v>
          </cell>
          <cell r="C1290" t="str">
            <v xml:space="preserve">TUBING CLAMP                            </v>
          </cell>
          <cell r="D1290" t="str">
            <v>PC</v>
          </cell>
          <cell r="E1290">
            <v>28.65</v>
          </cell>
          <cell r="F1290">
            <v>71.625</v>
          </cell>
        </row>
        <row r="1291">
          <cell r="A1291">
            <v>1394418</v>
          </cell>
          <cell r="B1291" t="str">
            <v>13-944-18</v>
          </cell>
          <cell r="C1291" t="str">
            <v xml:space="preserve">TUBING CLAMP                            </v>
          </cell>
          <cell r="D1291" t="str">
            <v>PC</v>
          </cell>
          <cell r="E1291">
            <v>33.58</v>
          </cell>
          <cell r="F1291">
            <v>83.949999999999989</v>
          </cell>
        </row>
        <row r="1292">
          <cell r="A1292">
            <v>1394420</v>
          </cell>
          <cell r="B1292" t="str">
            <v>13-944-20</v>
          </cell>
          <cell r="C1292" t="str">
            <v xml:space="preserve">TUBING CLAMP                            </v>
          </cell>
          <cell r="D1292" t="str">
            <v>PC</v>
          </cell>
          <cell r="E1292">
            <v>43.86</v>
          </cell>
          <cell r="F1292">
            <v>109.65</v>
          </cell>
        </row>
        <row r="1293">
          <cell r="A1293">
            <v>1394615</v>
          </cell>
          <cell r="B1293" t="str">
            <v>13-946-15</v>
          </cell>
          <cell r="C1293" t="str">
            <v xml:space="preserve">TUBING CLAMP WITH STOP                  </v>
          </cell>
          <cell r="D1293" t="str">
            <v>PC</v>
          </cell>
          <cell r="E1293">
            <v>32.979999999999997</v>
          </cell>
          <cell r="F1293">
            <v>82.449999999999989</v>
          </cell>
        </row>
        <row r="1294">
          <cell r="A1294">
            <v>1394618</v>
          </cell>
          <cell r="B1294" t="str">
            <v>13-946-18</v>
          </cell>
          <cell r="C1294" t="str">
            <v xml:space="preserve">TUBING CLAMP WITH STOP                  </v>
          </cell>
          <cell r="D1294" t="str">
            <v>PC</v>
          </cell>
          <cell r="E1294">
            <v>42.59</v>
          </cell>
          <cell r="F1294">
            <v>106.47500000000001</v>
          </cell>
        </row>
        <row r="1295">
          <cell r="A1295">
            <v>1394620</v>
          </cell>
          <cell r="B1295" t="str">
            <v>13-946-20</v>
          </cell>
          <cell r="C1295" t="str">
            <v xml:space="preserve">TUBING CLAMP WITH STOP                  </v>
          </cell>
          <cell r="D1295" t="str">
            <v>PC</v>
          </cell>
          <cell r="E1295">
            <v>51</v>
          </cell>
          <cell r="F1295">
            <v>127.5</v>
          </cell>
        </row>
        <row r="1296">
          <cell r="A1296">
            <v>1394801</v>
          </cell>
          <cell r="B1296" t="str">
            <v>13-948-01</v>
          </cell>
          <cell r="C1296" t="str">
            <v xml:space="preserve">ROLL CLAMP FORCEPS BROMPTON             </v>
          </cell>
          <cell r="D1296" t="str">
            <v>PC</v>
          </cell>
          <cell r="E1296">
            <v>70.2</v>
          </cell>
          <cell r="F1296">
            <v>175.5</v>
          </cell>
        </row>
        <row r="1297">
          <cell r="A1297">
            <v>1394802</v>
          </cell>
          <cell r="B1297" t="str">
            <v>13-948-02</v>
          </cell>
          <cell r="C1297" t="str">
            <v xml:space="preserve">ROLL CLAMP FORCEPS GUNNAR HEY           </v>
          </cell>
          <cell r="D1297" t="str">
            <v>PC</v>
          </cell>
          <cell r="E1297">
            <v>28.8</v>
          </cell>
          <cell r="F1297">
            <v>72</v>
          </cell>
        </row>
        <row r="1298">
          <cell r="A1298">
            <v>1410022</v>
          </cell>
          <cell r="B1298" t="str">
            <v>14-100-22</v>
          </cell>
          <cell r="C1298" t="str">
            <v xml:space="preserve">ULRICH TAMPON FORCEPS STR               </v>
          </cell>
          <cell r="D1298" t="str">
            <v>PC</v>
          </cell>
          <cell r="E1298">
            <v>24.82</v>
          </cell>
          <cell r="F1298">
            <v>62.05</v>
          </cell>
        </row>
        <row r="1299">
          <cell r="A1299">
            <v>1410027</v>
          </cell>
          <cell r="B1299" t="str">
            <v>14-100-27</v>
          </cell>
          <cell r="C1299" t="str">
            <v xml:space="preserve">ULRICH TAMPON FORCEPS STR               </v>
          </cell>
          <cell r="D1299" t="str">
            <v>PC</v>
          </cell>
          <cell r="E1299">
            <v>28.48</v>
          </cell>
          <cell r="F1299">
            <v>71.2</v>
          </cell>
        </row>
        <row r="1300">
          <cell r="A1300">
            <v>1410122</v>
          </cell>
          <cell r="B1300" t="str">
            <v>14-101-22</v>
          </cell>
          <cell r="C1300" t="str">
            <v xml:space="preserve">ULRICH TAMPON FORCEPS CVD               </v>
          </cell>
          <cell r="D1300" t="str">
            <v>PC</v>
          </cell>
          <cell r="E1300">
            <v>29.24</v>
          </cell>
          <cell r="F1300">
            <v>73.099999999999994</v>
          </cell>
        </row>
        <row r="1301">
          <cell r="A1301">
            <v>1410127</v>
          </cell>
          <cell r="B1301" t="str">
            <v>14-101-27</v>
          </cell>
          <cell r="C1301" t="str">
            <v xml:space="preserve">ULRICH TAMPON FORCEPS CVD               </v>
          </cell>
          <cell r="D1301" t="str">
            <v>PC</v>
          </cell>
          <cell r="E1301">
            <v>33.07</v>
          </cell>
          <cell r="F1301">
            <v>82.674999999999997</v>
          </cell>
        </row>
        <row r="1302">
          <cell r="A1302">
            <v>1411013</v>
          </cell>
          <cell r="B1302" t="str">
            <v>14-110-13</v>
          </cell>
          <cell r="C1302" t="str">
            <v xml:space="preserve">LISTER SINUS FORCEPS                    </v>
          </cell>
          <cell r="D1302" t="str">
            <v>PC</v>
          </cell>
          <cell r="E1302">
            <v>19.98</v>
          </cell>
          <cell r="F1302">
            <v>49.95</v>
          </cell>
        </row>
        <row r="1303">
          <cell r="A1303">
            <v>1411016</v>
          </cell>
          <cell r="B1303" t="str">
            <v>14-110-16</v>
          </cell>
          <cell r="C1303" t="str">
            <v xml:space="preserve">LISTER SINUS FORCEPS                    </v>
          </cell>
          <cell r="D1303" t="str">
            <v>PC</v>
          </cell>
          <cell r="E1303">
            <v>19.98</v>
          </cell>
          <cell r="F1303">
            <v>49.95</v>
          </cell>
        </row>
        <row r="1304">
          <cell r="A1304">
            <v>1411018</v>
          </cell>
          <cell r="B1304" t="str">
            <v>14-110-18</v>
          </cell>
          <cell r="C1304" t="str">
            <v xml:space="preserve">LISTER SINUS FORCEPS                    </v>
          </cell>
          <cell r="D1304" t="str">
            <v>PC</v>
          </cell>
          <cell r="E1304">
            <v>22.02</v>
          </cell>
          <cell r="F1304">
            <v>55.05</v>
          </cell>
        </row>
        <row r="1305">
          <cell r="A1305">
            <v>1412017</v>
          </cell>
          <cell r="B1305" t="str">
            <v>14-120-17</v>
          </cell>
          <cell r="C1305" t="str">
            <v xml:space="preserve">MARTIN DRESSING FORCEPS STR             </v>
          </cell>
          <cell r="D1305" t="str">
            <v>PC</v>
          </cell>
          <cell r="E1305">
            <v>41.99</v>
          </cell>
          <cell r="F1305">
            <v>104.97500000000001</v>
          </cell>
        </row>
        <row r="1306">
          <cell r="A1306">
            <v>1422220</v>
          </cell>
          <cell r="B1306" t="str">
            <v>14-222-20</v>
          </cell>
          <cell r="C1306" t="str">
            <v xml:space="preserve">GROSS-MAIER DRESS FCPS W RAT            </v>
          </cell>
          <cell r="D1306" t="str">
            <v>PC</v>
          </cell>
          <cell r="E1306">
            <v>24.82</v>
          </cell>
          <cell r="F1306">
            <v>62.05</v>
          </cell>
        </row>
        <row r="1307">
          <cell r="A1307">
            <v>1422222</v>
          </cell>
          <cell r="B1307" t="str">
            <v>14-222-22</v>
          </cell>
          <cell r="C1307" t="str">
            <v xml:space="preserve">GROSS-MAIER DRESS FCPS W RAT            </v>
          </cell>
          <cell r="D1307" t="str">
            <v>PC</v>
          </cell>
          <cell r="E1307">
            <v>26.52</v>
          </cell>
          <cell r="F1307">
            <v>66.3</v>
          </cell>
        </row>
        <row r="1308">
          <cell r="A1308">
            <v>1422227</v>
          </cell>
          <cell r="B1308" t="str">
            <v>14-222-27</v>
          </cell>
          <cell r="C1308" t="str">
            <v xml:space="preserve">GROSS-MAIER DRESS FCPS W RAT            </v>
          </cell>
          <cell r="D1308" t="str">
            <v>PC</v>
          </cell>
          <cell r="E1308">
            <v>28.48</v>
          </cell>
          <cell r="F1308">
            <v>71.2</v>
          </cell>
        </row>
        <row r="1309">
          <cell r="A1309">
            <v>1422320</v>
          </cell>
          <cell r="B1309" t="str">
            <v>14-223-20</v>
          </cell>
          <cell r="C1309" t="str">
            <v xml:space="preserve">GROSS-MAIER DRESS FCPS W RAT            </v>
          </cell>
          <cell r="D1309" t="str">
            <v>PC</v>
          </cell>
          <cell r="E1309">
            <v>25.67</v>
          </cell>
          <cell r="F1309">
            <v>64.175000000000011</v>
          </cell>
        </row>
        <row r="1310">
          <cell r="A1310">
            <v>1422322</v>
          </cell>
          <cell r="B1310" t="str">
            <v>14-223-22</v>
          </cell>
          <cell r="C1310" t="str">
            <v xml:space="preserve">MAIER POLYP FCPS WITH RATCHT            </v>
          </cell>
          <cell r="D1310" t="str">
            <v>PC</v>
          </cell>
          <cell r="E1310">
            <v>28.48</v>
          </cell>
          <cell r="F1310">
            <v>71.2</v>
          </cell>
        </row>
        <row r="1311">
          <cell r="A1311">
            <v>1422327</v>
          </cell>
          <cell r="B1311" t="str">
            <v>14-223-27</v>
          </cell>
          <cell r="C1311" t="str">
            <v xml:space="preserve">GROSS-MAIER DRESS FCPS W RAT            </v>
          </cell>
          <cell r="D1311" t="str">
            <v>PC</v>
          </cell>
          <cell r="E1311">
            <v>30.26</v>
          </cell>
          <cell r="F1311">
            <v>75.650000000000006</v>
          </cell>
        </row>
        <row r="1312">
          <cell r="A1312">
            <v>1423140</v>
          </cell>
          <cell r="B1312" t="str">
            <v>14-231-40</v>
          </cell>
          <cell r="C1312" t="str">
            <v xml:space="preserve">TUNNELING FORCEPS, CVD, 39,5 CM         </v>
          </cell>
          <cell r="D1312" t="str">
            <v>PC</v>
          </cell>
          <cell r="E1312">
            <v>142.19999999999999</v>
          </cell>
          <cell r="F1312">
            <v>355.5</v>
          </cell>
        </row>
        <row r="1313">
          <cell r="A1313">
            <v>1428625</v>
          </cell>
          <cell r="B1313" t="str">
            <v>14-286-25</v>
          </cell>
          <cell r="C1313" t="str">
            <v xml:space="preserve">COLLIN TAMPON FCPS W RATCHET            </v>
          </cell>
          <cell r="D1313" t="str">
            <v>PC</v>
          </cell>
          <cell r="E1313">
            <v>39.44</v>
          </cell>
          <cell r="F1313">
            <v>98.6</v>
          </cell>
        </row>
        <row r="1314">
          <cell r="A1314">
            <v>1429025</v>
          </cell>
          <cell r="B1314" t="str">
            <v>14-290-25</v>
          </cell>
          <cell r="C1314" t="str">
            <v xml:space="preserve">CHERON TAMPON FCPS W RATCHET            </v>
          </cell>
          <cell r="D1314" t="str">
            <v>PC</v>
          </cell>
          <cell r="E1314">
            <v>42.93</v>
          </cell>
          <cell r="F1314">
            <v>107.325</v>
          </cell>
        </row>
        <row r="1315">
          <cell r="A1315">
            <v>1431326</v>
          </cell>
          <cell r="B1315" t="str">
            <v>14-313-26</v>
          </cell>
          <cell r="C1315" t="str">
            <v xml:space="preserve">BOZEMANN SPONGE FORCEPS                 </v>
          </cell>
          <cell r="D1315" t="str">
            <v>PC</v>
          </cell>
          <cell r="E1315">
            <v>33.479999999999997</v>
          </cell>
          <cell r="F1315">
            <v>83.699999999999989</v>
          </cell>
        </row>
        <row r="1316">
          <cell r="A1316">
            <v>1435025</v>
          </cell>
          <cell r="B1316" t="str">
            <v>14-350-25</v>
          </cell>
          <cell r="C1316" t="str">
            <v xml:space="preserve">FOERSTER SPONGE FORCEPS                 </v>
          </cell>
          <cell r="D1316" t="str">
            <v>PC</v>
          </cell>
          <cell r="E1316">
            <v>20.57</v>
          </cell>
          <cell r="F1316">
            <v>51.424999999999997</v>
          </cell>
        </row>
        <row r="1317">
          <cell r="A1317">
            <v>1435218</v>
          </cell>
          <cell r="B1317" t="str">
            <v>14-352-18</v>
          </cell>
          <cell r="C1317" t="str">
            <v xml:space="preserve">FOERSTER SPONGE FORCEPS                 </v>
          </cell>
          <cell r="D1317" t="str">
            <v>PC</v>
          </cell>
          <cell r="E1317">
            <v>20.74</v>
          </cell>
          <cell r="F1317">
            <v>51.849999999999994</v>
          </cell>
        </row>
        <row r="1318">
          <cell r="A1318">
            <v>1435220</v>
          </cell>
          <cell r="B1318" t="str">
            <v>14-352-20</v>
          </cell>
          <cell r="C1318" t="str">
            <v xml:space="preserve">FOERSTER SPONGE FORCEPS                 </v>
          </cell>
          <cell r="D1318" t="str">
            <v>PC</v>
          </cell>
          <cell r="E1318">
            <v>22.02</v>
          </cell>
          <cell r="F1318">
            <v>55.05</v>
          </cell>
        </row>
        <row r="1319">
          <cell r="A1319">
            <v>1435225</v>
          </cell>
          <cell r="B1319" t="str">
            <v>14-352-25</v>
          </cell>
          <cell r="C1319" t="str">
            <v xml:space="preserve">FOERSTER SPONGE FORCEPS                 </v>
          </cell>
          <cell r="D1319" t="str">
            <v>PC</v>
          </cell>
          <cell r="E1319">
            <v>22.53</v>
          </cell>
          <cell r="F1319">
            <v>56.325000000000003</v>
          </cell>
        </row>
        <row r="1320">
          <cell r="A1320">
            <v>1435325</v>
          </cell>
          <cell r="B1320" t="str">
            <v>14-353-25</v>
          </cell>
          <cell r="C1320" t="str">
            <v xml:space="preserve">FOERSTER SPONGE FORCEPS                 </v>
          </cell>
          <cell r="D1320" t="str">
            <v>PC</v>
          </cell>
          <cell r="E1320">
            <v>20.74</v>
          </cell>
          <cell r="F1320">
            <v>51.849999999999994</v>
          </cell>
        </row>
        <row r="1321">
          <cell r="A1321">
            <v>1435518</v>
          </cell>
          <cell r="B1321" t="str">
            <v>14-355-18</v>
          </cell>
          <cell r="C1321" t="str">
            <v xml:space="preserve">FOERSTER SPONGE FORCEPS                 </v>
          </cell>
          <cell r="D1321" t="str">
            <v>PC</v>
          </cell>
          <cell r="E1321">
            <v>21.08</v>
          </cell>
          <cell r="F1321">
            <v>52.699999999999996</v>
          </cell>
        </row>
        <row r="1322">
          <cell r="A1322">
            <v>1435520</v>
          </cell>
          <cell r="B1322" t="str">
            <v>14-355-20</v>
          </cell>
          <cell r="C1322" t="str">
            <v xml:space="preserve">FOERSTER SPONGE FORCEPS                 </v>
          </cell>
          <cell r="D1322" t="str">
            <v>PC</v>
          </cell>
          <cell r="E1322">
            <v>21.68</v>
          </cell>
          <cell r="F1322">
            <v>54.2</v>
          </cell>
        </row>
        <row r="1323">
          <cell r="A1323">
            <v>1435525</v>
          </cell>
          <cell r="B1323" t="str">
            <v>14-355-25</v>
          </cell>
          <cell r="C1323" t="str">
            <v xml:space="preserve">FOERSTER SPONGE FORCEPS                 </v>
          </cell>
          <cell r="D1323" t="str">
            <v>PC</v>
          </cell>
          <cell r="E1323">
            <v>22.53</v>
          </cell>
          <cell r="F1323">
            <v>56.325000000000003</v>
          </cell>
        </row>
        <row r="1324">
          <cell r="A1324">
            <v>1436025</v>
          </cell>
          <cell r="B1324" t="str">
            <v>14-360-25</v>
          </cell>
          <cell r="C1324" t="str">
            <v xml:space="preserve">FOERSTER SPONGE FORCEPS                 </v>
          </cell>
          <cell r="D1324" t="str">
            <v>PC</v>
          </cell>
          <cell r="E1324">
            <v>28.82</v>
          </cell>
          <cell r="F1324">
            <v>72.05</v>
          </cell>
        </row>
        <row r="1325">
          <cell r="A1325">
            <v>1436125</v>
          </cell>
          <cell r="B1325" t="str">
            <v>14-361-25</v>
          </cell>
          <cell r="C1325" t="str">
            <v xml:space="preserve">FOERSTER SPONGE FORCEPS                 </v>
          </cell>
          <cell r="D1325" t="str">
            <v>PC</v>
          </cell>
          <cell r="E1325">
            <v>32.64</v>
          </cell>
          <cell r="F1325">
            <v>81.599999999999994</v>
          </cell>
        </row>
        <row r="1326">
          <cell r="A1326">
            <v>1437018</v>
          </cell>
          <cell r="B1326" t="str">
            <v>14-370-18</v>
          </cell>
          <cell r="C1326" t="str">
            <v xml:space="preserve">RAMPLEY SPONGE FORCEPS                  </v>
          </cell>
          <cell r="D1326" t="str">
            <v>PC</v>
          </cell>
          <cell r="E1326">
            <v>22.53</v>
          </cell>
          <cell r="F1326">
            <v>56.325000000000003</v>
          </cell>
        </row>
        <row r="1327">
          <cell r="A1327">
            <v>1437025</v>
          </cell>
          <cell r="B1327" t="str">
            <v>14-370-25</v>
          </cell>
          <cell r="C1327" t="str">
            <v xml:space="preserve">RAMPLEY SPONGE FORCEPS                  </v>
          </cell>
          <cell r="D1327" t="str">
            <v>PC</v>
          </cell>
          <cell r="E1327">
            <v>49.13</v>
          </cell>
          <cell r="F1327">
            <v>122.825</v>
          </cell>
        </row>
        <row r="1328">
          <cell r="A1328">
            <v>1500610</v>
          </cell>
          <cell r="B1328" t="str">
            <v>15-006-10</v>
          </cell>
          <cell r="C1328" t="str">
            <v xml:space="preserve">RASSE BONE HOOKLET                      </v>
          </cell>
          <cell r="D1328" t="str">
            <v>PC</v>
          </cell>
          <cell r="E1328">
            <v>63.8</v>
          </cell>
          <cell r="F1328">
            <v>159.5</v>
          </cell>
        </row>
        <row r="1329">
          <cell r="A1329">
            <v>1506601</v>
          </cell>
          <cell r="B1329" t="str">
            <v>15-066-01</v>
          </cell>
          <cell r="C1329" t="str">
            <v xml:space="preserve">GRAEFE MICRO RETRACT.SHARP              </v>
          </cell>
          <cell r="D1329" t="str">
            <v>PC</v>
          </cell>
          <cell r="E1329">
            <v>35.44</v>
          </cell>
          <cell r="F1329">
            <v>88.6</v>
          </cell>
        </row>
        <row r="1330">
          <cell r="A1330">
            <v>1506602</v>
          </cell>
          <cell r="B1330" t="str">
            <v>15-066-02</v>
          </cell>
          <cell r="C1330" t="str">
            <v xml:space="preserve">GRAEFE MICRO RETRACT.BLUNT              </v>
          </cell>
          <cell r="D1330" t="str">
            <v>PC</v>
          </cell>
          <cell r="E1330">
            <v>35.44</v>
          </cell>
          <cell r="F1330">
            <v>88.6</v>
          </cell>
        </row>
        <row r="1331">
          <cell r="A1331">
            <v>1506801</v>
          </cell>
          <cell r="B1331" t="str">
            <v>15-068-01</v>
          </cell>
          <cell r="C1331" t="str">
            <v xml:space="preserve">MICRO RETRACTOR SHARP POINT             </v>
          </cell>
          <cell r="D1331" t="str">
            <v>PC</v>
          </cell>
          <cell r="E1331">
            <v>35.44</v>
          </cell>
          <cell r="F1331">
            <v>88.6</v>
          </cell>
        </row>
        <row r="1332">
          <cell r="A1332">
            <v>1506802</v>
          </cell>
          <cell r="B1332" t="str">
            <v>15-068-02</v>
          </cell>
          <cell r="C1332" t="str">
            <v xml:space="preserve">MICRO RETRACTOR SHARP POINT             </v>
          </cell>
          <cell r="D1332" t="str">
            <v>PC</v>
          </cell>
          <cell r="E1332">
            <v>35.44</v>
          </cell>
          <cell r="F1332">
            <v>88.6</v>
          </cell>
        </row>
        <row r="1333">
          <cell r="A1333">
            <v>1506803</v>
          </cell>
          <cell r="B1333" t="str">
            <v>15-068-03</v>
          </cell>
          <cell r="C1333" t="str">
            <v xml:space="preserve">MICRO RETRACTOR SHARP POINT             </v>
          </cell>
          <cell r="D1333" t="str">
            <v>PC</v>
          </cell>
          <cell r="E1333">
            <v>35.44</v>
          </cell>
          <cell r="F1333">
            <v>88.6</v>
          </cell>
        </row>
        <row r="1334">
          <cell r="A1334">
            <v>1506804</v>
          </cell>
          <cell r="B1334" t="str">
            <v>15-068-04</v>
          </cell>
          <cell r="C1334" t="str">
            <v xml:space="preserve">MICRO RETRACTOR SHARP POINT             </v>
          </cell>
          <cell r="D1334" t="str">
            <v>PC</v>
          </cell>
          <cell r="E1334">
            <v>35.44</v>
          </cell>
          <cell r="F1334">
            <v>88.6</v>
          </cell>
        </row>
        <row r="1335">
          <cell r="A1335">
            <v>1506805</v>
          </cell>
          <cell r="B1335" t="str">
            <v>15-068-05</v>
          </cell>
          <cell r="C1335" t="str">
            <v xml:space="preserve">RASSE MICRO HOOKLET SHARP               </v>
          </cell>
          <cell r="D1335" t="str">
            <v>PC</v>
          </cell>
          <cell r="E1335">
            <v>41.9</v>
          </cell>
          <cell r="F1335">
            <v>104.75</v>
          </cell>
        </row>
        <row r="1336">
          <cell r="A1336">
            <v>1507016</v>
          </cell>
          <cell r="B1336" t="str">
            <v>15-070-16</v>
          </cell>
          <cell r="C1336" t="str">
            <v xml:space="preserve">O'CONNOR RETRACTOR                      </v>
          </cell>
          <cell r="D1336" t="str">
            <v>PC</v>
          </cell>
          <cell r="E1336">
            <v>35.44</v>
          </cell>
          <cell r="F1336">
            <v>88.6</v>
          </cell>
        </row>
        <row r="1337">
          <cell r="A1337">
            <v>1507201</v>
          </cell>
          <cell r="B1337" t="str">
            <v>15-072-01</v>
          </cell>
          <cell r="C1337" t="str">
            <v xml:space="preserve">GUTHRIE RETR.2-PRONG SHARP              </v>
          </cell>
          <cell r="D1337" t="str">
            <v>PC</v>
          </cell>
          <cell r="E1337">
            <v>48.64</v>
          </cell>
          <cell r="F1337">
            <v>121.6</v>
          </cell>
        </row>
        <row r="1338">
          <cell r="A1338">
            <v>1507202</v>
          </cell>
          <cell r="B1338" t="str">
            <v>15-072-02</v>
          </cell>
          <cell r="C1338" t="str">
            <v xml:space="preserve">GUTHRIE RETR.2-PRONG SHARP              </v>
          </cell>
          <cell r="D1338" t="str">
            <v>PC</v>
          </cell>
          <cell r="E1338">
            <v>48.64</v>
          </cell>
          <cell r="F1338">
            <v>121.6</v>
          </cell>
        </row>
        <row r="1339">
          <cell r="A1339">
            <v>1507401</v>
          </cell>
          <cell r="B1339" t="str">
            <v>15-074-01</v>
          </cell>
          <cell r="C1339" t="str">
            <v xml:space="preserve">RETRACTOR, SHARP, 1-PRONG               </v>
          </cell>
          <cell r="D1339" t="str">
            <v>PC</v>
          </cell>
          <cell r="E1339">
            <v>16.149999999999999</v>
          </cell>
          <cell r="F1339">
            <v>40.375</v>
          </cell>
        </row>
        <row r="1340">
          <cell r="A1340">
            <v>1507402</v>
          </cell>
          <cell r="B1340" t="str">
            <v>15-074-02</v>
          </cell>
          <cell r="C1340" t="str">
            <v xml:space="preserve">RETRACTOR, SHARP, 2-PRONG               </v>
          </cell>
          <cell r="D1340" t="str">
            <v>PC</v>
          </cell>
          <cell r="E1340">
            <v>18.05</v>
          </cell>
          <cell r="F1340">
            <v>45.125</v>
          </cell>
        </row>
        <row r="1341">
          <cell r="A1341">
            <v>1507403</v>
          </cell>
          <cell r="B1341" t="str">
            <v>15-074-03</v>
          </cell>
          <cell r="C1341" t="str">
            <v xml:space="preserve">RETRACTOR, SHARP, 3-PRONG               </v>
          </cell>
          <cell r="D1341" t="str">
            <v>PC</v>
          </cell>
          <cell r="E1341">
            <v>22.61</v>
          </cell>
          <cell r="F1341">
            <v>56.524999999999999</v>
          </cell>
        </row>
        <row r="1342">
          <cell r="A1342">
            <v>1507404</v>
          </cell>
          <cell r="B1342" t="str">
            <v>15-074-04</v>
          </cell>
          <cell r="C1342" t="str">
            <v xml:space="preserve">RETRACTOR, SHARP, 4-PRONG               </v>
          </cell>
          <cell r="D1342" t="str">
            <v>PC</v>
          </cell>
          <cell r="E1342">
            <v>23.47</v>
          </cell>
          <cell r="F1342">
            <v>58.674999999999997</v>
          </cell>
        </row>
        <row r="1343">
          <cell r="A1343">
            <v>1507501</v>
          </cell>
          <cell r="B1343" t="str">
            <v>15-075-01</v>
          </cell>
          <cell r="C1343" t="str">
            <v xml:space="preserve">RECTRACTOR,BLUNT, 1-PRONG               </v>
          </cell>
          <cell r="D1343" t="str">
            <v>PC</v>
          </cell>
          <cell r="E1343">
            <v>16.149999999999999</v>
          </cell>
          <cell r="F1343">
            <v>40.375</v>
          </cell>
        </row>
        <row r="1344">
          <cell r="A1344">
            <v>1507502</v>
          </cell>
          <cell r="B1344" t="str">
            <v>15-075-02</v>
          </cell>
          <cell r="C1344" t="str">
            <v xml:space="preserve">RETRACTOR, BLUNT, 2-PRONG               </v>
          </cell>
          <cell r="D1344" t="str">
            <v>PC</v>
          </cell>
          <cell r="E1344">
            <v>18.05</v>
          </cell>
          <cell r="F1344">
            <v>45.125</v>
          </cell>
        </row>
        <row r="1345">
          <cell r="A1345">
            <v>1507503</v>
          </cell>
          <cell r="B1345" t="str">
            <v>15-075-03</v>
          </cell>
          <cell r="C1345" t="str">
            <v xml:space="preserve">RETRACTOR, BLUNT, 3-PRONG               </v>
          </cell>
          <cell r="D1345" t="str">
            <v>PC</v>
          </cell>
          <cell r="E1345">
            <v>22.61</v>
          </cell>
          <cell r="F1345">
            <v>56.524999999999999</v>
          </cell>
        </row>
        <row r="1346">
          <cell r="A1346">
            <v>1507504</v>
          </cell>
          <cell r="B1346" t="str">
            <v>15-075-04</v>
          </cell>
          <cell r="C1346" t="str">
            <v xml:space="preserve">RETRACTOR, BLUNT, 4-PRONG               </v>
          </cell>
          <cell r="D1346" t="str">
            <v>PC</v>
          </cell>
          <cell r="E1346">
            <v>23.47</v>
          </cell>
          <cell r="F1346">
            <v>58.674999999999997</v>
          </cell>
        </row>
        <row r="1347">
          <cell r="A1347">
            <v>1507802</v>
          </cell>
          <cell r="B1347" t="str">
            <v>15-078-02</v>
          </cell>
          <cell r="C1347" t="str">
            <v xml:space="preserve">RETRACT.FLEX.SHARP 2-PRONG              </v>
          </cell>
          <cell r="D1347" t="str">
            <v>PC</v>
          </cell>
          <cell r="E1347">
            <v>37.53</v>
          </cell>
          <cell r="F1347">
            <v>93.825000000000003</v>
          </cell>
        </row>
        <row r="1348">
          <cell r="A1348">
            <v>1507803</v>
          </cell>
          <cell r="B1348" t="str">
            <v>15-078-03</v>
          </cell>
          <cell r="C1348" t="str">
            <v xml:space="preserve">RETRACT.FLEX.SHARP 3-PRONG              </v>
          </cell>
          <cell r="D1348" t="str">
            <v>PC</v>
          </cell>
          <cell r="E1348">
            <v>37.53</v>
          </cell>
          <cell r="F1348">
            <v>93.825000000000003</v>
          </cell>
        </row>
        <row r="1349">
          <cell r="A1349">
            <v>1507804</v>
          </cell>
          <cell r="B1349" t="str">
            <v>15-078-04</v>
          </cell>
          <cell r="C1349" t="str">
            <v xml:space="preserve">RETRACT.FLEX.SHARP 4-PRONG              </v>
          </cell>
          <cell r="D1349" t="str">
            <v>PC</v>
          </cell>
          <cell r="E1349">
            <v>37.53</v>
          </cell>
          <cell r="F1349">
            <v>93.825000000000003</v>
          </cell>
        </row>
        <row r="1350">
          <cell r="A1350">
            <v>1507902</v>
          </cell>
          <cell r="B1350" t="str">
            <v>15-079-02</v>
          </cell>
          <cell r="C1350" t="str">
            <v xml:space="preserve">RETRACT.FLEX.BLUNT 2-PRONG              </v>
          </cell>
          <cell r="D1350" t="str">
            <v>PC</v>
          </cell>
          <cell r="E1350">
            <v>37.53</v>
          </cell>
          <cell r="F1350">
            <v>93.825000000000003</v>
          </cell>
        </row>
        <row r="1351">
          <cell r="A1351">
            <v>1507903</v>
          </cell>
          <cell r="B1351" t="str">
            <v>15-079-03</v>
          </cell>
          <cell r="C1351" t="str">
            <v xml:space="preserve">RETRACT.FLEX.BLUNT 3-PRONG              </v>
          </cell>
          <cell r="D1351" t="str">
            <v>PC</v>
          </cell>
          <cell r="E1351">
            <v>37.53</v>
          </cell>
          <cell r="F1351">
            <v>93.825000000000003</v>
          </cell>
        </row>
        <row r="1352">
          <cell r="A1352">
            <v>1507904</v>
          </cell>
          <cell r="B1352" t="str">
            <v>15-079-04</v>
          </cell>
          <cell r="C1352" t="str">
            <v xml:space="preserve">RETRACT.FLEX.BLUNT 4-PRONG              </v>
          </cell>
          <cell r="D1352" t="str">
            <v>PC</v>
          </cell>
          <cell r="E1352">
            <v>37.53</v>
          </cell>
          <cell r="F1352">
            <v>93.825000000000003</v>
          </cell>
        </row>
        <row r="1353">
          <cell r="A1353">
            <v>1508604</v>
          </cell>
          <cell r="B1353" t="str">
            <v>15-086-04</v>
          </cell>
          <cell r="C1353" t="str">
            <v xml:space="preserve">RETRACTOR SHARP 4-PRONG                 </v>
          </cell>
          <cell r="D1353" t="str">
            <v>PC</v>
          </cell>
          <cell r="E1353">
            <v>27.08</v>
          </cell>
          <cell r="F1353">
            <v>67.699999999999989</v>
          </cell>
        </row>
        <row r="1354">
          <cell r="A1354">
            <v>1508704</v>
          </cell>
          <cell r="B1354" t="str">
            <v>15-087-04</v>
          </cell>
          <cell r="C1354" t="str">
            <v xml:space="preserve">RETRACTOR BLUNT 4-PRONG                 </v>
          </cell>
          <cell r="D1354" t="str">
            <v>PC</v>
          </cell>
          <cell r="E1354">
            <v>27.08</v>
          </cell>
          <cell r="F1354">
            <v>67.699999999999989</v>
          </cell>
        </row>
        <row r="1355">
          <cell r="A1355">
            <v>1508812</v>
          </cell>
          <cell r="B1355" t="str">
            <v>15-088-12</v>
          </cell>
          <cell r="C1355" t="str">
            <v xml:space="preserve">MICRO VESSEL RETRACTOR 16 CM            </v>
          </cell>
          <cell r="D1355" t="str">
            <v>PC</v>
          </cell>
          <cell r="E1355">
            <v>38.479999999999997</v>
          </cell>
          <cell r="F1355">
            <v>96.199999999999989</v>
          </cell>
        </row>
        <row r="1356">
          <cell r="A1356">
            <v>1509108</v>
          </cell>
          <cell r="B1356" t="str">
            <v>15-091-08</v>
          </cell>
          <cell r="C1356" t="str">
            <v xml:space="preserve">DESMARRES SADDLE RETRACT.8MM            </v>
          </cell>
          <cell r="D1356" t="str">
            <v>PC</v>
          </cell>
          <cell r="E1356">
            <v>29.55</v>
          </cell>
          <cell r="F1356">
            <v>73.875</v>
          </cell>
        </row>
        <row r="1357">
          <cell r="A1357">
            <v>1509110</v>
          </cell>
          <cell r="B1357" t="str">
            <v>15-091-10</v>
          </cell>
          <cell r="C1357" t="str">
            <v xml:space="preserve">DESMARRES SADDLE RETR.10MM              </v>
          </cell>
          <cell r="D1357" t="str">
            <v>PC</v>
          </cell>
          <cell r="E1357">
            <v>29.55</v>
          </cell>
          <cell r="F1357">
            <v>73.875</v>
          </cell>
        </row>
        <row r="1358">
          <cell r="A1358">
            <v>1509112</v>
          </cell>
          <cell r="B1358" t="str">
            <v>15-091-12</v>
          </cell>
          <cell r="C1358" t="str">
            <v xml:space="preserve">DESMARRES SADDLE RETR.12MM              </v>
          </cell>
          <cell r="D1358" t="str">
            <v>PC</v>
          </cell>
          <cell r="E1358">
            <v>29.55</v>
          </cell>
          <cell r="F1358">
            <v>73.875</v>
          </cell>
        </row>
        <row r="1359">
          <cell r="A1359">
            <v>1509114</v>
          </cell>
          <cell r="B1359" t="str">
            <v>15-091-14</v>
          </cell>
          <cell r="C1359" t="str">
            <v xml:space="preserve">DESMARRES SADDLE RETR.14MM              </v>
          </cell>
          <cell r="D1359" t="str">
            <v>PC</v>
          </cell>
          <cell r="E1359">
            <v>29.55</v>
          </cell>
          <cell r="F1359">
            <v>73.875</v>
          </cell>
        </row>
        <row r="1360">
          <cell r="A1360">
            <v>1509116</v>
          </cell>
          <cell r="B1360" t="str">
            <v>15-091-16</v>
          </cell>
          <cell r="C1360" t="str">
            <v xml:space="preserve">DESMARRES SADDLE RETR.16MM              </v>
          </cell>
          <cell r="D1360" t="str">
            <v>PC</v>
          </cell>
          <cell r="E1360">
            <v>29.55</v>
          </cell>
          <cell r="F1360">
            <v>73.875</v>
          </cell>
        </row>
        <row r="1361">
          <cell r="A1361">
            <v>1509118</v>
          </cell>
          <cell r="B1361" t="str">
            <v>15-091-18</v>
          </cell>
          <cell r="C1361" t="str">
            <v xml:space="preserve">DESMARRES SADDLE RETR.12MM              </v>
          </cell>
          <cell r="D1361" t="str">
            <v>PC</v>
          </cell>
          <cell r="E1361">
            <v>29.55</v>
          </cell>
          <cell r="F1361">
            <v>73.875</v>
          </cell>
        </row>
        <row r="1362">
          <cell r="A1362">
            <v>1509312</v>
          </cell>
          <cell r="B1362" t="str">
            <v>15-093-12</v>
          </cell>
          <cell r="C1362" t="str">
            <v xml:space="preserve">SADDLE RETRACTOR FENESTRATED            </v>
          </cell>
          <cell r="D1362" t="str">
            <v>PC</v>
          </cell>
          <cell r="E1362">
            <v>35.630000000000003</v>
          </cell>
          <cell r="F1362">
            <v>89.075000000000003</v>
          </cell>
        </row>
        <row r="1363">
          <cell r="A1363">
            <v>1509314</v>
          </cell>
          <cell r="B1363" t="str">
            <v>15-093-14</v>
          </cell>
          <cell r="C1363" t="str">
            <v xml:space="preserve">SADDLE RETRACTOR FENESTRATED            </v>
          </cell>
          <cell r="D1363" t="str">
            <v>PC</v>
          </cell>
          <cell r="E1363">
            <v>35.630000000000003</v>
          </cell>
          <cell r="F1363">
            <v>89.075000000000003</v>
          </cell>
        </row>
        <row r="1364">
          <cell r="A1364">
            <v>1509316</v>
          </cell>
          <cell r="B1364" t="str">
            <v>15-093-16</v>
          </cell>
          <cell r="C1364" t="str">
            <v xml:space="preserve">SADDLE RETRACTOR FENESTRATED            </v>
          </cell>
          <cell r="D1364" t="str">
            <v>PC</v>
          </cell>
          <cell r="E1364">
            <v>35.630000000000003</v>
          </cell>
          <cell r="F1364">
            <v>89.075000000000003</v>
          </cell>
        </row>
        <row r="1365">
          <cell r="A1365">
            <v>1509318</v>
          </cell>
          <cell r="B1365" t="str">
            <v>15-093-18</v>
          </cell>
          <cell r="C1365" t="str">
            <v xml:space="preserve">SADDLE RETRACTOR FENESTRATED            </v>
          </cell>
          <cell r="D1365" t="str">
            <v>PC</v>
          </cell>
          <cell r="E1365">
            <v>35.630000000000003</v>
          </cell>
          <cell r="F1365">
            <v>89.075000000000003</v>
          </cell>
        </row>
        <row r="1366">
          <cell r="A1366">
            <v>1509510</v>
          </cell>
          <cell r="B1366" t="str">
            <v>15-095-10</v>
          </cell>
          <cell r="C1366" t="str">
            <v xml:space="preserve">MINI-LANGENB.RETRACTOR 10X6             </v>
          </cell>
          <cell r="D1366" t="str">
            <v>PC</v>
          </cell>
          <cell r="E1366">
            <v>28.31</v>
          </cell>
          <cell r="F1366">
            <v>70.774999999999991</v>
          </cell>
        </row>
        <row r="1367">
          <cell r="A1367">
            <v>1509517</v>
          </cell>
          <cell r="B1367" t="str">
            <v>15-095-17</v>
          </cell>
          <cell r="C1367" t="str">
            <v xml:space="preserve">MINI-LANGENB.RETRACTOR 17X5             </v>
          </cell>
          <cell r="D1367" t="str">
            <v>PC</v>
          </cell>
          <cell r="E1367">
            <v>28.31</v>
          </cell>
          <cell r="F1367">
            <v>70.774999999999991</v>
          </cell>
        </row>
        <row r="1368">
          <cell r="A1368">
            <v>1509520</v>
          </cell>
          <cell r="B1368" t="str">
            <v>15-095-20</v>
          </cell>
          <cell r="C1368" t="str">
            <v xml:space="preserve">MINI-LANGENB.RETRACTOR 20X6             </v>
          </cell>
          <cell r="D1368" t="str">
            <v>PC</v>
          </cell>
          <cell r="E1368">
            <v>28.31</v>
          </cell>
          <cell r="F1368">
            <v>70.774999999999991</v>
          </cell>
        </row>
        <row r="1369">
          <cell r="A1369">
            <v>1509522</v>
          </cell>
          <cell r="B1369" t="str">
            <v>15-095-22</v>
          </cell>
          <cell r="C1369" t="str">
            <v xml:space="preserve">MINI-LANGENB.RETRACTOR 22X8             </v>
          </cell>
          <cell r="D1369" t="str">
            <v>PC</v>
          </cell>
          <cell r="E1369">
            <v>28.31</v>
          </cell>
          <cell r="F1369">
            <v>70.774999999999991</v>
          </cell>
        </row>
        <row r="1370">
          <cell r="A1370">
            <v>1509916</v>
          </cell>
          <cell r="B1370" t="str">
            <v>15-099-16</v>
          </cell>
          <cell r="C1370" t="str">
            <v xml:space="preserve">RETRACTOR 2-PRONG, BLUNT                </v>
          </cell>
          <cell r="D1370" t="str">
            <v>PC</v>
          </cell>
          <cell r="E1370">
            <v>29.64</v>
          </cell>
          <cell r="F1370">
            <v>74.099999999999994</v>
          </cell>
        </row>
        <row r="1371">
          <cell r="A1371">
            <v>1510001</v>
          </cell>
          <cell r="B1371" t="str">
            <v>15-100-01</v>
          </cell>
          <cell r="C1371" t="str">
            <v xml:space="preserve">RETRACTOR FINE SHARP  16 CM             </v>
          </cell>
          <cell r="D1371" t="str">
            <v>PC</v>
          </cell>
          <cell r="E1371">
            <v>12.45</v>
          </cell>
          <cell r="F1371">
            <v>31.125</v>
          </cell>
        </row>
        <row r="1372">
          <cell r="A1372">
            <v>1510002</v>
          </cell>
          <cell r="B1372" t="str">
            <v>15-100-02</v>
          </cell>
          <cell r="C1372" t="str">
            <v xml:space="preserve">RETRACTOR FINE SHARP  16 CM             </v>
          </cell>
          <cell r="D1372" t="str">
            <v>PC</v>
          </cell>
          <cell r="E1372">
            <v>18.239999999999998</v>
          </cell>
          <cell r="F1372">
            <v>45.599999999999994</v>
          </cell>
        </row>
        <row r="1373">
          <cell r="A1373">
            <v>1510003</v>
          </cell>
          <cell r="B1373" t="str">
            <v>15-100-03</v>
          </cell>
          <cell r="C1373" t="str">
            <v xml:space="preserve">RETRACTOR FINE SHARP  16 CM             </v>
          </cell>
          <cell r="D1373" t="str">
            <v>PC</v>
          </cell>
          <cell r="E1373">
            <v>18.91</v>
          </cell>
          <cell r="F1373">
            <v>47.274999999999999</v>
          </cell>
        </row>
        <row r="1374">
          <cell r="A1374">
            <v>1510004</v>
          </cell>
          <cell r="B1374" t="str">
            <v>15-100-04</v>
          </cell>
          <cell r="C1374" t="str">
            <v xml:space="preserve">RETRACTOR FINE SHARP  16 CM             </v>
          </cell>
          <cell r="D1374" t="str">
            <v>PC</v>
          </cell>
          <cell r="E1374">
            <v>21.19</v>
          </cell>
          <cell r="F1374">
            <v>52.975000000000001</v>
          </cell>
        </row>
        <row r="1375">
          <cell r="A1375">
            <v>1510101</v>
          </cell>
          <cell r="B1375" t="str">
            <v>15-101-01</v>
          </cell>
          <cell r="C1375" t="str">
            <v xml:space="preserve">RETRACTOR FINE BLUNT  16 CM             </v>
          </cell>
          <cell r="D1375" t="str">
            <v>PC</v>
          </cell>
          <cell r="E1375">
            <v>14.35</v>
          </cell>
          <cell r="F1375">
            <v>35.875</v>
          </cell>
        </row>
        <row r="1376">
          <cell r="A1376">
            <v>1510102</v>
          </cell>
          <cell r="B1376" t="str">
            <v>15-101-02</v>
          </cell>
          <cell r="C1376" t="str">
            <v xml:space="preserve">RETRACTOR FINE BLUNT  16 CM             </v>
          </cell>
          <cell r="D1376" t="str">
            <v>PC</v>
          </cell>
          <cell r="E1376">
            <v>18.239999999999998</v>
          </cell>
          <cell r="F1376">
            <v>45.599999999999994</v>
          </cell>
        </row>
        <row r="1377">
          <cell r="A1377">
            <v>1510103</v>
          </cell>
          <cell r="B1377" t="str">
            <v>15-101-03</v>
          </cell>
          <cell r="C1377" t="str">
            <v xml:space="preserve">RETRACTOR FINE BLUNT  16 CM             </v>
          </cell>
          <cell r="D1377" t="str">
            <v>PC</v>
          </cell>
          <cell r="E1377">
            <v>18.91</v>
          </cell>
          <cell r="F1377">
            <v>47.274999999999999</v>
          </cell>
        </row>
        <row r="1378">
          <cell r="A1378">
            <v>1510104</v>
          </cell>
          <cell r="B1378" t="str">
            <v>15-101-04</v>
          </cell>
          <cell r="C1378" t="str">
            <v xml:space="preserve">RETRACTOR FINE BLUNT  16 CM             </v>
          </cell>
          <cell r="D1378" t="str">
            <v>PC</v>
          </cell>
          <cell r="E1378">
            <v>21.19</v>
          </cell>
          <cell r="F1378">
            <v>52.975000000000001</v>
          </cell>
        </row>
        <row r="1379">
          <cell r="A1379">
            <v>1515101</v>
          </cell>
          <cell r="B1379" t="str">
            <v>15-151-01</v>
          </cell>
          <cell r="C1379" t="str">
            <v xml:space="preserve">MEYERDING RETRACTOR                     </v>
          </cell>
          <cell r="D1379" t="str">
            <v>PC</v>
          </cell>
          <cell r="E1379">
            <v>33.729999999999997</v>
          </cell>
          <cell r="F1379">
            <v>84.324999999999989</v>
          </cell>
        </row>
        <row r="1380">
          <cell r="A1380">
            <v>1515102</v>
          </cell>
          <cell r="B1380" t="str">
            <v>15-151-02</v>
          </cell>
          <cell r="C1380" t="str">
            <v xml:space="preserve">MEYERDING RETRACTOR                     </v>
          </cell>
          <cell r="D1380" t="str">
            <v>PC</v>
          </cell>
          <cell r="E1380">
            <v>33.729999999999997</v>
          </cell>
          <cell r="F1380">
            <v>84.324999999999989</v>
          </cell>
        </row>
        <row r="1381">
          <cell r="A1381">
            <v>1515103</v>
          </cell>
          <cell r="B1381" t="str">
            <v>15-151-03</v>
          </cell>
          <cell r="C1381" t="str">
            <v xml:space="preserve">MEYERDING RETRACTOR                     </v>
          </cell>
          <cell r="D1381" t="str">
            <v>PC</v>
          </cell>
          <cell r="E1381">
            <v>33.729999999999997</v>
          </cell>
          <cell r="F1381">
            <v>84.324999999999989</v>
          </cell>
        </row>
        <row r="1382">
          <cell r="A1382">
            <v>1515104</v>
          </cell>
          <cell r="B1382" t="str">
            <v>15-151-04</v>
          </cell>
          <cell r="C1382" t="str">
            <v xml:space="preserve">MEYERDING RETRACTOR                     </v>
          </cell>
          <cell r="D1382" t="str">
            <v>PC</v>
          </cell>
          <cell r="E1382">
            <v>33.729999999999997</v>
          </cell>
          <cell r="F1382">
            <v>84.324999999999989</v>
          </cell>
        </row>
        <row r="1383">
          <cell r="A1383">
            <v>1515105</v>
          </cell>
          <cell r="B1383" t="str">
            <v>15-151-05</v>
          </cell>
          <cell r="C1383" t="str">
            <v xml:space="preserve">MEYERDING RETRACTOR                     </v>
          </cell>
          <cell r="D1383" t="str">
            <v>PC</v>
          </cell>
          <cell r="E1383">
            <v>33.729999999999997</v>
          </cell>
          <cell r="F1383">
            <v>84.324999999999989</v>
          </cell>
        </row>
        <row r="1384">
          <cell r="A1384">
            <v>1515106</v>
          </cell>
          <cell r="B1384" t="str">
            <v>15-151-06</v>
          </cell>
          <cell r="C1384" t="str">
            <v xml:space="preserve">MEYERDING RETRACTOR                     </v>
          </cell>
          <cell r="D1384" t="str">
            <v>PC</v>
          </cell>
          <cell r="E1384">
            <v>33.729999999999997</v>
          </cell>
          <cell r="F1384">
            <v>84.324999999999989</v>
          </cell>
        </row>
        <row r="1385">
          <cell r="A1385">
            <v>1516101</v>
          </cell>
          <cell r="B1385" t="str">
            <v>15-161-01</v>
          </cell>
          <cell r="C1385" t="str">
            <v xml:space="preserve">SENN-GREEN RETRACTOR                    </v>
          </cell>
          <cell r="D1385" t="str">
            <v>PC</v>
          </cell>
          <cell r="E1385">
            <v>26.22</v>
          </cell>
          <cell r="F1385">
            <v>65.55</v>
          </cell>
        </row>
        <row r="1386">
          <cell r="A1386">
            <v>1516102</v>
          </cell>
          <cell r="B1386" t="str">
            <v>15-161-02</v>
          </cell>
          <cell r="C1386" t="str">
            <v xml:space="preserve">SENN-GREEN RETRACTOR                    </v>
          </cell>
          <cell r="D1386" t="str">
            <v>PC</v>
          </cell>
          <cell r="E1386">
            <v>26.22</v>
          </cell>
          <cell r="F1386">
            <v>65.55</v>
          </cell>
        </row>
        <row r="1387">
          <cell r="A1387">
            <v>1516414</v>
          </cell>
          <cell r="B1387" t="str">
            <v>15-164-14</v>
          </cell>
          <cell r="C1387" t="str">
            <v xml:space="preserve">RAGNELL DAVIS RETRACTOR                 </v>
          </cell>
          <cell r="D1387" t="str">
            <v>PC</v>
          </cell>
          <cell r="E1387">
            <v>22.8</v>
          </cell>
          <cell r="F1387">
            <v>57</v>
          </cell>
        </row>
        <row r="1388">
          <cell r="A1388">
            <v>1516616</v>
          </cell>
          <cell r="B1388" t="str">
            <v>15-166-16</v>
          </cell>
          <cell r="C1388" t="str">
            <v xml:space="preserve">SENN-MUELLER RETRACTOR SHARP            </v>
          </cell>
          <cell r="D1388" t="str">
            <v>PC</v>
          </cell>
          <cell r="E1388">
            <v>22.33</v>
          </cell>
          <cell r="F1388">
            <v>55.824999999999996</v>
          </cell>
        </row>
        <row r="1389">
          <cell r="A1389">
            <v>1516716</v>
          </cell>
          <cell r="B1389" t="str">
            <v>15-167-16</v>
          </cell>
          <cell r="C1389" t="str">
            <v xml:space="preserve">SENN-MUELLER RETRACTOR                  </v>
          </cell>
          <cell r="D1389" t="str">
            <v>PC</v>
          </cell>
          <cell r="E1389">
            <v>22.33</v>
          </cell>
          <cell r="F1389">
            <v>55.824999999999996</v>
          </cell>
        </row>
        <row r="1390">
          <cell r="A1390">
            <v>1517020</v>
          </cell>
          <cell r="B1390" t="str">
            <v>15-170-20</v>
          </cell>
          <cell r="C1390" t="str">
            <v xml:space="preserve">CUSHING RETRACTOR                       </v>
          </cell>
          <cell r="D1390" t="str">
            <v>PC</v>
          </cell>
          <cell r="E1390">
            <v>41.99</v>
          </cell>
          <cell r="F1390">
            <v>104.97500000000001</v>
          </cell>
        </row>
        <row r="1391">
          <cell r="A1391">
            <v>1517108</v>
          </cell>
          <cell r="B1391" t="str">
            <v>15-171-08</v>
          </cell>
          <cell r="C1391" t="str">
            <v xml:space="preserve">CUSHING RETRACTOR 8 MM 20 CM            </v>
          </cell>
          <cell r="D1391" t="str">
            <v>PC</v>
          </cell>
          <cell r="E1391">
            <v>29.55</v>
          </cell>
          <cell r="F1391">
            <v>73.875</v>
          </cell>
        </row>
        <row r="1392">
          <cell r="A1392">
            <v>1517110</v>
          </cell>
          <cell r="B1392" t="str">
            <v>15-171-10</v>
          </cell>
          <cell r="C1392" t="str">
            <v xml:space="preserve">CUSHING RETRACTOR 10MM 20 CM            </v>
          </cell>
          <cell r="D1392" t="str">
            <v>PC</v>
          </cell>
          <cell r="E1392">
            <v>29.55</v>
          </cell>
          <cell r="F1392">
            <v>73.875</v>
          </cell>
        </row>
        <row r="1393">
          <cell r="A1393">
            <v>1517112</v>
          </cell>
          <cell r="B1393" t="str">
            <v>15-171-12</v>
          </cell>
          <cell r="C1393" t="str">
            <v xml:space="preserve">CUSHING RETRACTOR 12MM 20 CM            </v>
          </cell>
          <cell r="D1393" t="str">
            <v>PC</v>
          </cell>
          <cell r="E1393">
            <v>29.55</v>
          </cell>
          <cell r="F1393">
            <v>73.875</v>
          </cell>
        </row>
        <row r="1394">
          <cell r="A1394">
            <v>1517114</v>
          </cell>
          <cell r="B1394" t="str">
            <v>15-171-14</v>
          </cell>
          <cell r="C1394" t="str">
            <v xml:space="preserve">CUSHING RETRACTOR 14MM 20 CM            </v>
          </cell>
          <cell r="D1394" t="str">
            <v>PC</v>
          </cell>
          <cell r="E1394">
            <v>29.55</v>
          </cell>
          <cell r="F1394">
            <v>73.875</v>
          </cell>
        </row>
        <row r="1395">
          <cell r="A1395">
            <v>1517116</v>
          </cell>
          <cell r="B1395" t="str">
            <v>15-171-16</v>
          </cell>
          <cell r="C1395" t="str">
            <v xml:space="preserve">CUSHING RETRACTOR 16MM 20 CM            </v>
          </cell>
          <cell r="D1395" t="str">
            <v>PC</v>
          </cell>
          <cell r="E1395">
            <v>29.55</v>
          </cell>
          <cell r="F1395">
            <v>73.875</v>
          </cell>
        </row>
        <row r="1396">
          <cell r="A1396">
            <v>1517118</v>
          </cell>
          <cell r="B1396" t="str">
            <v>15-171-18</v>
          </cell>
          <cell r="C1396" t="str">
            <v xml:space="preserve">CUSHING RETRACTOR 18MM 20 CM            </v>
          </cell>
          <cell r="D1396" t="str">
            <v>PC</v>
          </cell>
          <cell r="E1396">
            <v>29.55</v>
          </cell>
          <cell r="F1396">
            <v>73.875</v>
          </cell>
        </row>
        <row r="1397">
          <cell r="A1397">
            <v>1517208</v>
          </cell>
          <cell r="B1397" t="str">
            <v>15-172-08</v>
          </cell>
          <cell r="C1397" t="str">
            <v xml:space="preserve">CUSHING RETRACTOR 8 MM 24 CM            </v>
          </cell>
          <cell r="D1397" t="str">
            <v>PC</v>
          </cell>
          <cell r="E1397">
            <v>33.25</v>
          </cell>
          <cell r="F1397">
            <v>83.125</v>
          </cell>
        </row>
        <row r="1398">
          <cell r="A1398">
            <v>1517210</v>
          </cell>
          <cell r="B1398" t="str">
            <v>15-172-10</v>
          </cell>
          <cell r="C1398" t="str">
            <v xml:space="preserve">CUSHING RETRACTOR 10MM 24 CM            </v>
          </cell>
          <cell r="D1398" t="str">
            <v>PC</v>
          </cell>
          <cell r="E1398">
            <v>33.25</v>
          </cell>
          <cell r="F1398">
            <v>83.125</v>
          </cell>
        </row>
        <row r="1399">
          <cell r="A1399">
            <v>1517212</v>
          </cell>
          <cell r="B1399" t="str">
            <v>15-172-12</v>
          </cell>
          <cell r="C1399" t="str">
            <v xml:space="preserve">CUSHING RETRACTOR 12MM 24 CM            </v>
          </cell>
          <cell r="D1399" t="str">
            <v>PC</v>
          </cell>
          <cell r="E1399">
            <v>33.25</v>
          </cell>
          <cell r="F1399">
            <v>83.125</v>
          </cell>
        </row>
        <row r="1400">
          <cell r="A1400">
            <v>1517214</v>
          </cell>
          <cell r="B1400" t="str">
            <v>15-172-14</v>
          </cell>
          <cell r="C1400" t="str">
            <v xml:space="preserve">CUSHING RETRACTOR 14MM 24 CM            </v>
          </cell>
          <cell r="D1400" t="str">
            <v>PC</v>
          </cell>
          <cell r="E1400">
            <v>33.25</v>
          </cell>
          <cell r="F1400">
            <v>83.125</v>
          </cell>
        </row>
        <row r="1401">
          <cell r="A1401">
            <v>1517216</v>
          </cell>
          <cell r="B1401" t="str">
            <v>15-172-16</v>
          </cell>
          <cell r="C1401" t="str">
            <v xml:space="preserve">CUSHING RETRACTOR 16MM 24 CM            </v>
          </cell>
          <cell r="D1401" t="str">
            <v>PC</v>
          </cell>
          <cell r="E1401">
            <v>33.25</v>
          </cell>
          <cell r="F1401">
            <v>83.125</v>
          </cell>
        </row>
        <row r="1402">
          <cell r="A1402">
            <v>1517218</v>
          </cell>
          <cell r="B1402" t="str">
            <v>15-172-18</v>
          </cell>
          <cell r="C1402" t="str">
            <v xml:space="preserve">CUSHING RETRACTOR 18MM 24 CM            </v>
          </cell>
          <cell r="D1402" t="str">
            <v>PC</v>
          </cell>
          <cell r="E1402">
            <v>33.25</v>
          </cell>
          <cell r="F1402">
            <v>83.125</v>
          </cell>
        </row>
        <row r="1403">
          <cell r="A1403">
            <v>1517404</v>
          </cell>
          <cell r="B1403" t="str">
            <v>15-174-04</v>
          </cell>
          <cell r="C1403" t="str">
            <v xml:space="preserve">RETRACTOR, GIL-VERNET, MALLEAB.4MM,24CM </v>
          </cell>
          <cell r="D1403" t="str">
            <v>PC</v>
          </cell>
          <cell r="E1403">
            <v>81.09</v>
          </cell>
          <cell r="F1403">
            <v>202.72500000000002</v>
          </cell>
        </row>
        <row r="1404">
          <cell r="A1404">
            <v>1517406</v>
          </cell>
          <cell r="B1404" t="str">
            <v>15-174-06</v>
          </cell>
          <cell r="C1404" t="str">
            <v xml:space="preserve">RETRACTOR, GIL-VERNET, MALLEAB.6MM,24CM </v>
          </cell>
          <cell r="D1404" t="str">
            <v>PC</v>
          </cell>
          <cell r="E1404">
            <v>81.09</v>
          </cell>
          <cell r="F1404">
            <v>202.72500000000002</v>
          </cell>
        </row>
        <row r="1405">
          <cell r="A1405">
            <v>1517408</v>
          </cell>
          <cell r="B1405" t="str">
            <v>15-174-08</v>
          </cell>
          <cell r="C1405" t="str">
            <v xml:space="preserve">GIL-VERNET RETRACTOR  24 CM             </v>
          </cell>
          <cell r="D1405" t="str">
            <v>PC</v>
          </cell>
          <cell r="E1405">
            <v>86.7</v>
          </cell>
          <cell r="F1405">
            <v>216.75</v>
          </cell>
        </row>
        <row r="1406">
          <cell r="A1406">
            <v>1517411</v>
          </cell>
          <cell r="B1406" t="str">
            <v>15-174-11</v>
          </cell>
          <cell r="C1406" t="str">
            <v xml:space="preserve">GIL-VERNET RETRACTOR  24 CM             </v>
          </cell>
          <cell r="D1406" t="str">
            <v>PC</v>
          </cell>
          <cell r="E1406">
            <v>86.7</v>
          </cell>
          <cell r="F1406">
            <v>216.75</v>
          </cell>
        </row>
        <row r="1407">
          <cell r="A1407">
            <v>1517415</v>
          </cell>
          <cell r="B1407" t="str">
            <v>15-174-15</v>
          </cell>
          <cell r="C1407" t="str">
            <v xml:space="preserve">GIL-VERNET RETRACTOR  24 CM             </v>
          </cell>
          <cell r="D1407" t="str">
            <v>PC</v>
          </cell>
          <cell r="E1407">
            <v>86.7</v>
          </cell>
          <cell r="F1407">
            <v>216.75</v>
          </cell>
        </row>
        <row r="1408">
          <cell r="A1408">
            <v>1517417</v>
          </cell>
          <cell r="B1408" t="str">
            <v>15-174-17</v>
          </cell>
          <cell r="C1408" t="str">
            <v xml:space="preserve">GIL-VERNET RETRACTOR  24 CM             </v>
          </cell>
          <cell r="D1408" t="str">
            <v>PC</v>
          </cell>
          <cell r="E1408">
            <v>86.7</v>
          </cell>
          <cell r="F1408">
            <v>216.75</v>
          </cell>
        </row>
        <row r="1409">
          <cell r="A1409">
            <v>1517420</v>
          </cell>
          <cell r="B1409" t="str">
            <v>15-174-20</v>
          </cell>
          <cell r="C1409" t="str">
            <v xml:space="preserve">GIL-VERNET RETRACTOR  24 CM             </v>
          </cell>
          <cell r="D1409" t="str">
            <v>PC</v>
          </cell>
          <cell r="E1409">
            <v>86.7</v>
          </cell>
          <cell r="F1409">
            <v>216.75</v>
          </cell>
        </row>
        <row r="1410">
          <cell r="A1410">
            <v>1517423</v>
          </cell>
          <cell r="B1410" t="str">
            <v>15-174-23</v>
          </cell>
          <cell r="C1410" t="str">
            <v xml:space="preserve">GIL-VERNET RETRACTOR  24 CM             </v>
          </cell>
          <cell r="D1410" t="str">
            <v>PC</v>
          </cell>
          <cell r="E1410">
            <v>86.7</v>
          </cell>
          <cell r="F1410">
            <v>216.75</v>
          </cell>
        </row>
        <row r="1411">
          <cell r="A1411">
            <v>1517601</v>
          </cell>
          <cell r="B1411" t="str">
            <v>15-176-01</v>
          </cell>
          <cell r="C1411" t="str">
            <v xml:space="preserve">BROM VEIN HOOK SMALL                    </v>
          </cell>
          <cell r="D1411" t="str">
            <v>PC</v>
          </cell>
          <cell r="E1411">
            <v>30.96</v>
          </cell>
          <cell r="F1411">
            <v>77.400000000000006</v>
          </cell>
        </row>
        <row r="1412">
          <cell r="A1412">
            <v>1517602</v>
          </cell>
          <cell r="B1412" t="str">
            <v>15-176-02</v>
          </cell>
          <cell r="C1412" t="str">
            <v xml:space="preserve">BROM VEIN HOOK LARGE                    </v>
          </cell>
          <cell r="D1412" t="str">
            <v>PC</v>
          </cell>
          <cell r="E1412">
            <v>30.96</v>
          </cell>
          <cell r="F1412">
            <v>77.400000000000006</v>
          </cell>
        </row>
        <row r="1413">
          <cell r="A1413">
            <v>1519101</v>
          </cell>
          <cell r="B1413" t="str">
            <v>15-191-01</v>
          </cell>
          <cell r="C1413" t="str">
            <v xml:space="preserve">STRANDELL STILLE RETRACTOR              </v>
          </cell>
          <cell r="D1413" t="str">
            <v>PC</v>
          </cell>
          <cell r="E1413">
            <v>31.64</v>
          </cell>
          <cell r="F1413">
            <v>79.099999999999994</v>
          </cell>
        </row>
        <row r="1414">
          <cell r="A1414">
            <v>1519102</v>
          </cell>
          <cell r="B1414" t="str">
            <v>15-191-02</v>
          </cell>
          <cell r="C1414" t="str">
            <v xml:space="preserve">STRANDELL STILLE RETRACTOR              </v>
          </cell>
          <cell r="D1414" t="str">
            <v>PC</v>
          </cell>
          <cell r="E1414">
            <v>32.869999999999997</v>
          </cell>
          <cell r="F1414">
            <v>82.174999999999997</v>
          </cell>
        </row>
        <row r="1415">
          <cell r="A1415">
            <v>1519202</v>
          </cell>
          <cell r="B1415" t="str">
            <v>15-192-02</v>
          </cell>
          <cell r="C1415" t="str">
            <v xml:space="preserve">KAYE-MILLARD FACE-LIFT RETRACTOR        </v>
          </cell>
          <cell r="D1415" t="str">
            <v>PC</v>
          </cell>
          <cell r="E1415">
            <v>46.89</v>
          </cell>
          <cell r="F1415">
            <v>117.22499999999999</v>
          </cell>
        </row>
        <row r="1416">
          <cell r="A1416">
            <v>1519501</v>
          </cell>
          <cell r="B1416" t="str">
            <v>15-195-01</v>
          </cell>
          <cell r="C1416" t="str">
            <v xml:space="preserve">KLAPP RETRACTOR, 2 PRONGS, 17.5CM       </v>
          </cell>
          <cell r="D1416" t="str">
            <v>PC</v>
          </cell>
          <cell r="E1416">
            <v>47.69</v>
          </cell>
          <cell r="F1416">
            <v>119.22499999999999</v>
          </cell>
        </row>
        <row r="1417">
          <cell r="A1417">
            <v>1519502</v>
          </cell>
          <cell r="B1417" t="str">
            <v>15-195-02</v>
          </cell>
          <cell r="C1417" t="str">
            <v xml:space="preserve">KLAPP RETRACTOR, 3 PRONGS, 17.5CM       </v>
          </cell>
          <cell r="D1417" t="str">
            <v>PC</v>
          </cell>
          <cell r="E1417">
            <v>47.69</v>
          </cell>
          <cell r="F1417">
            <v>119.22499999999999</v>
          </cell>
        </row>
        <row r="1418">
          <cell r="A1418">
            <v>1519503</v>
          </cell>
          <cell r="B1418" t="str">
            <v>15-195-03</v>
          </cell>
          <cell r="C1418" t="str">
            <v xml:space="preserve">KLAPP RETRACTOR, 4 PRONGS, 17.5CM       </v>
          </cell>
          <cell r="D1418" t="str">
            <v>PC</v>
          </cell>
          <cell r="E1418">
            <v>47.69</v>
          </cell>
          <cell r="F1418">
            <v>119.22499999999999</v>
          </cell>
        </row>
        <row r="1419">
          <cell r="A1419">
            <v>1520004</v>
          </cell>
          <cell r="B1419" t="str">
            <v>15-200-04</v>
          </cell>
          <cell r="C1419" t="str">
            <v xml:space="preserve">FINE RETRACTOR SHARP                    </v>
          </cell>
          <cell r="D1419" t="str">
            <v>PC</v>
          </cell>
          <cell r="E1419">
            <v>30.12</v>
          </cell>
          <cell r="F1419">
            <v>75.3</v>
          </cell>
        </row>
        <row r="1420">
          <cell r="A1420">
            <v>1520104</v>
          </cell>
          <cell r="B1420" t="str">
            <v>15-201-04</v>
          </cell>
          <cell r="C1420" t="str">
            <v xml:space="preserve">FINE RETRACTOR BLUNT                    </v>
          </cell>
          <cell r="D1420" t="str">
            <v>PC</v>
          </cell>
          <cell r="E1420">
            <v>30.12</v>
          </cell>
          <cell r="F1420">
            <v>75.3</v>
          </cell>
        </row>
        <row r="1421">
          <cell r="A1421">
            <v>1521001</v>
          </cell>
          <cell r="B1421" t="str">
            <v>15-210-01</v>
          </cell>
          <cell r="C1421" t="str">
            <v xml:space="preserve">VOLKMANN RETRACTOR SHARP                </v>
          </cell>
          <cell r="D1421" t="str">
            <v>PC</v>
          </cell>
          <cell r="E1421">
            <v>30.12</v>
          </cell>
          <cell r="F1421">
            <v>75.3</v>
          </cell>
        </row>
        <row r="1422">
          <cell r="A1422">
            <v>1521002</v>
          </cell>
          <cell r="B1422" t="str">
            <v>15-210-02</v>
          </cell>
          <cell r="C1422" t="str">
            <v xml:space="preserve">VOLKMANN RETRACTOR SHARP                </v>
          </cell>
          <cell r="D1422" t="str">
            <v>PC</v>
          </cell>
          <cell r="E1422">
            <v>32.869999999999997</v>
          </cell>
          <cell r="F1422">
            <v>82.174999999999997</v>
          </cell>
        </row>
        <row r="1423">
          <cell r="A1423">
            <v>1521003</v>
          </cell>
          <cell r="B1423" t="str">
            <v>15-210-03</v>
          </cell>
          <cell r="C1423" t="str">
            <v xml:space="preserve">VOLKMANN RETRACTOR SHARP                </v>
          </cell>
          <cell r="D1423" t="str">
            <v>PC</v>
          </cell>
          <cell r="E1423">
            <v>36.58</v>
          </cell>
          <cell r="F1423">
            <v>91.449999999999989</v>
          </cell>
        </row>
        <row r="1424">
          <cell r="A1424">
            <v>1521004</v>
          </cell>
          <cell r="B1424" t="str">
            <v>15-210-04</v>
          </cell>
          <cell r="C1424" t="str">
            <v xml:space="preserve">VOLKMANN RETRACTOR SHARP                </v>
          </cell>
          <cell r="D1424" t="str">
            <v>PC</v>
          </cell>
          <cell r="E1424">
            <v>37.53</v>
          </cell>
          <cell r="F1424">
            <v>93.825000000000003</v>
          </cell>
        </row>
        <row r="1425">
          <cell r="A1425">
            <v>1521006</v>
          </cell>
          <cell r="B1425" t="str">
            <v>15-210-06</v>
          </cell>
          <cell r="C1425" t="str">
            <v xml:space="preserve">VOLKMANN RETRACTOR SHARP                </v>
          </cell>
          <cell r="D1425" t="str">
            <v>PC</v>
          </cell>
          <cell r="E1425">
            <v>40.19</v>
          </cell>
          <cell r="F1425">
            <v>100.47499999999999</v>
          </cell>
        </row>
        <row r="1426">
          <cell r="A1426">
            <v>1521101</v>
          </cell>
          <cell r="B1426" t="str">
            <v>15-211-01</v>
          </cell>
          <cell r="C1426" t="str">
            <v xml:space="preserve">VOLKMANN RETRACTOR BLUNT                </v>
          </cell>
          <cell r="D1426" t="str">
            <v>PC</v>
          </cell>
          <cell r="E1426">
            <v>25.08</v>
          </cell>
          <cell r="F1426">
            <v>62.699999999999996</v>
          </cell>
        </row>
        <row r="1427">
          <cell r="A1427">
            <v>1521102</v>
          </cell>
          <cell r="B1427" t="str">
            <v>15-211-02</v>
          </cell>
          <cell r="C1427" t="str">
            <v xml:space="preserve">VOLKMANN RETRACTOR BLUNT                </v>
          </cell>
          <cell r="D1427" t="str">
            <v>PC</v>
          </cell>
          <cell r="E1427">
            <v>32.869999999999997</v>
          </cell>
          <cell r="F1427">
            <v>82.174999999999997</v>
          </cell>
        </row>
        <row r="1428">
          <cell r="A1428">
            <v>1521103</v>
          </cell>
          <cell r="B1428" t="str">
            <v>15-211-03</v>
          </cell>
          <cell r="C1428" t="str">
            <v xml:space="preserve">VOLKMANN RETRACTOR BLUNT                </v>
          </cell>
          <cell r="D1428" t="str">
            <v>PC</v>
          </cell>
          <cell r="E1428">
            <v>36.58</v>
          </cell>
          <cell r="F1428">
            <v>91.449999999999989</v>
          </cell>
        </row>
        <row r="1429">
          <cell r="A1429">
            <v>1521104</v>
          </cell>
          <cell r="B1429" t="str">
            <v>15-211-04</v>
          </cell>
          <cell r="C1429" t="str">
            <v xml:space="preserve">VOLKMANN RETRACTOR BLUNT                </v>
          </cell>
          <cell r="D1429" t="str">
            <v>PC</v>
          </cell>
          <cell r="E1429">
            <v>37.53</v>
          </cell>
          <cell r="F1429">
            <v>93.825000000000003</v>
          </cell>
        </row>
        <row r="1430">
          <cell r="A1430">
            <v>1521106</v>
          </cell>
          <cell r="B1430" t="str">
            <v>15-211-06</v>
          </cell>
          <cell r="C1430" t="str">
            <v xml:space="preserve">VOLKMANN RETRACTOR BLUNT                </v>
          </cell>
          <cell r="D1430" t="str">
            <v>PC</v>
          </cell>
          <cell r="E1430">
            <v>40.19</v>
          </cell>
          <cell r="F1430">
            <v>100.47499999999999</v>
          </cell>
        </row>
        <row r="1431">
          <cell r="A1431">
            <v>1522001</v>
          </cell>
          <cell r="B1431" t="str">
            <v>15-220-01</v>
          </cell>
          <cell r="C1431" t="str">
            <v xml:space="preserve">VOLKMANN RETRACTOR SHARP                </v>
          </cell>
          <cell r="D1431" t="str">
            <v>PC</v>
          </cell>
          <cell r="E1431">
            <v>34.01</v>
          </cell>
          <cell r="F1431">
            <v>85.024999999999991</v>
          </cell>
        </row>
        <row r="1432">
          <cell r="A1432">
            <v>1522002</v>
          </cell>
          <cell r="B1432" t="str">
            <v>15-220-02</v>
          </cell>
          <cell r="C1432" t="str">
            <v xml:space="preserve">VOLKMANN RETRACTOR SHARP                </v>
          </cell>
          <cell r="D1432" t="str">
            <v>PC</v>
          </cell>
          <cell r="E1432">
            <v>35.15</v>
          </cell>
          <cell r="F1432">
            <v>87.875</v>
          </cell>
        </row>
        <row r="1433">
          <cell r="A1433">
            <v>1522003</v>
          </cell>
          <cell r="B1433" t="str">
            <v>15-220-03</v>
          </cell>
          <cell r="C1433" t="str">
            <v xml:space="preserve">VOLKMANN RETRACTOR SHARP                </v>
          </cell>
          <cell r="D1433" t="str">
            <v>PC</v>
          </cell>
          <cell r="E1433">
            <v>36.58</v>
          </cell>
          <cell r="F1433">
            <v>91.449999999999989</v>
          </cell>
        </row>
        <row r="1434">
          <cell r="A1434">
            <v>1522004</v>
          </cell>
          <cell r="B1434" t="str">
            <v>15-220-04</v>
          </cell>
          <cell r="C1434" t="str">
            <v xml:space="preserve">VOLKMANN RETRACTOR SHARP                </v>
          </cell>
          <cell r="D1434" t="str">
            <v>PC</v>
          </cell>
          <cell r="E1434">
            <v>37.53</v>
          </cell>
          <cell r="F1434">
            <v>93.825000000000003</v>
          </cell>
        </row>
        <row r="1435">
          <cell r="A1435">
            <v>1522006</v>
          </cell>
          <cell r="B1435" t="str">
            <v>15-220-06</v>
          </cell>
          <cell r="C1435" t="str">
            <v xml:space="preserve">VOLKMANN RETRACTOR SHARP                </v>
          </cell>
          <cell r="D1435" t="str">
            <v>PC</v>
          </cell>
          <cell r="E1435">
            <v>38.1</v>
          </cell>
          <cell r="F1435">
            <v>95.25</v>
          </cell>
        </row>
        <row r="1436">
          <cell r="A1436">
            <v>1522101</v>
          </cell>
          <cell r="B1436" t="str">
            <v>15-221-01</v>
          </cell>
          <cell r="C1436" t="str">
            <v xml:space="preserve">VOLKMANN RETRACTOR BLUNT                </v>
          </cell>
          <cell r="D1436" t="str">
            <v>PC</v>
          </cell>
          <cell r="E1436">
            <v>33.630000000000003</v>
          </cell>
          <cell r="F1436">
            <v>84.075000000000003</v>
          </cell>
        </row>
        <row r="1437">
          <cell r="A1437">
            <v>1522102</v>
          </cell>
          <cell r="B1437" t="str">
            <v>15-221-02</v>
          </cell>
          <cell r="C1437" t="str">
            <v xml:space="preserve">VOLKMANN RETRACTOR BLUNT                </v>
          </cell>
          <cell r="D1437" t="str">
            <v>PC</v>
          </cell>
          <cell r="E1437">
            <v>34.68</v>
          </cell>
          <cell r="F1437">
            <v>86.7</v>
          </cell>
        </row>
        <row r="1438">
          <cell r="A1438">
            <v>1522103</v>
          </cell>
          <cell r="B1438" t="str">
            <v>15-221-03</v>
          </cell>
          <cell r="C1438" t="str">
            <v xml:space="preserve">VOLKMANN RETRACTOR BLUNT                </v>
          </cell>
          <cell r="D1438" t="str">
            <v>PC</v>
          </cell>
          <cell r="E1438">
            <v>35.53</v>
          </cell>
          <cell r="F1438">
            <v>88.825000000000003</v>
          </cell>
        </row>
        <row r="1439">
          <cell r="A1439">
            <v>1522104</v>
          </cell>
          <cell r="B1439" t="str">
            <v>15-221-04</v>
          </cell>
          <cell r="C1439" t="str">
            <v xml:space="preserve">VOLKMANN RETRACTOR BLUNT                </v>
          </cell>
          <cell r="D1439" t="str">
            <v>PC</v>
          </cell>
          <cell r="E1439">
            <v>35.909999999999997</v>
          </cell>
          <cell r="F1439">
            <v>89.774999999999991</v>
          </cell>
        </row>
        <row r="1440">
          <cell r="A1440">
            <v>1522106</v>
          </cell>
          <cell r="B1440" t="str">
            <v>15-221-06</v>
          </cell>
          <cell r="C1440" t="str">
            <v xml:space="preserve">VOLKMANN RETRACTOR BLUNT                </v>
          </cell>
          <cell r="D1440" t="str">
            <v>PC</v>
          </cell>
          <cell r="E1440">
            <v>37.53</v>
          </cell>
          <cell r="F1440">
            <v>93.825000000000003</v>
          </cell>
        </row>
        <row r="1441">
          <cell r="A1441">
            <v>1522201</v>
          </cell>
          <cell r="B1441" t="str">
            <v>15-222-01</v>
          </cell>
          <cell r="C1441" t="str">
            <v xml:space="preserve">VOLKMANN RETRACTOR SEMISHARP            </v>
          </cell>
          <cell r="D1441" t="str">
            <v>PC</v>
          </cell>
          <cell r="E1441">
            <v>34.01</v>
          </cell>
          <cell r="F1441">
            <v>85.024999999999991</v>
          </cell>
        </row>
        <row r="1442">
          <cell r="A1442">
            <v>1522202</v>
          </cell>
          <cell r="B1442" t="str">
            <v>15-222-02</v>
          </cell>
          <cell r="C1442" t="str">
            <v xml:space="preserve">VOLKMANN RETRACTOR SEMISHARP            </v>
          </cell>
          <cell r="D1442" t="str">
            <v>PC</v>
          </cell>
          <cell r="E1442">
            <v>35.15</v>
          </cell>
          <cell r="F1442">
            <v>87.875</v>
          </cell>
        </row>
        <row r="1443">
          <cell r="A1443">
            <v>1522203</v>
          </cell>
          <cell r="B1443" t="str">
            <v>15-222-03</v>
          </cell>
          <cell r="C1443" t="str">
            <v xml:space="preserve">VOLKMANN RETRACTOR SEMISHARP            </v>
          </cell>
          <cell r="D1443" t="str">
            <v>PC</v>
          </cell>
          <cell r="E1443">
            <v>36.58</v>
          </cell>
          <cell r="F1443">
            <v>91.449999999999989</v>
          </cell>
        </row>
        <row r="1444">
          <cell r="A1444">
            <v>1522204</v>
          </cell>
          <cell r="B1444" t="str">
            <v>15-222-04</v>
          </cell>
          <cell r="C1444" t="str">
            <v xml:space="preserve">VOLKMANN RETRACTOR SEMISHARP            </v>
          </cell>
          <cell r="D1444" t="str">
            <v>PC</v>
          </cell>
          <cell r="E1444">
            <v>37.53</v>
          </cell>
          <cell r="F1444">
            <v>93.825000000000003</v>
          </cell>
        </row>
        <row r="1445">
          <cell r="A1445">
            <v>1522206</v>
          </cell>
          <cell r="B1445" t="str">
            <v>15-222-06</v>
          </cell>
          <cell r="C1445" t="str">
            <v xml:space="preserve">VOLKMANN RETRACTOR SEMISHARP            </v>
          </cell>
          <cell r="D1445" t="str">
            <v>PC</v>
          </cell>
          <cell r="E1445">
            <v>38.1</v>
          </cell>
          <cell r="F1445">
            <v>95.25</v>
          </cell>
        </row>
        <row r="1446">
          <cell r="A1446">
            <v>1523001</v>
          </cell>
          <cell r="B1446" t="str">
            <v>15-230-01</v>
          </cell>
          <cell r="C1446" t="str">
            <v xml:space="preserve">VOLKMANN RETRACTOR SHARP                </v>
          </cell>
          <cell r="D1446" t="str">
            <v>PC</v>
          </cell>
          <cell r="E1446">
            <v>31.26</v>
          </cell>
          <cell r="F1446">
            <v>78.150000000000006</v>
          </cell>
        </row>
        <row r="1447">
          <cell r="A1447">
            <v>1523101</v>
          </cell>
          <cell r="B1447" t="str">
            <v>15-231-01</v>
          </cell>
          <cell r="C1447" t="str">
            <v xml:space="preserve">VOLKMANN RETRACTOR BLUNT                </v>
          </cell>
          <cell r="D1447" t="str">
            <v>PC</v>
          </cell>
          <cell r="E1447">
            <v>31.45</v>
          </cell>
          <cell r="F1447">
            <v>78.625</v>
          </cell>
        </row>
        <row r="1448">
          <cell r="A1448">
            <v>1523201</v>
          </cell>
          <cell r="B1448" t="str">
            <v>15-232-01</v>
          </cell>
          <cell r="C1448" t="str">
            <v xml:space="preserve">RETRACTOR SHARP 1 T                     </v>
          </cell>
          <cell r="D1448" t="str">
            <v>PC</v>
          </cell>
          <cell r="E1448">
            <v>40.76</v>
          </cell>
          <cell r="F1448">
            <v>101.89999999999999</v>
          </cell>
        </row>
        <row r="1449">
          <cell r="A1449">
            <v>1524001</v>
          </cell>
          <cell r="B1449" t="str">
            <v>15-240-01</v>
          </cell>
          <cell r="C1449" t="str">
            <v xml:space="preserve">KOCHER RETRACTOR SHARP                  </v>
          </cell>
          <cell r="D1449" t="str">
            <v>PC</v>
          </cell>
          <cell r="E1449">
            <v>31.45</v>
          </cell>
          <cell r="F1449">
            <v>78.625</v>
          </cell>
        </row>
        <row r="1450">
          <cell r="A1450">
            <v>1524002</v>
          </cell>
          <cell r="B1450" t="str">
            <v>15-240-02</v>
          </cell>
          <cell r="C1450" t="str">
            <v xml:space="preserve">KOCHER RETRACTOR SHARP                  </v>
          </cell>
          <cell r="D1450" t="str">
            <v>PC</v>
          </cell>
          <cell r="E1450">
            <v>32.21</v>
          </cell>
          <cell r="F1450">
            <v>80.525000000000006</v>
          </cell>
        </row>
        <row r="1451">
          <cell r="A1451">
            <v>1524003</v>
          </cell>
          <cell r="B1451" t="str">
            <v>15-240-03</v>
          </cell>
          <cell r="C1451" t="str">
            <v xml:space="preserve">KOCHER RETRACTOR SHARP                  </v>
          </cell>
          <cell r="D1451" t="str">
            <v>PC</v>
          </cell>
          <cell r="E1451">
            <v>33.06</v>
          </cell>
          <cell r="F1451">
            <v>82.65</v>
          </cell>
        </row>
        <row r="1452">
          <cell r="A1452">
            <v>1524004</v>
          </cell>
          <cell r="B1452" t="str">
            <v>15-240-04</v>
          </cell>
          <cell r="C1452" t="str">
            <v xml:space="preserve">KOCHER RETRACTOR SHARP                  </v>
          </cell>
          <cell r="D1452" t="str">
            <v>PC</v>
          </cell>
          <cell r="E1452">
            <v>34.200000000000003</v>
          </cell>
          <cell r="F1452">
            <v>85.5</v>
          </cell>
        </row>
        <row r="1453">
          <cell r="A1453">
            <v>1524006</v>
          </cell>
          <cell r="B1453" t="str">
            <v>15-240-06</v>
          </cell>
          <cell r="C1453" t="str">
            <v xml:space="preserve">KOCHER RETRACTOR SHARP                  </v>
          </cell>
          <cell r="D1453" t="str">
            <v>PC</v>
          </cell>
          <cell r="E1453">
            <v>34.96</v>
          </cell>
          <cell r="F1453">
            <v>87.4</v>
          </cell>
        </row>
        <row r="1454">
          <cell r="A1454">
            <v>1524008</v>
          </cell>
          <cell r="B1454" t="str">
            <v>15-240-08</v>
          </cell>
          <cell r="C1454" t="str">
            <v xml:space="preserve">KOCHER RETRACTOR SHARP  22CM            </v>
          </cell>
          <cell r="D1454" t="str">
            <v>PC</v>
          </cell>
          <cell r="E1454">
            <v>44.94</v>
          </cell>
          <cell r="F1454">
            <v>112.35</v>
          </cell>
        </row>
        <row r="1455">
          <cell r="A1455">
            <v>1524101</v>
          </cell>
          <cell r="B1455" t="str">
            <v>15-241-01</v>
          </cell>
          <cell r="C1455" t="str">
            <v xml:space="preserve">KOCHER RETRACTOR BLUNT                  </v>
          </cell>
          <cell r="D1455" t="str">
            <v>PC</v>
          </cell>
          <cell r="E1455">
            <v>33.06</v>
          </cell>
          <cell r="F1455">
            <v>82.65</v>
          </cell>
        </row>
        <row r="1456">
          <cell r="A1456">
            <v>1524102</v>
          </cell>
          <cell r="B1456" t="str">
            <v>15-241-02</v>
          </cell>
          <cell r="C1456" t="str">
            <v xml:space="preserve">KOCHER RETRACTOR BLUNT                  </v>
          </cell>
          <cell r="D1456" t="str">
            <v>PC</v>
          </cell>
          <cell r="E1456">
            <v>34.68</v>
          </cell>
          <cell r="F1456">
            <v>86.7</v>
          </cell>
        </row>
        <row r="1457">
          <cell r="A1457">
            <v>1524103</v>
          </cell>
          <cell r="B1457" t="str">
            <v>15-241-03</v>
          </cell>
          <cell r="C1457" t="str">
            <v xml:space="preserve">KOCHER RETRACTOR BLUNT                  </v>
          </cell>
          <cell r="D1457" t="str">
            <v>PC</v>
          </cell>
          <cell r="E1457">
            <v>35.53</v>
          </cell>
          <cell r="F1457">
            <v>88.825000000000003</v>
          </cell>
        </row>
        <row r="1458">
          <cell r="A1458">
            <v>1524104</v>
          </cell>
          <cell r="B1458" t="str">
            <v>15-241-04</v>
          </cell>
          <cell r="C1458" t="str">
            <v xml:space="preserve">KOCHER RETRACTOR BLUNT                  </v>
          </cell>
          <cell r="D1458" t="str">
            <v>PC</v>
          </cell>
          <cell r="E1458">
            <v>36.96</v>
          </cell>
          <cell r="F1458">
            <v>92.4</v>
          </cell>
        </row>
        <row r="1459">
          <cell r="A1459">
            <v>1524106</v>
          </cell>
          <cell r="B1459" t="str">
            <v>15-241-06</v>
          </cell>
          <cell r="C1459" t="str">
            <v xml:space="preserve">KOCHER RETRACTOR BLUNT                  </v>
          </cell>
          <cell r="D1459" t="str">
            <v>PC</v>
          </cell>
          <cell r="E1459">
            <v>38.29</v>
          </cell>
          <cell r="F1459">
            <v>95.724999999999994</v>
          </cell>
        </row>
        <row r="1460">
          <cell r="A1460">
            <v>1524108</v>
          </cell>
          <cell r="B1460" t="str">
            <v>15-241-08</v>
          </cell>
          <cell r="C1460" t="str">
            <v xml:space="preserve">KOCHER RETRACTOR BLUNT  22CM            </v>
          </cell>
          <cell r="D1460" t="str">
            <v>PC</v>
          </cell>
          <cell r="E1460">
            <v>40.19</v>
          </cell>
          <cell r="F1460">
            <v>100.47499999999999</v>
          </cell>
        </row>
        <row r="1461">
          <cell r="A1461">
            <v>1524201</v>
          </cell>
          <cell r="B1461" t="str">
            <v>15-242-01</v>
          </cell>
          <cell r="C1461" t="str">
            <v xml:space="preserve">KOCHER RETRACT SEMISHRP 22CM            </v>
          </cell>
          <cell r="D1461" t="str">
            <v>PC</v>
          </cell>
          <cell r="E1461">
            <v>32.869999999999997</v>
          </cell>
          <cell r="F1461">
            <v>82.174999999999997</v>
          </cell>
        </row>
        <row r="1462">
          <cell r="A1462">
            <v>1524202</v>
          </cell>
          <cell r="B1462" t="str">
            <v>15-242-02</v>
          </cell>
          <cell r="C1462" t="str">
            <v xml:space="preserve">KOCHER RETRACT SEMISHRP 22CM            </v>
          </cell>
          <cell r="D1462" t="str">
            <v>PC</v>
          </cell>
          <cell r="E1462">
            <v>33.729999999999997</v>
          </cell>
          <cell r="F1462">
            <v>84.324999999999989</v>
          </cell>
        </row>
        <row r="1463">
          <cell r="A1463">
            <v>1524203</v>
          </cell>
          <cell r="B1463" t="str">
            <v>15-242-03</v>
          </cell>
          <cell r="C1463" t="str">
            <v xml:space="preserve">KOCHER RETRACT SEMISHRP 22CM            </v>
          </cell>
          <cell r="D1463" t="str">
            <v>PC</v>
          </cell>
          <cell r="E1463">
            <v>35.53</v>
          </cell>
          <cell r="F1463">
            <v>88.825000000000003</v>
          </cell>
        </row>
        <row r="1464">
          <cell r="A1464">
            <v>1524204</v>
          </cell>
          <cell r="B1464" t="str">
            <v>15-242-04</v>
          </cell>
          <cell r="C1464" t="str">
            <v xml:space="preserve">KOCHER RETRACT SEMISHRP 22CM            </v>
          </cell>
          <cell r="D1464" t="str">
            <v>PC</v>
          </cell>
          <cell r="E1464">
            <v>37.53</v>
          </cell>
          <cell r="F1464">
            <v>93.825000000000003</v>
          </cell>
        </row>
        <row r="1465">
          <cell r="A1465">
            <v>1524206</v>
          </cell>
          <cell r="B1465" t="str">
            <v>15-242-06</v>
          </cell>
          <cell r="C1465" t="str">
            <v xml:space="preserve">KOCHER RETRACT SEMISHRP 22CM            </v>
          </cell>
          <cell r="D1465" t="str">
            <v>PC</v>
          </cell>
          <cell r="E1465">
            <v>39.33</v>
          </cell>
          <cell r="F1465">
            <v>98.324999999999989</v>
          </cell>
        </row>
        <row r="1466">
          <cell r="A1466">
            <v>1524208</v>
          </cell>
          <cell r="B1466" t="str">
            <v>15-242-08</v>
          </cell>
          <cell r="C1466" t="str">
            <v xml:space="preserve">KOCHER RETRACT SEMISHRP 22CM            </v>
          </cell>
          <cell r="D1466" t="str">
            <v>PC</v>
          </cell>
          <cell r="E1466">
            <v>41.14</v>
          </cell>
          <cell r="F1466">
            <v>102.85</v>
          </cell>
        </row>
        <row r="1467">
          <cell r="A1467">
            <v>1524502</v>
          </cell>
          <cell r="B1467" t="str">
            <v>15-245-02</v>
          </cell>
          <cell r="C1467" t="str">
            <v xml:space="preserve">MARTIN RETRACTOR SHARP                  </v>
          </cell>
          <cell r="D1467" t="str">
            <v>PC</v>
          </cell>
          <cell r="E1467">
            <v>32.020000000000003</v>
          </cell>
          <cell r="F1467">
            <v>80.050000000000011</v>
          </cell>
        </row>
        <row r="1468">
          <cell r="A1468">
            <v>1524503</v>
          </cell>
          <cell r="B1468" t="str">
            <v>15-245-03</v>
          </cell>
          <cell r="C1468" t="str">
            <v xml:space="preserve">MARTIN RETRACTOR SHARP                  </v>
          </cell>
          <cell r="D1468" t="str">
            <v>PC</v>
          </cell>
          <cell r="E1468">
            <v>33.729999999999997</v>
          </cell>
          <cell r="F1468">
            <v>84.324999999999989</v>
          </cell>
        </row>
        <row r="1469">
          <cell r="A1469">
            <v>1524504</v>
          </cell>
          <cell r="B1469" t="str">
            <v>15-245-04</v>
          </cell>
          <cell r="C1469" t="str">
            <v xml:space="preserve">MARTIN RETRACTOR SHARP                  </v>
          </cell>
          <cell r="D1469" t="str">
            <v>PC</v>
          </cell>
          <cell r="E1469">
            <v>35.15</v>
          </cell>
          <cell r="F1469">
            <v>87.875</v>
          </cell>
        </row>
        <row r="1470">
          <cell r="A1470">
            <v>1524506</v>
          </cell>
          <cell r="B1470" t="str">
            <v>15-245-06</v>
          </cell>
          <cell r="C1470" t="str">
            <v xml:space="preserve">MARTIN RETRACTOR SHARP                  </v>
          </cell>
          <cell r="D1470" t="str">
            <v>PC</v>
          </cell>
          <cell r="E1470">
            <v>36.58</v>
          </cell>
          <cell r="F1470">
            <v>91.449999999999989</v>
          </cell>
        </row>
        <row r="1471">
          <cell r="A1471">
            <v>1524602</v>
          </cell>
          <cell r="B1471" t="str">
            <v>15-246-02</v>
          </cell>
          <cell r="C1471" t="str">
            <v xml:space="preserve">MARTIN RETRACTOR BLUNT                  </v>
          </cell>
          <cell r="D1471" t="str">
            <v>PC</v>
          </cell>
          <cell r="E1471">
            <v>32.020000000000003</v>
          </cell>
          <cell r="F1471">
            <v>80.050000000000011</v>
          </cell>
        </row>
        <row r="1472">
          <cell r="A1472">
            <v>1524603</v>
          </cell>
          <cell r="B1472" t="str">
            <v>15-246-03</v>
          </cell>
          <cell r="C1472" t="str">
            <v xml:space="preserve">MARTIN RETRACTOR BLUNT                  </v>
          </cell>
          <cell r="D1472" t="str">
            <v>PC</v>
          </cell>
          <cell r="E1472">
            <v>33.729999999999997</v>
          </cell>
          <cell r="F1472">
            <v>84.324999999999989</v>
          </cell>
        </row>
        <row r="1473">
          <cell r="A1473">
            <v>1524604</v>
          </cell>
          <cell r="B1473" t="str">
            <v>15-246-04</v>
          </cell>
          <cell r="C1473" t="str">
            <v xml:space="preserve">MARTIN RETRACTOR BLUNT                  </v>
          </cell>
          <cell r="D1473" t="str">
            <v>PC</v>
          </cell>
          <cell r="E1473">
            <v>35.15</v>
          </cell>
          <cell r="F1473">
            <v>87.875</v>
          </cell>
        </row>
        <row r="1474">
          <cell r="A1474">
            <v>1524606</v>
          </cell>
          <cell r="B1474" t="str">
            <v>15-246-06</v>
          </cell>
          <cell r="C1474" t="str">
            <v xml:space="preserve">MARTIN RETRACTOR BLUNT                  </v>
          </cell>
          <cell r="D1474" t="str">
            <v>PC</v>
          </cell>
          <cell r="E1474">
            <v>36.58</v>
          </cell>
          <cell r="F1474">
            <v>91.449999999999989</v>
          </cell>
        </row>
        <row r="1475">
          <cell r="A1475">
            <v>1525103</v>
          </cell>
          <cell r="B1475" t="str">
            <v>15-251-03</v>
          </cell>
          <cell r="C1475" t="str">
            <v xml:space="preserve">OLLIER RETRACT BLUNT 22,5 CM            </v>
          </cell>
          <cell r="D1475" t="str">
            <v>PC</v>
          </cell>
          <cell r="E1475">
            <v>55.77</v>
          </cell>
          <cell r="F1475">
            <v>139.42500000000001</v>
          </cell>
        </row>
        <row r="1476">
          <cell r="A1476">
            <v>1525304</v>
          </cell>
          <cell r="B1476" t="str">
            <v>15-253-04</v>
          </cell>
          <cell r="C1476" t="str">
            <v xml:space="preserve">OLLIER RETRACT BLUNT 22,5 CM            </v>
          </cell>
          <cell r="D1476" t="str">
            <v>PC</v>
          </cell>
          <cell r="E1476">
            <v>55.77</v>
          </cell>
          <cell r="F1476">
            <v>139.42500000000001</v>
          </cell>
        </row>
        <row r="1477">
          <cell r="A1477">
            <v>1526102</v>
          </cell>
          <cell r="B1477" t="str">
            <v>15-261-02</v>
          </cell>
          <cell r="C1477" t="str">
            <v xml:space="preserve">WASSMUND RETRACT BLUNT 20CM             </v>
          </cell>
          <cell r="D1477" t="str">
            <v>PC</v>
          </cell>
          <cell r="E1477">
            <v>43.89</v>
          </cell>
          <cell r="F1477">
            <v>109.72499999999999</v>
          </cell>
        </row>
        <row r="1478">
          <cell r="A1478">
            <v>1526608</v>
          </cell>
          <cell r="B1478" t="str">
            <v>15-266-08</v>
          </cell>
          <cell r="C1478" t="str">
            <v xml:space="preserve">KOERTE RETRACT SHARP 23,5 CM            </v>
          </cell>
          <cell r="D1478" t="str">
            <v>PC</v>
          </cell>
          <cell r="E1478">
            <v>61.18</v>
          </cell>
          <cell r="F1478">
            <v>152.94999999999999</v>
          </cell>
        </row>
        <row r="1479">
          <cell r="A1479">
            <v>1526708</v>
          </cell>
          <cell r="B1479" t="str">
            <v>15-267-08</v>
          </cell>
          <cell r="C1479" t="str">
            <v xml:space="preserve">KOERTE RETRACT BLUNT 23,5 CM            </v>
          </cell>
          <cell r="D1479" t="str">
            <v>PC</v>
          </cell>
          <cell r="E1479">
            <v>61.18</v>
          </cell>
          <cell r="F1479">
            <v>152.94999999999999</v>
          </cell>
        </row>
        <row r="1480">
          <cell r="A1480">
            <v>1528104</v>
          </cell>
          <cell r="B1480" t="str">
            <v>15-281-04</v>
          </cell>
          <cell r="C1480" t="str">
            <v xml:space="preserve">ISRAEL RETRACT BLUNT 25 CM              </v>
          </cell>
          <cell r="D1480" t="str">
            <v>PC</v>
          </cell>
          <cell r="E1480">
            <v>60.14</v>
          </cell>
          <cell r="F1480">
            <v>150.35</v>
          </cell>
        </row>
        <row r="1481">
          <cell r="A1481">
            <v>1528305</v>
          </cell>
          <cell r="B1481" t="str">
            <v>15-283-05</v>
          </cell>
          <cell r="C1481" t="str">
            <v xml:space="preserve">ISRAEL RETRACT BLUNT 25 CM              </v>
          </cell>
          <cell r="D1481" t="str">
            <v>PC</v>
          </cell>
          <cell r="E1481">
            <v>62.8</v>
          </cell>
          <cell r="F1481">
            <v>157</v>
          </cell>
        </row>
        <row r="1482">
          <cell r="A1482">
            <v>1528706</v>
          </cell>
          <cell r="B1482" t="str">
            <v>15-287-06</v>
          </cell>
          <cell r="C1482" t="str">
            <v xml:space="preserve">ISRAEL RETRACT BLNT 50X60 MM            </v>
          </cell>
          <cell r="D1482" t="str">
            <v>PC</v>
          </cell>
          <cell r="E1482">
            <v>73.25</v>
          </cell>
          <cell r="F1482">
            <v>183.125</v>
          </cell>
        </row>
        <row r="1483">
          <cell r="A1483">
            <v>1528907</v>
          </cell>
          <cell r="B1483" t="str">
            <v>15-289-07</v>
          </cell>
          <cell r="C1483" t="str">
            <v xml:space="preserve">ISRAEL RETRACT BLNT 70X70 MM            </v>
          </cell>
          <cell r="D1483" t="str">
            <v>PC</v>
          </cell>
          <cell r="E1483">
            <v>93.39</v>
          </cell>
          <cell r="F1483">
            <v>233.47499999999999</v>
          </cell>
        </row>
        <row r="1484">
          <cell r="A1484">
            <v>1529101</v>
          </cell>
          <cell r="B1484" t="str">
            <v>15-291-01</v>
          </cell>
          <cell r="C1484" t="str">
            <v xml:space="preserve">LANGENBECK RETRACTOR                    </v>
          </cell>
          <cell r="D1484" t="str">
            <v>PC</v>
          </cell>
          <cell r="E1484">
            <v>32.869999999999997</v>
          </cell>
          <cell r="F1484">
            <v>82.174999999999997</v>
          </cell>
        </row>
        <row r="1485">
          <cell r="A1485">
            <v>1529102</v>
          </cell>
          <cell r="B1485" t="str">
            <v>15-291-02</v>
          </cell>
          <cell r="C1485" t="str">
            <v xml:space="preserve">LANGENBECK RETRACTOR                    </v>
          </cell>
          <cell r="D1485" t="str">
            <v>PC</v>
          </cell>
          <cell r="E1485">
            <v>32.869999999999997</v>
          </cell>
          <cell r="F1485">
            <v>82.174999999999997</v>
          </cell>
        </row>
        <row r="1486">
          <cell r="A1486">
            <v>1529103</v>
          </cell>
          <cell r="B1486" t="str">
            <v>15-291-03</v>
          </cell>
          <cell r="C1486" t="str">
            <v xml:space="preserve">LANGENBECK RETRACTOR                    </v>
          </cell>
          <cell r="D1486" t="str">
            <v>PC</v>
          </cell>
          <cell r="E1486">
            <v>32.869999999999997</v>
          </cell>
          <cell r="F1486">
            <v>82.174999999999997</v>
          </cell>
        </row>
        <row r="1487">
          <cell r="A1487">
            <v>1529104</v>
          </cell>
          <cell r="B1487" t="str">
            <v>15-291-04</v>
          </cell>
          <cell r="C1487" t="str">
            <v xml:space="preserve">LANGENBECK RETRACTOR                    </v>
          </cell>
          <cell r="D1487" t="str">
            <v>PC</v>
          </cell>
          <cell r="E1487">
            <v>32.869999999999997</v>
          </cell>
          <cell r="F1487">
            <v>82.174999999999997</v>
          </cell>
        </row>
        <row r="1488">
          <cell r="A1488">
            <v>1529105</v>
          </cell>
          <cell r="B1488" t="str">
            <v>15-291-05</v>
          </cell>
          <cell r="C1488" t="str">
            <v xml:space="preserve">LANGENBECK RETRAOR 50X11 HOL            </v>
          </cell>
          <cell r="D1488" t="str">
            <v>PC</v>
          </cell>
          <cell r="E1488">
            <v>32.869999999999997</v>
          </cell>
          <cell r="F1488">
            <v>82.174999999999997</v>
          </cell>
        </row>
        <row r="1489">
          <cell r="A1489">
            <v>1529301</v>
          </cell>
          <cell r="B1489" t="str">
            <v>15-293-01</v>
          </cell>
          <cell r="C1489" t="str">
            <v xml:space="preserve">LANGENBECK RETRACTOR                    </v>
          </cell>
          <cell r="D1489" t="str">
            <v>PC</v>
          </cell>
          <cell r="E1489">
            <v>32.869999999999997</v>
          </cell>
          <cell r="F1489">
            <v>82.174999999999997</v>
          </cell>
        </row>
        <row r="1490">
          <cell r="A1490">
            <v>1529302</v>
          </cell>
          <cell r="B1490" t="str">
            <v>15-293-02</v>
          </cell>
          <cell r="C1490" t="str">
            <v xml:space="preserve">LANGENBECK RETRACTOR                    </v>
          </cell>
          <cell r="D1490" t="str">
            <v>PC</v>
          </cell>
          <cell r="E1490">
            <v>32.869999999999997</v>
          </cell>
          <cell r="F1490">
            <v>82.174999999999997</v>
          </cell>
        </row>
        <row r="1491">
          <cell r="A1491">
            <v>1529303</v>
          </cell>
          <cell r="B1491" t="str">
            <v>15-293-03</v>
          </cell>
          <cell r="C1491" t="str">
            <v xml:space="preserve">LANGENBECK RETRACTOR                    </v>
          </cell>
          <cell r="D1491" t="str">
            <v>PC</v>
          </cell>
          <cell r="E1491">
            <v>32.869999999999997</v>
          </cell>
          <cell r="F1491">
            <v>82.174999999999997</v>
          </cell>
        </row>
        <row r="1492">
          <cell r="A1492">
            <v>1529304</v>
          </cell>
          <cell r="B1492" t="str">
            <v>15-293-04</v>
          </cell>
          <cell r="C1492" t="str">
            <v xml:space="preserve">LANGENBECK RETRACTOR                    </v>
          </cell>
          <cell r="D1492" t="str">
            <v>PC</v>
          </cell>
          <cell r="E1492">
            <v>33.729999999999997</v>
          </cell>
          <cell r="F1492">
            <v>84.324999999999989</v>
          </cell>
        </row>
        <row r="1493">
          <cell r="A1493">
            <v>1529305</v>
          </cell>
          <cell r="B1493" t="str">
            <v>15-293-05</v>
          </cell>
          <cell r="C1493" t="str">
            <v xml:space="preserve">LANGENBECK RETRACTOR 50X11MM            </v>
          </cell>
          <cell r="D1493" t="str">
            <v>PC</v>
          </cell>
          <cell r="E1493">
            <v>33.729999999999997</v>
          </cell>
          <cell r="F1493">
            <v>84.324999999999989</v>
          </cell>
        </row>
        <row r="1494">
          <cell r="A1494">
            <v>1529521</v>
          </cell>
          <cell r="B1494" t="str">
            <v>15-295-21</v>
          </cell>
          <cell r="C1494" t="str">
            <v xml:space="preserve">LANGENBECK RETRACTOR                    </v>
          </cell>
          <cell r="D1494" t="str">
            <v>PC</v>
          </cell>
          <cell r="E1494">
            <v>43.04</v>
          </cell>
          <cell r="F1494">
            <v>107.6</v>
          </cell>
        </row>
        <row r="1495">
          <cell r="A1495">
            <v>1529721</v>
          </cell>
          <cell r="B1495" t="str">
            <v>15-297-21</v>
          </cell>
          <cell r="C1495" t="str">
            <v xml:space="preserve">LANGENBECK RETRACTOR 85X15MM            </v>
          </cell>
          <cell r="D1495" t="str">
            <v>PC</v>
          </cell>
          <cell r="E1495">
            <v>52.92</v>
          </cell>
          <cell r="F1495">
            <v>132.30000000000001</v>
          </cell>
        </row>
        <row r="1496">
          <cell r="A1496">
            <v>1530719</v>
          </cell>
          <cell r="B1496" t="str">
            <v>15-307-19</v>
          </cell>
          <cell r="C1496" t="str">
            <v xml:space="preserve">LAHEY RETRACTOR 28X6MM                  </v>
          </cell>
          <cell r="D1496" t="str">
            <v>PC</v>
          </cell>
          <cell r="E1496">
            <v>35.53</v>
          </cell>
          <cell r="F1496">
            <v>88.825000000000003</v>
          </cell>
        </row>
        <row r="1497">
          <cell r="A1497">
            <v>1531320</v>
          </cell>
          <cell r="B1497" t="str">
            <v>15-313-20</v>
          </cell>
          <cell r="C1497" t="str">
            <v xml:space="preserve">LITTLE RETRACTOR 12X14MM                </v>
          </cell>
          <cell r="D1497" t="str">
            <v>PC</v>
          </cell>
          <cell r="E1497">
            <v>35.53</v>
          </cell>
          <cell r="F1497">
            <v>88.825000000000003</v>
          </cell>
        </row>
        <row r="1498">
          <cell r="A1498">
            <v>1531518</v>
          </cell>
          <cell r="B1498" t="str">
            <v>15-315-18</v>
          </cell>
          <cell r="C1498" t="str">
            <v xml:space="preserve">KOCHER RETRACTOR 40X18MM                </v>
          </cell>
          <cell r="D1498" t="str">
            <v>PC</v>
          </cell>
          <cell r="E1498">
            <v>35.53</v>
          </cell>
          <cell r="F1498">
            <v>88.825000000000003</v>
          </cell>
        </row>
        <row r="1499">
          <cell r="A1499">
            <v>1531520</v>
          </cell>
          <cell r="B1499" t="str">
            <v>15-315-20</v>
          </cell>
          <cell r="C1499" t="str">
            <v xml:space="preserve">KOCHER RETRACTOR 60X20MM                </v>
          </cell>
          <cell r="D1499" t="str">
            <v>PC</v>
          </cell>
          <cell r="E1499">
            <v>37.909999999999997</v>
          </cell>
          <cell r="F1499">
            <v>94.774999999999991</v>
          </cell>
        </row>
        <row r="1500">
          <cell r="A1500">
            <v>1531525</v>
          </cell>
          <cell r="B1500" t="str">
            <v>15-315-25</v>
          </cell>
          <cell r="C1500" t="str">
            <v xml:space="preserve">KOCHER RETRACTOR 60X25MM                </v>
          </cell>
          <cell r="D1500" t="str">
            <v>PC</v>
          </cell>
          <cell r="E1500">
            <v>40.19</v>
          </cell>
          <cell r="F1500">
            <v>100.47499999999999</v>
          </cell>
        </row>
        <row r="1501">
          <cell r="A1501">
            <v>1531530</v>
          </cell>
          <cell r="B1501" t="str">
            <v>15-315-30</v>
          </cell>
          <cell r="C1501" t="str">
            <v xml:space="preserve">KOCHER RETRACTOR 75X30MM                </v>
          </cell>
          <cell r="D1501" t="str">
            <v>PC</v>
          </cell>
          <cell r="E1501">
            <v>52.06</v>
          </cell>
          <cell r="F1501">
            <v>130.15</v>
          </cell>
        </row>
        <row r="1502">
          <cell r="A1502">
            <v>1531540</v>
          </cell>
          <cell r="B1502" t="str">
            <v>15-315-40</v>
          </cell>
          <cell r="C1502" t="str">
            <v xml:space="preserve">KOCHER RETRACTOR 75X40MM                </v>
          </cell>
          <cell r="D1502" t="str">
            <v>PC</v>
          </cell>
          <cell r="E1502">
            <v>55.77</v>
          </cell>
          <cell r="F1502">
            <v>139.42500000000001</v>
          </cell>
        </row>
        <row r="1503">
          <cell r="A1503">
            <v>1531701</v>
          </cell>
          <cell r="B1503" t="str">
            <v>15-317-01</v>
          </cell>
          <cell r="C1503" t="str">
            <v xml:space="preserve">KOCHER-LANGENBECK RETR 25X6             </v>
          </cell>
          <cell r="D1503" t="str">
            <v>PC</v>
          </cell>
          <cell r="E1503">
            <v>35.15</v>
          </cell>
          <cell r="F1503">
            <v>87.875</v>
          </cell>
        </row>
        <row r="1504">
          <cell r="A1504">
            <v>1531702</v>
          </cell>
          <cell r="B1504" t="str">
            <v>15-317-02</v>
          </cell>
          <cell r="C1504" t="str">
            <v xml:space="preserve">KOCHER-LANGENBECK RETR 35X8             </v>
          </cell>
          <cell r="D1504" t="str">
            <v>PC</v>
          </cell>
          <cell r="E1504">
            <v>35.15</v>
          </cell>
          <cell r="F1504">
            <v>87.875</v>
          </cell>
        </row>
        <row r="1505">
          <cell r="A1505">
            <v>1531703</v>
          </cell>
          <cell r="B1505" t="str">
            <v>15-317-03</v>
          </cell>
          <cell r="C1505" t="str">
            <v xml:space="preserve">KOCHER-LANGENBECK RETR 35X11            </v>
          </cell>
          <cell r="D1505" t="str">
            <v>PC</v>
          </cell>
          <cell r="E1505">
            <v>35.15</v>
          </cell>
          <cell r="F1505">
            <v>87.875</v>
          </cell>
        </row>
        <row r="1506">
          <cell r="A1506">
            <v>1531704</v>
          </cell>
          <cell r="B1506" t="str">
            <v>15-317-04</v>
          </cell>
          <cell r="C1506" t="str">
            <v xml:space="preserve">KOCHER-LANGENBECK RETR 35X15            </v>
          </cell>
          <cell r="D1506" t="str">
            <v>PC</v>
          </cell>
          <cell r="E1506">
            <v>35.15</v>
          </cell>
          <cell r="F1506">
            <v>87.875</v>
          </cell>
        </row>
        <row r="1507">
          <cell r="A1507">
            <v>1531705</v>
          </cell>
          <cell r="B1507" t="str">
            <v>15-317-05</v>
          </cell>
          <cell r="C1507" t="str">
            <v xml:space="preserve">KOCHER-LANGENBECK RETR 40X11            </v>
          </cell>
          <cell r="D1507" t="str">
            <v>PC</v>
          </cell>
          <cell r="E1507">
            <v>35.53</v>
          </cell>
          <cell r="F1507">
            <v>88.825000000000003</v>
          </cell>
        </row>
        <row r="1508">
          <cell r="A1508">
            <v>1531706</v>
          </cell>
          <cell r="B1508" t="str">
            <v>15-317-06</v>
          </cell>
          <cell r="C1508" t="str">
            <v xml:space="preserve">KOCHER-LANGENBECK RETR 55X11            </v>
          </cell>
          <cell r="D1508" t="str">
            <v>PC</v>
          </cell>
          <cell r="E1508">
            <v>36.58</v>
          </cell>
          <cell r="F1508">
            <v>91.449999999999989</v>
          </cell>
        </row>
        <row r="1509">
          <cell r="A1509">
            <v>1531707</v>
          </cell>
          <cell r="B1509" t="str">
            <v>15-317-07</v>
          </cell>
          <cell r="C1509" t="str">
            <v xml:space="preserve">KOCHER-LANGENBECK RETR 70X14            </v>
          </cell>
          <cell r="D1509" t="str">
            <v>PC</v>
          </cell>
          <cell r="E1509">
            <v>37.53</v>
          </cell>
          <cell r="F1509">
            <v>93.825000000000003</v>
          </cell>
        </row>
        <row r="1510">
          <cell r="A1510">
            <v>1531708</v>
          </cell>
          <cell r="B1510" t="str">
            <v>15-317-08</v>
          </cell>
          <cell r="C1510" t="str">
            <v xml:space="preserve">KOCHER-LANGENBECK RETR 80X12            </v>
          </cell>
          <cell r="D1510" t="str">
            <v>PC</v>
          </cell>
          <cell r="E1510">
            <v>38.29</v>
          </cell>
          <cell r="F1510">
            <v>95.724999999999994</v>
          </cell>
        </row>
        <row r="1511">
          <cell r="A1511">
            <v>1531709</v>
          </cell>
          <cell r="B1511" t="str">
            <v>15-317-09</v>
          </cell>
          <cell r="C1511" t="str">
            <v xml:space="preserve">KOCHER-LANGENBECK RETR 80X16            </v>
          </cell>
          <cell r="D1511" t="str">
            <v>PC</v>
          </cell>
          <cell r="E1511">
            <v>39.33</v>
          </cell>
          <cell r="F1511">
            <v>98.324999999999989</v>
          </cell>
        </row>
        <row r="1512">
          <cell r="A1512">
            <v>1531901</v>
          </cell>
          <cell r="B1512" t="str">
            <v>15-319-01</v>
          </cell>
          <cell r="C1512" t="str">
            <v xml:space="preserve">KOCHER-LANGENBECK RETR 10X25            </v>
          </cell>
          <cell r="D1512" t="str">
            <v>PC</v>
          </cell>
          <cell r="E1512">
            <v>35.909999999999997</v>
          </cell>
          <cell r="F1512">
            <v>89.774999999999991</v>
          </cell>
        </row>
        <row r="1513">
          <cell r="A1513">
            <v>1531902</v>
          </cell>
          <cell r="B1513" t="str">
            <v>15-319-02</v>
          </cell>
          <cell r="C1513" t="str">
            <v xml:space="preserve">KOCHER-LANGENBECK RETR 13X40            </v>
          </cell>
          <cell r="D1513" t="str">
            <v>PC</v>
          </cell>
          <cell r="E1513">
            <v>35.909999999999997</v>
          </cell>
          <cell r="F1513">
            <v>89.774999999999991</v>
          </cell>
        </row>
        <row r="1514">
          <cell r="A1514">
            <v>1531903</v>
          </cell>
          <cell r="B1514" t="str">
            <v>15-319-03</v>
          </cell>
          <cell r="C1514" t="str">
            <v xml:space="preserve">KOCHER-LANGENBECK RETR 13X60            </v>
          </cell>
          <cell r="D1514" t="str">
            <v>PC</v>
          </cell>
          <cell r="E1514">
            <v>35.909999999999997</v>
          </cell>
          <cell r="F1514">
            <v>89.774999999999991</v>
          </cell>
        </row>
        <row r="1515">
          <cell r="A1515">
            <v>1531904</v>
          </cell>
          <cell r="B1515" t="str">
            <v>15-319-04</v>
          </cell>
          <cell r="C1515" t="str">
            <v xml:space="preserve">KOCHER-LANGENBECK RETR 18X40            </v>
          </cell>
          <cell r="D1515" t="str">
            <v>PC</v>
          </cell>
          <cell r="E1515">
            <v>35.909999999999997</v>
          </cell>
          <cell r="F1515">
            <v>89.774999999999991</v>
          </cell>
        </row>
        <row r="1516">
          <cell r="A1516">
            <v>1531905</v>
          </cell>
          <cell r="B1516" t="str">
            <v>15-319-05</v>
          </cell>
          <cell r="C1516" t="str">
            <v xml:space="preserve">KOCHER-LANGENBECK RETR 18X60            </v>
          </cell>
          <cell r="D1516" t="str">
            <v>PC</v>
          </cell>
          <cell r="E1516">
            <v>35.909999999999997</v>
          </cell>
          <cell r="F1516">
            <v>89.774999999999991</v>
          </cell>
        </row>
        <row r="1517">
          <cell r="A1517">
            <v>1531906</v>
          </cell>
          <cell r="B1517" t="str">
            <v>15-319-06</v>
          </cell>
          <cell r="C1517" t="str">
            <v xml:space="preserve">KOCHER-LANGENBECK RETR 18X85            </v>
          </cell>
          <cell r="D1517" t="str">
            <v>PC</v>
          </cell>
          <cell r="E1517">
            <v>38.76</v>
          </cell>
          <cell r="F1517">
            <v>96.899999999999991</v>
          </cell>
        </row>
        <row r="1518">
          <cell r="A1518">
            <v>1531907</v>
          </cell>
          <cell r="B1518" t="str">
            <v>15-319-07</v>
          </cell>
          <cell r="C1518" t="str">
            <v xml:space="preserve">KOCHER-LANGENBECK RETR 25X60            </v>
          </cell>
          <cell r="D1518" t="str">
            <v>PC</v>
          </cell>
          <cell r="E1518">
            <v>38.76</v>
          </cell>
          <cell r="F1518">
            <v>96.899999999999991</v>
          </cell>
        </row>
        <row r="1519">
          <cell r="A1519">
            <v>1531908</v>
          </cell>
          <cell r="B1519" t="str">
            <v>15-319-08</v>
          </cell>
          <cell r="C1519" t="str">
            <v xml:space="preserve">KOCHER-LANGENBECK RETR 25X85            </v>
          </cell>
          <cell r="D1519" t="str">
            <v>PC</v>
          </cell>
          <cell r="E1519">
            <v>38.76</v>
          </cell>
          <cell r="F1519">
            <v>96.899999999999991</v>
          </cell>
        </row>
        <row r="1520">
          <cell r="A1520">
            <v>1532100</v>
          </cell>
          <cell r="B1520" t="str">
            <v>15-321-00</v>
          </cell>
          <cell r="C1520" t="str">
            <v>RETRACTOR ZENKER, ANGLED, 10X3 MM, 18 CM</v>
          </cell>
          <cell r="D1520" t="str">
            <v>PC</v>
          </cell>
          <cell r="E1520">
            <v>45.18</v>
          </cell>
          <cell r="F1520">
            <v>112.95</v>
          </cell>
        </row>
        <row r="1521">
          <cell r="A1521">
            <v>1532101</v>
          </cell>
          <cell r="B1521" t="str">
            <v>15-321-01</v>
          </cell>
          <cell r="C1521" t="str">
            <v xml:space="preserve">ZENKER RETRACTOR  35X 8MM               </v>
          </cell>
          <cell r="D1521" t="str">
            <v>PC</v>
          </cell>
          <cell r="E1521">
            <v>48.51</v>
          </cell>
          <cell r="F1521">
            <v>121.27499999999999</v>
          </cell>
        </row>
        <row r="1522">
          <cell r="A1522">
            <v>1532102</v>
          </cell>
          <cell r="B1522" t="str">
            <v>15-321-02</v>
          </cell>
          <cell r="C1522" t="str">
            <v xml:space="preserve">ZENKER RETRACTOR  60X12MM               </v>
          </cell>
          <cell r="D1522" t="str">
            <v>PC</v>
          </cell>
          <cell r="E1522">
            <v>51.93</v>
          </cell>
          <cell r="F1522">
            <v>129.82499999999999</v>
          </cell>
        </row>
        <row r="1523">
          <cell r="A1523">
            <v>1532103</v>
          </cell>
          <cell r="B1523" t="str">
            <v>15-321-03</v>
          </cell>
          <cell r="C1523" t="str">
            <v xml:space="preserve">ZENKER RETRACTOR  75X12MM               </v>
          </cell>
          <cell r="D1523" t="str">
            <v>PC</v>
          </cell>
          <cell r="E1523">
            <v>54.54</v>
          </cell>
          <cell r="F1523">
            <v>136.35</v>
          </cell>
        </row>
        <row r="1524">
          <cell r="A1524">
            <v>1532104</v>
          </cell>
          <cell r="B1524" t="str">
            <v>15-321-04</v>
          </cell>
          <cell r="C1524" t="str">
            <v xml:space="preserve">ZENKER RETRACTOR  85X20MM               </v>
          </cell>
          <cell r="D1524" t="str">
            <v>PC</v>
          </cell>
          <cell r="E1524">
            <v>55.44</v>
          </cell>
          <cell r="F1524">
            <v>138.6</v>
          </cell>
        </row>
        <row r="1525">
          <cell r="A1525">
            <v>1532105</v>
          </cell>
          <cell r="B1525" t="str">
            <v>15-321-05</v>
          </cell>
          <cell r="C1525" t="str">
            <v xml:space="preserve">ZENKER RETRACTOR 100X25MM               </v>
          </cell>
          <cell r="D1525" t="str">
            <v>PC</v>
          </cell>
          <cell r="E1525">
            <v>56.16</v>
          </cell>
          <cell r="F1525">
            <v>140.39999999999998</v>
          </cell>
        </row>
        <row r="1526">
          <cell r="A1526">
            <v>1532501</v>
          </cell>
          <cell r="B1526" t="str">
            <v>15-325-01</v>
          </cell>
          <cell r="C1526" t="str">
            <v xml:space="preserve">KOCHER RETRACTOR 20X11MM                </v>
          </cell>
          <cell r="D1526" t="str">
            <v>PC</v>
          </cell>
          <cell r="E1526">
            <v>42.47</v>
          </cell>
          <cell r="F1526">
            <v>106.175</v>
          </cell>
        </row>
        <row r="1527">
          <cell r="A1527">
            <v>1532502</v>
          </cell>
          <cell r="B1527" t="str">
            <v>15-325-02</v>
          </cell>
          <cell r="C1527" t="str">
            <v xml:space="preserve">KOCHER RETRACTOR 21X14MM                </v>
          </cell>
          <cell r="D1527" t="str">
            <v>PC</v>
          </cell>
          <cell r="E1527">
            <v>42.47</v>
          </cell>
          <cell r="F1527">
            <v>106.175</v>
          </cell>
        </row>
        <row r="1528">
          <cell r="A1528">
            <v>1535101</v>
          </cell>
          <cell r="B1528" t="str">
            <v>15-351-01</v>
          </cell>
          <cell r="C1528" t="str">
            <v xml:space="preserve">KOCHER RETRACTOR 40X10MM                </v>
          </cell>
          <cell r="D1528" t="str">
            <v>PC</v>
          </cell>
          <cell r="E1528">
            <v>44.84</v>
          </cell>
          <cell r="F1528">
            <v>112.10000000000001</v>
          </cell>
        </row>
        <row r="1529">
          <cell r="A1529">
            <v>1535102</v>
          </cell>
          <cell r="B1529" t="str">
            <v>15-351-02</v>
          </cell>
          <cell r="C1529" t="str">
            <v xml:space="preserve">KOCHER RETRACTOR 40X15MM                </v>
          </cell>
          <cell r="D1529" t="str">
            <v>PC</v>
          </cell>
          <cell r="E1529">
            <v>44.84</v>
          </cell>
          <cell r="F1529">
            <v>112.10000000000001</v>
          </cell>
        </row>
        <row r="1530">
          <cell r="A1530">
            <v>1535103</v>
          </cell>
          <cell r="B1530" t="str">
            <v>15-351-03</v>
          </cell>
          <cell r="C1530" t="str">
            <v xml:space="preserve">KOCHER RETRACTOR 40X20MM                </v>
          </cell>
          <cell r="D1530" t="str">
            <v>PC</v>
          </cell>
          <cell r="E1530">
            <v>41.71</v>
          </cell>
          <cell r="F1530">
            <v>104.27500000000001</v>
          </cell>
        </row>
        <row r="1531">
          <cell r="A1531">
            <v>1536101</v>
          </cell>
          <cell r="B1531" t="str">
            <v>15-361-01</v>
          </cell>
          <cell r="C1531" t="str">
            <v xml:space="preserve">MIDDELDORPF RETRACT 14X17MM             </v>
          </cell>
          <cell r="D1531" t="str">
            <v>PC</v>
          </cell>
          <cell r="E1531">
            <v>41.14</v>
          </cell>
          <cell r="F1531">
            <v>102.85</v>
          </cell>
        </row>
        <row r="1532">
          <cell r="A1532">
            <v>1536102</v>
          </cell>
          <cell r="B1532" t="str">
            <v>15-361-02</v>
          </cell>
          <cell r="C1532" t="str">
            <v xml:space="preserve">MIDDELDORPF RETRACT 20X22MM             </v>
          </cell>
          <cell r="D1532" t="str">
            <v>PC</v>
          </cell>
          <cell r="E1532">
            <v>42.09</v>
          </cell>
          <cell r="F1532">
            <v>105.22500000000001</v>
          </cell>
        </row>
        <row r="1533">
          <cell r="A1533">
            <v>1536103</v>
          </cell>
          <cell r="B1533" t="str">
            <v>15-361-03</v>
          </cell>
          <cell r="C1533" t="str">
            <v xml:space="preserve">MIDDELDORPF RETRACT 26X30MM             </v>
          </cell>
          <cell r="D1533" t="str">
            <v>PC</v>
          </cell>
          <cell r="E1533">
            <v>42.94</v>
          </cell>
          <cell r="F1533">
            <v>107.35</v>
          </cell>
        </row>
        <row r="1534">
          <cell r="A1534">
            <v>1538101</v>
          </cell>
          <cell r="B1534" t="str">
            <v>15-381-01</v>
          </cell>
          <cell r="C1534" t="str">
            <v xml:space="preserve">RICHARDS EASTM RETRACT FIG 1            </v>
          </cell>
          <cell r="D1534" t="str">
            <v>PC</v>
          </cell>
          <cell r="E1534">
            <v>27.55</v>
          </cell>
          <cell r="F1534">
            <v>68.875</v>
          </cell>
        </row>
        <row r="1535">
          <cell r="A1535">
            <v>1538102</v>
          </cell>
          <cell r="B1535" t="str">
            <v>15-381-02</v>
          </cell>
          <cell r="C1535" t="str">
            <v xml:space="preserve">RICHARDS EASTM RETRACT FIG 2            </v>
          </cell>
          <cell r="D1535" t="str">
            <v>PC</v>
          </cell>
          <cell r="E1535">
            <v>29.17</v>
          </cell>
          <cell r="F1535">
            <v>72.925000000000011</v>
          </cell>
        </row>
        <row r="1536">
          <cell r="A1536">
            <v>1539101</v>
          </cell>
          <cell r="B1536" t="str">
            <v>15-391-01</v>
          </cell>
          <cell r="C1536" t="str">
            <v xml:space="preserve">RICHARDSON RETRACTOR 28X20MM            </v>
          </cell>
          <cell r="D1536" t="str">
            <v>PC</v>
          </cell>
          <cell r="E1536">
            <v>24.7</v>
          </cell>
          <cell r="F1536">
            <v>61.75</v>
          </cell>
        </row>
        <row r="1537">
          <cell r="A1537">
            <v>1539102</v>
          </cell>
          <cell r="B1537" t="str">
            <v>15-391-02</v>
          </cell>
          <cell r="C1537" t="str">
            <v xml:space="preserve">RICHARDSON RETRACTOR 36X28MM            </v>
          </cell>
          <cell r="D1537" t="str">
            <v>PC</v>
          </cell>
          <cell r="E1537">
            <v>24.7</v>
          </cell>
          <cell r="F1537">
            <v>61.75</v>
          </cell>
        </row>
        <row r="1538">
          <cell r="A1538">
            <v>1539103</v>
          </cell>
          <cell r="B1538" t="str">
            <v>15-391-03</v>
          </cell>
          <cell r="C1538" t="str">
            <v xml:space="preserve">RICHARDSON RETRACTOR 44X38MM            </v>
          </cell>
          <cell r="D1538" t="str">
            <v>PC</v>
          </cell>
          <cell r="E1538">
            <v>24.7</v>
          </cell>
          <cell r="F1538">
            <v>61.75</v>
          </cell>
        </row>
        <row r="1539">
          <cell r="A1539">
            <v>1539524</v>
          </cell>
          <cell r="B1539" t="str">
            <v>15-395-24</v>
          </cell>
          <cell r="C1539" t="str">
            <v xml:space="preserve">RICHARDSON RETRACTOR 52X22MM            </v>
          </cell>
          <cell r="D1539" t="str">
            <v>PC</v>
          </cell>
          <cell r="E1539">
            <v>25.75</v>
          </cell>
          <cell r="F1539">
            <v>64.375</v>
          </cell>
        </row>
        <row r="1540">
          <cell r="A1540">
            <v>1539726</v>
          </cell>
          <cell r="B1540" t="str">
            <v>15-397-26</v>
          </cell>
          <cell r="C1540" t="str">
            <v xml:space="preserve">KELLY RETRACTOR 70X50MM                 </v>
          </cell>
          <cell r="D1540" t="str">
            <v>PC</v>
          </cell>
          <cell r="E1540">
            <v>28.22</v>
          </cell>
          <cell r="F1540">
            <v>70.55</v>
          </cell>
        </row>
        <row r="1541">
          <cell r="A1541">
            <v>1540101</v>
          </cell>
          <cell r="B1541" t="str">
            <v>15-401-01</v>
          </cell>
          <cell r="C1541" t="str">
            <v xml:space="preserve">DOYEN-STILLE RETRACT 90X28MM            </v>
          </cell>
          <cell r="D1541" t="str">
            <v>PC</v>
          </cell>
          <cell r="E1541">
            <v>76.760000000000005</v>
          </cell>
          <cell r="F1541">
            <v>191.9</v>
          </cell>
        </row>
        <row r="1542">
          <cell r="A1542">
            <v>1540102</v>
          </cell>
          <cell r="B1542" t="str">
            <v>15-401-02</v>
          </cell>
          <cell r="C1542" t="str">
            <v xml:space="preserve">DOYEN-STILLE RETR 105X30MM              </v>
          </cell>
          <cell r="D1542" t="str">
            <v>PC</v>
          </cell>
          <cell r="E1542">
            <v>78</v>
          </cell>
          <cell r="F1542">
            <v>195</v>
          </cell>
        </row>
        <row r="1543">
          <cell r="A1543">
            <v>1540103</v>
          </cell>
          <cell r="B1543" t="str">
            <v>15-401-03</v>
          </cell>
          <cell r="C1543" t="str">
            <v xml:space="preserve">DOYEN-STILLE RETR 120X52MM              </v>
          </cell>
          <cell r="D1543" t="str">
            <v>PC</v>
          </cell>
          <cell r="E1543">
            <v>91.11</v>
          </cell>
          <cell r="F1543">
            <v>227.77500000000001</v>
          </cell>
        </row>
        <row r="1544">
          <cell r="A1544">
            <v>1540501</v>
          </cell>
          <cell r="B1544" t="str">
            <v>15-405-01</v>
          </cell>
          <cell r="C1544" t="str">
            <v xml:space="preserve">HOESEL RETRACTOR    60X20 MM            </v>
          </cell>
          <cell r="D1544" t="str">
            <v>PC</v>
          </cell>
          <cell r="E1544">
            <v>54.91</v>
          </cell>
          <cell r="F1544">
            <v>137.27499999999998</v>
          </cell>
        </row>
        <row r="1545">
          <cell r="A1545">
            <v>1540502</v>
          </cell>
          <cell r="B1545" t="str">
            <v>15-405-02</v>
          </cell>
          <cell r="C1545" t="str">
            <v xml:space="preserve">HOESEL RETRACTOR    80X30 MM            </v>
          </cell>
          <cell r="D1545" t="str">
            <v>PC</v>
          </cell>
          <cell r="E1545">
            <v>71.23</v>
          </cell>
          <cell r="F1545">
            <v>178.07500000000002</v>
          </cell>
        </row>
        <row r="1546">
          <cell r="A1546">
            <v>1540503</v>
          </cell>
          <cell r="B1546" t="str">
            <v>15-405-03</v>
          </cell>
          <cell r="C1546" t="str">
            <v xml:space="preserve">HOESEL RETRACTOR   100X30 MM            </v>
          </cell>
          <cell r="D1546" t="str">
            <v>PC</v>
          </cell>
          <cell r="E1546">
            <v>77.52</v>
          </cell>
          <cell r="F1546">
            <v>193.79999999999998</v>
          </cell>
        </row>
        <row r="1547">
          <cell r="A1547">
            <v>1540504</v>
          </cell>
          <cell r="B1547" t="str">
            <v>15-405-04</v>
          </cell>
          <cell r="C1547" t="str">
            <v xml:space="preserve">HOESEL RETRACTOR   120X30 MM            </v>
          </cell>
          <cell r="D1547" t="str">
            <v>PC</v>
          </cell>
          <cell r="E1547">
            <v>77.52</v>
          </cell>
          <cell r="F1547">
            <v>193.79999999999998</v>
          </cell>
        </row>
        <row r="1548">
          <cell r="A1548">
            <v>1540505</v>
          </cell>
          <cell r="B1548" t="str">
            <v>15-405-05</v>
          </cell>
          <cell r="C1548" t="str">
            <v xml:space="preserve">HOESEL RETRACTOR   140X30 MM            </v>
          </cell>
          <cell r="D1548" t="str">
            <v>PC</v>
          </cell>
          <cell r="E1548">
            <v>83.98</v>
          </cell>
          <cell r="F1548">
            <v>209.95000000000002</v>
          </cell>
        </row>
        <row r="1549">
          <cell r="A1549">
            <v>1540506</v>
          </cell>
          <cell r="B1549" t="str">
            <v>15-405-06</v>
          </cell>
          <cell r="C1549" t="str">
            <v xml:space="preserve">HOESEL RETRACTOR   140X40 MM            </v>
          </cell>
          <cell r="D1549" t="str">
            <v>PC</v>
          </cell>
          <cell r="E1549">
            <v>98.18</v>
          </cell>
          <cell r="F1549">
            <v>245.45000000000002</v>
          </cell>
        </row>
        <row r="1550">
          <cell r="A1550">
            <v>1544101</v>
          </cell>
          <cell r="B1550" t="str">
            <v>15-441-01</v>
          </cell>
          <cell r="C1550" t="str">
            <v xml:space="preserve">MIDDELDORPF ABDOM RETR  45MM            </v>
          </cell>
          <cell r="D1550" t="str">
            <v>PC</v>
          </cell>
          <cell r="E1550">
            <v>54.25</v>
          </cell>
          <cell r="F1550">
            <v>135.625</v>
          </cell>
        </row>
        <row r="1551">
          <cell r="A1551">
            <v>1544102</v>
          </cell>
          <cell r="B1551" t="str">
            <v>15-441-02</v>
          </cell>
          <cell r="C1551" t="str">
            <v xml:space="preserve">MIDDELDORPF ABDOM RETR  50MM            </v>
          </cell>
          <cell r="D1551" t="str">
            <v>PC</v>
          </cell>
          <cell r="E1551">
            <v>56.53</v>
          </cell>
          <cell r="F1551">
            <v>141.32499999999999</v>
          </cell>
        </row>
        <row r="1552">
          <cell r="A1552">
            <v>1544103</v>
          </cell>
          <cell r="B1552" t="str">
            <v>15-441-03</v>
          </cell>
          <cell r="C1552" t="str">
            <v xml:space="preserve">MIDDELDORPF ABDOM RETR 70MM             </v>
          </cell>
          <cell r="D1552" t="str">
            <v>PC</v>
          </cell>
          <cell r="E1552">
            <v>66.12</v>
          </cell>
          <cell r="F1552">
            <v>165.3</v>
          </cell>
        </row>
        <row r="1553">
          <cell r="A1553">
            <v>1545200</v>
          </cell>
          <cell r="B1553" t="str">
            <v>15-452-00</v>
          </cell>
          <cell r="C1553" t="str">
            <v xml:space="preserve">FRITSCH A DOMIN RETR 30X30MM            </v>
          </cell>
          <cell r="D1553" t="str">
            <v>PC</v>
          </cell>
          <cell r="E1553">
            <v>59.28</v>
          </cell>
          <cell r="F1553">
            <v>148.19999999999999</v>
          </cell>
        </row>
        <row r="1554">
          <cell r="A1554">
            <v>1545201</v>
          </cell>
          <cell r="B1554" t="str">
            <v>15-452-01</v>
          </cell>
          <cell r="C1554" t="str">
            <v xml:space="preserve">FRITSCH A DOMIN RETR 32X40MM            </v>
          </cell>
          <cell r="D1554" t="str">
            <v>PC</v>
          </cell>
          <cell r="E1554">
            <v>59.28</v>
          </cell>
          <cell r="F1554">
            <v>148.19999999999999</v>
          </cell>
        </row>
        <row r="1555">
          <cell r="A1555">
            <v>1545202</v>
          </cell>
          <cell r="B1555" t="str">
            <v>15-452-02</v>
          </cell>
          <cell r="C1555" t="str">
            <v xml:space="preserve">FRITSCH A DOMIN RETR 40X50MM            </v>
          </cell>
          <cell r="D1555" t="str">
            <v>PC</v>
          </cell>
          <cell r="E1555">
            <v>59.28</v>
          </cell>
          <cell r="F1555">
            <v>148.19999999999999</v>
          </cell>
        </row>
        <row r="1556">
          <cell r="A1556">
            <v>1545203</v>
          </cell>
          <cell r="B1556" t="str">
            <v>15-452-03</v>
          </cell>
          <cell r="C1556" t="str">
            <v xml:space="preserve">FRITSCH A DOMIN RETR 40X60MM            </v>
          </cell>
          <cell r="D1556" t="str">
            <v>PC</v>
          </cell>
          <cell r="E1556">
            <v>62.13</v>
          </cell>
          <cell r="F1556">
            <v>155.32500000000002</v>
          </cell>
        </row>
        <row r="1557">
          <cell r="A1557">
            <v>1545204</v>
          </cell>
          <cell r="B1557" t="str">
            <v>15-452-04</v>
          </cell>
          <cell r="C1557" t="str">
            <v xml:space="preserve">FRITSCH A DOMIN RETR 45X75MM            </v>
          </cell>
          <cell r="D1557" t="str">
            <v>PC</v>
          </cell>
          <cell r="E1557">
            <v>62.13</v>
          </cell>
          <cell r="F1557">
            <v>155.32500000000002</v>
          </cell>
        </row>
        <row r="1558">
          <cell r="A1558">
            <v>1545205</v>
          </cell>
          <cell r="B1558" t="str">
            <v>15-452-05</v>
          </cell>
          <cell r="C1558" t="str">
            <v xml:space="preserve">FRITSCH A DOMIN RETR 65X85MM            </v>
          </cell>
          <cell r="D1558" t="str">
            <v>PC</v>
          </cell>
          <cell r="E1558">
            <v>62.13</v>
          </cell>
          <cell r="F1558">
            <v>155.32500000000002</v>
          </cell>
        </row>
        <row r="1559">
          <cell r="A1559">
            <v>1546125</v>
          </cell>
          <cell r="B1559" t="str">
            <v>15-461-25</v>
          </cell>
          <cell r="C1559" t="str">
            <v xml:space="preserve">DOYEN ABDOM RETRACTR 85X50MM            </v>
          </cell>
          <cell r="D1559" t="str">
            <v>PC</v>
          </cell>
          <cell r="E1559">
            <v>51.21</v>
          </cell>
          <cell r="F1559">
            <v>128.02500000000001</v>
          </cell>
        </row>
        <row r="1560">
          <cell r="A1560">
            <v>1546922</v>
          </cell>
          <cell r="B1560" t="str">
            <v>15-469-22</v>
          </cell>
          <cell r="C1560" t="str">
            <v xml:space="preserve">KOCHER ABDOM RETRACT 70X25MM            </v>
          </cell>
          <cell r="D1560" t="str">
            <v>PC</v>
          </cell>
          <cell r="E1560">
            <v>65.17</v>
          </cell>
          <cell r="F1560">
            <v>162.92500000000001</v>
          </cell>
        </row>
        <row r="1561">
          <cell r="A1561">
            <v>1547101</v>
          </cell>
          <cell r="B1561" t="str">
            <v>15-471-01</v>
          </cell>
          <cell r="C1561" t="str">
            <v xml:space="preserve">KOCHER ABDOM RETRACT 80X45MM            </v>
          </cell>
          <cell r="D1561" t="str">
            <v>PC</v>
          </cell>
          <cell r="E1561">
            <v>71.819999999999993</v>
          </cell>
          <cell r="F1561">
            <v>179.54999999999998</v>
          </cell>
        </row>
        <row r="1562">
          <cell r="A1562">
            <v>1547102</v>
          </cell>
          <cell r="B1562" t="str">
            <v>15-471-02</v>
          </cell>
          <cell r="C1562" t="str">
            <v xml:space="preserve">KOCHER ABDOM RETRACT 80X55MM            </v>
          </cell>
          <cell r="D1562" t="str">
            <v>PC</v>
          </cell>
          <cell r="E1562">
            <v>71.819999999999993</v>
          </cell>
          <cell r="F1562">
            <v>179.54999999999998</v>
          </cell>
        </row>
        <row r="1563">
          <cell r="A1563">
            <v>1547103</v>
          </cell>
          <cell r="B1563" t="str">
            <v>15-471-03</v>
          </cell>
          <cell r="C1563" t="str">
            <v xml:space="preserve">KOCHER ABDOM RETRACT 80X65MM            </v>
          </cell>
          <cell r="D1563" t="str">
            <v>PC</v>
          </cell>
          <cell r="E1563">
            <v>71.819999999999993</v>
          </cell>
          <cell r="F1563">
            <v>179.54999999999998</v>
          </cell>
        </row>
        <row r="1564">
          <cell r="A1564">
            <v>1550125</v>
          </cell>
          <cell r="B1564" t="str">
            <v>15-501-25</v>
          </cell>
          <cell r="C1564" t="str">
            <v xml:space="preserve">MARTIN RETRACTOR 105X27MM               </v>
          </cell>
          <cell r="D1564" t="str">
            <v>PC</v>
          </cell>
          <cell r="E1564">
            <v>52.16</v>
          </cell>
          <cell r="F1564">
            <v>130.39999999999998</v>
          </cell>
        </row>
        <row r="1565">
          <cell r="A1565">
            <v>1550528</v>
          </cell>
          <cell r="B1565" t="str">
            <v>15-505-28</v>
          </cell>
          <cell r="C1565" t="str">
            <v xml:space="preserve">SIMON RETRACTOR 115X22MM                </v>
          </cell>
          <cell r="D1565" t="str">
            <v>PC</v>
          </cell>
          <cell r="E1565">
            <v>49.41</v>
          </cell>
          <cell r="F1565">
            <v>123.52499999999999</v>
          </cell>
        </row>
        <row r="1566">
          <cell r="A1566">
            <v>1550728</v>
          </cell>
          <cell r="B1566" t="str">
            <v>15-507-28</v>
          </cell>
          <cell r="C1566" t="str">
            <v xml:space="preserve">SIMON RETRACTOR 115X27MM                </v>
          </cell>
          <cell r="D1566" t="str">
            <v>PC</v>
          </cell>
          <cell r="E1566">
            <v>49.41</v>
          </cell>
          <cell r="F1566">
            <v>123.52499999999999</v>
          </cell>
        </row>
        <row r="1567">
          <cell r="A1567">
            <v>1553701</v>
          </cell>
          <cell r="B1567" t="str">
            <v>15-537-01</v>
          </cell>
          <cell r="C1567" t="str">
            <v xml:space="preserve">CORYLLOS RETRACTEUR 82X22MM             </v>
          </cell>
          <cell r="D1567" t="str">
            <v>PC</v>
          </cell>
          <cell r="E1567">
            <v>74.77</v>
          </cell>
          <cell r="F1567">
            <v>186.92499999999998</v>
          </cell>
        </row>
        <row r="1568">
          <cell r="A1568">
            <v>1553702</v>
          </cell>
          <cell r="B1568" t="str">
            <v>15-537-02</v>
          </cell>
          <cell r="C1568" t="str">
            <v xml:space="preserve">CORYLLOS RETRACTEUR 108X43MM            </v>
          </cell>
          <cell r="D1568" t="str">
            <v>PC</v>
          </cell>
          <cell r="E1568">
            <v>85.69</v>
          </cell>
          <cell r="F1568">
            <v>214.22499999999999</v>
          </cell>
        </row>
        <row r="1569">
          <cell r="A1569">
            <v>1553703</v>
          </cell>
          <cell r="B1569" t="str">
            <v>15-537-03</v>
          </cell>
          <cell r="C1569" t="str">
            <v xml:space="preserve">CORYLLOS RETRACTEUR 115X65MM            </v>
          </cell>
          <cell r="D1569" t="str">
            <v>PC</v>
          </cell>
          <cell r="E1569">
            <v>104.98</v>
          </cell>
          <cell r="F1569">
            <v>262.45</v>
          </cell>
        </row>
        <row r="1570">
          <cell r="A1570">
            <v>1554501</v>
          </cell>
          <cell r="B1570" t="str">
            <v>15-545-01</v>
          </cell>
          <cell r="C1570" t="str">
            <v xml:space="preserve">DAVIDSON RETRACTOR 75X50MM              </v>
          </cell>
          <cell r="D1570" t="str">
            <v>PC</v>
          </cell>
          <cell r="E1570">
            <v>114.3</v>
          </cell>
          <cell r="F1570">
            <v>285.75</v>
          </cell>
        </row>
        <row r="1571">
          <cell r="A1571">
            <v>1554502</v>
          </cell>
          <cell r="B1571" t="str">
            <v>15-545-02</v>
          </cell>
          <cell r="C1571" t="str">
            <v xml:space="preserve">DAVIDSON RETRACTOR 90X75MM              </v>
          </cell>
          <cell r="D1571" t="str">
            <v>PC</v>
          </cell>
          <cell r="E1571">
            <v>114.3</v>
          </cell>
          <cell r="F1571">
            <v>285.75</v>
          </cell>
        </row>
        <row r="1572">
          <cell r="A1572">
            <v>1555125</v>
          </cell>
          <cell r="B1572" t="str">
            <v>15-551-25</v>
          </cell>
          <cell r="C1572" t="str">
            <v xml:space="preserve">SAUERBRUCH RETRACTOR125X37MM            </v>
          </cell>
          <cell r="D1572" t="str">
            <v>PC</v>
          </cell>
          <cell r="E1572">
            <v>108.78</v>
          </cell>
          <cell r="F1572">
            <v>271.95</v>
          </cell>
        </row>
        <row r="1573">
          <cell r="A1573">
            <v>1555808</v>
          </cell>
          <cell r="B1573" t="str">
            <v>15-558-08</v>
          </cell>
          <cell r="C1573" t="str">
            <v xml:space="preserve">BRUNNER RETR STR 80X20 MM               </v>
          </cell>
          <cell r="D1573" t="str">
            <v>PC</v>
          </cell>
          <cell r="E1573">
            <v>53.68</v>
          </cell>
          <cell r="F1573">
            <v>134.19999999999999</v>
          </cell>
        </row>
        <row r="1574">
          <cell r="A1574">
            <v>1555810</v>
          </cell>
          <cell r="B1574" t="str">
            <v>15-558-10</v>
          </cell>
          <cell r="C1574" t="str">
            <v xml:space="preserve">BRUNNER RETR STR 100X25 MM              </v>
          </cell>
          <cell r="D1574" t="str">
            <v>PC</v>
          </cell>
          <cell r="E1574">
            <v>54.82</v>
          </cell>
          <cell r="F1574">
            <v>137.05000000000001</v>
          </cell>
        </row>
        <row r="1575">
          <cell r="A1575">
            <v>1555812</v>
          </cell>
          <cell r="B1575" t="str">
            <v>15-558-12</v>
          </cell>
          <cell r="C1575" t="str">
            <v xml:space="preserve">BRUNNER RETR STR 120X25 MM              </v>
          </cell>
          <cell r="D1575" t="str">
            <v>PC</v>
          </cell>
          <cell r="E1575">
            <v>55.77</v>
          </cell>
          <cell r="F1575">
            <v>139.42500000000001</v>
          </cell>
        </row>
        <row r="1576">
          <cell r="A1576">
            <v>1555813</v>
          </cell>
          <cell r="B1576" t="str">
            <v>15-558-13</v>
          </cell>
          <cell r="C1576" t="str">
            <v xml:space="preserve">BRUNNER RETR STR 130X30 MM              </v>
          </cell>
          <cell r="D1576" t="str">
            <v>PC</v>
          </cell>
          <cell r="E1576">
            <v>56.53</v>
          </cell>
          <cell r="F1576">
            <v>141.32499999999999</v>
          </cell>
        </row>
        <row r="1577">
          <cell r="A1577">
            <v>1555814</v>
          </cell>
          <cell r="B1577" t="str">
            <v>15-558-14</v>
          </cell>
          <cell r="C1577" t="str">
            <v xml:space="preserve">BRUNNER RETR STR 140X30 MM              </v>
          </cell>
          <cell r="D1577" t="str">
            <v>PC</v>
          </cell>
          <cell r="E1577">
            <v>57.57</v>
          </cell>
          <cell r="F1577">
            <v>143.92500000000001</v>
          </cell>
        </row>
        <row r="1578">
          <cell r="A1578">
            <v>1555816</v>
          </cell>
          <cell r="B1578" t="str">
            <v>15-558-16</v>
          </cell>
          <cell r="C1578" t="str">
            <v xml:space="preserve">BRUNNER RETR STR 160X30 MM              </v>
          </cell>
          <cell r="D1578" t="str">
            <v>PC</v>
          </cell>
          <cell r="E1578">
            <v>59.28</v>
          </cell>
          <cell r="F1578">
            <v>148.19999999999999</v>
          </cell>
        </row>
        <row r="1579">
          <cell r="A1579">
            <v>1555818</v>
          </cell>
          <cell r="B1579" t="str">
            <v>15-558-18</v>
          </cell>
          <cell r="C1579" t="str">
            <v xml:space="preserve">BRUNNER RETR STR 180X30 MM              </v>
          </cell>
          <cell r="D1579" t="str">
            <v>PC</v>
          </cell>
          <cell r="E1579">
            <v>62.89</v>
          </cell>
          <cell r="F1579">
            <v>157.22499999999999</v>
          </cell>
        </row>
        <row r="1580">
          <cell r="A1580">
            <v>1555908</v>
          </cell>
          <cell r="B1580" t="str">
            <v>15-559-08</v>
          </cell>
          <cell r="C1580" t="str">
            <v xml:space="preserve">BRUNNER RETRACTOR 80X20 MM              </v>
          </cell>
          <cell r="D1580" t="str">
            <v>PC</v>
          </cell>
          <cell r="E1580">
            <v>55.77</v>
          </cell>
          <cell r="F1580">
            <v>139.42500000000001</v>
          </cell>
        </row>
        <row r="1581">
          <cell r="A1581">
            <v>1555910</v>
          </cell>
          <cell r="B1581" t="str">
            <v>15-559-10</v>
          </cell>
          <cell r="C1581" t="str">
            <v xml:space="preserve">BRUNNER RETRACTOR 100X20 MM             </v>
          </cell>
          <cell r="D1581" t="str">
            <v>PC</v>
          </cell>
          <cell r="E1581">
            <v>56.53</v>
          </cell>
          <cell r="F1581">
            <v>141.32499999999999</v>
          </cell>
        </row>
        <row r="1582">
          <cell r="A1582">
            <v>1555912</v>
          </cell>
          <cell r="B1582" t="str">
            <v>15-559-12</v>
          </cell>
          <cell r="C1582" t="str">
            <v xml:space="preserve">BRUNNER RETRACTOR 120X25 MM             </v>
          </cell>
          <cell r="D1582" t="str">
            <v>PC</v>
          </cell>
          <cell r="E1582">
            <v>57.57</v>
          </cell>
          <cell r="F1582">
            <v>143.92500000000001</v>
          </cell>
        </row>
        <row r="1583">
          <cell r="A1583">
            <v>1555914</v>
          </cell>
          <cell r="B1583" t="str">
            <v>15-559-14</v>
          </cell>
          <cell r="C1583" t="str">
            <v xml:space="preserve">BRUNNER RETRACTOR 140X25 MM             </v>
          </cell>
          <cell r="D1583" t="str">
            <v>PC</v>
          </cell>
          <cell r="E1583">
            <v>58.52</v>
          </cell>
          <cell r="F1583">
            <v>146.30000000000001</v>
          </cell>
        </row>
        <row r="1584">
          <cell r="A1584">
            <v>1555916</v>
          </cell>
          <cell r="B1584" t="str">
            <v>15-559-16</v>
          </cell>
          <cell r="C1584" t="str">
            <v xml:space="preserve">BRUNNER RETRACTOR 160X30 MM             </v>
          </cell>
          <cell r="D1584" t="str">
            <v>PC</v>
          </cell>
          <cell r="E1584">
            <v>59.28</v>
          </cell>
          <cell r="F1584">
            <v>148.19999999999999</v>
          </cell>
        </row>
        <row r="1585">
          <cell r="A1585">
            <v>1555918</v>
          </cell>
          <cell r="B1585" t="str">
            <v>15-559-18</v>
          </cell>
          <cell r="C1585" t="str">
            <v xml:space="preserve">BRUNNER RETRACTOR 180X30 MM             </v>
          </cell>
          <cell r="D1585" t="str">
            <v>PC</v>
          </cell>
          <cell r="E1585">
            <v>62.89</v>
          </cell>
          <cell r="F1585">
            <v>157.22499999999999</v>
          </cell>
        </row>
        <row r="1586">
          <cell r="A1586">
            <v>1556101</v>
          </cell>
          <cell r="B1586" t="str">
            <v>15-561-01</v>
          </cell>
          <cell r="C1586" t="str">
            <v xml:space="preserve">SAUERBRUCH RETRACTOR 45X15MM            </v>
          </cell>
          <cell r="D1586" t="str">
            <v>PC</v>
          </cell>
          <cell r="E1586">
            <v>50.07</v>
          </cell>
          <cell r="F1586">
            <v>125.175</v>
          </cell>
        </row>
        <row r="1587">
          <cell r="A1587">
            <v>1556102</v>
          </cell>
          <cell r="B1587" t="str">
            <v>15-561-02</v>
          </cell>
          <cell r="C1587" t="str">
            <v xml:space="preserve">SAUERBRUCH RETRACTOR 60X23MM            </v>
          </cell>
          <cell r="D1587" t="str">
            <v>PC</v>
          </cell>
          <cell r="E1587">
            <v>52.06</v>
          </cell>
          <cell r="F1587">
            <v>130.15</v>
          </cell>
        </row>
        <row r="1588">
          <cell r="A1588">
            <v>1556103</v>
          </cell>
          <cell r="B1588" t="str">
            <v>15-561-03</v>
          </cell>
          <cell r="C1588" t="str">
            <v xml:space="preserve">SAUERBRUCH RETRACTOR 75X20MM            </v>
          </cell>
          <cell r="D1588" t="str">
            <v>PC</v>
          </cell>
          <cell r="E1588">
            <v>53.68</v>
          </cell>
          <cell r="F1588">
            <v>134.19999999999999</v>
          </cell>
        </row>
        <row r="1589">
          <cell r="A1589">
            <v>1556301</v>
          </cell>
          <cell r="B1589" t="str">
            <v>15-563-01</v>
          </cell>
          <cell r="C1589" t="str">
            <v xml:space="preserve">ROSS AORTA RETRACTOR FIG  1             </v>
          </cell>
          <cell r="D1589" t="str">
            <v>PC</v>
          </cell>
          <cell r="E1589">
            <v>82.89</v>
          </cell>
          <cell r="F1589">
            <v>207.22499999999999</v>
          </cell>
        </row>
        <row r="1590">
          <cell r="A1590">
            <v>1556302</v>
          </cell>
          <cell r="B1590" t="str">
            <v>15-563-02</v>
          </cell>
          <cell r="C1590" t="str">
            <v xml:space="preserve">ROSS AORTA RETRACTOR FIG  2             </v>
          </cell>
          <cell r="D1590" t="str">
            <v>PC</v>
          </cell>
          <cell r="E1590">
            <v>82.89</v>
          </cell>
          <cell r="F1590">
            <v>207.22499999999999</v>
          </cell>
        </row>
        <row r="1591">
          <cell r="A1591">
            <v>1556303</v>
          </cell>
          <cell r="B1591" t="str">
            <v>15-563-03</v>
          </cell>
          <cell r="C1591" t="str">
            <v xml:space="preserve">ROSS AORTA RETRACTOR FIG  3             </v>
          </cell>
          <cell r="D1591" t="str">
            <v>PC</v>
          </cell>
          <cell r="E1591">
            <v>82.89</v>
          </cell>
          <cell r="F1591">
            <v>207.22499999999999</v>
          </cell>
        </row>
        <row r="1592">
          <cell r="A1592">
            <v>1556304</v>
          </cell>
          <cell r="B1592" t="str">
            <v>15-563-04</v>
          </cell>
          <cell r="C1592" t="str">
            <v xml:space="preserve">ROSS AORTA RETRACTOR FIG  4             </v>
          </cell>
          <cell r="D1592" t="str">
            <v>PC</v>
          </cell>
          <cell r="E1592">
            <v>82.89</v>
          </cell>
          <cell r="F1592">
            <v>207.22499999999999</v>
          </cell>
        </row>
        <row r="1593">
          <cell r="A1593">
            <v>1556305</v>
          </cell>
          <cell r="B1593" t="str">
            <v>15-563-05</v>
          </cell>
          <cell r="C1593" t="str">
            <v xml:space="preserve">ROSS AORTA RETRACTOR FIG  5             </v>
          </cell>
          <cell r="D1593" t="str">
            <v>PC</v>
          </cell>
          <cell r="E1593">
            <v>82.89</v>
          </cell>
          <cell r="F1593">
            <v>207.22499999999999</v>
          </cell>
        </row>
        <row r="1594">
          <cell r="A1594">
            <v>1556306</v>
          </cell>
          <cell r="B1594" t="str">
            <v>15-563-06</v>
          </cell>
          <cell r="C1594" t="str">
            <v xml:space="preserve">ROSS AORTA RETRACTOR FIG  6             </v>
          </cell>
          <cell r="D1594" t="str">
            <v>PC</v>
          </cell>
          <cell r="E1594">
            <v>82.89</v>
          </cell>
          <cell r="F1594">
            <v>207.22499999999999</v>
          </cell>
        </row>
        <row r="1595">
          <cell r="A1595">
            <v>1557727</v>
          </cell>
          <cell r="B1595" t="str">
            <v>15-577-27</v>
          </cell>
          <cell r="C1595" t="str">
            <v xml:space="preserve">POLLOSON RETRACTOR 27 CM                </v>
          </cell>
          <cell r="D1595" t="str">
            <v>PC</v>
          </cell>
          <cell r="E1595">
            <v>159.6</v>
          </cell>
          <cell r="F1595">
            <v>399</v>
          </cell>
        </row>
        <row r="1596">
          <cell r="A1596">
            <v>1557927</v>
          </cell>
          <cell r="B1596" t="str">
            <v>15-579-27</v>
          </cell>
          <cell r="C1596" t="str">
            <v xml:space="preserve">POLLOSON RETRACTOR FENESTR.             </v>
          </cell>
          <cell r="D1596" t="str">
            <v>PC</v>
          </cell>
          <cell r="E1596">
            <v>178.13</v>
          </cell>
          <cell r="F1596">
            <v>445.32499999999999</v>
          </cell>
        </row>
        <row r="1597">
          <cell r="A1597">
            <v>1558101</v>
          </cell>
          <cell r="B1597" t="str">
            <v>15-581-01</v>
          </cell>
          <cell r="C1597" t="str">
            <v xml:space="preserve">HARRINGTON RETRACTR 127X40MM            </v>
          </cell>
          <cell r="D1597" t="str">
            <v>PC</v>
          </cell>
          <cell r="E1597">
            <v>83.52</v>
          </cell>
          <cell r="F1597">
            <v>208.79999999999998</v>
          </cell>
        </row>
        <row r="1598">
          <cell r="A1598">
            <v>1558102</v>
          </cell>
          <cell r="B1598" t="str">
            <v>15-581-02</v>
          </cell>
          <cell r="C1598" t="str">
            <v xml:space="preserve">HARRINGTON RETRACTR 127X62MM            </v>
          </cell>
          <cell r="D1598" t="str">
            <v>PC</v>
          </cell>
          <cell r="E1598">
            <v>90.9</v>
          </cell>
          <cell r="F1598">
            <v>227.25</v>
          </cell>
        </row>
        <row r="1599">
          <cell r="A1599">
            <v>1559101</v>
          </cell>
          <cell r="B1599" t="str">
            <v>15-591-01</v>
          </cell>
          <cell r="C1599" t="str">
            <v xml:space="preserve">DEAVER RETRACTOR 19 MM X 7"             </v>
          </cell>
          <cell r="D1599" t="str">
            <v>PC</v>
          </cell>
          <cell r="E1599">
            <v>21.78</v>
          </cell>
          <cell r="F1599">
            <v>54.45</v>
          </cell>
        </row>
        <row r="1600">
          <cell r="A1600">
            <v>1559102</v>
          </cell>
          <cell r="B1600" t="str">
            <v>15-591-02</v>
          </cell>
          <cell r="C1600" t="str">
            <v xml:space="preserve">DEAVER RETRACTOR 22MMX8 1/2"            </v>
          </cell>
          <cell r="D1600" t="str">
            <v>PC</v>
          </cell>
          <cell r="E1600">
            <v>21.78</v>
          </cell>
          <cell r="F1600">
            <v>54.45</v>
          </cell>
        </row>
        <row r="1601">
          <cell r="A1601">
            <v>1559103</v>
          </cell>
          <cell r="B1601" t="str">
            <v>15-591-03</v>
          </cell>
          <cell r="C1601" t="str">
            <v xml:space="preserve">DEAVER RETRACTOR 25MM X 9"              </v>
          </cell>
          <cell r="D1601" t="str">
            <v>PC</v>
          </cell>
          <cell r="E1601">
            <v>24.84</v>
          </cell>
          <cell r="F1601">
            <v>62.1</v>
          </cell>
        </row>
        <row r="1602">
          <cell r="A1602">
            <v>1559104</v>
          </cell>
          <cell r="B1602" t="str">
            <v>15-591-04</v>
          </cell>
          <cell r="C1602" t="str">
            <v xml:space="preserve">DEAVER RETRACTOR 25MM X 12"             </v>
          </cell>
          <cell r="D1602" t="str">
            <v>PC</v>
          </cell>
          <cell r="E1602">
            <v>25.2</v>
          </cell>
          <cell r="F1602">
            <v>63</v>
          </cell>
        </row>
        <row r="1603">
          <cell r="A1603">
            <v>1559105</v>
          </cell>
          <cell r="B1603" t="str">
            <v>15-591-05</v>
          </cell>
          <cell r="C1603" t="str">
            <v xml:space="preserve">DEAVER RETRACTOR 25MM X 13"             </v>
          </cell>
          <cell r="D1603" t="str">
            <v>PC</v>
          </cell>
          <cell r="E1603">
            <v>28.53</v>
          </cell>
          <cell r="F1603">
            <v>71.325000000000003</v>
          </cell>
        </row>
        <row r="1604">
          <cell r="A1604">
            <v>1559106</v>
          </cell>
          <cell r="B1604" t="str">
            <v>15-591-06</v>
          </cell>
          <cell r="C1604" t="str">
            <v xml:space="preserve">DEAVER RETRACTOR 25MM X 14"             </v>
          </cell>
          <cell r="D1604" t="str">
            <v>PC</v>
          </cell>
          <cell r="E1604">
            <v>30.33</v>
          </cell>
          <cell r="F1604">
            <v>75.824999999999989</v>
          </cell>
        </row>
        <row r="1605">
          <cell r="A1605">
            <v>1559107</v>
          </cell>
          <cell r="B1605" t="str">
            <v>15-591-07</v>
          </cell>
          <cell r="C1605" t="str">
            <v xml:space="preserve">DEAVER RETRACTOR 38MMX12"               </v>
          </cell>
          <cell r="D1605" t="str">
            <v>PC</v>
          </cell>
          <cell r="E1605">
            <v>31.95</v>
          </cell>
          <cell r="F1605">
            <v>79.875</v>
          </cell>
        </row>
        <row r="1606">
          <cell r="A1606">
            <v>1559108</v>
          </cell>
          <cell r="B1606" t="str">
            <v>15-591-08</v>
          </cell>
          <cell r="C1606" t="str">
            <v xml:space="preserve">DEAVER RETRACTOR 50MM X 12"             </v>
          </cell>
          <cell r="D1606" t="str">
            <v>PC</v>
          </cell>
          <cell r="E1606">
            <v>33.659999999999997</v>
          </cell>
          <cell r="F1606">
            <v>84.149999999999991</v>
          </cell>
        </row>
        <row r="1607">
          <cell r="A1607">
            <v>1559109</v>
          </cell>
          <cell r="B1607" t="str">
            <v>15-591-09</v>
          </cell>
          <cell r="C1607" t="str">
            <v xml:space="preserve">DEAVER RETRACTOR 75MM X 12"             </v>
          </cell>
          <cell r="D1607" t="str">
            <v>PC</v>
          </cell>
          <cell r="E1607">
            <v>35.549999999999997</v>
          </cell>
          <cell r="F1607">
            <v>88.875</v>
          </cell>
        </row>
        <row r="1608">
          <cell r="A1608">
            <v>1559204</v>
          </cell>
          <cell r="B1608" t="str">
            <v>15-592-04</v>
          </cell>
          <cell r="C1608" t="str">
            <v xml:space="preserve">DEAVER-GRIP RETRACTOR 25MM              </v>
          </cell>
          <cell r="D1608" t="str">
            <v>PC</v>
          </cell>
          <cell r="E1608">
            <v>51.93</v>
          </cell>
          <cell r="F1608">
            <v>129.82499999999999</v>
          </cell>
        </row>
        <row r="1609">
          <cell r="A1609">
            <v>1559207</v>
          </cell>
          <cell r="B1609" t="str">
            <v>15-592-07</v>
          </cell>
          <cell r="C1609" t="str">
            <v xml:space="preserve">DEAVER-GRIP RETRACTOR 38MM              </v>
          </cell>
          <cell r="D1609" t="str">
            <v>PC</v>
          </cell>
          <cell r="E1609">
            <v>53.55</v>
          </cell>
          <cell r="F1609">
            <v>133.875</v>
          </cell>
        </row>
        <row r="1610">
          <cell r="A1610">
            <v>1559208</v>
          </cell>
          <cell r="B1610" t="str">
            <v>15-592-08</v>
          </cell>
          <cell r="C1610" t="str">
            <v xml:space="preserve">DEAVER-GRIP RETRACTOR 50MM              </v>
          </cell>
          <cell r="D1610" t="str">
            <v>PC</v>
          </cell>
          <cell r="E1610">
            <v>54.54</v>
          </cell>
          <cell r="F1610">
            <v>136.35</v>
          </cell>
        </row>
        <row r="1611">
          <cell r="A1611">
            <v>1559210</v>
          </cell>
          <cell r="B1611" t="str">
            <v>15-592-10</v>
          </cell>
          <cell r="C1611" t="str">
            <v xml:space="preserve">DEAVER-GRIR RETRACTOR 100MM             </v>
          </cell>
          <cell r="D1611" t="str">
            <v>PC</v>
          </cell>
          <cell r="E1611">
            <v>69.12</v>
          </cell>
          <cell r="F1611">
            <v>172.8</v>
          </cell>
        </row>
        <row r="1612">
          <cell r="A1612">
            <v>1559301</v>
          </cell>
          <cell r="B1612" t="str">
            <v>15-593-01</v>
          </cell>
          <cell r="C1612" t="str">
            <v xml:space="preserve">COOLEY ATRIUM RETRACTOR RIGHT           </v>
          </cell>
          <cell r="D1612" t="str">
            <v>PC</v>
          </cell>
          <cell r="E1612">
            <v>159.75</v>
          </cell>
          <cell r="F1612">
            <v>399.375</v>
          </cell>
        </row>
        <row r="1613">
          <cell r="A1613">
            <v>1559302</v>
          </cell>
          <cell r="B1613" t="str">
            <v>15-593-02</v>
          </cell>
          <cell r="C1613" t="str">
            <v xml:space="preserve">COOLEY ATRIUM RETRACTOR RIGHT           </v>
          </cell>
          <cell r="D1613" t="str">
            <v>PC</v>
          </cell>
          <cell r="E1613">
            <v>167.4</v>
          </cell>
          <cell r="F1613">
            <v>418.5</v>
          </cell>
        </row>
        <row r="1614">
          <cell r="A1614">
            <v>1559303</v>
          </cell>
          <cell r="B1614" t="str">
            <v>15-593-03</v>
          </cell>
          <cell r="C1614" t="str">
            <v xml:space="preserve">COOLEY ATRIUM RETRACTOR LEFT            </v>
          </cell>
          <cell r="D1614" t="str">
            <v>PC</v>
          </cell>
          <cell r="E1614">
            <v>159.75</v>
          </cell>
          <cell r="F1614">
            <v>399.375</v>
          </cell>
        </row>
        <row r="1615">
          <cell r="A1615">
            <v>1560301</v>
          </cell>
          <cell r="B1615" t="str">
            <v>15-603-01</v>
          </cell>
          <cell r="C1615" t="str">
            <v xml:space="preserve">MIKULICZ ABDOM RETR 85X35MM             </v>
          </cell>
          <cell r="D1615" t="str">
            <v>PC</v>
          </cell>
          <cell r="E1615">
            <v>69.16</v>
          </cell>
          <cell r="F1615">
            <v>172.89999999999998</v>
          </cell>
        </row>
        <row r="1616">
          <cell r="A1616">
            <v>1560302</v>
          </cell>
          <cell r="B1616" t="str">
            <v>15-603-02</v>
          </cell>
          <cell r="C1616" t="str">
            <v xml:space="preserve">MIKULICZ ABDOM RETR 120X50MM            </v>
          </cell>
          <cell r="D1616" t="str">
            <v>PC</v>
          </cell>
          <cell r="E1616">
            <v>69.16</v>
          </cell>
          <cell r="F1616">
            <v>172.89999999999998</v>
          </cell>
        </row>
        <row r="1617">
          <cell r="A1617">
            <v>1560303</v>
          </cell>
          <cell r="B1617" t="str">
            <v>15-603-03</v>
          </cell>
          <cell r="C1617" t="str">
            <v xml:space="preserve">MIKULICZ ABDOM RETR 155X50MM            </v>
          </cell>
          <cell r="D1617" t="str">
            <v>PC</v>
          </cell>
          <cell r="E1617">
            <v>72.959999999999994</v>
          </cell>
          <cell r="F1617">
            <v>182.39999999999998</v>
          </cell>
        </row>
        <row r="1618">
          <cell r="A1618">
            <v>1560726</v>
          </cell>
          <cell r="B1618" t="str">
            <v>15-607-26</v>
          </cell>
          <cell r="C1618" t="str">
            <v xml:space="preserve">MIKULICZ ABDOM RETR 90X50MM             </v>
          </cell>
          <cell r="D1618" t="str">
            <v>PC</v>
          </cell>
          <cell r="E1618">
            <v>69.73</v>
          </cell>
          <cell r="F1618">
            <v>174.32500000000002</v>
          </cell>
        </row>
        <row r="1619">
          <cell r="A1619">
            <v>1561101</v>
          </cell>
          <cell r="B1619" t="str">
            <v>15-611-01</v>
          </cell>
          <cell r="C1619" t="str">
            <v xml:space="preserve">KELLY ABDOM RETRACT 190X38MM            </v>
          </cell>
          <cell r="D1619" t="str">
            <v>PC</v>
          </cell>
          <cell r="E1619">
            <v>79.33</v>
          </cell>
          <cell r="F1619">
            <v>198.32499999999999</v>
          </cell>
        </row>
        <row r="1620">
          <cell r="A1620">
            <v>1561102</v>
          </cell>
          <cell r="B1620" t="str">
            <v>15-611-02</v>
          </cell>
          <cell r="C1620" t="str">
            <v xml:space="preserve">KELLY ABDOM RETRACT 190X57MM            </v>
          </cell>
          <cell r="D1620" t="str">
            <v>PC</v>
          </cell>
          <cell r="E1620">
            <v>82.08</v>
          </cell>
          <cell r="F1620">
            <v>205.2</v>
          </cell>
        </row>
        <row r="1621">
          <cell r="A1621">
            <v>1561501</v>
          </cell>
          <cell r="B1621" t="str">
            <v>15-615-01</v>
          </cell>
          <cell r="C1621" t="str">
            <v xml:space="preserve">ST. MARKS PELVIS RETR. 29 CM            </v>
          </cell>
          <cell r="D1621" t="str">
            <v>PC</v>
          </cell>
          <cell r="E1621">
            <v>74.77</v>
          </cell>
          <cell r="F1621">
            <v>186.92499999999998</v>
          </cell>
        </row>
        <row r="1622">
          <cell r="A1622">
            <v>1561502</v>
          </cell>
          <cell r="B1622" t="str">
            <v>15-615-02</v>
          </cell>
          <cell r="C1622" t="str">
            <v xml:space="preserve">ST. MARKS PELVIS RETR. 32 CM            </v>
          </cell>
          <cell r="D1622" t="str">
            <v>PC</v>
          </cell>
          <cell r="E1622">
            <v>74.77</v>
          </cell>
          <cell r="F1622">
            <v>186.92499999999998</v>
          </cell>
        </row>
        <row r="1623">
          <cell r="A1623">
            <v>1561503</v>
          </cell>
          <cell r="B1623" t="str">
            <v>15-615-03</v>
          </cell>
          <cell r="C1623" t="str">
            <v xml:space="preserve">ST. MARKS PELVIS RETR. 33 CM            </v>
          </cell>
          <cell r="D1623" t="str">
            <v>PC</v>
          </cell>
          <cell r="E1623">
            <v>74.77</v>
          </cell>
          <cell r="F1623">
            <v>186.92499999999998</v>
          </cell>
        </row>
        <row r="1624">
          <cell r="A1624">
            <v>1562128</v>
          </cell>
          <cell r="B1624" t="str">
            <v>15-621-28</v>
          </cell>
          <cell r="C1624" t="str">
            <v xml:space="preserve">KUEMMEL ABD RETRACT 130X45MM            </v>
          </cell>
          <cell r="D1624" t="str">
            <v>PC</v>
          </cell>
          <cell r="E1624">
            <v>50.9</v>
          </cell>
          <cell r="F1624">
            <v>127.25</v>
          </cell>
        </row>
        <row r="1625">
          <cell r="A1625">
            <v>1562320</v>
          </cell>
          <cell r="B1625" t="str">
            <v>15-623-20</v>
          </cell>
          <cell r="C1625" t="str">
            <v xml:space="preserve">KADER RETRACTOR WIDE 20 MM              </v>
          </cell>
          <cell r="D1625" t="str">
            <v>PC</v>
          </cell>
          <cell r="E1625">
            <v>42</v>
          </cell>
          <cell r="F1625">
            <v>105</v>
          </cell>
        </row>
        <row r="1626">
          <cell r="A1626">
            <v>1562330</v>
          </cell>
          <cell r="B1626" t="str">
            <v>15-623-30</v>
          </cell>
          <cell r="C1626" t="str">
            <v xml:space="preserve">KADER RETRACTOR WIDE 30 MM              </v>
          </cell>
          <cell r="D1626" t="str">
            <v>PC</v>
          </cell>
          <cell r="E1626">
            <v>43.2</v>
          </cell>
          <cell r="F1626">
            <v>108</v>
          </cell>
        </row>
        <row r="1627">
          <cell r="A1627">
            <v>1562340</v>
          </cell>
          <cell r="B1627" t="str">
            <v>15-623-40</v>
          </cell>
          <cell r="C1627" t="str">
            <v xml:space="preserve">KADER RETRACTOR WIDE 40 MM              </v>
          </cell>
          <cell r="D1627" t="str">
            <v>PC</v>
          </cell>
          <cell r="E1627">
            <v>44.3</v>
          </cell>
          <cell r="F1627">
            <v>110.75</v>
          </cell>
        </row>
        <row r="1628">
          <cell r="A1628">
            <v>1565500</v>
          </cell>
          <cell r="B1628" t="str">
            <v>15-655-00</v>
          </cell>
          <cell r="C1628" t="str">
            <v xml:space="preserve">ROUX RETRACTOR SET FIG. 1-3             </v>
          </cell>
          <cell r="D1628" t="str">
            <v>PC</v>
          </cell>
          <cell r="E1628">
            <v>29.36</v>
          </cell>
          <cell r="F1628">
            <v>73.400000000000006</v>
          </cell>
        </row>
        <row r="1629">
          <cell r="A1629">
            <v>1565501</v>
          </cell>
          <cell r="B1629" t="str">
            <v>15-655-01</v>
          </cell>
          <cell r="C1629" t="str">
            <v xml:space="preserve">ROUX RETRACTOR FIG. 1                   </v>
          </cell>
          <cell r="D1629" t="str">
            <v>PC</v>
          </cell>
          <cell r="E1629">
            <v>9.17</v>
          </cell>
          <cell r="F1629">
            <v>22.925000000000001</v>
          </cell>
        </row>
        <row r="1630">
          <cell r="A1630">
            <v>1565502</v>
          </cell>
          <cell r="B1630" t="str">
            <v>15-655-02</v>
          </cell>
          <cell r="C1630" t="str">
            <v xml:space="preserve">ROUX RETRACTOR FIG 2                    </v>
          </cell>
          <cell r="D1630" t="str">
            <v>PC</v>
          </cell>
          <cell r="E1630">
            <v>10.17</v>
          </cell>
          <cell r="F1630">
            <v>25.425000000000001</v>
          </cell>
        </row>
        <row r="1631">
          <cell r="A1631">
            <v>1565503</v>
          </cell>
          <cell r="B1631" t="str">
            <v>15-655-03</v>
          </cell>
          <cell r="C1631" t="str">
            <v xml:space="preserve">ROUX RETRACTOR FIG 3                    </v>
          </cell>
          <cell r="D1631" t="str">
            <v>PC</v>
          </cell>
          <cell r="E1631">
            <v>11.31</v>
          </cell>
          <cell r="F1631">
            <v>28.275000000000002</v>
          </cell>
        </row>
        <row r="1632">
          <cell r="A1632">
            <v>1566300</v>
          </cell>
          <cell r="B1632" t="str">
            <v>15-663-00</v>
          </cell>
          <cell r="C1632" t="str">
            <v xml:space="preserve">FARABEUF RETRACTEUR SET                 </v>
          </cell>
          <cell r="D1632" t="str">
            <v>PC</v>
          </cell>
          <cell r="E1632">
            <v>19.29</v>
          </cell>
          <cell r="F1632">
            <v>48.224999999999994</v>
          </cell>
        </row>
        <row r="1633">
          <cell r="A1633">
            <v>1566500</v>
          </cell>
          <cell r="B1633" t="str">
            <v>15-665-00</v>
          </cell>
          <cell r="C1633" t="str">
            <v xml:space="preserve">FARABEUF RETRACTEUR SET                 </v>
          </cell>
          <cell r="D1633" t="str">
            <v>PC</v>
          </cell>
          <cell r="E1633">
            <v>20.239999999999998</v>
          </cell>
          <cell r="F1633">
            <v>50.599999999999994</v>
          </cell>
        </row>
        <row r="1634">
          <cell r="A1634">
            <v>1566706</v>
          </cell>
          <cell r="B1634" t="str">
            <v>15-667-06</v>
          </cell>
          <cell r="C1634" t="str">
            <v xml:space="preserve">MINI-ROUX RETRATOR                      </v>
          </cell>
          <cell r="D1634" t="str">
            <v>PC</v>
          </cell>
          <cell r="E1634">
            <v>8.25</v>
          </cell>
          <cell r="F1634">
            <v>20.625</v>
          </cell>
        </row>
        <row r="1635">
          <cell r="A1635">
            <v>1566913</v>
          </cell>
          <cell r="B1635" t="str">
            <v>15-669-13</v>
          </cell>
          <cell r="C1635" t="str">
            <v xml:space="preserve">BABY-ROUX RETRACTOR 13 CM               </v>
          </cell>
          <cell r="D1635" t="str">
            <v>PC</v>
          </cell>
          <cell r="E1635">
            <v>10.17</v>
          </cell>
          <cell r="F1635">
            <v>25.425000000000001</v>
          </cell>
        </row>
        <row r="1636">
          <cell r="A1636">
            <v>1567301</v>
          </cell>
          <cell r="B1636" t="str">
            <v>15-673-01</v>
          </cell>
          <cell r="C1636" t="str">
            <v xml:space="preserve">PARKER RETRACTOR     SMALL              </v>
          </cell>
          <cell r="D1636" t="str">
            <v>PC</v>
          </cell>
          <cell r="E1636">
            <v>24.8</v>
          </cell>
          <cell r="F1636">
            <v>62</v>
          </cell>
        </row>
        <row r="1637">
          <cell r="A1637">
            <v>1567302</v>
          </cell>
          <cell r="B1637" t="str">
            <v>15-673-02</v>
          </cell>
          <cell r="C1637" t="str">
            <v xml:space="preserve">PARKER RETRACTOR     LARGE              </v>
          </cell>
          <cell r="D1637" t="str">
            <v>PC</v>
          </cell>
          <cell r="E1637">
            <v>27.08</v>
          </cell>
          <cell r="F1637">
            <v>67.699999999999989</v>
          </cell>
        </row>
        <row r="1638">
          <cell r="A1638">
            <v>1567500</v>
          </cell>
          <cell r="B1638" t="str">
            <v>15-675-00</v>
          </cell>
          <cell r="C1638" t="str">
            <v xml:space="preserve">PARKER-MOTT RETRACTOR SET               </v>
          </cell>
          <cell r="D1638" t="str">
            <v>PC</v>
          </cell>
          <cell r="E1638">
            <v>30.12</v>
          </cell>
          <cell r="F1638">
            <v>75.3</v>
          </cell>
        </row>
        <row r="1639">
          <cell r="A1639">
            <v>1568300</v>
          </cell>
          <cell r="B1639" t="str">
            <v>15-683-00</v>
          </cell>
          <cell r="C1639" t="str">
            <v xml:space="preserve">MATHIEU RETRACTOR SET                   </v>
          </cell>
          <cell r="D1639" t="str">
            <v>PC</v>
          </cell>
          <cell r="E1639">
            <v>77.62</v>
          </cell>
          <cell r="F1639">
            <v>194.05</v>
          </cell>
        </row>
        <row r="1640">
          <cell r="A1640">
            <v>1568700</v>
          </cell>
          <cell r="B1640" t="str">
            <v>15-687-00</v>
          </cell>
          <cell r="C1640" t="str">
            <v xml:space="preserve">PARKER LANGENB RETRACTOR SET            </v>
          </cell>
          <cell r="D1640" t="str">
            <v>PC</v>
          </cell>
          <cell r="E1640">
            <v>26.22</v>
          </cell>
          <cell r="F1640">
            <v>65.55</v>
          </cell>
        </row>
        <row r="1641">
          <cell r="A1641">
            <v>1569500</v>
          </cell>
          <cell r="B1641" t="str">
            <v>15-695-00</v>
          </cell>
          <cell r="C1641" t="str">
            <v xml:space="preserve">GOELET RETRACTOR                        </v>
          </cell>
          <cell r="D1641" t="str">
            <v>PC</v>
          </cell>
          <cell r="E1641">
            <v>12.92</v>
          </cell>
          <cell r="F1641">
            <v>32.299999999999997</v>
          </cell>
        </row>
        <row r="1642">
          <cell r="A1642">
            <v>1570005</v>
          </cell>
          <cell r="B1642" t="str">
            <v>15-700-05</v>
          </cell>
          <cell r="C1642" t="str">
            <v xml:space="preserve">FINSEN RETRACTOR SHARP 2 3 T            </v>
          </cell>
          <cell r="D1642" t="str">
            <v>PC</v>
          </cell>
          <cell r="E1642">
            <v>29.26</v>
          </cell>
          <cell r="F1642">
            <v>73.150000000000006</v>
          </cell>
        </row>
        <row r="1643">
          <cell r="A1643">
            <v>1570105</v>
          </cell>
          <cell r="B1643" t="str">
            <v>15-701-05</v>
          </cell>
          <cell r="C1643" t="str">
            <v xml:space="preserve">FINSEN RETRACTOR BLUNT 2/3 T            </v>
          </cell>
          <cell r="D1643" t="str">
            <v>PC</v>
          </cell>
          <cell r="E1643">
            <v>29.26</v>
          </cell>
          <cell r="F1643">
            <v>73.150000000000006</v>
          </cell>
        </row>
        <row r="1644">
          <cell r="A1644">
            <v>1570207</v>
          </cell>
          <cell r="B1644" t="str">
            <v>15-702-07</v>
          </cell>
          <cell r="C1644" t="str">
            <v xml:space="preserve">FINSEN RETRACTOR SHARP 3/4 T            </v>
          </cell>
          <cell r="D1644" t="str">
            <v>PC</v>
          </cell>
          <cell r="E1644">
            <v>30.12</v>
          </cell>
          <cell r="F1644">
            <v>75.3</v>
          </cell>
        </row>
        <row r="1645">
          <cell r="A1645">
            <v>1570307</v>
          </cell>
          <cell r="B1645" t="str">
            <v>15-703-07</v>
          </cell>
          <cell r="C1645" t="str">
            <v xml:space="preserve">FINSEN RETRACTOR BLUNT 3/4 T            </v>
          </cell>
          <cell r="D1645" t="str">
            <v>PC</v>
          </cell>
          <cell r="E1645">
            <v>30.12</v>
          </cell>
          <cell r="F1645">
            <v>75.3</v>
          </cell>
        </row>
        <row r="1646">
          <cell r="A1646">
            <v>1570407</v>
          </cell>
          <cell r="B1646" t="str">
            <v>15-704-07</v>
          </cell>
          <cell r="C1646" t="str">
            <v xml:space="preserve">FINSEN-MARTN RETR SHARP 3/4T            </v>
          </cell>
          <cell r="D1646" t="str">
            <v>PC</v>
          </cell>
          <cell r="E1646">
            <v>45.6</v>
          </cell>
          <cell r="F1646">
            <v>114</v>
          </cell>
        </row>
        <row r="1647">
          <cell r="A1647">
            <v>1570507</v>
          </cell>
          <cell r="B1647" t="str">
            <v>15-705-07</v>
          </cell>
          <cell r="C1647" t="str">
            <v xml:space="preserve">FINSEN RETRACTOR BLUNT 3/4 T            </v>
          </cell>
          <cell r="D1647" t="str">
            <v>PC</v>
          </cell>
          <cell r="E1647">
            <v>45.6</v>
          </cell>
          <cell r="F1647">
            <v>114</v>
          </cell>
        </row>
        <row r="1648">
          <cell r="A1648">
            <v>1570804</v>
          </cell>
          <cell r="B1648" t="str">
            <v>15-708-04</v>
          </cell>
          <cell r="C1648" t="str">
            <v xml:space="preserve">LOGAN   RETRACTOR SHARP                 </v>
          </cell>
          <cell r="D1648" t="str">
            <v>PC</v>
          </cell>
          <cell r="E1648">
            <v>58</v>
          </cell>
          <cell r="F1648">
            <v>145</v>
          </cell>
        </row>
        <row r="1649">
          <cell r="A1649">
            <v>1570930</v>
          </cell>
          <cell r="B1649" t="str">
            <v>15-709-30</v>
          </cell>
          <cell r="C1649" t="str">
            <v xml:space="preserve">FAT RETRACTOR F.CORON.SURGERY 30 MM     </v>
          </cell>
          <cell r="D1649" t="str">
            <v>PC</v>
          </cell>
          <cell r="E1649">
            <v>105.75</v>
          </cell>
          <cell r="F1649">
            <v>264.375</v>
          </cell>
        </row>
        <row r="1650">
          <cell r="A1650">
            <v>1570940</v>
          </cell>
          <cell r="B1650" t="str">
            <v>15-709-40</v>
          </cell>
          <cell r="C1650" t="str">
            <v xml:space="preserve">FAT RETRACTOR F.CORON.SURGERY 40 MM     </v>
          </cell>
          <cell r="D1650" t="str">
            <v>PC</v>
          </cell>
          <cell r="E1650">
            <v>105.75</v>
          </cell>
          <cell r="F1650">
            <v>264.375</v>
          </cell>
        </row>
        <row r="1651">
          <cell r="A1651">
            <v>1570955</v>
          </cell>
          <cell r="B1651" t="str">
            <v>15-709-55</v>
          </cell>
          <cell r="C1651" t="str">
            <v xml:space="preserve">FAT RETRACTOR F. CORONARY SURGERY 55 MM </v>
          </cell>
          <cell r="D1651" t="str">
            <v>PC</v>
          </cell>
          <cell r="E1651">
            <v>105.75</v>
          </cell>
          <cell r="F1651">
            <v>264.375</v>
          </cell>
        </row>
        <row r="1652">
          <cell r="A1652">
            <v>1571006</v>
          </cell>
          <cell r="B1652" t="str">
            <v>15-710-06</v>
          </cell>
          <cell r="C1652" t="str">
            <v xml:space="preserve">BUCKLEY RETRACTOR SHARP                 </v>
          </cell>
          <cell r="D1652" t="str">
            <v>PC</v>
          </cell>
          <cell r="E1652">
            <v>61.28</v>
          </cell>
          <cell r="F1652">
            <v>153.19999999999999</v>
          </cell>
        </row>
        <row r="1653">
          <cell r="A1653">
            <v>1571407</v>
          </cell>
          <cell r="B1653" t="str">
            <v>15-714-07</v>
          </cell>
          <cell r="C1653" t="str">
            <v xml:space="preserve">ALM RETRACTOR SHARP, 2 3/4"             </v>
          </cell>
          <cell r="D1653" t="str">
            <v>PC</v>
          </cell>
          <cell r="E1653">
            <v>52.06</v>
          </cell>
          <cell r="F1653">
            <v>130.15</v>
          </cell>
        </row>
        <row r="1654">
          <cell r="A1654">
            <v>1571410</v>
          </cell>
          <cell r="B1654" t="str">
            <v>15-714-10</v>
          </cell>
          <cell r="C1654" t="str">
            <v xml:space="preserve">ALM RETRACTOR SHARP                     </v>
          </cell>
          <cell r="D1654" t="str">
            <v>PC</v>
          </cell>
          <cell r="E1654">
            <v>56.53</v>
          </cell>
          <cell r="F1654">
            <v>141.32499999999999</v>
          </cell>
        </row>
        <row r="1655">
          <cell r="A1655">
            <v>1571507</v>
          </cell>
          <cell r="B1655" t="str">
            <v>15-715-07</v>
          </cell>
          <cell r="C1655" t="str">
            <v xml:space="preserve">ALM RETRACTOR BLUNT                     </v>
          </cell>
          <cell r="D1655" t="str">
            <v>PC</v>
          </cell>
          <cell r="E1655">
            <v>52.06</v>
          </cell>
          <cell r="F1655">
            <v>130.15</v>
          </cell>
        </row>
        <row r="1656">
          <cell r="A1656">
            <v>1571510</v>
          </cell>
          <cell r="B1656" t="str">
            <v>15-715-10</v>
          </cell>
          <cell r="C1656" t="str">
            <v xml:space="preserve">ALM RETRACTOR BLUNT                     </v>
          </cell>
          <cell r="D1656" t="str">
            <v>PC</v>
          </cell>
          <cell r="E1656">
            <v>56.53</v>
          </cell>
          <cell r="F1656">
            <v>141.32499999999999</v>
          </cell>
        </row>
        <row r="1657">
          <cell r="A1657">
            <v>1571710</v>
          </cell>
          <cell r="B1657" t="str">
            <v>15-717-10</v>
          </cell>
          <cell r="C1657" t="str">
            <v xml:space="preserve">RETRACTOR BLUNT                         </v>
          </cell>
          <cell r="D1657" t="str">
            <v>PC</v>
          </cell>
          <cell r="E1657">
            <v>52.73</v>
          </cell>
          <cell r="F1657">
            <v>131.82499999999999</v>
          </cell>
        </row>
        <row r="1658">
          <cell r="A1658">
            <v>1572310</v>
          </cell>
          <cell r="B1658" t="str">
            <v>15-723-10</v>
          </cell>
          <cell r="C1658" t="str">
            <v xml:space="preserve">JANSEN RETRACTOR BLUNT 3/3 T            </v>
          </cell>
          <cell r="D1658" t="str">
            <v>PC</v>
          </cell>
          <cell r="E1658">
            <v>119.7</v>
          </cell>
          <cell r="F1658">
            <v>299.25</v>
          </cell>
        </row>
        <row r="1659">
          <cell r="A1659">
            <v>1572514</v>
          </cell>
          <cell r="B1659" t="str">
            <v>15-725-14</v>
          </cell>
          <cell r="C1659" t="str">
            <v xml:space="preserve">SCALP-CONTOUR RETRACTOR                 </v>
          </cell>
          <cell r="D1659" t="str">
            <v>PC</v>
          </cell>
          <cell r="E1659">
            <v>144.4</v>
          </cell>
          <cell r="F1659">
            <v>361</v>
          </cell>
        </row>
        <row r="1660">
          <cell r="A1660">
            <v>1572714</v>
          </cell>
          <cell r="B1660" t="str">
            <v>15-727-14</v>
          </cell>
          <cell r="C1660" t="str">
            <v xml:space="preserve">SCALP-CONTOUR RETRACTOR                 </v>
          </cell>
          <cell r="D1660" t="str">
            <v>PC</v>
          </cell>
          <cell r="E1660">
            <v>144.4</v>
          </cell>
          <cell r="F1660">
            <v>361</v>
          </cell>
        </row>
        <row r="1661">
          <cell r="A1661">
            <v>1573220</v>
          </cell>
          <cell r="B1661" t="str">
            <v>15-732-20</v>
          </cell>
          <cell r="C1661" t="str">
            <v xml:space="preserve">ANDERSON-ADSON RETR. 4/4 T              </v>
          </cell>
          <cell r="D1661" t="str">
            <v>PC</v>
          </cell>
          <cell r="E1661">
            <v>129.68</v>
          </cell>
          <cell r="F1661">
            <v>324.20000000000005</v>
          </cell>
        </row>
        <row r="1662">
          <cell r="A1662">
            <v>1573321</v>
          </cell>
          <cell r="B1662" t="str">
            <v>15-733-21</v>
          </cell>
          <cell r="C1662" t="str">
            <v>TRAVERS SELF-RET.RETRACTOR, BLUNT, 215MM</v>
          </cell>
          <cell r="D1662" t="str">
            <v>PC</v>
          </cell>
          <cell r="E1662">
            <v>94.9</v>
          </cell>
          <cell r="F1662">
            <v>237.25</v>
          </cell>
        </row>
        <row r="1663">
          <cell r="A1663">
            <v>1573322</v>
          </cell>
          <cell r="B1663" t="str">
            <v>15-733-22</v>
          </cell>
          <cell r="C1663" t="str">
            <v xml:space="preserve">NORFOLK/NORWICH SELF.RETR,BLUNT,220MM   </v>
          </cell>
          <cell r="D1663" t="str">
            <v>PC</v>
          </cell>
          <cell r="E1663">
            <v>112.5</v>
          </cell>
          <cell r="F1663">
            <v>281.25</v>
          </cell>
        </row>
        <row r="1664">
          <cell r="A1664">
            <v>1573420</v>
          </cell>
          <cell r="B1664" t="str">
            <v>15-734-20</v>
          </cell>
          <cell r="C1664" t="str">
            <v xml:space="preserve">WEITLANER RETR SHARP 3/4 T              </v>
          </cell>
          <cell r="D1664" t="str">
            <v>PC</v>
          </cell>
          <cell r="E1664">
            <v>107.83</v>
          </cell>
          <cell r="F1664">
            <v>269.57499999999999</v>
          </cell>
        </row>
        <row r="1665">
          <cell r="A1665">
            <v>1573520</v>
          </cell>
          <cell r="B1665" t="str">
            <v>15-735-20</v>
          </cell>
          <cell r="C1665" t="str">
            <v xml:space="preserve">WEITLANER RETR BLUNT 3/4 T              </v>
          </cell>
          <cell r="D1665" t="str">
            <v>PC</v>
          </cell>
          <cell r="E1665">
            <v>107.83</v>
          </cell>
          <cell r="F1665">
            <v>269.57499999999999</v>
          </cell>
        </row>
        <row r="1666">
          <cell r="A1666">
            <v>1573626</v>
          </cell>
          <cell r="B1666" t="str">
            <v>15-736-26</v>
          </cell>
          <cell r="C1666" t="str">
            <v xml:space="preserve">ADSON RETRACTOR SHARP 3/4 T             </v>
          </cell>
          <cell r="D1666" t="str">
            <v>PC</v>
          </cell>
          <cell r="E1666">
            <v>126.35</v>
          </cell>
          <cell r="F1666">
            <v>315.875</v>
          </cell>
        </row>
        <row r="1667">
          <cell r="A1667">
            <v>1573726</v>
          </cell>
          <cell r="B1667" t="str">
            <v>15-737-26</v>
          </cell>
          <cell r="C1667" t="str">
            <v xml:space="preserve">ADSON RETRACTOR BLUNT 3/4 T             </v>
          </cell>
          <cell r="D1667" t="str">
            <v>PC</v>
          </cell>
          <cell r="E1667">
            <v>126.35</v>
          </cell>
          <cell r="F1667">
            <v>315.875</v>
          </cell>
        </row>
        <row r="1668">
          <cell r="A1668">
            <v>1573826</v>
          </cell>
          <cell r="B1668" t="str">
            <v>15-738-26</v>
          </cell>
          <cell r="C1668" t="str">
            <v xml:space="preserve">ADSON RETRACTOR SHARP 5/6 T             </v>
          </cell>
          <cell r="D1668" t="str">
            <v>PC</v>
          </cell>
          <cell r="E1668">
            <v>152.94999999999999</v>
          </cell>
          <cell r="F1668">
            <v>382.375</v>
          </cell>
        </row>
        <row r="1669">
          <cell r="A1669">
            <v>1573926</v>
          </cell>
          <cell r="B1669" t="str">
            <v>15-739-26</v>
          </cell>
          <cell r="C1669" t="str">
            <v xml:space="preserve">ADSON RETRACTOR BLUNT 5/6 T             </v>
          </cell>
          <cell r="D1669" t="str">
            <v>PC</v>
          </cell>
          <cell r="E1669">
            <v>152.94999999999999</v>
          </cell>
          <cell r="F1669">
            <v>382.375</v>
          </cell>
        </row>
        <row r="1670">
          <cell r="A1670">
            <v>1574810</v>
          </cell>
          <cell r="B1670" t="str">
            <v>15-748-10</v>
          </cell>
          <cell r="C1670" t="str">
            <v xml:space="preserve">WEITLAN LOKT RETR SHARP 2/3T            </v>
          </cell>
          <cell r="D1670" t="str">
            <v>PC</v>
          </cell>
          <cell r="E1670">
            <v>72.39</v>
          </cell>
          <cell r="F1670">
            <v>180.97499999999999</v>
          </cell>
        </row>
        <row r="1671">
          <cell r="A1671">
            <v>1574910</v>
          </cell>
          <cell r="B1671" t="str">
            <v>15-749-10</v>
          </cell>
          <cell r="C1671" t="str">
            <v xml:space="preserve">WEITLAN LOKT RETR BLUNT 2/3T            </v>
          </cell>
          <cell r="D1671" t="str">
            <v>PC</v>
          </cell>
          <cell r="E1671">
            <v>72.39</v>
          </cell>
          <cell r="F1671">
            <v>180.97499999999999</v>
          </cell>
        </row>
        <row r="1672">
          <cell r="A1672">
            <v>1575013</v>
          </cell>
          <cell r="B1672" t="str">
            <v>15-750-13</v>
          </cell>
          <cell r="C1672" t="str">
            <v xml:space="preserve">WEITLAN LOKT RETR SHARP 3/4T            </v>
          </cell>
          <cell r="D1672" t="str">
            <v>PC</v>
          </cell>
          <cell r="E1672">
            <v>75.150000000000006</v>
          </cell>
          <cell r="F1672">
            <v>187.875</v>
          </cell>
        </row>
        <row r="1673">
          <cell r="A1673">
            <v>1575016</v>
          </cell>
          <cell r="B1673" t="str">
            <v>15-750-16</v>
          </cell>
          <cell r="C1673" t="str">
            <v xml:space="preserve">WEITLAN LOKT RETR SHARP 3/4T            </v>
          </cell>
          <cell r="D1673" t="str">
            <v>PC</v>
          </cell>
          <cell r="E1673">
            <v>76.95</v>
          </cell>
          <cell r="F1673">
            <v>192.375</v>
          </cell>
        </row>
        <row r="1674">
          <cell r="A1674">
            <v>1575113</v>
          </cell>
          <cell r="B1674" t="str">
            <v>15-751-13</v>
          </cell>
          <cell r="C1674" t="str">
            <v xml:space="preserve">WEITLAN LOKT RETR BLUNT 3/4T            </v>
          </cell>
          <cell r="D1674" t="str">
            <v>PC</v>
          </cell>
          <cell r="E1674">
            <v>75.150000000000006</v>
          </cell>
          <cell r="F1674">
            <v>187.875</v>
          </cell>
        </row>
        <row r="1675">
          <cell r="A1675">
            <v>1575116</v>
          </cell>
          <cell r="B1675" t="str">
            <v>15-751-16</v>
          </cell>
          <cell r="C1675" t="str">
            <v xml:space="preserve">WEITLAN LOKT RETR BLUNT 3/4T            </v>
          </cell>
          <cell r="D1675" t="str">
            <v>PC</v>
          </cell>
          <cell r="E1675">
            <v>76.95</v>
          </cell>
          <cell r="F1675">
            <v>192.375</v>
          </cell>
        </row>
        <row r="1676">
          <cell r="A1676">
            <v>1575213</v>
          </cell>
          <cell r="B1676" t="str">
            <v>15-752-13</v>
          </cell>
          <cell r="C1676" t="str">
            <v xml:space="preserve">WULLSTEIN RETRACT SHARP 3/3T            </v>
          </cell>
          <cell r="D1676" t="str">
            <v>PC</v>
          </cell>
          <cell r="E1676">
            <v>87.93</v>
          </cell>
          <cell r="F1676">
            <v>219.82500000000002</v>
          </cell>
        </row>
        <row r="1677">
          <cell r="A1677">
            <v>1575313</v>
          </cell>
          <cell r="B1677" t="str">
            <v>15-753-13</v>
          </cell>
          <cell r="C1677" t="str">
            <v xml:space="preserve">WULLSTEIN RETRACT BLUNT 3/3T            </v>
          </cell>
          <cell r="D1677" t="str">
            <v>PC</v>
          </cell>
          <cell r="E1677">
            <v>87.93</v>
          </cell>
          <cell r="F1677">
            <v>219.82500000000002</v>
          </cell>
        </row>
        <row r="1678">
          <cell r="A1678">
            <v>1575415</v>
          </cell>
          <cell r="B1678" t="str">
            <v>15-754-15</v>
          </cell>
          <cell r="C1678" t="str">
            <v xml:space="preserve">MOLLISON RETRACT-SHARP 4X4 P            </v>
          </cell>
          <cell r="D1678" t="str">
            <v>PC</v>
          </cell>
          <cell r="E1678">
            <v>128.69999999999999</v>
          </cell>
          <cell r="F1678">
            <v>321.75</v>
          </cell>
        </row>
        <row r="1679">
          <cell r="A1679">
            <v>1575513</v>
          </cell>
          <cell r="B1679" t="str">
            <v>15-755-13</v>
          </cell>
          <cell r="C1679" t="str">
            <v xml:space="preserve">PLESTER RETRACTOR BLUNT 2X2P            </v>
          </cell>
          <cell r="D1679" t="str">
            <v>PC</v>
          </cell>
          <cell r="E1679">
            <v>81.36</v>
          </cell>
          <cell r="F1679">
            <v>203.4</v>
          </cell>
        </row>
        <row r="1680">
          <cell r="A1680">
            <v>1575613</v>
          </cell>
          <cell r="B1680" t="str">
            <v>15-756-13</v>
          </cell>
          <cell r="C1680" t="str">
            <v xml:space="preserve">PLESTER RETRACTOR SHARP 2X2P            </v>
          </cell>
          <cell r="D1680" t="str">
            <v>PC</v>
          </cell>
          <cell r="E1680">
            <v>81.36</v>
          </cell>
          <cell r="F1680">
            <v>203.4</v>
          </cell>
        </row>
        <row r="1681">
          <cell r="A1681">
            <v>1575711</v>
          </cell>
          <cell r="B1681" t="str">
            <v>15-757-11</v>
          </cell>
          <cell r="C1681" t="str">
            <v xml:space="preserve">PLESTER RETRACTOR BLUNT LEFT            </v>
          </cell>
          <cell r="D1681" t="str">
            <v>PC</v>
          </cell>
          <cell r="E1681">
            <v>89.82</v>
          </cell>
          <cell r="F1681">
            <v>224.54999999999998</v>
          </cell>
        </row>
        <row r="1682">
          <cell r="A1682">
            <v>1575911</v>
          </cell>
          <cell r="B1682" t="str">
            <v>15-759-11</v>
          </cell>
          <cell r="C1682" t="str">
            <v xml:space="preserve">PLESTER RETRACT. BLUNT RIGHT            </v>
          </cell>
          <cell r="D1682" t="str">
            <v>PC</v>
          </cell>
          <cell r="E1682">
            <v>89.82</v>
          </cell>
          <cell r="F1682">
            <v>224.54999999999998</v>
          </cell>
        </row>
        <row r="1683">
          <cell r="A1683">
            <v>1576513</v>
          </cell>
          <cell r="B1683" t="str">
            <v>15-765-13</v>
          </cell>
          <cell r="C1683" t="str">
            <v xml:space="preserve">MILLIGAN RETRACTOR BLUNT 3/3            </v>
          </cell>
          <cell r="D1683" t="str">
            <v>PC</v>
          </cell>
          <cell r="E1683">
            <v>92.44</v>
          </cell>
          <cell r="F1683">
            <v>231.1</v>
          </cell>
        </row>
        <row r="1684">
          <cell r="A1684">
            <v>1576713</v>
          </cell>
          <cell r="B1684" t="str">
            <v>15-767-13</v>
          </cell>
          <cell r="C1684" t="str">
            <v xml:space="preserve">WEITLAN-BABY RETR SOLID BLAD            </v>
          </cell>
          <cell r="D1684" t="str">
            <v>PC</v>
          </cell>
          <cell r="E1684">
            <v>104.98</v>
          </cell>
          <cell r="F1684">
            <v>262.45</v>
          </cell>
        </row>
        <row r="1685">
          <cell r="A1685">
            <v>1576800</v>
          </cell>
          <cell r="B1685" t="str">
            <v>15-768-00</v>
          </cell>
          <cell r="C1685" t="str">
            <v xml:space="preserve">HENLY RETRACTOR BLUNT                   </v>
          </cell>
          <cell r="D1685" t="str">
            <v>PC</v>
          </cell>
          <cell r="E1685">
            <v>259.2</v>
          </cell>
          <cell r="F1685">
            <v>648</v>
          </cell>
        </row>
        <row r="1686">
          <cell r="A1686">
            <v>1576819</v>
          </cell>
          <cell r="B1686" t="str">
            <v>15-768-19</v>
          </cell>
          <cell r="C1686" t="str">
            <v xml:space="preserve">HENLY BLADE 16X19MM                     </v>
          </cell>
          <cell r="D1686" t="str">
            <v>PC</v>
          </cell>
          <cell r="E1686">
            <v>53.55</v>
          </cell>
          <cell r="F1686">
            <v>133.875</v>
          </cell>
        </row>
        <row r="1687">
          <cell r="A1687">
            <v>1576825</v>
          </cell>
          <cell r="B1687" t="str">
            <v>15-768-25</v>
          </cell>
          <cell r="C1687" t="str">
            <v xml:space="preserve">HENLY BLADE 16X25MM                     </v>
          </cell>
          <cell r="D1687" t="str">
            <v>PC</v>
          </cell>
          <cell r="E1687">
            <v>53.55</v>
          </cell>
          <cell r="F1687">
            <v>133.875</v>
          </cell>
        </row>
        <row r="1688">
          <cell r="A1688">
            <v>1576832</v>
          </cell>
          <cell r="B1688" t="str">
            <v>15-768-32</v>
          </cell>
          <cell r="C1688" t="str">
            <v xml:space="preserve">HENLY BLADE 16X32MM                     </v>
          </cell>
          <cell r="D1688" t="str">
            <v>PC</v>
          </cell>
          <cell r="E1688">
            <v>53.55</v>
          </cell>
          <cell r="F1688">
            <v>133.875</v>
          </cell>
        </row>
        <row r="1689">
          <cell r="A1689">
            <v>1576900</v>
          </cell>
          <cell r="B1689" t="str">
            <v>15-769-00</v>
          </cell>
          <cell r="C1689" t="str">
            <v xml:space="preserve">HENLY RETRACTOR SHARP                   </v>
          </cell>
          <cell r="D1689" t="str">
            <v>PC</v>
          </cell>
          <cell r="E1689">
            <v>259.2</v>
          </cell>
          <cell r="F1689">
            <v>648</v>
          </cell>
        </row>
        <row r="1690">
          <cell r="A1690">
            <v>1577013</v>
          </cell>
          <cell r="B1690" t="str">
            <v>15-770-13</v>
          </cell>
          <cell r="C1690" t="str">
            <v xml:space="preserve">ADSON BABY RETRACTOR SHARP              </v>
          </cell>
          <cell r="D1690" t="str">
            <v>PC</v>
          </cell>
          <cell r="E1690">
            <v>140.6</v>
          </cell>
          <cell r="F1690">
            <v>351.5</v>
          </cell>
        </row>
        <row r="1691">
          <cell r="A1691">
            <v>1577016</v>
          </cell>
          <cell r="B1691" t="str">
            <v>15-770-16</v>
          </cell>
          <cell r="C1691" t="str">
            <v xml:space="preserve">ADSON-BABY RETRACT SHARP 2/3            </v>
          </cell>
          <cell r="D1691" t="str">
            <v>PC</v>
          </cell>
          <cell r="E1691">
            <v>142.03</v>
          </cell>
          <cell r="F1691">
            <v>355.07499999999999</v>
          </cell>
        </row>
        <row r="1692">
          <cell r="A1692">
            <v>1577020</v>
          </cell>
          <cell r="B1692" t="str">
            <v>15-770-20</v>
          </cell>
          <cell r="C1692" t="str">
            <v xml:space="preserve">ADSON  RETRACTOR SHARP                  </v>
          </cell>
          <cell r="D1692" t="str">
            <v>PC</v>
          </cell>
          <cell r="E1692">
            <v>156.28</v>
          </cell>
          <cell r="F1692">
            <v>390.7</v>
          </cell>
        </row>
        <row r="1693">
          <cell r="A1693">
            <v>1577026</v>
          </cell>
          <cell r="B1693" t="str">
            <v>15-770-26</v>
          </cell>
          <cell r="C1693" t="str">
            <v xml:space="preserve">ADSON RETRACTOR SHARP                   </v>
          </cell>
          <cell r="D1693" t="str">
            <v>PC</v>
          </cell>
          <cell r="E1693">
            <v>187.63</v>
          </cell>
          <cell r="F1693">
            <v>469.07499999999999</v>
          </cell>
        </row>
        <row r="1694">
          <cell r="A1694">
            <v>1577113</v>
          </cell>
          <cell r="B1694" t="str">
            <v>15-771-13</v>
          </cell>
          <cell r="C1694" t="str">
            <v xml:space="preserve">ADSON BABY RETRACTOR BLUNT              </v>
          </cell>
          <cell r="D1694" t="str">
            <v>PC</v>
          </cell>
          <cell r="E1694">
            <v>140.6</v>
          </cell>
          <cell r="F1694">
            <v>351.5</v>
          </cell>
        </row>
        <row r="1695">
          <cell r="A1695">
            <v>1577116</v>
          </cell>
          <cell r="B1695" t="str">
            <v>15-771-16</v>
          </cell>
          <cell r="C1695" t="str">
            <v xml:space="preserve">ADSON BABY RETRACT BLUNT 2/3            </v>
          </cell>
          <cell r="D1695" t="str">
            <v>PC</v>
          </cell>
          <cell r="E1695">
            <v>142.03</v>
          </cell>
          <cell r="F1695">
            <v>355.07499999999999</v>
          </cell>
        </row>
        <row r="1696">
          <cell r="A1696">
            <v>1577120</v>
          </cell>
          <cell r="B1696" t="str">
            <v>15-771-20</v>
          </cell>
          <cell r="C1696" t="str">
            <v xml:space="preserve">ADSON  RETRACTOR BLUNT                  </v>
          </cell>
          <cell r="D1696" t="str">
            <v>PC</v>
          </cell>
          <cell r="E1696">
            <v>156.28</v>
          </cell>
          <cell r="F1696">
            <v>390.7</v>
          </cell>
        </row>
        <row r="1697">
          <cell r="A1697">
            <v>1577126</v>
          </cell>
          <cell r="B1697" t="str">
            <v>15-771-26</v>
          </cell>
          <cell r="C1697" t="str">
            <v xml:space="preserve">ADSON RETRACTOR BLUNT                   </v>
          </cell>
          <cell r="D1697" t="str">
            <v>PC</v>
          </cell>
          <cell r="E1697">
            <v>187.63</v>
          </cell>
          <cell r="F1697">
            <v>469.07499999999999</v>
          </cell>
        </row>
        <row r="1698">
          <cell r="A1698">
            <v>1577400</v>
          </cell>
          <cell r="B1698" t="str">
            <v>15-774-00</v>
          </cell>
          <cell r="C1698" t="str">
            <v xml:space="preserve">CLOWARD RETRACTOR COMPLETE              </v>
          </cell>
          <cell r="D1698" t="str">
            <v>PC</v>
          </cell>
          <cell r="E1698">
            <v>448.8</v>
          </cell>
          <cell r="F1698">
            <v>1122</v>
          </cell>
        </row>
        <row r="1699">
          <cell r="A1699">
            <v>1577425</v>
          </cell>
          <cell r="B1699" t="str">
            <v>15-774-25</v>
          </cell>
          <cell r="C1699" t="str">
            <v xml:space="preserve">RETRACTOR ONLY FOR 15-774-00            </v>
          </cell>
          <cell r="D1699" t="str">
            <v>PC</v>
          </cell>
          <cell r="E1699">
            <v>176.8</v>
          </cell>
          <cell r="F1699">
            <v>442</v>
          </cell>
        </row>
        <row r="1700">
          <cell r="A1700">
            <v>1577440</v>
          </cell>
          <cell r="B1700" t="str">
            <v>15-774-40</v>
          </cell>
          <cell r="C1700" t="str">
            <v xml:space="preserve">BLADE FOR RETRACTOR 40MM                </v>
          </cell>
          <cell r="D1700" t="str">
            <v>PR</v>
          </cell>
          <cell r="E1700">
            <v>98.18</v>
          </cell>
          <cell r="F1700">
            <v>245.45000000000002</v>
          </cell>
        </row>
        <row r="1701">
          <cell r="A1701">
            <v>1577445</v>
          </cell>
          <cell r="B1701" t="str">
            <v>15-774-45</v>
          </cell>
          <cell r="C1701" t="str">
            <v xml:space="preserve">BLADE FOR RETRACTOR 45MM                </v>
          </cell>
          <cell r="D1701" t="str">
            <v>PR</v>
          </cell>
          <cell r="E1701">
            <v>98.18</v>
          </cell>
          <cell r="F1701">
            <v>245.45000000000002</v>
          </cell>
        </row>
        <row r="1702">
          <cell r="A1702">
            <v>1577450</v>
          </cell>
          <cell r="B1702" t="str">
            <v>15-774-50</v>
          </cell>
          <cell r="C1702" t="str">
            <v xml:space="preserve">BLADE FOR RETRACTOR 50MM                </v>
          </cell>
          <cell r="D1702" t="str">
            <v>PR</v>
          </cell>
          <cell r="E1702">
            <v>98.18</v>
          </cell>
          <cell r="F1702">
            <v>245.45000000000002</v>
          </cell>
        </row>
        <row r="1703">
          <cell r="A1703">
            <v>1577455</v>
          </cell>
          <cell r="B1703" t="str">
            <v>15-774-55</v>
          </cell>
          <cell r="C1703" t="str">
            <v xml:space="preserve">BLADE FOR RETRACTOR 55MM                </v>
          </cell>
          <cell r="D1703" t="str">
            <v>PR</v>
          </cell>
          <cell r="E1703">
            <v>98.18</v>
          </cell>
          <cell r="F1703">
            <v>245.45000000000002</v>
          </cell>
        </row>
        <row r="1704">
          <cell r="A1704">
            <v>1577460</v>
          </cell>
          <cell r="B1704" t="str">
            <v>15-774-60</v>
          </cell>
          <cell r="C1704" t="str">
            <v xml:space="preserve">BLADE FOR RETRACTOR 60MM                </v>
          </cell>
          <cell r="D1704" t="str">
            <v>PR</v>
          </cell>
          <cell r="E1704">
            <v>98.18</v>
          </cell>
          <cell r="F1704">
            <v>245.45000000000002</v>
          </cell>
        </row>
        <row r="1705">
          <cell r="A1705">
            <v>1577500</v>
          </cell>
          <cell r="B1705" t="str">
            <v>15-775-00</v>
          </cell>
          <cell r="C1705" t="str">
            <v xml:space="preserve">CLOWARD RETRACTOR COMPLETE              </v>
          </cell>
          <cell r="D1705" t="str">
            <v>PC</v>
          </cell>
          <cell r="E1705">
            <v>410.98</v>
          </cell>
          <cell r="F1705">
            <v>1027.45</v>
          </cell>
        </row>
        <row r="1706">
          <cell r="A1706">
            <v>1577515</v>
          </cell>
          <cell r="B1706" t="str">
            <v>15-775-15</v>
          </cell>
          <cell r="C1706" t="str">
            <v xml:space="preserve">RETRACTOR ONLY FOR 15-775-00            </v>
          </cell>
          <cell r="D1706" t="str">
            <v>PC</v>
          </cell>
          <cell r="E1706">
            <v>164.9</v>
          </cell>
          <cell r="F1706">
            <v>412.25</v>
          </cell>
        </row>
        <row r="1707">
          <cell r="A1707">
            <v>1577540</v>
          </cell>
          <cell r="B1707" t="str">
            <v>15-775-40</v>
          </cell>
          <cell r="C1707" t="str">
            <v xml:space="preserve">BLADE FOR RETRACTOR 40MM                </v>
          </cell>
          <cell r="D1707" t="str">
            <v>PR</v>
          </cell>
          <cell r="E1707">
            <v>89.68</v>
          </cell>
          <cell r="F1707">
            <v>224.20000000000002</v>
          </cell>
        </row>
        <row r="1708">
          <cell r="A1708">
            <v>1577545</v>
          </cell>
          <cell r="B1708" t="str">
            <v>15-775-45</v>
          </cell>
          <cell r="C1708" t="str">
            <v xml:space="preserve">BLADE FOR RETRACTOR 45MM                </v>
          </cell>
          <cell r="D1708" t="str">
            <v>PR</v>
          </cell>
          <cell r="E1708">
            <v>89.68</v>
          </cell>
          <cell r="F1708">
            <v>224.20000000000002</v>
          </cell>
        </row>
        <row r="1709">
          <cell r="A1709">
            <v>1577550</v>
          </cell>
          <cell r="B1709" t="str">
            <v>15-775-50</v>
          </cell>
          <cell r="C1709" t="str">
            <v xml:space="preserve">BLADE FOR RETRACTOR 50MM                </v>
          </cell>
          <cell r="D1709" t="str">
            <v>PR</v>
          </cell>
          <cell r="E1709">
            <v>89.68</v>
          </cell>
          <cell r="F1709">
            <v>224.20000000000002</v>
          </cell>
        </row>
        <row r="1710">
          <cell r="A1710">
            <v>1577555</v>
          </cell>
          <cell r="B1710" t="str">
            <v>15-775-55</v>
          </cell>
          <cell r="C1710" t="str">
            <v xml:space="preserve">BLADE FOR RETRACTOR 55MM                </v>
          </cell>
          <cell r="D1710" t="str">
            <v>PR</v>
          </cell>
          <cell r="E1710">
            <v>89.68</v>
          </cell>
          <cell r="F1710">
            <v>224.20000000000002</v>
          </cell>
        </row>
        <row r="1711">
          <cell r="A1711">
            <v>1577560</v>
          </cell>
          <cell r="B1711" t="str">
            <v>15-775-60</v>
          </cell>
          <cell r="C1711" t="str">
            <v xml:space="preserve">BLADE FOR RETRACTOR 60MM                </v>
          </cell>
          <cell r="D1711" t="str">
            <v>PR</v>
          </cell>
          <cell r="E1711">
            <v>89.68</v>
          </cell>
          <cell r="F1711">
            <v>224.20000000000002</v>
          </cell>
        </row>
        <row r="1712">
          <cell r="A1712">
            <v>1577631</v>
          </cell>
          <cell r="B1712" t="str">
            <v>15-776-31</v>
          </cell>
          <cell r="C1712" t="str">
            <v xml:space="preserve">BECKMANN RETRACTOR SHARP 4/4            </v>
          </cell>
          <cell r="D1712" t="str">
            <v>PC</v>
          </cell>
          <cell r="E1712">
            <v>167.2</v>
          </cell>
          <cell r="F1712">
            <v>418</v>
          </cell>
        </row>
        <row r="1713">
          <cell r="A1713">
            <v>1577732</v>
          </cell>
          <cell r="B1713" t="str">
            <v>15-777-32</v>
          </cell>
          <cell r="C1713" t="str">
            <v xml:space="preserve">ADSON RETRACTOR BLUNT 4/5 T             </v>
          </cell>
          <cell r="D1713" t="str">
            <v>PC</v>
          </cell>
          <cell r="E1713">
            <v>167.2</v>
          </cell>
          <cell r="F1713">
            <v>418</v>
          </cell>
        </row>
        <row r="1714">
          <cell r="A1714">
            <v>1577800</v>
          </cell>
          <cell r="B1714" t="str">
            <v>15-778-00</v>
          </cell>
          <cell r="C1714" t="str">
            <v xml:space="preserve">BECKMANN-EATON RETRACTOR                </v>
          </cell>
          <cell r="D1714" t="str">
            <v>PC</v>
          </cell>
          <cell r="E1714">
            <v>190</v>
          </cell>
          <cell r="F1714">
            <v>475</v>
          </cell>
        </row>
        <row r="1715">
          <cell r="A1715">
            <v>1577801</v>
          </cell>
          <cell r="B1715" t="str">
            <v>15-778-01</v>
          </cell>
          <cell r="C1715" t="str">
            <v xml:space="preserve">BECKMANN-EATON RETRACTOR                </v>
          </cell>
          <cell r="D1715" t="str">
            <v>PC</v>
          </cell>
          <cell r="E1715">
            <v>190</v>
          </cell>
          <cell r="F1715">
            <v>475</v>
          </cell>
        </row>
        <row r="1716">
          <cell r="A1716">
            <v>1577802</v>
          </cell>
          <cell r="B1716" t="str">
            <v>15-778-02</v>
          </cell>
          <cell r="C1716" t="str">
            <v xml:space="preserve">BECKMANN-EATON RETRACTOR                </v>
          </cell>
          <cell r="D1716" t="str">
            <v>PC</v>
          </cell>
          <cell r="E1716">
            <v>201.4</v>
          </cell>
          <cell r="F1716">
            <v>503.5</v>
          </cell>
        </row>
        <row r="1717">
          <cell r="A1717">
            <v>1577803</v>
          </cell>
          <cell r="B1717" t="str">
            <v>15-778-03</v>
          </cell>
          <cell r="C1717" t="str">
            <v xml:space="preserve">BECKMANN-EATON RETRACTOR                </v>
          </cell>
          <cell r="D1717" t="str">
            <v>PC</v>
          </cell>
          <cell r="E1717">
            <v>201.4</v>
          </cell>
          <cell r="F1717">
            <v>503.5</v>
          </cell>
        </row>
        <row r="1718">
          <cell r="A1718">
            <v>1577832</v>
          </cell>
          <cell r="B1718" t="str">
            <v>15-778-32</v>
          </cell>
          <cell r="C1718" t="str">
            <v xml:space="preserve">BECKMANN-EATON RETRAC 47X41             </v>
          </cell>
          <cell r="D1718" t="str">
            <v>PC</v>
          </cell>
          <cell r="E1718">
            <v>194.28</v>
          </cell>
          <cell r="F1718">
            <v>485.7</v>
          </cell>
        </row>
        <row r="1719">
          <cell r="A1719">
            <v>1579001</v>
          </cell>
          <cell r="B1719" t="str">
            <v>15-790-01</v>
          </cell>
          <cell r="C1719" t="str">
            <v xml:space="preserve">MARTIN RETRACTOR 32X14 MM               </v>
          </cell>
          <cell r="D1719" t="str">
            <v>PC</v>
          </cell>
          <cell r="E1719">
            <v>164.35</v>
          </cell>
          <cell r="F1719">
            <v>410.875</v>
          </cell>
        </row>
        <row r="1720">
          <cell r="A1720">
            <v>1579002</v>
          </cell>
          <cell r="B1720" t="str">
            <v>15-790-02</v>
          </cell>
          <cell r="C1720" t="str">
            <v xml:space="preserve">MARTIN RETRACTOR 14X32 MM               </v>
          </cell>
          <cell r="D1720" t="str">
            <v>PC</v>
          </cell>
          <cell r="E1720">
            <v>164.35</v>
          </cell>
          <cell r="F1720">
            <v>410.875</v>
          </cell>
        </row>
        <row r="1721">
          <cell r="A1721">
            <v>1579200</v>
          </cell>
          <cell r="B1721" t="str">
            <v>15-792-00</v>
          </cell>
          <cell r="C1721" t="str">
            <v xml:space="preserve">VICKERS LOW-PROFILE RETRACT             </v>
          </cell>
          <cell r="D1721" t="str">
            <v>PC</v>
          </cell>
          <cell r="E1721">
            <v>107.1</v>
          </cell>
          <cell r="F1721">
            <v>267.75</v>
          </cell>
        </row>
        <row r="1722">
          <cell r="A1722">
            <v>1579201</v>
          </cell>
          <cell r="B1722" t="str">
            <v>15-792-01</v>
          </cell>
          <cell r="C1722" t="str">
            <v xml:space="preserve">VICKERS LOW-PROFILE CENTR BL            </v>
          </cell>
          <cell r="D1722" t="str">
            <v>PC</v>
          </cell>
          <cell r="E1722">
            <v>39.51</v>
          </cell>
          <cell r="F1722">
            <v>98.774999999999991</v>
          </cell>
        </row>
        <row r="1723">
          <cell r="A1723">
            <v>1579202</v>
          </cell>
          <cell r="B1723" t="str">
            <v>15-792-02</v>
          </cell>
          <cell r="C1723" t="str">
            <v xml:space="preserve">VICKERS LOW-PROFILE CENTR BL            </v>
          </cell>
          <cell r="D1723" t="str">
            <v>PC</v>
          </cell>
          <cell r="E1723">
            <v>39.51</v>
          </cell>
          <cell r="F1723">
            <v>98.774999999999991</v>
          </cell>
        </row>
        <row r="1724">
          <cell r="A1724">
            <v>1579300</v>
          </cell>
          <cell r="B1724" t="str">
            <v>15-793-00</v>
          </cell>
          <cell r="C1724" t="str">
            <v xml:space="preserve">VICKERS LOW-PROFILE RETRACT             </v>
          </cell>
          <cell r="D1724" t="str">
            <v>PC</v>
          </cell>
          <cell r="E1724">
            <v>107.1</v>
          </cell>
          <cell r="F1724">
            <v>267.75</v>
          </cell>
        </row>
        <row r="1725">
          <cell r="A1725">
            <v>1579400</v>
          </cell>
          <cell r="B1725" t="str">
            <v>15-794-00</v>
          </cell>
          <cell r="C1725" t="str">
            <v xml:space="preserve">VICKERS LOW-PROFILE RETRACT             </v>
          </cell>
          <cell r="D1725" t="str">
            <v>PC</v>
          </cell>
          <cell r="E1725">
            <v>107.1</v>
          </cell>
          <cell r="F1725">
            <v>267.75</v>
          </cell>
        </row>
        <row r="1726">
          <cell r="A1726">
            <v>1579801</v>
          </cell>
          <cell r="B1726" t="str">
            <v>15-798-01</v>
          </cell>
          <cell r="C1726" t="str">
            <v xml:space="preserve">VICKERS FINGER RETRACTOR                </v>
          </cell>
          <cell r="D1726" t="str">
            <v>PC</v>
          </cell>
          <cell r="E1726">
            <v>93.6</v>
          </cell>
          <cell r="F1726">
            <v>234</v>
          </cell>
        </row>
        <row r="1727">
          <cell r="A1727">
            <v>1580100</v>
          </cell>
          <cell r="B1727" t="str">
            <v>15-801-00</v>
          </cell>
          <cell r="C1727" t="str">
            <v xml:space="preserve">JOLL THYREOID- A. VULVASPREADER         </v>
          </cell>
          <cell r="D1727" t="str">
            <v>PC</v>
          </cell>
          <cell r="E1727">
            <v>346.75</v>
          </cell>
          <cell r="F1727">
            <v>866.875</v>
          </cell>
        </row>
        <row r="1728">
          <cell r="A1728">
            <v>1580213</v>
          </cell>
          <cell r="B1728" t="str">
            <v>15-802-13</v>
          </cell>
          <cell r="C1728" t="str">
            <v xml:space="preserve">GELPI RETRACTOR 13 CM                   </v>
          </cell>
          <cell r="D1728" t="str">
            <v>PC</v>
          </cell>
          <cell r="E1728">
            <v>75.150000000000006</v>
          </cell>
          <cell r="F1728">
            <v>187.875</v>
          </cell>
        </row>
        <row r="1729">
          <cell r="A1729">
            <v>1580218</v>
          </cell>
          <cell r="B1729" t="str">
            <v>15-802-18</v>
          </cell>
          <cell r="C1729" t="str">
            <v xml:space="preserve">GELPI RETRACTOR                         </v>
          </cell>
          <cell r="D1729" t="str">
            <v>PC</v>
          </cell>
          <cell r="E1729">
            <v>70.83</v>
          </cell>
          <cell r="F1729">
            <v>177.07499999999999</v>
          </cell>
        </row>
        <row r="1730">
          <cell r="A1730">
            <v>1580418</v>
          </cell>
          <cell r="B1730" t="str">
            <v>15-804-18</v>
          </cell>
          <cell r="C1730" t="str">
            <v xml:space="preserve">GELPI RETRACTOR                         </v>
          </cell>
          <cell r="D1730" t="str">
            <v>PC</v>
          </cell>
          <cell r="E1730">
            <v>95.85</v>
          </cell>
          <cell r="F1730">
            <v>239.625</v>
          </cell>
        </row>
        <row r="1731">
          <cell r="A1731">
            <v>1582000</v>
          </cell>
          <cell r="B1731" t="str">
            <v>15-820-00</v>
          </cell>
          <cell r="C1731" t="str">
            <v xml:space="preserve">BABY-COLLIN ABDOM RETR COMPL            </v>
          </cell>
          <cell r="D1731" t="str">
            <v>PC</v>
          </cell>
          <cell r="E1731">
            <v>197.6</v>
          </cell>
          <cell r="F1731">
            <v>494</v>
          </cell>
        </row>
        <row r="1732">
          <cell r="A1732">
            <v>1582222</v>
          </cell>
          <cell r="B1732" t="str">
            <v>15-822-22</v>
          </cell>
          <cell r="C1732" t="str">
            <v xml:space="preserve">COLLIN ABDOM RETRACT 60X40MM            </v>
          </cell>
          <cell r="D1732" t="str">
            <v>PC</v>
          </cell>
          <cell r="E1732">
            <v>198.55</v>
          </cell>
          <cell r="F1732">
            <v>496.375</v>
          </cell>
        </row>
        <row r="1733">
          <cell r="A1733">
            <v>1582300</v>
          </cell>
          <cell r="B1733" t="str">
            <v>15-823-00</v>
          </cell>
          <cell r="C1733" t="str">
            <v xml:space="preserve">COLLIN ABDOM RETRACT 60X40MM            </v>
          </cell>
          <cell r="D1733" t="str">
            <v>PC</v>
          </cell>
          <cell r="E1733">
            <v>269.8</v>
          </cell>
          <cell r="F1733">
            <v>674.5</v>
          </cell>
        </row>
        <row r="1734">
          <cell r="A1734">
            <v>1582400</v>
          </cell>
          <cell r="B1734" t="str">
            <v>15-824-00</v>
          </cell>
          <cell r="C1734" t="str">
            <v xml:space="preserve">COLLIN ABDOM RETRACT                    </v>
          </cell>
          <cell r="D1734" t="str">
            <v>PC</v>
          </cell>
          <cell r="E1734">
            <v>276.45</v>
          </cell>
          <cell r="F1734">
            <v>691.125</v>
          </cell>
        </row>
        <row r="1735">
          <cell r="A1735">
            <v>1582600</v>
          </cell>
          <cell r="B1735" t="str">
            <v>15-826-00</v>
          </cell>
          <cell r="C1735" t="str">
            <v xml:space="preserve">COLLIN LOKT ABD RETR 80X60MM            </v>
          </cell>
          <cell r="D1735" t="str">
            <v>PC</v>
          </cell>
          <cell r="E1735">
            <v>399.95</v>
          </cell>
          <cell r="F1735">
            <v>999.875</v>
          </cell>
        </row>
        <row r="1736">
          <cell r="A1736">
            <v>1582800</v>
          </cell>
          <cell r="B1736" t="str">
            <v>15-828-00</v>
          </cell>
          <cell r="C1736" t="str">
            <v xml:space="preserve">RICARD ABDOMINAL RETRACTOR              </v>
          </cell>
          <cell r="D1736" t="str">
            <v>PC</v>
          </cell>
          <cell r="E1736">
            <v>404.23</v>
          </cell>
          <cell r="F1736">
            <v>1010.575</v>
          </cell>
        </row>
        <row r="1737">
          <cell r="A1737">
            <v>1582801</v>
          </cell>
          <cell r="B1737" t="str">
            <v>15-828-01</v>
          </cell>
          <cell r="C1737" t="str">
            <v xml:space="preserve">RICARD SPREADER ONLY                    </v>
          </cell>
          <cell r="D1737" t="str">
            <v>PC</v>
          </cell>
          <cell r="E1737">
            <v>229.9</v>
          </cell>
          <cell r="F1737">
            <v>574.75</v>
          </cell>
        </row>
        <row r="1738">
          <cell r="A1738">
            <v>1583000</v>
          </cell>
          <cell r="B1738" t="str">
            <v>15-830-00</v>
          </cell>
          <cell r="C1738" t="str">
            <v xml:space="preserve">RICARD ABDOMINAL RETRACTOR              </v>
          </cell>
          <cell r="D1738" t="str">
            <v>PC</v>
          </cell>
          <cell r="E1738">
            <v>407.08</v>
          </cell>
          <cell r="F1738">
            <v>1017.6999999999999</v>
          </cell>
        </row>
        <row r="1739">
          <cell r="A1739">
            <v>1583002</v>
          </cell>
          <cell r="B1739" t="str">
            <v>15-830-02</v>
          </cell>
          <cell r="C1739" t="str">
            <v xml:space="preserve">EXCHANGEABLE BLADE 55X70MM              </v>
          </cell>
          <cell r="D1739" t="str">
            <v>PC</v>
          </cell>
          <cell r="E1739">
            <v>65.930000000000007</v>
          </cell>
          <cell r="F1739">
            <v>164.82500000000002</v>
          </cell>
        </row>
        <row r="1740">
          <cell r="A1740">
            <v>1583004</v>
          </cell>
          <cell r="B1740" t="str">
            <v>15-830-04</v>
          </cell>
          <cell r="C1740" t="str">
            <v xml:space="preserve">EXCHANGEABLE BLADE 80X90MM              </v>
          </cell>
          <cell r="D1740" t="str">
            <v>PC</v>
          </cell>
          <cell r="E1740">
            <v>71.540000000000006</v>
          </cell>
          <cell r="F1740">
            <v>178.85000000000002</v>
          </cell>
        </row>
        <row r="1741">
          <cell r="A1741">
            <v>1583918</v>
          </cell>
          <cell r="B1741" t="str">
            <v>15-839-18</v>
          </cell>
          <cell r="C1741" t="str">
            <v xml:space="preserve">EXCHANGEABLE BLADE 18X40 MM             </v>
          </cell>
          <cell r="D1741" t="str">
            <v>PC</v>
          </cell>
          <cell r="E1741">
            <v>35.53</v>
          </cell>
          <cell r="F1741">
            <v>88.825000000000003</v>
          </cell>
        </row>
        <row r="1742">
          <cell r="A1742">
            <v>1583927</v>
          </cell>
          <cell r="B1742" t="str">
            <v>15-839-27</v>
          </cell>
          <cell r="C1742" t="str">
            <v xml:space="preserve">EXCHANGEABLE BLADE 27X40 MM             </v>
          </cell>
          <cell r="D1742" t="str">
            <v>PC</v>
          </cell>
          <cell r="E1742">
            <v>35.53</v>
          </cell>
          <cell r="F1742">
            <v>88.825000000000003</v>
          </cell>
        </row>
        <row r="1743">
          <cell r="A1743">
            <v>1583938</v>
          </cell>
          <cell r="B1743" t="str">
            <v>15-839-38</v>
          </cell>
          <cell r="C1743" t="str">
            <v xml:space="preserve">EXCHANGEABLE BLADE 38X60 MM             </v>
          </cell>
          <cell r="D1743" t="str">
            <v>PC</v>
          </cell>
          <cell r="E1743">
            <v>41.14</v>
          </cell>
          <cell r="F1743">
            <v>102.85</v>
          </cell>
        </row>
        <row r="1744">
          <cell r="A1744">
            <v>1583945</v>
          </cell>
          <cell r="B1744" t="str">
            <v>15-839-45</v>
          </cell>
          <cell r="C1744" t="str">
            <v xml:space="preserve">EXCHANGEABLE BLADE 45X80 MM             </v>
          </cell>
          <cell r="D1744" t="str">
            <v>PC</v>
          </cell>
          <cell r="E1744">
            <v>41.14</v>
          </cell>
          <cell r="F1744">
            <v>102.85</v>
          </cell>
        </row>
        <row r="1745">
          <cell r="A1745">
            <v>1583950</v>
          </cell>
          <cell r="B1745" t="str">
            <v>15-839-50</v>
          </cell>
          <cell r="C1745" t="str">
            <v xml:space="preserve">EXCHANGEABLE BLADE 50X70 MM             </v>
          </cell>
          <cell r="D1745" t="str">
            <v>PC</v>
          </cell>
          <cell r="E1745">
            <v>41.14</v>
          </cell>
          <cell r="F1745">
            <v>102.85</v>
          </cell>
        </row>
        <row r="1746">
          <cell r="A1746">
            <v>1583952</v>
          </cell>
          <cell r="B1746" t="str">
            <v>15-839-52</v>
          </cell>
          <cell r="C1746" t="str">
            <v xml:space="preserve">EXCHANGEABLE BLADE 52X110 MM            </v>
          </cell>
          <cell r="D1746" t="str">
            <v>PC</v>
          </cell>
          <cell r="E1746">
            <v>41.14</v>
          </cell>
          <cell r="F1746">
            <v>102.85</v>
          </cell>
        </row>
        <row r="1747">
          <cell r="A1747">
            <v>1583960</v>
          </cell>
          <cell r="B1747" t="str">
            <v>15-839-60</v>
          </cell>
          <cell r="C1747" t="str">
            <v xml:space="preserve">EXCHANGEABLE BLADE 60X80 MM             </v>
          </cell>
          <cell r="D1747" t="str">
            <v>PC</v>
          </cell>
          <cell r="E1747">
            <v>42.94</v>
          </cell>
          <cell r="F1747">
            <v>107.35</v>
          </cell>
        </row>
        <row r="1748">
          <cell r="A1748">
            <v>1583970</v>
          </cell>
          <cell r="B1748" t="str">
            <v>15-839-70</v>
          </cell>
          <cell r="C1748" t="str">
            <v xml:space="preserve">EXCHANGEABLE BLADE 70X55 MM             </v>
          </cell>
          <cell r="D1748" t="str">
            <v>PC</v>
          </cell>
          <cell r="E1748">
            <v>42.94</v>
          </cell>
          <cell r="F1748">
            <v>107.35</v>
          </cell>
        </row>
        <row r="1749">
          <cell r="A1749">
            <v>1583990</v>
          </cell>
          <cell r="B1749" t="str">
            <v>15-839-90</v>
          </cell>
          <cell r="C1749" t="str">
            <v xml:space="preserve">EXCHANGEABLE BLADE 50X58MM              </v>
          </cell>
          <cell r="D1749" t="str">
            <v>PC</v>
          </cell>
          <cell r="E1749">
            <v>45.6</v>
          </cell>
          <cell r="F1749">
            <v>114</v>
          </cell>
        </row>
        <row r="1750">
          <cell r="A1750">
            <v>1583992</v>
          </cell>
          <cell r="B1750" t="str">
            <v>15-839-92</v>
          </cell>
          <cell r="C1750" t="str">
            <v xml:space="preserve">EXCHANGEABLE BLADE 60X80MM              </v>
          </cell>
          <cell r="D1750" t="str">
            <v>PC</v>
          </cell>
          <cell r="E1750">
            <v>45.6</v>
          </cell>
          <cell r="F1750">
            <v>114</v>
          </cell>
        </row>
        <row r="1751">
          <cell r="A1751">
            <v>1583994</v>
          </cell>
          <cell r="B1751" t="str">
            <v>15-839-94</v>
          </cell>
          <cell r="C1751" t="str">
            <v xml:space="preserve">EXCHANGEABLE BLADE 72X85MM              </v>
          </cell>
          <cell r="D1751" t="str">
            <v>PC</v>
          </cell>
          <cell r="E1751">
            <v>45.6</v>
          </cell>
          <cell r="F1751">
            <v>114</v>
          </cell>
        </row>
        <row r="1752">
          <cell r="A1752">
            <v>1584000</v>
          </cell>
          <cell r="B1752" t="str">
            <v>15-840-00</v>
          </cell>
          <cell r="C1752" t="str">
            <v xml:space="preserve">GOSSET ABDOMINAL RETRACTOR              </v>
          </cell>
          <cell r="D1752" t="str">
            <v>PC</v>
          </cell>
          <cell r="E1752">
            <v>123.98</v>
          </cell>
          <cell r="F1752">
            <v>309.95</v>
          </cell>
        </row>
        <row r="1753">
          <cell r="A1753">
            <v>1584400</v>
          </cell>
          <cell r="B1753" t="str">
            <v>15-844-00</v>
          </cell>
          <cell r="C1753" t="str">
            <v xml:space="preserve">GOSSET ABDOM RETRACT 3 BLAD             </v>
          </cell>
          <cell r="D1753" t="str">
            <v>PC</v>
          </cell>
          <cell r="E1753">
            <v>219.93</v>
          </cell>
          <cell r="F1753">
            <v>549.82500000000005</v>
          </cell>
        </row>
        <row r="1754">
          <cell r="A1754">
            <v>1584600</v>
          </cell>
          <cell r="B1754" t="str">
            <v>15-846-00</v>
          </cell>
          <cell r="C1754" t="str">
            <v xml:space="preserve">GOSSET ABDOMINAL RETRACTOR              </v>
          </cell>
          <cell r="D1754" t="str">
            <v>PC</v>
          </cell>
          <cell r="E1754">
            <v>147.25</v>
          </cell>
          <cell r="F1754">
            <v>368.125</v>
          </cell>
        </row>
        <row r="1755">
          <cell r="A1755">
            <v>1585000</v>
          </cell>
          <cell r="B1755" t="str">
            <v>15-850-00</v>
          </cell>
          <cell r="C1755" t="str">
            <v xml:space="preserve">BALFOUR BABY ABDOM RETRACTOR            </v>
          </cell>
          <cell r="D1755" t="str">
            <v>PC</v>
          </cell>
          <cell r="E1755">
            <v>160.08000000000001</v>
          </cell>
          <cell r="F1755">
            <v>400.20000000000005</v>
          </cell>
        </row>
        <row r="1756">
          <cell r="A1756">
            <v>1585200</v>
          </cell>
          <cell r="B1756" t="str">
            <v>15-852-00</v>
          </cell>
          <cell r="C1756" t="str">
            <v xml:space="preserve">BALFOUR ABDOMINAL RETRACTOR             </v>
          </cell>
          <cell r="D1756" t="str">
            <v>PC</v>
          </cell>
          <cell r="E1756">
            <v>219.93</v>
          </cell>
          <cell r="F1756">
            <v>549.82500000000005</v>
          </cell>
        </row>
        <row r="1757">
          <cell r="A1757">
            <v>1585400</v>
          </cell>
          <cell r="B1757" t="str">
            <v>15-854-00</v>
          </cell>
          <cell r="C1757" t="str">
            <v xml:space="preserve">BALFOUR ABDOM RETR SOLID BL             </v>
          </cell>
          <cell r="D1757" t="str">
            <v>PC</v>
          </cell>
          <cell r="E1757">
            <v>233.7</v>
          </cell>
          <cell r="F1757">
            <v>584.25</v>
          </cell>
        </row>
        <row r="1758">
          <cell r="A1758">
            <v>1585600</v>
          </cell>
          <cell r="B1758" t="str">
            <v>15-856-00</v>
          </cell>
          <cell r="C1758" t="str">
            <v xml:space="preserve">BALFOUR ABDOMINAL RETRACTOR             </v>
          </cell>
          <cell r="D1758" t="str">
            <v>PC</v>
          </cell>
          <cell r="E1758">
            <v>241.3</v>
          </cell>
          <cell r="F1758">
            <v>603.25</v>
          </cell>
        </row>
        <row r="1759">
          <cell r="A1759">
            <v>1585800</v>
          </cell>
          <cell r="B1759" t="str">
            <v>15-858-00</v>
          </cell>
          <cell r="C1759" t="str">
            <v xml:space="preserve">BALFOUR ABDOMINAL RETRACTOR             </v>
          </cell>
          <cell r="D1759" t="str">
            <v>PC</v>
          </cell>
          <cell r="E1759">
            <v>242.73</v>
          </cell>
          <cell r="F1759">
            <v>606.82499999999993</v>
          </cell>
        </row>
        <row r="1760">
          <cell r="A1760">
            <v>1585901</v>
          </cell>
          <cell r="B1760" t="str">
            <v>15-859-01</v>
          </cell>
          <cell r="C1760" t="str">
            <v xml:space="preserve">BALFOUR CENTER BLADE 48X78MM            </v>
          </cell>
          <cell r="D1760" t="str">
            <v>PC</v>
          </cell>
          <cell r="E1760">
            <v>96.43</v>
          </cell>
          <cell r="F1760">
            <v>241.07500000000002</v>
          </cell>
        </row>
        <row r="1761">
          <cell r="A1761">
            <v>1585902</v>
          </cell>
          <cell r="B1761" t="str">
            <v>15-859-02</v>
          </cell>
          <cell r="C1761" t="str">
            <v xml:space="preserve">BALFOUR CENTER BLADE 68X85MM            </v>
          </cell>
          <cell r="D1761" t="str">
            <v>PC</v>
          </cell>
          <cell r="E1761">
            <v>105.93</v>
          </cell>
          <cell r="F1761">
            <v>264.82500000000005</v>
          </cell>
        </row>
        <row r="1762">
          <cell r="A1762">
            <v>1585905</v>
          </cell>
          <cell r="B1762" t="str">
            <v>15-859-05</v>
          </cell>
          <cell r="C1762" t="str">
            <v xml:space="preserve">BALFOUR CENTER BLADE 68X85MM            </v>
          </cell>
          <cell r="D1762" t="str">
            <v>PC</v>
          </cell>
          <cell r="E1762">
            <v>98.8</v>
          </cell>
          <cell r="F1762">
            <v>247</v>
          </cell>
        </row>
        <row r="1763">
          <cell r="A1763">
            <v>1585906</v>
          </cell>
          <cell r="B1763" t="str">
            <v>15-859-06</v>
          </cell>
          <cell r="C1763" t="str">
            <v xml:space="preserve">BALFOUR CENTER BLADE 40X68MM            </v>
          </cell>
          <cell r="D1763" t="str">
            <v>PC</v>
          </cell>
          <cell r="E1763">
            <v>98.8</v>
          </cell>
          <cell r="F1763">
            <v>247</v>
          </cell>
        </row>
        <row r="1764">
          <cell r="A1764">
            <v>1586000</v>
          </cell>
          <cell r="B1764" t="str">
            <v>15-860-00</v>
          </cell>
          <cell r="C1764" t="str">
            <v xml:space="preserve">BALFOUR-US ABDOMINAL RETR.              </v>
          </cell>
          <cell r="D1764" t="str">
            <v>PC</v>
          </cell>
          <cell r="E1764">
            <v>349.6</v>
          </cell>
          <cell r="F1764">
            <v>874</v>
          </cell>
        </row>
        <row r="1765">
          <cell r="A1765">
            <v>1586006</v>
          </cell>
          <cell r="B1765" t="str">
            <v>15-860-06</v>
          </cell>
          <cell r="C1765" t="str">
            <v xml:space="preserve">BALFOUR-US LATERAL BLADES               </v>
          </cell>
          <cell r="D1765" t="str">
            <v>PR</v>
          </cell>
          <cell r="E1765">
            <v>37.43</v>
          </cell>
          <cell r="F1765">
            <v>93.575000000000003</v>
          </cell>
        </row>
        <row r="1766">
          <cell r="A1766">
            <v>1586008</v>
          </cell>
          <cell r="B1766" t="str">
            <v>15-860-08</v>
          </cell>
          <cell r="C1766" t="str">
            <v xml:space="preserve">BALFOUR-US LATERAL BLADES               </v>
          </cell>
          <cell r="D1766" t="str">
            <v>PR</v>
          </cell>
          <cell r="E1766">
            <v>41.33</v>
          </cell>
          <cell r="F1766">
            <v>103.32499999999999</v>
          </cell>
        </row>
        <row r="1767">
          <cell r="A1767">
            <v>1586800</v>
          </cell>
          <cell r="B1767" t="str">
            <v>15-868-00</v>
          </cell>
          <cell r="C1767" t="str">
            <v xml:space="preserve">SULLIVAN-CONNOR ABDOMIN RETR            </v>
          </cell>
          <cell r="D1767" t="str">
            <v>PC</v>
          </cell>
          <cell r="E1767">
            <v>331.08</v>
          </cell>
          <cell r="F1767">
            <v>827.69999999999993</v>
          </cell>
        </row>
        <row r="1768">
          <cell r="A1768">
            <v>1588200</v>
          </cell>
          <cell r="B1768" t="str">
            <v>15-882-00</v>
          </cell>
          <cell r="C1768" t="str">
            <v xml:space="preserve">KIRSCHNER ABDOMINAL RET OVAL            </v>
          </cell>
          <cell r="D1768" t="str">
            <v>PC</v>
          </cell>
          <cell r="E1768">
            <v>421.33</v>
          </cell>
          <cell r="F1768">
            <v>1053.325</v>
          </cell>
        </row>
        <row r="1769">
          <cell r="A1769">
            <v>1588230</v>
          </cell>
          <cell r="B1769" t="str">
            <v>15-882-30</v>
          </cell>
          <cell r="C1769" t="str">
            <v xml:space="preserve">FRAME 300X240 MM                        </v>
          </cell>
          <cell r="D1769" t="str">
            <v>PC</v>
          </cell>
          <cell r="E1769">
            <v>219.93</v>
          </cell>
          <cell r="F1769">
            <v>549.82500000000005</v>
          </cell>
        </row>
        <row r="1770">
          <cell r="A1770">
            <v>1588400</v>
          </cell>
          <cell r="B1770" t="str">
            <v>15-884-00</v>
          </cell>
          <cell r="C1770" t="str">
            <v xml:space="preserve">KIRSCHNER ABDOMINL RETRACTOR            </v>
          </cell>
          <cell r="D1770" t="str">
            <v>PC</v>
          </cell>
          <cell r="E1770">
            <v>320.14999999999998</v>
          </cell>
          <cell r="F1770">
            <v>800.375</v>
          </cell>
        </row>
        <row r="1771">
          <cell r="A1771">
            <v>1588424</v>
          </cell>
          <cell r="B1771" t="str">
            <v>15-884-24</v>
          </cell>
          <cell r="C1771" t="str">
            <v xml:space="preserve">FRAME RIGID 240X240 MM                  </v>
          </cell>
          <cell r="D1771" t="str">
            <v>PC</v>
          </cell>
          <cell r="E1771">
            <v>126.83</v>
          </cell>
          <cell r="F1771">
            <v>317.07499999999999</v>
          </cell>
        </row>
        <row r="1772">
          <cell r="A1772">
            <v>1588940</v>
          </cell>
          <cell r="B1772" t="str">
            <v>15-889-40</v>
          </cell>
          <cell r="C1772" t="str">
            <v xml:space="preserve">HOOK-ON FRAME 40X55 MM                  </v>
          </cell>
          <cell r="D1772" t="str">
            <v>PC</v>
          </cell>
          <cell r="E1772">
            <v>50.35</v>
          </cell>
          <cell r="F1772">
            <v>125.875</v>
          </cell>
        </row>
        <row r="1773">
          <cell r="A1773">
            <v>1588950</v>
          </cell>
          <cell r="B1773" t="str">
            <v>15-889-50</v>
          </cell>
          <cell r="C1773" t="str">
            <v xml:space="preserve">HOOK-ON FRAME 50X65 MM                  </v>
          </cell>
          <cell r="D1773" t="str">
            <v>PC</v>
          </cell>
          <cell r="E1773">
            <v>54.53</v>
          </cell>
          <cell r="F1773">
            <v>136.32499999999999</v>
          </cell>
        </row>
        <row r="1774">
          <cell r="A1774">
            <v>1588960</v>
          </cell>
          <cell r="B1774" t="str">
            <v>15-889-60</v>
          </cell>
          <cell r="C1774" t="str">
            <v xml:space="preserve">HOOK-ON FRAME 60X85 MM                  </v>
          </cell>
          <cell r="D1774" t="str">
            <v>PC</v>
          </cell>
          <cell r="E1774">
            <v>65.27</v>
          </cell>
          <cell r="F1774">
            <v>163.17499999999998</v>
          </cell>
        </row>
        <row r="1775">
          <cell r="A1775">
            <v>1588978</v>
          </cell>
          <cell r="B1775" t="str">
            <v>15-889-78</v>
          </cell>
          <cell r="C1775" t="str">
            <v xml:space="preserve">HOOK-ON FRAME 78X65 MM                  </v>
          </cell>
          <cell r="D1775" t="str">
            <v>PC</v>
          </cell>
          <cell r="E1775">
            <v>72.2</v>
          </cell>
          <cell r="F1775">
            <v>180.5</v>
          </cell>
        </row>
        <row r="1776">
          <cell r="A1776">
            <v>1588980</v>
          </cell>
          <cell r="B1776" t="str">
            <v>15-889-80</v>
          </cell>
          <cell r="C1776" t="str">
            <v xml:space="preserve">HOOK-ON FRAME 80X90 MM                  </v>
          </cell>
          <cell r="D1776" t="str">
            <v>PC</v>
          </cell>
          <cell r="E1776">
            <v>76.86</v>
          </cell>
          <cell r="F1776">
            <v>192.15</v>
          </cell>
        </row>
        <row r="1777">
          <cell r="A1777">
            <v>1588998</v>
          </cell>
          <cell r="B1777" t="str">
            <v>15-889-98</v>
          </cell>
          <cell r="C1777" t="str">
            <v xml:space="preserve">HOOK-ON FRAME 98X50 MM                  </v>
          </cell>
          <cell r="D1777" t="str">
            <v>PC</v>
          </cell>
          <cell r="E1777">
            <v>81.99</v>
          </cell>
          <cell r="F1777">
            <v>204.97499999999999</v>
          </cell>
        </row>
        <row r="1778">
          <cell r="A1778">
            <v>1588999</v>
          </cell>
          <cell r="B1778" t="str">
            <v>15-889-99</v>
          </cell>
          <cell r="C1778" t="str">
            <v xml:space="preserve">HOOK-ON FRAME 105X35 MM                 </v>
          </cell>
          <cell r="D1778" t="str">
            <v>PC</v>
          </cell>
          <cell r="E1778">
            <v>75.72</v>
          </cell>
          <cell r="F1778">
            <v>189.3</v>
          </cell>
        </row>
        <row r="1779">
          <cell r="A1779">
            <v>1589800</v>
          </cell>
          <cell r="B1779" t="str">
            <v>15-898-00</v>
          </cell>
          <cell r="C1779" t="str">
            <v xml:space="preserve">VERWINYL FRAME COMPLETE                 </v>
          </cell>
          <cell r="D1779" t="str">
            <v>PC</v>
          </cell>
          <cell r="E1779">
            <v>303.05</v>
          </cell>
          <cell r="F1779">
            <v>757.625</v>
          </cell>
        </row>
        <row r="1780">
          <cell r="A1780">
            <v>1589805</v>
          </cell>
          <cell r="B1780" t="str">
            <v>15-898-05</v>
          </cell>
          <cell r="C1780" t="str">
            <v xml:space="preserve">HOOK-ON FRAME 50X65 MM                  </v>
          </cell>
          <cell r="D1780" t="str">
            <v>PC</v>
          </cell>
          <cell r="E1780">
            <v>36.58</v>
          </cell>
          <cell r="F1780">
            <v>91.449999999999989</v>
          </cell>
        </row>
        <row r="1781">
          <cell r="A1781">
            <v>1589807</v>
          </cell>
          <cell r="B1781" t="str">
            <v>15-898-07</v>
          </cell>
          <cell r="C1781" t="str">
            <v xml:space="preserve">HOOK-ON FRAME 75X65 MM                  </v>
          </cell>
          <cell r="D1781" t="str">
            <v>PC</v>
          </cell>
          <cell r="E1781">
            <v>62.32</v>
          </cell>
          <cell r="F1781">
            <v>155.80000000000001</v>
          </cell>
        </row>
        <row r="1782">
          <cell r="A1782">
            <v>1589810</v>
          </cell>
          <cell r="B1782" t="str">
            <v>15-898-10</v>
          </cell>
          <cell r="C1782" t="str">
            <v xml:space="preserve">SPARE BUTTON                            </v>
          </cell>
          <cell r="D1782" t="str">
            <v>PC</v>
          </cell>
          <cell r="E1782">
            <v>1.6</v>
          </cell>
          <cell r="F1782">
            <v>4</v>
          </cell>
        </row>
        <row r="1783">
          <cell r="A1783">
            <v>1589811</v>
          </cell>
          <cell r="B1783" t="str">
            <v>15-898-11</v>
          </cell>
          <cell r="C1783" t="str">
            <v xml:space="preserve">SPARE BUTTON             M 8            </v>
          </cell>
          <cell r="D1783" t="str">
            <v>PC</v>
          </cell>
          <cell r="E1783">
            <v>1.93</v>
          </cell>
          <cell r="F1783">
            <v>4.8250000000000002</v>
          </cell>
        </row>
        <row r="1784">
          <cell r="A1784">
            <v>1589812</v>
          </cell>
          <cell r="B1784" t="str">
            <v>15-898-12</v>
          </cell>
          <cell r="C1784" t="str">
            <v xml:space="preserve">FRAME ONLY                              </v>
          </cell>
          <cell r="D1784" t="str">
            <v>PC</v>
          </cell>
          <cell r="E1784">
            <v>157.69999999999999</v>
          </cell>
          <cell r="F1784">
            <v>394.25</v>
          </cell>
        </row>
        <row r="1785">
          <cell r="A1785">
            <v>1590600</v>
          </cell>
          <cell r="B1785" t="str">
            <v>15-906-00</v>
          </cell>
          <cell r="C1785" t="str">
            <v xml:space="preserve">SCOVILLE LAMINECTOMY RETR.              </v>
          </cell>
          <cell r="D1785" t="str">
            <v>PC</v>
          </cell>
          <cell r="E1785">
            <v>182.33</v>
          </cell>
          <cell r="F1785">
            <v>455.82500000000005</v>
          </cell>
        </row>
        <row r="1786">
          <cell r="A1786">
            <v>1590601</v>
          </cell>
          <cell r="B1786" t="str">
            <v>15-906-01</v>
          </cell>
          <cell r="C1786" t="str">
            <v xml:space="preserve">SCOVILLE HOOK BLUNT 50MM                </v>
          </cell>
          <cell r="D1786" t="str">
            <v>PC</v>
          </cell>
          <cell r="E1786">
            <v>41.31</v>
          </cell>
          <cell r="F1786">
            <v>103.27500000000001</v>
          </cell>
        </row>
        <row r="1787">
          <cell r="A1787">
            <v>1590602</v>
          </cell>
          <cell r="B1787" t="str">
            <v>15-906-02</v>
          </cell>
          <cell r="C1787" t="str">
            <v xml:space="preserve">SCOVILLE HOOK BLUNT 70MM                </v>
          </cell>
          <cell r="D1787" t="str">
            <v>PC</v>
          </cell>
          <cell r="E1787">
            <v>42.59</v>
          </cell>
          <cell r="F1787">
            <v>106.47500000000001</v>
          </cell>
        </row>
        <row r="1788">
          <cell r="A1788">
            <v>1590606</v>
          </cell>
          <cell r="B1788" t="str">
            <v>15-906-06</v>
          </cell>
          <cell r="C1788" t="str">
            <v xml:space="preserve">SCOVILLE HOOK SHARP 50MM                </v>
          </cell>
          <cell r="D1788" t="str">
            <v>PC</v>
          </cell>
          <cell r="E1788">
            <v>35.619999999999997</v>
          </cell>
          <cell r="F1788">
            <v>89.05</v>
          </cell>
        </row>
        <row r="1789">
          <cell r="A1789">
            <v>1590607</v>
          </cell>
          <cell r="B1789" t="str">
            <v>15-906-07</v>
          </cell>
          <cell r="C1789" t="str">
            <v xml:space="preserve">SCOVILLE HOOK SHARP 70MM                </v>
          </cell>
          <cell r="D1789" t="str">
            <v>PC</v>
          </cell>
          <cell r="E1789">
            <v>33.83</v>
          </cell>
          <cell r="F1789">
            <v>84.574999999999989</v>
          </cell>
        </row>
        <row r="1790">
          <cell r="A1790">
            <v>1590611</v>
          </cell>
          <cell r="B1790" t="str">
            <v>15-906-11</v>
          </cell>
          <cell r="C1790" t="str">
            <v xml:space="preserve">SCOVILLE HOOK 64X25 MM                  </v>
          </cell>
          <cell r="D1790" t="str">
            <v>PC</v>
          </cell>
          <cell r="E1790">
            <v>35.869999999999997</v>
          </cell>
          <cell r="F1790">
            <v>89.674999999999997</v>
          </cell>
        </row>
        <row r="1791">
          <cell r="A1791">
            <v>1590612</v>
          </cell>
          <cell r="B1791" t="str">
            <v>15-906-12</v>
          </cell>
          <cell r="C1791" t="str">
            <v xml:space="preserve">SCOVILLE HOOK 64X50 MM                  </v>
          </cell>
          <cell r="D1791" t="str">
            <v>PC</v>
          </cell>
          <cell r="E1791">
            <v>36.549999999999997</v>
          </cell>
          <cell r="F1791">
            <v>91.375</v>
          </cell>
        </row>
        <row r="1792">
          <cell r="A1792">
            <v>1590613</v>
          </cell>
          <cell r="B1792" t="str">
            <v>15-906-13</v>
          </cell>
          <cell r="C1792" t="str">
            <v xml:space="preserve">SCOVILLE HOOK 88X25 MM                  </v>
          </cell>
          <cell r="D1792" t="str">
            <v>PC</v>
          </cell>
          <cell r="E1792">
            <v>43.35</v>
          </cell>
          <cell r="F1792">
            <v>108.375</v>
          </cell>
        </row>
        <row r="1793">
          <cell r="A1793">
            <v>1590641</v>
          </cell>
          <cell r="B1793" t="str">
            <v>15-906-41</v>
          </cell>
          <cell r="C1793" t="str">
            <v xml:space="preserve">TAYLOR HOOK 48X50 MM                    </v>
          </cell>
          <cell r="D1793" t="str">
            <v>PC</v>
          </cell>
          <cell r="E1793">
            <v>40.04</v>
          </cell>
          <cell r="F1793">
            <v>100.1</v>
          </cell>
        </row>
        <row r="1794">
          <cell r="A1794">
            <v>1590642</v>
          </cell>
          <cell r="B1794" t="str">
            <v>15-906-42</v>
          </cell>
          <cell r="C1794" t="str">
            <v xml:space="preserve">TAYLOR HOOK 64X50 MM                    </v>
          </cell>
          <cell r="D1794" t="str">
            <v>PC</v>
          </cell>
          <cell r="E1794">
            <v>40.97</v>
          </cell>
          <cell r="F1794">
            <v>102.425</v>
          </cell>
        </row>
        <row r="1795">
          <cell r="A1795">
            <v>1590643</v>
          </cell>
          <cell r="B1795" t="str">
            <v>15-906-43</v>
          </cell>
          <cell r="C1795" t="str">
            <v xml:space="preserve">TAYLOR HOOK 64X64 MM                    </v>
          </cell>
          <cell r="D1795" t="str">
            <v>PC</v>
          </cell>
          <cell r="E1795">
            <v>43.35</v>
          </cell>
          <cell r="F1795">
            <v>108.375</v>
          </cell>
        </row>
        <row r="1796">
          <cell r="A1796">
            <v>1590644</v>
          </cell>
          <cell r="B1796" t="str">
            <v>15-906-44</v>
          </cell>
          <cell r="C1796" t="str">
            <v xml:space="preserve">TAYLOR HOOK 80X57 MM                    </v>
          </cell>
          <cell r="D1796" t="str">
            <v>PC</v>
          </cell>
          <cell r="E1796">
            <v>44.88</v>
          </cell>
          <cell r="F1796">
            <v>112.2</v>
          </cell>
        </row>
        <row r="1797">
          <cell r="A1797">
            <v>1590646</v>
          </cell>
          <cell r="B1797" t="str">
            <v>15-906-46</v>
          </cell>
          <cell r="C1797" t="str">
            <v xml:space="preserve">SCOVILLE HOOK 41X38MM                   </v>
          </cell>
          <cell r="D1797" t="str">
            <v>PC</v>
          </cell>
          <cell r="E1797">
            <v>41.23</v>
          </cell>
          <cell r="F1797">
            <v>103.07499999999999</v>
          </cell>
        </row>
        <row r="1798">
          <cell r="A1798">
            <v>1590647</v>
          </cell>
          <cell r="B1798" t="str">
            <v>15-906-47</v>
          </cell>
          <cell r="C1798" t="str">
            <v xml:space="preserve">SCOVILLE HOOK 67X44MM                   </v>
          </cell>
          <cell r="D1798" t="str">
            <v>PC</v>
          </cell>
          <cell r="E1798">
            <v>43.78</v>
          </cell>
          <cell r="F1798">
            <v>109.45</v>
          </cell>
        </row>
        <row r="1799">
          <cell r="A1799">
            <v>1590650</v>
          </cell>
          <cell r="B1799" t="str">
            <v>15-906-50</v>
          </cell>
          <cell r="C1799" t="str">
            <v xml:space="preserve">SCOVILLE-HAVERFIELD RETRACTO            </v>
          </cell>
          <cell r="D1799" t="str">
            <v>PC</v>
          </cell>
          <cell r="E1799">
            <v>211.65</v>
          </cell>
          <cell r="F1799">
            <v>529.125</v>
          </cell>
        </row>
        <row r="1800">
          <cell r="A1800">
            <v>1591001</v>
          </cell>
          <cell r="B1800" t="str">
            <v>15-910-01</v>
          </cell>
          <cell r="C1800" t="str">
            <v xml:space="preserve">MARTIN ARM 99                           </v>
          </cell>
          <cell r="D1800" t="str">
            <v>PC</v>
          </cell>
          <cell r="E1800">
            <v>1320</v>
          </cell>
          <cell r="F1800">
            <v>3300</v>
          </cell>
        </row>
        <row r="1801">
          <cell r="A1801">
            <v>1591010</v>
          </cell>
          <cell r="B1801" t="str">
            <v>15-910-10</v>
          </cell>
          <cell r="C1801" t="str">
            <v>SUPPORT F.OPTIC F.5&amp;10MM Ï F. MARTIN-ARM</v>
          </cell>
          <cell r="D1801" t="str">
            <v>PC</v>
          </cell>
          <cell r="E1801">
            <v>295</v>
          </cell>
          <cell r="F1801">
            <v>737.5</v>
          </cell>
        </row>
        <row r="1802">
          <cell r="A1802">
            <v>1591050</v>
          </cell>
          <cell r="B1802" t="str">
            <v>15-910-50</v>
          </cell>
          <cell r="C1802" t="str">
            <v>UNIVERSAL FIXATION CLAMP F.MARTIN ARM 99</v>
          </cell>
          <cell r="D1802" t="str">
            <v>PC</v>
          </cell>
          <cell r="E1802">
            <v>349.5</v>
          </cell>
          <cell r="F1802">
            <v>873.75</v>
          </cell>
        </row>
        <row r="1803">
          <cell r="A1803">
            <v>1591051</v>
          </cell>
          <cell r="B1803" t="str">
            <v>15-910-51</v>
          </cell>
          <cell r="C1803" t="str">
            <v xml:space="preserve">ALUMINIUM CLAMP F.M.-ARM UNISOLATED     </v>
          </cell>
          <cell r="D1803" t="str">
            <v>PC</v>
          </cell>
          <cell r="E1803">
            <v>272</v>
          </cell>
          <cell r="F1803">
            <v>680</v>
          </cell>
        </row>
        <row r="1804">
          <cell r="A1804">
            <v>1591059</v>
          </cell>
          <cell r="B1804" t="str">
            <v>15-910-59</v>
          </cell>
          <cell r="C1804" t="str">
            <v xml:space="preserve">HANDARTHR. HORIZONTAL POLE              </v>
          </cell>
          <cell r="D1804" t="str">
            <v>PC</v>
          </cell>
          <cell r="E1804">
            <v>143.1</v>
          </cell>
          <cell r="F1804">
            <v>357.75</v>
          </cell>
        </row>
        <row r="1805">
          <cell r="A1805">
            <v>1591060</v>
          </cell>
          <cell r="B1805" t="str">
            <v>15-910-60</v>
          </cell>
          <cell r="C1805" t="str">
            <v xml:space="preserve">LENGTHENING PIECE FOR MARTIN ARM        </v>
          </cell>
          <cell r="D1805" t="str">
            <v>PC</v>
          </cell>
          <cell r="E1805">
            <v>284.39999999999998</v>
          </cell>
          <cell r="F1805">
            <v>711</v>
          </cell>
        </row>
        <row r="1806">
          <cell r="A1806">
            <v>1591061</v>
          </cell>
          <cell r="B1806" t="str">
            <v>15-910-61</v>
          </cell>
          <cell r="C1806" t="str">
            <v xml:space="preserve">HANDARTHR. VERTICAL POLE                </v>
          </cell>
          <cell r="D1806" t="str">
            <v>PC</v>
          </cell>
          <cell r="E1806">
            <v>223.2</v>
          </cell>
          <cell r="F1806">
            <v>558</v>
          </cell>
        </row>
        <row r="1807">
          <cell r="A1807">
            <v>1591062</v>
          </cell>
          <cell r="B1807" t="str">
            <v>15-910-62</v>
          </cell>
          <cell r="C1807" t="str">
            <v xml:space="preserve">HANDARTHR.ATTACHMENT FINGER EXT. SLEEVE </v>
          </cell>
          <cell r="D1807" t="str">
            <v>PC</v>
          </cell>
          <cell r="E1807">
            <v>169.2</v>
          </cell>
          <cell r="F1807">
            <v>423</v>
          </cell>
        </row>
        <row r="1808">
          <cell r="A1808">
            <v>1591063</v>
          </cell>
          <cell r="B1808" t="str">
            <v>15-910-63</v>
          </cell>
          <cell r="C1808" t="str">
            <v xml:space="preserve">HANDARTHR. HANDFIXATION                 </v>
          </cell>
          <cell r="D1808" t="str">
            <v>PC</v>
          </cell>
          <cell r="E1808">
            <v>437.4</v>
          </cell>
          <cell r="F1808">
            <v>1093.5</v>
          </cell>
        </row>
        <row r="1809">
          <cell r="A1809">
            <v>1591064</v>
          </cell>
          <cell r="B1809" t="str">
            <v>15-910-64</v>
          </cell>
          <cell r="C1809" t="str">
            <v>HANDARTHR. VERTICAL POLE WITH BALL JOINT</v>
          </cell>
          <cell r="D1809" t="str">
            <v>PC</v>
          </cell>
          <cell r="E1809">
            <v>472.5</v>
          </cell>
          <cell r="F1809">
            <v>1181.25</v>
          </cell>
        </row>
        <row r="1810">
          <cell r="A1810">
            <v>1591700</v>
          </cell>
          <cell r="B1810" t="str">
            <v>15-917-00</v>
          </cell>
          <cell r="C1810" t="str">
            <v xml:space="preserve">MARTIN ROCHARD-SYSTEM CPL.              </v>
          </cell>
          <cell r="D1810" t="str">
            <v>PC</v>
          </cell>
          <cell r="E1810">
            <v>1885.3</v>
          </cell>
          <cell r="F1810">
            <v>4713.25</v>
          </cell>
        </row>
        <row r="1811">
          <cell r="A1811">
            <v>1591701</v>
          </cell>
          <cell r="B1811" t="str">
            <v>15-917-01</v>
          </cell>
          <cell r="C1811" t="str">
            <v xml:space="preserve">LATERAL BOW                             </v>
          </cell>
          <cell r="D1811" t="str">
            <v>PC</v>
          </cell>
          <cell r="E1811">
            <v>89.4</v>
          </cell>
          <cell r="F1811">
            <v>223.5</v>
          </cell>
        </row>
        <row r="1812">
          <cell r="A1812">
            <v>1591702</v>
          </cell>
          <cell r="B1812" t="str">
            <v>15-917-02</v>
          </cell>
          <cell r="C1812" t="str">
            <v xml:space="preserve">HEXAGONAL CROSS ROD                     </v>
          </cell>
          <cell r="D1812" t="str">
            <v>PC</v>
          </cell>
          <cell r="E1812">
            <v>207</v>
          </cell>
          <cell r="F1812">
            <v>517.5</v>
          </cell>
        </row>
        <row r="1813">
          <cell r="A1813">
            <v>1591703</v>
          </cell>
          <cell r="B1813" t="str">
            <v>15-917-03</v>
          </cell>
          <cell r="C1813" t="str">
            <v xml:space="preserve">MOVEABLE CLAMPS, CROSS ROD              </v>
          </cell>
          <cell r="D1813" t="str">
            <v>PC</v>
          </cell>
          <cell r="E1813">
            <v>140</v>
          </cell>
          <cell r="F1813">
            <v>350</v>
          </cell>
        </row>
        <row r="1814">
          <cell r="A1814">
            <v>1591704</v>
          </cell>
          <cell r="B1814" t="str">
            <v>15-917-04</v>
          </cell>
          <cell r="C1814" t="str">
            <v xml:space="preserve">HOLDING DEVICE F. RETRACTORS            </v>
          </cell>
          <cell r="D1814" t="str">
            <v>PC</v>
          </cell>
          <cell r="E1814">
            <v>107.5</v>
          </cell>
          <cell r="F1814">
            <v>268.75</v>
          </cell>
        </row>
        <row r="1815">
          <cell r="A1815">
            <v>1591710</v>
          </cell>
          <cell r="B1815" t="str">
            <v>15-917-10</v>
          </cell>
          <cell r="C1815" t="str">
            <v xml:space="preserve">RETRACTOR           50X105MM            </v>
          </cell>
          <cell r="D1815" t="str">
            <v>PC</v>
          </cell>
          <cell r="E1815">
            <v>127.5</v>
          </cell>
          <cell r="F1815">
            <v>318.75</v>
          </cell>
        </row>
        <row r="1816">
          <cell r="A1816">
            <v>1591712</v>
          </cell>
          <cell r="B1816" t="str">
            <v>15-917-12</v>
          </cell>
          <cell r="C1816" t="str">
            <v xml:space="preserve">RETRACTOR           50X120MM            </v>
          </cell>
          <cell r="D1816" t="str">
            <v>PC</v>
          </cell>
          <cell r="E1816">
            <v>138</v>
          </cell>
          <cell r="F1816">
            <v>345</v>
          </cell>
        </row>
        <row r="1817">
          <cell r="A1817">
            <v>1591715</v>
          </cell>
          <cell r="B1817" t="str">
            <v>15-917-15</v>
          </cell>
          <cell r="C1817" t="str">
            <v xml:space="preserve">RETRACTOR           50X155MM            </v>
          </cell>
          <cell r="D1817" t="str">
            <v>PC</v>
          </cell>
          <cell r="E1817">
            <v>147.5</v>
          </cell>
          <cell r="F1817">
            <v>368.75</v>
          </cell>
        </row>
        <row r="1818">
          <cell r="A1818">
            <v>1596301</v>
          </cell>
          <cell r="B1818" t="str">
            <v>15-963-01</v>
          </cell>
          <cell r="C1818" t="str">
            <v xml:space="preserve">ABDOMINAL SPATULA 30 MM                 </v>
          </cell>
          <cell r="D1818" t="str">
            <v>PC</v>
          </cell>
          <cell r="E1818">
            <v>12.5</v>
          </cell>
          <cell r="F1818">
            <v>31.25</v>
          </cell>
        </row>
        <row r="1819">
          <cell r="A1819">
            <v>1596302</v>
          </cell>
          <cell r="B1819" t="str">
            <v>15-963-02</v>
          </cell>
          <cell r="C1819" t="str">
            <v xml:space="preserve">ABDOMINAL SPATULA 40 MM                 </v>
          </cell>
          <cell r="D1819" t="str">
            <v>PC</v>
          </cell>
          <cell r="E1819">
            <v>15.1</v>
          </cell>
          <cell r="F1819">
            <v>37.75</v>
          </cell>
        </row>
        <row r="1820">
          <cell r="A1820">
            <v>1596303</v>
          </cell>
          <cell r="B1820" t="str">
            <v>15-963-03</v>
          </cell>
          <cell r="C1820" t="str">
            <v xml:space="preserve">ABDOMINAL SPATULA 50 MM                 </v>
          </cell>
          <cell r="D1820" t="str">
            <v>PC</v>
          </cell>
          <cell r="E1820">
            <v>16.5</v>
          </cell>
          <cell r="F1820">
            <v>41.25</v>
          </cell>
        </row>
        <row r="1821">
          <cell r="A1821">
            <v>1597100</v>
          </cell>
          <cell r="B1821" t="str">
            <v>15-971-00</v>
          </cell>
          <cell r="C1821" t="str">
            <v xml:space="preserve">HABERER ABDOM SPAT 17/25 MM             </v>
          </cell>
          <cell r="D1821" t="str">
            <v>PC</v>
          </cell>
          <cell r="E1821">
            <v>15.2</v>
          </cell>
          <cell r="F1821">
            <v>38</v>
          </cell>
        </row>
        <row r="1822">
          <cell r="A1822">
            <v>1597101</v>
          </cell>
          <cell r="B1822" t="str">
            <v>15-971-01</v>
          </cell>
          <cell r="C1822" t="str">
            <v xml:space="preserve">HABERER ABDOM SPAT 25/30MM              </v>
          </cell>
          <cell r="D1822" t="str">
            <v>PC</v>
          </cell>
          <cell r="E1822">
            <v>15.2</v>
          </cell>
          <cell r="F1822">
            <v>38</v>
          </cell>
        </row>
        <row r="1823">
          <cell r="A1823">
            <v>1597102</v>
          </cell>
          <cell r="B1823" t="str">
            <v>15-971-02</v>
          </cell>
          <cell r="C1823" t="str">
            <v xml:space="preserve">HABERER ABDOM SPAT 37/45MM              </v>
          </cell>
          <cell r="D1823" t="str">
            <v>PC</v>
          </cell>
          <cell r="E1823">
            <v>15.2</v>
          </cell>
          <cell r="F1823">
            <v>38</v>
          </cell>
        </row>
        <row r="1824">
          <cell r="A1824">
            <v>1597506</v>
          </cell>
          <cell r="B1824" t="str">
            <v>15-975-06</v>
          </cell>
          <cell r="C1824" t="str">
            <v xml:space="preserve">MARTIN SPATULA 6.5MM - 20CM             </v>
          </cell>
          <cell r="D1824" t="str">
            <v>PC</v>
          </cell>
          <cell r="E1824">
            <v>13.7</v>
          </cell>
          <cell r="F1824">
            <v>34.25</v>
          </cell>
        </row>
        <row r="1825">
          <cell r="A1825">
            <v>1597509</v>
          </cell>
          <cell r="B1825" t="str">
            <v>15-975-09</v>
          </cell>
          <cell r="C1825" t="str">
            <v xml:space="preserve">MARTIN SPATULA 9.5MM - 20CM             </v>
          </cell>
          <cell r="D1825" t="str">
            <v>PC</v>
          </cell>
          <cell r="E1825">
            <v>13.7</v>
          </cell>
          <cell r="F1825">
            <v>34.25</v>
          </cell>
        </row>
        <row r="1826">
          <cell r="A1826">
            <v>1597513</v>
          </cell>
          <cell r="B1826" t="str">
            <v>15-975-13</v>
          </cell>
          <cell r="C1826" t="str">
            <v xml:space="preserve">MARTIN SPATULA 13MM  - 20 CM            </v>
          </cell>
          <cell r="D1826" t="str">
            <v>PC</v>
          </cell>
          <cell r="E1826">
            <v>13.7</v>
          </cell>
          <cell r="F1826">
            <v>34.25</v>
          </cell>
        </row>
        <row r="1827">
          <cell r="A1827">
            <v>1597516</v>
          </cell>
          <cell r="B1827" t="str">
            <v>15-975-16</v>
          </cell>
          <cell r="C1827" t="str">
            <v xml:space="preserve">MARTIN SPATULA 16MM  - 20 CM            </v>
          </cell>
          <cell r="D1827" t="str">
            <v>PC</v>
          </cell>
          <cell r="E1827">
            <v>13.7</v>
          </cell>
          <cell r="F1827">
            <v>34.25</v>
          </cell>
        </row>
        <row r="1828">
          <cell r="A1828">
            <v>1597519</v>
          </cell>
          <cell r="B1828" t="str">
            <v>15-975-19</v>
          </cell>
          <cell r="C1828" t="str">
            <v xml:space="preserve">MARTIN SPATULA 19MM  - 20 CM            </v>
          </cell>
          <cell r="D1828" t="str">
            <v>PC</v>
          </cell>
          <cell r="E1828">
            <v>13.7</v>
          </cell>
          <cell r="F1828">
            <v>34.25</v>
          </cell>
        </row>
        <row r="1829">
          <cell r="A1829">
            <v>1597525</v>
          </cell>
          <cell r="B1829" t="str">
            <v>15-975-25</v>
          </cell>
          <cell r="C1829" t="str">
            <v xml:space="preserve">MARTIN SPATULA 25MM  - 20 CM            </v>
          </cell>
          <cell r="D1829" t="str">
            <v>PC</v>
          </cell>
          <cell r="E1829">
            <v>13.7</v>
          </cell>
          <cell r="F1829">
            <v>34.25</v>
          </cell>
        </row>
        <row r="1830">
          <cell r="A1830">
            <v>1610011</v>
          </cell>
          <cell r="B1830" t="str">
            <v>16-100-11</v>
          </cell>
          <cell r="C1830" t="str">
            <v xml:space="preserve">PROBE 11,5 CM                           </v>
          </cell>
          <cell r="D1830" t="str">
            <v>PC</v>
          </cell>
          <cell r="E1830">
            <v>3.46</v>
          </cell>
          <cell r="F1830">
            <v>8.65</v>
          </cell>
        </row>
        <row r="1831">
          <cell r="A1831">
            <v>1610013</v>
          </cell>
          <cell r="B1831" t="str">
            <v>16-100-13</v>
          </cell>
          <cell r="C1831" t="str">
            <v xml:space="preserve">PROBE 13 CM                             </v>
          </cell>
          <cell r="D1831" t="str">
            <v>PC</v>
          </cell>
          <cell r="E1831">
            <v>3.46</v>
          </cell>
          <cell r="F1831">
            <v>8.65</v>
          </cell>
        </row>
        <row r="1832">
          <cell r="A1832">
            <v>1610014</v>
          </cell>
          <cell r="B1832" t="str">
            <v>16-100-14</v>
          </cell>
          <cell r="C1832" t="str">
            <v xml:space="preserve">PROBE 14,5 CM/5-1/2"                    </v>
          </cell>
          <cell r="D1832" t="str">
            <v>PC</v>
          </cell>
          <cell r="E1832">
            <v>3.46</v>
          </cell>
          <cell r="F1832">
            <v>8.65</v>
          </cell>
        </row>
        <row r="1833">
          <cell r="A1833">
            <v>1610016</v>
          </cell>
          <cell r="B1833" t="str">
            <v>16-100-16</v>
          </cell>
          <cell r="C1833" t="str">
            <v xml:space="preserve">PROBE 16 CM/6-1/4"                      </v>
          </cell>
          <cell r="D1833" t="str">
            <v>PC</v>
          </cell>
          <cell r="E1833">
            <v>3.46</v>
          </cell>
          <cell r="F1833">
            <v>8.65</v>
          </cell>
        </row>
        <row r="1834">
          <cell r="A1834">
            <v>1610018</v>
          </cell>
          <cell r="B1834" t="str">
            <v>16-100-18</v>
          </cell>
          <cell r="C1834" t="str">
            <v xml:space="preserve">PROBE 18 CM                             </v>
          </cell>
          <cell r="D1834" t="str">
            <v>PC</v>
          </cell>
          <cell r="E1834">
            <v>4.18</v>
          </cell>
          <cell r="F1834">
            <v>10.45</v>
          </cell>
        </row>
        <row r="1835">
          <cell r="A1835">
            <v>1610020</v>
          </cell>
          <cell r="B1835" t="str">
            <v>16-100-20</v>
          </cell>
          <cell r="C1835" t="str">
            <v xml:space="preserve">PROBE 20 CM/8"                          </v>
          </cell>
          <cell r="D1835" t="str">
            <v>PC</v>
          </cell>
          <cell r="E1835">
            <v>4.18</v>
          </cell>
          <cell r="F1835">
            <v>10.45</v>
          </cell>
        </row>
        <row r="1836">
          <cell r="A1836">
            <v>1610025</v>
          </cell>
          <cell r="B1836" t="str">
            <v>16-100-25</v>
          </cell>
          <cell r="C1836" t="str">
            <v xml:space="preserve">PROBE 25 CM                             </v>
          </cell>
          <cell r="D1836" t="str">
            <v>PC</v>
          </cell>
          <cell r="E1836">
            <v>6.74</v>
          </cell>
          <cell r="F1836">
            <v>16.850000000000001</v>
          </cell>
        </row>
        <row r="1837">
          <cell r="A1837">
            <v>1610030</v>
          </cell>
          <cell r="B1837" t="str">
            <v>16-100-30</v>
          </cell>
          <cell r="C1837" t="str">
            <v xml:space="preserve">PROBE BUTTON ENDET D=2 MM  30 CM        </v>
          </cell>
          <cell r="D1837" t="str">
            <v>PC</v>
          </cell>
          <cell r="E1837">
            <v>5.26</v>
          </cell>
          <cell r="F1837">
            <v>13.149999999999999</v>
          </cell>
        </row>
        <row r="1838">
          <cell r="A1838">
            <v>1610211</v>
          </cell>
          <cell r="B1838" t="str">
            <v>16-102-11</v>
          </cell>
          <cell r="C1838" t="str">
            <v xml:space="preserve">PROBE 11,5 CM                           </v>
          </cell>
          <cell r="D1838" t="str">
            <v>PC</v>
          </cell>
          <cell r="E1838">
            <v>3.46</v>
          </cell>
          <cell r="F1838">
            <v>8.65</v>
          </cell>
        </row>
        <row r="1839">
          <cell r="A1839">
            <v>1610213</v>
          </cell>
          <cell r="B1839" t="str">
            <v>16-102-13</v>
          </cell>
          <cell r="C1839" t="str">
            <v xml:space="preserve">PROBE 13CM                              </v>
          </cell>
          <cell r="D1839" t="str">
            <v>PC</v>
          </cell>
          <cell r="E1839">
            <v>3.46</v>
          </cell>
          <cell r="F1839">
            <v>8.65</v>
          </cell>
        </row>
        <row r="1840">
          <cell r="A1840">
            <v>1610214</v>
          </cell>
          <cell r="B1840" t="str">
            <v>16-102-14</v>
          </cell>
          <cell r="C1840" t="str">
            <v xml:space="preserve">PROBE 14,5 CM, DOUBLE ENDED             </v>
          </cell>
          <cell r="D1840" t="str">
            <v>PC</v>
          </cell>
          <cell r="E1840">
            <v>3.46</v>
          </cell>
          <cell r="F1840">
            <v>8.65</v>
          </cell>
        </row>
        <row r="1841">
          <cell r="A1841">
            <v>1610216</v>
          </cell>
          <cell r="B1841" t="str">
            <v>16-102-16</v>
          </cell>
          <cell r="C1841" t="str">
            <v xml:space="preserve">PROBE 16 CM                             </v>
          </cell>
          <cell r="D1841" t="str">
            <v>PC</v>
          </cell>
          <cell r="E1841">
            <v>3.46</v>
          </cell>
          <cell r="F1841">
            <v>8.65</v>
          </cell>
        </row>
        <row r="1842">
          <cell r="A1842">
            <v>1610218</v>
          </cell>
          <cell r="B1842" t="str">
            <v>16-102-18</v>
          </cell>
          <cell r="C1842" t="str">
            <v xml:space="preserve">PROBE 18 CM                             </v>
          </cell>
          <cell r="D1842" t="str">
            <v>PC</v>
          </cell>
          <cell r="E1842">
            <v>4.18</v>
          </cell>
          <cell r="F1842">
            <v>10.45</v>
          </cell>
        </row>
        <row r="1843">
          <cell r="A1843">
            <v>1610220</v>
          </cell>
          <cell r="B1843" t="str">
            <v>16-102-20</v>
          </cell>
          <cell r="C1843" t="str">
            <v xml:space="preserve">PROBE 20 CM                             </v>
          </cell>
          <cell r="D1843" t="str">
            <v>PC</v>
          </cell>
          <cell r="E1843">
            <v>4.18</v>
          </cell>
          <cell r="F1843">
            <v>10.45</v>
          </cell>
        </row>
        <row r="1844">
          <cell r="A1844">
            <v>1610313</v>
          </cell>
          <cell r="B1844" t="str">
            <v>16-103-13</v>
          </cell>
          <cell r="C1844" t="str">
            <v xml:space="preserve">PROBE BUTTON ENDET D=1,5 MM  13 CM      </v>
          </cell>
          <cell r="D1844" t="str">
            <v>PC</v>
          </cell>
          <cell r="E1844">
            <v>3.59</v>
          </cell>
          <cell r="F1844">
            <v>8.9749999999999996</v>
          </cell>
        </row>
        <row r="1845">
          <cell r="A1845">
            <v>1610314</v>
          </cell>
          <cell r="B1845" t="str">
            <v>16-103-14</v>
          </cell>
          <cell r="C1845" t="str">
            <v xml:space="preserve">PROBE BUTTON ENDET D=1,5 MM  14,5 CM    </v>
          </cell>
          <cell r="D1845" t="str">
            <v>PC</v>
          </cell>
          <cell r="E1845">
            <v>3.59</v>
          </cell>
          <cell r="F1845">
            <v>8.9749999999999996</v>
          </cell>
        </row>
        <row r="1846">
          <cell r="A1846">
            <v>1610316</v>
          </cell>
          <cell r="B1846" t="str">
            <v>16-103-16</v>
          </cell>
          <cell r="C1846" t="str">
            <v xml:space="preserve">PROBE BUTTON ENDET D=1,5 MM  16 CM      </v>
          </cell>
          <cell r="D1846" t="str">
            <v>PC</v>
          </cell>
          <cell r="E1846">
            <v>3.59</v>
          </cell>
          <cell r="F1846">
            <v>8.9749999999999996</v>
          </cell>
        </row>
        <row r="1847">
          <cell r="A1847">
            <v>1610318</v>
          </cell>
          <cell r="B1847" t="str">
            <v>16-103-18</v>
          </cell>
          <cell r="C1847" t="str">
            <v xml:space="preserve">PROBE BUTTON ENDET D=1,5 MM  18 CM      </v>
          </cell>
          <cell r="D1847" t="str">
            <v>PC</v>
          </cell>
          <cell r="E1847">
            <v>4.3099999999999996</v>
          </cell>
          <cell r="F1847">
            <v>10.774999999999999</v>
          </cell>
        </row>
        <row r="1848">
          <cell r="A1848">
            <v>1610320</v>
          </cell>
          <cell r="B1848" t="str">
            <v>16-103-20</v>
          </cell>
          <cell r="C1848" t="str">
            <v xml:space="preserve">PROBE BUTTON ENDET D=1,5 MM  20 CM      </v>
          </cell>
          <cell r="D1848" t="str">
            <v>PC</v>
          </cell>
          <cell r="E1848">
            <v>4.3099999999999996</v>
          </cell>
          <cell r="F1848">
            <v>10.774999999999999</v>
          </cell>
        </row>
        <row r="1849">
          <cell r="A1849">
            <v>1610325</v>
          </cell>
          <cell r="B1849" t="str">
            <v>16-103-25</v>
          </cell>
          <cell r="C1849" t="str">
            <v xml:space="preserve">PROBE BUTTON ENDET D=1,5 MM  25 CM      </v>
          </cell>
          <cell r="D1849" t="str">
            <v>PC</v>
          </cell>
          <cell r="E1849">
            <v>4.78</v>
          </cell>
          <cell r="F1849">
            <v>11.950000000000001</v>
          </cell>
        </row>
        <row r="1850">
          <cell r="A1850">
            <v>1610813</v>
          </cell>
          <cell r="B1850" t="str">
            <v>16-108-13</v>
          </cell>
          <cell r="C1850" t="str">
            <v xml:space="preserve">PROBE WITH EYE, 5",    13 CM            </v>
          </cell>
          <cell r="D1850" t="str">
            <v>PC</v>
          </cell>
          <cell r="E1850">
            <v>6.01</v>
          </cell>
          <cell r="F1850">
            <v>15.024999999999999</v>
          </cell>
        </row>
        <row r="1851">
          <cell r="A1851">
            <v>1610814</v>
          </cell>
          <cell r="B1851" t="str">
            <v>16-108-14</v>
          </cell>
          <cell r="C1851" t="str">
            <v xml:space="preserve">PROBE WITH EYE, 5 1/2", 14,5 CM         </v>
          </cell>
          <cell r="D1851" t="str">
            <v>PC</v>
          </cell>
          <cell r="E1851">
            <v>6.01</v>
          </cell>
          <cell r="F1851">
            <v>15.024999999999999</v>
          </cell>
        </row>
        <row r="1852">
          <cell r="A1852">
            <v>1610816</v>
          </cell>
          <cell r="B1852" t="str">
            <v>16-108-16</v>
          </cell>
          <cell r="C1852" t="str">
            <v xml:space="preserve">PROBE WITH EYE, 6 1/4",16CM             </v>
          </cell>
          <cell r="D1852" t="str">
            <v>PC</v>
          </cell>
          <cell r="E1852">
            <v>6.01</v>
          </cell>
          <cell r="F1852">
            <v>15.024999999999999</v>
          </cell>
        </row>
        <row r="1853">
          <cell r="A1853">
            <v>1613010</v>
          </cell>
          <cell r="B1853" t="str">
            <v>16-130-10</v>
          </cell>
          <cell r="C1853" t="str">
            <v xml:space="preserve">STACKE EAR PROBE                        </v>
          </cell>
          <cell r="D1853" t="str">
            <v>PC</v>
          </cell>
          <cell r="E1853">
            <v>11.8</v>
          </cell>
          <cell r="F1853">
            <v>29.5</v>
          </cell>
        </row>
        <row r="1854">
          <cell r="A1854">
            <v>1615013</v>
          </cell>
          <cell r="B1854" t="str">
            <v>16-150-13</v>
          </cell>
          <cell r="C1854" t="str">
            <v xml:space="preserve">MYRTLE LEAF PROBE D=2,0 MM  13 CM       </v>
          </cell>
          <cell r="D1854" t="str">
            <v>PC</v>
          </cell>
          <cell r="E1854">
            <v>6.74</v>
          </cell>
          <cell r="F1854">
            <v>16.850000000000001</v>
          </cell>
        </row>
        <row r="1855">
          <cell r="A1855">
            <v>1615014</v>
          </cell>
          <cell r="B1855" t="str">
            <v>16-150-14</v>
          </cell>
          <cell r="C1855" t="str">
            <v xml:space="preserve">PROBE W MARTLE LEAF 14,5CM              </v>
          </cell>
          <cell r="D1855" t="str">
            <v>PC</v>
          </cell>
          <cell r="E1855">
            <v>6.01</v>
          </cell>
          <cell r="F1855">
            <v>15.024999999999999</v>
          </cell>
        </row>
        <row r="1856">
          <cell r="A1856">
            <v>1615016</v>
          </cell>
          <cell r="B1856" t="str">
            <v>16-150-16</v>
          </cell>
          <cell r="C1856" t="str">
            <v xml:space="preserve">PROBE W MARTLE LEAF 16 CM               </v>
          </cell>
          <cell r="D1856" t="str">
            <v>PC</v>
          </cell>
          <cell r="E1856">
            <v>6.01</v>
          </cell>
          <cell r="F1856">
            <v>15.024999999999999</v>
          </cell>
        </row>
        <row r="1857">
          <cell r="A1857">
            <v>1615018</v>
          </cell>
          <cell r="B1857" t="str">
            <v>16-150-18</v>
          </cell>
          <cell r="C1857" t="str">
            <v xml:space="preserve">MYRTLE LEAF PROBE D=2,0 MM  18 CM       </v>
          </cell>
          <cell r="D1857" t="str">
            <v>PC</v>
          </cell>
          <cell r="E1857">
            <v>7.77</v>
          </cell>
          <cell r="F1857">
            <v>19.424999999999997</v>
          </cell>
        </row>
        <row r="1858">
          <cell r="A1858">
            <v>1615020</v>
          </cell>
          <cell r="B1858" t="str">
            <v>16-150-20</v>
          </cell>
          <cell r="C1858" t="str">
            <v xml:space="preserve">MYRTLE LEAF PROBE D=2,0 MM  20 CM       </v>
          </cell>
          <cell r="D1858" t="str">
            <v>PC</v>
          </cell>
          <cell r="E1858">
            <v>8.51</v>
          </cell>
          <cell r="F1858">
            <v>21.274999999999999</v>
          </cell>
        </row>
        <row r="1859">
          <cell r="A1859">
            <v>1616013</v>
          </cell>
          <cell r="B1859" t="str">
            <v>16-160-13</v>
          </cell>
          <cell r="C1859" t="str">
            <v xml:space="preserve">GROOVED DIRECTOR 13,0 CM                </v>
          </cell>
          <cell r="D1859" t="str">
            <v>PC</v>
          </cell>
          <cell r="E1859">
            <v>6.01</v>
          </cell>
          <cell r="F1859">
            <v>15.024999999999999</v>
          </cell>
        </row>
        <row r="1860">
          <cell r="A1860">
            <v>1616014</v>
          </cell>
          <cell r="B1860" t="str">
            <v>16-160-14</v>
          </cell>
          <cell r="C1860" t="str">
            <v xml:space="preserve">GROOVED DIRECTOR 14,5 CM                </v>
          </cell>
          <cell r="D1860" t="str">
            <v>PC</v>
          </cell>
          <cell r="E1860">
            <v>6.01</v>
          </cell>
          <cell r="F1860">
            <v>15.024999999999999</v>
          </cell>
        </row>
        <row r="1861">
          <cell r="A1861">
            <v>1616016</v>
          </cell>
          <cell r="B1861" t="str">
            <v>16-160-16</v>
          </cell>
          <cell r="C1861" t="str">
            <v xml:space="preserve">GROOVED DIRECTOR 16,0 CM                </v>
          </cell>
          <cell r="D1861" t="str">
            <v>PC</v>
          </cell>
          <cell r="E1861">
            <v>6.58</v>
          </cell>
          <cell r="F1861">
            <v>16.45</v>
          </cell>
        </row>
        <row r="1862">
          <cell r="A1862">
            <v>1617013</v>
          </cell>
          <cell r="B1862" t="str">
            <v>16-170-13</v>
          </cell>
          <cell r="C1862" t="str">
            <v xml:space="preserve">GROOVED DIRECTOR 13,0 CM                </v>
          </cell>
          <cell r="D1862" t="str">
            <v>PC</v>
          </cell>
          <cell r="E1862">
            <v>8.32</v>
          </cell>
          <cell r="F1862">
            <v>20.8</v>
          </cell>
        </row>
        <row r="1863">
          <cell r="A1863">
            <v>1617014</v>
          </cell>
          <cell r="B1863" t="str">
            <v>16-170-14</v>
          </cell>
          <cell r="C1863" t="str">
            <v xml:space="preserve">GROOVED DIRECTOR 14,5CM                 </v>
          </cell>
          <cell r="D1863" t="str">
            <v>PC</v>
          </cell>
          <cell r="E1863">
            <v>7.89</v>
          </cell>
          <cell r="F1863">
            <v>19.724999999999998</v>
          </cell>
        </row>
        <row r="1864">
          <cell r="A1864">
            <v>1617016</v>
          </cell>
          <cell r="B1864" t="str">
            <v>16-170-16</v>
          </cell>
          <cell r="C1864" t="str">
            <v xml:space="preserve">GROOVED DIRECTOR 16,0 CM                </v>
          </cell>
          <cell r="D1864" t="str">
            <v>PC</v>
          </cell>
          <cell r="E1864">
            <v>8.98</v>
          </cell>
          <cell r="F1864">
            <v>22.450000000000003</v>
          </cell>
        </row>
        <row r="1865">
          <cell r="A1865">
            <v>1617514</v>
          </cell>
          <cell r="B1865" t="str">
            <v>16-175-14</v>
          </cell>
          <cell r="C1865" t="str">
            <v xml:space="preserve">DOYEN GROOVED DIRECT.14 CM              </v>
          </cell>
          <cell r="D1865" t="str">
            <v>PC</v>
          </cell>
          <cell r="E1865">
            <v>6.36</v>
          </cell>
          <cell r="F1865">
            <v>15.9</v>
          </cell>
        </row>
        <row r="1866">
          <cell r="A1866">
            <v>1618516</v>
          </cell>
          <cell r="B1866" t="str">
            <v>16-185-16</v>
          </cell>
          <cell r="C1866" t="str">
            <v xml:space="preserve">NELATON GROOVED DIRECT.16 CM            </v>
          </cell>
          <cell r="D1866" t="str">
            <v>PC</v>
          </cell>
          <cell r="E1866">
            <v>10.199999999999999</v>
          </cell>
          <cell r="F1866">
            <v>25.5</v>
          </cell>
        </row>
        <row r="1867">
          <cell r="A1867">
            <v>1618616</v>
          </cell>
          <cell r="B1867" t="str">
            <v>16-186-16</v>
          </cell>
          <cell r="C1867" t="str">
            <v xml:space="preserve">LOCKHART-MUMMERY PROBE                  </v>
          </cell>
          <cell r="D1867" t="str">
            <v>PC</v>
          </cell>
          <cell r="E1867">
            <v>23.31</v>
          </cell>
          <cell r="F1867">
            <v>58.274999999999999</v>
          </cell>
        </row>
        <row r="1868">
          <cell r="A1868">
            <v>1618716</v>
          </cell>
          <cell r="B1868" t="str">
            <v>16-187-16</v>
          </cell>
          <cell r="C1868" t="str">
            <v xml:space="preserve">LOCKHART-MUMMERY PROBE                  </v>
          </cell>
          <cell r="D1868" t="str">
            <v>PC</v>
          </cell>
          <cell r="E1868">
            <v>23.31</v>
          </cell>
          <cell r="F1868">
            <v>58.274999999999999</v>
          </cell>
        </row>
        <row r="1869">
          <cell r="A1869">
            <v>1618916</v>
          </cell>
          <cell r="B1869" t="str">
            <v>16-189-16</v>
          </cell>
          <cell r="C1869" t="str">
            <v xml:space="preserve">LOCKHART-MUMMERY PROBE                  </v>
          </cell>
          <cell r="D1869" t="str">
            <v>PC</v>
          </cell>
          <cell r="E1869">
            <v>23.31</v>
          </cell>
          <cell r="F1869">
            <v>58.274999999999999</v>
          </cell>
        </row>
        <row r="1870">
          <cell r="A1870">
            <v>1619116</v>
          </cell>
          <cell r="B1870" t="str">
            <v>16-191-16</v>
          </cell>
          <cell r="C1870" t="str">
            <v xml:space="preserve">LOCKHART-MUMMERY PROBE                  </v>
          </cell>
          <cell r="D1870" t="str">
            <v>PC</v>
          </cell>
          <cell r="E1870">
            <v>23.31</v>
          </cell>
          <cell r="F1870">
            <v>58.274999999999999</v>
          </cell>
        </row>
        <row r="1871">
          <cell r="A1871">
            <v>1624901</v>
          </cell>
          <cell r="B1871" t="str">
            <v>16-249-01</v>
          </cell>
          <cell r="C1871" t="str">
            <v xml:space="preserve">VARADY PHLEBODISSECTOR 18 CM            </v>
          </cell>
          <cell r="D1871" t="str">
            <v>PC</v>
          </cell>
          <cell r="E1871">
            <v>59.22</v>
          </cell>
          <cell r="F1871">
            <v>148.05000000000001</v>
          </cell>
        </row>
        <row r="1872">
          <cell r="A1872">
            <v>1624902</v>
          </cell>
          <cell r="B1872" t="str">
            <v>16-249-02</v>
          </cell>
          <cell r="C1872" t="str">
            <v xml:space="preserve">VARADY PHLEBEXTRAKTOR 18 CM             </v>
          </cell>
          <cell r="D1872" t="str">
            <v>PC</v>
          </cell>
          <cell r="E1872">
            <v>59.22</v>
          </cell>
          <cell r="F1872">
            <v>148.05000000000001</v>
          </cell>
        </row>
        <row r="1873">
          <cell r="A1873">
            <v>1624903</v>
          </cell>
          <cell r="B1873" t="str">
            <v>16-249-03</v>
          </cell>
          <cell r="C1873" t="str">
            <v xml:space="preserve">VARADY PHLEBEXTRAKTOR 18 CM             </v>
          </cell>
          <cell r="D1873" t="str">
            <v>PC</v>
          </cell>
          <cell r="E1873">
            <v>59.22</v>
          </cell>
          <cell r="F1873">
            <v>148.05000000000001</v>
          </cell>
        </row>
        <row r="1874">
          <cell r="A1874">
            <v>1624904</v>
          </cell>
          <cell r="B1874" t="str">
            <v>16-249-04</v>
          </cell>
          <cell r="C1874" t="str">
            <v xml:space="preserve">VARADY MICRO-DISSECTOR 17,5 CM          </v>
          </cell>
          <cell r="D1874" t="str">
            <v>PC</v>
          </cell>
          <cell r="E1874">
            <v>65.7</v>
          </cell>
          <cell r="F1874">
            <v>164.25</v>
          </cell>
        </row>
        <row r="1875">
          <cell r="A1875">
            <v>1624905</v>
          </cell>
          <cell r="B1875" t="str">
            <v>16-249-05</v>
          </cell>
          <cell r="C1875" t="str">
            <v xml:space="preserve">VARADY MICRO-PHLEBEXTRACT. 17 CM        </v>
          </cell>
          <cell r="D1875" t="str">
            <v>PC</v>
          </cell>
          <cell r="E1875">
            <v>65.7</v>
          </cell>
          <cell r="F1875">
            <v>164.25</v>
          </cell>
        </row>
        <row r="1876">
          <cell r="A1876">
            <v>1624906</v>
          </cell>
          <cell r="B1876" t="str">
            <v>16-249-06</v>
          </cell>
          <cell r="C1876" t="str">
            <v xml:space="preserve">VARADY MINI-PHLEBEXTRACT. 17 CM         </v>
          </cell>
          <cell r="D1876" t="str">
            <v>PC</v>
          </cell>
          <cell r="E1876">
            <v>65.7</v>
          </cell>
          <cell r="F1876">
            <v>164.25</v>
          </cell>
        </row>
        <row r="1877">
          <cell r="A1877">
            <v>1625000</v>
          </cell>
          <cell r="B1877" t="str">
            <v>16-250-00</v>
          </cell>
          <cell r="C1877" t="str">
            <v xml:space="preserve">NABATOFF VAR VEIN PROBE SET             </v>
          </cell>
          <cell r="D1877" t="str">
            <v>PC</v>
          </cell>
          <cell r="E1877">
            <v>97.65</v>
          </cell>
          <cell r="F1877">
            <v>244.125</v>
          </cell>
        </row>
        <row r="1878">
          <cell r="A1878">
            <v>1625002</v>
          </cell>
          <cell r="B1878" t="str">
            <v>16-250-02</v>
          </cell>
          <cell r="C1878" t="str">
            <v xml:space="preserve">FILIFORM TIP ONLY                       </v>
          </cell>
          <cell r="D1878" t="str">
            <v>PC</v>
          </cell>
          <cell r="E1878">
            <v>15.12</v>
          </cell>
          <cell r="F1878">
            <v>37.799999999999997</v>
          </cell>
        </row>
        <row r="1879">
          <cell r="A1879">
            <v>1625003</v>
          </cell>
          <cell r="B1879" t="str">
            <v>16-250-03</v>
          </cell>
          <cell r="C1879" t="str">
            <v xml:space="preserve">PROBE TIP ONLY, 3 MM                    </v>
          </cell>
          <cell r="D1879" t="str">
            <v>PC</v>
          </cell>
          <cell r="E1879">
            <v>3.54</v>
          </cell>
          <cell r="F1879">
            <v>8.85</v>
          </cell>
        </row>
        <row r="1880">
          <cell r="A1880">
            <v>1625006</v>
          </cell>
          <cell r="B1880" t="str">
            <v>16-250-06</v>
          </cell>
          <cell r="C1880" t="str">
            <v xml:space="preserve">OLIVAR TIP  6 MM ONLY                   </v>
          </cell>
          <cell r="D1880" t="str">
            <v>PC</v>
          </cell>
          <cell r="E1880">
            <v>6</v>
          </cell>
          <cell r="F1880">
            <v>15</v>
          </cell>
        </row>
        <row r="1881">
          <cell r="A1881">
            <v>1625009</v>
          </cell>
          <cell r="B1881" t="str">
            <v>16-250-09</v>
          </cell>
          <cell r="C1881" t="str">
            <v xml:space="preserve">OLIVAR TIP  9 MM ONLY                   </v>
          </cell>
          <cell r="D1881" t="str">
            <v>PC</v>
          </cell>
          <cell r="E1881">
            <v>6.12</v>
          </cell>
          <cell r="F1881">
            <v>15.3</v>
          </cell>
        </row>
        <row r="1882">
          <cell r="A1882">
            <v>1625012</v>
          </cell>
          <cell r="B1882" t="str">
            <v>16-250-12</v>
          </cell>
          <cell r="C1882" t="str">
            <v xml:space="preserve">OLIVAR TIP 12 MM ONLY                   </v>
          </cell>
          <cell r="D1882" t="str">
            <v>PC</v>
          </cell>
          <cell r="E1882">
            <v>6.59</v>
          </cell>
          <cell r="F1882">
            <v>16.475000000000001</v>
          </cell>
        </row>
        <row r="1883">
          <cell r="A1883">
            <v>1625015</v>
          </cell>
          <cell r="B1883" t="str">
            <v>16-250-15</v>
          </cell>
          <cell r="C1883" t="str">
            <v xml:space="preserve">OLIVAR TIR 15 MM ONLY                   </v>
          </cell>
          <cell r="D1883" t="str">
            <v>PC</v>
          </cell>
          <cell r="E1883">
            <v>7.62</v>
          </cell>
          <cell r="F1883">
            <v>19.05</v>
          </cell>
        </row>
        <row r="1884">
          <cell r="A1884">
            <v>1625080</v>
          </cell>
          <cell r="B1884" t="str">
            <v>16-250-80</v>
          </cell>
          <cell r="C1884" t="str">
            <v xml:space="preserve">TRACTION HANDLE ONLY                    </v>
          </cell>
          <cell r="D1884" t="str">
            <v>PC</v>
          </cell>
          <cell r="E1884">
            <v>10.35</v>
          </cell>
          <cell r="F1884">
            <v>25.875</v>
          </cell>
        </row>
        <row r="1885">
          <cell r="A1885">
            <v>1625090</v>
          </cell>
          <cell r="B1885" t="str">
            <v>16-250-90</v>
          </cell>
          <cell r="C1885" t="str">
            <v xml:space="preserve">CABLE, FLEXIBLE, STAINLESS              </v>
          </cell>
          <cell r="D1885" t="str">
            <v>PC</v>
          </cell>
          <cell r="E1885">
            <v>16.29</v>
          </cell>
          <cell r="F1885">
            <v>40.724999999999994</v>
          </cell>
        </row>
        <row r="1886">
          <cell r="A1886">
            <v>1625102</v>
          </cell>
          <cell r="B1886" t="str">
            <v>16-251-02</v>
          </cell>
          <cell r="C1886" t="str">
            <v xml:space="preserve">RINGSTRIPPER 2,0MM                      </v>
          </cell>
          <cell r="D1886" t="str">
            <v>PC</v>
          </cell>
          <cell r="E1886">
            <v>11.61</v>
          </cell>
          <cell r="F1886">
            <v>29.024999999999999</v>
          </cell>
        </row>
        <row r="1887">
          <cell r="A1887">
            <v>1625103</v>
          </cell>
          <cell r="B1887" t="str">
            <v>16-251-03</v>
          </cell>
          <cell r="C1887" t="str">
            <v xml:space="preserve">RINGSTRIPPER 3,0MM                      </v>
          </cell>
          <cell r="D1887" t="str">
            <v>PC</v>
          </cell>
          <cell r="E1887">
            <v>11.61</v>
          </cell>
          <cell r="F1887">
            <v>29.024999999999999</v>
          </cell>
        </row>
        <row r="1888">
          <cell r="A1888">
            <v>1625104</v>
          </cell>
          <cell r="B1888" t="str">
            <v>16-251-04</v>
          </cell>
          <cell r="C1888" t="str">
            <v xml:space="preserve">ENDARTERECTOMY STRIPPER 4,0             </v>
          </cell>
          <cell r="D1888" t="str">
            <v>PC</v>
          </cell>
          <cell r="E1888">
            <v>11.61</v>
          </cell>
          <cell r="F1888">
            <v>29.024999999999999</v>
          </cell>
        </row>
        <row r="1889">
          <cell r="A1889">
            <v>1625106</v>
          </cell>
          <cell r="B1889" t="str">
            <v>16-251-06</v>
          </cell>
          <cell r="C1889" t="str">
            <v xml:space="preserve">ENDARTERECTOMY STRIPPER 6,0             </v>
          </cell>
          <cell r="D1889" t="str">
            <v>PC</v>
          </cell>
          <cell r="E1889">
            <v>11.61</v>
          </cell>
          <cell r="F1889">
            <v>29.024999999999999</v>
          </cell>
        </row>
        <row r="1890">
          <cell r="A1890">
            <v>1625107</v>
          </cell>
          <cell r="B1890" t="str">
            <v>16-251-07</v>
          </cell>
          <cell r="C1890" t="str">
            <v xml:space="preserve">ENDARTERECTOMY STRIPPER 7,0             </v>
          </cell>
          <cell r="D1890" t="str">
            <v>PC</v>
          </cell>
          <cell r="E1890">
            <v>11.61</v>
          </cell>
          <cell r="F1890">
            <v>29.024999999999999</v>
          </cell>
        </row>
        <row r="1891">
          <cell r="A1891">
            <v>1625108</v>
          </cell>
          <cell r="B1891" t="str">
            <v>16-251-08</v>
          </cell>
          <cell r="C1891" t="str">
            <v xml:space="preserve">ENDARTERECTOMY STRIPPER 8,0             </v>
          </cell>
          <cell r="D1891" t="str">
            <v>PC</v>
          </cell>
          <cell r="E1891">
            <v>11.61</v>
          </cell>
          <cell r="F1891">
            <v>29.024999999999999</v>
          </cell>
        </row>
        <row r="1892">
          <cell r="A1892">
            <v>1625110</v>
          </cell>
          <cell r="B1892" t="str">
            <v>16-251-10</v>
          </cell>
          <cell r="C1892" t="str">
            <v xml:space="preserve">ENDARTERECTOMY STRIPPER10,0             </v>
          </cell>
          <cell r="D1892" t="str">
            <v>PC</v>
          </cell>
          <cell r="E1892">
            <v>11.61</v>
          </cell>
          <cell r="F1892">
            <v>29.024999999999999</v>
          </cell>
        </row>
        <row r="1893">
          <cell r="A1893">
            <v>1625112</v>
          </cell>
          <cell r="B1893" t="str">
            <v>16-251-12</v>
          </cell>
          <cell r="C1893" t="str">
            <v xml:space="preserve">ENDARTERECTOMY STRIPPER12,0             </v>
          </cell>
          <cell r="D1893" t="str">
            <v>PC</v>
          </cell>
          <cell r="E1893">
            <v>11.61</v>
          </cell>
          <cell r="F1893">
            <v>29.024999999999999</v>
          </cell>
        </row>
        <row r="1894">
          <cell r="A1894">
            <v>1625114</v>
          </cell>
          <cell r="B1894" t="str">
            <v>16-251-14</v>
          </cell>
          <cell r="C1894" t="str">
            <v xml:space="preserve">ENDARTERECTOMY STRIPPER14,0             </v>
          </cell>
          <cell r="D1894" t="str">
            <v>PC</v>
          </cell>
          <cell r="E1894">
            <v>11.61</v>
          </cell>
          <cell r="F1894">
            <v>29.024999999999999</v>
          </cell>
        </row>
        <row r="1895">
          <cell r="A1895">
            <v>1625130</v>
          </cell>
          <cell r="B1895" t="str">
            <v>16-251-30</v>
          </cell>
          <cell r="C1895" t="str">
            <v xml:space="preserve">HANDLE F.ENDART.STRIPPERS               </v>
          </cell>
          <cell r="D1895" t="str">
            <v>PC</v>
          </cell>
          <cell r="E1895">
            <v>31.41</v>
          </cell>
          <cell r="F1895">
            <v>78.525000000000006</v>
          </cell>
        </row>
        <row r="1896">
          <cell r="A1896">
            <v>1642012</v>
          </cell>
          <cell r="B1896" t="str">
            <v>16-420-12</v>
          </cell>
          <cell r="C1896" t="str">
            <v>FARRELL COTTON APPLICATOR 0.9MM  GERM SI</v>
          </cell>
          <cell r="D1896" t="str">
            <v>PC</v>
          </cell>
          <cell r="E1896">
            <v>4.6900000000000004</v>
          </cell>
          <cell r="F1896">
            <v>11.725000000000001</v>
          </cell>
        </row>
        <row r="1897">
          <cell r="A1897">
            <v>1642014</v>
          </cell>
          <cell r="B1897" t="str">
            <v>16-420-14</v>
          </cell>
          <cell r="C1897" t="str">
            <v>FARRELL COTTONT APPLICATOR 0.9MM GERM SI</v>
          </cell>
          <cell r="D1897" t="str">
            <v>PC</v>
          </cell>
          <cell r="E1897">
            <v>4.6900000000000004</v>
          </cell>
          <cell r="F1897">
            <v>11.725000000000001</v>
          </cell>
        </row>
        <row r="1898">
          <cell r="A1898">
            <v>1642016</v>
          </cell>
          <cell r="B1898" t="str">
            <v>16-420-16</v>
          </cell>
          <cell r="C1898" t="str">
            <v>FARRELL COTTON APPLICATOR 1,1MM  GERM SI</v>
          </cell>
          <cell r="D1898" t="str">
            <v>PC</v>
          </cell>
          <cell r="E1898">
            <v>4.6900000000000004</v>
          </cell>
          <cell r="F1898">
            <v>11.725000000000001</v>
          </cell>
        </row>
        <row r="1899">
          <cell r="A1899">
            <v>1715518</v>
          </cell>
          <cell r="B1899" t="str">
            <v>17-155-18</v>
          </cell>
          <cell r="C1899" t="str">
            <v xml:space="preserve">BUCK PERCUSSION HAMMER                  </v>
          </cell>
          <cell r="D1899" t="str">
            <v>PC</v>
          </cell>
          <cell r="E1899">
            <v>10.1</v>
          </cell>
          <cell r="F1899">
            <v>25.25</v>
          </cell>
        </row>
        <row r="1900">
          <cell r="A1900">
            <v>1715618</v>
          </cell>
          <cell r="B1900" t="str">
            <v>17-156-18</v>
          </cell>
          <cell r="C1900" t="str">
            <v xml:space="preserve">BUCK PERCUSSION HAMMER DISMOUNT         </v>
          </cell>
          <cell r="D1900" t="str">
            <v>PC</v>
          </cell>
          <cell r="E1900">
            <v>14.2</v>
          </cell>
          <cell r="F1900">
            <v>35.5</v>
          </cell>
        </row>
        <row r="1901">
          <cell r="A1901">
            <v>1718420</v>
          </cell>
          <cell r="B1901" t="str">
            <v>17-184-20</v>
          </cell>
          <cell r="C1901" t="str">
            <v xml:space="preserve">DEJERINE REFLEX HAMMER                  </v>
          </cell>
          <cell r="D1901" t="str">
            <v>PC</v>
          </cell>
          <cell r="E1901">
            <v>26.4</v>
          </cell>
          <cell r="F1901">
            <v>66</v>
          </cell>
        </row>
        <row r="1902">
          <cell r="A1902">
            <v>1718521</v>
          </cell>
          <cell r="B1902" t="str">
            <v>17-185-21</v>
          </cell>
          <cell r="C1902" t="str">
            <v xml:space="preserve">DEJERINE REFLEX HAMMER                  </v>
          </cell>
          <cell r="D1902" t="str">
            <v>PC</v>
          </cell>
          <cell r="E1902">
            <v>28.8</v>
          </cell>
          <cell r="F1902">
            <v>72</v>
          </cell>
        </row>
        <row r="1903">
          <cell r="A1903">
            <v>1719020</v>
          </cell>
          <cell r="B1903" t="str">
            <v>17-190-20</v>
          </cell>
          <cell r="C1903" t="str">
            <v xml:space="preserve">TAYLOR REFLEX HAMMER USA PATT.          </v>
          </cell>
          <cell r="D1903" t="str">
            <v>PC</v>
          </cell>
          <cell r="E1903">
            <v>6.68</v>
          </cell>
          <cell r="F1903">
            <v>16.7</v>
          </cell>
        </row>
        <row r="1904">
          <cell r="A1904">
            <v>1724218</v>
          </cell>
          <cell r="B1904" t="str">
            <v>17-242-18</v>
          </cell>
          <cell r="C1904" t="str">
            <v xml:space="preserve">PINARD STETHOSCOPE WOOD                 </v>
          </cell>
          <cell r="D1904" t="str">
            <v>PC</v>
          </cell>
          <cell r="E1904">
            <v>5.14</v>
          </cell>
          <cell r="F1904">
            <v>12.85</v>
          </cell>
        </row>
        <row r="1905">
          <cell r="A1905">
            <v>1724815</v>
          </cell>
          <cell r="B1905" t="str">
            <v>17-248-15</v>
          </cell>
          <cell r="C1905" t="str">
            <v xml:space="preserve">PINARD STETHOSCOPE ALUMINIUM            </v>
          </cell>
          <cell r="D1905" t="str">
            <v>PC</v>
          </cell>
          <cell r="E1905">
            <v>21.69</v>
          </cell>
          <cell r="F1905">
            <v>54.225000000000001</v>
          </cell>
        </row>
        <row r="1906">
          <cell r="A1906">
            <v>1726000</v>
          </cell>
          <cell r="B1906" t="str">
            <v>17-260-00</v>
          </cell>
          <cell r="C1906" t="str">
            <v xml:space="preserve">DUPLEX STETHOSCOPE ALUMINIUM            </v>
          </cell>
          <cell r="D1906" t="str">
            <v>PC</v>
          </cell>
          <cell r="E1906">
            <v>11.2</v>
          </cell>
          <cell r="F1906">
            <v>28</v>
          </cell>
        </row>
        <row r="1907">
          <cell r="A1907">
            <v>1726200</v>
          </cell>
          <cell r="B1907" t="str">
            <v>17-262-00</v>
          </cell>
          <cell r="C1907" t="str">
            <v xml:space="preserve">BABY-DUPLEX STETHOSCOPE ALU             </v>
          </cell>
          <cell r="D1907" t="str">
            <v>PC</v>
          </cell>
          <cell r="E1907">
            <v>15.9</v>
          </cell>
          <cell r="F1907">
            <v>39.75</v>
          </cell>
        </row>
        <row r="1908">
          <cell r="A1908">
            <v>1726500</v>
          </cell>
          <cell r="B1908" t="str">
            <v>17-265-00</v>
          </cell>
          <cell r="C1908" t="str">
            <v xml:space="preserve">ANESTOPHON STETHOSCOPE FLAT             </v>
          </cell>
          <cell r="D1908" t="str">
            <v>PC</v>
          </cell>
          <cell r="E1908">
            <v>14.3</v>
          </cell>
          <cell r="F1908">
            <v>35.75</v>
          </cell>
        </row>
        <row r="1909">
          <cell r="A1909">
            <v>1740001</v>
          </cell>
          <cell r="B1909" t="str">
            <v>17-400-01</v>
          </cell>
          <cell r="C1909" t="str">
            <v xml:space="preserve">MARTIN VIGORIMETER                      </v>
          </cell>
          <cell r="D1909" t="str">
            <v>PC</v>
          </cell>
          <cell r="E1909">
            <v>190.8</v>
          </cell>
          <cell r="F1909">
            <v>477</v>
          </cell>
        </row>
        <row r="1910">
          <cell r="A1910">
            <v>1740005</v>
          </cell>
          <cell r="B1910" t="str">
            <v>17-400-05</v>
          </cell>
          <cell r="C1910" t="str">
            <v xml:space="preserve">SET RUBBER BALLS F VIGORIMET            </v>
          </cell>
          <cell r="D1910" t="str">
            <v>SET</v>
          </cell>
          <cell r="E1910">
            <v>15.93</v>
          </cell>
          <cell r="F1910">
            <v>39.825000000000003</v>
          </cell>
        </row>
        <row r="1911">
          <cell r="A1911">
            <v>1740701</v>
          </cell>
          <cell r="B1911" t="str">
            <v>17-407-01</v>
          </cell>
          <cell r="C1911" t="str">
            <v xml:space="preserve">JAMESON CALIPER                         </v>
          </cell>
          <cell r="D1911" t="str">
            <v>PC</v>
          </cell>
          <cell r="E1911">
            <v>67.319999999999993</v>
          </cell>
          <cell r="F1911">
            <v>168.29999999999998</v>
          </cell>
        </row>
        <row r="1912">
          <cell r="A1912">
            <v>1740801</v>
          </cell>
          <cell r="B1912" t="str">
            <v>17-408-01</v>
          </cell>
          <cell r="C1912" t="str">
            <v xml:space="preserve">CARROL FINGER GONIOMETER                </v>
          </cell>
          <cell r="D1912" t="str">
            <v>PC</v>
          </cell>
          <cell r="E1912">
            <v>65.16</v>
          </cell>
          <cell r="F1912">
            <v>162.89999999999998</v>
          </cell>
        </row>
        <row r="1913">
          <cell r="A1913">
            <v>1740901</v>
          </cell>
          <cell r="B1913" t="str">
            <v>17-409-01</v>
          </cell>
          <cell r="C1913" t="str">
            <v xml:space="preserve">TOWNLEY FEMUR CALIPER                   </v>
          </cell>
          <cell r="D1913" t="str">
            <v>PC</v>
          </cell>
          <cell r="E1913">
            <v>173.5</v>
          </cell>
          <cell r="F1913">
            <v>433.75</v>
          </cell>
        </row>
        <row r="1914">
          <cell r="A1914">
            <v>1741002</v>
          </cell>
          <cell r="B1914" t="str">
            <v>17-410-02</v>
          </cell>
          <cell r="C1914" t="str">
            <v>COLLIN DYNAMOMETER GRADUATED IN KG ADUL.</v>
          </cell>
          <cell r="D1914" t="str">
            <v>PC</v>
          </cell>
          <cell r="E1914">
            <v>135.44999999999999</v>
          </cell>
          <cell r="F1914">
            <v>338.625</v>
          </cell>
        </row>
        <row r="1915">
          <cell r="A1915">
            <v>1741003</v>
          </cell>
          <cell r="B1915" t="str">
            <v>17-410-03</v>
          </cell>
          <cell r="C1915" t="str">
            <v xml:space="preserve">COLLIN DYNAMOMETER GRADUATED IN LBS AD. </v>
          </cell>
          <cell r="D1915" t="str">
            <v>PC</v>
          </cell>
          <cell r="E1915">
            <v>135.44999999999999</v>
          </cell>
          <cell r="F1915">
            <v>338.625</v>
          </cell>
        </row>
        <row r="1916">
          <cell r="A1916">
            <v>1741401</v>
          </cell>
          <cell r="B1916" t="str">
            <v>17-414-01</v>
          </cell>
          <cell r="C1916" t="str">
            <v xml:space="preserve">MOELTGEN GONIOMETER (FLEXOMETER)        </v>
          </cell>
          <cell r="D1916" t="str">
            <v>PC</v>
          </cell>
          <cell r="E1916">
            <v>73.900000000000006</v>
          </cell>
          <cell r="F1916">
            <v>184.75</v>
          </cell>
        </row>
        <row r="1917">
          <cell r="A1917">
            <v>1741601</v>
          </cell>
          <cell r="B1917" t="str">
            <v>17-416-01</v>
          </cell>
          <cell r="C1917" t="str">
            <v xml:space="preserve">CALIPER MM AND INCHES                   </v>
          </cell>
          <cell r="D1917" t="str">
            <v>PC</v>
          </cell>
          <cell r="E1917">
            <v>37.4</v>
          </cell>
          <cell r="F1917">
            <v>93.5</v>
          </cell>
        </row>
        <row r="1918">
          <cell r="A1918">
            <v>1741700</v>
          </cell>
          <cell r="B1918" t="str">
            <v>17-417-00</v>
          </cell>
          <cell r="C1918" t="str">
            <v xml:space="preserve">NEURO CALIPER,GRADUATION 145MM, 22.5CM  </v>
          </cell>
          <cell r="D1918" t="str">
            <v>PC</v>
          </cell>
          <cell r="E1918">
            <v>614</v>
          </cell>
          <cell r="F1918">
            <v>1535</v>
          </cell>
        </row>
        <row r="1919">
          <cell r="A1919">
            <v>1741815</v>
          </cell>
          <cell r="B1919" t="str">
            <v>17-418-15</v>
          </cell>
          <cell r="C1919" t="str">
            <v xml:space="preserve">RULER   MM AND INCHES, 15 CM            </v>
          </cell>
          <cell r="D1919" t="str">
            <v>PC</v>
          </cell>
          <cell r="E1919">
            <v>2.04</v>
          </cell>
          <cell r="F1919">
            <v>5.0999999999999996</v>
          </cell>
        </row>
        <row r="1920">
          <cell r="A1920">
            <v>1741820</v>
          </cell>
          <cell r="B1920" t="str">
            <v>17-418-20</v>
          </cell>
          <cell r="C1920" t="str">
            <v xml:space="preserve">RULER   MM AND INCHES                   </v>
          </cell>
          <cell r="D1920" t="str">
            <v>PC</v>
          </cell>
          <cell r="E1920">
            <v>2.15</v>
          </cell>
          <cell r="F1920">
            <v>5.375</v>
          </cell>
        </row>
        <row r="1921">
          <cell r="A1921">
            <v>1741830</v>
          </cell>
          <cell r="B1921" t="str">
            <v>17-418-30</v>
          </cell>
          <cell r="C1921" t="str">
            <v xml:space="preserve">RULER   MM AND INCHES                   </v>
          </cell>
          <cell r="D1921" t="str">
            <v>PC</v>
          </cell>
          <cell r="E1921">
            <v>2.52</v>
          </cell>
          <cell r="F1921">
            <v>6.3</v>
          </cell>
        </row>
        <row r="1922">
          <cell r="A1922">
            <v>1741850</v>
          </cell>
          <cell r="B1922" t="str">
            <v>17-418-50</v>
          </cell>
          <cell r="C1922" t="str">
            <v xml:space="preserve">RULER   MM AND INCHES                   </v>
          </cell>
          <cell r="D1922" t="str">
            <v>PC</v>
          </cell>
          <cell r="E1922">
            <v>4.7699999999999996</v>
          </cell>
          <cell r="F1922">
            <v>11.924999999999999</v>
          </cell>
        </row>
        <row r="1923">
          <cell r="A1923">
            <v>1741950</v>
          </cell>
          <cell r="B1923" t="str">
            <v>17-419-50</v>
          </cell>
          <cell r="C1923" t="str">
            <v xml:space="preserve">RULER 50 CM, FOR X-RAY                  </v>
          </cell>
          <cell r="D1923" t="str">
            <v>PC</v>
          </cell>
          <cell r="E1923">
            <v>31.7</v>
          </cell>
          <cell r="F1923">
            <v>79.25</v>
          </cell>
        </row>
        <row r="1924">
          <cell r="A1924">
            <v>1742050</v>
          </cell>
          <cell r="B1924" t="str">
            <v>17-420-50</v>
          </cell>
          <cell r="C1924" t="str">
            <v xml:space="preserve">X-RAY PLASTIC MEASURING GAUGE,FLEXIBLE  </v>
          </cell>
          <cell r="D1924" t="str">
            <v>PC</v>
          </cell>
          <cell r="E1924">
            <v>14.5</v>
          </cell>
          <cell r="F1924">
            <v>36.25</v>
          </cell>
        </row>
        <row r="1925">
          <cell r="A1925">
            <v>1742215</v>
          </cell>
          <cell r="B1925" t="str">
            <v>17-422-15</v>
          </cell>
          <cell r="C1925" t="str">
            <v xml:space="preserve">RULER 15 CM, WITH DIAMETERS MEASURING   </v>
          </cell>
          <cell r="D1925" t="str">
            <v>PC</v>
          </cell>
          <cell r="E1925">
            <v>14.3</v>
          </cell>
          <cell r="F1925">
            <v>35.75</v>
          </cell>
        </row>
        <row r="1926">
          <cell r="A1926">
            <v>1742515</v>
          </cell>
          <cell r="B1926" t="str">
            <v>17-425-15</v>
          </cell>
          <cell r="C1926" t="str">
            <v xml:space="preserve">STEEL TAPE MEASURE CM AND IN            </v>
          </cell>
          <cell r="D1926" t="str">
            <v>PC</v>
          </cell>
          <cell r="E1926">
            <v>8.11</v>
          </cell>
          <cell r="F1926">
            <v>20.274999999999999</v>
          </cell>
        </row>
        <row r="1927">
          <cell r="A1927">
            <v>1742715</v>
          </cell>
          <cell r="B1927" t="str">
            <v>17-427-15</v>
          </cell>
          <cell r="C1927" t="str">
            <v xml:space="preserve">OIL CLOTH TAPE MEAS CM / IN             </v>
          </cell>
          <cell r="D1927" t="str">
            <v>PC</v>
          </cell>
          <cell r="E1927">
            <v>4.29</v>
          </cell>
          <cell r="F1927">
            <v>10.725</v>
          </cell>
        </row>
        <row r="1928">
          <cell r="A1928">
            <v>1744002</v>
          </cell>
          <cell r="B1928" t="str">
            <v>17-440-02</v>
          </cell>
          <cell r="C1928" t="str">
            <v xml:space="preserve">OTOSCOPE IN CASE                        </v>
          </cell>
          <cell r="D1928" t="str">
            <v>PC</v>
          </cell>
          <cell r="E1928">
            <v>164</v>
          </cell>
          <cell r="F1928">
            <v>410</v>
          </cell>
        </row>
        <row r="1929">
          <cell r="A1929">
            <v>1744003</v>
          </cell>
          <cell r="B1929" t="str">
            <v>17-440-03</v>
          </cell>
          <cell r="C1929" t="str">
            <v xml:space="preserve">EAR SPECULA DISPOSABE GREY 4,0 MM       </v>
          </cell>
          <cell r="D1929">
            <v>100</v>
          </cell>
          <cell r="E1929">
            <v>8.11</v>
          </cell>
          <cell r="F1929">
            <v>20.274999999999999</v>
          </cell>
        </row>
        <row r="1930">
          <cell r="A1930">
            <v>1744004</v>
          </cell>
          <cell r="B1930" t="str">
            <v>17-440-04</v>
          </cell>
          <cell r="C1930" t="str">
            <v xml:space="preserve">EAR SPECULA REUSABLE BLACK 2,0 MM       </v>
          </cell>
          <cell r="D1930">
            <v>100</v>
          </cell>
          <cell r="E1930">
            <v>12.7</v>
          </cell>
          <cell r="F1930">
            <v>31.75</v>
          </cell>
        </row>
        <row r="1931">
          <cell r="A1931">
            <v>1744005</v>
          </cell>
          <cell r="B1931" t="str">
            <v>17-440-05</v>
          </cell>
          <cell r="C1931" t="str">
            <v xml:space="preserve">EAR SPECULA RE-USABLE BLACK 3,0 MM      </v>
          </cell>
          <cell r="D1931">
            <v>100</v>
          </cell>
          <cell r="E1931">
            <v>12.7</v>
          </cell>
          <cell r="F1931">
            <v>31.75</v>
          </cell>
        </row>
        <row r="1932">
          <cell r="A1932">
            <v>1744006</v>
          </cell>
          <cell r="B1932" t="str">
            <v>17-440-06</v>
          </cell>
          <cell r="C1932" t="str">
            <v xml:space="preserve">EAR SPECULA BLACK REUSABLE 4,0 MM       </v>
          </cell>
          <cell r="D1932">
            <v>100</v>
          </cell>
          <cell r="E1932">
            <v>12.7</v>
          </cell>
          <cell r="F1932">
            <v>31.75</v>
          </cell>
        </row>
        <row r="1933">
          <cell r="A1933">
            <v>1744007</v>
          </cell>
          <cell r="B1933" t="str">
            <v>17-440-07</v>
          </cell>
          <cell r="C1933" t="str">
            <v xml:space="preserve">EAR SPECULA REUSABLE BLACK 5,0 MM       </v>
          </cell>
          <cell r="D1933">
            <v>100</v>
          </cell>
          <cell r="E1933">
            <v>12.7</v>
          </cell>
          <cell r="F1933">
            <v>31.75</v>
          </cell>
        </row>
        <row r="1934">
          <cell r="A1934">
            <v>1744008</v>
          </cell>
          <cell r="B1934" t="str">
            <v>17-440-08</v>
          </cell>
          <cell r="C1934" t="str">
            <v xml:space="preserve">SPARE BULB F. OTOSCOPE SPATULA HOLDER   </v>
          </cell>
          <cell r="D1934" t="str">
            <v>PC</v>
          </cell>
          <cell r="E1934">
            <v>17.2</v>
          </cell>
          <cell r="F1934">
            <v>43</v>
          </cell>
        </row>
        <row r="1935">
          <cell r="A1935">
            <v>1744009</v>
          </cell>
          <cell r="B1935" t="str">
            <v>17-440-09</v>
          </cell>
          <cell r="C1935" t="str">
            <v xml:space="preserve">SPARE HALOGEN BULB FOR OPHTALMOSCOPE    </v>
          </cell>
          <cell r="D1935" t="str">
            <v>PC</v>
          </cell>
          <cell r="E1935">
            <v>18.600000000000001</v>
          </cell>
          <cell r="F1935">
            <v>46.5</v>
          </cell>
        </row>
        <row r="1936">
          <cell r="A1936">
            <v>1744010</v>
          </cell>
          <cell r="B1936" t="str">
            <v>17-440-10</v>
          </cell>
          <cell r="C1936" t="str">
            <v xml:space="preserve">BATTERY HANDLE FOR DIAGNOSTIC-SET       </v>
          </cell>
          <cell r="D1936" t="str">
            <v>PC</v>
          </cell>
          <cell r="E1936">
            <v>52.9</v>
          </cell>
          <cell r="F1936">
            <v>132.25</v>
          </cell>
        </row>
        <row r="1937">
          <cell r="A1937">
            <v>1744011</v>
          </cell>
          <cell r="B1937" t="str">
            <v>17-440-11</v>
          </cell>
          <cell r="C1937" t="str">
            <v xml:space="preserve">EAR SPECULA DISPOSABE GREY 2,5 MM       </v>
          </cell>
          <cell r="D1937">
            <v>100</v>
          </cell>
          <cell r="E1937">
            <v>8.11</v>
          </cell>
          <cell r="F1937">
            <v>20.274999999999999</v>
          </cell>
        </row>
        <row r="1938">
          <cell r="A1938">
            <v>1744012</v>
          </cell>
          <cell r="B1938" t="str">
            <v>17-440-12</v>
          </cell>
          <cell r="C1938" t="str">
            <v xml:space="preserve">OTOSKOPKOPF MIT HALOGENBIRNE; ALLEIN    </v>
          </cell>
          <cell r="D1938" t="str">
            <v>PC</v>
          </cell>
          <cell r="E1938">
            <v>111.5</v>
          </cell>
          <cell r="F1938">
            <v>278.75</v>
          </cell>
        </row>
        <row r="1939">
          <cell r="A1939">
            <v>1744203</v>
          </cell>
          <cell r="B1939" t="str">
            <v>17-442-03</v>
          </cell>
          <cell r="C1939" t="str">
            <v xml:space="preserve">OPHTHALMOSCOPE SET IN CASE              </v>
          </cell>
          <cell r="D1939" t="str">
            <v>PC</v>
          </cell>
          <cell r="E1939">
            <v>222.5</v>
          </cell>
          <cell r="F1939">
            <v>556.25</v>
          </cell>
        </row>
        <row r="1940">
          <cell r="A1940">
            <v>1744303</v>
          </cell>
          <cell r="B1940" t="str">
            <v>17-443-03</v>
          </cell>
          <cell r="C1940" t="str">
            <v xml:space="preserve">COMBINATION DIAGNOSTIC SET IN CASE      </v>
          </cell>
          <cell r="D1940" t="str">
            <v>PC</v>
          </cell>
          <cell r="E1940">
            <v>298</v>
          </cell>
          <cell r="F1940">
            <v>745</v>
          </cell>
        </row>
        <row r="1941">
          <cell r="A1941">
            <v>1744402</v>
          </cell>
          <cell r="B1941" t="str">
            <v>17-444-02</v>
          </cell>
          <cell r="C1941" t="str">
            <v xml:space="preserve">UNIVERSAL DIAGNOSTIC SET                </v>
          </cell>
          <cell r="D1941" t="str">
            <v>PC</v>
          </cell>
          <cell r="E1941">
            <v>279.5</v>
          </cell>
          <cell r="F1941">
            <v>698.75</v>
          </cell>
        </row>
        <row r="1942">
          <cell r="A1942">
            <v>1745009</v>
          </cell>
          <cell r="B1942" t="str">
            <v>17-450-09</v>
          </cell>
          <cell r="C1942" t="str">
            <v xml:space="preserve">ZIEGLER HEADMIRR WOOT COV 90            </v>
          </cell>
          <cell r="D1942" t="str">
            <v>PC</v>
          </cell>
          <cell r="E1942">
            <v>26.4</v>
          </cell>
          <cell r="F1942">
            <v>66</v>
          </cell>
        </row>
        <row r="1943">
          <cell r="A1943">
            <v>1745109</v>
          </cell>
          <cell r="B1943" t="str">
            <v>17-451-09</v>
          </cell>
          <cell r="C1943" t="str">
            <v xml:space="preserve">ZIEGLER HEAD MIRROR 1   90MM            </v>
          </cell>
          <cell r="D1943" t="str">
            <v>PC</v>
          </cell>
          <cell r="E1943">
            <v>28</v>
          </cell>
          <cell r="F1943">
            <v>70</v>
          </cell>
        </row>
        <row r="1944">
          <cell r="A1944">
            <v>1745209</v>
          </cell>
          <cell r="B1944" t="str">
            <v>17-452-09</v>
          </cell>
          <cell r="C1944" t="str">
            <v xml:space="preserve">ZIEGLER HEAD MIRROR 2   90MM            </v>
          </cell>
          <cell r="D1944" t="str">
            <v>PC</v>
          </cell>
          <cell r="E1944">
            <v>30.2</v>
          </cell>
          <cell r="F1944">
            <v>75.5</v>
          </cell>
        </row>
        <row r="1945">
          <cell r="A1945">
            <v>1745309</v>
          </cell>
          <cell r="B1945" t="str">
            <v>17-453-09</v>
          </cell>
          <cell r="C1945" t="str">
            <v xml:space="preserve">ZIEGLER HEAD MIRROR 3   90MM            </v>
          </cell>
          <cell r="D1945" t="str">
            <v>PC</v>
          </cell>
          <cell r="E1945">
            <v>44.4</v>
          </cell>
          <cell r="F1945">
            <v>111</v>
          </cell>
        </row>
        <row r="1946">
          <cell r="A1946">
            <v>1745509</v>
          </cell>
          <cell r="B1946" t="str">
            <v>17-455-09</v>
          </cell>
          <cell r="C1946" t="str">
            <v xml:space="preserve">ZIEGLER HEAD MIRR WTHT BAND             </v>
          </cell>
          <cell r="D1946" t="str">
            <v>PC</v>
          </cell>
          <cell r="E1946">
            <v>17.899999999999999</v>
          </cell>
          <cell r="F1946">
            <v>44.75</v>
          </cell>
        </row>
        <row r="1947">
          <cell r="A1947">
            <v>1745609</v>
          </cell>
          <cell r="B1947" t="str">
            <v>17-456-09</v>
          </cell>
          <cell r="C1947" t="str">
            <v xml:space="preserve">ZIEGLER MIRR W.OUT BAND&amp;LID             </v>
          </cell>
          <cell r="D1947" t="str">
            <v>PC</v>
          </cell>
          <cell r="E1947">
            <v>16.5</v>
          </cell>
          <cell r="F1947">
            <v>41.25</v>
          </cell>
        </row>
        <row r="1948">
          <cell r="A1948">
            <v>1747101</v>
          </cell>
          <cell r="B1948" t="str">
            <v>17-471-01</v>
          </cell>
          <cell r="C1948" t="str">
            <v xml:space="preserve">HEAD BAND FIBRE WITH CLAMP              </v>
          </cell>
          <cell r="D1948" t="str">
            <v>PC</v>
          </cell>
          <cell r="E1948">
            <v>12.2</v>
          </cell>
          <cell r="F1948">
            <v>30.5</v>
          </cell>
        </row>
        <row r="1949">
          <cell r="A1949">
            <v>1747201</v>
          </cell>
          <cell r="B1949" t="str">
            <v>17-472-01</v>
          </cell>
          <cell r="C1949" t="str">
            <v xml:space="preserve">COMMODA HD BAND NRR WITH CLP            </v>
          </cell>
          <cell r="D1949" t="str">
            <v>PC</v>
          </cell>
          <cell r="E1949">
            <v>13.5</v>
          </cell>
          <cell r="F1949">
            <v>33.75</v>
          </cell>
        </row>
        <row r="1950">
          <cell r="A1950">
            <v>1747301</v>
          </cell>
          <cell r="B1950" t="str">
            <v>17-473-01</v>
          </cell>
          <cell r="C1950" t="str">
            <v xml:space="preserve">COMMODA HD BAND BR WITH CLMP            </v>
          </cell>
          <cell r="D1950" t="str">
            <v>PC</v>
          </cell>
          <cell r="E1950">
            <v>24.4</v>
          </cell>
          <cell r="F1950">
            <v>61</v>
          </cell>
        </row>
        <row r="1951">
          <cell r="A1951">
            <v>1747501</v>
          </cell>
          <cell r="B1951" t="str">
            <v>17-475-01</v>
          </cell>
          <cell r="C1951" t="str">
            <v xml:space="preserve">CLAMP FOR HEAD BAND                     </v>
          </cell>
          <cell r="D1951" t="str">
            <v>PC</v>
          </cell>
          <cell r="E1951">
            <v>3.92</v>
          </cell>
          <cell r="F1951">
            <v>9.8000000000000007</v>
          </cell>
        </row>
        <row r="1952">
          <cell r="A1952">
            <v>1750102</v>
          </cell>
          <cell r="B1952" t="str">
            <v>17-501-02</v>
          </cell>
          <cell r="C1952" t="str">
            <v xml:space="preserve">COLD LIGHT HEADLAMP                     </v>
          </cell>
          <cell r="D1952" t="str">
            <v>PC</v>
          </cell>
          <cell r="E1952">
            <v>789</v>
          </cell>
          <cell r="F1952">
            <v>1972.5</v>
          </cell>
        </row>
        <row r="1953">
          <cell r="A1953">
            <v>1750121</v>
          </cell>
          <cell r="B1953" t="str">
            <v>17-501-21</v>
          </cell>
          <cell r="C1953" t="str">
            <v xml:space="preserve">LAMP HOUSING FOR 17-501-02              </v>
          </cell>
          <cell r="D1953" t="str">
            <v>PC</v>
          </cell>
          <cell r="E1953">
            <v>440</v>
          </cell>
          <cell r="F1953">
            <v>1100</v>
          </cell>
        </row>
        <row r="1954">
          <cell r="A1954">
            <v>1750125</v>
          </cell>
          <cell r="B1954" t="str">
            <v>17-501-25</v>
          </cell>
          <cell r="C1954" t="str">
            <v xml:space="preserve">FIBRE GLASS LIGHT CABLE ONLY            </v>
          </cell>
          <cell r="D1954" t="str">
            <v>PC</v>
          </cell>
          <cell r="E1954">
            <v>241</v>
          </cell>
          <cell r="F1954">
            <v>602.5</v>
          </cell>
        </row>
        <row r="1955">
          <cell r="A1955">
            <v>1750130</v>
          </cell>
          <cell r="B1955" t="str">
            <v>17-501-30</v>
          </cell>
          <cell r="C1955" t="str">
            <v xml:space="preserve">HEAD BAND ONLY                          </v>
          </cell>
          <cell r="D1955" t="str">
            <v>PC</v>
          </cell>
          <cell r="E1955">
            <v>162</v>
          </cell>
          <cell r="F1955">
            <v>405</v>
          </cell>
        </row>
        <row r="1956">
          <cell r="A1956">
            <v>1750210</v>
          </cell>
          <cell r="B1956" t="str">
            <v>17-502-10</v>
          </cell>
          <cell r="C1956" t="str">
            <v xml:space="preserve">ADAPTOR FOR ACM-BRIT.STAND              </v>
          </cell>
          <cell r="D1956" t="str">
            <v>PC</v>
          </cell>
          <cell r="E1956">
            <v>52.7</v>
          </cell>
          <cell r="F1956">
            <v>131.75</v>
          </cell>
        </row>
        <row r="1957">
          <cell r="A1957">
            <v>1750220</v>
          </cell>
          <cell r="B1957" t="str">
            <v>17-502-20</v>
          </cell>
          <cell r="C1957" t="str">
            <v xml:space="preserve">ADAPTOR FOR HENKE-RI.WOLF               </v>
          </cell>
          <cell r="D1957" t="str">
            <v>PC</v>
          </cell>
          <cell r="E1957">
            <v>52.7</v>
          </cell>
          <cell r="F1957">
            <v>131.75</v>
          </cell>
        </row>
        <row r="1958">
          <cell r="A1958">
            <v>1750230</v>
          </cell>
          <cell r="B1958" t="str">
            <v>17-502-30</v>
          </cell>
          <cell r="C1958" t="str">
            <v xml:space="preserve">ADAPTOR FOR STORZ                       </v>
          </cell>
          <cell r="D1958" t="str">
            <v>PC</v>
          </cell>
          <cell r="E1958">
            <v>52.7</v>
          </cell>
          <cell r="F1958">
            <v>131.75</v>
          </cell>
        </row>
        <row r="1959">
          <cell r="A1959">
            <v>1750240</v>
          </cell>
          <cell r="B1959" t="str">
            <v>17-502-40</v>
          </cell>
          <cell r="C1959" t="str">
            <v xml:space="preserve">ADAPTOR FOR WINTER AND IBE              </v>
          </cell>
          <cell r="D1959" t="str">
            <v>PC</v>
          </cell>
          <cell r="E1959">
            <v>52.7</v>
          </cell>
          <cell r="F1959">
            <v>131.75</v>
          </cell>
        </row>
        <row r="1960">
          <cell r="A1960">
            <v>1750250</v>
          </cell>
          <cell r="B1960" t="str">
            <v>17-502-50</v>
          </cell>
          <cell r="C1960" t="str">
            <v xml:space="preserve">ADAPTOR FOR VISION                      </v>
          </cell>
          <cell r="D1960" t="str">
            <v>PC</v>
          </cell>
          <cell r="E1960">
            <v>52.7</v>
          </cell>
          <cell r="F1960">
            <v>131.75</v>
          </cell>
        </row>
        <row r="1961">
          <cell r="A1961">
            <v>1750260</v>
          </cell>
          <cell r="B1961" t="str">
            <v>17-502-60</v>
          </cell>
          <cell r="C1961" t="str">
            <v xml:space="preserve">ADAPTOR ACCORDING TO SPEC.              </v>
          </cell>
          <cell r="D1961" t="str">
            <v>PC</v>
          </cell>
          <cell r="E1961">
            <v>55.9</v>
          </cell>
          <cell r="F1961">
            <v>139.75</v>
          </cell>
        </row>
        <row r="1962">
          <cell r="A1962">
            <v>1750322</v>
          </cell>
          <cell r="B1962" t="str">
            <v>17-503-22</v>
          </cell>
          <cell r="C1962" t="str">
            <v xml:space="preserve">M ORION 3 HEAD LAMP NORMAL              </v>
          </cell>
          <cell r="D1962" t="str">
            <v>PC</v>
          </cell>
          <cell r="E1962">
            <v>56.9</v>
          </cell>
          <cell r="F1962">
            <v>142.25</v>
          </cell>
        </row>
        <row r="1963">
          <cell r="A1963">
            <v>1750422</v>
          </cell>
          <cell r="B1963" t="str">
            <v>17-504-22</v>
          </cell>
          <cell r="C1963" t="str">
            <v xml:space="preserve">M ORION 3 HEAD LAMP SCHUKO              </v>
          </cell>
          <cell r="D1963" t="str">
            <v>PC</v>
          </cell>
          <cell r="E1963">
            <v>56.9</v>
          </cell>
          <cell r="F1963">
            <v>142.25</v>
          </cell>
        </row>
        <row r="1964">
          <cell r="A1964">
            <v>1750522</v>
          </cell>
          <cell r="B1964" t="str">
            <v>17-505-22</v>
          </cell>
          <cell r="C1964" t="str">
            <v xml:space="preserve">BULB 15W 220V FOR ORION                 </v>
          </cell>
          <cell r="D1964" t="str">
            <v>PC</v>
          </cell>
          <cell r="E1964">
            <v>2.52</v>
          </cell>
          <cell r="F1964">
            <v>6.3</v>
          </cell>
        </row>
        <row r="1965">
          <cell r="A1965">
            <v>1751704</v>
          </cell>
          <cell r="B1965" t="str">
            <v>17-517-04</v>
          </cell>
          <cell r="C1965" t="str">
            <v xml:space="preserve">HEAD LAMP SMALL PATT 4 VOLT             </v>
          </cell>
          <cell r="D1965" t="str">
            <v>PC</v>
          </cell>
          <cell r="E1965">
            <v>256</v>
          </cell>
          <cell r="F1965">
            <v>640</v>
          </cell>
        </row>
        <row r="1966">
          <cell r="A1966">
            <v>1751706</v>
          </cell>
          <cell r="B1966" t="str">
            <v>17-517-06</v>
          </cell>
          <cell r="C1966" t="str">
            <v xml:space="preserve">HEAD LAMP SMALL PATT 6 VOLT             </v>
          </cell>
          <cell r="D1966" t="str">
            <v>PC</v>
          </cell>
          <cell r="E1966">
            <v>256</v>
          </cell>
          <cell r="F1966">
            <v>640</v>
          </cell>
        </row>
        <row r="1967">
          <cell r="A1967">
            <v>1751801</v>
          </cell>
          <cell r="B1967" t="str">
            <v>17-518-01</v>
          </cell>
          <cell r="C1967" t="str">
            <v xml:space="preserve">GLASS MIRROR WITHOUT FRAME              </v>
          </cell>
          <cell r="D1967" t="str">
            <v>PC</v>
          </cell>
          <cell r="E1967">
            <v>35.4</v>
          </cell>
          <cell r="F1967">
            <v>88.5</v>
          </cell>
        </row>
        <row r="1968">
          <cell r="A1968">
            <v>1752304</v>
          </cell>
          <cell r="B1968" t="str">
            <v>17-523-04</v>
          </cell>
          <cell r="C1968" t="str">
            <v xml:space="preserve">CLAR HEAD LAMP WITH COMMODA             </v>
          </cell>
          <cell r="D1968" t="str">
            <v>PC</v>
          </cell>
          <cell r="E1968">
            <v>142</v>
          </cell>
          <cell r="F1968">
            <v>355</v>
          </cell>
        </row>
        <row r="1969">
          <cell r="A1969">
            <v>1752306</v>
          </cell>
          <cell r="B1969" t="str">
            <v>17-523-06</v>
          </cell>
          <cell r="C1969" t="str">
            <v xml:space="preserve">CLAR HEAD LAMP WITH COMMODA             </v>
          </cell>
          <cell r="D1969" t="str">
            <v>PC</v>
          </cell>
          <cell r="E1969">
            <v>142</v>
          </cell>
          <cell r="F1969">
            <v>355</v>
          </cell>
        </row>
        <row r="1970">
          <cell r="A1970">
            <v>1752404</v>
          </cell>
          <cell r="B1970" t="str">
            <v>17-524-04</v>
          </cell>
          <cell r="C1970" t="str">
            <v xml:space="preserve">CLAR HEAD LAMP WTHT HEADBAND            </v>
          </cell>
          <cell r="D1970" t="str">
            <v>PC</v>
          </cell>
          <cell r="E1970">
            <v>116.5</v>
          </cell>
          <cell r="F1970">
            <v>291.25</v>
          </cell>
        </row>
        <row r="1971">
          <cell r="A1971">
            <v>1752406</v>
          </cell>
          <cell r="B1971" t="str">
            <v>17-524-06</v>
          </cell>
          <cell r="C1971" t="str">
            <v xml:space="preserve">CLAR HEAD LAMP WTHT HEADBAND            </v>
          </cell>
          <cell r="D1971" t="str">
            <v>PC</v>
          </cell>
          <cell r="E1971">
            <v>116.5</v>
          </cell>
          <cell r="F1971">
            <v>291.25</v>
          </cell>
        </row>
        <row r="1972">
          <cell r="A1972">
            <v>1752501</v>
          </cell>
          <cell r="B1972" t="str">
            <v>17-525-01</v>
          </cell>
          <cell r="C1972" t="str">
            <v xml:space="preserve">CLAR MIRROR ONLY                        </v>
          </cell>
          <cell r="D1972" t="str">
            <v>PC</v>
          </cell>
          <cell r="E1972">
            <v>48.6</v>
          </cell>
          <cell r="F1972">
            <v>121.5</v>
          </cell>
        </row>
        <row r="1973">
          <cell r="A1973">
            <v>1752502</v>
          </cell>
          <cell r="B1973" t="str">
            <v>17-525-02</v>
          </cell>
          <cell r="C1973" t="str">
            <v xml:space="preserve">CLAR SPECIAL SOCKET JOINT               </v>
          </cell>
          <cell r="D1973" t="str">
            <v>PC</v>
          </cell>
          <cell r="E1973">
            <v>7.66</v>
          </cell>
          <cell r="F1973">
            <v>19.149999999999999</v>
          </cell>
        </row>
        <row r="1974">
          <cell r="A1974">
            <v>1752504</v>
          </cell>
          <cell r="B1974" t="str">
            <v>17-525-04</v>
          </cell>
          <cell r="C1974" t="str">
            <v xml:space="preserve">BULB 4V                                 </v>
          </cell>
          <cell r="D1974" t="str">
            <v>PC</v>
          </cell>
          <cell r="E1974">
            <v>1.44</v>
          </cell>
          <cell r="F1974">
            <v>3.5999999999999996</v>
          </cell>
        </row>
        <row r="1975">
          <cell r="A1975">
            <v>1752506</v>
          </cell>
          <cell r="B1975" t="str">
            <v>17-525-06</v>
          </cell>
          <cell r="C1975" t="str">
            <v xml:space="preserve">BULB 6V                                 </v>
          </cell>
          <cell r="D1975" t="str">
            <v>PC</v>
          </cell>
          <cell r="E1975">
            <v>1.44</v>
          </cell>
          <cell r="F1975">
            <v>3.5999999999999996</v>
          </cell>
        </row>
        <row r="1976">
          <cell r="A1976">
            <v>1752701</v>
          </cell>
          <cell r="B1976" t="str">
            <v>17-527-01</v>
          </cell>
          <cell r="C1976" t="str">
            <v xml:space="preserve">M COMMODA W CLAR JOINT FIXAT            </v>
          </cell>
          <cell r="D1976" t="str">
            <v>PC</v>
          </cell>
          <cell r="E1976">
            <v>34.1</v>
          </cell>
          <cell r="F1976">
            <v>85.25</v>
          </cell>
        </row>
        <row r="1977">
          <cell r="A1977">
            <v>1757801</v>
          </cell>
          <cell r="B1977" t="str">
            <v>17-578-01</v>
          </cell>
          <cell r="C1977" t="str">
            <v xml:space="preserve">TRANSFORMER 220V/0-8V F TABL            </v>
          </cell>
          <cell r="D1977" t="str">
            <v>PC</v>
          </cell>
          <cell r="E1977">
            <v>127.5</v>
          </cell>
          <cell r="F1977">
            <v>318.75</v>
          </cell>
        </row>
        <row r="1978">
          <cell r="A1978">
            <v>1760200</v>
          </cell>
          <cell r="B1978" t="str">
            <v>17-602-00</v>
          </cell>
          <cell r="C1978" t="str">
            <v xml:space="preserve">BINOCULAR MAGNIFYING GLASSES            </v>
          </cell>
          <cell r="D1978" t="str">
            <v>PC</v>
          </cell>
          <cell r="E1978">
            <v>398</v>
          </cell>
          <cell r="F1978">
            <v>995</v>
          </cell>
        </row>
        <row r="1979">
          <cell r="A1979">
            <v>1761000</v>
          </cell>
          <cell r="B1979" t="str">
            <v>17-610-00</v>
          </cell>
          <cell r="C1979" t="str">
            <v xml:space="preserve">BINOCULAR LOUPE                         </v>
          </cell>
          <cell r="D1979" t="str">
            <v>PC</v>
          </cell>
          <cell r="E1979">
            <v>487</v>
          </cell>
          <cell r="F1979">
            <v>1217.5</v>
          </cell>
        </row>
        <row r="1980">
          <cell r="A1980">
            <v>1761001</v>
          </cell>
          <cell r="B1980" t="str">
            <v>17-610-01</v>
          </cell>
          <cell r="C1980" t="str">
            <v xml:space="preserve">HEADBAND ONLY                           </v>
          </cell>
          <cell r="D1980" t="str">
            <v>PC</v>
          </cell>
          <cell r="E1980">
            <v>119.5</v>
          </cell>
          <cell r="F1980">
            <v>298.75</v>
          </cell>
        </row>
        <row r="1981">
          <cell r="A1981">
            <v>1762550</v>
          </cell>
          <cell r="B1981" t="str">
            <v>17-625-50</v>
          </cell>
          <cell r="C1981" t="str">
            <v xml:space="preserve">MAGNIFIER W MET HANDLE  50MM            </v>
          </cell>
          <cell r="D1981" t="str">
            <v>PC</v>
          </cell>
          <cell r="E1981">
            <v>12.1</v>
          </cell>
          <cell r="F1981">
            <v>30.25</v>
          </cell>
        </row>
        <row r="1982">
          <cell r="A1982">
            <v>1762775</v>
          </cell>
          <cell r="B1982" t="str">
            <v>17-627-75</v>
          </cell>
          <cell r="C1982" t="str">
            <v xml:space="preserve">MAGNIF W PLAST HANDLE   75MM            </v>
          </cell>
          <cell r="D1982" t="str">
            <v>PC</v>
          </cell>
          <cell r="E1982">
            <v>28.5</v>
          </cell>
          <cell r="F1982">
            <v>71.25</v>
          </cell>
        </row>
        <row r="1983">
          <cell r="A1983">
            <v>1764001</v>
          </cell>
          <cell r="B1983" t="str">
            <v>17-640-01</v>
          </cell>
          <cell r="C1983" t="str">
            <v xml:space="preserve">BERGER HEAD MAGNIF BINOCULAR            </v>
          </cell>
          <cell r="D1983" t="str">
            <v>PC</v>
          </cell>
          <cell r="E1983">
            <v>29</v>
          </cell>
          <cell r="F1983">
            <v>72.5</v>
          </cell>
        </row>
        <row r="1984">
          <cell r="A1984">
            <v>1764002</v>
          </cell>
          <cell r="B1984" t="str">
            <v>17-640-02</v>
          </cell>
          <cell r="C1984" t="str">
            <v xml:space="preserve">BERGER FRONT MAGNIFIER SVIW.            </v>
          </cell>
          <cell r="D1984" t="str">
            <v>PC</v>
          </cell>
          <cell r="E1984">
            <v>36</v>
          </cell>
          <cell r="F1984">
            <v>90</v>
          </cell>
        </row>
        <row r="1985">
          <cell r="A1985">
            <v>1764515</v>
          </cell>
          <cell r="B1985" t="str">
            <v>17-645-15</v>
          </cell>
          <cell r="C1985" t="str">
            <v xml:space="preserve">FRAME W 2 LENSES   1,5X220MM            </v>
          </cell>
          <cell r="D1985" t="str">
            <v>PC</v>
          </cell>
          <cell r="E1985">
            <v>17.3</v>
          </cell>
          <cell r="F1985">
            <v>43.25</v>
          </cell>
        </row>
        <row r="1986">
          <cell r="A1986">
            <v>1764520</v>
          </cell>
          <cell r="B1986" t="str">
            <v>17-645-20</v>
          </cell>
          <cell r="C1986" t="str">
            <v xml:space="preserve">FRAME W 2 LENSES   2,0X170MM            </v>
          </cell>
          <cell r="D1986" t="str">
            <v>PC</v>
          </cell>
          <cell r="E1986">
            <v>17.3</v>
          </cell>
          <cell r="F1986">
            <v>43.25</v>
          </cell>
        </row>
        <row r="1987">
          <cell r="A1987">
            <v>1764525</v>
          </cell>
          <cell r="B1987" t="str">
            <v>17-645-25</v>
          </cell>
          <cell r="C1987" t="str">
            <v xml:space="preserve">FRAME W 2 LENSES   2,5X130MM            </v>
          </cell>
          <cell r="D1987" t="str">
            <v>PC</v>
          </cell>
          <cell r="E1987">
            <v>17.3</v>
          </cell>
          <cell r="F1987">
            <v>43.25</v>
          </cell>
        </row>
        <row r="1988">
          <cell r="A1988">
            <v>1764530</v>
          </cell>
          <cell r="B1988" t="str">
            <v>17-645-30</v>
          </cell>
          <cell r="C1988" t="str">
            <v xml:space="preserve">FRAME W 2 LENSES   3,0X100MM            </v>
          </cell>
          <cell r="D1988" t="str">
            <v>PC</v>
          </cell>
          <cell r="E1988">
            <v>23.7</v>
          </cell>
          <cell r="F1988">
            <v>59.25</v>
          </cell>
        </row>
        <row r="1989">
          <cell r="A1989">
            <v>1769000</v>
          </cell>
          <cell r="B1989" t="str">
            <v>17-690-00</v>
          </cell>
          <cell r="C1989" t="str">
            <v xml:space="preserve">BLOOD  LANCETS STERILE 1000P            </v>
          </cell>
          <cell r="D1989" t="str">
            <v>PC</v>
          </cell>
          <cell r="E1989">
            <v>44.6</v>
          </cell>
          <cell r="F1989">
            <v>111.5</v>
          </cell>
        </row>
        <row r="1990">
          <cell r="A1990">
            <v>1774725</v>
          </cell>
          <cell r="B1990" t="str">
            <v>17-747-25</v>
          </cell>
          <cell r="C1990" t="str">
            <v xml:space="preserve">M ALCOSPEND BR BOTTLE 250 CC            </v>
          </cell>
          <cell r="D1990" t="str">
            <v>PC</v>
          </cell>
          <cell r="E1990">
            <v>33</v>
          </cell>
          <cell r="F1990">
            <v>82.5</v>
          </cell>
        </row>
        <row r="1991">
          <cell r="A1991">
            <v>1774925</v>
          </cell>
          <cell r="B1991" t="str">
            <v>17-749-25</v>
          </cell>
          <cell r="C1991" t="str">
            <v xml:space="preserve">BOTTLE FOR ALCOSP BR  250 CC            </v>
          </cell>
          <cell r="D1991" t="str">
            <v>PC</v>
          </cell>
          <cell r="E1991">
            <v>7.03</v>
          </cell>
          <cell r="F1991">
            <v>17.574999999999999</v>
          </cell>
        </row>
        <row r="1992">
          <cell r="A1992">
            <v>1780101</v>
          </cell>
          <cell r="B1992" t="str">
            <v>17-801-01</v>
          </cell>
          <cell r="C1992" t="str">
            <v xml:space="preserve">M-PRESSOFIX VEINS TOURNIQUET            </v>
          </cell>
          <cell r="D1992" t="str">
            <v>PC</v>
          </cell>
          <cell r="E1992">
            <v>33.799999999999997</v>
          </cell>
          <cell r="F1992">
            <v>84.5</v>
          </cell>
        </row>
        <row r="1993">
          <cell r="A1993">
            <v>1780102</v>
          </cell>
          <cell r="B1993" t="str">
            <v>17-801-02</v>
          </cell>
          <cell r="C1993" t="str">
            <v xml:space="preserve">SPARE STRAP FOR PRESSOFIX               </v>
          </cell>
          <cell r="D1993" t="str">
            <v>PC</v>
          </cell>
          <cell r="E1993">
            <v>8.23</v>
          </cell>
          <cell r="F1993">
            <v>20.575000000000003</v>
          </cell>
        </row>
        <row r="1994">
          <cell r="A1994">
            <v>1780201</v>
          </cell>
          <cell r="B1994" t="str">
            <v>17-802-01</v>
          </cell>
          <cell r="C1994" t="str">
            <v xml:space="preserve">ESMARCH COMPRESSION BAND, 5 M           </v>
          </cell>
          <cell r="D1994" t="str">
            <v>PC</v>
          </cell>
          <cell r="E1994">
            <v>35.1</v>
          </cell>
          <cell r="F1994">
            <v>87.75</v>
          </cell>
        </row>
        <row r="1995">
          <cell r="A1995">
            <v>1780500</v>
          </cell>
          <cell r="B1995" t="str">
            <v>17-805-00</v>
          </cell>
          <cell r="C1995" t="str">
            <v xml:space="preserve">COMPRIMETER, COMPLETE                   </v>
          </cell>
          <cell r="D1995" t="str">
            <v>PC</v>
          </cell>
          <cell r="E1995">
            <v>214</v>
          </cell>
          <cell r="F1995">
            <v>535</v>
          </cell>
        </row>
        <row r="1996">
          <cell r="A1996">
            <v>1780501</v>
          </cell>
          <cell r="B1996" t="str">
            <v>17-805-01</v>
          </cell>
          <cell r="C1996" t="str">
            <v xml:space="preserve">CUFF A                                  </v>
          </cell>
          <cell r="D1996" t="str">
            <v>PC</v>
          </cell>
          <cell r="E1996">
            <v>48.4</v>
          </cell>
          <cell r="F1996">
            <v>121</v>
          </cell>
        </row>
        <row r="1997">
          <cell r="A1997">
            <v>1780502</v>
          </cell>
          <cell r="B1997" t="str">
            <v>17-805-02</v>
          </cell>
          <cell r="C1997" t="str">
            <v xml:space="preserve">CUFF B                                  </v>
          </cell>
          <cell r="D1997" t="str">
            <v>PC</v>
          </cell>
          <cell r="E1997">
            <v>67.099999999999994</v>
          </cell>
          <cell r="F1997">
            <v>167.75</v>
          </cell>
        </row>
        <row r="1998">
          <cell r="A1998">
            <v>1780503</v>
          </cell>
          <cell r="B1998" t="str">
            <v>17-805-03</v>
          </cell>
          <cell r="C1998" t="str">
            <v xml:space="preserve">AIR PUMP                                </v>
          </cell>
          <cell r="D1998" t="str">
            <v>PC</v>
          </cell>
          <cell r="E1998">
            <v>28.3</v>
          </cell>
          <cell r="F1998">
            <v>70.75</v>
          </cell>
        </row>
        <row r="1999">
          <cell r="A1999">
            <v>1780504</v>
          </cell>
          <cell r="B1999" t="str">
            <v>17-805-04</v>
          </cell>
          <cell r="C1999" t="str">
            <v xml:space="preserve">MANOMETER                               </v>
          </cell>
          <cell r="D1999" t="str">
            <v>PC</v>
          </cell>
          <cell r="E1999">
            <v>118.5</v>
          </cell>
          <cell r="F1999">
            <v>296.25</v>
          </cell>
        </row>
        <row r="2000">
          <cell r="A2000">
            <v>1796200</v>
          </cell>
          <cell r="B2000" t="str">
            <v>17-962-00</v>
          </cell>
          <cell r="C2000" t="str">
            <v xml:space="preserve">BLOOD PR METER CAL W.VELCUFF            </v>
          </cell>
          <cell r="D2000" t="str">
            <v>PC</v>
          </cell>
          <cell r="E2000">
            <v>113</v>
          </cell>
          <cell r="F2000">
            <v>282.5</v>
          </cell>
        </row>
        <row r="2001">
          <cell r="A2001">
            <v>1796600</v>
          </cell>
          <cell r="B2001" t="str">
            <v>17-966-00</v>
          </cell>
          <cell r="C2001" t="str">
            <v xml:space="preserve">BLOODPR METR N.CAL W.VELCUFF            </v>
          </cell>
          <cell r="D2001" t="str">
            <v>PC</v>
          </cell>
          <cell r="E2001">
            <v>114</v>
          </cell>
          <cell r="F2001">
            <v>285</v>
          </cell>
        </row>
        <row r="2002">
          <cell r="A2002">
            <v>1797200</v>
          </cell>
          <cell r="B2002" t="str">
            <v>17-972-00</v>
          </cell>
          <cell r="C2002" t="str">
            <v xml:space="preserve">BLOOD PR METER CAL W.VELCUFF            </v>
          </cell>
          <cell r="D2002" t="str">
            <v>PC</v>
          </cell>
          <cell r="E2002">
            <v>79.3</v>
          </cell>
          <cell r="F2002">
            <v>198.25</v>
          </cell>
        </row>
        <row r="2003">
          <cell r="A2003">
            <v>1797600</v>
          </cell>
          <cell r="B2003" t="str">
            <v>17-976-00</v>
          </cell>
          <cell r="C2003" t="str">
            <v xml:space="preserve">BLOODPR METR N.CAL W.VELCUFF            </v>
          </cell>
          <cell r="D2003" t="str">
            <v>PC</v>
          </cell>
          <cell r="E2003">
            <v>79.3</v>
          </cell>
          <cell r="F2003">
            <v>198.25</v>
          </cell>
        </row>
        <row r="2004">
          <cell r="A2004">
            <v>1798200</v>
          </cell>
          <cell r="B2004" t="str">
            <v>17-982-00</v>
          </cell>
          <cell r="C2004" t="str">
            <v xml:space="preserve">VELCRO CUFF ONLY                        </v>
          </cell>
          <cell r="D2004" t="str">
            <v>PC</v>
          </cell>
          <cell r="E2004">
            <v>27.8</v>
          </cell>
          <cell r="F2004">
            <v>69.5</v>
          </cell>
        </row>
        <row r="2005">
          <cell r="A2005">
            <v>1798305</v>
          </cell>
          <cell r="B2005" t="str">
            <v>17-983-05</v>
          </cell>
          <cell r="C2005" t="str">
            <v xml:space="preserve">VELCRO CUFF                             </v>
          </cell>
          <cell r="D2005" t="str">
            <v>PC</v>
          </cell>
          <cell r="E2005">
            <v>27.8</v>
          </cell>
          <cell r="F2005">
            <v>69.5</v>
          </cell>
        </row>
        <row r="2006">
          <cell r="A2006">
            <v>1798400</v>
          </cell>
          <cell r="B2006" t="str">
            <v>17-984-00</v>
          </cell>
          <cell r="C2006" t="str">
            <v xml:space="preserve">MANOMETER WITH RUBBER BULB              </v>
          </cell>
          <cell r="D2006" t="str">
            <v>PC</v>
          </cell>
          <cell r="E2006">
            <v>64.2</v>
          </cell>
          <cell r="F2006">
            <v>160.5</v>
          </cell>
        </row>
        <row r="2007">
          <cell r="A2007">
            <v>1799400</v>
          </cell>
          <cell r="B2007" t="str">
            <v>17-994-00</v>
          </cell>
          <cell r="C2007" t="str">
            <v xml:space="preserve">BLOOD PR METER  W VELCUFF               </v>
          </cell>
          <cell r="D2007" t="str">
            <v>PC</v>
          </cell>
          <cell r="E2007">
            <v>120</v>
          </cell>
          <cell r="F2007">
            <v>300</v>
          </cell>
        </row>
        <row r="2008">
          <cell r="A2008">
            <v>1830604</v>
          </cell>
          <cell r="B2008" t="str">
            <v>18-306-04</v>
          </cell>
          <cell r="C2008" t="str">
            <v xml:space="preserve">UNIVERSAL TROCARS SET 4 PCS             </v>
          </cell>
          <cell r="D2008" t="str">
            <v>PC</v>
          </cell>
          <cell r="E2008">
            <v>59.58</v>
          </cell>
          <cell r="F2008">
            <v>148.94999999999999</v>
          </cell>
        </row>
        <row r="2009">
          <cell r="A2009">
            <v>1834807</v>
          </cell>
          <cell r="B2009" t="str">
            <v>18-348-07</v>
          </cell>
          <cell r="C2009" t="str">
            <v xml:space="preserve">NELSON TROCAR  7,5 MM FIG. 1            </v>
          </cell>
          <cell r="D2009" t="str">
            <v>PC</v>
          </cell>
          <cell r="E2009">
            <v>39.869999999999997</v>
          </cell>
          <cell r="F2009">
            <v>99.674999999999997</v>
          </cell>
        </row>
        <row r="2010">
          <cell r="A2010">
            <v>1835009</v>
          </cell>
          <cell r="B2010" t="str">
            <v>18-350-09</v>
          </cell>
          <cell r="C2010" t="str">
            <v xml:space="preserve">NELSON TROCAR  9,5 MM FIG. 2            </v>
          </cell>
          <cell r="D2010" t="str">
            <v>PC</v>
          </cell>
          <cell r="E2010">
            <v>39.869999999999997</v>
          </cell>
          <cell r="F2010">
            <v>99.674999999999997</v>
          </cell>
        </row>
        <row r="2011">
          <cell r="A2011">
            <v>1835211</v>
          </cell>
          <cell r="B2011" t="str">
            <v>18-352-11</v>
          </cell>
          <cell r="C2011" t="str">
            <v xml:space="preserve">NELSON TROCAR 11,0 MM FIG. 3            </v>
          </cell>
          <cell r="D2011" t="str">
            <v>PC</v>
          </cell>
          <cell r="E2011">
            <v>39.869999999999997</v>
          </cell>
          <cell r="F2011">
            <v>99.674999999999997</v>
          </cell>
        </row>
        <row r="2012">
          <cell r="A2012">
            <v>1840501</v>
          </cell>
          <cell r="B2012" t="str">
            <v>18-405-01</v>
          </cell>
          <cell r="C2012" t="str">
            <v xml:space="preserve">OCHSNER-MARTIN TROCAR 4 MM              </v>
          </cell>
          <cell r="D2012" t="str">
            <v>PC</v>
          </cell>
          <cell r="E2012">
            <v>43.83</v>
          </cell>
          <cell r="F2012">
            <v>109.57499999999999</v>
          </cell>
        </row>
        <row r="2013">
          <cell r="A2013">
            <v>1840502</v>
          </cell>
          <cell r="B2013" t="str">
            <v>18-405-02</v>
          </cell>
          <cell r="C2013" t="str">
            <v xml:space="preserve">OCHSNER-MARTIN TROCAR 4,6 MM            </v>
          </cell>
          <cell r="D2013" t="str">
            <v>PC</v>
          </cell>
          <cell r="E2013">
            <v>43.83</v>
          </cell>
          <cell r="F2013">
            <v>109.57499999999999</v>
          </cell>
        </row>
        <row r="2014">
          <cell r="A2014">
            <v>1840503</v>
          </cell>
          <cell r="B2014" t="str">
            <v>18-405-03</v>
          </cell>
          <cell r="C2014" t="str">
            <v xml:space="preserve">OCHSNER-MARTIN TROCAR 5,3 MM            </v>
          </cell>
          <cell r="D2014" t="str">
            <v>PC</v>
          </cell>
          <cell r="E2014">
            <v>43.83</v>
          </cell>
          <cell r="F2014">
            <v>109.57499999999999</v>
          </cell>
        </row>
        <row r="2015">
          <cell r="A2015">
            <v>1840504</v>
          </cell>
          <cell r="B2015" t="str">
            <v>18-405-04</v>
          </cell>
          <cell r="C2015" t="str">
            <v xml:space="preserve">OCHSNER-MARTIN TROCAR 6,0 MM            </v>
          </cell>
          <cell r="D2015" t="str">
            <v>PC</v>
          </cell>
          <cell r="E2015">
            <v>43.83</v>
          </cell>
          <cell r="F2015">
            <v>109.57499999999999</v>
          </cell>
        </row>
        <row r="2016">
          <cell r="A2016">
            <v>1840505</v>
          </cell>
          <cell r="B2016" t="str">
            <v>18-405-05</v>
          </cell>
          <cell r="C2016" t="str">
            <v xml:space="preserve">OCHSNER-MARTIN TROCAR 6,6 MM            </v>
          </cell>
          <cell r="D2016" t="str">
            <v>PC</v>
          </cell>
          <cell r="E2016">
            <v>43.83</v>
          </cell>
          <cell r="F2016">
            <v>109.57499999999999</v>
          </cell>
        </row>
        <row r="2017">
          <cell r="A2017">
            <v>1840506</v>
          </cell>
          <cell r="B2017" t="str">
            <v>18-405-06</v>
          </cell>
          <cell r="C2017" t="str">
            <v xml:space="preserve">OCHSNER-MARTIN TROCAR 7,3 MM            </v>
          </cell>
          <cell r="D2017" t="str">
            <v>PC</v>
          </cell>
          <cell r="E2017">
            <v>43.83</v>
          </cell>
          <cell r="F2017">
            <v>109.57499999999999</v>
          </cell>
        </row>
        <row r="2018">
          <cell r="A2018">
            <v>1840507</v>
          </cell>
          <cell r="B2018" t="str">
            <v>18-405-07</v>
          </cell>
          <cell r="C2018" t="str">
            <v xml:space="preserve">OCHSNER-MARTIN TROCAR 8,0 MM            </v>
          </cell>
          <cell r="D2018" t="str">
            <v>PC</v>
          </cell>
          <cell r="E2018">
            <v>43.83</v>
          </cell>
          <cell r="F2018">
            <v>109.57499999999999</v>
          </cell>
        </row>
        <row r="2019">
          <cell r="A2019">
            <v>1840508</v>
          </cell>
          <cell r="B2019" t="str">
            <v>18-405-08</v>
          </cell>
          <cell r="C2019" t="str">
            <v xml:space="preserve">OCHSNER-MARTIN TROCAR 8,8 MM            </v>
          </cell>
          <cell r="D2019" t="str">
            <v>PC</v>
          </cell>
          <cell r="E2019">
            <v>43.83</v>
          </cell>
          <cell r="F2019">
            <v>109.57499999999999</v>
          </cell>
        </row>
        <row r="2020">
          <cell r="A2020">
            <v>1850114</v>
          </cell>
          <cell r="B2020" t="str">
            <v>18-501-14</v>
          </cell>
          <cell r="C2020" t="str">
            <v xml:space="preserve">SUCTION CANULA; DIA = 1,5 MM; 14 CM     </v>
          </cell>
          <cell r="D2020" t="str">
            <v>PC</v>
          </cell>
          <cell r="E2020">
            <v>12.5</v>
          </cell>
          <cell r="F2020">
            <v>31.25</v>
          </cell>
        </row>
        <row r="2021">
          <cell r="A2021">
            <v>1850118</v>
          </cell>
          <cell r="B2021" t="str">
            <v>18-501-18</v>
          </cell>
          <cell r="C2021" t="str">
            <v xml:space="preserve">SUCTION CANULA; DIA = 1,5 MM; 18 CM     </v>
          </cell>
          <cell r="D2021" t="str">
            <v>PC</v>
          </cell>
          <cell r="E2021">
            <v>12.5</v>
          </cell>
          <cell r="F2021">
            <v>31.25</v>
          </cell>
        </row>
        <row r="2022">
          <cell r="A2022">
            <v>1850214</v>
          </cell>
          <cell r="B2022" t="str">
            <v>18-502-14</v>
          </cell>
          <cell r="C2022" t="str">
            <v xml:space="preserve">SUCTION CANULA; DIA = 2,5 MM; 14 CM     </v>
          </cell>
          <cell r="D2022" t="str">
            <v>PC</v>
          </cell>
          <cell r="E2022">
            <v>12.5</v>
          </cell>
          <cell r="F2022">
            <v>31.25</v>
          </cell>
        </row>
        <row r="2023">
          <cell r="A2023">
            <v>1850218</v>
          </cell>
          <cell r="B2023" t="str">
            <v>18-502-18</v>
          </cell>
          <cell r="C2023" t="str">
            <v xml:space="preserve">SUCTION CANULA; DIA = 2,5 MM; 18 CM     </v>
          </cell>
          <cell r="D2023" t="str">
            <v>PC</v>
          </cell>
          <cell r="E2023">
            <v>12.5</v>
          </cell>
          <cell r="F2023">
            <v>31.25</v>
          </cell>
        </row>
        <row r="2024">
          <cell r="A2024">
            <v>1850314</v>
          </cell>
          <cell r="B2024" t="str">
            <v>18-503-14</v>
          </cell>
          <cell r="C2024" t="str">
            <v xml:space="preserve">SUCTION CANULA; DIA = 3 MM; 14 CM       </v>
          </cell>
          <cell r="D2024" t="str">
            <v>PC</v>
          </cell>
          <cell r="E2024">
            <v>12.5</v>
          </cell>
          <cell r="F2024">
            <v>31.25</v>
          </cell>
        </row>
        <row r="2025">
          <cell r="A2025">
            <v>1850318</v>
          </cell>
          <cell r="B2025" t="str">
            <v>18-503-18</v>
          </cell>
          <cell r="C2025" t="str">
            <v xml:space="preserve">SUCTION CANULA; DIA = 3 MM; 18 CM       </v>
          </cell>
          <cell r="D2025" t="str">
            <v>PC</v>
          </cell>
          <cell r="E2025">
            <v>12.5</v>
          </cell>
          <cell r="F2025">
            <v>31.25</v>
          </cell>
        </row>
        <row r="2026">
          <cell r="A2026">
            <v>1850414</v>
          </cell>
          <cell r="B2026" t="str">
            <v>18-504-14</v>
          </cell>
          <cell r="C2026" t="str">
            <v xml:space="preserve">SUCTION CANULA; DIA = 4 MM; 14 CM       </v>
          </cell>
          <cell r="D2026" t="str">
            <v>PC</v>
          </cell>
          <cell r="E2026">
            <v>12.5</v>
          </cell>
          <cell r="F2026">
            <v>31.25</v>
          </cell>
        </row>
        <row r="2027">
          <cell r="A2027">
            <v>1850418</v>
          </cell>
          <cell r="B2027" t="str">
            <v>18-504-18</v>
          </cell>
          <cell r="C2027" t="str">
            <v xml:space="preserve">SUCTION CANULA; DIA = 4 MM; 18 CM       </v>
          </cell>
          <cell r="D2027" t="str">
            <v>PC</v>
          </cell>
          <cell r="E2027">
            <v>12.5</v>
          </cell>
          <cell r="F2027">
            <v>31.25</v>
          </cell>
        </row>
        <row r="2028">
          <cell r="A2028">
            <v>1850614</v>
          </cell>
          <cell r="B2028" t="str">
            <v>18-506-14</v>
          </cell>
          <cell r="C2028" t="str">
            <v xml:space="preserve">SUCTION CANULA; DIA = 6 MM; 14 CM       </v>
          </cell>
          <cell r="D2028" t="str">
            <v>PC</v>
          </cell>
          <cell r="E2028">
            <v>12.5</v>
          </cell>
          <cell r="F2028">
            <v>31.25</v>
          </cell>
        </row>
        <row r="2029">
          <cell r="A2029">
            <v>1850618</v>
          </cell>
          <cell r="B2029" t="str">
            <v>18-506-18</v>
          </cell>
          <cell r="C2029" t="str">
            <v xml:space="preserve">SUCTION CANULA; D = 6 MM; 18 CM         </v>
          </cell>
          <cell r="D2029" t="str">
            <v>PC</v>
          </cell>
          <cell r="E2029">
            <v>12.5</v>
          </cell>
          <cell r="F2029">
            <v>31.25</v>
          </cell>
        </row>
        <row r="2030">
          <cell r="A2030">
            <v>1852121</v>
          </cell>
          <cell r="B2030" t="str">
            <v>18-521-21</v>
          </cell>
          <cell r="C2030" t="str">
            <v xml:space="preserve">ADSON SUCTION TUBE     4  MM            </v>
          </cell>
          <cell r="D2030" t="str">
            <v>PC</v>
          </cell>
          <cell r="E2030">
            <v>13.41</v>
          </cell>
          <cell r="F2030">
            <v>33.524999999999999</v>
          </cell>
        </row>
        <row r="2031">
          <cell r="A2031">
            <v>1852210</v>
          </cell>
          <cell r="B2031" t="str">
            <v>18-522-10</v>
          </cell>
          <cell r="C2031" t="str">
            <v xml:space="preserve">FRAZIER SUC TUBE 10CH  23CM             </v>
          </cell>
          <cell r="D2031" t="str">
            <v>PC</v>
          </cell>
          <cell r="E2031">
            <v>14.49</v>
          </cell>
          <cell r="F2031">
            <v>36.225000000000001</v>
          </cell>
        </row>
        <row r="2032">
          <cell r="A2032">
            <v>1852306</v>
          </cell>
          <cell r="B2032" t="str">
            <v>18-523-06</v>
          </cell>
          <cell r="C2032" t="str">
            <v xml:space="preserve">FRAZIER SUCTION TUBE   6  FR            </v>
          </cell>
          <cell r="D2032" t="str">
            <v>PC</v>
          </cell>
          <cell r="E2032">
            <v>12.6</v>
          </cell>
          <cell r="F2032">
            <v>31.5</v>
          </cell>
        </row>
        <row r="2033">
          <cell r="A2033">
            <v>1852307</v>
          </cell>
          <cell r="B2033" t="str">
            <v>18-523-07</v>
          </cell>
          <cell r="C2033" t="str">
            <v xml:space="preserve">FRAZIER SUCTION TUBE   7  FR            </v>
          </cell>
          <cell r="D2033" t="str">
            <v>PC</v>
          </cell>
          <cell r="E2033">
            <v>12.6</v>
          </cell>
          <cell r="F2033">
            <v>31.5</v>
          </cell>
        </row>
        <row r="2034">
          <cell r="A2034">
            <v>1852308</v>
          </cell>
          <cell r="B2034" t="str">
            <v>18-523-08</v>
          </cell>
          <cell r="C2034" t="str">
            <v xml:space="preserve">FRAZIER SUCTION TUBE   8  FR            </v>
          </cell>
          <cell r="D2034" t="str">
            <v>PC</v>
          </cell>
          <cell r="E2034">
            <v>12.6</v>
          </cell>
          <cell r="F2034">
            <v>31.5</v>
          </cell>
        </row>
        <row r="2035">
          <cell r="A2035">
            <v>1852309</v>
          </cell>
          <cell r="B2035" t="str">
            <v>18-523-09</v>
          </cell>
          <cell r="C2035" t="str">
            <v xml:space="preserve">FRAZIER SUCTION TUBE   9  FR            </v>
          </cell>
          <cell r="D2035" t="str">
            <v>PC</v>
          </cell>
          <cell r="E2035">
            <v>12.6</v>
          </cell>
          <cell r="F2035">
            <v>31.5</v>
          </cell>
        </row>
        <row r="2036">
          <cell r="A2036">
            <v>1852310</v>
          </cell>
          <cell r="B2036" t="str">
            <v>18-523-10</v>
          </cell>
          <cell r="C2036" t="str">
            <v xml:space="preserve">FRAZIER SUCTION TUBE  10  FR            </v>
          </cell>
          <cell r="D2036" t="str">
            <v>PC</v>
          </cell>
          <cell r="E2036">
            <v>12.6</v>
          </cell>
          <cell r="F2036">
            <v>31.5</v>
          </cell>
        </row>
        <row r="2037">
          <cell r="A2037">
            <v>1852311</v>
          </cell>
          <cell r="B2037" t="str">
            <v>18-523-11</v>
          </cell>
          <cell r="C2037" t="str">
            <v xml:space="preserve">FRAZIER SUCTION TUBE  11  FR            </v>
          </cell>
          <cell r="D2037" t="str">
            <v>PC</v>
          </cell>
          <cell r="E2037">
            <v>12.6</v>
          </cell>
          <cell r="F2037">
            <v>31.5</v>
          </cell>
        </row>
        <row r="2038">
          <cell r="A2038">
            <v>1852312</v>
          </cell>
          <cell r="B2038" t="str">
            <v>18-523-12</v>
          </cell>
          <cell r="C2038" t="str">
            <v xml:space="preserve">FRAZIER SUCTION TUBE  12  FR            </v>
          </cell>
          <cell r="D2038" t="str">
            <v>PC</v>
          </cell>
          <cell r="E2038">
            <v>12.6</v>
          </cell>
          <cell r="F2038">
            <v>31.5</v>
          </cell>
        </row>
        <row r="2039">
          <cell r="A2039">
            <v>1852415</v>
          </cell>
          <cell r="B2039" t="str">
            <v>18-524-15</v>
          </cell>
          <cell r="C2039" t="str">
            <v xml:space="preserve">FERGUSSON SUCTION CANNULA, 110MM, 1,5MM </v>
          </cell>
          <cell r="D2039" t="str">
            <v>PC</v>
          </cell>
          <cell r="E2039">
            <v>15.66</v>
          </cell>
          <cell r="F2039">
            <v>39.15</v>
          </cell>
        </row>
        <row r="2040">
          <cell r="A2040">
            <v>1852420</v>
          </cell>
          <cell r="B2040" t="str">
            <v>18-524-20</v>
          </cell>
          <cell r="C2040" t="str">
            <v xml:space="preserve">FERGUSSON SUCTION CANNULA, 110MM, 2,0MM </v>
          </cell>
          <cell r="D2040" t="str">
            <v>PC</v>
          </cell>
          <cell r="E2040">
            <v>15.66</v>
          </cell>
          <cell r="F2040">
            <v>39.15</v>
          </cell>
        </row>
        <row r="2041">
          <cell r="A2041">
            <v>1852425</v>
          </cell>
          <cell r="B2041" t="str">
            <v>18-524-25</v>
          </cell>
          <cell r="C2041" t="str">
            <v xml:space="preserve">FERGUSSON SUCTION CANNULA, 110MM, 2,5MM </v>
          </cell>
          <cell r="D2041" t="str">
            <v>PC</v>
          </cell>
          <cell r="E2041">
            <v>15.66</v>
          </cell>
          <cell r="F2041">
            <v>39.15</v>
          </cell>
        </row>
        <row r="2042">
          <cell r="A2042">
            <v>1852430</v>
          </cell>
          <cell r="B2042" t="str">
            <v>18-524-30</v>
          </cell>
          <cell r="C2042" t="str">
            <v xml:space="preserve">FERGUSSON SUCTION CANNULA, 110MM, 3,0MM </v>
          </cell>
          <cell r="D2042" t="str">
            <v>PC</v>
          </cell>
          <cell r="E2042">
            <v>15.66</v>
          </cell>
          <cell r="F2042">
            <v>39.15</v>
          </cell>
        </row>
        <row r="2043">
          <cell r="A2043">
            <v>1852440</v>
          </cell>
          <cell r="B2043" t="str">
            <v>18-524-40</v>
          </cell>
          <cell r="C2043" t="str">
            <v xml:space="preserve">FERGUSSON SUCTION CANNULA, 110MM, 4,0MM </v>
          </cell>
          <cell r="D2043" t="str">
            <v>PC</v>
          </cell>
          <cell r="E2043">
            <v>15.66</v>
          </cell>
          <cell r="F2043">
            <v>39.15</v>
          </cell>
        </row>
        <row r="2044">
          <cell r="A2044">
            <v>1852450</v>
          </cell>
          <cell r="B2044" t="str">
            <v>18-524-50</v>
          </cell>
          <cell r="C2044" t="str">
            <v xml:space="preserve">FERGUSSON SUCTION CANNULA, 110MM, 5,0MM </v>
          </cell>
          <cell r="D2044" t="str">
            <v>PC</v>
          </cell>
          <cell r="E2044">
            <v>15.66</v>
          </cell>
          <cell r="F2044">
            <v>39.15</v>
          </cell>
        </row>
        <row r="2045">
          <cell r="A2045">
            <v>1852506</v>
          </cell>
          <cell r="B2045" t="str">
            <v>18-525-06</v>
          </cell>
          <cell r="C2045" t="str">
            <v xml:space="preserve">POPPEN SUCTION TUBE     6 CH            </v>
          </cell>
          <cell r="D2045" t="str">
            <v>PC</v>
          </cell>
          <cell r="E2045">
            <v>14.13</v>
          </cell>
          <cell r="F2045">
            <v>35.325000000000003</v>
          </cell>
        </row>
        <row r="2046">
          <cell r="A2046">
            <v>1852510</v>
          </cell>
          <cell r="B2046" t="str">
            <v>18-525-10</v>
          </cell>
          <cell r="C2046" t="str">
            <v xml:space="preserve">POPPEN SUCTION TUBE    10 CH            </v>
          </cell>
          <cell r="D2046" t="str">
            <v>PC</v>
          </cell>
          <cell r="E2046">
            <v>14.13</v>
          </cell>
          <cell r="F2046">
            <v>35.325000000000003</v>
          </cell>
        </row>
        <row r="2047">
          <cell r="A2047">
            <v>1852512</v>
          </cell>
          <cell r="B2047" t="str">
            <v>18-525-12</v>
          </cell>
          <cell r="C2047" t="str">
            <v xml:space="preserve">POPPEN SUCTION TUBE    12 CH            </v>
          </cell>
          <cell r="D2047" t="str">
            <v>PC</v>
          </cell>
          <cell r="E2047">
            <v>14.13</v>
          </cell>
          <cell r="F2047">
            <v>35.325000000000003</v>
          </cell>
        </row>
        <row r="2048">
          <cell r="A2048">
            <v>1852600</v>
          </cell>
          <cell r="B2048" t="str">
            <v>18-526-00</v>
          </cell>
          <cell r="C2048" t="str">
            <v xml:space="preserve">ZOELLNER SUCTION CANNULA ONLY           </v>
          </cell>
          <cell r="D2048" t="str">
            <v>PC</v>
          </cell>
          <cell r="E2048">
            <v>17.010000000000002</v>
          </cell>
          <cell r="F2048">
            <v>42.525000000000006</v>
          </cell>
        </row>
        <row r="2049">
          <cell r="A2049">
            <v>1852605</v>
          </cell>
          <cell r="B2049" t="str">
            <v>18-526-05</v>
          </cell>
          <cell r="C2049" t="str">
            <v xml:space="preserve">ZOELLNER DETACHABLE ENDS 0,5MM          </v>
          </cell>
          <cell r="D2049" t="str">
            <v>PC</v>
          </cell>
          <cell r="E2049">
            <v>4.55</v>
          </cell>
          <cell r="F2049">
            <v>11.375</v>
          </cell>
        </row>
        <row r="2050">
          <cell r="A2050">
            <v>1852607</v>
          </cell>
          <cell r="B2050" t="str">
            <v>18-526-07</v>
          </cell>
          <cell r="C2050" t="str">
            <v xml:space="preserve">ZOELLNER DETACHABLE ENDS 0,7MM          </v>
          </cell>
          <cell r="D2050" t="str">
            <v>PC</v>
          </cell>
          <cell r="E2050">
            <v>4.28</v>
          </cell>
          <cell r="F2050">
            <v>10.700000000000001</v>
          </cell>
        </row>
        <row r="2051">
          <cell r="A2051">
            <v>1852609</v>
          </cell>
          <cell r="B2051" t="str">
            <v>18-526-09</v>
          </cell>
          <cell r="C2051" t="str">
            <v xml:space="preserve">ZOELLNER DETACHABLE ENDS 0,9MM          </v>
          </cell>
          <cell r="D2051" t="str">
            <v>PC</v>
          </cell>
          <cell r="E2051">
            <v>4.05</v>
          </cell>
          <cell r="F2051">
            <v>10.125</v>
          </cell>
        </row>
        <row r="2052">
          <cell r="A2052">
            <v>1852612</v>
          </cell>
          <cell r="B2052" t="str">
            <v>18-526-12</v>
          </cell>
          <cell r="C2052" t="str">
            <v xml:space="preserve">ZOELLNER DETACHABLE ENDS 1.2MM          </v>
          </cell>
          <cell r="D2052" t="str">
            <v>PC</v>
          </cell>
          <cell r="E2052">
            <v>4.05</v>
          </cell>
          <cell r="F2052">
            <v>10.125</v>
          </cell>
        </row>
        <row r="2053">
          <cell r="A2053">
            <v>1852700</v>
          </cell>
          <cell r="B2053" t="str">
            <v>18-527-00</v>
          </cell>
          <cell r="C2053" t="str">
            <v xml:space="preserve">WULLSTEIN SUCTION TUBE COMPL            </v>
          </cell>
          <cell r="D2053" t="str">
            <v>PC</v>
          </cell>
          <cell r="E2053">
            <v>43.83</v>
          </cell>
          <cell r="F2053">
            <v>109.57499999999999</v>
          </cell>
        </row>
        <row r="2054">
          <cell r="A2054">
            <v>1852701</v>
          </cell>
          <cell r="B2054" t="str">
            <v>18-527-01</v>
          </cell>
          <cell r="C2054" t="str">
            <v xml:space="preserve">WULLSTEIN HANDLE                        </v>
          </cell>
          <cell r="D2054" t="str">
            <v>PC</v>
          </cell>
          <cell r="E2054">
            <v>25.47</v>
          </cell>
          <cell r="F2054">
            <v>63.674999999999997</v>
          </cell>
        </row>
        <row r="2055">
          <cell r="A2055">
            <v>1852810</v>
          </cell>
          <cell r="B2055" t="str">
            <v>18-528-10</v>
          </cell>
          <cell r="C2055" t="str">
            <v xml:space="preserve">BARON-SCHUKNECHT SUCT. TUBE 1,0 X 75 MM </v>
          </cell>
          <cell r="D2055" t="str">
            <v>PC</v>
          </cell>
          <cell r="E2055">
            <v>22.5</v>
          </cell>
          <cell r="F2055">
            <v>56.25</v>
          </cell>
        </row>
        <row r="2056">
          <cell r="A2056">
            <v>1852815</v>
          </cell>
          <cell r="B2056" t="str">
            <v>18-528-15</v>
          </cell>
          <cell r="C2056" t="str">
            <v xml:space="preserve">BARON-SCHUKNECHT SUCT. TUBE 1,5 X 75 MM </v>
          </cell>
          <cell r="D2056" t="str">
            <v>PC</v>
          </cell>
          <cell r="E2056">
            <v>22.5</v>
          </cell>
          <cell r="F2056">
            <v>56.25</v>
          </cell>
        </row>
        <row r="2057">
          <cell r="A2057">
            <v>1852820</v>
          </cell>
          <cell r="B2057" t="str">
            <v>18-528-20</v>
          </cell>
          <cell r="C2057" t="str">
            <v xml:space="preserve">BARON-SCHUKNECHT SUCT. TUBE 2,0 X 75 MM </v>
          </cell>
          <cell r="D2057" t="str">
            <v>PC</v>
          </cell>
          <cell r="E2057">
            <v>22.5</v>
          </cell>
          <cell r="F2057">
            <v>56.25</v>
          </cell>
        </row>
        <row r="2058">
          <cell r="A2058">
            <v>1852930</v>
          </cell>
          <cell r="B2058" t="str">
            <v>18-529-30</v>
          </cell>
          <cell r="C2058" t="str">
            <v xml:space="preserve">LUER SUCTION TUBE D=3,0 MM  11 CM       </v>
          </cell>
          <cell r="D2058" t="str">
            <v>PC</v>
          </cell>
          <cell r="E2058">
            <v>20.25</v>
          </cell>
          <cell r="F2058">
            <v>50.625</v>
          </cell>
        </row>
        <row r="2059">
          <cell r="A2059">
            <v>1852935</v>
          </cell>
          <cell r="B2059" t="str">
            <v>18-529-35</v>
          </cell>
          <cell r="C2059" t="str">
            <v xml:space="preserve">LUER SUCTION TUBE D=3,5 MM  11 CM       </v>
          </cell>
          <cell r="D2059" t="str">
            <v>PC</v>
          </cell>
          <cell r="E2059">
            <v>20.25</v>
          </cell>
          <cell r="F2059">
            <v>50.625</v>
          </cell>
        </row>
        <row r="2060">
          <cell r="A2060">
            <v>1852945</v>
          </cell>
          <cell r="B2060" t="str">
            <v>18-529-45</v>
          </cell>
          <cell r="C2060" t="str">
            <v xml:space="preserve">LUER SUCTION TUBE D=4,5 MM  13 CM       </v>
          </cell>
          <cell r="D2060" t="str">
            <v>PC</v>
          </cell>
          <cell r="E2060">
            <v>20.25</v>
          </cell>
          <cell r="F2060">
            <v>50.625</v>
          </cell>
        </row>
        <row r="2061">
          <cell r="A2061">
            <v>1854015</v>
          </cell>
          <cell r="B2061" t="str">
            <v>18-540-15</v>
          </cell>
          <cell r="C2061" t="str">
            <v xml:space="preserve">YASARGIL SUCTION TUBE 1.5MM             </v>
          </cell>
          <cell r="D2061" t="str">
            <v>PC</v>
          </cell>
          <cell r="E2061">
            <v>14.6</v>
          </cell>
          <cell r="F2061">
            <v>36.5</v>
          </cell>
        </row>
        <row r="2062">
          <cell r="A2062">
            <v>1854020</v>
          </cell>
          <cell r="B2062" t="str">
            <v>18-540-20</v>
          </cell>
          <cell r="C2062" t="str">
            <v xml:space="preserve">YASARGIL SUCTION TUBE 2 MM              </v>
          </cell>
          <cell r="D2062" t="str">
            <v>PC</v>
          </cell>
          <cell r="E2062">
            <v>14.6</v>
          </cell>
          <cell r="F2062">
            <v>36.5</v>
          </cell>
        </row>
        <row r="2063">
          <cell r="A2063">
            <v>1854025</v>
          </cell>
          <cell r="B2063" t="str">
            <v>18-540-25</v>
          </cell>
          <cell r="C2063" t="str">
            <v xml:space="preserve">YASARGIL SUCTION TUBE 2.5MM             </v>
          </cell>
          <cell r="D2063" t="str">
            <v>PC</v>
          </cell>
          <cell r="E2063">
            <v>14.6</v>
          </cell>
          <cell r="F2063">
            <v>36.5</v>
          </cell>
        </row>
        <row r="2064">
          <cell r="A2064">
            <v>1854035</v>
          </cell>
          <cell r="B2064" t="str">
            <v>18-540-35</v>
          </cell>
          <cell r="C2064" t="str">
            <v xml:space="preserve">YASARGIL SUCTION TUBE 3 MM 5            </v>
          </cell>
          <cell r="D2064" t="str">
            <v>PC</v>
          </cell>
          <cell r="E2064">
            <v>14.6</v>
          </cell>
          <cell r="F2064">
            <v>36.5</v>
          </cell>
        </row>
        <row r="2065">
          <cell r="A2065">
            <v>1854327</v>
          </cell>
          <cell r="B2065" t="str">
            <v>18-543-27</v>
          </cell>
          <cell r="C2065" t="str">
            <v xml:space="preserve">YANKAUER SUCTION TUBE                   </v>
          </cell>
          <cell r="D2065" t="str">
            <v>PC</v>
          </cell>
          <cell r="E2065">
            <v>21.42</v>
          </cell>
          <cell r="F2065">
            <v>53.550000000000004</v>
          </cell>
        </row>
        <row r="2066">
          <cell r="A2066">
            <v>1854500</v>
          </cell>
          <cell r="B2066" t="str">
            <v>18-545-00</v>
          </cell>
          <cell r="C2066" t="str">
            <v xml:space="preserve">ASPIRAT TUB SEG W HANDLE                </v>
          </cell>
          <cell r="D2066" t="str">
            <v>SET</v>
          </cell>
          <cell r="E2066">
            <v>60.48</v>
          </cell>
          <cell r="F2066">
            <v>151.19999999999999</v>
          </cell>
        </row>
        <row r="2067">
          <cell r="A2067">
            <v>1854501</v>
          </cell>
          <cell r="B2067" t="str">
            <v>18-545-01</v>
          </cell>
          <cell r="C2067" t="str">
            <v xml:space="preserve">HANDLE ONLY                             </v>
          </cell>
          <cell r="D2067" t="str">
            <v>PC</v>
          </cell>
          <cell r="E2067">
            <v>20.97</v>
          </cell>
          <cell r="F2067">
            <v>52.424999999999997</v>
          </cell>
        </row>
        <row r="2068">
          <cell r="A2068">
            <v>1854502</v>
          </cell>
          <cell r="B2068" t="str">
            <v>18-545-02</v>
          </cell>
          <cell r="C2068" t="str">
            <v xml:space="preserve">SECOND OLIVE SHAPE NOZZLE               </v>
          </cell>
          <cell r="D2068" t="str">
            <v>PC</v>
          </cell>
          <cell r="E2068">
            <v>3.55</v>
          </cell>
          <cell r="F2068">
            <v>8.875</v>
          </cell>
        </row>
        <row r="2069">
          <cell r="A2069">
            <v>1854510</v>
          </cell>
          <cell r="B2069" t="str">
            <v>18-545-10</v>
          </cell>
          <cell r="C2069" t="str">
            <v xml:space="preserve">ASPIRAT TUBE FIG 0 ONLY                 </v>
          </cell>
          <cell r="D2069" t="str">
            <v>PC</v>
          </cell>
          <cell r="E2069">
            <v>8.69</v>
          </cell>
          <cell r="F2069">
            <v>21.724999999999998</v>
          </cell>
        </row>
        <row r="2070">
          <cell r="A2070">
            <v>1854511</v>
          </cell>
          <cell r="B2070" t="str">
            <v>18-545-11</v>
          </cell>
          <cell r="C2070" t="str">
            <v xml:space="preserve">ASPIRAT TUBE FIG 1 ONLY                 </v>
          </cell>
          <cell r="D2070" t="str">
            <v>PC</v>
          </cell>
          <cell r="E2070">
            <v>8.69</v>
          </cell>
          <cell r="F2070">
            <v>21.724999999999998</v>
          </cell>
        </row>
        <row r="2071">
          <cell r="A2071">
            <v>1854512</v>
          </cell>
          <cell r="B2071" t="str">
            <v>18-545-12</v>
          </cell>
          <cell r="C2071" t="str">
            <v xml:space="preserve">ASPIRAT TUBE FIG 2 ONLY                 </v>
          </cell>
          <cell r="D2071" t="str">
            <v>PC</v>
          </cell>
          <cell r="E2071">
            <v>8.69</v>
          </cell>
          <cell r="F2071">
            <v>21.724999999999998</v>
          </cell>
        </row>
        <row r="2072">
          <cell r="A2072">
            <v>1854513</v>
          </cell>
          <cell r="B2072" t="str">
            <v>18-545-13</v>
          </cell>
          <cell r="C2072" t="str">
            <v xml:space="preserve">ASPIRAT TUBE FIG 3 ONLY                 </v>
          </cell>
          <cell r="D2072" t="str">
            <v>PC</v>
          </cell>
          <cell r="E2072">
            <v>10.71</v>
          </cell>
          <cell r="F2072">
            <v>26.775000000000002</v>
          </cell>
        </row>
        <row r="2073">
          <cell r="A2073">
            <v>1854515</v>
          </cell>
          <cell r="B2073" t="str">
            <v>18-545-15</v>
          </cell>
          <cell r="C2073" t="str">
            <v xml:space="preserve">ASPIRATING TIP SCREW-ON ONLY            </v>
          </cell>
          <cell r="D2073" t="str">
            <v>PC</v>
          </cell>
          <cell r="E2073">
            <v>4.82</v>
          </cell>
          <cell r="F2073">
            <v>12.05</v>
          </cell>
        </row>
        <row r="2074">
          <cell r="A2074">
            <v>1855022</v>
          </cell>
          <cell r="B2074" t="str">
            <v>18-550-22</v>
          </cell>
          <cell r="C2074" t="str">
            <v xml:space="preserve">POOLE SUCTION TUBE     10 MM            </v>
          </cell>
          <cell r="D2074" t="str">
            <v>PC</v>
          </cell>
          <cell r="E2074">
            <v>21.42</v>
          </cell>
          <cell r="F2074">
            <v>53.550000000000004</v>
          </cell>
        </row>
        <row r="2075">
          <cell r="A2075">
            <v>1855122</v>
          </cell>
          <cell r="B2075" t="str">
            <v>18-551-22</v>
          </cell>
          <cell r="C2075" t="str">
            <v xml:space="preserve">POOLE SUCTION TUBE      8 MM            </v>
          </cell>
          <cell r="D2075" t="str">
            <v>PC</v>
          </cell>
          <cell r="E2075">
            <v>19.62</v>
          </cell>
          <cell r="F2075">
            <v>49.050000000000004</v>
          </cell>
        </row>
        <row r="2076">
          <cell r="A2076">
            <v>1856135</v>
          </cell>
          <cell r="B2076" t="str">
            <v>18-561-35</v>
          </cell>
          <cell r="C2076" t="str">
            <v xml:space="preserve">COOLEY SUCTION TUBE 8MM 35CM            </v>
          </cell>
          <cell r="D2076" t="str">
            <v>PC</v>
          </cell>
          <cell r="E2076">
            <v>38.97</v>
          </cell>
          <cell r="F2076">
            <v>97.424999999999997</v>
          </cell>
        </row>
        <row r="2077">
          <cell r="A2077">
            <v>1856331</v>
          </cell>
          <cell r="B2077" t="str">
            <v>18-563-31</v>
          </cell>
          <cell r="C2077" t="str">
            <v xml:space="preserve">COOLEY SUCTION TUBE 10MM31CM            </v>
          </cell>
          <cell r="D2077" t="str">
            <v>PC</v>
          </cell>
          <cell r="E2077">
            <v>45.18</v>
          </cell>
          <cell r="F2077">
            <v>112.95</v>
          </cell>
        </row>
        <row r="2078">
          <cell r="A2078">
            <v>1856530</v>
          </cell>
          <cell r="B2078" t="str">
            <v>18-565-30</v>
          </cell>
          <cell r="C2078" t="str">
            <v xml:space="preserve">COOLEY SUCTION TUBE  6MM30CM            </v>
          </cell>
          <cell r="D2078" t="str">
            <v>PC</v>
          </cell>
          <cell r="E2078">
            <v>40.68</v>
          </cell>
          <cell r="F2078">
            <v>101.7</v>
          </cell>
        </row>
        <row r="2079">
          <cell r="A2079">
            <v>1856733</v>
          </cell>
          <cell r="B2079" t="str">
            <v>18-567-33</v>
          </cell>
          <cell r="C2079" t="str">
            <v xml:space="preserve">COOLEY SUCTION TUBE 8MM 33CM            </v>
          </cell>
          <cell r="D2079" t="str">
            <v>PC</v>
          </cell>
          <cell r="E2079">
            <v>73.53</v>
          </cell>
          <cell r="F2079">
            <v>183.82499999999999</v>
          </cell>
        </row>
        <row r="2080">
          <cell r="A2080">
            <v>1856921</v>
          </cell>
          <cell r="B2080" t="str">
            <v>18-569-21</v>
          </cell>
          <cell r="C2080" t="str">
            <v xml:space="preserve">NUBOER SUCTION TUBE ROUND               </v>
          </cell>
          <cell r="D2080" t="str">
            <v>PC</v>
          </cell>
          <cell r="E2080">
            <v>12.33</v>
          </cell>
          <cell r="F2080">
            <v>30.824999999999999</v>
          </cell>
        </row>
        <row r="2081">
          <cell r="A2081">
            <v>1857121</v>
          </cell>
          <cell r="B2081" t="str">
            <v>18-571-21</v>
          </cell>
          <cell r="C2081" t="str">
            <v xml:space="preserve">NUBOER SUCTION TUBE OVAL                </v>
          </cell>
          <cell r="D2081" t="str">
            <v>PC</v>
          </cell>
          <cell r="E2081">
            <v>12.33</v>
          </cell>
          <cell r="F2081">
            <v>30.824999999999999</v>
          </cell>
        </row>
        <row r="2082">
          <cell r="A2082">
            <v>1857505</v>
          </cell>
          <cell r="B2082" t="str">
            <v>18-575-05</v>
          </cell>
          <cell r="C2082" t="str">
            <v xml:space="preserve">COUPLAND TIP 1,5 MM                     </v>
          </cell>
          <cell r="D2082" t="str">
            <v>PC</v>
          </cell>
          <cell r="E2082">
            <v>8.33</v>
          </cell>
          <cell r="F2082">
            <v>20.824999999999999</v>
          </cell>
        </row>
        <row r="2083">
          <cell r="A2083">
            <v>1857506</v>
          </cell>
          <cell r="B2083" t="str">
            <v>18-575-06</v>
          </cell>
          <cell r="C2083" t="str">
            <v xml:space="preserve">COUPLAND TIP 2,0 MM                     </v>
          </cell>
          <cell r="D2083" t="str">
            <v>PC</v>
          </cell>
          <cell r="E2083">
            <v>8.33</v>
          </cell>
          <cell r="F2083">
            <v>20.824999999999999</v>
          </cell>
        </row>
        <row r="2084">
          <cell r="A2084">
            <v>1857507</v>
          </cell>
          <cell r="B2084" t="str">
            <v>18-575-07</v>
          </cell>
          <cell r="C2084" t="str">
            <v xml:space="preserve">COUPLAND TIP 2,5 MM                     </v>
          </cell>
          <cell r="D2084" t="str">
            <v>PC</v>
          </cell>
          <cell r="E2084">
            <v>8.33</v>
          </cell>
          <cell r="F2084">
            <v>20.824999999999999</v>
          </cell>
        </row>
        <row r="2085">
          <cell r="A2085">
            <v>1857508</v>
          </cell>
          <cell r="B2085" t="str">
            <v>18-575-08</v>
          </cell>
          <cell r="C2085" t="str">
            <v xml:space="preserve">COUPLAND TIP 3,5 MM                     </v>
          </cell>
          <cell r="D2085" t="str">
            <v>PC</v>
          </cell>
          <cell r="E2085">
            <v>8.33</v>
          </cell>
          <cell r="F2085">
            <v>20.824999999999999</v>
          </cell>
        </row>
        <row r="2086">
          <cell r="A2086">
            <v>1857524</v>
          </cell>
          <cell r="B2086" t="str">
            <v>18-575-24</v>
          </cell>
          <cell r="C2086" t="str">
            <v xml:space="preserve">COUPLAND HANDLE 24 CM                   </v>
          </cell>
          <cell r="D2086" t="str">
            <v>PC</v>
          </cell>
          <cell r="E2086">
            <v>28.5</v>
          </cell>
          <cell r="F2086">
            <v>71.25</v>
          </cell>
        </row>
        <row r="2087">
          <cell r="A2087">
            <v>1857701</v>
          </cell>
          <cell r="B2087" t="str">
            <v>18-577-01</v>
          </cell>
          <cell r="C2087" t="str">
            <v xml:space="preserve">BYRD SUCTION TUBE 1,5 MM                </v>
          </cell>
          <cell r="D2087" t="str">
            <v>PC</v>
          </cell>
          <cell r="E2087">
            <v>45.7</v>
          </cell>
          <cell r="F2087">
            <v>114.25</v>
          </cell>
        </row>
        <row r="2088">
          <cell r="A2088">
            <v>1857702</v>
          </cell>
          <cell r="B2088" t="str">
            <v>18-577-02</v>
          </cell>
          <cell r="C2088" t="str">
            <v xml:space="preserve">BYRD SUCTION TUBE 2,5 MM                </v>
          </cell>
          <cell r="D2088" t="str">
            <v>PC</v>
          </cell>
          <cell r="E2088">
            <v>45.7</v>
          </cell>
          <cell r="F2088">
            <v>114.25</v>
          </cell>
        </row>
        <row r="2089">
          <cell r="A2089">
            <v>1857703</v>
          </cell>
          <cell r="B2089" t="str">
            <v>18-577-03</v>
          </cell>
          <cell r="C2089" t="str">
            <v xml:space="preserve">BYRD SUCTION TUBE 235 MM                </v>
          </cell>
          <cell r="D2089" t="str">
            <v>PC</v>
          </cell>
          <cell r="E2089">
            <v>45.7</v>
          </cell>
          <cell r="F2089">
            <v>114.25</v>
          </cell>
        </row>
        <row r="2090">
          <cell r="A2090">
            <v>1857923</v>
          </cell>
          <cell r="B2090" t="str">
            <v>18-579-23</v>
          </cell>
          <cell r="C2090" t="str">
            <v xml:space="preserve">COGSWELL ASPIRATION CANNULA             </v>
          </cell>
          <cell r="D2090" t="str">
            <v>PC</v>
          </cell>
          <cell r="E2090">
            <v>32.1</v>
          </cell>
          <cell r="F2090">
            <v>80.25</v>
          </cell>
        </row>
        <row r="2091">
          <cell r="A2091">
            <v>1858008</v>
          </cell>
          <cell r="B2091" t="str">
            <v>18-580-08</v>
          </cell>
          <cell r="C2091" t="str">
            <v xml:space="preserve">GUIDE NEEDLE STR CHARR 8                </v>
          </cell>
          <cell r="D2091" t="str">
            <v>PC</v>
          </cell>
          <cell r="E2091">
            <v>7.4</v>
          </cell>
          <cell r="F2091">
            <v>18.5</v>
          </cell>
        </row>
        <row r="2092">
          <cell r="A2092">
            <v>1858010</v>
          </cell>
          <cell r="B2092" t="str">
            <v>18-580-10</v>
          </cell>
          <cell r="C2092" t="str">
            <v xml:space="preserve">GUIDE NEEDLE STR CHARR 10               </v>
          </cell>
          <cell r="D2092" t="str">
            <v>PC</v>
          </cell>
          <cell r="E2092">
            <v>7.71</v>
          </cell>
          <cell r="F2092">
            <v>19.274999999999999</v>
          </cell>
        </row>
        <row r="2093">
          <cell r="A2093">
            <v>1858012</v>
          </cell>
          <cell r="B2093" t="str">
            <v>18-580-12</v>
          </cell>
          <cell r="C2093" t="str">
            <v xml:space="preserve">GUIDE NEEDLE STR CHARR 12               </v>
          </cell>
          <cell r="D2093" t="str">
            <v>PC</v>
          </cell>
          <cell r="E2093">
            <v>7.81</v>
          </cell>
          <cell r="F2093">
            <v>19.524999999999999</v>
          </cell>
        </row>
        <row r="2094">
          <cell r="A2094">
            <v>1858014</v>
          </cell>
          <cell r="B2094" t="str">
            <v>18-580-14</v>
          </cell>
          <cell r="C2094" t="str">
            <v xml:space="preserve">GUIDE NEEDLE STR CHARR 14               </v>
          </cell>
          <cell r="D2094" t="str">
            <v>PC</v>
          </cell>
          <cell r="E2094">
            <v>7.97</v>
          </cell>
          <cell r="F2094">
            <v>19.925000000000001</v>
          </cell>
        </row>
        <row r="2095">
          <cell r="A2095">
            <v>1858016</v>
          </cell>
          <cell r="B2095" t="str">
            <v>18-580-16</v>
          </cell>
          <cell r="C2095" t="str">
            <v xml:space="preserve">GUIDE NEEDLE STR. CHARR 16              </v>
          </cell>
          <cell r="D2095" t="str">
            <v>PC</v>
          </cell>
          <cell r="E2095">
            <v>8.69</v>
          </cell>
          <cell r="F2095">
            <v>21.724999999999998</v>
          </cell>
        </row>
        <row r="2096">
          <cell r="A2096">
            <v>1858018</v>
          </cell>
          <cell r="B2096" t="str">
            <v>18-580-18</v>
          </cell>
          <cell r="C2096" t="str">
            <v xml:space="preserve">GUIDE NEEDLE STR CHARR 18               </v>
          </cell>
          <cell r="D2096" t="str">
            <v>PC</v>
          </cell>
          <cell r="E2096">
            <v>8.69</v>
          </cell>
          <cell r="F2096">
            <v>21.724999999999998</v>
          </cell>
        </row>
        <row r="2097">
          <cell r="A2097">
            <v>1858108</v>
          </cell>
          <cell r="B2097" t="str">
            <v>18-581-08</v>
          </cell>
          <cell r="C2097" t="str">
            <v xml:space="preserve">GUIDE NEEDLE LANC.TP CHAR 8             </v>
          </cell>
          <cell r="D2097" t="str">
            <v>PC</v>
          </cell>
          <cell r="E2097">
            <v>8.69</v>
          </cell>
          <cell r="F2097">
            <v>21.724999999999998</v>
          </cell>
        </row>
        <row r="2098">
          <cell r="A2098">
            <v>1858110</v>
          </cell>
          <cell r="B2098" t="str">
            <v>18-581-10</v>
          </cell>
          <cell r="C2098" t="str">
            <v xml:space="preserve">GUIDE NEEDLE CVD CHARR 10               </v>
          </cell>
          <cell r="D2098" t="str">
            <v>PC</v>
          </cell>
          <cell r="E2098">
            <v>10.08</v>
          </cell>
          <cell r="F2098">
            <v>25.2</v>
          </cell>
        </row>
        <row r="2099">
          <cell r="A2099">
            <v>1858112</v>
          </cell>
          <cell r="B2099" t="str">
            <v>18-581-12</v>
          </cell>
          <cell r="C2099" t="str">
            <v xml:space="preserve">GUIDE NEEDLE CVD CHARR 12               </v>
          </cell>
          <cell r="D2099" t="str">
            <v>PC</v>
          </cell>
          <cell r="E2099">
            <v>10.8</v>
          </cell>
          <cell r="F2099">
            <v>27</v>
          </cell>
        </row>
        <row r="2100">
          <cell r="A2100">
            <v>1858114</v>
          </cell>
          <cell r="B2100" t="str">
            <v>18-581-14</v>
          </cell>
          <cell r="C2100" t="str">
            <v xml:space="preserve">GUIDE NEEDLE CVD CHARR 14               </v>
          </cell>
          <cell r="D2100" t="str">
            <v>PC</v>
          </cell>
          <cell r="E2100">
            <v>11.07</v>
          </cell>
          <cell r="F2100">
            <v>27.675000000000001</v>
          </cell>
        </row>
        <row r="2101">
          <cell r="A2101">
            <v>1858116</v>
          </cell>
          <cell r="B2101" t="str">
            <v>18-581-16</v>
          </cell>
          <cell r="C2101" t="str">
            <v xml:space="preserve">GUIDE NEEDLE CVD CHARR 16               </v>
          </cell>
          <cell r="D2101" t="str">
            <v>PC</v>
          </cell>
          <cell r="E2101">
            <v>12.69</v>
          </cell>
          <cell r="F2101">
            <v>31.724999999999998</v>
          </cell>
        </row>
        <row r="2102">
          <cell r="A2102">
            <v>1858118</v>
          </cell>
          <cell r="B2102" t="str">
            <v>18-581-18</v>
          </cell>
          <cell r="C2102" t="str">
            <v xml:space="preserve">GUIDE NEEDLE CVD CHARR 18               </v>
          </cell>
          <cell r="D2102" t="str">
            <v>PC</v>
          </cell>
          <cell r="E2102">
            <v>13.05</v>
          </cell>
          <cell r="F2102">
            <v>32.625</v>
          </cell>
        </row>
        <row r="2103">
          <cell r="A2103">
            <v>1858308</v>
          </cell>
          <cell r="B2103" t="str">
            <v>18-583-08</v>
          </cell>
          <cell r="C2103" t="str">
            <v xml:space="preserve">GUIDE NEEDLE LANC.TP.CHAR 8             </v>
          </cell>
          <cell r="D2103" t="str">
            <v>PC</v>
          </cell>
          <cell r="E2103">
            <v>8.69</v>
          </cell>
          <cell r="F2103">
            <v>21.724999999999998</v>
          </cell>
        </row>
        <row r="2104">
          <cell r="A2104">
            <v>1858310</v>
          </cell>
          <cell r="B2104" t="str">
            <v>18-583-10</v>
          </cell>
          <cell r="C2104" t="str">
            <v xml:space="preserve">GUIDE NEEDLE LANC.TP CHAR 10            </v>
          </cell>
          <cell r="D2104" t="str">
            <v>PC</v>
          </cell>
          <cell r="E2104">
            <v>9</v>
          </cell>
          <cell r="F2104">
            <v>22.5</v>
          </cell>
        </row>
        <row r="2105">
          <cell r="A2105">
            <v>1858312</v>
          </cell>
          <cell r="B2105" t="str">
            <v>18-583-12</v>
          </cell>
          <cell r="C2105" t="str">
            <v xml:space="preserve">GUIDE NEEDLE LANC.TP CHAR 12            </v>
          </cell>
          <cell r="D2105" t="str">
            <v>PC</v>
          </cell>
          <cell r="E2105">
            <v>9.5399999999999991</v>
          </cell>
          <cell r="F2105">
            <v>23.849999999999998</v>
          </cell>
        </row>
        <row r="2106">
          <cell r="A2106">
            <v>1858314</v>
          </cell>
          <cell r="B2106" t="str">
            <v>18-583-14</v>
          </cell>
          <cell r="C2106" t="str">
            <v xml:space="preserve">GUIDE NEEDLE LANC.TP CHAR 14            </v>
          </cell>
          <cell r="D2106" t="str">
            <v>PC</v>
          </cell>
          <cell r="E2106">
            <v>11.43</v>
          </cell>
          <cell r="F2106">
            <v>28.574999999999999</v>
          </cell>
        </row>
        <row r="2107">
          <cell r="A2107">
            <v>1858316</v>
          </cell>
          <cell r="B2107" t="str">
            <v>18-583-16</v>
          </cell>
          <cell r="C2107" t="str">
            <v xml:space="preserve">GUIDE NEEDLE LANC TP CHAR 16            </v>
          </cell>
          <cell r="D2107" t="str">
            <v>PC</v>
          </cell>
          <cell r="E2107">
            <v>11.61</v>
          </cell>
          <cell r="F2107">
            <v>29.024999999999999</v>
          </cell>
        </row>
        <row r="2108">
          <cell r="A2108">
            <v>1858318</v>
          </cell>
          <cell r="B2108" t="str">
            <v>18-583-18</v>
          </cell>
          <cell r="C2108" t="str">
            <v xml:space="preserve">GUIDE NEEDLE LANC.TP CHAR 18            </v>
          </cell>
          <cell r="D2108" t="str">
            <v>PC</v>
          </cell>
          <cell r="E2108">
            <v>11.79</v>
          </cell>
          <cell r="F2108">
            <v>29.474999999999998</v>
          </cell>
        </row>
        <row r="2109">
          <cell r="A2109">
            <v>1858408</v>
          </cell>
          <cell r="B2109" t="str">
            <v>18-584-08</v>
          </cell>
          <cell r="C2109" t="str">
            <v xml:space="preserve">REDON GUIDE NEEDLE, TRIANGLE TIP, 8 CH. </v>
          </cell>
          <cell r="D2109" t="str">
            <v>PC</v>
          </cell>
          <cell r="E2109">
            <v>11.79</v>
          </cell>
          <cell r="F2109">
            <v>29.474999999999998</v>
          </cell>
        </row>
        <row r="2110">
          <cell r="A2110">
            <v>1858410</v>
          </cell>
          <cell r="B2110" t="str">
            <v>18-584-10</v>
          </cell>
          <cell r="C2110" t="str">
            <v>REDON GUIDE NEEDLE, TRIANGLE TIP, 10 CH.</v>
          </cell>
          <cell r="D2110" t="str">
            <v>PC</v>
          </cell>
          <cell r="E2110">
            <v>11.79</v>
          </cell>
          <cell r="F2110">
            <v>29.474999999999998</v>
          </cell>
        </row>
        <row r="2111">
          <cell r="A2111">
            <v>1858412</v>
          </cell>
          <cell r="B2111" t="str">
            <v>18-584-12</v>
          </cell>
          <cell r="C2111" t="str">
            <v>REDON GUIDE NEEDLE, TRIANGLE TIP, 12 CH.</v>
          </cell>
          <cell r="D2111" t="str">
            <v>PC</v>
          </cell>
          <cell r="E2111">
            <v>11.79</v>
          </cell>
          <cell r="F2111">
            <v>29.474999999999998</v>
          </cell>
        </row>
        <row r="2112">
          <cell r="A2112">
            <v>1858414</v>
          </cell>
          <cell r="B2112" t="str">
            <v>18-584-14</v>
          </cell>
          <cell r="C2112" t="str">
            <v>REDON GUIDE NEEDLE, TRIANGLE TIP, 14 CH.</v>
          </cell>
          <cell r="D2112" t="str">
            <v>PC</v>
          </cell>
          <cell r="E2112">
            <v>11.79</v>
          </cell>
          <cell r="F2112">
            <v>29.474999999999998</v>
          </cell>
        </row>
        <row r="2113">
          <cell r="A2113">
            <v>1858416</v>
          </cell>
          <cell r="B2113" t="str">
            <v>18-584-16</v>
          </cell>
          <cell r="C2113" t="str">
            <v>REDON GUIDE NEEDLE, TRIANGLE TIP, 16 CH.</v>
          </cell>
          <cell r="D2113" t="str">
            <v>PC</v>
          </cell>
          <cell r="E2113">
            <v>11.79</v>
          </cell>
          <cell r="F2113">
            <v>29.474999999999998</v>
          </cell>
        </row>
        <row r="2114">
          <cell r="A2114">
            <v>1858418</v>
          </cell>
          <cell r="B2114" t="str">
            <v>18-584-18</v>
          </cell>
          <cell r="C2114" t="str">
            <v>REDON GUIDE NEEDLE, TRIANGLE TIP, 16 CH.</v>
          </cell>
          <cell r="D2114" t="str">
            <v>PC</v>
          </cell>
          <cell r="E2114">
            <v>11.79</v>
          </cell>
          <cell r="F2114">
            <v>29.474999999999998</v>
          </cell>
        </row>
        <row r="2115">
          <cell r="A2115">
            <v>1860201</v>
          </cell>
          <cell r="B2115" t="str">
            <v>18-602-01</v>
          </cell>
          <cell r="C2115" t="str">
            <v xml:space="preserve">LUER-LOCK HYPO NEEDL 0.90X40            </v>
          </cell>
          <cell r="D2115" t="str">
            <v>DZ</v>
          </cell>
          <cell r="E2115">
            <v>17.46</v>
          </cell>
          <cell r="F2115">
            <v>43.650000000000006</v>
          </cell>
        </row>
        <row r="2116">
          <cell r="A2116">
            <v>1860202</v>
          </cell>
          <cell r="B2116" t="str">
            <v>18-602-02</v>
          </cell>
          <cell r="C2116" t="str">
            <v xml:space="preserve">LUER-LOCK HYPO NEEDL 0,80X35            </v>
          </cell>
          <cell r="D2116" t="str">
            <v>DZ</v>
          </cell>
          <cell r="E2116">
            <v>17.46</v>
          </cell>
          <cell r="F2116">
            <v>43.650000000000006</v>
          </cell>
        </row>
        <row r="2117">
          <cell r="A2117">
            <v>1860212</v>
          </cell>
          <cell r="B2117" t="str">
            <v>18-602-12</v>
          </cell>
          <cell r="C2117" t="str">
            <v xml:space="preserve">LUER-LOCK HYPO NEEDL 0,70X32            </v>
          </cell>
          <cell r="D2117" t="str">
            <v>DZ</v>
          </cell>
          <cell r="E2117">
            <v>17.46</v>
          </cell>
          <cell r="F2117">
            <v>43.650000000000006</v>
          </cell>
        </row>
        <row r="2118">
          <cell r="A2118">
            <v>1860214</v>
          </cell>
          <cell r="B2118" t="str">
            <v>18-602-14</v>
          </cell>
          <cell r="C2118" t="str">
            <v xml:space="preserve">LUER-LOCK HYPO NEEDL 0,65X28            </v>
          </cell>
          <cell r="D2118" t="str">
            <v>DZ</v>
          </cell>
          <cell r="E2118">
            <v>17.46</v>
          </cell>
          <cell r="F2118">
            <v>43.650000000000006</v>
          </cell>
        </row>
        <row r="2119">
          <cell r="A2119">
            <v>1860216</v>
          </cell>
          <cell r="B2119" t="str">
            <v>18-602-16</v>
          </cell>
          <cell r="C2119" t="str">
            <v xml:space="preserve">LUER-LOCK HYPO NEEDL 0,60X25            </v>
          </cell>
          <cell r="D2119" t="str">
            <v>DZ</v>
          </cell>
          <cell r="E2119">
            <v>17.46</v>
          </cell>
          <cell r="F2119">
            <v>43.650000000000006</v>
          </cell>
        </row>
        <row r="2120">
          <cell r="A2120">
            <v>1860218</v>
          </cell>
          <cell r="B2120" t="str">
            <v>18-602-18</v>
          </cell>
          <cell r="C2120" t="str">
            <v xml:space="preserve">LUER-LOCK HYPO NEEDL 0,50X25            </v>
          </cell>
          <cell r="D2120" t="str">
            <v>DZ</v>
          </cell>
          <cell r="E2120">
            <v>17.46</v>
          </cell>
          <cell r="F2120">
            <v>43.650000000000006</v>
          </cell>
        </row>
        <row r="2121">
          <cell r="A2121">
            <v>1860220</v>
          </cell>
          <cell r="B2121" t="str">
            <v>18-602-20</v>
          </cell>
          <cell r="C2121" t="str">
            <v xml:space="preserve">LUER-LOCK HYPO NEEDL 0,45X20            </v>
          </cell>
          <cell r="D2121" t="str">
            <v>DZ</v>
          </cell>
          <cell r="E2121">
            <v>17.46</v>
          </cell>
          <cell r="F2121">
            <v>43.650000000000006</v>
          </cell>
        </row>
        <row r="2122">
          <cell r="A2122">
            <v>1860600</v>
          </cell>
          <cell r="B2122" t="str">
            <v>18-606-00</v>
          </cell>
          <cell r="C2122" t="str">
            <v xml:space="preserve">PUDENDUS-ANESTHESIA INSTR.              </v>
          </cell>
          <cell r="D2122" t="str">
            <v>PC</v>
          </cell>
          <cell r="E2122">
            <v>34.65</v>
          </cell>
          <cell r="F2122">
            <v>86.625</v>
          </cell>
        </row>
        <row r="2123">
          <cell r="A2123">
            <v>1860601</v>
          </cell>
          <cell r="B2123" t="str">
            <v>18-606-01</v>
          </cell>
          <cell r="C2123" t="str">
            <v xml:space="preserve">NEEDL F.18-606-00 1.00X185MM            </v>
          </cell>
          <cell r="D2123" t="str">
            <v>PC</v>
          </cell>
          <cell r="E2123">
            <v>4.38</v>
          </cell>
          <cell r="F2123">
            <v>10.95</v>
          </cell>
        </row>
        <row r="2124">
          <cell r="A2124">
            <v>1861012</v>
          </cell>
          <cell r="B2124" t="str">
            <v>18-610-12</v>
          </cell>
          <cell r="C2124" t="str">
            <v xml:space="preserve">CANNULA VENOUS 1,20X80 MM               </v>
          </cell>
          <cell r="D2124" t="str">
            <v>PC</v>
          </cell>
          <cell r="E2124">
            <v>8.69</v>
          </cell>
          <cell r="F2124">
            <v>21.724999999999998</v>
          </cell>
        </row>
        <row r="2125">
          <cell r="A2125">
            <v>1861015</v>
          </cell>
          <cell r="B2125" t="str">
            <v>18-610-15</v>
          </cell>
          <cell r="C2125" t="str">
            <v xml:space="preserve">CANNULA VENOUS 1,50X80 MM               </v>
          </cell>
          <cell r="D2125" t="str">
            <v>PC</v>
          </cell>
          <cell r="E2125">
            <v>8.69</v>
          </cell>
          <cell r="F2125">
            <v>21.724999999999998</v>
          </cell>
        </row>
        <row r="2126">
          <cell r="A2126">
            <v>1863010</v>
          </cell>
          <cell r="B2126" t="str">
            <v>18-630-10</v>
          </cell>
          <cell r="C2126" t="str">
            <v xml:space="preserve">QUINKE LUM.P.NDL  1,20X 76MM            </v>
          </cell>
          <cell r="D2126" t="str">
            <v>PC</v>
          </cell>
          <cell r="E2126">
            <v>8.69</v>
          </cell>
          <cell r="F2126">
            <v>21.724999999999998</v>
          </cell>
        </row>
        <row r="2127">
          <cell r="A2127">
            <v>1863012</v>
          </cell>
          <cell r="B2127" t="str">
            <v>18-630-12</v>
          </cell>
          <cell r="C2127" t="str">
            <v xml:space="preserve">QUINKE LUM P.NDL  1,20X 89MM            </v>
          </cell>
          <cell r="D2127" t="str">
            <v>PC</v>
          </cell>
          <cell r="E2127">
            <v>8.69</v>
          </cell>
          <cell r="F2127">
            <v>21.724999999999998</v>
          </cell>
        </row>
        <row r="2128">
          <cell r="A2128">
            <v>1863014</v>
          </cell>
          <cell r="B2128" t="str">
            <v>18-630-14</v>
          </cell>
          <cell r="C2128" t="str">
            <v xml:space="preserve">QUINKE LUM P.NDL  1,00X 76MM            </v>
          </cell>
          <cell r="D2128" t="str">
            <v>PC</v>
          </cell>
          <cell r="E2128">
            <v>8.69</v>
          </cell>
          <cell r="F2128">
            <v>21.724999999999998</v>
          </cell>
        </row>
        <row r="2129">
          <cell r="A2129">
            <v>1863016</v>
          </cell>
          <cell r="B2129" t="str">
            <v>18-630-16</v>
          </cell>
          <cell r="C2129" t="str">
            <v xml:space="preserve">QUINKE LUM P.NDL  1,00X 89MM            </v>
          </cell>
          <cell r="D2129" t="str">
            <v>PC</v>
          </cell>
          <cell r="E2129">
            <v>8.69</v>
          </cell>
          <cell r="F2129">
            <v>21.724999999999998</v>
          </cell>
        </row>
        <row r="2130">
          <cell r="A2130">
            <v>1863018</v>
          </cell>
          <cell r="B2130" t="str">
            <v>18-630-18</v>
          </cell>
          <cell r="C2130" t="str">
            <v xml:space="preserve">QUINKE LUM P.NDL  0,70X 76MM            </v>
          </cell>
          <cell r="D2130" t="str">
            <v>PC</v>
          </cell>
          <cell r="E2130">
            <v>8.69</v>
          </cell>
          <cell r="F2130">
            <v>21.724999999999998</v>
          </cell>
        </row>
        <row r="2131">
          <cell r="A2131">
            <v>1863019</v>
          </cell>
          <cell r="B2131" t="str">
            <v>18-630-19</v>
          </cell>
          <cell r="C2131" t="str">
            <v xml:space="preserve">QUINKE LUM P.NDL  0,70X 50MM            </v>
          </cell>
          <cell r="D2131" t="str">
            <v>PC</v>
          </cell>
          <cell r="E2131">
            <v>8.69</v>
          </cell>
          <cell r="F2131">
            <v>21.724999999999998</v>
          </cell>
        </row>
        <row r="2132">
          <cell r="A2132">
            <v>1863020</v>
          </cell>
          <cell r="B2132" t="str">
            <v>18-630-20</v>
          </cell>
          <cell r="C2132" t="str">
            <v xml:space="preserve">QUINKE LUM P.NDL  0,70X 89MM            </v>
          </cell>
          <cell r="D2132" t="str">
            <v>PC</v>
          </cell>
          <cell r="E2132">
            <v>8.69</v>
          </cell>
          <cell r="F2132">
            <v>21.724999999999998</v>
          </cell>
        </row>
        <row r="2133">
          <cell r="A2133">
            <v>1863212</v>
          </cell>
          <cell r="B2133" t="str">
            <v>18-632-12</v>
          </cell>
          <cell r="C2133" t="str">
            <v xml:space="preserve">TUOHY  LUM P.NDL  1,20X 76MM            </v>
          </cell>
          <cell r="D2133" t="str">
            <v>PC</v>
          </cell>
          <cell r="E2133">
            <v>13.23</v>
          </cell>
          <cell r="F2133">
            <v>33.075000000000003</v>
          </cell>
        </row>
        <row r="2134">
          <cell r="A2134">
            <v>1863214</v>
          </cell>
          <cell r="B2134" t="str">
            <v>18-632-14</v>
          </cell>
          <cell r="C2134" t="str">
            <v xml:space="preserve">TUOHY  LUM P.NDL  1,40X 76MM            </v>
          </cell>
          <cell r="D2134" t="str">
            <v>PC</v>
          </cell>
          <cell r="E2134">
            <v>13.23</v>
          </cell>
          <cell r="F2134">
            <v>33.075000000000003</v>
          </cell>
        </row>
        <row r="2135">
          <cell r="A2135">
            <v>1863216</v>
          </cell>
          <cell r="B2135" t="str">
            <v>18-632-16</v>
          </cell>
          <cell r="C2135" t="str">
            <v xml:space="preserve">TUOHY LUM P.NDL   1,60X 76MM            </v>
          </cell>
          <cell r="D2135" t="str">
            <v>PC</v>
          </cell>
          <cell r="E2135">
            <v>13.23</v>
          </cell>
          <cell r="F2135">
            <v>33.075000000000003</v>
          </cell>
        </row>
        <row r="2136">
          <cell r="A2136">
            <v>1864010</v>
          </cell>
          <cell r="B2136" t="str">
            <v>18-640-10</v>
          </cell>
          <cell r="C2136" t="str">
            <v xml:space="preserve">TONSIL NEEDLE 0.65X19MM                 </v>
          </cell>
          <cell r="D2136" t="str">
            <v>PC</v>
          </cell>
          <cell r="E2136">
            <v>8.69</v>
          </cell>
          <cell r="F2136">
            <v>21.724999999999998</v>
          </cell>
        </row>
        <row r="2137">
          <cell r="A2137">
            <v>1864015</v>
          </cell>
          <cell r="B2137" t="str">
            <v>18-640-15</v>
          </cell>
          <cell r="C2137" t="str">
            <v xml:space="preserve">TONSIL NEEDLE 0.65X13 MM                </v>
          </cell>
          <cell r="D2137" t="str">
            <v>PC</v>
          </cell>
          <cell r="E2137">
            <v>8.69</v>
          </cell>
          <cell r="F2137">
            <v>21.724999999999998</v>
          </cell>
        </row>
        <row r="2138">
          <cell r="A2138">
            <v>1864020</v>
          </cell>
          <cell r="B2138" t="str">
            <v>18-640-20</v>
          </cell>
          <cell r="C2138" t="str">
            <v xml:space="preserve">TONSIL NEEDLE 0.65X13MM                 </v>
          </cell>
          <cell r="D2138" t="str">
            <v>PC</v>
          </cell>
          <cell r="E2138">
            <v>8.69</v>
          </cell>
          <cell r="F2138">
            <v>21.724999999999998</v>
          </cell>
        </row>
        <row r="2139">
          <cell r="A2139">
            <v>1866520</v>
          </cell>
          <cell r="B2139" t="str">
            <v>18-665-20</v>
          </cell>
          <cell r="C2139" t="str">
            <v xml:space="preserve">VERRES PNEU.PER.NDL 2,00X100            </v>
          </cell>
          <cell r="D2139" t="str">
            <v>PC</v>
          </cell>
          <cell r="E2139">
            <v>45.9</v>
          </cell>
          <cell r="F2139">
            <v>114.75</v>
          </cell>
        </row>
        <row r="2140">
          <cell r="A2140">
            <v>1866620</v>
          </cell>
          <cell r="B2140" t="str">
            <v>18-666-20</v>
          </cell>
          <cell r="C2140" t="str">
            <v xml:space="preserve">VERESS PNEU.PER.NDL 120MM               </v>
          </cell>
          <cell r="D2140" t="str">
            <v>PC</v>
          </cell>
          <cell r="E2140">
            <v>48.51</v>
          </cell>
          <cell r="F2140">
            <v>121.27499999999999</v>
          </cell>
        </row>
        <row r="2141">
          <cell r="A2141">
            <v>1869115</v>
          </cell>
          <cell r="B2141" t="str">
            <v>18-691-15</v>
          </cell>
          <cell r="C2141" t="str">
            <v xml:space="preserve">IRRIGATION CANNULA  1,5MM               </v>
          </cell>
          <cell r="D2141" t="str">
            <v>PC</v>
          </cell>
          <cell r="E2141">
            <v>14.94</v>
          </cell>
          <cell r="F2141">
            <v>37.35</v>
          </cell>
        </row>
        <row r="2142">
          <cell r="A2142">
            <v>1869120</v>
          </cell>
          <cell r="B2142" t="str">
            <v>18-691-20</v>
          </cell>
          <cell r="C2142" t="str">
            <v xml:space="preserve">IRRIGATION CANNULA  2,0MM               </v>
          </cell>
          <cell r="D2142" t="str">
            <v>PC</v>
          </cell>
          <cell r="E2142">
            <v>14.94</v>
          </cell>
          <cell r="F2142">
            <v>37.35</v>
          </cell>
        </row>
        <row r="2143">
          <cell r="A2143">
            <v>1869125</v>
          </cell>
          <cell r="B2143" t="str">
            <v>18-691-25</v>
          </cell>
          <cell r="C2143" t="str">
            <v xml:space="preserve">IRRIGATION CANNULA  2,5MM               </v>
          </cell>
          <cell r="D2143" t="str">
            <v>PC</v>
          </cell>
          <cell r="E2143">
            <v>14.94</v>
          </cell>
          <cell r="F2143">
            <v>37.35</v>
          </cell>
        </row>
        <row r="2144">
          <cell r="A2144">
            <v>1869130</v>
          </cell>
          <cell r="B2144" t="str">
            <v>18-691-30</v>
          </cell>
          <cell r="C2144" t="str">
            <v xml:space="preserve">IRRIGATION CANNULA  3,0MM               </v>
          </cell>
          <cell r="D2144" t="str">
            <v>PC</v>
          </cell>
          <cell r="E2144">
            <v>14.94</v>
          </cell>
          <cell r="F2144">
            <v>37.35</v>
          </cell>
        </row>
        <row r="2145">
          <cell r="A2145">
            <v>1869140</v>
          </cell>
          <cell r="B2145" t="str">
            <v>18-691-40</v>
          </cell>
          <cell r="C2145" t="str">
            <v xml:space="preserve">IRRIGATION CANNULA  4,0MM               </v>
          </cell>
          <cell r="D2145" t="str">
            <v>PC</v>
          </cell>
          <cell r="E2145">
            <v>14.94</v>
          </cell>
          <cell r="F2145">
            <v>37.35</v>
          </cell>
        </row>
        <row r="2146">
          <cell r="A2146">
            <v>1869503</v>
          </cell>
          <cell r="B2146" t="str">
            <v>18-695-03</v>
          </cell>
          <cell r="C2146" t="str">
            <v xml:space="preserve">VESSEL CANULA 3MM                       </v>
          </cell>
          <cell r="D2146" t="str">
            <v>PC</v>
          </cell>
          <cell r="E2146">
            <v>16.02</v>
          </cell>
          <cell r="F2146">
            <v>40.049999999999997</v>
          </cell>
        </row>
        <row r="2147">
          <cell r="A2147">
            <v>1869504</v>
          </cell>
          <cell r="B2147" t="str">
            <v>18-695-04</v>
          </cell>
          <cell r="C2147" t="str">
            <v xml:space="preserve">VESSEL CANULA 4MM                       </v>
          </cell>
          <cell r="D2147" t="str">
            <v>PC</v>
          </cell>
          <cell r="E2147">
            <v>16.920000000000002</v>
          </cell>
          <cell r="F2147">
            <v>42.300000000000004</v>
          </cell>
        </row>
        <row r="2148">
          <cell r="A2148">
            <v>1869505</v>
          </cell>
          <cell r="B2148" t="str">
            <v>18-695-05</v>
          </cell>
          <cell r="C2148" t="str">
            <v xml:space="preserve">VESSEL CANULA 5MM                       </v>
          </cell>
          <cell r="D2148" t="str">
            <v>PC</v>
          </cell>
          <cell r="E2148">
            <v>17.73</v>
          </cell>
          <cell r="F2148">
            <v>44.325000000000003</v>
          </cell>
        </row>
        <row r="2149">
          <cell r="A2149">
            <v>1869506</v>
          </cell>
          <cell r="B2149" t="str">
            <v>18-695-06</v>
          </cell>
          <cell r="C2149" t="str">
            <v xml:space="preserve">VESSEL CANULA 6MM                       </v>
          </cell>
          <cell r="D2149" t="str">
            <v>PC</v>
          </cell>
          <cell r="E2149">
            <v>18.45</v>
          </cell>
          <cell r="F2149">
            <v>46.125</v>
          </cell>
        </row>
        <row r="2150">
          <cell r="A2150">
            <v>1869606</v>
          </cell>
          <cell r="B2150" t="str">
            <v>18-696-06</v>
          </cell>
          <cell r="C2150" t="str">
            <v xml:space="preserve">MOCK HEPARIN NEEDLE                     </v>
          </cell>
          <cell r="D2150" t="str">
            <v>PC</v>
          </cell>
          <cell r="E2150">
            <v>8.69</v>
          </cell>
          <cell r="F2150">
            <v>21.724999999999998</v>
          </cell>
        </row>
        <row r="2151">
          <cell r="A2151">
            <v>1870010</v>
          </cell>
          <cell r="B2151" t="str">
            <v>18-700-10</v>
          </cell>
          <cell r="C2151" t="str">
            <v xml:space="preserve">MENGHINI NEEDLE   1,00X 35MM            </v>
          </cell>
          <cell r="D2151" t="str">
            <v>PC</v>
          </cell>
          <cell r="E2151">
            <v>7.97</v>
          </cell>
          <cell r="F2151">
            <v>19.925000000000001</v>
          </cell>
        </row>
        <row r="2152">
          <cell r="A2152">
            <v>1870015</v>
          </cell>
          <cell r="B2152" t="str">
            <v>18-700-15</v>
          </cell>
          <cell r="C2152" t="str">
            <v xml:space="preserve">MENGHINI NEEDLE   1,00X 70MM            </v>
          </cell>
          <cell r="D2152" t="str">
            <v>PC</v>
          </cell>
          <cell r="E2152">
            <v>7.97</v>
          </cell>
          <cell r="F2152">
            <v>19.925000000000001</v>
          </cell>
        </row>
        <row r="2153">
          <cell r="A2153">
            <v>1870020</v>
          </cell>
          <cell r="B2153" t="str">
            <v>18-700-20</v>
          </cell>
          <cell r="C2153" t="str">
            <v xml:space="preserve">MENGHINI NEEDLE   1,20X 70MM            </v>
          </cell>
          <cell r="D2153" t="str">
            <v>PC</v>
          </cell>
          <cell r="E2153">
            <v>7.97</v>
          </cell>
          <cell r="F2153">
            <v>19.925000000000001</v>
          </cell>
        </row>
        <row r="2154">
          <cell r="A2154">
            <v>1870025</v>
          </cell>
          <cell r="B2154" t="str">
            <v>18-700-25</v>
          </cell>
          <cell r="C2154" t="str">
            <v xml:space="preserve">MENGHINI NEEDLE   1,20X100MM            </v>
          </cell>
          <cell r="D2154" t="str">
            <v>PC</v>
          </cell>
          <cell r="E2154">
            <v>7.97</v>
          </cell>
          <cell r="F2154">
            <v>19.925000000000001</v>
          </cell>
        </row>
        <row r="2155">
          <cell r="A2155">
            <v>1870030</v>
          </cell>
          <cell r="B2155" t="str">
            <v>18-700-30</v>
          </cell>
          <cell r="C2155" t="str">
            <v xml:space="preserve">MENGHINI NEEDLE   1,40X 70MM            </v>
          </cell>
          <cell r="D2155" t="str">
            <v>PC</v>
          </cell>
          <cell r="E2155">
            <v>7.97</v>
          </cell>
          <cell r="F2155">
            <v>19.925000000000001</v>
          </cell>
        </row>
        <row r="2156">
          <cell r="A2156">
            <v>1870035</v>
          </cell>
          <cell r="B2156" t="str">
            <v>18-700-35</v>
          </cell>
          <cell r="C2156" t="str">
            <v xml:space="preserve">MENGHINI NEEDLE   1,40X100MM            </v>
          </cell>
          <cell r="D2156" t="str">
            <v>PC</v>
          </cell>
          <cell r="E2156">
            <v>7.97</v>
          </cell>
          <cell r="F2156">
            <v>19.925000000000001</v>
          </cell>
        </row>
        <row r="2157">
          <cell r="A2157">
            <v>1870040</v>
          </cell>
          <cell r="B2157" t="str">
            <v>18-700-40</v>
          </cell>
          <cell r="C2157" t="str">
            <v xml:space="preserve">MENGHINI NEEDLE   1,60X 70MM            </v>
          </cell>
          <cell r="D2157" t="str">
            <v>PC</v>
          </cell>
          <cell r="E2157">
            <v>7.97</v>
          </cell>
          <cell r="F2157">
            <v>19.925000000000001</v>
          </cell>
        </row>
        <row r="2158">
          <cell r="A2158">
            <v>1870050</v>
          </cell>
          <cell r="B2158" t="str">
            <v>18-700-50</v>
          </cell>
          <cell r="C2158" t="str">
            <v xml:space="preserve">MENGHINI NEEDLE   1,80X100MM            </v>
          </cell>
          <cell r="D2158" t="str">
            <v>PC</v>
          </cell>
          <cell r="E2158">
            <v>7.97</v>
          </cell>
          <cell r="F2158">
            <v>19.925000000000001</v>
          </cell>
        </row>
        <row r="2159">
          <cell r="A2159">
            <v>1871014</v>
          </cell>
          <cell r="B2159" t="str">
            <v>18-710-14</v>
          </cell>
          <cell r="C2159" t="str">
            <v xml:space="preserve">MENGHINI NEEDLE 1,40X168 MM             </v>
          </cell>
          <cell r="D2159" t="str">
            <v>PC</v>
          </cell>
          <cell r="E2159">
            <v>23.4</v>
          </cell>
          <cell r="F2159">
            <v>58.5</v>
          </cell>
        </row>
        <row r="2160">
          <cell r="A2160">
            <v>1871018</v>
          </cell>
          <cell r="B2160" t="str">
            <v>18-710-18</v>
          </cell>
          <cell r="C2160" t="str">
            <v xml:space="preserve">MENGHINI NEEDLE 1.80X168 MM             </v>
          </cell>
          <cell r="D2160" t="str">
            <v>PC</v>
          </cell>
          <cell r="E2160">
            <v>23.4</v>
          </cell>
          <cell r="F2160">
            <v>58.5</v>
          </cell>
        </row>
        <row r="2161">
          <cell r="A2161">
            <v>1880000</v>
          </cell>
          <cell r="B2161" t="str">
            <v>18-800-00</v>
          </cell>
          <cell r="C2161" t="str">
            <v xml:space="preserve">SPLIT B.NDL ONLY 2,00X195 MM            </v>
          </cell>
          <cell r="D2161" t="str">
            <v>PC</v>
          </cell>
          <cell r="E2161">
            <v>2.48</v>
          </cell>
          <cell r="F2161">
            <v>6.2</v>
          </cell>
        </row>
        <row r="2162">
          <cell r="A2162">
            <v>1880200</v>
          </cell>
          <cell r="B2162" t="str">
            <v>18-802-00</v>
          </cell>
          <cell r="C2162" t="str">
            <v xml:space="preserve">METAL CONNECTING PIECE                  </v>
          </cell>
          <cell r="D2162" t="str">
            <v>PC</v>
          </cell>
          <cell r="E2162">
            <v>3.94</v>
          </cell>
          <cell r="F2162">
            <v>9.85</v>
          </cell>
        </row>
        <row r="2163">
          <cell r="A2163">
            <v>1880400</v>
          </cell>
          <cell r="B2163" t="str">
            <v>18-804-00</v>
          </cell>
          <cell r="C2163" t="str">
            <v xml:space="preserve">CONNECTING OLIVE                        </v>
          </cell>
          <cell r="D2163" t="str">
            <v>PC</v>
          </cell>
          <cell r="E2163">
            <v>6.24</v>
          </cell>
          <cell r="F2163">
            <v>15.600000000000001</v>
          </cell>
        </row>
        <row r="2164">
          <cell r="A2164">
            <v>1880600</v>
          </cell>
          <cell r="B2164" t="str">
            <v>18-806-00</v>
          </cell>
          <cell r="C2164" t="str">
            <v xml:space="preserve">CONNECTIN OLIVE                         </v>
          </cell>
          <cell r="D2164" t="str">
            <v>PC</v>
          </cell>
          <cell r="E2164">
            <v>4.51</v>
          </cell>
          <cell r="F2164">
            <v>11.274999999999999</v>
          </cell>
        </row>
        <row r="2165">
          <cell r="A2165">
            <v>1882501</v>
          </cell>
          <cell r="B2165" t="str">
            <v>18-825-01</v>
          </cell>
          <cell r="C2165" t="str">
            <v xml:space="preserve">CATHETER FITTING   2,5X4,0MM            </v>
          </cell>
          <cell r="D2165" t="str">
            <v>PC</v>
          </cell>
          <cell r="E2165">
            <v>12.15</v>
          </cell>
          <cell r="F2165">
            <v>30.375</v>
          </cell>
        </row>
        <row r="2166">
          <cell r="A2166">
            <v>1882502</v>
          </cell>
          <cell r="B2166" t="str">
            <v>18-825-02</v>
          </cell>
          <cell r="C2166" t="str">
            <v xml:space="preserve">CATHETER FITTING   2,5X6,5MM            </v>
          </cell>
          <cell r="D2166" t="str">
            <v>PC</v>
          </cell>
          <cell r="E2166">
            <v>12.15</v>
          </cell>
          <cell r="F2166">
            <v>30.375</v>
          </cell>
        </row>
        <row r="2167">
          <cell r="A2167">
            <v>1882503</v>
          </cell>
          <cell r="B2167" t="str">
            <v>18-825-03</v>
          </cell>
          <cell r="C2167" t="str">
            <v xml:space="preserve">CATHETER FITTING   2,5X9,0MM            </v>
          </cell>
          <cell r="D2167" t="str">
            <v>PC</v>
          </cell>
          <cell r="E2167">
            <v>12.15</v>
          </cell>
          <cell r="F2167">
            <v>30.375</v>
          </cell>
        </row>
        <row r="2168">
          <cell r="A2168">
            <v>1883000</v>
          </cell>
          <cell r="B2168" t="str">
            <v>18-830-00</v>
          </cell>
          <cell r="C2168" t="str">
            <v xml:space="preserve">URETHRAL OLIVE                          </v>
          </cell>
          <cell r="D2168" t="str">
            <v>PC</v>
          </cell>
          <cell r="E2168">
            <v>7.07</v>
          </cell>
          <cell r="F2168">
            <v>17.675000000000001</v>
          </cell>
        </row>
        <row r="2169">
          <cell r="A2169">
            <v>1884000</v>
          </cell>
          <cell r="B2169" t="str">
            <v>18-840-00</v>
          </cell>
          <cell r="C2169" t="str">
            <v xml:space="preserve">STOPCOCK                                </v>
          </cell>
          <cell r="D2169" t="str">
            <v>PC</v>
          </cell>
          <cell r="E2169">
            <v>30.6</v>
          </cell>
          <cell r="F2169">
            <v>76.5</v>
          </cell>
        </row>
        <row r="2170">
          <cell r="A2170">
            <v>1884500</v>
          </cell>
          <cell r="B2170" t="str">
            <v>18-845-00</v>
          </cell>
          <cell r="C2170" t="str">
            <v xml:space="preserve">STOPCOCK 3-WAY                          </v>
          </cell>
          <cell r="D2170" t="str">
            <v>PC</v>
          </cell>
          <cell r="E2170">
            <v>39.869999999999997</v>
          </cell>
          <cell r="F2170">
            <v>99.674999999999997</v>
          </cell>
        </row>
        <row r="2171">
          <cell r="A2171">
            <v>1885003</v>
          </cell>
          <cell r="B2171" t="str">
            <v>18-850-03</v>
          </cell>
          <cell r="C2171" t="str">
            <v xml:space="preserve">CONNECTOR F.CAT.TUBE  3MM               </v>
          </cell>
          <cell r="D2171" t="str">
            <v>PC</v>
          </cell>
          <cell r="E2171">
            <v>26.01</v>
          </cell>
          <cell r="F2171">
            <v>65.025000000000006</v>
          </cell>
        </row>
        <row r="2172">
          <cell r="A2172">
            <v>1885004</v>
          </cell>
          <cell r="B2172" t="str">
            <v>18-850-04</v>
          </cell>
          <cell r="C2172" t="str">
            <v xml:space="preserve">CONNECTOR F.CAT.TUBE  4MM               </v>
          </cell>
          <cell r="D2172" t="str">
            <v>PC</v>
          </cell>
          <cell r="E2172">
            <v>26.01</v>
          </cell>
          <cell r="F2172">
            <v>65.025000000000006</v>
          </cell>
        </row>
        <row r="2173">
          <cell r="A2173">
            <v>1885005</v>
          </cell>
          <cell r="B2173" t="str">
            <v>18-850-05</v>
          </cell>
          <cell r="C2173" t="str">
            <v xml:space="preserve">CONNECTOR F.CAT.TUBE  5MM               </v>
          </cell>
          <cell r="D2173" t="str">
            <v>PC</v>
          </cell>
          <cell r="E2173">
            <v>26.01</v>
          </cell>
          <cell r="F2173">
            <v>65.025000000000006</v>
          </cell>
        </row>
        <row r="2174">
          <cell r="A2174">
            <v>1885006</v>
          </cell>
          <cell r="B2174" t="str">
            <v>18-850-06</v>
          </cell>
          <cell r="C2174" t="str">
            <v xml:space="preserve">CONNECTOR F.CAT.TUBE  6MM               </v>
          </cell>
          <cell r="D2174" t="str">
            <v>PC</v>
          </cell>
          <cell r="E2174">
            <v>26.01</v>
          </cell>
          <cell r="F2174">
            <v>65.025000000000006</v>
          </cell>
        </row>
        <row r="2175">
          <cell r="A2175">
            <v>1885007</v>
          </cell>
          <cell r="B2175" t="str">
            <v>18-850-07</v>
          </cell>
          <cell r="C2175" t="str">
            <v xml:space="preserve">CONNECTOR F.CAT.TUBE  7MM               </v>
          </cell>
          <cell r="D2175" t="str">
            <v>PC</v>
          </cell>
          <cell r="E2175">
            <v>26.01</v>
          </cell>
          <cell r="F2175">
            <v>65.025000000000006</v>
          </cell>
        </row>
        <row r="2176">
          <cell r="A2176">
            <v>1885008</v>
          </cell>
          <cell r="B2176" t="str">
            <v>18-850-08</v>
          </cell>
          <cell r="C2176" t="str">
            <v xml:space="preserve">CONNECTOR F.CAT.TUBE  8MM               </v>
          </cell>
          <cell r="D2176" t="str">
            <v>PC</v>
          </cell>
          <cell r="E2176">
            <v>26.01</v>
          </cell>
          <cell r="F2176">
            <v>65.025000000000006</v>
          </cell>
        </row>
        <row r="2177">
          <cell r="A2177">
            <v>1885009</v>
          </cell>
          <cell r="B2177" t="str">
            <v>18-850-09</v>
          </cell>
          <cell r="C2177" t="str">
            <v xml:space="preserve">CONNECTOR F.CAT.TUBE  9MM               </v>
          </cell>
          <cell r="D2177" t="str">
            <v>PC</v>
          </cell>
          <cell r="E2177">
            <v>26.01</v>
          </cell>
          <cell r="F2177">
            <v>65.025000000000006</v>
          </cell>
        </row>
        <row r="2178">
          <cell r="A2178">
            <v>1885010</v>
          </cell>
          <cell r="B2178" t="str">
            <v>18-850-10</v>
          </cell>
          <cell r="C2178" t="str">
            <v xml:space="preserve">CONNECTOR F.CAT.TUBE 10MM               </v>
          </cell>
          <cell r="D2178" t="str">
            <v>PC</v>
          </cell>
          <cell r="E2178">
            <v>26.01</v>
          </cell>
          <cell r="F2178">
            <v>65.025000000000006</v>
          </cell>
        </row>
        <row r="2179">
          <cell r="A2179">
            <v>1885011</v>
          </cell>
          <cell r="B2179" t="str">
            <v>18-850-11</v>
          </cell>
          <cell r="C2179" t="str">
            <v xml:space="preserve">CONNECTOR F.CAT.TUBE 11MM               </v>
          </cell>
          <cell r="D2179" t="str">
            <v>PC</v>
          </cell>
          <cell r="E2179">
            <v>26.01</v>
          </cell>
          <cell r="F2179">
            <v>65.025000000000006</v>
          </cell>
        </row>
        <row r="2180">
          <cell r="A2180">
            <v>1885012</v>
          </cell>
          <cell r="B2180" t="str">
            <v>18-850-12</v>
          </cell>
          <cell r="C2180" t="str">
            <v xml:space="preserve">CONNECTOR F.CAT.TUBE 12MM               </v>
          </cell>
          <cell r="D2180" t="str">
            <v>PC</v>
          </cell>
          <cell r="E2180">
            <v>26.01</v>
          </cell>
          <cell r="F2180">
            <v>65.025000000000006</v>
          </cell>
        </row>
        <row r="2181">
          <cell r="A2181">
            <v>1885013</v>
          </cell>
          <cell r="B2181" t="str">
            <v>18-850-13</v>
          </cell>
          <cell r="C2181" t="str">
            <v xml:space="preserve">CONNECTOR F.CAT.TUBE 13MM               </v>
          </cell>
          <cell r="D2181" t="str">
            <v>PC</v>
          </cell>
          <cell r="E2181">
            <v>26.01</v>
          </cell>
          <cell r="F2181">
            <v>65.025000000000006</v>
          </cell>
        </row>
        <row r="2182">
          <cell r="A2182">
            <v>1890001</v>
          </cell>
          <cell r="B2182" t="str">
            <v>18-900-01</v>
          </cell>
          <cell r="C2182" t="str">
            <v xml:space="preserve">RECORD SYRINGE LUER CONE 1ML            </v>
          </cell>
          <cell r="D2182" t="str">
            <v>PC</v>
          </cell>
          <cell r="E2182">
            <v>8.59</v>
          </cell>
          <cell r="F2182">
            <v>21.475000000000001</v>
          </cell>
        </row>
        <row r="2183">
          <cell r="A2183">
            <v>1890002</v>
          </cell>
          <cell r="B2183" t="str">
            <v>18-900-02</v>
          </cell>
          <cell r="C2183" t="str">
            <v xml:space="preserve">RECORD SYRINGE LUER CONE 2ML            </v>
          </cell>
          <cell r="D2183" t="str">
            <v>PC</v>
          </cell>
          <cell r="E2183">
            <v>11.07</v>
          </cell>
          <cell r="F2183">
            <v>27.675000000000001</v>
          </cell>
        </row>
        <row r="2184">
          <cell r="A2184">
            <v>1890005</v>
          </cell>
          <cell r="B2184" t="str">
            <v>18-900-05</v>
          </cell>
          <cell r="C2184" t="str">
            <v xml:space="preserve">RECORD SYRINGE LUER CONE 5ML            </v>
          </cell>
          <cell r="D2184" t="str">
            <v>PC</v>
          </cell>
          <cell r="E2184">
            <v>11.43</v>
          </cell>
          <cell r="F2184">
            <v>28.574999999999999</v>
          </cell>
        </row>
        <row r="2185">
          <cell r="A2185">
            <v>1890010</v>
          </cell>
          <cell r="B2185" t="str">
            <v>18-900-10</v>
          </cell>
          <cell r="C2185" t="str">
            <v xml:space="preserve">RECORD SYRINGE LUER CONE10ML            </v>
          </cell>
          <cell r="D2185" t="str">
            <v>PC</v>
          </cell>
          <cell r="E2185">
            <v>14.04</v>
          </cell>
          <cell r="F2185">
            <v>35.099999999999994</v>
          </cell>
        </row>
        <row r="2186">
          <cell r="A2186">
            <v>1890020</v>
          </cell>
          <cell r="B2186" t="str">
            <v>18-900-20</v>
          </cell>
          <cell r="C2186" t="str">
            <v xml:space="preserve">RECORD SYRINGE LUER CONE20ML            </v>
          </cell>
          <cell r="D2186" t="str">
            <v>PC</v>
          </cell>
          <cell r="E2186">
            <v>16.649999999999999</v>
          </cell>
          <cell r="F2186">
            <v>41.625</v>
          </cell>
        </row>
        <row r="2187">
          <cell r="A2187">
            <v>1890050</v>
          </cell>
          <cell r="B2187" t="str">
            <v>18-900-50</v>
          </cell>
          <cell r="C2187" t="str">
            <v xml:space="preserve">RECORD SYRINGE LUER CONE50ML            </v>
          </cell>
          <cell r="D2187" t="str">
            <v>PC</v>
          </cell>
          <cell r="E2187">
            <v>39.06</v>
          </cell>
          <cell r="F2187">
            <v>97.65</v>
          </cell>
        </row>
        <row r="2188">
          <cell r="A2188">
            <v>1890201</v>
          </cell>
          <cell r="B2188" t="str">
            <v>18-902-01</v>
          </cell>
          <cell r="C2188" t="str">
            <v xml:space="preserve">BARREL LUER ATTACHMENT   1ML            </v>
          </cell>
          <cell r="D2188" t="str">
            <v>PC</v>
          </cell>
          <cell r="E2188">
            <v>7.01</v>
          </cell>
          <cell r="F2188">
            <v>17.524999999999999</v>
          </cell>
        </row>
        <row r="2189">
          <cell r="A2189">
            <v>1890202</v>
          </cell>
          <cell r="B2189" t="str">
            <v>18-902-02</v>
          </cell>
          <cell r="C2189" t="str">
            <v xml:space="preserve">BARREL LUER ATTACHMENT   2ML            </v>
          </cell>
          <cell r="D2189" t="str">
            <v>PC</v>
          </cell>
          <cell r="E2189">
            <v>6.97</v>
          </cell>
          <cell r="F2189">
            <v>17.425000000000001</v>
          </cell>
        </row>
        <row r="2190">
          <cell r="A2190">
            <v>1890205</v>
          </cell>
          <cell r="B2190" t="str">
            <v>18-902-05</v>
          </cell>
          <cell r="C2190" t="str">
            <v xml:space="preserve">BARREL LUER ATTACHMENT   5ML            </v>
          </cell>
          <cell r="D2190" t="str">
            <v>PC</v>
          </cell>
          <cell r="E2190">
            <v>8.27</v>
          </cell>
          <cell r="F2190">
            <v>20.674999999999997</v>
          </cell>
        </row>
        <row r="2191">
          <cell r="A2191">
            <v>1890210</v>
          </cell>
          <cell r="B2191" t="str">
            <v>18-902-10</v>
          </cell>
          <cell r="C2191" t="str">
            <v xml:space="preserve">BARREL LUER ATTACHMENT  10ML            </v>
          </cell>
          <cell r="D2191" t="str">
            <v>PC</v>
          </cell>
          <cell r="E2191">
            <v>10.98</v>
          </cell>
          <cell r="F2191">
            <v>27.450000000000003</v>
          </cell>
        </row>
        <row r="2192">
          <cell r="A2192">
            <v>1890220</v>
          </cell>
          <cell r="B2192" t="str">
            <v>18-902-20</v>
          </cell>
          <cell r="C2192" t="str">
            <v xml:space="preserve">BARREL LUER ATTACHMENT  20ML            </v>
          </cell>
          <cell r="D2192" t="str">
            <v>PC</v>
          </cell>
          <cell r="E2192">
            <v>13.05</v>
          </cell>
          <cell r="F2192">
            <v>32.625</v>
          </cell>
        </row>
        <row r="2193">
          <cell r="A2193">
            <v>1890250</v>
          </cell>
          <cell r="B2193" t="str">
            <v>18-902-50</v>
          </cell>
          <cell r="C2193" t="str">
            <v xml:space="preserve">BARREL LUER ATTACHMENT  50ML            </v>
          </cell>
          <cell r="D2193" t="str">
            <v>PC</v>
          </cell>
          <cell r="E2193">
            <v>27</v>
          </cell>
          <cell r="F2193">
            <v>67.5</v>
          </cell>
        </row>
        <row r="2194">
          <cell r="A2194">
            <v>1891001</v>
          </cell>
          <cell r="B2194" t="str">
            <v>18-910-01</v>
          </cell>
          <cell r="C2194" t="str">
            <v xml:space="preserve">RECORD SYRINGE LUER-LOCK 1ML            </v>
          </cell>
          <cell r="D2194" t="str">
            <v>PC</v>
          </cell>
          <cell r="E2194">
            <v>10.62</v>
          </cell>
          <cell r="F2194">
            <v>26.549999999999997</v>
          </cell>
        </row>
        <row r="2195">
          <cell r="A2195">
            <v>1891002</v>
          </cell>
          <cell r="B2195" t="str">
            <v>18-910-02</v>
          </cell>
          <cell r="C2195" t="str">
            <v xml:space="preserve">RECORD SYRINGE LUER-LOCK 2ML            </v>
          </cell>
          <cell r="D2195" t="str">
            <v>PC</v>
          </cell>
          <cell r="E2195">
            <v>10.62</v>
          </cell>
          <cell r="F2195">
            <v>26.549999999999997</v>
          </cell>
        </row>
        <row r="2196">
          <cell r="A2196">
            <v>1891005</v>
          </cell>
          <cell r="B2196" t="str">
            <v>18-910-05</v>
          </cell>
          <cell r="C2196" t="str">
            <v xml:space="preserve">RECORD SYRINGE LUER-LOCK 5ML            </v>
          </cell>
          <cell r="D2196" t="str">
            <v>PC</v>
          </cell>
          <cell r="E2196">
            <v>13.14</v>
          </cell>
          <cell r="F2196">
            <v>32.85</v>
          </cell>
        </row>
        <row r="2197">
          <cell r="A2197">
            <v>1891010</v>
          </cell>
          <cell r="B2197" t="str">
            <v>18-910-10</v>
          </cell>
          <cell r="C2197" t="str">
            <v xml:space="preserve">RECORD SYRINGE LUER-LOCK10ML            </v>
          </cell>
          <cell r="D2197" t="str">
            <v>PC</v>
          </cell>
          <cell r="E2197">
            <v>14.58</v>
          </cell>
          <cell r="F2197">
            <v>36.450000000000003</v>
          </cell>
        </row>
        <row r="2198">
          <cell r="A2198">
            <v>1891020</v>
          </cell>
          <cell r="B2198" t="str">
            <v>18-910-20</v>
          </cell>
          <cell r="C2198" t="str">
            <v xml:space="preserve">RECORD SYRINGE LUER-LOCK20ML            </v>
          </cell>
          <cell r="D2198" t="str">
            <v>PC</v>
          </cell>
          <cell r="E2198">
            <v>18.18</v>
          </cell>
          <cell r="F2198">
            <v>45.45</v>
          </cell>
        </row>
        <row r="2199">
          <cell r="A2199">
            <v>1891050</v>
          </cell>
          <cell r="B2199" t="str">
            <v>18-910-50</v>
          </cell>
          <cell r="C2199" t="str">
            <v xml:space="preserve">RECORD SYRINGE LUER-LOCK50ML            </v>
          </cell>
          <cell r="D2199" t="str">
            <v>PC</v>
          </cell>
          <cell r="E2199">
            <v>43.92</v>
          </cell>
          <cell r="F2199">
            <v>109.80000000000001</v>
          </cell>
        </row>
        <row r="2200">
          <cell r="A2200">
            <v>1891201</v>
          </cell>
          <cell r="B2200" t="str">
            <v>18-912-01</v>
          </cell>
          <cell r="C2200" t="str">
            <v xml:space="preserve">BARREL LUER-LOCK ATTACHM 1ML            </v>
          </cell>
          <cell r="D2200" t="str">
            <v>PC</v>
          </cell>
          <cell r="E2200">
            <v>8.0500000000000007</v>
          </cell>
          <cell r="F2200">
            <v>20.125</v>
          </cell>
        </row>
        <row r="2201">
          <cell r="A2201">
            <v>1891202</v>
          </cell>
          <cell r="B2201" t="str">
            <v>18-912-02</v>
          </cell>
          <cell r="C2201" t="str">
            <v xml:space="preserve">BARREL LUER-LOCK ATTACHM 2ML            </v>
          </cell>
          <cell r="D2201" t="str">
            <v>PC</v>
          </cell>
          <cell r="E2201">
            <v>8.34</v>
          </cell>
          <cell r="F2201">
            <v>20.85</v>
          </cell>
        </row>
        <row r="2202">
          <cell r="A2202">
            <v>1891205</v>
          </cell>
          <cell r="B2202" t="str">
            <v>18-912-05</v>
          </cell>
          <cell r="C2202" t="str">
            <v xml:space="preserve">BARREL LUER-LOCK ATTACHM 5ML            </v>
          </cell>
          <cell r="D2202" t="str">
            <v>PC</v>
          </cell>
          <cell r="E2202">
            <v>9.36</v>
          </cell>
          <cell r="F2202">
            <v>23.4</v>
          </cell>
        </row>
        <row r="2203">
          <cell r="A2203">
            <v>1891210</v>
          </cell>
          <cell r="B2203" t="str">
            <v>18-912-10</v>
          </cell>
          <cell r="C2203" t="str">
            <v xml:space="preserve">BARREL LUER-LOCK ATTACHM10ML            </v>
          </cell>
          <cell r="D2203" t="str">
            <v>PC</v>
          </cell>
          <cell r="E2203">
            <v>11.34</v>
          </cell>
          <cell r="F2203">
            <v>28.35</v>
          </cell>
        </row>
        <row r="2204">
          <cell r="A2204">
            <v>1891220</v>
          </cell>
          <cell r="B2204" t="str">
            <v>18-912-20</v>
          </cell>
          <cell r="C2204" t="str">
            <v xml:space="preserve">BARREL LUER-LOCK ATTACHM20ML            </v>
          </cell>
          <cell r="D2204" t="str">
            <v>PC</v>
          </cell>
          <cell r="E2204">
            <v>13.5</v>
          </cell>
          <cell r="F2204">
            <v>33.75</v>
          </cell>
        </row>
        <row r="2205">
          <cell r="A2205">
            <v>1891250</v>
          </cell>
          <cell r="B2205" t="str">
            <v>18-912-50</v>
          </cell>
          <cell r="C2205" t="str">
            <v xml:space="preserve">BARREL LUER-LOCK ATTACHM50ML            </v>
          </cell>
          <cell r="D2205" t="str">
            <v>PC</v>
          </cell>
          <cell r="E2205">
            <v>27.36</v>
          </cell>
          <cell r="F2205">
            <v>68.400000000000006</v>
          </cell>
        </row>
        <row r="2206">
          <cell r="A2206">
            <v>1891502</v>
          </cell>
          <cell r="B2206" t="str">
            <v>18-915-02</v>
          </cell>
          <cell r="C2206" t="str">
            <v xml:space="preserve">3-RING SYRINGE LUER-LOCK 2ML            </v>
          </cell>
          <cell r="D2206" t="str">
            <v>PC</v>
          </cell>
          <cell r="E2206">
            <v>31.77</v>
          </cell>
          <cell r="F2206">
            <v>79.424999999999997</v>
          </cell>
        </row>
        <row r="2207">
          <cell r="A2207">
            <v>1891505</v>
          </cell>
          <cell r="B2207" t="str">
            <v>18-915-05</v>
          </cell>
          <cell r="C2207" t="str">
            <v xml:space="preserve">3-RING SYRINGE LUER-LOCK 5ML            </v>
          </cell>
          <cell r="D2207" t="str">
            <v>PC</v>
          </cell>
          <cell r="E2207">
            <v>33.840000000000003</v>
          </cell>
          <cell r="F2207">
            <v>84.600000000000009</v>
          </cell>
        </row>
        <row r="2208">
          <cell r="A2208">
            <v>1891510</v>
          </cell>
          <cell r="B2208" t="str">
            <v>18-915-10</v>
          </cell>
          <cell r="C2208" t="str">
            <v xml:space="preserve">3-RING SYRINGE LUER-LOCK10ML            </v>
          </cell>
          <cell r="D2208" t="str">
            <v>PC</v>
          </cell>
          <cell r="E2208">
            <v>35.1</v>
          </cell>
          <cell r="F2208">
            <v>87.75</v>
          </cell>
        </row>
        <row r="2209">
          <cell r="A2209">
            <v>1891702</v>
          </cell>
          <cell r="B2209" t="str">
            <v>18-917-02</v>
          </cell>
          <cell r="C2209" t="str">
            <v xml:space="preserve">BARREL LUER-LOCK ATTACHM 2ML            </v>
          </cell>
          <cell r="D2209" t="str">
            <v>PC</v>
          </cell>
          <cell r="E2209">
            <v>8.34</v>
          </cell>
          <cell r="F2209">
            <v>20.85</v>
          </cell>
        </row>
        <row r="2210">
          <cell r="A2210">
            <v>1891705</v>
          </cell>
          <cell r="B2210" t="str">
            <v>18-917-05</v>
          </cell>
          <cell r="C2210" t="str">
            <v xml:space="preserve">BARREL LUER-LOCK ATTACHM 5ML            </v>
          </cell>
          <cell r="D2210" t="str">
            <v>PC</v>
          </cell>
          <cell r="E2210">
            <v>9.36</v>
          </cell>
          <cell r="F2210">
            <v>23.4</v>
          </cell>
        </row>
        <row r="2211">
          <cell r="A2211">
            <v>1891710</v>
          </cell>
          <cell r="B2211" t="str">
            <v>18-917-10</v>
          </cell>
          <cell r="C2211" t="str">
            <v xml:space="preserve">BARREL LUER-LOCK ATTACHM10ML            </v>
          </cell>
          <cell r="D2211" t="str">
            <v>PC</v>
          </cell>
          <cell r="E2211">
            <v>11.43</v>
          </cell>
          <cell r="F2211">
            <v>28.574999999999999</v>
          </cell>
        </row>
        <row r="2212">
          <cell r="A2212">
            <v>1892001</v>
          </cell>
          <cell r="B2212" t="str">
            <v>18-920-01</v>
          </cell>
          <cell r="C2212" t="str">
            <v xml:space="preserve">INSULIN-LUER SYRINGE 1ML 40U            </v>
          </cell>
          <cell r="D2212" t="str">
            <v>PC</v>
          </cell>
          <cell r="E2212">
            <v>10.98</v>
          </cell>
          <cell r="F2212">
            <v>27.450000000000003</v>
          </cell>
        </row>
        <row r="2213">
          <cell r="A2213">
            <v>1892002</v>
          </cell>
          <cell r="B2213" t="str">
            <v>18-920-02</v>
          </cell>
          <cell r="C2213" t="str">
            <v xml:space="preserve">INSULIN-LUER SYRINGE 2ML 80U            </v>
          </cell>
          <cell r="D2213" t="str">
            <v>PC</v>
          </cell>
          <cell r="E2213">
            <v>11.07</v>
          </cell>
          <cell r="F2213">
            <v>27.675000000000001</v>
          </cell>
        </row>
        <row r="2214">
          <cell r="A2214">
            <v>1892201</v>
          </cell>
          <cell r="B2214" t="str">
            <v>18-922-01</v>
          </cell>
          <cell r="C2214" t="str">
            <v xml:space="preserve">BARREL LUER ATTACHM  1ML 40U            </v>
          </cell>
          <cell r="D2214" t="str">
            <v>PC</v>
          </cell>
          <cell r="E2214">
            <v>7.81</v>
          </cell>
          <cell r="F2214">
            <v>19.524999999999999</v>
          </cell>
        </row>
        <row r="2215">
          <cell r="A2215">
            <v>1892202</v>
          </cell>
          <cell r="B2215" t="str">
            <v>18-922-02</v>
          </cell>
          <cell r="C2215" t="str">
            <v xml:space="preserve">BARREL LUER ATTACHM  2ML 80U            </v>
          </cell>
          <cell r="D2215" t="str">
            <v>PC</v>
          </cell>
          <cell r="E2215">
            <v>7.89</v>
          </cell>
          <cell r="F2215">
            <v>19.724999999999998</v>
          </cell>
        </row>
        <row r="2216">
          <cell r="A2216">
            <v>1892501</v>
          </cell>
          <cell r="B2216" t="str">
            <v>18-925-01</v>
          </cell>
          <cell r="C2216" t="str">
            <v xml:space="preserve">TUBERCULIN SYRINGE LUER CONE            </v>
          </cell>
          <cell r="D2216" t="str">
            <v>PC</v>
          </cell>
          <cell r="E2216">
            <v>23.04</v>
          </cell>
          <cell r="F2216">
            <v>57.599999999999994</v>
          </cell>
        </row>
        <row r="2217">
          <cell r="A2217">
            <v>1892601</v>
          </cell>
          <cell r="B2217" t="str">
            <v>18-926-01</v>
          </cell>
          <cell r="C2217" t="str">
            <v xml:space="preserve">BARREL TUBERCULIN-LUER   1ML            </v>
          </cell>
          <cell r="D2217" t="str">
            <v>PC</v>
          </cell>
          <cell r="E2217">
            <v>13.95</v>
          </cell>
          <cell r="F2217">
            <v>34.875</v>
          </cell>
        </row>
        <row r="2218">
          <cell r="A2218">
            <v>1893005</v>
          </cell>
          <cell r="B2218" t="str">
            <v>18-930-05</v>
          </cell>
          <cell r="C2218" t="str">
            <v xml:space="preserve">JANET WOUND+BLADDERSYR. 50ML            </v>
          </cell>
          <cell r="D2218" t="str">
            <v>PC</v>
          </cell>
          <cell r="E2218">
            <v>58.32</v>
          </cell>
          <cell r="F2218">
            <v>145.80000000000001</v>
          </cell>
        </row>
        <row r="2219">
          <cell r="A2219">
            <v>1893010</v>
          </cell>
          <cell r="B2219" t="str">
            <v>18-930-10</v>
          </cell>
          <cell r="C2219" t="str">
            <v xml:space="preserve">JANET WOUND+BLADDERSYR.100ML            </v>
          </cell>
          <cell r="D2219" t="str">
            <v>PC</v>
          </cell>
          <cell r="E2219">
            <v>72.09</v>
          </cell>
          <cell r="F2219">
            <v>180.22500000000002</v>
          </cell>
        </row>
        <row r="2220">
          <cell r="A2220">
            <v>1893015</v>
          </cell>
          <cell r="B2220" t="str">
            <v>18-930-15</v>
          </cell>
          <cell r="C2220" t="str">
            <v xml:space="preserve">JANET WOUND+BLADDERSYR.150ML            </v>
          </cell>
          <cell r="D2220" t="str">
            <v>PC</v>
          </cell>
          <cell r="E2220">
            <v>79.650000000000006</v>
          </cell>
          <cell r="F2220">
            <v>199.125</v>
          </cell>
        </row>
        <row r="2221">
          <cell r="A2221">
            <v>1893020</v>
          </cell>
          <cell r="B2221" t="str">
            <v>18-930-20</v>
          </cell>
          <cell r="C2221" t="str">
            <v xml:space="preserve">JANET WOUND+BLADDERSYR.200ML            </v>
          </cell>
          <cell r="D2221" t="str">
            <v>PC</v>
          </cell>
          <cell r="E2221">
            <v>85.41</v>
          </cell>
          <cell r="F2221">
            <v>213.52499999999998</v>
          </cell>
        </row>
        <row r="2222">
          <cell r="A2222">
            <v>1893205</v>
          </cell>
          <cell r="B2222" t="str">
            <v>18-932-05</v>
          </cell>
          <cell r="C2222" t="str">
            <v xml:space="preserve">BARREL F.JANET SYRINGE  50ML            </v>
          </cell>
          <cell r="D2222" t="str">
            <v>PC</v>
          </cell>
          <cell r="E2222">
            <v>36.18</v>
          </cell>
          <cell r="F2222">
            <v>90.45</v>
          </cell>
        </row>
        <row r="2223">
          <cell r="A2223">
            <v>1893210</v>
          </cell>
          <cell r="B2223" t="str">
            <v>18-932-10</v>
          </cell>
          <cell r="C2223" t="str">
            <v xml:space="preserve">BARREL F.JANET SYRINGE 100ML            </v>
          </cell>
          <cell r="D2223" t="str">
            <v>PC</v>
          </cell>
          <cell r="E2223">
            <v>43.74</v>
          </cell>
          <cell r="F2223">
            <v>109.35000000000001</v>
          </cell>
        </row>
        <row r="2224">
          <cell r="A2224">
            <v>1893215</v>
          </cell>
          <cell r="B2224" t="str">
            <v>18-932-15</v>
          </cell>
          <cell r="C2224" t="str">
            <v xml:space="preserve">BARREL F.JANET SYRINGE 150ML            </v>
          </cell>
          <cell r="D2224" t="str">
            <v>PC</v>
          </cell>
          <cell r="E2224">
            <v>48.24</v>
          </cell>
          <cell r="F2224">
            <v>120.60000000000001</v>
          </cell>
        </row>
        <row r="2225">
          <cell r="A2225">
            <v>1893220</v>
          </cell>
          <cell r="B2225" t="str">
            <v>18-932-20</v>
          </cell>
          <cell r="C2225" t="str">
            <v xml:space="preserve">BARREL F.JANET SYRINGE 200ML            </v>
          </cell>
          <cell r="D2225" t="str">
            <v>PC</v>
          </cell>
          <cell r="E2225">
            <v>53.19</v>
          </cell>
          <cell r="F2225">
            <v>132.97499999999999</v>
          </cell>
        </row>
        <row r="2226">
          <cell r="A2226">
            <v>1930115</v>
          </cell>
          <cell r="B2226" t="str">
            <v>19-301-15</v>
          </cell>
          <cell r="C2226" t="str">
            <v xml:space="preserve">MAGILL CATHET INTRODUC FORC             </v>
          </cell>
          <cell r="D2226" t="str">
            <v>PC</v>
          </cell>
          <cell r="E2226">
            <v>39.33</v>
          </cell>
          <cell r="F2226">
            <v>98.324999999999989</v>
          </cell>
        </row>
        <row r="2227">
          <cell r="A2227">
            <v>1930120</v>
          </cell>
          <cell r="B2227" t="str">
            <v>19-301-20</v>
          </cell>
          <cell r="C2227" t="str">
            <v xml:space="preserve">MAGILL CATHET INTRODUC FORC             </v>
          </cell>
          <cell r="D2227" t="str">
            <v>PC</v>
          </cell>
          <cell r="E2227">
            <v>39.33</v>
          </cell>
          <cell r="F2227">
            <v>98.324999999999989</v>
          </cell>
        </row>
        <row r="2228">
          <cell r="A2228">
            <v>1930325</v>
          </cell>
          <cell r="B2228" t="str">
            <v>19-303-25</v>
          </cell>
          <cell r="C2228" t="str">
            <v xml:space="preserve">MAGILL CATHET INTRODUC FORC             </v>
          </cell>
          <cell r="D2228" t="str">
            <v>PC</v>
          </cell>
          <cell r="E2228">
            <v>39.33</v>
          </cell>
          <cell r="F2228">
            <v>98.324999999999989</v>
          </cell>
        </row>
        <row r="2229">
          <cell r="A2229">
            <v>1935000</v>
          </cell>
          <cell r="B2229" t="str">
            <v>19-350-00</v>
          </cell>
          <cell r="C2229" t="str">
            <v xml:space="preserve">MILLER LARYNGOSCOPE SET                 </v>
          </cell>
          <cell r="D2229" t="str">
            <v>PC</v>
          </cell>
          <cell r="E2229">
            <v>245.1</v>
          </cell>
          <cell r="F2229">
            <v>612.75</v>
          </cell>
        </row>
        <row r="2230">
          <cell r="A2230">
            <v>1935100</v>
          </cell>
          <cell r="B2230" t="str">
            <v>19-351-00</v>
          </cell>
          <cell r="C2230" t="str">
            <v xml:space="preserve">MILLER LARYNGOSCOPE SET                 </v>
          </cell>
          <cell r="D2230" t="str">
            <v>PC</v>
          </cell>
          <cell r="E2230">
            <v>296.88</v>
          </cell>
          <cell r="F2230">
            <v>742.2</v>
          </cell>
        </row>
        <row r="2231">
          <cell r="A2231">
            <v>1935200</v>
          </cell>
          <cell r="B2231" t="str">
            <v>19-352-00</v>
          </cell>
          <cell r="C2231" t="str">
            <v xml:space="preserve">MILLER-BABY LARYNGOSCOPE                </v>
          </cell>
          <cell r="D2231" t="str">
            <v>SET</v>
          </cell>
          <cell r="E2231">
            <v>176.7</v>
          </cell>
          <cell r="F2231">
            <v>441.75</v>
          </cell>
        </row>
        <row r="2232">
          <cell r="A2232">
            <v>1935300</v>
          </cell>
          <cell r="B2232" t="str">
            <v>19-353-00</v>
          </cell>
          <cell r="C2232" t="str">
            <v xml:space="preserve">MILLER-BABY BLADE FIG.0                 </v>
          </cell>
          <cell r="D2232" t="str">
            <v>PC</v>
          </cell>
          <cell r="E2232">
            <v>63.84</v>
          </cell>
          <cell r="F2232">
            <v>159.60000000000002</v>
          </cell>
        </row>
        <row r="2233">
          <cell r="A2233">
            <v>1935301</v>
          </cell>
          <cell r="B2233" t="str">
            <v>19-353-01</v>
          </cell>
          <cell r="C2233" t="str">
            <v xml:space="preserve">MILLER-BABY BLADE FIG.1                 </v>
          </cell>
          <cell r="D2233" t="str">
            <v>PC</v>
          </cell>
          <cell r="E2233">
            <v>63.84</v>
          </cell>
          <cell r="F2233">
            <v>159.60000000000002</v>
          </cell>
        </row>
        <row r="2234">
          <cell r="A2234">
            <v>1935302</v>
          </cell>
          <cell r="B2234" t="str">
            <v>19-353-02</v>
          </cell>
          <cell r="C2234" t="str">
            <v xml:space="preserve">MILLER BLADE FIG 2     130MM            </v>
          </cell>
          <cell r="D2234" t="str">
            <v>PC</v>
          </cell>
          <cell r="E2234">
            <v>63.84</v>
          </cell>
          <cell r="F2234">
            <v>159.60000000000002</v>
          </cell>
        </row>
        <row r="2235">
          <cell r="A2235">
            <v>1935303</v>
          </cell>
          <cell r="B2235" t="str">
            <v>19-353-03</v>
          </cell>
          <cell r="C2235" t="str">
            <v xml:space="preserve">MILLER BLADE FIG 3     170MM            </v>
          </cell>
          <cell r="D2235" t="str">
            <v>PC</v>
          </cell>
          <cell r="E2235">
            <v>63.84</v>
          </cell>
          <cell r="F2235">
            <v>159.60000000000002</v>
          </cell>
        </row>
        <row r="2236">
          <cell r="A2236">
            <v>1935304</v>
          </cell>
          <cell r="B2236" t="str">
            <v>19-353-04</v>
          </cell>
          <cell r="C2236" t="str">
            <v xml:space="preserve">MILLER BLADE FIG 4     180MM            </v>
          </cell>
          <cell r="D2236" t="str">
            <v>PC</v>
          </cell>
          <cell r="E2236">
            <v>63.84</v>
          </cell>
          <cell r="F2236">
            <v>159.60000000000002</v>
          </cell>
        </row>
        <row r="2237">
          <cell r="A2237">
            <v>1936000</v>
          </cell>
          <cell r="B2237" t="str">
            <v>19-360-00</v>
          </cell>
          <cell r="C2237" t="str">
            <v xml:space="preserve">GUEDEL-NEGUS LARYNGOSC                  </v>
          </cell>
          <cell r="D2237" t="str">
            <v>SET</v>
          </cell>
          <cell r="E2237">
            <v>258.39999999999998</v>
          </cell>
          <cell r="F2237">
            <v>646</v>
          </cell>
        </row>
        <row r="2238">
          <cell r="A2238">
            <v>1936100</v>
          </cell>
          <cell r="B2238" t="str">
            <v>19-361-00</v>
          </cell>
          <cell r="C2238" t="str">
            <v xml:space="preserve">GUEDEL-NEGUS LARYNGOSCOP                </v>
          </cell>
          <cell r="D2238" t="str">
            <v>SET</v>
          </cell>
          <cell r="E2238">
            <v>320.14999999999998</v>
          </cell>
          <cell r="F2238">
            <v>800.375</v>
          </cell>
        </row>
        <row r="2239">
          <cell r="A2239">
            <v>1936301</v>
          </cell>
          <cell r="B2239" t="str">
            <v>19-363-01</v>
          </cell>
          <cell r="C2239" t="str">
            <v xml:space="preserve">GUEDEL-NEGUS BLADE FIG.1                </v>
          </cell>
          <cell r="D2239" t="str">
            <v>PC</v>
          </cell>
          <cell r="E2239">
            <v>62.13</v>
          </cell>
          <cell r="F2239">
            <v>155.32500000000002</v>
          </cell>
        </row>
        <row r="2240">
          <cell r="A2240">
            <v>1936302</v>
          </cell>
          <cell r="B2240" t="str">
            <v>19-363-02</v>
          </cell>
          <cell r="C2240" t="str">
            <v xml:space="preserve">GUEDEL-NEGUS BLADE FIG.2                </v>
          </cell>
          <cell r="D2240" t="str">
            <v>PC</v>
          </cell>
          <cell r="E2240">
            <v>62.13</v>
          </cell>
          <cell r="F2240">
            <v>155.32500000000002</v>
          </cell>
        </row>
        <row r="2241">
          <cell r="A2241">
            <v>1936303</v>
          </cell>
          <cell r="B2241" t="str">
            <v>19-363-03</v>
          </cell>
          <cell r="C2241" t="str">
            <v xml:space="preserve">GUEDEL-NEGUS BLADE FIG.3                </v>
          </cell>
          <cell r="D2241" t="str">
            <v>PC</v>
          </cell>
          <cell r="E2241">
            <v>62.13</v>
          </cell>
          <cell r="F2241">
            <v>155.32500000000002</v>
          </cell>
        </row>
        <row r="2242">
          <cell r="A2242">
            <v>1936304</v>
          </cell>
          <cell r="B2242" t="str">
            <v>19-363-04</v>
          </cell>
          <cell r="C2242" t="str">
            <v xml:space="preserve">GUEDEL-NEGUS BLADE FIG.4                </v>
          </cell>
          <cell r="D2242" t="str">
            <v>PC</v>
          </cell>
          <cell r="E2242">
            <v>62.13</v>
          </cell>
          <cell r="F2242">
            <v>155.32500000000002</v>
          </cell>
        </row>
        <row r="2243">
          <cell r="A2243">
            <v>1938000</v>
          </cell>
          <cell r="B2243" t="str">
            <v>19-380-00</v>
          </cell>
          <cell r="C2243" t="str">
            <v xml:space="preserve">MC INTOSH LARYNGOSCOPE SET              </v>
          </cell>
          <cell r="D2243" t="str">
            <v>PC</v>
          </cell>
          <cell r="E2243">
            <v>230.38</v>
          </cell>
          <cell r="F2243">
            <v>575.95000000000005</v>
          </cell>
        </row>
        <row r="2244">
          <cell r="A2244">
            <v>1938300</v>
          </cell>
          <cell r="B2244" t="str">
            <v>19-383-00</v>
          </cell>
          <cell r="C2244" t="str">
            <v xml:space="preserve">MCINTOSH BLADE FIG.0    55MM            </v>
          </cell>
          <cell r="D2244" t="str">
            <v>PC</v>
          </cell>
          <cell r="E2244">
            <v>52.92</v>
          </cell>
          <cell r="F2244">
            <v>132.30000000000001</v>
          </cell>
        </row>
        <row r="2245">
          <cell r="A2245">
            <v>1938301</v>
          </cell>
          <cell r="B2245" t="str">
            <v>19-383-01</v>
          </cell>
          <cell r="C2245" t="str">
            <v xml:space="preserve">MCINTOSH BLADE FIG.1    75MM            </v>
          </cell>
          <cell r="D2245" t="str">
            <v>PC</v>
          </cell>
          <cell r="E2245">
            <v>52.92</v>
          </cell>
          <cell r="F2245">
            <v>132.30000000000001</v>
          </cell>
        </row>
        <row r="2246">
          <cell r="A2246">
            <v>1938302</v>
          </cell>
          <cell r="B2246" t="str">
            <v>19-383-02</v>
          </cell>
          <cell r="C2246" t="str">
            <v xml:space="preserve">MCINTOSH BLADE FIG.2    90MM            </v>
          </cell>
          <cell r="D2246" t="str">
            <v>PC</v>
          </cell>
          <cell r="E2246">
            <v>52.92</v>
          </cell>
          <cell r="F2246">
            <v>132.30000000000001</v>
          </cell>
        </row>
        <row r="2247">
          <cell r="A2247">
            <v>1938303</v>
          </cell>
          <cell r="B2247" t="str">
            <v>19-383-03</v>
          </cell>
          <cell r="C2247" t="str">
            <v xml:space="preserve">MCINTOSH BLADE FIG.3   110MM            </v>
          </cell>
          <cell r="D2247" t="str">
            <v>PC</v>
          </cell>
          <cell r="E2247">
            <v>52.92</v>
          </cell>
          <cell r="F2247">
            <v>132.30000000000001</v>
          </cell>
        </row>
        <row r="2248">
          <cell r="A2248">
            <v>1938304</v>
          </cell>
          <cell r="B2248" t="str">
            <v>19-383-04</v>
          </cell>
          <cell r="C2248" t="str">
            <v xml:space="preserve">MCINTOSH BLADE FIG.4   135MM            </v>
          </cell>
          <cell r="D2248" t="str">
            <v>PC</v>
          </cell>
          <cell r="E2248">
            <v>52.92</v>
          </cell>
          <cell r="F2248">
            <v>132.30000000000001</v>
          </cell>
        </row>
        <row r="2249">
          <cell r="A2249">
            <v>1938400</v>
          </cell>
          <cell r="B2249" t="str">
            <v>19-384-00</v>
          </cell>
          <cell r="C2249" t="str">
            <v xml:space="preserve">MC INTOSH LARYNGOSCOPE                  </v>
          </cell>
          <cell r="D2249" t="str">
            <v>SET</v>
          </cell>
          <cell r="E2249">
            <v>283.58</v>
          </cell>
          <cell r="F2249">
            <v>708.94999999999993</v>
          </cell>
        </row>
        <row r="2250">
          <cell r="A2250">
            <v>1938701</v>
          </cell>
          <cell r="B2250" t="str">
            <v>19-387-01</v>
          </cell>
          <cell r="C2250" t="str">
            <v xml:space="preserve">FOREGGER BLADE FIG.1    70MM            </v>
          </cell>
          <cell r="D2250" t="str">
            <v>PC</v>
          </cell>
          <cell r="E2250">
            <v>52.92</v>
          </cell>
          <cell r="F2250">
            <v>132.30000000000001</v>
          </cell>
        </row>
        <row r="2251">
          <cell r="A2251">
            <v>1938702</v>
          </cell>
          <cell r="B2251" t="str">
            <v>19-387-02</v>
          </cell>
          <cell r="C2251" t="str">
            <v xml:space="preserve">FOREGGER BLADE FIG.2    90MM            </v>
          </cell>
          <cell r="D2251" t="str">
            <v>PC</v>
          </cell>
          <cell r="E2251">
            <v>52.92</v>
          </cell>
          <cell r="F2251">
            <v>132.30000000000001</v>
          </cell>
        </row>
        <row r="2252">
          <cell r="A2252">
            <v>1938703</v>
          </cell>
          <cell r="B2252" t="str">
            <v>19-387-03</v>
          </cell>
          <cell r="C2252" t="str">
            <v xml:space="preserve">FOREGGER BLADE FIG.3   110MM            </v>
          </cell>
          <cell r="D2252" t="str">
            <v>PC</v>
          </cell>
          <cell r="E2252">
            <v>52.92</v>
          </cell>
          <cell r="F2252">
            <v>132.30000000000001</v>
          </cell>
        </row>
        <row r="2253">
          <cell r="A2253">
            <v>1938704</v>
          </cell>
          <cell r="B2253" t="str">
            <v>19-387-04</v>
          </cell>
          <cell r="C2253" t="str">
            <v xml:space="preserve">FOREGGER BLADE FIG.4   135MM            </v>
          </cell>
          <cell r="D2253" t="str">
            <v>PC</v>
          </cell>
          <cell r="E2253">
            <v>52.92</v>
          </cell>
          <cell r="F2253">
            <v>132.30000000000001</v>
          </cell>
        </row>
        <row r="2254">
          <cell r="A2254">
            <v>1939000</v>
          </cell>
          <cell r="B2254" t="str">
            <v>19-390-00</v>
          </cell>
          <cell r="C2254" t="str">
            <v xml:space="preserve">WIS FOREGGER LARYNGOSC SET              </v>
          </cell>
          <cell r="D2254" t="str">
            <v>PC</v>
          </cell>
          <cell r="E2254">
            <v>230.38</v>
          </cell>
          <cell r="F2254">
            <v>575.95000000000005</v>
          </cell>
        </row>
        <row r="2255">
          <cell r="A2255">
            <v>1939100</v>
          </cell>
          <cell r="B2255" t="str">
            <v>19-391-00</v>
          </cell>
          <cell r="C2255" t="str">
            <v xml:space="preserve">FOREGGER LARYNGOSCOPE SET               </v>
          </cell>
          <cell r="D2255" t="str">
            <v>PC</v>
          </cell>
          <cell r="E2255">
            <v>283.58</v>
          </cell>
          <cell r="F2255">
            <v>708.94999999999993</v>
          </cell>
        </row>
        <row r="2256">
          <cell r="A2256">
            <v>1939200</v>
          </cell>
          <cell r="B2256" t="str">
            <v>19-392-00</v>
          </cell>
          <cell r="C2256" t="str">
            <v xml:space="preserve">BATTERY HANDLE F.LARYNGOSCOP            </v>
          </cell>
          <cell r="D2256" t="str">
            <v>PC</v>
          </cell>
          <cell r="E2256">
            <v>48.17</v>
          </cell>
          <cell r="F2256">
            <v>120.42500000000001</v>
          </cell>
        </row>
        <row r="2257">
          <cell r="A2257">
            <v>1939500</v>
          </cell>
          <cell r="B2257" t="str">
            <v>19-395-00</v>
          </cell>
          <cell r="C2257" t="str">
            <v xml:space="preserve">SPARE BULB F LARYNGOSCOPE               </v>
          </cell>
          <cell r="D2257" t="str">
            <v>PC</v>
          </cell>
          <cell r="E2257">
            <v>4.82</v>
          </cell>
          <cell r="F2257">
            <v>12.05</v>
          </cell>
        </row>
        <row r="2258">
          <cell r="A2258">
            <v>1939501</v>
          </cell>
          <cell r="B2258" t="str">
            <v>19-395-01</v>
          </cell>
          <cell r="C2258" t="str">
            <v xml:space="preserve">LARYNGOSCOPE LAMP SMALL                 </v>
          </cell>
          <cell r="D2258" t="str">
            <v>PC</v>
          </cell>
          <cell r="E2258">
            <v>4.82</v>
          </cell>
          <cell r="F2258">
            <v>12.05</v>
          </cell>
        </row>
        <row r="2259">
          <cell r="A2259">
            <v>1939801</v>
          </cell>
          <cell r="B2259" t="str">
            <v>19-398-01</v>
          </cell>
          <cell r="C2259" t="str">
            <v xml:space="preserve">CASE ONLY FOR 3 STR. BLADES             </v>
          </cell>
          <cell r="D2259" t="str">
            <v>PC</v>
          </cell>
          <cell r="E2259">
            <v>28.41</v>
          </cell>
          <cell r="F2259">
            <v>71.025000000000006</v>
          </cell>
        </row>
        <row r="2260">
          <cell r="A2260">
            <v>1939802</v>
          </cell>
          <cell r="B2260" t="str">
            <v>19-398-02</v>
          </cell>
          <cell r="C2260" t="str">
            <v xml:space="preserve">CASE ONLY FOR 4 STR. BLADES             </v>
          </cell>
          <cell r="D2260" t="str">
            <v>PC</v>
          </cell>
          <cell r="E2260">
            <v>28.41</v>
          </cell>
          <cell r="F2260">
            <v>71.025000000000006</v>
          </cell>
        </row>
        <row r="2261">
          <cell r="A2261">
            <v>1939803</v>
          </cell>
          <cell r="B2261" t="str">
            <v>19-398-03</v>
          </cell>
          <cell r="C2261" t="str">
            <v xml:space="preserve">CASE ONLY FOR 3 CVD BLADES              </v>
          </cell>
          <cell r="D2261" t="str">
            <v>PC</v>
          </cell>
          <cell r="E2261">
            <v>23.94</v>
          </cell>
          <cell r="F2261">
            <v>59.85</v>
          </cell>
        </row>
        <row r="2262">
          <cell r="A2262">
            <v>1939804</v>
          </cell>
          <cell r="B2262" t="str">
            <v>19-398-04</v>
          </cell>
          <cell r="C2262" t="str">
            <v xml:space="preserve">CASE ONLY FOR 4 CVD BLADES              </v>
          </cell>
          <cell r="D2262" t="str">
            <v>PC</v>
          </cell>
          <cell r="E2262">
            <v>26.22</v>
          </cell>
          <cell r="F2262">
            <v>65.55</v>
          </cell>
        </row>
        <row r="2263">
          <cell r="A2263">
            <v>1950000</v>
          </cell>
          <cell r="B2263" t="str">
            <v>19-500-00</v>
          </cell>
          <cell r="C2263" t="str">
            <v xml:space="preserve">MCINTOSH FO LARYNGOSCOPE SET            </v>
          </cell>
          <cell r="D2263" t="str">
            <v>PC</v>
          </cell>
          <cell r="E2263">
            <v>480.7</v>
          </cell>
          <cell r="F2263">
            <v>1201.75</v>
          </cell>
        </row>
        <row r="2264">
          <cell r="A2264">
            <v>1950500</v>
          </cell>
          <cell r="B2264" t="str">
            <v>19-505-00</v>
          </cell>
          <cell r="C2264" t="str">
            <v xml:space="preserve">MCINTOSH FO LARYN SET ACCU              </v>
          </cell>
          <cell r="D2264" t="str">
            <v>PC</v>
          </cell>
          <cell r="E2264">
            <v>540.54999999999995</v>
          </cell>
          <cell r="F2264">
            <v>1351.375</v>
          </cell>
        </row>
        <row r="2265">
          <cell r="A2265">
            <v>1951000</v>
          </cell>
          <cell r="B2265" t="str">
            <v>19-510-00</v>
          </cell>
          <cell r="C2265" t="str">
            <v xml:space="preserve">MCINTOSH FO LARYN SET BATT              </v>
          </cell>
          <cell r="D2265" t="str">
            <v>PC</v>
          </cell>
          <cell r="E2265">
            <v>603.25</v>
          </cell>
          <cell r="F2265">
            <v>1508.125</v>
          </cell>
        </row>
        <row r="2266">
          <cell r="A2266">
            <v>1951500</v>
          </cell>
          <cell r="B2266" t="str">
            <v>19-515-00</v>
          </cell>
          <cell r="C2266" t="str">
            <v xml:space="preserve">MCINTOSH FO LARYN SET ACCU              </v>
          </cell>
          <cell r="D2266" t="str">
            <v>PC</v>
          </cell>
          <cell r="E2266">
            <v>672.6</v>
          </cell>
          <cell r="F2266">
            <v>1681.5</v>
          </cell>
        </row>
        <row r="2267">
          <cell r="A2267">
            <v>1952000</v>
          </cell>
          <cell r="B2267" t="str">
            <v>19-520-00</v>
          </cell>
          <cell r="C2267" t="str">
            <v xml:space="preserve">MCINTOSH FO BLADE FI.0  55MM            </v>
          </cell>
          <cell r="D2267" t="str">
            <v>PC</v>
          </cell>
          <cell r="E2267">
            <v>120.65</v>
          </cell>
          <cell r="F2267">
            <v>301.625</v>
          </cell>
        </row>
        <row r="2268">
          <cell r="A2268">
            <v>1952001</v>
          </cell>
          <cell r="B2268" t="str">
            <v>19-520-01</v>
          </cell>
          <cell r="C2268" t="str">
            <v xml:space="preserve">MCINTOSH FO BLADE FI.1  70MM            </v>
          </cell>
          <cell r="D2268" t="str">
            <v>PC</v>
          </cell>
          <cell r="E2268">
            <v>120.65</v>
          </cell>
          <cell r="F2268">
            <v>301.625</v>
          </cell>
        </row>
        <row r="2269">
          <cell r="A2269">
            <v>1952002</v>
          </cell>
          <cell r="B2269" t="str">
            <v>19-520-02</v>
          </cell>
          <cell r="C2269" t="str">
            <v xml:space="preserve">MCINTOSH FO BLADE FI.2  80MM            </v>
          </cell>
          <cell r="D2269" t="str">
            <v>PC</v>
          </cell>
          <cell r="E2269">
            <v>120.65</v>
          </cell>
          <cell r="F2269">
            <v>301.625</v>
          </cell>
        </row>
        <row r="2270">
          <cell r="A2270">
            <v>1952003</v>
          </cell>
          <cell r="B2270" t="str">
            <v>19-520-03</v>
          </cell>
          <cell r="C2270" t="str">
            <v xml:space="preserve">MCINTOSH FO BLADE FI.3 105MM            </v>
          </cell>
          <cell r="D2270" t="str">
            <v>PC</v>
          </cell>
          <cell r="E2270">
            <v>120.65</v>
          </cell>
          <cell r="F2270">
            <v>301.625</v>
          </cell>
        </row>
        <row r="2271">
          <cell r="A2271">
            <v>1952004</v>
          </cell>
          <cell r="B2271" t="str">
            <v>19-520-04</v>
          </cell>
          <cell r="C2271" t="str">
            <v xml:space="preserve">MCINTOSH FO BLADE FI.4 130MM            </v>
          </cell>
          <cell r="D2271" t="str">
            <v>PC</v>
          </cell>
          <cell r="E2271">
            <v>123.98</v>
          </cell>
          <cell r="F2271">
            <v>309.95</v>
          </cell>
        </row>
        <row r="2272">
          <cell r="A2272">
            <v>1954000</v>
          </cell>
          <cell r="B2272" t="str">
            <v>19-540-00</v>
          </cell>
          <cell r="C2272" t="str">
            <v xml:space="preserve">FOREGGER FO LARYN SET BATT              </v>
          </cell>
          <cell r="D2272" t="str">
            <v>PC</v>
          </cell>
          <cell r="E2272">
            <v>529.15</v>
          </cell>
          <cell r="F2272">
            <v>1322.875</v>
          </cell>
        </row>
        <row r="2273">
          <cell r="A2273">
            <v>1954500</v>
          </cell>
          <cell r="B2273" t="str">
            <v>19-545-00</v>
          </cell>
          <cell r="C2273" t="str">
            <v xml:space="preserve">FOREGGER FO LARYN SET ACCU              </v>
          </cell>
          <cell r="D2273" t="str">
            <v>PC</v>
          </cell>
          <cell r="E2273">
            <v>606.1</v>
          </cell>
          <cell r="F2273">
            <v>1515.25</v>
          </cell>
        </row>
        <row r="2274">
          <cell r="A2274">
            <v>1955000</v>
          </cell>
          <cell r="B2274" t="str">
            <v>19-550-00</v>
          </cell>
          <cell r="C2274" t="str">
            <v xml:space="preserve">FOREGGER FO LARYN SET BATT              </v>
          </cell>
          <cell r="D2274" t="str">
            <v>PC</v>
          </cell>
          <cell r="E2274">
            <v>631.75</v>
          </cell>
          <cell r="F2274">
            <v>1579.375</v>
          </cell>
        </row>
        <row r="2275">
          <cell r="A2275">
            <v>1955500</v>
          </cell>
          <cell r="B2275" t="str">
            <v>19-555-00</v>
          </cell>
          <cell r="C2275" t="str">
            <v xml:space="preserve">FOREGGER FO LARYN SET ACCU              </v>
          </cell>
          <cell r="D2275" t="str">
            <v>PC</v>
          </cell>
          <cell r="E2275">
            <v>700.15</v>
          </cell>
          <cell r="F2275">
            <v>1750.375</v>
          </cell>
        </row>
        <row r="2276">
          <cell r="A2276">
            <v>1956000</v>
          </cell>
          <cell r="B2276" t="str">
            <v>19-560-00</v>
          </cell>
          <cell r="C2276" t="str">
            <v xml:space="preserve">FOREGGER FO SPAT FIG.0  55MM            </v>
          </cell>
          <cell r="D2276" t="str">
            <v>PC</v>
          </cell>
          <cell r="E2276">
            <v>123.5</v>
          </cell>
          <cell r="F2276">
            <v>308.75</v>
          </cell>
        </row>
        <row r="2277">
          <cell r="A2277">
            <v>1956001</v>
          </cell>
          <cell r="B2277" t="str">
            <v>19-560-01</v>
          </cell>
          <cell r="C2277" t="str">
            <v xml:space="preserve">FOREGGER FO SPAT FIG.1  70MM            </v>
          </cell>
          <cell r="D2277" t="str">
            <v>PC</v>
          </cell>
          <cell r="E2277">
            <v>126.35</v>
          </cell>
          <cell r="F2277">
            <v>315.875</v>
          </cell>
        </row>
        <row r="2278">
          <cell r="A2278">
            <v>1956002</v>
          </cell>
          <cell r="B2278" t="str">
            <v>19-560-02</v>
          </cell>
          <cell r="C2278" t="str">
            <v xml:space="preserve">FOREGGER FO SPAT FIG.2  90MM            </v>
          </cell>
          <cell r="D2278" t="str">
            <v>PC</v>
          </cell>
          <cell r="E2278">
            <v>126.35</v>
          </cell>
          <cell r="F2278">
            <v>315.875</v>
          </cell>
        </row>
        <row r="2279">
          <cell r="A2279">
            <v>1956003</v>
          </cell>
          <cell r="B2279" t="str">
            <v>19-560-03</v>
          </cell>
          <cell r="C2279" t="str">
            <v xml:space="preserve">FOREGGER FO SPAT FIG.3 110MM            </v>
          </cell>
          <cell r="D2279" t="str">
            <v>PC</v>
          </cell>
          <cell r="E2279">
            <v>126.35</v>
          </cell>
          <cell r="F2279">
            <v>315.875</v>
          </cell>
        </row>
        <row r="2280">
          <cell r="A2280">
            <v>1956004</v>
          </cell>
          <cell r="B2280" t="str">
            <v>19-560-04</v>
          </cell>
          <cell r="C2280" t="str">
            <v xml:space="preserve">FOREGGER FO SPAT FIG.4 135MM            </v>
          </cell>
          <cell r="D2280" t="str">
            <v>PC</v>
          </cell>
          <cell r="E2280">
            <v>133</v>
          </cell>
          <cell r="F2280">
            <v>332.5</v>
          </cell>
        </row>
        <row r="2281">
          <cell r="A2281">
            <v>1956500</v>
          </cell>
          <cell r="B2281" t="str">
            <v>19-565-00</v>
          </cell>
          <cell r="C2281" t="str">
            <v xml:space="preserve">MILLER   FO LARYN SET BATT              </v>
          </cell>
          <cell r="D2281" t="str">
            <v>PC</v>
          </cell>
          <cell r="E2281">
            <v>469.78</v>
          </cell>
          <cell r="F2281">
            <v>1174.4499999999998</v>
          </cell>
        </row>
        <row r="2282">
          <cell r="A2282">
            <v>1957000</v>
          </cell>
          <cell r="B2282" t="str">
            <v>19-570-00</v>
          </cell>
          <cell r="C2282" t="str">
            <v xml:space="preserve">MILLER   FO LARYN SET ACCU              </v>
          </cell>
          <cell r="D2282" t="str">
            <v>PC</v>
          </cell>
          <cell r="E2282">
            <v>551.95000000000005</v>
          </cell>
          <cell r="F2282">
            <v>1379.875</v>
          </cell>
        </row>
        <row r="2283">
          <cell r="A2283">
            <v>1957500</v>
          </cell>
          <cell r="B2283" t="str">
            <v>19-575-00</v>
          </cell>
          <cell r="C2283" t="str">
            <v xml:space="preserve">MILLER   FO LARYN SET BATT              </v>
          </cell>
          <cell r="D2283" t="str">
            <v>PC</v>
          </cell>
          <cell r="E2283">
            <v>600.4</v>
          </cell>
          <cell r="F2283">
            <v>1501</v>
          </cell>
        </row>
        <row r="2284">
          <cell r="A2284">
            <v>1958000</v>
          </cell>
          <cell r="B2284" t="str">
            <v>19-580-00</v>
          </cell>
          <cell r="C2284" t="str">
            <v xml:space="preserve">MILLER   FO LARYN SET ACCU              </v>
          </cell>
          <cell r="D2284" t="str">
            <v>PC</v>
          </cell>
          <cell r="E2284">
            <v>666.9</v>
          </cell>
          <cell r="F2284">
            <v>1667.25</v>
          </cell>
        </row>
        <row r="2285">
          <cell r="A2285">
            <v>1958500</v>
          </cell>
          <cell r="B2285" t="str">
            <v>19-585-00</v>
          </cell>
          <cell r="C2285" t="str">
            <v xml:space="preserve">MILLER FO BLADE FIG.0   55MM            </v>
          </cell>
          <cell r="D2285" t="str">
            <v>PC</v>
          </cell>
          <cell r="E2285">
            <v>111.15</v>
          </cell>
          <cell r="F2285">
            <v>277.875</v>
          </cell>
        </row>
        <row r="2286">
          <cell r="A2286">
            <v>1958501</v>
          </cell>
          <cell r="B2286" t="str">
            <v>19-585-01</v>
          </cell>
          <cell r="C2286" t="str">
            <v xml:space="preserve">MILLER FO BLADE FIG.1   80MM            </v>
          </cell>
          <cell r="D2286" t="str">
            <v>PC</v>
          </cell>
          <cell r="E2286">
            <v>111.15</v>
          </cell>
          <cell r="F2286">
            <v>277.875</v>
          </cell>
        </row>
        <row r="2287">
          <cell r="A2287">
            <v>1958502</v>
          </cell>
          <cell r="B2287" t="str">
            <v>19-585-02</v>
          </cell>
          <cell r="C2287" t="str">
            <v xml:space="preserve">MILLER FO BLADE FIG.2  130MM            </v>
          </cell>
          <cell r="D2287" t="str">
            <v>PC</v>
          </cell>
          <cell r="E2287">
            <v>119.7</v>
          </cell>
          <cell r="F2287">
            <v>299.25</v>
          </cell>
        </row>
        <row r="2288">
          <cell r="A2288">
            <v>1958503</v>
          </cell>
          <cell r="B2288" t="str">
            <v>19-585-03</v>
          </cell>
          <cell r="C2288" t="str">
            <v xml:space="preserve">MILLER FO BLADE FIG.3  170MM            </v>
          </cell>
          <cell r="D2288" t="str">
            <v>PC</v>
          </cell>
          <cell r="E2288">
            <v>119.7</v>
          </cell>
          <cell r="F2288">
            <v>299.25</v>
          </cell>
        </row>
        <row r="2289">
          <cell r="A2289">
            <v>1958504</v>
          </cell>
          <cell r="B2289" t="str">
            <v>19-585-04</v>
          </cell>
          <cell r="C2289" t="str">
            <v xml:space="preserve">MILLER FO BLADE FIG.4  180MM            </v>
          </cell>
          <cell r="D2289" t="str">
            <v>PC</v>
          </cell>
          <cell r="E2289">
            <v>131.58000000000001</v>
          </cell>
          <cell r="F2289">
            <v>328.95000000000005</v>
          </cell>
        </row>
        <row r="2290">
          <cell r="A2290">
            <v>1960000</v>
          </cell>
          <cell r="B2290" t="str">
            <v>19-600-00</v>
          </cell>
          <cell r="C2290" t="str">
            <v xml:space="preserve">BATTERY HANDLE EXCEP BATTERY            </v>
          </cell>
          <cell r="D2290" t="str">
            <v>PC</v>
          </cell>
          <cell r="E2290">
            <v>94.81</v>
          </cell>
          <cell r="F2290">
            <v>237.02500000000001</v>
          </cell>
        </row>
        <row r="2291">
          <cell r="A2291">
            <v>1960400</v>
          </cell>
          <cell r="B2291" t="str">
            <v>19-604-00</v>
          </cell>
          <cell r="C2291" t="str">
            <v xml:space="preserve">BATTERY CONTAINER ONLY                  </v>
          </cell>
          <cell r="D2291" t="str">
            <v>PC</v>
          </cell>
          <cell r="E2291">
            <v>18.53</v>
          </cell>
          <cell r="F2291">
            <v>46.325000000000003</v>
          </cell>
        </row>
        <row r="2292">
          <cell r="A2292">
            <v>1960600</v>
          </cell>
          <cell r="B2292" t="str">
            <v>19-606-00</v>
          </cell>
          <cell r="C2292" t="str">
            <v xml:space="preserve">HANDLE WITH STORAGE BATT. INSERT (IND.) </v>
          </cell>
          <cell r="D2292" t="str">
            <v>PC</v>
          </cell>
          <cell r="E2292">
            <v>162.93</v>
          </cell>
          <cell r="F2292">
            <v>407.32500000000005</v>
          </cell>
        </row>
        <row r="2293">
          <cell r="A2293">
            <v>1960700</v>
          </cell>
          <cell r="B2293" t="str">
            <v>19-607-00</v>
          </cell>
          <cell r="C2293" t="str">
            <v xml:space="preserve">COLD-LIGHT HANDLE W. INDUCT. ACCU, SLIM </v>
          </cell>
          <cell r="D2293" t="str">
            <v>PC</v>
          </cell>
          <cell r="E2293">
            <v>160.08000000000001</v>
          </cell>
          <cell r="F2293">
            <v>400.20000000000005</v>
          </cell>
        </row>
        <row r="2294">
          <cell r="A2294">
            <v>1961000</v>
          </cell>
          <cell r="B2294" t="str">
            <v>19-610-00</v>
          </cell>
          <cell r="C2294" t="str">
            <v xml:space="preserve">STORAGE BATTERY INSERT                  </v>
          </cell>
          <cell r="D2294" t="str">
            <v>PC</v>
          </cell>
          <cell r="E2294">
            <v>97.38</v>
          </cell>
          <cell r="F2294">
            <v>243.45</v>
          </cell>
        </row>
        <row r="2295">
          <cell r="A2295">
            <v>1961100</v>
          </cell>
          <cell r="B2295" t="str">
            <v>19-611-00</v>
          </cell>
          <cell r="C2295" t="str">
            <v xml:space="preserve">INDUCTIVE ACCU, SLIM, LONE              </v>
          </cell>
          <cell r="D2295" t="str">
            <v>PC</v>
          </cell>
          <cell r="E2295">
            <v>100.23</v>
          </cell>
          <cell r="F2295">
            <v>250.57500000000002</v>
          </cell>
        </row>
        <row r="2296">
          <cell r="A2296">
            <v>1961500</v>
          </cell>
          <cell r="B2296" t="str">
            <v>19-615-00</v>
          </cell>
          <cell r="C2296" t="str">
            <v xml:space="preserve">FO BATTERY HANDLE SMALL                 </v>
          </cell>
          <cell r="D2296" t="str">
            <v>PC</v>
          </cell>
          <cell r="E2296">
            <v>96.43</v>
          </cell>
          <cell r="F2296">
            <v>241.07500000000002</v>
          </cell>
        </row>
        <row r="2297">
          <cell r="A2297">
            <v>1962000</v>
          </cell>
          <cell r="B2297" t="str">
            <v>19-620-00</v>
          </cell>
          <cell r="C2297" t="str">
            <v xml:space="preserve">BATTERY CHARGER INDUCTIVE               </v>
          </cell>
          <cell r="D2297" t="str">
            <v>PC</v>
          </cell>
          <cell r="E2297">
            <v>215.65</v>
          </cell>
          <cell r="F2297">
            <v>539.125</v>
          </cell>
        </row>
        <row r="2298">
          <cell r="A2298">
            <v>1962500</v>
          </cell>
          <cell r="B2298" t="str">
            <v>19-625-00</v>
          </cell>
          <cell r="C2298" t="str">
            <v xml:space="preserve">BATTERY CONTANINER                      </v>
          </cell>
          <cell r="D2298" t="str">
            <v>PC</v>
          </cell>
          <cell r="E2298">
            <v>25.08</v>
          </cell>
          <cell r="F2298">
            <v>62.699999999999996</v>
          </cell>
        </row>
        <row r="2299">
          <cell r="A2299">
            <v>1964000</v>
          </cell>
          <cell r="B2299" t="str">
            <v>19-640-00</v>
          </cell>
          <cell r="C2299" t="str">
            <v xml:space="preserve">KRYPTON LAMP 2,5 V                      </v>
          </cell>
          <cell r="D2299" t="str">
            <v>PC</v>
          </cell>
          <cell r="E2299">
            <v>7.81</v>
          </cell>
          <cell r="F2299">
            <v>19.524999999999999</v>
          </cell>
        </row>
        <row r="2300">
          <cell r="A2300">
            <v>1964500</v>
          </cell>
          <cell r="B2300" t="str">
            <v>19-645-00</v>
          </cell>
          <cell r="C2300" t="str">
            <v xml:space="preserve">XENON LAMP 2,5 V                        </v>
          </cell>
          <cell r="D2300" t="str">
            <v>PC</v>
          </cell>
          <cell r="E2300">
            <v>13.3</v>
          </cell>
          <cell r="F2300">
            <v>33.25</v>
          </cell>
        </row>
        <row r="2301">
          <cell r="A2301">
            <v>1964600</v>
          </cell>
          <cell r="B2301" t="str">
            <v>19-646-00</v>
          </cell>
          <cell r="C2301" t="str">
            <v xml:space="preserve">XENON LAMP 3,6 V                        </v>
          </cell>
          <cell r="D2301" t="str">
            <v>PC</v>
          </cell>
          <cell r="E2301">
            <v>18.809999999999999</v>
          </cell>
          <cell r="F2301">
            <v>47.024999999999999</v>
          </cell>
        </row>
        <row r="2302">
          <cell r="A2302">
            <v>2000000</v>
          </cell>
          <cell r="B2302" t="str">
            <v>20-000-00</v>
          </cell>
          <cell r="C2302" t="str">
            <v xml:space="preserve">MICRO NEEDLEH., STR., W/O CATCH, 15 CM  </v>
          </cell>
          <cell r="D2302" t="str">
            <v>PC</v>
          </cell>
          <cell r="E2302">
            <v>377</v>
          </cell>
          <cell r="F2302">
            <v>942.5</v>
          </cell>
        </row>
        <row r="2303">
          <cell r="A2303">
            <v>2000001</v>
          </cell>
          <cell r="B2303" t="str">
            <v>20-000-01</v>
          </cell>
          <cell r="C2303" t="str">
            <v xml:space="preserve">MICRO NEEDLEH., STR., W. CATCH, 15 CM   </v>
          </cell>
          <cell r="D2303" t="str">
            <v>PC</v>
          </cell>
          <cell r="E2303">
            <v>409.5</v>
          </cell>
          <cell r="F2303">
            <v>1023.75</v>
          </cell>
        </row>
        <row r="2304">
          <cell r="A2304">
            <v>2000002</v>
          </cell>
          <cell r="B2304" t="str">
            <v>20-000-02</v>
          </cell>
          <cell r="C2304" t="str">
            <v xml:space="preserve">MICRO NEEDLEH., STR., W/O CATCH, 15 CM  </v>
          </cell>
          <cell r="D2304" t="str">
            <v>PC</v>
          </cell>
          <cell r="E2304">
            <v>260</v>
          </cell>
          <cell r="F2304">
            <v>650</v>
          </cell>
        </row>
        <row r="2305">
          <cell r="A2305">
            <v>2000003</v>
          </cell>
          <cell r="B2305" t="str">
            <v>20-000-03</v>
          </cell>
          <cell r="C2305" t="str">
            <v xml:space="preserve">MICRO NEEDLEH., STR., W. CATCH, 15 CM   </v>
          </cell>
          <cell r="D2305" t="str">
            <v>PC</v>
          </cell>
          <cell r="E2305">
            <v>291.5</v>
          </cell>
          <cell r="F2305">
            <v>728.75</v>
          </cell>
        </row>
        <row r="2306">
          <cell r="A2306">
            <v>2000100</v>
          </cell>
          <cell r="B2306" t="str">
            <v>20-001-00</v>
          </cell>
          <cell r="C2306" t="str">
            <v xml:space="preserve">MICRO NEEDLEH., CUR., W/O CATCH, 15 CM  </v>
          </cell>
          <cell r="D2306" t="str">
            <v>PC</v>
          </cell>
          <cell r="E2306">
            <v>388</v>
          </cell>
          <cell r="F2306">
            <v>970</v>
          </cell>
        </row>
        <row r="2307">
          <cell r="A2307">
            <v>2000101</v>
          </cell>
          <cell r="B2307" t="str">
            <v>20-001-01</v>
          </cell>
          <cell r="C2307" t="str">
            <v xml:space="preserve">MICRO NEEDLEH., CUR., W. CATCH, 15 CM   </v>
          </cell>
          <cell r="D2307" t="str">
            <v>PC</v>
          </cell>
          <cell r="E2307">
            <v>420.5</v>
          </cell>
          <cell r="F2307">
            <v>1051.25</v>
          </cell>
        </row>
        <row r="2308">
          <cell r="A2308">
            <v>2000102</v>
          </cell>
          <cell r="B2308" t="str">
            <v>20-001-02</v>
          </cell>
          <cell r="C2308" t="str">
            <v xml:space="preserve">MICRO NEEDLEH., CUR., W/O CATCH, 15 CM  </v>
          </cell>
          <cell r="D2308" t="str">
            <v>PC</v>
          </cell>
          <cell r="E2308">
            <v>270</v>
          </cell>
          <cell r="F2308">
            <v>675</v>
          </cell>
        </row>
        <row r="2309">
          <cell r="A2309">
            <v>2000103</v>
          </cell>
          <cell r="B2309" t="str">
            <v>20-001-03</v>
          </cell>
          <cell r="C2309" t="str">
            <v xml:space="preserve">MICRO NEEDLEH., CUR., W. CATCH, 15 CM   </v>
          </cell>
          <cell r="D2309" t="str">
            <v>PC</v>
          </cell>
          <cell r="E2309">
            <v>302.5</v>
          </cell>
          <cell r="F2309">
            <v>756.25</v>
          </cell>
        </row>
        <row r="2310">
          <cell r="A2310">
            <v>2000215</v>
          </cell>
          <cell r="B2310" t="str">
            <v>20-002-15</v>
          </cell>
          <cell r="C2310" t="str">
            <v xml:space="preserve">MICRO NEEDLE HOLDER STR. W/CATCH 15 CM  </v>
          </cell>
          <cell r="D2310" t="str">
            <v>PC</v>
          </cell>
          <cell r="E2310">
            <v>400</v>
          </cell>
          <cell r="F2310">
            <v>1000</v>
          </cell>
        </row>
        <row r="2311">
          <cell r="A2311">
            <v>2000218</v>
          </cell>
          <cell r="B2311" t="str">
            <v>20-002-18</v>
          </cell>
          <cell r="C2311" t="str">
            <v xml:space="preserve">MICRO NEEDLEHOLDER STR. W/CATCH 18 CM   </v>
          </cell>
          <cell r="D2311" t="str">
            <v>PC</v>
          </cell>
          <cell r="E2311">
            <v>400</v>
          </cell>
          <cell r="F2311">
            <v>1000</v>
          </cell>
        </row>
        <row r="2312">
          <cell r="A2312">
            <v>2000315</v>
          </cell>
          <cell r="B2312" t="str">
            <v>20-003-15</v>
          </cell>
          <cell r="C2312" t="str">
            <v xml:space="preserve">MICRO NEEDLEHOLDER CVD W/CATCH 15 CM    </v>
          </cell>
          <cell r="D2312" t="str">
            <v>PC</v>
          </cell>
          <cell r="E2312">
            <v>411.5</v>
          </cell>
          <cell r="F2312">
            <v>1028.75</v>
          </cell>
        </row>
        <row r="2313">
          <cell r="A2313">
            <v>2000318</v>
          </cell>
          <cell r="B2313" t="str">
            <v>20-003-18</v>
          </cell>
          <cell r="C2313" t="str">
            <v xml:space="preserve">MICRO NEEDLEHOLDER CVD. W/CATCH 18 CM   </v>
          </cell>
          <cell r="D2313" t="str">
            <v>PC</v>
          </cell>
          <cell r="E2313">
            <v>411.5</v>
          </cell>
          <cell r="F2313">
            <v>1028.75</v>
          </cell>
        </row>
        <row r="2314">
          <cell r="A2314">
            <v>2000415</v>
          </cell>
          <cell r="B2314" t="str">
            <v>20-004-15</v>
          </cell>
          <cell r="C2314" t="str">
            <v xml:space="preserve">MICRO NEEDLEHOLDER STR. W/O CATCH 15 CM </v>
          </cell>
          <cell r="D2314" t="str">
            <v>PC</v>
          </cell>
          <cell r="E2314">
            <v>368.5</v>
          </cell>
          <cell r="F2314">
            <v>921.25</v>
          </cell>
        </row>
        <row r="2315">
          <cell r="A2315">
            <v>2000418</v>
          </cell>
          <cell r="B2315" t="str">
            <v>20-004-18</v>
          </cell>
          <cell r="C2315" t="str">
            <v xml:space="preserve">MICRO NEEDLEHOLDER STR. W/O CATCH 18 CM </v>
          </cell>
          <cell r="D2315" t="str">
            <v>PC</v>
          </cell>
          <cell r="E2315">
            <v>373</v>
          </cell>
          <cell r="F2315">
            <v>932.5</v>
          </cell>
        </row>
        <row r="2316">
          <cell r="A2316">
            <v>2000515</v>
          </cell>
          <cell r="B2316" t="str">
            <v>20-005-15</v>
          </cell>
          <cell r="C2316" t="str">
            <v xml:space="preserve">MICRO NEEDLEHOLDER CVD W/O CATCH 15 CM  </v>
          </cell>
          <cell r="D2316" t="str">
            <v>PC</v>
          </cell>
          <cell r="E2316">
            <v>380.5</v>
          </cell>
          <cell r="F2316">
            <v>951.25</v>
          </cell>
        </row>
        <row r="2317">
          <cell r="A2317">
            <v>2000518</v>
          </cell>
          <cell r="B2317" t="str">
            <v>20-005-18</v>
          </cell>
          <cell r="C2317" t="str">
            <v xml:space="preserve">MICRO NEEDLEHOLDER CVD W/O CATCH 18 CM  </v>
          </cell>
          <cell r="D2317" t="str">
            <v>PC</v>
          </cell>
          <cell r="E2317">
            <v>383.5</v>
          </cell>
          <cell r="F2317">
            <v>958.75</v>
          </cell>
        </row>
        <row r="2318">
          <cell r="A2318">
            <v>2000618</v>
          </cell>
          <cell r="B2318" t="str">
            <v>20-006-18</v>
          </cell>
          <cell r="C2318" t="str">
            <v xml:space="preserve">MICRO NEEDLEH., STR., W.CATCH, 18 CM    </v>
          </cell>
          <cell r="D2318" t="str">
            <v>PC</v>
          </cell>
          <cell r="E2318">
            <v>364.5</v>
          </cell>
          <cell r="F2318">
            <v>911.25</v>
          </cell>
        </row>
        <row r="2319">
          <cell r="A2319">
            <v>2000718</v>
          </cell>
          <cell r="B2319" t="str">
            <v>20-007-18</v>
          </cell>
          <cell r="C2319" t="str">
            <v xml:space="preserve">MICRO NEEDLEH., CUR., W.CATCH, 18 CM    </v>
          </cell>
          <cell r="D2319" t="str">
            <v>PC</v>
          </cell>
          <cell r="E2319">
            <v>374.5</v>
          </cell>
          <cell r="F2319">
            <v>936.25</v>
          </cell>
        </row>
        <row r="2320">
          <cell r="A2320">
            <v>2000818</v>
          </cell>
          <cell r="B2320" t="str">
            <v>20-008-18</v>
          </cell>
          <cell r="C2320" t="str">
            <v xml:space="preserve">MICRO NEEDLEH., STR., W/O CATCH,15 CM   </v>
          </cell>
          <cell r="D2320" t="str">
            <v>PC</v>
          </cell>
          <cell r="E2320">
            <v>332</v>
          </cell>
          <cell r="F2320">
            <v>830</v>
          </cell>
        </row>
        <row r="2321">
          <cell r="A2321">
            <v>2000918</v>
          </cell>
          <cell r="B2321" t="str">
            <v>20-009-18</v>
          </cell>
          <cell r="C2321" t="str">
            <v xml:space="preserve">MICRO NEEDLEH., CUR., W/O CATCH,15 CM   </v>
          </cell>
          <cell r="D2321" t="str">
            <v>PC</v>
          </cell>
          <cell r="E2321">
            <v>342.5</v>
          </cell>
          <cell r="F2321">
            <v>856.25</v>
          </cell>
        </row>
        <row r="2322">
          <cell r="A2322">
            <v>2001015</v>
          </cell>
          <cell r="B2322" t="str">
            <v>20-010-15</v>
          </cell>
          <cell r="C2322" t="str">
            <v>MICRO NEEDLEHOLDER STR.W/CATCH DIAM.15CM</v>
          </cell>
          <cell r="D2322" t="str">
            <v>PC</v>
          </cell>
          <cell r="E2322">
            <v>400</v>
          </cell>
          <cell r="F2322">
            <v>1000</v>
          </cell>
        </row>
        <row r="2323">
          <cell r="A2323">
            <v>2001018</v>
          </cell>
          <cell r="B2323" t="str">
            <v>20-010-18</v>
          </cell>
          <cell r="C2323" t="str">
            <v>MICRO NEEDLEHOLDER STR.C/CATCH DIAM.18CM</v>
          </cell>
          <cell r="D2323" t="str">
            <v>PC</v>
          </cell>
          <cell r="E2323">
            <v>400</v>
          </cell>
          <cell r="F2323">
            <v>1000</v>
          </cell>
        </row>
        <row r="2324">
          <cell r="A2324">
            <v>2001021</v>
          </cell>
          <cell r="B2324" t="str">
            <v>20-010-21</v>
          </cell>
          <cell r="C2324" t="str">
            <v>MICRO NEEDLEHOLDER STR.W/CATCH DIAM.21CM</v>
          </cell>
          <cell r="D2324" t="str">
            <v>PC</v>
          </cell>
          <cell r="E2324">
            <v>411.5</v>
          </cell>
          <cell r="F2324">
            <v>1028.75</v>
          </cell>
        </row>
        <row r="2325">
          <cell r="A2325">
            <v>2001023</v>
          </cell>
          <cell r="B2325" t="str">
            <v>20-010-23</v>
          </cell>
          <cell r="C2325" t="str">
            <v>MICRO NEEDLEHOLDER STR.W/CATCH DIAM.23CM</v>
          </cell>
          <cell r="D2325" t="str">
            <v>PC</v>
          </cell>
          <cell r="E2325">
            <v>438</v>
          </cell>
          <cell r="F2325">
            <v>1095</v>
          </cell>
        </row>
        <row r="2326">
          <cell r="A2326">
            <v>2001115</v>
          </cell>
          <cell r="B2326" t="str">
            <v>20-011-15</v>
          </cell>
          <cell r="C2326" t="str">
            <v>MICRO NEEDLEHOLDER CVD W/CATCH DIAM.15CM</v>
          </cell>
          <cell r="D2326" t="str">
            <v>PC</v>
          </cell>
          <cell r="E2326">
            <v>411.5</v>
          </cell>
          <cell r="F2326">
            <v>1028.75</v>
          </cell>
        </row>
        <row r="2327">
          <cell r="A2327">
            <v>2001118</v>
          </cell>
          <cell r="B2327" t="str">
            <v>20-011-18</v>
          </cell>
          <cell r="C2327" t="str">
            <v>MICRO NEEDLEHOLDER CVD W/CATCH DIAM.18CM</v>
          </cell>
          <cell r="D2327" t="str">
            <v>PC</v>
          </cell>
          <cell r="E2327">
            <v>411.5</v>
          </cell>
          <cell r="F2327">
            <v>1028.75</v>
          </cell>
        </row>
        <row r="2328">
          <cell r="A2328">
            <v>2001121</v>
          </cell>
          <cell r="B2328" t="str">
            <v>20-011-21</v>
          </cell>
          <cell r="C2328" t="str">
            <v>MICRO NEEDLEHOLDER CVD W/CATCH DIAM.21CM</v>
          </cell>
          <cell r="D2328" t="str">
            <v>PC</v>
          </cell>
          <cell r="E2328">
            <v>421</v>
          </cell>
          <cell r="F2328">
            <v>1052.5</v>
          </cell>
        </row>
        <row r="2329">
          <cell r="A2329">
            <v>2001123</v>
          </cell>
          <cell r="B2329" t="str">
            <v>20-011-23</v>
          </cell>
          <cell r="C2329" t="str">
            <v>MICRO NEEDLEHOLDER CVD W/CATCH DIAM.23CM</v>
          </cell>
          <cell r="D2329" t="str">
            <v>PC</v>
          </cell>
          <cell r="E2329">
            <v>447.5</v>
          </cell>
          <cell r="F2329">
            <v>1118.75</v>
          </cell>
        </row>
        <row r="2330">
          <cell r="A2330">
            <v>2001215</v>
          </cell>
          <cell r="B2330" t="str">
            <v>20-012-15</v>
          </cell>
          <cell r="C2330" t="str">
            <v xml:space="preserve">MICRO NEEDLEHOLDER ST.W/O CATCH DI.15CM </v>
          </cell>
          <cell r="D2330" t="str">
            <v>PC</v>
          </cell>
          <cell r="E2330">
            <v>368.5</v>
          </cell>
          <cell r="F2330">
            <v>921.25</v>
          </cell>
        </row>
        <row r="2331">
          <cell r="A2331">
            <v>2001218</v>
          </cell>
          <cell r="B2331" t="str">
            <v>20-012-18</v>
          </cell>
          <cell r="C2331" t="str">
            <v>MICRO NEEDLEHOLDER STR.W/O CATCH DI.18CM</v>
          </cell>
          <cell r="D2331" t="str">
            <v>PC</v>
          </cell>
          <cell r="E2331">
            <v>368.5</v>
          </cell>
          <cell r="F2331">
            <v>921.25</v>
          </cell>
        </row>
        <row r="2332">
          <cell r="A2332">
            <v>2001221</v>
          </cell>
          <cell r="B2332" t="str">
            <v>20-012-21</v>
          </cell>
          <cell r="C2332" t="str">
            <v>MICRO NEEDLEHOLDER STR W/O CAT.DIAM.21CM</v>
          </cell>
          <cell r="D2332" t="str">
            <v>PC</v>
          </cell>
          <cell r="E2332">
            <v>380.5</v>
          </cell>
          <cell r="F2332">
            <v>951.25</v>
          </cell>
        </row>
        <row r="2333">
          <cell r="A2333">
            <v>2001223</v>
          </cell>
          <cell r="B2333" t="str">
            <v>20-012-23</v>
          </cell>
          <cell r="C2333" t="str">
            <v xml:space="preserve">MICRO NEEDLEHOLDER STR.W/O CATCH DIAM.  </v>
          </cell>
          <cell r="D2333" t="str">
            <v>PC</v>
          </cell>
          <cell r="E2333">
            <v>405</v>
          </cell>
          <cell r="F2333">
            <v>1012.5</v>
          </cell>
        </row>
        <row r="2334">
          <cell r="A2334">
            <v>2001315</v>
          </cell>
          <cell r="B2334" t="str">
            <v>20-013-15</v>
          </cell>
          <cell r="C2334" t="str">
            <v xml:space="preserve">MICRO NEEDLEHOLDER CVD W/O CATCH DIAM.  </v>
          </cell>
          <cell r="D2334" t="str">
            <v>PC</v>
          </cell>
          <cell r="E2334">
            <v>380.5</v>
          </cell>
          <cell r="F2334">
            <v>951.25</v>
          </cell>
        </row>
        <row r="2335">
          <cell r="A2335">
            <v>2001318</v>
          </cell>
          <cell r="B2335" t="str">
            <v>20-013-18</v>
          </cell>
          <cell r="C2335" t="str">
            <v xml:space="preserve">MICRO NEEDLEHOLDER CVD W/O CATCH DIAM.  </v>
          </cell>
          <cell r="D2335" t="str">
            <v>PC</v>
          </cell>
          <cell r="E2335">
            <v>380.5</v>
          </cell>
          <cell r="F2335">
            <v>951.25</v>
          </cell>
        </row>
        <row r="2336">
          <cell r="A2336">
            <v>2001321</v>
          </cell>
          <cell r="B2336" t="str">
            <v>20-013-21</v>
          </cell>
          <cell r="C2336" t="str">
            <v xml:space="preserve">MICRO NEEDLEHOLDER CVD W/O CATCH DIAM.  </v>
          </cell>
          <cell r="D2336" t="str">
            <v>PC</v>
          </cell>
          <cell r="E2336">
            <v>390</v>
          </cell>
          <cell r="F2336">
            <v>975</v>
          </cell>
        </row>
        <row r="2337">
          <cell r="A2337">
            <v>2001323</v>
          </cell>
          <cell r="B2337" t="str">
            <v>20-013-23</v>
          </cell>
          <cell r="C2337" t="str">
            <v xml:space="preserve">MICRO NEEDLEHOLDER CVD W/O CATCH DIAM.  </v>
          </cell>
          <cell r="D2337" t="str">
            <v>PC</v>
          </cell>
          <cell r="E2337">
            <v>419</v>
          </cell>
          <cell r="F2337">
            <v>1047.5</v>
          </cell>
        </row>
        <row r="2338">
          <cell r="A2338">
            <v>2001615</v>
          </cell>
          <cell r="B2338" t="str">
            <v>20-016-15</v>
          </cell>
          <cell r="C2338" t="str">
            <v>TI-MICRO NEEDLEHOLDER STR. W/CATCH 15 CM</v>
          </cell>
          <cell r="D2338" t="str">
            <v>PC</v>
          </cell>
          <cell r="E2338">
            <v>748</v>
          </cell>
          <cell r="F2338">
            <v>1870</v>
          </cell>
        </row>
        <row r="2339">
          <cell r="A2339">
            <v>2001618</v>
          </cell>
          <cell r="B2339" t="str">
            <v>20-016-18</v>
          </cell>
          <cell r="C2339" t="str">
            <v>TI-MICRO NEEDLEHOLDER STR. W/CATCH 18 CM</v>
          </cell>
          <cell r="D2339" t="str">
            <v>PC</v>
          </cell>
          <cell r="E2339">
            <v>753</v>
          </cell>
          <cell r="F2339">
            <v>1882.5</v>
          </cell>
        </row>
        <row r="2340">
          <cell r="A2340">
            <v>2001715</v>
          </cell>
          <cell r="B2340" t="str">
            <v>20-017-15</v>
          </cell>
          <cell r="C2340" t="str">
            <v xml:space="preserve">TI-MICRO NEEDLEHOLDER STR.W/CATCH 15 CM </v>
          </cell>
          <cell r="D2340" t="str">
            <v>PC</v>
          </cell>
          <cell r="E2340">
            <v>748</v>
          </cell>
          <cell r="F2340">
            <v>1870</v>
          </cell>
        </row>
        <row r="2341">
          <cell r="A2341">
            <v>2001718</v>
          </cell>
          <cell r="B2341" t="str">
            <v>20-017-18</v>
          </cell>
          <cell r="C2341" t="str">
            <v xml:space="preserve">TI-MICRO NEEDLEHOLDER CVD W/CATCH 18 CM </v>
          </cell>
          <cell r="D2341" t="str">
            <v>PC</v>
          </cell>
          <cell r="E2341">
            <v>748</v>
          </cell>
          <cell r="F2341">
            <v>1870</v>
          </cell>
        </row>
        <row r="2342">
          <cell r="A2342">
            <v>2001815</v>
          </cell>
          <cell r="B2342" t="str">
            <v>20-018-15</v>
          </cell>
          <cell r="C2342" t="str">
            <v>TI-MICRO NEEDLEHOLDER STR.W/O CATCH 15CM</v>
          </cell>
          <cell r="D2342" t="str">
            <v>PC</v>
          </cell>
          <cell r="E2342">
            <v>644</v>
          </cell>
          <cell r="F2342">
            <v>1610</v>
          </cell>
        </row>
        <row r="2343">
          <cell r="A2343">
            <v>2001818</v>
          </cell>
          <cell r="B2343" t="str">
            <v>20-018-18</v>
          </cell>
          <cell r="C2343" t="str">
            <v>TI-MICRO NEEDLEHOLDER STR.W/O CATCH 18CM</v>
          </cell>
          <cell r="D2343" t="str">
            <v>PC</v>
          </cell>
          <cell r="E2343">
            <v>644</v>
          </cell>
          <cell r="F2343">
            <v>1610</v>
          </cell>
        </row>
        <row r="2344">
          <cell r="A2344">
            <v>2001915</v>
          </cell>
          <cell r="B2344" t="str">
            <v>20-019-15</v>
          </cell>
          <cell r="C2344" t="str">
            <v>TI-MICRO NEEDLEHOLDER CVD.W/O CATCH 15CM</v>
          </cell>
          <cell r="D2344" t="str">
            <v>PC</v>
          </cell>
          <cell r="E2344">
            <v>649</v>
          </cell>
          <cell r="F2344">
            <v>1622.5</v>
          </cell>
        </row>
        <row r="2345">
          <cell r="A2345">
            <v>2001918</v>
          </cell>
          <cell r="B2345" t="str">
            <v>20-019-18</v>
          </cell>
          <cell r="C2345" t="str">
            <v>TI-MICRO NEEDLEHOLDER CVD.W/0 CATCH 18CM</v>
          </cell>
          <cell r="D2345" t="str">
            <v>PC</v>
          </cell>
          <cell r="E2345">
            <v>649</v>
          </cell>
          <cell r="F2345">
            <v>1622.5</v>
          </cell>
        </row>
        <row r="2346">
          <cell r="A2346">
            <v>2002015</v>
          </cell>
          <cell r="B2346" t="str">
            <v>20-020-15</v>
          </cell>
          <cell r="C2346" t="str">
            <v xml:space="preserve">TI-MICRO NEEDLEHOLDER STR.W/CATCH 15 CM </v>
          </cell>
          <cell r="D2346" t="str">
            <v>PC</v>
          </cell>
          <cell r="E2346">
            <v>748</v>
          </cell>
          <cell r="F2346">
            <v>1870</v>
          </cell>
        </row>
        <row r="2347">
          <cell r="A2347">
            <v>2002018</v>
          </cell>
          <cell r="B2347" t="str">
            <v>20-020-18</v>
          </cell>
          <cell r="C2347" t="str">
            <v>TI-MICRO NEEDLEHOLDER STR. W/CATCH 18 CM</v>
          </cell>
          <cell r="D2347" t="str">
            <v>PC</v>
          </cell>
          <cell r="E2347">
            <v>748</v>
          </cell>
          <cell r="F2347">
            <v>1870</v>
          </cell>
        </row>
        <row r="2348">
          <cell r="A2348">
            <v>2002021</v>
          </cell>
          <cell r="B2348" t="str">
            <v>20-020-21</v>
          </cell>
          <cell r="C2348" t="str">
            <v>TI-MICRO NEEDLEHOLDER STR. W/CATCH 21 CM</v>
          </cell>
          <cell r="D2348" t="str">
            <v>PC</v>
          </cell>
          <cell r="E2348">
            <v>748</v>
          </cell>
          <cell r="F2348">
            <v>1870</v>
          </cell>
        </row>
        <row r="2349">
          <cell r="A2349">
            <v>2002115</v>
          </cell>
          <cell r="B2349" t="str">
            <v>20-021-15</v>
          </cell>
          <cell r="C2349" t="str">
            <v>TI-MICRO NEEDLEHOLDER CVD. W/CATCH 15 CM</v>
          </cell>
          <cell r="D2349" t="str">
            <v>PC</v>
          </cell>
          <cell r="E2349">
            <v>748</v>
          </cell>
          <cell r="F2349">
            <v>1870</v>
          </cell>
        </row>
        <row r="2350">
          <cell r="A2350">
            <v>2002118</v>
          </cell>
          <cell r="B2350" t="str">
            <v>20-021-18</v>
          </cell>
          <cell r="C2350" t="str">
            <v>TI-MICRO NEEDLEHOLDER CVD. W/CATCH 18 CM</v>
          </cell>
          <cell r="D2350" t="str">
            <v>PC</v>
          </cell>
          <cell r="E2350">
            <v>748</v>
          </cell>
          <cell r="F2350">
            <v>1870</v>
          </cell>
        </row>
        <row r="2351">
          <cell r="A2351">
            <v>2002121</v>
          </cell>
          <cell r="B2351" t="str">
            <v>20-021-21</v>
          </cell>
          <cell r="C2351" t="str">
            <v xml:space="preserve">TI-MICRO NEEDLEHOLDER CVD.W/CATCH 21 CM </v>
          </cell>
          <cell r="D2351" t="str">
            <v>PC</v>
          </cell>
          <cell r="E2351">
            <v>748</v>
          </cell>
          <cell r="F2351">
            <v>1870</v>
          </cell>
        </row>
        <row r="2352">
          <cell r="A2352">
            <v>2002215</v>
          </cell>
          <cell r="B2352" t="str">
            <v>20-022-15</v>
          </cell>
          <cell r="C2352" t="str">
            <v>TI-MICRONEEDLEHOLDER STR.W/O CATCH 15 CM</v>
          </cell>
          <cell r="D2352" t="str">
            <v>PC</v>
          </cell>
          <cell r="E2352">
            <v>644</v>
          </cell>
          <cell r="F2352">
            <v>1610</v>
          </cell>
        </row>
        <row r="2353">
          <cell r="A2353">
            <v>2002218</v>
          </cell>
          <cell r="B2353" t="str">
            <v>20-022-18</v>
          </cell>
          <cell r="C2353" t="str">
            <v>TI-MICRO NEEDLEHOLDER STR.W/O CATCH 18CM</v>
          </cell>
          <cell r="D2353" t="str">
            <v>PC</v>
          </cell>
          <cell r="E2353">
            <v>657</v>
          </cell>
          <cell r="F2353">
            <v>1642.5</v>
          </cell>
        </row>
        <row r="2354">
          <cell r="A2354">
            <v>2002221</v>
          </cell>
          <cell r="B2354" t="str">
            <v>20-022-21</v>
          </cell>
          <cell r="C2354" t="str">
            <v>TI-MICRO NEEDLEHOLDER STR.W/O CATCH 21CM</v>
          </cell>
          <cell r="D2354" t="str">
            <v>PC</v>
          </cell>
          <cell r="E2354">
            <v>648</v>
          </cell>
          <cell r="F2354">
            <v>1620</v>
          </cell>
        </row>
        <row r="2355">
          <cell r="A2355">
            <v>2002315</v>
          </cell>
          <cell r="B2355" t="str">
            <v>20-023-15</v>
          </cell>
          <cell r="C2355" t="str">
            <v>TI-MICRO NEEDLEHOLDER CVD.W/O CATCH 15CM</v>
          </cell>
          <cell r="D2355" t="str">
            <v>PC</v>
          </cell>
          <cell r="E2355">
            <v>644</v>
          </cell>
          <cell r="F2355">
            <v>1610</v>
          </cell>
        </row>
        <row r="2356">
          <cell r="A2356">
            <v>2002318</v>
          </cell>
          <cell r="B2356" t="str">
            <v>20-023-18</v>
          </cell>
          <cell r="C2356" t="str">
            <v>TI-MICRO NEEDLEHOLDER CVD.W/O CATCH 18CM</v>
          </cell>
          <cell r="D2356" t="str">
            <v>PC</v>
          </cell>
          <cell r="E2356">
            <v>644</v>
          </cell>
          <cell r="F2356">
            <v>1610</v>
          </cell>
        </row>
        <row r="2357">
          <cell r="A2357">
            <v>2002321</v>
          </cell>
          <cell r="B2357" t="str">
            <v>20-023-21</v>
          </cell>
          <cell r="C2357" t="str">
            <v>TI-MICRO NEELEHOLDER CVD.W/O CATCH 21 CM</v>
          </cell>
          <cell r="D2357" t="str">
            <v>PC</v>
          </cell>
          <cell r="E2357">
            <v>644</v>
          </cell>
          <cell r="F2357">
            <v>1610</v>
          </cell>
        </row>
        <row r="2358">
          <cell r="A2358">
            <v>2005118</v>
          </cell>
          <cell r="B2358" t="str">
            <v>20-051-18</v>
          </cell>
          <cell r="C2358" t="str">
            <v xml:space="preserve">MICRO NEEDLEHOLD 18CM WTHT/R            </v>
          </cell>
          <cell r="D2358" t="str">
            <v>PC</v>
          </cell>
          <cell r="E2358">
            <v>186.2</v>
          </cell>
          <cell r="F2358">
            <v>465.5</v>
          </cell>
        </row>
        <row r="2359">
          <cell r="A2359">
            <v>2011301</v>
          </cell>
          <cell r="B2359" t="str">
            <v>20-113-01</v>
          </cell>
          <cell r="C2359" t="str">
            <v xml:space="preserve">SURG NEEDLE B SPR EYE                   </v>
          </cell>
          <cell r="D2359" t="str">
            <v>DZ</v>
          </cell>
          <cell r="E2359">
            <v>6.27</v>
          </cell>
          <cell r="F2359">
            <v>15.674999999999999</v>
          </cell>
        </row>
        <row r="2360">
          <cell r="A2360">
            <v>2011302</v>
          </cell>
          <cell r="B2360" t="str">
            <v>20-113-02</v>
          </cell>
          <cell r="C2360" t="str">
            <v xml:space="preserve">SURG NEEDLE B SPR EYE                   </v>
          </cell>
          <cell r="D2360" t="str">
            <v>DZ</v>
          </cell>
          <cell r="E2360">
            <v>6.27</v>
          </cell>
          <cell r="F2360">
            <v>15.674999999999999</v>
          </cell>
        </row>
        <row r="2361">
          <cell r="A2361">
            <v>2011303</v>
          </cell>
          <cell r="B2361" t="str">
            <v>20-113-03</v>
          </cell>
          <cell r="C2361" t="str">
            <v xml:space="preserve">SURG NEEDLE B SPR EYE                   </v>
          </cell>
          <cell r="D2361" t="str">
            <v>DZ</v>
          </cell>
          <cell r="E2361">
            <v>6.27</v>
          </cell>
          <cell r="F2361">
            <v>15.674999999999999</v>
          </cell>
        </row>
        <row r="2362">
          <cell r="A2362">
            <v>2011304</v>
          </cell>
          <cell r="B2362" t="str">
            <v>20-113-04</v>
          </cell>
          <cell r="C2362" t="str">
            <v xml:space="preserve">SURG NEEDLE B SPR EYE                   </v>
          </cell>
          <cell r="D2362" t="str">
            <v>DZ</v>
          </cell>
          <cell r="E2362">
            <v>6.11</v>
          </cell>
          <cell r="F2362">
            <v>15.275</v>
          </cell>
        </row>
        <row r="2363">
          <cell r="A2363">
            <v>2011305</v>
          </cell>
          <cell r="B2363" t="str">
            <v>20-113-05</v>
          </cell>
          <cell r="C2363" t="str">
            <v xml:space="preserve">SURG NEEDLE B SPR EYE                   </v>
          </cell>
          <cell r="D2363" t="str">
            <v>DZ</v>
          </cell>
          <cell r="E2363">
            <v>6.11</v>
          </cell>
          <cell r="F2363">
            <v>15.275</v>
          </cell>
        </row>
        <row r="2364">
          <cell r="A2364">
            <v>2011306</v>
          </cell>
          <cell r="B2364" t="str">
            <v>20-113-06</v>
          </cell>
          <cell r="C2364" t="str">
            <v xml:space="preserve">SURG NEEDLE B SPR EYE                   </v>
          </cell>
          <cell r="D2364" t="str">
            <v>DZ</v>
          </cell>
          <cell r="E2364">
            <v>6.11</v>
          </cell>
          <cell r="F2364">
            <v>15.275</v>
          </cell>
        </row>
        <row r="2365">
          <cell r="A2365">
            <v>2011307</v>
          </cell>
          <cell r="B2365" t="str">
            <v>20-113-07</v>
          </cell>
          <cell r="C2365" t="str">
            <v xml:space="preserve">SURG NEEDLE B SPR EYE                   </v>
          </cell>
          <cell r="D2365" t="str">
            <v>DZ</v>
          </cell>
          <cell r="E2365">
            <v>6.11</v>
          </cell>
          <cell r="F2365">
            <v>15.275</v>
          </cell>
        </row>
        <row r="2366">
          <cell r="A2366">
            <v>2011308</v>
          </cell>
          <cell r="B2366" t="str">
            <v>20-113-08</v>
          </cell>
          <cell r="C2366" t="str">
            <v xml:space="preserve">SURG NEEDLE B SPR EYE                   </v>
          </cell>
          <cell r="D2366" t="str">
            <v>DZ</v>
          </cell>
          <cell r="E2366">
            <v>6.11</v>
          </cell>
          <cell r="F2366">
            <v>15.275</v>
          </cell>
        </row>
        <row r="2367">
          <cell r="A2367">
            <v>2011309</v>
          </cell>
          <cell r="B2367" t="str">
            <v>20-113-09</v>
          </cell>
          <cell r="C2367" t="str">
            <v xml:space="preserve">SURG NEEDLE B SPR EYE                   </v>
          </cell>
          <cell r="D2367" t="str">
            <v>DZ</v>
          </cell>
          <cell r="E2367">
            <v>6.11</v>
          </cell>
          <cell r="F2367">
            <v>15.275</v>
          </cell>
        </row>
        <row r="2368">
          <cell r="A2368">
            <v>2011310</v>
          </cell>
          <cell r="B2368" t="str">
            <v>20-113-10</v>
          </cell>
          <cell r="C2368" t="str">
            <v xml:space="preserve">SURG NEEDLE B SPR EYE                   </v>
          </cell>
          <cell r="D2368" t="str">
            <v>DZ</v>
          </cell>
          <cell r="E2368">
            <v>6.24</v>
          </cell>
          <cell r="F2368">
            <v>15.600000000000001</v>
          </cell>
        </row>
        <row r="2369">
          <cell r="A2369">
            <v>2011311</v>
          </cell>
          <cell r="B2369" t="str">
            <v>20-113-11</v>
          </cell>
          <cell r="C2369" t="str">
            <v xml:space="preserve">SURG NEEDLE B SPR EYE                   </v>
          </cell>
          <cell r="D2369" t="str">
            <v>DZ</v>
          </cell>
          <cell r="E2369">
            <v>6.24</v>
          </cell>
          <cell r="F2369">
            <v>15.600000000000001</v>
          </cell>
        </row>
        <row r="2370">
          <cell r="A2370">
            <v>2011312</v>
          </cell>
          <cell r="B2370" t="str">
            <v>20-113-12</v>
          </cell>
          <cell r="C2370" t="str">
            <v xml:space="preserve">SURG NEEDLE B SPR EYE                   </v>
          </cell>
          <cell r="D2370" t="str">
            <v>DZ</v>
          </cell>
          <cell r="E2370">
            <v>6.24</v>
          </cell>
          <cell r="F2370">
            <v>15.600000000000001</v>
          </cell>
        </row>
        <row r="2371">
          <cell r="A2371">
            <v>2011313</v>
          </cell>
          <cell r="B2371" t="str">
            <v>20-113-13</v>
          </cell>
          <cell r="C2371" t="str">
            <v xml:space="preserve">SURG NEEDLE B SPR EYE                   </v>
          </cell>
          <cell r="D2371" t="str">
            <v>DZ</v>
          </cell>
          <cell r="E2371">
            <v>6.24</v>
          </cell>
          <cell r="F2371">
            <v>15.600000000000001</v>
          </cell>
        </row>
        <row r="2372">
          <cell r="A2372">
            <v>2011314</v>
          </cell>
          <cell r="B2372" t="str">
            <v>20-113-14</v>
          </cell>
          <cell r="C2372" t="str">
            <v xml:space="preserve">SURG NEEDLE B SPR EYE                   </v>
          </cell>
          <cell r="D2372" t="str">
            <v>DZ</v>
          </cell>
          <cell r="E2372">
            <v>6.24</v>
          </cell>
          <cell r="F2372">
            <v>15.600000000000001</v>
          </cell>
        </row>
        <row r="2373">
          <cell r="A2373">
            <v>2011315</v>
          </cell>
          <cell r="B2373" t="str">
            <v>20-113-15</v>
          </cell>
          <cell r="C2373" t="str">
            <v xml:space="preserve">SURG NEEDLE B SPR EYE                   </v>
          </cell>
          <cell r="D2373" t="str">
            <v>DZ</v>
          </cell>
          <cell r="E2373">
            <v>6.24</v>
          </cell>
          <cell r="F2373">
            <v>15.600000000000001</v>
          </cell>
        </row>
        <row r="2374">
          <cell r="A2374">
            <v>2011316</v>
          </cell>
          <cell r="B2374" t="str">
            <v>20-113-16</v>
          </cell>
          <cell r="C2374" t="str">
            <v xml:space="preserve">SURG NEEDLE B SPR EYE                   </v>
          </cell>
          <cell r="D2374" t="str">
            <v>DZ</v>
          </cell>
          <cell r="E2374">
            <v>6.24</v>
          </cell>
          <cell r="F2374">
            <v>15.600000000000001</v>
          </cell>
        </row>
        <row r="2375">
          <cell r="A2375">
            <v>2012301</v>
          </cell>
          <cell r="B2375" t="str">
            <v>20-123-01</v>
          </cell>
          <cell r="C2375" t="str">
            <v xml:space="preserve">SURG NEEDLE G SPR EYE                   </v>
          </cell>
          <cell r="D2375" t="str">
            <v>DZ</v>
          </cell>
          <cell r="E2375">
            <v>6.27</v>
          </cell>
          <cell r="F2375">
            <v>15.674999999999999</v>
          </cell>
        </row>
        <row r="2376">
          <cell r="A2376">
            <v>2012302</v>
          </cell>
          <cell r="B2376" t="str">
            <v>20-123-02</v>
          </cell>
          <cell r="C2376" t="str">
            <v xml:space="preserve">SURG NEEDLE G SPR EYE                   </v>
          </cell>
          <cell r="D2376" t="str">
            <v>DZ</v>
          </cell>
          <cell r="E2376">
            <v>6.27</v>
          </cell>
          <cell r="F2376">
            <v>15.674999999999999</v>
          </cell>
        </row>
        <row r="2377">
          <cell r="A2377">
            <v>2012303</v>
          </cell>
          <cell r="B2377" t="str">
            <v>20-123-03</v>
          </cell>
          <cell r="C2377" t="str">
            <v xml:space="preserve">SURG NEEDLE G SPR EYE                   </v>
          </cell>
          <cell r="D2377" t="str">
            <v>DZ</v>
          </cell>
          <cell r="E2377">
            <v>6.27</v>
          </cell>
          <cell r="F2377">
            <v>15.674999999999999</v>
          </cell>
        </row>
        <row r="2378">
          <cell r="A2378">
            <v>2012304</v>
          </cell>
          <cell r="B2378" t="str">
            <v>20-123-04</v>
          </cell>
          <cell r="C2378" t="str">
            <v xml:space="preserve">SURG NEEDLE G SPR EYE                   </v>
          </cell>
          <cell r="D2378" t="str">
            <v>DZ</v>
          </cell>
          <cell r="E2378">
            <v>6.11</v>
          </cell>
          <cell r="F2378">
            <v>15.275</v>
          </cell>
        </row>
        <row r="2379">
          <cell r="A2379">
            <v>2012305</v>
          </cell>
          <cell r="B2379" t="str">
            <v>20-123-05</v>
          </cell>
          <cell r="C2379" t="str">
            <v xml:space="preserve">SURG NEEDLE G SPR EYE                   </v>
          </cell>
          <cell r="D2379" t="str">
            <v>DZ</v>
          </cell>
          <cell r="E2379">
            <v>6.11</v>
          </cell>
          <cell r="F2379">
            <v>15.275</v>
          </cell>
        </row>
        <row r="2380">
          <cell r="A2380">
            <v>2012306</v>
          </cell>
          <cell r="B2380" t="str">
            <v>20-123-06</v>
          </cell>
          <cell r="C2380" t="str">
            <v xml:space="preserve">SURG NEEDLE G SPR EYE                   </v>
          </cell>
          <cell r="D2380" t="str">
            <v>DZ</v>
          </cell>
          <cell r="E2380">
            <v>6.11</v>
          </cell>
          <cell r="F2380">
            <v>15.275</v>
          </cell>
        </row>
        <row r="2381">
          <cell r="A2381">
            <v>2012307</v>
          </cell>
          <cell r="B2381" t="str">
            <v>20-123-07</v>
          </cell>
          <cell r="C2381" t="str">
            <v xml:space="preserve">SURG NEEDLE G SPR EYE                   </v>
          </cell>
          <cell r="D2381" t="str">
            <v>DZ</v>
          </cell>
          <cell r="E2381">
            <v>6.11</v>
          </cell>
          <cell r="F2381">
            <v>15.275</v>
          </cell>
        </row>
        <row r="2382">
          <cell r="A2382">
            <v>2012308</v>
          </cell>
          <cell r="B2382" t="str">
            <v>20-123-08</v>
          </cell>
          <cell r="C2382" t="str">
            <v xml:space="preserve">SURG NEEDLE G SPR EYE                   </v>
          </cell>
          <cell r="D2382" t="str">
            <v>DZ</v>
          </cell>
          <cell r="E2382">
            <v>6.11</v>
          </cell>
          <cell r="F2382">
            <v>15.275</v>
          </cell>
        </row>
        <row r="2383">
          <cell r="A2383">
            <v>2012309</v>
          </cell>
          <cell r="B2383" t="str">
            <v>20-123-09</v>
          </cell>
          <cell r="C2383" t="str">
            <v xml:space="preserve">SURG NEEDLE G SPR EYE                   </v>
          </cell>
          <cell r="D2383" t="str">
            <v>DZ</v>
          </cell>
          <cell r="E2383">
            <v>6.11</v>
          </cell>
          <cell r="F2383">
            <v>15.275</v>
          </cell>
        </row>
        <row r="2384">
          <cell r="A2384">
            <v>2012310</v>
          </cell>
          <cell r="B2384" t="str">
            <v>20-123-10</v>
          </cell>
          <cell r="C2384" t="str">
            <v xml:space="preserve">SURG NEEDLE G SPR EYE                   </v>
          </cell>
          <cell r="D2384" t="str">
            <v>DZ</v>
          </cell>
          <cell r="E2384">
            <v>6.24</v>
          </cell>
          <cell r="F2384">
            <v>15.600000000000001</v>
          </cell>
        </row>
        <row r="2385">
          <cell r="A2385">
            <v>2012311</v>
          </cell>
          <cell r="B2385" t="str">
            <v>20-123-11</v>
          </cell>
          <cell r="C2385" t="str">
            <v xml:space="preserve">SURG NEEDLE G SPR EYE                   </v>
          </cell>
          <cell r="D2385" t="str">
            <v>DZ</v>
          </cell>
          <cell r="E2385">
            <v>6.24</v>
          </cell>
          <cell r="F2385">
            <v>15.600000000000001</v>
          </cell>
        </row>
        <row r="2386">
          <cell r="A2386">
            <v>2012312</v>
          </cell>
          <cell r="B2386" t="str">
            <v>20-123-12</v>
          </cell>
          <cell r="C2386" t="str">
            <v xml:space="preserve">SURG NEEDLE G SPR EYE                   </v>
          </cell>
          <cell r="D2386" t="str">
            <v>DZ</v>
          </cell>
          <cell r="E2386">
            <v>6.24</v>
          </cell>
          <cell r="F2386">
            <v>15.600000000000001</v>
          </cell>
        </row>
        <row r="2387">
          <cell r="A2387">
            <v>2012313</v>
          </cell>
          <cell r="B2387" t="str">
            <v>20-123-13</v>
          </cell>
          <cell r="C2387" t="str">
            <v xml:space="preserve">SURG NEEDLE G SPR EYE                   </v>
          </cell>
          <cell r="D2387" t="str">
            <v>DZ</v>
          </cell>
          <cell r="E2387">
            <v>6.24</v>
          </cell>
          <cell r="F2387">
            <v>15.600000000000001</v>
          </cell>
        </row>
        <row r="2388">
          <cell r="A2388">
            <v>2012314</v>
          </cell>
          <cell r="B2388" t="str">
            <v>20-123-14</v>
          </cell>
          <cell r="C2388" t="str">
            <v xml:space="preserve">SURG NEEDLE G SPR EYE                   </v>
          </cell>
          <cell r="D2388" t="str">
            <v>DZ</v>
          </cell>
          <cell r="E2388">
            <v>6.24</v>
          </cell>
          <cell r="F2388">
            <v>15.600000000000001</v>
          </cell>
        </row>
        <row r="2389">
          <cell r="A2389">
            <v>2012315</v>
          </cell>
          <cell r="B2389" t="str">
            <v>20-123-15</v>
          </cell>
          <cell r="C2389" t="str">
            <v xml:space="preserve">SURG NEEDLE G SPR EYE                   </v>
          </cell>
          <cell r="D2389" t="str">
            <v>DZ</v>
          </cell>
          <cell r="E2389">
            <v>6.24</v>
          </cell>
          <cell r="F2389">
            <v>15.600000000000001</v>
          </cell>
        </row>
        <row r="2390">
          <cell r="A2390">
            <v>2012316</v>
          </cell>
          <cell r="B2390" t="str">
            <v>20-123-16</v>
          </cell>
          <cell r="C2390" t="str">
            <v xml:space="preserve">SURG NEEDLE G SPR EYE                   </v>
          </cell>
          <cell r="D2390" t="str">
            <v>DZ</v>
          </cell>
          <cell r="E2390">
            <v>6.24</v>
          </cell>
          <cell r="F2390">
            <v>15.600000000000001</v>
          </cell>
        </row>
        <row r="2391">
          <cell r="A2391">
            <v>2012701</v>
          </cell>
          <cell r="B2391" t="str">
            <v>20-127-01</v>
          </cell>
          <cell r="C2391" t="str">
            <v xml:space="preserve">SURG NEEDLE GR SPR EYE                  </v>
          </cell>
          <cell r="D2391" t="str">
            <v>DZ</v>
          </cell>
          <cell r="E2391">
            <v>6.24</v>
          </cell>
          <cell r="F2391">
            <v>15.600000000000001</v>
          </cell>
        </row>
        <row r="2392">
          <cell r="A2392">
            <v>2012702</v>
          </cell>
          <cell r="B2392" t="str">
            <v>20-127-02</v>
          </cell>
          <cell r="C2392" t="str">
            <v xml:space="preserve">SURG NEEDLE GR SPR EYE                  </v>
          </cell>
          <cell r="D2392" t="str">
            <v>DZ</v>
          </cell>
          <cell r="E2392">
            <v>6.24</v>
          </cell>
          <cell r="F2392">
            <v>15.600000000000001</v>
          </cell>
        </row>
        <row r="2393">
          <cell r="A2393">
            <v>2012703</v>
          </cell>
          <cell r="B2393" t="str">
            <v>20-127-03</v>
          </cell>
          <cell r="C2393" t="str">
            <v xml:space="preserve">SURG NEEDLE GR SPR EYE                  </v>
          </cell>
          <cell r="D2393" t="str">
            <v>DZ</v>
          </cell>
          <cell r="E2393">
            <v>6.24</v>
          </cell>
          <cell r="F2393">
            <v>15.600000000000001</v>
          </cell>
        </row>
        <row r="2394">
          <cell r="A2394">
            <v>2012704</v>
          </cell>
          <cell r="B2394" t="str">
            <v>20-127-04</v>
          </cell>
          <cell r="C2394" t="str">
            <v xml:space="preserve">SURG NEEDLE GR SPR EYE                  </v>
          </cell>
          <cell r="D2394" t="str">
            <v>DZ</v>
          </cell>
          <cell r="E2394">
            <v>5.36</v>
          </cell>
          <cell r="F2394">
            <v>13.4</v>
          </cell>
        </row>
        <row r="2395">
          <cell r="A2395">
            <v>2012705</v>
          </cell>
          <cell r="B2395" t="str">
            <v>20-127-05</v>
          </cell>
          <cell r="C2395" t="str">
            <v xml:space="preserve">SURG NEEDLE GR SPR EYE                  </v>
          </cell>
          <cell r="D2395" t="str">
            <v>DZ</v>
          </cell>
          <cell r="E2395">
            <v>5.36</v>
          </cell>
          <cell r="F2395">
            <v>13.4</v>
          </cell>
        </row>
        <row r="2396">
          <cell r="A2396">
            <v>2012706</v>
          </cell>
          <cell r="B2396" t="str">
            <v>20-127-06</v>
          </cell>
          <cell r="C2396" t="str">
            <v xml:space="preserve">SURG NEEDLE GR SPR EYE                  </v>
          </cell>
          <cell r="D2396" t="str">
            <v>DZ</v>
          </cell>
          <cell r="E2396">
            <v>5.36</v>
          </cell>
          <cell r="F2396">
            <v>13.4</v>
          </cell>
        </row>
        <row r="2397">
          <cell r="A2397">
            <v>2012707</v>
          </cell>
          <cell r="B2397" t="str">
            <v>20-127-07</v>
          </cell>
          <cell r="C2397" t="str">
            <v xml:space="preserve">SURG NEEDLE GR SPR EYE                  </v>
          </cell>
          <cell r="D2397" t="str">
            <v>DZ</v>
          </cell>
          <cell r="E2397">
            <v>5.36</v>
          </cell>
          <cell r="F2397">
            <v>13.4</v>
          </cell>
        </row>
        <row r="2398">
          <cell r="A2398">
            <v>2012708</v>
          </cell>
          <cell r="B2398" t="str">
            <v>20-127-08</v>
          </cell>
          <cell r="C2398" t="str">
            <v xml:space="preserve">SURG NEEDLE GR SPR EYE                  </v>
          </cell>
          <cell r="D2398" t="str">
            <v>DZ</v>
          </cell>
          <cell r="E2398">
            <v>5.36</v>
          </cell>
          <cell r="F2398">
            <v>13.4</v>
          </cell>
        </row>
        <row r="2399">
          <cell r="A2399">
            <v>2012709</v>
          </cell>
          <cell r="B2399" t="str">
            <v>20-127-09</v>
          </cell>
          <cell r="C2399" t="str">
            <v xml:space="preserve">SURG NEEDLE GR SPR EYE                  </v>
          </cell>
          <cell r="D2399" t="str">
            <v>DZ</v>
          </cell>
          <cell r="E2399">
            <v>5.36</v>
          </cell>
          <cell r="F2399">
            <v>13.4</v>
          </cell>
        </row>
        <row r="2400">
          <cell r="A2400">
            <v>2012710</v>
          </cell>
          <cell r="B2400" t="str">
            <v>20-127-10</v>
          </cell>
          <cell r="C2400" t="str">
            <v xml:space="preserve">SURG NEEDLE GR SPR EY                   </v>
          </cell>
          <cell r="D2400" t="str">
            <v>DZ</v>
          </cell>
          <cell r="E2400">
            <v>5.36</v>
          </cell>
          <cell r="F2400">
            <v>13.4</v>
          </cell>
        </row>
        <row r="2401">
          <cell r="A2401">
            <v>2012711</v>
          </cell>
          <cell r="B2401" t="str">
            <v>20-127-11</v>
          </cell>
          <cell r="C2401" t="str">
            <v xml:space="preserve">SURG NEEDLE GR SPR EYE                  </v>
          </cell>
          <cell r="D2401" t="str">
            <v>DZ</v>
          </cell>
          <cell r="E2401">
            <v>5.36</v>
          </cell>
          <cell r="F2401">
            <v>13.4</v>
          </cell>
        </row>
        <row r="2402">
          <cell r="A2402">
            <v>2012712</v>
          </cell>
          <cell r="B2402" t="str">
            <v>20-127-12</v>
          </cell>
          <cell r="C2402" t="str">
            <v xml:space="preserve">SURG NEEDLE GR SPR EYE                  </v>
          </cell>
          <cell r="D2402" t="str">
            <v>DZ</v>
          </cell>
          <cell r="E2402">
            <v>5.36</v>
          </cell>
          <cell r="F2402">
            <v>13.4</v>
          </cell>
        </row>
        <row r="2403">
          <cell r="A2403">
            <v>2012713</v>
          </cell>
          <cell r="B2403" t="str">
            <v>20-127-13</v>
          </cell>
          <cell r="C2403" t="str">
            <v xml:space="preserve">SURG NEEDLE GR SPR EYE                  </v>
          </cell>
          <cell r="D2403" t="str">
            <v>DZ</v>
          </cell>
          <cell r="E2403">
            <v>5.36</v>
          </cell>
          <cell r="F2403">
            <v>13.4</v>
          </cell>
        </row>
        <row r="2404">
          <cell r="A2404">
            <v>2012714</v>
          </cell>
          <cell r="B2404" t="str">
            <v>20-127-14</v>
          </cell>
          <cell r="C2404" t="str">
            <v xml:space="preserve">SURG NEEDLE GR SPR EYE                  </v>
          </cell>
          <cell r="D2404" t="str">
            <v>DZ</v>
          </cell>
          <cell r="E2404">
            <v>5.36</v>
          </cell>
          <cell r="F2404">
            <v>13.4</v>
          </cell>
        </row>
        <row r="2405">
          <cell r="A2405">
            <v>2012715</v>
          </cell>
          <cell r="B2405" t="str">
            <v>20-127-15</v>
          </cell>
          <cell r="C2405" t="str">
            <v xml:space="preserve">SURG NEEDLE GR SPR EYE                  </v>
          </cell>
          <cell r="D2405" t="str">
            <v>DZ</v>
          </cell>
          <cell r="E2405">
            <v>5.36</v>
          </cell>
          <cell r="F2405">
            <v>13.4</v>
          </cell>
        </row>
        <row r="2406">
          <cell r="A2406">
            <v>2012716</v>
          </cell>
          <cell r="B2406" t="str">
            <v>20-127-16</v>
          </cell>
          <cell r="C2406" t="str">
            <v xml:space="preserve">SURG NEEDLE GR SPR EYE                  </v>
          </cell>
          <cell r="D2406" t="str">
            <v>DZ</v>
          </cell>
          <cell r="E2406">
            <v>5.36</v>
          </cell>
          <cell r="F2406">
            <v>13.4</v>
          </cell>
        </row>
        <row r="2407">
          <cell r="A2407">
            <v>2013301</v>
          </cell>
          <cell r="B2407" t="str">
            <v>20-133-01</v>
          </cell>
          <cell r="C2407" t="str">
            <v xml:space="preserve">MARTIN NEEDLE GA SPR EYE                </v>
          </cell>
          <cell r="D2407" t="str">
            <v>DZ</v>
          </cell>
          <cell r="E2407">
            <v>6.65</v>
          </cell>
          <cell r="F2407">
            <v>16.625</v>
          </cell>
        </row>
        <row r="2408">
          <cell r="A2408">
            <v>2013302</v>
          </cell>
          <cell r="B2408" t="str">
            <v>20-133-02</v>
          </cell>
          <cell r="C2408" t="str">
            <v xml:space="preserve">MARTIN NEEDLE GA SPR EYE                </v>
          </cell>
          <cell r="D2408" t="str">
            <v>DZ</v>
          </cell>
          <cell r="E2408">
            <v>6.65</v>
          </cell>
          <cell r="F2408">
            <v>16.625</v>
          </cell>
        </row>
        <row r="2409">
          <cell r="A2409">
            <v>2013303</v>
          </cell>
          <cell r="B2409" t="str">
            <v>20-133-03</v>
          </cell>
          <cell r="C2409" t="str">
            <v xml:space="preserve">MARTIN NEEDLE GA SPR EYE                </v>
          </cell>
          <cell r="D2409" t="str">
            <v>DZ</v>
          </cell>
          <cell r="E2409">
            <v>6.71</v>
          </cell>
          <cell r="F2409">
            <v>16.774999999999999</v>
          </cell>
        </row>
        <row r="2410">
          <cell r="A2410">
            <v>2013304</v>
          </cell>
          <cell r="B2410" t="str">
            <v>20-133-04</v>
          </cell>
          <cell r="C2410" t="str">
            <v xml:space="preserve">MARTIN NEEDLE GA SPR EYE                </v>
          </cell>
          <cell r="D2410" t="str">
            <v>DZ</v>
          </cell>
          <cell r="E2410">
            <v>6.57</v>
          </cell>
          <cell r="F2410">
            <v>16.425000000000001</v>
          </cell>
        </row>
        <row r="2411">
          <cell r="A2411">
            <v>2013305</v>
          </cell>
          <cell r="B2411" t="str">
            <v>20-133-05</v>
          </cell>
          <cell r="C2411" t="str">
            <v xml:space="preserve">MARTIN NEEDLE GA SPR EYE                </v>
          </cell>
          <cell r="D2411" t="str">
            <v>DZ</v>
          </cell>
          <cell r="E2411">
            <v>6.57</v>
          </cell>
          <cell r="F2411">
            <v>16.425000000000001</v>
          </cell>
        </row>
        <row r="2412">
          <cell r="A2412">
            <v>2013306</v>
          </cell>
          <cell r="B2412" t="str">
            <v>20-133-06</v>
          </cell>
          <cell r="C2412" t="str">
            <v xml:space="preserve">MARTIN NEEDLE GA SPR EYE                </v>
          </cell>
          <cell r="D2412" t="str">
            <v>DZ</v>
          </cell>
          <cell r="E2412">
            <v>6.57</v>
          </cell>
          <cell r="F2412">
            <v>16.425000000000001</v>
          </cell>
        </row>
        <row r="2413">
          <cell r="A2413">
            <v>2013307</v>
          </cell>
          <cell r="B2413" t="str">
            <v>20-133-07</v>
          </cell>
          <cell r="C2413" t="str">
            <v xml:space="preserve">MARTIN NEEDLE GA SPR EYE                </v>
          </cell>
          <cell r="D2413" t="str">
            <v>DZ</v>
          </cell>
          <cell r="E2413">
            <v>6.57</v>
          </cell>
          <cell r="F2413">
            <v>16.425000000000001</v>
          </cell>
        </row>
        <row r="2414">
          <cell r="A2414">
            <v>2013308</v>
          </cell>
          <cell r="B2414" t="str">
            <v>20-133-08</v>
          </cell>
          <cell r="C2414" t="str">
            <v xml:space="preserve">MARTIN NEEDLE GA SPR EYE                </v>
          </cell>
          <cell r="D2414" t="str">
            <v>DZ</v>
          </cell>
          <cell r="E2414">
            <v>6.57</v>
          </cell>
          <cell r="F2414">
            <v>16.425000000000001</v>
          </cell>
        </row>
        <row r="2415">
          <cell r="A2415">
            <v>2013309</v>
          </cell>
          <cell r="B2415" t="str">
            <v>20-133-09</v>
          </cell>
          <cell r="C2415" t="str">
            <v xml:space="preserve">MARTIN NEEDLE GA SPR EYE                </v>
          </cell>
          <cell r="D2415" t="str">
            <v>DZ</v>
          </cell>
          <cell r="E2415">
            <v>6.57</v>
          </cell>
          <cell r="F2415">
            <v>16.425000000000001</v>
          </cell>
        </row>
        <row r="2416">
          <cell r="A2416">
            <v>2015410</v>
          </cell>
          <cell r="B2416" t="str">
            <v>20-154-10</v>
          </cell>
          <cell r="C2416" t="str">
            <v xml:space="preserve">SURG NEEDLE E SPR EYE                   </v>
          </cell>
          <cell r="D2416" t="str">
            <v>DZ</v>
          </cell>
          <cell r="E2416">
            <v>5.71</v>
          </cell>
          <cell r="F2416">
            <v>14.275</v>
          </cell>
        </row>
        <row r="2417">
          <cell r="A2417">
            <v>2015420</v>
          </cell>
          <cell r="B2417" t="str">
            <v>20-154-20</v>
          </cell>
          <cell r="C2417" t="str">
            <v xml:space="preserve">SURG NEEDLE E SPR EYE                   </v>
          </cell>
          <cell r="D2417" t="str">
            <v>DZ</v>
          </cell>
          <cell r="E2417">
            <v>5.71</v>
          </cell>
          <cell r="F2417">
            <v>14.275</v>
          </cell>
        </row>
        <row r="2418">
          <cell r="A2418">
            <v>2015430</v>
          </cell>
          <cell r="B2418" t="str">
            <v>20-154-30</v>
          </cell>
          <cell r="C2418" t="str">
            <v xml:space="preserve">SURG NEEDLE E SPR EYE                   </v>
          </cell>
          <cell r="D2418" t="str">
            <v>DZ</v>
          </cell>
          <cell r="E2418">
            <v>5.71</v>
          </cell>
          <cell r="F2418">
            <v>14.275</v>
          </cell>
        </row>
        <row r="2419">
          <cell r="A2419">
            <v>2015501</v>
          </cell>
          <cell r="B2419" t="str">
            <v>20-155-01</v>
          </cell>
          <cell r="C2419" t="str">
            <v xml:space="preserve">SURG NEEDLE E SPR EYE                   </v>
          </cell>
          <cell r="D2419" t="str">
            <v>DZ</v>
          </cell>
          <cell r="E2419">
            <v>5.36</v>
          </cell>
          <cell r="F2419">
            <v>13.4</v>
          </cell>
        </row>
        <row r="2420">
          <cell r="A2420">
            <v>2015502</v>
          </cell>
          <cell r="B2420" t="str">
            <v>20-155-02</v>
          </cell>
          <cell r="C2420" t="str">
            <v xml:space="preserve">SURG NEEDLE E SPR EYE                   </v>
          </cell>
          <cell r="D2420" t="str">
            <v>DZ</v>
          </cell>
          <cell r="E2420">
            <v>5.36</v>
          </cell>
          <cell r="F2420">
            <v>13.4</v>
          </cell>
        </row>
        <row r="2421">
          <cell r="A2421">
            <v>2015503</v>
          </cell>
          <cell r="B2421" t="str">
            <v>20-155-03</v>
          </cell>
          <cell r="C2421" t="str">
            <v xml:space="preserve">SURG NEEDLE E SPR EYE                   </v>
          </cell>
          <cell r="D2421" t="str">
            <v>DZ</v>
          </cell>
          <cell r="E2421">
            <v>5.36</v>
          </cell>
          <cell r="F2421">
            <v>13.4</v>
          </cell>
        </row>
        <row r="2422">
          <cell r="A2422">
            <v>2015504</v>
          </cell>
          <cell r="B2422" t="str">
            <v>20-155-04</v>
          </cell>
          <cell r="C2422" t="str">
            <v xml:space="preserve">SURG NEEDLE E SPR EYE                   </v>
          </cell>
          <cell r="D2422" t="str">
            <v>DZ</v>
          </cell>
          <cell r="E2422">
            <v>5.36</v>
          </cell>
          <cell r="F2422">
            <v>13.4</v>
          </cell>
        </row>
        <row r="2423">
          <cell r="A2423">
            <v>2015505</v>
          </cell>
          <cell r="B2423" t="str">
            <v>20-155-05</v>
          </cell>
          <cell r="C2423" t="str">
            <v xml:space="preserve">SURG NEEDLE E SPR EYE                   </v>
          </cell>
          <cell r="D2423" t="str">
            <v>DZ</v>
          </cell>
          <cell r="E2423">
            <v>5.36</v>
          </cell>
          <cell r="F2423">
            <v>13.4</v>
          </cell>
        </row>
        <row r="2424">
          <cell r="A2424">
            <v>2016101</v>
          </cell>
          <cell r="B2424" t="str">
            <v>20-161-01</v>
          </cell>
          <cell r="C2424" t="str">
            <v xml:space="preserve">KEITH NEEDLE SPR EYE                    </v>
          </cell>
          <cell r="D2424" t="str">
            <v>DZ</v>
          </cell>
          <cell r="E2424">
            <v>7.77</v>
          </cell>
          <cell r="F2424">
            <v>19.424999999999997</v>
          </cell>
        </row>
        <row r="2425">
          <cell r="A2425">
            <v>2016102</v>
          </cell>
          <cell r="B2425" t="str">
            <v>20-161-02</v>
          </cell>
          <cell r="C2425" t="str">
            <v xml:space="preserve">KEITH NEEDLE SPR EYE                    </v>
          </cell>
          <cell r="D2425" t="str">
            <v>DZ</v>
          </cell>
          <cell r="E2425">
            <v>7.77</v>
          </cell>
          <cell r="F2425">
            <v>19.424999999999997</v>
          </cell>
        </row>
        <row r="2426">
          <cell r="A2426">
            <v>2016103</v>
          </cell>
          <cell r="B2426" t="str">
            <v>20-161-03</v>
          </cell>
          <cell r="C2426" t="str">
            <v xml:space="preserve">KEITH NEEDLE SPR EYE                    </v>
          </cell>
          <cell r="D2426" t="str">
            <v>DZ</v>
          </cell>
          <cell r="E2426">
            <v>7.77</v>
          </cell>
          <cell r="F2426">
            <v>19.424999999999997</v>
          </cell>
        </row>
        <row r="2427">
          <cell r="A2427">
            <v>2016104</v>
          </cell>
          <cell r="B2427" t="str">
            <v>20-161-04</v>
          </cell>
          <cell r="C2427" t="str">
            <v xml:space="preserve">KEITH NEEDLE SPR EYE                    </v>
          </cell>
          <cell r="D2427" t="str">
            <v>DZ</v>
          </cell>
          <cell r="E2427">
            <v>7.77</v>
          </cell>
          <cell r="F2427">
            <v>19.424999999999997</v>
          </cell>
        </row>
        <row r="2428">
          <cell r="A2428">
            <v>2016105</v>
          </cell>
          <cell r="B2428" t="str">
            <v>20-161-05</v>
          </cell>
          <cell r="C2428" t="str">
            <v xml:space="preserve">KEITH NEEDLE SPR EYE                    </v>
          </cell>
          <cell r="D2428" t="str">
            <v>DZ</v>
          </cell>
          <cell r="E2428">
            <v>7.77</v>
          </cell>
          <cell r="F2428">
            <v>19.424999999999997</v>
          </cell>
        </row>
        <row r="2429">
          <cell r="A2429">
            <v>2016106</v>
          </cell>
          <cell r="B2429" t="str">
            <v>20-161-06</v>
          </cell>
          <cell r="C2429" t="str">
            <v xml:space="preserve">KEITH NEEDLE SPR EYE                    </v>
          </cell>
          <cell r="D2429" t="str">
            <v>DZ</v>
          </cell>
          <cell r="E2429">
            <v>7.77</v>
          </cell>
          <cell r="F2429">
            <v>19.424999999999997</v>
          </cell>
        </row>
        <row r="2430">
          <cell r="A2430">
            <v>2016501</v>
          </cell>
          <cell r="B2430" t="str">
            <v>20-165-01</v>
          </cell>
          <cell r="C2430" t="str">
            <v xml:space="preserve">KEITH NEEDL ROUND SPR EYE               </v>
          </cell>
          <cell r="D2430" t="str">
            <v>DZ</v>
          </cell>
          <cell r="E2430">
            <v>5.59</v>
          </cell>
          <cell r="F2430">
            <v>13.975</v>
          </cell>
        </row>
        <row r="2431">
          <cell r="A2431">
            <v>2016502</v>
          </cell>
          <cell r="B2431" t="str">
            <v>20-165-02</v>
          </cell>
          <cell r="C2431" t="str">
            <v xml:space="preserve">KEITH NEEDL ROUND SPR EYE               </v>
          </cell>
          <cell r="D2431" t="str">
            <v>DZ</v>
          </cell>
          <cell r="E2431">
            <v>5.59</v>
          </cell>
          <cell r="F2431">
            <v>13.975</v>
          </cell>
        </row>
        <row r="2432">
          <cell r="A2432">
            <v>2016503</v>
          </cell>
          <cell r="B2432" t="str">
            <v>20-165-03</v>
          </cell>
          <cell r="C2432" t="str">
            <v xml:space="preserve">KEITH NEEDL ROUND SPR EYE               </v>
          </cell>
          <cell r="D2432" t="str">
            <v>DZ</v>
          </cell>
          <cell r="E2432">
            <v>5.59</v>
          </cell>
          <cell r="F2432">
            <v>13.975</v>
          </cell>
        </row>
        <row r="2433">
          <cell r="A2433">
            <v>2016504</v>
          </cell>
          <cell r="B2433" t="str">
            <v>20-165-04</v>
          </cell>
          <cell r="C2433" t="str">
            <v xml:space="preserve">KEITH NEEDL ROUND SPR EYE               </v>
          </cell>
          <cell r="D2433" t="str">
            <v>DZ</v>
          </cell>
          <cell r="E2433">
            <v>5.59</v>
          </cell>
          <cell r="F2433">
            <v>13.975</v>
          </cell>
        </row>
        <row r="2434">
          <cell r="A2434">
            <v>2016505</v>
          </cell>
          <cell r="B2434" t="str">
            <v>20-165-05</v>
          </cell>
          <cell r="C2434" t="str">
            <v xml:space="preserve">KEITH NEEDL ROUND SPR EYE               </v>
          </cell>
          <cell r="D2434" t="str">
            <v>DZ</v>
          </cell>
          <cell r="E2434">
            <v>5.59</v>
          </cell>
          <cell r="F2434">
            <v>13.975</v>
          </cell>
        </row>
        <row r="2435">
          <cell r="A2435">
            <v>2016506</v>
          </cell>
          <cell r="B2435" t="str">
            <v>20-165-06</v>
          </cell>
          <cell r="C2435" t="str">
            <v xml:space="preserve">KEITH NEEDL ROUND SPR EYE               </v>
          </cell>
          <cell r="D2435" t="str">
            <v>DZ</v>
          </cell>
          <cell r="E2435">
            <v>5.59</v>
          </cell>
          <cell r="F2435">
            <v>13.975</v>
          </cell>
        </row>
        <row r="2436">
          <cell r="A2436">
            <v>2017510</v>
          </cell>
          <cell r="B2436" t="str">
            <v>20-175-10</v>
          </cell>
          <cell r="C2436" t="str">
            <v xml:space="preserve">INTEST NEEDLE PB SPR EYE                </v>
          </cell>
          <cell r="D2436" t="str">
            <v>DZ</v>
          </cell>
          <cell r="E2436">
            <v>5.72</v>
          </cell>
          <cell r="F2436">
            <v>14.299999999999999</v>
          </cell>
        </row>
        <row r="2437">
          <cell r="A2437">
            <v>2017520</v>
          </cell>
          <cell r="B2437" t="str">
            <v>20-175-20</v>
          </cell>
          <cell r="C2437" t="str">
            <v xml:space="preserve">INTEST NEEDLE PB SPR EYE                </v>
          </cell>
          <cell r="D2437" t="str">
            <v>DZ</v>
          </cell>
          <cell r="E2437">
            <v>5.72</v>
          </cell>
          <cell r="F2437">
            <v>14.299999999999999</v>
          </cell>
        </row>
        <row r="2438">
          <cell r="A2438">
            <v>2017601</v>
          </cell>
          <cell r="B2438" t="str">
            <v>20-176-01</v>
          </cell>
          <cell r="C2438" t="str">
            <v xml:space="preserve">INTEST NEEDLE PB SPR EYE                </v>
          </cell>
          <cell r="D2438" t="str">
            <v>DZ</v>
          </cell>
          <cell r="E2438">
            <v>5.25</v>
          </cell>
          <cell r="F2438">
            <v>13.125</v>
          </cell>
        </row>
        <row r="2439">
          <cell r="A2439">
            <v>2017602</v>
          </cell>
          <cell r="B2439" t="str">
            <v>20-176-02</v>
          </cell>
          <cell r="C2439" t="str">
            <v xml:space="preserve">INTEST NEEDLE PB SPR EYE                </v>
          </cell>
          <cell r="D2439" t="str">
            <v>DZ</v>
          </cell>
          <cell r="E2439">
            <v>5.25</v>
          </cell>
          <cell r="F2439">
            <v>13.125</v>
          </cell>
        </row>
        <row r="2440">
          <cell r="A2440">
            <v>2017603</v>
          </cell>
          <cell r="B2440" t="str">
            <v>20-176-03</v>
          </cell>
          <cell r="C2440" t="str">
            <v xml:space="preserve">INTEST NEEDLE PB SPR EYE                </v>
          </cell>
          <cell r="D2440" t="str">
            <v>DZ</v>
          </cell>
          <cell r="E2440">
            <v>5.25</v>
          </cell>
          <cell r="F2440">
            <v>13.125</v>
          </cell>
        </row>
        <row r="2441">
          <cell r="A2441">
            <v>2017604</v>
          </cell>
          <cell r="B2441" t="str">
            <v>20-176-04</v>
          </cell>
          <cell r="C2441" t="str">
            <v xml:space="preserve">INTEST NEEDLE PB SPR EYE                </v>
          </cell>
          <cell r="D2441" t="str">
            <v>DZ</v>
          </cell>
          <cell r="E2441">
            <v>5.25</v>
          </cell>
          <cell r="F2441">
            <v>13.125</v>
          </cell>
        </row>
        <row r="2442">
          <cell r="A2442">
            <v>2017605</v>
          </cell>
          <cell r="B2442" t="str">
            <v>20-176-05</v>
          </cell>
          <cell r="C2442" t="str">
            <v xml:space="preserve">INTEST NEEDLE PB SPR EYE                </v>
          </cell>
          <cell r="D2442" t="str">
            <v>DZ</v>
          </cell>
          <cell r="E2442">
            <v>5.25</v>
          </cell>
          <cell r="F2442">
            <v>13.125</v>
          </cell>
        </row>
        <row r="2443">
          <cell r="A2443">
            <v>2018210</v>
          </cell>
          <cell r="B2443" t="str">
            <v>20-182-10</v>
          </cell>
          <cell r="C2443" t="str">
            <v xml:space="preserve">INTEST NEEDLE PC SPR EYE                </v>
          </cell>
          <cell r="D2443" t="str">
            <v>DZ</v>
          </cell>
          <cell r="E2443">
            <v>5.25</v>
          </cell>
          <cell r="F2443">
            <v>13.125</v>
          </cell>
        </row>
        <row r="2444">
          <cell r="A2444">
            <v>2018220</v>
          </cell>
          <cell r="B2444" t="str">
            <v>20-182-20</v>
          </cell>
          <cell r="C2444" t="str">
            <v xml:space="preserve">INTEST NEEDLE PC SPR EYE                </v>
          </cell>
          <cell r="D2444" t="str">
            <v>DZ</v>
          </cell>
          <cell r="E2444">
            <v>5.25</v>
          </cell>
          <cell r="F2444">
            <v>13.125</v>
          </cell>
        </row>
        <row r="2445">
          <cell r="A2445">
            <v>2018301</v>
          </cell>
          <cell r="B2445" t="str">
            <v>20-183-01</v>
          </cell>
          <cell r="C2445" t="str">
            <v xml:space="preserve">INTEST NEEDLE PC SPR EYE                </v>
          </cell>
          <cell r="D2445" t="str">
            <v>DZ</v>
          </cell>
          <cell r="E2445">
            <v>5.25</v>
          </cell>
          <cell r="F2445">
            <v>13.125</v>
          </cell>
        </row>
        <row r="2446">
          <cell r="A2446">
            <v>2018302</v>
          </cell>
          <cell r="B2446" t="str">
            <v>20-183-02</v>
          </cell>
          <cell r="C2446" t="str">
            <v xml:space="preserve">INTEST NEEDLE PC SPR EYE                </v>
          </cell>
          <cell r="D2446" t="str">
            <v>DZ</v>
          </cell>
          <cell r="E2446">
            <v>5.25</v>
          </cell>
          <cell r="F2446">
            <v>13.125</v>
          </cell>
        </row>
        <row r="2447">
          <cell r="A2447">
            <v>2018303</v>
          </cell>
          <cell r="B2447" t="str">
            <v>20-183-03</v>
          </cell>
          <cell r="C2447" t="str">
            <v xml:space="preserve">INTEST NEEDLE PC SPR EYE                </v>
          </cell>
          <cell r="D2447" t="str">
            <v>DZ</v>
          </cell>
          <cell r="E2447">
            <v>5.25</v>
          </cell>
          <cell r="F2447">
            <v>13.125</v>
          </cell>
        </row>
        <row r="2448">
          <cell r="A2448">
            <v>2018304</v>
          </cell>
          <cell r="B2448" t="str">
            <v>20-183-04</v>
          </cell>
          <cell r="C2448" t="str">
            <v xml:space="preserve">INTEST NEEDLE PC SPR EYE                </v>
          </cell>
          <cell r="D2448" t="str">
            <v>DZ</v>
          </cell>
          <cell r="E2448">
            <v>5.25</v>
          </cell>
          <cell r="F2448">
            <v>13.125</v>
          </cell>
        </row>
        <row r="2449">
          <cell r="A2449">
            <v>2018305</v>
          </cell>
          <cell r="B2449" t="str">
            <v>20-183-05</v>
          </cell>
          <cell r="C2449" t="str">
            <v xml:space="preserve">INTEST NEEDLE PC SPR EYE                </v>
          </cell>
          <cell r="D2449" t="str">
            <v>DZ</v>
          </cell>
          <cell r="E2449">
            <v>5.25</v>
          </cell>
          <cell r="F2449">
            <v>13.125</v>
          </cell>
        </row>
        <row r="2450">
          <cell r="A2450">
            <v>2018710</v>
          </cell>
          <cell r="B2450" t="str">
            <v>20-187-10</v>
          </cell>
          <cell r="C2450" t="str">
            <v xml:space="preserve">INTEST NEEDLE PD SPR EYE                </v>
          </cell>
          <cell r="D2450" t="str">
            <v>DZ</v>
          </cell>
          <cell r="E2450">
            <v>5.72</v>
          </cell>
          <cell r="F2450">
            <v>14.299999999999999</v>
          </cell>
        </row>
        <row r="2451">
          <cell r="A2451">
            <v>2018720</v>
          </cell>
          <cell r="B2451" t="str">
            <v>20-187-20</v>
          </cell>
          <cell r="C2451" t="str">
            <v xml:space="preserve">INTEST NEEDLE PD SPR EYE                </v>
          </cell>
          <cell r="D2451" t="str">
            <v>DZ</v>
          </cell>
          <cell r="E2451">
            <v>5.72</v>
          </cell>
          <cell r="F2451">
            <v>14.299999999999999</v>
          </cell>
        </row>
        <row r="2452">
          <cell r="A2452">
            <v>2018801</v>
          </cell>
          <cell r="B2452" t="str">
            <v>20-188-01</v>
          </cell>
          <cell r="C2452" t="str">
            <v xml:space="preserve">INTEST NEEDLE PD SPR EYE                </v>
          </cell>
          <cell r="D2452" t="str">
            <v>DZ</v>
          </cell>
          <cell r="E2452">
            <v>5.25</v>
          </cell>
          <cell r="F2452">
            <v>13.125</v>
          </cell>
        </row>
        <row r="2453">
          <cell r="A2453">
            <v>2018802</v>
          </cell>
          <cell r="B2453" t="str">
            <v>20-188-02</v>
          </cell>
          <cell r="C2453" t="str">
            <v xml:space="preserve">INTEST NEEDLE PD SPR EYE                </v>
          </cell>
          <cell r="D2453" t="str">
            <v>DZ</v>
          </cell>
          <cell r="E2453">
            <v>5.25</v>
          </cell>
          <cell r="F2453">
            <v>13.125</v>
          </cell>
        </row>
        <row r="2454">
          <cell r="A2454">
            <v>2018803</v>
          </cell>
          <cell r="B2454" t="str">
            <v>20-188-03</v>
          </cell>
          <cell r="C2454" t="str">
            <v xml:space="preserve">INTEST NEEDLE PD SPR EYE                </v>
          </cell>
          <cell r="D2454" t="str">
            <v>DZ</v>
          </cell>
          <cell r="E2454">
            <v>5.25</v>
          </cell>
          <cell r="F2454">
            <v>13.125</v>
          </cell>
        </row>
        <row r="2455">
          <cell r="A2455">
            <v>2018804</v>
          </cell>
          <cell r="B2455" t="str">
            <v>20-188-04</v>
          </cell>
          <cell r="C2455" t="str">
            <v xml:space="preserve">INTEST NEEDLE PD SPR EYE                </v>
          </cell>
          <cell r="D2455" t="str">
            <v>DZ</v>
          </cell>
          <cell r="E2455">
            <v>5.25</v>
          </cell>
          <cell r="F2455">
            <v>13.125</v>
          </cell>
        </row>
        <row r="2456">
          <cell r="A2456">
            <v>2018805</v>
          </cell>
          <cell r="B2456" t="str">
            <v>20-188-05</v>
          </cell>
          <cell r="C2456" t="str">
            <v xml:space="preserve">INTEST NEEDLE PD SPR EYE                </v>
          </cell>
          <cell r="D2456" t="str">
            <v>DZ</v>
          </cell>
          <cell r="E2456">
            <v>5.25</v>
          </cell>
          <cell r="F2456">
            <v>13.125</v>
          </cell>
        </row>
        <row r="2457">
          <cell r="A2457">
            <v>2020501</v>
          </cell>
          <cell r="B2457" t="str">
            <v>20-205-01</v>
          </cell>
          <cell r="C2457" t="str">
            <v xml:space="preserve">EYE NEEDLE OB SPR EYE                   </v>
          </cell>
          <cell r="D2457" t="str">
            <v>DZ</v>
          </cell>
          <cell r="E2457">
            <v>7.77</v>
          </cell>
          <cell r="F2457">
            <v>19.424999999999997</v>
          </cell>
        </row>
        <row r="2458">
          <cell r="A2458">
            <v>2020502</v>
          </cell>
          <cell r="B2458" t="str">
            <v>20-205-02</v>
          </cell>
          <cell r="C2458" t="str">
            <v xml:space="preserve">EYE NEEDLE OB SPR EYE                   </v>
          </cell>
          <cell r="D2458" t="str">
            <v>DZ</v>
          </cell>
          <cell r="E2458">
            <v>7.77</v>
          </cell>
          <cell r="F2458">
            <v>19.424999999999997</v>
          </cell>
        </row>
        <row r="2459">
          <cell r="A2459">
            <v>2020503</v>
          </cell>
          <cell r="B2459" t="str">
            <v>20-205-03</v>
          </cell>
          <cell r="C2459" t="str">
            <v xml:space="preserve">EYE NEEDLE OB SPR EYE                   </v>
          </cell>
          <cell r="D2459" t="str">
            <v>DZ</v>
          </cell>
          <cell r="E2459">
            <v>7.77</v>
          </cell>
          <cell r="F2459">
            <v>19.424999999999997</v>
          </cell>
        </row>
        <row r="2460">
          <cell r="A2460">
            <v>2020504</v>
          </cell>
          <cell r="B2460" t="str">
            <v>20-205-04</v>
          </cell>
          <cell r="C2460" t="str">
            <v xml:space="preserve">EYE NEEDLE OB SPR EYE                   </v>
          </cell>
          <cell r="D2460" t="str">
            <v>DZ</v>
          </cell>
          <cell r="E2460">
            <v>7.77</v>
          </cell>
          <cell r="F2460">
            <v>19.424999999999997</v>
          </cell>
        </row>
        <row r="2461">
          <cell r="A2461">
            <v>2020505</v>
          </cell>
          <cell r="B2461" t="str">
            <v>20-205-05</v>
          </cell>
          <cell r="C2461" t="str">
            <v xml:space="preserve">EYE NEEDLE OB SPR EYE                   </v>
          </cell>
          <cell r="D2461" t="str">
            <v>DZ</v>
          </cell>
          <cell r="E2461">
            <v>7.77</v>
          </cell>
          <cell r="F2461">
            <v>19.424999999999997</v>
          </cell>
        </row>
        <row r="2462">
          <cell r="A2462">
            <v>2020901</v>
          </cell>
          <cell r="B2462" t="str">
            <v>20-209-01</v>
          </cell>
          <cell r="C2462" t="str">
            <v xml:space="preserve">EYE NEEDLE OC SPR EYE                   </v>
          </cell>
          <cell r="D2462" t="str">
            <v>DZ</v>
          </cell>
          <cell r="E2462">
            <v>7.77</v>
          </cell>
          <cell r="F2462">
            <v>19.424999999999997</v>
          </cell>
        </row>
        <row r="2463">
          <cell r="A2463">
            <v>2020902</v>
          </cell>
          <cell r="B2463" t="str">
            <v>20-209-02</v>
          </cell>
          <cell r="C2463" t="str">
            <v xml:space="preserve">EYE NEEDLE OC SPR EYE                   </v>
          </cell>
          <cell r="D2463" t="str">
            <v>DZ</v>
          </cell>
          <cell r="E2463">
            <v>7.77</v>
          </cell>
          <cell r="F2463">
            <v>19.424999999999997</v>
          </cell>
        </row>
        <row r="2464">
          <cell r="A2464">
            <v>2020903</v>
          </cell>
          <cell r="B2464" t="str">
            <v>20-209-03</v>
          </cell>
          <cell r="C2464" t="str">
            <v xml:space="preserve">EYE NEEDLE OC SPR EYE                   </v>
          </cell>
          <cell r="D2464" t="str">
            <v>DZ</v>
          </cell>
          <cell r="E2464">
            <v>7.77</v>
          </cell>
          <cell r="F2464">
            <v>19.424999999999997</v>
          </cell>
        </row>
        <row r="2465">
          <cell r="A2465">
            <v>2020904</v>
          </cell>
          <cell r="B2465" t="str">
            <v>20-209-04</v>
          </cell>
          <cell r="C2465" t="str">
            <v xml:space="preserve">EYE NEEDLE OC SPR EYE                   </v>
          </cell>
          <cell r="D2465" t="str">
            <v>DZ</v>
          </cell>
          <cell r="E2465">
            <v>7.77</v>
          </cell>
          <cell r="F2465">
            <v>19.424999999999997</v>
          </cell>
        </row>
        <row r="2466">
          <cell r="A2466">
            <v>2020905</v>
          </cell>
          <cell r="B2466" t="str">
            <v>20-209-05</v>
          </cell>
          <cell r="C2466" t="str">
            <v xml:space="preserve">EYE NEEDLE OC SPR EYE                   </v>
          </cell>
          <cell r="D2466" t="str">
            <v>DZ</v>
          </cell>
          <cell r="E2466">
            <v>7.77</v>
          </cell>
          <cell r="F2466">
            <v>19.424999999999997</v>
          </cell>
        </row>
        <row r="2467">
          <cell r="A2467">
            <v>2022010</v>
          </cell>
          <cell r="B2467" t="str">
            <v>20-220-10</v>
          </cell>
          <cell r="C2467" t="str">
            <v xml:space="preserve">KALT ARTER NEEDLE PL EYE                </v>
          </cell>
          <cell r="D2467" t="str">
            <v>DZ</v>
          </cell>
          <cell r="E2467">
            <v>19.600000000000001</v>
          </cell>
          <cell r="F2467">
            <v>49</v>
          </cell>
        </row>
        <row r="2468">
          <cell r="A2468">
            <v>2022020</v>
          </cell>
          <cell r="B2468" t="str">
            <v>20-220-20</v>
          </cell>
          <cell r="C2468" t="str">
            <v xml:space="preserve">KALT ARTER NEEDLE PL EYE                </v>
          </cell>
          <cell r="D2468" t="str">
            <v>DZ</v>
          </cell>
          <cell r="E2468">
            <v>19.600000000000001</v>
          </cell>
          <cell r="F2468">
            <v>49</v>
          </cell>
        </row>
        <row r="2469">
          <cell r="A2469">
            <v>2022101</v>
          </cell>
          <cell r="B2469" t="str">
            <v>20-221-01</v>
          </cell>
          <cell r="C2469" t="str">
            <v xml:space="preserve">KALT ARTER NEEDLE PL EYE                </v>
          </cell>
          <cell r="D2469" t="str">
            <v>DZ</v>
          </cell>
          <cell r="E2469">
            <v>19.600000000000001</v>
          </cell>
          <cell r="F2469">
            <v>49</v>
          </cell>
        </row>
        <row r="2470">
          <cell r="A2470">
            <v>2022102</v>
          </cell>
          <cell r="B2470" t="str">
            <v>20-221-02</v>
          </cell>
          <cell r="C2470" t="str">
            <v xml:space="preserve">KALT ARTER NEEDLE PL EYE                </v>
          </cell>
          <cell r="D2470" t="str">
            <v>DZ</v>
          </cell>
          <cell r="E2470">
            <v>19.600000000000001</v>
          </cell>
          <cell r="F2470">
            <v>49</v>
          </cell>
        </row>
        <row r="2471">
          <cell r="A2471">
            <v>2022103</v>
          </cell>
          <cell r="B2471" t="str">
            <v>20-221-03</v>
          </cell>
          <cell r="C2471" t="str">
            <v xml:space="preserve">KALT ARTER NEEDLE PL EYE                </v>
          </cell>
          <cell r="D2471" t="str">
            <v>DZ</v>
          </cell>
          <cell r="E2471">
            <v>19.600000000000001</v>
          </cell>
          <cell r="F2471">
            <v>49</v>
          </cell>
        </row>
        <row r="2472">
          <cell r="A2472">
            <v>2022601</v>
          </cell>
          <cell r="B2472" t="str">
            <v>20-226-01</v>
          </cell>
          <cell r="C2472" t="str">
            <v xml:space="preserve">PAYR ARTER NEEDLE PL EYE                </v>
          </cell>
          <cell r="D2472" t="str">
            <v>DZ</v>
          </cell>
          <cell r="E2472">
            <v>17.600000000000001</v>
          </cell>
          <cell r="F2472">
            <v>44</v>
          </cell>
        </row>
        <row r="2473">
          <cell r="A2473">
            <v>2022602</v>
          </cell>
          <cell r="B2473" t="str">
            <v>20-226-02</v>
          </cell>
          <cell r="C2473" t="str">
            <v xml:space="preserve">PAYR ARTER NEEDLE PL EYE                </v>
          </cell>
          <cell r="D2473" t="str">
            <v>DZ</v>
          </cell>
          <cell r="E2473">
            <v>17.600000000000001</v>
          </cell>
          <cell r="F2473">
            <v>44</v>
          </cell>
        </row>
        <row r="2474">
          <cell r="A2474">
            <v>2022603</v>
          </cell>
          <cell r="B2474" t="str">
            <v>20-226-03</v>
          </cell>
          <cell r="C2474" t="str">
            <v xml:space="preserve">PAYR ARTER NEEDLE PL EYE                </v>
          </cell>
          <cell r="D2474" t="str">
            <v>DZ</v>
          </cell>
          <cell r="E2474">
            <v>17.600000000000001</v>
          </cell>
          <cell r="F2474">
            <v>44</v>
          </cell>
        </row>
        <row r="2475">
          <cell r="A2475">
            <v>2022604</v>
          </cell>
          <cell r="B2475" t="str">
            <v>20-226-04</v>
          </cell>
          <cell r="C2475" t="str">
            <v xml:space="preserve">PAYR ARTER NEEDLE PL EYE                </v>
          </cell>
          <cell r="D2475" t="str">
            <v>DZ</v>
          </cell>
          <cell r="E2475">
            <v>17.600000000000001</v>
          </cell>
          <cell r="F2475">
            <v>44</v>
          </cell>
        </row>
        <row r="2476">
          <cell r="A2476">
            <v>2022605</v>
          </cell>
          <cell r="B2476" t="str">
            <v>20-226-05</v>
          </cell>
          <cell r="C2476" t="str">
            <v xml:space="preserve">PAYR ARTER NEEDLE PL EYE                </v>
          </cell>
          <cell r="D2476" t="str">
            <v>DZ</v>
          </cell>
          <cell r="E2476">
            <v>17.600000000000001</v>
          </cell>
          <cell r="F2476">
            <v>44</v>
          </cell>
        </row>
        <row r="2477">
          <cell r="A2477">
            <v>2023010</v>
          </cell>
          <cell r="B2477" t="str">
            <v>20-230-10</v>
          </cell>
          <cell r="C2477" t="str">
            <v xml:space="preserve">PAYR ARTER NEEDLE PL EYE                </v>
          </cell>
          <cell r="D2477" t="str">
            <v>DZ</v>
          </cell>
          <cell r="E2477">
            <v>19.600000000000001</v>
          </cell>
          <cell r="F2477">
            <v>49</v>
          </cell>
        </row>
        <row r="2478">
          <cell r="A2478">
            <v>2023020</v>
          </cell>
          <cell r="B2478" t="str">
            <v>20-230-20</v>
          </cell>
          <cell r="C2478" t="str">
            <v xml:space="preserve">PAYR ARTER NEEDLE PL EYE                </v>
          </cell>
          <cell r="D2478" t="str">
            <v>DZ</v>
          </cell>
          <cell r="E2478">
            <v>19.600000000000001</v>
          </cell>
          <cell r="F2478">
            <v>49</v>
          </cell>
        </row>
        <row r="2479">
          <cell r="A2479">
            <v>2023101</v>
          </cell>
          <cell r="B2479" t="str">
            <v>20-231-01</v>
          </cell>
          <cell r="C2479" t="str">
            <v xml:space="preserve">PAYR ARTER NEEDLE PL EYE                </v>
          </cell>
          <cell r="D2479" t="str">
            <v>DZ</v>
          </cell>
          <cell r="E2479">
            <v>19.600000000000001</v>
          </cell>
          <cell r="F2479">
            <v>49</v>
          </cell>
        </row>
        <row r="2480">
          <cell r="A2480">
            <v>2023102</v>
          </cell>
          <cell r="B2480" t="str">
            <v>20-231-02</v>
          </cell>
          <cell r="C2480" t="str">
            <v xml:space="preserve">PAYR ARTER NEEDLE PL EYE                </v>
          </cell>
          <cell r="D2480" t="str">
            <v>DZ</v>
          </cell>
          <cell r="E2480">
            <v>19.600000000000001</v>
          </cell>
          <cell r="F2480">
            <v>49</v>
          </cell>
        </row>
        <row r="2481">
          <cell r="A2481">
            <v>2023103</v>
          </cell>
          <cell r="B2481" t="str">
            <v>20-231-03</v>
          </cell>
          <cell r="C2481" t="str">
            <v xml:space="preserve">PAYR ARTER NEEDLE PL EYE                </v>
          </cell>
          <cell r="D2481" t="str">
            <v>DZ</v>
          </cell>
          <cell r="E2481">
            <v>19.600000000000001</v>
          </cell>
          <cell r="F2481">
            <v>49</v>
          </cell>
        </row>
        <row r="2482">
          <cell r="A2482">
            <v>2027414</v>
          </cell>
          <cell r="B2482" t="str">
            <v>20-274-14</v>
          </cell>
          <cell r="C2482" t="str">
            <v xml:space="preserve">KALT NEEDLE HOLDER                      </v>
          </cell>
          <cell r="D2482" t="str">
            <v>PC</v>
          </cell>
          <cell r="E2482">
            <v>108.5</v>
          </cell>
          <cell r="F2482">
            <v>271.25</v>
          </cell>
        </row>
        <row r="2483">
          <cell r="A2483">
            <v>2028810</v>
          </cell>
          <cell r="B2483" t="str">
            <v>20-288-10</v>
          </cell>
          <cell r="C2483" t="str">
            <v xml:space="preserve">BARR-TROUT NH WTHT LOCK CURV            </v>
          </cell>
          <cell r="D2483" t="str">
            <v>PC</v>
          </cell>
          <cell r="E2483">
            <v>149</v>
          </cell>
          <cell r="F2483">
            <v>372.5</v>
          </cell>
        </row>
        <row r="2484">
          <cell r="A2484">
            <v>2028910</v>
          </cell>
          <cell r="B2484" t="str">
            <v>20-289-10</v>
          </cell>
          <cell r="C2484" t="str">
            <v xml:space="preserve">BARR-TROUT NH WTHT LOCK CURV            </v>
          </cell>
          <cell r="D2484" t="str">
            <v>PC</v>
          </cell>
          <cell r="E2484">
            <v>150.5</v>
          </cell>
          <cell r="F2484">
            <v>376.25</v>
          </cell>
        </row>
        <row r="2485">
          <cell r="A2485">
            <v>2029014</v>
          </cell>
          <cell r="B2485" t="str">
            <v>20-290-14</v>
          </cell>
          <cell r="C2485" t="str">
            <v xml:space="preserve">ARRUGA NEEDLE HOLDER STR                </v>
          </cell>
          <cell r="D2485" t="str">
            <v>PC</v>
          </cell>
          <cell r="E2485">
            <v>143.5</v>
          </cell>
          <cell r="F2485">
            <v>358.75</v>
          </cell>
        </row>
        <row r="2486">
          <cell r="A2486">
            <v>2029114</v>
          </cell>
          <cell r="B2486" t="str">
            <v>20-291-14</v>
          </cell>
          <cell r="C2486" t="str">
            <v xml:space="preserve">ARRUGA NEEDLE HOLDER CURV               </v>
          </cell>
          <cell r="D2486" t="str">
            <v>PC</v>
          </cell>
          <cell r="E2486">
            <v>147</v>
          </cell>
          <cell r="F2486">
            <v>367.5</v>
          </cell>
        </row>
        <row r="2487">
          <cell r="A2487">
            <v>2029810</v>
          </cell>
          <cell r="B2487" t="str">
            <v>20-298-10</v>
          </cell>
          <cell r="C2487" t="str">
            <v xml:space="preserve">BARR-TROUT NH W LOCK STR                </v>
          </cell>
          <cell r="D2487" t="str">
            <v>PC</v>
          </cell>
          <cell r="E2487">
            <v>157.5</v>
          </cell>
          <cell r="F2487">
            <v>393.75</v>
          </cell>
        </row>
        <row r="2488">
          <cell r="A2488">
            <v>2029811</v>
          </cell>
          <cell r="B2488" t="str">
            <v>20-298-11</v>
          </cell>
          <cell r="C2488" t="str">
            <v xml:space="preserve">BARRAQUER NH W LOCK STR                 </v>
          </cell>
          <cell r="D2488" t="str">
            <v>PC</v>
          </cell>
          <cell r="E2488">
            <v>168.5</v>
          </cell>
          <cell r="F2488">
            <v>421.25</v>
          </cell>
        </row>
        <row r="2489">
          <cell r="A2489">
            <v>2029910</v>
          </cell>
          <cell r="B2489" t="str">
            <v>20-299-10</v>
          </cell>
          <cell r="C2489" t="str">
            <v xml:space="preserve">BARRAQUER NH W LOCK CURVED              </v>
          </cell>
          <cell r="D2489" t="str">
            <v>PC</v>
          </cell>
          <cell r="E2489">
            <v>159.5</v>
          </cell>
          <cell r="F2489">
            <v>398.75</v>
          </cell>
        </row>
        <row r="2490">
          <cell r="A2490">
            <v>2029911</v>
          </cell>
          <cell r="B2490" t="str">
            <v>20-299-11</v>
          </cell>
          <cell r="C2490" t="str">
            <v xml:space="preserve">BARRAQUER NH W LOCK CURVED              </v>
          </cell>
          <cell r="D2490" t="str">
            <v>PC</v>
          </cell>
          <cell r="E2490">
            <v>170.5</v>
          </cell>
          <cell r="F2490">
            <v>426.25</v>
          </cell>
        </row>
        <row r="2491">
          <cell r="A2491">
            <v>2030011</v>
          </cell>
          <cell r="B2491" t="str">
            <v>20-300-11</v>
          </cell>
          <cell r="C2491" t="str">
            <v xml:space="preserve">BARRAQUER NH WTHT LOCK CURV             </v>
          </cell>
          <cell r="D2491" t="str">
            <v>PC</v>
          </cell>
          <cell r="E2491">
            <v>162</v>
          </cell>
          <cell r="F2491">
            <v>405</v>
          </cell>
        </row>
        <row r="2492">
          <cell r="A2492">
            <v>2030013</v>
          </cell>
          <cell r="B2492" t="str">
            <v>20-300-13</v>
          </cell>
          <cell r="C2492" t="str">
            <v xml:space="preserve">BARRAQUER NH WTHT LOCK CURV             </v>
          </cell>
          <cell r="D2492" t="str">
            <v>PC</v>
          </cell>
          <cell r="E2492">
            <v>169.5</v>
          </cell>
          <cell r="F2492">
            <v>423.75</v>
          </cell>
        </row>
        <row r="2493">
          <cell r="A2493">
            <v>2030014</v>
          </cell>
          <cell r="B2493" t="str">
            <v>20-300-14</v>
          </cell>
          <cell r="C2493" t="str">
            <v xml:space="preserve">BARRAQUER NDH M SP GEB                  </v>
          </cell>
          <cell r="D2493" t="str">
            <v>PC</v>
          </cell>
          <cell r="E2493">
            <v>275.5</v>
          </cell>
          <cell r="F2493">
            <v>688.75</v>
          </cell>
        </row>
        <row r="2494">
          <cell r="A2494">
            <v>2030014</v>
          </cell>
          <cell r="B2494" t="str">
            <v>20-300-14</v>
          </cell>
          <cell r="C2494" t="str">
            <v xml:space="preserve">BARRAQUER NH W LOCK CURVED              </v>
          </cell>
          <cell r="D2494" t="str">
            <v>PC</v>
          </cell>
          <cell r="E2494">
            <v>176</v>
          </cell>
          <cell r="F2494">
            <v>440</v>
          </cell>
        </row>
        <row r="2495">
          <cell r="A2495">
            <v>2030113</v>
          </cell>
          <cell r="B2495" t="str">
            <v>20-301-13</v>
          </cell>
          <cell r="C2495" t="str">
            <v xml:space="preserve">BARRAQUER NH WHTH LOCK CURVE            </v>
          </cell>
          <cell r="D2495" t="str">
            <v>PC</v>
          </cell>
          <cell r="E2495">
            <v>176</v>
          </cell>
          <cell r="F2495">
            <v>440</v>
          </cell>
        </row>
        <row r="2496">
          <cell r="A2496">
            <v>2030201</v>
          </cell>
          <cell r="B2496" t="str">
            <v>20-302-01</v>
          </cell>
          <cell r="C2496" t="str">
            <v xml:space="preserve">CASTROV-FINO NH WTHT LOCK ST            </v>
          </cell>
          <cell r="D2496" t="str">
            <v>PC</v>
          </cell>
          <cell r="E2496">
            <v>140.5</v>
          </cell>
          <cell r="F2496">
            <v>351.25</v>
          </cell>
        </row>
        <row r="2497">
          <cell r="A2497">
            <v>2030301</v>
          </cell>
          <cell r="B2497" t="str">
            <v>20-303-01</v>
          </cell>
          <cell r="C2497" t="str">
            <v xml:space="preserve">CASTROV-FINO NH WTHT LOCK CU            </v>
          </cell>
          <cell r="D2497" t="str">
            <v>PC</v>
          </cell>
          <cell r="E2497">
            <v>136.5</v>
          </cell>
          <cell r="F2497">
            <v>341.25</v>
          </cell>
        </row>
        <row r="2498">
          <cell r="A2498">
            <v>2030309</v>
          </cell>
          <cell r="B2498" t="str">
            <v>20-303-09</v>
          </cell>
          <cell r="C2498" t="str">
            <v xml:space="preserve">CASTROVIEJO NH W/O LOCK CVD.            </v>
          </cell>
          <cell r="D2498" t="str">
            <v>PC</v>
          </cell>
          <cell r="E2498">
            <v>133</v>
          </cell>
          <cell r="F2498">
            <v>332.5</v>
          </cell>
        </row>
        <row r="2499">
          <cell r="A2499">
            <v>2030401</v>
          </cell>
          <cell r="B2499" t="str">
            <v>20-304-01</v>
          </cell>
          <cell r="C2499" t="str">
            <v xml:space="preserve">CASTROV-FINO NH W LOCK STR              </v>
          </cell>
          <cell r="D2499" t="str">
            <v>PC</v>
          </cell>
          <cell r="E2499">
            <v>150</v>
          </cell>
          <cell r="F2499">
            <v>375</v>
          </cell>
        </row>
        <row r="2500">
          <cell r="A2500">
            <v>2030409</v>
          </cell>
          <cell r="B2500" t="str">
            <v>20-304-09</v>
          </cell>
          <cell r="C2500" t="str">
            <v xml:space="preserve">CASTROVIEJO NH W LOCK STR               </v>
          </cell>
          <cell r="D2500" t="str">
            <v>PC</v>
          </cell>
          <cell r="E2500">
            <v>141</v>
          </cell>
          <cell r="F2500">
            <v>352.5</v>
          </cell>
        </row>
        <row r="2501">
          <cell r="A2501">
            <v>2030501</v>
          </cell>
          <cell r="B2501" t="str">
            <v>20-305-01</v>
          </cell>
          <cell r="C2501" t="str">
            <v xml:space="preserve">CASTROV-FINO NH W LOCK CURVE            </v>
          </cell>
          <cell r="D2501" t="str">
            <v>PC</v>
          </cell>
          <cell r="E2501">
            <v>151.5</v>
          </cell>
          <cell r="F2501">
            <v>378.75</v>
          </cell>
        </row>
        <row r="2502">
          <cell r="A2502">
            <v>2030509</v>
          </cell>
          <cell r="B2502" t="str">
            <v>20-305-09</v>
          </cell>
          <cell r="C2502" t="str">
            <v xml:space="preserve">CASTROVIEJO NH W LOCK CURVED            </v>
          </cell>
          <cell r="D2502" t="str">
            <v>PC</v>
          </cell>
          <cell r="E2502">
            <v>143.5</v>
          </cell>
          <cell r="F2502">
            <v>358.75</v>
          </cell>
        </row>
        <row r="2503">
          <cell r="A2503">
            <v>2030614</v>
          </cell>
          <cell r="B2503" t="str">
            <v>20-306-14</v>
          </cell>
          <cell r="C2503" t="str">
            <v xml:space="preserve">CASTROVIEJO NH W LOCK STRAIG            </v>
          </cell>
          <cell r="D2503" t="str">
            <v>PC</v>
          </cell>
          <cell r="E2503">
            <v>142</v>
          </cell>
          <cell r="F2503">
            <v>355</v>
          </cell>
        </row>
        <row r="2504">
          <cell r="A2504">
            <v>2030714</v>
          </cell>
          <cell r="B2504" t="str">
            <v>20-307-14</v>
          </cell>
          <cell r="C2504" t="str">
            <v xml:space="preserve">CASTROVIEJO NH W LOCK CURVER            </v>
          </cell>
          <cell r="D2504" t="str">
            <v>PC</v>
          </cell>
          <cell r="E2504">
            <v>144.5</v>
          </cell>
          <cell r="F2504">
            <v>361.25</v>
          </cell>
        </row>
        <row r="2505">
          <cell r="A2505">
            <v>2030814</v>
          </cell>
          <cell r="B2505" t="str">
            <v>20-308-14</v>
          </cell>
          <cell r="C2505" t="str">
            <v xml:space="preserve">CASTROVIEJO NH WTHT LOCK ST             </v>
          </cell>
          <cell r="D2505" t="str">
            <v>PC</v>
          </cell>
          <cell r="E2505">
            <v>118</v>
          </cell>
          <cell r="F2505">
            <v>295</v>
          </cell>
        </row>
        <row r="2506">
          <cell r="A2506">
            <v>2030914</v>
          </cell>
          <cell r="B2506" t="str">
            <v>20-309-14</v>
          </cell>
          <cell r="C2506" t="str">
            <v xml:space="preserve">CASTROVIEJO NH WTHT LOCK CUR            </v>
          </cell>
          <cell r="D2506" t="str">
            <v>PC</v>
          </cell>
          <cell r="E2506">
            <v>121</v>
          </cell>
          <cell r="F2506">
            <v>302.5</v>
          </cell>
        </row>
        <row r="2507">
          <cell r="A2507">
            <v>2031014</v>
          </cell>
          <cell r="B2507" t="str">
            <v>20-310-14</v>
          </cell>
          <cell r="C2507" t="str">
            <v xml:space="preserve">CASTROVIEJO NH W LOCK STRAI             </v>
          </cell>
          <cell r="D2507" t="str">
            <v>PC</v>
          </cell>
          <cell r="E2507">
            <v>132.5</v>
          </cell>
          <cell r="F2507">
            <v>331.25</v>
          </cell>
        </row>
        <row r="2508">
          <cell r="A2508">
            <v>2031114</v>
          </cell>
          <cell r="B2508" t="str">
            <v>20-311-14</v>
          </cell>
          <cell r="C2508" t="str">
            <v xml:space="preserve">CASTROVIEJO NH W LOCK CURVED            </v>
          </cell>
          <cell r="D2508" t="str">
            <v>PC</v>
          </cell>
          <cell r="E2508">
            <v>135.5</v>
          </cell>
          <cell r="F2508">
            <v>338.75</v>
          </cell>
        </row>
        <row r="2509">
          <cell r="A2509">
            <v>2031314</v>
          </cell>
          <cell r="B2509" t="str">
            <v>20-313-14</v>
          </cell>
          <cell r="C2509" t="str">
            <v xml:space="preserve">CASTROVIEJO NH WTHT LOCK CUR            </v>
          </cell>
          <cell r="D2509" t="str">
            <v>PC</v>
          </cell>
          <cell r="E2509">
            <v>127</v>
          </cell>
          <cell r="F2509">
            <v>317.5</v>
          </cell>
        </row>
        <row r="2510">
          <cell r="A2510">
            <v>2031416</v>
          </cell>
          <cell r="B2510" t="str">
            <v>20-314-16</v>
          </cell>
          <cell r="C2510" t="str">
            <v xml:space="preserve">ARRUGA NEEDLEHOLDER STRAIGHT            </v>
          </cell>
          <cell r="D2510" t="str">
            <v>PC</v>
          </cell>
          <cell r="E2510">
            <v>127.5</v>
          </cell>
          <cell r="F2510">
            <v>318.75</v>
          </cell>
        </row>
        <row r="2511">
          <cell r="A2511">
            <v>2031516</v>
          </cell>
          <cell r="B2511" t="str">
            <v>20-315-16</v>
          </cell>
          <cell r="C2511" t="str">
            <v xml:space="preserve">ARRUGA NEEDLEHOLDER CURVED              </v>
          </cell>
          <cell r="D2511" t="str">
            <v>PC</v>
          </cell>
          <cell r="E2511">
            <v>128.5</v>
          </cell>
          <cell r="F2511">
            <v>321.25</v>
          </cell>
        </row>
        <row r="2512">
          <cell r="A2512">
            <v>2031613</v>
          </cell>
          <cell r="B2512" t="str">
            <v>20-316-13</v>
          </cell>
          <cell r="C2512" t="str">
            <v xml:space="preserve">CASTROVIEJO NH W LOCK STRGHT            </v>
          </cell>
          <cell r="D2512" t="str">
            <v>PC</v>
          </cell>
          <cell r="E2512">
            <v>158</v>
          </cell>
          <cell r="F2512">
            <v>395</v>
          </cell>
        </row>
        <row r="2513">
          <cell r="A2513">
            <v>2031712</v>
          </cell>
          <cell r="B2513" t="str">
            <v>20-317-12</v>
          </cell>
          <cell r="C2513" t="str">
            <v xml:space="preserve">CASTROVIEJO ND W LOCK CURVED            </v>
          </cell>
          <cell r="D2513" t="str">
            <v>PC</v>
          </cell>
          <cell r="E2513">
            <v>174.5</v>
          </cell>
          <cell r="F2513">
            <v>436.25</v>
          </cell>
        </row>
        <row r="2514">
          <cell r="A2514">
            <v>2032612</v>
          </cell>
          <cell r="B2514" t="str">
            <v>20-326-12</v>
          </cell>
          <cell r="C2514" t="str">
            <v xml:space="preserve">DERF NEEDLE HOLDER                      </v>
          </cell>
          <cell r="D2514" t="str">
            <v>PC</v>
          </cell>
          <cell r="E2514">
            <v>30.96</v>
          </cell>
          <cell r="F2514">
            <v>77.400000000000006</v>
          </cell>
        </row>
        <row r="2515">
          <cell r="A2515">
            <v>2032812</v>
          </cell>
          <cell r="B2515" t="str">
            <v>20-328-12</v>
          </cell>
          <cell r="C2515" t="str">
            <v xml:space="preserve">DERF NEEDLE HOLD LONGIT SERR            </v>
          </cell>
          <cell r="D2515" t="str">
            <v>PC</v>
          </cell>
          <cell r="E2515">
            <v>30.96</v>
          </cell>
          <cell r="F2515">
            <v>77.400000000000006</v>
          </cell>
        </row>
        <row r="2516">
          <cell r="A2516">
            <v>2033212</v>
          </cell>
          <cell r="B2516" t="str">
            <v>20-332-12</v>
          </cell>
          <cell r="C2516" t="str">
            <v xml:space="preserve">COLLIER NEEDLE HOLDER                   </v>
          </cell>
          <cell r="D2516" t="str">
            <v>PC</v>
          </cell>
          <cell r="E2516">
            <v>46.44</v>
          </cell>
          <cell r="F2516">
            <v>116.1</v>
          </cell>
        </row>
        <row r="2517">
          <cell r="A2517">
            <v>2033413</v>
          </cell>
          <cell r="B2517" t="str">
            <v>20-334-13</v>
          </cell>
          <cell r="C2517" t="str">
            <v xml:space="preserve">WEBSTER NEEDLE HOLDER                   </v>
          </cell>
          <cell r="D2517" t="str">
            <v>PC</v>
          </cell>
          <cell r="E2517">
            <v>30.42</v>
          </cell>
          <cell r="F2517">
            <v>76.050000000000011</v>
          </cell>
        </row>
        <row r="2518">
          <cell r="A2518">
            <v>2033613</v>
          </cell>
          <cell r="B2518" t="str">
            <v>20-336-13</v>
          </cell>
          <cell r="C2518" t="str">
            <v xml:space="preserve">HALSEY NEEDLE HOLDER                    </v>
          </cell>
          <cell r="D2518" t="str">
            <v>PC</v>
          </cell>
          <cell r="E2518">
            <v>33.119999999999997</v>
          </cell>
          <cell r="F2518">
            <v>82.8</v>
          </cell>
        </row>
        <row r="2519">
          <cell r="A2519">
            <v>2033813</v>
          </cell>
          <cell r="B2519" t="str">
            <v>20-338-13</v>
          </cell>
          <cell r="C2519" t="str">
            <v xml:space="preserve">NEIVERT NEEDLE HOLDER                   </v>
          </cell>
          <cell r="D2519" t="str">
            <v>PC</v>
          </cell>
          <cell r="E2519">
            <v>57.42</v>
          </cell>
          <cell r="F2519">
            <v>143.55000000000001</v>
          </cell>
        </row>
        <row r="2520">
          <cell r="A2520">
            <v>2034014</v>
          </cell>
          <cell r="B2520" t="str">
            <v>20-340-14</v>
          </cell>
          <cell r="C2520" t="str">
            <v xml:space="preserve">HEGAR-BAUMGARTNER NDL HOLDER            </v>
          </cell>
          <cell r="D2520" t="str">
            <v>PC</v>
          </cell>
          <cell r="E2520">
            <v>35.01</v>
          </cell>
          <cell r="F2520">
            <v>87.524999999999991</v>
          </cell>
        </row>
        <row r="2521">
          <cell r="A2521">
            <v>2034413</v>
          </cell>
          <cell r="B2521" t="str">
            <v>20-344-13</v>
          </cell>
          <cell r="C2521" t="str">
            <v xml:space="preserve">BROWN NEEDEL HOLDER                     </v>
          </cell>
          <cell r="D2521" t="str">
            <v>PC</v>
          </cell>
          <cell r="E2521">
            <v>35.01</v>
          </cell>
          <cell r="F2521">
            <v>87.524999999999991</v>
          </cell>
        </row>
        <row r="2522">
          <cell r="A2522">
            <v>2034418</v>
          </cell>
          <cell r="B2522" t="str">
            <v>20-344-18</v>
          </cell>
          <cell r="C2522" t="str">
            <v xml:space="preserve">BROWN NEEDEL HOLDER                     </v>
          </cell>
          <cell r="D2522" t="str">
            <v>PC</v>
          </cell>
          <cell r="E2522">
            <v>40.68</v>
          </cell>
          <cell r="F2522">
            <v>101.7</v>
          </cell>
        </row>
        <row r="2523">
          <cell r="A2523">
            <v>2034815</v>
          </cell>
          <cell r="B2523" t="str">
            <v>20-348-15</v>
          </cell>
          <cell r="C2523" t="str">
            <v xml:space="preserve">CRILE-MURRAY NEEDEL HOLDER              </v>
          </cell>
          <cell r="D2523" t="str">
            <v>PC</v>
          </cell>
          <cell r="E2523">
            <v>35.64</v>
          </cell>
          <cell r="F2523">
            <v>89.1</v>
          </cell>
        </row>
        <row r="2524">
          <cell r="A2524">
            <v>2035015</v>
          </cell>
          <cell r="B2524" t="str">
            <v>20-350-15</v>
          </cell>
          <cell r="C2524" t="str">
            <v xml:space="preserve">CRILE-WOOD NEEDLE HOLD W GRV            </v>
          </cell>
          <cell r="D2524" t="str">
            <v>PC</v>
          </cell>
          <cell r="E2524">
            <v>35.28</v>
          </cell>
          <cell r="F2524">
            <v>88.2</v>
          </cell>
        </row>
        <row r="2525">
          <cell r="A2525">
            <v>2036018</v>
          </cell>
          <cell r="B2525" t="str">
            <v>20-360-18</v>
          </cell>
          <cell r="C2525" t="str">
            <v xml:space="preserve">ADSON NEEDLE HOLDER                     </v>
          </cell>
          <cell r="D2525" t="str">
            <v>PC</v>
          </cell>
          <cell r="E2525">
            <v>61.56</v>
          </cell>
          <cell r="F2525">
            <v>153.9</v>
          </cell>
        </row>
        <row r="2526">
          <cell r="A2526">
            <v>2036418</v>
          </cell>
          <cell r="B2526" t="str">
            <v>20-364-18</v>
          </cell>
          <cell r="C2526" t="str">
            <v xml:space="preserve">METZENBAUM NEEDLE HOLDER                </v>
          </cell>
          <cell r="D2526" t="str">
            <v>PC</v>
          </cell>
          <cell r="E2526">
            <v>66.33</v>
          </cell>
          <cell r="F2526">
            <v>165.82499999999999</v>
          </cell>
        </row>
        <row r="2527">
          <cell r="A2527">
            <v>2038417</v>
          </cell>
          <cell r="B2527" t="str">
            <v>20-384-17</v>
          </cell>
          <cell r="C2527" t="str">
            <v xml:space="preserve">MASS GEN HOSPITAL NEEDL HOLD            </v>
          </cell>
          <cell r="D2527" t="str">
            <v>PC</v>
          </cell>
          <cell r="E2527">
            <v>45</v>
          </cell>
          <cell r="F2527">
            <v>112.5</v>
          </cell>
        </row>
        <row r="2528">
          <cell r="A2528">
            <v>2039014</v>
          </cell>
          <cell r="B2528" t="str">
            <v>20-390-14</v>
          </cell>
          <cell r="C2528" t="str">
            <v xml:space="preserve">MAYO-HEGAR NEEDLE HOLDER                </v>
          </cell>
          <cell r="D2528" t="str">
            <v>PC</v>
          </cell>
          <cell r="E2528">
            <v>18.63</v>
          </cell>
          <cell r="F2528">
            <v>46.574999999999996</v>
          </cell>
        </row>
        <row r="2529">
          <cell r="A2529">
            <v>2039016</v>
          </cell>
          <cell r="B2529" t="str">
            <v>20-390-16</v>
          </cell>
          <cell r="C2529" t="str">
            <v xml:space="preserve">MAYO-HEGAR NEEDLE HOLDER 6"             </v>
          </cell>
          <cell r="D2529" t="str">
            <v>PC</v>
          </cell>
          <cell r="E2529">
            <v>18.63</v>
          </cell>
          <cell r="F2529">
            <v>46.574999999999996</v>
          </cell>
        </row>
        <row r="2530">
          <cell r="A2530">
            <v>2039018</v>
          </cell>
          <cell r="B2530" t="str">
            <v>20-390-18</v>
          </cell>
          <cell r="C2530" t="str">
            <v xml:space="preserve">MAYO-HEGAR NEEDLE HOLDER                </v>
          </cell>
          <cell r="D2530" t="str">
            <v>PC</v>
          </cell>
          <cell r="E2530">
            <v>21.15</v>
          </cell>
          <cell r="F2530">
            <v>52.875</v>
          </cell>
        </row>
        <row r="2531">
          <cell r="A2531">
            <v>2039020</v>
          </cell>
          <cell r="B2531" t="str">
            <v>20-390-20</v>
          </cell>
          <cell r="C2531" t="str">
            <v xml:space="preserve">MAYO-HEGAR NEEDLE HOLDER, 8"            </v>
          </cell>
          <cell r="D2531" t="str">
            <v>PC</v>
          </cell>
          <cell r="E2531">
            <v>25.47</v>
          </cell>
          <cell r="F2531">
            <v>63.674999999999997</v>
          </cell>
        </row>
        <row r="2532">
          <cell r="A2532">
            <v>2039024</v>
          </cell>
          <cell r="B2532" t="str">
            <v>20-390-24</v>
          </cell>
          <cell r="C2532" t="str">
            <v xml:space="preserve">MAYO-HEGAR NEEDEL-H., 9 1/2"            </v>
          </cell>
          <cell r="D2532" t="str">
            <v>PC</v>
          </cell>
          <cell r="E2532">
            <v>32.58</v>
          </cell>
          <cell r="F2532">
            <v>81.449999999999989</v>
          </cell>
        </row>
        <row r="2533">
          <cell r="A2533">
            <v>2039026</v>
          </cell>
          <cell r="B2533" t="str">
            <v>20-390-26</v>
          </cell>
          <cell r="C2533" t="str">
            <v xml:space="preserve">MAYO-HEGAR NEEDLE HOLDER                </v>
          </cell>
          <cell r="D2533" t="str">
            <v>PC</v>
          </cell>
          <cell r="E2533">
            <v>44.1</v>
          </cell>
          <cell r="F2533">
            <v>110.25</v>
          </cell>
        </row>
        <row r="2534">
          <cell r="A2534">
            <v>2039030</v>
          </cell>
          <cell r="B2534" t="str">
            <v>20-390-30</v>
          </cell>
          <cell r="C2534" t="str">
            <v xml:space="preserve">MAYO-HEGAR NDLHOLD 30CM STR             </v>
          </cell>
          <cell r="D2534" t="str">
            <v>PC</v>
          </cell>
          <cell r="E2534">
            <v>67.59</v>
          </cell>
          <cell r="F2534">
            <v>168.97500000000002</v>
          </cell>
        </row>
        <row r="2535">
          <cell r="A2535">
            <v>2039616</v>
          </cell>
          <cell r="B2535" t="str">
            <v>20-396-16</v>
          </cell>
          <cell r="C2535" t="str">
            <v xml:space="preserve">MAYO-HEGAR NDL HOLD SLENDER             </v>
          </cell>
          <cell r="D2535" t="str">
            <v>PC</v>
          </cell>
          <cell r="E2535">
            <v>22.86</v>
          </cell>
          <cell r="F2535">
            <v>57.15</v>
          </cell>
        </row>
        <row r="2536">
          <cell r="A2536">
            <v>2039618</v>
          </cell>
          <cell r="B2536" t="str">
            <v>20-396-18</v>
          </cell>
          <cell r="C2536" t="str">
            <v xml:space="preserve">MAYO-HEGAR NDL HOLD SLENDER             </v>
          </cell>
          <cell r="D2536" t="str">
            <v>PC</v>
          </cell>
          <cell r="E2536">
            <v>28.53</v>
          </cell>
          <cell r="F2536">
            <v>71.325000000000003</v>
          </cell>
        </row>
        <row r="2537">
          <cell r="A2537">
            <v>2039620</v>
          </cell>
          <cell r="B2537" t="str">
            <v>20-396-20</v>
          </cell>
          <cell r="C2537" t="str">
            <v xml:space="preserve">MAYO-HEGAR NDL HOLD SLENDER             </v>
          </cell>
          <cell r="D2537" t="str">
            <v>PC</v>
          </cell>
          <cell r="E2537">
            <v>33.659999999999997</v>
          </cell>
          <cell r="F2537">
            <v>84.149999999999991</v>
          </cell>
        </row>
        <row r="2538">
          <cell r="A2538">
            <v>2040321</v>
          </cell>
          <cell r="B2538" t="str">
            <v>20-403-21</v>
          </cell>
          <cell r="C2538" t="str">
            <v xml:space="preserve">HEANEY NEEDLE HOLDER                    </v>
          </cell>
          <cell r="D2538" t="str">
            <v>PC</v>
          </cell>
          <cell r="E2538">
            <v>49.05</v>
          </cell>
          <cell r="F2538">
            <v>122.625</v>
          </cell>
        </row>
        <row r="2539">
          <cell r="A2539">
            <v>2040423</v>
          </cell>
          <cell r="B2539" t="str">
            <v>20-404-23</v>
          </cell>
          <cell r="C2539" t="str">
            <v xml:space="preserve">JAMISON NEEDLE HOLDER                   </v>
          </cell>
          <cell r="D2539" t="str">
            <v>PC</v>
          </cell>
          <cell r="E2539">
            <v>58.05</v>
          </cell>
          <cell r="F2539">
            <v>145.125</v>
          </cell>
        </row>
        <row r="2540">
          <cell r="A2540">
            <v>2040827</v>
          </cell>
          <cell r="B2540" t="str">
            <v>20-408-27</v>
          </cell>
          <cell r="C2540" t="str">
            <v xml:space="preserve">MASSON NEEDLE HOLDER                    </v>
          </cell>
          <cell r="D2540" t="str">
            <v>PC</v>
          </cell>
          <cell r="E2540">
            <v>50.31</v>
          </cell>
          <cell r="F2540">
            <v>125.77500000000001</v>
          </cell>
        </row>
        <row r="2541">
          <cell r="A2541">
            <v>2041527</v>
          </cell>
          <cell r="B2541" t="str">
            <v>20-415-27</v>
          </cell>
          <cell r="C2541" t="str">
            <v xml:space="preserve">FINOCCHIETTO NEEDLE HOLDER              </v>
          </cell>
          <cell r="D2541" t="str">
            <v>PC</v>
          </cell>
          <cell r="E2541">
            <v>56.88</v>
          </cell>
          <cell r="F2541">
            <v>142.20000000000002</v>
          </cell>
        </row>
        <row r="2542">
          <cell r="A2542">
            <v>2042027</v>
          </cell>
          <cell r="B2542" t="str">
            <v>20-420-27</v>
          </cell>
          <cell r="C2542" t="str">
            <v xml:space="preserve">WANGENSTEEN NEEDLE HOLDER               </v>
          </cell>
          <cell r="D2542" t="str">
            <v>PC</v>
          </cell>
          <cell r="E2542">
            <v>58.95</v>
          </cell>
          <cell r="F2542">
            <v>147.375</v>
          </cell>
        </row>
        <row r="2543">
          <cell r="A2543">
            <v>2043727</v>
          </cell>
          <cell r="B2543" t="str">
            <v>20-437-27</v>
          </cell>
          <cell r="C2543" t="str">
            <v xml:space="preserve">JOHNSON NEEDLE HOLDER                   </v>
          </cell>
          <cell r="D2543" t="str">
            <v>PC</v>
          </cell>
          <cell r="E2543">
            <v>77.400000000000006</v>
          </cell>
          <cell r="F2543">
            <v>193.5</v>
          </cell>
        </row>
        <row r="2544">
          <cell r="A2544">
            <v>2045123</v>
          </cell>
          <cell r="B2544" t="str">
            <v>20-451-23</v>
          </cell>
          <cell r="C2544" t="str">
            <v xml:space="preserve">STRATTE NEEDLE HOLDER                   </v>
          </cell>
          <cell r="D2544" t="str">
            <v>PC</v>
          </cell>
          <cell r="E2544">
            <v>86.76</v>
          </cell>
          <cell r="F2544">
            <v>216.9</v>
          </cell>
        </row>
        <row r="2545">
          <cell r="A2545">
            <v>2046614</v>
          </cell>
          <cell r="B2545" t="str">
            <v>20-466-14</v>
          </cell>
          <cell r="C2545" t="str">
            <v xml:space="preserve">OLSEN HEGAR NDL HOLDER CURV             </v>
          </cell>
          <cell r="D2545" t="str">
            <v>PC</v>
          </cell>
          <cell r="E2545">
            <v>51.57</v>
          </cell>
          <cell r="F2545">
            <v>128.92500000000001</v>
          </cell>
        </row>
        <row r="2546">
          <cell r="A2546">
            <v>2046916</v>
          </cell>
          <cell r="B2546" t="str">
            <v>20-469-16</v>
          </cell>
          <cell r="C2546" t="str">
            <v xml:space="preserve">GILLIES NEEDLE HOLDER                   </v>
          </cell>
          <cell r="D2546" t="str">
            <v>PC</v>
          </cell>
          <cell r="E2546">
            <v>59.04</v>
          </cell>
          <cell r="F2546">
            <v>147.6</v>
          </cell>
        </row>
        <row r="2547">
          <cell r="A2547">
            <v>2050015</v>
          </cell>
          <cell r="B2547" t="str">
            <v>20-500-15</v>
          </cell>
          <cell r="C2547" t="str">
            <v xml:space="preserve">CRILE NEEDLE HOLDER                     </v>
          </cell>
          <cell r="D2547" t="str">
            <v>PC</v>
          </cell>
          <cell r="E2547">
            <v>48.51</v>
          </cell>
          <cell r="F2547">
            <v>121.27499999999999</v>
          </cell>
        </row>
        <row r="2548">
          <cell r="A2548">
            <v>2051614</v>
          </cell>
          <cell r="B2548" t="str">
            <v>20-516-14</v>
          </cell>
          <cell r="C2548" t="str">
            <v xml:space="preserve">MATHIEU NEEDLE HOLDER                   </v>
          </cell>
          <cell r="D2548" t="str">
            <v>PC</v>
          </cell>
          <cell r="E2548">
            <v>40.590000000000003</v>
          </cell>
          <cell r="F2548">
            <v>101.47500000000001</v>
          </cell>
        </row>
        <row r="2549">
          <cell r="A2549">
            <v>2051617</v>
          </cell>
          <cell r="B2549" t="str">
            <v>20-516-17</v>
          </cell>
          <cell r="C2549" t="str">
            <v xml:space="preserve">MATHIEU NEEDLE HOLDER                   </v>
          </cell>
          <cell r="D2549" t="str">
            <v>PC</v>
          </cell>
          <cell r="E2549">
            <v>46.08</v>
          </cell>
          <cell r="F2549">
            <v>115.19999999999999</v>
          </cell>
        </row>
        <row r="2550">
          <cell r="A2550">
            <v>2051620</v>
          </cell>
          <cell r="B2550" t="str">
            <v>20-516-20</v>
          </cell>
          <cell r="C2550" t="str">
            <v xml:space="preserve">MATHIEU NEEDLE HOLDER                   </v>
          </cell>
          <cell r="D2550" t="str">
            <v>PC</v>
          </cell>
          <cell r="E2550">
            <v>50.58</v>
          </cell>
          <cell r="F2550">
            <v>126.44999999999999</v>
          </cell>
        </row>
        <row r="2551">
          <cell r="A2551">
            <v>2052614</v>
          </cell>
          <cell r="B2551" t="str">
            <v>20-526-14</v>
          </cell>
          <cell r="C2551" t="str">
            <v xml:space="preserve">MATHIEU NEEDLE HOLDER                   </v>
          </cell>
          <cell r="D2551" t="str">
            <v>PC</v>
          </cell>
          <cell r="E2551">
            <v>38.79</v>
          </cell>
          <cell r="F2551">
            <v>96.974999999999994</v>
          </cell>
        </row>
        <row r="2552">
          <cell r="A2552">
            <v>2052617</v>
          </cell>
          <cell r="B2552" t="str">
            <v>20-526-17</v>
          </cell>
          <cell r="C2552" t="str">
            <v xml:space="preserve">MATHIEU NEEDLE HOLDER                   </v>
          </cell>
          <cell r="D2552" t="str">
            <v>PC</v>
          </cell>
          <cell r="E2552">
            <v>45.36</v>
          </cell>
          <cell r="F2552">
            <v>113.4</v>
          </cell>
        </row>
        <row r="2553">
          <cell r="A2553">
            <v>2057418</v>
          </cell>
          <cell r="B2553" t="str">
            <v>20-574-18</v>
          </cell>
          <cell r="C2553" t="str">
            <v xml:space="preserve">TOENNIS NEEDLE HOLDER                   </v>
          </cell>
          <cell r="D2553" t="str">
            <v>PC</v>
          </cell>
          <cell r="E2553">
            <v>70.739999999999995</v>
          </cell>
          <cell r="F2553">
            <v>176.85</v>
          </cell>
        </row>
        <row r="2554">
          <cell r="A2554">
            <v>2057620</v>
          </cell>
          <cell r="B2554" t="str">
            <v>20-576-20</v>
          </cell>
          <cell r="C2554" t="str">
            <v xml:space="preserve">LICHTENBERG NEEDLE HOLDER               </v>
          </cell>
          <cell r="D2554" t="str">
            <v>PC</v>
          </cell>
          <cell r="E2554">
            <v>79.650000000000006</v>
          </cell>
          <cell r="F2554">
            <v>199.125</v>
          </cell>
        </row>
        <row r="2555">
          <cell r="A2555">
            <v>2058916</v>
          </cell>
          <cell r="B2555" t="str">
            <v>20-589-16</v>
          </cell>
          <cell r="C2555" t="str">
            <v xml:space="preserve">MICRO NDL HOLDER SMOOTH JAWS            </v>
          </cell>
          <cell r="D2555" t="str">
            <v>PC</v>
          </cell>
          <cell r="E2555">
            <v>241.3</v>
          </cell>
          <cell r="F2555">
            <v>603.25</v>
          </cell>
        </row>
        <row r="2556">
          <cell r="A2556">
            <v>2059223</v>
          </cell>
          <cell r="B2556" t="str">
            <v>20-592-23</v>
          </cell>
          <cell r="C2556" t="str">
            <v xml:space="preserve">MIKRO NDL HOLDER 23 CM STR              </v>
          </cell>
          <cell r="D2556" t="str">
            <v>PC</v>
          </cell>
          <cell r="E2556">
            <v>267.89999999999998</v>
          </cell>
          <cell r="F2556">
            <v>669.75</v>
          </cell>
        </row>
        <row r="2557">
          <cell r="A2557">
            <v>2059323</v>
          </cell>
          <cell r="B2557" t="str">
            <v>20-593-23</v>
          </cell>
          <cell r="C2557" t="str">
            <v xml:space="preserve">MICRO NDL HOLDER 23 CM CVD              </v>
          </cell>
          <cell r="D2557" t="str">
            <v>PC</v>
          </cell>
          <cell r="E2557">
            <v>271.23</v>
          </cell>
          <cell r="F2557">
            <v>678.07500000000005</v>
          </cell>
        </row>
        <row r="2558">
          <cell r="A2558">
            <v>2059519</v>
          </cell>
          <cell r="B2558" t="str">
            <v>20-595-19</v>
          </cell>
          <cell r="C2558" t="str">
            <v xml:space="preserve">MICRO NDL HOLDER 19 CM CVD              </v>
          </cell>
          <cell r="D2558" t="str">
            <v>PC</v>
          </cell>
          <cell r="E2558">
            <v>260.77999999999997</v>
          </cell>
          <cell r="F2558">
            <v>651.94999999999993</v>
          </cell>
        </row>
        <row r="2559">
          <cell r="A2559">
            <v>2060218</v>
          </cell>
          <cell r="B2559" t="str">
            <v>20-602-18</v>
          </cell>
          <cell r="C2559" t="str">
            <v xml:space="preserve">MICRO NEEDLEHOLD 18CM WITH R            </v>
          </cell>
          <cell r="D2559" t="str">
            <v>PC</v>
          </cell>
          <cell r="E2559">
            <v>219.93</v>
          </cell>
          <cell r="F2559">
            <v>549.82500000000005</v>
          </cell>
        </row>
        <row r="2560">
          <cell r="A2560">
            <v>2060413</v>
          </cell>
          <cell r="B2560" t="str">
            <v>20-604-13</v>
          </cell>
          <cell r="C2560" t="str">
            <v xml:space="preserve">TC WEBSTER NEEDLE HOLDER                </v>
          </cell>
          <cell r="D2560" t="str">
            <v>PC</v>
          </cell>
          <cell r="E2560">
            <v>62.91</v>
          </cell>
          <cell r="F2560">
            <v>157.27499999999998</v>
          </cell>
        </row>
        <row r="2561">
          <cell r="A2561">
            <v>2060415</v>
          </cell>
          <cell r="B2561" t="str">
            <v>20-604-15</v>
          </cell>
          <cell r="C2561" t="str">
            <v xml:space="preserve">TC CRILE-WOOD NEEDLE HOLDER             </v>
          </cell>
          <cell r="D2561" t="str">
            <v>PC</v>
          </cell>
          <cell r="E2561">
            <v>62.91</v>
          </cell>
          <cell r="F2561">
            <v>157.27499999999998</v>
          </cell>
        </row>
        <row r="2562">
          <cell r="A2562">
            <v>2060515</v>
          </cell>
          <cell r="B2562" t="str">
            <v>20-605-15</v>
          </cell>
          <cell r="C2562" t="str">
            <v xml:space="preserve">MICRO NEEDLEHOLDER CVD.W/CATCH 15 CM    </v>
          </cell>
          <cell r="D2562" t="str">
            <v>PC</v>
          </cell>
          <cell r="E2562">
            <v>411.5</v>
          </cell>
          <cell r="F2562">
            <v>1028.75</v>
          </cell>
        </row>
        <row r="2563">
          <cell r="A2563">
            <v>2060518</v>
          </cell>
          <cell r="B2563" t="str">
            <v>20-605-18</v>
          </cell>
          <cell r="C2563" t="str">
            <v xml:space="preserve">MICRO NEEDLEHOLDER CVD.W/CATCH 18 CM    </v>
          </cell>
          <cell r="D2563" t="str">
            <v>PC</v>
          </cell>
          <cell r="E2563">
            <v>411.5</v>
          </cell>
          <cell r="F2563">
            <v>1028.75</v>
          </cell>
        </row>
        <row r="2564">
          <cell r="A2564">
            <v>2060521</v>
          </cell>
          <cell r="B2564" t="str">
            <v>20-605-21</v>
          </cell>
          <cell r="C2564" t="str">
            <v xml:space="preserve">MICRO NEEDLEHOLDER CVD.W/CATCH 21 CM    </v>
          </cell>
          <cell r="D2564" t="str">
            <v>PC</v>
          </cell>
          <cell r="E2564">
            <v>421</v>
          </cell>
          <cell r="F2564">
            <v>1052.5</v>
          </cell>
        </row>
        <row r="2565">
          <cell r="A2565">
            <v>2060523</v>
          </cell>
          <cell r="B2565" t="str">
            <v>20-605-23</v>
          </cell>
          <cell r="C2565" t="str">
            <v xml:space="preserve">MICRO NEEDLEHOLDER CVD. W/CATCH 23 CM   </v>
          </cell>
          <cell r="D2565" t="str">
            <v>PC</v>
          </cell>
          <cell r="E2565">
            <v>442.5</v>
          </cell>
          <cell r="F2565">
            <v>1106.25</v>
          </cell>
        </row>
        <row r="2566">
          <cell r="A2566">
            <v>2060615</v>
          </cell>
          <cell r="B2566" t="str">
            <v>20-606-15</v>
          </cell>
          <cell r="C2566" t="str">
            <v xml:space="preserve">MICRO NEEDLEHOLDER STR.W/CATCH 15 CM    </v>
          </cell>
          <cell r="D2566" t="str">
            <v>PC</v>
          </cell>
          <cell r="E2566">
            <v>400</v>
          </cell>
          <cell r="F2566">
            <v>1000</v>
          </cell>
        </row>
        <row r="2567">
          <cell r="A2567">
            <v>2060618</v>
          </cell>
          <cell r="B2567" t="str">
            <v>20-606-18</v>
          </cell>
          <cell r="C2567" t="str">
            <v xml:space="preserve">MICRO NEEDLEHOLDER STR. W/CATCH 18 CM   </v>
          </cell>
          <cell r="D2567" t="str">
            <v>PC</v>
          </cell>
          <cell r="E2567">
            <v>400</v>
          </cell>
          <cell r="F2567">
            <v>1000</v>
          </cell>
        </row>
        <row r="2568">
          <cell r="A2568">
            <v>2060621</v>
          </cell>
          <cell r="B2568" t="str">
            <v>20-606-21</v>
          </cell>
          <cell r="C2568" t="str">
            <v xml:space="preserve">MICRO NEEDLEHOLDER STR. W/CATCH 21 CM   </v>
          </cell>
          <cell r="D2568" t="str">
            <v>PC</v>
          </cell>
          <cell r="E2568">
            <v>419</v>
          </cell>
          <cell r="F2568">
            <v>1047.5</v>
          </cell>
        </row>
        <row r="2569">
          <cell r="A2569">
            <v>2060623</v>
          </cell>
          <cell r="B2569" t="str">
            <v>20-606-23</v>
          </cell>
          <cell r="C2569" t="str">
            <v xml:space="preserve">MICRO NEEDLEHOLDER STR. W/CATCH 23 CM   </v>
          </cell>
          <cell r="D2569" t="str">
            <v>PC</v>
          </cell>
          <cell r="E2569">
            <v>439</v>
          </cell>
          <cell r="F2569">
            <v>1097.5</v>
          </cell>
        </row>
        <row r="2570">
          <cell r="A2570">
            <v>2060715</v>
          </cell>
          <cell r="B2570" t="str">
            <v>20-607-15</v>
          </cell>
          <cell r="C2570" t="str">
            <v xml:space="preserve">MICRO NEEDLEHOLDER CVD. W/O CATCH 15 CM </v>
          </cell>
          <cell r="D2570" t="str">
            <v>PC</v>
          </cell>
          <cell r="E2570">
            <v>380.5</v>
          </cell>
          <cell r="F2570">
            <v>951.25</v>
          </cell>
        </row>
        <row r="2571">
          <cell r="A2571">
            <v>2060718</v>
          </cell>
          <cell r="B2571" t="str">
            <v>20-607-18</v>
          </cell>
          <cell r="C2571" t="str">
            <v xml:space="preserve">MICRO NEEDLEHOLDER CVD. W/O CATCH 18 CM </v>
          </cell>
          <cell r="D2571" t="str">
            <v>PC</v>
          </cell>
          <cell r="E2571">
            <v>387</v>
          </cell>
          <cell r="F2571">
            <v>967.5</v>
          </cell>
        </row>
        <row r="2572">
          <cell r="A2572">
            <v>2060721</v>
          </cell>
          <cell r="B2572" t="str">
            <v>20-607-21</v>
          </cell>
          <cell r="C2572" t="str">
            <v xml:space="preserve">MICRO NEEDLEHOLDER CVD W/O CATCH 21 CM  </v>
          </cell>
          <cell r="D2572" t="str">
            <v>PC</v>
          </cell>
          <cell r="E2572">
            <v>397.5</v>
          </cell>
          <cell r="F2572">
            <v>993.75</v>
          </cell>
        </row>
        <row r="2573">
          <cell r="A2573">
            <v>2060723</v>
          </cell>
          <cell r="B2573" t="str">
            <v>20-607-23</v>
          </cell>
          <cell r="C2573" t="str">
            <v xml:space="preserve">MICRO NEEDLEHOLDER CVD W/O CATCH 23 CM  </v>
          </cell>
          <cell r="D2573" t="str">
            <v>PC</v>
          </cell>
          <cell r="E2573">
            <v>419</v>
          </cell>
          <cell r="F2573">
            <v>1047.5</v>
          </cell>
        </row>
        <row r="2574">
          <cell r="A2574">
            <v>2060815</v>
          </cell>
          <cell r="B2574" t="str">
            <v>20-608-15</v>
          </cell>
          <cell r="C2574" t="str">
            <v xml:space="preserve">MICRO NEEDLEHOLDER STR. W/O CATCH 15 CM </v>
          </cell>
          <cell r="D2574" t="str">
            <v>PC</v>
          </cell>
          <cell r="E2574">
            <v>368.5</v>
          </cell>
          <cell r="F2574">
            <v>921.25</v>
          </cell>
        </row>
        <row r="2575">
          <cell r="A2575">
            <v>2060818</v>
          </cell>
          <cell r="B2575" t="str">
            <v>20-608-18</v>
          </cell>
          <cell r="C2575" t="str">
            <v xml:space="preserve">MICRO NEEDLEHOLDER STR. W/O CATCH 18 CM </v>
          </cell>
          <cell r="D2575" t="str">
            <v>PC</v>
          </cell>
          <cell r="E2575">
            <v>368.5</v>
          </cell>
          <cell r="F2575">
            <v>921.25</v>
          </cell>
        </row>
        <row r="2576">
          <cell r="A2576">
            <v>2060821</v>
          </cell>
          <cell r="B2576" t="str">
            <v>20-608-21</v>
          </cell>
          <cell r="C2576" t="str">
            <v xml:space="preserve">MICRO NEEDLEHOLDER STR. W/0 CATCH 21 CM </v>
          </cell>
          <cell r="D2576" t="str">
            <v>PC</v>
          </cell>
          <cell r="E2576">
            <v>387</v>
          </cell>
          <cell r="F2576">
            <v>967.5</v>
          </cell>
        </row>
        <row r="2577">
          <cell r="A2577">
            <v>2060823</v>
          </cell>
          <cell r="B2577" t="str">
            <v>20-608-23</v>
          </cell>
          <cell r="C2577" t="str">
            <v xml:space="preserve">MICRO NEEDLEHOLDER STR. W/O CATCH 23 CM </v>
          </cell>
          <cell r="D2577" t="str">
            <v>PC</v>
          </cell>
          <cell r="E2577">
            <v>405</v>
          </cell>
          <cell r="F2577">
            <v>1012.5</v>
          </cell>
        </row>
        <row r="2578">
          <cell r="A2578">
            <v>2061018</v>
          </cell>
          <cell r="B2578" t="str">
            <v>20-610-18</v>
          </cell>
          <cell r="C2578" t="str">
            <v xml:space="preserve">TC JABOMA NEEDLEHOLDER                  </v>
          </cell>
          <cell r="D2578" t="str">
            <v>PC</v>
          </cell>
          <cell r="E2578">
            <v>218</v>
          </cell>
          <cell r="F2578">
            <v>545</v>
          </cell>
        </row>
        <row r="2579">
          <cell r="A2579">
            <v>2061218</v>
          </cell>
          <cell r="B2579" t="str">
            <v>20-612-18</v>
          </cell>
          <cell r="C2579" t="str">
            <v xml:space="preserve">GREGORY NEEDLEHOLDER STR. W/CATCH 18 CM </v>
          </cell>
          <cell r="D2579" t="str">
            <v>PC</v>
          </cell>
          <cell r="E2579">
            <v>812</v>
          </cell>
          <cell r="F2579">
            <v>2030</v>
          </cell>
        </row>
        <row r="2580">
          <cell r="A2580">
            <v>2061221</v>
          </cell>
          <cell r="B2580" t="str">
            <v>20-612-21</v>
          </cell>
          <cell r="C2580" t="str">
            <v xml:space="preserve">GREGORY NEEDLEHOLDER STR.W/CATCH 21 CM  </v>
          </cell>
          <cell r="D2580" t="str">
            <v>PC</v>
          </cell>
          <cell r="E2580">
            <v>819</v>
          </cell>
          <cell r="F2580">
            <v>2047.5</v>
          </cell>
        </row>
        <row r="2581">
          <cell r="A2581">
            <v>2062000</v>
          </cell>
          <cell r="B2581" t="str">
            <v>20-620-00</v>
          </cell>
          <cell r="C2581" t="str">
            <v xml:space="preserve">TC CASTROVIEJO NDLH STR                 </v>
          </cell>
          <cell r="D2581" t="str">
            <v>PC</v>
          </cell>
          <cell r="E2581">
            <v>179.1</v>
          </cell>
          <cell r="F2581">
            <v>447.75</v>
          </cell>
        </row>
        <row r="2582">
          <cell r="A2582">
            <v>2062001</v>
          </cell>
          <cell r="B2582" t="str">
            <v>20-620-01</v>
          </cell>
          <cell r="C2582" t="str">
            <v xml:space="preserve">TC CASTROVIEJO NDLH CVD                 </v>
          </cell>
          <cell r="D2582" t="str">
            <v>PC</v>
          </cell>
          <cell r="E2582">
            <v>180.9</v>
          </cell>
          <cell r="F2582">
            <v>452.25</v>
          </cell>
        </row>
        <row r="2583">
          <cell r="A2583">
            <v>2062014</v>
          </cell>
          <cell r="B2583" t="str">
            <v>20-620-14</v>
          </cell>
          <cell r="C2583" t="str">
            <v xml:space="preserve">TC CASTROVIEJO NDHL STR                 </v>
          </cell>
          <cell r="D2583" t="str">
            <v>PC</v>
          </cell>
          <cell r="E2583">
            <v>176.85</v>
          </cell>
          <cell r="F2583">
            <v>442.125</v>
          </cell>
        </row>
        <row r="2584">
          <cell r="A2584">
            <v>2062018</v>
          </cell>
          <cell r="B2584" t="str">
            <v>20-620-18</v>
          </cell>
          <cell r="C2584" t="str">
            <v xml:space="preserve">TC CASTROVIEJO NDLH STR                 </v>
          </cell>
          <cell r="D2584" t="str">
            <v>PC</v>
          </cell>
          <cell r="E2584">
            <v>183.15</v>
          </cell>
          <cell r="F2584">
            <v>457.875</v>
          </cell>
        </row>
        <row r="2585">
          <cell r="A2585">
            <v>2062021</v>
          </cell>
          <cell r="B2585" t="str">
            <v>20-620-21</v>
          </cell>
          <cell r="C2585" t="str">
            <v xml:space="preserve">TC CASTROVIEJO NDLH STR                 </v>
          </cell>
          <cell r="D2585" t="str">
            <v>PC</v>
          </cell>
          <cell r="E2585">
            <v>193.5</v>
          </cell>
          <cell r="F2585">
            <v>483.75</v>
          </cell>
        </row>
        <row r="2586">
          <cell r="A2586">
            <v>2062114</v>
          </cell>
          <cell r="B2586" t="str">
            <v>20-621-14</v>
          </cell>
          <cell r="C2586" t="str">
            <v xml:space="preserve">TC CASTROVIEJO NDLH CVD                 </v>
          </cell>
          <cell r="D2586" t="str">
            <v>PC</v>
          </cell>
          <cell r="E2586">
            <v>177.3</v>
          </cell>
          <cell r="F2586">
            <v>443.25</v>
          </cell>
        </row>
        <row r="2587">
          <cell r="A2587">
            <v>2062118</v>
          </cell>
          <cell r="B2587" t="str">
            <v>20-621-18</v>
          </cell>
          <cell r="C2587" t="str">
            <v xml:space="preserve">TC CASTROVIEJO NDLH CVD                 </v>
          </cell>
          <cell r="D2587" t="str">
            <v>PC</v>
          </cell>
          <cell r="E2587">
            <v>184.5</v>
          </cell>
          <cell r="F2587">
            <v>461.25</v>
          </cell>
        </row>
        <row r="2588">
          <cell r="A2588">
            <v>2062121</v>
          </cell>
          <cell r="B2588" t="str">
            <v>20-621-21</v>
          </cell>
          <cell r="C2588" t="str">
            <v xml:space="preserve">TC CASTROVIEJO NDLH CVD                 </v>
          </cell>
          <cell r="D2588" t="str">
            <v>PC</v>
          </cell>
          <cell r="E2588">
            <v>194.85</v>
          </cell>
          <cell r="F2588">
            <v>487.125</v>
          </cell>
        </row>
        <row r="2589">
          <cell r="A2589">
            <v>2062216</v>
          </cell>
          <cell r="B2589" t="str">
            <v>20-622-16</v>
          </cell>
          <cell r="C2589" t="str">
            <v xml:space="preserve">TC ARRUGA NEEDLEHOLDER STR              </v>
          </cell>
          <cell r="D2589" t="str">
            <v>PC</v>
          </cell>
          <cell r="E2589">
            <v>202.05</v>
          </cell>
          <cell r="F2589">
            <v>505.125</v>
          </cell>
        </row>
        <row r="2590">
          <cell r="A2590">
            <v>2062316</v>
          </cell>
          <cell r="B2590" t="str">
            <v>20-623-16</v>
          </cell>
          <cell r="C2590" t="str">
            <v xml:space="preserve">TC ARRUGA NEEDLEHOLDER CVD              </v>
          </cell>
          <cell r="D2590" t="str">
            <v>PC</v>
          </cell>
          <cell r="E2590">
            <v>204.3</v>
          </cell>
          <cell r="F2590">
            <v>510.75</v>
          </cell>
        </row>
        <row r="2591">
          <cell r="A2591">
            <v>2062413</v>
          </cell>
          <cell r="B2591" t="str">
            <v>20-624-13</v>
          </cell>
          <cell r="C2591" t="str">
            <v xml:space="preserve">TC CASTROVIEJO NDLH STR                 </v>
          </cell>
          <cell r="D2591" t="str">
            <v>PC</v>
          </cell>
          <cell r="E2591">
            <v>240.75</v>
          </cell>
          <cell r="F2591">
            <v>601.875</v>
          </cell>
        </row>
        <row r="2592">
          <cell r="A2592">
            <v>2062613</v>
          </cell>
          <cell r="B2592" t="str">
            <v>20-626-13</v>
          </cell>
          <cell r="C2592" t="str">
            <v xml:space="preserve">TC BARRAQUER NDLH CVD W LOCK            </v>
          </cell>
          <cell r="D2592" t="str">
            <v>PC</v>
          </cell>
          <cell r="E2592">
            <v>236.25</v>
          </cell>
          <cell r="F2592">
            <v>590.625</v>
          </cell>
        </row>
        <row r="2593">
          <cell r="A2593">
            <v>2062813</v>
          </cell>
          <cell r="B2593" t="str">
            <v>20-628-13</v>
          </cell>
          <cell r="C2593" t="str">
            <v xml:space="preserve">TC BARRAQUER NDLH CVD                   </v>
          </cell>
          <cell r="D2593" t="str">
            <v>PC</v>
          </cell>
          <cell r="E2593">
            <v>229.05</v>
          </cell>
          <cell r="F2593">
            <v>572.625</v>
          </cell>
        </row>
        <row r="2594">
          <cell r="A2594">
            <v>2063013</v>
          </cell>
          <cell r="B2594" t="str">
            <v>20-630-13</v>
          </cell>
          <cell r="C2594" t="str">
            <v xml:space="preserve">TC WEBSTER NDLH SMOOTH                  </v>
          </cell>
          <cell r="D2594" t="str">
            <v>PC</v>
          </cell>
          <cell r="E2594">
            <v>55.35</v>
          </cell>
          <cell r="F2594">
            <v>138.375</v>
          </cell>
        </row>
        <row r="2595">
          <cell r="A2595">
            <v>2063113</v>
          </cell>
          <cell r="B2595" t="str">
            <v>20-631-13</v>
          </cell>
          <cell r="C2595" t="str">
            <v xml:space="preserve">KILNER TC-NEEDLEHOLDER 13 CM            </v>
          </cell>
          <cell r="D2595" t="str">
            <v>PC</v>
          </cell>
          <cell r="E2595">
            <v>61.83</v>
          </cell>
          <cell r="F2595">
            <v>154.57499999999999</v>
          </cell>
        </row>
        <row r="2596">
          <cell r="A2596">
            <v>2063212</v>
          </cell>
          <cell r="B2596" t="str">
            <v>20-632-12</v>
          </cell>
          <cell r="C2596" t="str">
            <v xml:space="preserve">TC DERF NEEDLEHOLDER                    </v>
          </cell>
          <cell r="D2596" t="str">
            <v>PC</v>
          </cell>
          <cell r="E2596">
            <v>45.63</v>
          </cell>
          <cell r="F2596">
            <v>114.075</v>
          </cell>
        </row>
        <row r="2597">
          <cell r="A2597">
            <v>2063413</v>
          </cell>
          <cell r="B2597" t="str">
            <v>20-634-13</v>
          </cell>
          <cell r="C2597" t="str">
            <v xml:space="preserve">TC HEGAR-BAUMGARTNER NDLH               </v>
          </cell>
          <cell r="D2597" t="str">
            <v>PC</v>
          </cell>
          <cell r="E2597">
            <v>49.41</v>
          </cell>
          <cell r="F2597">
            <v>123.52499999999999</v>
          </cell>
        </row>
        <row r="2598">
          <cell r="A2598">
            <v>2063414</v>
          </cell>
          <cell r="B2598" t="str">
            <v>20-634-14</v>
          </cell>
          <cell r="C2598" t="str">
            <v xml:space="preserve">TC HEGAR-BAUMGARTNER NDLH               </v>
          </cell>
          <cell r="D2598" t="str">
            <v>PC</v>
          </cell>
          <cell r="E2598">
            <v>50.31</v>
          </cell>
          <cell r="F2598">
            <v>125.77500000000001</v>
          </cell>
        </row>
        <row r="2599">
          <cell r="A2599">
            <v>2063613</v>
          </cell>
          <cell r="B2599" t="str">
            <v>20-636-13</v>
          </cell>
          <cell r="C2599" t="str">
            <v xml:space="preserve">TC HALSEY NEEDLEHOLDER SMOOT            </v>
          </cell>
          <cell r="D2599" t="str">
            <v>PC</v>
          </cell>
          <cell r="E2599">
            <v>45.63</v>
          </cell>
          <cell r="F2599">
            <v>114.075</v>
          </cell>
        </row>
        <row r="2600">
          <cell r="A2600">
            <v>2063712</v>
          </cell>
          <cell r="B2600" t="str">
            <v>20-637-12</v>
          </cell>
          <cell r="C2600" t="str">
            <v xml:space="preserve">TC WEBSTER NEEDLEHOLDER SMOO            </v>
          </cell>
          <cell r="D2600" t="str">
            <v>PC</v>
          </cell>
          <cell r="E2600">
            <v>45.63</v>
          </cell>
          <cell r="F2600">
            <v>114.075</v>
          </cell>
        </row>
        <row r="2601">
          <cell r="A2601">
            <v>2063713</v>
          </cell>
          <cell r="B2601" t="str">
            <v>20-637-13</v>
          </cell>
          <cell r="C2601" t="str">
            <v xml:space="preserve">TC HALSEY NEEDLEHOLDER                  </v>
          </cell>
          <cell r="D2601" t="str">
            <v>PC</v>
          </cell>
          <cell r="E2601">
            <v>45.63</v>
          </cell>
          <cell r="F2601">
            <v>114.075</v>
          </cell>
        </row>
        <row r="2602">
          <cell r="A2602">
            <v>2063815</v>
          </cell>
          <cell r="B2602" t="str">
            <v>20-638-15</v>
          </cell>
          <cell r="C2602" t="str">
            <v xml:space="preserve">TC CRILE-WOOD NEEDLEHOLDER              </v>
          </cell>
          <cell r="D2602" t="str">
            <v>PC</v>
          </cell>
          <cell r="E2602">
            <v>45.63</v>
          </cell>
          <cell r="F2602">
            <v>114.075</v>
          </cell>
        </row>
        <row r="2603">
          <cell r="A2603">
            <v>2063820</v>
          </cell>
          <cell r="B2603" t="str">
            <v>20-638-20</v>
          </cell>
          <cell r="C2603" t="str">
            <v xml:space="preserve">CRILLE-WOOD TC-NEEDLEHOLDER 20,5 CM     </v>
          </cell>
          <cell r="D2603" t="str">
            <v>PC</v>
          </cell>
          <cell r="E2603">
            <v>99</v>
          </cell>
          <cell r="F2603">
            <v>247.5</v>
          </cell>
        </row>
        <row r="2604">
          <cell r="A2604">
            <v>2064018</v>
          </cell>
          <cell r="B2604" t="str">
            <v>20-640-18</v>
          </cell>
          <cell r="C2604" t="str">
            <v xml:space="preserve">TC SAROT NEEDLEHOLDER                   </v>
          </cell>
          <cell r="D2604" t="str">
            <v>PC</v>
          </cell>
          <cell r="E2604">
            <v>67.77</v>
          </cell>
          <cell r="F2604">
            <v>169.42499999999998</v>
          </cell>
        </row>
        <row r="2605">
          <cell r="A2605">
            <v>2064020</v>
          </cell>
          <cell r="B2605" t="str">
            <v>20-640-20</v>
          </cell>
          <cell r="C2605" t="str">
            <v xml:space="preserve">TC SAROT NEEDLEHOLDER                   </v>
          </cell>
          <cell r="D2605" t="str">
            <v>PC</v>
          </cell>
          <cell r="E2605">
            <v>78.569999999999993</v>
          </cell>
          <cell r="F2605">
            <v>196.42499999999998</v>
          </cell>
        </row>
        <row r="2606">
          <cell r="A2606">
            <v>2064026</v>
          </cell>
          <cell r="B2606" t="str">
            <v>20-640-26</v>
          </cell>
          <cell r="C2606" t="str">
            <v xml:space="preserve">TC SAROT NADELHALTER                    </v>
          </cell>
          <cell r="D2606" t="str">
            <v>PC</v>
          </cell>
          <cell r="E2606">
            <v>83.52</v>
          </cell>
          <cell r="F2606">
            <v>208.79999999999998</v>
          </cell>
        </row>
        <row r="2607">
          <cell r="A2607">
            <v>2064216</v>
          </cell>
          <cell r="B2607" t="str">
            <v>20-642-16</v>
          </cell>
          <cell r="C2607" t="str">
            <v xml:space="preserve">TC MAYO-HEGAR NEEDLEHOLDER              </v>
          </cell>
          <cell r="D2607" t="str">
            <v>PC</v>
          </cell>
          <cell r="E2607">
            <v>45.63</v>
          </cell>
          <cell r="F2607">
            <v>114.075</v>
          </cell>
        </row>
        <row r="2608">
          <cell r="A2608">
            <v>2064218</v>
          </cell>
          <cell r="B2608" t="str">
            <v>20-642-18</v>
          </cell>
          <cell r="C2608" t="str">
            <v xml:space="preserve">TC MAYO-HEGAR NEEDLEHOLDER              </v>
          </cell>
          <cell r="D2608" t="str">
            <v>PC</v>
          </cell>
          <cell r="E2608">
            <v>49.41</v>
          </cell>
          <cell r="F2608">
            <v>123.52499999999999</v>
          </cell>
        </row>
        <row r="2609">
          <cell r="A2609">
            <v>2064220</v>
          </cell>
          <cell r="B2609" t="str">
            <v>20-642-20</v>
          </cell>
          <cell r="C2609" t="str">
            <v xml:space="preserve">TC MAYO-HEGAR NEEDLEHOLDER              </v>
          </cell>
          <cell r="D2609" t="str">
            <v>PC</v>
          </cell>
          <cell r="E2609">
            <v>52.38</v>
          </cell>
          <cell r="F2609">
            <v>130.95000000000002</v>
          </cell>
        </row>
        <row r="2610">
          <cell r="A2610">
            <v>2064224</v>
          </cell>
          <cell r="B2610" t="str">
            <v>20-642-24</v>
          </cell>
          <cell r="C2610" t="str">
            <v xml:space="preserve">TC MAYO-HEGAR NEEDLEHOLDER              </v>
          </cell>
          <cell r="D2610" t="str">
            <v>PC</v>
          </cell>
          <cell r="E2610">
            <v>72.63</v>
          </cell>
          <cell r="F2610">
            <v>181.57499999999999</v>
          </cell>
        </row>
        <row r="2611">
          <cell r="A2611">
            <v>2064226</v>
          </cell>
          <cell r="B2611" t="str">
            <v>20-642-26</v>
          </cell>
          <cell r="C2611" t="str">
            <v xml:space="preserve">TC MAYO-HEGAR NEEDLEHOLDER              </v>
          </cell>
          <cell r="D2611" t="str">
            <v>PC</v>
          </cell>
          <cell r="E2611">
            <v>84.15</v>
          </cell>
          <cell r="F2611">
            <v>210.375</v>
          </cell>
        </row>
        <row r="2612">
          <cell r="A2612">
            <v>2064230</v>
          </cell>
          <cell r="B2612" t="str">
            <v>20-642-30</v>
          </cell>
          <cell r="C2612" t="str">
            <v xml:space="preserve">TC MAYO-HEGAR NEEDLEHOLDER              </v>
          </cell>
          <cell r="D2612" t="str">
            <v>PC</v>
          </cell>
          <cell r="E2612">
            <v>103.95</v>
          </cell>
          <cell r="F2612">
            <v>259.875</v>
          </cell>
        </row>
        <row r="2613">
          <cell r="A2613">
            <v>2064320</v>
          </cell>
          <cell r="B2613" t="str">
            <v>20-643-20</v>
          </cell>
          <cell r="C2613" t="str">
            <v xml:space="preserve">TC MAYO-HEGAR NDLH CVD                  </v>
          </cell>
          <cell r="D2613" t="str">
            <v>PC</v>
          </cell>
          <cell r="E2613">
            <v>71.55</v>
          </cell>
          <cell r="F2613">
            <v>178.875</v>
          </cell>
        </row>
        <row r="2614">
          <cell r="A2614">
            <v>2064324</v>
          </cell>
          <cell r="B2614" t="str">
            <v>20-643-24</v>
          </cell>
          <cell r="C2614" t="str">
            <v xml:space="preserve">TC MAYO-HEGAR NDHL CVD                  </v>
          </cell>
          <cell r="D2614" t="str">
            <v>PC</v>
          </cell>
          <cell r="E2614">
            <v>88.02</v>
          </cell>
          <cell r="F2614">
            <v>220.04999999999998</v>
          </cell>
        </row>
        <row r="2615">
          <cell r="A2615">
            <v>2064326</v>
          </cell>
          <cell r="B2615" t="str">
            <v>20-643-26</v>
          </cell>
          <cell r="C2615" t="str">
            <v xml:space="preserve">TC MAYO-HEGAR NDLH CVD                  </v>
          </cell>
          <cell r="D2615" t="str">
            <v>PC</v>
          </cell>
          <cell r="E2615">
            <v>108</v>
          </cell>
          <cell r="F2615">
            <v>270</v>
          </cell>
        </row>
        <row r="2616">
          <cell r="A2616">
            <v>2064618</v>
          </cell>
          <cell r="B2616" t="str">
            <v>20-646-18</v>
          </cell>
          <cell r="C2616" t="str">
            <v xml:space="preserve">TC DE BAKEY NEEDLEHOLDER                </v>
          </cell>
          <cell r="D2616" t="str">
            <v>PC</v>
          </cell>
          <cell r="E2616">
            <v>45.63</v>
          </cell>
          <cell r="F2616">
            <v>114.075</v>
          </cell>
        </row>
        <row r="2617">
          <cell r="A2617">
            <v>2064620</v>
          </cell>
          <cell r="B2617" t="str">
            <v>20-646-20</v>
          </cell>
          <cell r="C2617" t="str">
            <v xml:space="preserve">TC DE BAKEY NEEDLEHOLDER                </v>
          </cell>
          <cell r="D2617" t="str">
            <v>PC</v>
          </cell>
          <cell r="E2617">
            <v>55.8</v>
          </cell>
          <cell r="F2617">
            <v>139.5</v>
          </cell>
        </row>
        <row r="2618">
          <cell r="A2618">
            <v>2064623</v>
          </cell>
          <cell r="B2618" t="str">
            <v>20-646-23</v>
          </cell>
          <cell r="C2618" t="str">
            <v xml:space="preserve">TC DE BAKEY NEEDLEHOLDER                </v>
          </cell>
          <cell r="D2618" t="str">
            <v>PC</v>
          </cell>
          <cell r="E2618">
            <v>61.11</v>
          </cell>
          <cell r="F2618">
            <v>152.77500000000001</v>
          </cell>
        </row>
        <row r="2619">
          <cell r="A2619">
            <v>2064626</v>
          </cell>
          <cell r="B2619" t="str">
            <v>20-646-26</v>
          </cell>
          <cell r="C2619" t="str">
            <v xml:space="preserve">TC DE BAKEY NEEDLEHOLDER                </v>
          </cell>
          <cell r="D2619" t="str">
            <v>PC</v>
          </cell>
          <cell r="E2619">
            <v>62.01</v>
          </cell>
          <cell r="F2619">
            <v>155.02500000000001</v>
          </cell>
        </row>
        <row r="2620">
          <cell r="A2620">
            <v>2064631</v>
          </cell>
          <cell r="B2620" t="str">
            <v>20-646-31</v>
          </cell>
          <cell r="C2620" t="str">
            <v xml:space="preserve">TC DE BAKEY NEEDLEHOLDER                </v>
          </cell>
          <cell r="D2620" t="str">
            <v>PC</v>
          </cell>
          <cell r="E2620">
            <v>74.52</v>
          </cell>
          <cell r="F2620">
            <v>186.29999999999998</v>
          </cell>
        </row>
        <row r="2621">
          <cell r="A2621">
            <v>2064827</v>
          </cell>
          <cell r="B2621" t="str">
            <v>20-648-27</v>
          </cell>
          <cell r="C2621" t="str">
            <v xml:space="preserve">TC MASSON NEEDLEHOLDER                  </v>
          </cell>
          <cell r="D2621" t="str">
            <v>PC</v>
          </cell>
          <cell r="E2621">
            <v>77.67</v>
          </cell>
          <cell r="F2621">
            <v>194.17500000000001</v>
          </cell>
        </row>
        <row r="2622">
          <cell r="A2622">
            <v>2065013</v>
          </cell>
          <cell r="B2622" t="str">
            <v>20-650-13</v>
          </cell>
          <cell r="C2622" t="str">
            <v xml:space="preserve">TC RYDER-MARTIN NEEDLEHOLDER            </v>
          </cell>
          <cell r="D2622" t="str">
            <v>PC</v>
          </cell>
          <cell r="E2622">
            <v>66.78</v>
          </cell>
          <cell r="F2622">
            <v>166.95</v>
          </cell>
        </row>
        <row r="2623">
          <cell r="A2623">
            <v>2065015</v>
          </cell>
          <cell r="B2623" t="str">
            <v>20-650-15</v>
          </cell>
          <cell r="C2623" t="str">
            <v xml:space="preserve">TC RYDER-MARTIN NEEDLEHOLDER            </v>
          </cell>
          <cell r="D2623" t="str">
            <v>PC</v>
          </cell>
          <cell r="E2623">
            <v>68.849999999999994</v>
          </cell>
          <cell r="F2623">
            <v>172.125</v>
          </cell>
        </row>
        <row r="2624">
          <cell r="A2624">
            <v>2065018</v>
          </cell>
          <cell r="B2624" t="str">
            <v>20-650-18</v>
          </cell>
          <cell r="C2624" t="str">
            <v xml:space="preserve">TC MARTIN NEEDLEHOLDER                  </v>
          </cell>
          <cell r="D2624" t="str">
            <v>PC</v>
          </cell>
          <cell r="E2624">
            <v>70.739999999999995</v>
          </cell>
          <cell r="F2624">
            <v>176.85</v>
          </cell>
        </row>
        <row r="2625">
          <cell r="A2625">
            <v>2065020</v>
          </cell>
          <cell r="B2625" t="str">
            <v>20-650-20</v>
          </cell>
          <cell r="C2625" t="str">
            <v xml:space="preserve">TC MARTIN NEEDLEHOLDER                  </v>
          </cell>
          <cell r="D2625" t="str">
            <v>PC</v>
          </cell>
          <cell r="E2625">
            <v>72.63</v>
          </cell>
          <cell r="F2625">
            <v>181.57499999999999</v>
          </cell>
        </row>
        <row r="2626">
          <cell r="A2626">
            <v>2065023</v>
          </cell>
          <cell r="B2626" t="str">
            <v>20-650-23</v>
          </cell>
          <cell r="C2626" t="str">
            <v xml:space="preserve">TC MARTIN NEEDLEHOLDER                  </v>
          </cell>
          <cell r="D2626" t="str">
            <v>PC</v>
          </cell>
          <cell r="E2626">
            <v>102.15</v>
          </cell>
          <cell r="F2626">
            <v>255.375</v>
          </cell>
        </row>
        <row r="2627">
          <cell r="A2627">
            <v>2065026</v>
          </cell>
          <cell r="B2627" t="str">
            <v>20-650-26</v>
          </cell>
          <cell r="C2627" t="str">
            <v xml:space="preserve">TC MARTIN NEEDLEHOLDER                  </v>
          </cell>
          <cell r="D2627" t="str">
            <v>PC</v>
          </cell>
          <cell r="E2627">
            <v>110.25</v>
          </cell>
          <cell r="F2627">
            <v>275.625</v>
          </cell>
        </row>
        <row r="2628">
          <cell r="A2628">
            <v>2065215</v>
          </cell>
          <cell r="B2628" t="str">
            <v>20-652-15</v>
          </cell>
          <cell r="C2628" t="str">
            <v xml:space="preserve">TC NEEDLE HOLDER SWED PATT              </v>
          </cell>
          <cell r="D2628" t="str">
            <v>PC</v>
          </cell>
          <cell r="E2628">
            <v>71.28</v>
          </cell>
          <cell r="F2628">
            <v>178.2</v>
          </cell>
        </row>
        <row r="2629">
          <cell r="A2629">
            <v>2065217</v>
          </cell>
          <cell r="B2629" t="str">
            <v>20-652-17</v>
          </cell>
          <cell r="C2629" t="str">
            <v xml:space="preserve">TC NEEDLE HOLDER SWED PATT              </v>
          </cell>
          <cell r="D2629" t="str">
            <v>PC</v>
          </cell>
          <cell r="E2629">
            <v>78.569999999999993</v>
          </cell>
          <cell r="F2629">
            <v>196.42499999999998</v>
          </cell>
        </row>
        <row r="2630">
          <cell r="A2630">
            <v>2065220</v>
          </cell>
          <cell r="B2630" t="str">
            <v>20-652-20</v>
          </cell>
          <cell r="C2630" t="str">
            <v xml:space="preserve">TC NEEDLE HOLDER SWED PATT              </v>
          </cell>
          <cell r="D2630" t="str">
            <v>PC</v>
          </cell>
          <cell r="E2630">
            <v>85.59</v>
          </cell>
          <cell r="F2630">
            <v>213.97500000000002</v>
          </cell>
        </row>
        <row r="2631">
          <cell r="A2631">
            <v>2065327</v>
          </cell>
          <cell r="B2631" t="str">
            <v>20-653-27</v>
          </cell>
          <cell r="C2631" t="str">
            <v xml:space="preserve">TC FINOCCHIETTO NEEDLEHOLDER            </v>
          </cell>
          <cell r="D2631" t="str">
            <v>PC</v>
          </cell>
          <cell r="E2631">
            <v>77.400000000000006</v>
          </cell>
          <cell r="F2631">
            <v>193.5</v>
          </cell>
        </row>
        <row r="2632">
          <cell r="A2632">
            <v>2065413</v>
          </cell>
          <cell r="B2632" t="str">
            <v>20-654-13</v>
          </cell>
          <cell r="C2632" t="str">
            <v xml:space="preserve">TC RYDER VASCULAR NDLH                  </v>
          </cell>
          <cell r="D2632" t="str">
            <v>PC</v>
          </cell>
          <cell r="E2632">
            <v>74.88</v>
          </cell>
          <cell r="F2632">
            <v>187.2</v>
          </cell>
        </row>
        <row r="2633">
          <cell r="A2633">
            <v>2065415</v>
          </cell>
          <cell r="B2633" t="str">
            <v>20-654-15</v>
          </cell>
          <cell r="C2633" t="str">
            <v xml:space="preserve">TC RYDER VASCULAR NDLH                  </v>
          </cell>
          <cell r="D2633" t="str">
            <v>PC</v>
          </cell>
          <cell r="E2633">
            <v>77.67</v>
          </cell>
          <cell r="F2633">
            <v>194.17500000000001</v>
          </cell>
        </row>
        <row r="2634">
          <cell r="A2634">
            <v>2065418</v>
          </cell>
          <cell r="B2634" t="str">
            <v>20-654-18</v>
          </cell>
          <cell r="C2634" t="str">
            <v xml:space="preserve">TC RYDER VASCULAR NDLH                  </v>
          </cell>
          <cell r="D2634" t="str">
            <v>PC</v>
          </cell>
          <cell r="E2634">
            <v>82.98</v>
          </cell>
          <cell r="F2634">
            <v>207.45000000000002</v>
          </cell>
        </row>
        <row r="2635">
          <cell r="A2635">
            <v>2065420</v>
          </cell>
          <cell r="B2635" t="str">
            <v>20-654-20</v>
          </cell>
          <cell r="C2635" t="str">
            <v xml:space="preserve">TC RYDER VASCULAR NDLH                  </v>
          </cell>
          <cell r="D2635" t="str">
            <v>PC</v>
          </cell>
          <cell r="E2635">
            <v>88.38</v>
          </cell>
          <cell r="F2635">
            <v>220.95</v>
          </cell>
        </row>
        <row r="2636">
          <cell r="A2636">
            <v>2065423</v>
          </cell>
          <cell r="B2636" t="str">
            <v>20-654-23</v>
          </cell>
          <cell r="C2636" t="str">
            <v xml:space="preserve">TC RYDER VASCULAR NDLH                  </v>
          </cell>
          <cell r="D2636" t="str">
            <v>PC</v>
          </cell>
          <cell r="E2636">
            <v>105.3</v>
          </cell>
          <cell r="F2636">
            <v>263.25</v>
          </cell>
        </row>
        <row r="2637">
          <cell r="A2637">
            <v>2065426</v>
          </cell>
          <cell r="B2637" t="str">
            <v>20-654-26</v>
          </cell>
          <cell r="C2637" t="str">
            <v xml:space="preserve">TC RYDER VASCULAR NDLH                  </v>
          </cell>
          <cell r="D2637" t="str">
            <v>PC</v>
          </cell>
          <cell r="E2637">
            <v>131.85</v>
          </cell>
          <cell r="F2637">
            <v>329.625</v>
          </cell>
        </row>
        <row r="2638">
          <cell r="A2638">
            <v>2065627</v>
          </cell>
          <cell r="B2638" t="str">
            <v>20-656-27</v>
          </cell>
          <cell r="C2638" t="str">
            <v xml:space="preserve">TC WANGENSTEEN NDLH SLEND               </v>
          </cell>
          <cell r="D2638" t="str">
            <v>PC</v>
          </cell>
          <cell r="E2638">
            <v>69.84</v>
          </cell>
          <cell r="F2638">
            <v>174.60000000000002</v>
          </cell>
        </row>
        <row r="2639">
          <cell r="A2639">
            <v>2065814</v>
          </cell>
          <cell r="B2639" t="str">
            <v>20-658-14</v>
          </cell>
          <cell r="C2639" t="str">
            <v xml:space="preserve">TC HEGAR VASCULAR NDLH                  </v>
          </cell>
          <cell r="D2639" t="str">
            <v>PC</v>
          </cell>
          <cell r="E2639">
            <v>59.13</v>
          </cell>
          <cell r="F2639">
            <v>147.82500000000002</v>
          </cell>
        </row>
        <row r="2640">
          <cell r="A2640">
            <v>2065818</v>
          </cell>
          <cell r="B2640" t="str">
            <v>20-658-18</v>
          </cell>
          <cell r="C2640" t="str">
            <v xml:space="preserve">TC HEGAR VASCULAR NDLH                  </v>
          </cell>
          <cell r="D2640" t="str">
            <v>PC</v>
          </cell>
          <cell r="E2640">
            <v>65.88</v>
          </cell>
          <cell r="F2640">
            <v>164.7</v>
          </cell>
        </row>
        <row r="2641">
          <cell r="A2641">
            <v>2065820</v>
          </cell>
          <cell r="B2641" t="str">
            <v>20-658-20</v>
          </cell>
          <cell r="C2641" t="str">
            <v xml:space="preserve">TC HEGAR VASCULAR NDLH                  </v>
          </cell>
          <cell r="D2641" t="str">
            <v>PC</v>
          </cell>
          <cell r="E2641">
            <v>67.77</v>
          </cell>
          <cell r="F2641">
            <v>169.42499999999998</v>
          </cell>
        </row>
        <row r="2642">
          <cell r="A2642">
            <v>2065823</v>
          </cell>
          <cell r="B2642" t="str">
            <v>20-658-23</v>
          </cell>
          <cell r="C2642" t="str">
            <v xml:space="preserve">TC HEGAR VASCULAR NDLH                  </v>
          </cell>
          <cell r="D2642" t="str">
            <v>PC</v>
          </cell>
          <cell r="E2642">
            <v>75.42</v>
          </cell>
          <cell r="F2642">
            <v>188.55</v>
          </cell>
        </row>
        <row r="2643">
          <cell r="A2643">
            <v>2065920</v>
          </cell>
          <cell r="B2643" t="str">
            <v>20-659-20</v>
          </cell>
          <cell r="C2643" t="str">
            <v xml:space="preserve">TC BOZEMANN NEEDLEHOLDER 'S'            </v>
          </cell>
          <cell r="D2643" t="str">
            <v>PC</v>
          </cell>
          <cell r="E2643">
            <v>64.89</v>
          </cell>
          <cell r="F2643">
            <v>162.22499999999999</v>
          </cell>
        </row>
        <row r="2644">
          <cell r="A2644">
            <v>2065924</v>
          </cell>
          <cell r="B2644" t="str">
            <v>20-659-24</v>
          </cell>
          <cell r="C2644" t="str">
            <v xml:space="preserve">TC BOZEMANN NEEDLEHOLDER 'S'            </v>
          </cell>
          <cell r="D2644" t="str">
            <v>PC</v>
          </cell>
          <cell r="E2644">
            <v>72.63</v>
          </cell>
          <cell r="F2644">
            <v>181.57499999999999</v>
          </cell>
        </row>
        <row r="2645">
          <cell r="A2645">
            <v>2065926</v>
          </cell>
          <cell r="B2645" t="str">
            <v>20-659-26</v>
          </cell>
          <cell r="C2645" t="str">
            <v xml:space="preserve">TC BOZEMANN NEEDLEHOLDER 'S'            </v>
          </cell>
          <cell r="D2645" t="str">
            <v>PC</v>
          </cell>
          <cell r="E2645">
            <v>86.13</v>
          </cell>
          <cell r="F2645">
            <v>215.32499999999999</v>
          </cell>
        </row>
        <row r="2646">
          <cell r="A2646">
            <v>2065928</v>
          </cell>
          <cell r="B2646" t="str">
            <v>20-659-28</v>
          </cell>
          <cell r="C2646" t="str">
            <v xml:space="preserve">TC BOZEMANN NEEDLEHOLDER 'S'            </v>
          </cell>
          <cell r="D2646" t="str">
            <v>PC</v>
          </cell>
          <cell r="E2646">
            <v>100.8</v>
          </cell>
          <cell r="F2646">
            <v>252</v>
          </cell>
        </row>
        <row r="2647">
          <cell r="A2647">
            <v>2066220</v>
          </cell>
          <cell r="B2647" t="str">
            <v>20-662-20</v>
          </cell>
          <cell r="C2647" t="str">
            <v xml:space="preserve">TC HEGAR NEEDLEHOLDER                   </v>
          </cell>
          <cell r="D2647" t="str">
            <v>PC</v>
          </cell>
          <cell r="E2647">
            <v>72.63</v>
          </cell>
          <cell r="F2647">
            <v>181.57499999999999</v>
          </cell>
        </row>
        <row r="2648">
          <cell r="A2648">
            <v>2066224</v>
          </cell>
          <cell r="B2648" t="str">
            <v>20-662-24</v>
          </cell>
          <cell r="C2648" t="str">
            <v xml:space="preserve">TC HEGAR NEEDLEHOLDER                   </v>
          </cell>
          <cell r="D2648" t="str">
            <v>PC</v>
          </cell>
          <cell r="E2648">
            <v>87.03</v>
          </cell>
          <cell r="F2648">
            <v>217.57499999999999</v>
          </cell>
        </row>
        <row r="2649">
          <cell r="A2649">
            <v>2066522</v>
          </cell>
          <cell r="B2649" t="str">
            <v>20-665-22</v>
          </cell>
          <cell r="C2649" t="str">
            <v xml:space="preserve">TC STRATTE NDLH DELICATE                </v>
          </cell>
          <cell r="D2649" t="str">
            <v>PC</v>
          </cell>
          <cell r="E2649">
            <v>88.92</v>
          </cell>
          <cell r="F2649">
            <v>222.3</v>
          </cell>
        </row>
        <row r="2650">
          <cell r="A2650">
            <v>2066523</v>
          </cell>
          <cell r="B2650" t="str">
            <v>20-665-23</v>
          </cell>
          <cell r="C2650" t="str">
            <v xml:space="preserve">TC STRATTE NEEDLEHOLDER                 </v>
          </cell>
          <cell r="D2650" t="str">
            <v>PC</v>
          </cell>
          <cell r="E2650">
            <v>108</v>
          </cell>
          <cell r="F2650">
            <v>270</v>
          </cell>
        </row>
        <row r="2651">
          <cell r="A2651">
            <v>2066600</v>
          </cell>
          <cell r="B2651" t="str">
            <v>20-666-00</v>
          </cell>
          <cell r="C2651" t="str">
            <v xml:space="preserve">TC-NDL HOLD.MICROVASC.5 3/4"            </v>
          </cell>
          <cell r="D2651" t="str">
            <v>PC</v>
          </cell>
          <cell r="E2651">
            <v>70.739999999999995</v>
          </cell>
          <cell r="F2651">
            <v>176.85</v>
          </cell>
        </row>
        <row r="2652">
          <cell r="A2652">
            <v>2066602</v>
          </cell>
          <cell r="B2652" t="str">
            <v>20-666-02</v>
          </cell>
          <cell r="C2652" t="str">
            <v xml:space="preserve">TC-NDL HOLD.MICROVASC. 7"               </v>
          </cell>
          <cell r="D2652" t="str">
            <v>PC</v>
          </cell>
          <cell r="E2652">
            <v>74.52</v>
          </cell>
          <cell r="F2652">
            <v>186.29999999999998</v>
          </cell>
        </row>
        <row r="2653">
          <cell r="A2653">
            <v>2066603</v>
          </cell>
          <cell r="B2653" t="str">
            <v>20-666-03</v>
          </cell>
          <cell r="C2653" t="str">
            <v xml:space="preserve">TC-NDL HOLD.MICROVASC. 8"               </v>
          </cell>
          <cell r="D2653" t="str">
            <v>PC</v>
          </cell>
          <cell r="E2653">
            <v>78.39</v>
          </cell>
          <cell r="F2653">
            <v>195.97499999999999</v>
          </cell>
        </row>
        <row r="2654">
          <cell r="A2654">
            <v>2066604</v>
          </cell>
          <cell r="B2654" t="str">
            <v>20-666-04</v>
          </cell>
          <cell r="C2654" t="str">
            <v xml:space="preserve">TC-NDL HOLD.MICROVASC. 9"               </v>
          </cell>
          <cell r="D2654" t="str">
            <v>PC</v>
          </cell>
          <cell r="E2654">
            <v>82.08</v>
          </cell>
          <cell r="F2654">
            <v>205.2</v>
          </cell>
        </row>
        <row r="2655">
          <cell r="A2655">
            <v>2066800</v>
          </cell>
          <cell r="B2655" t="str">
            <v>20-668-00</v>
          </cell>
          <cell r="C2655" t="str">
            <v xml:space="preserve">TC MARTINI NDLH SMOOTH                  </v>
          </cell>
          <cell r="D2655" t="str">
            <v>PC</v>
          </cell>
          <cell r="E2655">
            <v>77.400000000000006</v>
          </cell>
          <cell r="F2655">
            <v>193.5</v>
          </cell>
        </row>
        <row r="2656">
          <cell r="A2656">
            <v>2066801</v>
          </cell>
          <cell r="B2656" t="str">
            <v>20-668-01</v>
          </cell>
          <cell r="C2656" t="str">
            <v xml:space="preserve">TC MARTINI NDLH SMOOTH                  </v>
          </cell>
          <cell r="D2656" t="str">
            <v>PC</v>
          </cell>
          <cell r="E2656">
            <v>77.400000000000006</v>
          </cell>
          <cell r="F2656">
            <v>193.5</v>
          </cell>
        </row>
        <row r="2657">
          <cell r="A2657">
            <v>2066802</v>
          </cell>
          <cell r="B2657" t="str">
            <v>20-668-02</v>
          </cell>
          <cell r="C2657" t="str">
            <v xml:space="preserve">TC MARTINI NDLH SMOOTH                  </v>
          </cell>
          <cell r="D2657" t="str">
            <v>PC</v>
          </cell>
          <cell r="E2657">
            <v>82.08</v>
          </cell>
          <cell r="F2657">
            <v>205.2</v>
          </cell>
        </row>
        <row r="2658">
          <cell r="A2658">
            <v>2066803</v>
          </cell>
          <cell r="B2658" t="str">
            <v>20-668-03</v>
          </cell>
          <cell r="C2658" t="str">
            <v xml:space="preserve">TC MARTINI NDLH SMOOTH                  </v>
          </cell>
          <cell r="D2658" t="str">
            <v>PC</v>
          </cell>
          <cell r="E2658">
            <v>87.03</v>
          </cell>
          <cell r="F2658">
            <v>217.57499999999999</v>
          </cell>
        </row>
        <row r="2659">
          <cell r="A2659">
            <v>2067000</v>
          </cell>
          <cell r="B2659" t="str">
            <v>20-670-00</v>
          </cell>
          <cell r="C2659" t="str">
            <v xml:space="preserve">TC MARTINI NDLH MICRO                   </v>
          </cell>
          <cell r="D2659" t="str">
            <v>PC</v>
          </cell>
          <cell r="E2659">
            <v>77.400000000000006</v>
          </cell>
          <cell r="F2659">
            <v>193.5</v>
          </cell>
        </row>
        <row r="2660">
          <cell r="A2660">
            <v>2067001</v>
          </cell>
          <cell r="B2660" t="str">
            <v>20-670-01</v>
          </cell>
          <cell r="C2660" t="str">
            <v xml:space="preserve">TC MARTINI NDLH MICRO                   </v>
          </cell>
          <cell r="D2660" t="str">
            <v>PC</v>
          </cell>
          <cell r="E2660">
            <v>82.08</v>
          </cell>
          <cell r="F2660">
            <v>205.2</v>
          </cell>
        </row>
        <row r="2661">
          <cell r="A2661">
            <v>2067002</v>
          </cell>
          <cell r="B2661" t="str">
            <v>20-670-02</v>
          </cell>
          <cell r="C2661" t="str">
            <v xml:space="preserve">TC MARTINI NDLH MICRO                   </v>
          </cell>
          <cell r="D2661" t="str">
            <v>PC</v>
          </cell>
          <cell r="E2661">
            <v>87.03</v>
          </cell>
          <cell r="F2661">
            <v>217.57499999999999</v>
          </cell>
        </row>
        <row r="2662">
          <cell r="A2662">
            <v>2067003</v>
          </cell>
          <cell r="B2662" t="str">
            <v>20-670-03</v>
          </cell>
          <cell r="C2662" t="str">
            <v xml:space="preserve">TC MARTINI NDLH MICRO                   </v>
          </cell>
          <cell r="D2662" t="str">
            <v>PC</v>
          </cell>
          <cell r="E2662">
            <v>91.8</v>
          </cell>
          <cell r="F2662">
            <v>229.5</v>
          </cell>
        </row>
        <row r="2663">
          <cell r="A2663">
            <v>2067214</v>
          </cell>
          <cell r="B2663" t="str">
            <v>20-672-14</v>
          </cell>
          <cell r="C2663" t="str">
            <v xml:space="preserve">OLSEN-HEGAR ND HOLDER TC JAW            </v>
          </cell>
          <cell r="D2663" t="str">
            <v>PC</v>
          </cell>
          <cell r="E2663">
            <v>66.150000000000006</v>
          </cell>
          <cell r="F2663">
            <v>165.375</v>
          </cell>
        </row>
        <row r="2664">
          <cell r="A2664">
            <v>2067217</v>
          </cell>
          <cell r="B2664" t="str">
            <v>20-672-17</v>
          </cell>
          <cell r="C2664" t="str">
            <v xml:space="preserve">OLSEN-HEGAR ND HOLDER TC JAW            </v>
          </cell>
          <cell r="D2664" t="str">
            <v>PC</v>
          </cell>
          <cell r="E2664">
            <v>69.84</v>
          </cell>
          <cell r="F2664">
            <v>174.60000000000002</v>
          </cell>
        </row>
        <row r="2665">
          <cell r="A2665">
            <v>2067218</v>
          </cell>
          <cell r="B2665" t="str">
            <v>20-672-18</v>
          </cell>
          <cell r="C2665" t="str">
            <v xml:space="preserve">OLSEN-HEGAR ND HOLDER TC JAW            </v>
          </cell>
          <cell r="D2665" t="str">
            <v>PC</v>
          </cell>
          <cell r="E2665">
            <v>75.06</v>
          </cell>
          <cell r="F2665">
            <v>187.65</v>
          </cell>
        </row>
        <row r="2666">
          <cell r="A2666">
            <v>2067315</v>
          </cell>
          <cell r="B2666" t="str">
            <v>20-673-15</v>
          </cell>
          <cell r="C2666" t="str">
            <v xml:space="preserve">TC FOSTER-GILLIES MINI NDL H            </v>
          </cell>
          <cell r="D2666" t="str">
            <v>PC</v>
          </cell>
          <cell r="E2666">
            <v>86.04</v>
          </cell>
          <cell r="F2666">
            <v>215.10000000000002</v>
          </cell>
        </row>
        <row r="2667">
          <cell r="A2667">
            <v>2067316</v>
          </cell>
          <cell r="B2667" t="str">
            <v>20-673-16</v>
          </cell>
          <cell r="C2667" t="str">
            <v xml:space="preserve">GILLIES NDL HOLDER TC JAWS              </v>
          </cell>
          <cell r="D2667" t="str">
            <v>PC</v>
          </cell>
          <cell r="E2667">
            <v>87.93</v>
          </cell>
          <cell r="F2667">
            <v>219.82500000000002</v>
          </cell>
        </row>
        <row r="2668">
          <cell r="A2668">
            <v>2067414</v>
          </cell>
          <cell r="B2668" t="str">
            <v>20-674-14</v>
          </cell>
          <cell r="C2668" t="str">
            <v xml:space="preserve">MATHIEU TC NEEDLEHOLD NARR              </v>
          </cell>
          <cell r="D2668" t="str">
            <v>PC</v>
          </cell>
          <cell r="E2668">
            <v>75.06</v>
          </cell>
          <cell r="F2668">
            <v>187.65</v>
          </cell>
        </row>
        <row r="2669">
          <cell r="A2669">
            <v>2067417</v>
          </cell>
          <cell r="B2669" t="str">
            <v>20-674-17</v>
          </cell>
          <cell r="C2669" t="str">
            <v xml:space="preserve">MATHIEU TC NEEDLEHOLD NARR              </v>
          </cell>
          <cell r="D2669" t="str">
            <v>PC</v>
          </cell>
          <cell r="E2669">
            <v>79.290000000000006</v>
          </cell>
          <cell r="F2669">
            <v>198.22500000000002</v>
          </cell>
        </row>
        <row r="2670">
          <cell r="A2670">
            <v>2067420</v>
          </cell>
          <cell r="B2670" t="str">
            <v>20-674-20</v>
          </cell>
          <cell r="C2670" t="str">
            <v xml:space="preserve">MATHIEU TC NEEDLEHOLD NARR              </v>
          </cell>
          <cell r="D2670" t="str">
            <v>PC</v>
          </cell>
          <cell r="E2670">
            <v>96.75</v>
          </cell>
          <cell r="F2670">
            <v>241.875</v>
          </cell>
        </row>
        <row r="2671">
          <cell r="A2671">
            <v>2067614</v>
          </cell>
          <cell r="B2671" t="str">
            <v>20-676-14</v>
          </cell>
          <cell r="C2671" t="str">
            <v xml:space="preserve">MATHIEU NDL HOLDER TC JAWS              </v>
          </cell>
          <cell r="D2671" t="str">
            <v>PC</v>
          </cell>
          <cell r="E2671">
            <v>68.849999999999994</v>
          </cell>
          <cell r="F2671">
            <v>172.125</v>
          </cell>
        </row>
        <row r="2672">
          <cell r="A2672">
            <v>2067617</v>
          </cell>
          <cell r="B2672" t="str">
            <v>20-676-17</v>
          </cell>
          <cell r="C2672" t="str">
            <v xml:space="preserve">MATHIEU NDL HOLDER TC JAWS              </v>
          </cell>
          <cell r="D2672" t="str">
            <v>PC</v>
          </cell>
          <cell r="E2672">
            <v>71.37</v>
          </cell>
          <cell r="F2672">
            <v>178.42500000000001</v>
          </cell>
        </row>
        <row r="2673">
          <cell r="A2673">
            <v>2067620</v>
          </cell>
          <cell r="B2673" t="str">
            <v>20-676-20</v>
          </cell>
          <cell r="C2673" t="str">
            <v xml:space="preserve">MATHIEU NDL HOLDER TC JAWS              </v>
          </cell>
          <cell r="D2673" t="str">
            <v>PC</v>
          </cell>
          <cell r="E2673">
            <v>81.99</v>
          </cell>
          <cell r="F2673">
            <v>204.97499999999999</v>
          </cell>
        </row>
        <row r="2674">
          <cell r="A2674">
            <v>2067817</v>
          </cell>
          <cell r="B2674" t="str">
            <v>20-678-17</v>
          </cell>
          <cell r="C2674" t="str">
            <v xml:space="preserve">MATHIEU NDL HOLDER TC JAWS              </v>
          </cell>
          <cell r="D2674" t="str">
            <v>PC</v>
          </cell>
          <cell r="E2674">
            <v>75.33</v>
          </cell>
          <cell r="F2674">
            <v>188.32499999999999</v>
          </cell>
        </row>
        <row r="2675">
          <cell r="A2675">
            <v>2067820</v>
          </cell>
          <cell r="B2675" t="str">
            <v>20-678-20</v>
          </cell>
          <cell r="C2675" t="str">
            <v xml:space="preserve">MATHIEU NDL HOLDER TC JAWS              </v>
          </cell>
          <cell r="D2675" t="str">
            <v>PC</v>
          </cell>
          <cell r="E2675">
            <v>81.72</v>
          </cell>
          <cell r="F2675">
            <v>204.3</v>
          </cell>
        </row>
        <row r="2676">
          <cell r="A2676">
            <v>2067823</v>
          </cell>
          <cell r="B2676" t="str">
            <v>20-678-23</v>
          </cell>
          <cell r="C2676" t="str">
            <v xml:space="preserve">MATHIEU NDL-HOLDER TC JAWS              </v>
          </cell>
          <cell r="D2676" t="str">
            <v>PC</v>
          </cell>
          <cell r="E2676">
            <v>92.7</v>
          </cell>
          <cell r="F2676">
            <v>231.75</v>
          </cell>
        </row>
        <row r="2677">
          <cell r="A2677">
            <v>2068418</v>
          </cell>
          <cell r="B2677" t="str">
            <v>20-684-18</v>
          </cell>
          <cell r="C2677" t="str">
            <v xml:space="preserve">TC TOENNIS NEEDLEHOLDER                 </v>
          </cell>
          <cell r="D2677" t="str">
            <v>PC</v>
          </cell>
          <cell r="E2677">
            <v>87.39</v>
          </cell>
          <cell r="F2677">
            <v>218.47499999999999</v>
          </cell>
        </row>
        <row r="2678">
          <cell r="A2678">
            <v>2068620</v>
          </cell>
          <cell r="B2678" t="str">
            <v>20-686-20</v>
          </cell>
          <cell r="C2678" t="str">
            <v xml:space="preserve">TC LICHTENBERG NEEDLEHOLDER             </v>
          </cell>
          <cell r="D2678" t="str">
            <v>PC</v>
          </cell>
          <cell r="E2678">
            <v>112.95</v>
          </cell>
          <cell r="F2678">
            <v>282.375</v>
          </cell>
        </row>
        <row r="2679">
          <cell r="A2679">
            <v>2069218</v>
          </cell>
          <cell r="B2679" t="str">
            <v>20-692-18</v>
          </cell>
          <cell r="C2679" t="str">
            <v xml:space="preserve">NEEDLE HOLDER TC 18 CM                  </v>
          </cell>
          <cell r="D2679" t="str">
            <v>PC</v>
          </cell>
          <cell r="E2679">
            <v>64.17</v>
          </cell>
          <cell r="F2679">
            <v>160.42500000000001</v>
          </cell>
        </row>
        <row r="2680">
          <cell r="A2680">
            <v>2069220</v>
          </cell>
          <cell r="B2680" t="str">
            <v>20-692-20</v>
          </cell>
          <cell r="C2680" t="str">
            <v xml:space="preserve">NEEDLE HOLDER TC 18 CM                  </v>
          </cell>
          <cell r="D2680" t="str">
            <v>PC</v>
          </cell>
          <cell r="E2680">
            <v>66.78</v>
          </cell>
          <cell r="F2680">
            <v>166.95</v>
          </cell>
        </row>
        <row r="2681">
          <cell r="A2681">
            <v>2069223</v>
          </cell>
          <cell r="B2681" t="str">
            <v>20-692-23</v>
          </cell>
          <cell r="C2681" t="str">
            <v xml:space="preserve">NEEDLE HOLDER TC 23 CM                  </v>
          </cell>
          <cell r="D2681" t="str">
            <v>PC</v>
          </cell>
          <cell r="E2681">
            <v>78.75</v>
          </cell>
          <cell r="F2681">
            <v>196.875</v>
          </cell>
        </row>
        <row r="2682">
          <cell r="A2682">
            <v>2069620</v>
          </cell>
          <cell r="B2682" t="str">
            <v>20-696-20</v>
          </cell>
          <cell r="C2682" t="str">
            <v xml:space="preserve">ZWEIFEL TC NEEDLE HOLDER                </v>
          </cell>
          <cell r="D2682" t="str">
            <v>PC</v>
          </cell>
          <cell r="E2682">
            <v>114.75</v>
          </cell>
          <cell r="F2682">
            <v>286.875</v>
          </cell>
        </row>
        <row r="2683">
          <cell r="A2683">
            <v>2069623</v>
          </cell>
          <cell r="B2683" t="str">
            <v>20-696-23</v>
          </cell>
          <cell r="C2683" t="str">
            <v xml:space="preserve">ZWEIFEL TC NEEDLE HOLDER                </v>
          </cell>
          <cell r="D2683" t="str">
            <v>PC</v>
          </cell>
          <cell r="E2683">
            <v>121.5</v>
          </cell>
          <cell r="F2683">
            <v>303.75</v>
          </cell>
        </row>
        <row r="2684">
          <cell r="A2684">
            <v>2070215</v>
          </cell>
          <cell r="B2684" t="str">
            <v>20-702-15</v>
          </cell>
          <cell r="C2684" t="str">
            <v xml:space="preserve">REVERDIN NEEDLE FIG.2                   </v>
          </cell>
          <cell r="D2684" t="str">
            <v>PC</v>
          </cell>
          <cell r="E2684">
            <v>64.3</v>
          </cell>
          <cell r="F2684">
            <v>160.75</v>
          </cell>
        </row>
        <row r="2685">
          <cell r="A2685">
            <v>2070315</v>
          </cell>
          <cell r="B2685" t="str">
            <v>20-703-15</v>
          </cell>
          <cell r="C2685" t="str">
            <v xml:space="preserve">REVERDIN NEEDLE FIG.3                   </v>
          </cell>
          <cell r="D2685" t="str">
            <v>PC</v>
          </cell>
          <cell r="E2685">
            <v>64.3</v>
          </cell>
          <cell r="F2685">
            <v>160.75</v>
          </cell>
        </row>
        <row r="2686">
          <cell r="A2686">
            <v>2070415</v>
          </cell>
          <cell r="B2686" t="str">
            <v>20-704-15</v>
          </cell>
          <cell r="C2686" t="str">
            <v xml:space="preserve">REVERDIN NEEDLE FIG.4                   </v>
          </cell>
          <cell r="D2686" t="str">
            <v>PC</v>
          </cell>
          <cell r="E2686">
            <v>64.3</v>
          </cell>
          <cell r="F2686">
            <v>160.75</v>
          </cell>
        </row>
        <row r="2687">
          <cell r="A2687">
            <v>2072119</v>
          </cell>
          <cell r="B2687" t="str">
            <v>20-721-19</v>
          </cell>
          <cell r="C2687" t="str">
            <v xml:space="preserve">REVERDIN NEEDLE FIG.1                   </v>
          </cell>
          <cell r="D2687" t="str">
            <v>PC</v>
          </cell>
          <cell r="E2687">
            <v>67.400000000000006</v>
          </cell>
          <cell r="F2687">
            <v>168.5</v>
          </cell>
        </row>
        <row r="2688">
          <cell r="A2688">
            <v>2072219</v>
          </cell>
          <cell r="B2688" t="str">
            <v>20-722-19</v>
          </cell>
          <cell r="C2688" t="str">
            <v xml:space="preserve">REVERDIN NEEDLE FIG.2                   </v>
          </cell>
          <cell r="D2688" t="str">
            <v>PC</v>
          </cell>
          <cell r="E2688">
            <v>67.400000000000006</v>
          </cell>
          <cell r="F2688">
            <v>168.5</v>
          </cell>
        </row>
        <row r="2689">
          <cell r="A2689">
            <v>2072319</v>
          </cell>
          <cell r="B2689" t="str">
            <v>20-723-19</v>
          </cell>
          <cell r="C2689" t="str">
            <v xml:space="preserve">REVERDIN NEEDLE FIG.3                   </v>
          </cell>
          <cell r="D2689" t="str">
            <v>PC</v>
          </cell>
          <cell r="E2689">
            <v>67.400000000000006</v>
          </cell>
          <cell r="F2689">
            <v>168.5</v>
          </cell>
        </row>
        <row r="2690">
          <cell r="A2690">
            <v>2072419</v>
          </cell>
          <cell r="B2690" t="str">
            <v>20-724-19</v>
          </cell>
          <cell r="C2690" t="str">
            <v xml:space="preserve">REVERDIN NEEDLE FIG.4                   </v>
          </cell>
          <cell r="D2690" t="str">
            <v>PC</v>
          </cell>
          <cell r="E2690">
            <v>67.400000000000006</v>
          </cell>
          <cell r="F2690">
            <v>168.5</v>
          </cell>
        </row>
        <row r="2691">
          <cell r="A2691">
            <v>2074123</v>
          </cell>
          <cell r="B2691" t="str">
            <v>20-741-23</v>
          </cell>
          <cell r="C2691" t="str">
            <v xml:space="preserve">REVERDIN NEEDLE FIG.1                   </v>
          </cell>
          <cell r="D2691" t="str">
            <v>PC</v>
          </cell>
          <cell r="E2691">
            <v>69.599999999999994</v>
          </cell>
          <cell r="F2691">
            <v>174</v>
          </cell>
        </row>
        <row r="2692">
          <cell r="A2692">
            <v>2074223</v>
          </cell>
          <cell r="B2692" t="str">
            <v>20-742-23</v>
          </cell>
          <cell r="C2692" t="str">
            <v xml:space="preserve">REVERDIN NEEDLE FIG.2                   </v>
          </cell>
          <cell r="D2692" t="str">
            <v>PC</v>
          </cell>
          <cell r="E2692">
            <v>69.599999999999994</v>
          </cell>
          <cell r="F2692">
            <v>174</v>
          </cell>
        </row>
        <row r="2693">
          <cell r="A2693">
            <v>2074323</v>
          </cell>
          <cell r="B2693" t="str">
            <v>20-743-23</v>
          </cell>
          <cell r="C2693" t="str">
            <v xml:space="preserve">REVERDIN NEEDLE FIG.3                   </v>
          </cell>
          <cell r="D2693" t="str">
            <v>PC</v>
          </cell>
          <cell r="E2693">
            <v>73.900000000000006</v>
          </cell>
          <cell r="F2693">
            <v>184.75</v>
          </cell>
        </row>
        <row r="2694">
          <cell r="A2694">
            <v>2074423</v>
          </cell>
          <cell r="B2694" t="str">
            <v>20-744-23</v>
          </cell>
          <cell r="C2694" t="str">
            <v xml:space="preserve">REVERDIN NEEDLE FIG.4                   </v>
          </cell>
          <cell r="D2694" t="str">
            <v>PC</v>
          </cell>
          <cell r="E2694">
            <v>73.900000000000006</v>
          </cell>
          <cell r="F2694">
            <v>184.75</v>
          </cell>
        </row>
        <row r="2695">
          <cell r="A2695">
            <v>2077525</v>
          </cell>
          <cell r="B2695" t="str">
            <v>20-775-25</v>
          </cell>
          <cell r="C2695" t="str">
            <v xml:space="preserve">YOUNG NEEDLE WITH TIP FIG.1             </v>
          </cell>
          <cell r="D2695" t="str">
            <v>PC</v>
          </cell>
          <cell r="E2695">
            <v>187</v>
          </cell>
          <cell r="F2695">
            <v>467.5</v>
          </cell>
        </row>
        <row r="2696">
          <cell r="A2696">
            <v>2077601</v>
          </cell>
          <cell r="B2696" t="str">
            <v>20-776-01</v>
          </cell>
          <cell r="C2696" t="str">
            <v xml:space="preserve">YOUNG TIP FOR NEEDLE FIG.1              </v>
          </cell>
          <cell r="D2696" t="str">
            <v>PC</v>
          </cell>
          <cell r="E2696">
            <v>33.4</v>
          </cell>
          <cell r="F2696">
            <v>83.5</v>
          </cell>
        </row>
        <row r="2697">
          <cell r="A2697">
            <v>2077602</v>
          </cell>
          <cell r="B2697" t="str">
            <v>20-776-02</v>
          </cell>
          <cell r="C2697" t="str">
            <v xml:space="preserve">YOUNG TIP FOR NEEDLE FIG.2              </v>
          </cell>
          <cell r="D2697" t="str">
            <v>PC</v>
          </cell>
          <cell r="E2697">
            <v>33.4</v>
          </cell>
          <cell r="F2697">
            <v>83.5</v>
          </cell>
        </row>
        <row r="2698">
          <cell r="A2698">
            <v>2077603</v>
          </cell>
          <cell r="B2698" t="str">
            <v>20-776-03</v>
          </cell>
          <cell r="C2698" t="str">
            <v xml:space="preserve">YOUNG TIP FOR NEEDLE FIG.3              </v>
          </cell>
          <cell r="D2698" t="str">
            <v>PC</v>
          </cell>
          <cell r="E2698">
            <v>33.4</v>
          </cell>
          <cell r="F2698">
            <v>83.5</v>
          </cell>
        </row>
        <row r="2699">
          <cell r="A2699">
            <v>2081332</v>
          </cell>
          <cell r="B2699" t="str">
            <v>20-813-32</v>
          </cell>
          <cell r="C2699" t="str">
            <v xml:space="preserve">SCHMIEDEN-DICK LIGAT. NEEDL             </v>
          </cell>
          <cell r="D2699" t="str">
            <v>PC</v>
          </cell>
          <cell r="E2699">
            <v>45.1</v>
          </cell>
          <cell r="F2699">
            <v>112.75</v>
          </cell>
        </row>
        <row r="2700">
          <cell r="A2700">
            <v>2081521</v>
          </cell>
          <cell r="B2700" t="str">
            <v>20-815-21</v>
          </cell>
          <cell r="C2700" t="str">
            <v xml:space="preserve">SCHMIEDEN LIGATURE NEEDLE               </v>
          </cell>
          <cell r="D2700" t="str">
            <v>PC</v>
          </cell>
          <cell r="E2700">
            <v>38.9</v>
          </cell>
          <cell r="F2700">
            <v>97.25</v>
          </cell>
        </row>
        <row r="2701">
          <cell r="A2701">
            <v>2082520</v>
          </cell>
          <cell r="B2701" t="str">
            <v>20-825-20</v>
          </cell>
          <cell r="C2701" t="str">
            <v xml:space="preserve">LIGATURE NEEDLE FLEXIBLE                </v>
          </cell>
          <cell r="D2701" t="str">
            <v>PC</v>
          </cell>
          <cell r="E2701">
            <v>32.799999999999997</v>
          </cell>
          <cell r="F2701">
            <v>82</v>
          </cell>
        </row>
        <row r="2702">
          <cell r="A2702">
            <v>2083219</v>
          </cell>
          <cell r="B2702" t="str">
            <v>20-832-19</v>
          </cell>
          <cell r="C2702" t="str">
            <v xml:space="preserve">COOPER LIGATURE NEEDLE FIG 2            </v>
          </cell>
          <cell r="D2702" t="str">
            <v>PC</v>
          </cell>
          <cell r="E2702">
            <v>20.6</v>
          </cell>
          <cell r="F2702">
            <v>51.5</v>
          </cell>
        </row>
        <row r="2703">
          <cell r="A2703">
            <v>2083513</v>
          </cell>
          <cell r="B2703" t="str">
            <v>20-835-13</v>
          </cell>
          <cell r="C2703" t="str">
            <v xml:space="preserve">KRONECKER LIGAT NEEDLE                  </v>
          </cell>
          <cell r="D2703" t="str">
            <v>PC</v>
          </cell>
          <cell r="E2703">
            <v>20.5</v>
          </cell>
          <cell r="F2703">
            <v>51.25</v>
          </cell>
        </row>
        <row r="2704">
          <cell r="A2704">
            <v>2083713</v>
          </cell>
          <cell r="B2704" t="str">
            <v>20-837-13</v>
          </cell>
          <cell r="C2704" t="str">
            <v xml:space="preserve">KRONECKER LIGAT NEEDLE                  </v>
          </cell>
          <cell r="D2704" t="str">
            <v>PC</v>
          </cell>
          <cell r="E2704">
            <v>20.5</v>
          </cell>
          <cell r="F2704">
            <v>51.25</v>
          </cell>
        </row>
        <row r="2705">
          <cell r="A2705">
            <v>2083924</v>
          </cell>
          <cell r="B2705" t="str">
            <v>20-839-24</v>
          </cell>
          <cell r="C2705" t="str">
            <v xml:space="preserve">DESCHAMPS LIG NDL F. R-HAND             </v>
          </cell>
          <cell r="D2705" t="str">
            <v>PC</v>
          </cell>
          <cell r="E2705">
            <v>40.200000000000003</v>
          </cell>
          <cell r="F2705">
            <v>100.5</v>
          </cell>
        </row>
        <row r="2706">
          <cell r="A2706">
            <v>2084024</v>
          </cell>
          <cell r="B2706" t="str">
            <v>20-840-24</v>
          </cell>
          <cell r="C2706" t="str">
            <v xml:space="preserve">DESCHAMPS LIG NDL F. L-HAND             </v>
          </cell>
          <cell r="D2706" t="str">
            <v>PC</v>
          </cell>
          <cell r="E2706">
            <v>40.200000000000003</v>
          </cell>
          <cell r="F2706">
            <v>100.5</v>
          </cell>
        </row>
        <row r="2707">
          <cell r="A2707">
            <v>2084120</v>
          </cell>
          <cell r="B2707" t="str">
            <v>20-841-20</v>
          </cell>
          <cell r="C2707" t="str">
            <v xml:space="preserve">DESCHAMPS LIGAT NEEDLE BLUNT            </v>
          </cell>
          <cell r="D2707" t="str">
            <v>PC</v>
          </cell>
          <cell r="E2707">
            <v>35.4</v>
          </cell>
          <cell r="F2707">
            <v>88.5</v>
          </cell>
        </row>
        <row r="2708">
          <cell r="A2708">
            <v>2084220</v>
          </cell>
          <cell r="B2708" t="str">
            <v>20-842-20</v>
          </cell>
          <cell r="C2708" t="str">
            <v xml:space="preserve">DESCHAMPS LIGAT NEEDLE BLUNT            </v>
          </cell>
          <cell r="D2708" t="str">
            <v>PC</v>
          </cell>
          <cell r="E2708">
            <v>35.4</v>
          </cell>
          <cell r="F2708">
            <v>88.5</v>
          </cell>
        </row>
        <row r="2709">
          <cell r="A2709">
            <v>2084320</v>
          </cell>
          <cell r="B2709" t="str">
            <v>20-843-20</v>
          </cell>
          <cell r="C2709" t="str">
            <v xml:space="preserve">DESCHAMPS LIGAT NEEDLE SHARP            </v>
          </cell>
          <cell r="D2709" t="str">
            <v>PC</v>
          </cell>
          <cell r="E2709">
            <v>35.4</v>
          </cell>
          <cell r="F2709">
            <v>88.5</v>
          </cell>
        </row>
        <row r="2710">
          <cell r="A2710">
            <v>2084420</v>
          </cell>
          <cell r="B2710" t="str">
            <v>20-844-20</v>
          </cell>
          <cell r="C2710" t="str">
            <v xml:space="preserve">DESCHAMPS LIGAT NEEDLE SHARP            </v>
          </cell>
          <cell r="D2710" t="str">
            <v>PC</v>
          </cell>
          <cell r="E2710">
            <v>35.4</v>
          </cell>
          <cell r="F2710">
            <v>88.5</v>
          </cell>
        </row>
        <row r="2711">
          <cell r="A2711">
            <v>2084521</v>
          </cell>
          <cell r="B2711" t="str">
            <v>20-845-21</v>
          </cell>
          <cell r="C2711" t="str">
            <v xml:space="preserve">DESCHAMPS LIGAT NEEDLE BLUNT            </v>
          </cell>
          <cell r="D2711" t="str">
            <v>PC</v>
          </cell>
          <cell r="E2711">
            <v>35.4</v>
          </cell>
          <cell r="F2711">
            <v>88.5</v>
          </cell>
        </row>
        <row r="2712">
          <cell r="A2712">
            <v>2084621</v>
          </cell>
          <cell r="B2712" t="str">
            <v>20-846-21</v>
          </cell>
          <cell r="C2712" t="str">
            <v xml:space="preserve">DESCHAMPS LIGAT NEEDLE BLUNT            </v>
          </cell>
          <cell r="D2712" t="str">
            <v>PC</v>
          </cell>
          <cell r="E2712">
            <v>35.4</v>
          </cell>
          <cell r="F2712">
            <v>88.5</v>
          </cell>
        </row>
        <row r="2713">
          <cell r="A2713">
            <v>2084721</v>
          </cell>
          <cell r="B2713" t="str">
            <v>20-847-21</v>
          </cell>
          <cell r="C2713" t="str">
            <v xml:space="preserve">DESCHAMPS LIGAT NEEDLE SHARP            </v>
          </cell>
          <cell r="D2713" t="str">
            <v>PC</v>
          </cell>
          <cell r="E2713">
            <v>35.4</v>
          </cell>
          <cell r="F2713">
            <v>88.5</v>
          </cell>
        </row>
        <row r="2714">
          <cell r="A2714">
            <v>2084821</v>
          </cell>
          <cell r="B2714" t="str">
            <v>20-848-21</v>
          </cell>
          <cell r="C2714" t="str">
            <v xml:space="preserve">DESCHAMPS LIGAT NEEDLE SHARP            </v>
          </cell>
          <cell r="D2714" t="str">
            <v>PC</v>
          </cell>
          <cell r="E2714">
            <v>35.4</v>
          </cell>
          <cell r="F2714">
            <v>88.5</v>
          </cell>
        </row>
        <row r="2715">
          <cell r="A2715">
            <v>2084927</v>
          </cell>
          <cell r="B2715" t="str">
            <v>20-849-27</v>
          </cell>
          <cell r="C2715" t="str">
            <v xml:space="preserve">DESCHAMPS LIGAT NEEDLE BLUNT            </v>
          </cell>
          <cell r="D2715" t="str">
            <v>PC</v>
          </cell>
          <cell r="E2715">
            <v>39.5</v>
          </cell>
          <cell r="F2715">
            <v>98.75</v>
          </cell>
        </row>
        <row r="2716">
          <cell r="A2716">
            <v>2085027</v>
          </cell>
          <cell r="B2716" t="str">
            <v>20-850-27</v>
          </cell>
          <cell r="C2716" t="str">
            <v xml:space="preserve">DESCHAMPS LIGAT NEEDLE BLUNT            </v>
          </cell>
          <cell r="D2716" t="str">
            <v>PC</v>
          </cell>
          <cell r="E2716">
            <v>39.5</v>
          </cell>
          <cell r="F2716">
            <v>98.75</v>
          </cell>
        </row>
        <row r="2717">
          <cell r="A2717">
            <v>2085127</v>
          </cell>
          <cell r="B2717" t="str">
            <v>20-851-27</v>
          </cell>
          <cell r="C2717" t="str">
            <v xml:space="preserve">DESCHAMPS LIGAT NEEDLE SHARP            </v>
          </cell>
          <cell r="D2717" t="str">
            <v>PC</v>
          </cell>
          <cell r="E2717">
            <v>39.5</v>
          </cell>
          <cell r="F2717">
            <v>98.75</v>
          </cell>
        </row>
        <row r="2718">
          <cell r="A2718">
            <v>2085227</v>
          </cell>
          <cell r="B2718" t="str">
            <v>20-852-27</v>
          </cell>
          <cell r="C2718" t="str">
            <v xml:space="preserve">DESCHAMPS LIGAT NEEDLE SHARP            </v>
          </cell>
          <cell r="D2718" t="str">
            <v>PC</v>
          </cell>
          <cell r="E2718">
            <v>39.5</v>
          </cell>
          <cell r="F2718">
            <v>98.75</v>
          </cell>
        </row>
        <row r="2719">
          <cell r="A2719">
            <v>2085328</v>
          </cell>
          <cell r="B2719" t="str">
            <v>20-853-28</v>
          </cell>
          <cell r="C2719" t="str">
            <v xml:space="preserve">DESCHAMPS LIGAT NEEDLE BLUNT            </v>
          </cell>
          <cell r="D2719" t="str">
            <v>PC</v>
          </cell>
          <cell r="E2719">
            <v>41.7</v>
          </cell>
          <cell r="F2719">
            <v>104.25</v>
          </cell>
        </row>
        <row r="2720">
          <cell r="A2720">
            <v>2085428</v>
          </cell>
          <cell r="B2720" t="str">
            <v>20-854-28</v>
          </cell>
          <cell r="C2720" t="str">
            <v xml:space="preserve">DESCHAMPS LIGAT NEEDLE BLUNT            </v>
          </cell>
          <cell r="D2720" t="str">
            <v>PC</v>
          </cell>
          <cell r="E2720">
            <v>41.7</v>
          </cell>
          <cell r="F2720">
            <v>104.25</v>
          </cell>
        </row>
        <row r="2721">
          <cell r="A2721">
            <v>2085520</v>
          </cell>
          <cell r="B2721" t="str">
            <v>20-855-20</v>
          </cell>
          <cell r="C2721" t="str">
            <v xml:space="preserve">DESCHAMPS LIGAT.NEEDLE SHARP            </v>
          </cell>
          <cell r="D2721" t="str">
            <v>PC</v>
          </cell>
          <cell r="E2721">
            <v>33.1</v>
          </cell>
          <cell r="F2721">
            <v>82.75</v>
          </cell>
        </row>
        <row r="2722">
          <cell r="A2722">
            <v>2085620</v>
          </cell>
          <cell r="B2722" t="str">
            <v>20-856-20</v>
          </cell>
          <cell r="C2722" t="str">
            <v xml:space="preserve">DESCHAMPS LIGAT.NEEDLE SHARP            </v>
          </cell>
          <cell r="D2722" t="str">
            <v>PC</v>
          </cell>
          <cell r="E2722">
            <v>33.1</v>
          </cell>
          <cell r="F2722">
            <v>82.75</v>
          </cell>
        </row>
        <row r="2723">
          <cell r="A2723">
            <v>2085720</v>
          </cell>
          <cell r="B2723" t="str">
            <v>20-857-20</v>
          </cell>
          <cell r="C2723" t="str">
            <v xml:space="preserve">DESCHAMPS LIGAT.NEEDLE BLUNT            </v>
          </cell>
          <cell r="D2723" t="str">
            <v>PC</v>
          </cell>
          <cell r="E2723">
            <v>33.1</v>
          </cell>
          <cell r="F2723">
            <v>82.75</v>
          </cell>
        </row>
        <row r="2724">
          <cell r="A2724">
            <v>2085820</v>
          </cell>
          <cell r="B2724" t="str">
            <v>20-858-20</v>
          </cell>
          <cell r="C2724" t="str">
            <v xml:space="preserve">DESCHAMPS LIGAT.NEEDLE BLUNT            </v>
          </cell>
          <cell r="D2724" t="str">
            <v>PC</v>
          </cell>
          <cell r="E2724">
            <v>33.1</v>
          </cell>
          <cell r="F2724">
            <v>82.75</v>
          </cell>
        </row>
        <row r="2725">
          <cell r="A2725">
            <v>2085920</v>
          </cell>
          <cell r="B2725" t="str">
            <v>20-859-20</v>
          </cell>
          <cell r="C2725" t="str">
            <v xml:space="preserve">DESCHAMPS LIGATURE NEEDLE BL            </v>
          </cell>
          <cell r="D2725" t="str">
            <v>PC</v>
          </cell>
          <cell r="E2725">
            <v>33.1</v>
          </cell>
          <cell r="F2725">
            <v>82.75</v>
          </cell>
        </row>
        <row r="2726">
          <cell r="A2726">
            <v>2086020</v>
          </cell>
          <cell r="B2726" t="str">
            <v>20-860-20</v>
          </cell>
          <cell r="C2726" t="str">
            <v xml:space="preserve">DESCHAMPS LIGATURE NEEDLE BL            </v>
          </cell>
          <cell r="D2726" t="str">
            <v>PC</v>
          </cell>
          <cell r="E2726">
            <v>33.1</v>
          </cell>
          <cell r="F2726">
            <v>82.75</v>
          </cell>
        </row>
        <row r="2727">
          <cell r="A2727">
            <v>2086130</v>
          </cell>
          <cell r="B2727" t="str">
            <v>20-861-30</v>
          </cell>
          <cell r="C2727" t="str">
            <v xml:space="preserve">BRUNNER LIGATURE NEEDLE FIG1            </v>
          </cell>
          <cell r="D2727" t="str">
            <v>PC</v>
          </cell>
          <cell r="E2727">
            <v>46.5</v>
          </cell>
          <cell r="F2727">
            <v>116.25</v>
          </cell>
        </row>
        <row r="2728">
          <cell r="A2728">
            <v>2086230</v>
          </cell>
          <cell r="B2728" t="str">
            <v>20-862-30</v>
          </cell>
          <cell r="C2728" t="str">
            <v xml:space="preserve">BRUNNER LIGATURE NEEDLE FIG2            </v>
          </cell>
          <cell r="D2728" t="str">
            <v>PC</v>
          </cell>
          <cell r="E2728">
            <v>46.5</v>
          </cell>
          <cell r="F2728">
            <v>116.25</v>
          </cell>
        </row>
        <row r="2729">
          <cell r="A2729">
            <v>2086330</v>
          </cell>
          <cell r="B2729" t="str">
            <v>20-863-30</v>
          </cell>
          <cell r="C2729" t="str">
            <v xml:space="preserve">BRUNNER LIGAT CONDUCTOR FIG1            </v>
          </cell>
          <cell r="D2729" t="str">
            <v>PC</v>
          </cell>
          <cell r="E2729">
            <v>51.7</v>
          </cell>
          <cell r="F2729">
            <v>129.25</v>
          </cell>
        </row>
        <row r="2730">
          <cell r="A2730">
            <v>2086430</v>
          </cell>
          <cell r="B2730" t="str">
            <v>20-864-30</v>
          </cell>
          <cell r="C2730" t="str">
            <v xml:space="preserve">BRUNNER LIGATURE NEEDLE FIG2            </v>
          </cell>
          <cell r="D2730" t="str">
            <v>PC</v>
          </cell>
          <cell r="E2730">
            <v>51.7</v>
          </cell>
          <cell r="F2730">
            <v>129.25</v>
          </cell>
        </row>
        <row r="2731">
          <cell r="A2731">
            <v>2086525</v>
          </cell>
          <cell r="B2731" t="str">
            <v>20-865-25</v>
          </cell>
          <cell r="C2731" t="str">
            <v xml:space="preserve">KIRSCHNER LIGATURE CONDUCTOR            </v>
          </cell>
          <cell r="D2731" t="str">
            <v>PC</v>
          </cell>
          <cell r="E2731">
            <v>50.2</v>
          </cell>
          <cell r="F2731">
            <v>125.5</v>
          </cell>
        </row>
        <row r="2732">
          <cell r="A2732">
            <v>2086628</v>
          </cell>
          <cell r="B2732" t="str">
            <v>20-866-28</v>
          </cell>
          <cell r="C2732" t="str">
            <v xml:space="preserve">LIGATURE CONDUCTOR 28 CM                </v>
          </cell>
          <cell r="D2732" t="str">
            <v>PC</v>
          </cell>
          <cell r="E2732">
            <v>56.6</v>
          </cell>
          <cell r="F2732">
            <v>141.5</v>
          </cell>
        </row>
        <row r="2733">
          <cell r="A2733">
            <v>2086725</v>
          </cell>
          <cell r="B2733" t="str">
            <v>20-867-25</v>
          </cell>
          <cell r="C2733" t="str">
            <v xml:space="preserve">MARTIN HERNIA DIRECTOR                  </v>
          </cell>
          <cell r="D2733" t="str">
            <v>PC</v>
          </cell>
          <cell r="E2733">
            <v>30.9</v>
          </cell>
          <cell r="F2733">
            <v>77.25</v>
          </cell>
        </row>
        <row r="2734">
          <cell r="A2734">
            <v>2086818</v>
          </cell>
          <cell r="B2734" t="str">
            <v>20-868-18</v>
          </cell>
          <cell r="C2734" t="str">
            <v xml:space="preserve">BRUNNER LIGAT CONDUCTOR FERZ            </v>
          </cell>
          <cell r="D2734" t="str">
            <v>PC</v>
          </cell>
          <cell r="E2734">
            <v>37.799999999999997</v>
          </cell>
          <cell r="F2734">
            <v>94.5</v>
          </cell>
        </row>
        <row r="2735">
          <cell r="A2735">
            <v>2086927</v>
          </cell>
          <cell r="B2735" t="str">
            <v>20-869-27</v>
          </cell>
          <cell r="C2735" t="str">
            <v xml:space="preserve">KIRSCHNER LIGAT CONDUCTOR FZ            </v>
          </cell>
          <cell r="D2735" t="str">
            <v>PC</v>
          </cell>
          <cell r="E2735">
            <v>42.5</v>
          </cell>
          <cell r="F2735">
            <v>106.25</v>
          </cell>
        </row>
        <row r="2736">
          <cell r="A2736">
            <v>2087001</v>
          </cell>
          <cell r="B2736" t="str">
            <v>20-870-01</v>
          </cell>
          <cell r="C2736" t="str">
            <v xml:space="preserve">FERROZELL LIG CONDUCTOR CVD             </v>
          </cell>
          <cell r="D2736" t="str">
            <v>PC</v>
          </cell>
          <cell r="E2736">
            <v>35.1</v>
          </cell>
          <cell r="F2736">
            <v>87.75</v>
          </cell>
        </row>
        <row r="2737">
          <cell r="A2737">
            <v>2087019</v>
          </cell>
          <cell r="B2737" t="str">
            <v>20-870-19</v>
          </cell>
          <cell r="C2737" t="str">
            <v xml:space="preserve">LIGATURE CONDUCTOR PLASTIC              </v>
          </cell>
          <cell r="D2737" t="str">
            <v>PC</v>
          </cell>
          <cell r="E2737">
            <v>50.5</v>
          </cell>
          <cell r="F2737">
            <v>126.25</v>
          </cell>
        </row>
        <row r="2738">
          <cell r="A2738">
            <v>2087024</v>
          </cell>
          <cell r="B2738" t="str">
            <v>20-870-24</v>
          </cell>
          <cell r="C2738" t="str">
            <v xml:space="preserve">FERROZELL LIGATURE CONDUCTOR            </v>
          </cell>
          <cell r="D2738" t="str">
            <v>PC</v>
          </cell>
          <cell r="E2738">
            <v>36.9</v>
          </cell>
          <cell r="F2738">
            <v>92.25</v>
          </cell>
        </row>
        <row r="2739">
          <cell r="A2739">
            <v>2087119</v>
          </cell>
          <cell r="B2739" t="str">
            <v>20-871-19</v>
          </cell>
          <cell r="C2739" t="str">
            <v xml:space="preserve">SCHMIEDEN GROOVED DIRECTOR              </v>
          </cell>
          <cell r="D2739" t="str">
            <v>PC</v>
          </cell>
          <cell r="E2739">
            <v>34.200000000000003</v>
          </cell>
          <cell r="F2739">
            <v>85.5</v>
          </cell>
        </row>
        <row r="2740">
          <cell r="A2740">
            <v>2087219</v>
          </cell>
          <cell r="B2740" t="str">
            <v>20-872-19</v>
          </cell>
          <cell r="C2740" t="str">
            <v xml:space="preserve">SCHMIEDEN-PAYR GROOV DIRECT             </v>
          </cell>
          <cell r="D2740" t="str">
            <v>PC</v>
          </cell>
          <cell r="E2740">
            <v>33.9</v>
          </cell>
          <cell r="F2740">
            <v>84.75</v>
          </cell>
        </row>
        <row r="2741">
          <cell r="A2741">
            <v>2087503</v>
          </cell>
          <cell r="B2741" t="str">
            <v>20-875-03</v>
          </cell>
          <cell r="C2741" t="str">
            <v xml:space="preserve">KOENIG LIGAT.CONDUCT. 19,5CM            </v>
          </cell>
          <cell r="D2741" t="str">
            <v>PC</v>
          </cell>
          <cell r="E2741">
            <v>42.9</v>
          </cell>
          <cell r="F2741">
            <v>107.25</v>
          </cell>
        </row>
        <row r="2742">
          <cell r="A2742">
            <v>2087505</v>
          </cell>
          <cell r="B2742" t="str">
            <v>20-875-05</v>
          </cell>
          <cell r="C2742" t="str">
            <v xml:space="preserve">KOENIG LIGAT.CONDUCT. 19,5CM            </v>
          </cell>
          <cell r="D2742" t="str">
            <v>PC</v>
          </cell>
          <cell r="E2742">
            <v>42.9</v>
          </cell>
          <cell r="F2742">
            <v>107.25</v>
          </cell>
        </row>
        <row r="2743">
          <cell r="A2743">
            <v>2087507</v>
          </cell>
          <cell r="B2743" t="str">
            <v>20-875-07</v>
          </cell>
          <cell r="C2743" t="str">
            <v xml:space="preserve">KOENIG LIGAT.CONDUCT. 19,5CM            </v>
          </cell>
          <cell r="D2743" t="str">
            <v>PC</v>
          </cell>
          <cell r="E2743">
            <v>39.799999999999997</v>
          </cell>
          <cell r="F2743">
            <v>99.5</v>
          </cell>
        </row>
        <row r="2744">
          <cell r="A2744">
            <v>2087722</v>
          </cell>
          <cell r="B2744" t="str">
            <v>20-877-22</v>
          </cell>
          <cell r="C2744" t="str">
            <v xml:space="preserve">PAYR LIGATURE CONDUCTOR CVD             </v>
          </cell>
          <cell r="D2744" t="str">
            <v>PC</v>
          </cell>
          <cell r="E2744">
            <v>33.1</v>
          </cell>
          <cell r="F2744">
            <v>82.75</v>
          </cell>
        </row>
        <row r="2745">
          <cell r="A2745">
            <v>2087822</v>
          </cell>
          <cell r="B2745" t="str">
            <v>20-878-22</v>
          </cell>
          <cell r="C2745" t="str">
            <v xml:space="preserve">PAYR LIGATURE CONDUCTOR STR             </v>
          </cell>
          <cell r="D2745" t="str">
            <v>PC</v>
          </cell>
          <cell r="E2745">
            <v>30.6</v>
          </cell>
          <cell r="F2745">
            <v>76.5</v>
          </cell>
        </row>
        <row r="2746">
          <cell r="A2746">
            <v>2088223</v>
          </cell>
          <cell r="B2746" t="str">
            <v>20-882-23</v>
          </cell>
          <cell r="C2746" t="str">
            <v xml:space="preserve">PATT WIEN LIGATURE CATCHER              </v>
          </cell>
          <cell r="D2746" t="str">
            <v>PC</v>
          </cell>
          <cell r="E2746">
            <v>26.4</v>
          </cell>
          <cell r="F2746">
            <v>66</v>
          </cell>
        </row>
        <row r="2747">
          <cell r="A2747">
            <v>2088421</v>
          </cell>
          <cell r="B2747" t="str">
            <v>20-884-21</v>
          </cell>
          <cell r="C2747" t="str">
            <v xml:space="preserve">BOZEMANN KNOT TIER                      </v>
          </cell>
          <cell r="D2747" t="str">
            <v>PC</v>
          </cell>
          <cell r="E2747">
            <v>40.200000000000003</v>
          </cell>
          <cell r="F2747">
            <v>100.5</v>
          </cell>
        </row>
        <row r="2748">
          <cell r="A2748">
            <v>2088623</v>
          </cell>
          <cell r="B2748" t="str">
            <v>20-886-23</v>
          </cell>
          <cell r="C2748" t="str">
            <v xml:space="preserve">LIGATURE FORK                           </v>
          </cell>
          <cell r="D2748" t="str">
            <v>PC</v>
          </cell>
          <cell r="E2748">
            <v>18.3</v>
          </cell>
          <cell r="F2748">
            <v>45.75</v>
          </cell>
        </row>
        <row r="2749">
          <cell r="A2749">
            <v>2091018</v>
          </cell>
          <cell r="B2749" t="str">
            <v>20-910-18</v>
          </cell>
          <cell r="C2749" t="str">
            <v xml:space="preserve">CHILDE APPR FORC W CLIPRACK             </v>
          </cell>
          <cell r="D2749" t="str">
            <v>PC</v>
          </cell>
          <cell r="E2749">
            <v>69.3</v>
          </cell>
          <cell r="F2749">
            <v>173.25</v>
          </cell>
        </row>
        <row r="2750">
          <cell r="A2750">
            <v>2091612</v>
          </cell>
          <cell r="B2750" t="str">
            <v>20-916-12</v>
          </cell>
          <cell r="C2750" t="str">
            <v xml:space="preserve">MICHEL APPROCIMATION FORCEPS            </v>
          </cell>
          <cell r="D2750" t="str">
            <v>PC</v>
          </cell>
          <cell r="E2750">
            <v>13.6</v>
          </cell>
          <cell r="F2750">
            <v>34</v>
          </cell>
        </row>
        <row r="2751">
          <cell r="A2751">
            <v>2092212</v>
          </cell>
          <cell r="B2751" t="str">
            <v>20-922-12</v>
          </cell>
          <cell r="C2751" t="str">
            <v xml:space="preserve">HEGENBARTH APPROXIM FORCEP              </v>
          </cell>
          <cell r="D2751" t="str">
            <v>PC</v>
          </cell>
          <cell r="E2751">
            <v>48.4</v>
          </cell>
          <cell r="F2751">
            <v>121</v>
          </cell>
        </row>
        <row r="2752">
          <cell r="A2752">
            <v>2092412</v>
          </cell>
          <cell r="B2752" t="str">
            <v>20-924-12</v>
          </cell>
          <cell r="C2752" t="str">
            <v xml:space="preserve">WACHENFELDT APPROX FORCEPS              </v>
          </cell>
          <cell r="D2752" t="str">
            <v>PC</v>
          </cell>
          <cell r="E2752">
            <v>25.4</v>
          </cell>
          <cell r="F2752">
            <v>63.5</v>
          </cell>
        </row>
        <row r="2753">
          <cell r="A2753">
            <v>2092812</v>
          </cell>
          <cell r="B2753" t="str">
            <v>20-928-12</v>
          </cell>
          <cell r="C2753" t="str">
            <v xml:space="preserve">MICHEL CLIP APPLYING FORCEP             </v>
          </cell>
          <cell r="D2753" t="str">
            <v>PC</v>
          </cell>
          <cell r="E2753">
            <v>33.200000000000003</v>
          </cell>
          <cell r="F2753">
            <v>83</v>
          </cell>
        </row>
        <row r="2754">
          <cell r="A2754">
            <v>2092912</v>
          </cell>
          <cell r="B2754" t="str">
            <v>20-929-12</v>
          </cell>
          <cell r="C2754" t="str">
            <v xml:space="preserve">MICHEL CLIP APPL.FCP.LG.JAWS            </v>
          </cell>
          <cell r="D2754" t="str">
            <v>PC</v>
          </cell>
          <cell r="E2754">
            <v>33.200000000000003</v>
          </cell>
          <cell r="F2754">
            <v>83</v>
          </cell>
        </row>
        <row r="2755">
          <cell r="A2755">
            <v>2093514</v>
          </cell>
          <cell r="B2755" t="str">
            <v>20-935-14</v>
          </cell>
          <cell r="C2755" t="str">
            <v xml:space="preserve">RICHTER HEATH CLIP APPL FORC            </v>
          </cell>
          <cell r="D2755" t="str">
            <v>PC</v>
          </cell>
          <cell r="E2755">
            <v>33.799999999999997</v>
          </cell>
          <cell r="F2755">
            <v>84.5</v>
          </cell>
        </row>
        <row r="2756">
          <cell r="A2756">
            <v>2094001</v>
          </cell>
          <cell r="B2756" t="str">
            <v>20-940-01</v>
          </cell>
          <cell r="C2756" t="str">
            <v xml:space="preserve">MICHEL SUT. CLIPS 7,5X1,75MM            </v>
          </cell>
          <cell r="D2756">
            <v>1000</v>
          </cell>
          <cell r="E2756">
            <v>29.6</v>
          </cell>
          <cell r="F2756">
            <v>74</v>
          </cell>
        </row>
        <row r="2757">
          <cell r="A2757">
            <v>2094002</v>
          </cell>
          <cell r="B2757" t="str">
            <v>20-940-02</v>
          </cell>
          <cell r="C2757" t="str">
            <v xml:space="preserve">MICHEL SUTURE CLIPS 11X2,0MM            </v>
          </cell>
          <cell r="D2757">
            <v>1000</v>
          </cell>
          <cell r="E2757">
            <v>29.6</v>
          </cell>
          <cell r="F2757">
            <v>74</v>
          </cell>
        </row>
        <row r="2758">
          <cell r="A2758">
            <v>2094004</v>
          </cell>
          <cell r="B2758" t="str">
            <v>20-940-04</v>
          </cell>
          <cell r="C2758" t="str">
            <v xml:space="preserve">MICHEL SUTURE CLIPS 12X2.5MM            </v>
          </cell>
          <cell r="D2758">
            <v>1000</v>
          </cell>
          <cell r="E2758">
            <v>30.4</v>
          </cell>
          <cell r="F2758">
            <v>76</v>
          </cell>
        </row>
        <row r="2759">
          <cell r="A2759">
            <v>2094005</v>
          </cell>
          <cell r="B2759" t="str">
            <v>20-940-05</v>
          </cell>
          <cell r="C2759" t="str">
            <v xml:space="preserve">MICHEL SUTURE CLIPS 14X3,0MM            </v>
          </cell>
          <cell r="D2759">
            <v>1000</v>
          </cell>
          <cell r="E2759">
            <v>32.4</v>
          </cell>
          <cell r="F2759">
            <v>81</v>
          </cell>
        </row>
        <row r="2760">
          <cell r="A2760">
            <v>2094006</v>
          </cell>
          <cell r="B2760" t="str">
            <v>20-940-06</v>
          </cell>
          <cell r="C2760" t="str">
            <v xml:space="preserve">MICHEL SUTURE CLIPS 16X3,0MM            </v>
          </cell>
          <cell r="D2760">
            <v>1000</v>
          </cell>
          <cell r="E2760">
            <v>34.799999999999997</v>
          </cell>
          <cell r="F2760">
            <v>87</v>
          </cell>
        </row>
        <row r="2761">
          <cell r="A2761">
            <v>2094007</v>
          </cell>
          <cell r="B2761" t="str">
            <v>20-940-07</v>
          </cell>
          <cell r="C2761" t="str">
            <v xml:space="preserve">MICHEL SUTURE CLIPS 18X3,0MM            </v>
          </cell>
          <cell r="D2761">
            <v>1000</v>
          </cell>
          <cell r="E2761">
            <v>36</v>
          </cell>
          <cell r="F2761">
            <v>90</v>
          </cell>
        </row>
        <row r="2762">
          <cell r="A2762">
            <v>2094008</v>
          </cell>
          <cell r="B2762" t="str">
            <v>20-940-08</v>
          </cell>
          <cell r="C2762" t="str">
            <v xml:space="preserve">MICHEL SUTURE CLIPS 20X3,0MM            </v>
          </cell>
          <cell r="D2762">
            <v>1000</v>
          </cell>
          <cell r="E2762">
            <v>41.1</v>
          </cell>
          <cell r="F2762">
            <v>102.75</v>
          </cell>
        </row>
        <row r="2763">
          <cell r="A2763">
            <v>2094009</v>
          </cell>
          <cell r="B2763" t="str">
            <v>20-940-09</v>
          </cell>
          <cell r="C2763" t="str">
            <v xml:space="preserve">MICHEL SUTURE CLIPS 22X3,0MM            </v>
          </cell>
          <cell r="D2763">
            <v>1000</v>
          </cell>
          <cell r="E2763">
            <v>42.9</v>
          </cell>
          <cell r="F2763">
            <v>107.25</v>
          </cell>
        </row>
        <row r="2764">
          <cell r="A2764">
            <v>2095900</v>
          </cell>
          <cell r="B2764" t="str">
            <v>20-959-00</v>
          </cell>
          <cell r="C2764" t="str">
            <v xml:space="preserve">MARTIN MINI ASSISTENT                   </v>
          </cell>
          <cell r="D2764" t="str">
            <v>PC</v>
          </cell>
          <cell r="E2764">
            <v>177.5</v>
          </cell>
          <cell r="F2764">
            <v>443.75</v>
          </cell>
        </row>
        <row r="2765">
          <cell r="A2765">
            <v>2096200</v>
          </cell>
          <cell r="B2765" t="str">
            <v>20-962-00</v>
          </cell>
          <cell r="C2765" t="str">
            <v xml:space="preserve">MARTIN ASSISTENT STANDARD D             </v>
          </cell>
          <cell r="D2765" t="str">
            <v>PC</v>
          </cell>
          <cell r="E2765">
            <v>214</v>
          </cell>
          <cell r="F2765">
            <v>535</v>
          </cell>
        </row>
        <row r="2766">
          <cell r="A2766">
            <v>2096500</v>
          </cell>
          <cell r="B2766" t="str">
            <v>20-965-00</v>
          </cell>
          <cell r="C2766" t="str">
            <v xml:space="preserve">MARTIN MULTI ASSISTENT                  </v>
          </cell>
          <cell r="D2766" t="str">
            <v>PC</v>
          </cell>
          <cell r="E2766">
            <v>288</v>
          </cell>
          <cell r="F2766">
            <v>720</v>
          </cell>
        </row>
        <row r="2767">
          <cell r="A2767">
            <v>2096800</v>
          </cell>
          <cell r="B2767" t="str">
            <v>20-968-00</v>
          </cell>
          <cell r="C2767" t="str">
            <v xml:space="preserve">VENESECTION SET                         </v>
          </cell>
          <cell r="D2767" t="str">
            <v>PC</v>
          </cell>
          <cell r="E2767">
            <v>480</v>
          </cell>
          <cell r="F2767">
            <v>1200</v>
          </cell>
        </row>
        <row r="2768">
          <cell r="A2768">
            <v>2115523</v>
          </cell>
          <cell r="B2768" t="str">
            <v>21-155-23</v>
          </cell>
          <cell r="C2768" t="str">
            <v xml:space="preserve">LORENZ GIPSSCHERE                       </v>
          </cell>
          <cell r="D2768" t="str">
            <v>PC</v>
          </cell>
          <cell r="E2768">
            <v>63.94</v>
          </cell>
          <cell r="F2768">
            <v>159.85</v>
          </cell>
        </row>
        <row r="2769">
          <cell r="A2769">
            <v>2116514</v>
          </cell>
          <cell r="B2769" t="str">
            <v>21-165-14</v>
          </cell>
          <cell r="C2769" t="str">
            <v xml:space="preserve">LISTER BANDAGE SCISSORS                 </v>
          </cell>
          <cell r="D2769" t="str">
            <v>PC</v>
          </cell>
          <cell r="E2769">
            <v>16.829999999999998</v>
          </cell>
          <cell r="F2769">
            <v>42.074999999999996</v>
          </cell>
        </row>
        <row r="2770">
          <cell r="A2770">
            <v>2116518</v>
          </cell>
          <cell r="B2770" t="str">
            <v>21-165-18</v>
          </cell>
          <cell r="C2770" t="str">
            <v xml:space="preserve">LISTER BANDAGE SCISSORS                 </v>
          </cell>
          <cell r="D2770" t="str">
            <v>PC</v>
          </cell>
          <cell r="E2770">
            <v>19.260000000000002</v>
          </cell>
          <cell r="F2770">
            <v>48.150000000000006</v>
          </cell>
        </row>
        <row r="2771">
          <cell r="A2771">
            <v>2116520</v>
          </cell>
          <cell r="B2771" t="str">
            <v>21-165-20</v>
          </cell>
          <cell r="C2771" t="str">
            <v xml:space="preserve">LISTER SCISSORS                         </v>
          </cell>
          <cell r="D2771" t="str">
            <v>PC</v>
          </cell>
          <cell r="E2771">
            <v>21.42</v>
          </cell>
          <cell r="F2771">
            <v>53.550000000000004</v>
          </cell>
        </row>
        <row r="2772">
          <cell r="A2772">
            <v>2119523</v>
          </cell>
          <cell r="B2772" t="str">
            <v>21-195-23</v>
          </cell>
          <cell r="C2772" t="str">
            <v xml:space="preserve">BERGMANN PLASTER SHEARS                 </v>
          </cell>
          <cell r="D2772" t="str">
            <v>PC</v>
          </cell>
          <cell r="E2772">
            <v>56.53</v>
          </cell>
          <cell r="F2772">
            <v>141.32499999999999</v>
          </cell>
        </row>
        <row r="2773">
          <cell r="A2773">
            <v>2120520</v>
          </cell>
          <cell r="B2773" t="str">
            <v>21-205-20</v>
          </cell>
          <cell r="C2773" t="str">
            <v xml:space="preserve">ESMARCH PLASTER SHEARS                  </v>
          </cell>
          <cell r="D2773" t="str">
            <v>PC</v>
          </cell>
          <cell r="E2773">
            <v>43.89</v>
          </cell>
          <cell r="F2773">
            <v>109.72499999999999</v>
          </cell>
        </row>
        <row r="2774">
          <cell r="A2774">
            <v>2120915</v>
          </cell>
          <cell r="B2774" t="str">
            <v>21-209-15</v>
          </cell>
          <cell r="C2774" t="str">
            <v xml:space="preserve">LISTER UNIVERSAL BANDAGE SCS            </v>
          </cell>
          <cell r="D2774" t="str">
            <v>PC</v>
          </cell>
          <cell r="E2774">
            <v>5.04</v>
          </cell>
          <cell r="F2774">
            <v>12.6</v>
          </cell>
        </row>
        <row r="2775">
          <cell r="A2775">
            <v>2120918</v>
          </cell>
          <cell r="B2775" t="str">
            <v>21-209-18</v>
          </cell>
          <cell r="C2775" t="str">
            <v xml:space="preserve">LISTER UNIVERSAL BANDAGE SCS            </v>
          </cell>
          <cell r="D2775" t="str">
            <v>PC</v>
          </cell>
          <cell r="E2775">
            <v>5.91</v>
          </cell>
          <cell r="F2775">
            <v>14.775</v>
          </cell>
        </row>
        <row r="2776">
          <cell r="A2776">
            <v>2122324</v>
          </cell>
          <cell r="B2776" t="str">
            <v>21-223-24</v>
          </cell>
          <cell r="C2776" t="str">
            <v xml:space="preserve">BRUNS PLASTER SHEARS TOOTHED            </v>
          </cell>
          <cell r="D2776" t="str">
            <v>PC</v>
          </cell>
          <cell r="E2776">
            <v>54.82</v>
          </cell>
          <cell r="F2776">
            <v>137.05000000000001</v>
          </cell>
        </row>
        <row r="2777">
          <cell r="A2777">
            <v>2122326</v>
          </cell>
          <cell r="B2777" t="str">
            <v>21-223-26</v>
          </cell>
          <cell r="C2777" t="str">
            <v xml:space="preserve">PLASTER SCISSORS BRUNS, W/O TEETH,24 CM </v>
          </cell>
          <cell r="D2777" t="str">
            <v>PC</v>
          </cell>
          <cell r="E2777">
            <v>47.6</v>
          </cell>
          <cell r="F2777">
            <v>119</v>
          </cell>
        </row>
        <row r="2778">
          <cell r="A2778">
            <v>2127523</v>
          </cell>
          <cell r="B2778" t="str">
            <v>21-275-23</v>
          </cell>
          <cell r="C2778" t="str">
            <v xml:space="preserve">STILLE-MOD.MARTIN PLAS.SHEAR            </v>
          </cell>
          <cell r="D2778" t="str">
            <v>PC</v>
          </cell>
          <cell r="E2778">
            <v>232.75</v>
          </cell>
          <cell r="F2778">
            <v>581.875</v>
          </cell>
        </row>
        <row r="2779">
          <cell r="A2779">
            <v>2127526</v>
          </cell>
          <cell r="B2779" t="str">
            <v>21-275-26</v>
          </cell>
          <cell r="C2779" t="str">
            <v xml:space="preserve">STILLE-MARTIN PLASTER SHEARS            </v>
          </cell>
          <cell r="D2779" t="str">
            <v>PC</v>
          </cell>
          <cell r="E2779">
            <v>249.85</v>
          </cell>
          <cell r="F2779">
            <v>624.625</v>
          </cell>
        </row>
        <row r="2780">
          <cell r="A2780">
            <v>2127537</v>
          </cell>
          <cell r="B2780" t="str">
            <v>21-275-37</v>
          </cell>
          <cell r="C2780" t="str">
            <v xml:space="preserve">STILLE-MARTIN PLASTER SHEARS            </v>
          </cell>
          <cell r="D2780" t="str">
            <v>PC</v>
          </cell>
          <cell r="E2780">
            <v>264.10000000000002</v>
          </cell>
          <cell r="F2780">
            <v>660.25</v>
          </cell>
        </row>
        <row r="2781">
          <cell r="A2781">
            <v>2127723</v>
          </cell>
          <cell r="B2781" t="str">
            <v>21-277-23</v>
          </cell>
          <cell r="C2781" t="str">
            <v xml:space="preserve">SPARE BLADES FOR 21-275-23              </v>
          </cell>
          <cell r="D2781" t="str">
            <v>PC</v>
          </cell>
          <cell r="E2781">
            <v>30.12</v>
          </cell>
          <cell r="F2781">
            <v>75.3</v>
          </cell>
        </row>
        <row r="2782">
          <cell r="A2782">
            <v>2127726</v>
          </cell>
          <cell r="B2782" t="str">
            <v>21-277-26</v>
          </cell>
          <cell r="C2782" t="str">
            <v xml:space="preserve">SPARE BLADES FOR 21-275-26              </v>
          </cell>
          <cell r="D2782" t="str">
            <v>PC</v>
          </cell>
          <cell r="E2782">
            <v>35.72</v>
          </cell>
          <cell r="F2782">
            <v>89.3</v>
          </cell>
        </row>
        <row r="2783">
          <cell r="A2783">
            <v>2127737</v>
          </cell>
          <cell r="B2783" t="str">
            <v>21-277-37</v>
          </cell>
          <cell r="C2783" t="str">
            <v xml:space="preserve">SPARE BLADES FOR 21-275-37              </v>
          </cell>
          <cell r="D2783" t="str">
            <v>PC</v>
          </cell>
          <cell r="E2783">
            <v>41.23</v>
          </cell>
          <cell r="F2783">
            <v>103.07499999999999</v>
          </cell>
        </row>
        <row r="2784">
          <cell r="A2784">
            <v>2129118</v>
          </cell>
          <cell r="B2784" t="str">
            <v>21-291-18</v>
          </cell>
          <cell r="C2784" t="str">
            <v xml:space="preserve">LISTER TC BANDAGE SCISSORS              </v>
          </cell>
          <cell r="D2784" t="str">
            <v>PC</v>
          </cell>
          <cell r="E2784">
            <v>148.94999999999999</v>
          </cell>
          <cell r="F2784">
            <v>372.375</v>
          </cell>
        </row>
        <row r="2785">
          <cell r="A2785">
            <v>2129724</v>
          </cell>
          <cell r="B2785" t="str">
            <v>21-297-24</v>
          </cell>
          <cell r="C2785" t="str">
            <v xml:space="preserve">BRUNS TC PLASTER SCISSORS               </v>
          </cell>
          <cell r="D2785" t="str">
            <v>PC</v>
          </cell>
          <cell r="E2785">
            <v>306.45</v>
          </cell>
          <cell r="F2785">
            <v>766.125</v>
          </cell>
        </row>
        <row r="2786">
          <cell r="A2786">
            <v>2140120</v>
          </cell>
          <cell r="B2786" t="str">
            <v>21-401-20</v>
          </cell>
          <cell r="C2786" t="str">
            <v xml:space="preserve">HOPKINS PLASTER KNIFE                   </v>
          </cell>
          <cell r="D2786" t="str">
            <v>PC</v>
          </cell>
          <cell r="E2786">
            <v>42.09</v>
          </cell>
          <cell r="F2786">
            <v>105.22500000000001</v>
          </cell>
        </row>
        <row r="2787">
          <cell r="A2787">
            <v>2142018</v>
          </cell>
          <cell r="B2787" t="str">
            <v>21-420-18</v>
          </cell>
          <cell r="C2787" t="str">
            <v xml:space="preserve">ESMARCH PLASTER SHEARS                  </v>
          </cell>
          <cell r="D2787" t="str">
            <v>PC</v>
          </cell>
          <cell r="E2787">
            <v>36.200000000000003</v>
          </cell>
          <cell r="F2787">
            <v>90.5</v>
          </cell>
        </row>
        <row r="2788">
          <cell r="A2788">
            <v>2142518</v>
          </cell>
          <cell r="B2788" t="str">
            <v>21-425-18</v>
          </cell>
          <cell r="C2788" t="str">
            <v xml:space="preserve">REINER PLASTER SHEARS                   </v>
          </cell>
          <cell r="D2788" t="str">
            <v>PC</v>
          </cell>
          <cell r="E2788">
            <v>44.56</v>
          </cell>
          <cell r="F2788">
            <v>111.4</v>
          </cell>
        </row>
        <row r="2789">
          <cell r="A2789">
            <v>2143121</v>
          </cell>
          <cell r="B2789" t="str">
            <v>21-431-21</v>
          </cell>
          <cell r="C2789" t="str">
            <v xml:space="preserve">PLASTER SHEARS MOD MARTIN               </v>
          </cell>
          <cell r="D2789" t="str">
            <v>PC</v>
          </cell>
          <cell r="E2789">
            <v>73.53</v>
          </cell>
          <cell r="F2789">
            <v>183.82499999999999</v>
          </cell>
        </row>
        <row r="2790">
          <cell r="A2790">
            <v>2152028</v>
          </cell>
          <cell r="B2790" t="str">
            <v>21-520-28</v>
          </cell>
          <cell r="C2790" t="str">
            <v xml:space="preserve">HENNIG PLASTER SPREADER                 </v>
          </cell>
          <cell r="D2790" t="str">
            <v>PC</v>
          </cell>
          <cell r="E2790">
            <v>113.05</v>
          </cell>
          <cell r="F2790">
            <v>282.625</v>
          </cell>
        </row>
        <row r="2791">
          <cell r="A2791">
            <v>2152223</v>
          </cell>
          <cell r="B2791" t="str">
            <v>21-522-23</v>
          </cell>
          <cell r="C2791" t="str">
            <v xml:space="preserve">QUATRO PLASTER SPREADER                 </v>
          </cell>
          <cell r="D2791" t="str">
            <v>PC</v>
          </cell>
          <cell r="E2791">
            <v>126.35</v>
          </cell>
          <cell r="F2791">
            <v>315.875</v>
          </cell>
        </row>
        <row r="2792">
          <cell r="A2792">
            <v>2154118</v>
          </cell>
          <cell r="B2792" t="str">
            <v>21-541-18</v>
          </cell>
          <cell r="C2792" t="str">
            <v xml:space="preserve">WOLFF PLASTER BREAKING FORC             </v>
          </cell>
          <cell r="D2792" t="str">
            <v>PC</v>
          </cell>
          <cell r="E2792">
            <v>85.69</v>
          </cell>
          <cell r="F2792">
            <v>214.22499999999999</v>
          </cell>
        </row>
        <row r="2793">
          <cell r="A2793">
            <v>2154524</v>
          </cell>
          <cell r="B2793" t="str">
            <v>21-545-24</v>
          </cell>
          <cell r="C2793" t="str">
            <v xml:space="preserve">WOLFF PLASTER BREAKING FORC             </v>
          </cell>
          <cell r="D2793" t="str">
            <v>PC</v>
          </cell>
          <cell r="E2793">
            <v>103.08</v>
          </cell>
          <cell r="F2793">
            <v>257.7</v>
          </cell>
        </row>
        <row r="2794">
          <cell r="A2794">
            <v>2155100</v>
          </cell>
          <cell r="B2794" t="str">
            <v>21-551-00</v>
          </cell>
          <cell r="C2794" t="str">
            <v xml:space="preserve">ELECTRO.OSCILL. PLASTER SAW             </v>
          </cell>
          <cell r="D2794" t="str">
            <v>PC</v>
          </cell>
          <cell r="E2794">
            <v>649.79999999999995</v>
          </cell>
          <cell r="F2794">
            <v>1624.5</v>
          </cell>
        </row>
        <row r="2795">
          <cell r="A2795">
            <v>2155101</v>
          </cell>
          <cell r="B2795" t="str">
            <v>21-551-01</v>
          </cell>
          <cell r="C2795" t="str">
            <v xml:space="preserve">ELECTRO.OSCILL. PLASTER SAW             </v>
          </cell>
          <cell r="D2795" t="str">
            <v>PC</v>
          </cell>
          <cell r="E2795">
            <v>710.6</v>
          </cell>
          <cell r="F2795">
            <v>1776.5</v>
          </cell>
        </row>
        <row r="2796">
          <cell r="A2796">
            <v>2155350</v>
          </cell>
          <cell r="B2796" t="str">
            <v>21-553-50</v>
          </cell>
          <cell r="C2796" t="str">
            <v xml:space="preserve">SPARE SAW BLADE  50MM DIAM.             </v>
          </cell>
          <cell r="D2796" t="str">
            <v>PC</v>
          </cell>
          <cell r="E2796">
            <v>23.94</v>
          </cell>
          <cell r="F2796">
            <v>59.85</v>
          </cell>
        </row>
        <row r="2797">
          <cell r="A2797">
            <v>2155365</v>
          </cell>
          <cell r="B2797" t="str">
            <v>21-553-65</v>
          </cell>
          <cell r="C2797" t="str">
            <v xml:space="preserve">SPARE SAW BLADE  65MM DIAM.             </v>
          </cell>
          <cell r="D2797" t="str">
            <v>PC</v>
          </cell>
          <cell r="E2797">
            <v>23.94</v>
          </cell>
          <cell r="F2797">
            <v>59.85</v>
          </cell>
        </row>
        <row r="2798">
          <cell r="A2798">
            <v>2210135</v>
          </cell>
          <cell r="B2798" t="str">
            <v>22-101-35</v>
          </cell>
          <cell r="C2798" t="str">
            <v xml:space="preserve">CHARRIERE AMPUT SAW WITH 2BL            </v>
          </cell>
          <cell r="D2798" t="str">
            <v>PC</v>
          </cell>
          <cell r="E2798">
            <v>254.6</v>
          </cell>
          <cell r="F2798">
            <v>636.5</v>
          </cell>
        </row>
        <row r="2799">
          <cell r="A2799">
            <v>2210192</v>
          </cell>
          <cell r="B2799" t="str">
            <v>22-101-92</v>
          </cell>
          <cell r="C2799" t="str">
            <v xml:space="preserve">SPARE SAW BLADES 12 MM                  </v>
          </cell>
          <cell r="D2799" t="str">
            <v>PC</v>
          </cell>
          <cell r="E2799">
            <v>15.49</v>
          </cell>
          <cell r="F2799">
            <v>38.725000000000001</v>
          </cell>
        </row>
        <row r="2800">
          <cell r="A2800">
            <v>2210195</v>
          </cell>
          <cell r="B2800" t="str">
            <v>22-101-95</v>
          </cell>
          <cell r="C2800" t="str">
            <v xml:space="preserve">SPARE SAW BLADES 15 MM                  </v>
          </cell>
          <cell r="D2800" t="str">
            <v>PC</v>
          </cell>
          <cell r="E2800">
            <v>26.89</v>
          </cell>
          <cell r="F2800">
            <v>67.224999999999994</v>
          </cell>
        </row>
        <row r="2801">
          <cell r="A2801">
            <v>2210198</v>
          </cell>
          <cell r="B2801" t="str">
            <v>22-101-98</v>
          </cell>
          <cell r="C2801" t="str">
            <v xml:space="preserve">SPARE SAW BLADES 18 MM                  </v>
          </cell>
          <cell r="D2801" t="str">
            <v>PC</v>
          </cell>
          <cell r="E2801">
            <v>17.29</v>
          </cell>
          <cell r="F2801">
            <v>43.224999999999994</v>
          </cell>
        </row>
        <row r="2802">
          <cell r="A2802">
            <v>2210339</v>
          </cell>
          <cell r="B2802" t="str">
            <v>22-103-39</v>
          </cell>
          <cell r="C2802" t="str">
            <v xml:space="preserve">BIER AMPUTATION SAW 40,5 CM             </v>
          </cell>
          <cell r="D2802" t="str">
            <v>PC</v>
          </cell>
          <cell r="E2802">
            <v>281.2</v>
          </cell>
          <cell r="F2802">
            <v>703</v>
          </cell>
        </row>
        <row r="2803">
          <cell r="A2803">
            <v>2210383</v>
          </cell>
          <cell r="B2803" t="str">
            <v>22-103-83</v>
          </cell>
          <cell r="C2803" t="str">
            <v xml:space="preserve">BIER SPARE SAW BLADE 4 MM WIDE          </v>
          </cell>
          <cell r="D2803" t="str">
            <v>PC</v>
          </cell>
          <cell r="E2803">
            <v>18.05</v>
          </cell>
          <cell r="F2803">
            <v>45.125</v>
          </cell>
        </row>
        <row r="2804">
          <cell r="A2804">
            <v>2210385</v>
          </cell>
          <cell r="B2804" t="str">
            <v>22-103-85</v>
          </cell>
          <cell r="C2804" t="str">
            <v xml:space="preserve">BIER SPARE SAW BLADE 6 MM WIDE          </v>
          </cell>
          <cell r="D2804" t="str">
            <v>PC</v>
          </cell>
          <cell r="E2804">
            <v>18.05</v>
          </cell>
          <cell r="F2804">
            <v>45.125</v>
          </cell>
        </row>
        <row r="2805">
          <cell r="A2805">
            <v>2210387</v>
          </cell>
          <cell r="B2805" t="str">
            <v>22-103-87</v>
          </cell>
          <cell r="C2805" t="str">
            <v xml:space="preserve">BIER SPARE SAW BLADE 8 MM WIDE          </v>
          </cell>
          <cell r="D2805" t="str">
            <v>PC</v>
          </cell>
          <cell r="E2805">
            <v>18.05</v>
          </cell>
          <cell r="F2805">
            <v>45.125</v>
          </cell>
        </row>
        <row r="2806">
          <cell r="A2806">
            <v>2211023</v>
          </cell>
          <cell r="B2806" t="str">
            <v>22-110-23</v>
          </cell>
          <cell r="C2806" t="str">
            <v xml:space="preserve">LANGENBECK METACARPAL SAW,9"            </v>
          </cell>
          <cell r="D2806" t="str">
            <v>PC</v>
          </cell>
          <cell r="E2806">
            <v>35.909999999999997</v>
          </cell>
          <cell r="F2806">
            <v>89.774999999999991</v>
          </cell>
        </row>
        <row r="2807">
          <cell r="A2807">
            <v>2211227</v>
          </cell>
          <cell r="B2807" t="str">
            <v>22-112-27</v>
          </cell>
          <cell r="C2807" t="str">
            <v xml:space="preserve">CHARRIERE BLADE SAW                     </v>
          </cell>
          <cell r="D2807" t="str">
            <v>PC</v>
          </cell>
          <cell r="E2807">
            <v>66.69</v>
          </cell>
          <cell r="F2807">
            <v>166.72499999999999</v>
          </cell>
        </row>
        <row r="2808">
          <cell r="A2808">
            <v>2211290</v>
          </cell>
          <cell r="B2808" t="str">
            <v>22-112-90</v>
          </cell>
          <cell r="C2808" t="str">
            <v xml:space="preserve">SPARE SAW BLADE FOR 22-112-27           </v>
          </cell>
          <cell r="D2808" t="str">
            <v>PC</v>
          </cell>
          <cell r="E2808">
            <v>24.51</v>
          </cell>
          <cell r="F2808">
            <v>61.275000000000006</v>
          </cell>
        </row>
        <row r="2809">
          <cell r="A2809">
            <v>2211431</v>
          </cell>
          <cell r="B2809" t="str">
            <v>22-114-31</v>
          </cell>
          <cell r="C2809" t="str">
            <v xml:space="preserve">SATTERLEE BLADE SAW                     </v>
          </cell>
          <cell r="D2809" t="str">
            <v>PC</v>
          </cell>
          <cell r="E2809">
            <v>143.93</v>
          </cell>
          <cell r="F2809">
            <v>359.82500000000005</v>
          </cell>
        </row>
        <row r="2810">
          <cell r="A2810">
            <v>2211490</v>
          </cell>
          <cell r="B2810" t="str">
            <v>22-114-90</v>
          </cell>
          <cell r="C2810" t="str">
            <v xml:space="preserve">RUST AMPUTATING SAW BLADE               </v>
          </cell>
          <cell r="D2810" t="str">
            <v>PC</v>
          </cell>
          <cell r="E2810">
            <v>41.8</v>
          </cell>
          <cell r="F2810">
            <v>104.5</v>
          </cell>
        </row>
        <row r="2811">
          <cell r="A2811">
            <v>2213014</v>
          </cell>
          <cell r="B2811" t="str">
            <v>22-130-14</v>
          </cell>
          <cell r="C2811" t="str">
            <v xml:space="preserve">HAND PERFORATOR,SQUARE                  </v>
          </cell>
          <cell r="D2811" t="str">
            <v>PC</v>
          </cell>
          <cell r="E2811">
            <v>84.27</v>
          </cell>
          <cell r="F2811">
            <v>210.67499999999998</v>
          </cell>
        </row>
        <row r="2812">
          <cell r="A2812">
            <v>2213218</v>
          </cell>
          <cell r="B2812" t="str">
            <v>22-132-18</v>
          </cell>
          <cell r="C2812" t="str">
            <v xml:space="preserve">PERTHES REAMER   18CM                   </v>
          </cell>
          <cell r="D2812" t="str">
            <v>PC</v>
          </cell>
          <cell r="E2812">
            <v>163.4</v>
          </cell>
          <cell r="F2812">
            <v>408.5</v>
          </cell>
        </row>
        <row r="2813">
          <cell r="A2813">
            <v>2213421</v>
          </cell>
          <cell r="B2813" t="str">
            <v>22-134-21</v>
          </cell>
          <cell r="C2813" t="str">
            <v xml:space="preserve">PERTHES REAMER   21CM                   </v>
          </cell>
          <cell r="D2813" t="str">
            <v>PC</v>
          </cell>
          <cell r="E2813">
            <v>163.4</v>
          </cell>
          <cell r="F2813">
            <v>408.5</v>
          </cell>
        </row>
        <row r="2814">
          <cell r="A2814">
            <v>2213614</v>
          </cell>
          <cell r="B2814" t="str">
            <v>22-136-14</v>
          </cell>
          <cell r="C2814" t="str">
            <v xml:space="preserve">BONE DRILL FOUR EDGED                   </v>
          </cell>
          <cell r="D2814" t="str">
            <v>PC</v>
          </cell>
          <cell r="E2814">
            <v>52.92</v>
          </cell>
          <cell r="F2814">
            <v>132.30000000000001</v>
          </cell>
        </row>
        <row r="2815">
          <cell r="A2815">
            <v>2214000</v>
          </cell>
          <cell r="B2815" t="str">
            <v>22-140-00</v>
          </cell>
          <cell r="C2815" t="str">
            <v xml:space="preserve">STILL SHERMAN BONE DRILL CPL            </v>
          </cell>
          <cell r="D2815" t="str">
            <v>PC</v>
          </cell>
          <cell r="E2815">
            <v>208.05</v>
          </cell>
          <cell r="F2815">
            <v>520.125</v>
          </cell>
        </row>
        <row r="2816">
          <cell r="A2816">
            <v>2214400</v>
          </cell>
          <cell r="B2816" t="str">
            <v>22-144-00</v>
          </cell>
          <cell r="C2816" t="str">
            <v xml:space="preserve">STILLE BONE DRILL COMPLETE              </v>
          </cell>
          <cell r="D2816" t="str">
            <v>PC</v>
          </cell>
          <cell r="E2816">
            <v>375.25</v>
          </cell>
          <cell r="F2816">
            <v>938.125</v>
          </cell>
        </row>
        <row r="2817">
          <cell r="A2817">
            <v>2214501</v>
          </cell>
          <cell r="B2817" t="str">
            <v>22-145-01</v>
          </cell>
          <cell r="C2817" t="str">
            <v>TWIST DRILL FIG1 2,5MMX81MM,CYL.ATTACHMT</v>
          </cell>
          <cell r="D2817" t="str">
            <v>PC</v>
          </cell>
          <cell r="E2817">
            <v>16.149999999999999</v>
          </cell>
          <cell r="F2817">
            <v>40.375</v>
          </cell>
        </row>
        <row r="2818">
          <cell r="A2818">
            <v>2214502</v>
          </cell>
          <cell r="B2818" t="str">
            <v>22-145-02</v>
          </cell>
          <cell r="C2818" t="str">
            <v>TWIST DRILL FIG2 3,0MMX81MM,CYL.ATTACHMT</v>
          </cell>
          <cell r="D2818" t="str">
            <v>PC</v>
          </cell>
          <cell r="E2818">
            <v>16.149999999999999</v>
          </cell>
          <cell r="F2818">
            <v>40.375</v>
          </cell>
        </row>
        <row r="2819">
          <cell r="A2819">
            <v>2214503</v>
          </cell>
          <cell r="B2819" t="str">
            <v>22-145-03</v>
          </cell>
          <cell r="C2819" t="str">
            <v>TWIST DRILL FIG3 3,5MMX86MM,CYL.ATTACHMT</v>
          </cell>
          <cell r="D2819" t="str">
            <v>PC</v>
          </cell>
          <cell r="E2819">
            <v>15.87</v>
          </cell>
          <cell r="F2819">
            <v>39.674999999999997</v>
          </cell>
        </row>
        <row r="2820">
          <cell r="A2820">
            <v>2214504</v>
          </cell>
          <cell r="B2820" t="str">
            <v>22-145-04</v>
          </cell>
          <cell r="C2820" t="str">
            <v>TWIST DRILL FIG4 4,0MMX86MM,CYL.ATTACHMT</v>
          </cell>
          <cell r="D2820" t="str">
            <v>PC</v>
          </cell>
          <cell r="E2820">
            <v>15.87</v>
          </cell>
          <cell r="F2820">
            <v>39.674999999999997</v>
          </cell>
        </row>
        <row r="2821">
          <cell r="A2821">
            <v>2214505</v>
          </cell>
          <cell r="B2821" t="str">
            <v>22-145-05</v>
          </cell>
          <cell r="C2821" t="str">
            <v xml:space="preserve">SPHERICAL BURR FIG.5 10,0MM             </v>
          </cell>
          <cell r="D2821" t="str">
            <v>PC</v>
          </cell>
          <cell r="E2821">
            <v>51.4</v>
          </cell>
          <cell r="F2821">
            <v>128.5</v>
          </cell>
        </row>
        <row r="2822">
          <cell r="A2822">
            <v>2214506</v>
          </cell>
          <cell r="B2822" t="str">
            <v>22-145-06</v>
          </cell>
          <cell r="C2822" t="str">
            <v xml:space="preserve">SPHERICAL BURR FIG.6 Ï 5,0MM            </v>
          </cell>
          <cell r="D2822" t="str">
            <v>PC</v>
          </cell>
          <cell r="E2822">
            <v>26.7</v>
          </cell>
          <cell r="F2822">
            <v>66.75</v>
          </cell>
        </row>
        <row r="2823">
          <cell r="A2823">
            <v>2214507</v>
          </cell>
          <cell r="B2823" t="str">
            <v>22-145-07</v>
          </cell>
          <cell r="C2823" t="str">
            <v xml:space="preserve">SPHERICAL BURR FIG.7, Ï 8,0 MM          </v>
          </cell>
          <cell r="D2823" t="str">
            <v>PC</v>
          </cell>
          <cell r="E2823">
            <v>29.17</v>
          </cell>
          <cell r="F2823">
            <v>72.925000000000011</v>
          </cell>
        </row>
        <row r="2824">
          <cell r="A2824">
            <v>2214508</v>
          </cell>
          <cell r="B2824" t="str">
            <v>22-145-08</v>
          </cell>
          <cell r="C2824" t="str">
            <v xml:space="preserve">SPHERICAL BURR FIG.8  Ï 12,0 MM         </v>
          </cell>
          <cell r="D2824" t="str">
            <v>PC</v>
          </cell>
          <cell r="E2824">
            <v>29.07</v>
          </cell>
          <cell r="F2824">
            <v>72.674999999999997</v>
          </cell>
        </row>
        <row r="2825">
          <cell r="A2825">
            <v>2214509</v>
          </cell>
          <cell r="B2825" t="str">
            <v>22-145-09</v>
          </cell>
          <cell r="C2825" t="str">
            <v xml:space="preserve">SPHERICAL BURR FIG.9 Ï 16,0 MM          </v>
          </cell>
          <cell r="D2825" t="str">
            <v>PC</v>
          </cell>
          <cell r="E2825">
            <v>33.35</v>
          </cell>
          <cell r="F2825">
            <v>83.375</v>
          </cell>
        </row>
        <row r="2826">
          <cell r="A2826">
            <v>2214510</v>
          </cell>
          <cell r="B2826" t="str">
            <v>22-145-10</v>
          </cell>
          <cell r="C2826" t="str">
            <v>TWIST DRILL FIG10 1,0MMX56MM,CYL.ATTACHM</v>
          </cell>
          <cell r="D2826" t="str">
            <v>PC</v>
          </cell>
          <cell r="E2826">
            <v>16.149999999999999</v>
          </cell>
          <cell r="F2826">
            <v>40.375</v>
          </cell>
        </row>
        <row r="2827">
          <cell r="A2827">
            <v>2214511</v>
          </cell>
          <cell r="B2827" t="str">
            <v>22-145-11</v>
          </cell>
          <cell r="C2827" t="str">
            <v>TWIST DRILL FIG11 1.5MMX61MM,CYL.ATTACHM</v>
          </cell>
          <cell r="D2827" t="str">
            <v>PC</v>
          </cell>
          <cell r="E2827">
            <v>16.149999999999999</v>
          </cell>
          <cell r="F2827">
            <v>40.375</v>
          </cell>
        </row>
        <row r="2828">
          <cell r="A2828">
            <v>2214512</v>
          </cell>
          <cell r="B2828" t="str">
            <v>22-145-12</v>
          </cell>
          <cell r="C2828" t="str">
            <v>TWIST DRILL FIG12 2,0MMX66MM,CYL.ATTACHM</v>
          </cell>
          <cell r="D2828" t="str">
            <v>PC</v>
          </cell>
          <cell r="E2828">
            <v>16.149999999999999</v>
          </cell>
          <cell r="F2828">
            <v>40.375</v>
          </cell>
        </row>
        <row r="2829">
          <cell r="A2829">
            <v>2215200</v>
          </cell>
          <cell r="B2829" t="str">
            <v>22-152-00</v>
          </cell>
          <cell r="C2829" t="str">
            <v xml:space="preserve">HUDSON HAND DRILL COMPLETE              </v>
          </cell>
          <cell r="D2829" t="str">
            <v>PC</v>
          </cell>
          <cell r="E2829">
            <v>484.5</v>
          </cell>
          <cell r="F2829">
            <v>1211.25</v>
          </cell>
        </row>
        <row r="2830">
          <cell r="A2830">
            <v>2215201</v>
          </cell>
          <cell r="B2830" t="str">
            <v>22-152-01</v>
          </cell>
          <cell r="C2830" t="str">
            <v xml:space="preserve">HUDSON BURR FIG 1                       </v>
          </cell>
          <cell r="D2830" t="str">
            <v>PC</v>
          </cell>
          <cell r="E2830">
            <v>69.349999999999994</v>
          </cell>
          <cell r="F2830">
            <v>173.375</v>
          </cell>
        </row>
        <row r="2831">
          <cell r="A2831">
            <v>2215202</v>
          </cell>
          <cell r="B2831" t="str">
            <v>22-152-02</v>
          </cell>
          <cell r="C2831" t="str">
            <v xml:space="preserve">HUDSON BURR FIG 2                       </v>
          </cell>
          <cell r="D2831" t="str">
            <v>PC</v>
          </cell>
          <cell r="E2831">
            <v>50.07</v>
          </cell>
          <cell r="F2831">
            <v>125.175</v>
          </cell>
        </row>
        <row r="2832">
          <cell r="A2832">
            <v>2215203</v>
          </cell>
          <cell r="B2832" t="str">
            <v>22-152-03</v>
          </cell>
          <cell r="C2832" t="str">
            <v xml:space="preserve">HUDSON BURR FIG 3                       </v>
          </cell>
          <cell r="D2832" t="str">
            <v>PC</v>
          </cell>
          <cell r="E2832">
            <v>50.07</v>
          </cell>
          <cell r="F2832">
            <v>125.175</v>
          </cell>
        </row>
        <row r="2833">
          <cell r="A2833">
            <v>2215204</v>
          </cell>
          <cell r="B2833" t="str">
            <v>22-152-04</v>
          </cell>
          <cell r="C2833" t="str">
            <v xml:space="preserve">HUDSON BURR FIG 4                       </v>
          </cell>
          <cell r="D2833" t="str">
            <v>PC</v>
          </cell>
          <cell r="E2833">
            <v>65.17</v>
          </cell>
          <cell r="F2833">
            <v>162.92500000000001</v>
          </cell>
        </row>
        <row r="2834">
          <cell r="A2834">
            <v>2215205</v>
          </cell>
          <cell r="B2834" t="str">
            <v>22-152-05</v>
          </cell>
          <cell r="C2834" t="str">
            <v xml:space="preserve">CUSHING DRILL          14 MM            </v>
          </cell>
          <cell r="D2834" t="str">
            <v>PC</v>
          </cell>
          <cell r="E2834">
            <v>49.78</v>
          </cell>
          <cell r="F2834">
            <v>124.45</v>
          </cell>
        </row>
        <row r="2835">
          <cell r="A2835">
            <v>2215206</v>
          </cell>
          <cell r="B2835" t="str">
            <v>22-152-06</v>
          </cell>
          <cell r="C2835" t="str">
            <v xml:space="preserve">DRILL BIT Ï 2,0MM                       </v>
          </cell>
          <cell r="D2835" t="str">
            <v>PC</v>
          </cell>
          <cell r="E2835">
            <v>34.39</v>
          </cell>
          <cell r="F2835">
            <v>85.974999999999994</v>
          </cell>
        </row>
        <row r="2836">
          <cell r="A2836">
            <v>2215207</v>
          </cell>
          <cell r="B2836" t="str">
            <v>22-152-07</v>
          </cell>
          <cell r="C2836" t="str">
            <v xml:space="preserve">MCKENZIE DRILL Ï 13,0MM                 </v>
          </cell>
          <cell r="D2836" t="str">
            <v>PC</v>
          </cell>
          <cell r="E2836">
            <v>58.52</v>
          </cell>
          <cell r="F2836">
            <v>146.30000000000001</v>
          </cell>
        </row>
        <row r="2837">
          <cell r="A2837">
            <v>2215208</v>
          </cell>
          <cell r="B2837" t="str">
            <v>22-152-08</v>
          </cell>
          <cell r="C2837" t="str">
            <v xml:space="preserve">D'ERRICO DRILL Ï 16,0MM                 </v>
          </cell>
          <cell r="D2837" t="str">
            <v>PC</v>
          </cell>
          <cell r="E2837">
            <v>82.65</v>
          </cell>
          <cell r="F2837">
            <v>206.625</v>
          </cell>
        </row>
        <row r="2838">
          <cell r="A2838">
            <v>2215209</v>
          </cell>
          <cell r="B2838" t="str">
            <v>22-152-09</v>
          </cell>
          <cell r="C2838" t="str">
            <v xml:space="preserve">CEREBELLAR ATTACHM F HUDSON             </v>
          </cell>
          <cell r="D2838" t="str">
            <v>PC</v>
          </cell>
          <cell r="E2838">
            <v>38.29</v>
          </cell>
          <cell r="F2838">
            <v>95.724999999999994</v>
          </cell>
        </row>
        <row r="2839">
          <cell r="A2839">
            <v>2215600</v>
          </cell>
          <cell r="B2839" t="str">
            <v>22-156-00</v>
          </cell>
          <cell r="C2839" t="str">
            <v xml:space="preserve">MOORE BONE DRILL COMPLETE               </v>
          </cell>
          <cell r="D2839" t="str">
            <v>PC</v>
          </cell>
          <cell r="E2839">
            <v>271.7</v>
          </cell>
          <cell r="F2839">
            <v>679.25</v>
          </cell>
        </row>
        <row r="2840">
          <cell r="A2840">
            <v>2215608</v>
          </cell>
          <cell r="B2840" t="str">
            <v>22-156-08</v>
          </cell>
          <cell r="C2840" t="str">
            <v xml:space="preserve">SET TWIST DRILLS                        </v>
          </cell>
          <cell r="D2840" t="str">
            <v>SET</v>
          </cell>
          <cell r="E2840">
            <v>46.46</v>
          </cell>
          <cell r="F2840">
            <v>116.15</v>
          </cell>
        </row>
        <row r="2841">
          <cell r="A2841">
            <v>2215800</v>
          </cell>
          <cell r="B2841" t="str">
            <v>22-158-00</v>
          </cell>
          <cell r="C2841" t="str">
            <v xml:space="preserve">MARTIN HAND DRILL                       </v>
          </cell>
          <cell r="D2841" t="str">
            <v>PC</v>
          </cell>
          <cell r="E2841">
            <v>495.9</v>
          </cell>
          <cell r="F2841">
            <v>1239.75</v>
          </cell>
        </row>
        <row r="2842">
          <cell r="A2842">
            <v>2215806</v>
          </cell>
          <cell r="B2842" t="str">
            <v>22-158-06</v>
          </cell>
          <cell r="C2842" t="str">
            <v xml:space="preserve">JACOBS CHUCK 3-JAW                      </v>
          </cell>
          <cell r="D2842" t="str">
            <v>PC</v>
          </cell>
          <cell r="E2842">
            <v>152.94999999999999</v>
          </cell>
          <cell r="F2842">
            <v>382.375</v>
          </cell>
        </row>
        <row r="2843">
          <cell r="A2843">
            <v>2219020</v>
          </cell>
          <cell r="B2843" t="str">
            <v>22-190-20</v>
          </cell>
          <cell r="C2843" t="str">
            <v xml:space="preserve">TWIST DRILL 2.0MM X 150MM               </v>
          </cell>
          <cell r="D2843" t="str">
            <v>PC</v>
          </cell>
          <cell r="E2843">
            <v>16.75</v>
          </cell>
          <cell r="F2843">
            <v>41.875</v>
          </cell>
        </row>
        <row r="2844">
          <cell r="A2844">
            <v>2219025</v>
          </cell>
          <cell r="B2844" t="str">
            <v>22-190-25</v>
          </cell>
          <cell r="C2844" t="str">
            <v xml:space="preserve">TWIST DRILL 2.5MM X 150MM               </v>
          </cell>
          <cell r="D2844" t="str">
            <v>PC</v>
          </cell>
          <cell r="E2844">
            <v>16.75</v>
          </cell>
          <cell r="F2844">
            <v>41.875</v>
          </cell>
        </row>
        <row r="2845">
          <cell r="A2845">
            <v>2219030</v>
          </cell>
          <cell r="B2845" t="str">
            <v>22-190-30</v>
          </cell>
          <cell r="C2845" t="str">
            <v xml:space="preserve">TWIST DRILL 3.0MM X 150MM               </v>
          </cell>
          <cell r="D2845" t="str">
            <v>PC</v>
          </cell>
          <cell r="E2845">
            <v>16.75</v>
          </cell>
          <cell r="F2845">
            <v>41.875</v>
          </cell>
        </row>
        <row r="2846">
          <cell r="A2846">
            <v>2219032</v>
          </cell>
          <cell r="B2846" t="str">
            <v>22-190-32</v>
          </cell>
          <cell r="C2846" t="str">
            <v xml:space="preserve">TWIST DRILL 3.2MM X 150MM               </v>
          </cell>
          <cell r="D2846" t="str">
            <v>PC</v>
          </cell>
          <cell r="E2846">
            <v>16.75</v>
          </cell>
          <cell r="F2846">
            <v>41.875</v>
          </cell>
        </row>
        <row r="2847">
          <cell r="A2847">
            <v>2219035</v>
          </cell>
          <cell r="B2847" t="str">
            <v>22-190-35</v>
          </cell>
          <cell r="C2847" t="str">
            <v xml:space="preserve">TWIST DRILL 3.5MM X 150MM               </v>
          </cell>
          <cell r="D2847" t="str">
            <v>PC</v>
          </cell>
          <cell r="E2847">
            <v>16.75</v>
          </cell>
          <cell r="F2847">
            <v>41.875</v>
          </cell>
        </row>
        <row r="2848">
          <cell r="A2848">
            <v>2219040</v>
          </cell>
          <cell r="B2848" t="str">
            <v>22-190-40</v>
          </cell>
          <cell r="C2848" t="str">
            <v xml:space="preserve">TWIST DRILL 4,0MM X 150MM               </v>
          </cell>
          <cell r="D2848" t="str">
            <v>PC</v>
          </cell>
          <cell r="E2848">
            <v>16.75</v>
          </cell>
          <cell r="F2848">
            <v>41.875</v>
          </cell>
        </row>
        <row r="2849">
          <cell r="A2849">
            <v>2219050</v>
          </cell>
          <cell r="B2849" t="str">
            <v>22-190-50</v>
          </cell>
          <cell r="C2849" t="str">
            <v xml:space="preserve">TWIST DRILL 5.0MM X 150MM               </v>
          </cell>
          <cell r="D2849" t="str">
            <v>PC</v>
          </cell>
          <cell r="E2849">
            <v>16.75</v>
          </cell>
          <cell r="F2849">
            <v>41.875</v>
          </cell>
        </row>
        <row r="2850">
          <cell r="A2850">
            <v>2219060</v>
          </cell>
          <cell r="B2850" t="str">
            <v>22-190-60</v>
          </cell>
          <cell r="C2850" t="str">
            <v xml:space="preserve">TWIST DRILL 6.0MM X 150MM               </v>
          </cell>
          <cell r="D2850" t="str">
            <v>PC</v>
          </cell>
          <cell r="E2850">
            <v>24.23</v>
          </cell>
          <cell r="F2850">
            <v>60.575000000000003</v>
          </cell>
        </row>
        <row r="2851">
          <cell r="A2851">
            <v>2219070</v>
          </cell>
          <cell r="B2851" t="str">
            <v>22-190-70</v>
          </cell>
          <cell r="C2851" t="str">
            <v xml:space="preserve">TWIST DRILL 7.0MM X 150MM               </v>
          </cell>
          <cell r="D2851" t="str">
            <v>PC</v>
          </cell>
          <cell r="E2851">
            <v>24.23</v>
          </cell>
          <cell r="F2851">
            <v>60.575000000000003</v>
          </cell>
        </row>
        <row r="2852">
          <cell r="A2852">
            <v>2219210</v>
          </cell>
          <cell r="B2852" t="str">
            <v>22-192-10</v>
          </cell>
          <cell r="C2852" t="str">
            <v xml:space="preserve">TWIST DRILL 1,0MM X 90MM                </v>
          </cell>
          <cell r="D2852" t="str">
            <v>PC</v>
          </cell>
          <cell r="E2852">
            <v>20.149999999999999</v>
          </cell>
          <cell r="F2852">
            <v>50.375</v>
          </cell>
        </row>
        <row r="2853">
          <cell r="A2853">
            <v>2219212</v>
          </cell>
          <cell r="B2853" t="str">
            <v>22-192-12</v>
          </cell>
          <cell r="C2853" t="str">
            <v xml:space="preserve">TWIST DRILL 1.2MM X 90MM                </v>
          </cell>
          <cell r="D2853" t="str">
            <v>PC</v>
          </cell>
          <cell r="E2853">
            <v>20.149999999999999</v>
          </cell>
          <cell r="F2853">
            <v>50.375</v>
          </cell>
        </row>
        <row r="2854">
          <cell r="A2854">
            <v>2219215</v>
          </cell>
          <cell r="B2854" t="str">
            <v>22-192-15</v>
          </cell>
          <cell r="C2854" t="str">
            <v xml:space="preserve">TWIST DRILL 1,5MM X 105MM               </v>
          </cell>
          <cell r="D2854" t="str">
            <v>PC</v>
          </cell>
          <cell r="E2854">
            <v>20.149999999999999</v>
          </cell>
          <cell r="F2854">
            <v>50.375</v>
          </cell>
        </row>
        <row r="2855">
          <cell r="A2855">
            <v>2219218</v>
          </cell>
          <cell r="B2855" t="str">
            <v>22-192-18</v>
          </cell>
          <cell r="C2855" t="str">
            <v xml:space="preserve">TWIST DRILL 1.8MM X 105MM               </v>
          </cell>
          <cell r="D2855" t="str">
            <v>PC</v>
          </cell>
          <cell r="E2855">
            <v>20.149999999999999</v>
          </cell>
          <cell r="F2855">
            <v>50.375</v>
          </cell>
        </row>
        <row r="2856">
          <cell r="A2856">
            <v>2219220</v>
          </cell>
          <cell r="B2856" t="str">
            <v>22-192-20</v>
          </cell>
          <cell r="C2856" t="str">
            <v xml:space="preserve">TWIST DRILL 2.0MM X 105MM               </v>
          </cell>
          <cell r="D2856" t="str">
            <v>PC</v>
          </cell>
          <cell r="E2856">
            <v>20.149999999999999</v>
          </cell>
          <cell r="F2856">
            <v>50.375</v>
          </cell>
        </row>
        <row r="2857">
          <cell r="A2857">
            <v>2219222</v>
          </cell>
          <cell r="B2857" t="str">
            <v>22-192-22</v>
          </cell>
          <cell r="C2857" t="str">
            <v xml:space="preserve">TWIST DRILL 2.2MM X 115MM               </v>
          </cell>
          <cell r="D2857" t="str">
            <v>PC</v>
          </cell>
          <cell r="E2857">
            <v>20.149999999999999</v>
          </cell>
          <cell r="F2857">
            <v>50.375</v>
          </cell>
        </row>
        <row r="2858">
          <cell r="A2858">
            <v>2219225</v>
          </cell>
          <cell r="B2858" t="str">
            <v>22-192-25</v>
          </cell>
          <cell r="C2858" t="str">
            <v xml:space="preserve">TWIST DRILL 2,5MM X 115MM               </v>
          </cell>
          <cell r="D2858" t="str">
            <v>PC</v>
          </cell>
          <cell r="E2858">
            <v>20.149999999999999</v>
          </cell>
          <cell r="F2858">
            <v>50.375</v>
          </cell>
        </row>
        <row r="2859">
          <cell r="A2859">
            <v>2219228</v>
          </cell>
          <cell r="B2859" t="str">
            <v>22-192-28</v>
          </cell>
          <cell r="C2859" t="str">
            <v xml:space="preserve">TWIST DRILL 2.8MM X 115MM               </v>
          </cell>
          <cell r="D2859" t="str">
            <v>PC</v>
          </cell>
          <cell r="E2859">
            <v>20.149999999999999</v>
          </cell>
          <cell r="F2859">
            <v>50.375</v>
          </cell>
        </row>
        <row r="2860">
          <cell r="A2860">
            <v>2219230</v>
          </cell>
          <cell r="B2860" t="str">
            <v>22-192-30</v>
          </cell>
          <cell r="C2860" t="str">
            <v xml:space="preserve">TWIST DRILL 3.0MM X 115MM               </v>
          </cell>
          <cell r="D2860" t="str">
            <v>PC</v>
          </cell>
          <cell r="E2860">
            <v>20.149999999999999</v>
          </cell>
          <cell r="F2860">
            <v>50.375</v>
          </cell>
        </row>
        <row r="2861">
          <cell r="A2861">
            <v>2219232</v>
          </cell>
          <cell r="B2861" t="str">
            <v>22-192-32</v>
          </cell>
          <cell r="C2861" t="str">
            <v xml:space="preserve">TWIST DRILL 3.2MM X 115MM               </v>
          </cell>
          <cell r="D2861" t="str">
            <v>PC</v>
          </cell>
          <cell r="E2861">
            <v>20.149999999999999</v>
          </cell>
          <cell r="F2861">
            <v>50.375</v>
          </cell>
        </row>
        <row r="2862">
          <cell r="A2862">
            <v>2219235</v>
          </cell>
          <cell r="B2862" t="str">
            <v>22-192-35</v>
          </cell>
          <cell r="C2862" t="str">
            <v xml:space="preserve">TWIST DRILL 3.5MM X 125MM               </v>
          </cell>
          <cell r="D2862" t="str">
            <v>PC</v>
          </cell>
          <cell r="E2862">
            <v>19.89</v>
          </cell>
          <cell r="F2862">
            <v>49.725000000000001</v>
          </cell>
        </row>
        <row r="2863">
          <cell r="A2863">
            <v>2219240</v>
          </cell>
          <cell r="B2863" t="str">
            <v>22-192-40</v>
          </cell>
          <cell r="C2863" t="str">
            <v xml:space="preserve">TWIST DRILL 4.0MM X 130MM               </v>
          </cell>
          <cell r="D2863" t="str">
            <v>PC</v>
          </cell>
          <cell r="E2863">
            <v>19.89</v>
          </cell>
          <cell r="F2863">
            <v>49.725000000000001</v>
          </cell>
        </row>
        <row r="2864">
          <cell r="A2864">
            <v>2219250</v>
          </cell>
          <cell r="B2864" t="str">
            <v>22-192-50</v>
          </cell>
          <cell r="C2864" t="str">
            <v xml:space="preserve">TWIST DRILL 5.0MM X 135MM               </v>
          </cell>
          <cell r="D2864" t="str">
            <v>PC</v>
          </cell>
          <cell r="E2864">
            <v>19.89</v>
          </cell>
          <cell r="F2864">
            <v>49.725000000000001</v>
          </cell>
        </row>
        <row r="2865">
          <cell r="A2865">
            <v>2219418</v>
          </cell>
          <cell r="B2865" t="str">
            <v>22-194-18</v>
          </cell>
          <cell r="C2865" t="str">
            <v xml:space="preserve">FLAT BONE DRILL WITH 1,8MM              </v>
          </cell>
          <cell r="D2865" t="str">
            <v>PC</v>
          </cell>
          <cell r="E2865">
            <v>25.93</v>
          </cell>
          <cell r="F2865">
            <v>64.825000000000003</v>
          </cell>
        </row>
        <row r="2866">
          <cell r="A2866">
            <v>2219420</v>
          </cell>
          <cell r="B2866" t="str">
            <v>22-194-20</v>
          </cell>
          <cell r="C2866" t="str">
            <v xml:space="preserve">FLAT DRILL WITH EYE   2,0 MM            </v>
          </cell>
          <cell r="D2866" t="str">
            <v>PC</v>
          </cell>
          <cell r="E2866">
            <v>25.93</v>
          </cell>
          <cell r="F2866">
            <v>64.825000000000003</v>
          </cell>
        </row>
        <row r="2867">
          <cell r="A2867">
            <v>2219422</v>
          </cell>
          <cell r="B2867" t="str">
            <v>22-194-22</v>
          </cell>
          <cell r="C2867" t="str">
            <v xml:space="preserve">FLAT BONE DRILL WITH 2,2MM              </v>
          </cell>
          <cell r="D2867" t="str">
            <v>PC</v>
          </cell>
          <cell r="E2867">
            <v>25.93</v>
          </cell>
          <cell r="F2867">
            <v>64.825000000000003</v>
          </cell>
        </row>
        <row r="2868">
          <cell r="A2868">
            <v>2219425</v>
          </cell>
          <cell r="B2868" t="str">
            <v>22-194-25</v>
          </cell>
          <cell r="C2868" t="str">
            <v xml:space="preserve">FLAT DRILL WITH EYE    2,5MM            </v>
          </cell>
          <cell r="D2868" t="str">
            <v>PC</v>
          </cell>
          <cell r="E2868">
            <v>25.93</v>
          </cell>
          <cell r="F2868">
            <v>64.825000000000003</v>
          </cell>
        </row>
        <row r="2869">
          <cell r="A2869">
            <v>2219430</v>
          </cell>
          <cell r="B2869" t="str">
            <v>22-194-30</v>
          </cell>
          <cell r="C2869" t="str">
            <v xml:space="preserve">FLAT DRILL WITH EYE    3,0MM            </v>
          </cell>
          <cell r="D2869" t="str">
            <v>PC</v>
          </cell>
          <cell r="E2869">
            <v>27.71</v>
          </cell>
          <cell r="F2869">
            <v>69.275000000000006</v>
          </cell>
        </row>
        <row r="2870">
          <cell r="A2870">
            <v>2219435</v>
          </cell>
          <cell r="B2870" t="str">
            <v>22-194-35</v>
          </cell>
          <cell r="C2870" t="str">
            <v xml:space="preserve">FLAT DRILL WITH EYE    3,5MM            </v>
          </cell>
          <cell r="D2870" t="str">
            <v>PC</v>
          </cell>
          <cell r="E2870">
            <v>27.71</v>
          </cell>
          <cell r="F2870">
            <v>69.275000000000006</v>
          </cell>
        </row>
        <row r="2871">
          <cell r="A2871">
            <v>2219440</v>
          </cell>
          <cell r="B2871" t="str">
            <v>22-194-40</v>
          </cell>
          <cell r="C2871" t="str">
            <v xml:space="preserve">FLAT DRILL WITH EYE    4,0MM            </v>
          </cell>
          <cell r="D2871" t="str">
            <v>PC</v>
          </cell>
          <cell r="E2871">
            <v>27.71</v>
          </cell>
          <cell r="F2871">
            <v>69.275000000000006</v>
          </cell>
        </row>
        <row r="2872">
          <cell r="A2872">
            <v>2219450</v>
          </cell>
          <cell r="B2872" t="str">
            <v>22-194-50</v>
          </cell>
          <cell r="C2872" t="str">
            <v xml:space="preserve">FLAT DRILL WITH EYE    5,0MM            </v>
          </cell>
          <cell r="D2872" t="str">
            <v>PC</v>
          </cell>
          <cell r="E2872">
            <v>27.71</v>
          </cell>
          <cell r="F2872">
            <v>69.275000000000006</v>
          </cell>
        </row>
        <row r="2873">
          <cell r="A2873">
            <v>2219630</v>
          </cell>
          <cell r="B2873" t="str">
            <v>22-196-30</v>
          </cell>
          <cell r="C2873" t="str">
            <v xml:space="preserve">SPHERICAL BURR, BORCHARDT, 3,0 MM       </v>
          </cell>
          <cell r="D2873" t="str">
            <v>PC</v>
          </cell>
          <cell r="E2873">
            <v>34.43</v>
          </cell>
          <cell r="F2873">
            <v>86.075000000000003</v>
          </cell>
        </row>
        <row r="2874">
          <cell r="A2874">
            <v>2219640</v>
          </cell>
          <cell r="B2874" t="str">
            <v>22-196-40</v>
          </cell>
          <cell r="C2874" t="str">
            <v xml:space="preserve">SPHERICAL BURR  Ï 4,0MM                 </v>
          </cell>
          <cell r="D2874" t="str">
            <v>PC</v>
          </cell>
          <cell r="E2874">
            <v>34.43</v>
          </cell>
          <cell r="F2874">
            <v>86.075000000000003</v>
          </cell>
        </row>
        <row r="2875">
          <cell r="A2875">
            <v>2219830</v>
          </cell>
          <cell r="B2875" t="str">
            <v>22-198-30</v>
          </cell>
          <cell r="C2875" t="str">
            <v xml:space="preserve">OVAL BURR  Ï 3,0 MM                     </v>
          </cell>
          <cell r="D2875" t="str">
            <v>PC</v>
          </cell>
          <cell r="E2875">
            <v>34.43</v>
          </cell>
          <cell r="F2875">
            <v>86.075000000000003</v>
          </cell>
        </row>
        <row r="2876">
          <cell r="A2876">
            <v>2219850</v>
          </cell>
          <cell r="B2876" t="str">
            <v>22-198-50</v>
          </cell>
          <cell r="C2876" t="str">
            <v xml:space="preserve">OVAL BURR Ï 5,0MM                       </v>
          </cell>
          <cell r="D2876" t="str">
            <v>PC</v>
          </cell>
          <cell r="E2876">
            <v>34.43</v>
          </cell>
          <cell r="F2876">
            <v>86.075000000000003</v>
          </cell>
        </row>
        <row r="2877">
          <cell r="A2877">
            <v>2219910</v>
          </cell>
          <cell r="B2877" t="str">
            <v>22-199-10</v>
          </cell>
          <cell r="C2877" t="str">
            <v xml:space="preserve">TWIST DRILL 1.0MM X 56MM                </v>
          </cell>
          <cell r="D2877" t="str">
            <v>PC</v>
          </cell>
          <cell r="E2877">
            <v>11.05</v>
          </cell>
          <cell r="F2877">
            <v>27.625</v>
          </cell>
        </row>
        <row r="2878">
          <cell r="A2878">
            <v>2219915</v>
          </cell>
          <cell r="B2878" t="str">
            <v>22-199-15</v>
          </cell>
          <cell r="C2878" t="str">
            <v xml:space="preserve">TWIST DRILL 1.5MM X 70MM                </v>
          </cell>
          <cell r="D2878" t="str">
            <v>PC</v>
          </cell>
          <cell r="E2878">
            <v>11.05</v>
          </cell>
          <cell r="F2878">
            <v>27.625</v>
          </cell>
        </row>
        <row r="2879">
          <cell r="A2879">
            <v>2219920</v>
          </cell>
          <cell r="B2879" t="str">
            <v>22-199-20</v>
          </cell>
          <cell r="C2879" t="str">
            <v xml:space="preserve">TWIST DRILL 2.0MM X 85MM                </v>
          </cell>
          <cell r="D2879" t="str">
            <v>PC</v>
          </cell>
          <cell r="E2879">
            <v>11.05</v>
          </cell>
          <cell r="F2879">
            <v>27.625</v>
          </cell>
        </row>
        <row r="2880">
          <cell r="A2880">
            <v>2219925</v>
          </cell>
          <cell r="B2880" t="str">
            <v>22-199-25</v>
          </cell>
          <cell r="C2880" t="str">
            <v xml:space="preserve">TWIST DRILL 2.5MM X 95MM                </v>
          </cell>
          <cell r="D2880" t="str">
            <v>PC</v>
          </cell>
          <cell r="E2880">
            <v>11.05</v>
          </cell>
          <cell r="F2880">
            <v>27.625</v>
          </cell>
        </row>
        <row r="2881">
          <cell r="A2881">
            <v>2219928</v>
          </cell>
          <cell r="B2881" t="str">
            <v>22-199-28</v>
          </cell>
          <cell r="C2881" t="str">
            <v xml:space="preserve">TWIST DRILL 2.8MM X 100MM               </v>
          </cell>
          <cell r="D2881" t="str">
            <v>PC</v>
          </cell>
          <cell r="E2881">
            <v>11.05</v>
          </cell>
          <cell r="F2881">
            <v>27.625</v>
          </cell>
        </row>
        <row r="2882">
          <cell r="A2882">
            <v>2219930</v>
          </cell>
          <cell r="B2882" t="str">
            <v>22-199-30</v>
          </cell>
          <cell r="C2882" t="str">
            <v xml:space="preserve">TWIST DRILL 3.0MM X 100MM               </v>
          </cell>
          <cell r="D2882" t="str">
            <v>PC</v>
          </cell>
          <cell r="E2882">
            <v>11.05</v>
          </cell>
          <cell r="F2882">
            <v>27.625</v>
          </cell>
        </row>
        <row r="2883">
          <cell r="A2883">
            <v>2219932</v>
          </cell>
          <cell r="B2883" t="str">
            <v>22-199-32</v>
          </cell>
          <cell r="C2883" t="str">
            <v xml:space="preserve">TWIST DRILL 3.2MM X 106MM               </v>
          </cell>
          <cell r="D2883" t="str">
            <v>PC</v>
          </cell>
          <cell r="E2883">
            <v>11.14</v>
          </cell>
          <cell r="F2883">
            <v>27.85</v>
          </cell>
        </row>
        <row r="2884">
          <cell r="A2884">
            <v>2219935</v>
          </cell>
          <cell r="B2884" t="str">
            <v>22-199-35</v>
          </cell>
          <cell r="C2884" t="str">
            <v xml:space="preserve">TWIST DRILL 3.5MM X 112MM               </v>
          </cell>
          <cell r="D2884" t="str">
            <v>PC</v>
          </cell>
          <cell r="E2884">
            <v>11.14</v>
          </cell>
          <cell r="F2884">
            <v>27.85</v>
          </cell>
        </row>
        <row r="2885">
          <cell r="A2885">
            <v>2219940</v>
          </cell>
          <cell r="B2885" t="str">
            <v>22-199-40</v>
          </cell>
          <cell r="C2885" t="str">
            <v xml:space="preserve">TWIST DRILL 4.0MM X 119MM               </v>
          </cell>
          <cell r="D2885" t="str">
            <v>PC</v>
          </cell>
          <cell r="E2885">
            <v>11.14</v>
          </cell>
          <cell r="F2885">
            <v>27.85</v>
          </cell>
        </row>
        <row r="2886">
          <cell r="A2886">
            <v>2219945</v>
          </cell>
          <cell r="B2886" t="str">
            <v>22-199-45</v>
          </cell>
          <cell r="C2886" t="str">
            <v xml:space="preserve">TWIST DRILL 4.5MM X 132MM               </v>
          </cell>
          <cell r="D2886" t="str">
            <v>PC</v>
          </cell>
          <cell r="E2886">
            <v>13.52</v>
          </cell>
          <cell r="F2886">
            <v>33.799999999999997</v>
          </cell>
        </row>
        <row r="2887">
          <cell r="A2887">
            <v>2219950</v>
          </cell>
          <cell r="B2887" t="str">
            <v>22-199-50</v>
          </cell>
          <cell r="C2887" t="str">
            <v xml:space="preserve">TWIST DRILL 5.0MM X 139MM               </v>
          </cell>
          <cell r="D2887" t="str">
            <v>PC</v>
          </cell>
          <cell r="E2887">
            <v>13.52</v>
          </cell>
          <cell r="F2887">
            <v>33.799999999999997</v>
          </cell>
        </row>
        <row r="2888">
          <cell r="A2888">
            <v>2219960</v>
          </cell>
          <cell r="B2888" t="str">
            <v>22-199-60</v>
          </cell>
          <cell r="C2888" t="str">
            <v xml:space="preserve">TWIST DRILL 6.0MM X 156MM               </v>
          </cell>
          <cell r="D2888" t="str">
            <v>PC</v>
          </cell>
          <cell r="E2888">
            <v>13.52</v>
          </cell>
          <cell r="F2888">
            <v>33.799999999999997</v>
          </cell>
        </row>
        <row r="2889">
          <cell r="A2889">
            <v>2221004</v>
          </cell>
          <cell r="B2889" t="str">
            <v>22-210-04</v>
          </cell>
          <cell r="C2889" t="str">
            <v xml:space="preserve">DOYEN SPHERICAL BURR LG 216 4 MM        </v>
          </cell>
          <cell r="D2889" t="str">
            <v>PC</v>
          </cell>
          <cell r="E2889">
            <v>34</v>
          </cell>
          <cell r="F2889">
            <v>85</v>
          </cell>
        </row>
        <row r="2890">
          <cell r="A2890">
            <v>2221006</v>
          </cell>
          <cell r="B2890" t="str">
            <v>22-210-06</v>
          </cell>
          <cell r="C2890" t="str">
            <v xml:space="preserve">DOYEN SPHERICAL BURR LG Ï 6 MM          </v>
          </cell>
          <cell r="D2890" t="str">
            <v>PC</v>
          </cell>
          <cell r="E2890">
            <v>34</v>
          </cell>
          <cell r="F2890">
            <v>85</v>
          </cell>
        </row>
        <row r="2891">
          <cell r="A2891">
            <v>2221008</v>
          </cell>
          <cell r="B2891" t="str">
            <v>22-210-08</v>
          </cell>
          <cell r="C2891" t="str">
            <v xml:space="preserve">DOYEN SPHERICAL BURR LG Ï 8 MM          </v>
          </cell>
          <cell r="D2891" t="str">
            <v>PC</v>
          </cell>
          <cell r="E2891">
            <v>34</v>
          </cell>
          <cell r="F2891">
            <v>85</v>
          </cell>
        </row>
        <row r="2892">
          <cell r="A2892">
            <v>2221010</v>
          </cell>
          <cell r="B2892" t="str">
            <v>22-210-10</v>
          </cell>
          <cell r="C2892" t="str">
            <v xml:space="preserve">DOYEN SPHERICAL BURR LG Ï 10 MM         </v>
          </cell>
          <cell r="D2892" t="str">
            <v>PC</v>
          </cell>
          <cell r="E2892">
            <v>34</v>
          </cell>
          <cell r="F2892">
            <v>85</v>
          </cell>
        </row>
        <row r="2893">
          <cell r="A2893">
            <v>2221012</v>
          </cell>
          <cell r="B2893" t="str">
            <v>22-210-12</v>
          </cell>
          <cell r="C2893" t="str">
            <v xml:space="preserve">DOYEN SPHERICAL BURR LG Ï 12 MM         </v>
          </cell>
          <cell r="D2893" t="str">
            <v>PC</v>
          </cell>
          <cell r="E2893">
            <v>35.28</v>
          </cell>
          <cell r="F2893">
            <v>88.2</v>
          </cell>
        </row>
        <row r="2894">
          <cell r="A2894">
            <v>2221014</v>
          </cell>
          <cell r="B2894" t="str">
            <v>22-210-14</v>
          </cell>
          <cell r="C2894" t="str">
            <v xml:space="preserve">DOYEN SPHERICAL BURR LG Ï 14 MM         </v>
          </cell>
          <cell r="D2894" t="str">
            <v>PC</v>
          </cell>
          <cell r="E2894">
            <v>35.28</v>
          </cell>
          <cell r="F2894">
            <v>88.2</v>
          </cell>
        </row>
        <row r="2895">
          <cell r="A2895">
            <v>2221016</v>
          </cell>
          <cell r="B2895" t="str">
            <v>22-210-16</v>
          </cell>
          <cell r="C2895" t="str">
            <v xml:space="preserve">DOYEN SPHERICAL BURR LG Ï 16 MM         </v>
          </cell>
          <cell r="D2895" t="str">
            <v>PC</v>
          </cell>
          <cell r="E2895">
            <v>35.28</v>
          </cell>
          <cell r="F2895">
            <v>88.2</v>
          </cell>
        </row>
        <row r="2896">
          <cell r="A2896">
            <v>2221204</v>
          </cell>
          <cell r="B2896" t="str">
            <v>22-212-04</v>
          </cell>
          <cell r="C2896" t="str">
            <v xml:space="preserve">DOYEN SPHERICAL BURR Ï  4 MM            </v>
          </cell>
          <cell r="D2896" t="str">
            <v>PC</v>
          </cell>
          <cell r="E2896">
            <v>34</v>
          </cell>
          <cell r="F2896">
            <v>85</v>
          </cell>
        </row>
        <row r="2897">
          <cell r="A2897">
            <v>2221206</v>
          </cell>
          <cell r="B2897" t="str">
            <v>22-212-06</v>
          </cell>
          <cell r="C2897" t="str">
            <v xml:space="preserve">DOYEN SPHERICAL BURR Ï 6 MM             </v>
          </cell>
          <cell r="D2897" t="str">
            <v>PC</v>
          </cell>
          <cell r="E2897">
            <v>34</v>
          </cell>
          <cell r="F2897">
            <v>85</v>
          </cell>
        </row>
        <row r="2898">
          <cell r="A2898">
            <v>2221208</v>
          </cell>
          <cell r="B2898" t="str">
            <v>22-212-08</v>
          </cell>
          <cell r="C2898" t="str">
            <v xml:space="preserve">DOYEN SPHERICAL BURR Ï 8 MM             </v>
          </cell>
          <cell r="D2898" t="str">
            <v>PC</v>
          </cell>
          <cell r="E2898">
            <v>34</v>
          </cell>
          <cell r="F2898">
            <v>85</v>
          </cell>
        </row>
        <row r="2899">
          <cell r="A2899">
            <v>2221210</v>
          </cell>
          <cell r="B2899" t="str">
            <v>22-212-10</v>
          </cell>
          <cell r="C2899" t="str">
            <v xml:space="preserve">DOYEN SPHERICAL BURR Ï 10 MM            </v>
          </cell>
          <cell r="D2899" t="str">
            <v>PC</v>
          </cell>
          <cell r="E2899">
            <v>34</v>
          </cell>
          <cell r="F2899">
            <v>85</v>
          </cell>
        </row>
        <row r="2900">
          <cell r="A2900">
            <v>2221212</v>
          </cell>
          <cell r="B2900" t="str">
            <v>22-212-12</v>
          </cell>
          <cell r="C2900" t="str">
            <v xml:space="preserve">DOYEN SPHERICAL BURR Ï 12 MM            </v>
          </cell>
          <cell r="D2900" t="str">
            <v>PC</v>
          </cell>
          <cell r="E2900">
            <v>34</v>
          </cell>
          <cell r="F2900">
            <v>85</v>
          </cell>
        </row>
        <row r="2901">
          <cell r="A2901">
            <v>2221214</v>
          </cell>
          <cell r="B2901" t="str">
            <v>22-212-14</v>
          </cell>
          <cell r="C2901" t="str">
            <v xml:space="preserve">DOYEN SPHERICAL BURR Ï 14 MM            </v>
          </cell>
          <cell r="D2901" t="str">
            <v>PC</v>
          </cell>
          <cell r="E2901">
            <v>34.94</v>
          </cell>
          <cell r="F2901">
            <v>87.35</v>
          </cell>
        </row>
        <row r="2902">
          <cell r="A2902">
            <v>2221216</v>
          </cell>
          <cell r="B2902" t="str">
            <v>22-212-16</v>
          </cell>
          <cell r="C2902" t="str">
            <v xml:space="preserve">DOYEN SPHERICAL BURR Ï 16 MM            </v>
          </cell>
          <cell r="D2902" t="str">
            <v>PC</v>
          </cell>
          <cell r="E2902">
            <v>34.94</v>
          </cell>
          <cell r="F2902">
            <v>87.35</v>
          </cell>
        </row>
        <row r="2903">
          <cell r="A2903">
            <v>2221612</v>
          </cell>
          <cell r="B2903" t="str">
            <v>22-216-12</v>
          </cell>
          <cell r="C2903" t="str">
            <v xml:space="preserve">CONICAL BURR Ï 12 MM                    </v>
          </cell>
          <cell r="D2903" t="str">
            <v>PC</v>
          </cell>
          <cell r="E2903">
            <v>39.44</v>
          </cell>
          <cell r="F2903">
            <v>98.6</v>
          </cell>
        </row>
        <row r="2904">
          <cell r="A2904">
            <v>2221808</v>
          </cell>
          <cell r="B2904" t="str">
            <v>22-218-08</v>
          </cell>
          <cell r="C2904" t="str">
            <v xml:space="preserve">CONICAL BURR Ï 8 MM                     </v>
          </cell>
          <cell r="D2904" t="str">
            <v>PC</v>
          </cell>
          <cell r="E2904">
            <v>39.44</v>
          </cell>
          <cell r="F2904">
            <v>98.6</v>
          </cell>
        </row>
        <row r="2905">
          <cell r="A2905">
            <v>2221810</v>
          </cell>
          <cell r="B2905" t="str">
            <v>22-218-10</v>
          </cell>
          <cell r="C2905" t="str">
            <v xml:space="preserve">CONICAL BURR Ï 10 MM                    </v>
          </cell>
          <cell r="D2905" t="str">
            <v>PC</v>
          </cell>
          <cell r="E2905">
            <v>39.44</v>
          </cell>
          <cell r="F2905">
            <v>98.6</v>
          </cell>
        </row>
        <row r="2906">
          <cell r="A2906">
            <v>2222012</v>
          </cell>
          <cell r="B2906" t="str">
            <v>22-220-12</v>
          </cell>
          <cell r="C2906" t="str">
            <v xml:space="preserve">CYLINDRICAL BURR Ï 12 MM                </v>
          </cell>
          <cell r="D2906" t="str">
            <v>PC</v>
          </cell>
          <cell r="E2906">
            <v>39.44</v>
          </cell>
          <cell r="F2906">
            <v>98.6</v>
          </cell>
        </row>
        <row r="2907">
          <cell r="A2907">
            <v>2222015</v>
          </cell>
          <cell r="B2907" t="str">
            <v>22-220-15</v>
          </cell>
          <cell r="C2907" t="str">
            <v xml:space="preserve">CYLINDRICAL BURR Ï 15 MM                </v>
          </cell>
          <cell r="D2907" t="str">
            <v>PC</v>
          </cell>
          <cell r="E2907">
            <v>39.44</v>
          </cell>
          <cell r="F2907">
            <v>98.6</v>
          </cell>
        </row>
        <row r="2908">
          <cell r="A2908">
            <v>2222408</v>
          </cell>
          <cell r="B2908" t="str">
            <v>22-224-08</v>
          </cell>
          <cell r="C2908" t="str">
            <v xml:space="preserve">OLICARY BURR Ï 8 MM                     </v>
          </cell>
          <cell r="D2908" t="str">
            <v>PC</v>
          </cell>
          <cell r="E2908">
            <v>34.94</v>
          </cell>
          <cell r="F2908">
            <v>87.35</v>
          </cell>
        </row>
        <row r="2909">
          <cell r="A2909">
            <v>2222410</v>
          </cell>
          <cell r="B2909" t="str">
            <v>22-224-10</v>
          </cell>
          <cell r="C2909" t="str">
            <v xml:space="preserve">OLIGARY BURR Ï 10 MM                    </v>
          </cell>
          <cell r="D2909" t="str">
            <v>PC</v>
          </cell>
          <cell r="E2909">
            <v>34.94</v>
          </cell>
          <cell r="F2909">
            <v>87.35</v>
          </cell>
        </row>
        <row r="2910">
          <cell r="A2910">
            <v>2222412</v>
          </cell>
          <cell r="B2910" t="str">
            <v>22-224-12</v>
          </cell>
          <cell r="C2910" t="str">
            <v xml:space="preserve">OLIGARY BURR Ï 12 MM                    </v>
          </cell>
          <cell r="D2910" t="str">
            <v>PC</v>
          </cell>
          <cell r="E2910">
            <v>37.57</v>
          </cell>
          <cell r="F2910">
            <v>93.924999999999997</v>
          </cell>
        </row>
        <row r="2911">
          <cell r="A2911">
            <v>2222507</v>
          </cell>
          <cell r="B2911" t="str">
            <v>22-225-07</v>
          </cell>
          <cell r="C2911" t="str">
            <v xml:space="preserve">POINTED BURR Ï 7 MM                     </v>
          </cell>
          <cell r="D2911" t="str">
            <v>PC</v>
          </cell>
          <cell r="E2911">
            <v>34.94</v>
          </cell>
          <cell r="F2911">
            <v>87.35</v>
          </cell>
        </row>
        <row r="2912">
          <cell r="A2912">
            <v>2222613</v>
          </cell>
          <cell r="B2912" t="str">
            <v>22-226-13</v>
          </cell>
          <cell r="C2912" t="str">
            <v xml:space="preserve">BURR Ï 13  MM                           </v>
          </cell>
          <cell r="D2912" t="str">
            <v>PC</v>
          </cell>
          <cell r="E2912">
            <v>37.57</v>
          </cell>
          <cell r="F2912">
            <v>93.924999999999997</v>
          </cell>
        </row>
        <row r="2913">
          <cell r="A2913">
            <v>2222725</v>
          </cell>
          <cell r="B2913" t="str">
            <v>22-227-25</v>
          </cell>
          <cell r="C2913" t="str">
            <v xml:space="preserve">FLAT TREPHINE Ï 25 MM                   </v>
          </cell>
          <cell r="D2913" t="str">
            <v>PC</v>
          </cell>
          <cell r="E2913">
            <v>40.21</v>
          </cell>
          <cell r="F2913">
            <v>100.52500000000001</v>
          </cell>
        </row>
        <row r="2914">
          <cell r="A2914">
            <v>2222808</v>
          </cell>
          <cell r="B2914" t="str">
            <v>22-228-08</v>
          </cell>
          <cell r="C2914" t="str">
            <v xml:space="preserve">TREPHINE WITH THORN Ï 8 MM              </v>
          </cell>
          <cell r="D2914" t="str">
            <v>PC</v>
          </cell>
          <cell r="E2914">
            <v>40.21</v>
          </cell>
          <cell r="F2914">
            <v>100.52500000000001</v>
          </cell>
        </row>
        <row r="2915">
          <cell r="A2915">
            <v>2236824</v>
          </cell>
          <cell r="B2915" t="str">
            <v>22-368-24</v>
          </cell>
          <cell r="C2915" t="str">
            <v>SCREW DRIVER 2.5MM,HEXAG.21CM,ERGOHANDLE</v>
          </cell>
          <cell r="D2915" t="str">
            <v>PC</v>
          </cell>
          <cell r="E2915">
            <v>54.06</v>
          </cell>
          <cell r="F2915">
            <v>135.15</v>
          </cell>
        </row>
        <row r="2916">
          <cell r="A2916">
            <v>2236834</v>
          </cell>
          <cell r="B2916" t="str">
            <v>22-368-34</v>
          </cell>
          <cell r="C2916" t="str">
            <v xml:space="preserve">SCREWDRIVER 3,5 SHORT                   </v>
          </cell>
          <cell r="D2916" t="str">
            <v>PC</v>
          </cell>
          <cell r="E2916">
            <v>55.68</v>
          </cell>
          <cell r="F2916">
            <v>139.19999999999999</v>
          </cell>
        </row>
        <row r="2917">
          <cell r="A2917">
            <v>2236835</v>
          </cell>
          <cell r="B2917" t="str">
            <v>22-368-35</v>
          </cell>
          <cell r="C2917" t="str">
            <v xml:space="preserve">SCREW DRIVER 3.5 MM HEXAGON             </v>
          </cell>
          <cell r="D2917" t="str">
            <v>PC</v>
          </cell>
          <cell r="E2917">
            <v>54.06</v>
          </cell>
          <cell r="F2917">
            <v>135.15</v>
          </cell>
        </row>
        <row r="2918">
          <cell r="A2918">
            <v>2237217</v>
          </cell>
          <cell r="B2918" t="str">
            <v>22-372-17</v>
          </cell>
          <cell r="C2918" t="str">
            <v xml:space="preserve">SCREW DRIVER, SLOTTED                   </v>
          </cell>
          <cell r="D2918" t="str">
            <v>PC</v>
          </cell>
          <cell r="E2918">
            <v>57.63</v>
          </cell>
          <cell r="F2918">
            <v>144.07500000000002</v>
          </cell>
        </row>
        <row r="2919">
          <cell r="A2919">
            <v>2237425</v>
          </cell>
          <cell r="B2919" t="str">
            <v>22-374-25</v>
          </cell>
          <cell r="C2919" t="str">
            <v xml:space="preserve">LANE SCREW DRIVER, SLOTTED              </v>
          </cell>
          <cell r="D2919" t="str">
            <v>PC</v>
          </cell>
          <cell r="E2919">
            <v>57.63</v>
          </cell>
          <cell r="F2919">
            <v>144.07500000000002</v>
          </cell>
        </row>
        <row r="2920">
          <cell r="A2920">
            <v>2237825</v>
          </cell>
          <cell r="B2920" t="str">
            <v>22-378-25</v>
          </cell>
          <cell r="C2920" t="str">
            <v xml:space="preserve">SCREW DRIVER, CROSS RECESSION, BLUNT    </v>
          </cell>
          <cell r="D2920" t="str">
            <v>PC</v>
          </cell>
          <cell r="E2920">
            <v>57.63</v>
          </cell>
          <cell r="F2920">
            <v>144.07500000000002</v>
          </cell>
        </row>
        <row r="2921">
          <cell r="A2921">
            <v>2238025</v>
          </cell>
          <cell r="B2921" t="str">
            <v>22-380-25</v>
          </cell>
          <cell r="C2921" t="str">
            <v xml:space="preserve">SCREW DRIVER, CROSS RECESSION, POINTED  </v>
          </cell>
          <cell r="D2921" t="str">
            <v>PC</v>
          </cell>
          <cell r="E2921">
            <v>57.63</v>
          </cell>
          <cell r="F2921">
            <v>144.07500000000002</v>
          </cell>
        </row>
        <row r="2922">
          <cell r="A2922">
            <v>2238200</v>
          </cell>
          <cell r="B2922" t="str">
            <v>22-382-00</v>
          </cell>
          <cell r="C2922" t="str">
            <v xml:space="preserve">SCREW DRIVER SET COMPLETE               </v>
          </cell>
          <cell r="D2922" t="str">
            <v>PC</v>
          </cell>
          <cell r="E2922">
            <v>623.9</v>
          </cell>
          <cell r="F2922">
            <v>1559.75</v>
          </cell>
        </row>
        <row r="2923">
          <cell r="A2923">
            <v>2238201</v>
          </cell>
          <cell r="B2923" t="str">
            <v>22-382-01</v>
          </cell>
          <cell r="C2923" t="str">
            <v xml:space="preserve">CASE ONLY                               </v>
          </cell>
          <cell r="D2923" t="str">
            <v>PC</v>
          </cell>
          <cell r="E2923">
            <v>126.65</v>
          </cell>
          <cell r="F2923">
            <v>316.625</v>
          </cell>
        </row>
        <row r="2924">
          <cell r="A2924">
            <v>2238202</v>
          </cell>
          <cell r="B2924" t="str">
            <v>22-382-02</v>
          </cell>
          <cell r="C2924" t="str">
            <v xml:space="preserve">SCREW DRIVER PERF.RAPID-CH.             </v>
          </cell>
          <cell r="D2924" t="str">
            <v>PC</v>
          </cell>
          <cell r="E2924">
            <v>261.8</v>
          </cell>
          <cell r="F2924">
            <v>654.5</v>
          </cell>
        </row>
        <row r="2925">
          <cell r="A2925">
            <v>2238203</v>
          </cell>
          <cell r="B2925" t="str">
            <v>22-382-03</v>
          </cell>
          <cell r="C2925" t="str">
            <v xml:space="preserve">ATTACHMENT F.SLOT SC. ONLY              </v>
          </cell>
          <cell r="D2925" t="str">
            <v>PC</v>
          </cell>
          <cell r="E2925">
            <v>29.5</v>
          </cell>
          <cell r="F2925">
            <v>73.75</v>
          </cell>
        </row>
        <row r="2926">
          <cell r="A2926">
            <v>2238206</v>
          </cell>
          <cell r="B2926" t="str">
            <v>22-382-06</v>
          </cell>
          <cell r="C2926" t="str">
            <v xml:space="preserve">ATTACHMENT CROSS RECESSION, BLUNT       </v>
          </cell>
          <cell r="D2926" t="str">
            <v>PC</v>
          </cell>
          <cell r="E2926">
            <v>29.5</v>
          </cell>
          <cell r="F2926">
            <v>73.75</v>
          </cell>
        </row>
        <row r="2927">
          <cell r="A2927">
            <v>2238209</v>
          </cell>
          <cell r="B2927" t="str">
            <v>22-382-09</v>
          </cell>
          <cell r="C2927" t="str">
            <v xml:space="preserve">ATTACHMENT CROSS RECESS, LARGE, POINTED </v>
          </cell>
          <cell r="D2927" t="str">
            <v>PC</v>
          </cell>
          <cell r="E2927">
            <v>29.5</v>
          </cell>
          <cell r="F2927">
            <v>73.75</v>
          </cell>
        </row>
        <row r="2928">
          <cell r="A2928">
            <v>2238210</v>
          </cell>
          <cell r="B2928" t="str">
            <v>22-382-10</v>
          </cell>
          <cell r="C2928" t="str">
            <v xml:space="preserve">ATTACHMENT CROSS RECESS. SMALL POINTED  </v>
          </cell>
          <cell r="D2928" t="str">
            <v>PC</v>
          </cell>
          <cell r="E2928">
            <v>29.5</v>
          </cell>
          <cell r="F2928">
            <v>73.75</v>
          </cell>
        </row>
        <row r="2929">
          <cell r="A2929">
            <v>2238213</v>
          </cell>
          <cell r="B2929" t="str">
            <v>22-382-13</v>
          </cell>
          <cell r="C2929" t="str">
            <v xml:space="preserve">JACOBS CHUCK 3-JAW 6.3 MM               </v>
          </cell>
          <cell r="D2929" t="str">
            <v>PC</v>
          </cell>
          <cell r="E2929">
            <v>267.75</v>
          </cell>
          <cell r="F2929">
            <v>669.375</v>
          </cell>
        </row>
        <row r="2930">
          <cell r="A2930">
            <v>2238218</v>
          </cell>
          <cell r="B2930" t="str">
            <v>22-382-18</v>
          </cell>
          <cell r="C2930" t="str">
            <v xml:space="preserve">WRENCH F.INNER HEX. 3.5MM               </v>
          </cell>
          <cell r="D2930" t="str">
            <v>PC</v>
          </cell>
          <cell r="E2930">
            <v>29.5</v>
          </cell>
          <cell r="F2930">
            <v>73.75</v>
          </cell>
        </row>
        <row r="2931">
          <cell r="A2931">
            <v>2238219</v>
          </cell>
          <cell r="B2931" t="str">
            <v>22-382-19</v>
          </cell>
          <cell r="C2931" t="str">
            <v xml:space="preserve">WRENCH F.INNER HEX. 2.5MM               </v>
          </cell>
          <cell r="D2931" t="str">
            <v>PC</v>
          </cell>
          <cell r="E2931">
            <v>29.5</v>
          </cell>
          <cell r="F2931">
            <v>73.75</v>
          </cell>
        </row>
        <row r="2932">
          <cell r="A2932">
            <v>2238718</v>
          </cell>
          <cell r="B2932" t="str">
            <v>22-387-18</v>
          </cell>
          <cell r="C2932" t="str">
            <v xml:space="preserve">GERST-LOWMAN BONE HOLD CLAMP            </v>
          </cell>
          <cell r="D2932" t="str">
            <v>PC</v>
          </cell>
          <cell r="E2932">
            <v>146.30000000000001</v>
          </cell>
          <cell r="F2932">
            <v>365.75</v>
          </cell>
        </row>
        <row r="2933">
          <cell r="A2933">
            <v>2238720</v>
          </cell>
          <cell r="B2933" t="str">
            <v>22-387-20</v>
          </cell>
          <cell r="C2933" t="str">
            <v xml:space="preserve">GERST-LOWMAN BONE HOLD CLAMP            </v>
          </cell>
          <cell r="D2933" t="str">
            <v>PC</v>
          </cell>
          <cell r="E2933">
            <v>161.03</v>
          </cell>
          <cell r="F2933">
            <v>402.57499999999999</v>
          </cell>
        </row>
        <row r="2934">
          <cell r="A2934">
            <v>2238722</v>
          </cell>
          <cell r="B2934" t="str">
            <v>22-387-22</v>
          </cell>
          <cell r="C2934" t="str">
            <v xml:space="preserve">GERST-LOWMAN BONE HOLD CLAMP            </v>
          </cell>
          <cell r="D2934" t="str">
            <v>PC</v>
          </cell>
          <cell r="E2934">
            <v>186.68</v>
          </cell>
          <cell r="F2934">
            <v>466.70000000000005</v>
          </cell>
        </row>
        <row r="2935">
          <cell r="A2935">
            <v>2238915</v>
          </cell>
          <cell r="B2935" t="str">
            <v>22-389-15</v>
          </cell>
          <cell r="C2935" t="str">
            <v xml:space="preserve">GERSTER TRACTION BAR                    </v>
          </cell>
          <cell r="D2935" t="str">
            <v>PC</v>
          </cell>
          <cell r="E2935">
            <v>204.73</v>
          </cell>
          <cell r="F2935">
            <v>511.82499999999999</v>
          </cell>
        </row>
        <row r="2936">
          <cell r="A2936">
            <v>2250001</v>
          </cell>
          <cell r="B2936" t="str">
            <v>22-500-01</v>
          </cell>
          <cell r="C2936" t="str">
            <v xml:space="preserve">TC-WIRE TWISTER 15 CM                   </v>
          </cell>
          <cell r="D2936" t="str">
            <v>PC</v>
          </cell>
          <cell r="E2936">
            <v>51.21</v>
          </cell>
          <cell r="F2936">
            <v>128.02500000000001</v>
          </cell>
        </row>
        <row r="2937">
          <cell r="A2937">
            <v>2250002</v>
          </cell>
          <cell r="B2937" t="str">
            <v>22-500-02</v>
          </cell>
          <cell r="C2937" t="str">
            <v xml:space="preserve">TC-WIRE TWISTER 18 CM                   </v>
          </cell>
          <cell r="D2937" t="str">
            <v>PC</v>
          </cell>
          <cell r="E2937">
            <v>56.53</v>
          </cell>
          <cell r="F2937">
            <v>141.32499999999999</v>
          </cell>
        </row>
        <row r="2938">
          <cell r="A2938">
            <v>2250011</v>
          </cell>
          <cell r="B2938" t="str">
            <v>22-500-11</v>
          </cell>
          <cell r="C2938" t="str">
            <v xml:space="preserve">TC-WIRE TWISTER 15 CM                   </v>
          </cell>
          <cell r="D2938" t="str">
            <v>PC</v>
          </cell>
          <cell r="E2938">
            <v>59.28</v>
          </cell>
          <cell r="F2938">
            <v>148.19999999999999</v>
          </cell>
        </row>
        <row r="2939">
          <cell r="A2939">
            <v>2250012</v>
          </cell>
          <cell r="B2939" t="str">
            <v>22-500-12</v>
          </cell>
          <cell r="C2939" t="str">
            <v xml:space="preserve">TC-WIRE TWISTER 18 CM                   </v>
          </cell>
          <cell r="D2939" t="str">
            <v>PC</v>
          </cell>
          <cell r="E2939">
            <v>63.84</v>
          </cell>
          <cell r="F2939">
            <v>159.60000000000002</v>
          </cell>
        </row>
        <row r="2940">
          <cell r="A2940">
            <v>2250015</v>
          </cell>
          <cell r="B2940" t="str">
            <v>22-500-15</v>
          </cell>
          <cell r="C2940" t="str">
            <v xml:space="preserve">MARTIN TC-WIRE TWISTER                  </v>
          </cell>
          <cell r="D2940" t="str">
            <v>PC</v>
          </cell>
          <cell r="E2940">
            <v>52.06</v>
          </cell>
          <cell r="F2940">
            <v>130.15</v>
          </cell>
        </row>
        <row r="2941">
          <cell r="A2941">
            <v>2250020</v>
          </cell>
          <cell r="B2941" t="str">
            <v>22-500-20</v>
          </cell>
          <cell r="C2941" t="str">
            <v xml:space="preserve">MARTIN TC-WIRE TWISTER                  </v>
          </cell>
          <cell r="D2941" t="str">
            <v>PC</v>
          </cell>
          <cell r="E2941">
            <v>60.14</v>
          </cell>
          <cell r="F2941">
            <v>150.35</v>
          </cell>
        </row>
        <row r="2942">
          <cell r="A2942">
            <v>2250115</v>
          </cell>
          <cell r="B2942" t="str">
            <v>22-501-15</v>
          </cell>
          <cell r="C2942" t="str">
            <v xml:space="preserve">TC WIRE TWISTING FORCEPS                </v>
          </cell>
          <cell r="D2942" t="str">
            <v>PC</v>
          </cell>
          <cell r="E2942">
            <v>52.5</v>
          </cell>
          <cell r="F2942">
            <v>131.25</v>
          </cell>
        </row>
        <row r="2943">
          <cell r="A2943">
            <v>2250201</v>
          </cell>
          <cell r="B2943" t="str">
            <v>22-502-01</v>
          </cell>
          <cell r="C2943" t="str">
            <v xml:space="preserve">TC-CORWIN WIRE TWISTER                  </v>
          </cell>
          <cell r="D2943" t="str">
            <v>PC</v>
          </cell>
          <cell r="E2943">
            <v>229</v>
          </cell>
          <cell r="F2943">
            <v>572.5</v>
          </cell>
        </row>
        <row r="2944">
          <cell r="A2944">
            <v>2250218</v>
          </cell>
          <cell r="B2944" t="str">
            <v>22-502-18</v>
          </cell>
          <cell r="C2944" t="str">
            <v xml:space="preserve">MARTIN TC WIRE INSTRUMENT               </v>
          </cell>
          <cell r="D2944" t="str">
            <v>PC</v>
          </cell>
          <cell r="E2944">
            <v>259.5</v>
          </cell>
          <cell r="F2944">
            <v>648.75</v>
          </cell>
        </row>
        <row r="2945">
          <cell r="A2945">
            <v>2250517</v>
          </cell>
          <cell r="B2945" t="str">
            <v>22-505-17</v>
          </cell>
          <cell r="C2945" t="str">
            <v xml:space="preserve">FLAT-NOSED PLIERS 17 CM                 </v>
          </cell>
          <cell r="D2945" t="str">
            <v>PC</v>
          </cell>
          <cell r="E2945">
            <v>72.010000000000005</v>
          </cell>
          <cell r="F2945">
            <v>180.02500000000001</v>
          </cell>
        </row>
        <row r="2946">
          <cell r="A2946">
            <v>2250618</v>
          </cell>
          <cell r="B2946" t="str">
            <v>22-506-18</v>
          </cell>
          <cell r="C2946" t="str">
            <v xml:space="preserve">TC WIRE TWISTING FORCEPS                </v>
          </cell>
          <cell r="D2946" t="str">
            <v>PC</v>
          </cell>
          <cell r="E2946">
            <v>103.08</v>
          </cell>
          <cell r="F2946">
            <v>257.7</v>
          </cell>
        </row>
        <row r="2947">
          <cell r="A2947">
            <v>2250718</v>
          </cell>
          <cell r="B2947" t="str">
            <v>22-507-18</v>
          </cell>
          <cell r="C2947" t="str">
            <v xml:space="preserve">VISE GRIP        18 CM                  </v>
          </cell>
          <cell r="D2947" t="str">
            <v>PC</v>
          </cell>
          <cell r="E2947">
            <v>115.43</v>
          </cell>
          <cell r="F2947">
            <v>288.57500000000005</v>
          </cell>
        </row>
        <row r="2948">
          <cell r="A2948">
            <v>2251015</v>
          </cell>
          <cell r="B2948" t="str">
            <v>22-510-15</v>
          </cell>
          <cell r="C2948" t="str">
            <v xml:space="preserve">WIRE CUTTER AND BEND PLIERS             </v>
          </cell>
          <cell r="D2948" t="str">
            <v>PC</v>
          </cell>
          <cell r="E2948">
            <v>96.9</v>
          </cell>
          <cell r="F2948">
            <v>242.25</v>
          </cell>
        </row>
        <row r="2949">
          <cell r="A2949">
            <v>2251018</v>
          </cell>
          <cell r="B2949" t="str">
            <v>22-510-18</v>
          </cell>
          <cell r="C2949" t="str">
            <v xml:space="preserve">FLAT NOSE PLIERS,ARTICULATED            </v>
          </cell>
          <cell r="D2949" t="str">
            <v>PC</v>
          </cell>
          <cell r="E2949">
            <v>194.28</v>
          </cell>
          <cell r="F2949">
            <v>485.7</v>
          </cell>
        </row>
        <row r="2950">
          <cell r="A2950">
            <v>2251101</v>
          </cell>
          <cell r="B2950" t="str">
            <v>22-511-01</v>
          </cell>
          <cell r="C2950" t="str">
            <v xml:space="preserve">TC FLAT NOSE PLIERS NO. 1               </v>
          </cell>
          <cell r="D2950" t="str">
            <v>PC</v>
          </cell>
          <cell r="E2950">
            <v>214.23</v>
          </cell>
          <cell r="F2950">
            <v>535.57499999999993</v>
          </cell>
        </row>
        <row r="2951">
          <cell r="A2951">
            <v>2251102</v>
          </cell>
          <cell r="B2951" t="str">
            <v>22-511-02</v>
          </cell>
          <cell r="C2951" t="str">
            <v xml:space="preserve">TC FLAT NOSE PLIERS NO. 2               </v>
          </cell>
          <cell r="D2951" t="str">
            <v>PC</v>
          </cell>
          <cell r="E2951">
            <v>214.23</v>
          </cell>
          <cell r="F2951">
            <v>535.57499999999993</v>
          </cell>
        </row>
        <row r="2952">
          <cell r="A2952">
            <v>2251103</v>
          </cell>
          <cell r="B2952" t="str">
            <v>22-511-03</v>
          </cell>
          <cell r="C2952" t="str">
            <v xml:space="preserve">TC FLAT NOSE PLIERS NO. 3               </v>
          </cell>
          <cell r="D2952" t="str">
            <v>PC</v>
          </cell>
          <cell r="E2952">
            <v>264.58</v>
          </cell>
          <cell r="F2952">
            <v>661.44999999999993</v>
          </cell>
        </row>
        <row r="2953">
          <cell r="A2953">
            <v>2251218</v>
          </cell>
          <cell r="B2953" t="str">
            <v>22-512-18</v>
          </cell>
          <cell r="C2953" t="str">
            <v xml:space="preserve">FLAT NOSE PLIERS,ARTICULATED            </v>
          </cell>
          <cell r="D2953" t="str">
            <v>PC</v>
          </cell>
          <cell r="E2953">
            <v>179.08</v>
          </cell>
          <cell r="F2953">
            <v>447.70000000000005</v>
          </cell>
        </row>
        <row r="2954">
          <cell r="A2954">
            <v>2251418</v>
          </cell>
          <cell r="B2954" t="str">
            <v>22-514-18</v>
          </cell>
          <cell r="C2954" t="str">
            <v xml:space="preserve">FLAT NOSE PLIERS,ARTICULATED            </v>
          </cell>
          <cell r="D2954" t="str">
            <v>PC</v>
          </cell>
          <cell r="E2954">
            <v>179.08</v>
          </cell>
          <cell r="F2954">
            <v>447.70000000000005</v>
          </cell>
        </row>
        <row r="2955">
          <cell r="A2955">
            <v>2251614</v>
          </cell>
          <cell r="B2955" t="str">
            <v>22-516-14</v>
          </cell>
          <cell r="C2955" t="str">
            <v xml:space="preserve">FLAT NOS PLIERS                         </v>
          </cell>
          <cell r="D2955" t="str">
            <v>PC</v>
          </cell>
          <cell r="E2955">
            <v>32.4</v>
          </cell>
          <cell r="F2955">
            <v>81</v>
          </cell>
        </row>
        <row r="2956">
          <cell r="A2956">
            <v>2251618</v>
          </cell>
          <cell r="B2956" t="str">
            <v>22-516-18</v>
          </cell>
          <cell r="C2956" t="str">
            <v xml:space="preserve">FLAT NOSE PLIERS,ARTICULATED            </v>
          </cell>
          <cell r="D2956" t="str">
            <v>PC</v>
          </cell>
          <cell r="E2956">
            <v>205.68</v>
          </cell>
          <cell r="F2956">
            <v>514.20000000000005</v>
          </cell>
        </row>
        <row r="2957">
          <cell r="A2957">
            <v>2251816</v>
          </cell>
          <cell r="B2957" t="str">
            <v>22-518-16</v>
          </cell>
          <cell r="C2957" t="str">
            <v xml:space="preserve">HACKSTOCK FLAT NOSE PLIERS              </v>
          </cell>
          <cell r="D2957" t="str">
            <v>PC</v>
          </cell>
          <cell r="E2957">
            <v>58.71</v>
          </cell>
          <cell r="F2957">
            <v>146.77500000000001</v>
          </cell>
        </row>
        <row r="2958">
          <cell r="A2958">
            <v>2251901</v>
          </cell>
          <cell r="B2958" t="str">
            <v>22-519-01</v>
          </cell>
          <cell r="C2958" t="str">
            <v xml:space="preserve">FLAT NOSE PLIER, 17CM                   </v>
          </cell>
          <cell r="D2958" t="str">
            <v>PC</v>
          </cell>
          <cell r="E2958">
            <v>33.729999999999997</v>
          </cell>
          <cell r="F2958">
            <v>84.324999999999989</v>
          </cell>
        </row>
        <row r="2959">
          <cell r="A2959">
            <v>2251902</v>
          </cell>
          <cell r="B2959" t="str">
            <v>22-519-02</v>
          </cell>
          <cell r="C2959" t="str">
            <v xml:space="preserve">FLAT NOSE PLIER,W.GROOVE17CM            </v>
          </cell>
          <cell r="D2959" t="str">
            <v>PC</v>
          </cell>
          <cell r="E2959">
            <v>36.58</v>
          </cell>
          <cell r="F2959">
            <v>91.449999999999989</v>
          </cell>
        </row>
        <row r="2960">
          <cell r="A2960">
            <v>2251903</v>
          </cell>
          <cell r="B2960" t="str">
            <v>22-519-03</v>
          </cell>
          <cell r="C2960" t="str">
            <v xml:space="preserve">FLAT-NOSED PLIERS 19 CM                 </v>
          </cell>
          <cell r="D2960" t="str">
            <v>PC</v>
          </cell>
          <cell r="E2960">
            <v>50.45</v>
          </cell>
          <cell r="F2960">
            <v>126.125</v>
          </cell>
        </row>
        <row r="2961">
          <cell r="A2961">
            <v>2252018</v>
          </cell>
          <cell r="B2961" t="str">
            <v>22-520-18</v>
          </cell>
          <cell r="C2961" t="str">
            <v xml:space="preserve">CUTTING PLIERS 18,5 CM 2,4 MM(S)/1,8 MM </v>
          </cell>
          <cell r="D2961" t="str">
            <v>PC</v>
          </cell>
          <cell r="E2961">
            <v>156.75</v>
          </cell>
          <cell r="F2961">
            <v>391.875</v>
          </cell>
        </row>
        <row r="2962">
          <cell r="A2962">
            <v>2252216</v>
          </cell>
          <cell r="B2962" t="str">
            <v>22-522-16</v>
          </cell>
          <cell r="C2962" t="str">
            <v xml:space="preserve">MARTIN DIAMOND WIRE TWISTER             </v>
          </cell>
          <cell r="D2962" t="str">
            <v>PC</v>
          </cell>
          <cell r="E2962">
            <v>147.72999999999999</v>
          </cell>
          <cell r="F2962">
            <v>369.32499999999999</v>
          </cell>
        </row>
        <row r="2963">
          <cell r="A2963">
            <v>2252316</v>
          </cell>
          <cell r="B2963" t="str">
            <v>22-523-16</v>
          </cell>
          <cell r="C2963" t="str">
            <v xml:space="preserve">CUTTING PLIERS 16 CM TC                 </v>
          </cell>
          <cell r="D2963" t="str">
            <v>PC</v>
          </cell>
          <cell r="E2963">
            <v>238.45</v>
          </cell>
          <cell r="F2963">
            <v>596.125</v>
          </cell>
        </row>
        <row r="2964">
          <cell r="A2964">
            <v>2252322</v>
          </cell>
          <cell r="B2964" t="str">
            <v>22-523-22</v>
          </cell>
          <cell r="C2964" t="str">
            <v xml:space="preserve">CUTTING PLIERS 22 CM TC                 </v>
          </cell>
          <cell r="D2964" t="str">
            <v>PC</v>
          </cell>
          <cell r="E2964">
            <v>264.58</v>
          </cell>
          <cell r="F2964">
            <v>661.44999999999993</v>
          </cell>
        </row>
        <row r="2965">
          <cell r="A2965">
            <v>2252325</v>
          </cell>
          <cell r="B2965" t="str">
            <v>22-523-25</v>
          </cell>
          <cell r="C2965" t="str">
            <v xml:space="preserve">EASYCUT CUTTING PLIERS                  </v>
          </cell>
          <cell r="D2965" t="str">
            <v>PC</v>
          </cell>
          <cell r="E2965">
            <v>392.83</v>
          </cell>
          <cell r="F2965">
            <v>982.07499999999993</v>
          </cell>
        </row>
        <row r="2966">
          <cell r="A2966">
            <v>2252390</v>
          </cell>
          <cell r="B2966" t="str">
            <v>22-523-90</v>
          </cell>
          <cell r="C2966" t="str">
            <v xml:space="preserve">TC-INSERTS F. 22-523-23 MARTIN HERCULES </v>
          </cell>
          <cell r="D2966" t="str">
            <v>PC</v>
          </cell>
          <cell r="E2966">
            <v>89.3</v>
          </cell>
          <cell r="F2966">
            <v>223.25</v>
          </cell>
        </row>
        <row r="2967">
          <cell r="A2967">
            <v>2252391</v>
          </cell>
          <cell r="B2967" t="str">
            <v>22-523-91</v>
          </cell>
          <cell r="C2967" t="str">
            <v xml:space="preserve">TC-INSERTS FOR     22-523-01            </v>
          </cell>
          <cell r="D2967" t="str">
            <v>PC</v>
          </cell>
          <cell r="E2967">
            <v>84.65</v>
          </cell>
          <cell r="F2967">
            <v>211.625</v>
          </cell>
        </row>
        <row r="2968">
          <cell r="A2968">
            <v>2252392</v>
          </cell>
          <cell r="B2968" t="str">
            <v>22-523-92</v>
          </cell>
          <cell r="C2968" t="str">
            <v xml:space="preserve">TC-INSERTS FOR     22-523-02            </v>
          </cell>
          <cell r="D2968" t="str">
            <v>PC</v>
          </cell>
          <cell r="E2968">
            <v>89.3</v>
          </cell>
          <cell r="F2968">
            <v>223.25</v>
          </cell>
        </row>
        <row r="2969">
          <cell r="A2969">
            <v>2252415</v>
          </cell>
          <cell r="B2969" t="str">
            <v>22-524-15</v>
          </cell>
          <cell r="C2969" t="str">
            <v xml:space="preserve">WIRE NIPPER MULITPLE ACTION             </v>
          </cell>
          <cell r="D2969" t="str">
            <v>PC</v>
          </cell>
          <cell r="E2969">
            <v>136.33000000000001</v>
          </cell>
          <cell r="F2969">
            <v>340.82500000000005</v>
          </cell>
        </row>
        <row r="2970">
          <cell r="A2970">
            <v>2252618</v>
          </cell>
          <cell r="B2970" t="str">
            <v>22-526-18</v>
          </cell>
          <cell r="C2970" t="str">
            <v xml:space="preserve">WIRE CUTTING PLIERS TC                  </v>
          </cell>
          <cell r="D2970" t="str">
            <v>PC</v>
          </cell>
          <cell r="E2970">
            <v>299.25</v>
          </cell>
          <cell r="F2970">
            <v>748.125</v>
          </cell>
        </row>
        <row r="2971">
          <cell r="A2971">
            <v>2252702</v>
          </cell>
          <cell r="B2971" t="str">
            <v>22-527-02</v>
          </cell>
          <cell r="C2971" t="str">
            <v xml:space="preserve">SOFT WIRE F BONE SUTURE  10M            </v>
          </cell>
          <cell r="D2971" t="str">
            <v>PC</v>
          </cell>
          <cell r="E2971">
            <v>5</v>
          </cell>
          <cell r="F2971">
            <v>12.5</v>
          </cell>
        </row>
        <row r="2972">
          <cell r="A2972">
            <v>2252703</v>
          </cell>
          <cell r="B2972" t="str">
            <v>22-527-03</v>
          </cell>
          <cell r="C2972" t="str">
            <v xml:space="preserve">SOFT WIRE F BONE SUTURE  10M            </v>
          </cell>
          <cell r="D2972" t="str">
            <v>PC</v>
          </cell>
          <cell r="E2972">
            <v>5.37</v>
          </cell>
          <cell r="F2972">
            <v>13.425000000000001</v>
          </cell>
        </row>
        <row r="2973">
          <cell r="A2973">
            <v>2252704</v>
          </cell>
          <cell r="B2973" t="str">
            <v>22-527-04</v>
          </cell>
          <cell r="C2973" t="str">
            <v xml:space="preserve">SOFT WIRE F BONE SUTURE  10M            </v>
          </cell>
          <cell r="D2973" t="str">
            <v>PC</v>
          </cell>
          <cell r="E2973">
            <v>6.35</v>
          </cell>
          <cell r="F2973">
            <v>15.875</v>
          </cell>
        </row>
        <row r="2974">
          <cell r="A2974">
            <v>2252705</v>
          </cell>
          <cell r="B2974" t="str">
            <v>22-527-05</v>
          </cell>
          <cell r="C2974" t="str">
            <v xml:space="preserve">SOFT WIRE F BONE SUTURE  10M            </v>
          </cell>
          <cell r="D2974" t="str">
            <v>PC</v>
          </cell>
          <cell r="E2974">
            <v>9.08</v>
          </cell>
          <cell r="F2974">
            <v>22.7</v>
          </cell>
        </row>
        <row r="2975">
          <cell r="A2975">
            <v>2252706</v>
          </cell>
          <cell r="B2975" t="str">
            <v>22-527-06</v>
          </cell>
          <cell r="C2975" t="str">
            <v xml:space="preserve">SOFT WIRE F BONE SUTURE  10M            </v>
          </cell>
          <cell r="D2975" t="str">
            <v>PC</v>
          </cell>
          <cell r="E2975">
            <v>10</v>
          </cell>
          <cell r="F2975">
            <v>25</v>
          </cell>
        </row>
        <row r="2976">
          <cell r="A2976">
            <v>2252707</v>
          </cell>
          <cell r="B2976" t="str">
            <v>22-527-07</v>
          </cell>
          <cell r="C2976" t="str">
            <v xml:space="preserve">SOFT WIRE F BONE SUTURE  10M            </v>
          </cell>
          <cell r="D2976" t="str">
            <v>PC</v>
          </cell>
          <cell r="E2976">
            <v>12.1</v>
          </cell>
          <cell r="F2976">
            <v>30.25</v>
          </cell>
        </row>
        <row r="2977">
          <cell r="A2977">
            <v>2252708</v>
          </cell>
          <cell r="B2977" t="str">
            <v>22-527-08</v>
          </cell>
          <cell r="C2977" t="str">
            <v xml:space="preserve">SOFT WIRE F BONE SUTURE  10M            </v>
          </cell>
          <cell r="D2977" t="str">
            <v>PC</v>
          </cell>
          <cell r="E2977">
            <v>14.1</v>
          </cell>
          <cell r="F2977">
            <v>35.25</v>
          </cell>
        </row>
        <row r="2978">
          <cell r="A2978">
            <v>2252709</v>
          </cell>
          <cell r="B2978" t="str">
            <v>22-527-09</v>
          </cell>
          <cell r="C2978" t="str">
            <v xml:space="preserve">SOFT WIRE F BONE SUTURE  10M            </v>
          </cell>
          <cell r="D2978" t="str">
            <v>PC</v>
          </cell>
          <cell r="E2978">
            <v>17.100000000000001</v>
          </cell>
          <cell r="F2978">
            <v>42.75</v>
          </cell>
        </row>
        <row r="2979">
          <cell r="A2979">
            <v>2252710</v>
          </cell>
          <cell r="B2979" t="str">
            <v>22-527-10</v>
          </cell>
          <cell r="C2979" t="str">
            <v xml:space="preserve">SOFT WIRE F BONE SUTURE  10M            </v>
          </cell>
          <cell r="D2979" t="str">
            <v>PC</v>
          </cell>
          <cell r="E2979">
            <v>17.399999999999999</v>
          </cell>
          <cell r="F2979">
            <v>43.5</v>
          </cell>
        </row>
        <row r="2980">
          <cell r="A2980">
            <v>2252712</v>
          </cell>
          <cell r="B2980" t="str">
            <v>22-527-12</v>
          </cell>
          <cell r="C2980" t="str">
            <v xml:space="preserve">SOFT WIRE F BONE SUTURE  10M            </v>
          </cell>
          <cell r="D2980" t="str">
            <v>PC</v>
          </cell>
          <cell r="E2980">
            <v>20.6</v>
          </cell>
          <cell r="F2980">
            <v>51.5</v>
          </cell>
        </row>
        <row r="2981">
          <cell r="A2981">
            <v>2252715</v>
          </cell>
          <cell r="B2981" t="str">
            <v>22-527-15</v>
          </cell>
          <cell r="C2981" t="str">
            <v xml:space="preserve">SOFT WIRE F BONE SUTURE  10M            </v>
          </cell>
          <cell r="D2981" t="str">
            <v>PC</v>
          </cell>
          <cell r="E2981">
            <v>29.7</v>
          </cell>
          <cell r="F2981">
            <v>74.25</v>
          </cell>
        </row>
        <row r="2982">
          <cell r="A2982">
            <v>2252800</v>
          </cell>
          <cell r="B2982" t="str">
            <v>22-528-00</v>
          </cell>
          <cell r="C2982" t="str">
            <v xml:space="preserve">PLATE CUTTER 55CM                       </v>
          </cell>
          <cell r="D2982" t="str">
            <v>PC</v>
          </cell>
          <cell r="E2982">
            <v>749</v>
          </cell>
          <cell r="F2982">
            <v>1872.5</v>
          </cell>
        </row>
        <row r="2983">
          <cell r="A2983">
            <v>2252804</v>
          </cell>
          <cell r="B2983" t="str">
            <v>22-528-04</v>
          </cell>
          <cell r="C2983" t="str">
            <v xml:space="preserve">I.M.F. STAINLESS STEEL 0.4X150MM        </v>
          </cell>
          <cell r="D2983">
            <v>10</v>
          </cell>
          <cell r="E2983">
            <v>12.2</v>
          </cell>
          <cell r="F2983">
            <v>30.5</v>
          </cell>
        </row>
        <row r="2984">
          <cell r="A2984">
            <v>2253203</v>
          </cell>
          <cell r="B2984" t="str">
            <v>22-532-03</v>
          </cell>
          <cell r="C2984" t="str">
            <v xml:space="preserve">TANTAL WIRE 0.3MM12X2.5 M               </v>
          </cell>
          <cell r="D2984" t="str">
            <v>PC</v>
          </cell>
          <cell r="E2984">
            <v>246.5</v>
          </cell>
          <cell r="F2984">
            <v>616.25</v>
          </cell>
        </row>
        <row r="2985">
          <cell r="A2985">
            <v>2253204</v>
          </cell>
          <cell r="B2985" t="str">
            <v>22-532-04</v>
          </cell>
          <cell r="C2985" t="str">
            <v xml:space="preserve">TANTAL WIRE 0.4MM12X2.5 M               </v>
          </cell>
          <cell r="D2985" t="str">
            <v>PC</v>
          </cell>
          <cell r="E2985">
            <v>270</v>
          </cell>
          <cell r="F2985">
            <v>675</v>
          </cell>
        </row>
        <row r="2986">
          <cell r="A2986">
            <v>2253501</v>
          </cell>
          <cell r="B2986" t="str">
            <v>22-535-01</v>
          </cell>
          <cell r="C2986" t="str">
            <v xml:space="preserve">DEMEL BONE WIRE GUIDE FIG 1             </v>
          </cell>
          <cell r="D2986" t="str">
            <v>PC</v>
          </cell>
          <cell r="E2986">
            <v>52.16</v>
          </cell>
          <cell r="F2986">
            <v>130.39999999999998</v>
          </cell>
        </row>
        <row r="2987">
          <cell r="A2987">
            <v>2253502</v>
          </cell>
          <cell r="B2987" t="str">
            <v>22-535-02</v>
          </cell>
          <cell r="C2987" t="str">
            <v xml:space="preserve">DEMEL BONE WIRE GUIDE FIG 2             </v>
          </cell>
          <cell r="D2987" t="str">
            <v>PC</v>
          </cell>
          <cell r="E2987">
            <v>53.49</v>
          </cell>
          <cell r="F2987">
            <v>133.72499999999999</v>
          </cell>
        </row>
        <row r="2988">
          <cell r="A2988">
            <v>2253503</v>
          </cell>
          <cell r="B2988" t="str">
            <v>22-535-03</v>
          </cell>
          <cell r="C2988" t="str">
            <v xml:space="preserve">DEMEL BONE WIRE GUIDE FIG 3             </v>
          </cell>
          <cell r="D2988" t="str">
            <v>PC</v>
          </cell>
          <cell r="E2988">
            <v>53.49</v>
          </cell>
          <cell r="F2988">
            <v>133.72499999999999</v>
          </cell>
        </row>
        <row r="2989">
          <cell r="A2989">
            <v>2254221</v>
          </cell>
          <cell r="B2989" t="str">
            <v>22-542-21</v>
          </cell>
          <cell r="C2989" t="str">
            <v xml:space="preserve">LOUTE WIRE TIGHTENER                    </v>
          </cell>
          <cell r="D2989" t="str">
            <v>PC</v>
          </cell>
          <cell r="E2989">
            <v>336.78</v>
          </cell>
          <cell r="F2989">
            <v>841.94999999999993</v>
          </cell>
        </row>
        <row r="2990">
          <cell r="A2990">
            <v>2256214</v>
          </cell>
          <cell r="B2990" t="str">
            <v>22-562-14</v>
          </cell>
          <cell r="C2990" t="str">
            <v xml:space="preserve">STEINMANN EXTENS PIN 4X140MM            </v>
          </cell>
          <cell r="D2990" t="str">
            <v>PC</v>
          </cell>
          <cell r="E2990">
            <v>15.87</v>
          </cell>
          <cell r="F2990">
            <v>39.674999999999997</v>
          </cell>
        </row>
        <row r="2991">
          <cell r="A2991">
            <v>2256216</v>
          </cell>
          <cell r="B2991" t="str">
            <v>22-562-16</v>
          </cell>
          <cell r="C2991" t="str">
            <v xml:space="preserve">STEINMANN EXTENS PIN 4X160MM            </v>
          </cell>
          <cell r="D2991" t="str">
            <v>PC</v>
          </cell>
          <cell r="E2991">
            <v>15.87</v>
          </cell>
          <cell r="F2991">
            <v>39.674999999999997</v>
          </cell>
        </row>
        <row r="2992">
          <cell r="A2992">
            <v>2256218</v>
          </cell>
          <cell r="B2992" t="str">
            <v>22-562-18</v>
          </cell>
          <cell r="C2992" t="str">
            <v xml:space="preserve">STEINMANN EXTENS PIN 4X180MM            </v>
          </cell>
          <cell r="D2992" t="str">
            <v>PC</v>
          </cell>
          <cell r="E2992">
            <v>15.87</v>
          </cell>
          <cell r="F2992">
            <v>39.674999999999997</v>
          </cell>
        </row>
        <row r="2993">
          <cell r="A2993">
            <v>2256220</v>
          </cell>
          <cell r="B2993" t="str">
            <v>22-562-20</v>
          </cell>
          <cell r="C2993" t="str">
            <v xml:space="preserve">STEINMANN EXTENS PIN 4X200MM            </v>
          </cell>
          <cell r="D2993" t="str">
            <v>PC</v>
          </cell>
          <cell r="E2993">
            <v>15.87</v>
          </cell>
          <cell r="F2993">
            <v>39.674999999999997</v>
          </cell>
        </row>
        <row r="2994">
          <cell r="A2994">
            <v>2256515</v>
          </cell>
          <cell r="B2994" t="str">
            <v>22-565-15</v>
          </cell>
          <cell r="C2994" t="str">
            <v xml:space="preserve">BOEHLER EXTENSION BOW 21X15             </v>
          </cell>
          <cell r="D2994" t="str">
            <v>PC</v>
          </cell>
          <cell r="E2994">
            <v>82.56</v>
          </cell>
          <cell r="F2994">
            <v>206.4</v>
          </cell>
        </row>
        <row r="2995">
          <cell r="A2995">
            <v>2256516</v>
          </cell>
          <cell r="B2995" t="str">
            <v>22-565-16</v>
          </cell>
          <cell r="C2995" t="str">
            <v xml:space="preserve">BOEHLER EXTENS BOW    16X9CM            </v>
          </cell>
          <cell r="D2995" t="str">
            <v>PC</v>
          </cell>
          <cell r="E2995">
            <v>71.540000000000006</v>
          </cell>
          <cell r="F2995">
            <v>178.85000000000002</v>
          </cell>
        </row>
        <row r="2996">
          <cell r="A2996">
            <v>2256521</v>
          </cell>
          <cell r="B2996" t="str">
            <v>22-565-21</v>
          </cell>
          <cell r="C2996" t="str">
            <v xml:space="preserve">BOEHELR EXTENS BOW   21X11CM            </v>
          </cell>
          <cell r="D2996" t="str">
            <v>PC</v>
          </cell>
          <cell r="E2996">
            <v>78.849999999999994</v>
          </cell>
          <cell r="F2996">
            <v>197.125</v>
          </cell>
        </row>
        <row r="2997">
          <cell r="A2997">
            <v>2258101</v>
          </cell>
          <cell r="B2997" t="str">
            <v>22-581-01</v>
          </cell>
          <cell r="C2997" t="str">
            <v xml:space="preserve">KIRSCHNER EXTENS BOW 95X70MM            </v>
          </cell>
          <cell r="D2997" t="str">
            <v>PC</v>
          </cell>
          <cell r="E2997">
            <v>110.68</v>
          </cell>
          <cell r="F2997">
            <v>276.70000000000005</v>
          </cell>
        </row>
        <row r="2998">
          <cell r="A2998">
            <v>2258102</v>
          </cell>
          <cell r="B2998" t="str">
            <v>22-581-02</v>
          </cell>
          <cell r="C2998" t="str">
            <v xml:space="preserve">KIRSCHNER EXT BOW   95X110MM            </v>
          </cell>
          <cell r="D2998" t="str">
            <v>PC</v>
          </cell>
          <cell r="E2998">
            <v>121.13</v>
          </cell>
          <cell r="F2998">
            <v>302.82499999999999</v>
          </cell>
        </row>
        <row r="2999">
          <cell r="A2999">
            <v>2258103</v>
          </cell>
          <cell r="B2999" t="str">
            <v>22-581-03</v>
          </cell>
          <cell r="C2999" t="str">
            <v xml:space="preserve">KIRSCHNER EXT BOW  120X120MM            </v>
          </cell>
          <cell r="D2999" t="str">
            <v>PC</v>
          </cell>
          <cell r="E2999">
            <v>133</v>
          </cell>
          <cell r="F2999">
            <v>332.5</v>
          </cell>
        </row>
        <row r="3000">
          <cell r="A3000">
            <v>2258104</v>
          </cell>
          <cell r="B3000" t="str">
            <v>22-581-04</v>
          </cell>
          <cell r="C3000" t="str">
            <v xml:space="preserve">KIRSCHNER EXT BOW  155X155MM            </v>
          </cell>
          <cell r="D3000" t="str">
            <v>PC</v>
          </cell>
          <cell r="E3000">
            <v>142.03</v>
          </cell>
          <cell r="F3000">
            <v>355.07499999999999</v>
          </cell>
        </row>
        <row r="3001">
          <cell r="A3001">
            <v>2258105</v>
          </cell>
          <cell r="B3001" t="str">
            <v>22-581-05</v>
          </cell>
          <cell r="C3001" t="str">
            <v xml:space="preserve">KIRSCHNER EXT BOW  200X155MM            </v>
          </cell>
          <cell r="D3001" t="str">
            <v>PC</v>
          </cell>
          <cell r="E3001">
            <v>164.35</v>
          </cell>
          <cell r="F3001">
            <v>410.875</v>
          </cell>
        </row>
        <row r="3002">
          <cell r="A3002">
            <v>2258501</v>
          </cell>
          <cell r="B3002" t="str">
            <v>22-585-01</v>
          </cell>
          <cell r="C3002" t="str">
            <v xml:space="preserve">KIRSCHNER EXT BOW US PATT SM            </v>
          </cell>
          <cell r="D3002" t="str">
            <v>PC</v>
          </cell>
          <cell r="E3002">
            <v>208.53</v>
          </cell>
          <cell r="F3002">
            <v>521.32500000000005</v>
          </cell>
        </row>
        <row r="3003">
          <cell r="A3003">
            <v>2258502</v>
          </cell>
          <cell r="B3003" t="str">
            <v>22-585-02</v>
          </cell>
          <cell r="C3003" t="str">
            <v xml:space="preserve">KIRSCHNER EXT BOW US PATT LG            </v>
          </cell>
          <cell r="D3003" t="str">
            <v>PC</v>
          </cell>
          <cell r="E3003">
            <v>218.03</v>
          </cell>
          <cell r="F3003">
            <v>545.07500000000005</v>
          </cell>
        </row>
        <row r="3004">
          <cell r="A3004">
            <v>2258618</v>
          </cell>
          <cell r="B3004" t="str">
            <v>22-586-18</v>
          </cell>
          <cell r="C3004" t="str">
            <v xml:space="preserve">WIRE STRAINER W.SELFLOCK CL.            </v>
          </cell>
          <cell r="D3004" t="str">
            <v>PC</v>
          </cell>
          <cell r="E3004">
            <v>71.92</v>
          </cell>
          <cell r="F3004">
            <v>179.8</v>
          </cell>
        </row>
        <row r="3005">
          <cell r="A3005">
            <v>2258719</v>
          </cell>
          <cell r="B3005" t="str">
            <v>22-587-19</v>
          </cell>
          <cell r="C3005" t="str">
            <v xml:space="preserve">SCREW NUT WRENCH                        </v>
          </cell>
          <cell r="D3005" t="str">
            <v>PC</v>
          </cell>
          <cell r="E3005">
            <v>38.29</v>
          </cell>
          <cell r="F3005">
            <v>95.724999999999994</v>
          </cell>
        </row>
        <row r="3006">
          <cell r="A3006">
            <v>2258918</v>
          </cell>
          <cell r="B3006" t="str">
            <v>22-589-18</v>
          </cell>
          <cell r="C3006" t="str">
            <v xml:space="preserve">EXTENSION BOW        18X10CM            </v>
          </cell>
          <cell r="D3006" t="str">
            <v>PC</v>
          </cell>
          <cell r="E3006">
            <v>221.35</v>
          </cell>
          <cell r="F3006">
            <v>553.375</v>
          </cell>
        </row>
        <row r="3007">
          <cell r="A3007">
            <v>2258927</v>
          </cell>
          <cell r="B3007" t="str">
            <v>22-589-27</v>
          </cell>
          <cell r="C3007" t="str">
            <v xml:space="preserve">EXTENSION BOW        27X16CM            </v>
          </cell>
          <cell r="D3007" t="str">
            <v>PC</v>
          </cell>
          <cell r="E3007">
            <v>230.38</v>
          </cell>
          <cell r="F3007">
            <v>575.95000000000005</v>
          </cell>
        </row>
        <row r="3008">
          <cell r="A3008">
            <v>2259601</v>
          </cell>
          <cell r="B3008" t="str">
            <v>22-596-01</v>
          </cell>
          <cell r="C3008" t="str">
            <v xml:space="preserve">EXTENSION SLEEVE SMALL WIRE             </v>
          </cell>
          <cell r="D3008" t="str">
            <v>PC</v>
          </cell>
          <cell r="E3008">
            <v>29.64</v>
          </cell>
          <cell r="F3008">
            <v>74.099999999999994</v>
          </cell>
        </row>
        <row r="3009">
          <cell r="A3009">
            <v>2259602</v>
          </cell>
          <cell r="B3009" t="str">
            <v>22-596-02</v>
          </cell>
          <cell r="C3009" t="str">
            <v xml:space="preserve">EXTENSION SLEEVE MED.WIRE               </v>
          </cell>
          <cell r="D3009" t="str">
            <v>PC</v>
          </cell>
          <cell r="E3009">
            <v>29.64</v>
          </cell>
          <cell r="F3009">
            <v>74.099999999999994</v>
          </cell>
        </row>
        <row r="3010">
          <cell r="A3010">
            <v>2259603</v>
          </cell>
          <cell r="B3010" t="str">
            <v>22-596-03</v>
          </cell>
          <cell r="C3010" t="str">
            <v xml:space="preserve">EXTENSION SLEEVE LARGE.WIRE             </v>
          </cell>
          <cell r="D3010" t="str">
            <v>PC</v>
          </cell>
          <cell r="E3010">
            <v>29.64</v>
          </cell>
          <cell r="F3010">
            <v>74.099999999999994</v>
          </cell>
        </row>
        <row r="3011">
          <cell r="A3011">
            <v>2260102</v>
          </cell>
          <cell r="B3011" t="str">
            <v>22-601-02</v>
          </cell>
          <cell r="C3011" t="str">
            <v xml:space="preserve">PAIR FIX DISKS F WIRE DRILL             </v>
          </cell>
          <cell r="D3011" t="str">
            <v>PR</v>
          </cell>
          <cell r="E3011">
            <v>17.010000000000002</v>
          </cell>
          <cell r="F3011">
            <v>42.525000000000006</v>
          </cell>
        </row>
        <row r="3012">
          <cell r="A3012">
            <v>2260306</v>
          </cell>
          <cell r="B3012" t="str">
            <v>22-603-06</v>
          </cell>
          <cell r="C3012" t="str">
            <v xml:space="preserve">TRACTION HOOK LARGE                     </v>
          </cell>
          <cell r="D3012" t="str">
            <v>PC</v>
          </cell>
          <cell r="E3012">
            <v>5.35</v>
          </cell>
          <cell r="F3012">
            <v>13.375</v>
          </cell>
        </row>
        <row r="3013">
          <cell r="A3013">
            <v>2260600</v>
          </cell>
          <cell r="B3013" t="str">
            <v>22-606-00</v>
          </cell>
          <cell r="C3013" t="str">
            <v xml:space="preserve">BUNNELL HAND BONE DRILL                 </v>
          </cell>
          <cell r="D3013" t="str">
            <v>PC</v>
          </cell>
          <cell r="E3013">
            <v>374.78</v>
          </cell>
          <cell r="F3013">
            <v>936.94999999999993</v>
          </cell>
        </row>
        <row r="3014">
          <cell r="A3014">
            <v>2260601</v>
          </cell>
          <cell r="B3014" t="str">
            <v>22-606-01</v>
          </cell>
          <cell r="C3014" t="str">
            <v xml:space="preserve">SPARE WRENCH                            </v>
          </cell>
          <cell r="D3014" t="str">
            <v>PC</v>
          </cell>
          <cell r="E3014">
            <v>19.29</v>
          </cell>
          <cell r="F3014">
            <v>48.224999999999994</v>
          </cell>
        </row>
        <row r="3015">
          <cell r="A3015">
            <v>2261101</v>
          </cell>
          <cell r="B3015" t="str">
            <v>22-611-01</v>
          </cell>
          <cell r="C3015" t="str">
            <v xml:space="preserve">RALK DRILL WITH JACOBS CHUCK            </v>
          </cell>
          <cell r="D3015" t="str">
            <v>PC</v>
          </cell>
          <cell r="E3015">
            <v>423.7</v>
          </cell>
          <cell r="F3015">
            <v>1059.25</v>
          </cell>
        </row>
        <row r="3016">
          <cell r="A3016">
            <v>2261800</v>
          </cell>
          <cell r="B3016" t="str">
            <v>22-618-00</v>
          </cell>
          <cell r="C3016" t="str">
            <v xml:space="preserve">VICKERS EASIDRIVER                      </v>
          </cell>
          <cell r="D3016" t="str">
            <v>PC</v>
          </cell>
          <cell r="E3016">
            <v>415.15</v>
          </cell>
          <cell r="F3016">
            <v>1037.875</v>
          </cell>
        </row>
        <row r="3017">
          <cell r="A3017">
            <v>2262005</v>
          </cell>
          <cell r="B3017" t="str">
            <v>22-620-05</v>
          </cell>
          <cell r="C3017" t="str">
            <v xml:space="preserve">HANDLE W THREE-JAWS CHUCK               </v>
          </cell>
          <cell r="D3017" t="str">
            <v>PC</v>
          </cell>
          <cell r="E3017">
            <v>137.75</v>
          </cell>
          <cell r="F3017">
            <v>344.375</v>
          </cell>
        </row>
        <row r="3018">
          <cell r="A3018">
            <v>2262099</v>
          </cell>
          <cell r="B3018" t="str">
            <v>22-620-99</v>
          </cell>
          <cell r="C3018" t="str">
            <v xml:space="preserve">SPARE WRENCH FOR HANDLE                 </v>
          </cell>
          <cell r="D3018" t="str">
            <v>PC</v>
          </cell>
          <cell r="E3018">
            <v>21.85</v>
          </cell>
          <cell r="F3018">
            <v>54.625</v>
          </cell>
        </row>
        <row r="3019">
          <cell r="A3019">
            <v>2262100</v>
          </cell>
          <cell r="B3019" t="str">
            <v>22-621-00</v>
          </cell>
          <cell r="C3019" t="str">
            <v xml:space="preserve">HAND BONE DRILL                         </v>
          </cell>
          <cell r="D3019" t="str">
            <v>PC</v>
          </cell>
          <cell r="E3019">
            <v>150.1</v>
          </cell>
          <cell r="F3019">
            <v>375.25</v>
          </cell>
        </row>
        <row r="3020">
          <cell r="A3020">
            <v>2262101</v>
          </cell>
          <cell r="B3020" t="str">
            <v>22-621-01</v>
          </cell>
          <cell r="C3020" t="str">
            <v xml:space="preserve">SPARE WRENCH                            </v>
          </cell>
          <cell r="D3020" t="str">
            <v>PC</v>
          </cell>
          <cell r="E3020">
            <v>25.18</v>
          </cell>
          <cell r="F3020">
            <v>62.95</v>
          </cell>
        </row>
        <row r="3021">
          <cell r="A3021">
            <v>2262206</v>
          </cell>
          <cell r="B3021" t="str">
            <v>22-622-06</v>
          </cell>
          <cell r="C3021" t="str">
            <v xml:space="preserve">K-WIRE 60MM X 0.6MM, FLAT TIP           </v>
          </cell>
          <cell r="D3021">
            <v>10</v>
          </cell>
          <cell r="E3021">
            <v>12.2</v>
          </cell>
          <cell r="F3021">
            <v>30.5</v>
          </cell>
        </row>
        <row r="3022">
          <cell r="A3022">
            <v>2262208</v>
          </cell>
          <cell r="B3022" t="str">
            <v>22-622-08</v>
          </cell>
          <cell r="C3022" t="str">
            <v xml:space="preserve">K-WIRE 60MM X 0.8MM, FLAT TIP           </v>
          </cell>
          <cell r="D3022">
            <v>10</v>
          </cell>
          <cell r="E3022">
            <v>12.2</v>
          </cell>
          <cell r="F3022">
            <v>30.5</v>
          </cell>
        </row>
        <row r="3023">
          <cell r="A3023">
            <v>2262210</v>
          </cell>
          <cell r="B3023" t="str">
            <v>22-622-10</v>
          </cell>
          <cell r="C3023" t="str">
            <v xml:space="preserve">K-WIRE 60MM X 1.0MM, FLAT TIP           </v>
          </cell>
          <cell r="D3023">
            <v>10</v>
          </cell>
          <cell r="E3023">
            <v>12.2</v>
          </cell>
          <cell r="F3023">
            <v>30.5</v>
          </cell>
        </row>
        <row r="3024">
          <cell r="A3024">
            <v>2262212</v>
          </cell>
          <cell r="B3024" t="str">
            <v>22-622-12</v>
          </cell>
          <cell r="C3024" t="str">
            <v xml:space="preserve">K-WIRE 60MM X 1.2MM, FLAT TIP           </v>
          </cell>
          <cell r="D3024">
            <v>10</v>
          </cell>
          <cell r="E3024">
            <v>12.2</v>
          </cell>
          <cell r="F3024">
            <v>30.5</v>
          </cell>
        </row>
        <row r="3025">
          <cell r="A3025">
            <v>2262214</v>
          </cell>
          <cell r="B3025" t="str">
            <v>22-622-14</v>
          </cell>
          <cell r="C3025" t="str">
            <v xml:space="preserve">K-WIRE 60MM X 1.4MM, FLAT TIP           </v>
          </cell>
          <cell r="D3025">
            <v>10</v>
          </cell>
          <cell r="E3025">
            <v>12.2</v>
          </cell>
          <cell r="F3025">
            <v>30.5</v>
          </cell>
        </row>
        <row r="3026">
          <cell r="A3026">
            <v>2262215</v>
          </cell>
          <cell r="B3026" t="str">
            <v>22-622-15</v>
          </cell>
          <cell r="C3026" t="str">
            <v xml:space="preserve">K-WIRE 60MM X 1.5MM, FLAT TIP           </v>
          </cell>
          <cell r="D3026">
            <v>10</v>
          </cell>
          <cell r="E3026">
            <v>12.2</v>
          </cell>
          <cell r="F3026">
            <v>30.5</v>
          </cell>
        </row>
        <row r="3027">
          <cell r="A3027">
            <v>2262216</v>
          </cell>
          <cell r="B3027" t="str">
            <v>22-622-16</v>
          </cell>
          <cell r="C3027" t="str">
            <v xml:space="preserve">K-WIRE 60MM X 1.6MM, FLAT TIP           </v>
          </cell>
          <cell r="D3027">
            <v>10</v>
          </cell>
          <cell r="E3027">
            <v>12.2</v>
          </cell>
          <cell r="F3027">
            <v>30.5</v>
          </cell>
        </row>
        <row r="3028">
          <cell r="A3028">
            <v>2262218</v>
          </cell>
          <cell r="B3028" t="str">
            <v>22-622-18</v>
          </cell>
          <cell r="C3028" t="str">
            <v xml:space="preserve">K-WIRE 60MM X 1.8MM, FLAT TIP           </v>
          </cell>
          <cell r="D3028">
            <v>10</v>
          </cell>
          <cell r="E3028">
            <v>12.2</v>
          </cell>
          <cell r="F3028">
            <v>30.5</v>
          </cell>
        </row>
        <row r="3029">
          <cell r="A3029">
            <v>2262220</v>
          </cell>
          <cell r="B3029" t="str">
            <v>22-622-20</v>
          </cell>
          <cell r="C3029" t="str">
            <v xml:space="preserve">K-WIRE 60MM X 2.0MM, FLAT TIP           </v>
          </cell>
          <cell r="D3029">
            <v>10</v>
          </cell>
          <cell r="E3029">
            <v>12.2</v>
          </cell>
          <cell r="F3029">
            <v>30.5</v>
          </cell>
        </row>
        <row r="3030">
          <cell r="A3030">
            <v>2262222</v>
          </cell>
          <cell r="B3030" t="str">
            <v>22-622-22</v>
          </cell>
          <cell r="C3030" t="str">
            <v xml:space="preserve">K-WIRE 60MM X 2.2MM, FLAT TIP           </v>
          </cell>
          <cell r="D3030">
            <v>10</v>
          </cell>
          <cell r="E3030">
            <v>12.2</v>
          </cell>
          <cell r="F3030">
            <v>30.5</v>
          </cell>
        </row>
        <row r="3031">
          <cell r="A3031">
            <v>2262310</v>
          </cell>
          <cell r="B3031" t="str">
            <v>22-623-10</v>
          </cell>
          <cell r="C3031" t="str">
            <v xml:space="preserve">K.WIRE 60MM X 1.0MM, RD.TIP             </v>
          </cell>
          <cell r="D3031">
            <v>10</v>
          </cell>
          <cell r="E3031">
            <v>12.2</v>
          </cell>
          <cell r="F3031">
            <v>30.5</v>
          </cell>
        </row>
        <row r="3032">
          <cell r="A3032">
            <v>2262312</v>
          </cell>
          <cell r="B3032" t="str">
            <v>22-623-12</v>
          </cell>
          <cell r="C3032" t="str">
            <v xml:space="preserve">K-WIRE 60MM X 1.2MM, RD.TIP             </v>
          </cell>
          <cell r="D3032">
            <v>10</v>
          </cell>
          <cell r="E3032">
            <v>12.2</v>
          </cell>
          <cell r="F3032">
            <v>30.5</v>
          </cell>
        </row>
        <row r="3033">
          <cell r="A3033">
            <v>2262314</v>
          </cell>
          <cell r="B3033" t="str">
            <v>22-623-14</v>
          </cell>
          <cell r="C3033" t="str">
            <v xml:space="preserve">K-WIRE 60MM X 1.4MM, RD.TIP             </v>
          </cell>
          <cell r="D3033">
            <v>10</v>
          </cell>
          <cell r="E3033">
            <v>12.2</v>
          </cell>
          <cell r="F3033">
            <v>30.5</v>
          </cell>
        </row>
        <row r="3034">
          <cell r="A3034">
            <v>2262315</v>
          </cell>
          <cell r="B3034" t="str">
            <v>22-623-15</v>
          </cell>
          <cell r="C3034" t="str">
            <v xml:space="preserve">K-WIRE 60MM X 1.5MM, RD.TIP             </v>
          </cell>
          <cell r="D3034">
            <v>10</v>
          </cell>
          <cell r="E3034">
            <v>12.2</v>
          </cell>
          <cell r="F3034">
            <v>30.5</v>
          </cell>
        </row>
        <row r="3035">
          <cell r="A3035">
            <v>2262316</v>
          </cell>
          <cell r="B3035" t="str">
            <v>22-623-16</v>
          </cell>
          <cell r="C3035" t="str">
            <v xml:space="preserve">K-WIRE 60MM X 1.6MM, RD.TIP             </v>
          </cell>
          <cell r="D3035">
            <v>10</v>
          </cell>
          <cell r="E3035">
            <v>12.2</v>
          </cell>
          <cell r="F3035">
            <v>30.5</v>
          </cell>
        </row>
        <row r="3036">
          <cell r="A3036">
            <v>2262318</v>
          </cell>
          <cell r="B3036" t="str">
            <v>22-623-18</v>
          </cell>
          <cell r="C3036" t="str">
            <v xml:space="preserve">K-WIRE 60MM X 1.8MM, RD.TIP             </v>
          </cell>
          <cell r="D3036">
            <v>10</v>
          </cell>
          <cell r="E3036">
            <v>12.2</v>
          </cell>
          <cell r="F3036">
            <v>30.5</v>
          </cell>
        </row>
        <row r="3037">
          <cell r="A3037">
            <v>2262320</v>
          </cell>
          <cell r="B3037" t="str">
            <v>22-623-20</v>
          </cell>
          <cell r="C3037" t="str">
            <v xml:space="preserve">K-WIRE 60MM X 2.0MM, RD.TIP             </v>
          </cell>
          <cell r="D3037">
            <v>10</v>
          </cell>
          <cell r="E3037">
            <v>12.2</v>
          </cell>
          <cell r="F3037">
            <v>30.5</v>
          </cell>
        </row>
        <row r="3038">
          <cell r="A3038">
            <v>2262322</v>
          </cell>
          <cell r="B3038" t="str">
            <v>22-623-22</v>
          </cell>
          <cell r="C3038" t="str">
            <v xml:space="preserve">K-WIRE 60MM X 2.2MM, RD.TIP             </v>
          </cell>
          <cell r="D3038">
            <v>10</v>
          </cell>
          <cell r="E3038">
            <v>12.2</v>
          </cell>
          <cell r="F3038">
            <v>30.5</v>
          </cell>
        </row>
        <row r="3039">
          <cell r="A3039">
            <v>2262510</v>
          </cell>
          <cell r="B3039" t="str">
            <v>22-625-10</v>
          </cell>
          <cell r="C3039" t="str">
            <v xml:space="preserve">K-WIRE 100MM X 1.0MM, RD.TIP            </v>
          </cell>
          <cell r="D3039">
            <v>10</v>
          </cell>
          <cell r="E3039">
            <v>14.5</v>
          </cell>
          <cell r="F3039">
            <v>36.25</v>
          </cell>
        </row>
        <row r="3040">
          <cell r="A3040">
            <v>2262512</v>
          </cell>
          <cell r="B3040" t="str">
            <v>22-625-12</v>
          </cell>
          <cell r="C3040" t="str">
            <v xml:space="preserve">K-WIRE 100MM X 1.2MM, RD.TIP            </v>
          </cell>
          <cell r="D3040">
            <v>10</v>
          </cell>
          <cell r="E3040">
            <v>14.5</v>
          </cell>
          <cell r="F3040">
            <v>36.25</v>
          </cell>
        </row>
        <row r="3041">
          <cell r="A3041">
            <v>2262514</v>
          </cell>
          <cell r="B3041" t="str">
            <v>22-625-14</v>
          </cell>
          <cell r="C3041" t="str">
            <v xml:space="preserve">K-WIRE 100MM X 1.4MM, RD.TIP            </v>
          </cell>
          <cell r="D3041">
            <v>10</v>
          </cell>
          <cell r="E3041">
            <v>14.5</v>
          </cell>
          <cell r="F3041">
            <v>36.25</v>
          </cell>
        </row>
        <row r="3042">
          <cell r="A3042">
            <v>2262516</v>
          </cell>
          <cell r="B3042" t="str">
            <v>22-625-16</v>
          </cell>
          <cell r="C3042" t="str">
            <v xml:space="preserve">K-WIRE 100MM X 1.6MM, RD.TIP            </v>
          </cell>
          <cell r="D3042">
            <v>10</v>
          </cell>
          <cell r="E3042">
            <v>14.5</v>
          </cell>
          <cell r="F3042">
            <v>36.25</v>
          </cell>
        </row>
        <row r="3043">
          <cell r="A3043">
            <v>2262610</v>
          </cell>
          <cell r="B3043" t="str">
            <v>22-626-10</v>
          </cell>
          <cell r="C3043" t="str">
            <v xml:space="preserve">K-WIRE 120MM X 1.0MM, FLAT TIP          </v>
          </cell>
          <cell r="D3043">
            <v>10</v>
          </cell>
          <cell r="E3043">
            <v>15.8</v>
          </cell>
          <cell r="F3043">
            <v>39.5</v>
          </cell>
        </row>
        <row r="3044">
          <cell r="A3044">
            <v>2262612</v>
          </cell>
          <cell r="B3044" t="str">
            <v>22-626-12</v>
          </cell>
          <cell r="C3044" t="str">
            <v xml:space="preserve">K-WIRE 120MM X 1.2MM, FLAT TIP          </v>
          </cell>
          <cell r="D3044">
            <v>10</v>
          </cell>
          <cell r="E3044">
            <v>15.8</v>
          </cell>
          <cell r="F3044">
            <v>39.5</v>
          </cell>
        </row>
        <row r="3045">
          <cell r="A3045">
            <v>2262614</v>
          </cell>
          <cell r="B3045" t="str">
            <v>22-626-14</v>
          </cell>
          <cell r="C3045" t="str">
            <v xml:space="preserve">K-WIRE 120MM X 1.4MM, FLAT TIP          </v>
          </cell>
          <cell r="D3045">
            <v>10</v>
          </cell>
          <cell r="E3045">
            <v>15.8</v>
          </cell>
          <cell r="F3045">
            <v>39.5</v>
          </cell>
        </row>
        <row r="3046">
          <cell r="A3046">
            <v>2262615</v>
          </cell>
          <cell r="B3046" t="str">
            <v>22-626-15</v>
          </cell>
          <cell r="C3046" t="str">
            <v xml:space="preserve">K-WIRE 120MM X 1.5MM, FLAT TIP          </v>
          </cell>
          <cell r="D3046">
            <v>10</v>
          </cell>
          <cell r="E3046">
            <v>15.8</v>
          </cell>
          <cell r="F3046">
            <v>39.5</v>
          </cell>
        </row>
        <row r="3047">
          <cell r="A3047">
            <v>2262616</v>
          </cell>
          <cell r="B3047" t="str">
            <v>22-626-16</v>
          </cell>
          <cell r="C3047" t="str">
            <v xml:space="preserve">K-WIRE 120MM X 1.6MM, FLAT TIP          </v>
          </cell>
          <cell r="D3047">
            <v>10</v>
          </cell>
          <cell r="E3047">
            <v>15.8</v>
          </cell>
          <cell r="F3047">
            <v>39.5</v>
          </cell>
        </row>
        <row r="3048">
          <cell r="A3048">
            <v>2262618</v>
          </cell>
          <cell r="B3048" t="str">
            <v>22-626-18</v>
          </cell>
          <cell r="C3048" t="str">
            <v xml:space="preserve">K-WIRE 120MM X 1.8MM, FLAT TIP          </v>
          </cell>
          <cell r="D3048">
            <v>10</v>
          </cell>
          <cell r="E3048">
            <v>15.8</v>
          </cell>
          <cell r="F3048">
            <v>39.5</v>
          </cell>
        </row>
        <row r="3049">
          <cell r="A3049">
            <v>2262620</v>
          </cell>
          <cell r="B3049" t="str">
            <v>22-626-20</v>
          </cell>
          <cell r="C3049" t="str">
            <v xml:space="preserve">K-WIRE 120MM X 2.0MM, FLAT TIP          </v>
          </cell>
          <cell r="D3049">
            <v>10</v>
          </cell>
          <cell r="E3049">
            <v>15.8</v>
          </cell>
          <cell r="F3049">
            <v>39.5</v>
          </cell>
        </row>
        <row r="3050">
          <cell r="A3050">
            <v>2262622</v>
          </cell>
          <cell r="B3050" t="str">
            <v>22-626-22</v>
          </cell>
          <cell r="C3050" t="str">
            <v xml:space="preserve">K-WIRE 120MM X 2.2MM, FLAT TIP          </v>
          </cell>
          <cell r="D3050">
            <v>10</v>
          </cell>
          <cell r="E3050">
            <v>15.8</v>
          </cell>
          <cell r="F3050">
            <v>39.5</v>
          </cell>
        </row>
        <row r="3051">
          <cell r="A3051">
            <v>2262710</v>
          </cell>
          <cell r="B3051" t="str">
            <v>22-627-10</v>
          </cell>
          <cell r="C3051" t="str">
            <v xml:space="preserve">K-WIRE 120MM X 1.0MM, RD.TIP            </v>
          </cell>
          <cell r="D3051">
            <v>10</v>
          </cell>
          <cell r="E3051">
            <v>15.8</v>
          </cell>
          <cell r="F3051">
            <v>39.5</v>
          </cell>
        </row>
        <row r="3052">
          <cell r="A3052">
            <v>2262712</v>
          </cell>
          <cell r="B3052" t="str">
            <v>22-627-12</v>
          </cell>
          <cell r="C3052" t="str">
            <v xml:space="preserve">K-WIRE 120MM X 1.2MM, RD.TIP            </v>
          </cell>
          <cell r="D3052">
            <v>10</v>
          </cell>
          <cell r="E3052">
            <v>15.8</v>
          </cell>
          <cell r="F3052">
            <v>39.5</v>
          </cell>
        </row>
        <row r="3053">
          <cell r="A3053">
            <v>2262714</v>
          </cell>
          <cell r="B3053" t="str">
            <v>22-627-14</v>
          </cell>
          <cell r="C3053" t="str">
            <v xml:space="preserve">K-WIRE 120MM X 1.4MM, RD.TIP            </v>
          </cell>
          <cell r="D3053">
            <v>10</v>
          </cell>
          <cell r="E3053">
            <v>15.8</v>
          </cell>
          <cell r="F3053">
            <v>39.5</v>
          </cell>
        </row>
        <row r="3054">
          <cell r="A3054">
            <v>2262715</v>
          </cell>
          <cell r="B3054" t="str">
            <v>22-627-15</v>
          </cell>
          <cell r="C3054" t="str">
            <v xml:space="preserve">K-WIRE 120MM X 1.5MM, RD.TIP            </v>
          </cell>
          <cell r="D3054">
            <v>10</v>
          </cell>
          <cell r="E3054">
            <v>15.8</v>
          </cell>
          <cell r="F3054">
            <v>39.5</v>
          </cell>
        </row>
        <row r="3055">
          <cell r="A3055">
            <v>2262716</v>
          </cell>
          <cell r="B3055" t="str">
            <v>22-627-16</v>
          </cell>
          <cell r="C3055" t="str">
            <v xml:space="preserve">K-WIRE 120MM X 1.6MM, RD.TIP            </v>
          </cell>
          <cell r="D3055">
            <v>10</v>
          </cell>
          <cell r="E3055">
            <v>15.8</v>
          </cell>
          <cell r="F3055">
            <v>39.5</v>
          </cell>
        </row>
        <row r="3056">
          <cell r="A3056">
            <v>2262718</v>
          </cell>
          <cell r="B3056" t="str">
            <v>22-627-18</v>
          </cell>
          <cell r="C3056" t="str">
            <v xml:space="preserve">K-WIRE 120MM X 1.8MM, RD.TIP            </v>
          </cell>
          <cell r="D3056">
            <v>10</v>
          </cell>
          <cell r="E3056">
            <v>15.8</v>
          </cell>
          <cell r="F3056">
            <v>39.5</v>
          </cell>
        </row>
        <row r="3057">
          <cell r="A3057">
            <v>2262720</v>
          </cell>
          <cell r="B3057" t="str">
            <v>22-627-20</v>
          </cell>
          <cell r="C3057" t="str">
            <v xml:space="preserve">K-WIRE 120MM X 2.0MM, RD.TIP            </v>
          </cell>
          <cell r="D3057">
            <v>10</v>
          </cell>
          <cell r="E3057">
            <v>15.8</v>
          </cell>
          <cell r="F3057">
            <v>39.5</v>
          </cell>
        </row>
        <row r="3058">
          <cell r="A3058">
            <v>2262722</v>
          </cell>
          <cell r="B3058" t="str">
            <v>22-627-22</v>
          </cell>
          <cell r="C3058" t="str">
            <v xml:space="preserve">K-WIRE 120MM X 2.2MM, RD.TIP            </v>
          </cell>
          <cell r="D3058">
            <v>10</v>
          </cell>
          <cell r="E3058">
            <v>15.8</v>
          </cell>
          <cell r="F3058">
            <v>39.5</v>
          </cell>
        </row>
        <row r="3059">
          <cell r="A3059">
            <v>2262810</v>
          </cell>
          <cell r="B3059" t="str">
            <v>22-628-10</v>
          </cell>
          <cell r="C3059" t="str">
            <v xml:space="preserve">K-WIRE 140MM X 1.0MM, FLAT TIP          </v>
          </cell>
          <cell r="D3059">
            <v>10</v>
          </cell>
          <cell r="E3059">
            <v>16.7</v>
          </cell>
          <cell r="F3059">
            <v>41.75</v>
          </cell>
        </row>
        <row r="3060">
          <cell r="A3060">
            <v>2262812</v>
          </cell>
          <cell r="B3060" t="str">
            <v>22-628-12</v>
          </cell>
          <cell r="C3060" t="str">
            <v xml:space="preserve">K-WIRE 140MM X 1.2MM, FLAT TIP          </v>
          </cell>
          <cell r="D3060">
            <v>10</v>
          </cell>
          <cell r="E3060">
            <v>16.7</v>
          </cell>
          <cell r="F3060">
            <v>41.75</v>
          </cell>
        </row>
        <row r="3061">
          <cell r="A3061">
            <v>2262814</v>
          </cell>
          <cell r="B3061" t="str">
            <v>22-628-14</v>
          </cell>
          <cell r="C3061" t="str">
            <v xml:space="preserve">K-WIRE 140MM X 1.4MM, FLAT TIP          </v>
          </cell>
          <cell r="D3061">
            <v>10</v>
          </cell>
          <cell r="E3061">
            <v>16.7</v>
          </cell>
          <cell r="F3061">
            <v>41.75</v>
          </cell>
        </row>
        <row r="3062">
          <cell r="A3062">
            <v>2262815</v>
          </cell>
          <cell r="B3062" t="str">
            <v>22-628-15</v>
          </cell>
          <cell r="C3062" t="str">
            <v xml:space="preserve">K-WIRE 140MM X 1.5MM, FLAT TIP          </v>
          </cell>
          <cell r="D3062">
            <v>10</v>
          </cell>
          <cell r="E3062">
            <v>16.7</v>
          </cell>
          <cell r="F3062">
            <v>41.75</v>
          </cell>
        </row>
        <row r="3063">
          <cell r="A3063">
            <v>2262816</v>
          </cell>
          <cell r="B3063" t="str">
            <v>22-628-16</v>
          </cell>
          <cell r="C3063" t="str">
            <v xml:space="preserve">K-WIRE 140MM X 1.6MM, FLAT TIP          </v>
          </cell>
          <cell r="D3063">
            <v>10</v>
          </cell>
          <cell r="E3063">
            <v>16.7</v>
          </cell>
          <cell r="F3063">
            <v>41.75</v>
          </cell>
        </row>
        <row r="3064">
          <cell r="A3064">
            <v>2262818</v>
          </cell>
          <cell r="B3064" t="str">
            <v>22-628-18</v>
          </cell>
          <cell r="C3064" t="str">
            <v xml:space="preserve">K-WIRE 140MM X 1.8MM, FLAT TIP          </v>
          </cell>
          <cell r="D3064">
            <v>10</v>
          </cell>
          <cell r="E3064">
            <v>16.7</v>
          </cell>
          <cell r="F3064">
            <v>41.75</v>
          </cell>
        </row>
        <row r="3065">
          <cell r="A3065">
            <v>2262820</v>
          </cell>
          <cell r="B3065" t="str">
            <v>22-628-20</v>
          </cell>
          <cell r="C3065" t="str">
            <v xml:space="preserve">K-WIRE 140MM X 2.0MM, FLAT TIP          </v>
          </cell>
          <cell r="D3065">
            <v>10</v>
          </cell>
          <cell r="E3065">
            <v>16.7</v>
          </cell>
          <cell r="F3065">
            <v>41.75</v>
          </cell>
        </row>
        <row r="3066">
          <cell r="A3066">
            <v>2262822</v>
          </cell>
          <cell r="B3066" t="str">
            <v>22-628-22</v>
          </cell>
          <cell r="C3066" t="str">
            <v xml:space="preserve">K-WIRE 140MM X 2.2MM, FLAT TIP          </v>
          </cell>
          <cell r="D3066">
            <v>10</v>
          </cell>
          <cell r="E3066">
            <v>16.7</v>
          </cell>
          <cell r="F3066">
            <v>41.75</v>
          </cell>
        </row>
        <row r="3067">
          <cell r="A3067">
            <v>2262910</v>
          </cell>
          <cell r="B3067" t="str">
            <v>22-629-10</v>
          </cell>
          <cell r="C3067" t="str">
            <v xml:space="preserve">K-WIRE 140MM X 1.0MM, RD.TIP            </v>
          </cell>
          <cell r="D3067">
            <v>10</v>
          </cell>
          <cell r="E3067">
            <v>16.7</v>
          </cell>
          <cell r="F3067">
            <v>41.75</v>
          </cell>
        </row>
        <row r="3068">
          <cell r="A3068">
            <v>2262912</v>
          </cell>
          <cell r="B3068" t="str">
            <v>22-629-12</v>
          </cell>
          <cell r="C3068" t="str">
            <v xml:space="preserve">K-WIRE 140MM X 1.2MM, RD.TIP            </v>
          </cell>
          <cell r="D3068">
            <v>10</v>
          </cell>
          <cell r="E3068">
            <v>16.7</v>
          </cell>
          <cell r="F3068">
            <v>41.75</v>
          </cell>
        </row>
        <row r="3069">
          <cell r="A3069">
            <v>2262914</v>
          </cell>
          <cell r="B3069" t="str">
            <v>22-629-14</v>
          </cell>
          <cell r="C3069" t="str">
            <v xml:space="preserve">K-WIRE 140MM X 1.4MM, RD.TIP            </v>
          </cell>
          <cell r="D3069">
            <v>10</v>
          </cell>
          <cell r="E3069">
            <v>16.7</v>
          </cell>
          <cell r="F3069">
            <v>41.75</v>
          </cell>
        </row>
        <row r="3070">
          <cell r="A3070">
            <v>2262915</v>
          </cell>
          <cell r="B3070" t="str">
            <v>22-629-15</v>
          </cell>
          <cell r="C3070" t="str">
            <v xml:space="preserve">K-WIRE 140MM X 1.5MM, RD.TIP            </v>
          </cell>
          <cell r="D3070">
            <v>10</v>
          </cell>
          <cell r="E3070">
            <v>16.7</v>
          </cell>
          <cell r="F3070">
            <v>41.75</v>
          </cell>
        </row>
        <row r="3071">
          <cell r="A3071">
            <v>2262916</v>
          </cell>
          <cell r="B3071" t="str">
            <v>22-629-16</v>
          </cell>
          <cell r="C3071" t="str">
            <v xml:space="preserve">K-WIRE 140MM X 1.6MM, RD.TIP            </v>
          </cell>
          <cell r="D3071">
            <v>10</v>
          </cell>
          <cell r="E3071">
            <v>16.7</v>
          </cell>
          <cell r="F3071">
            <v>41.75</v>
          </cell>
        </row>
        <row r="3072">
          <cell r="A3072">
            <v>2262918</v>
          </cell>
          <cell r="B3072" t="str">
            <v>22-629-18</v>
          </cell>
          <cell r="C3072" t="str">
            <v xml:space="preserve">K-WIRE 140MM X 1.8MM, RD.TIP            </v>
          </cell>
          <cell r="D3072">
            <v>10</v>
          </cell>
          <cell r="E3072">
            <v>16.7</v>
          </cell>
          <cell r="F3072">
            <v>41.75</v>
          </cell>
        </row>
        <row r="3073">
          <cell r="A3073">
            <v>2262920</v>
          </cell>
          <cell r="B3073" t="str">
            <v>22-629-20</v>
          </cell>
          <cell r="C3073" t="str">
            <v xml:space="preserve">K-WIRE 140MM X 2.0MM, RD.TIP            </v>
          </cell>
          <cell r="D3073">
            <v>10</v>
          </cell>
          <cell r="E3073">
            <v>16.7</v>
          </cell>
          <cell r="F3073">
            <v>41.75</v>
          </cell>
        </row>
        <row r="3074">
          <cell r="A3074">
            <v>2262922</v>
          </cell>
          <cell r="B3074" t="str">
            <v>22-629-22</v>
          </cell>
          <cell r="C3074" t="str">
            <v xml:space="preserve">K-WIRE 140MM X 2.2MM, RD.TIP            </v>
          </cell>
          <cell r="D3074">
            <v>10</v>
          </cell>
          <cell r="E3074">
            <v>16.7</v>
          </cell>
          <cell r="F3074">
            <v>41.75</v>
          </cell>
        </row>
        <row r="3075">
          <cell r="A3075">
            <v>2263010</v>
          </cell>
          <cell r="B3075" t="str">
            <v>22-630-10</v>
          </cell>
          <cell r="C3075" t="str">
            <v xml:space="preserve">K-WIRE 160MM X 1.0MM, FLAT TIP          </v>
          </cell>
          <cell r="D3075">
            <v>10</v>
          </cell>
          <cell r="E3075">
            <v>15.5</v>
          </cell>
          <cell r="F3075">
            <v>38.75</v>
          </cell>
        </row>
        <row r="3076">
          <cell r="A3076">
            <v>2263012</v>
          </cell>
          <cell r="B3076" t="str">
            <v>22-630-12</v>
          </cell>
          <cell r="C3076" t="str">
            <v xml:space="preserve">K-WIRE 160MM X 1.2MM, FLAT TIP          </v>
          </cell>
          <cell r="D3076">
            <v>10</v>
          </cell>
          <cell r="E3076">
            <v>15.5</v>
          </cell>
          <cell r="F3076">
            <v>38.75</v>
          </cell>
        </row>
        <row r="3077">
          <cell r="A3077">
            <v>2263014</v>
          </cell>
          <cell r="B3077" t="str">
            <v>22-630-14</v>
          </cell>
          <cell r="C3077" t="str">
            <v xml:space="preserve">K-WIRE 160MM X 1.4MM, FLAT TIP          </v>
          </cell>
          <cell r="D3077">
            <v>10</v>
          </cell>
          <cell r="E3077">
            <v>15.5</v>
          </cell>
          <cell r="F3077">
            <v>38.75</v>
          </cell>
        </row>
        <row r="3078">
          <cell r="A3078">
            <v>2263015</v>
          </cell>
          <cell r="B3078" t="str">
            <v>22-630-15</v>
          </cell>
          <cell r="C3078" t="str">
            <v xml:space="preserve">K-WIRE 160MM X 1.5MM, FLAT TIP          </v>
          </cell>
          <cell r="D3078">
            <v>10</v>
          </cell>
          <cell r="E3078">
            <v>15.5</v>
          </cell>
          <cell r="F3078">
            <v>38.75</v>
          </cell>
        </row>
        <row r="3079">
          <cell r="A3079">
            <v>2263016</v>
          </cell>
          <cell r="B3079" t="str">
            <v>22-630-16</v>
          </cell>
          <cell r="C3079" t="str">
            <v xml:space="preserve">K-WIRE 160MM X 1.6MM, FLAT TIP          </v>
          </cell>
          <cell r="D3079">
            <v>10</v>
          </cell>
          <cell r="E3079">
            <v>15.5</v>
          </cell>
          <cell r="F3079">
            <v>38.75</v>
          </cell>
        </row>
        <row r="3080">
          <cell r="A3080">
            <v>2263018</v>
          </cell>
          <cell r="B3080" t="str">
            <v>22-630-18</v>
          </cell>
          <cell r="C3080" t="str">
            <v xml:space="preserve">K-WIRE 160MM X 1.8MM, FLAT TIP          </v>
          </cell>
          <cell r="D3080">
            <v>10</v>
          </cell>
          <cell r="E3080">
            <v>15.5</v>
          </cell>
          <cell r="F3080">
            <v>38.75</v>
          </cell>
        </row>
        <row r="3081">
          <cell r="A3081">
            <v>2263020</v>
          </cell>
          <cell r="B3081" t="str">
            <v>22-630-20</v>
          </cell>
          <cell r="C3081" t="str">
            <v xml:space="preserve">K-WIRE 160MM X 2.0MM, FLAT TIP          </v>
          </cell>
          <cell r="D3081">
            <v>10</v>
          </cell>
          <cell r="E3081">
            <v>15.5</v>
          </cell>
          <cell r="F3081">
            <v>38.75</v>
          </cell>
        </row>
        <row r="3082">
          <cell r="A3082">
            <v>2263022</v>
          </cell>
          <cell r="B3082" t="str">
            <v>22-630-22</v>
          </cell>
          <cell r="C3082" t="str">
            <v xml:space="preserve">K-WIRE 160MM X 2.2MM, FLAT TIP          </v>
          </cell>
          <cell r="D3082">
            <v>10</v>
          </cell>
          <cell r="E3082">
            <v>15.5</v>
          </cell>
          <cell r="F3082">
            <v>38.75</v>
          </cell>
        </row>
        <row r="3083">
          <cell r="A3083">
            <v>2263025</v>
          </cell>
          <cell r="B3083" t="str">
            <v>22-630-25</v>
          </cell>
          <cell r="C3083" t="str">
            <v xml:space="preserve">K-WIRE 160MM X 2.5MM, FLAT TIP          </v>
          </cell>
          <cell r="D3083">
            <v>10</v>
          </cell>
          <cell r="E3083">
            <v>15.5</v>
          </cell>
          <cell r="F3083">
            <v>38.75</v>
          </cell>
        </row>
        <row r="3084">
          <cell r="A3084">
            <v>2263110</v>
          </cell>
          <cell r="B3084" t="str">
            <v>22-631-10</v>
          </cell>
          <cell r="C3084" t="str">
            <v xml:space="preserve">K-WIRE 160MM X 1.0MM, RD.TIP            </v>
          </cell>
          <cell r="D3084">
            <v>10</v>
          </cell>
          <cell r="E3084">
            <v>15.5</v>
          </cell>
          <cell r="F3084">
            <v>38.75</v>
          </cell>
        </row>
        <row r="3085">
          <cell r="A3085">
            <v>2263112</v>
          </cell>
          <cell r="B3085" t="str">
            <v>22-631-12</v>
          </cell>
          <cell r="C3085" t="str">
            <v xml:space="preserve">K-WIRE 160MM X 1.2MM, RD.TIP            </v>
          </cell>
          <cell r="D3085">
            <v>10</v>
          </cell>
          <cell r="E3085">
            <v>15.5</v>
          </cell>
          <cell r="F3085">
            <v>38.75</v>
          </cell>
        </row>
        <row r="3086">
          <cell r="A3086">
            <v>2263114</v>
          </cell>
          <cell r="B3086" t="str">
            <v>22-631-14</v>
          </cell>
          <cell r="C3086" t="str">
            <v xml:space="preserve">K-WIRE 160MM X 1.4MM, RD.TIP            </v>
          </cell>
          <cell r="D3086">
            <v>10</v>
          </cell>
          <cell r="E3086">
            <v>15.5</v>
          </cell>
          <cell r="F3086">
            <v>38.75</v>
          </cell>
        </row>
        <row r="3087">
          <cell r="A3087">
            <v>2263115</v>
          </cell>
          <cell r="B3087" t="str">
            <v>22-631-15</v>
          </cell>
          <cell r="C3087" t="str">
            <v xml:space="preserve">K-WIRE 160MM X 1.5MM, RD.TIP            </v>
          </cell>
          <cell r="D3087">
            <v>10</v>
          </cell>
          <cell r="E3087">
            <v>15.5</v>
          </cell>
          <cell r="F3087">
            <v>38.75</v>
          </cell>
        </row>
        <row r="3088">
          <cell r="A3088">
            <v>2263116</v>
          </cell>
          <cell r="B3088" t="str">
            <v>22-631-16</v>
          </cell>
          <cell r="C3088" t="str">
            <v xml:space="preserve">K-WIRE 160MM X 1.6MM, RD.TIP            </v>
          </cell>
          <cell r="D3088">
            <v>10</v>
          </cell>
          <cell r="E3088">
            <v>15.5</v>
          </cell>
          <cell r="F3088">
            <v>38.75</v>
          </cell>
        </row>
        <row r="3089">
          <cell r="A3089">
            <v>2263118</v>
          </cell>
          <cell r="B3089" t="str">
            <v>22-631-18</v>
          </cell>
          <cell r="C3089" t="str">
            <v xml:space="preserve">K-WIRE 160MM X 1.8MM, RD.TIP            </v>
          </cell>
          <cell r="D3089">
            <v>10</v>
          </cell>
          <cell r="E3089">
            <v>15.5</v>
          </cell>
          <cell r="F3089">
            <v>38.75</v>
          </cell>
        </row>
        <row r="3090">
          <cell r="A3090">
            <v>2263120</v>
          </cell>
          <cell r="B3090" t="str">
            <v>22-631-20</v>
          </cell>
          <cell r="C3090" t="str">
            <v xml:space="preserve">K-WIRE 160MM X 2.0MM, RD.TIP            </v>
          </cell>
          <cell r="D3090">
            <v>10</v>
          </cell>
          <cell r="E3090">
            <v>15.5</v>
          </cell>
          <cell r="F3090">
            <v>38.75</v>
          </cell>
        </row>
        <row r="3091">
          <cell r="A3091">
            <v>2263122</v>
          </cell>
          <cell r="B3091" t="str">
            <v>22-631-22</v>
          </cell>
          <cell r="C3091" t="str">
            <v xml:space="preserve">K-WIRE 160MM X 2.2MM, RD.TIP            </v>
          </cell>
          <cell r="D3091">
            <v>10</v>
          </cell>
          <cell r="E3091">
            <v>15.5</v>
          </cell>
          <cell r="F3091">
            <v>38.75</v>
          </cell>
        </row>
        <row r="3092">
          <cell r="A3092">
            <v>2263125</v>
          </cell>
          <cell r="B3092" t="str">
            <v>22-631-25</v>
          </cell>
          <cell r="C3092" t="str">
            <v xml:space="preserve">K-WIRE 160MM X 2.5MM, RD.TIP            </v>
          </cell>
          <cell r="D3092">
            <v>10</v>
          </cell>
          <cell r="E3092">
            <v>15.5</v>
          </cell>
          <cell r="F3092">
            <v>38.75</v>
          </cell>
        </row>
        <row r="3093">
          <cell r="A3093">
            <v>2263210</v>
          </cell>
          <cell r="B3093" t="str">
            <v>22-632-10</v>
          </cell>
          <cell r="C3093" t="str">
            <v xml:space="preserve">K-WIRE 310MM X 1.0MM, FLAT TIP          </v>
          </cell>
          <cell r="D3093">
            <v>10</v>
          </cell>
          <cell r="E3093">
            <v>16.5</v>
          </cell>
          <cell r="F3093">
            <v>41.25</v>
          </cell>
        </row>
        <row r="3094">
          <cell r="A3094">
            <v>2263212</v>
          </cell>
          <cell r="B3094" t="str">
            <v>22-632-12</v>
          </cell>
          <cell r="C3094" t="str">
            <v xml:space="preserve">K-WIRE 310MM X 1.2MM, FLAT TIP          </v>
          </cell>
          <cell r="D3094">
            <v>10</v>
          </cell>
          <cell r="E3094">
            <v>16.5</v>
          </cell>
          <cell r="F3094">
            <v>41.25</v>
          </cell>
        </row>
        <row r="3095">
          <cell r="A3095">
            <v>2263214</v>
          </cell>
          <cell r="B3095" t="str">
            <v>22-632-14</v>
          </cell>
          <cell r="C3095" t="str">
            <v xml:space="preserve">K-WIRE 310MM X 1.4MM, FLAT TIP          </v>
          </cell>
          <cell r="D3095">
            <v>10</v>
          </cell>
          <cell r="E3095">
            <v>16.5</v>
          </cell>
          <cell r="F3095">
            <v>41.25</v>
          </cell>
        </row>
        <row r="3096">
          <cell r="A3096">
            <v>2263215</v>
          </cell>
          <cell r="B3096" t="str">
            <v>22-632-15</v>
          </cell>
          <cell r="C3096" t="str">
            <v xml:space="preserve">K-WIRE 310MM X 1.5MM, FLAT TIP          </v>
          </cell>
          <cell r="D3096">
            <v>10</v>
          </cell>
          <cell r="E3096">
            <v>16.5</v>
          </cell>
          <cell r="F3096">
            <v>41.25</v>
          </cell>
        </row>
        <row r="3097">
          <cell r="A3097">
            <v>2263216</v>
          </cell>
          <cell r="B3097" t="str">
            <v>22-632-16</v>
          </cell>
          <cell r="C3097" t="str">
            <v xml:space="preserve">K-WIRE 310MM X 1.6MM, FLAT TIP          </v>
          </cell>
          <cell r="D3097">
            <v>10</v>
          </cell>
          <cell r="E3097">
            <v>16.5</v>
          </cell>
          <cell r="F3097">
            <v>41.25</v>
          </cell>
        </row>
        <row r="3098">
          <cell r="A3098">
            <v>2263218</v>
          </cell>
          <cell r="B3098" t="str">
            <v>22-632-18</v>
          </cell>
          <cell r="C3098" t="str">
            <v xml:space="preserve">K-WIRE 310MM X 1.8MM, FLAT TIP          </v>
          </cell>
          <cell r="D3098">
            <v>10</v>
          </cell>
          <cell r="E3098">
            <v>16.5</v>
          </cell>
          <cell r="F3098">
            <v>41.25</v>
          </cell>
        </row>
        <row r="3099">
          <cell r="A3099">
            <v>2263220</v>
          </cell>
          <cell r="B3099" t="str">
            <v>22-632-20</v>
          </cell>
          <cell r="C3099" t="str">
            <v xml:space="preserve">K-WIRE 310MM X 2.0MM, FLAT TIP          </v>
          </cell>
          <cell r="D3099">
            <v>10</v>
          </cell>
          <cell r="E3099">
            <v>16.5</v>
          </cell>
          <cell r="F3099">
            <v>41.25</v>
          </cell>
        </row>
        <row r="3100">
          <cell r="A3100">
            <v>2263222</v>
          </cell>
          <cell r="B3100" t="str">
            <v>22-632-22</v>
          </cell>
          <cell r="C3100" t="str">
            <v xml:space="preserve">K-WIRE 310MM X 2.2MM, FLAT TIP          </v>
          </cell>
          <cell r="D3100">
            <v>10</v>
          </cell>
          <cell r="E3100">
            <v>16.5</v>
          </cell>
          <cell r="F3100">
            <v>41.25</v>
          </cell>
        </row>
        <row r="3101">
          <cell r="A3101">
            <v>2263225</v>
          </cell>
          <cell r="B3101" t="str">
            <v>22-632-25</v>
          </cell>
          <cell r="C3101" t="str">
            <v xml:space="preserve">K-WIRE 310MM X 2.5MM, FLAT END          </v>
          </cell>
          <cell r="D3101">
            <v>10</v>
          </cell>
          <cell r="E3101">
            <v>16.5</v>
          </cell>
          <cell r="F3101">
            <v>41.25</v>
          </cell>
        </row>
        <row r="3102">
          <cell r="A3102">
            <v>2263310</v>
          </cell>
          <cell r="B3102" t="str">
            <v>22-633-10</v>
          </cell>
          <cell r="C3102" t="str">
            <v xml:space="preserve">K-WIRE 310MM X 1.0MM, RD.TIP            </v>
          </cell>
          <cell r="D3102">
            <v>10</v>
          </cell>
          <cell r="E3102">
            <v>16.5</v>
          </cell>
          <cell r="F3102">
            <v>41.25</v>
          </cell>
        </row>
        <row r="3103">
          <cell r="A3103">
            <v>2263312</v>
          </cell>
          <cell r="B3103" t="str">
            <v>22-633-12</v>
          </cell>
          <cell r="C3103" t="str">
            <v xml:space="preserve">K-WIRE 310MM X 1.2MM, RD.TIP            </v>
          </cell>
          <cell r="D3103">
            <v>10</v>
          </cell>
          <cell r="E3103">
            <v>16.5</v>
          </cell>
          <cell r="F3103">
            <v>41.25</v>
          </cell>
        </row>
        <row r="3104">
          <cell r="A3104">
            <v>2263314</v>
          </cell>
          <cell r="B3104" t="str">
            <v>22-633-14</v>
          </cell>
          <cell r="C3104" t="str">
            <v xml:space="preserve">K-WIRE 310MM X 1.4MM, RD.TIP            </v>
          </cell>
          <cell r="D3104">
            <v>10</v>
          </cell>
          <cell r="E3104">
            <v>16.5</v>
          </cell>
          <cell r="F3104">
            <v>41.25</v>
          </cell>
        </row>
        <row r="3105">
          <cell r="A3105">
            <v>2263315</v>
          </cell>
          <cell r="B3105" t="str">
            <v>22-633-15</v>
          </cell>
          <cell r="C3105" t="str">
            <v xml:space="preserve">K-WIRE 310MM X 1.5MM, RD.TIP            </v>
          </cell>
          <cell r="D3105">
            <v>10</v>
          </cell>
          <cell r="E3105">
            <v>16.5</v>
          </cell>
          <cell r="F3105">
            <v>41.25</v>
          </cell>
        </row>
        <row r="3106">
          <cell r="A3106">
            <v>2263316</v>
          </cell>
          <cell r="B3106" t="str">
            <v>22-633-16</v>
          </cell>
          <cell r="C3106" t="str">
            <v xml:space="preserve">K-WIRE 310MM X 1.6MM, RD.TIP            </v>
          </cell>
          <cell r="D3106">
            <v>10</v>
          </cell>
          <cell r="E3106">
            <v>16.5</v>
          </cell>
          <cell r="F3106">
            <v>41.25</v>
          </cell>
        </row>
        <row r="3107">
          <cell r="A3107">
            <v>2263318</v>
          </cell>
          <cell r="B3107" t="str">
            <v>22-633-18</v>
          </cell>
          <cell r="C3107" t="str">
            <v xml:space="preserve">K-WIRE 310MM X 1.8MM, RD.TIP            </v>
          </cell>
          <cell r="D3107">
            <v>10</v>
          </cell>
          <cell r="E3107">
            <v>16.5</v>
          </cell>
          <cell r="F3107">
            <v>41.25</v>
          </cell>
        </row>
        <row r="3108">
          <cell r="A3108">
            <v>2263320</v>
          </cell>
          <cell r="B3108" t="str">
            <v>22-633-20</v>
          </cell>
          <cell r="C3108" t="str">
            <v xml:space="preserve">K-WIRE 310MM X 2.0MM, RD.TIP            </v>
          </cell>
          <cell r="D3108">
            <v>10</v>
          </cell>
          <cell r="E3108">
            <v>16.5</v>
          </cell>
          <cell r="F3108">
            <v>41.25</v>
          </cell>
        </row>
        <row r="3109">
          <cell r="A3109">
            <v>2263322</v>
          </cell>
          <cell r="B3109" t="str">
            <v>22-633-22</v>
          </cell>
          <cell r="C3109" t="str">
            <v xml:space="preserve">K-WIRE 310MM X 2.2MM, RD.TIP            </v>
          </cell>
          <cell r="D3109">
            <v>10</v>
          </cell>
          <cell r="E3109">
            <v>16.5</v>
          </cell>
          <cell r="F3109">
            <v>41.25</v>
          </cell>
        </row>
        <row r="3110">
          <cell r="A3110">
            <v>2263325</v>
          </cell>
          <cell r="B3110" t="str">
            <v>22-633-25</v>
          </cell>
          <cell r="C3110" t="str">
            <v xml:space="preserve">K-WIRE 310MM X 2.5MM, RD.TIP            </v>
          </cell>
          <cell r="D3110">
            <v>10</v>
          </cell>
          <cell r="E3110">
            <v>20</v>
          </cell>
          <cell r="F3110">
            <v>50</v>
          </cell>
        </row>
        <row r="3111">
          <cell r="A3111">
            <v>2263410</v>
          </cell>
          <cell r="B3111" t="str">
            <v>22-634-10</v>
          </cell>
          <cell r="C3111" t="str">
            <v xml:space="preserve">K-WIRE 310MM X 1.0MM, FLAT/LANC.        </v>
          </cell>
          <cell r="D3111">
            <v>10</v>
          </cell>
          <cell r="E3111">
            <v>20</v>
          </cell>
          <cell r="F3111">
            <v>50</v>
          </cell>
        </row>
        <row r="3112">
          <cell r="A3112">
            <v>2263412</v>
          </cell>
          <cell r="B3112" t="str">
            <v>22-634-12</v>
          </cell>
          <cell r="C3112" t="str">
            <v xml:space="preserve">K-WIRE 310MM X 1.2MM, FLAT/LANC.        </v>
          </cell>
          <cell r="D3112">
            <v>10</v>
          </cell>
          <cell r="E3112">
            <v>20</v>
          </cell>
          <cell r="F3112">
            <v>50</v>
          </cell>
        </row>
        <row r="3113">
          <cell r="A3113">
            <v>2263415</v>
          </cell>
          <cell r="B3113" t="str">
            <v>22-634-15</v>
          </cell>
          <cell r="C3113" t="str">
            <v xml:space="preserve">K-WIRE 310MM X 1.5MM, FLAT/LANC.        </v>
          </cell>
          <cell r="D3113">
            <v>10</v>
          </cell>
          <cell r="E3113">
            <v>20</v>
          </cell>
          <cell r="F3113">
            <v>50</v>
          </cell>
        </row>
        <row r="3114">
          <cell r="A3114">
            <v>2263416</v>
          </cell>
          <cell r="B3114" t="str">
            <v>22-634-16</v>
          </cell>
          <cell r="C3114" t="str">
            <v xml:space="preserve">K-WIRE 310MM X 1.6MM, FLAT/LANC.        </v>
          </cell>
          <cell r="D3114">
            <v>10</v>
          </cell>
          <cell r="E3114">
            <v>20</v>
          </cell>
          <cell r="F3114">
            <v>50</v>
          </cell>
        </row>
        <row r="3115">
          <cell r="A3115">
            <v>2263418</v>
          </cell>
          <cell r="B3115" t="str">
            <v>22-634-18</v>
          </cell>
          <cell r="C3115" t="str">
            <v xml:space="preserve">K-WIRE 310MM X 1.8MM, FLAT/LANC.        </v>
          </cell>
          <cell r="D3115">
            <v>10</v>
          </cell>
          <cell r="E3115">
            <v>20</v>
          </cell>
          <cell r="F3115">
            <v>50</v>
          </cell>
        </row>
        <row r="3116">
          <cell r="A3116">
            <v>2263420</v>
          </cell>
          <cell r="B3116" t="str">
            <v>22-634-20</v>
          </cell>
          <cell r="C3116" t="str">
            <v xml:space="preserve">K-WIRE 310MM X 2.0MM, FLAT/LANC.        </v>
          </cell>
          <cell r="D3116">
            <v>10</v>
          </cell>
          <cell r="E3116">
            <v>23.7</v>
          </cell>
          <cell r="F3116">
            <v>59.25</v>
          </cell>
        </row>
        <row r="3117">
          <cell r="A3117">
            <v>2263422</v>
          </cell>
          <cell r="B3117" t="str">
            <v>22-634-22</v>
          </cell>
          <cell r="C3117" t="str">
            <v xml:space="preserve">K-WIRE 310MM X 2.2MM, FLAT/LANC.        </v>
          </cell>
          <cell r="D3117">
            <v>10</v>
          </cell>
          <cell r="E3117">
            <v>27.3</v>
          </cell>
          <cell r="F3117">
            <v>68.25</v>
          </cell>
        </row>
        <row r="3118">
          <cell r="A3118">
            <v>2263425</v>
          </cell>
          <cell r="B3118" t="str">
            <v>22-634-25</v>
          </cell>
          <cell r="C3118" t="str">
            <v xml:space="preserve">K-WIRE 310MM X 2.5MM, FLAT/LANC.        </v>
          </cell>
          <cell r="D3118">
            <v>10</v>
          </cell>
          <cell r="E3118">
            <v>30.7</v>
          </cell>
          <cell r="F3118">
            <v>76.75</v>
          </cell>
        </row>
        <row r="3119">
          <cell r="A3119">
            <v>2263606</v>
          </cell>
          <cell r="B3119" t="str">
            <v>22-636-06</v>
          </cell>
          <cell r="C3119" t="str">
            <v xml:space="preserve">KIRSCHNER WIRE DOUBLE POINTED           </v>
          </cell>
          <cell r="D3119">
            <v>10</v>
          </cell>
          <cell r="E3119">
            <v>13.3</v>
          </cell>
          <cell r="F3119">
            <v>33.25</v>
          </cell>
        </row>
        <row r="3120">
          <cell r="A3120">
            <v>2263608</v>
          </cell>
          <cell r="B3120" t="str">
            <v>22-636-08</v>
          </cell>
          <cell r="C3120" t="str">
            <v xml:space="preserve">KIRSCHNER WIRE DOUBLE POINTED           </v>
          </cell>
          <cell r="D3120">
            <v>10</v>
          </cell>
          <cell r="E3120">
            <v>13.3</v>
          </cell>
          <cell r="F3120">
            <v>33.25</v>
          </cell>
        </row>
        <row r="3121">
          <cell r="A3121">
            <v>2263610</v>
          </cell>
          <cell r="B3121" t="str">
            <v>22-636-10</v>
          </cell>
          <cell r="C3121" t="str">
            <v xml:space="preserve">KIRSCHNER WIRE DOUBLE POINTED           </v>
          </cell>
          <cell r="D3121">
            <v>10</v>
          </cell>
          <cell r="E3121">
            <v>13.3</v>
          </cell>
          <cell r="F3121">
            <v>33.25</v>
          </cell>
        </row>
        <row r="3122">
          <cell r="A3122">
            <v>2263612</v>
          </cell>
          <cell r="B3122" t="str">
            <v>22-636-12</v>
          </cell>
          <cell r="C3122" t="str">
            <v xml:space="preserve">KIRSCHNER WIRE DOUBLE POINTED           </v>
          </cell>
          <cell r="D3122">
            <v>10</v>
          </cell>
          <cell r="E3122">
            <v>13.3</v>
          </cell>
          <cell r="F3122">
            <v>33.25</v>
          </cell>
        </row>
        <row r="3123">
          <cell r="A3123">
            <v>2263614</v>
          </cell>
          <cell r="B3123" t="str">
            <v>22-636-14</v>
          </cell>
          <cell r="C3123" t="str">
            <v xml:space="preserve">KIRSCHNER WIRE DOUBLE POINTED           </v>
          </cell>
          <cell r="D3123">
            <v>10</v>
          </cell>
          <cell r="E3123">
            <v>13.3</v>
          </cell>
          <cell r="F3123">
            <v>33.25</v>
          </cell>
        </row>
        <row r="3124">
          <cell r="A3124">
            <v>2263615</v>
          </cell>
          <cell r="B3124" t="str">
            <v>22-636-15</v>
          </cell>
          <cell r="C3124" t="str">
            <v xml:space="preserve">KIRSCHNER WIRE DOUBLE POINTED           </v>
          </cell>
          <cell r="D3124">
            <v>10</v>
          </cell>
          <cell r="E3124">
            <v>13.3</v>
          </cell>
          <cell r="F3124">
            <v>33.25</v>
          </cell>
        </row>
        <row r="3125">
          <cell r="A3125">
            <v>2263616</v>
          </cell>
          <cell r="B3125" t="str">
            <v>22-636-16</v>
          </cell>
          <cell r="C3125" t="str">
            <v xml:space="preserve">KIRSCHNER WIRE DOUBLE POINTED           </v>
          </cell>
          <cell r="D3125">
            <v>10</v>
          </cell>
          <cell r="E3125">
            <v>13.3</v>
          </cell>
          <cell r="F3125">
            <v>33.25</v>
          </cell>
        </row>
        <row r="3126">
          <cell r="A3126">
            <v>2263618</v>
          </cell>
          <cell r="B3126" t="str">
            <v>22-636-18</v>
          </cell>
          <cell r="C3126" t="str">
            <v xml:space="preserve">KIRSCHNER WIRE DOUBLE POINTED           </v>
          </cell>
          <cell r="D3126">
            <v>10</v>
          </cell>
          <cell r="E3126">
            <v>13.3</v>
          </cell>
          <cell r="F3126">
            <v>33.25</v>
          </cell>
        </row>
        <row r="3127">
          <cell r="A3127">
            <v>2263620</v>
          </cell>
          <cell r="B3127" t="str">
            <v>22-636-20</v>
          </cell>
          <cell r="C3127" t="str">
            <v xml:space="preserve">KIRSCHNER WIRE DOUBLE POINTED           </v>
          </cell>
          <cell r="D3127">
            <v>10</v>
          </cell>
          <cell r="E3127">
            <v>13.3</v>
          </cell>
          <cell r="F3127">
            <v>33.25</v>
          </cell>
        </row>
        <row r="3128">
          <cell r="A3128">
            <v>2263625</v>
          </cell>
          <cell r="B3128" t="str">
            <v>22-636-25</v>
          </cell>
          <cell r="C3128" t="str">
            <v xml:space="preserve">KIRSCHNER WIRE DOUBLE POINTED           </v>
          </cell>
          <cell r="D3128">
            <v>10</v>
          </cell>
          <cell r="E3128">
            <v>13.1</v>
          </cell>
          <cell r="F3128">
            <v>32.75</v>
          </cell>
        </row>
        <row r="3129">
          <cell r="A3129">
            <v>2263706</v>
          </cell>
          <cell r="B3129" t="str">
            <v>22-637-06</v>
          </cell>
          <cell r="C3129" t="str">
            <v xml:space="preserve">KIRSCHNER WIRE DOUBLE POINTED           </v>
          </cell>
          <cell r="D3129">
            <v>10</v>
          </cell>
          <cell r="E3129">
            <v>17.399999999999999</v>
          </cell>
          <cell r="F3129">
            <v>43.5</v>
          </cell>
        </row>
        <row r="3130">
          <cell r="A3130">
            <v>2263708</v>
          </cell>
          <cell r="B3130" t="str">
            <v>22-637-08</v>
          </cell>
          <cell r="C3130" t="str">
            <v xml:space="preserve">KIRSCHNER WIRE DOUBLE POINTED           </v>
          </cell>
          <cell r="D3130">
            <v>10</v>
          </cell>
          <cell r="E3130">
            <v>17.399999999999999</v>
          </cell>
          <cell r="F3130">
            <v>43.5</v>
          </cell>
        </row>
        <row r="3131">
          <cell r="A3131">
            <v>2263710</v>
          </cell>
          <cell r="B3131" t="str">
            <v>22-637-10</v>
          </cell>
          <cell r="C3131" t="str">
            <v xml:space="preserve">KIRSCHNER WIRE DOUBLE POINTED           </v>
          </cell>
          <cell r="D3131">
            <v>10</v>
          </cell>
          <cell r="E3131">
            <v>17.399999999999999</v>
          </cell>
          <cell r="F3131">
            <v>43.5</v>
          </cell>
        </row>
        <row r="3132">
          <cell r="A3132">
            <v>2263712</v>
          </cell>
          <cell r="B3132" t="str">
            <v>22-637-12</v>
          </cell>
          <cell r="C3132" t="str">
            <v xml:space="preserve">KIRSCHNER WIRE DOUBLE POINTED           </v>
          </cell>
          <cell r="D3132">
            <v>10</v>
          </cell>
          <cell r="E3132">
            <v>17.399999999999999</v>
          </cell>
          <cell r="F3132">
            <v>43.5</v>
          </cell>
        </row>
        <row r="3133">
          <cell r="A3133">
            <v>2263714</v>
          </cell>
          <cell r="B3133" t="str">
            <v>22-637-14</v>
          </cell>
          <cell r="C3133" t="str">
            <v xml:space="preserve">KIRSCHNER WIRE DOUBLE POINTED           </v>
          </cell>
          <cell r="D3133">
            <v>10</v>
          </cell>
          <cell r="E3133">
            <v>17.399999999999999</v>
          </cell>
          <cell r="F3133">
            <v>43.5</v>
          </cell>
        </row>
        <row r="3134">
          <cell r="A3134">
            <v>2263715</v>
          </cell>
          <cell r="B3134" t="str">
            <v>22-637-15</v>
          </cell>
          <cell r="C3134" t="str">
            <v xml:space="preserve">KIRSCHNER WIRE DOUBLE POINTED           </v>
          </cell>
          <cell r="D3134">
            <v>10</v>
          </cell>
          <cell r="E3134">
            <v>17.399999999999999</v>
          </cell>
          <cell r="F3134">
            <v>43.5</v>
          </cell>
        </row>
        <row r="3135">
          <cell r="A3135">
            <v>2263716</v>
          </cell>
          <cell r="B3135" t="str">
            <v>22-637-16</v>
          </cell>
          <cell r="C3135" t="str">
            <v xml:space="preserve">KIRSCHNER WIRE DOUBLE POINTED           </v>
          </cell>
          <cell r="D3135">
            <v>10</v>
          </cell>
          <cell r="E3135">
            <v>17.399999999999999</v>
          </cell>
          <cell r="F3135">
            <v>43.5</v>
          </cell>
        </row>
        <row r="3136">
          <cell r="A3136">
            <v>2263718</v>
          </cell>
          <cell r="B3136" t="str">
            <v>22-637-18</v>
          </cell>
          <cell r="C3136" t="str">
            <v xml:space="preserve">KIRSCHNER WIRE DOUBLE POINTED           </v>
          </cell>
          <cell r="D3136">
            <v>10</v>
          </cell>
          <cell r="E3136">
            <v>17.399999999999999</v>
          </cell>
          <cell r="F3136">
            <v>43.5</v>
          </cell>
        </row>
        <row r="3137">
          <cell r="A3137">
            <v>2263720</v>
          </cell>
          <cell r="B3137" t="str">
            <v>22-637-20</v>
          </cell>
          <cell r="C3137" t="str">
            <v xml:space="preserve">KIRSCHNER WIRE DOUBLE POINTED           </v>
          </cell>
          <cell r="D3137">
            <v>10</v>
          </cell>
          <cell r="E3137">
            <v>17.399999999999999</v>
          </cell>
          <cell r="F3137">
            <v>43.5</v>
          </cell>
        </row>
        <row r="3138">
          <cell r="A3138">
            <v>2263725</v>
          </cell>
          <cell r="B3138" t="str">
            <v>22-637-25</v>
          </cell>
          <cell r="C3138" t="str">
            <v xml:space="preserve">KIRSCHNER WIRE DOUBLE POINTED           </v>
          </cell>
          <cell r="D3138">
            <v>10</v>
          </cell>
          <cell r="E3138">
            <v>17.399999999999999</v>
          </cell>
          <cell r="F3138">
            <v>43.5</v>
          </cell>
        </row>
        <row r="3139">
          <cell r="A3139">
            <v>2263808</v>
          </cell>
          <cell r="B3139" t="str">
            <v>22-638-08</v>
          </cell>
          <cell r="C3139" t="str">
            <v xml:space="preserve">KIRSCHNER WIRE DOUBLE POINTED           </v>
          </cell>
          <cell r="D3139">
            <v>10</v>
          </cell>
          <cell r="E3139">
            <v>18.5</v>
          </cell>
          <cell r="F3139">
            <v>46.25</v>
          </cell>
        </row>
        <row r="3140">
          <cell r="A3140">
            <v>2263810</v>
          </cell>
          <cell r="B3140" t="str">
            <v>22-638-10</v>
          </cell>
          <cell r="C3140" t="str">
            <v xml:space="preserve">KIRSCHNER WIRE DOUBLE POINTED           </v>
          </cell>
          <cell r="D3140">
            <v>10</v>
          </cell>
          <cell r="E3140">
            <v>18.5</v>
          </cell>
          <cell r="F3140">
            <v>46.25</v>
          </cell>
        </row>
        <row r="3141">
          <cell r="A3141">
            <v>2263812</v>
          </cell>
          <cell r="B3141" t="str">
            <v>22-638-12</v>
          </cell>
          <cell r="C3141" t="str">
            <v xml:space="preserve">KIRSCHNER WIRE DOUBLE POINTED           </v>
          </cell>
          <cell r="D3141">
            <v>10</v>
          </cell>
          <cell r="E3141">
            <v>18.5</v>
          </cell>
          <cell r="F3141">
            <v>46.25</v>
          </cell>
        </row>
        <row r="3142">
          <cell r="A3142">
            <v>2263814</v>
          </cell>
          <cell r="B3142" t="str">
            <v>22-638-14</v>
          </cell>
          <cell r="C3142" t="str">
            <v xml:space="preserve">KIRSCHNER WIRE DOUBLE POINTED           </v>
          </cell>
          <cell r="D3142">
            <v>10</v>
          </cell>
          <cell r="E3142">
            <v>18.5</v>
          </cell>
          <cell r="F3142">
            <v>46.25</v>
          </cell>
        </row>
        <row r="3143">
          <cell r="A3143">
            <v>2263815</v>
          </cell>
          <cell r="B3143" t="str">
            <v>22-638-15</v>
          </cell>
          <cell r="C3143" t="str">
            <v xml:space="preserve">KIRSCHNER WIRE DOUBLE POINTED           </v>
          </cell>
          <cell r="D3143">
            <v>10</v>
          </cell>
          <cell r="E3143">
            <v>18.5</v>
          </cell>
          <cell r="F3143">
            <v>46.25</v>
          </cell>
        </row>
        <row r="3144">
          <cell r="A3144">
            <v>2263816</v>
          </cell>
          <cell r="B3144" t="str">
            <v>22-638-16</v>
          </cell>
          <cell r="C3144" t="str">
            <v xml:space="preserve">KIRSCHNER WIRE DOUBLE POINTED           </v>
          </cell>
          <cell r="D3144">
            <v>10</v>
          </cell>
          <cell r="E3144">
            <v>18.5</v>
          </cell>
          <cell r="F3144">
            <v>46.25</v>
          </cell>
        </row>
        <row r="3145">
          <cell r="A3145">
            <v>2263818</v>
          </cell>
          <cell r="B3145" t="str">
            <v>22-638-18</v>
          </cell>
          <cell r="C3145" t="str">
            <v xml:space="preserve">KIRSCHNER WIRE DOUBLE POINTED           </v>
          </cell>
          <cell r="D3145">
            <v>10</v>
          </cell>
          <cell r="E3145">
            <v>18.5</v>
          </cell>
          <cell r="F3145">
            <v>46.25</v>
          </cell>
        </row>
        <row r="3146">
          <cell r="A3146">
            <v>2263820</v>
          </cell>
          <cell r="B3146" t="str">
            <v>22-638-20</v>
          </cell>
          <cell r="C3146" t="str">
            <v xml:space="preserve">KIRSCHNER WIRE DOUBLE POINTED           </v>
          </cell>
          <cell r="D3146">
            <v>10</v>
          </cell>
          <cell r="E3146">
            <v>18.5</v>
          </cell>
          <cell r="F3146">
            <v>46.25</v>
          </cell>
        </row>
        <row r="3147">
          <cell r="A3147">
            <v>2263825</v>
          </cell>
          <cell r="B3147" t="str">
            <v>22-638-25</v>
          </cell>
          <cell r="C3147" t="str">
            <v xml:space="preserve">KIRSCHNER WIRE DOUBLE POINTED           </v>
          </cell>
          <cell r="D3147">
            <v>10</v>
          </cell>
          <cell r="E3147">
            <v>18.5</v>
          </cell>
          <cell r="F3147">
            <v>46.25</v>
          </cell>
        </row>
        <row r="3148">
          <cell r="A3148">
            <v>2263910</v>
          </cell>
          <cell r="B3148" t="str">
            <v>22-639-10</v>
          </cell>
          <cell r="C3148" t="str">
            <v xml:space="preserve">KIRSCHNER WIRE DOUBLE POINTED           </v>
          </cell>
          <cell r="D3148">
            <v>10</v>
          </cell>
          <cell r="E3148">
            <v>17.100000000000001</v>
          </cell>
          <cell r="F3148">
            <v>42.75</v>
          </cell>
        </row>
        <row r="3149">
          <cell r="A3149">
            <v>2263912</v>
          </cell>
          <cell r="B3149" t="str">
            <v>22-639-12</v>
          </cell>
          <cell r="C3149" t="str">
            <v xml:space="preserve">KIRSCHNER WIRE DOUBLE POINTED           </v>
          </cell>
          <cell r="D3149">
            <v>10</v>
          </cell>
          <cell r="E3149">
            <v>17.100000000000001</v>
          </cell>
          <cell r="F3149">
            <v>42.75</v>
          </cell>
        </row>
        <row r="3150">
          <cell r="A3150">
            <v>2263914</v>
          </cell>
          <cell r="B3150" t="str">
            <v>22-639-14</v>
          </cell>
          <cell r="C3150" t="str">
            <v xml:space="preserve">KIRSCHNER WIRE DOUBLE POINTED           </v>
          </cell>
          <cell r="D3150">
            <v>10</v>
          </cell>
          <cell r="E3150">
            <v>17.100000000000001</v>
          </cell>
          <cell r="F3150">
            <v>42.75</v>
          </cell>
        </row>
        <row r="3151">
          <cell r="A3151">
            <v>2263915</v>
          </cell>
          <cell r="B3151" t="str">
            <v>22-639-15</v>
          </cell>
          <cell r="C3151" t="str">
            <v xml:space="preserve">KIRSCHNER WIRE DOUBLE POINTED           </v>
          </cell>
          <cell r="D3151">
            <v>10</v>
          </cell>
          <cell r="E3151">
            <v>17.100000000000001</v>
          </cell>
          <cell r="F3151">
            <v>42.75</v>
          </cell>
        </row>
        <row r="3152">
          <cell r="A3152">
            <v>2263916</v>
          </cell>
          <cell r="B3152" t="str">
            <v>22-639-16</v>
          </cell>
          <cell r="C3152" t="str">
            <v xml:space="preserve">KIRSCHNER WIRE DOUBLE POINTED           </v>
          </cell>
          <cell r="D3152">
            <v>10</v>
          </cell>
          <cell r="E3152">
            <v>17.100000000000001</v>
          </cell>
          <cell r="F3152">
            <v>42.75</v>
          </cell>
        </row>
        <row r="3153">
          <cell r="A3153">
            <v>2263918</v>
          </cell>
          <cell r="B3153" t="str">
            <v>22-639-18</v>
          </cell>
          <cell r="C3153" t="str">
            <v xml:space="preserve">KIRSCHNER WIRE DOUBLE POINTED           </v>
          </cell>
          <cell r="D3153">
            <v>10</v>
          </cell>
          <cell r="E3153">
            <v>17.100000000000001</v>
          </cell>
          <cell r="F3153">
            <v>42.75</v>
          </cell>
        </row>
        <row r="3154">
          <cell r="A3154">
            <v>2263920</v>
          </cell>
          <cell r="B3154" t="str">
            <v>22-639-20</v>
          </cell>
          <cell r="C3154" t="str">
            <v xml:space="preserve">KIRSCHNER WIRE DOUBLE POINTED           </v>
          </cell>
          <cell r="D3154">
            <v>10</v>
          </cell>
          <cell r="E3154">
            <v>17.100000000000001</v>
          </cell>
          <cell r="F3154">
            <v>42.75</v>
          </cell>
        </row>
        <row r="3155">
          <cell r="A3155">
            <v>2263925</v>
          </cell>
          <cell r="B3155" t="str">
            <v>22-639-25</v>
          </cell>
          <cell r="C3155" t="str">
            <v xml:space="preserve">KIRSCHNER WIRE DOUBLE POINTED           </v>
          </cell>
          <cell r="D3155">
            <v>10</v>
          </cell>
          <cell r="E3155">
            <v>17.100000000000001</v>
          </cell>
          <cell r="F3155">
            <v>42.75</v>
          </cell>
        </row>
        <row r="3156">
          <cell r="A3156">
            <v>2264040</v>
          </cell>
          <cell r="B3156" t="str">
            <v>22-640-40</v>
          </cell>
          <cell r="C3156" t="str">
            <v xml:space="preserve">KIRSCHNER WIRE DOUBLE POINTED           </v>
          </cell>
          <cell r="D3156">
            <v>10</v>
          </cell>
          <cell r="E3156">
            <v>18.100000000000001</v>
          </cell>
          <cell r="F3156">
            <v>45.25</v>
          </cell>
        </row>
        <row r="3157">
          <cell r="A3157">
            <v>2264042</v>
          </cell>
          <cell r="B3157" t="str">
            <v>22-640-42</v>
          </cell>
          <cell r="C3157" t="str">
            <v xml:space="preserve">KIRSCHNER WIRE DOUBLE POINTED           </v>
          </cell>
          <cell r="D3157">
            <v>10</v>
          </cell>
          <cell r="E3157">
            <v>18.100000000000001</v>
          </cell>
          <cell r="F3157">
            <v>45.25</v>
          </cell>
        </row>
        <row r="3158">
          <cell r="A3158">
            <v>2264044</v>
          </cell>
          <cell r="B3158" t="str">
            <v>22-640-44</v>
          </cell>
          <cell r="C3158" t="str">
            <v xml:space="preserve">KIRSCHNER WIRE DOUBLE POINTED           </v>
          </cell>
          <cell r="D3158">
            <v>10</v>
          </cell>
          <cell r="E3158">
            <v>18.100000000000001</v>
          </cell>
          <cell r="F3158">
            <v>45.25</v>
          </cell>
        </row>
        <row r="3159">
          <cell r="A3159">
            <v>2264045</v>
          </cell>
          <cell r="B3159" t="str">
            <v>22-640-45</v>
          </cell>
          <cell r="C3159" t="str">
            <v xml:space="preserve">KIRSCHNER WIRE DOUBLE POINTED           </v>
          </cell>
          <cell r="D3159">
            <v>10</v>
          </cell>
          <cell r="E3159">
            <v>18.100000000000001</v>
          </cell>
          <cell r="F3159">
            <v>45.25</v>
          </cell>
        </row>
        <row r="3160">
          <cell r="A3160">
            <v>2264046</v>
          </cell>
          <cell r="B3160" t="str">
            <v>22-640-46</v>
          </cell>
          <cell r="C3160" t="str">
            <v xml:space="preserve">KIRSCHNER WIRE DOUBLE POINTED           </v>
          </cell>
          <cell r="D3160">
            <v>10</v>
          </cell>
          <cell r="E3160">
            <v>18.100000000000001</v>
          </cell>
          <cell r="F3160">
            <v>45.25</v>
          </cell>
        </row>
        <row r="3161">
          <cell r="A3161">
            <v>2264048</v>
          </cell>
          <cell r="B3161" t="str">
            <v>22-640-48</v>
          </cell>
          <cell r="C3161" t="str">
            <v xml:space="preserve">KIRSCHNER WIRE DOUBLE POINTED           </v>
          </cell>
          <cell r="D3161">
            <v>10</v>
          </cell>
          <cell r="E3161">
            <v>18.100000000000001</v>
          </cell>
          <cell r="F3161">
            <v>45.25</v>
          </cell>
        </row>
        <row r="3162">
          <cell r="A3162">
            <v>2264050</v>
          </cell>
          <cell r="B3162" t="str">
            <v>22-640-50</v>
          </cell>
          <cell r="C3162" t="str">
            <v xml:space="preserve">KIRSCHNER WIRE DOUBLE POINTED           </v>
          </cell>
          <cell r="D3162">
            <v>10</v>
          </cell>
          <cell r="E3162">
            <v>18.100000000000001</v>
          </cell>
          <cell r="F3162">
            <v>45.25</v>
          </cell>
        </row>
        <row r="3163">
          <cell r="A3163">
            <v>2264055</v>
          </cell>
          <cell r="B3163" t="str">
            <v>22-640-55</v>
          </cell>
          <cell r="C3163" t="str">
            <v xml:space="preserve">KIRSCHNER WIRE DOUBLE POINTED           </v>
          </cell>
          <cell r="D3163">
            <v>10</v>
          </cell>
          <cell r="E3163">
            <v>18.100000000000001</v>
          </cell>
          <cell r="F3163">
            <v>45.25</v>
          </cell>
        </row>
        <row r="3164">
          <cell r="A3164">
            <v>2303600</v>
          </cell>
          <cell r="B3164" t="str">
            <v>23-036-00</v>
          </cell>
          <cell r="C3164" t="str">
            <v xml:space="preserve">VIRCHOW SKULL BREAKER                   </v>
          </cell>
          <cell r="D3164" t="str">
            <v>PC</v>
          </cell>
          <cell r="E3164">
            <v>69.7</v>
          </cell>
          <cell r="F3164">
            <v>174.25</v>
          </cell>
        </row>
        <row r="3165">
          <cell r="A3165">
            <v>2306020</v>
          </cell>
          <cell r="B3165" t="str">
            <v>23-060-20</v>
          </cell>
          <cell r="C3165" t="str">
            <v xml:space="preserve">BUCKLEY-CHISEL, 2 MM, 16 CM             </v>
          </cell>
          <cell r="D3165" t="str">
            <v>PC</v>
          </cell>
          <cell r="E3165">
            <v>12.5</v>
          </cell>
          <cell r="F3165">
            <v>31.25</v>
          </cell>
        </row>
        <row r="3166">
          <cell r="A3166">
            <v>2306030</v>
          </cell>
          <cell r="B3166" t="str">
            <v>23-060-30</v>
          </cell>
          <cell r="C3166" t="str">
            <v xml:space="preserve">BUCKLEY-CHISEL, 3 MM, 16 CM             </v>
          </cell>
          <cell r="D3166" t="str">
            <v>PC</v>
          </cell>
          <cell r="E3166">
            <v>12.5</v>
          </cell>
          <cell r="F3166">
            <v>31.25</v>
          </cell>
        </row>
        <row r="3167">
          <cell r="A3167">
            <v>2306040</v>
          </cell>
          <cell r="B3167" t="str">
            <v>23-060-40</v>
          </cell>
          <cell r="C3167" t="str">
            <v xml:space="preserve">BUCKLEY-CHISEL, 4 MM, 16 CM             </v>
          </cell>
          <cell r="D3167" t="str">
            <v>PC</v>
          </cell>
          <cell r="E3167">
            <v>12</v>
          </cell>
          <cell r="F3167">
            <v>30</v>
          </cell>
        </row>
        <row r="3168">
          <cell r="A3168">
            <v>2306120</v>
          </cell>
          <cell r="B3168" t="str">
            <v>23-061-20</v>
          </cell>
          <cell r="C3168" t="str">
            <v xml:space="preserve">BUCKLEY-GOUGES, 2 MM, 16 CM             </v>
          </cell>
          <cell r="D3168" t="str">
            <v>PC</v>
          </cell>
          <cell r="E3168">
            <v>13.9</v>
          </cell>
          <cell r="F3168">
            <v>34.75</v>
          </cell>
        </row>
        <row r="3169">
          <cell r="A3169">
            <v>2306130</v>
          </cell>
          <cell r="B3169" t="str">
            <v>23-061-30</v>
          </cell>
          <cell r="C3169" t="str">
            <v xml:space="preserve">BUCKLEY-GOUGES, 3 MM, 16 CM             </v>
          </cell>
          <cell r="D3169" t="str">
            <v>PC</v>
          </cell>
          <cell r="E3169">
            <v>13.9</v>
          </cell>
          <cell r="F3169">
            <v>34.75</v>
          </cell>
        </row>
        <row r="3170">
          <cell r="A3170">
            <v>2306140</v>
          </cell>
          <cell r="B3170" t="str">
            <v>23-061-40</v>
          </cell>
          <cell r="C3170" t="str">
            <v xml:space="preserve">BUCKLEY-GOUGES, 4 MM, 16 CM             </v>
          </cell>
          <cell r="D3170" t="str">
            <v>PC</v>
          </cell>
          <cell r="E3170">
            <v>13.9</v>
          </cell>
          <cell r="F3170">
            <v>34.75</v>
          </cell>
        </row>
        <row r="3171">
          <cell r="A3171">
            <v>2307204</v>
          </cell>
          <cell r="B3171" t="str">
            <v>23-072-04</v>
          </cell>
          <cell r="C3171" t="str">
            <v xml:space="preserve">BONE CHISEL 18 CM                       </v>
          </cell>
          <cell r="D3171" t="str">
            <v>PC</v>
          </cell>
          <cell r="E3171">
            <v>37.4</v>
          </cell>
          <cell r="F3171">
            <v>93.5</v>
          </cell>
        </row>
        <row r="3172">
          <cell r="A3172">
            <v>2307404</v>
          </cell>
          <cell r="B3172" t="str">
            <v>23-074-04</v>
          </cell>
          <cell r="C3172" t="str">
            <v xml:space="preserve">BONE CHISEL 18 CM                       </v>
          </cell>
          <cell r="D3172" t="str">
            <v>PC</v>
          </cell>
          <cell r="E3172">
            <v>37.4</v>
          </cell>
          <cell r="F3172">
            <v>93.5</v>
          </cell>
        </row>
        <row r="3173">
          <cell r="A3173">
            <v>2307601</v>
          </cell>
          <cell r="B3173" t="str">
            <v>23-076-01</v>
          </cell>
          <cell r="C3173" t="str">
            <v xml:space="preserve">GARDNER BONE CHISEL 17 CM               </v>
          </cell>
          <cell r="D3173" t="str">
            <v>PC</v>
          </cell>
          <cell r="E3173">
            <v>37.4</v>
          </cell>
          <cell r="F3173">
            <v>93.5</v>
          </cell>
        </row>
        <row r="3174">
          <cell r="A3174">
            <v>2307602</v>
          </cell>
          <cell r="B3174" t="str">
            <v>23-076-02</v>
          </cell>
          <cell r="C3174" t="str">
            <v xml:space="preserve">GARDNER BONE CHISEL 17 CM               </v>
          </cell>
          <cell r="D3174" t="str">
            <v>PC</v>
          </cell>
          <cell r="E3174">
            <v>37.4</v>
          </cell>
          <cell r="F3174">
            <v>93.5</v>
          </cell>
        </row>
        <row r="3175">
          <cell r="A3175">
            <v>2307603</v>
          </cell>
          <cell r="B3175" t="str">
            <v>23-076-03</v>
          </cell>
          <cell r="C3175" t="str">
            <v xml:space="preserve">GARDNER BONE CHISEL 17 CM               </v>
          </cell>
          <cell r="D3175" t="str">
            <v>PC</v>
          </cell>
          <cell r="E3175">
            <v>37.4</v>
          </cell>
          <cell r="F3175">
            <v>93.5</v>
          </cell>
        </row>
        <row r="3176">
          <cell r="A3176">
            <v>2308003</v>
          </cell>
          <cell r="B3176" t="str">
            <v>23-080-03</v>
          </cell>
          <cell r="C3176" t="str">
            <v xml:space="preserve">SNYDER-O.S.U. BONE CHISEL 17 CM         </v>
          </cell>
          <cell r="D3176" t="str">
            <v>PC</v>
          </cell>
          <cell r="E3176">
            <v>37.4</v>
          </cell>
          <cell r="F3176">
            <v>93.5</v>
          </cell>
        </row>
        <row r="3177">
          <cell r="A3177">
            <v>2308005</v>
          </cell>
          <cell r="B3177" t="str">
            <v>23-080-05</v>
          </cell>
          <cell r="C3177" t="str">
            <v xml:space="preserve">SNYDER-O.S.U. BONE CHISEL 17 CM         </v>
          </cell>
          <cell r="D3177" t="str">
            <v>PC</v>
          </cell>
          <cell r="E3177">
            <v>37.4</v>
          </cell>
          <cell r="F3177">
            <v>93.5</v>
          </cell>
        </row>
        <row r="3178">
          <cell r="A3178">
            <v>2310008</v>
          </cell>
          <cell r="B3178" t="str">
            <v>23-100-08</v>
          </cell>
          <cell r="C3178" t="str">
            <v xml:space="preserve">CHISEL POINTED       8X135MM            </v>
          </cell>
          <cell r="D3178" t="str">
            <v>PC</v>
          </cell>
          <cell r="E3178">
            <v>23.75</v>
          </cell>
          <cell r="F3178">
            <v>59.375</v>
          </cell>
        </row>
        <row r="3179">
          <cell r="A3179">
            <v>2310010</v>
          </cell>
          <cell r="B3179" t="str">
            <v>23-100-10</v>
          </cell>
          <cell r="C3179" t="str">
            <v xml:space="preserve">CHISEL POINTED      10X135MM            </v>
          </cell>
          <cell r="D3179" t="str">
            <v>PC</v>
          </cell>
          <cell r="E3179">
            <v>23.75</v>
          </cell>
          <cell r="F3179">
            <v>59.375</v>
          </cell>
        </row>
        <row r="3180">
          <cell r="A3180">
            <v>2310012</v>
          </cell>
          <cell r="B3180" t="str">
            <v>23-100-12</v>
          </cell>
          <cell r="C3180" t="str">
            <v xml:space="preserve">CHISEL POINTED      12X135MM            </v>
          </cell>
          <cell r="D3180" t="str">
            <v>PC</v>
          </cell>
          <cell r="E3180">
            <v>23.75</v>
          </cell>
          <cell r="F3180">
            <v>59.375</v>
          </cell>
        </row>
        <row r="3181">
          <cell r="A3181">
            <v>2310014</v>
          </cell>
          <cell r="B3181" t="str">
            <v>23-100-14</v>
          </cell>
          <cell r="C3181" t="str">
            <v xml:space="preserve">CHISEL POINTED      14X135MM            </v>
          </cell>
          <cell r="D3181" t="str">
            <v>PC</v>
          </cell>
          <cell r="E3181">
            <v>23.75</v>
          </cell>
          <cell r="F3181">
            <v>59.375</v>
          </cell>
        </row>
        <row r="3182">
          <cell r="A3182">
            <v>2310016</v>
          </cell>
          <cell r="B3182" t="str">
            <v>23-100-16</v>
          </cell>
          <cell r="C3182" t="str">
            <v xml:space="preserve">CHISEL POINTED      16X135MM            </v>
          </cell>
          <cell r="D3182" t="str">
            <v>PC</v>
          </cell>
          <cell r="E3182">
            <v>23.75</v>
          </cell>
          <cell r="F3182">
            <v>59.375</v>
          </cell>
        </row>
        <row r="3183">
          <cell r="A3183">
            <v>2310108</v>
          </cell>
          <cell r="B3183" t="str">
            <v>23-101-08</v>
          </cell>
          <cell r="C3183" t="str">
            <v xml:space="preserve">CHISEL POINTED BEV   8X135MM            </v>
          </cell>
          <cell r="D3183" t="str">
            <v>PC</v>
          </cell>
          <cell r="E3183">
            <v>23.75</v>
          </cell>
          <cell r="F3183">
            <v>59.375</v>
          </cell>
        </row>
        <row r="3184">
          <cell r="A3184">
            <v>2310110</v>
          </cell>
          <cell r="B3184" t="str">
            <v>23-101-10</v>
          </cell>
          <cell r="C3184" t="str">
            <v xml:space="preserve">CHISEL POINTED BEV  10X135MM            </v>
          </cell>
          <cell r="D3184" t="str">
            <v>PC</v>
          </cell>
          <cell r="E3184">
            <v>23.75</v>
          </cell>
          <cell r="F3184">
            <v>59.375</v>
          </cell>
        </row>
        <row r="3185">
          <cell r="A3185">
            <v>2310112</v>
          </cell>
          <cell r="B3185" t="str">
            <v>23-101-12</v>
          </cell>
          <cell r="C3185" t="str">
            <v xml:space="preserve">CHISEL POINTED BEV  12X135MM            </v>
          </cell>
          <cell r="D3185" t="str">
            <v>PC</v>
          </cell>
          <cell r="E3185">
            <v>23.75</v>
          </cell>
          <cell r="F3185">
            <v>59.375</v>
          </cell>
        </row>
        <row r="3186">
          <cell r="A3186">
            <v>2310114</v>
          </cell>
          <cell r="B3186" t="str">
            <v>23-101-14</v>
          </cell>
          <cell r="C3186" t="str">
            <v xml:space="preserve">CHISEL POINTED BEV  14X135MM            </v>
          </cell>
          <cell r="D3186" t="str">
            <v>PC</v>
          </cell>
          <cell r="E3186">
            <v>31.26</v>
          </cell>
          <cell r="F3186">
            <v>78.150000000000006</v>
          </cell>
        </row>
        <row r="3187">
          <cell r="A3187">
            <v>2310116</v>
          </cell>
          <cell r="B3187" t="str">
            <v>23-101-16</v>
          </cell>
          <cell r="C3187" t="str">
            <v xml:space="preserve">CHISEL POINTED BEV  16X135MM            </v>
          </cell>
          <cell r="D3187" t="str">
            <v>PC</v>
          </cell>
          <cell r="E3187">
            <v>31.26</v>
          </cell>
          <cell r="F3187">
            <v>78.150000000000006</v>
          </cell>
        </row>
        <row r="3188">
          <cell r="A3188">
            <v>2310208</v>
          </cell>
          <cell r="B3188" t="str">
            <v>23-102-08</v>
          </cell>
          <cell r="C3188" t="str">
            <v xml:space="preserve">GOUGE                8X135MM            </v>
          </cell>
          <cell r="D3188" t="str">
            <v>PC</v>
          </cell>
          <cell r="E3188">
            <v>28.69</v>
          </cell>
          <cell r="F3188">
            <v>71.725000000000009</v>
          </cell>
        </row>
        <row r="3189">
          <cell r="A3189">
            <v>2310210</v>
          </cell>
          <cell r="B3189" t="str">
            <v>23-102-10</v>
          </cell>
          <cell r="C3189" t="str">
            <v xml:space="preserve">CHISEL POINTED BEV  10X135MM            </v>
          </cell>
          <cell r="D3189" t="str">
            <v>PC</v>
          </cell>
          <cell r="E3189">
            <v>28.69</v>
          </cell>
          <cell r="F3189">
            <v>71.725000000000009</v>
          </cell>
        </row>
        <row r="3190">
          <cell r="A3190">
            <v>2310212</v>
          </cell>
          <cell r="B3190" t="str">
            <v>23-102-12</v>
          </cell>
          <cell r="C3190" t="str">
            <v xml:space="preserve">CHISEL POINTED BEV  12X135MM            </v>
          </cell>
          <cell r="D3190" t="str">
            <v>PC</v>
          </cell>
          <cell r="E3190">
            <v>28.69</v>
          </cell>
          <cell r="F3190">
            <v>71.725000000000009</v>
          </cell>
        </row>
        <row r="3191">
          <cell r="A3191">
            <v>2310214</v>
          </cell>
          <cell r="B3191" t="str">
            <v>23-102-14</v>
          </cell>
          <cell r="C3191" t="str">
            <v xml:space="preserve">CHISEL POINTED BEV  14X135MM            </v>
          </cell>
          <cell r="D3191" t="str">
            <v>PC</v>
          </cell>
          <cell r="E3191">
            <v>28.69</v>
          </cell>
          <cell r="F3191">
            <v>71.725000000000009</v>
          </cell>
        </row>
        <row r="3192">
          <cell r="A3192">
            <v>2310216</v>
          </cell>
          <cell r="B3192" t="str">
            <v>23-102-16</v>
          </cell>
          <cell r="C3192" t="str">
            <v xml:space="preserve">CHISEL POINTED BEV  16X135MM            </v>
          </cell>
          <cell r="D3192" t="str">
            <v>PC</v>
          </cell>
          <cell r="E3192">
            <v>28.69</v>
          </cell>
          <cell r="F3192">
            <v>71.725000000000009</v>
          </cell>
        </row>
        <row r="3193">
          <cell r="A3193">
            <v>2310502</v>
          </cell>
          <cell r="B3193" t="str">
            <v>23-105-02</v>
          </cell>
          <cell r="C3193" t="str">
            <v xml:space="preserve">PARTSCH CHISEL       2X135MM            </v>
          </cell>
          <cell r="D3193" t="str">
            <v>PC</v>
          </cell>
          <cell r="E3193">
            <v>23.75</v>
          </cell>
          <cell r="F3193">
            <v>59.375</v>
          </cell>
        </row>
        <row r="3194">
          <cell r="A3194">
            <v>2310503</v>
          </cell>
          <cell r="B3194" t="str">
            <v>23-105-03</v>
          </cell>
          <cell r="C3194" t="str">
            <v xml:space="preserve">PARTSCH CHISEL       3X135MM            </v>
          </cell>
          <cell r="D3194" t="str">
            <v>PC</v>
          </cell>
          <cell r="E3194">
            <v>23.75</v>
          </cell>
          <cell r="F3194">
            <v>59.375</v>
          </cell>
        </row>
        <row r="3195">
          <cell r="A3195">
            <v>2310504</v>
          </cell>
          <cell r="B3195" t="str">
            <v>23-105-04</v>
          </cell>
          <cell r="C3195" t="str">
            <v xml:space="preserve">PARTSCH CHISEL       4X135MM            </v>
          </cell>
          <cell r="D3195" t="str">
            <v>PC</v>
          </cell>
          <cell r="E3195">
            <v>23.75</v>
          </cell>
          <cell r="F3195">
            <v>59.375</v>
          </cell>
        </row>
        <row r="3196">
          <cell r="A3196">
            <v>2310505</v>
          </cell>
          <cell r="B3196" t="str">
            <v>23-105-05</v>
          </cell>
          <cell r="C3196" t="str">
            <v xml:space="preserve">PARTSCH CHISEL       5X135MM            </v>
          </cell>
          <cell r="D3196" t="str">
            <v>PC</v>
          </cell>
          <cell r="E3196">
            <v>23.75</v>
          </cell>
          <cell r="F3196">
            <v>59.375</v>
          </cell>
        </row>
        <row r="3197">
          <cell r="A3197">
            <v>2310506</v>
          </cell>
          <cell r="B3197" t="str">
            <v>23-105-06</v>
          </cell>
          <cell r="C3197" t="str">
            <v xml:space="preserve">PARTSCH CHISEL       6X135MM            </v>
          </cell>
          <cell r="D3197" t="str">
            <v>PC</v>
          </cell>
          <cell r="E3197">
            <v>23.75</v>
          </cell>
          <cell r="F3197">
            <v>59.375</v>
          </cell>
        </row>
        <row r="3198">
          <cell r="A3198">
            <v>2310602</v>
          </cell>
          <cell r="B3198" t="str">
            <v>23-106-02</v>
          </cell>
          <cell r="C3198" t="str">
            <v xml:space="preserve">PARTSCH CHISEL       2X170MM            </v>
          </cell>
          <cell r="D3198" t="str">
            <v>PC</v>
          </cell>
          <cell r="E3198">
            <v>24.32</v>
          </cell>
          <cell r="F3198">
            <v>60.8</v>
          </cell>
        </row>
        <row r="3199">
          <cell r="A3199">
            <v>2310603</v>
          </cell>
          <cell r="B3199" t="str">
            <v>23-106-03</v>
          </cell>
          <cell r="C3199" t="str">
            <v xml:space="preserve">PARTSCH CHISEL       3X170MM            </v>
          </cell>
          <cell r="D3199" t="str">
            <v>PC</v>
          </cell>
          <cell r="E3199">
            <v>24.32</v>
          </cell>
          <cell r="F3199">
            <v>60.8</v>
          </cell>
        </row>
        <row r="3200">
          <cell r="A3200">
            <v>2310604</v>
          </cell>
          <cell r="B3200" t="str">
            <v>23-106-04</v>
          </cell>
          <cell r="C3200" t="str">
            <v xml:space="preserve">PARTSCH CHISEL       4X170MM            </v>
          </cell>
          <cell r="D3200" t="str">
            <v>PC</v>
          </cell>
          <cell r="E3200">
            <v>24.32</v>
          </cell>
          <cell r="F3200">
            <v>60.8</v>
          </cell>
        </row>
        <row r="3201">
          <cell r="A3201">
            <v>2310605</v>
          </cell>
          <cell r="B3201" t="str">
            <v>23-106-05</v>
          </cell>
          <cell r="C3201" t="str">
            <v xml:space="preserve">PARTSCH CHISEL       5X170MM            </v>
          </cell>
          <cell r="D3201" t="str">
            <v>PC</v>
          </cell>
          <cell r="E3201">
            <v>24.32</v>
          </cell>
          <cell r="F3201">
            <v>60.8</v>
          </cell>
        </row>
        <row r="3202">
          <cell r="A3202">
            <v>2310606</v>
          </cell>
          <cell r="B3202" t="str">
            <v>23-106-06</v>
          </cell>
          <cell r="C3202" t="str">
            <v xml:space="preserve">PARTSCH CHISEL       6X170MM            </v>
          </cell>
          <cell r="D3202" t="str">
            <v>PC</v>
          </cell>
          <cell r="E3202">
            <v>24.32</v>
          </cell>
          <cell r="F3202">
            <v>60.8</v>
          </cell>
        </row>
        <row r="3203">
          <cell r="A3203">
            <v>2310902</v>
          </cell>
          <cell r="B3203" t="str">
            <v>23-109-02</v>
          </cell>
          <cell r="C3203" t="str">
            <v xml:space="preserve">PARTSCH GOUGE        2X135MM            </v>
          </cell>
          <cell r="D3203" t="str">
            <v>PC</v>
          </cell>
          <cell r="E3203">
            <v>24.32</v>
          </cell>
          <cell r="F3203">
            <v>60.8</v>
          </cell>
        </row>
        <row r="3204">
          <cell r="A3204">
            <v>2310903</v>
          </cell>
          <cell r="B3204" t="str">
            <v>23-109-03</v>
          </cell>
          <cell r="C3204" t="str">
            <v xml:space="preserve">PARTSCH GOUGE        3X135MM            </v>
          </cell>
          <cell r="D3204" t="str">
            <v>PC</v>
          </cell>
          <cell r="E3204">
            <v>24.32</v>
          </cell>
          <cell r="F3204">
            <v>60.8</v>
          </cell>
        </row>
        <row r="3205">
          <cell r="A3205">
            <v>2310904</v>
          </cell>
          <cell r="B3205" t="str">
            <v>23-109-04</v>
          </cell>
          <cell r="C3205" t="str">
            <v xml:space="preserve">PARTSCH GOUGE        4X135MM            </v>
          </cell>
          <cell r="D3205" t="str">
            <v>PC</v>
          </cell>
          <cell r="E3205">
            <v>23.66</v>
          </cell>
          <cell r="F3205">
            <v>59.15</v>
          </cell>
        </row>
        <row r="3206">
          <cell r="A3206">
            <v>2310905</v>
          </cell>
          <cell r="B3206" t="str">
            <v>23-109-05</v>
          </cell>
          <cell r="C3206" t="str">
            <v xml:space="preserve">PARTSCH GOUGE        5X135MM            </v>
          </cell>
          <cell r="D3206" t="str">
            <v>PC</v>
          </cell>
          <cell r="E3206">
            <v>24.32</v>
          </cell>
          <cell r="F3206">
            <v>60.8</v>
          </cell>
        </row>
        <row r="3207">
          <cell r="A3207">
            <v>2310906</v>
          </cell>
          <cell r="B3207" t="str">
            <v>23-109-06</v>
          </cell>
          <cell r="C3207" t="str">
            <v xml:space="preserve">PARTSCH GOUGE        6X135MM            </v>
          </cell>
          <cell r="D3207" t="str">
            <v>PC</v>
          </cell>
          <cell r="E3207">
            <v>24.32</v>
          </cell>
          <cell r="F3207">
            <v>60.8</v>
          </cell>
        </row>
        <row r="3208">
          <cell r="A3208">
            <v>2311002</v>
          </cell>
          <cell r="B3208" t="str">
            <v>23-110-02</v>
          </cell>
          <cell r="C3208" t="str">
            <v xml:space="preserve">PARTSCH GOUGE        2X170MM            </v>
          </cell>
          <cell r="D3208" t="str">
            <v>PC</v>
          </cell>
          <cell r="E3208">
            <v>31.26</v>
          </cell>
          <cell r="F3208">
            <v>78.150000000000006</v>
          </cell>
        </row>
        <row r="3209">
          <cell r="A3209">
            <v>2311003</v>
          </cell>
          <cell r="B3209" t="str">
            <v>23-110-03</v>
          </cell>
          <cell r="C3209" t="str">
            <v xml:space="preserve">PARTSCH GOUGE        3X170MM            </v>
          </cell>
          <cell r="D3209" t="str">
            <v>PC</v>
          </cell>
          <cell r="E3209">
            <v>31.26</v>
          </cell>
          <cell r="F3209">
            <v>78.150000000000006</v>
          </cell>
        </row>
        <row r="3210">
          <cell r="A3210">
            <v>2311004</v>
          </cell>
          <cell r="B3210" t="str">
            <v>23-110-04</v>
          </cell>
          <cell r="C3210" t="str">
            <v xml:space="preserve">PARTSCH GOUGE        4X170MM            </v>
          </cell>
          <cell r="D3210" t="str">
            <v>PC</v>
          </cell>
          <cell r="E3210">
            <v>31.26</v>
          </cell>
          <cell r="F3210">
            <v>78.150000000000006</v>
          </cell>
        </row>
        <row r="3211">
          <cell r="A3211">
            <v>2311005</v>
          </cell>
          <cell r="B3211" t="str">
            <v>23-110-05</v>
          </cell>
          <cell r="C3211" t="str">
            <v xml:space="preserve">PARTSCH GOUGE        5X170MM            </v>
          </cell>
          <cell r="D3211" t="str">
            <v>PC</v>
          </cell>
          <cell r="E3211">
            <v>31.26</v>
          </cell>
          <cell r="F3211">
            <v>78.150000000000006</v>
          </cell>
        </row>
        <row r="3212">
          <cell r="A3212">
            <v>2311006</v>
          </cell>
          <cell r="B3212" t="str">
            <v>23-110-06</v>
          </cell>
          <cell r="C3212" t="str">
            <v xml:space="preserve">PARTSCH GOUGE        6X170MM            </v>
          </cell>
          <cell r="D3212" t="str">
            <v>PC</v>
          </cell>
          <cell r="E3212">
            <v>31.26</v>
          </cell>
          <cell r="F3212">
            <v>78.150000000000006</v>
          </cell>
        </row>
        <row r="3213">
          <cell r="A3213">
            <v>2311804</v>
          </cell>
          <cell r="B3213" t="str">
            <v>23-118-04</v>
          </cell>
          <cell r="C3213" t="str">
            <v xml:space="preserve">ALEXANDER CHISEL     4X180MM            </v>
          </cell>
          <cell r="D3213" t="str">
            <v>PC</v>
          </cell>
          <cell r="E3213">
            <v>32.020000000000003</v>
          </cell>
          <cell r="F3213">
            <v>80.050000000000011</v>
          </cell>
        </row>
        <row r="3214">
          <cell r="A3214">
            <v>2311806</v>
          </cell>
          <cell r="B3214" t="str">
            <v>23-118-06</v>
          </cell>
          <cell r="C3214" t="str">
            <v xml:space="preserve">ALEXANDER CHISEL     6X180MM            </v>
          </cell>
          <cell r="D3214" t="str">
            <v>PC</v>
          </cell>
          <cell r="E3214">
            <v>32.020000000000003</v>
          </cell>
          <cell r="F3214">
            <v>80.050000000000011</v>
          </cell>
        </row>
        <row r="3215">
          <cell r="A3215">
            <v>2311808</v>
          </cell>
          <cell r="B3215" t="str">
            <v>23-118-08</v>
          </cell>
          <cell r="C3215" t="str">
            <v xml:space="preserve">ALEXANDER CHISEL     8X180MM            </v>
          </cell>
          <cell r="D3215" t="str">
            <v>PC</v>
          </cell>
          <cell r="E3215">
            <v>32.020000000000003</v>
          </cell>
          <cell r="F3215">
            <v>80.050000000000011</v>
          </cell>
        </row>
        <row r="3216">
          <cell r="A3216">
            <v>2311810</v>
          </cell>
          <cell r="B3216" t="str">
            <v>23-118-10</v>
          </cell>
          <cell r="C3216" t="str">
            <v xml:space="preserve">ALEXANDER CHISEL    10X180MM            </v>
          </cell>
          <cell r="D3216" t="str">
            <v>PC</v>
          </cell>
          <cell r="E3216">
            <v>32.020000000000003</v>
          </cell>
          <cell r="F3216">
            <v>80.050000000000011</v>
          </cell>
        </row>
        <row r="3217">
          <cell r="A3217">
            <v>2311812</v>
          </cell>
          <cell r="B3217" t="str">
            <v>23-118-12</v>
          </cell>
          <cell r="C3217" t="str">
            <v xml:space="preserve">ALEXANDER CHISEL    12X180MM            </v>
          </cell>
          <cell r="D3217" t="str">
            <v>PC</v>
          </cell>
          <cell r="E3217">
            <v>32.020000000000003</v>
          </cell>
          <cell r="F3217">
            <v>80.050000000000011</v>
          </cell>
        </row>
        <row r="3218">
          <cell r="A3218">
            <v>2311814</v>
          </cell>
          <cell r="B3218" t="str">
            <v>23-118-14</v>
          </cell>
          <cell r="C3218" t="str">
            <v xml:space="preserve">ALEXANDER CHISEL    14X180MM            </v>
          </cell>
          <cell r="D3218" t="str">
            <v>PC</v>
          </cell>
          <cell r="E3218">
            <v>32.020000000000003</v>
          </cell>
          <cell r="F3218">
            <v>80.050000000000011</v>
          </cell>
        </row>
        <row r="3219">
          <cell r="A3219">
            <v>2311904</v>
          </cell>
          <cell r="B3219" t="str">
            <v>23-119-04</v>
          </cell>
          <cell r="C3219" t="str">
            <v xml:space="preserve">ALEXANDER GOUGE      4X180MM            </v>
          </cell>
          <cell r="D3219" t="str">
            <v>PC</v>
          </cell>
          <cell r="E3219">
            <v>33.729999999999997</v>
          </cell>
          <cell r="F3219">
            <v>84.324999999999989</v>
          </cell>
        </row>
        <row r="3220">
          <cell r="A3220">
            <v>2311906</v>
          </cell>
          <cell r="B3220" t="str">
            <v>23-119-06</v>
          </cell>
          <cell r="C3220" t="str">
            <v xml:space="preserve">ALEXANDER GOUGE      6X180MM            </v>
          </cell>
          <cell r="D3220" t="str">
            <v>PC</v>
          </cell>
          <cell r="E3220">
            <v>33.729999999999997</v>
          </cell>
          <cell r="F3220">
            <v>84.324999999999989</v>
          </cell>
        </row>
        <row r="3221">
          <cell r="A3221">
            <v>2311908</v>
          </cell>
          <cell r="B3221" t="str">
            <v>23-119-08</v>
          </cell>
          <cell r="C3221" t="str">
            <v xml:space="preserve">ALEXANDER GOUGE      8X180MM            </v>
          </cell>
          <cell r="D3221" t="str">
            <v>PC</v>
          </cell>
          <cell r="E3221">
            <v>33.729999999999997</v>
          </cell>
          <cell r="F3221">
            <v>84.324999999999989</v>
          </cell>
        </row>
        <row r="3222">
          <cell r="A3222">
            <v>2311910</v>
          </cell>
          <cell r="B3222" t="str">
            <v>23-119-10</v>
          </cell>
          <cell r="C3222" t="str">
            <v xml:space="preserve">ALEXANDER GOUGE     10X180MM            </v>
          </cell>
          <cell r="D3222" t="str">
            <v>PC</v>
          </cell>
          <cell r="E3222">
            <v>33.729999999999997</v>
          </cell>
          <cell r="F3222">
            <v>84.324999999999989</v>
          </cell>
        </row>
        <row r="3223">
          <cell r="A3223">
            <v>2311912</v>
          </cell>
          <cell r="B3223" t="str">
            <v>23-119-12</v>
          </cell>
          <cell r="C3223" t="str">
            <v xml:space="preserve">ALEXANDER GOUGE     12X180MM            </v>
          </cell>
          <cell r="D3223" t="str">
            <v>PC</v>
          </cell>
          <cell r="E3223">
            <v>33.729999999999997</v>
          </cell>
          <cell r="F3223">
            <v>84.324999999999989</v>
          </cell>
        </row>
        <row r="3224">
          <cell r="A3224">
            <v>2311914</v>
          </cell>
          <cell r="B3224" t="str">
            <v>23-119-14</v>
          </cell>
          <cell r="C3224" t="str">
            <v xml:space="preserve">ALEXANDER GOUGE     14X180MM            </v>
          </cell>
          <cell r="D3224" t="str">
            <v>PC</v>
          </cell>
          <cell r="E3224">
            <v>33.729999999999997</v>
          </cell>
          <cell r="F3224">
            <v>84.324999999999989</v>
          </cell>
        </row>
        <row r="3225">
          <cell r="A3225">
            <v>2312310</v>
          </cell>
          <cell r="B3225" t="str">
            <v>23-123-10</v>
          </cell>
          <cell r="C3225" t="str">
            <v xml:space="preserve">STILLE CHISEL BEV   10X200MM            </v>
          </cell>
          <cell r="D3225" t="str">
            <v>PC</v>
          </cell>
          <cell r="E3225">
            <v>43.89</v>
          </cell>
          <cell r="F3225">
            <v>109.72499999999999</v>
          </cell>
        </row>
        <row r="3226">
          <cell r="A3226">
            <v>2312315</v>
          </cell>
          <cell r="B3226" t="str">
            <v>23-123-15</v>
          </cell>
          <cell r="C3226" t="str">
            <v xml:space="preserve">STILLE CHISEL BEV   15X200MM            </v>
          </cell>
          <cell r="D3226" t="str">
            <v>PC</v>
          </cell>
          <cell r="E3226">
            <v>43.89</v>
          </cell>
          <cell r="F3226">
            <v>109.72499999999999</v>
          </cell>
        </row>
        <row r="3227">
          <cell r="A3227">
            <v>2312320</v>
          </cell>
          <cell r="B3227" t="str">
            <v>23-123-20</v>
          </cell>
          <cell r="C3227" t="str">
            <v xml:space="preserve">STILLE CHISEL BEV   20X200MM            </v>
          </cell>
          <cell r="D3227" t="str">
            <v>PC</v>
          </cell>
          <cell r="E3227">
            <v>43.89</v>
          </cell>
          <cell r="F3227">
            <v>109.72499999999999</v>
          </cell>
        </row>
        <row r="3228">
          <cell r="A3228">
            <v>2312325</v>
          </cell>
          <cell r="B3228" t="str">
            <v>23-123-25</v>
          </cell>
          <cell r="C3228" t="str">
            <v xml:space="preserve">STILLE CHISEL BEV   25X200MM            </v>
          </cell>
          <cell r="D3228" t="str">
            <v>PC</v>
          </cell>
          <cell r="E3228">
            <v>43.89</v>
          </cell>
          <cell r="F3228">
            <v>109.72499999999999</v>
          </cell>
        </row>
        <row r="3229">
          <cell r="A3229">
            <v>2312410</v>
          </cell>
          <cell r="B3229" t="str">
            <v>23-124-10</v>
          </cell>
          <cell r="C3229" t="str">
            <v xml:space="preserve">STILLE CHISEL NORM  10X200MM            </v>
          </cell>
          <cell r="D3229" t="str">
            <v>PC</v>
          </cell>
          <cell r="E3229">
            <v>43.89</v>
          </cell>
          <cell r="F3229">
            <v>109.72499999999999</v>
          </cell>
        </row>
        <row r="3230">
          <cell r="A3230">
            <v>2312415</v>
          </cell>
          <cell r="B3230" t="str">
            <v>23-124-15</v>
          </cell>
          <cell r="C3230" t="str">
            <v xml:space="preserve">STILLE CHISEL NORM  15X200MM            </v>
          </cell>
          <cell r="D3230" t="str">
            <v>PC</v>
          </cell>
          <cell r="E3230">
            <v>43.89</v>
          </cell>
          <cell r="F3230">
            <v>109.72499999999999</v>
          </cell>
        </row>
        <row r="3231">
          <cell r="A3231">
            <v>2312420</v>
          </cell>
          <cell r="B3231" t="str">
            <v>23-124-20</v>
          </cell>
          <cell r="C3231" t="str">
            <v xml:space="preserve">STILLE CHISEL NORM  20X200MM            </v>
          </cell>
          <cell r="D3231" t="str">
            <v>PC</v>
          </cell>
          <cell r="E3231">
            <v>43.89</v>
          </cell>
          <cell r="F3231">
            <v>109.72499999999999</v>
          </cell>
        </row>
        <row r="3232">
          <cell r="A3232">
            <v>2312425</v>
          </cell>
          <cell r="B3232" t="str">
            <v>23-124-25</v>
          </cell>
          <cell r="C3232" t="str">
            <v xml:space="preserve">STILLE CHISEL NORM  25X200MM            </v>
          </cell>
          <cell r="D3232" t="str">
            <v>PC</v>
          </cell>
          <cell r="E3232">
            <v>43.89</v>
          </cell>
          <cell r="F3232">
            <v>109.72499999999999</v>
          </cell>
        </row>
        <row r="3233">
          <cell r="A3233">
            <v>2312710</v>
          </cell>
          <cell r="B3233" t="str">
            <v>23-127-10</v>
          </cell>
          <cell r="C3233" t="str">
            <v xml:space="preserve">STILLE GOUGE        10X200MM            </v>
          </cell>
          <cell r="D3233" t="str">
            <v>PC</v>
          </cell>
          <cell r="E3233">
            <v>47.69</v>
          </cell>
          <cell r="F3233">
            <v>119.22499999999999</v>
          </cell>
        </row>
        <row r="3234">
          <cell r="A3234">
            <v>2312715</v>
          </cell>
          <cell r="B3234" t="str">
            <v>23-127-15</v>
          </cell>
          <cell r="C3234" t="str">
            <v xml:space="preserve">STILLE GOUGE        15X200MM            </v>
          </cell>
          <cell r="D3234" t="str">
            <v>PC</v>
          </cell>
          <cell r="E3234">
            <v>47.69</v>
          </cell>
          <cell r="F3234">
            <v>119.22499999999999</v>
          </cell>
        </row>
        <row r="3235">
          <cell r="A3235">
            <v>2312720</v>
          </cell>
          <cell r="B3235" t="str">
            <v>23-127-20</v>
          </cell>
          <cell r="C3235" t="str">
            <v xml:space="preserve">STILLE GOUGE        20X200MM            </v>
          </cell>
          <cell r="D3235" t="str">
            <v>PC</v>
          </cell>
          <cell r="E3235">
            <v>47.69</v>
          </cell>
          <cell r="F3235">
            <v>119.22499999999999</v>
          </cell>
        </row>
        <row r="3236">
          <cell r="A3236">
            <v>2312725</v>
          </cell>
          <cell r="B3236" t="str">
            <v>23-127-25</v>
          </cell>
          <cell r="C3236" t="str">
            <v xml:space="preserve">STILLE GOUGE        25X200MM            </v>
          </cell>
          <cell r="D3236" t="str">
            <v>PC</v>
          </cell>
          <cell r="E3236">
            <v>47.69</v>
          </cell>
          <cell r="F3236">
            <v>119.22499999999999</v>
          </cell>
        </row>
        <row r="3237">
          <cell r="A3237">
            <v>2312850</v>
          </cell>
          <cell r="B3237" t="str">
            <v>23-128-50</v>
          </cell>
          <cell r="C3237" t="str">
            <v xml:space="preserve">CHISEL BLADES 50MM R.HOLLOW             </v>
          </cell>
          <cell r="D3237" t="str">
            <v>PC</v>
          </cell>
          <cell r="E3237">
            <v>32.020000000000003</v>
          </cell>
          <cell r="F3237">
            <v>80.050000000000011</v>
          </cell>
        </row>
        <row r="3238">
          <cell r="A3238">
            <v>2312860</v>
          </cell>
          <cell r="B3238" t="str">
            <v>23-128-60</v>
          </cell>
          <cell r="C3238" t="str">
            <v xml:space="preserve">CHISEL BLADES 60MM R.HOLLOW             </v>
          </cell>
          <cell r="D3238" t="str">
            <v>PC</v>
          </cell>
          <cell r="E3238">
            <v>32.020000000000003</v>
          </cell>
          <cell r="F3238">
            <v>80.050000000000011</v>
          </cell>
        </row>
        <row r="3239">
          <cell r="A3239">
            <v>2312870</v>
          </cell>
          <cell r="B3239" t="str">
            <v>23-128-70</v>
          </cell>
          <cell r="C3239" t="str">
            <v xml:space="preserve">CHISEL BLADES 70MM R.HOLLOW             </v>
          </cell>
          <cell r="D3239" t="str">
            <v>PC</v>
          </cell>
          <cell r="E3239">
            <v>25.18</v>
          </cell>
          <cell r="F3239">
            <v>62.95</v>
          </cell>
        </row>
        <row r="3240">
          <cell r="A3240">
            <v>2313000</v>
          </cell>
          <cell r="B3240" t="str">
            <v>23-130-00</v>
          </cell>
          <cell r="C3240" t="str">
            <v xml:space="preserve">CHISEL HANDLE                           </v>
          </cell>
          <cell r="D3240" t="str">
            <v>PC</v>
          </cell>
          <cell r="E3240">
            <v>110.68</v>
          </cell>
          <cell r="F3240">
            <v>276.70000000000005</v>
          </cell>
        </row>
        <row r="3241">
          <cell r="A3241">
            <v>2313005</v>
          </cell>
          <cell r="B3241" t="str">
            <v>23-130-05</v>
          </cell>
          <cell r="C3241" t="str">
            <v xml:space="preserve">CHISEL BLADES  5MM                      </v>
          </cell>
          <cell r="D3241" t="str">
            <v>PC</v>
          </cell>
          <cell r="E3241">
            <v>12.07</v>
          </cell>
          <cell r="F3241">
            <v>30.175000000000001</v>
          </cell>
        </row>
        <row r="3242">
          <cell r="A3242">
            <v>2313010</v>
          </cell>
          <cell r="B3242" t="str">
            <v>23-130-10</v>
          </cell>
          <cell r="C3242" t="str">
            <v xml:space="preserve">CHISEL BLADES 10MM                      </v>
          </cell>
          <cell r="D3242" t="str">
            <v>PC</v>
          </cell>
          <cell r="E3242">
            <v>12.07</v>
          </cell>
          <cell r="F3242">
            <v>30.175000000000001</v>
          </cell>
        </row>
        <row r="3243">
          <cell r="A3243">
            <v>2313016</v>
          </cell>
          <cell r="B3243" t="str">
            <v>23-130-16</v>
          </cell>
          <cell r="C3243" t="str">
            <v xml:space="preserve">CHISEL BLADES 16MM                      </v>
          </cell>
          <cell r="D3243" t="str">
            <v>PC</v>
          </cell>
          <cell r="E3243">
            <v>12.07</v>
          </cell>
          <cell r="F3243">
            <v>30.175000000000001</v>
          </cell>
        </row>
        <row r="3244">
          <cell r="A3244">
            <v>2313025</v>
          </cell>
          <cell r="B3244" t="str">
            <v>23-130-25</v>
          </cell>
          <cell r="C3244" t="str">
            <v xml:space="preserve">CHISEL BLADES 25MM                      </v>
          </cell>
          <cell r="D3244" t="str">
            <v>PC</v>
          </cell>
          <cell r="E3244">
            <v>12.07</v>
          </cell>
          <cell r="F3244">
            <v>30.175000000000001</v>
          </cell>
        </row>
        <row r="3245">
          <cell r="A3245">
            <v>2313055</v>
          </cell>
          <cell r="B3245" t="str">
            <v>23-130-55</v>
          </cell>
          <cell r="C3245" t="str">
            <v xml:space="preserve">OSTEOTOME BLADE  5MM                    </v>
          </cell>
          <cell r="D3245" t="str">
            <v>PC</v>
          </cell>
          <cell r="E3245">
            <v>15.2</v>
          </cell>
          <cell r="F3245">
            <v>38</v>
          </cell>
        </row>
        <row r="3246">
          <cell r="A3246">
            <v>2313060</v>
          </cell>
          <cell r="B3246" t="str">
            <v>23-130-60</v>
          </cell>
          <cell r="C3246" t="str">
            <v xml:space="preserve">OSTEOTOME BLADE 10MM                    </v>
          </cell>
          <cell r="D3246" t="str">
            <v>PC</v>
          </cell>
          <cell r="E3246">
            <v>15.2</v>
          </cell>
          <cell r="F3246">
            <v>38</v>
          </cell>
        </row>
        <row r="3247">
          <cell r="A3247">
            <v>2313066</v>
          </cell>
          <cell r="B3247" t="str">
            <v>23-130-66</v>
          </cell>
          <cell r="C3247" t="str">
            <v xml:space="preserve">OSTEOTOME BLADE 16MM                    </v>
          </cell>
          <cell r="D3247" t="str">
            <v>PC</v>
          </cell>
          <cell r="E3247">
            <v>15.2</v>
          </cell>
          <cell r="F3247">
            <v>38</v>
          </cell>
        </row>
        <row r="3248">
          <cell r="A3248">
            <v>2313085</v>
          </cell>
          <cell r="B3248" t="str">
            <v>23-130-85</v>
          </cell>
          <cell r="C3248" t="str">
            <v xml:space="preserve">OSTEOTOME BLADE 25MM                    </v>
          </cell>
          <cell r="D3248" t="str">
            <v>PC</v>
          </cell>
          <cell r="E3248">
            <v>15.2</v>
          </cell>
          <cell r="F3248">
            <v>38</v>
          </cell>
        </row>
        <row r="3249">
          <cell r="A3249">
            <v>2313099</v>
          </cell>
          <cell r="B3249" t="str">
            <v>23-130-99</v>
          </cell>
          <cell r="C3249" t="str">
            <v xml:space="preserve">KEY FOR 23-130-00                       </v>
          </cell>
          <cell r="D3249" t="str">
            <v>PC</v>
          </cell>
          <cell r="E3249">
            <v>25.75</v>
          </cell>
          <cell r="F3249">
            <v>64.375</v>
          </cell>
        </row>
        <row r="3250">
          <cell r="A3250">
            <v>2313105</v>
          </cell>
          <cell r="B3250" t="str">
            <v>23-131-05</v>
          </cell>
          <cell r="C3250" t="str">
            <v xml:space="preserve">LEXER SPONGIOSA CHISEL STR.             </v>
          </cell>
          <cell r="D3250" t="str">
            <v>PC</v>
          </cell>
          <cell r="E3250">
            <v>89.78</v>
          </cell>
          <cell r="F3250">
            <v>224.45</v>
          </cell>
        </row>
        <row r="3251">
          <cell r="A3251">
            <v>2313110</v>
          </cell>
          <cell r="B3251" t="str">
            <v>23-131-10</v>
          </cell>
          <cell r="C3251" t="str">
            <v xml:space="preserve">LEXER SPONGIOSA CHISEL STR.             </v>
          </cell>
          <cell r="D3251" t="str">
            <v>PC</v>
          </cell>
          <cell r="E3251">
            <v>89.78</v>
          </cell>
          <cell r="F3251">
            <v>224.45</v>
          </cell>
        </row>
        <row r="3252">
          <cell r="A3252">
            <v>2313115</v>
          </cell>
          <cell r="B3252" t="str">
            <v>23-131-15</v>
          </cell>
          <cell r="C3252" t="str">
            <v xml:space="preserve">LEXER SPONGIOSA CHISEL STR.             </v>
          </cell>
          <cell r="D3252" t="str">
            <v>PC</v>
          </cell>
          <cell r="E3252">
            <v>89.78</v>
          </cell>
          <cell r="F3252">
            <v>224.45</v>
          </cell>
        </row>
        <row r="3253">
          <cell r="A3253">
            <v>2313155</v>
          </cell>
          <cell r="B3253" t="str">
            <v>23-131-55</v>
          </cell>
          <cell r="C3253" t="str">
            <v xml:space="preserve">LEXER SPONGIOSA CHISEL CVD.             </v>
          </cell>
          <cell r="D3253" t="str">
            <v>PC</v>
          </cell>
          <cell r="E3253">
            <v>89.78</v>
          </cell>
          <cell r="F3253">
            <v>224.45</v>
          </cell>
        </row>
        <row r="3254">
          <cell r="A3254">
            <v>2313160</v>
          </cell>
          <cell r="B3254" t="str">
            <v>23-131-60</v>
          </cell>
          <cell r="C3254" t="str">
            <v xml:space="preserve">LEXER SPONGIOSA CHISEL CVD.             </v>
          </cell>
          <cell r="D3254" t="str">
            <v>PC</v>
          </cell>
          <cell r="E3254">
            <v>89.78</v>
          </cell>
          <cell r="F3254">
            <v>224.45</v>
          </cell>
        </row>
        <row r="3255">
          <cell r="A3255">
            <v>2313165</v>
          </cell>
          <cell r="B3255" t="str">
            <v>23-131-65</v>
          </cell>
          <cell r="C3255" t="str">
            <v xml:space="preserve">LEXER SPONGIOSA CHISEL CVD.             </v>
          </cell>
          <cell r="D3255" t="str">
            <v>PC</v>
          </cell>
          <cell r="E3255">
            <v>89.78</v>
          </cell>
          <cell r="F3255">
            <v>224.45</v>
          </cell>
        </row>
        <row r="3256">
          <cell r="A3256">
            <v>2313204</v>
          </cell>
          <cell r="B3256" t="str">
            <v>23-132-04</v>
          </cell>
          <cell r="C3256" t="str">
            <v xml:space="preserve">MINI LEXER CHISEL       4 MM            </v>
          </cell>
          <cell r="D3256" t="str">
            <v>PC</v>
          </cell>
          <cell r="E3256">
            <v>58.52</v>
          </cell>
          <cell r="F3256">
            <v>146.30000000000001</v>
          </cell>
        </row>
        <row r="3257">
          <cell r="A3257">
            <v>2313206</v>
          </cell>
          <cell r="B3257" t="str">
            <v>23-132-06</v>
          </cell>
          <cell r="C3257" t="str">
            <v xml:space="preserve">MINI LEXER CHISEL       6 MM            </v>
          </cell>
          <cell r="D3257" t="str">
            <v>PC</v>
          </cell>
          <cell r="E3257">
            <v>58.52</v>
          </cell>
          <cell r="F3257">
            <v>146.30000000000001</v>
          </cell>
        </row>
        <row r="3258">
          <cell r="A3258">
            <v>2313208</v>
          </cell>
          <cell r="B3258" t="str">
            <v>23-132-08</v>
          </cell>
          <cell r="C3258" t="str">
            <v xml:space="preserve">MINI LEXER CHISEL       8 MM            </v>
          </cell>
          <cell r="D3258" t="str">
            <v>PC</v>
          </cell>
          <cell r="E3258">
            <v>58.52</v>
          </cell>
          <cell r="F3258">
            <v>146.30000000000001</v>
          </cell>
        </row>
        <row r="3259">
          <cell r="A3259">
            <v>2313210</v>
          </cell>
          <cell r="B3259" t="str">
            <v>23-132-10</v>
          </cell>
          <cell r="C3259" t="str">
            <v xml:space="preserve">MINI LEXER CHISEL      10 MM            </v>
          </cell>
          <cell r="D3259" t="str">
            <v>PC</v>
          </cell>
          <cell r="E3259">
            <v>58.52</v>
          </cell>
          <cell r="F3259">
            <v>146.30000000000001</v>
          </cell>
        </row>
        <row r="3260">
          <cell r="A3260">
            <v>2313212</v>
          </cell>
          <cell r="B3260" t="str">
            <v>23-132-12</v>
          </cell>
          <cell r="C3260" t="str">
            <v xml:space="preserve">MINI LEXER CHISEL      12 MM            </v>
          </cell>
          <cell r="D3260" t="str">
            <v>PC</v>
          </cell>
          <cell r="E3260">
            <v>58.52</v>
          </cell>
          <cell r="F3260">
            <v>146.30000000000001</v>
          </cell>
        </row>
        <row r="3261">
          <cell r="A3261">
            <v>2313304</v>
          </cell>
          <cell r="B3261" t="str">
            <v>23-133-04</v>
          </cell>
          <cell r="C3261" t="str">
            <v xml:space="preserve">MINI LEXER GOUGE        4 MM            </v>
          </cell>
          <cell r="D3261" t="str">
            <v>PC</v>
          </cell>
          <cell r="E3261">
            <v>58.52</v>
          </cell>
          <cell r="F3261">
            <v>146.30000000000001</v>
          </cell>
        </row>
        <row r="3262">
          <cell r="A3262">
            <v>2313306</v>
          </cell>
          <cell r="B3262" t="str">
            <v>23-133-06</v>
          </cell>
          <cell r="C3262" t="str">
            <v xml:space="preserve">MINI LEXER GOUGE        6 MM            </v>
          </cell>
          <cell r="D3262" t="str">
            <v>PC</v>
          </cell>
          <cell r="E3262">
            <v>58.52</v>
          </cell>
          <cell r="F3262">
            <v>146.30000000000001</v>
          </cell>
        </row>
        <row r="3263">
          <cell r="A3263">
            <v>2313308</v>
          </cell>
          <cell r="B3263" t="str">
            <v>23-133-08</v>
          </cell>
          <cell r="C3263" t="str">
            <v xml:space="preserve">MINI LEXER GOUGE        8 MM            </v>
          </cell>
          <cell r="D3263" t="str">
            <v>PC</v>
          </cell>
          <cell r="E3263">
            <v>58.52</v>
          </cell>
          <cell r="F3263">
            <v>146.30000000000001</v>
          </cell>
        </row>
        <row r="3264">
          <cell r="A3264">
            <v>2313310</v>
          </cell>
          <cell r="B3264" t="str">
            <v>23-133-10</v>
          </cell>
          <cell r="C3264" t="str">
            <v xml:space="preserve">MINI LEXER GOUGE       10 MM            </v>
          </cell>
          <cell r="D3264" t="str">
            <v>PC</v>
          </cell>
          <cell r="E3264">
            <v>58.52</v>
          </cell>
          <cell r="F3264">
            <v>146.30000000000001</v>
          </cell>
        </row>
        <row r="3265">
          <cell r="A3265">
            <v>2313312</v>
          </cell>
          <cell r="B3265" t="str">
            <v>23-133-12</v>
          </cell>
          <cell r="C3265" t="str">
            <v xml:space="preserve">MINI LEXER GOUGE       12 MM            </v>
          </cell>
          <cell r="D3265" t="str">
            <v>PC</v>
          </cell>
          <cell r="E3265">
            <v>58.52</v>
          </cell>
          <cell r="F3265">
            <v>146.30000000000001</v>
          </cell>
        </row>
        <row r="3266">
          <cell r="A3266">
            <v>2313407</v>
          </cell>
          <cell r="B3266" t="str">
            <v>23-134-07</v>
          </cell>
          <cell r="C3266" t="str">
            <v xml:space="preserve">LEXER BONE CHISEL 230X7MM               </v>
          </cell>
          <cell r="D3266" t="str">
            <v>PC</v>
          </cell>
          <cell r="E3266">
            <v>54.82</v>
          </cell>
          <cell r="F3266">
            <v>137.05000000000001</v>
          </cell>
        </row>
        <row r="3267">
          <cell r="A3267">
            <v>2313410</v>
          </cell>
          <cell r="B3267" t="str">
            <v>23-134-10</v>
          </cell>
          <cell r="C3267" t="str">
            <v xml:space="preserve">LEXER CHISEL        10X230MM            </v>
          </cell>
          <cell r="D3267" t="str">
            <v>PC</v>
          </cell>
          <cell r="E3267">
            <v>54.82</v>
          </cell>
          <cell r="F3267">
            <v>137.05000000000001</v>
          </cell>
        </row>
        <row r="3268">
          <cell r="A3268">
            <v>2313415</v>
          </cell>
          <cell r="B3268" t="str">
            <v>23-134-15</v>
          </cell>
          <cell r="C3268" t="str">
            <v xml:space="preserve">LEXER CHISEL        15X230MM            </v>
          </cell>
          <cell r="D3268" t="str">
            <v>PC</v>
          </cell>
          <cell r="E3268">
            <v>54.82</v>
          </cell>
          <cell r="F3268">
            <v>137.05000000000001</v>
          </cell>
        </row>
        <row r="3269">
          <cell r="A3269">
            <v>2313420</v>
          </cell>
          <cell r="B3269" t="str">
            <v>23-134-20</v>
          </cell>
          <cell r="C3269" t="str">
            <v xml:space="preserve">LEXER CHISEL        20X230MM            </v>
          </cell>
          <cell r="D3269" t="str">
            <v>PC</v>
          </cell>
          <cell r="E3269">
            <v>54.82</v>
          </cell>
          <cell r="F3269">
            <v>137.05000000000001</v>
          </cell>
        </row>
        <row r="3270">
          <cell r="A3270">
            <v>2313425</v>
          </cell>
          <cell r="B3270" t="str">
            <v>23-134-25</v>
          </cell>
          <cell r="C3270" t="str">
            <v xml:space="preserve">LEXER CHISEL        25X230MM            </v>
          </cell>
          <cell r="D3270" t="str">
            <v>PC</v>
          </cell>
          <cell r="E3270">
            <v>54.82</v>
          </cell>
          <cell r="F3270">
            <v>137.05000000000001</v>
          </cell>
        </row>
        <row r="3271">
          <cell r="A3271">
            <v>2313430</v>
          </cell>
          <cell r="B3271" t="str">
            <v>23-134-30</v>
          </cell>
          <cell r="C3271" t="str">
            <v xml:space="preserve">LEXER CHISEL        30X230MM            </v>
          </cell>
          <cell r="D3271" t="str">
            <v>PC</v>
          </cell>
          <cell r="E3271">
            <v>54.82</v>
          </cell>
          <cell r="F3271">
            <v>137.05000000000001</v>
          </cell>
        </row>
        <row r="3272">
          <cell r="A3272">
            <v>2313507</v>
          </cell>
          <cell r="B3272" t="str">
            <v>23-135-07</v>
          </cell>
          <cell r="C3272" t="str">
            <v xml:space="preserve">LEXER BONE GOUGE 230X7MM                </v>
          </cell>
          <cell r="D3272" t="str">
            <v>PC</v>
          </cell>
          <cell r="E3272">
            <v>68.400000000000006</v>
          </cell>
          <cell r="F3272">
            <v>171</v>
          </cell>
        </row>
        <row r="3273">
          <cell r="A3273">
            <v>2313510</v>
          </cell>
          <cell r="B3273" t="str">
            <v>23-135-10</v>
          </cell>
          <cell r="C3273" t="str">
            <v xml:space="preserve">LEXER GOUGE         10X230MM            </v>
          </cell>
          <cell r="D3273" t="str">
            <v>PC</v>
          </cell>
          <cell r="E3273">
            <v>68.400000000000006</v>
          </cell>
          <cell r="F3273">
            <v>171</v>
          </cell>
        </row>
        <row r="3274">
          <cell r="A3274">
            <v>2313515</v>
          </cell>
          <cell r="B3274" t="str">
            <v>23-135-15</v>
          </cell>
          <cell r="C3274" t="str">
            <v xml:space="preserve">LEXER GOUGE         15X230MM            </v>
          </cell>
          <cell r="D3274" t="str">
            <v>PC</v>
          </cell>
          <cell r="E3274">
            <v>68.400000000000006</v>
          </cell>
          <cell r="F3274">
            <v>171</v>
          </cell>
        </row>
        <row r="3275">
          <cell r="A3275">
            <v>2313520</v>
          </cell>
          <cell r="B3275" t="str">
            <v>23-135-20</v>
          </cell>
          <cell r="C3275" t="str">
            <v xml:space="preserve">LEXER GOUGE         20X230MM            </v>
          </cell>
          <cell r="D3275" t="str">
            <v>PC</v>
          </cell>
          <cell r="E3275">
            <v>68.400000000000006</v>
          </cell>
          <cell r="F3275">
            <v>171</v>
          </cell>
        </row>
        <row r="3276">
          <cell r="A3276">
            <v>2313525</v>
          </cell>
          <cell r="B3276" t="str">
            <v>23-135-25</v>
          </cell>
          <cell r="C3276" t="str">
            <v xml:space="preserve">LEXER GOUGE         25X230MM            </v>
          </cell>
          <cell r="D3276" t="str">
            <v>PC</v>
          </cell>
          <cell r="E3276">
            <v>68.400000000000006</v>
          </cell>
          <cell r="F3276">
            <v>171</v>
          </cell>
        </row>
        <row r="3277">
          <cell r="A3277">
            <v>2313530</v>
          </cell>
          <cell r="B3277" t="str">
            <v>23-135-30</v>
          </cell>
          <cell r="C3277" t="str">
            <v xml:space="preserve">LEXER GOUGE         30X230MM            </v>
          </cell>
          <cell r="D3277" t="str">
            <v>PC</v>
          </cell>
          <cell r="E3277">
            <v>68.400000000000006</v>
          </cell>
          <cell r="F3277">
            <v>171</v>
          </cell>
        </row>
        <row r="3278">
          <cell r="A3278">
            <v>2313602</v>
          </cell>
          <cell r="B3278" t="str">
            <v>23-136-02</v>
          </cell>
          <cell r="C3278" t="str">
            <v xml:space="preserve">MINI-LAMBOTTE CHISEL    2MM             </v>
          </cell>
          <cell r="D3278" t="str">
            <v>PC</v>
          </cell>
          <cell r="E3278">
            <v>16.91</v>
          </cell>
          <cell r="F3278">
            <v>42.274999999999999</v>
          </cell>
        </row>
        <row r="3279">
          <cell r="A3279">
            <v>2313603</v>
          </cell>
          <cell r="B3279" t="str">
            <v>23-136-03</v>
          </cell>
          <cell r="C3279" t="str">
            <v xml:space="preserve">MINI-LAMBOTTE CHISEL 12,5CM             </v>
          </cell>
          <cell r="D3279" t="str">
            <v>PC</v>
          </cell>
          <cell r="E3279">
            <v>16.91</v>
          </cell>
          <cell r="F3279">
            <v>42.274999999999999</v>
          </cell>
        </row>
        <row r="3280">
          <cell r="A3280">
            <v>2313604</v>
          </cell>
          <cell r="B3280" t="str">
            <v>23-136-04</v>
          </cell>
          <cell r="C3280" t="str">
            <v xml:space="preserve">MINI-LAMBOTTE CHISEL 12,5CM             </v>
          </cell>
          <cell r="D3280" t="str">
            <v>PC</v>
          </cell>
          <cell r="E3280">
            <v>16.91</v>
          </cell>
          <cell r="F3280">
            <v>42.274999999999999</v>
          </cell>
        </row>
        <row r="3281">
          <cell r="A3281">
            <v>2313606</v>
          </cell>
          <cell r="B3281" t="str">
            <v>23-136-06</v>
          </cell>
          <cell r="C3281" t="str">
            <v xml:space="preserve">MINI-LAMBOTTE CHISEL 12,5CM             </v>
          </cell>
          <cell r="D3281" t="str">
            <v>PC</v>
          </cell>
          <cell r="E3281">
            <v>16.91</v>
          </cell>
          <cell r="F3281">
            <v>42.274999999999999</v>
          </cell>
        </row>
        <row r="3282">
          <cell r="A3282">
            <v>2313608</v>
          </cell>
          <cell r="B3282" t="str">
            <v>23-136-08</v>
          </cell>
          <cell r="C3282" t="str">
            <v xml:space="preserve">MINI-LAMBOTTE CHISEL 12,5CM             </v>
          </cell>
          <cell r="D3282" t="str">
            <v>PC</v>
          </cell>
          <cell r="E3282">
            <v>17.2</v>
          </cell>
          <cell r="F3282">
            <v>43</v>
          </cell>
        </row>
        <row r="3283">
          <cell r="A3283">
            <v>2313610</v>
          </cell>
          <cell r="B3283" t="str">
            <v>23-136-10</v>
          </cell>
          <cell r="C3283" t="str">
            <v xml:space="preserve">MINI-LAMBOTTE CHISEL 12,5CM             </v>
          </cell>
          <cell r="D3283" t="str">
            <v>PC</v>
          </cell>
          <cell r="E3283">
            <v>17.2</v>
          </cell>
          <cell r="F3283">
            <v>43</v>
          </cell>
        </row>
        <row r="3284">
          <cell r="A3284">
            <v>2313612</v>
          </cell>
          <cell r="B3284" t="str">
            <v>23-136-12</v>
          </cell>
          <cell r="C3284" t="str">
            <v xml:space="preserve">MINI-LAMBOTTE CHISEL 12,5CM             </v>
          </cell>
          <cell r="D3284" t="str">
            <v>PC</v>
          </cell>
          <cell r="E3284">
            <v>17.2</v>
          </cell>
          <cell r="F3284">
            <v>43</v>
          </cell>
        </row>
        <row r="3285">
          <cell r="A3285">
            <v>2313615</v>
          </cell>
          <cell r="B3285" t="str">
            <v>23-136-15</v>
          </cell>
          <cell r="C3285" t="str">
            <v xml:space="preserve">MINI-LAMBOTTE CHISEL 12,5CM             </v>
          </cell>
          <cell r="D3285" t="str">
            <v>PC</v>
          </cell>
          <cell r="E3285">
            <v>17.2</v>
          </cell>
          <cell r="F3285">
            <v>43</v>
          </cell>
        </row>
        <row r="3286">
          <cell r="A3286">
            <v>2313653</v>
          </cell>
          <cell r="B3286" t="str">
            <v>23-136-53</v>
          </cell>
          <cell r="C3286" t="str">
            <v xml:space="preserve">MINI-LAMBOTTE CHISEL 17CM               </v>
          </cell>
          <cell r="D3286" t="str">
            <v>PC</v>
          </cell>
          <cell r="E3286">
            <v>18.91</v>
          </cell>
          <cell r="F3286">
            <v>47.274999999999999</v>
          </cell>
        </row>
        <row r="3287">
          <cell r="A3287">
            <v>2313654</v>
          </cell>
          <cell r="B3287" t="str">
            <v>23-136-54</v>
          </cell>
          <cell r="C3287" t="str">
            <v xml:space="preserve">MINI-LAMBOTTE CHISEL 17CM               </v>
          </cell>
          <cell r="D3287" t="str">
            <v>PC</v>
          </cell>
          <cell r="E3287">
            <v>18.91</v>
          </cell>
          <cell r="F3287">
            <v>47.274999999999999</v>
          </cell>
        </row>
        <row r="3288">
          <cell r="A3288">
            <v>2313656</v>
          </cell>
          <cell r="B3288" t="str">
            <v>23-136-56</v>
          </cell>
          <cell r="C3288" t="str">
            <v xml:space="preserve">MINI-LAMBOTTE CHISEL 17CM               </v>
          </cell>
          <cell r="D3288" t="str">
            <v>PC</v>
          </cell>
          <cell r="E3288">
            <v>18.91</v>
          </cell>
          <cell r="F3288">
            <v>47.274999999999999</v>
          </cell>
        </row>
        <row r="3289">
          <cell r="A3289">
            <v>2313658</v>
          </cell>
          <cell r="B3289" t="str">
            <v>23-136-58</v>
          </cell>
          <cell r="C3289" t="str">
            <v xml:space="preserve">MINI-LAMBOTTE CHISEL 17CM               </v>
          </cell>
          <cell r="D3289" t="str">
            <v>PC</v>
          </cell>
          <cell r="E3289">
            <v>18.91</v>
          </cell>
          <cell r="F3289">
            <v>47.274999999999999</v>
          </cell>
        </row>
        <row r="3290">
          <cell r="A3290">
            <v>2313660</v>
          </cell>
          <cell r="B3290" t="str">
            <v>23-136-60</v>
          </cell>
          <cell r="C3290" t="str">
            <v xml:space="preserve">MINI-LAMBOTTE CHISEL 17CM               </v>
          </cell>
          <cell r="D3290" t="str">
            <v>PC</v>
          </cell>
          <cell r="E3290">
            <v>24.23</v>
          </cell>
          <cell r="F3290">
            <v>60.575000000000003</v>
          </cell>
        </row>
        <row r="3291">
          <cell r="A3291">
            <v>2313662</v>
          </cell>
          <cell r="B3291" t="str">
            <v>23-136-62</v>
          </cell>
          <cell r="C3291" t="str">
            <v xml:space="preserve">MINI-LAMBOTTE CHISEL 17CM               </v>
          </cell>
          <cell r="D3291" t="str">
            <v>PC</v>
          </cell>
          <cell r="E3291">
            <v>19.100000000000001</v>
          </cell>
          <cell r="F3291">
            <v>47.75</v>
          </cell>
        </row>
        <row r="3292">
          <cell r="A3292">
            <v>2313665</v>
          </cell>
          <cell r="B3292" t="str">
            <v>23-136-65</v>
          </cell>
          <cell r="C3292" t="str">
            <v xml:space="preserve">MINI-LAMBOTTE CHISEL 17CM               </v>
          </cell>
          <cell r="D3292" t="str">
            <v>PC</v>
          </cell>
          <cell r="E3292">
            <v>19.100000000000001</v>
          </cell>
          <cell r="F3292">
            <v>47.75</v>
          </cell>
        </row>
        <row r="3293">
          <cell r="A3293">
            <v>2313815</v>
          </cell>
          <cell r="B3293" t="str">
            <v>23-138-15</v>
          </cell>
          <cell r="C3293" t="str">
            <v xml:space="preserve">LAMBOTTE CHISEL     15X240MM            </v>
          </cell>
          <cell r="D3293" t="str">
            <v>PC</v>
          </cell>
          <cell r="E3293">
            <v>41.71</v>
          </cell>
          <cell r="F3293">
            <v>104.27500000000001</v>
          </cell>
        </row>
        <row r="3294">
          <cell r="A3294">
            <v>2313820</v>
          </cell>
          <cell r="B3294" t="str">
            <v>23-138-20</v>
          </cell>
          <cell r="C3294" t="str">
            <v xml:space="preserve">LAMBOTTE CHISEL     20X240MM            </v>
          </cell>
          <cell r="D3294" t="str">
            <v>PC</v>
          </cell>
          <cell r="E3294">
            <v>41.71</v>
          </cell>
          <cell r="F3294">
            <v>104.27500000000001</v>
          </cell>
        </row>
        <row r="3295">
          <cell r="A3295">
            <v>2313825</v>
          </cell>
          <cell r="B3295" t="str">
            <v>23-138-25</v>
          </cell>
          <cell r="C3295" t="str">
            <v xml:space="preserve">LAMBOTTE CHISEL     25X240MM            </v>
          </cell>
          <cell r="D3295" t="str">
            <v>PC</v>
          </cell>
          <cell r="E3295">
            <v>41.61</v>
          </cell>
          <cell r="F3295">
            <v>104.02500000000001</v>
          </cell>
        </row>
        <row r="3296">
          <cell r="A3296">
            <v>2313830</v>
          </cell>
          <cell r="B3296" t="str">
            <v>23-138-30</v>
          </cell>
          <cell r="C3296" t="str">
            <v xml:space="preserve">LAMBOTTE CHISEL     30X240MM            </v>
          </cell>
          <cell r="D3296" t="str">
            <v>PC</v>
          </cell>
          <cell r="E3296">
            <v>46.46</v>
          </cell>
          <cell r="F3296">
            <v>116.15</v>
          </cell>
        </row>
        <row r="3297">
          <cell r="A3297">
            <v>2313838</v>
          </cell>
          <cell r="B3297" t="str">
            <v>23-138-38</v>
          </cell>
          <cell r="C3297" t="str">
            <v xml:space="preserve">LAMBOTTE CHISEL     38X240MM            </v>
          </cell>
          <cell r="D3297" t="str">
            <v>PC</v>
          </cell>
          <cell r="E3297">
            <v>46.46</v>
          </cell>
          <cell r="F3297">
            <v>116.15</v>
          </cell>
        </row>
        <row r="3298">
          <cell r="A3298">
            <v>2313844</v>
          </cell>
          <cell r="B3298" t="str">
            <v>23-138-44</v>
          </cell>
          <cell r="C3298" t="str">
            <v xml:space="preserve">LAMBOTTE CHISEL     44X240MM            </v>
          </cell>
          <cell r="D3298" t="str">
            <v>PC</v>
          </cell>
          <cell r="E3298">
            <v>72.959999999999994</v>
          </cell>
          <cell r="F3298">
            <v>182.39999999999998</v>
          </cell>
        </row>
        <row r="3299">
          <cell r="A3299">
            <v>2313850</v>
          </cell>
          <cell r="B3299" t="str">
            <v>23-138-50</v>
          </cell>
          <cell r="C3299" t="str">
            <v xml:space="preserve">LAMBOTTE CHISEL     50X240MM            </v>
          </cell>
          <cell r="D3299" t="str">
            <v>PC</v>
          </cell>
          <cell r="E3299">
            <v>72.959999999999994</v>
          </cell>
          <cell r="F3299">
            <v>182.39999999999998</v>
          </cell>
        </row>
        <row r="3300">
          <cell r="A3300">
            <v>2313915</v>
          </cell>
          <cell r="B3300" t="str">
            <v>23-139-15</v>
          </cell>
          <cell r="C3300" t="str">
            <v xml:space="preserve">LAMBOTTE CHISEL CV  15X230MM            </v>
          </cell>
          <cell r="D3300" t="str">
            <v>PC</v>
          </cell>
          <cell r="E3300">
            <v>41.61</v>
          </cell>
          <cell r="F3300">
            <v>104.02500000000001</v>
          </cell>
        </row>
        <row r="3301">
          <cell r="A3301">
            <v>2313920</v>
          </cell>
          <cell r="B3301" t="str">
            <v>23-139-20</v>
          </cell>
          <cell r="C3301" t="str">
            <v xml:space="preserve">LAMBOTTE CHISEL CV  20X230MM            </v>
          </cell>
          <cell r="D3301" t="str">
            <v>PC</v>
          </cell>
          <cell r="E3301">
            <v>41.61</v>
          </cell>
          <cell r="F3301">
            <v>104.02500000000001</v>
          </cell>
        </row>
        <row r="3302">
          <cell r="A3302">
            <v>2313925</v>
          </cell>
          <cell r="B3302" t="str">
            <v>23-139-25</v>
          </cell>
          <cell r="C3302" t="str">
            <v xml:space="preserve">LAMBOTTE CHISEL CV  25X230MM            </v>
          </cell>
          <cell r="D3302" t="str">
            <v>PC</v>
          </cell>
          <cell r="E3302">
            <v>41.61</v>
          </cell>
          <cell r="F3302">
            <v>104.02500000000001</v>
          </cell>
        </row>
        <row r="3303">
          <cell r="A3303">
            <v>2313930</v>
          </cell>
          <cell r="B3303" t="str">
            <v>23-139-30</v>
          </cell>
          <cell r="C3303" t="str">
            <v xml:space="preserve">LAMBOTTE CHISEL CV  30X230MM            </v>
          </cell>
          <cell r="D3303" t="str">
            <v>PC</v>
          </cell>
          <cell r="E3303">
            <v>47.69</v>
          </cell>
          <cell r="F3303">
            <v>119.22499999999999</v>
          </cell>
        </row>
        <row r="3304">
          <cell r="A3304">
            <v>2313938</v>
          </cell>
          <cell r="B3304" t="str">
            <v>23-139-38</v>
          </cell>
          <cell r="C3304" t="str">
            <v xml:space="preserve">LAMBOTTE CHISEL CV  38X230MM            </v>
          </cell>
          <cell r="D3304" t="str">
            <v>PC</v>
          </cell>
          <cell r="E3304">
            <v>47.69</v>
          </cell>
          <cell r="F3304">
            <v>119.22499999999999</v>
          </cell>
        </row>
        <row r="3305">
          <cell r="A3305">
            <v>2313944</v>
          </cell>
          <cell r="B3305" t="str">
            <v>23-139-44</v>
          </cell>
          <cell r="C3305" t="str">
            <v xml:space="preserve">LAMBOTTE CHISEL CV  44X230MM            </v>
          </cell>
          <cell r="D3305" t="str">
            <v>PC</v>
          </cell>
          <cell r="E3305">
            <v>73.72</v>
          </cell>
          <cell r="F3305">
            <v>184.3</v>
          </cell>
        </row>
        <row r="3306">
          <cell r="A3306">
            <v>2313950</v>
          </cell>
          <cell r="B3306" t="str">
            <v>23-139-50</v>
          </cell>
          <cell r="C3306" t="str">
            <v xml:space="preserve">LAMBOTTE CHISEL CV  50X230MM            </v>
          </cell>
          <cell r="D3306" t="str">
            <v>PC</v>
          </cell>
          <cell r="E3306">
            <v>73.72</v>
          </cell>
          <cell r="F3306">
            <v>184.3</v>
          </cell>
        </row>
        <row r="3307">
          <cell r="A3307">
            <v>2315406</v>
          </cell>
          <cell r="B3307" t="str">
            <v>23-154-06</v>
          </cell>
          <cell r="C3307" t="str">
            <v xml:space="preserve">SMITH-PET CHISEL     6X200MM            </v>
          </cell>
          <cell r="D3307" t="str">
            <v>PC</v>
          </cell>
          <cell r="E3307">
            <v>42.09</v>
          </cell>
          <cell r="F3307">
            <v>105.22500000000001</v>
          </cell>
        </row>
        <row r="3308">
          <cell r="A3308">
            <v>2315409</v>
          </cell>
          <cell r="B3308" t="str">
            <v>23-154-09</v>
          </cell>
          <cell r="C3308" t="str">
            <v xml:space="preserve">SMITH-PET CHISEL     9X200MM            </v>
          </cell>
          <cell r="D3308" t="str">
            <v>PC</v>
          </cell>
          <cell r="E3308">
            <v>42.09</v>
          </cell>
          <cell r="F3308">
            <v>105.22500000000001</v>
          </cell>
        </row>
        <row r="3309">
          <cell r="A3309">
            <v>2315413</v>
          </cell>
          <cell r="B3309" t="str">
            <v>23-154-13</v>
          </cell>
          <cell r="C3309" t="str">
            <v xml:space="preserve">SMITH-PET CHISEL    13X200MM            </v>
          </cell>
          <cell r="D3309" t="str">
            <v>PC</v>
          </cell>
          <cell r="E3309">
            <v>42.09</v>
          </cell>
          <cell r="F3309">
            <v>105.22500000000001</v>
          </cell>
        </row>
        <row r="3310">
          <cell r="A3310">
            <v>2315416</v>
          </cell>
          <cell r="B3310" t="str">
            <v>23-154-16</v>
          </cell>
          <cell r="C3310" t="str">
            <v xml:space="preserve">SMITH-PET CHISEL    16X200MM            </v>
          </cell>
          <cell r="D3310" t="str">
            <v>PC</v>
          </cell>
          <cell r="E3310">
            <v>46.74</v>
          </cell>
          <cell r="F3310">
            <v>116.85000000000001</v>
          </cell>
        </row>
        <row r="3311">
          <cell r="A3311">
            <v>2315419</v>
          </cell>
          <cell r="B3311" t="str">
            <v>23-154-19</v>
          </cell>
          <cell r="C3311" t="str">
            <v xml:space="preserve">SMITH-PET CHISEL    19X200MM            </v>
          </cell>
          <cell r="D3311" t="str">
            <v>PC</v>
          </cell>
          <cell r="E3311">
            <v>44.84</v>
          </cell>
          <cell r="F3311">
            <v>112.10000000000001</v>
          </cell>
        </row>
        <row r="3312">
          <cell r="A3312">
            <v>2315425</v>
          </cell>
          <cell r="B3312" t="str">
            <v>23-154-25</v>
          </cell>
          <cell r="C3312" t="str">
            <v xml:space="preserve">SMITH-PET CHISEL    25X200MM            </v>
          </cell>
          <cell r="D3312" t="str">
            <v>PC</v>
          </cell>
          <cell r="E3312">
            <v>44.84</v>
          </cell>
          <cell r="F3312">
            <v>112.10000000000001</v>
          </cell>
        </row>
        <row r="3313">
          <cell r="A3313">
            <v>2315432</v>
          </cell>
          <cell r="B3313" t="str">
            <v>23-154-32</v>
          </cell>
          <cell r="C3313" t="str">
            <v xml:space="preserve">SMITH-PET CHISEL    32X200MM            </v>
          </cell>
          <cell r="D3313" t="str">
            <v>PC</v>
          </cell>
          <cell r="E3313">
            <v>44.84</v>
          </cell>
          <cell r="F3313">
            <v>112.10000000000001</v>
          </cell>
        </row>
        <row r="3314">
          <cell r="A3314">
            <v>2315506</v>
          </cell>
          <cell r="B3314" t="str">
            <v>23-155-06</v>
          </cell>
          <cell r="C3314" t="str">
            <v xml:space="preserve">SMITH-PET CHISEL CV  6X200MM            </v>
          </cell>
          <cell r="D3314" t="str">
            <v>PC</v>
          </cell>
          <cell r="E3314">
            <v>48.45</v>
          </cell>
          <cell r="F3314">
            <v>121.125</v>
          </cell>
        </row>
        <row r="3315">
          <cell r="A3315">
            <v>2315509</v>
          </cell>
          <cell r="B3315" t="str">
            <v>23-155-09</v>
          </cell>
          <cell r="C3315" t="str">
            <v xml:space="preserve">SMITH PET CHISEL CV  9X200MM            </v>
          </cell>
          <cell r="D3315" t="str">
            <v>PC</v>
          </cell>
          <cell r="E3315">
            <v>48.45</v>
          </cell>
          <cell r="F3315">
            <v>121.125</v>
          </cell>
        </row>
        <row r="3316">
          <cell r="A3316">
            <v>2315513</v>
          </cell>
          <cell r="B3316" t="str">
            <v>23-155-13</v>
          </cell>
          <cell r="C3316" t="str">
            <v xml:space="preserve">SMITH PET CHISEL CV 13X200MM            </v>
          </cell>
          <cell r="D3316" t="str">
            <v>PC</v>
          </cell>
          <cell r="E3316">
            <v>48.45</v>
          </cell>
          <cell r="F3316">
            <v>121.125</v>
          </cell>
        </row>
        <row r="3317">
          <cell r="A3317">
            <v>2315516</v>
          </cell>
          <cell r="B3317" t="str">
            <v>23-155-16</v>
          </cell>
          <cell r="C3317" t="str">
            <v xml:space="preserve">SMITH PET CHISEL CV 16X200MM            </v>
          </cell>
          <cell r="D3317" t="str">
            <v>PC</v>
          </cell>
          <cell r="E3317">
            <v>48.45</v>
          </cell>
          <cell r="F3317">
            <v>121.125</v>
          </cell>
        </row>
        <row r="3318">
          <cell r="A3318">
            <v>2315519</v>
          </cell>
          <cell r="B3318" t="str">
            <v>23-155-19</v>
          </cell>
          <cell r="C3318" t="str">
            <v xml:space="preserve">SMITH PET CHISEL CV 19X200MM            </v>
          </cell>
          <cell r="D3318" t="str">
            <v>PC</v>
          </cell>
          <cell r="E3318">
            <v>51.21</v>
          </cell>
          <cell r="F3318">
            <v>128.02500000000001</v>
          </cell>
        </row>
        <row r="3319">
          <cell r="A3319">
            <v>2315525</v>
          </cell>
          <cell r="B3319" t="str">
            <v>23-155-25</v>
          </cell>
          <cell r="C3319" t="str">
            <v xml:space="preserve">SMITH PET CHISEL CV 25X200MM            </v>
          </cell>
          <cell r="D3319" t="str">
            <v>PC</v>
          </cell>
          <cell r="E3319">
            <v>51.21</v>
          </cell>
          <cell r="F3319">
            <v>128.02500000000001</v>
          </cell>
        </row>
        <row r="3320">
          <cell r="A3320">
            <v>2315532</v>
          </cell>
          <cell r="B3320" t="str">
            <v>23-155-32</v>
          </cell>
          <cell r="C3320" t="str">
            <v xml:space="preserve">SMITH PET CHISEL CV 32X200MM            </v>
          </cell>
          <cell r="D3320" t="str">
            <v>PC</v>
          </cell>
          <cell r="E3320">
            <v>51.21</v>
          </cell>
          <cell r="F3320">
            <v>128.02500000000001</v>
          </cell>
        </row>
        <row r="3321">
          <cell r="A3321">
            <v>2315609</v>
          </cell>
          <cell r="B3321" t="str">
            <v>23-156-09</v>
          </cell>
          <cell r="C3321" t="str">
            <v xml:space="preserve">SMITH PETERSEN GOUGE 9X200MM            </v>
          </cell>
          <cell r="D3321" t="str">
            <v>PC</v>
          </cell>
          <cell r="E3321">
            <v>48.45</v>
          </cell>
          <cell r="F3321">
            <v>121.125</v>
          </cell>
        </row>
        <row r="3322">
          <cell r="A3322">
            <v>2315614</v>
          </cell>
          <cell r="B3322" t="str">
            <v>23-156-14</v>
          </cell>
          <cell r="C3322" t="str">
            <v xml:space="preserve">SMITH PETERS GOUGE  14X200MM            </v>
          </cell>
          <cell r="D3322" t="str">
            <v>PC</v>
          </cell>
          <cell r="E3322">
            <v>48.45</v>
          </cell>
          <cell r="F3322">
            <v>121.125</v>
          </cell>
        </row>
        <row r="3323">
          <cell r="A3323">
            <v>2315619</v>
          </cell>
          <cell r="B3323" t="str">
            <v>23-156-19</v>
          </cell>
          <cell r="C3323" t="str">
            <v xml:space="preserve">SMITH PETERS GOUGE  19X200MM            </v>
          </cell>
          <cell r="D3323" t="str">
            <v>PC</v>
          </cell>
          <cell r="E3323">
            <v>51.21</v>
          </cell>
          <cell r="F3323">
            <v>128.02500000000001</v>
          </cell>
        </row>
        <row r="3324">
          <cell r="A3324">
            <v>2315625</v>
          </cell>
          <cell r="B3324" t="str">
            <v>23-156-25</v>
          </cell>
          <cell r="C3324" t="str">
            <v xml:space="preserve">SMITH PETERS GOUGE  25X200MM            </v>
          </cell>
          <cell r="D3324" t="str">
            <v>PC</v>
          </cell>
          <cell r="E3324">
            <v>51.21</v>
          </cell>
          <cell r="F3324">
            <v>128.02500000000001</v>
          </cell>
        </row>
        <row r="3325">
          <cell r="A3325">
            <v>2315709</v>
          </cell>
          <cell r="B3325" t="str">
            <v>23-157-09</v>
          </cell>
          <cell r="C3325" t="str">
            <v xml:space="preserve">SMITH PET GOUGE CV   9X200MM            </v>
          </cell>
          <cell r="D3325" t="str">
            <v>PC</v>
          </cell>
          <cell r="E3325">
            <v>51.21</v>
          </cell>
          <cell r="F3325">
            <v>128.02500000000001</v>
          </cell>
        </row>
        <row r="3326">
          <cell r="A3326">
            <v>2315714</v>
          </cell>
          <cell r="B3326" t="str">
            <v>23-157-14</v>
          </cell>
          <cell r="C3326" t="str">
            <v xml:space="preserve">SMITH PET GOUGE CV  14X200MM            </v>
          </cell>
          <cell r="D3326" t="str">
            <v>PC</v>
          </cell>
          <cell r="E3326">
            <v>51.21</v>
          </cell>
          <cell r="F3326">
            <v>128.02500000000001</v>
          </cell>
        </row>
        <row r="3327">
          <cell r="A3327">
            <v>2315719</v>
          </cell>
          <cell r="B3327" t="str">
            <v>23-157-19</v>
          </cell>
          <cell r="C3327" t="str">
            <v xml:space="preserve">SMITH PET GOUGE CV  19X200MM            </v>
          </cell>
          <cell r="D3327" t="str">
            <v>PC</v>
          </cell>
          <cell r="E3327">
            <v>51.21</v>
          </cell>
          <cell r="F3327">
            <v>128.02500000000001</v>
          </cell>
        </row>
        <row r="3328">
          <cell r="A3328">
            <v>2315725</v>
          </cell>
          <cell r="B3328" t="str">
            <v>23-157-25</v>
          </cell>
          <cell r="C3328" t="str">
            <v xml:space="preserve">SMITH PET GOUGE CV  25X200MM            </v>
          </cell>
          <cell r="D3328" t="str">
            <v>PC</v>
          </cell>
          <cell r="E3328">
            <v>51.21</v>
          </cell>
          <cell r="F3328">
            <v>128.02500000000001</v>
          </cell>
        </row>
        <row r="3329">
          <cell r="A3329">
            <v>2316203</v>
          </cell>
          <cell r="B3329" t="str">
            <v>23-162-03</v>
          </cell>
          <cell r="C3329" t="str">
            <v xml:space="preserve">HOKE CHISEL          3X170MM            </v>
          </cell>
          <cell r="D3329" t="str">
            <v>PC</v>
          </cell>
          <cell r="E3329">
            <v>24.32</v>
          </cell>
          <cell r="F3329">
            <v>60.8</v>
          </cell>
        </row>
        <row r="3330">
          <cell r="A3330">
            <v>2316205</v>
          </cell>
          <cell r="B3330" t="str">
            <v>23-162-05</v>
          </cell>
          <cell r="C3330" t="str">
            <v xml:space="preserve">HOKE CHISEL          5X170MM            </v>
          </cell>
          <cell r="D3330" t="str">
            <v>PC</v>
          </cell>
          <cell r="E3330">
            <v>24.32</v>
          </cell>
          <cell r="F3330">
            <v>60.8</v>
          </cell>
        </row>
        <row r="3331">
          <cell r="A3331">
            <v>2316206</v>
          </cell>
          <cell r="B3331" t="str">
            <v>23-162-06</v>
          </cell>
          <cell r="C3331" t="str">
            <v xml:space="preserve">HOKE CHISEL          6X170MM            </v>
          </cell>
          <cell r="D3331" t="str">
            <v>PC</v>
          </cell>
          <cell r="E3331">
            <v>24.32</v>
          </cell>
          <cell r="F3331">
            <v>60.8</v>
          </cell>
        </row>
        <row r="3332">
          <cell r="A3332">
            <v>2316208</v>
          </cell>
          <cell r="B3332" t="str">
            <v>23-162-08</v>
          </cell>
          <cell r="C3332" t="str">
            <v xml:space="preserve">HOKE CHISEL          8X170MM            </v>
          </cell>
          <cell r="D3332" t="str">
            <v>PC</v>
          </cell>
          <cell r="E3332">
            <v>24.32</v>
          </cell>
          <cell r="F3332">
            <v>60.8</v>
          </cell>
        </row>
        <row r="3333">
          <cell r="A3333">
            <v>2316209</v>
          </cell>
          <cell r="B3333" t="str">
            <v>23-162-09</v>
          </cell>
          <cell r="C3333" t="str">
            <v xml:space="preserve">HOKE CHISEL          9X170MM            </v>
          </cell>
          <cell r="D3333" t="str">
            <v>PC</v>
          </cell>
          <cell r="E3333">
            <v>24.32</v>
          </cell>
          <cell r="F3333">
            <v>60.8</v>
          </cell>
        </row>
        <row r="3334">
          <cell r="A3334">
            <v>2317006</v>
          </cell>
          <cell r="B3334" t="str">
            <v>23-170-06</v>
          </cell>
          <cell r="C3334" t="str">
            <v xml:space="preserve">HIBBS CHISEL POINT   6X240MM            </v>
          </cell>
          <cell r="D3334" t="str">
            <v>PC</v>
          </cell>
          <cell r="E3334">
            <v>39.33</v>
          </cell>
          <cell r="F3334">
            <v>98.324999999999989</v>
          </cell>
        </row>
        <row r="3335">
          <cell r="A3335">
            <v>2317013</v>
          </cell>
          <cell r="B3335" t="str">
            <v>23-170-13</v>
          </cell>
          <cell r="C3335" t="str">
            <v xml:space="preserve">HIBBS CHISEL POINT  13X240MM            </v>
          </cell>
          <cell r="D3335" t="str">
            <v>PC</v>
          </cell>
          <cell r="E3335">
            <v>39.33</v>
          </cell>
          <cell r="F3335">
            <v>98.324999999999989</v>
          </cell>
        </row>
        <row r="3336">
          <cell r="A3336">
            <v>2317019</v>
          </cell>
          <cell r="B3336" t="str">
            <v>23-170-19</v>
          </cell>
          <cell r="C3336" t="str">
            <v xml:space="preserve">HIBBS CHISEL POINT  19X240MM            </v>
          </cell>
          <cell r="D3336" t="str">
            <v>PC</v>
          </cell>
          <cell r="E3336">
            <v>39.33</v>
          </cell>
          <cell r="F3336">
            <v>98.324999999999989</v>
          </cell>
        </row>
        <row r="3337">
          <cell r="A3337">
            <v>2317025</v>
          </cell>
          <cell r="B3337" t="str">
            <v>23-170-25</v>
          </cell>
          <cell r="C3337" t="str">
            <v xml:space="preserve">HIBBS CHISEL POINT  25X240MM            </v>
          </cell>
          <cell r="D3337" t="str">
            <v>PC</v>
          </cell>
          <cell r="E3337">
            <v>39.33</v>
          </cell>
          <cell r="F3337">
            <v>98.324999999999989</v>
          </cell>
        </row>
        <row r="3338">
          <cell r="A3338">
            <v>2317032</v>
          </cell>
          <cell r="B3338" t="str">
            <v>23-170-32</v>
          </cell>
          <cell r="C3338" t="str">
            <v xml:space="preserve">HIBBS CHISEL POINT  32X240MM            </v>
          </cell>
          <cell r="D3338" t="str">
            <v>PC</v>
          </cell>
          <cell r="E3338">
            <v>39.33</v>
          </cell>
          <cell r="F3338">
            <v>98.324999999999989</v>
          </cell>
        </row>
        <row r="3339">
          <cell r="A3339">
            <v>2317206</v>
          </cell>
          <cell r="B3339" t="str">
            <v>23-172-06</v>
          </cell>
          <cell r="C3339" t="str">
            <v xml:space="preserve">HIBBS CHISEL BEVELL  6X240MM            </v>
          </cell>
          <cell r="D3339" t="str">
            <v>PC</v>
          </cell>
          <cell r="E3339">
            <v>39.33</v>
          </cell>
          <cell r="F3339">
            <v>98.324999999999989</v>
          </cell>
        </row>
        <row r="3340">
          <cell r="A3340">
            <v>2317213</v>
          </cell>
          <cell r="B3340" t="str">
            <v>23-172-13</v>
          </cell>
          <cell r="C3340" t="str">
            <v xml:space="preserve">HIBBS CHISEL BEVELL 13X240MM            </v>
          </cell>
          <cell r="D3340" t="str">
            <v>PC</v>
          </cell>
          <cell r="E3340">
            <v>39.33</v>
          </cell>
          <cell r="F3340">
            <v>98.324999999999989</v>
          </cell>
        </row>
        <row r="3341">
          <cell r="A3341">
            <v>2317219</v>
          </cell>
          <cell r="B3341" t="str">
            <v>23-172-19</v>
          </cell>
          <cell r="C3341" t="str">
            <v xml:space="preserve">HIBBS CHISEL BEVELL 19X240MM            </v>
          </cell>
          <cell r="D3341" t="str">
            <v>PC</v>
          </cell>
          <cell r="E3341">
            <v>39.33</v>
          </cell>
          <cell r="F3341">
            <v>98.324999999999989</v>
          </cell>
        </row>
        <row r="3342">
          <cell r="A3342">
            <v>2317225</v>
          </cell>
          <cell r="B3342" t="str">
            <v>23-172-25</v>
          </cell>
          <cell r="C3342" t="str">
            <v xml:space="preserve">HIBBS CHISEL BEVELL 25X240MM            </v>
          </cell>
          <cell r="D3342" t="str">
            <v>PC</v>
          </cell>
          <cell r="E3342">
            <v>39.33</v>
          </cell>
          <cell r="F3342">
            <v>98.324999999999989</v>
          </cell>
        </row>
        <row r="3343">
          <cell r="A3343">
            <v>2317232</v>
          </cell>
          <cell r="B3343" t="str">
            <v>23-172-32</v>
          </cell>
          <cell r="C3343" t="str">
            <v xml:space="preserve">HIBBS CHISEL BEVELL 32X240MM            </v>
          </cell>
          <cell r="D3343" t="str">
            <v>PC</v>
          </cell>
          <cell r="E3343">
            <v>39.33</v>
          </cell>
          <cell r="F3343">
            <v>98.324999999999989</v>
          </cell>
        </row>
        <row r="3344">
          <cell r="A3344">
            <v>2317306</v>
          </cell>
          <cell r="B3344" t="str">
            <v>23-173-06</v>
          </cell>
          <cell r="C3344" t="str">
            <v xml:space="preserve">HIBBS CHISEL PNT CV  6X240MM            </v>
          </cell>
          <cell r="D3344" t="str">
            <v>PC</v>
          </cell>
          <cell r="E3344">
            <v>45.6</v>
          </cell>
          <cell r="F3344">
            <v>114</v>
          </cell>
        </row>
        <row r="3345">
          <cell r="A3345">
            <v>2317313</v>
          </cell>
          <cell r="B3345" t="str">
            <v>23-173-13</v>
          </cell>
          <cell r="C3345" t="str">
            <v xml:space="preserve">HIBBS CHISEL PNT CV 13X240MM            </v>
          </cell>
          <cell r="D3345" t="str">
            <v>PC</v>
          </cell>
          <cell r="E3345">
            <v>45.6</v>
          </cell>
          <cell r="F3345">
            <v>114</v>
          </cell>
        </row>
        <row r="3346">
          <cell r="A3346">
            <v>2317319</v>
          </cell>
          <cell r="B3346" t="str">
            <v>23-173-19</v>
          </cell>
          <cell r="C3346" t="str">
            <v xml:space="preserve">HIBBS CHISEL PNT CV 19X240MM            </v>
          </cell>
          <cell r="D3346" t="str">
            <v>PC</v>
          </cell>
          <cell r="E3346">
            <v>45.6</v>
          </cell>
          <cell r="F3346">
            <v>114</v>
          </cell>
        </row>
        <row r="3347">
          <cell r="A3347">
            <v>2317325</v>
          </cell>
          <cell r="B3347" t="str">
            <v>23-173-25</v>
          </cell>
          <cell r="C3347" t="str">
            <v xml:space="preserve">HIBBS CHISEL PNT CV 25X240MM            </v>
          </cell>
          <cell r="D3347" t="str">
            <v>PC</v>
          </cell>
          <cell r="E3347">
            <v>45.6</v>
          </cell>
          <cell r="F3347">
            <v>114</v>
          </cell>
        </row>
        <row r="3348">
          <cell r="A3348">
            <v>2317332</v>
          </cell>
          <cell r="B3348" t="str">
            <v>23-173-32</v>
          </cell>
          <cell r="C3348" t="str">
            <v xml:space="preserve">HIBBS CHISEL PNT CV 32X240MM            </v>
          </cell>
          <cell r="D3348" t="str">
            <v>PC</v>
          </cell>
          <cell r="E3348">
            <v>45.6</v>
          </cell>
          <cell r="F3348">
            <v>114</v>
          </cell>
        </row>
        <row r="3349">
          <cell r="A3349">
            <v>2317606</v>
          </cell>
          <cell r="B3349" t="str">
            <v>23-176-06</v>
          </cell>
          <cell r="C3349" t="str">
            <v xml:space="preserve">HIBBS GOUGE          6X240MM            </v>
          </cell>
          <cell r="D3349" t="str">
            <v>PC</v>
          </cell>
          <cell r="E3349">
            <v>50.07</v>
          </cell>
          <cell r="F3349">
            <v>125.175</v>
          </cell>
        </row>
        <row r="3350">
          <cell r="A3350">
            <v>2317613</v>
          </cell>
          <cell r="B3350" t="str">
            <v>23-176-13</v>
          </cell>
          <cell r="C3350" t="str">
            <v xml:space="preserve">HIBBS GOUGE         13X240MM            </v>
          </cell>
          <cell r="D3350" t="str">
            <v>PC</v>
          </cell>
          <cell r="E3350">
            <v>50.07</v>
          </cell>
          <cell r="F3350">
            <v>125.175</v>
          </cell>
        </row>
        <row r="3351">
          <cell r="A3351">
            <v>2317619</v>
          </cell>
          <cell r="B3351" t="str">
            <v>23-176-19</v>
          </cell>
          <cell r="C3351" t="str">
            <v xml:space="preserve">HIBBS GOUGE         19X240MM            </v>
          </cell>
          <cell r="D3351" t="str">
            <v>PC</v>
          </cell>
          <cell r="E3351">
            <v>50.07</v>
          </cell>
          <cell r="F3351">
            <v>125.175</v>
          </cell>
        </row>
        <row r="3352">
          <cell r="A3352">
            <v>2317625</v>
          </cell>
          <cell r="B3352" t="str">
            <v>23-176-25</v>
          </cell>
          <cell r="C3352" t="str">
            <v xml:space="preserve">HIBBS GOUGE         25X240MM            </v>
          </cell>
          <cell r="D3352" t="str">
            <v>PC</v>
          </cell>
          <cell r="E3352">
            <v>50.07</v>
          </cell>
          <cell r="F3352">
            <v>125.175</v>
          </cell>
        </row>
        <row r="3353">
          <cell r="A3353">
            <v>2317632</v>
          </cell>
          <cell r="B3353" t="str">
            <v>23-176-32</v>
          </cell>
          <cell r="C3353" t="str">
            <v xml:space="preserve">HIBBS GOUGE         32X240MM            </v>
          </cell>
          <cell r="D3353" t="str">
            <v>PC</v>
          </cell>
          <cell r="E3353">
            <v>50.07</v>
          </cell>
          <cell r="F3353">
            <v>125.175</v>
          </cell>
        </row>
        <row r="3354">
          <cell r="A3354">
            <v>2317706</v>
          </cell>
          <cell r="B3354" t="str">
            <v>23-177-06</v>
          </cell>
          <cell r="C3354" t="str">
            <v xml:space="preserve">HIBBS GOUGE GURVED   6X240MM            </v>
          </cell>
          <cell r="D3354" t="str">
            <v>PC</v>
          </cell>
          <cell r="E3354">
            <v>50.07</v>
          </cell>
          <cell r="F3354">
            <v>125.175</v>
          </cell>
        </row>
        <row r="3355">
          <cell r="A3355">
            <v>2317713</v>
          </cell>
          <cell r="B3355" t="str">
            <v>23-177-13</v>
          </cell>
          <cell r="C3355" t="str">
            <v xml:space="preserve">HIBBS GOUGE CURVED  13X240MM            </v>
          </cell>
          <cell r="D3355" t="str">
            <v>PC</v>
          </cell>
          <cell r="E3355">
            <v>50.07</v>
          </cell>
          <cell r="F3355">
            <v>125.175</v>
          </cell>
        </row>
        <row r="3356">
          <cell r="A3356">
            <v>2317719</v>
          </cell>
          <cell r="B3356" t="str">
            <v>23-177-19</v>
          </cell>
          <cell r="C3356" t="str">
            <v xml:space="preserve">HIBBS GOUGE CURVED  19X240MM            </v>
          </cell>
          <cell r="D3356" t="str">
            <v>PC</v>
          </cell>
          <cell r="E3356">
            <v>50.07</v>
          </cell>
          <cell r="F3356">
            <v>125.175</v>
          </cell>
        </row>
        <row r="3357">
          <cell r="A3357">
            <v>2317725</v>
          </cell>
          <cell r="B3357" t="str">
            <v>23-177-25</v>
          </cell>
          <cell r="C3357" t="str">
            <v xml:space="preserve">HIBBS GOUGE CURVED  25X240MM            </v>
          </cell>
          <cell r="D3357" t="str">
            <v>PC</v>
          </cell>
          <cell r="E3357">
            <v>50.07</v>
          </cell>
          <cell r="F3357">
            <v>125.175</v>
          </cell>
        </row>
        <row r="3358">
          <cell r="A3358">
            <v>2317732</v>
          </cell>
          <cell r="B3358" t="str">
            <v>23-177-32</v>
          </cell>
          <cell r="C3358" t="str">
            <v xml:space="preserve">HIBBS GOUGE CURVED  32X240MM            </v>
          </cell>
          <cell r="D3358" t="str">
            <v>PC</v>
          </cell>
          <cell r="E3358">
            <v>50.07</v>
          </cell>
          <cell r="F3358">
            <v>125.175</v>
          </cell>
        </row>
        <row r="3359">
          <cell r="A3359">
            <v>2318130</v>
          </cell>
          <cell r="B3359" t="str">
            <v>23-181-30</v>
          </cell>
          <cell r="C3359" t="str">
            <v xml:space="preserve">PUTTI BONE RASP DOUBLE                  </v>
          </cell>
          <cell r="D3359" t="str">
            <v>PC</v>
          </cell>
          <cell r="E3359">
            <v>82.65</v>
          </cell>
          <cell r="F3359">
            <v>206.625</v>
          </cell>
        </row>
        <row r="3360">
          <cell r="A3360">
            <v>2318327</v>
          </cell>
          <cell r="B3360" t="str">
            <v>23-183-27</v>
          </cell>
          <cell r="C3360" t="str">
            <v xml:space="preserve">PUTTI BONE RASP DOUBLE FLAT             </v>
          </cell>
          <cell r="D3360" t="str">
            <v>PC</v>
          </cell>
          <cell r="E3360">
            <v>82.65</v>
          </cell>
          <cell r="F3360">
            <v>206.625</v>
          </cell>
        </row>
        <row r="3361">
          <cell r="A3361">
            <v>2318800</v>
          </cell>
          <cell r="B3361" t="str">
            <v>23-188-00</v>
          </cell>
          <cell r="C3361" t="str">
            <v xml:space="preserve">MARTIN BONE TREPHINE                    </v>
          </cell>
          <cell r="D3361" t="str">
            <v>PC</v>
          </cell>
          <cell r="E3361">
            <v>285.5</v>
          </cell>
          <cell r="F3361">
            <v>713.75</v>
          </cell>
        </row>
        <row r="3362">
          <cell r="A3362">
            <v>2319001</v>
          </cell>
          <cell r="B3362" t="str">
            <v>23-190-01</v>
          </cell>
          <cell r="C3362" t="str">
            <v xml:space="preserve">CHAMPY BIOPSIE INSTR. 8MM               </v>
          </cell>
          <cell r="D3362" t="str">
            <v>PC</v>
          </cell>
          <cell r="E3362">
            <v>285.5</v>
          </cell>
          <cell r="F3362">
            <v>713.75</v>
          </cell>
        </row>
        <row r="3363">
          <cell r="A3363">
            <v>2319002</v>
          </cell>
          <cell r="B3363" t="str">
            <v>23-190-02</v>
          </cell>
          <cell r="C3363" t="str">
            <v xml:space="preserve">CHAMPY BIOPSIE INSTR. 5MM               </v>
          </cell>
          <cell r="D3363" t="str">
            <v>PC</v>
          </cell>
          <cell r="E3363">
            <v>285.5</v>
          </cell>
          <cell r="F3363">
            <v>713.75</v>
          </cell>
        </row>
        <row r="3364">
          <cell r="A3364">
            <v>2319005</v>
          </cell>
          <cell r="B3364" t="str">
            <v>23-190-05</v>
          </cell>
          <cell r="C3364" t="str">
            <v xml:space="preserve">CANCELLOUS BONEGRAFT REMOVAL MILL       </v>
          </cell>
          <cell r="D3364" t="str">
            <v>PC</v>
          </cell>
          <cell r="E3364">
            <v>355.3</v>
          </cell>
          <cell r="F3364">
            <v>888.25</v>
          </cell>
        </row>
        <row r="3365">
          <cell r="A3365">
            <v>2319006</v>
          </cell>
          <cell r="B3365" t="str">
            <v>23-190-06</v>
          </cell>
          <cell r="C3365" t="str">
            <v>CANCELLOUS BONEGRAFT REMOVAL MILL, 20 MM</v>
          </cell>
          <cell r="D3365" t="str">
            <v>PC</v>
          </cell>
          <cell r="E3365">
            <v>355.3</v>
          </cell>
          <cell r="F3365">
            <v>888.25</v>
          </cell>
        </row>
        <row r="3366">
          <cell r="A3366">
            <v>2319802</v>
          </cell>
          <cell r="B3366" t="str">
            <v>23-198-02</v>
          </cell>
          <cell r="C3366" t="str">
            <v xml:space="preserve">TAMPER, 2MM, 15,5 CM                    </v>
          </cell>
          <cell r="D3366" t="str">
            <v>PC</v>
          </cell>
          <cell r="E3366">
            <v>19.670000000000002</v>
          </cell>
          <cell r="F3366">
            <v>49.175000000000004</v>
          </cell>
        </row>
        <row r="3367">
          <cell r="A3367">
            <v>2319803</v>
          </cell>
          <cell r="B3367" t="str">
            <v>23-198-03</v>
          </cell>
          <cell r="C3367" t="str">
            <v xml:space="preserve">TAMPER, 15,5 CM, 3 MM                   </v>
          </cell>
          <cell r="D3367" t="str">
            <v>PC</v>
          </cell>
          <cell r="E3367">
            <v>19.670000000000002</v>
          </cell>
          <cell r="F3367">
            <v>49.175000000000004</v>
          </cell>
        </row>
        <row r="3368">
          <cell r="A3368">
            <v>2319804</v>
          </cell>
          <cell r="B3368" t="str">
            <v>23-198-04</v>
          </cell>
          <cell r="C3368" t="str">
            <v xml:space="preserve">TAMPER, 15,5 CM, 4 MM                   </v>
          </cell>
          <cell r="D3368" t="str">
            <v>PC</v>
          </cell>
          <cell r="E3368">
            <v>19.670000000000002</v>
          </cell>
          <cell r="F3368">
            <v>49.175000000000004</v>
          </cell>
        </row>
        <row r="3369">
          <cell r="A3369">
            <v>2319805</v>
          </cell>
          <cell r="B3369" t="str">
            <v>23-198-05</v>
          </cell>
          <cell r="C3369" t="str">
            <v xml:space="preserve">TAMPER, 15,5 CM, 5 MM                   </v>
          </cell>
          <cell r="D3369" t="str">
            <v>PC</v>
          </cell>
          <cell r="E3369">
            <v>19.670000000000002</v>
          </cell>
          <cell r="F3369">
            <v>49.175000000000004</v>
          </cell>
        </row>
        <row r="3370">
          <cell r="A3370">
            <v>2319806</v>
          </cell>
          <cell r="B3370" t="str">
            <v>23-198-06</v>
          </cell>
          <cell r="C3370" t="str">
            <v xml:space="preserve">TAMPER, 15,5 CM, 6MM                    </v>
          </cell>
          <cell r="D3370" t="str">
            <v>PC</v>
          </cell>
          <cell r="E3370">
            <v>19.670000000000002</v>
          </cell>
          <cell r="F3370">
            <v>49.175000000000004</v>
          </cell>
        </row>
        <row r="3371">
          <cell r="A3371">
            <v>2319808</v>
          </cell>
          <cell r="B3371" t="str">
            <v>23-198-08</v>
          </cell>
          <cell r="C3371" t="str">
            <v xml:space="preserve">TAMPER, 15,5 CM, 8 MM                   </v>
          </cell>
          <cell r="D3371" t="str">
            <v>PC</v>
          </cell>
          <cell r="E3371">
            <v>19.670000000000002</v>
          </cell>
          <cell r="F3371">
            <v>49.175000000000004</v>
          </cell>
        </row>
        <row r="3372">
          <cell r="A3372">
            <v>2319810</v>
          </cell>
          <cell r="B3372" t="str">
            <v>23-198-10</v>
          </cell>
          <cell r="C3372" t="str">
            <v xml:space="preserve">TAMPER, 15,5 CM, 10 MM                  </v>
          </cell>
          <cell r="D3372" t="str">
            <v>PC</v>
          </cell>
          <cell r="E3372">
            <v>19.670000000000002</v>
          </cell>
          <cell r="F3372">
            <v>49.175000000000004</v>
          </cell>
        </row>
        <row r="3373">
          <cell r="A3373">
            <v>2320001</v>
          </cell>
          <cell r="B3373" t="str">
            <v>23-200-01</v>
          </cell>
          <cell r="C3373" t="str">
            <v xml:space="preserve">WILLIGER MALLET FIG1 10 5 OZ            </v>
          </cell>
          <cell r="D3373" t="str">
            <v>PC</v>
          </cell>
          <cell r="E3373">
            <v>45.6</v>
          </cell>
          <cell r="F3373">
            <v>114</v>
          </cell>
        </row>
        <row r="3374">
          <cell r="A3374">
            <v>2320002</v>
          </cell>
          <cell r="B3374" t="str">
            <v>23-200-02</v>
          </cell>
          <cell r="C3374" t="str">
            <v xml:space="preserve">WILLIGER MALLET FIG2 10 5 OZ            </v>
          </cell>
          <cell r="D3374" t="str">
            <v>PC</v>
          </cell>
          <cell r="E3374">
            <v>45.6</v>
          </cell>
          <cell r="F3374">
            <v>114</v>
          </cell>
        </row>
        <row r="3375">
          <cell r="A3375">
            <v>2320003</v>
          </cell>
          <cell r="B3375" t="str">
            <v>23-200-03</v>
          </cell>
          <cell r="C3375" t="str">
            <v xml:space="preserve">WILLIGER MALLET FIG3 10 5 OZ            </v>
          </cell>
          <cell r="D3375" t="str">
            <v>PC</v>
          </cell>
          <cell r="E3375">
            <v>54.82</v>
          </cell>
          <cell r="F3375">
            <v>137.05000000000001</v>
          </cell>
        </row>
        <row r="3376">
          <cell r="A3376">
            <v>2320401</v>
          </cell>
          <cell r="B3376" t="str">
            <v>23-204-01</v>
          </cell>
          <cell r="C3376" t="str">
            <v xml:space="preserve">DOYEN MALLET FIG 1   4 25 OZ            </v>
          </cell>
          <cell r="D3376" t="str">
            <v>PC</v>
          </cell>
          <cell r="E3376">
            <v>41.14</v>
          </cell>
          <cell r="F3376">
            <v>102.85</v>
          </cell>
        </row>
        <row r="3377">
          <cell r="A3377">
            <v>2320402</v>
          </cell>
          <cell r="B3377" t="str">
            <v>23-204-02</v>
          </cell>
          <cell r="C3377" t="str">
            <v xml:space="preserve">DOYEN MALLET FIG 2   4 25 OZ            </v>
          </cell>
          <cell r="D3377" t="str">
            <v>PC</v>
          </cell>
          <cell r="E3377">
            <v>41.14</v>
          </cell>
          <cell r="F3377">
            <v>102.85</v>
          </cell>
        </row>
        <row r="3378">
          <cell r="A3378">
            <v>2320403</v>
          </cell>
          <cell r="B3378" t="str">
            <v>23-204-03</v>
          </cell>
          <cell r="C3378" t="str">
            <v xml:space="preserve">DOYEN MALLET FIG 3   4 25 OZ            </v>
          </cell>
          <cell r="D3378" t="str">
            <v>PC</v>
          </cell>
          <cell r="E3378">
            <v>41.14</v>
          </cell>
          <cell r="F3378">
            <v>102.85</v>
          </cell>
        </row>
        <row r="3379">
          <cell r="A3379">
            <v>2320820</v>
          </cell>
          <cell r="B3379" t="str">
            <v>23-208-20</v>
          </cell>
          <cell r="C3379" t="str">
            <v xml:space="preserve">COLLIN MALLET        7 75 OZ            </v>
          </cell>
          <cell r="D3379" t="str">
            <v>PC</v>
          </cell>
          <cell r="E3379">
            <v>41.14</v>
          </cell>
          <cell r="F3379">
            <v>102.85</v>
          </cell>
        </row>
        <row r="3380">
          <cell r="A3380">
            <v>2321401</v>
          </cell>
          <cell r="B3380" t="str">
            <v>23-214-01</v>
          </cell>
          <cell r="C3380" t="str">
            <v xml:space="preserve">LUCAE MALLET FIG 1    5 5 OZ            </v>
          </cell>
          <cell r="D3380" t="str">
            <v>PC</v>
          </cell>
          <cell r="E3380">
            <v>41.14</v>
          </cell>
          <cell r="F3380">
            <v>102.85</v>
          </cell>
        </row>
        <row r="3381">
          <cell r="A3381">
            <v>2321402</v>
          </cell>
          <cell r="B3381" t="str">
            <v>23-214-02</v>
          </cell>
          <cell r="C3381" t="str">
            <v xml:space="preserve">LUCAE MALLET FIG 2    5 5 OZ            </v>
          </cell>
          <cell r="D3381" t="str">
            <v>PC</v>
          </cell>
          <cell r="E3381">
            <v>41.14</v>
          </cell>
          <cell r="F3381">
            <v>102.85</v>
          </cell>
        </row>
        <row r="3382">
          <cell r="A3382">
            <v>2321519</v>
          </cell>
          <cell r="B3382" t="str">
            <v>23-215-19</v>
          </cell>
          <cell r="C3382" t="str">
            <v xml:space="preserve">COTTLE MALLET, PLANE/CONVEX, 19CM       </v>
          </cell>
          <cell r="D3382" t="str">
            <v>PC</v>
          </cell>
          <cell r="E3382">
            <v>76.48</v>
          </cell>
          <cell r="F3382">
            <v>191.20000000000002</v>
          </cell>
        </row>
        <row r="3383">
          <cell r="A3383">
            <v>2321601</v>
          </cell>
          <cell r="B3383" t="str">
            <v>23-216-01</v>
          </cell>
          <cell r="C3383" t="str">
            <v xml:space="preserve">MALLET LEAD FILLED      5 OZ            </v>
          </cell>
          <cell r="D3383" t="str">
            <v>PC</v>
          </cell>
          <cell r="E3383">
            <v>36.58</v>
          </cell>
          <cell r="F3383">
            <v>91.449999999999989</v>
          </cell>
        </row>
        <row r="3384">
          <cell r="A3384">
            <v>2321822</v>
          </cell>
          <cell r="B3384" t="str">
            <v>23-218-22</v>
          </cell>
          <cell r="C3384" t="str">
            <v xml:space="preserve">STEEL HAMMER                            </v>
          </cell>
          <cell r="D3384" t="str">
            <v>PC</v>
          </cell>
          <cell r="E3384">
            <v>69.349999999999994</v>
          </cell>
          <cell r="F3384">
            <v>173.375</v>
          </cell>
        </row>
        <row r="3385">
          <cell r="A3385">
            <v>2322017</v>
          </cell>
          <cell r="B3385" t="str">
            <v>23-220-17</v>
          </cell>
          <cell r="C3385" t="str">
            <v xml:space="preserve">MEAD MALLET FERRO CP 11 250Z            </v>
          </cell>
          <cell r="D3385" t="str">
            <v>PC</v>
          </cell>
          <cell r="E3385">
            <v>41.14</v>
          </cell>
          <cell r="F3385">
            <v>102.85</v>
          </cell>
        </row>
        <row r="3386">
          <cell r="A3386">
            <v>2322100</v>
          </cell>
          <cell r="B3386" t="str">
            <v>23-221-00</v>
          </cell>
          <cell r="C3386" t="str">
            <v xml:space="preserve">FERRO CAPS F MEAD HAMM                  </v>
          </cell>
          <cell r="D3386" t="str">
            <v>PR</v>
          </cell>
          <cell r="E3386">
            <v>14.16</v>
          </cell>
          <cell r="F3386">
            <v>35.4</v>
          </cell>
        </row>
        <row r="3387">
          <cell r="A3387">
            <v>2322418</v>
          </cell>
          <cell r="B3387" t="str">
            <v>23-224-18</v>
          </cell>
          <cell r="C3387" t="str">
            <v xml:space="preserve">PARTSCH MALLET NO LEAD FILL             </v>
          </cell>
          <cell r="D3387" t="str">
            <v>PC</v>
          </cell>
          <cell r="E3387">
            <v>44.65</v>
          </cell>
          <cell r="F3387">
            <v>111.625</v>
          </cell>
        </row>
        <row r="3388">
          <cell r="A3388">
            <v>2323601</v>
          </cell>
          <cell r="B3388" t="str">
            <v>23-236-01</v>
          </cell>
          <cell r="C3388" t="str">
            <v xml:space="preserve">PLASTIC MALLET LEAD FILLED              </v>
          </cell>
          <cell r="D3388" t="str">
            <v>PC</v>
          </cell>
          <cell r="E3388">
            <v>54.82</v>
          </cell>
          <cell r="F3388">
            <v>137.05000000000001</v>
          </cell>
        </row>
        <row r="3389">
          <cell r="A3389">
            <v>2323602</v>
          </cell>
          <cell r="B3389" t="str">
            <v>23-236-02</v>
          </cell>
          <cell r="C3389" t="str">
            <v xml:space="preserve">PLASTIC MALLET                          </v>
          </cell>
          <cell r="D3389" t="str">
            <v>PC</v>
          </cell>
          <cell r="E3389">
            <v>45.6</v>
          </cell>
          <cell r="F3389">
            <v>114</v>
          </cell>
        </row>
        <row r="3390">
          <cell r="A3390">
            <v>2323826</v>
          </cell>
          <cell r="B3390" t="str">
            <v>23-238-26</v>
          </cell>
          <cell r="C3390" t="str">
            <v xml:space="preserve">PLASTIC MALLET LEAD FILLED              </v>
          </cell>
          <cell r="D3390" t="str">
            <v>PC</v>
          </cell>
          <cell r="E3390">
            <v>54.82</v>
          </cell>
          <cell r="F3390">
            <v>137.05000000000001</v>
          </cell>
        </row>
        <row r="3391">
          <cell r="A3391">
            <v>2324029</v>
          </cell>
          <cell r="B3391" t="str">
            <v>23-240-29</v>
          </cell>
          <cell r="C3391" t="str">
            <v xml:space="preserve">MALLET REPERCUSSION FREE                </v>
          </cell>
          <cell r="D3391" t="str">
            <v>PC</v>
          </cell>
          <cell r="E3391">
            <v>130.63</v>
          </cell>
          <cell r="F3391">
            <v>326.57499999999999</v>
          </cell>
        </row>
        <row r="3392">
          <cell r="A3392">
            <v>2324224</v>
          </cell>
          <cell r="B3392" t="str">
            <v>23-242-24</v>
          </cell>
          <cell r="C3392" t="str">
            <v xml:space="preserve">MALLET                 20 OZ            </v>
          </cell>
          <cell r="D3392" t="str">
            <v>PC</v>
          </cell>
          <cell r="E3392">
            <v>78.47</v>
          </cell>
          <cell r="F3392">
            <v>196.17500000000001</v>
          </cell>
        </row>
        <row r="3393">
          <cell r="A3393">
            <v>2324424</v>
          </cell>
          <cell r="B3393" t="str">
            <v>23-244-24</v>
          </cell>
          <cell r="C3393" t="str">
            <v xml:space="preserve">MALLET WITH PLASTIC HANDLE              </v>
          </cell>
          <cell r="D3393" t="str">
            <v>PC</v>
          </cell>
          <cell r="E3393">
            <v>52.06</v>
          </cell>
          <cell r="F3393">
            <v>130.15</v>
          </cell>
        </row>
        <row r="3394">
          <cell r="A3394">
            <v>2325422</v>
          </cell>
          <cell r="B3394" t="str">
            <v>23-254-22</v>
          </cell>
          <cell r="C3394" t="str">
            <v xml:space="preserve">MALLET MARTIN FERROZELL                 </v>
          </cell>
          <cell r="D3394" t="str">
            <v>PC</v>
          </cell>
          <cell r="E3394">
            <v>82.08</v>
          </cell>
          <cell r="F3394">
            <v>205.2</v>
          </cell>
        </row>
        <row r="3395">
          <cell r="A3395">
            <v>2325500</v>
          </cell>
          <cell r="B3395" t="str">
            <v>23-255-00</v>
          </cell>
          <cell r="C3395" t="str">
            <v xml:space="preserve">FERRO CAPS F 23 254 22                  </v>
          </cell>
          <cell r="D3395" t="str">
            <v>PR</v>
          </cell>
          <cell r="E3395">
            <v>18.53</v>
          </cell>
          <cell r="F3395">
            <v>46.325000000000003</v>
          </cell>
        </row>
        <row r="3396">
          <cell r="A3396">
            <v>2325618</v>
          </cell>
          <cell r="B3396" t="str">
            <v>23-256-18</v>
          </cell>
          <cell r="C3396" t="str">
            <v xml:space="preserve">HAMMER, ARTIFICIAL WOOD                 </v>
          </cell>
          <cell r="D3396" t="str">
            <v>PC</v>
          </cell>
          <cell r="E3396">
            <v>38.29</v>
          </cell>
          <cell r="F3396">
            <v>95.724999999999994</v>
          </cell>
        </row>
        <row r="3397">
          <cell r="A3397">
            <v>2326001</v>
          </cell>
          <cell r="B3397" t="str">
            <v>23-260-01</v>
          </cell>
          <cell r="C3397" t="str">
            <v xml:space="preserve">BONE MALLET FIG 1      16 OZ            </v>
          </cell>
          <cell r="D3397" t="str">
            <v>PC</v>
          </cell>
          <cell r="E3397">
            <v>63.84</v>
          </cell>
          <cell r="F3397">
            <v>159.60000000000002</v>
          </cell>
        </row>
        <row r="3398">
          <cell r="A3398">
            <v>2326002</v>
          </cell>
          <cell r="B3398" t="str">
            <v>23-260-02</v>
          </cell>
          <cell r="C3398" t="str">
            <v xml:space="preserve">BONE MALLET FIG 2      32 OZ            </v>
          </cell>
          <cell r="D3398" t="str">
            <v>PC</v>
          </cell>
          <cell r="E3398">
            <v>78.47</v>
          </cell>
          <cell r="F3398">
            <v>196.17500000000001</v>
          </cell>
        </row>
        <row r="3399">
          <cell r="A3399">
            <v>2326219</v>
          </cell>
          <cell r="B3399" t="str">
            <v>23-262-19</v>
          </cell>
          <cell r="C3399" t="str">
            <v xml:space="preserve">VICKERS MALLET                          </v>
          </cell>
          <cell r="D3399" t="str">
            <v>PC</v>
          </cell>
          <cell r="E3399">
            <v>107.55</v>
          </cell>
          <cell r="F3399">
            <v>268.875</v>
          </cell>
        </row>
        <row r="3400">
          <cell r="A3400">
            <v>2326419</v>
          </cell>
          <cell r="B3400" t="str">
            <v>23-264-19</v>
          </cell>
          <cell r="C3400" t="str">
            <v xml:space="preserve">HERBERT UHP MALLET                      </v>
          </cell>
          <cell r="D3400" t="str">
            <v>PC</v>
          </cell>
          <cell r="E3400">
            <v>121</v>
          </cell>
          <cell r="F3400">
            <v>302.5</v>
          </cell>
        </row>
        <row r="3401">
          <cell r="A3401">
            <v>2328001</v>
          </cell>
          <cell r="B3401" t="str">
            <v>23-280-01</v>
          </cell>
          <cell r="C3401" t="str">
            <v xml:space="preserve">VOLKMANN BONE CURETT.FIG 1              </v>
          </cell>
          <cell r="D3401" t="str">
            <v>PC</v>
          </cell>
          <cell r="E3401">
            <v>56.53</v>
          </cell>
          <cell r="F3401">
            <v>141.32499999999999</v>
          </cell>
        </row>
        <row r="3402">
          <cell r="A3402">
            <v>2328002</v>
          </cell>
          <cell r="B3402" t="str">
            <v>23-280-02</v>
          </cell>
          <cell r="C3402" t="str">
            <v xml:space="preserve">VOLKMANN BONE CURETT.FIG 2              </v>
          </cell>
          <cell r="D3402" t="str">
            <v>PC</v>
          </cell>
          <cell r="E3402">
            <v>56.53</v>
          </cell>
          <cell r="F3402">
            <v>141.32499999999999</v>
          </cell>
        </row>
        <row r="3403">
          <cell r="A3403">
            <v>2328003</v>
          </cell>
          <cell r="B3403" t="str">
            <v>23-280-03</v>
          </cell>
          <cell r="C3403" t="str">
            <v xml:space="preserve">VOLKMANN BONE CURETT.FIG 3              </v>
          </cell>
          <cell r="D3403" t="str">
            <v>PC</v>
          </cell>
          <cell r="E3403">
            <v>56.53</v>
          </cell>
          <cell r="F3403">
            <v>141.32499999999999</v>
          </cell>
        </row>
        <row r="3404">
          <cell r="A3404">
            <v>2328004</v>
          </cell>
          <cell r="B3404" t="str">
            <v>23-280-04</v>
          </cell>
          <cell r="C3404" t="str">
            <v xml:space="preserve">VOLKMANN BONE CURETT.FIG 4              </v>
          </cell>
          <cell r="D3404" t="str">
            <v>PC</v>
          </cell>
          <cell r="E3404">
            <v>56.53</v>
          </cell>
          <cell r="F3404">
            <v>141.32499999999999</v>
          </cell>
        </row>
        <row r="3405">
          <cell r="A3405">
            <v>2328005</v>
          </cell>
          <cell r="B3405" t="str">
            <v>23-280-05</v>
          </cell>
          <cell r="C3405" t="str">
            <v xml:space="preserve">VOLKMANN BONE CURETT.FIG 5              </v>
          </cell>
          <cell r="D3405" t="str">
            <v>PC</v>
          </cell>
          <cell r="E3405">
            <v>56.53</v>
          </cell>
          <cell r="F3405">
            <v>141.32499999999999</v>
          </cell>
        </row>
        <row r="3406">
          <cell r="A3406">
            <v>2328006</v>
          </cell>
          <cell r="B3406" t="str">
            <v>23-280-06</v>
          </cell>
          <cell r="C3406" t="str">
            <v xml:space="preserve">VOLKMANN BONE CURETT.FIG 6              </v>
          </cell>
          <cell r="D3406" t="str">
            <v>PC</v>
          </cell>
          <cell r="E3406">
            <v>56.53</v>
          </cell>
          <cell r="F3406">
            <v>141.32499999999999</v>
          </cell>
        </row>
        <row r="3407">
          <cell r="A3407">
            <v>2328010</v>
          </cell>
          <cell r="B3407" t="str">
            <v>23-280-10</v>
          </cell>
          <cell r="C3407" t="str">
            <v xml:space="preserve">VOLKMANN BONE CURETT.FIG 0              </v>
          </cell>
          <cell r="D3407" t="str">
            <v>PC</v>
          </cell>
          <cell r="E3407">
            <v>56.53</v>
          </cell>
          <cell r="F3407">
            <v>141.32499999999999</v>
          </cell>
        </row>
        <row r="3408">
          <cell r="A3408">
            <v>2328020</v>
          </cell>
          <cell r="B3408" t="str">
            <v>23-280-20</v>
          </cell>
          <cell r="C3408" t="str">
            <v xml:space="preserve">VOLKMANN BONE CURETT.FIG 00             </v>
          </cell>
          <cell r="D3408" t="str">
            <v>PC</v>
          </cell>
          <cell r="E3408">
            <v>56.53</v>
          </cell>
          <cell r="F3408">
            <v>141.32499999999999</v>
          </cell>
        </row>
        <row r="3409">
          <cell r="A3409">
            <v>2328030</v>
          </cell>
          <cell r="B3409" t="str">
            <v>23-280-30</v>
          </cell>
          <cell r="C3409" t="str">
            <v xml:space="preserve">VOLKMANN BONE CURETT.FIG 000            </v>
          </cell>
          <cell r="D3409" t="str">
            <v>PC</v>
          </cell>
          <cell r="E3409">
            <v>56.53</v>
          </cell>
          <cell r="F3409">
            <v>141.32499999999999</v>
          </cell>
        </row>
        <row r="3410">
          <cell r="A3410">
            <v>2328040</v>
          </cell>
          <cell r="B3410" t="str">
            <v>23-280-40</v>
          </cell>
          <cell r="C3410" t="str">
            <v xml:space="preserve">VOLKMANN BONE CURETT.FIG0000            </v>
          </cell>
          <cell r="D3410" t="str">
            <v>PC</v>
          </cell>
          <cell r="E3410">
            <v>56.53</v>
          </cell>
          <cell r="F3410">
            <v>141.32499999999999</v>
          </cell>
        </row>
        <row r="3411">
          <cell r="A3411">
            <v>2328201</v>
          </cell>
          <cell r="B3411" t="str">
            <v>23-282-01</v>
          </cell>
          <cell r="C3411" t="str">
            <v xml:space="preserve">VOLKMANN BONE CURETT.FIG 1              </v>
          </cell>
          <cell r="D3411" t="str">
            <v>PC</v>
          </cell>
          <cell r="E3411">
            <v>74.77</v>
          </cell>
          <cell r="F3411">
            <v>186.92499999999998</v>
          </cell>
        </row>
        <row r="3412">
          <cell r="A3412">
            <v>2328202</v>
          </cell>
          <cell r="B3412" t="str">
            <v>23-282-02</v>
          </cell>
          <cell r="C3412" t="str">
            <v xml:space="preserve">VOLKMANN BONE CURETT.FIG 2              </v>
          </cell>
          <cell r="D3412" t="str">
            <v>PC</v>
          </cell>
          <cell r="E3412">
            <v>74.77</v>
          </cell>
          <cell r="F3412">
            <v>186.92499999999998</v>
          </cell>
        </row>
        <row r="3413">
          <cell r="A3413">
            <v>2328203</v>
          </cell>
          <cell r="B3413" t="str">
            <v>23-282-03</v>
          </cell>
          <cell r="C3413" t="str">
            <v xml:space="preserve">VOLKMANN BONE CURETT.FIG 3              </v>
          </cell>
          <cell r="D3413" t="str">
            <v>PC</v>
          </cell>
          <cell r="E3413">
            <v>74.77</v>
          </cell>
          <cell r="F3413">
            <v>186.92499999999998</v>
          </cell>
        </row>
        <row r="3414">
          <cell r="A3414">
            <v>2328204</v>
          </cell>
          <cell r="B3414" t="str">
            <v>23-282-04</v>
          </cell>
          <cell r="C3414" t="str">
            <v xml:space="preserve">VOLKMANN BONE CURETT.FIG 4              </v>
          </cell>
          <cell r="D3414" t="str">
            <v>PC</v>
          </cell>
          <cell r="E3414">
            <v>74.58</v>
          </cell>
          <cell r="F3414">
            <v>186.45</v>
          </cell>
        </row>
        <row r="3415">
          <cell r="A3415">
            <v>2328210</v>
          </cell>
          <cell r="B3415" t="str">
            <v>23-282-10</v>
          </cell>
          <cell r="C3415" t="str">
            <v xml:space="preserve">VOLKMANN BONE CURETT.FIG 0              </v>
          </cell>
          <cell r="D3415" t="str">
            <v>PC</v>
          </cell>
          <cell r="E3415">
            <v>74.77</v>
          </cell>
          <cell r="F3415">
            <v>186.92499999999998</v>
          </cell>
        </row>
        <row r="3416">
          <cell r="A3416">
            <v>2330010</v>
          </cell>
          <cell r="B3416" t="str">
            <v>23-300-10</v>
          </cell>
          <cell r="C3416" t="str">
            <v xml:space="preserve">SCHEDE BONE CURETTE FIG 0               </v>
          </cell>
          <cell r="D3416" t="str">
            <v>PC</v>
          </cell>
          <cell r="E3416">
            <v>29.93</v>
          </cell>
          <cell r="F3416">
            <v>74.825000000000003</v>
          </cell>
        </row>
        <row r="3417">
          <cell r="A3417">
            <v>2330020</v>
          </cell>
          <cell r="B3417" t="str">
            <v>23-300-20</v>
          </cell>
          <cell r="C3417" t="str">
            <v xml:space="preserve">SCHEDE BONE CURETTE FIG 00              </v>
          </cell>
          <cell r="D3417" t="str">
            <v>PC</v>
          </cell>
          <cell r="E3417">
            <v>30.12</v>
          </cell>
          <cell r="F3417">
            <v>75.3</v>
          </cell>
        </row>
        <row r="3418">
          <cell r="A3418">
            <v>2330030</v>
          </cell>
          <cell r="B3418" t="str">
            <v>23-300-30</v>
          </cell>
          <cell r="C3418" t="str">
            <v xml:space="preserve">SCHEDE BONE CURETTE FIG 000             </v>
          </cell>
          <cell r="D3418" t="str">
            <v>PC</v>
          </cell>
          <cell r="E3418">
            <v>30.12</v>
          </cell>
          <cell r="F3418">
            <v>75.3</v>
          </cell>
        </row>
        <row r="3419">
          <cell r="A3419">
            <v>2330101</v>
          </cell>
          <cell r="B3419" t="str">
            <v>23-301-01</v>
          </cell>
          <cell r="C3419" t="str">
            <v xml:space="preserve">SCHEDE BONE CURETTE FIG 1               </v>
          </cell>
          <cell r="D3419" t="str">
            <v>PC</v>
          </cell>
          <cell r="E3419">
            <v>30.12</v>
          </cell>
          <cell r="F3419">
            <v>75.3</v>
          </cell>
        </row>
        <row r="3420">
          <cell r="A3420">
            <v>2330102</v>
          </cell>
          <cell r="B3420" t="str">
            <v>23-301-02</v>
          </cell>
          <cell r="C3420" t="str">
            <v xml:space="preserve">SCHEDE BONE CURETTE FIG 2               </v>
          </cell>
          <cell r="D3420" t="str">
            <v>PC</v>
          </cell>
          <cell r="E3420">
            <v>30.12</v>
          </cell>
          <cell r="F3420">
            <v>75.3</v>
          </cell>
        </row>
        <row r="3421">
          <cell r="A3421">
            <v>2330103</v>
          </cell>
          <cell r="B3421" t="str">
            <v>23-301-03</v>
          </cell>
          <cell r="C3421" t="str">
            <v xml:space="preserve">SCHEDE BONE CURETTE FIG 3               </v>
          </cell>
          <cell r="D3421" t="str">
            <v>PC</v>
          </cell>
          <cell r="E3421">
            <v>30.12</v>
          </cell>
          <cell r="F3421">
            <v>75.3</v>
          </cell>
        </row>
        <row r="3422">
          <cell r="A3422">
            <v>2330104</v>
          </cell>
          <cell r="B3422" t="str">
            <v>23-301-04</v>
          </cell>
          <cell r="C3422" t="str">
            <v xml:space="preserve">SCHEDE BONE CURETTE FIG 4               </v>
          </cell>
          <cell r="D3422" t="str">
            <v>PC</v>
          </cell>
          <cell r="E3422">
            <v>30.12</v>
          </cell>
          <cell r="F3422">
            <v>75.3</v>
          </cell>
        </row>
        <row r="3423">
          <cell r="A3423">
            <v>2330410</v>
          </cell>
          <cell r="B3423" t="str">
            <v>23-304-10</v>
          </cell>
          <cell r="C3423" t="str">
            <v xml:space="preserve">VOLKMANN BONE CURETT FIG 0              </v>
          </cell>
          <cell r="D3423" t="str">
            <v>PC</v>
          </cell>
          <cell r="E3423">
            <v>30.12</v>
          </cell>
          <cell r="F3423">
            <v>75.3</v>
          </cell>
        </row>
        <row r="3424">
          <cell r="A3424">
            <v>2330420</v>
          </cell>
          <cell r="B3424" t="str">
            <v>23-304-20</v>
          </cell>
          <cell r="C3424" t="str">
            <v xml:space="preserve">VOLKMANN BONE CURETT FIG 00             </v>
          </cell>
          <cell r="D3424" t="str">
            <v>PC</v>
          </cell>
          <cell r="E3424">
            <v>30.12</v>
          </cell>
          <cell r="F3424">
            <v>75.3</v>
          </cell>
        </row>
        <row r="3425">
          <cell r="A3425">
            <v>2330430</v>
          </cell>
          <cell r="B3425" t="str">
            <v>23-304-30</v>
          </cell>
          <cell r="C3425" t="str">
            <v xml:space="preserve">VOLKMANN BONE CURETT FIG000             </v>
          </cell>
          <cell r="D3425" t="str">
            <v>PC</v>
          </cell>
          <cell r="E3425">
            <v>30.12</v>
          </cell>
          <cell r="F3425">
            <v>75.3</v>
          </cell>
        </row>
        <row r="3426">
          <cell r="A3426">
            <v>2330440</v>
          </cell>
          <cell r="B3426" t="str">
            <v>23-304-40</v>
          </cell>
          <cell r="C3426" t="str">
            <v xml:space="preserve">VOLKMANN BONE CURETT FIG0000            </v>
          </cell>
          <cell r="D3426" t="str">
            <v>PC</v>
          </cell>
          <cell r="E3426">
            <v>30.12</v>
          </cell>
          <cell r="F3426">
            <v>75.3</v>
          </cell>
        </row>
        <row r="3427">
          <cell r="A3427">
            <v>2330501</v>
          </cell>
          <cell r="B3427" t="str">
            <v>23-305-01</v>
          </cell>
          <cell r="C3427" t="str">
            <v xml:space="preserve">VOLKMANN BONE CURETT FIG 1              </v>
          </cell>
          <cell r="D3427" t="str">
            <v>PC</v>
          </cell>
          <cell r="E3427">
            <v>30.12</v>
          </cell>
          <cell r="F3427">
            <v>75.3</v>
          </cell>
        </row>
        <row r="3428">
          <cell r="A3428">
            <v>2330502</v>
          </cell>
          <cell r="B3428" t="str">
            <v>23-305-02</v>
          </cell>
          <cell r="C3428" t="str">
            <v xml:space="preserve">VOLKMANN BONE CURETT FIG 2              </v>
          </cell>
          <cell r="D3428" t="str">
            <v>PC</v>
          </cell>
          <cell r="E3428">
            <v>30.12</v>
          </cell>
          <cell r="F3428">
            <v>75.3</v>
          </cell>
        </row>
        <row r="3429">
          <cell r="A3429">
            <v>2330503</v>
          </cell>
          <cell r="B3429" t="str">
            <v>23-305-03</v>
          </cell>
          <cell r="C3429" t="str">
            <v xml:space="preserve">VOLKMANN BONE CURETT FIG 3              </v>
          </cell>
          <cell r="D3429" t="str">
            <v>PC</v>
          </cell>
          <cell r="E3429">
            <v>30.12</v>
          </cell>
          <cell r="F3429">
            <v>75.3</v>
          </cell>
        </row>
        <row r="3430">
          <cell r="A3430">
            <v>2330504</v>
          </cell>
          <cell r="B3430" t="str">
            <v>23-305-04</v>
          </cell>
          <cell r="C3430" t="str">
            <v xml:space="preserve">VOLKMANN BONE CURETT FIG 4              </v>
          </cell>
          <cell r="D3430" t="str">
            <v>PC</v>
          </cell>
          <cell r="E3430">
            <v>30.12</v>
          </cell>
          <cell r="F3430">
            <v>75.3</v>
          </cell>
        </row>
        <row r="3431">
          <cell r="A3431">
            <v>2330505</v>
          </cell>
          <cell r="B3431" t="str">
            <v>23-305-05</v>
          </cell>
          <cell r="C3431" t="str">
            <v xml:space="preserve">VOLKMANN BONE CURETT FIG 5              </v>
          </cell>
          <cell r="D3431" t="str">
            <v>PC</v>
          </cell>
          <cell r="E3431">
            <v>30.12</v>
          </cell>
          <cell r="F3431">
            <v>75.3</v>
          </cell>
        </row>
        <row r="3432">
          <cell r="A3432">
            <v>2330506</v>
          </cell>
          <cell r="B3432" t="str">
            <v>23-305-06</v>
          </cell>
          <cell r="C3432" t="str">
            <v xml:space="preserve">VOLKMANN BONE CURETT FIG 6              </v>
          </cell>
          <cell r="D3432" t="str">
            <v>PC</v>
          </cell>
          <cell r="E3432">
            <v>30.12</v>
          </cell>
          <cell r="F3432">
            <v>75.3</v>
          </cell>
        </row>
        <row r="3433">
          <cell r="A3433">
            <v>2330810</v>
          </cell>
          <cell r="B3433" t="str">
            <v>23-308-10</v>
          </cell>
          <cell r="C3433" t="str">
            <v xml:space="preserve">BRUNS BONE CURETTE  FIG 0               </v>
          </cell>
          <cell r="D3433" t="str">
            <v>PC</v>
          </cell>
          <cell r="E3433">
            <v>30.12</v>
          </cell>
          <cell r="F3433">
            <v>75.3</v>
          </cell>
        </row>
        <row r="3434">
          <cell r="A3434">
            <v>2330820</v>
          </cell>
          <cell r="B3434" t="str">
            <v>23-308-20</v>
          </cell>
          <cell r="C3434" t="str">
            <v xml:space="preserve">BRUNS BONE CURETTE  FIG 00              </v>
          </cell>
          <cell r="D3434" t="str">
            <v>PC</v>
          </cell>
          <cell r="E3434">
            <v>30.12</v>
          </cell>
          <cell r="F3434">
            <v>75.3</v>
          </cell>
        </row>
        <row r="3435">
          <cell r="A3435">
            <v>2330830</v>
          </cell>
          <cell r="B3435" t="str">
            <v>23-308-30</v>
          </cell>
          <cell r="C3435" t="str">
            <v xml:space="preserve">BRUNS BONE CURETTE FIG 000              </v>
          </cell>
          <cell r="D3435" t="str">
            <v>PC</v>
          </cell>
          <cell r="E3435">
            <v>30.12</v>
          </cell>
          <cell r="F3435">
            <v>75.3</v>
          </cell>
        </row>
        <row r="3436">
          <cell r="A3436">
            <v>2330840</v>
          </cell>
          <cell r="B3436" t="str">
            <v>23-308-40</v>
          </cell>
          <cell r="C3436" t="str">
            <v xml:space="preserve">BRUNS BONE CURETTE FIG0000              </v>
          </cell>
          <cell r="D3436" t="str">
            <v>PC</v>
          </cell>
          <cell r="E3436">
            <v>30.12</v>
          </cell>
          <cell r="F3436">
            <v>75.3</v>
          </cell>
        </row>
        <row r="3437">
          <cell r="A3437">
            <v>2330901</v>
          </cell>
          <cell r="B3437" t="str">
            <v>23-309-01</v>
          </cell>
          <cell r="C3437" t="str">
            <v xml:space="preserve">BRUNS BONE CURETTE  FIG 1               </v>
          </cell>
          <cell r="D3437" t="str">
            <v>PC</v>
          </cell>
          <cell r="E3437">
            <v>30.12</v>
          </cell>
          <cell r="F3437">
            <v>75.3</v>
          </cell>
        </row>
        <row r="3438">
          <cell r="A3438">
            <v>2330902</v>
          </cell>
          <cell r="B3438" t="str">
            <v>23-309-02</v>
          </cell>
          <cell r="C3438" t="str">
            <v xml:space="preserve">BRUNS BONE CURETTE  FIG 2               </v>
          </cell>
          <cell r="D3438" t="str">
            <v>PC</v>
          </cell>
          <cell r="E3438">
            <v>30.12</v>
          </cell>
          <cell r="F3438">
            <v>75.3</v>
          </cell>
        </row>
        <row r="3439">
          <cell r="A3439">
            <v>2330903</v>
          </cell>
          <cell r="B3439" t="str">
            <v>23-309-03</v>
          </cell>
          <cell r="C3439" t="str">
            <v xml:space="preserve">BRUNS BONE CURETTE  FIG 3               </v>
          </cell>
          <cell r="D3439" t="str">
            <v>PC</v>
          </cell>
          <cell r="E3439">
            <v>30.12</v>
          </cell>
          <cell r="F3439">
            <v>75.3</v>
          </cell>
        </row>
        <row r="3440">
          <cell r="A3440">
            <v>2330904</v>
          </cell>
          <cell r="B3440" t="str">
            <v>23-309-04</v>
          </cell>
          <cell r="C3440" t="str">
            <v xml:space="preserve">BRUNS BONE CURETTE  FIG 4               </v>
          </cell>
          <cell r="D3440" t="str">
            <v>PC</v>
          </cell>
          <cell r="E3440">
            <v>30.12</v>
          </cell>
          <cell r="F3440">
            <v>75.3</v>
          </cell>
        </row>
        <row r="3441">
          <cell r="A3441">
            <v>2330905</v>
          </cell>
          <cell r="B3441" t="str">
            <v>23-309-05</v>
          </cell>
          <cell r="C3441" t="str">
            <v xml:space="preserve">BRUNS BONE CURETTE  FIG 5               </v>
          </cell>
          <cell r="D3441" t="str">
            <v>PC</v>
          </cell>
          <cell r="E3441">
            <v>30.12</v>
          </cell>
          <cell r="F3441">
            <v>75.3</v>
          </cell>
        </row>
        <row r="3442">
          <cell r="A3442">
            <v>2330906</v>
          </cell>
          <cell r="B3442" t="str">
            <v>23-309-06</v>
          </cell>
          <cell r="C3442" t="str">
            <v xml:space="preserve">BRUNS BONE CURETTE  FIG 6               </v>
          </cell>
          <cell r="D3442" t="str">
            <v>PC</v>
          </cell>
          <cell r="E3442">
            <v>30.12</v>
          </cell>
          <cell r="F3442">
            <v>75.3</v>
          </cell>
        </row>
        <row r="3443">
          <cell r="A3443">
            <v>2331210</v>
          </cell>
          <cell r="B3443" t="str">
            <v>23-312-10</v>
          </cell>
          <cell r="C3443" t="str">
            <v xml:space="preserve">SPRATT BONE CURETTE FIG 0               </v>
          </cell>
          <cell r="D3443" t="str">
            <v>PC</v>
          </cell>
          <cell r="E3443">
            <v>32.020000000000003</v>
          </cell>
          <cell r="F3443">
            <v>80.050000000000011</v>
          </cell>
        </row>
        <row r="3444">
          <cell r="A3444">
            <v>2331220</v>
          </cell>
          <cell r="B3444" t="str">
            <v>23-312-20</v>
          </cell>
          <cell r="C3444" t="str">
            <v xml:space="preserve">SPRATT BONE CURETTE FIG 00              </v>
          </cell>
          <cell r="D3444" t="str">
            <v>PC</v>
          </cell>
          <cell r="E3444">
            <v>32.020000000000003</v>
          </cell>
          <cell r="F3444">
            <v>80.050000000000011</v>
          </cell>
        </row>
        <row r="3445">
          <cell r="A3445">
            <v>2331230</v>
          </cell>
          <cell r="B3445" t="str">
            <v>23-312-30</v>
          </cell>
          <cell r="C3445" t="str">
            <v xml:space="preserve">SPRATT BONE CURETTE FIG 000             </v>
          </cell>
          <cell r="D3445" t="str">
            <v>PC</v>
          </cell>
          <cell r="E3445">
            <v>32.020000000000003</v>
          </cell>
          <cell r="F3445">
            <v>80.050000000000011</v>
          </cell>
        </row>
        <row r="3446">
          <cell r="A3446">
            <v>2331240</v>
          </cell>
          <cell r="B3446" t="str">
            <v>23-312-40</v>
          </cell>
          <cell r="C3446" t="str">
            <v xml:space="preserve">SPRATT BONE CURETTE FIG0000             </v>
          </cell>
          <cell r="D3446" t="str">
            <v>PC</v>
          </cell>
          <cell r="E3446">
            <v>32.020000000000003</v>
          </cell>
          <cell r="F3446">
            <v>80.050000000000011</v>
          </cell>
        </row>
        <row r="3447">
          <cell r="A3447">
            <v>2331301</v>
          </cell>
          <cell r="B3447" t="str">
            <v>23-313-01</v>
          </cell>
          <cell r="C3447" t="str">
            <v xml:space="preserve">SPRATT BONE CURETTE FIG 1               </v>
          </cell>
          <cell r="D3447" t="str">
            <v>PC</v>
          </cell>
          <cell r="E3447">
            <v>32.020000000000003</v>
          </cell>
          <cell r="F3447">
            <v>80.050000000000011</v>
          </cell>
        </row>
        <row r="3448">
          <cell r="A3448">
            <v>2331302</v>
          </cell>
          <cell r="B3448" t="str">
            <v>23-313-02</v>
          </cell>
          <cell r="C3448" t="str">
            <v xml:space="preserve">SPRATT BONE CURETTE FIG 2               </v>
          </cell>
          <cell r="D3448" t="str">
            <v>PC</v>
          </cell>
          <cell r="E3448">
            <v>32.020000000000003</v>
          </cell>
          <cell r="F3448">
            <v>80.050000000000011</v>
          </cell>
        </row>
        <row r="3449">
          <cell r="A3449">
            <v>2331303</v>
          </cell>
          <cell r="B3449" t="str">
            <v>23-313-03</v>
          </cell>
          <cell r="C3449" t="str">
            <v xml:space="preserve">SPRATT BONE CURETTE FIG 3               </v>
          </cell>
          <cell r="D3449" t="str">
            <v>PC</v>
          </cell>
          <cell r="E3449">
            <v>32.020000000000003</v>
          </cell>
          <cell r="F3449">
            <v>80.050000000000011</v>
          </cell>
        </row>
        <row r="3450">
          <cell r="A3450">
            <v>2331304</v>
          </cell>
          <cell r="B3450" t="str">
            <v>23-313-04</v>
          </cell>
          <cell r="C3450" t="str">
            <v xml:space="preserve">SPRATT BONE CURETTE FIG 4               </v>
          </cell>
          <cell r="D3450" t="str">
            <v>PC</v>
          </cell>
          <cell r="E3450">
            <v>32.020000000000003</v>
          </cell>
          <cell r="F3450">
            <v>80.050000000000011</v>
          </cell>
        </row>
        <row r="3451">
          <cell r="A3451">
            <v>2331305</v>
          </cell>
          <cell r="B3451" t="str">
            <v>23-313-05</v>
          </cell>
          <cell r="C3451" t="str">
            <v xml:space="preserve">SPRATT BONE CURETTE FIG 5               </v>
          </cell>
          <cell r="D3451" t="str">
            <v>PC</v>
          </cell>
          <cell r="E3451">
            <v>32.020000000000003</v>
          </cell>
          <cell r="F3451">
            <v>80.050000000000011</v>
          </cell>
        </row>
        <row r="3452">
          <cell r="A3452">
            <v>2332102</v>
          </cell>
          <cell r="B3452" t="str">
            <v>23-321-02</v>
          </cell>
          <cell r="C3452" t="str">
            <v xml:space="preserve">WILLIGER CURETTE OVAL FIG 2             </v>
          </cell>
          <cell r="D3452" t="str">
            <v>PC</v>
          </cell>
          <cell r="E3452">
            <v>30.12</v>
          </cell>
          <cell r="F3452">
            <v>75.3</v>
          </cell>
        </row>
        <row r="3453">
          <cell r="A3453">
            <v>2333410</v>
          </cell>
          <cell r="B3453" t="str">
            <v>23-334-10</v>
          </cell>
          <cell r="C3453" t="str">
            <v xml:space="preserve">BRUNS CURETTE          FIG 0            </v>
          </cell>
          <cell r="D3453" t="str">
            <v>PC</v>
          </cell>
          <cell r="E3453">
            <v>40.380000000000003</v>
          </cell>
          <cell r="F3453">
            <v>100.95</v>
          </cell>
        </row>
        <row r="3454">
          <cell r="A3454">
            <v>2333420</v>
          </cell>
          <cell r="B3454" t="str">
            <v>23-334-20</v>
          </cell>
          <cell r="C3454" t="str">
            <v xml:space="preserve">BRUNS CURETTE          FIG00            </v>
          </cell>
          <cell r="D3454" t="str">
            <v>PC</v>
          </cell>
          <cell r="E3454">
            <v>40.380000000000003</v>
          </cell>
          <cell r="F3454">
            <v>100.95</v>
          </cell>
        </row>
        <row r="3455">
          <cell r="A3455">
            <v>2333430</v>
          </cell>
          <cell r="B3455" t="str">
            <v>23-334-30</v>
          </cell>
          <cell r="C3455" t="str">
            <v xml:space="preserve">BRUNS CURETTE         FIG000            </v>
          </cell>
          <cell r="D3455" t="str">
            <v>PC</v>
          </cell>
          <cell r="E3455">
            <v>40.380000000000003</v>
          </cell>
          <cell r="F3455">
            <v>100.95</v>
          </cell>
        </row>
        <row r="3456">
          <cell r="A3456">
            <v>2333501</v>
          </cell>
          <cell r="B3456" t="str">
            <v>23-335-01</v>
          </cell>
          <cell r="C3456" t="str">
            <v xml:space="preserve">BRUNS CURETTE          FIG 1            </v>
          </cell>
          <cell r="D3456" t="str">
            <v>PC</v>
          </cell>
          <cell r="E3456">
            <v>40.380000000000003</v>
          </cell>
          <cell r="F3456">
            <v>100.95</v>
          </cell>
        </row>
        <row r="3457">
          <cell r="A3457">
            <v>2333502</v>
          </cell>
          <cell r="B3457" t="str">
            <v>23-335-02</v>
          </cell>
          <cell r="C3457" t="str">
            <v xml:space="preserve">BRUNS CURETTE          FIG 2            </v>
          </cell>
          <cell r="D3457" t="str">
            <v>PC</v>
          </cell>
          <cell r="E3457">
            <v>40.380000000000003</v>
          </cell>
          <cell r="F3457">
            <v>100.95</v>
          </cell>
        </row>
        <row r="3458">
          <cell r="A3458">
            <v>2333503</v>
          </cell>
          <cell r="B3458" t="str">
            <v>23-335-03</v>
          </cell>
          <cell r="C3458" t="str">
            <v xml:space="preserve">BRUNS CURETTE          FIG 3            </v>
          </cell>
          <cell r="D3458" t="str">
            <v>PC</v>
          </cell>
          <cell r="E3458">
            <v>40.380000000000003</v>
          </cell>
          <cell r="F3458">
            <v>100.95</v>
          </cell>
        </row>
        <row r="3459">
          <cell r="A3459">
            <v>2333504</v>
          </cell>
          <cell r="B3459" t="str">
            <v>23-335-04</v>
          </cell>
          <cell r="C3459" t="str">
            <v xml:space="preserve">BRUNS CURETTE          FIG 4            </v>
          </cell>
          <cell r="D3459" t="str">
            <v>PC</v>
          </cell>
          <cell r="E3459">
            <v>40.380000000000003</v>
          </cell>
          <cell r="F3459">
            <v>100.95</v>
          </cell>
        </row>
        <row r="3460">
          <cell r="A3460">
            <v>2333505</v>
          </cell>
          <cell r="B3460" t="str">
            <v>23-335-05</v>
          </cell>
          <cell r="C3460" t="str">
            <v xml:space="preserve">BRUNS CURETTE          FIG 5            </v>
          </cell>
          <cell r="D3460" t="str">
            <v>PC</v>
          </cell>
          <cell r="E3460">
            <v>40.380000000000003</v>
          </cell>
          <cell r="F3460">
            <v>100.95</v>
          </cell>
        </row>
        <row r="3461">
          <cell r="A3461">
            <v>2333506</v>
          </cell>
          <cell r="B3461" t="str">
            <v>23-335-06</v>
          </cell>
          <cell r="C3461" t="str">
            <v xml:space="preserve">BRUNS CURETTE          FIG 6            </v>
          </cell>
          <cell r="D3461" t="str">
            <v>PC</v>
          </cell>
          <cell r="E3461">
            <v>40.380000000000003</v>
          </cell>
          <cell r="F3461">
            <v>100.95</v>
          </cell>
        </row>
        <row r="3462">
          <cell r="A3462">
            <v>2333625</v>
          </cell>
          <cell r="B3462" t="str">
            <v>23-336-25</v>
          </cell>
          <cell r="C3462" t="str">
            <v xml:space="preserve">BONE CURETTE           25 CM            </v>
          </cell>
          <cell r="D3462" t="str">
            <v>PC</v>
          </cell>
          <cell r="E3462">
            <v>39.049999999999997</v>
          </cell>
          <cell r="F3462">
            <v>97.625</v>
          </cell>
        </row>
        <row r="3463">
          <cell r="A3463">
            <v>2333725</v>
          </cell>
          <cell r="B3463" t="str">
            <v>23-337-25</v>
          </cell>
          <cell r="C3463" t="str">
            <v xml:space="preserve">BONE CURETTE           25 CM            </v>
          </cell>
          <cell r="D3463" t="str">
            <v>PC</v>
          </cell>
          <cell r="E3463">
            <v>39.24</v>
          </cell>
          <cell r="F3463">
            <v>98.100000000000009</v>
          </cell>
        </row>
        <row r="3464">
          <cell r="A3464">
            <v>2333925</v>
          </cell>
          <cell r="B3464" t="str">
            <v>23-339-25</v>
          </cell>
          <cell r="C3464" t="str">
            <v xml:space="preserve">BONE CURETTE           25 CM            </v>
          </cell>
          <cell r="D3464" t="str">
            <v>PC</v>
          </cell>
          <cell r="E3464">
            <v>39.33</v>
          </cell>
          <cell r="F3464">
            <v>98.324999999999989</v>
          </cell>
        </row>
        <row r="3465">
          <cell r="A3465">
            <v>2334001</v>
          </cell>
          <cell r="B3465" t="str">
            <v>23-340-01</v>
          </cell>
          <cell r="C3465" t="str">
            <v xml:space="preserve">SIMON BONE CURETTE FIG 1                </v>
          </cell>
          <cell r="D3465" t="str">
            <v>PC</v>
          </cell>
          <cell r="E3465">
            <v>38.19</v>
          </cell>
          <cell r="F3465">
            <v>95.474999999999994</v>
          </cell>
        </row>
        <row r="3466">
          <cell r="A3466">
            <v>2334002</v>
          </cell>
          <cell r="B3466" t="str">
            <v>23-340-02</v>
          </cell>
          <cell r="C3466" t="str">
            <v xml:space="preserve">SIMON BONE CURETTE FIG 2                </v>
          </cell>
          <cell r="D3466" t="str">
            <v>PC</v>
          </cell>
          <cell r="E3466">
            <v>38.19</v>
          </cell>
          <cell r="F3466">
            <v>95.474999999999994</v>
          </cell>
        </row>
        <row r="3467">
          <cell r="A3467">
            <v>2334003</v>
          </cell>
          <cell r="B3467" t="str">
            <v>23-340-03</v>
          </cell>
          <cell r="C3467" t="str">
            <v xml:space="preserve">SIMON BONE CURETTE     FIG 3            </v>
          </cell>
          <cell r="D3467" t="str">
            <v>PC</v>
          </cell>
          <cell r="E3467">
            <v>38.19</v>
          </cell>
          <cell r="F3467">
            <v>95.474999999999994</v>
          </cell>
        </row>
        <row r="3468">
          <cell r="A3468">
            <v>2334004</v>
          </cell>
          <cell r="B3468" t="str">
            <v>23-340-04</v>
          </cell>
          <cell r="C3468" t="str">
            <v xml:space="preserve">SIMON BONE CURETTE FIG 4                </v>
          </cell>
          <cell r="D3468" t="str">
            <v>PC</v>
          </cell>
          <cell r="E3468">
            <v>38.19</v>
          </cell>
          <cell r="F3468">
            <v>95.474999999999994</v>
          </cell>
        </row>
        <row r="3469">
          <cell r="A3469">
            <v>2334005</v>
          </cell>
          <cell r="B3469" t="str">
            <v>23-340-05</v>
          </cell>
          <cell r="C3469" t="str">
            <v xml:space="preserve">SIMON BONE CURETTE     FIG 5            </v>
          </cell>
          <cell r="D3469" t="str">
            <v>PC</v>
          </cell>
          <cell r="E3469">
            <v>38.19</v>
          </cell>
          <cell r="F3469">
            <v>95.474999999999994</v>
          </cell>
        </row>
        <row r="3470">
          <cell r="A3470">
            <v>2334006</v>
          </cell>
          <cell r="B3470" t="str">
            <v>23-340-06</v>
          </cell>
          <cell r="C3470" t="str">
            <v xml:space="preserve">SIMON BONE CURETTE FIG 6                </v>
          </cell>
          <cell r="D3470" t="str">
            <v>PC</v>
          </cell>
          <cell r="E3470">
            <v>38.19</v>
          </cell>
          <cell r="F3470">
            <v>95.474999999999994</v>
          </cell>
        </row>
        <row r="3471">
          <cell r="A3471">
            <v>2334401</v>
          </cell>
          <cell r="B3471" t="str">
            <v>23-344-01</v>
          </cell>
          <cell r="C3471" t="str">
            <v xml:space="preserve">PATT USA BONE CURETTE FIG 1             </v>
          </cell>
          <cell r="D3471" t="str">
            <v>PC</v>
          </cell>
          <cell r="E3471">
            <v>29.26</v>
          </cell>
          <cell r="F3471">
            <v>73.150000000000006</v>
          </cell>
        </row>
        <row r="3472">
          <cell r="A3472">
            <v>2334402</v>
          </cell>
          <cell r="B3472" t="str">
            <v>23-344-02</v>
          </cell>
          <cell r="C3472" t="str">
            <v xml:space="preserve">PATT USA BONE CURETTE  FIG 2            </v>
          </cell>
          <cell r="D3472" t="str">
            <v>PC</v>
          </cell>
          <cell r="E3472">
            <v>29.26</v>
          </cell>
          <cell r="F3472">
            <v>73.150000000000006</v>
          </cell>
        </row>
        <row r="3473">
          <cell r="A3473">
            <v>2334403</v>
          </cell>
          <cell r="B3473" t="str">
            <v>23-344-03</v>
          </cell>
          <cell r="C3473" t="str">
            <v xml:space="preserve">PATT USA BONE CURETTE  FIG 3            </v>
          </cell>
          <cell r="D3473" t="str">
            <v>PC</v>
          </cell>
          <cell r="E3473">
            <v>29.26</v>
          </cell>
          <cell r="F3473">
            <v>73.150000000000006</v>
          </cell>
        </row>
        <row r="3474">
          <cell r="A3474">
            <v>2334404</v>
          </cell>
          <cell r="B3474" t="str">
            <v>23-344-04</v>
          </cell>
          <cell r="C3474" t="str">
            <v xml:space="preserve">PATT USA BONE CURETTE  FIG 4            </v>
          </cell>
          <cell r="D3474" t="str">
            <v>PC</v>
          </cell>
          <cell r="E3474">
            <v>29.26</v>
          </cell>
          <cell r="F3474">
            <v>73.150000000000006</v>
          </cell>
        </row>
        <row r="3475">
          <cell r="A3475">
            <v>2334405</v>
          </cell>
          <cell r="B3475" t="str">
            <v>23-344-05</v>
          </cell>
          <cell r="C3475" t="str">
            <v xml:space="preserve">PATT USA BONE CURETTE  FIG 5            </v>
          </cell>
          <cell r="D3475" t="str">
            <v>PC</v>
          </cell>
          <cell r="E3475">
            <v>29.26</v>
          </cell>
          <cell r="F3475">
            <v>73.150000000000006</v>
          </cell>
        </row>
        <row r="3476">
          <cell r="A3476">
            <v>2334406</v>
          </cell>
          <cell r="B3476" t="str">
            <v>23-344-06</v>
          </cell>
          <cell r="C3476" t="str">
            <v xml:space="preserve">PATT USA BONE CURETTE  FIG 6            </v>
          </cell>
          <cell r="D3476" t="str">
            <v>PC</v>
          </cell>
          <cell r="E3476">
            <v>29.26</v>
          </cell>
          <cell r="F3476">
            <v>73.150000000000006</v>
          </cell>
        </row>
        <row r="3477">
          <cell r="A3477">
            <v>2334501</v>
          </cell>
          <cell r="B3477" t="str">
            <v>23-345-01</v>
          </cell>
          <cell r="C3477" t="str">
            <v xml:space="preserve">PATT USA CURETT RGHT CV FIG1            </v>
          </cell>
          <cell r="D3477" t="str">
            <v>PC</v>
          </cell>
          <cell r="E3477">
            <v>31.26</v>
          </cell>
          <cell r="F3477">
            <v>78.150000000000006</v>
          </cell>
        </row>
        <row r="3478">
          <cell r="A3478">
            <v>2334502</v>
          </cell>
          <cell r="B3478" t="str">
            <v>23-345-02</v>
          </cell>
          <cell r="C3478" t="str">
            <v xml:space="preserve">PATT USA CURETT RGHT CV FIG2            </v>
          </cell>
          <cell r="D3478" t="str">
            <v>PC</v>
          </cell>
          <cell r="E3478">
            <v>31.26</v>
          </cell>
          <cell r="F3478">
            <v>78.150000000000006</v>
          </cell>
        </row>
        <row r="3479">
          <cell r="A3479">
            <v>2334503</v>
          </cell>
          <cell r="B3479" t="str">
            <v>23-345-03</v>
          </cell>
          <cell r="C3479" t="str">
            <v xml:space="preserve">PATT USA CURETT RGHT CV FIG3            </v>
          </cell>
          <cell r="D3479" t="str">
            <v>PC</v>
          </cell>
          <cell r="E3479">
            <v>31.26</v>
          </cell>
          <cell r="F3479">
            <v>78.150000000000006</v>
          </cell>
        </row>
        <row r="3480">
          <cell r="A3480">
            <v>2334504</v>
          </cell>
          <cell r="B3480" t="str">
            <v>23-345-04</v>
          </cell>
          <cell r="C3480" t="str">
            <v xml:space="preserve">PATT USA CURETT RGHT CV FIG4            </v>
          </cell>
          <cell r="D3480" t="str">
            <v>PC</v>
          </cell>
          <cell r="E3480">
            <v>31.26</v>
          </cell>
          <cell r="F3480">
            <v>78.150000000000006</v>
          </cell>
        </row>
        <row r="3481">
          <cell r="A3481">
            <v>2334505</v>
          </cell>
          <cell r="B3481" t="str">
            <v>23-345-05</v>
          </cell>
          <cell r="C3481" t="str">
            <v xml:space="preserve">PATT USA CURETT RGHT CV FIG5            </v>
          </cell>
          <cell r="D3481" t="str">
            <v>PC</v>
          </cell>
          <cell r="E3481">
            <v>31.26</v>
          </cell>
          <cell r="F3481">
            <v>78.150000000000006</v>
          </cell>
        </row>
        <row r="3482">
          <cell r="A3482">
            <v>2334506</v>
          </cell>
          <cell r="B3482" t="str">
            <v>23-345-06</v>
          </cell>
          <cell r="C3482" t="str">
            <v xml:space="preserve">PATT USA CURETT RGHT CV FIG6            </v>
          </cell>
          <cell r="D3482" t="str">
            <v>PC</v>
          </cell>
          <cell r="E3482">
            <v>31.26</v>
          </cell>
          <cell r="F3482">
            <v>78.150000000000006</v>
          </cell>
        </row>
        <row r="3483">
          <cell r="A3483">
            <v>2334701</v>
          </cell>
          <cell r="B3483" t="str">
            <v>23-347-01</v>
          </cell>
          <cell r="C3483" t="str">
            <v xml:space="preserve">PATT USA CURETT LEFT CV FIG1            </v>
          </cell>
          <cell r="D3483" t="str">
            <v>PC</v>
          </cell>
          <cell r="E3483">
            <v>31.26</v>
          </cell>
          <cell r="F3483">
            <v>78.150000000000006</v>
          </cell>
        </row>
        <row r="3484">
          <cell r="A3484">
            <v>2334702</v>
          </cell>
          <cell r="B3484" t="str">
            <v>23-347-02</v>
          </cell>
          <cell r="C3484" t="str">
            <v xml:space="preserve">PATT USA CURETT LEFT CV FIG2            </v>
          </cell>
          <cell r="D3484" t="str">
            <v>PC</v>
          </cell>
          <cell r="E3484">
            <v>31.26</v>
          </cell>
          <cell r="F3484">
            <v>78.150000000000006</v>
          </cell>
        </row>
        <row r="3485">
          <cell r="A3485">
            <v>2334703</v>
          </cell>
          <cell r="B3485" t="str">
            <v>23-347-03</v>
          </cell>
          <cell r="C3485" t="str">
            <v xml:space="preserve">PATT USA CURETT LEFT CV FIG3            </v>
          </cell>
          <cell r="D3485" t="str">
            <v>PC</v>
          </cell>
          <cell r="E3485">
            <v>31.26</v>
          </cell>
          <cell r="F3485">
            <v>78.150000000000006</v>
          </cell>
        </row>
        <row r="3486">
          <cell r="A3486">
            <v>2334704</v>
          </cell>
          <cell r="B3486" t="str">
            <v>23-347-04</v>
          </cell>
          <cell r="C3486" t="str">
            <v xml:space="preserve">PATT USA CURETT LEFT CV FIG4            </v>
          </cell>
          <cell r="D3486" t="str">
            <v>PC</v>
          </cell>
          <cell r="E3486">
            <v>31.26</v>
          </cell>
          <cell r="F3486">
            <v>78.150000000000006</v>
          </cell>
        </row>
        <row r="3487">
          <cell r="A3487">
            <v>2334705</v>
          </cell>
          <cell r="B3487" t="str">
            <v>23-347-05</v>
          </cell>
          <cell r="C3487" t="str">
            <v xml:space="preserve">PATT USA CURETT LEFT CV FIG5            </v>
          </cell>
          <cell r="D3487" t="str">
            <v>PC</v>
          </cell>
          <cell r="E3487">
            <v>31.26</v>
          </cell>
          <cell r="F3487">
            <v>78.150000000000006</v>
          </cell>
        </row>
        <row r="3488">
          <cell r="A3488">
            <v>2334706</v>
          </cell>
          <cell r="B3488" t="str">
            <v>23-347-06</v>
          </cell>
          <cell r="C3488" t="str">
            <v xml:space="preserve">PATT USA CURETT LEFT CV FIG6            </v>
          </cell>
          <cell r="D3488" t="str">
            <v>PC</v>
          </cell>
          <cell r="E3488">
            <v>31.26</v>
          </cell>
          <cell r="F3488">
            <v>78.150000000000006</v>
          </cell>
        </row>
        <row r="3489">
          <cell r="A3489">
            <v>2335001</v>
          </cell>
          <cell r="B3489" t="str">
            <v>23-350-01</v>
          </cell>
          <cell r="C3489" t="str">
            <v xml:space="preserve">HALLE CURETTE FLEXIBLE FIG 1            </v>
          </cell>
          <cell r="D3489" t="str">
            <v>PC</v>
          </cell>
          <cell r="E3489">
            <v>35.53</v>
          </cell>
          <cell r="F3489">
            <v>88.825000000000003</v>
          </cell>
        </row>
        <row r="3490">
          <cell r="A3490">
            <v>2335002</v>
          </cell>
          <cell r="B3490" t="str">
            <v>23-350-02</v>
          </cell>
          <cell r="C3490" t="str">
            <v xml:space="preserve">HALLE CURETTE FLEXIBLE FIG 2            </v>
          </cell>
          <cell r="D3490" t="str">
            <v>PC</v>
          </cell>
          <cell r="E3490">
            <v>35.53</v>
          </cell>
          <cell r="F3490">
            <v>88.825000000000003</v>
          </cell>
        </row>
        <row r="3491">
          <cell r="A3491">
            <v>2335003</v>
          </cell>
          <cell r="B3491" t="str">
            <v>23-350-03</v>
          </cell>
          <cell r="C3491" t="str">
            <v xml:space="preserve">HALLE CURETTE FLEXIBLE FIG 3            </v>
          </cell>
          <cell r="D3491" t="str">
            <v>PC</v>
          </cell>
          <cell r="E3491">
            <v>35.53</v>
          </cell>
          <cell r="F3491">
            <v>88.825000000000003</v>
          </cell>
        </row>
        <row r="3492">
          <cell r="A3492">
            <v>2335213</v>
          </cell>
          <cell r="B3492" t="str">
            <v>23-352-13</v>
          </cell>
          <cell r="C3492" t="str">
            <v xml:space="preserve">VOLKMANN DBL CURETTE OV OV              </v>
          </cell>
          <cell r="D3492" t="str">
            <v>PC</v>
          </cell>
          <cell r="E3492">
            <v>21.19</v>
          </cell>
          <cell r="F3492">
            <v>52.975000000000001</v>
          </cell>
        </row>
        <row r="3493">
          <cell r="A3493">
            <v>2335214</v>
          </cell>
          <cell r="B3493" t="str">
            <v>23-352-14</v>
          </cell>
          <cell r="C3493" t="str">
            <v xml:space="preserve">VOLKMANN DBL CURETTE OV OV              </v>
          </cell>
          <cell r="D3493" t="str">
            <v>PC</v>
          </cell>
          <cell r="E3493">
            <v>21.19</v>
          </cell>
          <cell r="F3493">
            <v>52.975000000000001</v>
          </cell>
        </row>
        <row r="3494">
          <cell r="A3494">
            <v>2335217</v>
          </cell>
          <cell r="B3494" t="str">
            <v>23-352-17</v>
          </cell>
          <cell r="C3494" t="str">
            <v xml:space="preserve">VOLKMANN DBL CURETTE OV OV              </v>
          </cell>
          <cell r="D3494" t="str">
            <v>PC</v>
          </cell>
          <cell r="E3494">
            <v>22.99</v>
          </cell>
          <cell r="F3494">
            <v>57.474999999999994</v>
          </cell>
        </row>
        <row r="3495">
          <cell r="A3495">
            <v>2335413</v>
          </cell>
          <cell r="B3495" t="str">
            <v>23-354-13</v>
          </cell>
          <cell r="C3495" t="str">
            <v xml:space="preserve">VOLKMANN DBL CURETTE OV RND             </v>
          </cell>
          <cell r="D3495" t="str">
            <v>PC</v>
          </cell>
          <cell r="E3495">
            <v>28.98</v>
          </cell>
          <cell r="F3495">
            <v>72.45</v>
          </cell>
        </row>
        <row r="3496">
          <cell r="A3496">
            <v>2335416</v>
          </cell>
          <cell r="B3496" t="str">
            <v>23-354-16</v>
          </cell>
          <cell r="C3496" t="str">
            <v xml:space="preserve">VOLKMANN DBL CURETTE OV RND             </v>
          </cell>
          <cell r="D3496" t="str">
            <v>PC</v>
          </cell>
          <cell r="E3496">
            <v>27.55</v>
          </cell>
          <cell r="F3496">
            <v>68.875</v>
          </cell>
        </row>
        <row r="3497">
          <cell r="A3497">
            <v>2335420</v>
          </cell>
          <cell r="B3497" t="str">
            <v>23-354-20</v>
          </cell>
          <cell r="C3497" t="str">
            <v xml:space="preserve">VOLKMANN DBL CURETTE OV RND             </v>
          </cell>
          <cell r="D3497" t="str">
            <v>PC</v>
          </cell>
          <cell r="E3497">
            <v>30.12</v>
          </cell>
          <cell r="F3497">
            <v>75.3</v>
          </cell>
        </row>
        <row r="3498">
          <cell r="A3498">
            <v>2335621</v>
          </cell>
          <cell r="B3498" t="str">
            <v>23-356-21</v>
          </cell>
          <cell r="C3498" t="str">
            <v xml:space="preserve">DOUBLE BONE CURETTE OV RND              </v>
          </cell>
          <cell r="D3498" t="str">
            <v>PC</v>
          </cell>
          <cell r="E3498">
            <v>30.69</v>
          </cell>
          <cell r="F3498">
            <v>76.725000000000009</v>
          </cell>
        </row>
        <row r="3499">
          <cell r="A3499">
            <v>2335800</v>
          </cell>
          <cell r="B3499" t="str">
            <v>23-358-00</v>
          </cell>
          <cell r="C3499" t="str">
            <v xml:space="preserve">WILLIGER DBL CURETTE FIG00 0            </v>
          </cell>
          <cell r="D3499" t="str">
            <v>PC</v>
          </cell>
          <cell r="E3499">
            <v>17.8</v>
          </cell>
          <cell r="F3499">
            <v>44.5</v>
          </cell>
        </row>
        <row r="3500">
          <cell r="A3500">
            <v>2335801</v>
          </cell>
          <cell r="B3500" t="str">
            <v>23-358-01</v>
          </cell>
          <cell r="C3500" t="str">
            <v xml:space="preserve">WILLIGER DBL CURETTE FIG 0-1            </v>
          </cell>
          <cell r="D3500" t="str">
            <v>PC</v>
          </cell>
          <cell r="E3500">
            <v>17.8</v>
          </cell>
          <cell r="F3500">
            <v>44.5</v>
          </cell>
        </row>
        <row r="3501">
          <cell r="A3501">
            <v>2335812</v>
          </cell>
          <cell r="B3501" t="str">
            <v>23-358-12</v>
          </cell>
          <cell r="C3501" t="str">
            <v xml:space="preserve">WILLIGER DBL CURETTE FIG 1-2            </v>
          </cell>
          <cell r="D3501" t="str">
            <v>PC</v>
          </cell>
          <cell r="E3501">
            <v>17.8</v>
          </cell>
          <cell r="F3501">
            <v>44.5</v>
          </cell>
        </row>
        <row r="3502">
          <cell r="A3502">
            <v>2335900</v>
          </cell>
          <cell r="B3502" t="str">
            <v>23-359-00</v>
          </cell>
          <cell r="C3502" t="str">
            <v xml:space="preserve">WILLIGER-M.BONE CUR.F 00/00             </v>
          </cell>
          <cell r="D3502" t="str">
            <v>PC</v>
          </cell>
          <cell r="E3502">
            <v>20.8</v>
          </cell>
          <cell r="F3502">
            <v>52</v>
          </cell>
        </row>
        <row r="3503">
          <cell r="A3503">
            <v>2335910</v>
          </cell>
          <cell r="B3503" t="str">
            <v>23-359-10</v>
          </cell>
          <cell r="C3503" t="str">
            <v xml:space="preserve">WILLIGER-M.BONE CUR.F    0/0            </v>
          </cell>
          <cell r="D3503" t="str">
            <v>PC</v>
          </cell>
          <cell r="E3503">
            <v>20.8</v>
          </cell>
          <cell r="F3503">
            <v>52</v>
          </cell>
        </row>
        <row r="3504">
          <cell r="A3504">
            <v>2335911</v>
          </cell>
          <cell r="B3504" t="str">
            <v>23-359-11</v>
          </cell>
          <cell r="C3504" t="str">
            <v xml:space="preserve">WILLIGER-M.BONE CUR.F    1/1            </v>
          </cell>
          <cell r="D3504" t="str">
            <v>PC</v>
          </cell>
          <cell r="E3504">
            <v>20.8</v>
          </cell>
          <cell r="F3504">
            <v>52</v>
          </cell>
        </row>
        <row r="3505">
          <cell r="A3505">
            <v>2336000</v>
          </cell>
          <cell r="B3505" t="str">
            <v>23-360-00</v>
          </cell>
          <cell r="C3505" t="str">
            <v xml:space="preserve">HEMMINGWAY BONE CURETTE; FIG. 0/0       </v>
          </cell>
          <cell r="D3505" t="str">
            <v>PC</v>
          </cell>
          <cell r="E3505">
            <v>13.9</v>
          </cell>
          <cell r="F3505">
            <v>34.75</v>
          </cell>
        </row>
        <row r="3506">
          <cell r="A3506">
            <v>2336001</v>
          </cell>
          <cell r="B3506" t="str">
            <v>23-360-01</v>
          </cell>
          <cell r="C3506" t="str">
            <v xml:space="preserve">HANDLE FOR PERIOTOME TIPS               </v>
          </cell>
          <cell r="D3506" t="str">
            <v>PC</v>
          </cell>
          <cell r="E3506">
            <v>29</v>
          </cell>
          <cell r="F3506">
            <v>72.5</v>
          </cell>
        </row>
        <row r="3507">
          <cell r="A3507">
            <v>2336002</v>
          </cell>
          <cell r="B3507" t="str">
            <v>23-360-02</v>
          </cell>
          <cell r="C3507" t="str">
            <v xml:space="preserve">WORKING TIP FOR HANDLE NO. 23-360-01    </v>
          </cell>
          <cell r="D3507" t="str">
            <v>PC</v>
          </cell>
          <cell r="E3507">
            <v>5.47</v>
          </cell>
          <cell r="F3507">
            <v>13.674999999999999</v>
          </cell>
        </row>
        <row r="3508">
          <cell r="A3508">
            <v>2336003</v>
          </cell>
          <cell r="B3508" t="str">
            <v>23-360-03</v>
          </cell>
          <cell r="C3508" t="str">
            <v xml:space="preserve">WORKING TIP FOR HANDLE NO. 23-360-01    </v>
          </cell>
          <cell r="D3508" t="str">
            <v>PC</v>
          </cell>
          <cell r="E3508">
            <v>5.47</v>
          </cell>
          <cell r="F3508">
            <v>13.674999999999999</v>
          </cell>
        </row>
        <row r="3509">
          <cell r="A3509">
            <v>2336004</v>
          </cell>
          <cell r="B3509" t="str">
            <v>23-360-04</v>
          </cell>
          <cell r="C3509" t="str">
            <v xml:space="preserve">WORKING TIP FOR HANDLE NO. 23-360-01    </v>
          </cell>
          <cell r="D3509" t="str">
            <v>PC</v>
          </cell>
          <cell r="E3509">
            <v>5.47</v>
          </cell>
          <cell r="F3509">
            <v>13.674999999999999</v>
          </cell>
        </row>
        <row r="3510">
          <cell r="A3510">
            <v>2336005</v>
          </cell>
          <cell r="B3510" t="str">
            <v>23-360-05</v>
          </cell>
          <cell r="C3510" t="str">
            <v xml:space="preserve">WORKING TIP FOR HANDLE NO. 23-360-01    </v>
          </cell>
          <cell r="D3510" t="str">
            <v>PC</v>
          </cell>
          <cell r="E3510">
            <v>5.43</v>
          </cell>
          <cell r="F3510">
            <v>13.574999999999999</v>
          </cell>
        </row>
        <row r="3511">
          <cell r="A3511">
            <v>2336006</v>
          </cell>
          <cell r="B3511" t="str">
            <v>23-360-06</v>
          </cell>
          <cell r="C3511" t="str">
            <v xml:space="preserve">WORKING TIP FOR HANDLE NO. 23-360-01    </v>
          </cell>
          <cell r="D3511" t="str">
            <v>PC</v>
          </cell>
          <cell r="E3511">
            <v>5.43</v>
          </cell>
          <cell r="F3511">
            <v>13.574999999999999</v>
          </cell>
        </row>
        <row r="3512">
          <cell r="A3512">
            <v>2336007</v>
          </cell>
          <cell r="B3512" t="str">
            <v>23-360-07</v>
          </cell>
          <cell r="C3512" t="str">
            <v xml:space="preserve">WORKING TIP FOR HANDLE NO. 23-360-01    </v>
          </cell>
          <cell r="D3512" t="str">
            <v>PC</v>
          </cell>
          <cell r="E3512">
            <v>5.43</v>
          </cell>
          <cell r="F3512">
            <v>13.574999999999999</v>
          </cell>
        </row>
        <row r="3513">
          <cell r="A3513">
            <v>2336011</v>
          </cell>
          <cell r="B3513" t="str">
            <v>23-360-11</v>
          </cell>
          <cell r="C3513" t="str">
            <v xml:space="preserve">HEMMINGWAY BONE CURETTE; FIG. 1/1       </v>
          </cell>
          <cell r="D3513" t="str">
            <v>PC</v>
          </cell>
          <cell r="E3513">
            <v>15.2</v>
          </cell>
          <cell r="F3513">
            <v>38</v>
          </cell>
        </row>
        <row r="3514">
          <cell r="A3514">
            <v>2336022</v>
          </cell>
          <cell r="B3514" t="str">
            <v>23-360-22</v>
          </cell>
          <cell r="C3514" t="str">
            <v xml:space="preserve">HEMMINGWAY BONE CURETTE; FIG. 2/2       </v>
          </cell>
          <cell r="D3514" t="str">
            <v>PC</v>
          </cell>
          <cell r="E3514">
            <v>15.2</v>
          </cell>
          <cell r="F3514">
            <v>38</v>
          </cell>
        </row>
        <row r="3515">
          <cell r="A3515">
            <v>2336033</v>
          </cell>
          <cell r="B3515" t="str">
            <v>23-360-33</v>
          </cell>
          <cell r="C3515" t="str">
            <v xml:space="preserve">HEMMINGWAY BONE CURETTE; FIG. 3/3       </v>
          </cell>
          <cell r="D3515" t="str">
            <v>PC</v>
          </cell>
          <cell r="E3515">
            <v>15.2</v>
          </cell>
          <cell r="F3515">
            <v>38</v>
          </cell>
        </row>
        <row r="3516">
          <cell r="A3516">
            <v>2336044</v>
          </cell>
          <cell r="B3516" t="str">
            <v>23-360-44</v>
          </cell>
          <cell r="C3516" t="str">
            <v xml:space="preserve">HEMMINGWAY BONE CURETTE; FIG. 4/4       </v>
          </cell>
          <cell r="D3516" t="str">
            <v>PC</v>
          </cell>
          <cell r="E3516">
            <v>15.2</v>
          </cell>
          <cell r="F3516">
            <v>38</v>
          </cell>
        </row>
        <row r="3517">
          <cell r="A3517">
            <v>2336200</v>
          </cell>
          <cell r="B3517" t="str">
            <v>23-362-00</v>
          </cell>
          <cell r="C3517" t="str">
            <v xml:space="preserve">LUCAS-MARTIN BONE CURETTE,FIG 0/0       </v>
          </cell>
          <cell r="D3517" t="str">
            <v>PC</v>
          </cell>
          <cell r="E3517">
            <v>14.2</v>
          </cell>
          <cell r="F3517">
            <v>35.5</v>
          </cell>
        </row>
        <row r="3518">
          <cell r="A3518">
            <v>2336211</v>
          </cell>
          <cell r="B3518" t="str">
            <v>23-362-11</v>
          </cell>
          <cell r="C3518" t="str">
            <v xml:space="preserve">LUCAS-MARTIN BONE CURETTE; FIG. 1/1     </v>
          </cell>
          <cell r="D3518" t="str">
            <v>PC</v>
          </cell>
          <cell r="E3518">
            <v>14.8</v>
          </cell>
          <cell r="F3518">
            <v>37</v>
          </cell>
        </row>
        <row r="3519">
          <cell r="A3519">
            <v>2336222</v>
          </cell>
          <cell r="B3519" t="str">
            <v>23-362-22</v>
          </cell>
          <cell r="C3519" t="str">
            <v xml:space="preserve">LUCAS-MARTIN BONE CURETTE; FIG. 2/2     </v>
          </cell>
          <cell r="D3519" t="str">
            <v>PC</v>
          </cell>
          <cell r="E3519">
            <v>14.8</v>
          </cell>
          <cell r="F3519">
            <v>37</v>
          </cell>
        </row>
        <row r="3520">
          <cell r="A3520">
            <v>2336233</v>
          </cell>
          <cell r="B3520" t="str">
            <v>23-362-33</v>
          </cell>
          <cell r="C3520" t="str">
            <v xml:space="preserve">LUCAS-MARTIN BONE CURETTE; FIG. 3/3     </v>
          </cell>
          <cell r="D3520" t="str">
            <v>PC</v>
          </cell>
          <cell r="E3520">
            <v>14.8</v>
          </cell>
          <cell r="F3520">
            <v>37</v>
          </cell>
        </row>
        <row r="3521">
          <cell r="A3521">
            <v>2336400</v>
          </cell>
          <cell r="B3521" t="str">
            <v>23-364-00</v>
          </cell>
          <cell r="C3521" t="str">
            <v xml:space="preserve">MILLER-COLBURN BONE CURETTE; FIG. 0     </v>
          </cell>
          <cell r="D3521" t="str">
            <v>PC</v>
          </cell>
          <cell r="E3521">
            <v>14.8</v>
          </cell>
          <cell r="F3521">
            <v>37</v>
          </cell>
        </row>
        <row r="3522">
          <cell r="A3522">
            <v>2336401</v>
          </cell>
          <cell r="B3522" t="str">
            <v>23-364-01</v>
          </cell>
          <cell r="C3522" t="str">
            <v xml:space="preserve">MILLER-COLBURN BONE CURETTE; FIG. 1     </v>
          </cell>
          <cell r="D3522" t="str">
            <v>PC</v>
          </cell>
          <cell r="E3522">
            <v>14.8</v>
          </cell>
          <cell r="F3522">
            <v>37</v>
          </cell>
        </row>
        <row r="3523">
          <cell r="A3523">
            <v>2336402</v>
          </cell>
          <cell r="B3523" t="str">
            <v>23-364-02</v>
          </cell>
          <cell r="C3523" t="str">
            <v xml:space="preserve">MILLER-COLBURN BONE CURETTE; FIG. 2     </v>
          </cell>
          <cell r="D3523" t="str">
            <v>PC</v>
          </cell>
          <cell r="E3523">
            <v>14.8</v>
          </cell>
          <cell r="F3523">
            <v>37</v>
          </cell>
        </row>
        <row r="3524">
          <cell r="A3524">
            <v>2336403</v>
          </cell>
          <cell r="B3524" t="str">
            <v>23-364-03</v>
          </cell>
          <cell r="C3524" t="str">
            <v xml:space="preserve">MILLER-COLBURN BONE CURETTE; FIG. 3     </v>
          </cell>
          <cell r="D3524" t="str">
            <v>PC</v>
          </cell>
          <cell r="E3524">
            <v>14.8</v>
          </cell>
          <cell r="F3524">
            <v>37</v>
          </cell>
        </row>
        <row r="3525">
          <cell r="A3525">
            <v>2336404</v>
          </cell>
          <cell r="B3525" t="str">
            <v>23-364-04</v>
          </cell>
          <cell r="C3525" t="str">
            <v xml:space="preserve">MILLER-COLBURN BONE CURETTE; FIG. 4     </v>
          </cell>
          <cell r="D3525" t="str">
            <v>PC</v>
          </cell>
          <cell r="E3525">
            <v>14.8</v>
          </cell>
          <cell r="F3525">
            <v>37</v>
          </cell>
        </row>
        <row r="3526">
          <cell r="A3526">
            <v>2338303</v>
          </cell>
          <cell r="B3526" t="str">
            <v>23-383-03</v>
          </cell>
          <cell r="C3526" t="str">
            <v xml:space="preserve">CURETTE; DIA. 1,5 MM, GREY              </v>
          </cell>
          <cell r="D3526" t="str">
            <v>PC</v>
          </cell>
          <cell r="E3526">
            <v>13.9</v>
          </cell>
          <cell r="F3526">
            <v>34.75</v>
          </cell>
        </row>
        <row r="3527">
          <cell r="A3527">
            <v>2338304</v>
          </cell>
          <cell r="B3527" t="str">
            <v>23-383-04</v>
          </cell>
          <cell r="C3527" t="str">
            <v xml:space="preserve">CURETTE; DIA. 2,5 MM, GREY              </v>
          </cell>
          <cell r="D3527" t="str">
            <v>PC</v>
          </cell>
          <cell r="E3527">
            <v>13.9</v>
          </cell>
          <cell r="F3527">
            <v>34.75</v>
          </cell>
        </row>
        <row r="3528">
          <cell r="A3528">
            <v>2339501</v>
          </cell>
          <cell r="B3528" t="str">
            <v>23-395-01</v>
          </cell>
          <cell r="C3528" t="str">
            <v xml:space="preserve">MOLT CURETTE 17 CM                      </v>
          </cell>
          <cell r="D3528" t="str">
            <v>PC</v>
          </cell>
          <cell r="E3528">
            <v>82</v>
          </cell>
          <cell r="F3528">
            <v>205</v>
          </cell>
        </row>
        <row r="3529">
          <cell r="A3529">
            <v>2339502</v>
          </cell>
          <cell r="B3529" t="str">
            <v>23-395-02</v>
          </cell>
          <cell r="C3529" t="str">
            <v xml:space="preserve">MOLT CURETTE 17 CM                      </v>
          </cell>
          <cell r="D3529" t="str">
            <v>PC</v>
          </cell>
          <cell r="E3529">
            <v>82</v>
          </cell>
          <cell r="F3529">
            <v>205</v>
          </cell>
        </row>
        <row r="3530">
          <cell r="A3530">
            <v>2339504</v>
          </cell>
          <cell r="B3530" t="str">
            <v>23-395-04</v>
          </cell>
          <cell r="C3530" t="str">
            <v xml:space="preserve">MOLT CURETTE 17 CM                      </v>
          </cell>
          <cell r="D3530" t="str">
            <v>PC</v>
          </cell>
          <cell r="E3530">
            <v>82</v>
          </cell>
          <cell r="F3530">
            <v>205</v>
          </cell>
        </row>
        <row r="3531">
          <cell r="A3531">
            <v>2339505</v>
          </cell>
          <cell r="B3531" t="str">
            <v>23-395-05</v>
          </cell>
          <cell r="C3531" t="str">
            <v xml:space="preserve">MOLT CURETTE 18 CM                      </v>
          </cell>
          <cell r="D3531" t="str">
            <v>PC</v>
          </cell>
          <cell r="E3531">
            <v>82</v>
          </cell>
          <cell r="F3531">
            <v>205</v>
          </cell>
        </row>
        <row r="3532">
          <cell r="A3532">
            <v>2339506</v>
          </cell>
          <cell r="B3532" t="str">
            <v>23-395-06</v>
          </cell>
          <cell r="C3532" t="str">
            <v xml:space="preserve">MOLT CURETTE 18 CM                      </v>
          </cell>
          <cell r="D3532" t="str">
            <v>PC</v>
          </cell>
          <cell r="E3532">
            <v>82</v>
          </cell>
          <cell r="F3532">
            <v>205</v>
          </cell>
        </row>
        <row r="3533">
          <cell r="A3533">
            <v>2339521</v>
          </cell>
          <cell r="B3533" t="str">
            <v>23-395-21</v>
          </cell>
          <cell r="C3533" t="str">
            <v xml:space="preserve">BONE CURETTES, DOUBLE-ENDED, GREY       </v>
          </cell>
          <cell r="D3533" t="str">
            <v>PC</v>
          </cell>
          <cell r="E3533">
            <v>32.299999999999997</v>
          </cell>
          <cell r="F3533">
            <v>80.75</v>
          </cell>
        </row>
        <row r="3534">
          <cell r="A3534">
            <v>2339524</v>
          </cell>
          <cell r="B3534" t="str">
            <v>23-395-24</v>
          </cell>
          <cell r="C3534" t="str">
            <v xml:space="preserve">MOLT CURETTE DOUBLE ENDED 19 CM         </v>
          </cell>
          <cell r="D3534" t="str">
            <v>PC</v>
          </cell>
          <cell r="E3534">
            <v>45</v>
          </cell>
          <cell r="F3534">
            <v>112.5</v>
          </cell>
        </row>
        <row r="3535">
          <cell r="A3535">
            <v>2340001</v>
          </cell>
          <cell r="B3535" t="str">
            <v>23-400-01</v>
          </cell>
          <cell r="C3535" t="str">
            <v xml:space="preserve">MARTIN-LANGENBECK PER.RASPAT            </v>
          </cell>
          <cell r="D3535" t="str">
            <v>PC</v>
          </cell>
          <cell r="E3535">
            <v>30.12</v>
          </cell>
          <cell r="F3535">
            <v>75.3</v>
          </cell>
        </row>
        <row r="3536">
          <cell r="A3536">
            <v>2340002</v>
          </cell>
          <cell r="B3536" t="str">
            <v>23-400-02</v>
          </cell>
          <cell r="C3536" t="str">
            <v xml:space="preserve">MARTIN-LANGENBECK PER.RASPAT            </v>
          </cell>
          <cell r="D3536" t="str">
            <v>PC</v>
          </cell>
          <cell r="E3536">
            <v>30.12</v>
          </cell>
          <cell r="F3536">
            <v>75.3</v>
          </cell>
        </row>
        <row r="3537">
          <cell r="A3537">
            <v>2340003</v>
          </cell>
          <cell r="B3537" t="str">
            <v>23-400-03</v>
          </cell>
          <cell r="C3537" t="str">
            <v xml:space="preserve">MARTIN-LANGENBECK PER.RASPAT            </v>
          </cell>
          <cell r="D3537" t="str">
            <v>PC</v>
          </cell>
          <cell r="E3537">
            <v>36.58</v>
          </cell>
          <cell r="F3537">
            <v>91.449999999999989</v>
          </cell>
        </row>
        <row r="3538">
          <cell r="A3538">
            <v>2340004</v>
          </cell>
          <cell r="B3538" t="str">
            <v>23-400-04</v>
          </cell>
          <cell r="C3538" t="str">
            <v xml:space="preserve">MARTIN-LANGENBECK PER.RASPAT            </v>
          </cell>
          <cell r="D3538" t="str">
            <v>PC</v>
          </cell>
          <cell r="E3538">
            <v>36.58</v>
          </cell>
          <cell r="F3538">
            <v>91.449999999999989</v>
          </cell>
        </row>
        <row r="3539">
          <cell r="A3539">
            <v>2340010</v>
          </cell>
          <cell r="B3539" t="str">
            <v>23-400-10</v>
          </cell>
          <cell r="C3539" t="str">
            <v xml:space="preserve">MARTIN-HOEN PERIOST.RAS. 7MM            </v>
          </cell>
          <cell r="D3539" t="str">
            <v>PC</v>
          </cell>
          <cell r="E3539">
            <v>44.37</v>
          </cell>
          <cell r="F3539">
            <v>110.925</v>
          </cell>
        </row>
        <row r="3540">
          <cell r="A3540">
            <v>2340011</v>
          </cell>
          <cell r="B3540" t="str">
            <v>23-400-11</v>
          </cell>
          <cell r="C3540" t="str">
            <v xml:space="preserve">MARTIN-HOEN PERIOST.RAS.15MM            </v>
          </cell>
          <cell r="D3540" t="str">
            <v>PC</v>
          </cell>
          <cell r="E3540">
            <v>44.37</v>
          </cell>
          <cell r="F3540">
            <v>110.925</v>
          </cell>
        </row>
        <row r="3541">
          <cell r="A3541">
            <v>2340012</v>
          </cell>
          <cell r="B3541" t="str">
            <v>23-400-12</v>
          </cell>
          <cell r="C3541" t="str">
            <v xml:space="preserve">MARTIN-HOEN PERIOST.RAS.20MM            </v>
          </cell>
          <cell r="D3541" t="str">
            <v>PC</v>
          </cell>
          <cell r="E3541">
            <v>44.37</v>
          </cell>
          <cell r="F3541">
            <v>110.925</v>
          </cell>
        </row>
        <row r="3542">
          <cell r="A3542">
            <v>2340018</v>
          </cell>
          <cell r="B3542" t="str">
            <v>23-400-18</v>
          </cell>
          <cell r="C3542" t="str">
            <v xml:space="preserve">FREER SEPTUM ELEVATOR, HANDLE           </v>
          </cell>
          <cell r="D3542" t="str">
            <v>PC</v>
          </cell>
          <cell r="E3542">
            <v>37.6</v>
          </cell>
          <cell r="F3542">
            <v>94</v>
          </cell>
        </row>
        <row r="3543">
          <cell r="A3543">
            <v>2340020</v>
          </cell>
          <cell r="B3543" t="str">
            <v>23-400-20</v>
          </cell>
          <cell r="C3543" t="str">
            <v xml:space="preserve">MARTIN-CUSHING PERI.RAS. 4MM            </v>
          </cell>
          <cell r="D3543" t="str">
            <v>PC</v>
          </cell>
          <cell r="E3543">
            <v>42.37</v>
          </cell>
          <cell r="F3543">
            <v>105.925</v>
          </cell>
        </row>
        <row r="3544">
          <cell r="A3544">
            <v>2340021</v>
          </cell>
          <cell r="B3544" t="str">
            <v>23-400-21</v>
          </cell>
          <cell r="C3544" t="str">
            <v xml:space="preserve">MARTIN-CUSHING PERI.RAS. 6MM            </v>
          </cell>
          <cell r="D3544" t="str">
            <v>PC</v>
          </cell>
          <cell r="E3544">
            <v>42.37</v>
          </cell>
          <cell r="F3544">
            <v>105.925</v>
          </cell>
        </row>
        <row r="3545">
          <cell r="A3545">
            <v>2340025</v>
          </cell>
          <cell r="B3545" t="str">
            <v>23-400-25</v>
          </cell>
          <cell r="C3545" t="str">
            <v xml:space="preserve">MARTIN-CUSHING PERI.RAS. 5MM            </v>
          </cell>
          <cell r="D3545" t="str">
            <v>PC</v>
          </cell>
          <cell r="E3545">
            <v>42.37</v>
          </cell>
          <cell r="F3545">
            <v>105.925</v>
          </cell>
        </row>
        <row r="3546">
          <cell r="A3546">
            <v>2340026</v>
          </cell>
          <cell r="B3546" t="str">
            <v>23-400-26</v>
          </cell>
          <cell r="C3546" t="str">
            <v xml:space="preserve">MARTIN-CUSHING PERI.RAS. 7MM            </v>
          </cell>
          <cell r="D3546" t="str">
            <v>PC</v>
          </cell>
          <cell r="E3546">
            <v>42.37</v>
          </cell>
          <cell r="F3546">
            <v>105.925</v>
          </cell>
        </row>
        <row r="3547">
          <cell r="A3547">
            <v>2340030</v>
          </cell>
          <cell r="B3547" t="str">
            <v>23-400-30</v>
          </cell>
          <cell r="C3547" t="str">
            <v xml:space="preserve">MARTIN-CUSHING PERI.RAS. 8MM            </v>
          </cell>
          <cell r="D3547" t="str">
            <v>PC</v>
          </cell>
          <cell r="E3547">
            <v>42.37</v>
          </cell>
          <cell r="F3547">
            <v>105.925</v>
          </cell>
        </row>
        <row r="3548">
          <cell r="A3548">
            <v>2340118</v>
          </cell>
          <cell r="B3548" t="str">
            <v>23-401-18</v>
          </cell>
          <cell r="C3548" t="str">
            <v xml:space="preserve">LANGENBECK RASPATORY CURVED             </v>
          </cell>
          <cell r="D3548" t="str">
            <v>PC</v>
          </cell>
          <cell r="E3548">
            <v>25.08</v>
          </cell>
          <cell r="F3548">
            <v>62.699999999999996</v>
          </cell>
        </row>
        <row r="3549">
          <cell r="A3549">
            <v>2340219</v>
          </cell>
          <cell r="B3549" t="str">
            <v>23-402-19</v>
          </cell>
          <cell r="C3549" t="str">
            <v xml:space="preserve">LANGENBECK RASPATORY                    </v>
          </cell>
          <cell r="D3549" t="str">
            <v>PC</v>
          </cell>
          <cell r="E3549">
            <v>25.08</v>
          </cell>
          <cell r="F3549">
            <v>62.699999999999996</v>
          </cell>
        </row>
        <row r="3550">
          <cell r="A3550">
            <v>2341105</v>
          </cell>
          <cell r="B3550" t="str">
            <v>23-411-05</v>
          </cell>
          <cell r="C3550" t="str">
            <v xml:space="preserve">PERIOSTEAL RASPATORY                    </v>
          </cell>
          <cell r="D3550" t="str">
            <v>PC</v>
          </cell>
          <cell r="E3550">
            <v>32.869999999999997</v>
          </cell>
          <cell r="F3550">
            <v>82.174999999999997</v>
          </cell>
        </row>
        <row r="3551">
          <cell r="A3551">
            <v>2341106</v>
          </cell>
          <cell r="B3551" t="str">
            <v>23-411-06</v>
          </cell>
          <cell r="C3551" t="str">
            <v xml:space="preserve">PERIOSTEAL RASPATORY                    </v>
          </cell>
          <cell r="D3551" t="str">
            <v>PC</v>
          </cell>
          <cell r="E3551">
            <v>32.869999999999997</v>
          </cell>
          <cell r="F3551">
            <v>82.174999999999997</v>
          </cell>
        </row>
        <row r="3552">
          <cell r="A3552">
            <v>2341107</v>
          </cell>
          <cell r="B3552" t="str">
            <v>23-411-07</v>
          </cell>
          <cell r="C3552" t="str">
            <v xml:space="preserve">PERIOSTEAL RASPATORY                    </v>
          </cell>
          <cell r="D3552" t="str">
            <v>PC</v>
          </cell>
          <cell r="E3552">
            <v>32.869999999999997</v>
          </cell>
          <cell r="F3552">
            <v>82.174999999999997</v>
          </cell>
        </row>
        <row r="3553">
          <cell r="A3553">
            <v>2341815</v>
          </cell>
          <cell r="B3553" t="str">
            <v>23-418-15</v>
          </cell>
          <cell r="C3553" t="str">
            <v xml:space="preserve">FARABEUF RASPATOIRE STRAIGHT            </v>
          </cell>
          <cell r="D3553" t="str">
            <v>PC</v>
          </cell>
          <cell r="E3553">
            <v>35.53</v>
          </cell>
          <cell r="F3553">
            <v>88.825000000000003</v>
          </cell>
        </row>
        <row r="3554">
          <cell r="A3554">
            <v>2341915</v>
          </cell>
          <cell r="B3554" t="str">
            <v>23-419-15</v>
          </cell>
          <cell r="C3554" t="str">
            <v xml:space="preserve">FARABEUF RASPATOIRE CURVED              </v>
          </cell>
          <cell r="D3554" t="str">
            <v>PC</v>
          </cell>
          <cell r="E3554">
            <v>35.53</v>
          </cell>
          <cell r="F3554">
            <v>88.825000000000003</v>
          </cell>
        </row>
        <row r="3555">
          <cell r="A3555">
            <v>2342721</v>
          </cell>
          <cell r="B3555" t="str">
            <v>23-427-21</v>
          </cell>
          <cell r="C3555" t="str">
            <v xml:space="preserve">SEDILLOT PERIO RASPATORY                </v>
          </cell>
          <cell r="D3555" t="str">
            <v>PC</v>
          </cell>
          <cell r="E3555">
            <v>37.619999999999997</v>
          </cell>
          <cell r="F3555">
            <v>94.05</v>
          </cell>
        </row>
        <row r="3556">
          <cell r="A3556">
            <v>2343020</v>
          </cell>
          <cell r="B3556" t="str">
            <v>23-430-20</v>
          </cell>
          <cell r="C3556" t="str">
            <v xml:space="preserve">PERIO ELEV FERROZLHANDL STR             </v>
          </cell>
          <cell r="D3556" t="str">
            <v>PC</v>
          </cell>
          <cell r="E3556">
            <v>40.19</v>
          </cell>
          <cell r="F3556">
            <v>100.47499999999999</v>
          </cell>
        </row>
        <row r="3557">
          <cell r="A3557">
            <v>2343120</v>
          </cell>
          <cell r="B3557" t="str">
            <v>23-431-20</v>
          </cell>
          <cell r="C3557" t="str">
            <v xml:space="preserve">PERIO ELEV FERROZLHANDL CVD             </v>
          </cell>
          <cell r="D3557" t="str">
            <v>PC</v>
          </cell>
          <cell r="E3557">
            <v>44.56</v>
          </cell>
          <cell r="F3557">
            <v>111.4</v>
          </cell>
        </row>
        <row r="3558">
          <cell r="A3558">
            <v>2343218</v>
          </cell>
          <cell r="B3558" t="str">
            <v>23-432-18</v>
          </cell>
          <cell r="C3558" t="str">
            <v xml:space="preserve">PERIOSTEAL RASPATORY                    </v>
          </cell>
          <cell r="D3558" t="str">
            <v>PC</v>
          </cell>
          <cell r="E3558">
            <v>41.42</v>
          </cell>
          <cell r="F3558">
            <v>103.55000000000001</v>
          </cell>
        </row>
        <row r="3559">
          <cell r="A3559">
            <v>2343318</v>
          </cell>
          <cell r="B3559" t="str">
            <v>23-433-18</v>
          </cell>
          <cell r="C3559" t="str">
            <v xml:space="preserve">PERIOSTEAL ELEVAT FERR.HANDL            </v>
          </cell>
          <cell r="D3559" t="str">
            <v>PC</v>
          </cell>
          <cell r="E3559">
            <v>41.42</v>
          </cell>
          <cell r="F3559">
            <v>103.55000000000001</v>
          </cell>
        </row>
        <row r="3560">
          <cell r="A3560">
            <v>2343413</v>
          </cell>
          <cell r="B3560" t="str">
            <v>23-434-13</v>
          </cell>
          <cell r="C3560" t="str">
            <v xml:space="preserve">WILLIGER RASPATORY                      </v>
          </cell>
          <cell r="D3560" t="str">
            <v>PC</v>
          </cell>
          <cell r="E3560">
            <v>15.77</v>
          </cell>
          <cell r="F3560">
            <v>39.424999999999997</v>
          </cell>
        </row>
        <row r="3561">
          <cell r="A3561">
            <v>2343517</v>
          </cell>
          <cell r="B3561" t="str">
            <v>23-435-17</v>
          </cell>
          <cell r="C3561" t="str">
            <v xml:space="preserve">PRICHARD-PERIOSTEAL ELEVATOR; 17 CM     </v>
          </cell>
          <cell r="D3561" t="str">
            <v>PC</v>
          </cell>
          <cell r="E3561">
            <v>35.799999999999997</v>
          </cell>
          <cell r="F3561">
            <v>89.5</v>
          </cell>
        </row>
        <row r="3562">
          <cell r="A3562">
            <v>2343518</v>
          </cell>
          <cell r="B3562" t="str">
            <v>23-435-18</v>
          </cell>
          <cell r="C3562" t="str">
            <v xml:space="preserve">PERIOSTEAL ELEVAT FERR.HANDL            </v>
          </cell>
          <cell r="D3562" t="str">
            <v>PC</v>
          </cell>
          <cell r="E3562">
            <v>41.8</v>
          </cell>
          <cell r="F3562">
            <v>104.5</v>
          </cell>
        </row>
        <row r="3563">
          <cell r="A3563">
            <v>2343519</v>
          </cell>
          <cell r="B3563" t="str">
            <v>23-435-19</v>
          </cell>
          <cell r="C3563" t="str">
            <v xml:space="preserve">EMONS-MICRO-RETRACTOR; 17,5 CM          </v>
          </cell>
          <cell r="D3563" t="str">
            <v>PC</v>
          </cell>
          <cell r="E3563">
            <v>19.600000000000001</v>
          </cell>
          <cell r="F3563">
            <v>49</v>
          </cell>
        </row>
        <row r="3564">
          <cell r="A3564">
            <v>2343604</v>
          </cell>
          <cell r="B3564" t="str">
            <v>23-436-04</v>
          </cell>
          <cell r="C3564" t="str">
            <v xml:space="preserve">KAHRE-WILLIGER RASPATORY, 4MM           </v>
          </cell>
          <cell r="D3564" t="str">
            <v>PC</v>
          </cell>
          <cell r="E3564">
            <v>18.809999999999999</v>
          </cell>
          <cell r="F3564">
            <v>47.024999999999999</v>
          </cell>
        </row>
        <row r="3565">
          <cell r="A3565">
            <v>2343605</v>
          </cell>
          <cell r="B3565" t="str">
            <v>23-436-05</v>
          </cell>
          <cell r="C3565" t="str">
            <v xml:space="preserve">KAHRE-WILLIGER RASPATORY, 5MM           </v>
          </cell>
          <cell r="D3565" t="str">
            <v>PC</v>
          </cell>
          <cell r="E3565">
            <v>18.809999999999999</v>
          </cell>
          <cell r="F3565">
            <v>47.024999999999999</v>
          </cell>
        </row>
        <row r="3566">
          <cell r="A3566">
            <v>2343607</v>
          </cell>
          <cell r="B3566" t="str">
            <v>23-436-07</v>
          </cell>
          <cell r="C3566" t="str">
            <v xml:space="preserve">WILLIGER RASPATORY, 7MM                 </v>
          </cell>
          <cell r="D3566" t="str">
            <v>PC</v>
          </cell>
          <cell r="E3566">
            <v>18.809999999999999</v>
          </cell>
          <cell r="F3566">
            <v>47.024999999999999</v>
          </cell>
        </row>
        <row r="3567">
          <cell r="A3567">
            <v>2343616</v>
          </cell>
          <cell r="B3567" t="str">
            <v>23-436-16</v>
          </cell>
          <cell r="C3567" t="str">
            <v xml:space="preserve">WILLIGER RASPATORY                      </v>
          </cell>
          <cell r="D3567" t="str">
            <v>PC</v>
          </cell>
          <cell r="E3567">
            <v>16.059999999999999</v>
          </cell>
          <cell r="F3567">
            <v>40.15</v>
          </cell>
        </row>
        <row r="3568">
          <cell r="A3568">
            <v>2343622</v>
          </cell>
          <cell r="B3568" t="str">
            <v>23-436-22</v>
          </cell>
          <cell r="C3568" t="str">
            <v xml:space="preserve">PERIOSTEAL ELEVATOR 3 MM; RETRACTOR 30░ </v>
          </cell>
          <cell r="D3568" t="str">
            <v>PC</v>
          </cell>
          <cell r="E3568">
            <v>18.8</v>
          </cell>
          <cell r="F3568">
            <v>47</v>
          </cell>
        </row>
        <row r="3569">
          <cell r="A3569">
            <v>2343623</v>
          </cell>
          <cell r="B3569" t="str">
            <v>23-436-23</v>
          </cell>
          <cell r="C3569" t="str">
            <v xml:space="preserve">PERIOSTEAL ELEVATOR 4 MM; RETRACTOR 20░ </v>
          </cell>
          <cell r="D3569" t="str">
            <v>PC</v>
          </cell>
          <cell r="E3569">
            <v>18.8</v>
          </cell>
          <cell r="F3569">
            <v>47</v>
          </cell>
        </row>
        <row r="3570">
          <cell r="A3570">
            <v>2343720</v>
          </cell>
          <cell r="B3570" t="str">
            <v>23-437-20</v>
          </cell>
          <cell r="C3570" t="str">
            <v xml:space="preserve">PERIOSTEAL ELEVAT FERR.HANDL            </v>
          </cell>
          <cell r="D3570" t="str">
            <v>PC</v>
          </cell>
          <cell r="E3570">
            <v>49.78</v>
          </cell>
          <cell r="F3570">
            <v>124.45</v>
          </cell>
        </row>
        <row r="3571">
          <cell r="A3571">
            <v>2343906</v>
          </cell>
          <cell r="B3571" t="str">
            <v>23-439-06</v>
          </cell>
          <cell r="C3571" t="str">
            <v xml:space="preserve">RASPATORY 6 MM                          </v>
          </cell>
          <cell r="D3571" t="str">
            <v>PC</v>
          </cell>
          <cell r="E3571">
            <v>41.71</v>
          </cell>
          <cell r="F3571">
            <v>104.27500000000001</v>
          </cell>
        </row>
        <row r="3572">
          <cell r="A3572">
            <v>2343908</v>
          </cell>
          <cell r="B3572" t="str">
            <v>23-439-08</v>
          </cell>
          <cell r="C3572" t="str">
            <v xml:space="preserve">RASPATORY 8 MM                          </v>
          </cell>
          <cell r="D3572" t="str">
            <v>PC</v>
          </cell>
          <cell r="E3572">
            <v>41.71</v>
          </cell>
          <cell r="F3572">
            <v>104.27500000000001</v>
          </cell>
        </row>
        <row r="3573">
          <cell r="A3573">
            <v>2344117</v>
          </cell>
          <cell r="B3573" t="str">
            <v>23-441-17</v>
          </cell>
          <cell r="C3573" t="str">
            <v xml:space="preserve">DOYEN RASPATORY LEFT ADULTS             </v>
          </cell>
          <cell r="D3573" t="str">
            <v>PC</v>
          </cell>
          <cell r="E3573">
            <v>38.07</v>
          </cell>
          <cell r="F3573">
            <v>95.174999999999997</v>
          </cell>
        </row>
        <row r="3574">
          <cell r="A3574">
            <v>2344317</v>
          </cell>
          <cell r="B3574" t="str">
            <v>23-443-17</v>
          </cell>
          <cell r="C3574" t="str">
            <v xml:space="preserve">DOYEN RASPATORY RIGHT ADULTS            </v>
          </cell>
          <cell r="D3574" t="str">
            <v>PC</v>
          </cell>
          <cell r="E3574">
            <v>38.07</v>
          </cell>
          <cell r="F3574">
            <v>95.174999999999997</v>
          </cell>
        </row>
        <row r="3575">
          <cell r="A3575">
            <v>2344517</v>
          </cell>
          <cell r="B3575" t="str">
            <v>23-445-17</v>
          </cell>
          <cell r="C3575" t="str">
            <v xml:space="preserve">DOYEN RASPATORY LEFT CHILDR             </v>
          </cell>
          <cell r="D3575" t="str">
            <v>PC</v>
          </cell>
          <cell r="E3575">
            <v>38.07</v>
          </cell>
          <cell r="F3575">
            <v>95.174999999999997</v>
          </cell>
        </row>
        <row r="3576">
          <cell r="A3576">
            <v>2344618</v>
          </cell>
          <cell r="B3576" t="str">
            <v>23-446-18</v>
          </cell>
          <cell r="C3576" t="str">
            <v xml:space="preserve">WEST-ELEVATOR; 18,5 CM                  </v>
          </cell>
          <cell r="D3576" t="str">
            <v>PC</v>
          </cell>
          <cell r="E3576">
            <v>34.1</v>
          </cell>
          <cell r="F3576">
            <v>85.25</v>
          </cell>
        </row>
        <row r="3577">
          <cell r="A3577">
            <v>2344717</v>
          </cell>
          <cell r="B3577" t="str">
            <v>23-447-17</v>
          </cell>
          <cell r="C3577" t="str">
            <v xml:space="preserve">DOYEN RASPATOIRE RIGHT CHLDR            </v>
          </cell>
          <cell r="D3577" t="str">
            <v>PC</v>
          </cell>
          <cell r="E3577">
            <v>38.07</v>
          </cell>
          <cell r="F3577">
            <v>95.174999999999997</v>
          </cell>
        </row>
        <row r="3578">
          <cell r="A3578">
            <v>2344801</v>
          </cell>
          <cell r="B3578" t="str">
            <v>23-448-01</v>
          </cell>
          <cell r="C3578" t="str">
            <v>MINI-DISSEKTOR - TISSUE PUSHER, TITANIUM</v>
          </cell>
          <cell r="D3578" t="str">
            <v>PC</v>
          </cell>
          <cell r="E3578">
            <v>30.1</v>
          </cell>
          <cell r="F3578">
            <v>75.25</v>
          </cell>
        </row>
        <row r="3579">
          <cell r="A3579">
            <v>2344802</v>
          </cell>
          <cell r="B3579" t="str">
            <v>23-448-02</v>
          </cell>
          <cell r="C3579" t="str">
            <v xml:space="preserve">MIN-DISSEKTOR - TISSUE PUSHER, 18/8     </v>
          </cell>
          <cell r="D3579" t="str">
            <v>PC</v>
          </cell>
          <cell r="E3579">
            <v>27.7</v>
          </cell>
          <cell r="F3579">
            <v>69.25</v>
          </cell>
        </row>
        <row r="3580">
          <cell r="A3580">
            <v>2344811</v>
          </cell>
          <cell r="B3580" t="str">
            <v>23-448-11</v>
          </cell>
          <cell r="C3580" t="str">
            <v xml:space="preserve">PERIOSTEAL ELEV./MIRROR HANDLE, 16,5 CM </v>
          </cell>
          <cell r="D3580" t="str">
            <v>PC</v>
          </cell>
          <cell r="E3580">
            <v>29.5</v>
          </cell>
          <cell r="F3580">
            <v>73.75</v>
          </cell>
        </row>
        <row r="3581">
          <cell r="A3581">
            <v>2344821</v>
          </cell>
          <cell r="B3581" t="str">
            <v>23-448-21</v>
          </cell>
          <cell r="C3581" t="str">
            <v xml:space="preserve">ALEXANDER DBL. RASPATORY, 210 MM        </v>
          </cell>
          <cell r="D3581" t="str">
            <v>PC</v>
          </cell>
          <cell r="E3581">
            <v>48.42</v>
          </cell>
          <cell r="F3581">
            <v>121.05000000000001</v>
          </cell>
        </row>
        <row r="3582">
          <cell r="A3582">
            <v>2344918</v>
          </cell>
          <cell r="B3582" t="str">
            <v>23-449-18</v>
          </cell>
          <cell r="C3582" t="str">
            <v xml:space="preserve">OHL-ELEVATOR; 17,5 CM                   </v>
          </cell>
          <cell r="D3582" t="str">
            <v>PC</v>
          </cell>
          <cell r="E3582">
            <v>17.2</v>
          </cell>
          <cell r="F3582">
            <v>43</v>
          </cell>
        </row>
        <row r="3583">
          <cell r="A3583">
            <v>2345001</v>
          </cell>
          <cell r="B3583" t="str">
            <v>23-450-01</v>
          </cell>
          <cell r="C3583" t="str">
            <v xml:space="preserve">SEMB RASPATORY         FIG 1            </v>
          </cell>
          <cell r="D3583" t="str">
            <v>PC</v>
          </cell>
          <cell r="E3583">
            <v>58.86</v>
          </cell>
          <cell r="F3583">
            <v>147.15</v>
          </cell>
        </row>
        <row r="3584">
          <cell r="A3584">
            <v>2345002</v>
          </cell>
          <cell r="B3584" t="str">
            <v>23-450-02</v>
          </cell>
          <cell r="C3584" t="str">
            <v xml:space="preserve">SEMB RASPATORY         FIG 2            </v>
          </cell>
          <cell r="D3584" t="str">
            <v>PC</v>
          </cell>
          <cell r="E3584">
            <v>58.86</v>
          </cell>
          <cell r="F3584">
            <v>147.15</v>
          </cell>
        </row>
        <row r="3585">
          <cell r="A3585">
            <v>2345003</v>
          </cell>
          <cell r="B3585" t="str">
            <v>23-450-03</v>
          </cell>
          <cell r="C3585" t="str">
            <v xml:space="preserve">SEMB RASPATORY         FIG 3            </v>
          </cell>
          <cell r="D3585" t="str">
            <v>PC</v>
          </cell>
          <cell r="E3585">
            <v>58.86</v>
          </cell>
          <cell r="F3585">
            <v>147.15</v>
          </cell>
        </row>
        <row r="3586">
          <cell r="A3586">
            <v>2345004</v>
          </cell>
          <cell r="B3586" t="str">
            <v>23-450-04</v>
          </cell>
          <cell r="C3586" t="str">
            <v xml:space="preserve">SEMB RASPATORY         FIG 4            </v>
          </cell>
          <cell r="D3586" t="str">
            <v>PC</v>
          </cell>
          <cell r="E3586">
            <v>58.86</v>
          </cell>
          <cell r="F3586">
            <v>147.15</v>
          </cell>
        </row>
        <row r="3587">
          <cell r="A3587">
            <v>2345005</v>
          </cell>
          <cell r="B3587" t="str">
            <v>23-450-05</v>
          </cell>
          <cell r="C3587" t="str">
            <v xml:space="preserve">SEMB RASPATORY         FIG 5            </v>
          </cell>
          <cell r="D3587" t="str">
            <v>PC</v>
          </cell>
          <cell r="E3587">
            <v>58.86</v>
          </cell>
          <cell r="F3587">
            <v>147.15</v>
          </cell>
        </row>
        <row r="3588">
          <cell r="A3588">
            <v>2345209</v>
          </cell>
          <cell r="B3588" t="str">
            <v>23-452-09</v>
          </cell>
          <cell r="C3588" t="str">
            <v xml:space="preserve">MOLT-PERIOSTEAL ELEVATOR; FIG.9         </v>
          </cell>
          <cell r="D3588" t="str">
            <v>PC</v>
          </cell>
          <cell r="E3588">
            <v>17.2</v>
          </cell>
          <cell r="F3588">
            <v>43</v>
          </cell>
        </row>
        <row r="3589">
          <cell r="A3589">
            <v>2345251</v>
          </cell>
          <cell r="B3589" t="str">
            <v>23-452-51</v>
          </cell>
          <cell r="C3589" t="str">
            <v xml:space="preserve">MOLT-PERIOSTEAL ELEVATOR; FIG.851; 18CM </v>
          </cell>
          <cell r="D3589" t="str">
            <v>PC</v>
          </cell>
          <cell r="E3589">
            <v>17.2</v>
          </cell>
          <cell r="F3589">
            <v>43</v>
          </cell>
        </row>
        <row r="3590">
          <cell r="A3590">
            <v>2345254</v>
          </cell>
          <cell r="B3590" t="str">
            <v>23-452-54</v>
          </cell>
          <cell r="C3590" t="str">
            <v xml:space="preserve">MOLT-PERIOSTEAL ELEVATOR; FIG.854; 18CM </v>
          </cell>
          <cell r="D3590" t="str">
            <v>PC</v>
          </cell>
          <cell r="E3590">
            <v>17.2</v>
          </cell>
          <cell r="F3590">
            <v>43</v>
          </cell>
        </row>
        <row r="3591">
          <cell r="A3591">
            <v>2345419</v>
          </cell>
          <cell r="B3591" t="str">
            <v>23-454-19</v>
          </cell>
          <cell r="C3591" t="str">
            <v xml:space="preserve">ALIJBERG-PERIOSTEAL ELEVATOR; 19CM      </v>
          </cell>
          <cell r="D3591" t="str">
            <v>PC</v>
          </cell>
          <cell r="E3591">
            <v>17.2</v>
          </cell>
          <cell r="F3591">
            <v>43</v>
          </cell>
        </row>
        <row r="3592">
          <cell r="A3592">
            <v>2345420</v>
          </cell>
          <cell r="B3592" t="str">
            <v>23-454-20</v>
          </cell>
          <cell r="C3592" t="str">
            <v xml:space="preserve">ALLEY-PERIOSTEAL ELEVATOR; 20 CM        </v>
          </cell>
          <cell r="D3592" t="str">
            <v>PC</v>
          </cell>
          <cell r="E3592">
            <v>17.2</v>
          </cell>
          <cell r="F3592">
            <v>43</v>
          </cell>
        </row>
        <row r="3593">
          <cell r="A3593">
            <v>2346110</v>
          </cell>
          <cell r="B3593" t="str">
            <v>23-461-10</v>
          </cell>
          <cell r="C3593" t="str">
            <v xml:space="preserve">LAMBOTTE RASPATOIRE 10X210MM            </v>
          </cell>
          <cell r="D3593" t="str">
            <v>PC</v>
          </cell>
          <cell r="E3593">
            <v>57.76</v>
          </cell>
          <cell r="F3593">
            <v>144.4</v>
          </cell>
        </row>
        <row r="3594">
          <cell r="A3594">
            <v>2346115</v>
          </cell>
          <cell r="B3594" t="str">
            <v>23-461-15</v>
          </cell>
          <cell r="C3594" t="str">
            <v xml:space="preserve">LAMBOTTE RASPATOIRE 15X210MM            </v>
          </cell>
          <cell r="D3594" t="str">
            <v>PC</v>
          </cell>
          <cell r="E3594">
            <v>57.76</v>
          </cell>
          <cell r="F3594">
            <v>144.4</v>
          </cell>
        </row>
        <row r="3595">
          <cell r="A3595">
            <v>2346120</v>
          </cell>
          <cell r="B3595" t="str">
            <v>23-461-20</v>
          </cell>
          <cell r="C3595" t="str">
            <v xml:space="preserve">LAMBOTTE RASPATOIRE 20X210MM            </v>
          </cell>
          <cell r="D3595" t="str">
            <v>PC</v>
          </cell>
          <cell r="E3595">
            <v>57.76</v>
          </cell>
          <cell r="F3595">
            <v>144.4</v>
          </cell>
        </row>
        <row r="3596">
          <cell r="A3596">
            <v>2346125</v>
          </cell>
          <cell r="B3596" t="str">
            <v>23-461-25</v>
          </cell>
          <cell r="C3596" t="str">
            <v xml:space="preserve">LAMBOTTE RASPATOIRE 25X210MM            </v>
          </cell>
          <cell r="D3596" t="str">
            <v>PC</v>
          </cell>
          <cell r="E3596">
            <v>57.76</v>
          </cell>
          <cell r="F3596">
            <v>144.4</v>
          </cell>
        </row>
        <row r="3597">
          <cell r="A3597">
            <v>2347928</v>
          </cell>
          <cell r="B3597" t="str">
            <v>23-479-28</v>
          </cell>
          <cell r="C3597" t="str">
            <v xml:space="preserve">BONE FILE HALF ROUND, 22MM              </v>
          </cell>
          <cell r="D3597" t="str">
            <v>PC</v>
          </cell>
          <cell r="E3597">
            <v>72.87</v>
          </cell>
          <cell r="F3597">
            <v>182.17500000000001</v>
          </cell>
        </row>
        <row r="3598">
          <cell r="A3598">
            <v>2348124</v>
          </cell>
          <cell r="B3598" t="str">
            <v>23-481-24</v>
          </cell>
          <cell r="C3598" t="str">
            <v xml:space="preserve">BONE FILE                               </v>
          </cell>
          <cell r="D3598" t="str">
            <v>PC</v>
          </cell>
          <cell r="E3598">
            <v>72.87</v>
          </cell>
          <cell r="F3598">
            <v>182.17500000000001</v>
          </cell>
        </row>
        <row r="3599">
          <cell r="A3599">
            <v>2348222</v>
          </cell>
          <cell r="B3599" t="str">
            <v>23-482-22</v>
          </cell>
          <cell r="C3599" t="str">
            <v xml:space="preserve">BONE FILE                               </v>
          </cell>
          <cell r="D3599" t="str">
            <v>PC</v>
          </cell>
          <cell r="E3599">
            <v>72.87</v>
          </cell>
          <cell r="F3599">
            <v>182.17500000000001</v>
          </cell>
        </row>
        <row r="3600">
          <cell r="A3600">
            <v>2348417</v>
          </cell>
          <cell r="B3600" t="str">
            <v>23-484-17</v>
          </cell>
          <cell r="C3600" t="str">
            <v xml:space="preserve">ADSON PERIOSTEAL ELEVATOR               </v>
          </cell>
          <cell r="D3600" t="str">
            <v>PC</v>
          </cell>
          <cell r="E3600">
            <v>32.97</v>
          </cell>
          <cell r="F3600">
            <v>82.424999999999997</v>
          </cell>
        </row>
        <row r="3601">
          <cell r="A3601">
            <v>2348517</v>
          </cell>
          <cell r="B3601" t="str">
            <v>23-485-17</v>
          </cell>
          <cell r="C3601" t="str">
            <v xml:space="preserve">ADSON PERIOSTEAL ELEVATOR               </v>
          </cell>
          <cell r="D3601" t="str">
            <v>PC</v>
          </cell>
          <cell r="E3601">
            <v>32.97</v>
          </cell>
          <cell r="F3601">
            <v>82.424999999999997</v>
          </cell>
        </row>
        <row r="3602">
          <cell r="A3602">
            <v>2348617</v>
          </cell>
          <cell r="B3602" t="str">
            <v>23-486-17</v>
          </cell>
          <cell r="C3602" t="str">
            <v xml:space="preserve">ADSON PERIOSTEAL ELEVATOR               </v>
          </cell>
          <cell r="D3602" t="str">
            <v>PC</v>
          </cell>
          <cell r="E3602">
            <v>32.97</v>
          </cell>
          <cell r="F3602">
            <v>82.424999999999997</v>
          </cell>
        </row>
        <row r="3603">
          <cell r="A3603">
            <v>2348717</v>
          </cell>
          <cell r="B3603" t="str">
            <v>23-487-17</v>
          </cell>
          <cell r="C3603" t="str">
            <v xml:space="preserve">ADSON PERIOSTEAL ELEVATOR               </v>
          </cell>
          <cell r="D3603" t="str">
            <v>PC</v>
          </cell>
          <cell r="E3603">
            <v>32.97</v>
          </cell>
          <cell r="F3603">
            <v>82.424999999999997</v>
          </cell>
        </row>
        <row r="3604">
          <cell r="A3604">
            <v>2349001</v>
          </cell>
          <cell r="B3604" t="str">
            <v>23-490-01</v>
          </cell>
          <cell r="C3604" t="str">
            <v xml:space="preserve">MILLER-COLBURN BONE FILE F1             </v>
          </cell>
          <cell r="D3604" t="str">
            <v>PC</v>
          </cell>
          <cell r="E3604">
            <v>30.9</v>
          </cell>
          <cell r="F3604">
            <v>77.25</v>
          </cell>
        </row>
        <row r="3605">
          <cell r="A3605">
            <v>2349002</v>
          </cell>
          <cell r="B3605" t="str">
            <v>23-490-02</v>
          </cell>
          <cell r="C3605" t="str">
            <v xml:space="preserve">MILLER-COLBURN BONE FILE F 2            </v>
          </cell>
          <cell r="D3605" t="str">
            <v>PC</v>
          </cell>
          <cell r="E3605">
            <v>30.9</v>
          </cell>
          <cell r="F3605">
            <v>77.25</v>
          </cell>
        </row>
        <row r="3606">
          <cell r="A3606">
            <v>2349003</v>
          </cell>
          <cell r="B3606" t="str">
            <v>23-490-03</v>
          </cell>
          <cell r="C3606" t="str">
            <v xml:space="preserve">MILLER-COLBURN BONE FILE F 3            </v>
          </cell>
          <cell r="D3606" t="str">
            <v>PC</v>
          </cell>
          <cell r="E3606">
            <v>30.9</v>
          </cell>
          <cell r="F3606">
            <v>77.25</v>
          </cell>
        </row>
        <row r="3607">
          <cell r="A3607">
            <v>2349004</v>
          </cell>
          <cell r="B3607" t="str">
            <v>23-490-04</v>
          </cell>
          <cell r="C3607" t="str">
            <v xml:space="preserve">MILLER-COLBURN BONE FILE F 4            </v>
          </cell>
          <cell r="D3607" t="str">
            <v>PC</v>
          </cell>
          <cell r="E3607">
            <v>30.9</v>
          </cell>
          <cell r="F3607">
            <v>77.25</v>
          </cell>
        </row>
        <row r="3608">
          <cell r="A3608">
            <v>2349005</v>
          </cell>
          <cell r="B3608" t="str">
            <v>23-490-05</v>
          </cell>
          <cell r="C3608" t="str">
            <v xml:space="preserve">MILLER-COLBURN BONE FILE NO. 5          </v>
          </cell>
          <cell r="D3608" t="str">
            <v>PC</v>
          </cell>
          <cell r="E3608">
            <v>30.9</v>
          </cell>
          <cell r="F3608">
            <v>77.25</v>
          </cell>
        </row>
        <row r="3609">
          <cell r="A3609">
            <v>2349101</v>
          </cell>
          <cell r="B3609" t="str">
            <v>23-491-01</v>
          </cell>
          <cell r="C3609" t="str">
            <v xml:space="preserve">MILLER-COL ALV FILE CR C FG1            </v>
          </cell>
          <cell r="D3609" t="str">
            <v>PC</v>
          </cell>
          <cell r="E3609">
            <v>36.1</v>
          </cell>
          <cell r="F3609">
            <v>90.25</v>
          </cell>
        </row>
        <row r="3610">
          <cell r="A3610">
            <v>2349102</v>
          </cell>
          <cell r="B3610" t="str">
            <v>23-491-02</v>
          </cell>
          <cell r="C3610" t="str">
            <v xml:space="preserve">MILLER-COL ALV FILE CR C FG2            </v>
          </cell>
          <cell r="D3610" t="str">
            <v>PC</v>
          </cell>
          <cell r="E3610">
            <v>36.1</v>
          </cell>
          <cell r="F3610">
            <v>90.25</v>
          </cell>
        </row>
        <row r="3611">
          <cell r="A3611">
            <v>2349103</v>
          </cell>
          <cell r="B3611" t="str">
            <v>23-491-03</v>
          </cell>
          <cell r="C3611" t="str">
            <v xml:space="preserve">MILLER-COL ALV FILE CR C FG3            </v>
          </cell>
          <cell r="D3611" t="str">
            <v>PC</v>
          </cell>
          <cell r="E3611">
            <v>36.1</v>
          </cell>
          <cell r="F3611">
            <v>90.25</v>
          </cell>
        </row>
        <row r="3612">
          <cell r="A3612">
            <v>2349104</v>
          </cell>
          <cell r="B3612" t="str">
            <v>23-491-04</v>
          </cell>
          <cell r="C3612" t="str">
            <v xml:space="preserve">MILLER-COL ALV FILE CR C FG4            </v>
          </cell>
          <cell r="D3612" t="str">
            <v>PC</v>
          </cell>
          <cell r="E3612">
            <v>36.1</v>
          </cell>
          <cell r="F3612">
            <v>90.25</v>
          </cell>
        </row>
        <row r="3613">
          <cell r="A3613">
            <v>2349201</v>
          </cell>
          <cell r="B3613" t="str">
            <v>23-492-01</v>
          </cell>
          <cell r="C3613" t="str">
            <v xml:space="preserve">TC-MILLER ALVEALOTOMY FILE 18 CM        </v>
          </cell>
          <cell r="D3613" t="str">
            <v>PC</v>
          </cell>
          <cell r="E3613">
            <v>64.5</v>
          </cell>
          <cell r="F3613">
            <v>161.25</v>
          </cell>
        </row>
        <row r="3614">
          <cell r="A3614">
            <v>2349301</v>
          </cell>
          <cell r="B3614" t="str">
            <v>23-493-01</v>
          </cell>
          <cell r="C3614" t="str">
            <v xml:space="preserve">ALVEOTOMY FILE MILLER TC                </v>
          </cell>
          <cell r="D3614" t="str">
            <v>PC</v>
          </cell>
          <cell r="E3614">
            <v>64.5</v>
          </cell>
          <cell r="F3614">
            <v>161.25</v>
          </cell>
        </row>
        <row r="3615">
          <cell r="A3615">
            <v>2349520</v>
          </cell>
          <cell r="B3615" t="str">
            <v>23-495-20</v>
          </cell>
          <cell r="C3615" t="str">
            <v xml:space="preserve">LANGENBECK ELEVATOR NARROW              </v>
          </cell>
          <cell r="D3615" t="str">
            <v>PC</v>
          </cell>
          <cell r="E3615">
            <v>18.239999999999998</v>
          </cell>
          <cell r="F3615">
            <v>45.599999999999994</v>
          </cell>
        </row>
        <row r="3616">
          <cell r="A3616">
            <v>2349720</v>
          </cell>
          <cell r="B3616" t="str">
            <v>23-497-20</v>
          </cell>
          <cell r="C3616" t="str">
            <v xml:space="preserve">LANGENBECK ELEVATOR BROAD               </v>
          </cell>
          <cell r="D3616" t="str">
            <v>PC</v>
          </cell>
          <cell r="E3616">
            <v>18.239999999999998</v>
          </cell>
          <cell r="F3616">
            <v>45.599999999999994</v>
          </cell>
        </row>
        <row r="3617">
          <cell r="A3617">
            <v>2349901</v>
          </cell>
          <cell r="B3617" t="str">
            <v>23-499-01</v>
          </cell>
          <cell r="C3617" t="str">
            <v xml:space="preserve">MARTIN-LANGENBECK ELEVAT 5MM            </v>
          </cell>
          <cell r="D3617" t="str">
            <v>PC</v>
          </cell>
          <cell r="E3617">
            <v>33.35</v>
          </cell>
          <cell r="F3617">
            <v>83.375</v>
          </cell>
        </row>
        <row r="3618">
          <cell r="A3618">
            <v>2349902</v>
          </cell>
          <cell r="B3618" t="str">
            <v>23-499-02</v>
          </cell>
          <cell r="C3618" t="str">
            <v xml:space="preserve">MARTIN-LANGENBECK ELEVAT 7MM            </v>
          </cell>
          <cell r="D3618" t="str">
            <v>PC</v>
          </cell>
          <cell r="E3618">
            <v>33.35</v>
          </cell>
          <cell r="F3618">
            <v>83.375</v>
          </cell>
        </row>
        <row r="3619">
          <cell r="A3619">
            <v>2349903</v>
          </cell>
          <cell r="B3619" t="str">
            <v>23-499-03</v>
          </cell>
          <cell r="C3619" t="str">
            <v xml:space="preserve">MARTIN-LANGENBECK ELEVAT 8MM            </v>
          </cell>
          <cell r="D3619" t="str">
            <v>PC</v>
          </cell>
          <cell r="E3619">
            <v>33.35</v>
          </cell>
          <cell r="F3619">
            <v>83.375</v>
          </cell>
        </row>
        <row r="3620">
          <cell r="A3620">
            <v>2349904</v>
          </cell>
          <cell r="B3620" t="str">
            <v>23-499-04</v>
          </cell>
          <cell r="C3620" t="str">
            <v xml:space="preserve">MARTIN-LANGENBECK ELEVAT10MM            </v>
          </cell>
          <cell r="D3620" t="str">
            <v>PC</v>
          </cell>
          <cell r="E3620">
            <v>33.35</v>
          </cell>
          <cell r="F3620">
            <v>83.375</v>
          </cell>
        </row>
        <row r="3621">
          <cell r="A3621">
            <v>2350002</v>
          </cell>
          <cell r="B3621" t="str">
            <v>23-500-02</v>
          </cell>
          <cell r="C3621" t="str">
            <v xml:space="preserve">MINI-PERIOST./MEMBR. PLAC. INST.; 18 CM </v>
          </cell>
          <cell r="D3621" t="str">
            <v>PC</v>
          </cell>
          <cell r="E3621">
            <v>41.5</v>
          </cell>
          <cell r="F3621">
            <v>103.75</v>
          </cell>
        </row>
        <row r="3622">
          <cell r="A3622">
            <v>2350617</v>
          </cell>
          <cell r="B3622" t="str">
            <v>23-506-17</v>
          </cell>
          <cell r="C3622" t="str">
            <v xml:space="preserve">VICKERS ELEVATOR                        </v>
          </cell>
          <cell r="D3622" t="str">
            <v>PC</v>
          </cell>
          <cell r="E3622">
            <v>50.4</v>
          </cell>
          <cell r="F3622">
            <v>126</v>
          </cell>
        </row>
        <row r="3623">
          <cell r="A3623">
            <v>2350817</v>
          </cell>
          <cell r="B3623" t="str">
            <v>23-508-17</v>
          </cell>
          <cell r="C3623" t="str">
            <v xml:space="preserve">VICKERS DISSECTOR                       </v>
          </cell>
          <cell r="D3623" t="str">
            <v>PC</v>
          </cell>
          <cell r="E3623">
            <v>48.42</v>
          </cell>
          <cell r="F3623">
            <v>121.05000000000001</v>
          </cell>
        </row>
        <row r="3624">
          <cell r="A3624">
            <v>2351017</v>
          </cell>
          <cell r="B3624" t="str">
            <v>23-510-17</v>
          </cell>
          <cell r="C3624" t="str">
            <v xml:space="preserve">WILLIGER ELEVATOR                       </v>
          </cell>
          <cell r="D3624" t="str">
            <v>PC</v>
          </cell>
          <cell r="E3624">
            <v>14.82</v>
          </cell>
          <cell r="F3624">
            <v>37.049999999999997</v>
          </cell>
        </row>
        <row r="3625">
          <cell r="A3625">
            <v>2351316</v>
          </cell>
          <cell r="B3625" t="str">
            <v>23-513-16</v>
          </cell>
          <cell r="C3625" t="str">
            <v xml:space="preserve">WILLIGER ELEVATOR                       </v>
          </cell>
          <cell r="D3625" t="str">
            <v>PC</v>
          </cell>
          <cell r="E3625">
            <v>14.82</v>
          </cell>
          <cell r="F3625">
            <v>37.049999999999997</v>
          </cell>
        </row>
        <row r="3626">
          <cell r="A3626">
            <v>2351816</v>
          </cell>
          <cell r="B3626" t="str">
            <v>23-518-16</v>
          </cell>
          <cell r="C3626" t="str">
            <v xml:space="preserve">MICRO ELEVATOR                          </v>
          </cell>
          <cell r="D3626" t="str">
            <v>PC</v>
          </cell>
          <cell r="E3626">
            <v>46.44</v>
          </cell>
          <cell r="F3626">
            <v>116.1</v>
          </cell>
        </row>
        <row r="3627">
          <cell r="A3627">
            <v>2352316</v>
          </cell>
          <cell r="B3627" t="str">
            <v>23-523-16</v>
          </cell>
          <cell r="C3627" t="str">
            <v xml:space="preserve">PHALANGEAL ELEVATOR                     </v>
          </cell>
          <cell r="D3627" t="str">
            <v>PC</v>
          </cell>
          <cell r="E3627">
            <v>24.93</v>
          </cell>
          <cell r="F3627">
            <v>62.325000000000003</v>
          </cell>
        </row>
        <row r="3628">
          <cell r="A3628">
            <v>2352521</v>
          </cell>
          <cell r="B3628" t="str">
            <v>23-525-21</v>
          </cell>
          <cell r="C3628" t="str">
            <v xml:space="preserve">ALLERDYCE DOUBLE DISSECTOR              </v>
          </cell>
          <cell r="D3628" t="str">
            <v>PC</v>
          </cell>
          <cell r="E3628">
            <v>29.74</v>
          </cell>
          <cell r="F3628">
            <v>74.349999999999994</v>
          </cell>
        </row>
        <row r="3629">
          <cell r="A3629">
            <v>2352719</v>
          </cell>
          <cell r="B3629" t="str">
            <v>23-527-19</v>
          </cell>
          <cell r="C3629" t="str">
            <v xml:space="preserve">MAC DONALD DOUBLE DISSECTOR             </v>
          </cell>
          <cell r="D3629" t="str">
            <v>PC</v>
          </cell>
          <cell r="E3629">
            <v>26.6</v>
          </cell>
          <cell r="F3629">
            <v>66.5</v>
          </cell>
        </row>
        <row r="3630">
          <cell r="A3630">
            <v>2353706</v>
          </cell>
          <cell r="B3630" t="str">
            <v>23-537-06</v>
          </cell>
          <cell r="C3630" t="str">
            <v xml:space="preserve">BONE LEVER 6 MM WIDE                    </v>
          </cell>
          <cell r="D3630" t="str">
            <v>PC</v>
          </cell>
          <cell r="E3630">
            <v>20.34</v>
          </cell>
          <cell r="F3630">
            <v>50.85</v>
          </cell>
        </row>
        <row r="3631">
          <cell r="A3631">
            <v>2353906</v>
          </cell>
          <cell r="B3631" t="str">
            <v>23-539-06</v>
          </cell>
          <cell r="C3631" t="str">
            <v xml:space="preserve">HOHMANN LEVER,BLADE 6MM                 </v>
          </cell>
          <cell r="D3631" t="str">
            <v>PC</v>
          </cell>
          <cell r="E3631">
            <v>30.42</v>
          </cell>
          <cell r="F3631">
            <v>76.050000000000011</v>
          </cell>
        </row>
        <row r="3632">
          <cell r="A3632">
            <v>2353908</v>
          </cell>
          <cell r="B3632" t="str">
            <v>23-539-08</v>
          </cell>
          <cell r="C3632" t="str">
            <v xml:space="preserve">HOHMANN LEVER,BLADE 8 MM                </v>
          </cell>
          <cell r="D3632" t="str">
            <v>PC</v>
          </cell>
          <cell r="E3632">
            <v>30.42</v>
          </cell>
          <cell r="F3632">
            <v>76.050000000000011</v>
          </cell>
        </row>
        <row r="3633">
          <cell r="A3633">
            <v>2353915</v>
          </cell>
          <cell r="B3633" t="str">
            <v>23-539-15</v>
          </cell>
          <cell r="C3633" t="str">
            <v xml:space="preserve">BONE LEVER  15MM                        </v>
          </cell>
          <cell r="D3633" t="str">
            <v>PC</v>
          </cell>
          <cell r="E3633">
            <v>50.49</v>
          </cell>
          <cell r="F3633">
            <v>126.22500000000001</v>
          </cell>
        </row>
        <row r="3634">
          <cell r="A3634">
            <v>2353916</v>
          </cell>
          <cell r="B3634" t="str">
            <v>23-539-16</v>
          </cell>
          <cell r="C3634" t="str">
            <v xml:space="preserve">BONE LEVER  16MM                        </v>
          </cell>
          <cell r="D3634" t="str">
            <v>PC</v>
          </cell>
          <cell r="E3634">
            <v>38.97</v>
          </cell>
          <cell r="F3634">
            <v>97.424999999999997</v>
          </cell>
        </row>
        <row r="3635">
          <cell r="A3635">
            <v>2354108</v>
          </cell>
          <cell r="B3635" t="str">
            <v>23-541-08</v>
          </cell>
          <cell r="C3635" t="str">
            <v xml:space="preserve">HOHMANN LEVER,BLADE  8MM                </v>
          </cell>
          <cell r="D3635" t="str">
            <v>PC</v>
          </cell>
          <cell r="E3635">
            <v>38</v>
          </cell>
          <cell r="F3635">
            <v>95</v>
          </cell>
        </row>
        <row r="3636">
          <cell r="A3636">
            <v>2354118</v>
          </cell>
          <cell r="B3636" t="str">
            <v>23-541-18</v>
          </cell>
          <cell r="C3636" t="str">
            <v xml:space="preserve">HOHMANN LEVER,BLADE 18MM                </v>
          </cell>
          <cell r="D3636" t="str">
            <v>PC</v>
          </cell>
          <cell r="E3636">
            <v>38.950000000000003</v>
          </cell>
          <cell r="F3636">
            <v>97.375</v>
          </cell>
        </row>
        <row r="3637">
          <cell r="A3637">
            <v>2354143</v>
          </cell>
          <cell r="B3637" t="str">
            <v>23-541-43</v>
          </cell>
          <cell r="C3637" t="str">
            <v xml:space="preserve">HOHMANN LEVER,BLADE 43MM                </v>
          </cell>
          <cell r="D3637" t="str">
            <v>PC</v>
          </cell>
          <cell r="E3637">
            <v>41.14</v>
          </cell>
          <cell r="F3637">
            <v>102.85</v>
          </cell>
        </row>
        <row r="3638">
          <cell r="A3638">
            <v>2354170</v>
          </cell>
          <cell r="B3638" t="str">
            <v>23-541-70</v>
          </cell>
          <cell r="C3638" t="str">
            <v xml:space="preserve">HOHMANN LEVER,BLADE 70MM                </v>
          </cell>
          <cell r="D3638" t="str">
            <v>PC</v>
          </cell>
          <cell r="E3638">
            <v>42.09</v>
          </cell>
          <cell r="F3638">
            <v>105.22500000000001</v>
          </cell>
        </row>
        <row r="3639">
          <cell r="A3639">
            <v>2354343</v>
          </cell>
          <cell r="B3639" t="str">
            <v>23-543-43</v>
          </cell>
          <cell r="C3639" t="str">
            <v xml:space="preserve">HOHMANN LEVER,BLADE 43MM,LG.            </v>
          </cell>
          <cell r="D3639" t="str">
            <v>PC</v>
          </cell>
          <cell r="E3639">
            <v>41.14</v>
          </cell>
          <cell r="F3639">
            <v>102.85</v>
          </cell>
        </row>
        <row r="3640">
          <cell r="A3640">
            <v>2354522</v>
          </cell>
          <cell r="B3640" t="str">
            <v>23-545-22</v>
          </cell>
          <cell r="C3640" t="str">
            <v xml:space="preserve">HOHMANN LEVER BLADE 22MM,WDE            </v>
          </cell>
          <cell r="D3640" t="str">
            <v>PC</v>
          </cell>
          <cell r="E3640">
            <v>41.14</v>
          </cell>
          <cell r="F3640">
            <v>102.85</v>
          </cell>
        </row>
        <row r="3641">
          <cell r="A3641">
            <v>2354535</v>
          </cell>
          <cell r="B3641" t="str">
            <v>23-545-35</v>
          </cell>
          <cell r="C3641" t="str">
            <v xml:space="preserve">HOHMANN LEVER,BLADE 35MM,WDE            </v>
          </cell>
          <cell r="D3641" t="str">
            <v>PC</v>
          </cell>
          <cell r="E3641">
            <v>41.14</v>
          </cell>
          <cell r="F3641">
            <v>102.85</v>
          </cell>
        </row>
        <row r="3642">
          <cell r="A3642">
            <v>2354724</v>
          </cell>
          <cell r="B3642" t="str">
            <v>23-547-24</v>
          </cell>
          <cell r="C3642" t="str">
            <v xml:space="preserve">HOHMANN LEVER,LONG BILL                 </v>
          </cell>
          <cell r="D3642" t="str">
            <v>PC</v>
          </cell>
          <cell r="E3642">
            <v>41.14</v>
          </cell>
          <cell r="F3642">
            <v>102.85</v>
          </cell>
        </row>
        <row r="3643">
          <cell r="A3643">
            <v>2354922</v>
          </cell>
          <cell r="B3643" t="str">
            <v>23-549-22</v>
          </cell>
          <cell r="C3643" t="str">
            <v xml:space="preserve">LANGE HOHMANN BONE LEVER                </v>
          </cell>
          <cell r="D3643" t="str">
            <v>PC</v>
          </cell>
          <cell r="E3643">
            <v>45.6</v>
          </cell>
          <cell r="F3643">
            <v>114</v>
          </cell>
        </row>
        <row r="3644">
          <cell r="A3644">
            <v>2355924</v>
          </cell>
          <cell r="B3644" t="str">
            <v>23-559-24</v>
          </cell>
          <cell r="C3644" t="str">
            <v xml:space="preserve">BENNETT BONZ LEVER  43MM                </v>
          </cell>
          <cell r="D3644" t="str">
            <v>PC</v>
          </cell>
          <cell r="E3644">
            <v>39.619999999999997</v>
          </cell>
          <cell r="F3644">
            <v>99.05</v>
          </cell>
        </row>
        <row r="3645">
          <cell r="A3645">
            <v>2356124</v>
          </cell>
          <cell r="B3645" t="str">
            <v>23-561-24</v>
          </cell>
          <cell r="C3645" t="str">
            <v xml:space="preserve">BENNETT BONZ LEVER  60MM                </v>
          </cell>
          <cell r="D3645" t="str">
            <v>PC</v>
          </cell>
          <cell r="E3645">
            <v>39.619999999999997</v>
          </cell>
          <cell r="F3645">
            <v>99.05</v>
          </cell>
        </row>
        <row r="3646">
          <cell r="A3646">
            <v>2356326</v>
          </cell>
          <cell r="B3646" t="str">
            <v>23-563-26</v>
          </cell>
          <cell r="C3646" t="str">
            <v xml:space="preserve">BLOUNT BONE LEVER                       </v>
          </cell>
          <cell r="D3646" t="str">
            <v>PC</v>
          </cell>
          <cell r="E3646">
            <v>43.89</v>
          </cell>
          <cell r="F3646">
            <v>109.72499999999999</v>
          </cell>
        </row>
        <row r="3647">
          <cell r="A3647">
            <v>2356526</v>
          </cell>
          <cell r="B3647" t="str">
            <v>23-565-26</v>
          </cell>
          <cell r="C3647" t="str">
            <v xml:space="preserve">BLOUNT BONE LEVER 2 PRONGED             </v>
          </cell>
          <cell r="D3647" t="str">
            <v>PC</v>
          </cell>
          <cell r="E3647">
            <v>51.21</v>
          </cell>
          <cell r="F3647">
            <v>128.02500000000001</v>
          </cell>
        </row>
        <row r="3648">
          <cell r="A3648">
            <v>2356717</v>
          </cell>
          <cell r="B3648" t="str">
            <v>23-567-17</v>
          </cell>
          <cell r="C3648" t="str">
            <v xml:space="preserve">BLOUNT KNEE RETRACTOR                   </v>
          </cell>
          <cell r="D3648" t="str">
            <v>PC</v>
          </cell>
          <cell r="E3648">
            <v>48.45</v>
          </cell>
          <cell r="F3648">
            <v>121.125</v>
          </cell>
        </row>
        <row r="3649">
          <cell r="A3649">
            <v>2357116</v>
          </cell>
          <cell r="B3649" t="str">
            <v>23-571-16</v>
          </cell>
          <cell r="C3649" t="str">
            <v xml:space="preserve">TAYLOR SPIN RETRACTOR 7CM BL            </v>
          </cell>
          <cell r="D3649" t="str">
            <v>PC</v>
          </cell>
          <cell r="E3649">
            <v>38.29</v>
          </cell>
          <cell r="F3649">
            <v>95.724999999999994</v>
          </cell>
        </row>
        <row r="3650">
          <cell r="A3650">
            <v>2357316</v>
          </cell>
          <cell r="B3650" t="str">
            <v>23-573-16</v>
          </cell>
          <cell r="C3650" t="str">
            <v xml:space="preserve">TAYLOR SPIN RETRACT 10CM BL             </v>
          </cell>
          <cell r="D3650" t="str">
            <v>PC</v>
          </cell>
          <cell r="E3650">
            <v>38.29</v>
          </cell>
          <cell r="F3650">
            <v>95.724999999999994</v>
          </cell>
        </row>
        <row r="3651">
          <cell r="A3651">
            <v>2363017</v>
          </cell>
          <cell r="B3651" t="str">
            <v>23-630-17</v>
          </cell>
          <cell r="C3651" t="str">
            <v xml:space="preserve">SMILLIE MENISCOT KNIFE FIG 1            </v>
          </cell>
          <cell r="D3651" t="str">
            <v>PC</v>
          </cell>
          <cell r="E3651">
            <v>46.46</v>
          </cell>
          <cell r="F3651">
            <v>116.15</v>
          </cell>
        </row>
        <row r="3652">
          <cell r="A3652">
            <v>2363117</v>
          </cell>
          <cell r="B3652" t="str">
            <v>23-631-17</v>
          </cell>
          <cell r="C3652" t="str">
            <v xml:space="preserve">SMILLIE MENISCOT KNIFE FIG 2            </v>
          </cell>
          <cell r="D3652" t="str">
            <v>PC</v>
          </cell>
          <cell r="E3652">
            <v>46.46</v>
          </cell>
          <cell r="F3652">
            <v>116.15</v>
          </cell>
        </row>
        <row r="3653">
          <cell r="A3653">
            <v>2363317</v>
          </cell>
          <cell r="B3653" t="str">
            <v>23-633-17</v>
          </cell>
          <cell r="C3653" t="str">
            <v xml:space="preserve">SMILLIE MENISCOT KNIFE FIG 3            </v>
          </cell>
          <cell r="D3653" t="str">
            <v>PC</v>
          </cell>
          <cell r="E3653">
            <v>46.46</v>
          </cell>
          <cell r="F3653">
            <v>116.15</v>
          </cell>
        </row>
        <row r="3654">
          <cell r="A3654">
            <v>2364118</v>
          </cell>
          <cell r="B3654" t="str">
            <v>23-641-18</v>
          </cell>
          <cell r="C3654" t="str">
            <v xml:space="preserve">MENISCOTOME 2EDGE CURVED                </v>
          </cell>
          <cell r="D3654" t="str">
            <v>PC</v>
          </cell>
          <cell r="E3654">
            <v>52.92</v>
          </cell>
          <cell r="F3654">
            <v>132.30000000000001</v>
          </cell>
        </row>
        <row r="3655">
          <cell r="A3655">
            <v>2364322</v>
          </cell>
          <cell r="B3655" t="str">
            <v>23-643-22</v>
          </cell>
          <cell r="C3655" t="str">
            <v xml:space="preserve">NEFF MENISCOTOME LEFT FIG 1             </v>
          </cell>
          <cell r="D3655" t="str">
            <v>PC</v>
          </cell>
          <cell r="E3655">
            <v>39.43</v>
          </cell>
          <cell r="F3655">
            <v>98.575000000000003</v>
          </cell>
        </row>
        <row r="3656">
          <cell r="A3656">
            <v>2364522</v>
          </cell>
          <cell r="B3656" t="str">
            <v>23-645-22</v>
          </cell>
          <cell r="C3656" t="str">
            <v xml:space="preserve">NEEF MENISCOTOME RIGHT FIG2             </v>
          </cell>
          <cell r="D3656" t="str">
            <v>PC</v>
          </cell>
          <cell r="E3656">
            <v>39.43</v>
          </cell>
          <cell r="F3656">
            <v>98.575000000000003</v>
          </cell>
        </row>
        <row r="3657">
          <cell r="A3657">
            <v>2365022</v>
          </cell>
          <cell r="B3657" t="str">
            <v>23-650-22</v>
          </cell>
          <cell r="C3657" t="str">
            <v xml:space="preserve">SALENIUS MENISCOTOME LFT CVD            </v>
          </cell>
          <cell r="D3657" t="str">
            <v>PC</v>
          </cell>
          <cell r="E3657">
            <v>50.45</v>
          </cell>
          <cell r="F3657">
            <v>126.125</v>
          </cell>
        </row>
        <row r="3658">
          <cell r="A3658">
            <v>2365122</v>
          </cell>
          <cell r="B3658" t="str">
            <v>23-651-22</v>
          </cell>
          <cell r="C3658" t="str">
            <v xml:space="preserve">SALENIUS MENISCOTOME RT CVD             </v>
          </cell>
          <cell r="D3658" t="str">
            <v>PC</v>
          </cell>
          <cell r="E3658">
            <v>50.45</v>
          </cell>
          <cell r="F3658">
            <v>126.125</v>
          </cell>
        </row>
        <row r="3659">
          <cell r="A3659">
            <v>2365201</v>
          </cell>
          <cell r="B3659" t="str">
            <v>23-652-01</v>
          </cell>
          <cell r="C3659" t="str">
            <v xml:space="preserve">BUNNELL TENDON STRIPPER FIG1            </v>
          </cell>
          <cell r="D3659" t="str">
            <v>PC</v>
          </cell>
          <cell r="E3659">
            <v>43.83</v>
          </cell>
          <cell r="F3659">
            <v>109.57499999999999</v>
          </cell>
        </row>
        <row r="3660">
          <cell r="A3660">
            <v>2365202</v>
          </cell>
          <cell r="B3660" t="str">
            <v>23-652-02</v>
          </cell>
          <cell r="C3660" t="str">
            <v xml:space="preserve">BUNNELL TENDON STRIPPER FIG2            </v>
          </cell>
          <cell r="D3660" t="str">
            <v>PC</v>
          </cell>
          <cell r="E3660">
            <v>43.83</v>
          </cell>
          <cell r="F3660">
            <v>109.57499999999999</v>
          </cell>
        </row>
        <row r="3661">
          <cell r="A3661">
            <v>2365203</v>
          </cell>
          <cell r="B3661" t="str">
            <v>23-652-03</v>
          </cell>
          <cell r="C3661" t="str">
            <v xml:space="preserve">BUNNELL TENDON STRIPPER FIG3            </v>
          </cell>
          <cell r="D3661" t="str">
            <v>PC</v>
          </cell>
          <cell r="E3661">
            <v>43.83</v>
          </cell>
          <cell r="F3661">
            <v>109.57499999999999</v>
          </cell>
        </row>
        <row r="3662">
          <cell r="A3662">
            <v>2365204</v>
          </cell>
          <cell r="B3662" t="str">
            <v>23-652-04</v>
          </cell>
          <cell r="C3662" t="str">
            <v xml:space="preserve">BUNNELL TENDON STRIPPER FIG4            </v>
          </cell>
          <cell r="D3662" t="str">
            <v>PC</v>
          </cell>
          <cell r="E3662">
            <v>43.83</v>
          </cell>
          <cell r="F3662">
            <v>109.57499999999999</v>
          </cell>
        </row>
        <row r="3663">
          <cell r="A3663">
            <v>2365205</v>
          </cell>
          <cell r="B3663" t="str">
            <v>23-652-05</v>
          </cell>
          <cell r="C3663" t="str">
            <v xml:space="preserve">BUNNELL TENDON STRIPPER FIG5            </v>
          </cell>
          <cell r="D3663" t="str">
            <v>PC</v>
          </cell>
          <cell r="E3663">
            <v>43.83</v>
          </cell>
          <cell r="F3663">
            <v>109.57499999999999</v>
          </cell>
        </row>
        <row r="3664">
          <cell r="A3664">
            <v>2365440</v>
          </cell>
          <cell r="B3664" t="str">
            <v>23-654-40</v>
          </cell>
          <cell r="C3664" t="str">
            <v xml:space="preserve">TENDON STRIPPER                         </v>
          </cell>
          <cell r="D3664" t="str">
            <v>PC</v>
          </cell>
          <cell r="E3664">
            <v>78.209999999999994</v>
          </cell>
          <cell r="F3664">
            <v>195.52499999999998</v>
          </cell>
        </row>
        <row r="3665">
          <cell r="A3665">
            <v>2365445</v>
          </cell>
          <cell r="B3665" t="str">
            <v>23-654-45</v>
          </cell>
          <cell r="C3665" t="str">
            <v xml:space="preserve">TENDON STRIPPER                         </v>
          </cell>
          <cell r="D3665" t="str">
            <v>PC</v>
          </cell>
          <cell r="E3665">
            <v>78.209999999999994</v>
          </cell>
          <cell r="F3665">
            <v>195.52499999999998</v>
          </cell>
        </row>
        <row r="3666">
          <cell r="A3666">
            <v>2365455</v>
          </cell>
          <cell r="B3666" t="str">
            <v>23-654-55</v>
          </cell>
          <cell r="C3666" t="str">
            <v xml:space="preserve">TENDON STRIPPER                         </v>
          </cell>
          <cell r="D3666" t="str">
            <v>PC</v>
          </cell>
          <cell r="E3666">
            <v>78.209999999999994</v>
          </cell>
          <cell r="F3666">
            <v>195.52499999999998</v>
          </cell>
        </row>
        <row r="3667">
          <cell r="A3667">
            <v>2365600</v>
          </cell>
          <cell r="B3667" t="str">
            <v>23-656-00</v>
          </cell>
          <cell r="C3667" t="str">
            <v xml:space="preserve">TENDON PULLING INSTRUMENT               </v>
          </cell>
          <cell r="D3667" t="str">
            <v>PC</v>
          </cell>
          <cell r="E3667">
            <v>406.8</v>
          </cell>
          <cell r="F3667">
            <v>1017</v>
          </cell>
        </row>
        <row r="3668">
          <cell r="A3668">
            <v>2365601</v>
          </cell>
          <cell r="B3668" t="str">
            <v>23-656-01</v>
          </cell>
          <cell r="C3668" t="str">
            <v xml:space="preserve">SCREW ONLY                              </v>
          </cell>
          <cell r="D3668" t="str">
            <v>PC</v>
          </cell>
          <cell r="E3668">
            <v>40.049999999999997</v>
          </cell>
          <cell r="F3668">
            <v>100.125</v>
          </cell>
        </row>
        <row r="3669">
          <cell r="A3669">
            <v>2366031</v>
          </cell>
          <cell r="B3669" t="str">
            <v>23-660-31</v>
          </cell>
          <cell r="C3669" t="str">
            <v xml:space="preserve">FISCHER TENDON STRIPPER                 </v>
          </cell>
          <cell r="D3669" t="str">
            <v>PC</v>
          </cell>
          <cell r="E3669">
            <v>173.7</v>
          </cell>
          <cell r="F3669">
            <v>434.25</v>
          </cell>
        </row>
        <row r="3670">
          <cell r="A3670">
            <v>2366229</v>
          </cell>
          <cell r="B3670" t="str">
            <v>23-662-29</v>
          </cell>
          <cell r="C3670" t="str">
            <v xml:space="preserve">TENDON STRIPPER                         </v>
          </cell>
          <cell r="D3670" t="str">
            <v>PC</v>
          </cell>
          <cell r="E3670">
            <v>142.19999999999999</v>
          </cell>
          <cell r="F3670">
            <v>355.5</v>
          </cell>
        </row>
        <row r="3671">
          <cell r="A3671">
            <v>2366423</v>
          </cell>
          <cell r="B3671" t="str">
            <v>23-664-23</v>
          </cell>
          <cell r="C3671" t="str">
            <v xml:space="preserve">BUNNELL PROBE FLEXIBLE                  </v>
          </cell>
          <cell r="D3671" t="str">
            <v>PC</v>
          </cell>
          <cell r="E3671">
            <v>55.89</v>
          </cell>
          <cell r="F3671">
            <v>139.72499999999999</v>
          </cell>
        </row>
        <row r="3672">
          <cell r="A3672">
            <v>2367416</v>
          </cell>
          <cell r="B3672" t="str">
            <v>23-674-16</v>
          </cell>
          <cell r="C3672" t="str">
            <v xml:space="preserve">STEINMANN TENDON SEIZG.FCPS.            </v>
          </cell>
          <cell r="D3672" t="str">
            <v>PC</v>
          </cell>
          <cell r="E3672">
            <v>61.74</v>
          </cell>
          <cell r="F3672">
            <v>154.35</v>
          </cell>
        </row>
        <row r="3673">
          <cell r="A3673">
            <v>2367615</v>
          </cell>
          <cell r="B3673" t="str">
            <v>23-676-15</v>
          </cell>
          <cell r="C3673" t="str">
            <v xml:space="preserve">BRAND TENDON PULLING FORCEPS            </v>
          </cell>
          <cell r="D3673" t="str">
            <v>PC</v>
          </cell>
          <cell r="E3673">
            <v>192.6</v>
          </cell>
          <cell r="F3673">
            <v>481.5</v>
          </cell>
        </row>
        <row r="3674">
          <cell r="A3674">
            <v>2367619</v>
          </cell>
          <cell r="B3674" t="str">
            <v>23-676-19</v>
          </cell>
          <cell r="C3674" t="str">
            <v xml:space="preserve">BRAND TENDON PULLING FORCEPS            </v>
          </cell>
          <cell r="D3674" t="str">
            <v>PC</v>
          </cell>
          <cell r="E3674">
            <v>227.25</v>
          </cell>
          <cell r="F3674">
            <v>568.125</v>
          </cell>
        </row>
        <row r="3675">
          <cell r="A3675">
            <v>2367624</v>
          </cell>
          <cell r="B3675" t="str">
            <v>23-676-24</v>
          </cell>
          <cell r="C3675" t="str">
            <v xml:space="preserve">BRAND TENDON PULLING FORCEPS            </v>
          </cell>
          <cell r="D3675" t="str">
            <v>PC</v>
          </cell>
          <cell r="E3675">
            <v>218.7</v>
          </cell>
          <cell r="F3675">
            <v>546.75</v>
          </cell>
        </row>
        <row r="3676">
          <cell r="A3676">
            <v>2367800</v>
          </cell>
          <cell r="B3676" t="str">
            <v>23-678-00</v>
          </cell>
          <cell r="C3676" t="str">
            <v xml:space="preserve">TENDON PULLING FORCEPS                  </v>
          </cell>
          <cell r="D3676" t="str">
            <v>PC</v>
          </cell>
          <cell r="E3676">
            <v>247.5</v>
          </cell>
          <cell r="F3676">
            <v>618.75</v>
          </cell>
        </row>
        <row r="3677">
          <cell r="A3677">
            <v>2367801</v>
          </cell>
          <cell r="B3677" t="str">
            <v>23-678-01</v>
          </cell>
          <cell r="C3677" t="str">
            <v xml:space="preserve">TENDON PULLING FORCEPS                  </v>
          </cell>
          <cell r="D3677" t="str">
            <v>PC</v>
          </cell>
          <cell r="E3677">
            <v>247.5</v>
          </cell>
          <cell r="F3677">
            <v>618.75</v>
          </cell>
        </row>
        <row r="3678">
          <cell r="A3678">
            <v>2367911</v>
          </cell>
          <cell r="B3678" t="str">
            <v>23-679-11</v>
          </cell>
          <cell r="C3678" t="str">
            <v xml:space="preserve">CAROLL TENDON SEIZG.FCPS.               </v>
          </cell>
          <cell r="D3678" t="str">
            <v>PC</v>
          </cell>
          <cell r="E3678">
            <v>173.25</v>
          </cell>
          <cell r="F3678">
            <v>433.125</v>
          </cell>
        </row>
        <row r="3679">
          <cell r="A3679">
            <v>2368013</v>
          </cell>
          <cell r="B3679" t="str">
            <v>23-680-13</v>
          </cell>
          <cell r="C3679" t="str">
            <v xml:space="preserve">TENDON SEIZING FORCEPS                  </v>
          </cell>
          <cell r="D3679" t="str">
            <v>PC</v>
          </cell>
          <cell r="E3679">
            <v>80.819999999999993</v>
          </cell>
          <cell r="F3679">
            <v>202.04999999999998</v>
          </cell>
        </row>
        <row r="3680">
          <cell r="A3680">
            <v>2368120</v>
          </cell>
          <cell r="B3680" t="str">
            <v>23-681-20</v>
          </cell>
          <cell r="C3680" t="str">
            <v xml:space="preserve">KLEINERT-KUTZ TENDON SEIZ.FC            </v>
          </cell>
          <cell r="D3680" t="str">
            <v>PC</v>
          </cell>
          <cell r="E3680">
            <v>449.1</v>
          </cell>
          <cell r="F3680">
            <v>1122.75</v>
          </cell>
        </row>
        <row r="3681">
          <cell r="A3681">
            <v>2368215</v>
          </cell>
          <cell r="B3681" t="str">
            <v>23-682-15</v>
          </cell>
          <cell r="C3681" t="str">
            <v xml:space="preserve">TENDON INTERLACING FORCEPS              </v>
          </cell>
          <cell r="D3681" t="str">
            <v>PC</v>
          </cell>
          <cell r="E3681">
            <v>121.95</v>
          </cell>
          <cell r="F3681">
            <v>304.875</v>
          </cell>
        </row>
        <row r="3682">
          <cell r="A3682">
            <v>2368315</v>
          </cell>
          <cell r="B3682" t="str">
            <v>23-683-15</v>
          </cell>
          <cell r="C3682" t="str">
            <v xml:space="preserve">TENDON INTERLACING FORCEPS              </v>
          </cell>
          <cell r="D3682" t="str">
            <v>PC</v>
          </cell>
          <cell r="E3682">
            <v>127.8</v>
          </cell>
          <cell r="F3682">
            <v>319.5</v>
          </cell>
        </row>
        <row r="3683">
          <cell r="A3683">
            <v>2370414</v>
          </cell>
          <cell r="B3683" t="str">
            <v>23-704-14</v>
          </cell>
          <cell r="C3683" t="str">
            <v xml:space="preserve">BONE HOLDING FORCEPS                    </v>
          </cell>
          <cell r="D3683" t="str">
            <v>PC</v>
          </cell>
          <cell r="E3683">
            <v>108.78</v>
          </cell>
          <cell r="F3683">
            <v>271.95</v>
          </cell>
        </row>
        <row r="3684">
          <cell r="A3684">
            <v>2371020</v>
          </cell>
          <cell r="B3684" t="str">
            <v>23-710-20</v>
          </cell>
          <cell r="C3684" t="str">
            <v xml:space="preserve">BIRCHER-GANSKE CARTIL CL STR            </v>
          </cell>
          <cell r="D3684" t="str">
            <v>PC</v>
          </cell>
          <cell r="E3684">
            <v>74.77</v>
          </cell>
          <cell r="F3684">
            <v>186.92499999999998</v>
          </cell>
        </row>
        <row r="3685">
          <cell r="A3685">
            <v>2371120</v>
          </cell>
          <cell r="B3685" t="str">
            <v>23-711-20</v>
          </cell>
          <cell r="C3685" t="str">
            <v xml:space="preserve">BIRCHER-GANSKE CARTIL CL CV             </v>
          </cell>
          <cell r="D3685" t="str">
            <v>PC</v>
          </cell>
          <cell r="E3685">
            <v>85.69</v>
          </cell>
          <cell r="F3685">
            <v>214.22499999999999</v>
          </cell>
        </row>
        <row r="3686">
          <cell r="A3686">
            <v>2371320</v>
          </cell>
          <cell r="B3686" t="str">
            <v>23-713-20</v>
          </cell>
          <cell r="C3686" t="str">
            <v xml:space="preserve">BIRCHER-GANSKE CARTIL CL                </v>
          </cell>
          <cell r="D3686" t="str">
            <v>PC</v>
          </cell>
          <cell r="E3686">
            <v>87.59</v>
          </cell>
          <cell r="F3686">
            <v>218.97500000000002</v>
          </cell>
        </row>
        <row r="3687">
          <cell r="A3687">
            <v>2371519</v>
          </cell>
          <cell r="B3687" t="str">
            <v>23-715-19</v>
          </cell>
          <cell r="C3687" t="str">
            <v xml:space="preserve">DINGMANN CARTIL SEIZ FORCEPS            </v>
          </cell>
          <cell r="D3687" t="str">
            <v>PC</v>
          </cell>
          <cell r="E3687">
            <v>73.819999999999993</v>
          </cell>
          <cell r="F3687">
            <v>184.54999999999998</v>
          </cell>
        </row>
        <row r="3688">
          <cell r="A3688">
            <v>2371619</v>
          </cell>
          <cell r="B3688" t="str">
            <v>23-716-19</v>
          </cell>
          <cell r="C3688" t="str">
            <v xml:space="preserve">MARTIN CARTILAGE SEIZ FORCEP            </v>
          </cell>
          <cell r="D3688" t="str">
            <v>PC</v>
          </cell>
          <cell r="E3688">
            <v>45.6</v>
          </cell>
          <cell r="F3688">
            <v>114</v>
          </cell>
        </row>
        <row r="3689">
          <cell r="A3689">
            <v>2371712</v>
          </cell>
          <cell r="B3689" t="str">
            <v>23-717-12</v>
          </cell>
          <cell r="C3689" t="str">
            <v xml:space="preserve">REPOSITION FORCEPS,SMALL                </v>
          </cell>
          <cell r="D3689" t="str">
            <v>PC</v>
          </cell>
          <cell r="E3689">
            <v>97.38</v>
          </cell>
          <cell r="F3689">
            <v>243.45</v>
          </cell>
        </row>
        <row r="3690">
          <cell r="A3690">
            <v>2371817</v>
          </cell>
          <cell r="B3690" t="str">
            <v>23-718-17</v>
          </cell>
          <cell r="C3690" t="str">
            <v xml:space="preserve">LEWIN BONE HOLDING FORCEPS              </v>
          </cell>
          <cell r="D3690" t="str">
            <v>PC</v>
          </cell>
          <cell r="E3690">
            <v>62.13</v>
          </cell>
          <cell r="F3690">
            <v>155.32500000000002</v>
          </cell>
        </row>
        <row r="3691">
          <cell r="A3691">
            <v>2372014</v>
          </cell>
          <cell r="B3691" t="str">
            <v>23-720-14</v>
          </cell>
          <cell r="C3691" t="str">
            <v xml:space="preserve">PHALANGEAL FORCEPS                      </v>
          </cell>
          <cell r="D3691" t="str">
            <v>PC</v>
          </cell>
          <cell r="E3691">
            <v>33.54</v>
          </cell>
          <cell r="F3691">
            <v>83.85</v>
          </cell>
        </row>
        <row r="3692">
          <cell r="A3692">
            <v>2372109</v>
          </cell>
          <cell r="B3692" t="str">
            <v>23-721-09</v>
          </cell>
          <cell r="C3692" t="str">
            <v xml:space="preserve">BONE REPOSITIONING CLAMP, SMALL         </v>
          </cell>
          <cell r="D3692" t="str">
            <v>PC</v>
          </cell>
          <cell r="E3692">
            <v>46.98</v>
          </cell>
          <cell r="F3692">
            <v>117.44999999999999</v>
          </cell>
        </row>
        <row r="3693">
          <cell r="A3693">
            <v>2372114</v>
          </cell>
          <cell r="B3693" t="str">
            <v>23-721-14</v>
          </cell>
          <cell r="C3693" t="str">
            <v xml:space="preserve">BONE HOLDING FORCEPS.13,5CM             </v>
          </cell>
          <cell r="D3693" t="str">
            <v>PC</v>
          </cell>
          <cell r="E3693">
            <v>87.59</v>
          </cell>
          <cell r="F3693">
            <v>218.97500000000002</v>
          </cell>
        </row>
        <row r="3694">
          <cell r="A3694">
            <v>2372221</v>
          </cell>
          <cell r="B3694" t="str">
            <v>23-722-21</v>
          </cell>
          <cell r="C3694" t="str">
            <v xml:space="preserve">LANGENBECK BONE HOLD FORCEPS            </v>
          </cell>
          <cell r="D3694" t="str">
            <v>PC</v>
          </cell>
          <cell r="E3694">
            <v>71.06</v>
          </cell>
          <cell r="F3694">
            <v>177.65</v>
          </cell>
        </row>
        <row r="3695">
          <cell r="A3695">
            <v>2372421</v>
          </cell>
          <cell r="B3695" t="str">
            <v>23-724-21</v>
          </cell>
          <cell r="C3695" t="str">
            <v xml:space="preserve">FERGUSSON BONE HOLD FORCEPS             </v>
          </cell>
          <cell r="D3695" t="str">
            <v>PC</v>
          </cell>
          <cell r="E3695">
            <v>98.8</v>
          </cell>
          <cell r="F3695">
            <v>247</v>
          </cell>
        </row>
        <row r="3696">
          <cell r="A3696">
            <v>2372618</v>
          </cell>
          <cell r="B3696" t="str">
            <v>23-726-18</v>
          </cell>
          <cell r="C3696" t="str">
            <v xml:space="preserve">FROSCH BONE HOLDING FORCEPS             </v>
          </cell>
          <cell r="D3696" t="str">
            <v>PC</v>
          </cell>
          <cell r="E3696">
            <v>114.95</v>
          </cell>
          <cell r="F3696">
            <v>287.375</v>
          </cell>
        </row>
        <row r="3697">
          <cell r="A3697">
            <v>2372720</v>
          </cell>
          <cell r="B3697" t="str">
            <v>23-727-20</v>
          </cell>
          <cell r="C3697" t="str">
            <v xml:space="preserve">BONE HOLDING FORCEPS,20CM               </v>
          </cell>
          <cell r="D3697" t="str">
            <v>PC</v>
          </cell>
          <cell r="E3697">
            <v>62.13</v>
          </cell>
          <cell r="F3697">
            <v>155.32500000000002</v>
          </cell>
        </row>
        <row r="3698">
          <cell r="A3698">
            <v>2372916</v>
          </cell>
          <cell r="B3698" t="str">
            <v>23-729-16</v>
          </cell>
          <cell r="C3698" t="str">
            <v xml:space="preserve">REDUCTION FCPS.  16CM                   </v>
          </cell>
          <cell r="D3698" t="str">
            <v>PC</v>
          </cell>
          <cell r="E3698">
            <v>136.80000000000001</v>
          </cell>
          <cell r="F3698">
            <v>342</v>
          </cell>
        </row>
        <row r="3699">
          <cell r="A3699">
            <v>2372924</v>
          </cell>
          <cell r="B3699" t="str">
            <v>23-729-24</v>
          </cell>
          <cell r="C3699" t="str">
            <v xml:space="preserve">REDUCTION FCPS., 24CM                   </v>
          </cell>
          <cell r="D3699" t="str">
            <v>PC</v>
          </cell>
          <cell r="E3699">
            <v>148.19999999999999</v>
          </cell>
          <cell r="F3699">
            <v>370.5</v>
          </cell>
        </row>
        <row r="3700">
          <cell r="A3700">
            <v>2373017</v>
          </cell>
          <cell r="B3700" t="str">
            <v>23-730-17</v>
          </cell>
          <cell r="C3700" t="str">
            <v xml:space="preserve">KERN BONE HOLD FORC W RATCH             </v>
          </cell>
          <cell r="D3700" t="str">
            <v>PC</v>
          </cell>
          <cell r="E3700">
            <v>107.83</v>
          </cell>
          <cell r="F3700">
            <v>269.57499999999999</v>
          </cell>
        </row>
        <row r="3701">
          <cell r="A3701">
            <v>2373021</v>
          </cell>
          <cell r="B3701" t="str">
            <v>23-730-21</v>
          </cell>
          <cell r="C3701" t="str">
            <v xml:space="preserve">KERN BONE HOLD FORC W RATCH             </v>
          </cell>
          <cell r="D3701" t="str">
            <v>PC</v>
          </cell>
          <cell r="E3701">
            <v>126.35</v>
          </cell>
          <cell r="F3701">
            <v>315.875</v>
          </cell>
        </row>
        <row r="3702">
          <cell r="A3702">
            <v>2373119</v>
          </cell>
          <cell r="B3702" t="str">
            <v>23-731-19</v>
          </cell>
          <cell r="C3702" t="str">
            <v xml:space="preserve">SEMB BONE HOLDING FORCEPS               </v>
          </cell>
          <cell r="D3702" t="str">
            <v>PC</v>
          </cell>
          <cell r="E3702">
            <v>90.16</v>
          </cell>
          <cell r="F3702">
            <v>225.39999999999998</v>
          </cell>
        </row>
        <row r="3703">
          <cell r="A3703">
            <v>2373223</v>
          </cell>
          <cell r="B3703" t="str">
            <v>23-732-23</v>
          </cell>
          <cell r="C3703" t="str">
            <v xml:space="preserve">FARABEUF BONE FORC DBL ARTIC            </v>
          </cell>
          <cell r="D3703" t="str">
            <v>PC</v>
          </cell>
          <cell r="E3703">
            <v>91.11</v>
          </cell>
          <cell r="F3703">
            <v>227.77500000000001</v>
          </cell>
        </row>
        <row r="3704">
          <cell r="A3704">
            <v>2373226</v>
          </cell>
          <cell r="B3704" t="str">
            <v>23-732-26</v>
          </cell>
          <cell r="C3704" t="str">
            <v xml:space="preserve">FARABEUF BONE FORC DBL ARTIC            </v>
          </cell>
          <cell r="D3704" t="str">
            <v>PC</v>
          </cell>
          <cell r="E3704">
            <v>119.7</v>
          </cell>
          <cell r="F3704">
            <v>299.25</v>
          </cell>
        </row>
        <row r="3705">
          <cell r="A3705">
            <v>2373426</v>
          </cell>
          <cell r="B3705" t="str">
            <v>23-734-26</v>
          </cell>
          <cell r="C3705" t="str">
            <v xml:space="preserve">FARAB-LAMBOTTE BONE HLD FORC            </v>
          </cell>
          <cell r="D3705" t="str">
            <v>PC</v>
          </cell>
          <cell r="E3705">
            <v>196.65</v>
          </cell>
          <cell r="F3705">
            <v>491.625</v>
          </cell>
        </row>
        <row r="3706">
          <cell r="A3706">
            <v>2374623</v>
          </cell>
          <cell r="B3706" t="str">
            <v>23-746-23</v>
          </cell>
          <cell r="C3706" t="str">
            <v xml:space="preserve">ULRICH BONE HOLD.FCPS. 23CM             </v>
          </cell>
          <cell r="D3706" t="str">
            <v>PC</v>
          </cell>
          <cell r="E3706">
            <v>164.35</v>
          </cell>
          <cell r="F3706">
            <v>410.875</v>
          </cell>
        </row>
        <row r="3707">
          <cell r="A3707">
            <v>2374625</v>
          </cell>
          <cell r="B3707" t="str">
            <v>23-746-25</v>
          </cell>
          <cell r="C3707" t="str">
            <v xml:space="preserve">ULRICH BONE HOLD.FCPS. 25CM             </v>
          </cell>
          <cell r="D3707" t="str">
            <v>PC</v>
          </cell>
          <cell r="E3707">
            <v>164.35</v>
          </cell>
          <cell r="F3707">
            <v>410.875</v>
          </cell>
        </row>
        <row r="3708">
          <cell r="A3708">
            <v>2374628</v>
          </cell>
          <cell r="B3708" t="str">
            <v>23-746-28</v>
          </cell>
          <cell r="C3708" t="str">
            <v xml:space="preserve">ULRICH BONE HOLD.FCPS. 28CM             </v>
          </cell>
          <cell r="D3708" t="str">
            <v>PC</v>
          </cell>
          <cell r="E3708">
            <v>164.35</v>
          </cell>
          <cell r="F3708">
            <v>410.875</v>
          </cell>
        </row>
        <row r="3709">
          <cell r="A3709">
            <v>2374723</v>
          </cell>
          <cell r="B3709" t="str">
            <v>23-747-23</v>
          </cell>
          <cell r="C3709" t="str">
            <v xml:space="preserve">ULRICH BONE HOLD.FCPS.23CMCV            </v>
          </cell>
          <cell r="D3709" t="str">
            <v>PC</v>
          </cell>
          <cell r="E3709">
            <v>187.63</v>
          </cell>
          <cell r="F3709">
            <v>469.07499999999999</v>
          </cell>
        </row>
        <row r="3710">
          <cell r="A3710">
            <v>2374725</v>
          </cell>
          <cell r="B3710" t="str">
            <v>23-747-25</v>
          </cell>
          <cell r="C3710" t="str">
            <v xml:space="preserve">ULRICH BONE HOLD.FCPS.25CMCV            </v>
          </cell>
          <cell r="D3710" t="str">
            <v>PC</v>
          </cell>
          <cell r="E3710">
            <v>187.63</v>
          </cell>
          <cell r="F3710">
            <v>469.07499999999999</v>
          </cell>
        </row>
        <row r="3711">
          <cell r="A3711">
            <v>2374728</v>
          </cell>
          <cell r="B3711" t="str">
            <v>23-747-28</v>
          </cell>
          <cell r="C3711" t="str">
            <v xml:space="preserve">ULRICH BONE HOLD.FCPS.28CMCV            </v>
          </cell>
          <cell r="D3711" t="str">
            <v>PC</v>
          </cell>
          <cell r="E3711">
            <v>187.63</v>
          </cell>
          <cell r="F3711">
            <v>469.07499999999999</v>
          </cell>
        </row>
        <row r="3712">
          <cell r="A3712">
            <v>2374915</v>
          </cell>
          <cell r="B3712" t="str">
            <v>23-749-15</v>
          </cell>
          <cell r="C3712" t="str">
            <v xml:space="preserve">BONE HOLD.FCPS.,SELF-CENTR.             </v>
          </cell>
          <cell r="D3712" t="str">
            <v>PC</v>
          </cell>
          <cell r="E3712">
            <v>107.83</v>
          </cell>
          <cell r="F3712">
            <v>269.57499999999999</v>
          </cell>
        </row>
        <row r="3713">
          <cell r="A3713">
            <v>2374919</v>
          </cell>
          <cell r="B3713" t="str">
            <v>23-749-19</v>
          </cell>
          <cell r="C3713" t="str">
            <v xml:space="preserve">BONE HOLD.FCPS.,SELF-CENTR.             </v>
          </cell>
          <cell r="D3713" t="str">
            <v>PC</v>
          </cell>
          <cell r="E3713">
            <v>121.13</v>
          </cell>
          <cell r="F3713">
            <v>302.82499999999999</v>
          </cell>
        </row>
        <row r="3714">
          <cell r="A3714">
            <v>2374924</v>
          </cell>
          <cell r="B3714" t="str">
            <v>23-749-24</v>
          </cell>
          <cell r="C3714" t="str">
            <v xml:space="preserve">BONE HOLD.FCPS.,SELF-CENTR.             </v>
          </cell>
          <cell r="D3714" t="str">
            <v>PC</v>
          </cell>
          <cell r="E3714">
            <v>128.25</v>
          </cell>
          <cell r="F3714">
            <v>320.625</v>
          </cell>
        </row>
        <row r="3715">
          <cell r="A3715">
            <v>2374926</v>
          </cell>
          <cell r="B3715" t="str">
            <v>23-749-26</v>
          </cell>
          <cell r="C3715" t="str">
            <v xml:space="preserve">BONE HOLD.FCPS.,SELF-CENTR.             </v>
          </cell>
          <cell r="D3715" t="str">
            <v>PC</v>
          </cell>
          <cell r="E3715">
            <v>136.33000000000001</v>
          </cell>
          <cell r="F3715">
            <v>340.82500000000005</v>
          </cell>
        </row>
        <row r="3716">
          <cell r="A3716">
            <v>2374928</v>
          </cell>
          <cell r="B3716" t="str">
            <v>23-749-28</v>
          </cell>
          <cell r="C3716" t="str">
            <v xml:space="preserve">BONE HOLD.FCPS.,SELF-CENTR.             </v>
          </cell>
          <cell r="D3716" t="str">
            <v>PC</v>
          </cell>
          <cell r="E3716">
            <v>142.97999999999999</v>
          </cell>
          <cell r="F3716">
            <v>357.45</v>
          </cell>
        </row>
        <row r="3717">
          <cell r="A3717">
            <v>2375033</v>
          </cell>
          <cell r="B3717" t="str">
            <v>23-750-33</v>
          </cell>
          <cell r="C3717" t="str">
            <v xml:space="preserve">LANE BONE HOLDING FORCEPS               </v>
          </cell>
          <cell r="D3717" t="str">
            <v>PC</v>
          </cell>
          <cell r="E3717">
            <v>105.93</v>
          </cell>
          <cell r="F3717">
            <v>264.82500000000005</v>
          </cell>
        </row>
        <row r="3718">
          <cell r="A3718">
            <v>2375233</v>
          </cell>
          <cell r="B3718" t="str">
            <v>23-752-33</v>
          </cell>
          <cell r="C3718" t="str">
            <v xml:space="preserve">LANE BONE HOLD FORC W RATCH             </v>
          </cell>
          <cell r="D3718" t="str">
            <v>PC</v>
          </cell>
          <cell r="E3718">
            <v>146.30000000000001</v>
          </cell>
          <cell r="F3718">
            <v>365.75</v>
          </cell>
        </row>
        <row r="3719">
          <cell r="A3719">
            <v>2375501</v>
          </cell>
          <cell r="B3719" t="str">
            <v>23-755-01</v>
          </cell>
          <cell r="C3719" t="str">
            <v xml:space="preserve">VERBRUGGE BONE HLDFCPS F.1              </v>
          </cell>
          <cell r="D3719" t="str">
            <v>PC</v>
          </cell>
          <cell r="E3719">
            <v>123.98</v>
          </cell>
          <cell r="F3719">
            <v>309.95</v>
          </cell>
        </row>
        <row r="3720">
          <cell r="A3720">
            <v>2375502</v>
          </cell>
          <cell r="B3720" t="str">
            <v>23-755-02</v>
          </cell>
          <cell r="C3720" t="str">
            <v xml:space="preserve">VERBRUGGE BONE HLDFCPS F.2              </v>
          </cell>
          <cell r="D3720" t="str">
            <v>PC</v>
          </cell>
          <cell r="E3720">
            <v>123.98</v>
          </cell>
          <cell r="F3720">
            <v>309.95</v>
          </cell>
        </row>
        <row r="3721">
          <cell r="A3721">
            <v>2375503</v>
          </cell>
          <cell r="B3721" t="str">
            <v>23-755-03</v>
          </cell>
          <cell r="C3721" t="str">
            <v xml:space="preserve">VERBRUGGE BONE HLDFCPS F.3              </v>
          </cell>
          <cell r="D3721" t="str">
            <v>PC</v>
          </cell>
          <cell r="E3721">
            <v>123.98</v>
          </cell>
          <cell r="F3721">
            <v>309.95</v>
          </cell>
        </row>
        <row r="3722">
          <cell r="A3722">
            <v>2375701</v>
          </cell>
          <cell r="B3722" t="str">
            <v>23-757-01</v>
          </cell>
          <cell r="C3722" t="str">
            <v xml:space="preserve">VERBRUGGE BONEHLDFCP 17,5 CM            </v>
          </cell>
          <cell r="D3722" t="str">
            <v>PC</v>
          </cell>
          <cell r="E3722">
            <v>105.93</v>
          </cell>
          <cell r="F3722">
            <v>264.82500000000005</v>
          </cell>
        </row>
        <row r="3723">
          <cell r="A3723">
            <v>2376230</v>
          </cell>
          <cell r="B3723" t="str">
            <v>23-762-30</v>
          </cell>
          <cell r="C3723" t="str">
            <v xml:space="preserve">PERCY AMTUTATING RETRACTOR              </v>
          </cell>
          <cell r="D3723" t="str">
            <v>PC</v>
          </cell>
          <cell r="E3723">
            <v>346.28</v>
          </cell>
          <cell r="F3723">
            <v>865.69999999999993</v>
          </cell>
        </row>
        <row r="3724">
          <cell r="A3724">
            <v>2377701</v>
          </cell>
          <cell r="B3724" t="str">
            <v>23-777-01</v>
          </cell>
          <cell r="C3724" t="str">
            <v xml:space="preserve">STELLBRINK RONG.FCPS.DELIC.             </v>
          </cell>
          <cell r="D3724" t="str">
            <v>PC</v>
          </cell>
          <cell r="E3724">
            <v>143.44999999999999</v>
          </cell>
          <cell r="F3724">
            <v>358.625</v>
          </cell>
        </row>
        <row r="3725">
          <cell r="A3725">
            <v>2377702</v>
          </cell>
          <cell r="B3725" t="str">
            <v>23-777-02</v>
          </cell>
          <cell r="C3725" t="str">
            <v xml:space="preserve">STELLBRING RONGEUR FORCEPS              </v>
          </cell>
          <cell r="D3725" t="str">
            <v>PC</v>
          </cell>
          <cell r="E3725">
            <v>146.30000000000001</v>
          </cell>
          <cell r="F3725">
            <v>365.75</v>
          </cell>
        </row>
        <row r="3726">
          <cell r="A3726">
            <v>2379912</v>
          </cell>
          <cell r="B3726" t="str">
            <v>23-799-12</v>
          </cell>
          <cell r="C3726" t="str">
            <v xml:space="preserve">FRIEDMANN RONGEUR 12 CM                 </v>
          </cell>
          <cell r="D3726" t="str">
            <v>PC</v>
          </cell>
          <cell r="E3726">
            <v>82.1</v>
          </cell>
          <cell r="F3726">
            <v>205.25</v>
          </cell>
        </row>
        <row r="3727">
          <cell r="A3727">
            <v>2380114</v>
          </cell>
          <cell r="B3727" t="str">
            <v>23-801-14</v>
          </cell>
          <cell r="C3727" t="str">
            <v xml:space="preserve">FRIEDMANN RONGEUR FCPS. CVD.            </v>
          </cell>
          <cell r="D3727" t="str">
            <v>PC</v>
          </cell>
          <cell r="E3727">
            <v>82.1</v>
          </cell>
          <cell r="F3727">
            <v>205.25</v>
          </cell>
        </row>
        <row r="3728">
          <cell r="A3728">
            <v>2380314</v>
          </cell>
          <cell r="B3728" t="str">
            <v>23-803-14</v>
          </cell>
          <cell r="C3728" t="str">
            <v xml:space="preserve">FRIEDMANN-VICKERS RONGEUR               </v>
          </cell>
          <cell r="D3728" t="str">
            <v>PC</v>
          </cell>
          <cell r="E3728">
            <v>148.05000000000001</v>
          </cell>
          <cell r="F3728">
            <v>370.125</v>
          </cell>
        </row>
        <row r="3729">
          <cell r="A3729">
            <v>2380514</v>
          </cell>
          <cell r="B3729" t="str">
            <v>23-805-14</v>
          </cell>
          <cell r="C3729" t="str">
            <v xml:space="preserve">CLEVELAND RONGEUR FORCEPS 4             </v>
          </cell>
          <cell r="D3729" t="str">
            <v>PC</v>
          </cell>
          <cell r="E3729">
            <v>92</v>
          </cell>
          <cell r="F3729">
            <v>230</v>
          </cell>
        </row>
        <row r="3730">
          <cell r="A3730">
            <v>2380717</v>
          </cell>
          <cell r="B3730" t="str">
            <v>23-807-17</v>
          </cell>
          <cell r="C3730" t="str">
            <v xml:space="preserve">CLEVELAND RONGEUR FORCEPS 4A            </v>
          </cell>
          <cell r="D3730" t="str">
            <v>PC</v>
          </cell>
          <cell r="E3730">
            <v>96.1</v>
          </cell>
          <cell r="F3730">
            <v>240.25</v>
          </cell>
        </row>
        <row r="3731">
          <cell r="A3731">
            <v>2381516</v>
          </cell>
          <cell r="B3731" t="str">
            <v>23-815-16</v>
          </cell>
          <cell r="C3731" t="str">
            <v xml:space="preserve">MEAD RONGEUR FORCEPS 1A                 </v>
          </cell>
          <cell r="D3731" t="str">
            <v>PC</v>
          </cell>
          <cell r="E3731">
            <v>92.9</v>
          </cell>
          <cell r="F3731">
            <v>232.25</v>
          </cell>
        </row>
        <row r="3732">
          <cell r="A3732">
            <v>2381918</v>
          </cell>
          <cell r="B3732" t="str">
            <v>23-819-18</v>
          </cell>
          <cell r="C3732" t="str">
            <v xml:space="preserve">HARTMANN RONGEUR FORCEPS                </v>
          </cell>
          <cell r="D3732" t="str">
            <v>PC</v>
          </cell>
          <cell r="E3732">
            <v>110.2</v>
          </cell>
          <cell r="F3732">
            <v>275.5</v>
          </cell>
        </row>
        <row r="3733">
          <cell r="A3733">
            <v>2382618</v>
          </cell>
          <cell r="B3733" t="str">
            <v>23-826-18</v>
          </cell>
          <cell r="C3733" t="str">
            <v xml:space="preserve">JANSEN RONGEUR FORCEPS STR              </v>
          </cell>
          <cell r="D3733" t="str">
            <v>PC</v>
          </cell>
          <cell r="E3733">
            <v>102.13</v>
          </cell>
          <cell r="F3733">
            <v>255.32499999999999</v>
          </cell>
        </row>
        <row r="3734">
          <cell r="A3734">
            <v>2382918</v>
          </cell>
          <cell r="B3734" t="str">
            <v>23-829-18</v>
          </cell>
          <cell r="C3734" t="str">
            <v xml:space="preserve">JANSEN RONGEUR FORC STR CURV            </v>
          </cell>
          <cell r="D3734" t="str">
            <v>PC</v>
          </cell>
          <cell r="E3734">
            <v>110.68</v>
          </cell>
          <cell r="F3734">
            <v>276.70000000000005</v>
          </cell>
        </row>
        <row r="3735">
          <cell r="A3735">
            <v>2383219</v>
          </cell>
          <cell r="B3735" t="str">
            <v>23-832-19</v>
          </cell>
          <cell r="C3735" t="str">
            <v xml:space="preserve">LEMPERT RONGEUR FORCEPS                 </v>
          </cell>
          <cell r="D3735" t="str">
            <v>PC</v>
          </cell>
          <cell r="E3735">
            <v>99.45</v>
          </cell>
          <cell r="F3735">
            <v>248.625</v>
          </cell>
        </row>
        <row r="3736">
          <cell r="A3736">
            <v>2383515</v>
          </cell>
          <cell r="B3736" t="str">
            <v>23-835-15</v>
          </cell>
          <cell r="C3736" t="str">
            <v xml:space="preserve">BLUMENTHAL RONG FORC SL CURV            </v>
          </cell>
          <cell r="D3736" t="str">
            <v>PC</v>
          </cell>
          <cell r="E3736">
            <v>98.8</v>
          </cell>
          <cell r="F3736">
            <v>247</v>
          </cell>
        </row>
        <row r="3737">
          <cell r="A3737">
            <v>2383530</v>
          </cell>
          <cell r="B3737" t="str">
            <v>23-835-30</v>
          </cell>
          <cell r="C3737" t="str">
            <v xml:space="preserve">MIKRO-FRIEDMAN; BONE RONGEUR; S; 30░    </v>
          </cell>
          <cell r="D3737" t="str">
            <v>PC</v>
          </cell>
          <cell r="E3737">
            <v>231.5</v>
          </cell>
          <cell r="F3737">
            <v>578.75</v>
          </cell>
        </row>
        <row r="3738">
          <cell r="A3738">
            <v>2383600</v>
          </cell>
          <cell r="B3738" t="str">
            <v>23-836-00</v>
          </cell>
          <cell r="C3738" t="str">
            <v xml:space="preserve">MIKRO-FRIEDMAN; BONE RONGEUR; 0░        </v>
          </cell>
          <cell r="D3738" t="str">
            <v>PC</v>
          </cell>
          <cell r="E3738">
            <v>205.5</v>
          </cell>
          <cell r="F3738">
            <v>513.75</v>
          </cell>
        </row>
        <row r="3739">
          <cell r="A3739">
            <v>2383630</v>
          </cell>
          <cell r="B3739" t="str">
            <v>23-836-30</v>
          </cell>
          <cell r="C3739" t="str">
            <v xml:space="preserve">MIKRO-FRIEDMAN; BONE RONGEUR; 30░       </v>
          </cell>
          <cell r="D3739" t="str">
            <v>PC</v>
          </cell>
          <cell r="E3739">
            <v>208</v>
          </cell>
          <cell r="F3739">
            <v>520</v>
          </cell>
        </row>
        <row r="3740">
          <cell r="A3740">
            <v>2383690</v>
          </cell>
          <cell r="B3740" t="str">
            <v>23-836-90</v>
          </cell>
          <cell r="C3740" t="str">
            <v xml:space="preserve">MIKRO-FRIEDMAN; BONE RONGEUR; 90░       </v>
          </cell>
          <cell r="D3740" t="str">
            <v>PC</v>
          </cell>
          <cell r="E3740">
            <v>234.5</v>
          </cell>
          <cell r="F3740">
            <v>586.25</v>
          </cell>
        </row>
        <row r="3741">
          <cell r="A3741">
            <v>2383715</v>
          </cell>
          <cell r="B3741" t="str">
            <v>23-837-15</v>
          </cell>
          <cell r="C3741" t="str">
            <v xml:space="preserve">BLUMENTHAL RONG FORC CV MED             </v>
          </cell>
          <cell r="D3741" t="str">
            <v>PC</v>
          </cell>
          <cell r="E3741">
            <v>95.6</v>
          </cell>
          <cell r="F3741">
            <v>239</v>
          </cell>
        </row>
        <row r="3742">
          <cell r="A3742">
            <v>2383915</v>
          </cell>
          <cell r="B3742" t="str">
            <v>23-839-15</v>
          </cell>
          <cell r="C3742" t="str">
            <v xml:space="preserve">BLUMENTHAL RONG FORC STR CV             </v>
          </cell>
          <cell r="D3742" t="str">
            <v>PC</v>
          </cell>
          <cell r="E3742">
            <v>99.5</v>
          </cell>
          <cell r="F3742">
            <v>248.75</v>
          </cell>
        </row>
        <row r="3743">
          <cell r="A3743">
            <v>2384617</v>
          </cell>
          <cell r="B3743" t="str">
            <v>23-846-17</v>
          </cell>
          <cell r="C3743" t="str">
            <v xml:space="preserve">LUER RONGEUR FORCEPS STR                </v>
          </cell>
          <cell r="D3743" t="str">
            <v>PC</v>
          </cell>
          <cell r="E3743">
            <v>118.75</v>
          </cell>
          <cell r="F3743">
            <v>296.875</v>
          </cell>
        </row>
        <row r="3744">
          <cell r="A3744">
            <v>2384717</v>
          </cell>
          <cell r="B3744" t="str">
            <v>23-847-17</v>
          </cell>
          <cell r="C3744" t="str">
            <v xml:space="preserve">LUER RONGEUR FORCEPS CURVED             </v>
          </cell>
          <cell r="D3744" t="str">
            <v>PC</v>
          </cell>
          <cell r="E3744">
            <v>121.13</v>
          </cell>
          <cell r="F3744">
            <v>302.82499999999999</v>
          </cell>
        </row>
        <row r="3745">
          <cell r="A3745">
            <v>2385315</v>
          </cell>
          <cell r="B3745" t="str">
            <v>23-853-15</v>
          </cell>
          <cell r="C3745" t="str">
            <v xml:space="preserve">LUER RONGEUR FORCEPS                    </v>
          </cell>
          <cell r="D3745" t="str">
            <v>PC</v>
          </cell>
          <cell r="E3745">
            <v>102.6</v>
          </cell>
          <cell r="F3745">
            <v>256.5</v>
          </cell>
        </row>
        <row r="3746">
          <cell r="A3746">
            <v>2386415</v>
          </cell>
          <cell r="B3746" t="str">
            <v>23-864-15</v>
          </cell>
          <cell r="C3746" t="str">
            <v xml:space="preserve">LUER RONGEUR FORCEPS                    </v>
          </cell>
          <cell r="D3746" t="str">
            <v>PC</v>
          </cell>
          <cell r="E3746">
            <v>106.4</v>
          </cell>
          <cell r="F3746">
            <v>266</v>
          </cell>
        </row>
        <row r="3747">
          <cell r="A3747">
            <v>2386515</v>
          </cell>
          <cell r="B3747" t="str">
            <v>23-865-15</v>
          </cell>
          <cell r="C3747" t="str">
            <v xml:space="preserve">LUER RONGEUR FORCEPS                    </v>
          </cell>
          <cell r="D3747" t="str">
            <v>PC</v>
          </cell>
          <cell r="E3747">
            <v>106.4</v>
          </cell>
          <cell r="F3747">
            <v>266</v>
          </cell>
        </row>
        <row r="3748">
          <cell r="A3748">
            <v>2387615</v>
          </cell>
          <cell r="B3748" t="str">
            <v>23-876-15</v>
          </cell>
          <cell r="C3748" t="str">
            <v xml:space="preserve">BONE RONG.FCPS.DOUBLE ARTIC.            </v>
          </cell>
          <cell r="D3748" t="str">
            <v>PC</v>
          </cell>
          <cell r="E3748">
            <v>199.03</v>
          </cell>
          <cell r="F3748">
            <v>497.57499999999999</v>
          </cell>
        </row>
        <row r="3749">
          <cell r="A3749">
            <v>2387715</v>
          </cell>
          <cell r="B3749" t="str">
            <v>23-877-15</v>
          </cell>
          <cell r="C3749" t="str">
            <v xml:space="preserve">BONE RONG.FCPS.DOUBLE ARTIC.            </v>
          </cell>
          <cell r="D3749" t="str">
            <v>PC</v>
          </cell>
          <cell r="E3749">
            <v>199.03</v>
          </cell>
          <cell r="F3749">
            <v>497.57499999999999</v>
          </cell>
        </row>
        <row r="3750">
          <cell r="A3750">
            <v>2387918</v>
          </cell>
          <cell r="B3750" t="str">
            <v>23-879-18</v>
          </cell>
          <cell r="C3750" t="str">
            <v xml:space="preserve">BEYER RONGEUR FCPS.18CM/7"              </v>
          </cell>
          <cell r="D3750" t="str">
            <v>PC</v>
          </cell>
          <cell r="E3750">
            <v>209.95</v>
          </cell>
          <cell r="F3750">
            <v>524.875</v>
          </cell>
        </row>
        <row r="3751">
          <cell r="A3751">
            <v>2388118</v>
          </cell>
          <cell r="B3751" t="str">
            <v>23-881-18</v>
          </cell>
          <cell r="C3751" t="str">
            <v xml:space="preserve">ZAUFAL-JANSEN RONGEUR FORC              </v>
          </cell>
          <cell r="D3751" t="str">
            <v>PC</v>
          </cell>
          <cell r="E3751">
            <v>214.23</v>
          </cell>
          <cell r="F3751">
            <v>535.57499999999993</v>
          </cell>
        </row>
        <row r="3752">
          <cell r="A3752">
            <v>2388317</v>
          </cell>
          <cell r="B3752" t="str">
            <v>23-883-17</v>
          </cell>
          <cell r="C3752" t="str">
            <v xml:space="preserve">MAYFIELD RONGEUR                        </v>
          </cell>
          <cell r="D3752" t="str">
            <v>PC</v>
          </cell>
          <cell r="E3752">
            <v>217.55</v>
          </cell>
          <cell r="F3752">
            <v>543.875</v>
          </cell>
        </row>
        <row r="3753">
          <cell r="A3753">
            <v>2388520</v>
          </cell>
          <cell r="B3753" t="str">
            <v>23-885-20</v>
          </cell>
          <cell r="C3753" t="str">
            <v xml:space="preserve">MARQUARD RONGEUR                        </v>
          </cell>
          <cell r="D3753" t="str">
            <v>PC</v>
          </cell>
          <cell r="E3753">
            <v>228</v>
          </cell>
          <cell r="F3753">
            <v>570</v>
          </cell>
        </row>
        <row r="3754">
          <cell r="A3754">
            <v>2388718</v>
          </cell>
          <cell r="B3754" t="str">
            <v>23-887-18</v>
          </cell>
          <cell r="C3754" t="str">
            <v xml:space="preserve">RUSKIN RONGEUR FORCEPS                  </v>
          </cell>
          <cell r="D3754" t="str">
            <v>PC</v>
          </cell>
          <cell r="E3754">
            <v>192.38</v>
          </cell>
          <cell r="F3754">
            <v>480.95</v>
          </cell>
        </row>
        <row r="3755">
          <cell r="A3755">
            <v>2389323</v>
          </cell>
          <cell r="B3755" t="str">
            <v>23-893-23</v>
          </cell>
          <cell r="C3755" t="str">
            <v xml:space="preserve">RUSKIN RONGEUR FORCEPS                  </v>
          </cell>
          <cell r="D3755" t="str">
            <v>PC</v>
          </cell>
          <cell r="E3755">
            <v>218.03</v>
          </cell>
          <cell r="F3755">
            <v>545.07500000000005</v>
          </cell>
        </row>
        <row r="3756">
          <cell r="A3756">
            <v>2389522</v>
          </cell>
          <cell r="B3756" t="str">
            <v>23-895-22</v>
          </cell>
          <cell r="C3756" t="str">
            <v xml:space="preserve">SEMB RONGEUR FORCEPS                    </v>
          </cell>
          <cell r="D3756" t="str">
            <v>PC</v>
          </cell>
          <cell r="E3756">
            <v>371.93</v>
          </cell>
          <cell r="F3756">
            <v>929.82500000000005</v>
          </cell>
        </row>
        <row r="3757">
          <cell r="A3757">
            <v>2389723</v>
          </cell>
          <cell r="B3757" t="str">
            <v>23-897-23</v>
          </cell>
          <cell r="C3757" t="str">
            <v xml:space="preserve">STILLE RONGEUR FORCEPS                  </v>
          </cell>
          <cell r="D3757" t="str">
            <v>PC</v>
          </cell>
          <cell r="E3757">
            <v>238.93</v>
          </cell>
          <cell r="F3757">
            <v>597.32500000000005</v>
          </cell>
        </row>
        <row r="3758">
          <cell r="A3758">
            <v>2389902</v>
          </cell>
          <cell r="B3758" t="str">
            <v>23-899-02</v>
          </cell>
          <cell r="C3758" t="str">
            <v xml:space="preserve">ECHLIN   RONGEUR 2MM                    </v>
          </cell>
          <cell r="D3758" t="str">
            <v>PC</v>
          </cell>
          <cell r="E3758">
            <v>244.63</v>
          </cell>
          <cell r="F3758">
            <v>611.57500000000005</v>
          </cell>
        </row>
        <row r="3759">
          <cell r="A3759">
            <v>2389903</v>
          </cell>
          <cell r="B3759" t="str">
            <v>23-899-03</v>
          </cell>
          <cell r="C3759" t="str">
            <v xml:space="preserve">ECHLIN   RONGEUR 3MM                    </v>
          </cell>
          <cell r="D3759" t="str">
            <v>PC</v>
          </cell>
          <cell r="E3759">
            <v>244.63</v>
          </cell>
          <cell r="F3759">
            <v>611.57500000000005</v>
          </cell>
        </row>
        <row r="3760">
          <cell r="A3760">
            <v>2389904</v>
          </cell>
          <cell r="B3760" t="str">
            <v>23-899-04</v>
          </cell>
          <cell r="C3760" t="str">
            <v xml:space="preserve">ECHLIN   RONGEUR 4MM                    </v>
          </cell>
          <cell r="D3760" t="str">
            <v>PC</v>
          </cell>
          <cell r="E3760">
            <v>244.63</v>
          </cell>
          <cell r="F3760">
            <v>611.57500000000005</v>
          </cell>
        </row>
        <row r="3761">
          <cell r="A3761">
            <v>2390123</v>
          </cell>
          <cell r="B3761" t="str">
            <v>23-901-23</v>
          </cell>
          <cell r="C3761" t="str">
            <v xml:space="preserve">STILLE-RUSKIN RONGEUR FORC              </v>
          </cell>
          <cell r="D3761" t="str">
            <v>PC</v>
          </cell>
          <cell r="E3761">
            <v>230.38</v>
          </cell>
          <cell r="F3761">
            <v>575.95000000000005</v>
          </cell>
        </row>
        <row r="3762">
          <cell r="A3762">
            <v>2390524</v>
          </cell>
          <cell r="B3762" t="str">
            <v>23-905-24</v>
          </cell>
          <cell r="C3762" t="str">
            <v xml:space="preserve">LEKSELL-STILLE RONG FORCEPS             </v>
          </cell>
          <cell r="D3762" t="str">
            <v>PC</v>
          </cell>
          <cell r="E3762">
            <v>228</v>
          </cell>
          <cell r="F3762">
            <v>570</v>
          </cell>
        </row>
        <row r="3763">
          <cell r="A3763">
            <v>2390724</v>
          </cell>
          <cell r="B3763" t="str">
            <v>23-907-24</v>
          </cell>
          <cell r="C3763" t="str">
            <v xml:space="preserve">LEKSELL-STILLE BONE RONGEUR             </v>
          </cell>
          <cell r="D3763" t="str">
            <v>PC</v>
          </cell>
          <cell r="E3763">
            <v>238.93</v>
          </cell>
          <cell r="F3763">
            <v>597.32500000000005</v>
          </cell>
        </row>
        <row r="3764">
          <cell r="A3764">
            <v>2390924</v>
          </cell>
          <cell r="B3764" t="str">
            <v>23-909-24</v>
          </cell>
          <cell r="C3764" t="str">
            <v xml:space="preserve">FRYKHOLM RONGEUR                        </v>
          </cell>
          <cell r="D3764" t="str">
            <v>PC</v>
          </cell>
          <cell r="E3764">
            <v>260.77999999999997</v>
          </cell>
          <cell r="F3764">
            <v>651.94999999999993</v>
          </cell>
        </row>
        <row r="3765">
          <cell r="A3765">
            <v>2391022</v>
          </cell>
          <cell r="B3765" t="str">
            <v>23-910-22</v>
          </cell>
          <cell r="C3765" t="str">
            <v xml:space="preserve">STILLE-LUER RONG FORCEPS STR            </v>
          </cell>
          <cell r="D3765" t="str">
            <v>PC</v>
          </cell>
          <cell r="E3765">
            <v>225.63</v>
          </cell>
          <cell r="F3765">
            <v>564.07500000000005</v>
          </cell>
        </row>
        <row r="3766">
          <cell r="A3766">
            <v>2391122</v>
          </cell>
          <cell r="B3766" t="str">
            <v>23-911-22</v>
          </cell>
          <cell r="C3766" t="str">
            <v xml:space="preserve">STILLE-LUER RONGEUR FORC CV             </v>
          </cell>
          <cell r="D3766" t="str">
            <v>PC</v>
          </cell>
          <cell r="E3766">
            <v>230.38</v>
          </cell>
          <cell r="F3766">
            <v>575.95000000000005</v>
          </cell>
        </row>
        <row r="3767">
          <cell r="A3767">
            <v>2391223</v>
          </cell>
          <cell r="B3767" t="str">
            <v>23-912-23</v>
          </cell>
          <cell r="C3767" t="str">
            <v xml:space="preserve">STILLE-LUER BONE RONGEUR STR            </v>
          </cell>
          <cell r="D3767" t="str">
            <v>PC</v>
          </cell>
          <cell r="E3767">
            <v>346.28</v>
          </cell>
          <cell r="F3767">
            <v>865.69999999999993</v>
          </cell>
        </row>
        <row r="3768">
          <cell r="A3768">
            <v>2391227</v>
          </cell>
          <cell r="B3768" t="str">
            <v>23-912-27</v>
          </cell>
          <cell r="C3768" t="str">
            <v xml:space="preserve">STILLE-LUER BONE RONGEUR STR            </v>
          </cell>
          <cell r="D3768" t="str">
            <v>PC</v>
          </cell>
          <cell r="E3768">
            <v>364.33</v>
          </cell>
          <cell r="F3768">
            <v>910.82499999999993</v>
          </cell>
        </row>
        <row r="3769">
          <cell r="A3769">
            <v>2391323</v>
          </cell>
          <cell r="B3769" t="str">
            <v>23-913-23</v>
          </cell>
          <cell r="C3769" t="str">
            <v xml:space="preserve">STILLE-LUER BONE RONGEUR CVD            </v>
          </cell>
          <cell r="D3769" t="str">
            <v>PC</v>
          </cell>
          <cell r="E3769">
            <v>346.28</v>
          </cell>
          <cell r="F3769">
            <v>865.69999999999993</v>
          </cell>
        </row>
        <row r="3770">
          <cell r="A3770">
            <v>2391327</v>
          </cell>
          <cell r="B3770" t="str">
            <v>23-913-27</v>
          </cell>
          <cell r="C3770" t="str">
            <v xml:space="preserve">STILLE-LUER BONE RONGEUR CVD            </v>
          </cell>
          <cell r="D3770" t="str">
            <v>PC</v>
          </cell>
          <cell r="E3770">
            <v>364.33</v>
          </cell>
          <cell r="F3770">
            <v>910.82499999999993</v>
          </cell>
        </row>
        <row r="3771">
          <cell r="A3771">
            <v>2391630</v>
          </cell>
          <cell r="B3771" t="str">
            <v>23-916-30</v>
          </cell>
          <cell r="C3771" t="str">
            <v xml:space="preserve">SAUERBRUCH RONGEUR FORCEPS              </v>
          </cell>
          <cell r="D3771" t="str">
            <v>PC</v>
          </cell>
          <cell r="E3771">
            <v>394.73</v>
          </cell>
          <cell r="F3771">
            <v>986.82500000000005</v>
          </cell>
        </row>
        <row r="3772">
          <cell r="A3772">
            <v>2391830</v>
          </cell>
          <cell r="B3772" t="str">
            <v>23-918-30</v>
          </cell>
          <cell r="C3772" t="str">
            <v xml:space="preserve">SAUERBRUCH RONGEUR FORCEPS              </v>
          </cell>
          <cell r="D3772" t="str">
            <v>PC</v>
          </cell>
          <cell r="E3772">
            <v>378.58</v>
          </cell>
          <cell r="F3772">
            <v>946.44999999999993</v>
          </cell>
        </row>
        <row r="3773">
          <cell r="A3773">
            <v>2393019</v>
          </cell>
          <cell r="B3773" t="str">
            <v>23-930-19</v>
          </cell>
          <cell r="C3773" t="str">
            <v xml:space="preserve">COTTLE-KAZANJ BONE CUTT FORC            </v>
          </cell>
          <cell r="D3773" t="str">
            <v>PC</v>
          </cell>
          <cell r="E3773">
            <v>91.35</v>
          </cell>
          <cell r="F3773">
            <v>228.375</v>
          </cell>
        </row>
        <row r="3774">
          <cell r="A3774">
            <v>2393414</v>
          </cell>
          <cell r="B3774" t="str">
            <v>23-934-14</v>
          </cell>
          <cell r="C3774" t="str">
            <v xml:space="preserve">LISTON BONE CUTTING FORC STR            </v>
          </cell>
          <cell r="D3774" t="str">
            <v>PC</v>
          </cell>
          <cell r="E3774">
            <v>93.2</v>
          </cell>
          <cell r="F3774">
            <v>233</v>
          </cell>
        </row>
        <row r="3775">
          <cell r="A3775">
            <v>2393417</v>
          </cell>
          <cell r="B3775" t="str">
            <v>23-934-17</v>
          </cell>
          <cell r="C3775" t="str">
            <v xml:space="preserve">LISTON BONE CUTTING FORC STR            </v>
          </cell>
          <cell r="D3775" t="str">
            <v>PC</v>
          </cell>
          <cell r="E3775">
            <v>103.55</v>
          </cell>
          <cell r="F3775">
            <v>258.875</v>
          </cell>
        </row>
        <row r="3776">
          <cell r="A3776">
            <v>2393419</v>
          </cell>
          <cell r="B3776" t="str">
            <v>23-934-19</v>
          </cell>
          <cell r="C3776" t="str">
            <v xml:space="preserve">LISTON BONE CUTTING FORC STR            </v>
          </cell>
          <cell r="D3776" t="str">
            <v>PC</v>
          </cell>
          <cell r="E3776">
            <v>107.35</v>
          </cell>
          <cell r="F3776">
            <v>268.375</v>
          </cell>
        </row>
        <row r="3777">
          <cell r="A3777">
            <v>2393422</v>
          </cell>
          <cell r="B3777" t="str">
            <v>23-934-22</v>
          </cell>
          <cell r="C3777" t="str">
            <v xml:space="preserve">LISTON BONE CUTTING FORC STR            </v>
          </cell>
          <cell r="D3777" t="str">
            <v>PC</v>
          </cell>
          <cell r="E3777">
            <v>116.38</v>
          </cell>
          <cell r="F3777">
            <v>290.95</v>
          </cell>
        </row>
        <row r="3778">
          <cell r="A3778">
            <v>2393514</v>
          </cell>
          <cell r="B3778" t="str">
            <v>23-935-14</v>
          </cell>
          <cell r="C3778" t="str">
            <v xml:space="preserve">LISTON BONE CUTTING FORC CV             </v>
          </cell>
          <cell r="D3778" t="str">
            <v>PC</v>
          </cell>
          <cell r="E3778">
            <v>95.95</v>
          </cell>
          <cell r="F3778">
            <v>239.875</v>
          </cell>
        </row>
        <row r="3779">
          <cell r="A3779">
            <v>2393517</v>
          </cell>
          <cell r="B3779" t="str">
            <v>23-935-17</v>
          </cell>
          <cell r="C3779" t="str">
            <v xml:space="preserve">LISTON BONE CUTTING FORC CV             </v>
          </cell>
          <cell r="D3779" t="str">
            <v>PC</v>
          </cell>
          <cell r="E3779">
            <v>106.88</v>
          </cell>
          <cell r="F3779">
            <v>267.2</v>
          </cell>
        </row>
        <row r="3780">
          <cell r="A3780">
            <v>2393519</v>
          </cell>
          <cell r="B3780" t="str">
            <v>23-935-19</v>
          </cell>
          <cell r="C3780" t="str">
            <v xml:space="preserve">LISTON BONE CUTTING FORC CV             </v>
          </cell>
          <cell r="D3780" t="str">
            <v>PC</v>
          </cell>
          <cell r="E3780">
            <v>121.13</v>
          </cell>
          <cell r="F3780">
            <v>302.82499999999999</v>
          </cell>
        </row>
        <row r="3781">
          <cell r="A3781">
            <v>2393522</v>
          </cell>
          <cell r="B3781" t="str">
            <v>23-935-22</v>
          </cell>
          <cell r="C3781" t="str">
            <v xml:space="preserve">LISTON BONE CUTTING FORC CV             </v>
          </cell>
          <cell r="D3781" t="str">
            <v>PC</v>
          </cell>
          <cell r="E3781">
            <v>137.75</v>
          </cell>
          <cell r="F3781">
            <v>344.375</v>
          </cell>
        </row>
        <row r="3782">
          <cell r="A3782">
            <v>2393917</v>
          </cell>
          <cell r="B3782" t="str">
            <v>23-939-17</v>
          </cell>
          <cell r="C3782" t="str">
            <v xml:space="preserve">CLEVELAND CUTT FORCEPS 5                </v>
          </cell>
          <cell r="D3782" t="str">
            <v>PC</v>
          </cell>
          <cell r="E3782">
            <v>99.8</v>
          </cell>
          <cell r="F3782">
            <v>249.5</v>
          </cell>
        </row>
        <row r="3783">
          <cell r="A3783">
            <v>2394115</v>
          </cell>
          <cell r="B3783" t="str">
            <v>23-941-15</v>
          </cell>
          <cell r="C3783" t="str">
            <v xml:space="preserve">CLEVELAND CUTT FORCEPS 5S               </v>
          </cell>
          <cell r="D3783" t="str">
            <v>PC</v>
          </cell>
          <cell r="E3783">
            <v>99.8</v>
          </cell>
          <cell r="F3783">
            <v>249.5</v>
          </cell>
        </row>
        <row r="3784">
          <cell r="A3784">
            <v>2394415</v>
          </cell>
          <cell r="B3784" t="str">
            <v>23-944-15</v>
          </cell>
          <cell r="C3784" t="str">
            <v xml:space="preserve">BONE CUTTG.FCPS DOUBL.ARTIC.            </v>
          </cell>
          <cell r="D3784" t="str">
            <v>PC</v>
          </cell>
          <cell r="E3784">
            <v>189.05</v>
          </cell>
          <cell r="F3784">
            <v>472.625</v>
          </cell>
        </row>
        <row r="3785">
          <cell r="A3785">
            <v>2394615</v>
          </cell>
          <cell r="B3785" t="str">
            <v>23-946-15</v>
          </cell>
          <cell r="C3785" t="str">
            <v xml:space="preserve">BONE CUTTING FORCEPS CURVED             </v>
          </cell>
          <cell r="D3785" t="str">
            <v>PC</v>
          </cell>
          <cell r="E3785">
            <v>189.53</v>
          </cell>
          <cell r="F3785">
            <v>473.82499999999999</v>
          </cell>
        </row>
        <row r="3786">
          <cell r="A3786">
            <v>2394716</v>
          </cell>
          <cell r="B3786" t="str">
            <v>23-947-16</v>
          </cell>
          <cell r="C3786" t="str">
            <v xml:space="preserve">CLEVELAND CUTTING FORCEPS 6A            </v>
          </cell>
          <cell r="D3786" t="str">
            <v>PC</v>
          </cell>
          <cell r="E3786">
            <v>99.8</v>
          </cell>
          <cell r="F3786">
            <v>249.5</v>
          </cell>
        </row>
        <row r="3787">
          <cell r="A3787">
            <v>2395018</v>
          </cell>
          <cell r="B3787" t="str">
            <v>23-950-18</v>
          </cell>
          <cell r="C3787" t="str">
            <v xml:space="preserve">RUSKIN-LISTON BONE FORC STR             </v>
          </cell>
          <cell r="D3787" t="str">
            <v>PC</v>
          </cell>
          <cell r="E3787">
            <v>200.93</v>
          </cell>
          <cell r="F3787">
            <v>502.32500000000005</v>
          </cell>
        </row>
        <row r="3788">
          <cell r="A3788">
            <v>2395118</v>
          </cell>
          <cell r="B3788" t="str">
            <v>23-951-18</v>
          </cell>
          <cell r="C3788" t="str">
            <v xml:space="preserve">RUSKIN-LISTON BONE FORC CURV            </v>
          </cell>
          <cell r="D3788" t="str">
            <v>PC</v>
          </cell>
          <cell r="E3788">
            <v>219.93</v>
          </cell>
          <cell r="F3788">
            <v>549.82500000000005</v>
          </cell>
        </row>
        <row r="3789">
          <cell r="A3789">
            <v>2395227</v>
          </cell>
          <cell r="B3789" t="str">
            <v>23-952-27</v>
          </cell>
          <cell r="C3789" t="str">
            <v xml:space="preserve">STILLE LISTON BONE CUTT FORC            </v>
          </cell>
          <cell r="D3789" t="str">
            <v>PC</v>
          </cell>
          <cell r="E3789">
            <v>346.28</v>
          </cell>
          <cell r="F3789">
            <v>865.69999999999993</v>
          </cell>
        </row>
        <row r="3790">
          <cell r="A3790">
            <v>2395427</v>
          </cell>
          <cell r="B3790" t="str">
            <v>23-954-27</v>
          </cell>
          <cell r="C3790" t="str">
            <v xml:space="preserve">STILLE LISTON BONE CUTT FORC            </v>
          </cell>
          <cell r="D3790" t="str">
            <v>PC</v>
          </cell>
          <cell r="E3790">
            <v>219.93</v>
          </cell>
          <cell r="F3790">
            <v>549.82500000000005</v>
          </cell>
        </row>
        <row r="3791">
          <cell r="A3791">
            <v>2395523</v>
          </cell>
          <cell r="B3791" t="str">
            <v>23-955-23</v>
          </cell>
          <cell r="C3791" t="str">
            <v xml:space="preserve">STILLE LISTON BONE CUTT.FCS             </v>
          </cell>
          <cell r="D3791" t="str">
            <v>PC</v>
          </cell>
          <cell r="E3791">
            <v>246.53</v>
          </cell>
          <cell r="F3791">
            <v>616.32500000000005</v>
          </cell>
        </row>
        <row r="3792">
          <cell r="A3792">
            <v>2395527</v>
          </cell>
          <cell r="B3792" t="str">
            <v>23-955-27</v>
          </cell>
          <cell r="C3792" t="str">
            <v xml:space="preserve">STILLE LISTON BONE CUTT FORC            </v>
          </cell>
          <cell r="D3792" t="str">
            <v>PC</v>
          </cell>
          <cell r="E3792">
            <v>246.53</v>
          </cell>
          <cell r="F3792">
            <v>616.32500000000005</v>
          </cell>
        </row>
        <row r="3793">
          <cell r="A3793">
            <v>2395727</v>
          </cell>
          <cell r="B3793" t="str">
            <v>23-957-27</v>
          </cell>
          <cell r="C3793" t="str">
            <v xml:space="preserve">LISTON-KEY BONE CUTT FORCEPS            </v>
          </cell>
          <cell r="D3793" t="str">
            <v>PC</v>
          </cell>
          <cell r="E3793">
            <v>373.35</v>
          </cell>
          <cell r="F3793">
            <v>933.375</v>
          </cell>
        </row>
        <row r="3794">
          <cell r="A3794">
            <v>2395924</v>
          </cell>
          <cell r="B3794" t="str">
            <v>23-959-24</v>
          </cell>
          <cell r="C3794" t="str">
            <v xml:space="preserve">SEMB BONE CUTTING FORCEPS               </v>
          </cell>
          <cell r="D3794" t="str">
            <v>PC</v>
          </cell>
          <cell r="E3794">
            <v>474.05</v>
          </cell>
          <cell r="F3794">
            <v>1185.125</v>
          </cell>
        </row>
        <row r="3795">
          <cell r="A3795">
            <v>2396001</v>
          </cell>
          <cell r="B3795" t="str">
            <v>23-960-01</v>
          </cell>
          <cell r="C3795" t="str">
            <v xml:space="preserve">LEAD HAND, CHILD SIZE                   </v>
          </cell>
          <cell r="D3795" t="str">
            <v>PC</v>
          </cell>
          <cell r="E3795">
            <v>83.07</v>
          </cell>
          <cell r="F3795">
            <v>207.67499999999998</v>
          </cell>
        </row>
        <row r="3796">
          <cell r="A3796">
            <v>2396002</v>
          </cell>
          <cell r="B3796" t="str">
            <v>23-960-02</v>
          </cell>
          <cell r="C3796" t="str">
            <v xml:space="preserve">LEAD HAND, ADULT SIZE                   </v>
          </cell>
          <cell r="D3796" t="str">
            <v>PC</v>
          </cell>
          <cell r="E3796">
            <v>86.85</v>
          </cell>
          <cell r="F3796">
            <v>217.125</v>
          </cell>
        </row>
        <row r="3797">
          <cell r="A3797">
            <v>2396024</v>
          </cell>
          <cell r="B3797" t="str">
            <v>23-960-24</v>
          </cell>
          <cell r="C3797" t="str">
            <v xml:space="preserve">SILIKONRING F.BLEIH.KLEIN,AUTOKL.(24X3) </v>
          </cell>
          <cell r="D3797" t="str">
            <v>PC</v>
          </cell>
          <cell r="E3797">
            <v>3.58</v>
          </cell>
          <cell r="F3797">
            <v>8.9499999999999993</v>
          </cell>
        </row>
        <row r="3798">
          <cell r="A3798">
            <v>2396027</v>
          </cell>
          <cell r="B3798" t="str">
            <v>23-960-27</v>
          </cell>
          <cell r="C3798" t="str">
            <v>SILIKONRING F.BLEIH.MITTEL,AUTOKL.(27X3)</v>
          </cell>
          <cell r="D3798" t="str">
            <v>PC</v>
          </cell>
          <cell r="E3798">
            <v>3.58</v>
          </cell>
          <cell r="F3798">
            <v>8.9499999999999993</v>
          </cell>
        </row>
        <row r="3799">
          <cell r="A3799">
            <v>2396044</v>
          </cell>
          <cell r="B3799" t="str">
            <v>23-960-44</v>
          </cell>
          <cell r="C3799" t="str">
            <v xml:space="preserve">SILIKONRING F.BLEIH.GROSS,AUTOKL.(34X3) </v>
          </cell>
          <cell r="D3799" t="str">
            <v>PC</v>
          </cell>
          <cell r="E3799">
            <v>3.58</v>
          </cell>
          <cell r="F3799">
            <v>8.9499999999999993</v>
          </cell>
        </row>
        <row r="3800">
          <cell r="A3800">
            <v>2396200</v>
          </cell>
          <cell r="B3800" t="str">
            <v>23-962-00</v>
          </cell>
          <cell r="C3800" t="str">
            <v xml:space="preserve">VICKERS HANDRESTRAINER                  </v>
          </cell>
          <cell r="D3800" t="str">
            <v>PC</v>
          </cell>
          <cell r="E3800">
            <v>280.8</v>
          </cell>
          <cell r="F3800">
            <v>702</v>
          </cell>
        </row>
        <row r="3801">
          <cell r="A3801">
            <v>2396300</v>
          </cell>
          <cell r="B3801" t="str">
            <v>23-963-00</v>
          </cell>
          <cell r="C3801" t="str">
            <v xml:space="preserve">WRIST SUPPORT                           </v>
          </cell>
          <cell r="D3801" t="str">
            <v>PC</v>
          </cell>
          <cell r="E3801">
            <v>64.349999999999994</v>
          </cell>
          <cell r="F3801">
            <v>160.875</v>
          </cell>
        </row>
        <row r="3802">
          <cell r="A3802">
            <v>2396301</v>
          </cell>
          <cell r="B3802" t="str">
            <v>23-963-01</v>
          </cell>
          <cell r="C3802" t="str">
            <v xml:space="preserve">WRIST SUPPORT LOWER PART                </v>
          </cell>
          <cell r="D3802" t="str">
            <v>PC</v>
          </cell>
          <cell r="E3802">
            <v>33.39</v>
          </cell>
          <cell r="F3802">
            <v>83.474999999999994</v>
          </cell>
        </row>
        <row r="3803">
          <cell r="A3803">
            <v>2396302</v>
          </cell>
          <cell r="B3803" t="str">
            <v>23-963-02</v>
          </cell>
          <cell r="C3803" t="str">
            <v xml:space="preserve">WRIST SUPPORT UPPER PART                </v>
          </cell>
          <cell r="D3803" t="str">
            <v>PC</v>
          </cell>
          <cell r="E3803">
            <v>31.14</v>
          </cell>
          <cell r="F3803">
            <v>77.849999999999994</v>
          </cell>
        </row>
        <row r="3804">
          <cell r="A3804">
            <v>2396410</v>
          </cell>
          <cell r="B3804" t="str">
            <v>23-964-10</v>
          </cell>
          <cell r="C3804" t="str">
            <v xml:space="preserve">FELDHEIM TOUNIQUET                      </v>
          </cell>
          <cell r="D3804" t="str">
            <v>PC</v>
          </cell>
          <cell r="E3804">
            <v>61.92</v>
          </cell>
          <cell r="F3804">
            <v>154.80000000000001</v>
          </cell>
        </row>
        <row r="3805">
          <cell r="A3805">
            <v>2396710</v>
          </cell>
          <cell r="B3805" t="str">
            <v>23-967-10</v>
          </cell>
          <cell r="C3805" t="str">
            <v xml:space="preserve">IDEAL FINGER NAIL DRILL CPL             </v>
          </cell>
          <cell r="D3805" t="str">
            <v>PC</v>
          </cell>
          <cell r="E3805">
            <v>72.45</v>
          </cell>
          <cell r="F3805">
            <v>181.125</v>
          </cell>
        </row>
        <row r="3806">
          <cell r="A3806">
            <v>2396800</v>
          </cell>
          <cell r="B3806" t="str">
            <v>23-968-00</v>
          </cell>
          <cell r="C3806" t="str">
            <v xml:space="preserve">SET DRILL POINTS F 23 967 10            </v>
          </cell>
          <cell r="D3806" t="str">
            <v>SET</v>
          </cell>
          <cell r="E3806">
            <v>30.24</v>
          </cell>
          <cell r="F3806">
            <v>75.599999999999994</v>
          </cell>
        </row>
        <row r="3807">
          <cell r="A3807">
            <v>2396801</v>
          </cell>
          <cell r="B3807" t="str">
            <v>23-968-01</v>
          </cell>
          <cell r="C3807" t="str">
            <v xml:space="preserve">SINGLE DR POINT F 23 967 10             </v>
          </cell>
          <cell r="D3807" t="str">
            <v>PC</v>
          </cell>
          <cell r="E3807">
            <v>10.35</v>
          </cell>
          <cell r="F3807">
            <v>25.875</v>
          </cell>
        </row>
        <row r="3808">
          <cell r="A3808">
            <v>2396802</v>
          </cell>
          <cell r="B3808" t="str">
            <v>23-968-02</v>
          </cell>
          <cell r="C3808" t="str">
            <v xml:space="preserve">SINGLE DR POINT F 23 967 10             </v>
          </cell>
          <cell r="D3808" t="str">
            <v>PC</v>
          </cell>
          <cell r="E3808">
            <v>10.35</v>
          </cell>
          <cell r="F3808">
            <v>25.875</v>
          </cell>
        </row>
        <row r="3809">
          <cell r="A3809">
            <v>2396803</v>
          </cell>
          <cell r="B3809" t="str">
            <v>23-968-03</v>
          </cell>
          <cell r="C3809" t="str">
            <v xml:space="preserve">SINGLE DR POINT F 23 967 10             </v>
          </cell>
          <cell r="D3809" t="str">
            <v>PC</v>
          </cell>
          <cell r="E3809">
            <v>10.35</v>
          </cell>
          <cell r="F3809">
            <v>25.875</v>
          </cell>
        </row>
        <row r="3810">
          <cell r="A3810">
            <v>2397017</v>
          </cell>
          <cell r="B3810" t="str">
            <v>23-970-17</v>
          </cell>
          <cell r="C3810" t="str">
            <v xml:space="preserve">MARTIN FINGER RING SAW                  </v>
          </cell>
          <cell r="D3810" t="str">
            <v>PC</v>
          </cell>
          <cell r="E3810">
            <v>65.16</v>
          </cell>
          <cell r="F3810">
            <v>162.89999999999998</v>
          </cell>
        </row>
        <row r="3811">
          <cell r="A3811">
            <v>2397216</v>
          </cell>
          <cell r="B3811" t="str">
            <v>23-972-16</v>
          </cell>
          <cell r="C3811" t="str">
            <v xml:space="preserve">WALTORN FINGER RING SAW                 </v>
          </cell>
          <cell r="D3811" t="str">
            <v>PC</v>
          </cell>
          <cell r="E3811">
            <v>72.81</v>
          </cell>
          <cell r="F3811">
            <v>182.02500000000001</v>
          </cell>
        </row>
        <row r="3812">
          <cell r="A3812">
            <v>2397301</v>
          </cell>
          <cell r="B3812" t="str">
            <v>23-973-01</v>
          </cell>
          <cell r="C3812" t="str">
            <v xml:space="preserve">SAW BLADE FOR 23 970 17                 </v>
          </cell>
          <cell r="D3812" t="str">
            <v>PC</v>
          </cell>
          <cell r="E3812">
            <v>15.75</v>
          </cell>
          <cell r="F3812">
            <v>39.375</v>
          </cell>
        </row>
        <row r="3813">
          <cell r="A3813">
            <v>2397401</v>
          </cell>
          <cell r="B3813" t="str">
            <v>23-974-01</v>
          </cell>
          <cell r="C3813" t="str">
            <v xml:space="preserve">SAW BLADE FOR 23 972 16                 </v>
          </cell>
          <cell r="D3813" t="str">
            <v>PC</v>
          </cell>
          <cell r="E3813">
            <v>15.75</v>
          </cell>
          <cell r="F3813">
            <v>39.375</v>
          </cell>
        </row>
        <row r="3814">
          <cell r="A3814">
            <v>2397416</v>
          </cell>
          <cell r="B3814" t="str">
            <v>23-974-16</v>
          </cell>
          <cell r="C3814" t="str">
            <v xml:space="preserve">NAIL EXTRACTING FORCEPS                 </v>
          </cell>
          <cell r="D3814" t="str">
            <v>PC</v>
          </cell>
          <cell r="E3814">
            <v>86.49</v>
          </cell>
          <cell r="F3814">
            <v>216.22499999999999</v>
          </cell>
        </row>
        <row r="3815">
          <cell r="A3815">
            <v>2397517</v>
          </cell>
          <cell r="B3815" t="str">
            <v>23-975-17</v>
          </cell>
          <cell r="C3815" t="str">
            <v xml:space="preserve">FINGER RING SAW FORCEPS                 </v>
          </cell>
          <cell r="D3815" t="str">
            <v>PC</v>
          </cell>
          <cell r="E3815">
            <v>76.319999999999993</v>
          </cell>
          <cell r="F3815">
            <v>190.79999999999998</v>
          </cell>
        </row>
        <row r="3816">
          <cell r="A3816">
            <v>2397601</v>
          </cell>
          <cell r="B3816" t="str">
            <v>23-976-01</v>
          </cell>
          <cell r="C3816" t="str">
            <v xml:space="preserve">SAW BLADE FOR 23-975-17                 </v>
          </cell>
          <cell r="D3816" t="str">
            <v>PC</v>
          </cell>
          <cell r="E3816">
            <v>12.06</v>
          </cell>
          <cell r="F3816">
            <v>30.150000000000002</v>
          </cell>
        </row>
        <row r="3817">
          <cell r="A3817">
            <v>2397813</v>
          </cell>
          <cell r="B3817" t="str">
            <v>23-978-13</v>
          </cell>
          <cell r="C3817" t="str">
            <v xml:space="preserve">RADOLF NAIL FORCEPS                     </v>
          </cell>
          <cell r="D3817" t="str">
            <v>PC</v>
          </cell>
          <cell r="E3817">
            <v>65.16</v>
          </cell>
          <cell r="F3817">
            <v>162.89999999999998</v>
          </cell>
        </row>
        <row r="3818">
          <cell r="A3818">
            <v>2410023</v>
          </cell>
          <cell r="B3818" t="str">
            <v>24-100-23</v>
          </cell>
          <cell r="C3818" t="str">
            <v xml:space="preserve">BONE SHEARS                             </v>
          </cell>
          <cell r="D3818" t="str">
            <v>PC</v>
          </cell>
          <cell r="E3818">
            <v>55.71</v>
          </cell>
          <cell r="F3818">
            <v>139.27500000000001</v>
          </cell>
        </row>
        <row r="3819">
          <cell r="A3819">
            <v>2410122</v>
          </cell>
          <cell r="B3819" t="str">
            <v>24-101-22</v>
          </cell>
          <cell r="C3819" t="str">
            <v xml:space="preserve">RIB SHEARS                              </v>
          </cell>
          <cell r="D3819" t="str">
            <v>PC</v>
          </cell>
          <cell r="E3819">
            <v>116.55</v>
          </cell>
          <cell r="F3819">
            <v>291.375</v>
          </cell>
        </row>
        <row r="3820">
          <cell r="A3820">
            <v>2410722</v>
          </cell>
          <cell r="B3820" t="str">
            <v>24-107-22</v>
          </cell>
          <cell r="C3820" t="str">
            <v xml:space="preserve">GLUCK RIB SHEARS, 8-3/4"                </v>
          </cell>
          <cell r="D3820" t="str">
            <v>PC</v>
          </cell>
          <cell r="E3820">
            <v>119.7</v>
          </cell>
          <cell r="F3820">
            <v>299.25</v>
          </cell>
        </row>
        <row r="3821">
          <cell r="A3821">
            <v>2412634</v>
          </cell>
          <cell r="B3821" t="str">
            <v>24-126-34</v>
          </cell>
          <cell r="C3821" t="str">
            <v xml:space="preserve">BETHUNE RIB SHEARS, 34,5 CM             </v>
          </cell>
          <cell r="D3821" t="str">
            <v>PC</v>
          </cell>
          <cell r="E3821">
            <v>146.69999999999999</v>
          </cell>
          <cell r="F3821">
            <v>366.75</v>
          </cell>
        </row>
        <row r="3822">
          <cell r="A3822">
            <v>2413126</v>
          </cell>
          <cell r="B3822" t="str">
            <v>24-131-26</v>
          </cell>
          <cell r="C3822" t="str">
            <v xml:space="preserve">SAUERBRUCH RIB SHEARS                   </v>
          </cell>
          <cell r="D3822" t="str">
            <v>PC</v>
          </cell>
          <cell r="E3822">
            <v>390.6</v>
          </cell>
          <cell r="F3822">
            <v>976.5</v>
          </cell>
        </row>
        <row r="3823">
          <cell r="A3823">
            <v>2413727</v>
          </cell>
          <cell r="B3823" t="str">
            <v>24-137-27</v>
          </cell>
          <cell r="C3823" t="str">
            <v xml:space="preserve">GIERTZ-STILLE RIB SHEARS                </v>
          </cell>
          <cell r="D3823" t="str">
            <v>PC</v>
          </cell>
          <cell r="E3823">
            <v>365.85</v>
          </cell>
          <cell r="F3823">
            <v>914.625</v>
          </cell>
        </row>
        <row r="3824">
          <cell r="A3824">
            <v>2414728</v>
          </cell>
          <cell r="B3824" t="str">
            <v>24-147-28</v>
          </cell>
          <cell r="C3824" t="str">
            <v xml:space="preserve">BRUNNER RIB SHEARS RI HAND              </v>
          </cell>
          <cell r="D3824" t="str">
            <v>PC</v>
          </cell>
          <cell r="E3824">
            <v>720.9</v>
          </cell>
          <cell r="F3824">
            <v>1802.25</v>
          </cell>
        </row>
        <row r="3825">
          <cell r="A3825">
            <v>2414928</v>
          </cell>
          <cell r="B3825" t="str">
            <v>24-149-28</v>
          </cell>
          <cell r="C3825" t="str">
            <v xml:space="preserve">BRUNNER RIB SHEARS LE HAND              </v>
          </cell>
          <cell r="D3825" t="str">
            <v>PC</v>
          </cell>
          <cell r="E3825">
            <v>720.9</v>
          </cell>
          <cell r="F3825">
            <v>1802.25</v>
          </cell>
        </row>
        <row r="3826">
          <cell r="A3826">
            <v>2415124</v>
          </cell>
          <cell r="B3826" t="str">
            <v>24-151-24</v>
          </cell>
          <cell r="C3826" t="str">
            <v xml:space="preserve">LEBSCHE STERNUM CHISEL                  </v>
          </cell>
          <cell r="D3826" t="str">
            <v>PC</v>
          </cell>
          <cell r="E3826">
            <v>104.85</v>
          </cell>
          <cell r="F3826">
            <v>262.125</v>
          </cell>
        </row>
        <row r="3827">
          <cell r="A3827">
            <v>2415901</v>
          </cell>
          <cell r="B3827" t="str">
            <v>24-159-01</v>
          </cell>
          <cell r="C3827" t="str">
            <v xml:space="preserve">STERNAL RETRACTOR F. PREMATURE INFANTS  </v>
          </cell>
          <cell r="D3827" t="str">
            <v>PC</v>
          </cell>
          <cell r="E3827">
            <v>1080</v>
          </cell>
          <cell r="F3827">
            <v>2700</v>
          </cell>
        </row>
        <row r="3828">
          <cell r="A3828">
            <v>2416001</v>
          </cell>
          <cell r="B3828" t="str">
            <v>24-160-01</v>
          </cell>
          <cell r="C3828" t="str">
            <v xml:space="preserve">COOLEY RETRACTOR ALU 12 MM              </v>
          </cell>
          <cell r="D3828" t="str">
            <v>PC</v>
          </cell>
          <cell r="E3828">
            <v>612.9</v>
          </cell>
          <cell r="F3828">
            <v>1532.25</v>
          </cell>
        </row>
        <row r="3829">
          <cell r="A3829">
            <v>2416002</v>
          </cell>
          <cell r="B3829" t="str">
            <v>24-160-02</v>
          </cell>
          <cell r="C3829" t="str">
            <v xml:space="preserve">COOLEY RETRACTOR ALU 16 MM              </v>
          </cell>
          <cell r="D3829" t="str">
            <v>PC</v>
          </cell>
          <cell r="E3829">
            <v>657.9</v>
          </cell>
          <cell r="F3829">
            <v>1644.75</v>
          </cell>
        </row>
        <row r="3830">
          <cell r="A3830">
            <v>2416003</v>
          </cell>
          <cell r="B3830" t="str">
            <v>24-160-03</v>
          </cell>
          <cell r="C3830" t="str">
            <v xml:space="preserve">COOLEY RETRACTOR ALU 21 MM              </v>
          </cell>
          <cell r="D3830" t="str">
            <v>PC</v>
          </cell>
          <cell r="E3830">
            <v>449.1</v>
          </cell>
          <cell r="F3830">
            <v>1122.75</v>
          </cell>
        </row>
        <row r="3831">
          <cell r="A3831">
            <v>2416004</v>
          </cell>
          <cell r="B3831" t="str">
            <v>24-160-04</v>
          </cell>
          <cell r="C3831" t="str">
            <v xml:space="preserve">COOLEY RETRACTOR ALU 37 MM              </v>
          </cell>
          <cell r="D3831" t="str">
            <v>PC</v>
          </cell>
          <cell r="E3831">
            <v>553.5</v>
          </cell>
          <cell r="F3831">
            <v>1383.75</v>
          </cell>
        </row>
        <row r="3832">
          <cell r="A3832">
            <v>2416101</v>
          </cell>
          <cell r="B3832" t="str">
            <v>24-161-01</v>
          </cell>
          <cell r="C3832" t="str">
            <v xml:space="preserve">FINOCH.-INFANT RIB SPR.ALU              </v>
          </cell>
          <cell r="D3832" t="str">
            <v>PC</v>
          </cell>
          <cell r="E3832">
            <v>353.7</v>
          </cell>
          <cell r="F3832">
            <v>884.25</v>
          </cell>
        </row>
        <row r="3833">
          <cell r="A3833">
            <v>2416201</v>
          </cell>
          <cell r="B3833" t="str">
            <v>24-162-01</v>
          </cell>
          <cell r="C3833" t="str">
            <v xml:space="preserve">FINOCCH.BABYHAIGHT RIB SPREA            </v>
          </cell>
          <cell r="D3833" t="str">
            <v>PC</v>
          </cell>
          <cell r="E3833">
            <v>341.1</v>
          </cell>
          <cell r="F3833">
            <v>852.75</v>
          </cell>
        </row>
        <row r="3834">
          <cell r="A3834">
            <v>2416301</v>
          </cell>
          <cell r="B3834" t="str">
            <v>24-163-01</v>
          </cell>
          <cell r="C3834" t="str">
            <v xml:space="preserve">FINOCCHIETTO RIB SPREAD. ALU            </v>
          </cell>
          <cell r="D3834" t="str">
            <v>PC</v>
          </cell>
          <cell r="E3834">
            <v>668.7</v>
          </cell>
          <cell r="F3834">
            <v>1671.75</v>
          </cell>
        </row>
        <row r="3835">
          <cell r="A3835">
            <v>2416302</v>
          </cell>
          <cell r="B3835" t="str">
            <v>24-163-02</v>
          </cell>
          <cell r="C3835" t="str">
            <v xml:space="preserve">FINOCCHIETTO RIB SPREAD. ALU            </v>
          </cell>
          <cell r="D3835" t="str">
            <v>PC</v>
          </cell>
          <cell r="E3835">
            <v>690.3</v>
          </cell>
          <cell r="F3835">
            <v>1725.75</v>
          </cell>
        </row>
        <row r="3836">
          <cell r="A3836">
            <v>2416303</v>
          </cell>
          <cell r="B3836" t="str">
            <v>24-163-03</v>
          </cell>
          <cell r="C3836" t="str">
            <v xml:space="preserve">FINOCCHIETTO RIB SPREAD. ALU            </v>
          </cell>
          <cell r="D3836" t="str">
            <v>PC</v>
          </cell>
          <cell r="E3836">
            <v>751.5</v>
          </cell>
          <cell r="F3836">
            <v>1878.75</v>
          </cell>
        </row>
        <row r="3837">
          <cell r="A3837">
            <v>2416501</v>
          </cell>
          <cell r="B3837" t="str">
            <v>24-165-01</v>
          </cell>
          <cell r="C3837" t="str">
            <v xml:space="preserve">BURFORD RIB SPREAD ALU 180MM            </v>
          </cell>
          <cell r="D3837" t="str">
            <v>PC</v>
          </cell>
          <cell r="E3837">
            <v>913.5</v>
          </cell>
          <cell r="F3837">
            <v>2283.75</v>
          </cell>
        </row>
        <row r="3838">
          <cell r="A3838">
            <v>2416502</v>
          </cell>
          <cell r="B3838" t="str">
            <v>24-165-02</v>
          </cell>
          <cell r="C3838" t="str">
            <v xml:space="preserve">BURFORD RIB SPREAD ALU 260MM            </v>
          </cell>
          <cell r="D3838" t="str">
            <v>PC</v>
          </cell>
          <cell r="E3838">
            <v>981</v>
          </cell>
          <cell r="F3838">
            <v>2452.5</v>
          </cell>
        </row>
        <row r="3839">
          <cell r="A3839">
            <v>2416503</v>
          </cell>
          <cell r="B3839" t="str">
            <v>24-165-03</v>
          </cell>
          <cell r="C3839" t="str">
            <v xml:space="preserve">BURFORD RIB SPREAD ALU 300MM            </v>
          </cell>
          <cell r="D3839" t="str">
            <v>PC</v>
          </cell>
          <cell r="E3839">
            <v>1111.5</v>
          </cell>
          <cell r="F3839">
            <v>2778.75</v>
          </cell>
        </row>
        <row r="3840">
          <cell r="A3840">
            <v>2416601</v>
          </cell>
          <cell r="B3840" t="str">
            <v>24-166-01</v>
          </cell>
          <cell r="C3840" t="str">
            <v xml:space="preserve">CASTANEDA RIB RETRACTOR ALU             </v>
          </cell>
          <cell r="D3840" t="str">
            <v>PC</v>
          </cell>
          <cell r="E3840">
            <v>613.79999999999995</v>
          </cell>
          <cell r="F3840">
            <v>1534.5</v>
          </cell>
        </row>
        <row r="3841">
          <cell r="A3841">
            <v>2416602</v>
          </cell>
          <cell r="B3841" t="str">
            <v>24-166-02</v>
          </cell>
          <cell r="C3841" t="str">
            <v xml:space="preserve">CASTANEDA RIB RETRACTOR ALU             </v>
          </cell>
          <cell r="D3841" t="str">
            <v>PC</v>
          </cell>
          <cell r="E3841">
            <v>755.1</v>
          </cell>
          <cell r="F3841">
            <v>1887.75</v>
          </cell>
        </row>
        <row r="3842">
          <cell r="A3842">
            <v>2416603</v>
          </cell>
          <cell r="B3842" t="str">
            <v>24-166-03</v>
          </cell>
          <cell r="C3842" t="str">
            <v xml:space="preserve">CASTANEDA RIB RETRACTOR ALU             </v>
          </cell>
          <cell r="D3842" t="str">
            <v>PC</v>
          </cell>
          <cell r="E3842">
            <v>828</v>
          </cell>
          <cell r="F3842">
            <v>2070</v>
          </cell>
        </row>
        <row r="3843">
          <cell r="A3843">
            <v>2416701</v>
          </cell>
          <cell r="B3843" t="str">
            <v>24-167-01</v>
          </cell>
          <cell r="C3843" t="str">
            <v xml:space="preserve">FINOCHIETTO RIBRETR. ALU.               </v>
          </cell>
          <cell r="D3843" t="str">
            <v>PC</v>
          </cell>
          <cell r="E3843">
            <v>583.20000000000005</v>
          </cell>
          <cell r="F3843">
            <v>1458</v>
          </cell>
        </row>
        <row r="3844">
          <cell r="A3844">
            <v>2416890</v>
          </cell>
          <cell r="B3844" t="str">
            <v>24-168-90</v>
          </cell>
          <cell r="C3844" t="str">
            <v xml:space="preserve">HAIGHT RIB SPREAD 30X30X120 MM          </v>
          </cell>
          <cell r="D3844" t="str">
            <v>PC</v>
          </cell>
          <cell r="E3844">
            <v>304.64999999999998</v>
          </cell>
          <cell r="F3844">
            <v>761.625</v>
          </cell>
        </row>
        <row r="3845">
          <cell r="A3845">
            <v>2416901</v>
          </cell>
          <cell r="B3845" t="str">
            <v>24-169-01</v>
          </cell>
          <cell r="C3845" t="str">
            <v xml:space="preserve">MORSE-FAVALORO RIB.SPREADER, ALU.120 MM </v>
          </cell>
          <cell r="D3845" t="str">
            <v>PC</v>
          </cell>
          <cell r="E3845">
            <v>524.70000000000005</v>
          </cell>
          <cell r="F3845">
            <v>1311.75</v>
          </cell>
        </row>
        <row r="3846">
          <cell r="A3846">
            <v>2417000</v>
          </cell>
          <cell r="B3846" t="str">
            <v>24-170-00</v>
          </cell>
          <cell r="C3846" t="str">
            <v xml:space="preserve">MORSE STERNAL RETRACTOR LARGE           </v>
          </cell>
          <cell r="D3846" t="str">
            <v>PC</v>
          </cell>
          <cell r="E3846">
            <v>610.20000000000005</v>
          </cell>
          <cell r="F3846">
            <v>1525.5</v>
          </cell>
        </row>
        <row r="3847">
          <cell r="A3847">
            <v>2417402</v>
          </cell>
          <cell r="B3847" t="str">
            <v>24-174-02</v>
          </cell>
          <cell r="C3847" t="str">
            <v xml:space="preserve">TUFFIER RETRACT 50X45X165MM             </v>
          </cell>
          <cell r="D3847" t="str">
            <v>PC</v>
          </cell>
          <cell r="E3847">
            <v>272.7</v>
          </cell>
          <cell r="F3847">
            <v>681.75</v>
          </cell>
        </row>
        <row r="3848">
          <cell r="A3848">
            <v>2417500</v>
          </cell>
          <cell r="B3848" t="str">
            <v>24-175-00</v>
          </cell>
          <cell r="C3848" t="str">
            <v xml:space="preserve">MARTIN-CHEVALIER RIBRETRACT.            </v>
          </cell>
          <cell r="D3848" t="str">
            <v>PC</v>
          </cell>
          <cell r="E3848">
            <v>677.7</v>
          </cell>
          <cell r="F3848">
            <v>1694.25</v>
          </cell>
        </row>
        <row r="3849">
          <cell r="A3849">
            <v>2417775</v>
          </cell>
          <cell r="B3849" t="str">
            <v>24-177-75</v>
          </cell>
          <cell r="C3849" t="str">
            <v xml:space="preserve">FINOCH-BABY RIBSPR 18X20X75             </v>
          </cell>
          <cell r="D3849" t="str">
            <v>PC</v>
          </cell>
          <cell r="E3849">
            <v>261.45</v>
          </cell>
          <cell r="F3849">
            <v>653.625</v>
          </cell>
        </row>
        <row r="3850">
          <cell r="A3850">
            <v>2417801</v>
          </cell>
          <cell r="B3850" t="str">
            <v>24-178-01</v>
          </cell>
          <cell r="C3850" t="str">
            <v xml:space="preserve">FINOCCHIETT RETR 40X45X165MM            </v>
          </cell>
          <cell r="D3850" t="str">
            <v>PC</v>
          </cell>
          <cell r="E3850">
            <v>445.95</v>
          </cell>
          <cell r="F3850">
            <v>1114.875</v>
          </cell>
        </row>
        <row r="3851">
          <cell r="A3851">
            <v>2417802</v>
          </cell>
          <cell r="B3851" t="str">
            <v>24-178-02</v>
          </cell>
          <cell r="C3851" t="str">
            <v xml:space="preserve">FINOCCHIETT RETR 45X65X200MM            </v>
          </cell>
          <cell r="D3851" t="str">
            <v>PC</v>
          </cell>
          <cell r="E3851">
            <v>482.4</v>
          </cell>
          <cell r="F3851">
            <v>1206</v>
          </cell>
        </row>
        <row r="3852">
          <cell r="A3852">
            <v>2417803</v>
          </cell>
          <cell r="B3852" t="str">
            <v>24-178-03</v>
          </cell>
          <cell r="C3852" t="str">
            <v xml:space="preserve">FINOCCHIETT RETR 70X65X250MM            </v>
          </cell>
          <cell r="D3852" t="str">
            <v>PC</v>
          </cell>
          <cell r="E3852">
            <v>508.5</v>
          </cell>
          <cell r="F3852">
            <v>1271.25</v>
          </cell>
        </row>
        <row r="3853">
          <cell r="A3853">
            <v>2417900</v>
          </cell>
          <cell r="B3853" t="str">
            <v>24-179-00</v>
          </cell>
          <cell r="C3853" t="str">
            <v xml:space="preserve">DE BAKEY RIB SPREADER SMALL COMPLETE    </v>
          </cell>
          <cell r="D3853" t="str">
            <v>SET</v>
          </cell>
          <cell r="E3853">
            <v>1062</v>
          </cell>
          <cell r="F3853">
            <v>2655</v>
          </cell>
        </row>
        <row r="3854">
          <cell r="A3854">
            <v>2417901</v>
          </cell>
          <cell r="B3854" t="str">
            <v>24-179-01</v>
          </cell>
          <cell r="C3854" t="str">
            <v xml:space="preserve">DE BAKEY RIB SPREADER ONLY              </v>
          </cell>
          <cell r="D3854" t="str">
            <v>PC</v>
          </cell>
          <cell r="E3854">
            <v>502.2</v>
          </cell>
          <cell r="F3854">
            <v>1255.5</v>
          </cell>
        </row>
        <row r="3855">
          <cell r="A3855">
            <v>2417902</v>
          </cell>
          <cell r="B3855" t="str">
            <v>24-179-02</v>
          </cell>
          <cell r="C3855" t="str">
            <v>DE BAKEY LATERAL BLADES 30 X 30 MM(PAIR)</v>
          </cell>
          <cell r="D3855" t="str">
            <v>PR</v>
          </cell>
          <cell r="E3855">
            <v>184.5</v>
          </cell>
          <cell r="F3855">
            <v>461.25</v>
          </cell>
        </row>
        <row r="3856">
          <cell r="A3856">
            <v>2417903</v>
          </cell>
          <cell r="B3856" t="str">
            <v>24-179-03</v>
          </cell>
          <cell r="C3856" t="str">
            <v>DE BAKEY LATERAL BLADES 40 X 40 MM(PAIR)</v>
          </cell>
          <cell r="D3856" t="str">
            <v>PR</v>
          </cell>
          <cell r="E3856">
            <v>184.5</v>
          </cell>
          <cell r="F3856">
            <v>461.25</v>
          </cell>
        </row>
        <row r="3857">
          <cell r="A3857">
            <v>2417904</v>
          </cell>
          <cell r="B3857" t="str">
            <v>24-179-04</v>
          </cell>
          <cell r="C3857" t="str">
            <v>DE BAKEY LATERAL BLADES 50 X 50 MM(PAIR)</v>
          </cell>
          <cell r="D3857" t="str">
            <v>PR</v>
          </cell>
          <cell r="E3857">
            <v>184.5</v>
          </cell>
          <cell r="F3857">
            <v>461.25</v>
          </cell>
        </row>
        <row r="3858">
          <cell r="A3858">
            <v>2418000</v>
          </cell>
          <cell r="B3858" t="str">
            <v>24-180-00</v>
          </cell>
          <cell r="C3858" t="str">
            <v xml:space="preserve">DE BAKEY RIB SPREADER LARGE COMPLETE    </v>
          </cell>
          <cell r="D3858" t="str">
            <v>PC</v>
          </cell>
          <cell r="E3858">
            <v>1201.5</v>
          </cell>
          <cell r="F3858">
            <v>3003.75</v>
          </cell>
        </row>
        <row r="3859">
          <cell r="A3859">
            <v>2418001</v>
          </cell>
          <cell r="B3859" t="str">
            <v>24-180-01</v>
          </cell>
          <cell r="C3859" t="str">
            <v xml:space="preserve">DE BAKEY RIB SPREADER ONLY              </v>
          </cell>
          <cell r="D3859" t="str">
            <v>PC</v>
          </cell>
          <cell r="E3859">
            <v>502.2</v>
          </cell>
          <cell r="F3859">
            <v>1255.5</v>
          </cell>
        </row>
        <row r="3860">
          <cell r="A3860">
            <v>2418002</v>
          </cell>
          <cell r="B3860" t="str">
            <v>24-180-02</v>
          </cell>
          <cell r="C3860" t="str">
            <v>DE BAKEY LATERAL BLADES 60 X 60 MM(PAIR)</v>
          </cell>
          <cell r="D3860" t="str">
            <v>PR</v>
          </cell>
          <cell r="E3860">
            <v>232.65</v>
          </cell>
          <cell r="F3860">
            <v>581.625</v>
          </cell>
        </row>
        <row r="3861">
          <cell r="A3861">
            <v>2418003</v>
          </cell>
          <cell r="B3861" t="str">
            <v>24-180-03</v>
          </cell>
          <cell r="C3861" t="str">
            <v>DE BAKEY LATERAL BLADES 50 X 80 MM(PAIR)</v>
          </cell>
          <cell r="D3861" t="str">
            <v>PR</v>
          </cell>
          <cell r="E3861">
            <v>232.65</v>
          </cell>
          <cell r="F3861">
            <v>581.625</v>
          </cell>
        </row>
        <row r="3862">
          <cell r="A3862">
            <v>2418004</v>
          </cell>
          <cell r="B3862" t="str">
            <v>24-180-04</v>
          </cell>
          <cell r="C3862" t="str">
            <v>DE BAKEY LATERAL BLADES 40 X 100MM(PAIR)</v>
          </cell>
          <cell r="D3862" t="str">
            <v>PR</v>
          </cell>
          <cell r="E3862">
            <v>232.65</v>
          </cell>
          <cell r="F3862">
            <v>581.625</v>
          </cell>
        </row>
        <row r="3863">
          <cell r="A3863">
            <v>2418005</v>
          </cell>
          <cell r="B3863" t="str">
            <v>24-180-05</v>
          </cell>
          <cell r="C3863" t="str">
            <v>DE BAKEY LATERAL BLADES 80 X 60 MM(PAIR)</v>
          </cell>
          <cell r="D3863" t="str">
            <v>PR</v>
          </cell>
          <cell r="E3863">
            <v>232.65</v>
          </cell>
          <cell r="F3863">
            <v>581.625</v>
          </cell>
        </row>
        <row r="3864">
          <cell r="A3864">
            <v>2418006</v>
          </cell>
          <cell r="B3864" t="str">
            <v>24-180-06</v>
          </cell>
          <cell r="C3864" t="str">
            <v>DE BAKEY LATERAL BLADES 50 X 65 MM(PAIR)</v>
          </cell>
          <cell r="D3864" t="str">
            <v>PR</v>
          </cell>
          <cell r="E3864">
            <v>232.65</v>
          </cell>
          <cell r="F3864">
            <v>581.625</v>
          </cell>
        </row>
        <row r="3865">
          <cell r="A3865">
            <v>2419100</v>
          </cell>
          <cell r="B3865" t="str">
            <v>24-191-00</v>
          </cell>
          <cell r="C3865" t="str">
            <v xml:space="preserve">THORACIC RETRACTOR                      </v>
          </cell>
          <cell r="D3865" t="str">
            <v>PC</v>
          </cell>
          <cell r="E3865">
            <v>861.3</v>
          </cell>
          <cell r="F3865">
            <v>2153.25</v>
          </cell>
        </row>
        <row r="3866">
          <cell r="A3866">
            <v>2419501</v>
          </cell>
          <cell r="B3866" t="str">
            <v>24-195-01</v>
          </cell>
          <cell r="C3866" t="str">
            <v xml:space="preserve">SPARE BLADE, LEFT                       </v>
          </cell>
          <cell r="D3866" t="str">
            <v>PC</v>
          </cell>
          <cell r="E3866">
            <v>364.05</v>
          </cell>
          <cell r="F3866">
            <v>910.125</v>
          </cell>
        </row>
        <row r="3867">
          <cell r="A3867">
            <v>2419502</v>
          </cell>
          <cell r="B3867" t="str">
            <v>24-195-02</v>
          </cell>
          <cell r="C3867" t="str">
            <v xml:space="preserve">SPARE BLADE, RIGHT                      </v>
          </cell>
          <cell r="D3867" t="str">
            <v>PC</v>
          </cell>
          <cell r="E3867">
            <v>364.05</v>
          </cell>
          <cell r="F3867">
            <v>910.125</v>
          </cell>
        </row>
        <row r="3868">
          <cell r="A3868">
            <v>2421819</v>
          </cell>
          <cell r="B3868" t="str">
            <v>24-218-19</v>
          </cell>
          <cell r="C3868" t="str">
            <v xml:space="preserve">SELLERS RIB CONTRACTOR                  </v>
          </cell>
          <cell r="D3868" t="str">
            <v>PC</v>
          </cell>
          <cell r="E3868">
            <v>356.4</v>
          </cell>
          <cell r="F3868">
            <v>891</v>
          </cell>
        </row>
        <row r="3869">
          <cell r="A3869">
            <v>2422014</v>
          </cell>
          <cell r="B3869" t="str">
            <v>24-220-14</v>
          </cell>
          <cell r="C3869" t="str">
            <v xml:space="preserve">BAILEY RIB CONTRACTOR                   </v>
          </cell>
          <cell r="D3869" t="str">
            <v>PC</v>
          </cell>
          <cell r="E3869">
            <v>106.2</v>
          </cell>
          <cell r="F3869">
            <v>265.5</v>
          </cell>
        </row>
        <row r="3870">
          <cell r="A3870">
            <v>2422416</v>
          </cell>
          <cell r="B3870" t="str">
            <v>24-224-16</v>
          </cell>
          <cell r="C3870" t="str">
            <v xml:space="preserve">BAILEY RIB CONTRACTOR                   </v>
          </cell>
          <cell r="D3870" t="str">
            <v>PC</v>
          </cell>
          <cell r="E3870">
            <v>108</v>
          </cell>
          <cell r="F3870">
            <v>270</v>
          </cell>
        </row>
        <row r="3871">
          <cell r="A3871">
            <v>2422616</v>
          </cell>
          <cell r="B3871" t="str">
            <v>24-226-16</v>
          </cell>
          <cell r="C3871" t="str">
            <v xml:space="preserve">BAILEY-GIBBON RIB CONTRACTOR            </v>
          </cell>
          <cell r="D3871" t="str">
            <v>PC</v>
          </cell>
          <cell r="E3871">
            <v>136.35</v>
          </cell>
          <cell r="F3871">
            <v>340.875</v>
          </cell>
        </row>
        <row r="3872">
          <cell r="A3872">
            <v>2423130</v>
          </cell>
          <cell r="B3872" t="str">
            <v>24-231-30</v>
          </cell>
          <cell r="C3872" t="str">
            <v xml:space="preserve">ALLISON LUNG SPATULA                    </v>
          </cell>
          <cell r="D3872" t="str">
            <v>PC</v>
          </cell>
          <cell r="E3872">
            <v>56.79</v>
          </cell>
          <cell r="F3872">
            <v>141.97499999999999</v>
          </cell>
        </row>
        <row r="3873">
          <cell r="A3873">
            <v>2423132</v>
          </cell>
          <cell r="B3873" t="str">
            <v>24-231-32</v>
          </cell>
          <cell r="C3873" t="str">
            <v xml:space="preserve">ALLISON LUNG SPATULA                    </v>
          </cell>
          <cell r="D3873" t="str">
            <v>PC</v>
          </cell>
          <cell r="E3873">
            <v>59.76</v>
          </cell>
          <cell r="F3873">
            <v>149.4</v>
          </cell>
        </row>
        <row r="3874">
          <cell r="A3874">
            <v>2423330</v>
          </cell>
          <cell r="B3874" t="str">
            <v>24-233-30</v>
          </cell>
          <cell r="C3874" t="str">
            <v xml:space="preserve">LUNG SPATULA EXTRA BROAD                </v>
          </cell>
          <cell r="D3874" t="str">
            <v>PC</v>
          </cell>
          <cell r="E3874">
            <v>81.99</v>
          </cell>
          <cell r="F3874">
            <v>204.97499999999999</v>
          </cell>
        </row>
        <row r="3875">
          <cell r="A3875">
            <v>2424122</v>
          </cell>
          <cell r="B3875" t="str">
            <v>24-241-22</v>
          </cell>
          <cell r="C3875" t="str">
            <v xml:space="preserve">PRICE-THOMAS BRONCHUS CLAMP             </v>
          </cell>
          <cell r="D3875" t="str">
            <v>PC</v>
          </cell>
          <cell r="E3875">
            <v>72</v>
          </cell>
          <cell r="F3875">
            <v>180</v>
          </cell>
        </row>
        <row r="3876">
          <cell r="A3876">
            <v>2424522</v>
          </cell>
          <cell r="B3876" t="str">
            <v>24-245-22</v>
          </cell>
          <cell r="C3876" t="str">
            <v xml:space="preserve">PRICE-THOMAS BRONCH CL FIG 1            </v>
          </cell>
          <cell r="D3876" t="str">
            <v>PC</v>
          </cell>
          <cell r="E3876">
            <v>91.35</v>
          </cell>
          <cell r="F3876">
            <v>228.375</v>
          </cell>
        </row>
        <row r="3877">
          <cell r="A3877">
            <v>2424722</v>
          </cell>
          <cell r="B3877" t="str">
            <v>24-247-22</v>
          </cell>
          <cell r="C3877" t="str">
            <v xml:space="preserve">PRICE-THOMAS BRONCH CL FIG 2            </v>
          </cell>
          <cell r="D3877" t="str">
            <v>PC</v>
          </cell>
          <cell r="E3877">
            <v>91.35</v>
          </cell>
          <cell r="F3877">
            <v>228.375</v>
          </cell>
        </row>
        <row r="3878">
          <cell r="A3878">
            <v>2426524</v>
          </cell>
          <cell r="B3878" t="str">
            <v>24-265-24</v>
          </cell>
          <cell r="C3878" t="str">
            <v xml:space="preserve">SEMB BRONCHUS CLAMP    FIG 1            </v>
          </cell>
          <cell r="D3878" t="str">
            <v>PC</v>
          </cell>
          <cell r="E3878">
            <v>75.150000000000006</v>
          </cell>
          <cell r="F3878">
            <v>187.875</v>
          </cell>
        </row>
        <row r="3879">
          <cell r="A3879">
            <v>2426724</v>
          </cell>
          <cell r="B3879" t="str">
            <v>24-267-24</v>
          </cell>
          <cell r="C3879" t="str">
            <v xml:space="preserve">SEMB BRONCHUS CLAMP    FIG 2            </v>
          </cell>
          <cell r="D3879" t="str">
            <v>PC</v>
          </cell>
          <cell r="E3879">
            <v>84.15</v>
          </cell>
          <cell r="F3879">
            <v>210.375</v>
          </cell>
        </row>
        <row r="3880">
          <cell r="A3880">
            <v>2428620</v>
          </cell>
          <cell r="B3880" t="str">
            <v>24-286-20</v>
          </cell>
          <cell r="C3880" t="str">
            <v xml:space="preserve">LOVELACE LUNG GRASPING FORC             </v>
          </cell>
          <cell r="D3880" t="str">
            <v>PC</v>
          </cell>
          <cell r="E3880">
            <v>62.64</v>
          </cell>
          <cell r="F3880">
            <v>156.6</v>
          </cell>
        </row>
        <row r="3881">
          <cell r="A3881">
            <v>2428720</v>
          </cell>
          <cell r="B3881" t="str">
            <v>24-287-20</v>
          </cell>
          <cell r="C3881" t="str">
            <v xml:space="preserve">LOVELACE LUNG GRASPING FORC             </v>
          </cell>
          <cell r="D3881" t="str">
            <v>PC</v>
          </cell>
          <cell r="E3881">
            <v>69.48</v>
          </cell>
          <cell r="F3881">
            <v>173.70000000000002</v>
          </cell>
        </row>
        <row r="3882">
          <cell r="A3882">
            <v>2429107</v>
          </cell>
          <cell r="B3882" t="str">
            <v>24-291-07</v>
          </cell>
          <cell r="C3882" t="str">
            <v xml:space="preserve">DEBAKEY-SATINSKY BULLDOG 7CM            </v>
          </cell>
          <cell r="D3882" t="str">
            <v>PC</v>
          </cell>
          <cell r="E3882">
            <v>83.79</v>
          </cell>
          <cell r="F3882">
            <v>209.47500000000002</v>
          </cell>
        </row>
        <row r="3883">
          <cell r="A3883">
            <v>2429109</v>
          </cell>
          <cell r="B3883" t="str">
            <v>24-291-09</v>
          </cell>
          <cell r="C3883" t="str">
            <v xml:space="preserve">DEBAKEY-SATINSKY BULLDOG 9CM            </v>
          </cell>
          <cell r="D3883" t="str">
            <v>PC</v>
          </cell>
          <cell r="E3883">
            <v>81.900000000000006</v>
          </cell>
          <cell r="F3883">
            <v>204.75</v>
          </cell>
        </row>
        <row r="3884">
          <cell r="A3884">
            <v>2429110</v>
          </cell>
          <cell r="B3884" t="str">
            <v>24-291-10</v>
          </cell>
          <cell r="C3884" t="str">
            <v xml:space="preserve">DEBAKEY-SATINSKY BULLDOG10CM            </v>
          </cell>
          <cell r="D3884" t="str">
            <v>PC</v>
          </cell>
          <cell r="E3884">
            <v>97.65</v>
          </cell>
          <cell r="F3884">
            <v>244.125</v>
          </cell>
        </row>
        <row r="3885">
          <cell r="A3885">
            <v>2429306</v>
          </cell>
          <cell r="B3885" t="str">
            <v>24-293-06</v>
          </cell>
          <cell r="C3885" t="str">
            <v xml:space="preserve">GLOVER BULLDOG CLAMP 5,5CM              </v>
          </cell>
          <cell r="D3885" t="str">
            <v>PC</v>
          </cell>
          <cell r="E3885">
            <v>71.19</v>
          </cell>
          <cell r="F3885">
            <v>177.97499999999999</v>
          </cell>
        </row>
        <row r="3886">
          <cell r="A3886">
            <v>2429507</v>
          </cell>
          <cell r="B3886" t="str">
            <v>24-295-07</v>
          </cell>
          <cell r="C3886" t="str">
            <v xml:space="preserve">SANTULLI BULLDOG CLAMP 7CM              </v>
          </cell>
          <cell r="D3886" t="str">
            <v>PC</v>
          </cell>
          <cell r="E3886">
            <v>71.19</v>
          </cell>
          <cell r="F3886">
            <v>177.97499999999999</v>
          </cell>
        </row>
        <row r="3887">
          <cell r="A3887">
            <v>2429709</v>
          </cell>
          <cell r="B3887" t="str">
            <v>24-297-09</v>
          </cell>
          <cell r="C3887" t="str">
            <v xml:space="preserve">GEGORY BULLDOG CLAMP 9CM                </v>
          </cell>
          <cell r="D3887" t="str">
            <v>PC</v>
          </cell>
          <cell r="E3887">
            <v>74.7</v>
          </cell>
          <cell r="F3887">
            <v>186.75</v>
          </cell>
        </row>
        <row r="3888">
          <cell r="A3888">
            <v>2429711</v>
          </cell>
          <cell r="B3888" t="str">
            <v>24-297-11</v>
          </cell>
          <cell r="C3888" t="str">
            <v xml:space="preserve">GREGORY BULLDOG CLAMP 11CM              </v>
          </cell>
          <cell r="D3888" t="str">
            <v>PC</v>
          </cell>
          <cell r="E3888">
            <v>74.7</v>
          </cell>
          <cell r="F3888">
            <v>186.75</v>
          </cell>
        </row>
        <row r="3889">
          <cell r="A3889">
            <v>2429901</v>
          </cell>
          <cell r="B3889" t="str">
            <v>24-299-01</v>
          </cell>
          <cell r="C3889" t="str">
            <v xml:space="preserve">GREGORY BULLDOG CLAMP LEFT              </v>
          </cell>
          <cell r="D3889" t="str">
            <v>PC</v>
          </cell>
          <cell r="E3889">
            <v>118.8</v>
          </cell>
          <cell r="F3889">
            <v>297</v>
          </cell>
        </row>
        <row r="3890">
          <cell r="A3890">
            <v>2429902</v>
          </cell>
          <cell r="B3890" t="str">
            <v>24-299-02</v>
          </cell>
          <cell r="C3890" t="str">
            <v xml:space="preserve">GREGORY BULLDOG CLAMP RIGHT             </v>
          </cell>
          <cell r="D3890" t="str">
            <v>PC</v>
          </cell>
          <cell r="E3890">
            <v>118.8</v>
          </cell>
          <cell r="F3890">
            <v>297</v>
          </cell>
        </row>
        <row r="3891">
          <cell r="A3891">
            <v>2430016</v>
          </cell>
          <cell r="B3891" t="str">
            <v>24-300-16</v>
          </cell>
          <cell r="C3891" t="str">
            <v xml:space="preserve">RANKIN ATR. CLAMP 16CM STR.             </v>
          </cell>
          <cell r="D3891" t="str">
            <v>PC</v>
          </cell>
          <cell r="E3891">
            <v>56.7</v>
          </cell>
          <cell r="F3891">
            <v>141.75</v>
          </cell>
        </row>
        <row r="3892">
          <cell r="A3892">
            <v>2430116</v>
          </cell>
          <cell r="B3892" t="str">
            <v>24-301-16</v>
          </cell>
          <cell r="C3892" t="str">
            <v xml:space="preserve">RANKIN ATR. CLAMP 16CM CVD.             </v>
          </cell>
          <cell r="D3892" t="str">
            <v>PC</v>
          </cell>
          <cell r="E3892">
            <v>59.13</v>
          </cell>
          <cell r="F3892">
            <v>147.82500000000002</v>
          </cell>
        </row>
        <row r="3893">
          <cell r="A3893">
            <v>2430215</v>
          </cell>
          <cell r="B3893" t="str">
            <v>24-302-15</v>
          </cell>
          <cell r="C3893" t="str">
            <v xml:space="preserve">MOSQUITO ATR.CLAMP 15CM STR.            </v>
          </cell>
          <cell r="D3893" t="str">
            <v>PC</v>
          </cell>
          <cell r="E3893">
            <v>41.58</v>
          </cell>
          <cell r="F3893">
            <v>103.94999999999999</v>
          </cell>
        </row>
        <row r="3894">
          <cell r="A3894">
            <v>2430315</v>
          </cell>
          <cell r="B3894" t="str">
            <v>24-303-15</v>
          </cell>
          <cell r="C3894" t="str">
            <v xml:space="preserve">MOSQUITO ATR.CLAMP 15CM CVD             </v>
          </cell>
          <cell r="D3894" t="str">
            <v>PC</v>
          </cell>
          <cell r="E3894">
            <v>44.1</v>
          </cell>
          <cell r="F3894">
            <v>110.25</v>
          </cell>
        </row>
        <row r="3895">
          <cell r="A3895">
            <v>2431723</v>
          </cell>
          <cell r="B3895" t="str">
            <v>24-317-23</v>
          </cell>
          <cell r="C3895" t="str">
            <v xml:space="preserve">OCHSNER ATRAUMA CLAMP                   </v>
          </cell>
          <cell r="D3895" t="str">
            <v>PC</v>
          </cell>
          <cell r="E3895">
            <v>127.35</v>
          </cell>
          <cell r="F3895">
            <v>318.375</v>
          </cell>
        </row>
        <row r="3896">
          <cell r="A3896">
            <v>2431921</v>
          </cell>
          <cell r="B3896" t="str">
            <v>24-319-21</v>
          </cell>
          <cell r="C3896" t="str">
            <v xml:space="preserve">DIETRICH ATRAUMA CLAMP                  </v>
          </cell>
          <cell r="D3896" t="str">
            <v>PC</v>
          </cell>
          <cell r="E3896">
            <v>135.44999999999999</v>
          </cell>
          <cell r="F3896">
            <v>338.625</v>
          </cell>
        </row>
        <row r="3897">
          <cell r="A3897">
            <v>2433600</v>
          </cell>
          <cell r="B3897" t="str">
            <v>24-336-00</v>
          </cell>
          <cell r="C3897" t="str">
            <v xml:space="preserve">DARDIK FORCEPS 15CM STRAIGHT            </v>
          </cell>
          <cell r="D3897" t="str">
            <v>PC</v>
          </cell>
          <cell r="E3897">
            <v>114.3</v>
          </cell>
          <cell r="F3897">
            <v>285.75</v>
          </cell>
        </row>
        <row r="3898">
          <cell r="A3898">
            <v>2433615</v>
          </cell>
          <cell r="B3898" t="str">
            <v>24-336-15</v>
          </cell>
          <cell r="C3898" t="str">
            <v xml:space="preserve">DARDIK FORCEPS 15CM 15DEGREE            </v>
          </cell>
          <cell r="D3898" t="str">
            <v>PC</v>
          </cell>
          <cell r="E3898">
            <v>114.3</v>
          </cell>
          <cell r="F3898">
            <v>285.75</v>
          </cell>
        </row>
        <row r="3899">
          <cell r="A3899">
            <v>2433630</v>
          </cell>
          <cell r="B3899" t="str">
            <v>24-336-30</v>
          </cell>
          <cell r="C3899" t="str">
            <v xml:space="preserve">DARDIK FORCEPS 15CM 30DEGREE            </v>
          </cell>
          <cell r="D3899" t="str">
            <v>PC</v>
          </cell>
          <cell r="E3899">
            <v>114.3</v>
          </cell>
          <cell r="F3899">
            <v>285.75</v>
          </cell>
        </row>
        <row r="3900">
          <cell r="A3900">
            <v>2433645</v>
          </cell>
          <cell r="B3900" t="str">
            <v>24-336-45</v>
          </cell>
          <cell r="C3900" t="str">
            <v xml:space="preserve">DARDIK FORCEPS 15CM 45DEGREE            </v>
          </cell>
          <cell r="D3900" t="str">
            <v>PC</v>
          </cell>
          <cell r="E3900">
            <v>114.3</v>
          </cell>
          <cell r="F3900">
            <v>285.75</v>
          </cell>
        </row>
        <row r="3901">
          <cell r="A3901">
            <v>2433690</v>
          </cell>
          <cell r="B3901" t="str">
            <v>24-336-90</v>
          </cell>
          <cell r="C3901" t="str">
            <v xml:space="preserve">DARDIK FORCEPS 15CM 90DRGREE            </v>
          </cell>
          <cell r="D3901" t="str">
            <v>PC</v>
          </cell>
          <cell r="E3901">
            <v>114.3</v>
          </cell>
          <cell r="F3901">
            <v>285.75</v>
          </cell>
        </row>
        <row r="3902">
          <cell r="A3902">
            <v>2433800</v>
          </cell>
          <cell r="B3902" t="str">
            <v>24-338-00</v>
          </cell>
          <cell r="C3902" t="str">
            <v xml:space="preserve">DARDIK FORCEPS 17CM STRAIGHT            </v>
          </cell>
          <cell r="D3902" t="str">
            <v>PC</v>
          </cell>
          <cell r="E3902">
            <v>106.2</v>
          </cell>
          <cell r="F3902">
            <v>265.5</v>
          </cell>
        </row>
        <row r="3903">
          <cell r="A3903">
            <v>2433815</v>
          </cell>
          <cell r="B3903" t="str">
            <v>24-338-15</v>
          </cell>
          <cell r="C3903" t="str">
            <v xml:space="preserve">DARDIK FORCEPS 17CM 15DEGREE            </v>
          </cell>
          <cell r="D3903" t="str">
            <v>PC</v>
          </cell>
          <cell r="E3903">
            <v>106.2</v>
          </cell>
          <cell r="F3903">
            <v>265.5</v>
          </cell>
        </row>
        <row r="3904">
          <cell r="A3904">
            <v>2433830</v>
          </cell>
          <cell r="B3904" t="str">
            <v>24-338-30</v>
          </cell>
          <cell r="C3904" t="str">
            <v xml:space="preserve">DARDIK FORCEPS 17CM 30DEGREE            </v>
          </cell>
          <cell r="D3904" t="str">
            <v>PC</v>
          </cell>
          <cell r="E3904">
            <v>106.2</v>
          </cell>
          <cell r="F3904">
            <v>265.5</v>
          </cell>
        </row>
        <row r="3905">
          <cell r="A3905">
            <v>2433845</v>
          </cell>
          <cell r="B3905" t="str">
            <v>24-338-45</v>
          </cell>
          <cell r="C3905" t="str">
            <v xml:space="preserve">DARDIK FORCEPS 17CM 45DESREE            </v>
          </cell>
          <cell r="D3905" t="str">
            <v>PC</v>
          </cell>
          <cell r="E3905">
            <v>106.2</v>
          </cell>
          <cell r="F3905">
            <v>265.5</v>
          </cell>
        </row>
        <row r="3906">
          <cell r="A3906">
            <v>2433890</v>
          </cell>
          <cell r="B3906" t="str">
            <v>24-338-90</v>
          </cell>
          <cell r="C3906" t="str">
            <v xml:space="preserve">DARDIK FORCEPS 17CM 90DESREE            </v>
          </cell>
          <cell r="D3906" t="str">
            <v>PC</v>
          </cell>
          <cell r="E3906">
            <v>106.2</v>
          </cell>
          <cell r="F3906">
            <v>265.5</v>
          </cell>
        </row>
        <row r="3907">
          <cell r="A3907">
            <v>2434018</v>
          </cell>
          <cell r="B3907" t="str">
            <v>24-340-18</v>
          </cell>
          <cell r="C3907" t="str">
            <v xml:space="preserve">DALE ATRAUMA CLAMP 18,5CM               </v>
          </cell>
          <cell r="D3907" t="str">
            <v>PC</v>
          </cell>
          <cell r="E3907">
            <v>285.3</v>
          </cell>
          <cell r="F3907">
            <v>713.25</v>
          </cell>
        </row>
        <row r="3908">
          <cell r="A3908">
            <v>2434117</v>
          </cell>
          <cell r="B3908" t="str">
            <v>24-341-17</v>
          </cell>
          <cell r="C3908" t="str">
            <v xml:space="preserve">DALE ATRAUMA CLAMP SMALL                </v>
          </cell>
          <cell r="D3908" t="str">
            <v>PC</v>
          </cell>
          <cell r="E3908">
            <v>198.9</v>
          </cell>
          <cell r="F3908">
            <v>497.25</v>
          </cell>
        </row>
        <row r="3909">
          <cell r="A3909">
            <v>2434118</v>
          </cell>
          <cell r="B3909" t="str">
            <v>24-341-18</v>
          </cell>
          <cell r="C3909" t="str">
            <v xml:space="preserve">DALE ATRAUMA CLAMP MEDIUM               </v>
          </cell>
          <cell r="D3909" t="str">
            <v>PC</v>
          </cell>
          <cell r="E3909">
            <v>198.9</v>
          </cell>
          <cell r="F3909">
            <v>497.25</v>
          </cell>
        </row>
        <row r="3910">
          <cell r="A3910">
            <v>2434119</v>
          </cell>
          <cell r="B3910" t="str">
            <v>24-341-19</v>
          </cell>
          <cell r="C3910" t="str">
            <v xml:space="preserve">DALE ATRAUMA CLAMP LARGE                </v>
          </cell>
          <cell r="D3910" t="str">
            <v>PC</v>
          </cell>
          <cell r="E3910">
            <v>198.9</v>
          </cell>
          <cell r="F3910">
            <v>497.25</v>
          </cell>
        </row>
        <row r="3911">
          <cell r="A3911">
            <v>2434214</v>
          </cell>
          <cell r="B3911" t="str">
            <v>24-342-14</v>
          </cell>
          <cell r="C3911" t="str">
            <v xml:space="preserve">GREGORY ATRAUMA CLAMP SMALL             </v>
          </cell>
          <cell r="D3911" t="str">
            <v>PC</v>
          </cell>
          <cell r="E3911">
            <v>131.4</v>
          </cell>
          <cell r="F3911">
            <v>328.5</v>
          </cell>
        </row>
        <row r="3912">
          <cell r="A3912">
            <v>2434216</v>
          </cell>
          <cell r="B3912" t="str">
            <v>24-342-16</v>
          </cell>
          <cell r="C3912" t="str">
            <v xml:space="preserve">GREGORY ATRAUMA CLAMP MEDIUM            </v>
          </cell>
          <cell r="D3912" t="str">
            <v>PC</v>
          </cell>
          <cell r="E3912">
            <v>135.44999999999999</v>
          </cell>
          <cell r="F3912">
            <v>338.625</v>
          </cell>
        </row>
        <row r="3913">
          <cell r="A3913">
            <v>2434218</v>
          </cell>
          <cell r="B3913" t="str">
            <v>24-342-18</v>
          </cell>
          <cell r="C3913" t="str">
            <v xml:space="preserve">GREGORY ATRAUMA CLAMP LARGE             </v>
          </cell>
          <cell r="D3913" t="str">
            <v>PC</v>
          </cell>
          <cell r="E3913">
            <v>146.25</v>
          </cell>
          <cell r="F3913">
            <v>365.625</v>
          </cell>
        </row>
        <row r="3914">
          <cell r="A3914">
            <v>2434318</v>
          </cell>
          <cell r="B3914" t="str">
            <v>24-343-18</v>
          </cell>
          <cell r="C3914" t="str">
            <v xml:space="preserve">JAVID CAROTIS CLAMP SHORT               </v>
          </cell>
          <cell r="D3914" t="str">
            <v>PC</v>
          </cell>
          <cell r="E3914">
            <v>138.15</v>
          </cell>
          <cell r="F3914">
            <v>345.375</v>
          </cell>
        </row>
        <row r="3915">
          <cell r="A3915">
            <v>2434319</v>
          </cell>
          <cell r="B3915" t="str">
            <v>24-343-19</v>
          </cell>
          <cell r="C3915" t="str">
            <v xml:space="preserve">JAVID CAROTIS CLAMP LONG                </v>
          </cell>
          <cell r="D3915" t="str">
            <v>PC</v>
          </cell>
          <cell r="E3915">
            <v>151.65</v>
          </cell>
          <cell r="F3915">
            <v>379.125</v>
          </cell>
        </row>
        <row r="3916">
          <cell r="A3916">
            <v>2434416</v>
          </cell>
          <cell r="B3916" t="str">
            <v>24-344-16</v>
          </cell>
          <cell r="C3916" t="str">
            <v xml:space="preserve">MARTIN ATRAUMA CLAMP                    </v>
          </cell>
          <cell r="D3916" t="str">
            <v>PC</v>
          </cell>
          <cell r="E3916">
            <v>140.85</v>
          </cell>
          <cell r="F3916">
            <v>352.125</v>
          </cell>
        </row>
        <row r="3917">
          <cell r="A3917">
            <v>2434417</v>
          </cell>
          <cell r="B3917" t="str">
            <v>24-344-17</v>
          </cell>
          <cell r="C3917" t="str">
            <v xml:space="preserve">MARTIN ATRAUMA CLAMP                    </v>
          </cell>
          <cell r="D3917" t="str">
            <v>PC</v>
          </cell>
          <cell r="E3917">
            <v>155.25</v>
          </cell>
          <cell r="F3917">
            <v>388.125</v>
          </cell>
        </row>
        <row r="3918">
          <cell r="A3918">
            <v>2434418</v>
          </cell>
          <cell r="B3918" t="str">
            <v>24-344-18</v>
          </cell>
          <cell r="C3918" t="str">
            <v xml:space="preserve">MARTIN ATRAUMA CLAMP                    </v>
          </cell>
          <cell r="D3918" t="str">
            <v>PC</v>
          </cell>
          <cell r="E3918">
            <v>155.25</v>
          </cell>
          <cell r="F3918">
            <v>388.125</v>
          </cell>
        </row>
        <row r="3919">
          <cell r="A3919">
            <v>2434420</v>
          </cell>
          <cell r="B3919" t="str">
            <v>24-344-20</v>
          </cell>
          <cell r="C3919" t="str">
            <v xml:space="preserve">MARTIN ATRAUMA CLAMP                    </v>
          </cell>
          <cell r="D3919" t="str">
            <v>PC</v>
          </cell>
          <cell r="E3919">
            <v>165.15</v>
          </cell>
          <cell r="F3919">
            <v>412.875</v>
          </cell>
        </row>
        <row r="3920">
          <cell r="A3920">
            <v>2434424</v>
          </cell>
          <cell r="B3920" t="str">
            <v>24-344-24</v>
          </cell>
          <cell r="C3920" t="str">
            <v xml:space="preserve">AORTA FORCEPS, WYLIE, ATRAUM. 24 CM     </v>
          </cell>
          <cell r="D3920" t="str">
            <v>PC</v>
          </cell>
          <cell r="E3920">
            <v>166.05</v>
          </cell>
          <cell r="F3920">
            <v>415.125</v>
          </cell>
        </row>
        <row r="3921">
          <cell r="A3921">
            <v>2434427</v>
          </cell>
          <cell r="B3921" t="str">
            <v>24-344-27</v>
          </cell>
          <cell r="C3921" t="str">
            <v xml:space="preserve">AORTA FORCEPS, WYLIE, ATRAUM. 27 CM     </v>
          </cell>
          <cell r="D3921" t="str">
            <v>PC</v>
          </cell>
          <cell r="E3921">
            <v>151.65</v>
          </cell>
          <cell r="F3921">
            <v>379.125</v>
          </cell>
        </row>
        <row r="3922">
          <cell r="A3922">
            <v>2434430</v>
          </cell>
          <cell r="B3922" t="str">
            <v>24-344-30</v>
          </cell>
          <cell r="C3922" t="str">
            <v xml:space="preserve">AORTA FORCEPS, DE BAKEY, ATRAUM. 30 CM  </v>
          </cell>
          <cell r="D3922" t="str">
            <v>PC</v>
          </cell>
          <cell r="E3922">
            <v>217.35</v>
          </cell>
          <cell r="F3922">
            <v>543.375</v>
          </cell>
        </row>
        <row r="3923">
          <cell r="A3923">
            <v>2434518</v>
          </cell>
          <cell r="B3923" t="str">
            <v>24-345-18</v>
          </cell>
          <cell r="C3923" t="str">
            <v xml:space="preserve">HUSFELDT ATRAUMA VASC.FORCEP            </v>
          </cell>
          <cell r="D3923" t="str">
            <v>PC</v>
          </cell>
          <cell r="E3923">
            <v>147.6</v>
          </cell>
          <cell r="F3923">
            <v>369</v>
          </cell>
        </row>
        <row r="3924">
          <cell r="A3924">
            <v>2434718</v>
          </cell>
          <cell r="B3924" t="str">
            <v>24-347-18</v>
          </cell>
          <cell r="C3924" t="str">
            <v xml:space="preserve">HUSFELDT ATRAUMA VASC.FORCEP            </v>
          </cell>
          <cell r="D3924" t="str">
            <v>PC</v>
          </cell>
          <cell r="E3924">
            <v>147.6</v>
          </cell>
          <cell r="F3924">
            <v>369</v>
          </cell>
        </row>
        <row r="3925">
          <cell r="A3925">
            <v>2434917</v>
          </cell>
          <cell r="B3925" t="str">
            <v>24-349-17</v>
          </cell>
          <cell r="C3925" t="str">
            <v xml:space="preserve">HUSFELDT ATRAUMA VASC.FORCEP            </v>
          </cell>
          <cell r="D3925" t="str">
            <v>PC</v>
          </cell>
          <cell r="E3925">
            <v>147.6</v>
          </cell>
          <cell r="F3925">
            <v>369</v>
          </cell>
        </row>
        <row r="3926">
          <cell r="A3926">
            <v>2434918</v>
          </cell>
          <cell r="B3926" t="str">
            <v>24-349-18</v>
          </cell>
          <cell r="C3926" t="str">
            <v xml:space="preserve">MARTIN CALIPER 18 CM                    </v>
          </cell>
          <cell r="D3926" t="str">
            <v>PC</v>
          </cell>
          <cell r="E3926">
            <v>71.55</v>
          </cell>
          <cell r="F3926">
            <v>178.875</v>
          </cell>
        </row>
        <row r="3927">
          <cell r="A3927">
            <v>2435001</v>
          </cell>
          <cell r="B3927" t="str">
            <v>24-350-01</v>
          </cell>
          <cell r="C3927" t="str">
            <v xml:space="preserve">CATHETER CLAMP 24 FG                    </v>
          </cell>
          <cell r="D3927" t="str">
            <v>PC</v>
          </cell>
          <cell r="E3927">
            <v>162</v>
          </cell>
          <cell r="F3927">
            <v>405</v>
          </cell>
        </row>
        <row r="3928">
          <cell r="A3928">
            <v>2435002</v>
          </cell>
          <cell r="B3928" t="str">
            <v>24-350-02</v>
          </cell>
          <cell r="C3928" t="str">
            <v xml:space="preserve">CATHETER CLAMP 26 FG                    </v>
          </cell>
          <cell r="D3928" t="str">
            <v>PC</v>
          </cell>
          <cell r="E3928">
            <v>162</v>
          </cell>
          <cell r="F3928">
            <v>405</v>
          </cell>
        </row>
        <row r="3929">
          <cell r="A3929">
            <v>2435003</v>
          </cell>
          <cell r="B3929" t="str">
            <v>24-350-03</v>
          </cell>
          <cell r="C3929" t="str">
            <v xml:space="preserve">CATHETER CLAMP 28 FG                    </v>
          </cell>
          <cell r="D3929" t="str">
            <v>PC</v>
          </cell>
          <cell r="E3929">
            <v>162</v>
          </cell>
          <cell r="F3929">
            <v>405</v>
          </cell>
        </row>
        <row r="3930">
          <cell r="A3930">
            <v>2435004</v>
          </cell>
          <cell r="B3930" t="str">
            <v>24-350-04</v>
          </cell>
          <cell r="C3930" t="str">
            <v xml:space="preserve">CATHETER CLAMP 30 FG                    </v>
          </cell>
          <cell r="D3930" t="str">
            <v>PC</v>
          </cell>
          <cell r="E3930">
            <v>162</v>
          </cell>
          <cell r="F3930">
            <v>405</v>
          </cell>
        </row>
        <row r="3931">
          <cell r="A3931">
            <v>2435005</v>
          </cell>
          <cell r="B3931" t="str">
            <v>24-350-05</v>
          </cell>
          <cell r="C3931" t="str">
            <v xml:space="preserve">CATHETER CLAMP 32 FG                    </v>
          </cell>
          <cell r="D3931" t="str">
            <v>PC</v>
          </cell>
          <cell r="E3931">
            <v>162</v>
          </cell>
          <cell r="F3931">
            <v>405</v>
          </cell>
        </row>
        <row r="3932">
          <cell r="A3932">
            <v>2435007</v>
          </cell>
          <cell r="B3932" t="str">
            <v>24-350-07</v>
          </cell>
          <cell r="C3932" t="str">
            <v xml:space="preserve">CATHETER CLAMP 36 FG                    </v>
          </cell>
          <cell r="D3932" t="str">
            <v>PC</v>
          </cell>
          <cell r="E3932">
            <v>162</v>
          </cell>
          <cell r="F3932">
            <v>405</v>
          </cell>
        </row>
        <row r="3933">
          <cell r="A3933">
            <v>2438416</v>
          </cell>
          <cell r="B3933" t="str">
            <v>24-384-16</v>
          </cell>
          <cell r="C3933" t="str">
            <v xml:space="preserve">DE BAKEY ATR.FORC. 2,7MM16CM            </v>
          </cell>
          <cell r="D3933" t="str">
            <v>PC</v>
          </cell>
          <cell r="E3933">
            <v>40.68</v>
          </cell>
          <cell r="F3933">
            <v>101.7</v>
          </cell>
        </row>
        <row r="3934">
          <cell r="A3934">
            <v>2438420</v>
          </cell>
          <cell r="B3934" t="str">
            <v>24-384-20</v>
          </cell>
          <cell r="C3934" t="str">
            <v xml:space="preserve">DE BAKEY ATR.FORC.2,7MM 20CM            </v>
          </cell>
          <cell r="D3934" t="str">
            <v>PC</v>
          </cell>
          <cell r="E3934">
            <v>42.66</v>
          </cell>
          <cell r="F3934">
            <v>106.64999999999999</v>
          </cell>
        </row>
        <row r="3935">
          <cell r="A3935">
            <v>2438424</v>
          </cell>
          <cell r="B3935" t="str">
            <v>24-384-24</v>
          </cell>
          <cell r="C3935" t="str">
            <v xml:space="preserve">DE BAKEY ATR.FORC.2,7MM 24CM            </v>
          </cell>
          <cell r="D3935" t="str">
            <v>PC</v>
          </cell>
          <cell r="E3935">
            <v>45.63</v>
          </cell>
          <cell r="F3935">
            <v>114.075</v>
          </cell>
        </row>
        <row r="3936">
          <cell r="A3936">
            <v>2438430</v>
          </cell>
          <cell r="B3936" t="str">
            <v>24-384-30</v>
          </cell>
          <cell r="C3936" t="str">
            <v xml:space="preserve">DE BAKEY ATR.FORC.2,7MM 30CM            </v>
          </cell>
          <cell r="D3936" t="str">
            <v>PC</v>
          </cell>
          <cell r="E3936">
            <v>49.41</v>
          </cell>
          <cell r="F3936">
            <v>123.52499999999999</v>
          </cell>
        </row>
        <row r="3937">
          <cell r="A3937">
            <v>2438616</v>
          </cell>
          <cell r="B3937" t="str">
            <v>24-386-16</v>
          </cell>
          <cell r="C3937" t="str">
            <v xml:space="preserve">DE BAKEY ATRAUMA FCPS 1,5 MM            </v>
          </cell>
          <cell r="D3937" t="str">
            <v>PC</v>
          </cell>
          <cell r="E3937">
            <v>42.66</v>
          </cell>
          <cell r="F3937">
            <v>106.64999999999999</v>
          </cell>
        </row>
        <row r="3938">
          <cell r="A3938">
            <v>2438620</v>
          </cell>
          <cell r="B3938" t="str">
            <v>24-386-20</v>
          </cell>
          <cell r="C3938" t="str">
            <v xml:space="preserve">DE BAKEY ATRAUMA FCPS 1,5 MM            </v>
          </cell>
          <cell r="D3938" t="str">
            <v>PC</v>
          </cell>
          <cell r="E3938">
            <v>48.51</v>
          </cell>
          <cell r="F3938">
            <v>121.27499999999999</v>
          </cell>
        </row>
        <row r="3939">
          <cell r="A3939">
            <v>2438624</v>
          </cell>
          <cell r="B3939" t="str">
            <v>24-386-24</v>
          </cell>
          <cell r="C3939" t="str">
            <v xml:space="preserve">DE BAKEY ATR.FORC.1,5MM 24CM            </v>
          </cell>
          <cell r="D3939" t="str">
            <v>PC</v>
          </cell>
          <cell r="E3939">
            <v>53.28</v>
          </cell>
          <cell r="F3939">
            <v>133.19999999999999</v>
          </cell>
        </row>
        <row r="3940">
          <cell r="A3940">
            <v>2438816</v>
          </cell>
          <cell r="B3940" t="str">
            <v>24-388-16</v>
          </cell>
          <cell r="C3940" t="str">
            <v xml:space="preserve">DE BAKEY ATRAUMA FCPS 2,0MM             </v>
          </cell>
          <cell r="D3940" t="str">
            <v>PC</v>
          </cell>
          <cell r="E3940">
            <v>35.549999999999997</v>
          </cell>
          <cell r="F3940">
            <v>88.875</v>
          </cell>
        </row>
        <row r="3941">
          <cell r="A3941">
            <v>2438820</v>
          </cell>
          <cell r="B3941" t="str">
            <v>24-388-20</v>
          </cell>
          <cell r="C3941" t="str">
            <v xml:space="preserve">DE BAKEY ATRAUMA FCPS 2,0MM             </v>
          </cell>
          <cell r="D3941" t="str">
            <v>PC</v>
          </cell>
          <cell r="E3941">
            <v>38.79</v>
          </cell>
          <cell r="F3941">
            <v>96.974999999999994</v>
          </cell>
        </row>
        <row r="3942">
          <cell r="A3942">
            <v>2438824</v>
          </cell>
          <cell r="B3942" t="str">
            <v>24-388-24</v>
          </cell>
          <cell r="C3942" t="str">
            <v xml:space="preserve">DE BAKEY ATRAUMA FCPS 2,0MM             </v>
          </cell>
          <cell r="D3942" t="str">
            <v>PC</v>
          </cell>
          <cell r="E3942">
            <v>41.76</v>
          </cell>
          <cell r="F3942">
            <v>104.39999999999999</v>
          </cell>
        </row>
        <row r="3943">
          <cell r="A3943">
            <v>2438830</v>
          </cell>
          <cell r="B3943" t="str">
            <v>24-388-30</v>
          </cell>
          <cell r="C3943" t="str">
            <v xml:space="preserve">DE BAKEY ATRAUMA FCPS 2.0 MM            </v>
          </cell>
          <cell r="D3943" t="str">
            <v>PC</v>
          </cell>
          <cell r="E3943">
            <v>45.63</v>
          </cell>
          <cell r="F3943">
            <v>114.075</v>
          </cell>
        </row>
        <row r="3944">
          <cell r="A3944">
            <v>2438916</v>
          </cell>
          <cell r="B3944" t="str">
            <v>24-389-16</v>
          </cell>
          <cell r="C3944" t="str">
            <v xml:space="preserve">DE BAKEY ATRAUMA FCPS 2,0MM             </v>
          </cell>
          <cell r="D3944" t="str">
            <v>PC</v>
          </cell>
          <cell r="E3944">
            <v>42.66</v>
          </cell>
          <cell r="F3944">
            <v>106.64999999999999</v>
          </cell>
        </row>
        <row r="3945">
          <cell r="A3945">
            <v>2438920</v>
          </cell>
          <cell r="B3945" t="str">
            <v>24-389-20</v>
          </cell>
          <cell r="C3945" t="str">
            <v xml:space="preserve">DE BAKEY ATRAUMA FCPS 2,0MM             </v>
          </cell>
          <cell r="D3945" t="str">
            <v>PC</v>
          </cell>
          <cell r="E3945">
            <v>47.34</v>
          </cell>
          <cell r="F3945">
            <v>118.35000000000001</v>
          </cell>
        </row>
        <row r="3946">
          <cell r="A3946">
            <v>2438924</v>
          </cell>
          <cell r="B3946" t="str">
            <v>24-389-24</v>
          </cell>
          <cell r="C3946" t="str">
            <v xml:space="preserve">DE BAKEY ATRAUMA FCPS 2,0MM             </v>
          </cell>
          <cell r="D3946" t="str">
            <v>PC</v>
          </cell>
          <cell r="E3946">
            <v>52.38</v>
          </cell>
          <cell r="F3946">
            <v>130.95000000000002</v>
          </cell>
        </row>
        <row r="3947">
          <cell r="A3947">
            <v>2438930</v>
          </cell>
          <cell r="B3947" t="str">
            <v>24-389-30</v>
          </cell>
          <cell r="C3947" t="str">
            <v xml:space="preserve">DEBAKEY ATR FCP CVD   2,0 MM            </v>
          </cell>
          <cell r="D3947" t="str">
            <v>PC</v>
          </cell>
          <cell r="E3947">
            <v>55.35</v>
          </cell>
          <cell r="F3947">
            <v>138.375</v>
          </cell>
        </row>
        <row r="3948">
          <cell r="A3948">
            <v>2439016</v>
          </cell>
          <cell r="B3948" t="str">
            <v>24-390-16</v>
          </cell>
          <cell r="C3948" t="str">
            <v xml:space="preserve">DE BAKEY ATRAUMA FCPS 3,5 MM            </v>
          </cell>
          <cell r="D3948" t="str">
            <v>PC</v>
          </cell>
          <cell r="E3948">
            <v>36.9</v>
          </cell>
          <cell r="F3948">
            <v>92.25</v>
          </cell>
        </row>
        <row r="3949">
          <cell r="A3949">
            <v>2439020</v>
          </cell>
          <cell r="B3949" t="str">
            <v>24-390-20</v>
          </cell>
          <cell r="C3949" t="str">
            <v xml:space="preserve">DE BAKEY ATRAUMA FCPS 3,5 MM            </v>
          </cell>
          <cell r="D3949" t="str">
            <v>PC</v>
          </cell>
          <cell r="E3949">
            <v>38.79</v>
          </cell>
          <cell r="F3949">
            <v>96.974999999999994</v>
          </cell>
        </row>
        <row r="3950">
          <cell r="A3950">
            <v>2439024</v>
          </cell>
          <cell r="B3950" t="str">
            <v>24-390-24</v>
          </cell>
          <cell r="C3950" t="str">
            <v xml:space="preserve">DE BAKEY ATRAUMA FCPS 3,5 MM            </v>
          </cell>
          <cell r="D3950" t="str">
            <v>PC</v>
          </cell>
          <cell r="E3950">
            <v>40.68</v>
          </cell>
          <cell r="F3950">
            <v>101.7</v>
          </cell>
        </row>
        <row r="3951">
          <cell r="A3951">
            <v>2439030</v>
          </cell>
          <cell r="B3951" t="str">
            <v>24-390-30</v>
          </cell>
          <cell r="C3951" t="str">
            <v xml:space="preserve">DE BAKEY ATR.FCP 3,5 MM                 </v>
          </cell>
          <cell r="D3951" t="str">
            <v>PC</v>
          </cell>
          <cell r="E3951">
            <v>44.55</v>
          </cell>
          <cell r="F3951">
            <v>111.375</v>
          </cell>
        </row>
        <row r="3952">
          <cell r="A3952">
            <v>2439207</v>
          </cell>
          <cell r="B3952" t="str">
            <v>24-392-07</v>
          </cell>
          <cell r="C3952" t="str">
            <v xml:space="preserve">ATRAUMA BULLDOG CLAMP                   </v>
          </cell>
          <cell r="D3952" t="str">
            <v>PC</v>
          </cell>
          <cell r="E3952">
            <v>60.48</v>
          </cell>
          <cell r="F3952">
            <v>151.19999999999999</v>
          </cell>
        </row>
        <row r="3953">
          <cell r="A3953">
            <v>2439208</v>
          </cell>
          <cell r="B3953" t="str">
            <v>24-392-08</v>
          </cell>
          <cell r="C3953" t="str">
            <v xml:space="preserve">ATRAUMA BULLDOG CLAMP                   </v>
          </cell>
          <cell r="D3953" t="str">
            <v>PC</v>
          </cell>
          <cell r="E3953">
            <v>60.48</v>
          </cell>
          <cell r="F3953">
            <v>151.19999999999999</v>
          </cell>
        </row>
        <row r="3954">
          <cell r="A3954">
            <v>2439210</v>
          </cell>
          <cell r="B3954" t="str">
            <v>24-392-10</v>
          </cell>
          <cell r="C3954" t="str">
            <v xml:space="preserve">ATRAUMA BULLDOG CLAMP                   </v>
          </cell>
          <cell r="D3954" t="str">
            <v>PC</v>
          </cell>
          <cell r="E3954">
            <v>63.9</v>
          </cell>
          <cell r="F3954">
            <v>159.75</v>
          </cell>
        </row>
        <row r="3955">
          <cell r="A3955">
            <v>2439212</v>
          </cell>
          <cell r="B3955" t="str">
            <v>24-392-12</v>
          </cell>
          <cell r="C3955" t="str">
            <v xml:space="preserve">ATRAUMA BULLDOG CLAMP                   </v>
          </cell>
          <cell r="D3955" t="str">
            <v>PC</v>
          </cell>
          <cell r="E3955">
            <v>63.9</v>
          </cell>
          <cell r="F3955">
            <v>159.75</v>
          </cell>
        </row>
        <row r="3956">
          <cell r="A3956">
            <v>2439307</v>
          </cell>
          <cell r="B3956" t="str">
            <v>24-393-07</v>
          </cell>
          <cell r="C3956" t="str">
            <v xml:space="preserve">ATRAUMA BULLDOG CLAMP                   </v>
          </cell>
          <cell r="D3956" t="str">
            <v>PC</v>
          </cell>
          <cell r="E3956">
            <v>67.319999999999993</v>
          </cell>
          <cell r="F3956">
            <v>168.29999999999998</v>
          </cell>
        </row>
        <row r="3957">
          <cell r="A3957">
            <v>2439308</v>
          </cell>
          <cell r="B3957" t="str">
            <v>24-393-08</v>
          </cell>
          <cell r="C3957" t="str">
            <v xml:space="preserve">ATRAUMA BULLDOG CLAMP                   </v>
          </cell>
          <cell r="D3957" t="str">
            <v>PC</v>
          </cell>
          <cell r="E3957">
            <v>69.12</v>
          </cell>
          <cell r="F3957">
            <v>172.8</v>
          </cell>
        </row>
        <row r="3958">
          <cell r="A3958">
            <v>2439310</v>
          </cell>
          <cell r="B3958" t="str">
            <v>24-393-10</v>
          </cell>
          <cell r="C3958" t="str">
            <v xml:space="preserve">ATRAUMA BULLDOG CLAMP                   </v>
          </cell>
          <cell r="D3958" t="str">
            <v>PC</v>
          </cell>
          <cell r="E3958">
            <v>70.83</v>
          </cell>
          <cell r="F3958">
            <v>177.07499999999999</v>
          </cell>
        </row>
        <row r="3959">
          <cell r="A3959">
            <v>2439312</v>
          </cell>
          <cell r="B3959" t="str">
            <v>24-393-12</v>
          </cell>
          <cell r="C3959" t="str">
            <v xml:space="preserve">ATRAUMA BULLDOG CLAMP                   </v>
          </cell>
          <cell r="D3959" t="str">
            <v>PC</v>
          </cell>
          <cell r="E3959">
            <v>72.45</v>
          </cell>
          <cell r="F3959">
            <v>181.125</v>
          </cell>
        </row>
        <row r="3960">
          <cell r="A3960">
            <v>2439523</v>
          </cell>
          <cell r="B3960" t="str">
            <v>24-395-23</v>
          </cell>
          <cell r="C3960" t="str">
            <v xml:space="preserve">FORCEPS FOR BULLDOG CLAMPS              </v>
          </cell>
          <cell r="D3960" t="str">
            <v>PC</v>
          </cell>
          <cell r="E3960">
            <v>75.33</v>
          </cell>
          <cell r="F3960">
            <v>188.32499999999999</v>
          </cell>
        </row>
        <row r="3961">
          <cell r="A3961">
            <v>2439806</v>
          </cell>
          <cell r="B3961" t="str">
            <v>24-398-06</v>
          </cell>
          <cell r="C3961" t="str">
            <v xml:space="preserve">GLOVER ATRAUMA VASCUL CLAMP             </v>
          </cell>
          <cell r="D3961" t="str">
            <v>PC</v>
          </cell>
          <cell r="E3961">
            <v>60.48</v>
          </cell>
          <cell r="F3961">
            <v>151.19999999999999</v>
          </cell>
        </row>
        <row r="3962">
          <cell r="A3962">
            <v>2439807</v>
          </cell>
          <cell r="B3962" t="str">
            <v>24-398-07</v>
          </cell>
          <cell r="C3962" t="str">
            <v xml:space="preserve">GLOVER ATRAUMA VASCUL CLAMP             </v>
          </cell>
          <cell r="D3962" t="str">
            <v>PC</v>
          </cell>
          <cell r="E3962">
            <v>60.48</v>
          </cell>
          <cell r="F3962">
            <v>151.19999999999999</v>
          </cell>
        </row>
        <row r="3963">
          <cell r="A3963">
            <v>2439809</v>
          </cell>
          <cell r="B3963" t="str">
            <v>24-398-09</v>
          </cell>
          <cell r="C3963" t="str">
            <v xml:space="preserve">GLOVER ATRAUMA VASCUL CLAMP             </v>
          </cell>
          <cell r="D3963" t="str">
            <v>PC</v>
          </cell>
          <cell r="E3963">
            <v>69.12</v>
          </cell>
          <cell r="F3963">
            <v>172.8</v>
          </cell>
        </row>
        <row r="3964">
          <cell r="A3964">
            <v>2439811</v>
          </cell>
          <cell r="B3964" t="str">
            <v>24-398-11</v>
          </cell>
          <cell r="C3964" t="str">
            <v xml:space="preserve">GLOVER ATRAUMA VASCUL CLAMP             </v>
          </cell>
          <cell r="D3964" t="str">
            <v>PC</v>
          </cell>
          <cell r="E3964">
            <v>69.12</v>
          </cell>
          <cell r="F3964">
            <v>172.8</v>
          </cell>
        </row>
        <row r="3965">
          <cell r="A3965">
            <v>2439906</v>
          </cell>
          <cell r="B3965" t="str">
            <v>24-399-06</v>
          </cell>
          <cell r="C3965" t="str">
            <v xml:space="preserve">GLOVER ATRAUMA VASCUL CLAMP             </v>
          </cell>
          <cell r="D3965" t="str">
            <v>PC</v>
          </cell>
          <cell r="E3965">
            <v>64.8</v>
          </cell>
          <cell r="F3965">
            <v>162</v>
          </cell>
        </row>
        <row r="3966">
          <cell r="A3966">
            <v>2439907</v>
          </cell>
          <cell r="B3966" t="str">
            <v>24-399-07</v>
          </cell>
          <cell r="C3966" t="str">
            <v xml:space="preserve">GLOVER ATRAUMA VASCUL CLAMP             </v>
          </cell>
          <cell r="D3966" t="str">
            <v>PC</v>
          </cell>
          <cell r="E3966">
            <v>64.8</v>
          </cell>
          <cell r="F3966">
            <v>162</v>
          </cell>
        </row>
        <row r="3967">
          <cell r="A3967">
            <v>2439909</v>
          </cell>
          <cell r="B3967" t="str">
            <v>24-399-09</v>
          </cell>
          <cell r="C3967" t="str">
            <v xml:space="preserve">GLOVER ATRAUMA VASCUL CLAMP             </v>
          </cell>
          <cell r="D3967" t="str">
            <v>PC</v>
          </cell>
          <cell r="E3967">
            <v>73.53</v>
          </cell>
          <cell r="F3967">
            <v>183.82499999999999</v>
          </cell>
        </row>
        <row r="3968">
          <cell r="A3968">
            <v>2439911</v>
          </cell>
          <cell r="B3968" t="str">
            <v>24-399-11</v>
          </cell>
          <cell r="C3968" t="str">
            <v xml:space="preserve">GLOVER ATRAUMA VASCUL CLAMP             </v>
          </cell>
          <cell r="D3968" t="str">
            <v>PC</v>
          </cell>
          <cell r="E3968">
            <v>73.53</v>
          </cell>
          <cell r="F3968">
            <v>183.82499999999999</v>
          </cell>
        </row>
        <row r="3969">
          <cell r="A3969">
            <v>2440021</v>
          </cell>
          <cell r="B3969" t="str">
            <v>24-400-21</v>
          </cell>
          <cell r="C3969" t="str">
            <v xml:space="preserve">POTTS ATRAUMA FCPS JAW 30 MM            </v>
          </cell>
          <cell r="D3969" t="str">
            <v>PC</v>
          </cell>
          <cell r="E3969">
            <v>117.9</v>
          </cell>
          <cell r="F3969">
            <v>294.75</v>
          </cell>
        </row>
        <row r="3970">
          <cell r="A3970">
            <v>2440022</v>
          </cell>
          <cell r="B3970" t="str">
            <v>24-400-22</v>
          </cell>
          <cell r="C3970" t="str">
            <v xml:space="preserve">POTTS ATRAUMA FCPS JAW 55 MM            </v>
          </cell>
          <cell r="D3970" t="str">
            <v>PC</v>
          </cell>
          <cell r="E3970">
            <v>117.9</v>
          </cell>
          <cell r="F3970">
            <v>294.75</v>
          </cell>
        </row>
        <row r="3971">
          <cell r="A3971">
            <v>2440121</v>
          </cell>
          <cell r="B3971" t="str">
            <v>24-401-21</v>
          </cell>
          <cell r="C3971" t="str">
            <v xml:space="preserve">POTTS ATRAUMA FCPS JAW 30 MM            </v>
          </cell>
          <cell r="D3971" t="str">
            <v>PC</v>
          </cell>
          <cell r="E3971">
            <v>131.85</v>
          </cell>
          <cell r="F3971">
            <v>329.625</v>
          </cell>
        </row>
        <row r="3972">
          <cell r="A3972">
            <v>2440122</v>
          </cell>
          <cell r="B3972" t="str">
            <v>24-401-22</v>
          </cell>
          <cell r="C3972" t="str">
            <v xml:space="preserve">POTTS ATRAUMA FCPS JAW 55 MM            </v>
          </cell>
          <cell r="D3972" t="str">
            <v>PC</v>
          </cell>
          <cell r="E3972">
            <v>131.85</v>
          </cell>
          <cell r="F3972">
            <v>329.625</v>
          </cell>
        </row>
        <row r="3973">
          <cell r="A3973">
            <v>2440321</v>
          </cell>
          <cell r="B3973" t="str">
            <v>24-403-21</v>
          </cell>
          <cell r="C3973" t="str">
            <v xml:space="preserve">POTTS ATRAUMA FCPS JAW 30 MM            </v>
          </cell>
          <cell r="D3973" t="str">
            <v>PC</v>
          </cell>
          <cell r="E3973">
            <v>116.55</v>
          </cell>
          <cell r="F3973">
            <v>291.375</v>
          </cell>
        </row>
        <row r="3974">
          <cell r="A3974">
            <v>2440322</v>
          </cell>
          <cell r="B3974" t="str">
            <v>24-403-22</v>
          </cell>
          <cell r="C3974" t="str">
            <v xml:space="preserve">POTTS ATRAUMA FCPS JAW 55 MM            </v>
          </cell>
          <cell r="D3974" t="str">
            <v>PC</v>
          </cell>
          <cell r="E3974">
            <v>116.55</v>
          </cell>
          <cell r="F3974">
            <v>291.375</v>
          </cell>
        </row>
        <row r="3975">
          <cell r="A3975">
            <v>2440522</v>
          </cell>
          <cell r="B3975" t="str">
            <v>24-405-22</v>
          </cell>
          <cell r="C3975" t="str">
            <v xml:space="preserve">POTTS ATRAUMA FCPS JAW 55 MM            </v>
          </cell>
          <cell r="D3975" t="str">
            <v>PC</v>
          </cell>
          <cell r="E3975">
            <v>126.45</v>
          </cell>
          <cell r="F3975">
            <v>316.125</v>
          </cell>
        </row>
        <row r="3976">
          <cell r="A3976">
            <v>2440722</v>
          </cell>
          <cell r="B3976" t="str">
            <v>24-407-22</v>
          </cell>
          <cell r="C3976" t="str">
            <v xml:space="preserve">POTTS ATRAUMA FCPS JAW 55 MM            </v>
          </cell>
          <cell r="D3976" t="str">
            <v>PC</v>
          </cell>
          <cell r="E3976">
            <v>126.45</v>
          </cell>
          <cell r="F3976">
            <v>316.125</v>
          </cell>
        </row>
        <row r="3977">
          <cell r="A3977">
            <v>2440819</v>
          </cell>
          <cell r="B3977" t="str">
            <v>24-408-19</v>
          </cell>
          <cell r="C3977" t="str">
            <v xml:space="preserve">DE BAKEY ATRAUMA FORCEPS                </v>
          </cell>
          <cell r="D3977" t="str">
            <v>PC</v>
          </cell>
          <cell r="E3977">
            <v>107.1</v>
          </cell>
          <cell r="F3977">
            <v>267.75</v>
          </cell>
        </row>
        <row r="3978">
          <cell r="A3978">
            <v>2440823</v>
          </cell>
          <cell r="B3978" t="str">
            <v>24-408-23</v>
          </cell>
          <cell r="C3978" t="str">
            <v xml:space="preserve">DE BAKEY ATRAUMA FORCEPS                </v>
          </cell>
          <cell r="D3978" t="str">
            <v>PC</v>
          </cell>
          <cell r="E3978">
            <v>121.5</v>
          </cell>
          <cell r="F3978">
            <v>303.75</v>
          </cell>
        </row>
        <row r="3979">
          <cell r="A3979">
            <v>2440916</v>
          </cell>
          <cell r="B3979" t="str">
            <v>24-409-16</v>
          </cell>
          <cell r="C3979" t="str">
            <v xml:space="preserve">DE BAKEY ATRAUMA FORCEPS                </v>
          </cell>
          <cell r="D3979" t="str">
            <v>PC</v>
          </cell>
          <cell r="E3979">
            <v>90</v>
          </cell>
          <cell r="F3979">
            <v>225</v>
          </cell>
        </row>
        <row r="3980">
          <cell r="A3980">
            <v>2441119</v>
          </cell>
          <cell r="B3980" t="str">
            <v>24-411-19</v>
          </cell>
          <cell r="C3980" t="str">
            <v xml:space="preserve">DE BAKEY ATRAUMA FORCEPS                </v>
          </cell>
          <cell r="D3980" t="str">
            <v>PC</v>
          </cell>
          <cell r="E3980">
            <v>117.9</v>
          </cell>
          <cell r="F3980">
            <v>294.75</v>
          </cell>
        </row>
        <row r="3981">
          <cell r="A3981">
            <v>2441120</v>
          </cell>
          <cell r="B3981" t="str">
            <v>24-411-20</v>
          </cell>
          <cell r="C3981" t="str">
            <v xml:space="preserve">DE BAKEY ATRAUMA FORCEPS                </v>
          </cell>
          <cell r="D3981" t="str">
            <v>PC</v>
          </cell>
          <cell r="E3981">
            <v>117.9</v>
          </cell>
          <cell r="F3981">
            <v>294.75</v>
          </cell>
        </row>
        <row r="3982">
          <cell r="A3982">
            <v>2441318</v>
          </cell>
          <cell r="B3982" t="str">
            <v>24-413-18</v>
          </cell>
          <cell r="C3982" t="str">
            <v xml:space="preserve">LELAND-JONES ATRAUMA FORCEPS            </v>
          </cell>
          <cell r="D3982" t="str">
            <v>PC</v>
          </cell>
          <cell r="E3982">
            <v>114.3</v>
          </cell>
          <cell r="F3982">
            <v>285.75</v>
          </cell>
        </row>
        <row r="3983">
          <cell r="A3983">
            <v>2441319</v>
          </cell>
          <cell r="B3983" t="str">
            <v>24-413-19</v>
          </cell>
          <cell r="C3983" t="str">
            <v xml:space="preserve">LELAND-JONES ATRAUMA FORCEPS            </v>
          </cell>
          <cell r="D3983" t="str">
            <v>PC</v>
          </cell>
          <cell r="E3983">
            <v>118.8</v>
          </cell>
          <cell r="F3983">
            <v>297</v>
          </cell>
        </row>
        <row r="3984">
          <cell r="A3984">
            <v>2441320</v>
          </cell>
          <cell r="B3984" t="str">
            <v>24-413-20</v>
          </cell>
          <cell r="C3984" t="str">
            <v xml:space="preserve">LELAND-JONES ATRAUMA FORCEPS            </v>
          </cell>
          <cell r="D3984" t="str">
            <v>PC</v>
          </cell>
          <cell r="E3984">
            <v>118.8</v>
          </cell>
          <cell r="F3984">
            <v>297</v>
          </cell>
        </row>
        <row r="3985">
          <cell r="A3985">
            <v>2441415</v>
          </cell>
          <cell r="B3985" t="str">
            <v>24-414-15</v>
          </cell>
          <cell r="C3985" t="str">
            <v xml:space="preserve">BAINBRIDGE ATRAUMA CLAMP                </v>
          </cell>
          <cell r="D3985" t="str">
            <v>PC</v>
          </cell>
          <cell r="E3985">
            <v>77.400000000000006</v>
          </cell>
          <cell r="F3985">
            <v>193.5</v>
          </cell>
        </row>
        <row r="3986">
          <cell r="A3986">
            <v>2441418</v>
          </cell>
          <cell r="B3986" t="str">
            <v>24-414-18</v>
          </cell>
          <cell r="C3986" t="str">
            <v xml:space="preserve">BAINBRIDGE ATRAUMA CLAMP                </v>
          </cell>
          <cell r="D3986" t="str">
            <v>PC</v>
          </cell>
          <cell r="E3986">
            <v>87.03</v>
          </cell>
          <cell r="F3986">
            <v>217.57499999999999</v>
          </cell>
        </row>
        <row r="3987">
          <cell r="A3987">
            <v>2441515</v>
          </cell>
          <cell r="B3987" t="str">
            <v>24-415-15</v>
          </cell>
          <cell r="C3987" t="str">
            <v xml:space="preserve">BAINBRIDGE ATRAUMA CLAMP                </v>
          </cell>
          <cell r="D3987" t="str">
            <v>PC</v>
          </cell>
          <cell r="E3987">
            <v>82.08</v>
          </cell>
          <cell r="F3987">
            <v>205.2</v>
          </cell>
        </row>
        <row r="3988">
          <cell r="A3988">
            <v>2441518</v>
          </cell>
          <cell r="B3988" t="str">
            <v>24-415-18</v>
          </cell>
          <cell r="C3988" t="str">
            <v xml:space="preserve">BAINBRIDGE ATRAUMA CLAMP                </v>
          </cell>
          <cell r="D3988" t="str">
            <v>PC</v>
          </cell>
          <cell r="E3988">
            <v>91.8</v>
          </cell>
          <cell r="F3988">
            <v>229.5</v>
          </cell>
        </row>
        <row r="3989">
          <cell r="A3989">
            <v>2441620</v>
          </cell>
          <cell r="B3989" t="str">
            <v>24-416-20</v>
          </cell>
          <cell r="C3989" t="str">
            <v xml:space="preserve">DE BAKEY ATRAUMA FORCEPS                </v>
          </cell>
          <cell r="D3989" t="str">
            <v>PC</v>
          </cell>
          <cell r="E3989">
            <v>102.15</v>
          </cell>
          <cell r="F3989">
            <v>255.375</v>
          </cell>
        </row>
        <row r="3990">
          <cell r="A3990">
            <v>2441726</v>
          </cell>
          <cell r="B3990" t="str">
            <v>24-417-26</v>
          </cell>
          <cell r="C3990" t="str">
            <v xml:space="preserve">ATRAUMA CLAMP                           </v>
          </cell>
          <cell r="D3990" t="str">
            <v>PC</v>
          </cell>
          <cell r="E3990">
            <v>126.45</v>
          </cell>
          <cell r="F3990">
            <v>316.125</v>
          </cell>
        </row>
        <row r="3991">
          <cell r="A3991">
            <v>2441727</v>
          </cell>
          <cell r="B3991" t="str">
            <v>24-417-27</v>
          </cell>
          <cell r="C3991" t="str">
            <v xml:space="preserve">ATRAUMA CLAMP                           </v>
          </cell>
          <cell r="D3991" t="str">
            <v>PC</v>
          </cell>
          <cell r="E3991">
            <v>126.45</v>
          </cell>
          <cell r="F3991">
            <v>316.125</v>
          </cell>
        </row>
        <row r="3992">
          <cell r="A3992">
            <v>2441731</v>
          </cell>
          <cell r="B3992" t="str">
            <v>24-417-31</v>
          </cell>
          <cell r="C3992" t="str">
            <v xml:space="preserve">ATRAUMA CLAMP                           </v>
          </cell>
          <cell r="D3992" t="str">
            <v>PC</v>
          </cell>
          <cell r="E3992">
            <v>146.25</v>
          </cell>
          <cell r="F3992">
            <v>365.625</v>
          </cell>
        </row>
        <row r="3993">
          <cell r="A3993">
            <v>2441733</v>
          </cell>
          <cell r="B3993" t="str">
            <v>24-417-33</v>
          </cell>
          <cell r="C3993" t="str">
            <v xml:space="preserve">ATRAUMA CLAMP                           </v>
          </cell>
          <cell r="D3993" t="str">
            <v>PC</v>
          </cell>
          <cell r="E3993">
            <v>146.25</v>
          </cell>
          <cell r="F3993">
            <v>365.625</v>
          </cell>
        </row>
        <row r="3994">
          <cell r="A3994">
            <v>2441828</v>
          </cell>
          <cell r="B3994" t="str">
            <v>24-418-28</v>
          </cell>
          <cell r="C3994" t="str">
            <v xml:space="preserve">DE BAKEY ATRAUMA FORCEPS                </v>
          </cell>
          <cell r="D3994" t="str">
            <v>PC</v>
          </cell>
          <cell r="E3994">
            <v>150.75</v>
          </cell>
          <cell r="F3994">
            <v>376.875</v>
          </cell>
        </row>
        <row r="3995">
          <cell r="A3995">
            <v>2441930</v>
          </cell>
          <cell r="B3995" t="str">
            <v>24-419-30</v>
          </cell>
          <cell r="C3995" t="str">
            <v xml:space="preserve">ATRAUMA CLAMP                           </v>
          </cell>
          <cell r="D3995" t="str">
            <v>PC</v>
          </cell>
          <cell r="E3995">
            <v>150.75</v>
          </cell>
          <cell r="F3995">
            <v>376.875</v>
          </cell>
        </row>
        <row r="3996">
          <cell r="A3996">
            <v>2442025</v>
          </cell>
          <cell r="B3996" t="str">
            <v>24-420-25</v>
          </cell>
          <cell r="C3996" t="str">
            <v xml:space="preserve">AORTA FORCEPS, COOLEY, 25 CM            </v>
          </cell>
          <cell r="D3996" t="str">
            <v>PC</v>
          </cell>
          <cell r="E3996">
            <v>197.55</v>
          </cell>
          <cell r="F3996">
            <v>493.875</v>
          </cell>
        </row>
        <row r="3997">
          <cell r="A3997">
            <v>2442027</v>
          </cell>
          <cell r="B3997" t="str">
            <v>24-420-27</v>
          </cell>
          <cell r="C3997" t="str">
            <v xml:space="preserve">DE BAKEY ATRAUMA FORCEPS                </v>
          </cell>
          <cell r="D3997" t="str">
            <v>PC</v>
          </cell>
          <cell r="E3997">
            <v>188.55</v>
          </cell>
          <cell r="F3997">
            <v>471.375</v>
          </cell>
        </row>
        <row r="3998">
          <cell r="A3998">
            <v>2442124</v>
          </cell>
          <cell r="B3998" t="str">
            <v>24-421-24</v>
          </cell>
          <cell r="C3998" t="str">
            <v xml:space="preserve">ATRAUMA CLAMP                           </v>
          </cell>
          <cell r="D3998" t="str">
            <v>PC</v>
          </cell>
          <cell r="E3998">
            <v>158.4</v>
          </cell>
          <cell r="F3998">
            <v>396</v>
          </cell>
        </row>
        <row r="3999">
          <cell r="A3999">
            <v>2442224</v>
          </cell>
          <cell r="B3999" t="str">
            <v>24-422-24</v>
          </cell>
          <cell r="C3999" t="str">
            <v xml:space="preserve">DE BAKEY PREPARATION FORCEPS            </v>
          </cell>
          <cell r="D3999" t="str">
            <v>PC</v>
          </cell>
          <cell r="E3999">
            <v>126</v>
          </cell>
          <cell r="F3999">
            <v>315</v>
          </cell>
        </row>
        <row r="4000">
          <cell r="A4000">
            <v>2442325</v>
          </cell>
          <cell r="B4000" t="str">
            <v>24-423-25</v>
          </cell>
          <cell r="C4000" t="str">
            <v xml:space="preserve">DE BAKEY ATRAUMA FORCEPS                </v>
          </cell>
          <cell r="D4000" t="str">
            <v>PC</v>
          </cell>
          <cell r="E4000">
            <v>146.25</v>
          </cell>
          <cell r="F4000">
            <v>365.625</v>
          </cell>
        </row>
        <row r="4001">
          <cell r="A4001">
            <v>2442326</v>
          </cell>
          <cell r="B4001" t="str">
            <v>24-423-26</v>
          </cell>
          <cell r="C4001" t="str">
            <v xml:space="preserve">DE BAKEY ATRAUMA FORCEPS                </v>
          </cell>
          <cell r="D4001" t="str">
            <v>PC</v>
          </cell>
          <cell r="E4001">
            <v>160.65</v>
          </cell>
          <cell r="F4001">
            <v>401.625</v>
          </cell>
        </row>
        <row r="4002">
          <cell r="A4002">
            <v>2442401</v>
          </cell>
          <cell r="B4002" t="str">
            <v>24-424-01</v>
          </cell>
          <cell r="C4002" t="str">
            <v xml:space="preserve">WEBER ATRAUMA FCPS CVD LEFT             </v>
          </cell>
          <cell r="D4002" t="str">
            <v>PC</v>
          </cell>
          <cell r="E4002">
            <v>193.95</v>
          </cell>
          <cell r="F4002">
            <v>484.875</v>
          </cell>
        </row>
        <row r="4003">
          <cell r="A4003">
            <v>2442402</v>
          </cell>
          <cell r="B4003" t="str">
            <v>24-424-02</v>
          </cell>
          <cell r="C4003" t="str">
            <v xml:space="preserve">WEBER ATRAUMA FCPS CVD RIGHT            </v>
          </cell>
          <cell r="D4003" t="str">
            <v>PC</v>
          </cell>
          <cell r="E4003">
            <v>193.95</v>
          </cell>
          <cell r="F4003">
            <v>484.875</v>
          </cell>
        </row>
        <row r="4004">
          <cell r="A4004">
            <v>2442403</v>
          </cell>
          <cell r="B4004" t="str">
            <v>24-424-03</v>
          </cell>
          <cell r="C4004" t="str">
            <v xml:space="preserve">AORTA FORCEPS, WYLIE, ATRAUM. 22,5 CM   </v>
          </cell>
          <cell r="D4004" t="str">
            <v>PC</v>
          </cell>
          <cell r="E4004">
            <v>166.05</v>
          </cell>
          <cell r="F4004">
            <v>415.125</v>
          </cell>
        </row>
        <row r="4005">
          <cell r="A4005">
            <v>2442404</v>
          </cell>
          <cell r="B4005" t="str">
            <v>24-424-04</v>
          </cell>
          <cell r="C4005" t="str">
            <v xml:space="preserve">AORTA FORCEPS, WYLIE, ATRAUM. 23 CM     </v>
          </cell>
          <cell r="D4005" t="str">
            <v>PC</v>
          </cell>
          <cell r="E4005">
            <v>192.6</v>
          </cell>
          <cell r="F4005">
            <v>481.5</v>
          </cell>
        </row>
        <row r="4006">
          <cell r="A4006">
            <v>2442500</v>
          </cell>
          <cell r="B4006" t="str">
            <v>24-425-00</v>
          </cell>
          <cell r="C4006" t="str">
            <v xml:space="preserve">VENA CAVA FORCEPS CALNE                 </v>
          </cell>
          <cell r="D4006" t="str">
            <v>PC</v>
          </cell>
          <cell r="E4006">
            <v>418.05</v>
          </cell>
          <cell r="F4006">
            <v>1045.125</v>
          </cell>
        </row>
        <row r="4007">
          <cell r="A4007">
            <v>2442507</v>
          </cell>
          <cell r="B4007" t="str">
            <v>24-425-07</v>
          </cell>
          <cell r="C4007" t="str">
            <v xml:space="preserve">KIDNEY/PANCR.-FORCEPS, 40 MM, 23 CM     </v>
          </cell>
          <cell r="D4007" t="str">
            <v>PC</v>
          </cell>
          <cell r="E4007">
            <v>141.30000000000001</v>
          </cell>
          <cell r="F4007">
            <v>353.25</v>
          </cell>
        </row>
        <row r="4008">
          <cell r="A4008">
            <v>2442508</v>
          </cell>
          <cell r="B4008" t="str">
            <v>24-425-08</v>
          </cell>
          <cell r="C4008" t="str">
            <v xml:space="preserve">KIDNEY/PANCR.-FORCEPS, 50 MM, 23,5 CM   </v>
          </cell>
          <cell r="D4008" t="str">
            <v>PC</v>
          </cell>
          <cell r="E4008">
            <v>145.80000000000001</v>
          </cell>
          <cell r="F4008">
            <v>364.5</v>
          </cell>
        </row>
        <row r="4009">
          <cell r="A4009">
            <v>2442509</v>
          </cell>
          <cell r="B4009" t="str">
            <v>24-425-09</v>
          </cell>
          <cell r="C4009" t="str">
            <v xml:space="preserve">KIDNEY/PANCR.-FORCEPS, 60 MM, 24,5 CM   </v>
          </cell>
          <cell r="D4009" t="str">
            <v>PC</v>
          </cell>
          <cell r="E4009">
            <v>153.9</v>
          </cell>
          <cell r="F4009">
            <v>384.75</v>
          </cell>
        </row>
        <row r="4010">
          <cell r="A4010">
            <v>2442515</v>
          </cell>
          <cell r="B4010" t="str">
            <v>24-425-15</v>
          </cell>
          <cell r="C4010" t="str">
            <v xml:space="preserve">VASCULAR CLAMP SATINSKY, 26,5 CM        </v>
          </cell>
          <cell r="D4010" t="str">
            <v>PC</v>
          </cell>
          <cell r="E4010">
            <v>77.849999999999994</v>
          </cell>
          <cell r="F4010">
            <v>194.625</v>
          </cell>
        </row>
        <row r="4011">
          <cell r="A4011">
            <v>2442520</v>
          </cell>
          <cell r="B4011" t="str">
            <v>24-425-20</v>
          </cell>
          <cell r="C4011" t="str">
            <v xml:space="preserve">SATINSKY ATRAUMA FORCEPS                </v>
          </cell>
          <cell r="D4011" t="str">
            <v>PC</v>
          </cell>
          <cell r="E4011">
            <v>131.85</v>
          </cell>
          <cell r="F4011">
            <v>329.625</v>
          </cell>
        </row>
        <row r="4012">
          <cell r="A4012">
            <v>2442524</v>
          </cell>
          <cell r="B4012" t="str">
            <v>24-425-24</v>
          </cell>
          <cell r="C4012" t="str">
            <v xml:space="preserve">SATINSKY ATRAUMA FORCEPS                </v>
          </cell>
          <cell r="D4012" t="str">
            <v>PC</v>
          </cell>
          <cell r="E4012">
            <v>140.85</v>
          </cell>
          <cell r="F4012">
            <v>352.125</v>
          </cell>
        </row>
        <row r="4013">
          <cell r="A4013">
            <v>2442525</v>
          </cell>
          <cell r="B4013" t="str">
            <v>24-425-25</v>
          </cell>
          <cell r="C4013" t="str">
            <v xml:space="preserve">SATINSKY ATRAUMA FORCEPS                </v>
          </cell>
          <cell r="D4013" t="str">
            <v>PC</v>
          </cell>
          <cell r="E4013">
            <v>146.25</v>
          </cell>
          <cell r="F4013">
            <v>365.625</v>
          </cell>
        </row>
        <row r="4014">
          <cell r="A4014">
            <v>2442526</v>
          </cell>
          <cell r="B4014" t="str">
            <v>24-425-26</v>
          </cell>
          <cell r="C4014" t="str">
            <v xml:space="preserve">SATINSKY ATRAUMA FORCEPS                </v>
          </cell>
          <cell r="D4014" t="str">
            <v>PC</v>
          </cell>
          <cell r="E4014">
            <v>146.25</v>
          </cell>
          <cell r="F4014">
            <v>365.625</v>
          </cell>
        </row>
        <row r="4015">
          <cell r="A4015">
            <v>2442527</v>
          </cell>
          <cell r="B4015" t="str">
            <v>24-425-27</v>
          </cell>
          <cell r="C4015" t="str">
            <v xml:space="preserve">SATINSKY ATRAUMA FORCEPS                </v>
          </cell>
          <cell r="D4015" t="str">
            <v>PC</v>
          </cell>
          <cell r="E4015">
            <v>150.75</v>
          </cell>
          <cell r="F4015">
            <v>376.875</v>
          </cell>
        </row>
        <row r="4016">
          <cell r="A4016">
            <v>2442601</v>
          </cell>
          <cell r="B4016" t="str">
            <v>24-426-01</v>
          </cell>
          <cell r="C4016" t="str">
            <v xml:space="preserve">HARKEN ATRAUMA FORCEPS                  </v>
          </cell>
          <cell r="D4016" t="str">
            <v>PC</v>
          </cell>
          <cell r="E4016">
            <v>155.25</v>
          </cell>
          <cell r="F4016">
            <v>388.125</v>
          </cell>
        </row>
        <row r="4017">
          <cell r="A4017">
            <v>2442602</v>
          </cell>
          <cell r="B4017" t="str">
            <v>24-426-02</v>
          </cell>
          <cell r="C4017" t="str">
            <v xml:space="preserve">HARKEN ATRAUMA FORCEPS                  </v>
          </cell>
          <cell r="D4017" t="str">
            <v>PC</v>
          </cell>
          <cell r="E4017">
            <v>155.25</v>
          </cell>
          <cell r="F4017">
            <v>388.125</v>
          </cell>
        </row>
        <row r="4018">
          <cell r="A4018">
            <v>2442603</v>
          </cell>
          <cell r="B4018" t="str">
            <v>24-426-03</v>
          </cell>
          <cell r="C4018" t="str">
            <v xml:space="preserve">HARKEN ATRAUMA FORCEPS                  </v>
          </cell>
          <cell r="D4018" t="str">
            <v>PC</v>
          </cell>
          <cell r="E4018">
            <v>155.25</v>
          </cell>
          <cell r="F4018">
            <v>388.125</v>
          </cell>
        </row>
        <row r="4019">
          <cell r="A4019">
            <v>2442604</v>
          </cell>
          <cell r="B4019" t="str">
            <v>24-426-04</v>
          </cell>
          <cell r="C4019" t="str">
            <v xml:space="preserve">HARKEN ATRAUMA FORCEPS                  </v>
          </cell>
          <cell r="D4019" t="str">
            <v>PC</v>
          </cell>
          <cell r="E4019">
            <v>155.25</v>
          </cell>
          <cell r="F4019">
            <v>388.125</v>
          </cell>
        </row>
        <row r="4020">
          <cell r="A4020">
            <v>2442723</v>
          </cell>
          <cell r="B4020" t="str">
            <v>24-427-23</v>
          </cell>
          <cell r="C4020" t="str">
            <v xml:space="preserve">LEES ATRAUMA CLAMP                      </v>
          </cell>
          <cell r="D4020" t="str">
            <v>PC</v>
          </cell>
          <cell r="E4020">
            <v>121.5</v>
          </cell>
          <cell r="F4020">
            <v>303.75</v>
          </cell>
        </row>
        <row r="4021">
          <cell r="A4021">
            <v>2442725</v>
          </cell>
          <cell r="B4021" t="str">
            <v>24-427-25</v>
          </cell>
          <cell r="C4021" t="str">
            <v xml:space="preserve">LEES ATRAUMA FORCEPS ANGLED             </v>
          </cell>
          <cell r="D4021" t="str">
            <v>PC</v>
          </cell>
          <cell r="E4021">
            <v>126.45</v>
          </cell>
          <cell r="F4021">
            <v>316.125</v>
          </cell>
        </row>
        <row r="4022">
          <cell r="A4022">
            <v>2442925</v>
          </cell>
          <cell r="B4022" t="str">
            <v>24-429-25</v>
          </cell>
          <cell r="C4022" t="str">
            <v xml:space="preserve">LEES ATRAUMA CLAMP                      </v>
          </cell>
          <cell r="D4022" t="str">
            <v>PC</v>
          </cell>
          <cell r="E4022">
            <v>131.4</v>
          </cell>
          <cell r="F4022">
            <v>328.5</v>
          </cell>
        </row>
        <row r="4023">
          <cell r="A4023">
            <v>2443000</v>
          </cell>
          <cell r="B4023" t="str">
            <v>24-430-00</v>
          </cell>
          <cell r="C4023" t="str">
            <v xml:space="preserve">ANASTOMOSIS FORCEPS GLOVER, 18 CM       </v>
          </cell>
          <cell r="D4023" t="str">
            <v>PC</v>
          </cell>
          <cell r="E4023">
            <v>161.55000000000001</v>
          </cell>
          <cell r="F4023">
            <v>403.875</v>
          </cell>
        </row>
        <row r="4024">
          <cell r="A4024">
            <v>2443001</v>
          </cell>
          <cell r="B4024" t="str">
            <v>24-430-01</v>
          </cell>
          <cell r="C4024" t="str">
            <v xml:space="preserve">ANASTOMOSIS FORCEPS GLOVER, 22 CM       </v>
          </cell>
          <cell r="D4024" t="str">
            <v>PC</v>
          </cell>
          <cell r="E4024">
            <v>161.55000000000001</v>
          </cell>
          <cell r="F4024">
            <v>403.875</v>
          </cell>
        </row>
        <row r="4025">
          <cell r="A4025">
            <v>2443021</v>
          </cell>
          <cell r="B4025" t="str">
            <v>24-430-21</v>
          </cell>
          <cell r="C4025" t="str">
            <v xml:space="preserve">LAMBERT-KAY ATRAUMA FORCEPS             </v>
          </cell>
          <cell r="D4025" t="str">
            <v>PC</v>
          </cell>
          <cell r="E4025">
            <v>131.85</v>
          </cell>
          <cell r="F4025">
            <v>329.625</v>
          </cell>
        </row>
        <row r="4026">
          <cell r="A4026">
            <v>2443022</v>
          </cell>
          <cell r="B4026" t="str">
            <v>24-430-22</v>
          </cell>
          <cell r="C4026" t="str">
            <v xml:space="preserve">LAMBERT-KAY ATRAUMA CLAMP               </v>
          </cell>
          <cell r="D4026" t="str">
            <v>PC</v>
          </cell>
          <cell r="E4026">
            <v>158.4</v>
          </cell>
          <cell r="F4026">
            <v>396</v>
          </cell>
        </row>
        <row r="4027">
          <cell r="A4027">
            <v>2443117</v>
          </cell>
          <cell r="B4027" t="str">
            <v>24-431-17</v>
          </cell>
          <cell r="C4027" t="str">
            <v xml:space="preserve">DE BAKEY ATR. ANAAST CLAMP              </v>
          </cell>
          <cell r="D4027" t="str">
            <v>PC</v>
          </cell>
          <cell r="E4027">
            <v>104.4</v>
          </cell>
          <cell r="F4027">
            <v>261</v>
          </cell>
        </row>
        <row r="4028">
          <cell r="A4028">
            <v>2443218</v>
          </cell>
          <cell r="B4028" t="str">
            <v>24-432-18</v>
          </cell>
          <cell r="C4028" t="str">
            <v xml:space="preserve">DE BAKEY ATR.BLOODVESSLFCP              </v>
          </cell>
          <cell r="D4028" t="str">
            <v>PC</v>
          </cell>
          <cell r="E4028">
            <v>126.45</v>
          </cell>
          <cell r="F4028">
            <v>316.125</v>
          </cell>
        </row>
        <row r="4029">
          <cell r="A4029">
            <v>2443220</v>
          </cell>
          <cell r="B4029" t="str">
            <v>24-432-20</v>
          </cell>
          <cell r="C4029" t="str">
            <v xml:space="preserve">MORRIS ATRAUMA FCPS 2X3TEETH            </v>
          </cell>
          <cell r="D4029" t="str">
            <v>PC</v>
          </cell>
          <cell r="E4029">
            <v>132.75</v>
          </cell>
          <cell r="F4029">
            <v>331.875</v>
          </cell>
        </row>
        <row r="4030">
          <cell r="A4030">
            <v>2443223</v>
          </cell>
          <cell r="B4030" t="str">
            <v>24-432-23</v>
          </cell>
          <cell r="C4030" t="str">
            <v xml:space="preserve">DE BAKEY ATR.BLOODVESSLFCP              </v>
          </cell>
          <cell r="D4030" t="str">
            <v>PC</v>
          </cell>
          <cell r="E4030">
            <v>149.4</v>
          </cell>
          <cell r="F4030">
            <v>373.5</v>
          </cell>
        </row>
        <row r="4031">
          <cell r="A4031">
            <v>2443225</v>
          </cell>
          <cell r="B4031" t="str">
            <v>24-432-25</v>
          </cell>
          <cell r="C4031" t="str">
            <v xml:space="preserve">MORRIS ATRAUMA FCPS 2X3TEETH            </v>
          </cell>
          <cell r="D4031" t="str">
            <v>PC</v>
          </cell>
          <cell r="E4031">
            <v>149.4</v>
          </cell>
          <cell r="F4031">
            <v>373.5</v>
          </cell>
        </row>
        <row r="4032">
          <cell r="A4032">
            <v>2443226</v>
          </cell>
          <cell r="B4032" t="str">
            <v>24-432-26</v>
          </cell>
          <cell r="C4032" t="str">
            <v xml:space="preserve">VASCULAR CLAMP FOGARTY,60░ ANG. 12 CM   </v>
          </cell>
          <cell r="D4032" t="str">
            <v>PC</v>
          </cell>
          <cell r="E4032">
            <v>542.70000000000005</v>
          </cell>
          <cell r="F4032">
            <v>1356.75</v>
          </cell>
        </row>
        <row r="4033">
          <cell r="A4033">
            <v>2443227</v>
          </cell>
          <cell r="B4033" t="str">
            <v>24-432-27</v>
          </cell>
          <cell r="C4033" t="str">
            <v xml:space="preserve">VASCULAR CLAMP FOGARTY,60░ ANG. 24,5 CM </v>
          </cell>
          <cell r="D4033" t="str">
            <v>PC</v>
          </cell>
          <cell r="E4033">
            <v>579.6</v>
          </cell>
          <cell r="F4033">
            <v>1449</v>
          </cell>
        </row>
        <row r="4034">
          <cell r="A4034">
            <v>2443228</v>
          </cell>
          <cell r="B4034" t="str">
            <v>24-432-28</v>
          </cell>
          <cell r="C4034" t="str">
            <v>VASCULAR CLAMP FOGARTY,60░ ANG.CVD. 12CM</v>
          </cell>
          <cell r="D4034" t="str">
            <v>PC</v>
          </cell>
          <cell r="E4034">
            <v>579.6</v>
          </cell>
          <cell r="F4034">
            <v>1449</v>
          </cell>
        </row>
        <row r="4035">
          <cell r="A4035">
            <v>2443229</v>
          </cell>
          <cell r="B4035" t="str">
            <v>24-432-29</v>
          </cell>
          <cell r="C4035" t="str">
            <v>VASCULAR CLAMP FOGARTY,60░ ANG.CVD. 28CM</v>
          </cell>
          <cell r="D4035" t="str">
            <v>PC</v>
          </cell>
          <cell r="E4035">
            <v>615.6</v>
          </cell>
          <cell r="F4035">
            <v>1539</v>
          </cell>
        </row>
        <row r="4036">
          <cell r="A4036">
            <v>2443230</v>
          </cell>
          <cell r="B4036" t="str">
            <v>24-432-30</v>
          </cell>
          <cell r="C4036" t="str">
            <v xml:space="preserve">SPARE BLADES, 1 PAIR, LENGTH 33 MM      </v>
          </cell>
          <cell r="D4036" t="str">
            <v>PR</v>
          </cell>
          <cell r="E4036">
            <v>81.45</v>
          </cell>
          <cell r="F4036">
            <v>203.625</v>
          </cell>
        </row>
        <row r="4037">
          <cell r="A4037">
            <v>2443231</v>
          </cell>
          <cell r="B4037" t="str">
            <v>24-432-31</v>
          </cell>
          <cell r="C4037" t="str">
            <v xml:space="preserve">SPARE BLADES, 1 PAIR, LENGTH 61 MM      </v>
          </cell>
          <cell r="D4037" t="str">
            <v>PR</v>
          </cell>
          <cell r="E4037">
            <v>95.85</v>
          </cell>
          <cell r="F4037">
            <v>239.625</v>
          </cell>
        </row>
        <row r="4038">
          <cell r="A4038">
            <v>2443233</v>
          </cell>
          <cell r="B4038" t="str">
            <v>24-432-33</v>
          </cell>
          <cell r="C4038" t="str">
            <v xml:space="preserve">VASCULAR CLAMP FOGARTY, ANGL.STR.16,5CM </v>
          </cell>
          <cell r="D4038" t="str">
            <v>PC</v>
          </cell>
          <cell r="E4038">
            <v>542.70000000000005</v>
          </cell>
          <cell r="F4038">
            <v>1356.75</v>
          </cell>
        </row>
        <row r="4039">
          <cell r="A4039">
            <v>2443234</v>
          </cell>
          <cell r="B4039" t="str">
            <v>24-432-34</v>
          </cell>
          <cell r="C4039" t="str">
            <v xml:space="preserve">VASCULAR CLAMP FOGARTY, ANGL.STR. 29CM  </v>
          </cell>
          <cell r="D4039" t="str">
            <v>PC</v>
          </cell>
          <cell r="E4039">
            <v>579.6</v>
          </cell>
          <cell r="F4039">
            <v>1449</v>
          </cell>
        </row>
        <row r="4040">
          <cell r="A4040">
            <v>2443323</v>
          </cell>
          <cell r="B4040" t="str">
            <v>24-433-23</v>
          </cell>
          <cell r="C4040" t="str">
            <v xml:space="preserve">DE BAKEY ATRAUMA FORCEPS                </v>
          </cell>
          <cell r="D4040" t="str">
            <v>PC</v>
          </cell>
          <cell r="E4040">
            <v>131.4</v>
          </cell>
          <cell r="F4040">
            <v>328.5</v>
          </cell>
        </row>
        <row r="4041">
          <cell r="A4041">
            <v>2443324</v>
          </cell>
          <cell r="B4041" t="str">
            <v>24-433-24</v>
          </cell>
          <cell r="C4041" t="str">
            <v xml:space="preserve">DE BAKEY ATRAUMA FORCEPS                </v>
          </cell>
          <cell r="D4041" t="str">
            <v>PC</v>
          </cell>
          <cell r="E4041">
            <v>131.4</v>
          </cell>
          <cell r="F4041">
            <v>328.5</v>
          </cell>
        </row>
        <row r="4042">
          <cell r="A4042">
            <v>2443325</v>
          </cell>
          <cell r="B4042" t="str">
            <v>24-433-25</v>
          </cell>
          <cell r="C4042" t="str">
            <v xml:space="preserve">DE BAKEY ATRAUMA FORCEPS                </v>
          </cell>
          <cell r="D4042" t="str">
            <v>PC</v>
          </cell>
          <cell r="E4042">
            <v>131.4</v>
          </cell>
          <cell r="F4042">
            <v>328.5</v>
          </cell>
        </row>
        <row r="4043">
          <cell r="A4043">
            <v>2443421</v>
          </cell>
          <cell r="B4043" t="str">
            <v>24-434-21</v>
          </cell>
          <cell r="C4043" t="str">
            <v xml:space="preserve">POTTS ATRAUMA CLAMP                     </v>
          </cell>
          <cell r="D4043" t="str">
            <v>PC</v>
          </cell>
          <cell r="E4043">
            <v>113.85</v>
          </cell>
          <cell r="F4043">
            <v>284.625</v>
          </cell>
        </row>
        <row r="4044">
          <cell r="A4044">
            <v>2443423</v>
          </cell>
          <cell r="B4044" t="str">
            <v>24-434-23</v>
          </cell>
          <cell r="C4044" t="str">
            <v xml:space="preserve">POTTS ATRAUMA CLAMP                     </v>
          </cell>
          <cell r="D4044" t="str">
            <v>PC</v>
          </cell>
          <cell r="E4044">
            <v>109.35</v>
          </cell>
          <cell r="F4044">
            <v>273.375</v>
          </cell>
        </row>
        <row r="4045">
          <cell r="A4045">
            <v>2443427</v>
          </cell>
          <cell r="B4045" t="str">
            <v>24-434-27</v>
          </cell>
          <cell r="C4045" t="str">
            <v xml:space="preserve">POTTS ATRAUMA CLAMP                     </v>
          </cell>
          <cell r="D4045" t="str">
            <v>PC</v>
          </cell>
          <cell r="E4045">
            <v>109.35</v>
          </cell>
          <cell r="F4045">
            <v>273.375</v>
          </cell>
        </row>
        <row r="4046">
          <cell r="A4046">
            <v>2443431</v>
          </cell>
          <cell r="B4046" t="str">
            <v>24-434-31</v>
          </cell>
          <cell r="C4046" t="str">
            <v xml:space="preserve">POTTS ATRAUMA CLAMP                     </v>
          </cell>
          <cell r="D4046" t="str">
            <v>PC</v>
          </cell>
          <cell r="E4046">
            <v>131.85</v>
          </cell>
          <cell r="F4046">
            <v>329.625</v>
          </cell>
        </row>
        <row r="4047">
          <cell r="A4047">
            <v>2443521</v>
          </cell>
          <cell r="B4047" t="str">
            <v>24-435-21</v>
          </cell>
          <cell r="C4047" t="str">
            <v xml:space="preserve">POTTS ATRAUMA CLAMP                     </v>
          </cell>
          <cell r="D4047" t="str">
            <v>PC</v>
          </cell>
          <cell r="E4047">
            <v>112.5</v>
          </cell>
          <cell r="F4047">
            <v>281.25</v>
          </cell>
        </row>
        <row r="4048">
          <cell r="A4048">
            <v>2443523</v>
          </cell>
          <cell r="B4048" t="str">
            <v>24-435-23</v>
          </cell>
          <cell r="C4048" t="str">
            <v xml:space="preserve">POTTS ATRAUMA CLAMP                     </v>
          </cell>
          <cell r="D4048" t="str">
            <v>PC</v>
          </cell>
          <cell r="E4048">
            <v>115.2</v>
          </cell>
          <cell r="F4048">
            <v>288</v>
          </cell>
        </row>
        <row r="4049">
          <cell r="A4049">
            <v>2443527</v>
          </cell>
          <cell r="B4049" t="str">
            <v>24-435-27</v>
          </cell>
          <cell r="C4049" t="str">
            <v xml:space="preserve">POTTS ATRAUMA CLAMP                     </v>
          </cell>
          <cell r="D4049" t="str">
            <v>PC</v>
          </cell>
          <cell r="E4049">
            <v>121.5</v>
          </cell>
          <cell r="F4049">
            <v>303.75</v>
          </cell>
        </row>
        <row r="4050">
          <cell r="A4050">
            <v>2443531</v>
          </cell>
          <cell r="B4050" t="str">
            <v>24-435-31</v>
          </cell>
          <cell r="C4050" t="str">
            <v xml:space="preserve">POTTS ATRAUMA CLAMP                     </v>
          </cell>
          <cell r="D4050" t="str">
            <v>PC</v>
          </cell>
          <cell r="E4050">
            <v>140.85</v>
          </cell>
          <cell r="F4050">
            <v>352.125</v>
          </cell>
        </row>
        <row r="4051">
          <cell r="A4051">
            <v>2443618</v>
          </cell>
          <cell r="B4051" t="str">
            <v>24-436-18</v>
          </cell>
          <cell r="C4051" t="str">
            <v xml:space="preserve">DE BAKEY ATRAUMA FCPS ANGLED            </v>
          </cell>
          <cell r="D4051" t="str">
            <v>PC</v>
          </cell>
          <cell r="E4051">
            <v>118.8</v>
          </cell>
          <cell r="F4051">
            <v>297</v>
          </cell>
        </row>
        <row r="4052">
          <cell r="A4052">
            <v>2443619</v>
          </cell>
          <cell r="B4052" t="str">
            <v>24-436-19</v>
          </cell>
          <cell r="C4052" t="str">
            <v xml:space="preserve">DE BAKEY ATRAUMA FCPS ANGLED            </v>
          </cell>
          <cell r="D4052" t="str">
            <v>PC</v>
          </cell>
          <cell r="E4052">
            <v>129.15</v>
          </cell>
          <cell r="F4052">
            <v>322.875</v>
          </cell>
        </row>
        <row r="4053">
          <cell r="A4053">
            <v>2443623</v>
          </cell>
          <cell r="B4053" t="str">
            <v>24-436-23</v>
          </cell>
          <cell r="C4053" t="str">
            <v xml:space="preserve">DE BAKEY ATRAUMA FCPS ANGLED            </v>
          </cell>
          <cell r="D4053" t="str">
            <v>PC</v>
          </cell>
          <cell r="E4053">
            <v>129.15</v>
          </cell>
          <cell r="F4053">
            <v>322.875</v>
          </cell>
        </row>
        <row r="4054">
          <cell r="A4054">
            <v>2443627</v>
          </cell>
          <cell r="B4054" t="str">
            <v>24-436-27</v>
          </cell>
          <cell r="C4054" t="str">
            <v xml:space="preserve">DE BAKEY ATRAUMA FCPS ANGLED            </v>
          </cell>
          <cell r="D4054" t="str">
            <v>PC</v>
          </cell>
          <cell r="E4054">
            <v>133.65</v>
          </cell>
          <cell r="F4054">
            <v>334.125</v>
          </cell>
        </row>
        <row r="4055">
          <cell r="A4055">
            <v>2443720</v>
          </cell>
          <cell r="B4055" t="str">
            <v>24-437-20</v>
          </cell>
          <cell r="C4055" t="str">
            <v xml:space="preserve">ATRAUMA UNIVERSAL CLAMP                 </v>
          </cell>
          <cell r="D4055" t="str">
            <v>PC</v>
          </cell>
          <cell r="E4055">
            <v>111.15</v>
          </cell>
          <cell r="F4055">
            <v>277.875</v>
          </cell>
        </row>
        <row r="4056">
          <cell r="A4056">
            <v>2443721</v>
          </cell>
          <cell r="B4056" t="str">
            <v>24-437-21</v>
          </cell>
          <cell r="C4056" t="str">
            <v xml:space="preserve">ATRAUMA UNIVERSAL CLAMP                 </v>
          </cell>
          <cell r="D4056" t="str">
            <v>PC</v>
          </cell>
          <cell r="E4056">
            <v>131.85</v>
          </cell>
          <cell r="F4056">
            <v>329.625</v>
          </cell>
        </row>
        <row r="4057">
          <cell r="A4057">
            <v>2443725</v>
          </cell>
          <cell r="B4057" t="str">
            <v>24-437-25</v>
          </cell>
          <cell r="C4057" t="str">
            <v xml:space="preserve">ATRAUMA UNIVERSAL CLAMP                 </v>
          </cell>
          <cell r="D4057" t="str">
            <v>PC</v>
          </cell>
          <cell r="E4057">
            <v>131.85</v>
          </cell>
          <cell r="F4057">
            <v>329.625</v>
          </cell>
        </row>
        <row r="4058">
          <cell r="A4058">
            <v>2443729</v>
          </cell>
          <cell r="B4058" t="str">
            <v>24-437-29</v>
          </cell>
          <cell r="C4058" t="str">
            <v xml:space="preserve">ATRAUMA UNIVERSAL CLAMP                 </v>
          </cell>
          <cell r="D4058" t="str">
            <v>PC</v>
          </cell>
          <cell r="E4058">
            <v>144.44999999999999</v>
          </cell>
          <cell r="F4058">
            <v>361.125</v>
          </cell>
        </row>
        <row r="4059">
          <cell r="A4059">
            <v>2443812</v>
          </cell>
          <cell r="B4059" t="str">
            <v>24-438-12</v>
          </cell>
          <cell r="C4059" t="str">
            <v xml:space="preserve">MOSQUITO  ATRAUMA FORCEPS               </v>
          </cell>
          <cell r="D4059" t="str">
            <v>PC</v>
          </cell>
          <cell r="E4059">
            <v>30.6</v>
          </cell>
          <cell r="F4059">
            <v>76.5</v>
          </cell>
        </row>
        <row r="4060">
          <cell r="A4060">
            <v>2443814</v>
          </cell>
          <cell r="B4060" t="str">
            <v>24-438-14</v>
          </cell>
          <cell r="C4060" t="str">
            <v xml:space="preserve">PEAN ATRAUMA FORCEPS                    </v>
          </cell>
          <cell r="D4060" t="str">
            <v>PC</v>
          </cell>
          <cell r="E4060">
            <v>38.79</v>
          </cell>
          <cell r="F4060">
            <v>96.974999999999994</v>
          </cell>
        </row>
        <row r="4061">
          <cell r="A4061">
            <v>2443816</v>
          </cell>
          <cell r="B4061" t="str">
            <v>24-438-16</v>
          </cell>
          <cell r="C4061" t="str">
            <v xml:space="preserve">PEAN ATR. CLAMP 16CM STR.               </v>
          </cell>
          <cell r="D4061" t="str">
            <v>PC</v>
          </cell>
          <cell r="E4061">
            <v>53.28</v>
          </cell>
          <cell r="F4061">
            <v>133.19999999999999</v>
          </cell>
        </row>
        <row r="4062">
          <cell r="A4062">
            <v>2443818</v>
          </cell>
          <cell r="B4062" t="str">
            <v>24-438-18</v>
          </cell>
          <cell r="C4062" t="str">
            <v xml:space="preserve">PEAN ATR. CLAMP 18CM STR.               </v>
          </cell>
          <cell r="D4062" t="str">
            <v>PC</v>
          </cell>
          <cell r="E4062">
            <v>64.53</v>
          </cell>
          <cell r="F4062">
            <v>161.32499999999999</v>
          </cell>
        </row>
        <row r="4063">
          <cell r="A4063">
            <v>2443820</v>
          </cell>
          <cell r="B4063" t="str">
            <v>24-438-20</v>
          </cell>
          <cell r="C4063" t="str">
            <v xml:space="preserve">PEAN ATR. CLAMP 20CM STR.               </v>
          </cell>
          <cell r="D4063" t="str">
            <v>PC</v>
          </cell>
          <cell r="E4063">
            <v>77.400000000000006</v>
          </cell>
          <cell r="F4063">
            <v>193.5</v>
          </cell>
        </row>
        <row r="4064">
          <cell r="A4064">
            <v>2443912</v>
          </cell>
          <cell r="B4064" t="str">
            <v>24-439-12</v>
          </cell>
          <cell r="C4064" t="str">
            <v xml:space="preserve">MOSQUITO ATRAUMA FORCEPS                </v>
          </cell>
          <cell r="D4064" t="str">
            <v>PC</v>
          </cell>
          <cell r="E4064">
            <v>42.3</v>
          </cell>
          <cell r="F4064">
            <v>105.75</v>
          </cell>
        </row>
        <row r="4065">
          <cell r="A4065">
            <v>2443914</v>
          </cell>
          <cell r="B4065" t="str">
            <v>24-439-14</v>
          </cell>
          <cell r="C4065" t="str">
            <v xml:space="preserve">DE BAKEY ATRAUMA FORCEPS                </v>
          </cell>
          <cell r="D4065" t="str">
            <v>PC</v>
          </cell>
          <cell r="E4065">
            <v>70.38</v>
          </cell>
          <cell r="F4065">
            <v>175.95</v>
          </cell>
        </row>
        <row r="4066">
          <cell r="A4066">
            <v>2443916</v>
          </cell>
          <cell r="B4066" t="str">
            <v>24-439-16</v>
          </cell>
          <cell r="C4066" t="str">
            <v xml:space="preserve">DE BAKEY ATR. CLAMP 16CM CVD.           </v>
          </cell>
          <cell r="D4066" t="str">
            <v>PC</v>
          </cell>
          <cell r="E4066">
            <v>64.53</v>
          </cell>
          <cell r="F4066">
            <v>161.32499999999999</v>
          </cell>
        </row>
        <row r="4067">
          <cell r="A4067">
            <v>2443918</v>
          </cell>
          <cell r="B4067" t="str">
            <v>24-439-18</v>
          </cell>
          <cell r="C4067" t="str">
            <v xml:space="preserve">DE BAKEY ATR. CLAMP 18CM CVD.           </v>
          </cell>
          <cell r="D4067" t="str">
            <v>PC</v>
          </cell>
          <cell r="E4067">
            <v>72.63</v>
          </cell>
          <cell r="F4067">
            <v>181.57499999999999</v>
          </cell>
        </row>
        <row r="4068">
          <cell r="A4068">
            <v>2443920</v>
          </cell>
          <cell r="B4068" t="str">
            <v>24-439-20</v>
          </cell>
          <cell r="C4068" t="str">
            <v xml:space="preserve">DE BAKEY ATR. CLAMP 20CM CVD.           </v>
          </cell>
          <cell r="D4068" t="str">
            <v>PC</v>
          </cell>
          <cell r="E4068">
            <v>80.459999999999994</v>
          </cell>
          <cell r="F4068">
            <v>201.14999999999998</v>
          </cell>
        </row>
        <row r="4069">
          <cell r="A4069">
            <v>2444017</v>
          </cell>
          <cell r="B4069" t="str">
            <v>24-440-17</v>
          </cell>
          <cell r="C4069" t="str">
            <v xml:space="preserve">DE BAKEY ATRAUMA FORCEPS                </v>
          </cell>
          <cell r="D4069" t="str">
            <v>PC</v>
          </cell>
          <cell r="E4069">
            <v>87.57</v>
          </cell>
          <cell r="F4069">
            <v>218.92499999999998</v>
          </cell>
        </row>
        <row r="4070">
          <cell r="A4070">
            <v>2444116</v>
          </cell>
          <cell r="B4070" t="str">
            <v>24-441-16</v>
          </cell>
          <cell r="C4070" t="str">
            <v xml:space="preserve">DE BAKEY ATRAUMA FORCEPS                </v>
          </cell>
          <cell r="D4070" t="str">
            <v>PC</v>
          </cell>
          <cell r="E4070">
            <v>99.45</v>
          </cell>
          <cell r="F4070">
            <v>248.625</v>
          </cell>
        </row>
        <row r="4071">
          <cell r="A4071">
            <v>2444315</v>
          </cell>
          <cell r="B4071" t="str">
            <v>24-443-15</v>
          </cell>
          <cell r="C4071" t="str">
            <v xml:space="preserve">DE BAKEY ATRAUMA FORCEPS                </v>
          </cell>
          <cell r="D4071" t="str">
            <v>PC</v>
          </cell>
          <cell r="E4071">
            <v>103.05</v>
          </cell>
          <cell r="F4071">
            <v>257.625</v>
          </cell>
        </row>
        <row r="4072">
          <cell r="A4072">
            <v>2444515</v>
          </cell>
          <cell r="B4072" t="str">
            <v>24-445-15</v>
          </cell>
          <cell r="C4072" t="str">
            <v xml:space="preserve">DE BAKEY ATRAUMA FORCEPS                </v>
          </cell>
          <cell r="D4072" t="str">
            <v>PC</v>
          </cell>
          <cell r="E4072">
            <v>104.85</v>
          </cell>
          <cell r="F4072">
            <v>262.125</v>
          </cell>
        </row>
        <row r="4073">
          <cell r="A4073">
            <v>2444717</v>
          </cell>
          <cell r="B4073" t="str">
            <v>24-447-17</v>
          </cell>
          <cell r="C4073" t="str">
            <v xml:space="preserve">DE BAKEY ATRAUMA FORCEPS                </v>
          </cell>
          <cell r="D4073" t="str">
            <v>PC</v>
          </cell>
          <cell r="E4073">
            <v>91.8</v>
          </cell>
          <cell r="F4073">
            <v>229.5</v>
          </cell>
        </row>
        <row r="4074">
          <cell r="A4074">
            <v>2444917</v>
          </cell>
          <cell r="B4074" t="str">
            <v>24-449-17</v>
          </cell>
          <cell r="C4074" t="str">
            <v xml:space="preserve">GLOVER ATRAUMA CLAMP                    </v>
          </cell>
          <cell r="D4074" t="str">
            <v>PC</v>
          </cell>
          <cell r="E4074">
            <v>91.8</v>
          </cell>
          <cell r="F4074">
            <v>229.5</v>
          </cell>
        </row>
        <row r="4075">
          <cell r="A4075">
            <v>2445117</v>
          </cell>
          <cell r="B4075" t="str">
            <v>24-451-17</v>
          </cell>
          <cell r="C4075" t="str">
            <v xml:space="preserve">DE BAKEY ATRAUMA FORCEPS                </v>
          </cell>
          <cell r="D4075" t="str">
            <v>PC</v>
          </cell>
          <cell r="E4075">
            <v>124.2</v>
          </cell>
          <cell r="F4075">
            <v>310.5</v>
          </cell>
        </row>
        <row r="4076">
          <cell r="A4076">
            <v>2445316</v>
          </cell>
          <cell r="B4076" t="str">
            <v>24-453-16</v>
          </cell>
          <cell r="C4076" t="str">
            <v xml:space="preserve">ATRAUMA CLAMP CURVED                    </v>
          </cell>
          <cell r="D4076" t="str">
            <v>PC</v>
          </cell>
          <cell r="E4076">
            <v>118.8</v>
          </cell>
          <cell r="F4076">
            <v>297</v>
          </cell>
        </row>
        <row r="4077">
          <cell r="A4077">
            <v>2445517</v>
          </cell>
          <cell r="B4077" t="str">
            <v>24-455-17</v>
          </cell>
          <cell r="C4077" t="str">
            <v xml:space="preserve">ATRAUMA CLAMP CURVED                    </v>
          </cell>
          <cell r="D4077" t="str">
            <v>PC</v>
          </cell>
          <cell r="E4077">
            <v>126</v>
          </cell>
          <cell r="F4077">
            <v>315</v>
          </cell>
        </row>
        <row r="4078">
          <cell r="A4078">
            <v>2445616</v>
          </cell>
          <cell r="B4078" t="str">
            <v>24-456-16</v>
          </cell>
          <cell r="C4078" t="str">
            <v xml:space="preserve">DERRA ATRAUMA FORCEPS                   </v>
          </cell>
          <cell r="D4078" t="str">
            <v>PC</v>
          </cell>
          <cell r="E4078">
            <v>91.8</v>
          </cell>
          <cell r="F4078">
            <v>229.5</v>
          </cell>
        </row>
        <row r="4079">
          <cell r="A4079">
            <v>2445617</v>
          </cell>
          <cell r="B4079" t="str">
            <v>24-456-17</v>
          </cell>
          <cell r="C4079" t="str">
            <v xml:space="preserve">DERRA ATRAUMA FORCEPS                   </v>
          </cell>
          <cell r="D4079" t="str">
            <v>PC</v>
          </cell>
          <cell r="E4079">
            <v>96.75</v>
          </cell>
          <cell r="F4079">
            <v>241.875</v>
          </cell>
        </row>
        <row r="4080">
          <cell r="A4080">
            <v>2445618</v>
          </cell>
          <cell r="B4080" t="str">
            <v>24-456-18</v>
          </cell>
          <cell r="C4080" t="str">
            <v xml:space="preserve">DERRA ATRAUMA FORCEPS                   </v>
          </cell>
          <cell r="D4080" t="str">
            <v>PC</v>
          </cell>
          <cell r="E4080">
            <v>102.15</v>
          </cell>
          <cell r="F4080">
            <v>255.375</v>
          </cell>
        </row>
        <row r="4081">
          <cell r="A4081">
            <v>2445717</v>
          </cell>
          <cell r="B4081" t="str">
            <v>24-457-17</v>
          </cell>
          <cell r="C4081" t="str">
            <v xml:space="preserve">BECK ATRAUMA AORTA CLAMP                </v>
          </cell>
          <cell r="D4081" t="str">
            <v>PC</v>
          </cell>
          <cell r="E4081">
            <v>99.45</v>
          </cell>
          <cell r="F4081">
            <v>248.625</v>
          </cell>
        </row>
        <row r="4082">
          <cell r="A4082">
            <v>2445810</v>
          </cell>
          <cell r="B4082" t="str">
            <v>24-458-10</v>
          </cell>
          <cell r="C4082" t="str">
            <v xml:space="preserve">DE BAKEY ATRAUMA FORCEPS                </v>
          </cell>
          <cell r="D4082" t="str">
            <v>PC</v>
          </cell>
          <cell r="E4082">
            <v>91.35</v>
          </cell>
          <cell r="F4082">
            <v>228.375</v>
          </cell>
        </row>
        <row r="4083">
          <cell r="A4083">
            <v>2445811</v>
          </cell>
          <cell r="B4083" t="str">
            <v>24-458-11</v>
          </cell>
          <cell r="C4083" t="str">
            <v xml:space="preserve">DE BAKEY ATRAUMA FORCEPS                </v>
          </cell>
          <cell r="D4083" t="str">
            <v>PC</v>
          </cell>
          <cell r="E4083">
            <v>87.03</v>
          </cell>
          <cell r="F4083">
            <v>217.57499999999999</v>
          </cell>
        </row>
        <row r="4084">
          <cell r="A4084">
            <v>2445812</v>
          </cell>
          <cell r="B4084" t="str">
            <v>24-458-12</v>
          </cell>
          <cell r="C4084" t="str">
            <v xml:space="preserve">DE BAKEY ATRAUMA FORCEPS                </v>
          </cell>
          <cell r="D4084" t="str">
            <v>PC</v>
          </cell>
          <cell r="E4084">
            <v>87.03</v>
          </cell>
          <cell r="F4084">
            <v>217.57499999999999</v>
          </cell>
        </row>
        <row r="4085">
          <cell r="A4085">
            <v>2445912</v>
          </cell>
          <cell r="B4085" t="str">
            <v>24-459-12</v>
          </cell>
          <cell r="C4085" t="str">
            <v xml:space="preserve">DE BAKEY ATRAUMA FORCEPS                </v>
          </cell>
          <cell r="D4085" t="str">
            <v>PC</v>
          </cell>
          <cell r="E4085">
            <v>88.02</v>
          </cell>
          <cell r="F4085">
            <v>220.04999999999998</v>
          </cell>
        </row>
        <row r="4086">
          <cell r="A4086">
            <v>2445913</v>
          </cell>
          <cell r="B4086" t="str">
            <v>24-459-13</v>
          </cell>
          <cell r="C4086" t="str">
            <v xml:space="preserve">DE BAKEY ATRAUMA FORCEPS                </v>
          </cell>
          <cell r="D4086" t="str">
            <v>PC</v>
          </cell>
          <cell r="E4086">
            <v>88.02</v>
          </cell>
          <cell r="F4086">
            <v>220.04999999999998</v>
          </cell>
        </row>
        <row r="4087">
          <cell r="A4087">
            <v>2446416</v>
          </cell>
          <cell r="B4087" t="str">
            <v>24-464-16</v>
          </cell>
          <cell r="C4087" t="str">
            <v xml:space="preserve">COOLEY ATRAUMA FORCEPS 2,0MM            </v>
          </cell>
          <cell r="D4087" t="str">
            <v>PC</v>
          </cell>
          <cell r="E4087">
            <v>48.51</v>
          </cell>
          <cell r="F4087">
            <v>121.27499999999999</v>
          </cell>
        </row>
        <row r="4088">
          <cell r="A4088">
            <v>2446420</v>
          </cell>
          <cell r="B4088" t="str">
            <v>24-464-20</v>
          </cell>
          <cell r="C4088" t="str">
            <v xml:space="preserve">COOLEY ATRAUMA FORCEPS 2,0MM            </v>
          </cell>
          <cell r="D4088" t="str">
            <v>PC</v>
          </cell>
          <cell r="E4088">
            <v>59.13</v>
          </cell>
          <cell r="F4088">
            <v>147.82500000000002</v>
          </cell>
        </row>
        <row r="4089">
          <cell r="A4089">
            <v>2446601</v>
          </cell>
          <cell r="B4089" t="str">
            <v>24-466-01</v>
          </cell>
          <cell r="C4089" t="str">
            <v xml:space="preserve">COOLEY ATRAUMA CLAMP 14CM               </v>
          </cell>
          <cell r="D4089" t="str">
            <v>PC</v>
          </cell>
          <cell r="E4089">
            <v>109.35</v>
          </cell>
          <cell r="F4089">
            <v>273.375</v>
          </cell>
        </row>
        <row r="4090">
          <cell r="A4090">
            <v>2446602</v>
          </cell>
          <cell r="B4090" t="str">
            <v>24-466-02</v>
          </cell>
          <cell r="C4090" t="str">
            <v xml:space="preserve">COOLEY ATRAUMA CLAMP 14CM               </v>
          </cell>
          <cell r="D4090" t="str">
            <v>PC</v>
          </cell>
          <cell r="E4090">
            <v>109.35</v>
          </cell>
          <cell r="F4090">
            <v>273.375</v>
          </cell>
        </row>
        <row r="4091">
          <cell r="A4091">
            <v>2446603</v>
          </cell>
          <cell r="B4091" t="str">
            <v>24-466-03</v>
          </cell>
          <cell r="C4091" t="str">
            <v xml:space="preserve">COOLEY ATRAUMA CLAMP 14CM               </v>
          </cell>
          <cell r="D4091" t="str">
            <v>PC</v>
          </cell>
          <cell r="E4091">
            <v>109.35</v>
          </cell>
          <cell r="F4091">
            <v>273.375</v>
          </cell>
        </row>
        <row r="4092">
          <cell r="A4092">
            <v>2446604</v>
          </cell>
          <cell r="B4092" t="str">
            <v>24-466-04</v>
          </cell>
          <cell r="C4092" t="str">
            <v xml:space="preserve">COOLEY ATRAUMA CLAMP 14CM               </v>
          </cell>
          <cell r="D4092" t="str">
            <v>PC</v>
          </cell>
          <cell r="E4092">
            <v>109.35</v>
          </cell>
          <cell r="F4092">
            <v>273.375</v>
          </cell>
        </row>
        <row r="4093">
          <cell r="A4093">
            <v>2446605</v>
          </cell>
          <cell r="B4093" t="str">
            <v>24-466-05</v>
          </cell>
          <cell r="C4093" t="str">
            <v xml:space="preserve">COOLEY ATRAUMA CLAMP 14CM               </v>
          </cell>
          <cell r="D4093" t="str">
            <v>PC</v>
          </cell>
          <cell r="E4093">
            <v>109.35</v>
          </cell>
          <cell r="F4093">
            <v>273.375</v>
          </cell>
        </row>
        <row r="4094">
          <cell r="A4094">
            <v>2446721</v>
          </cell>
          <cell r="B4094" t="str">
            <v>24-467-21</v>
          </cell>
          <cell r="C4094" t="str">
            <v xml:space="preserve">COOLEY ATRAUMA FORCEPS                  </v>
          </cell>
          <cell r="D4094" t="str">
            <v>PC</v>
          </cell>
          <cell r="E4094">
            <v>121.05</v>
          </cell>
          <cell r="F4094">
            <v>302.625</v>
          </cell>
        </row>
        <row r="4095">
          <cell r="A4095">
            <v>2446817</v>
          </cell>
          <cell r="B4095" t="str">
            <v>24-468-17</v>
          </cell>
          <cell r="C4095" t="str">
            <v xml:space="preserve">COOLEY ATRAUMA FORCEPS                  </v>
          </cell>
          <cell r="D4095" t="str">
            <v>PC</v>
          </cell>
          <cell r="E4095">
            <v>99</v>
          </cell>
          <cell r="F4095">
            <v>247.5</v>
          </cell>
        </row>
        <row r="4096">
          <cell r="A4096">
            <v>2446920</v>
          </cell>
          <cell r="B4096" t="str">
            <v>24-469-20</v>
          </cell>
          <cell r="C4096" t="str">
            <v xml:space="preserve">COOLEY ATRAUMA FORCEPS                  </v>
          </cell>
          <cell r="D4096" t="str">
            <v>PC</v>
          </cell>
          <cell r="E4096">
            <v>130.05000000000001</v>
          </cell>
          <cell r="F4096">
            <v>325.125</v>
          </cell>
        </row>
        <row r="4097">
          <cell r="A4097">
            <v>2447017</v>
          </cell>
          <cell r="B4097" t="str">
            <v>24-470-17</v>
          </cell>
          <cell r="C4097" t="str">
            <v xml:space="preserve">COOLEY ATRAUMA CLAMP                    </v>
          </cell>
          <cell r="D4097" t="str">
            <v>PC</v>
          </cell>
          <cell r="E4097">
            <v>121.5</v>
          </cell>
          <cell r="F4097">
            <v>303.75</v>
          </cell>
        </row>
        <row r="4098">
          <cell r="A4098">
            <v>2447116</v>
          </cell>
          <cell r="B4098" t="str">
            <v>24-471-16</v>
          </cell>
          <cell r="C4098" t="str">
            <v xml:space="preserve">COOLEY ATRAUMA FORCEPS                  </v>
          </cell>
          <cell r="D4098" t="str">
            <v>PC</v>
          </cell>
          <cell r="E4098">
            <v>108</v>
          </cell>
          <cell r="F4098">
            <v>270</v>
          </cell>
        </row>
        <row r="4099">
          <cell r="A4099">
            <v>2447215</v>
          </cell>
          <cell r="B4099" t="str">
            <v>24-472-15</v>
          </cell>
          <cell r="C4099" t="str">
            <v xml:space="preserve">COOLEY ATRAUMA FORCEPS                  </v>
          </cell>
          <cell r="D4099" t="str">
            <v>PC</v>
          </cell>
          <cell r="E4099">
            <v>107.1</v>
          </cell>
          <cell r="F4099">
            <v>267.75</v>
          </cell>
        </row>
        <row r="4100">
          <cell r="A4100">
            <v>2447216</v>
          </cell>
          <cell r="B4100" t="str">
            <v>24-472-16</v>
          </cell>
          <cell r="C4100" t="str">
            <v xml:space="preserve">COOLEY ATRAUMA FORCEPS                  </v>
          </cell>
          <cell r="D4100" t="str">
            <v>PC</v>
          </cell>
          <cell r="E4100">
            <v>107.1</v>
          </cell>
          <cell r="F4100">
            <v>267.75</v>
          </cell>
        </row>
        <row r="4101">
          <cell r="A4101">
            <v>2447217</v>
          </cell>
          <cell r="B4101" t="str">
            <v>24-472-17</v>
          </cell>
          <cell r="C4101" t="str">
            <v xml:space="preserve">COOLEY ATRAUMA FORCEPS                  </v>
          </cell>
          <cell r="D4101" t="str">
            <v>PC</v>
          </cell>
          <cell r="E4101">
            <v>107.1</v>
          </cell>
          <cell r="F4101">
            <v>267.75</v>
          </cell>
        </row>
        <row r="4102">
          <cell r="A4102">
            <v>2447317</v>
          </cell>
          <cell r="B4102" t="str">
            <v>24-473-17</v>
          </cell>
          <cell r="C4102" t="str">
            <v xml:space="preserve">COOLEY ATRAUMA FORCEPS                  </v>
          </cell>
          <cell r="D4102" t="str">
            <v>PC</v>
          </cell>
          <cell r="E4102">
            <v>105.3</v>
          </cell>
          <cell r="F4102">
            <v>263.25</v>
          </cell>
        </row>
        <row r="4103">
          <cell r="A4103">
            <v>2447417</v>
          </cell>
          <cell r="B4103" t="str">
            <v>24-474-17</v>
          </cell>
          <cell r="C4103" t="str">
            <v xml:space="preserve">COOLEY ATRAUMA FORCEPS                  </v>
          </cell>
          <cell r="D4103" t="str">
            <v>PC</v>
          </cell>
          <cell r="E4103">
            <v>105.3</v>
          </cell>
          <cell r="F4103">
            <v>263.25</v>
          </cell>
        </row>
        <row r="4104">
          <cell r="A4104">
            <v>2447617</v>
          </cell>
          <cell r="B4104" t="str">
            <v>24-476-17</v>
          </cell>
          <cell r="C4104" t="str">
            <v xml:space="preserve">COOLEY ATRAUMA FORCEPS                  </v>
          </cell>
          <cell r="D4104" t="str">
            <v>PC</v>
          </cell>
          <cell r="E4104">
            <v>110.25</v>
          </cell>
          <cell r="F4104">
            <v>275.625</v>
          </cell>
        </row>
        <row r="4105">
          <cell r="A4105">
            <v>2447716</v>
          </cell>
          <cell r="B4105" t="str">
            <v>24-477-16</v>
          </cell>
          <cell r="C4105" t="str">
            <v xml:space="preserve">COOLEY ATRAUMA FORCEPS                  </v>
          </cell>
          <cell r="D4105" t="str">
            <v>PC</v>
          </cell>
          <cell r="E4105">
            <v>115.2</v>
          </cell>
          <cell r="F4105">
            <v>288</v>
          </cell>
        </row>
        <row r="4106">
          <cell r="A4106">
            <v>2447717</v>
          </cell>
          <cell r="B4106" t="str">
            <v>24-477-17</v>
          </cell>
          <cell r="C4106" t="str">
            <v xml:space="preserve">COOLEY ATRAUMA FORCEPS                  </v>
          </cell>
          <cell r="D4106" t="str">
            <v>PC</v>
          </cell>
          <cell r="E4106">
            <v>115.2</v>
          </cell>
          <cell r="F4106">
            <v>288</v>
          </cell>
        </row>
        <row r="4107">
          <cell r="A4107">
            <v>2447816</v>
          </cell>
          <cell r="B4107" t="str">
            <v>24-478-16</v>
          </cell>
          <cell r="C4107" t="str">
            <v xml:space="preserve">COOLEY-DERRA ATRAUMA FORCEPS            </v>
          </cell>
          <cell r="D4107" t="str">
            <v>PC</v>
          </cell>
          <cell r="E4107">
            <v>127.35</v>
          </cell>
          <cell r="F4107">
            <v>318.375</v>
          </cell>
        </row>
        <row r="4108">
          <cell r="A4108">
            <v>2447817</v>
          </cell>
          <cell r="B4108" t="str">
            <v>24-478-17</v>
          </cell>
          <cell r="C4108" t="str">
            <v xml:space="preserve">COOLEY-DERRA ATRAUMA FORCEPS            </v>
          </cell>
          <cell r="D4108" t="str">
            <v>PC</v>
          </cell>
          <cell r="E4108">
            <v>127.35</v>
          </cell>
          <cell r="F4108">
            <v>318.375</v>
          </cell>
        </row>
        <row r="4109">
          <cell r="A4109">
            <v>2447818</v>
          </cell>
          <cell r="B4109" t="str">
            <v>24-478-18</v>
          </cell>
          <cell r="C4109" t="str">
            <v xml:space="preserve">COOLEY-DERRA ATRAUMA FORCEPS            </v>
          </cell>
          <cell r="D4109" t="str">
            <v>PC</v>
          </cell>
          <cell r="E4109">
            <v>127.35</v>
          </cell>
          <cell r="F4109">
            <v>318.375</v>
          </cell>
        </row>
        <row r="4110">
          <cell r="A4110">
            <v>2447917</v>
          </cell>
          <cell r="B4110" t="str">
            <v>24-479-17</v>
          </cell>
          <cell r="C4110" t="str">
            <v xml:space="preserve">COOLEY ATRAUMA FORCEPS                  </v>
          </cell>
          <cell r="D4110" t="str">
            <v>PC</v>
          </cell>
          <cell r="E4110">
            <v>102.15</v>
          </cell>
          <cell r="F4110">
            <v>255.375</v>
          </cell>
        </row>
        <row r="4111">
          <cell r="A4111">
            <v>2448200</v>
          </cell>
          <cell r="B4111" t="str">
            <v>24-482-00</v>
          </cell>
          <cell r="C4111" t="str">
            <v xml:space="preserve">TUBBS DILATOR ADULTS' SIZE              </v>
          </cell>
          <cell r="D4111" t="str">
            <v>PC</v>
          </cell>
          <cell r="E4111">
            <v>985.5</v>
          </cell>
          <cell r="F4111">
            <v>2463.75</v>
          </cell>
        </row>
        <row r="4112">
          <cell r="A4112">
            <v>2448400</v>
          </cell>
          <cell r="B4112" t="str">
            <v>24-484-00</v>
          </cell>
          <cell r="C4112" t="str">
            <v xml:space="preserve">COOLEY DILATOR PEDIATRICS               </v>
          </cell>
          <cell r="D4112" t="str">
            <v>PC</v>
          </cell>
          <cell r="E4112">
            <v>985.5</v>
          </cell>
          <cell r="F4112">
            <v>2463.75</v>
          </cell>
        </row>
        <row r="4113">
          <cell r="A4113">
            <v>2449205</v>
          </cell>
          <cell r="B4113" t="str">
            <v>24-492-05</v>
          </cell>
          <cell r="C4113" t="str">
            <v xml:space="preserve">DE BAKEY DILATOR  0,5MM 19CM            </v>
          </cell>
          <cell r="D4113" t="str">
            <v>PC</v>
          </cell>
          <cell r="E4113">
            <v>13.05</v>
          </cell>
          <cell r="F4113">
            <v>32.625</v>
          </cell>
        </row>
        <row r="4114">
          <cell r="A4114">
            <v>2449210</v>
          </cell>
          <cell r="B4114" t="str">
            <v>24-492-10</v>
          </cell>
          <cell r="C4114" t="str">
            <v xml:space="preserve">DE BAKEY DILATOR    1MM 19CM            </v>
          </cell>
          <cell r="D4114" t="str">
            <v>PC</v>
          </cell>
          <cell r="E4114">
            <v>13.05</v>
          </cell>
          <cell r="F4114">
            <v>32.625</v>
          </cell>
        </row>
        <row r="4115">
          <cell r="A4115">
            <v>2449215</v>
          </cell>
          <cell r="B4115" t="str">
            <v>24-492-15</v>
          </cell>
          <cell r="C4115" t="str">
            <v xml:space="preserve">DE BAKEY DILATOR  1,5MM 19CM            </v>
          </cell>
          <cell r="D4115" t="str">
            <v>PC</v>
          </cell>
          <cell r="E4115">
            <v>13.05</v>
          </cell>
          <cell r="F4115">
            <v>32.625</v>
          </cell>
        </row>
        <row r="4116">
          <cell r="A4116">
            <v>2449220</v>
          </cell>
          <cell r="B4116" t="str">
            <v>24-492-20</v>
          </cell>
          <cell r="C4116" t="str">
            <v xml:space="preserve">DE BAKEY DILATOR    2MM 19CM            </v>
          </cell>
          <cell r="D4116" t="str">
            <v>PC</v>
          </cell>
          <cell r="E4116">
            <v>13.05</v>
          </cell>
          <cell r="F4116">
            <v>32.625</v>
          </cell>
        </row>
        <row r="4117">
          <cell r="A4117">
            <v>2449225</v>
          </cell>
          <cell r="B4117" t="str">
            <v>24-492-25</v>
          </cell>
          <cell r="C4117" t="str">
            <v xml:space="preserve">DE BAKEY DILATOR  2,5MM 19CM            </v>
          </cell>
          <cell r="D4117" t="str">
            <v>PC</v>
          </cell>
          <cell r="E4117">
            <v>13.05</v>
          </cell>
          <cell r="F4117">
            <v>32.625</v>
          </cell>
        </row>
        <row r="4118">
          <cell r="A4118">
            <v>2449230</v>
          </cell>
          <cell r="B4118" t="str">
            <v>24-492-30</v>
          </cell>
          <cell r="C4118" t="str">
            <v xml:space="preserve">DE BAKEY DILATOR    3MM 19CM            </v>
          </cell>
          <cell r="D4118" t="str">
            <v>PC</v>
          </cell>
          <cell r="E4118">
            <v>13.05</v>
          </cell>
          <cell r="F4118">
            <v>32.625</v>
          </cell>
        </row>
        <row r="4119">
          <cell r="A4119">
            <v>2449235</v>
          </cell>
          <cell r="B4119" t="str">
            <v>24-492-35</v>
          </cell>
          <cell r="C4119" t="str">
            <v xml:space="preserve">DE BAKEY DILATOR  3,5MM 19CM            </v>
          </cell>
          <cell r="D4119" t="str">
            <v>PC</v>
          </cell>
          <cell r="E4119">
            <v>13.05</v>
          </cell>
          <cell r="F4119">
            <v>32.625</v>
          </cell>
        </row>
        <row r="4120">
          <cell r="A4120">
            <v>2449240</v>
          </cell>
          <cell r="B4120" t="str">
            <v>24-492-40</v>
          </cell>
          <cell r="C4120" t="str">
            <v xml:space="preserve">DE BAKEY DILATOR    4MM 19CM            </v>
          </cell>
          <cell r="D4120" t="str">
            <v>PC</v>
          </cell>
          <cell r="E4120">
            <v>13.05</v>
          </cell>
          <cell r="F4120">
            <v>32.625</v>
          </cell>
        </row>
        <row r="4121">
          <cell r="A4121">
            <v>2449245</v>
          </cell>
          <cell r="B4121" t="str">
            <v>24-492-45</v>
          </cell>
          <cell r="C4121" t="str">
            <v xml:space="preserve">DE BAKEY DILATOR  4,5MM 19CM            </v>
          </cell>
          <cell r="D4121" t="str">
            <v>PC</v>
          </cell>
          <cell r="E4121">
            <v>13.05</v>
          </cell>
          <cell r="F4121">
            <v>32.625</v>
          </cell>
        </row>
        <row r="4122">
          <cell r="A4122">
            <v>2449250</v>
          </cell>
          <cell r="B4122" t="str">
            <v>24-492-50</v>
          </cell>
          <cell r="C4122" t="str">
            <v xml:space="preserve">DE BAKEY DILATOR    5MM 19CM            </v>
          </cell>
          <cell r="D4122" t="str">
            <v>PC</v>
          </cell>
          <cell r="E4122">
            <v>13.05</v>
          </cell>
          <cell r="F4122">
            <v>32.625</v>
          </cell>
        </row>
        <row r="4123">
          <cell r="A4123">
            <v>2449270</v>
          </cell>
          <cell r="B4123" t="str">
            <v>24-492-70</v>
          </cell>
          <cell r="C4123" t="str">
            <v xml:space="preserve">DE BAKEY DILATOR    7MM 19CM            </v>
          </cell>
          <cell r="D4123" t="str">
            <v>PC</v>
          </cell>
          <cell r="E4123">
            <v>13.05</v>
          </cell>
          <cell r="F4123">
            <v>32.625</v>
          </cell>
        </row>
        <row r="4124">
          <cell r="A4124">
            <v>2449290</v>
          </cell>
          <cell r="B4124" t="str">
            <v>24-492-90</v>
          </cell>
          <cell r="C4124" t="str">
            <v xml:space="preserve">DE BAKEY DILATOR    9MM 19CM            </v>
          </cell>
          <cell r="D4124" t="str">
            <v>PC</v>
          </cell>
          <cell r="E4124">
            <v>13.05</v>
          </cell>
          <cell r="F4124">
            <v>32.625</v>
          </cell>
        </row>
        <row r="4125">
          <cell r="A4125">
            <v>2450200</v>
          </cell>
          <cell r="B4125" t="str">
            <v>24-502-00</v>
          </cell>
          <cell r="C4125" t="str">
            <v xml:space="preserve">MARTIN TUNNELIER SET OLIVES DRILLED     </v>
          </cell>
          <cell r="D4125" t="str">
            <v>PC</v>
          </cell>
          <cell r="E4125">
            <v>621.9</v>
          </cell>
          <cell r="F4125">
            <v>1554.75</v>
          </cell>
        </row>
        <row r="4126">
          <cell r="A4126">
            <v>2450201</v>
          </cell>
          <cell r="B4126" t="str">
            <v>24-502-01</v>
          </cell>
          <cell r="C4126" t="str">
            <v xml:space="preserve">UNIVERSAL TUNNELER HANDLE               </v>
          </cell>
          <cell r="D4126" t="str">
            <v>PC</v>
          </cell>
          <cell r="E4126">
            <v>40.229999999999997</v>
          </cell>
          <cell r="F4126">
            <v>100.57499999999999</v>
          </cell>
        </row>
        <row r="4127">
          <cell r="A4127">
            <v>2450205</v>
          </cell>
          <cell r="B4127" t="str">
            <v>24-502-05</v>
          </cell>
          <cell r="C4127" t="str">
            <v xml:space="preserve">TUNNELER SHAFT, CVD.   225MM            </v>
          </cell>
          <cell r="D4127" t="str">
            <v>PC</v>
          </cell>
          <cell r="E4127">
            <v>20.07</v>
          </cell>
          <cell r="F4127">
            <v>50.174999999999997</v>
          </cell>
        </row>
        <row r="4128">
          <cell r="A4128">
            <v>2450206</v>
          </cell>
          <cell r="B4128" t="str">
            <v>24-502-06</v>
          </cell>
          <cell r="C4128" t="str">
            <v xml:space="preserve">TUNNELER SHAFT, STR.   225MM            </v>
          </cell>
          <cell r="D4128" t="str">
            <v>PC</v>
          </cell>
          <cell r="E4128">
            <v>20.07</v>
          </cell>
          <cell r="F4128">
            <v>50.174999999999997</v>
          </cell>
        </row>
        <row r="4129">
          <cell r="A4129">
            <v>2450211</v>
          </cell>
          <cell r="B4129" t="str">
            <v>24-502-11</v>
          </cell>
          <cell r="C4129" t="str">
            <v xml:space="preserve">TUNNELER SHAFT, CVD.   540MM            </v>
          </cell>
          <cell r="D4129" t="str">
            <v>PC</v>
          </cell>
          <cell r="E4129">
            <v>25.2</v>
          </cell>
          <cell r="F4129">
            <v>63</v>
          </cell>
        </row>
        <row r="4130">
          <cell r="A4130">
            <v>2450255</v>
          </cell>
          <cell r="B4130" t="str">
            <v>24-502-55</v>
          </cell>
          <cell r="C4130" t="str">
            <v xml:space="preserve">OLIVE 5,0 MM DRILLED TRANSVERSE         </v>
          </cell>
          <cell r="D4130" t="str">
            <v>PC</v>
          </cell>
          <cell r="E4130">
            <v>9.18</v>
          </cell>
          <cell r="F4130">
            <v>22.95</v>
          </cell>
        </row>
        <row r="4131">
          <cell r="A4131">
            <v>2450256</v>
          </cell>
          <cell r="B4131" t="str">
            <v>24-502-56</v>
          </cell>
          <cell r="C4131" t="str">
            <v xml:space="preserve">BULLET TIP  6,0 MM                      </v>
          </cell>
          <cell r="D4131" t="str">
            <v>PC</v>
          </cell>
          <cell r="E4131">
            <v>9.18</v>
          </cell>
          <cell r="F4131">
            <v>22.95</v>
          </cell>
        </row>
        <row r="4132">
          <cell r="A4132">
            <v>2450257</v>
          </cell>
          <cell r="B4132" t="str">
            <v>24-502-57</v>
          </cell>
          <cell r="C4132" t="str">
            <v xml:space="preserve">OLIVE 7,0 MM DRILLED TRANSVERSE         </v>
          </cell>
          <cell r="D4132" t="str">
            <v>PC</v>
          </cell>
          <cell r="E4132">
            <v>9.18</v>
          </cell>
          <cell r="F4132">
            <v>22.95</v>
          </cell>
        </row>
        <row r="4133">
          <cell r="A4133">
            <v>2450258</v>
          </cell>
          <cell r="B4133" t="str">
            <v>24-502-58</v>
          </cell>
          <cell r="C4133" t="str">
            <v xml:space="preserve">OLIVE 8,0 MM DRILLED TRANSVERSE         </v>
          </cell>
          <cell r="D4133" t="str">
            <v>PC</v>
          </cell>
          <cell r="E4133">
            <v>9.18</v>
          </cell>
          <cell r="F4133">
            <v>22.95</v>
          </cell>
        </row>
        <row r="4134">
          <cell r="A4134">
            <v>2450260</v>
          </cell>
          <cell r="B4134" t="str">
            <v>24-502-60</v>
          </cell>
          <cell r="C4134" t="str">
            <v xml:space="preserve">OLIVE 10,0 MM DRILLED TRANSVERSE        </v>
          </cell>
          <cell r="D4134" t="str">
            <v>PC</v>
          </cell>
          <cell r="E4134">
            <v>9.7200000000000006</v>
          </cell>
          <cell r="F4134">
            <v>24.3</v>
          </cell>
        </row>
        <row r="4135">
          <cell r="A4135">
            <v>2450262</v>
          </cell>
          <cell r="B4135" t="str">
            <v>24-502-62</v>
          </cell>
          <cell r="C4135" t="str">
            <v xml:space="preserve">OLIVE 12,0 MM DRILLED TRANSVERSE        </v>
          </cell>
          <cell r="D4135" t="str">
            <v>PC</v>
          </cell>
          <cell r="E4135">
            <v>9.7200000000000006</v>
          </cell>
          <cell r="F4135">
            <v>24.3</v>
          </cell>
        </row>
        <row r="4136">
          <cell r="A4136">
            <v>2450265</v>
          </cell>
          <cell r="B4136" t="str">
            <v>24-502-65</v>
          </cell>
          <cell r="C4136" t="str">
            <v xml:space="preserve">VEIN TIP                                </v>
          </cell>
          <cell r="D4136" t="str">
            <v>PC</v>
          </cell>
          <cell r="E4136">
            <v>11.07</v>
          </cell>
          <cell r="F4136">
            <v>27.675000000000001</v>
          </cell>
        </row>
        <row r="4137">
          <cell r="A4137">
            <v>2450270</v>
          </cell>
          <cell r="B4137" t="str">
            <v>24-502-70</v>
          </cell>
          <cell r="C4137" t="str">
            <v xml:space="preserve">LUER ADAPTOR                            </v>
          </cell>
          <cell r="D4137" t="str">
            <v>PC</v>
          </cell>
          <cell r="E4137">
            <v>11.07</v>
          </cell>
          <cell r="F4137">
            <v>27.675000000000001</v>
          </cell>
        </row>
        <row r="4138">
          <cell r="A4138">
            <v>2450299</v>
          </cell>
          <cell r="B4138" t="str">
            <v>24-502-99</v>
          </cell>
          <cell r="C4138" t="str">
            <v xml:space="preserve">COMBINATION WRENCH                      </v>
          </cell>
          <cell r="D4138" t="str">
            <v>PC</v>
          </cell>
          <cell r="E4138">
            <v>28.35</v>
          </cell>
          <cell r="F4138">
            <v>70.875</v>
          </cell>
        </row>
        <row r="4139">
          <cell r="A4139">
            <v>2452101</v>
          </cell>
          <cell r="B4139" t="str">
            <v>24-521-01</v>
          </cell>
          <cell r="C4139" t="str">
            <v xml:space="preserve">HACH FASCIOTOMY KNIFE                   </v>
          </cell>
          <cell r="D4139" t="str">
            <v>PC</v>
          </cell>
          <cell r="E4139">
            <v>130.5</v>
          </cell>
          <cell r="F4139">
            <v>326.25</v>
          </cell>
        </row>
        <row r="4140">
          <cell r="A4140">
            <v>2452625</v>
          </cell>
          <cell r="B4140" t="str">
            <v>24-526-25</v>
          </cell>
          <cell r="C4140" t="str">
            <v xml:space="preserve">HACH FASCIOTOMY SPATULA 25MM            </v>
          </cell>
          <cell r="D4140" t="str">
            <v>PC</v>
          </cell>
          <cell r="E4140">
            <v>60.48</v>
          </cell>
          <cell r="F4140">
            <v>151.19999999999999</v>
          </cell>
        </row>
        <row r="4141">
          <cell r="A4141">
            <v>2452632</v>
          </cell>
          <cell r="B4141" t="str">
            <v>24-526-32</v>
          </cell>
          <cell r="C4141" t="str">
            <v xml:space="preserve">HACH FASCIOTOMY SPATULA 32MM            </v>
          </cell>
          <cell r="D4141" t="str">
            <v>PC</v>
          </cell>
          <cell r="E4141">
            <v>60.48</v>
          </cell>
          <cell r="F4141">
            <v>151.19999999999999</v>
          </cell>
        </row>
        <row r="4142">
          <cell r="A4142">
            <v>2452640</v>
          </cell>
          <cell r="B4142" t="str">
            <v>24-526-40</v>
          </cell>
          <cell r="C4142" t="str">
            <v xml:space="preserve">HACH FASCIOTOMY SPATULA 40MM            </v>
          </cell>
          <cell r="D4142" t="str">
            <v>PC</v>
          </cell>
          <cell r="E4142">
            <v>64.8</v>
          </cell>
          <cell r="F4142">
            <v>162</v>
          </cell>
        </row>
        <row r="4143">
          <cell r="A4143">
            <v>2452652</v>
          </cell>
          <cell r="B4143" t="str">
            <v>24-526-52</v>
          </cell>
          <cell r="C4143" t="str">
            <v xml:space="preserve">HACH FASCIOTOMY SPATULA 52MM            </v>
          </cell>
          <cell r="D4143" t="str">
            <v>PC</v>
          </cell>
          <cell r="E4143">
            <v>64.8</v>
          </cell>
          <cell r="F4143">
            <v>162</v>
          </cell>
        </row>
        <row r="4144">
          <cell r="A4144">
            <v>2453518</v>
          </cell>
          <cell r="B4144" t="str">
            <v>24-535-18</v>
          </cell>
          <cell r="C4144" t="str">
            <v xml:space="preserve">INTIMA SPATULA 3MM 18CM                 </v>
          </cell>
          <cell r="D4144" t="str">
            <v>PC</v>
          </cell>
          <cell r="E4144">
            <v>33.659999999999997</v>
          </cell>
          <cell r="F4144">
            <v>84.149999999999991</v>
          </cell>
        </row>
        <row r="4145">
          <cell r="A4145">
            <v>2453521</v>
          </cell>
          <cell r="B4145" t="str">
            <v>24-535-21</v>
          </cell>
          <cell r="C4145" t="str">
            <v xml:space="preserve">INTIMA SPATULA 3MM 21CM                 </v>
          </cell>
          <cell r="D4145" t="str">
            <v>PC</v>
          </cell>
          <cell r="E4145">
            <v>33.659999999999997</v>
          </cell>
          <cell r="F4145">
            <v>84.149999999999991</v>
          </cell>
        </row>
        <row r="4146">
          <cell r="A4146">
            <v>2453714</v>
          </cell>
          <cell r="B4146" t="str">
            <v>24-537-14</v>
          </cell>
          <cell r="C4146" t="str">
            <v xml:space="preserve">INTIMA SPATULA NARROW 14CM              </v>
          </cell>
          <cell r="D4146" t="str">
            <v>PC</v>
          </cell>
          <cell r="E4146">
            <v>31.95</v>
          </cell>
          <cell r="F4146">
            <v>79.875</v>
          </cell>
        </row>
        <row r="4147">
          <cell r="A4147">
            <v>2453724</v>
          </cell>
          <cell r="B4147" t="str">
            <v>24-537-24</v>
          </cell>
          <cell r="C4147" t="str">
            <v xml:space="preserve">INTIMA SPATULA WIDE 24CM                </v>
          </cell>
          <cell r="D4147" t="str">
            <v>PC</v>
          </cell>
          <cell r="E4147">
            <v>34.65</v>
          </cell>
          <cell r="F4147">
            <v>86.625</v>
          </cell>
        </row>
        <row r="4148">
          <cell r="A4148">
            <v>2453901</v>
          </cell>
          <cell r="B4148" t="str">
            <v>24-539-01</v>
          </cell>
          <cell r="C4148" t="str">
            <v xml:space="preserve">ROBB DISSECTOR FIG  1                   </v>
          </cell>
          <cell r="D4148" t="str">
            <v>PC</v>
          </cell>
          <cell r="E4148">
            <v>45.63</v>
          </cell>
          <cell r="F4148">
            <v>114.075</v>
          </cell>
        </row>
        <row r="4149">
          <cell r="A4149">
            <v>2453902</v>
          </cell>
          <cell r="B4149" t="str">
            <v>24-539-02</v>
          </cell>
          <cell r="C4149" t="str">
            <v xml:space="preserve">ROBB DISSECTOR FIG  2                   </v>
          </cell>
          <cell r="D4149" t="str">
            <v>PC</v>
          </cell>
          <cell r="E4149">
            <v>45.63</v>
          </cell>
          <cell r="F4149">
            <v>114.075</v>
          </cell>
        </row>
        <row r="4150">
          <cell r="A4150">
            <v>2453903</v>
          </cell>
          <cell r="B4150" t="str">
            <v>24-539-03</v>
          </cell>
          <cell r="C4150" t="str">
            <v xml:space="preserve">ROBB DISSECTOR FIG  3                   </v>
          </cell>
          <cell r="D4150" t="str">
            <v>PC</v>
          </cell>
          <cell r="E4150">
            <v>45.63</v>
          </cell>
          <cell r="F4150">
            <v>114.075</v>
          </cell>
        </row>
        <row r="4151">
          <cell r="A4151">
            <v>2453904</v>
          </cell>
          <cell r="B4151" t="str">
            <v>24-539-04</v>
          </cell>
          <cell r="C4151" t="str">
            <v xml:space="preserve">ROBB DISSECTOR FIG  4                   </v>
          </cell>
          <cell r="D4151" t="str">
            <v>PC</v>
          </cell>
          <cell r="E4151">
            <v>45.63</v>
          </cell>
          <cell r="F4151">
            <v>114.075</v>
          </cell>
        </row>
        <row r="4152">
          <cell r="A4152">
            <v>2454120</v>
          </cell>
          <cell r="B4152" t="str">
            <v>24-541-20</v>
          </cell>
          <cell r="C4152" t="str">
            <v xml:space="preserve">CRILE NERVE HOOK FIG 1                  </v>
          </cell>
          <cell r="D4152" t="str">
            <v>PC</v>
          </cell>
          <cell r="E4152">
            <v>20.97</v>
          </cell>
          <cell r="F4152">
            <v>52.424999999999997</v>
          </cell>
        </row>
        <row r="4153">
          <cell r="A4153">
            <v>2454320</v>
          </cell>
          <cell r="B4153" t="str">
            <v>24-543-20</v>
          </cell>
          <cell r="C4153" t="str">
            <v xml:space="preserve">CRILE NERVE HOOK       FIG 2            </v>
          </cell>
          <cell r="D4153" t="str">
            <v>PC</v>
          </cell>
          <cell r="E4153">
            <v>20.97</v>
          </cell>
          <cell r="F4153">
            <v>52.424999999999997</v>
          </cell>
        </row>
        <row r="4154">
          <cell r="A4154">
            <v>2455015</v>
          </cell>
          <cell r="B4154" t="str">
            <v>24-550-15</v>
          </cell>
          <cell r="C4154" t="str">
            <v xml:space="preserve">SUTURE HOOK   1,5MM                     </v>
          </cell>
          <cell r="D4154" t="str">
            <v>PC</v>
          </cell>
          <cell r="E4154">
            <v>23.31</v>
          </cell>
          <cell r="F4154">
            <v>58.274999999999999</v>
          </cell>
        </row>
        <row r="4155">
          <cell r="A4155">
            <v>2455020</v>
          </cell>
          <cell r="B4155" t="str">
            <v>24-550-20</v>
          </cell>
          <cell r="C4155" t="str">
            <v xml:space="preserve">SUTURE HOOK   2,0MM                     </v>
          </cell>
          <cell r="D4155" t="str">
            <v>PC</v>
          </cell>
          <cell r="E4155">
            <v>23.31</v>
          </cell>
          <cell r="F4155">
            <v>58.274999999999999</v>
          </cell>
        </row>
        <row r="4156">
          <cell r="A4156">
            <v>2455025</v>
          </cell>
          <cell r="B4156" t="str">
            <v>24-550-25</v>
          </cell>
          <cell r="C4156" t="str">
            <v xml:space="preserve">SUTURE HOOK   2,5MM                     </v>
          </cell>
          <cell r="D4156" t="str">
            <v>PC</v>
          </cell>
          <cell r="E4156">
            <v>23.31</v>
          </cell>
          <cell r="F4156">
            <v>58.274999999999999</v>
          </cell>
        </row>
        <row r="4157">
          <cell r="A4157">
            <v>2455030</v>
          </cell>
          <cell r="B4157" t="str">
            <v>24-550-30</v>
          </cell>
          <cell r="C4157" t="str">
            <v xml:space="preserve">SUTURE HOOK   3,0MM                     </v>
          </cell>
          <cell r="D4157" t="str">
            <v>PC</v>
          </cell>
          <cell r="E4157">
            <v>23.31</v>
          </cell>
          <cell r="F4157">
            <v>58.274999999999999</v>
          </cell>
        </row>
        <row r="4158">
          <cell r="A4158">
            <v>2455633</v>
          </cell>
          <cell r="B4158" t="str">
            <v>24-556-33</v>
          </cell>
          <cell r="C4158" t="str">
            <v xml:space="preserve">RUMEL BELMONT TOURNIQUET 3,2            </v>
          </cell>
          <cell r="D4158" t="str">
            <v>PC</v>
          </cell>
          <cell r="E4158">
            <v>139.5</v>
          </cell>
          <cell r="F4158">
            <v>348.75</v>
          </cell>
        </row>
        <row r="4159">
          <cell r="A4159">
            <v>2455833</v>
          </cell>
          <cell r="B4159" t="str">
            <v>24-558-33</v>
          </cell>
          <cell r="C4159" t="str">
            <v xml:space="preserve">RUMEL BELMONT TOURNIQUET 6,4            </v>
          </cell>
          <cell r="D4159" t="str">
            <v>PC</v>
          </cell>
          <cell r="E4159">
            <v>130.5</v>
          </cell>
          <cell r="F4159">
            <v>326.25</v>
          </cell>
        </row>
        <row r="4160">
          <cell r="A4160">
            <v>2455915</v>
          </cell>
          <cell r="B4160" t="str">
            <v>24-559-15</v>
          </cell>
          <cell r="C4160" t="str">
            <v xml:space="preserve">SUBRAMANIAN MINIATURE CLAMP             </v>
          </cell>
          <cell r="D4160" t="str">
            <v>PC</v>
          </cell>
          <cell r="E4160">
            <v>97.65</v>
          </cell>
          <cell r="F4160">
            <v>244.125</v>
          </cell>
        </row>
        <row r="4161">
          <cell r="A4161">
            <v>2456116</v>
          </cell>
          <cell r="B4161" t="str">
            <v>24-561-16</v>
          </cell>
          <cell r="C4161" t="str">
            <v xml:space="preserve">SUBRAMANIAN CLAMP RIGHT                 </v>
          </cell>
          <cell r="D4161" t="str">
            <v>PC</v>
          </cell>
          <cell r="E4161">
            <v>97.65</v>
          </cell>
          <cell r="F4161">
            <v>244.125</v>
          </cell>
        </row>
        <row r="4162">
          <cell r="A4162">
            <v>2456316</v>
          </cell>
          <cell r="B4162" t="str">
            <v>24-563-16</v>
          </cell>
          <cell r="C4162" t="str">
            <v xml:space="preserve">SUBRAMANIAN CLAMP LEFT                  </v>
          </cell>
          <cell r="D4162" t="str">
            <v>PC</v>
          </cell>
          <cell r="E4162">
            <v>97.65</v>
          </cell>
          <cell r="F4162">
            <v>244.125</v>
          </cell>
        </row>
        <row r="4163">
          <cell r="A4163">
            <v>2457301</v>
          </cell>
          <cell r="B4163" t="str">
            <v>24-573-01</v>
          </cell>
          <cell r="C4163" t="str">
            <v xml:space="preserve">PEDIATRIC ATRAUMA CLAMP 1               </v>
          </cell>
          <cell r="D4163" t="str">
            <v>PC</v>
          </cell>
          <cell r="E4163">
            <v>203.85</v>
          </cell>
          <cell r="F4163">
            <v>509.625</v>
          </cell>
        </row>
        <row r="4164">
          <cell r="A4164">
            <v>2457302</v>
          </cell>
          <cell r="B4164" t="str">
            <v>24-573-02</v>
          </cell>
          <cell r="C4164" t="str">
            <v xml:space="preserve">PEDIATRIC ATRAUMA CLAMP 2               </v>
          </cell>
          <cell r="D4164" t="str">
            <v>PC</v>
          </cell>
          <cell r="E4164">
            <v>203.85</v>
          </cell>
          <cell r="F4164">
            <v>509.625</v>
          </cell>
        </row>
        <row r="4165">
          <cell r="A4165">
            <v>2457303</v>
          </cell>
          <cell r="B4165" t="str">
            <v>24-573-03</v>
          </cell>
          <cell r="C4165" t="str">
            <v xml:space="preserve">PEDIATRIC ATRAUMA CLAMP 3               </v>
          </cell>
          <cell r="D4165" t="str">
            <v>PC</v>
          </cell>
          <cell r="E4165">
            <v>203.85</v>
          </cell>
          <cell r="F4165">
            <v>509.625</v>
          </cell>
        </row>
        <row r="4166">
          <cell r="A4166">
            <v>2457304</v>
          </cell>
          <cell r="B4166" t="str">
            <v>24-573-04</v>
          </cell>
          <cell r="C4166" t="str">
            <v xml:space="preserve">PEDIATRIC ATRAUMA CLAMP 4               </v>
          </cell>
          <cell r="D4166" t="str">
            <v>PC</v>
          </cell>
          <cell r="E4166">
            <v>203.85</v>
          </cell>
          <cell r="F4166">
            <v>509.625</v>
          </cell>
        </row>
        <row r="4167">
          <cell r="A4167">
            <v>2457305</v>
          </cell>
          <cell r="B4167" t="str">
            <v>24-573-05</v>
          </cell>
          <cell r="C4167" t="str">
            <v xml:space="preserve">PEDIATRIC ATRAUMA CLAMP 5               </v>
          </cell>
          <cell r="D4167" t="str">
            <v>PC</v>
          </cell>
          <cell r="E4167">
            <v>203.85</v>
          </cell>
          <cell r="F4167">
            <v>509.625</v>
          </cell>
        </row>
        <row r="4168">
          <cell r="A4168">
            <v>2457306</v>
          </cell>
          <cell r="B4168" t="str">
            <v>24-573-06</v>
          </cell>
          <cell r="C4168" t="str">
            <v xml:space="preserve">PEDIATRIC ATRAUMA CLAMP 6               </v>
          </cell>
          <cell r="D4168" t="str">
            <v>PC</v>
          </cell>
          <cell r="E4168">
            <v>203.85</v>
          </cell>
          <cell r="F4168">
            <v>509.625</v>
          </cell>
        </row>
        <row r="4169">
          <cell r="A4169">
            <v>2457307</v>
          </cell>
          <cell r="B4169" t="str">
            <v>24-573-07</v>
          </cell>
          <cell r="C4169" t="str">
            <v xml:space="preserve">PEDIATRIC ATRAUMA CLAMP 7               </v>
          </cell>
          <cell r="D4169" t="str">
            <v>PC</v>
          </cell>
          <cell r="E4169">
            <v>203.85</v>
          </cell>
          <cell r="F4169">
            <v>509.625</v>
          </cell>
        </row>
        <row r="4170">
          <cell r="A4170">
            <v>2457308</v>
          </cell>
          <cell r="B4170" t="str">
            <v>24-573-08</v>
          </cell>
          <cell r="C4170" t="str">
            <v xml:space="preserve">PEDIATRIC ATRAUMA CLAMP 8               </v>
          </cell>
          <cell r="D4170" t="str">
            <v>PC</v>
          </cell>
          <cell r="E4170">
            <v>203.85</v>
          </cell>
          <cell r="F4170">
            <v>509.625</v>
          </cell>
        </row>
        <row r="4171">
          <cell r="A4171">
            <v>2457309</v>
          </cell>
          <cell r="B4171" t="str">
            <v>24-573-09</v>
          </cell>
          <cell r="C4171" t="str">
            <v xml:space="preserve">PEDIATRIC ATRAUMA CLAMP 9               </v>
          </cell>
          <cell r="D4171" t="str">
            <v>PC</v>
          </cell>
          <cell r="E4171">
            <v>203.85</v>
          </cell>
          <cell r="F4171">
            <v>509.625</v>
          </cell>
        </row>
        <row r="4172">
          <cell r="A4172">
            <v>2458816</v>
          </cell>
          <cell r="B4172" t="str">
            <v>24-588-16</v>
          </cell>
          <cell r="C4172" t="str">
            <v xml:space="preserve">PEDIATRIC ATRAUMA CLAMP                 </v>
          </cell>
          <cell r="D4172" t="str">
            <v>PC</v>
          </cell>
          <cell r="E4172">
            <v>179.55</v>
          </cell>
          <cell r="F4172">
            <v>448.875</v>
          </cell>
        </row>
        <row r="4173">
          <cell r="A4173">
            <v>2458916</v>
          </cell>
          <cell r="B4173" t="str">
            <v>24-589-16</v>
          </cell>
          <cell r="C4173" t="str">
            <v xml:space="preserve">PEDIATRIC ATRAUMA CLAMP                 </v>
          </cell>
          <cell r="D4173" t="str">
            <v>PC</v>
          </cell>
          <cell r="E4173">
            <v>179.55</v>
          </cell>
          <cell r="F4173">
            <v>448.875</v>
          </cell>
        </row>
        <row r="4174">
          <cell r="A4174">
            <v>2459016</v>
          </cell>
          <cell r="B4174" t="str">
            <v>24-590-16</v>
          </cell>
          <cell r="C4174" t="str">
            <v xml:space="preserve">PEDIATRIC ATRAUMA CLAMP                 </v>
          </cell>
          <cell r="D4174" t="str">
            <v>PC</v>
          </cell>
          <cell r="E4174">
            <v>179.55</v>
          </cell>
          <cell r="F4174">
            <v>448.875</v>
          </cell>
        </row>
        <row r="4175">
          <cell r="A4175">
            <v>2459115</v>
          </cell>
          <cell r="B4175" t="str">
            <v>24-591-15</v>
          </cell>
          <cell r="C4175" t="str">
            <v xml:space="preserve">PEDIATRIC ATRAUMA CLAMP                 </v>
          </cell>
          <cell r="D4175" t="str">
            <v>PC</v>
          </cell>
          <cell r="E4175">
            <v>179.55</v>
          </cell>
          <cell r="F4175">
            <v>448.875</v>
          </cell>
        </row>
        <row r="4176">
          <cell r="A4176">
            <v>2459216</v>
          </cell>
          <cell r="B4176" t="str">
            <v>24-592-16</v>
          </cell>
          <cell r="C4176" t="str">
            <v xml:space="preserve">PEDIATRIC ATRAUMA CLAMP                 </v>
          </cell>
          <cell r="D4176" t="str">
            <v>PC</v>
          </cell>
          <cell r="E4176">
            <v>179.55</v>
          </cell>
          <cell r="F4176">
            <v>448.875</v>
          </cell>
        </row>
        <row r="4177">
          <cell r="A4177">
            <v>2459301</v>
          </cell>
          <cell r="B4177" t="str">
            <v>24-593-01</v>
          </cell>
          <cell r="C4177" t="str">
            <v xml:space="preserve">NEONATAL CLAMP 13 CM                    </v>
          </cell>
          <cell r="D4177" t="str">
            <v>PC</v>
          </cell>
          <cell r="E4177">
            <v>189</v>
          </cell>
          <cell r="F4177">
            <v>472.5</v>
          </cell>
        </row>
        <row r="4178">
          <cell r="A4178">
            <v>2459302</v>
          </cell>
          <cell r="B4178" t="str">
            <v>24-593-02</v>
          </cell>
          <cell r="C4178" t="str">
            <v xml:space="preserve">NEONATAL CLAMP 13 CM                    </v>
          </cell>
          <cell r="D4178" t="str">
            <v>PC</v>
          </cell>
          <cell r="E4178">
            <v>189</v>
          </cell>
          <cell r="F4178">
            <v>472.5</v>
          </cell>
        </row>
        <row r="4179">
          <cell r="A4179">
            <v>2459303</v>
          </cell>
          <cell r="B4179" t="str">
            <v>24-593-03</v>
          </cell>
          <cell r="C4179" t="str">
            <v xml:space="preserve">NEONATAL CLAMP 10 CM                    </v>
          </cell>
          <cell r="D4179" t="str">
            <v>PC</v>
          </cell>
          <cell r="E4179">
            <v>189</v>
          </cell>
          <cell r="F4179">
            <v>472.5</v>
          </cell>
        </row>
        <row r="4180">
          <cell r="A4180">
            <v>2459501</v>
          </cell>
          <cell r="B4180" t="str">
            <v>24-595-01</v>
          </cell>
          <cell r="C4180" t="str">
            <v xml:space="preserve">NEONATAL CLAMP 15 CM                    </v>
          </cell>
          <cell r="D4180" t="str">
            <v>PC</v>
          </cell>
          <cell r="E4180">
            <v>189</v>
          </cell>
          <cell r="F4180">
            <v>472.5</v>
          </cell>
        </row>
        <row r="4181">
          <cell r="A4181">
            <v>2459502</v>
          </cell>
          <cell r="B4181" t="str">
            <v>24-595-02</v>
          </cell>
          <cell r="C4181" t="str">
            <v xml:space="preserve">NEONATAL CLAMP 15 CM                    </v>
          </cell>
          <cell r="D4181" t="str">
            <v>PC</v>
          </cell>
          <cell r="E4181">
            <v>189</v>
          </cell>
          <cell r="F4181">
            <v>472.5</v>
          </cell>
        </row>
        <row r="4182">
          <cell r="A4182">
            <v>2459503</v>
          </cell>
          <cell r="B4182" t="str">
            <v>24-595-03</v>
          </cell>
          <cell r="C4182" t="str">
            <v xml:space="preserve">NEONATAL CLAMP 15 CM                    </v>
          </cell>
          <cell r="D4182" t="str">
            <v>PC</v>
          </cell>
          <cell r="E4182">
            <v>189</v>
          </cell>
          <cell r="F4182">
            <v>472.5</v>
          </cell>
        </row>
        <row r="4183">
          <cell r="A4183">
            <v>2459712</v>
          </cell>
          <cell r="B4183" t="str">
            <v>24-597-12</v>
          </cell>
          <cell r="C4183" t="str">
            <v xml:space="preserve">NEONATAL CLAMP 12 CM                    </v>
          </cell>
          <cell r="D4183" t="str">
            <v>PC</v>
          </cell>
          <cell r="E4183">
            <v>189</v>
          </cell>
          <cell r="F4183">
            <v>472.5</v>
          </cell>
        </row>
        <row r="4184">
          <cell r="A4184">
            <v>2460030</v>
          </cell>
          <cell r="B4184" t="str">
            <v>24-600-30</v>
          </cell>
          <cell r="C4184" t="str">
            <v xml:space="preserve">GIGLI WIRE SAW 4 WIRES, 300 MM          </v>
          </cell>
          <cell r="D4184" t="str">
            <v>PC</v>
          </cell>
          <cell r="E4184">
            <v>6.93</v>
          </cell>
          <cell r="F4184">
            <v>17.324999999999999</v>
          </cell>
        </row>
        <row r="4185">
          <cell r="A4185">
            <v>2460040</v>
          </cell>
          <cell r="B4185" t="str">
            <v>24-600-40</v>
          </cell>
          <cell r="C4185" t="str">
            <v xml:space="preserve">GIGLI WIRE SAW 4 WIRES, 400 MM          </v>
          </cell>
          <cell r="D4185" t="str">
            <v>PC</v>
          </cell>
          <cell r="E4185">
            <v>6.93</v>
          </cell>
          <cell r="F4185">
            <v>17.324999999999999</v>
          </cell>
        </row>
        <row r="4186">
          <cell r="A4186">
            <v>2460050</v>
          </cell>
          <cell r="B4186" t="str">
            <v>24-600-50</v>
          </cell>
          <cell r="C4186" t="str">
            <v xml:space="preserve">GIGLI WIRE SAW 4 WIRES, 500 MM          </v>
          </cell>
          <cell r="D4186" t="str">
            <v>PC</v>
          </cell>
          <cell r="E4186">
            <v>6.93</v>
          </cell>
          <cell r="F4186">
            <v>17.324999999999999</v>
          </cell>
        </row>
        <row r="4187">
          <cell r="A4187">
            <v>2460060</v>
          </cell>
          <cell r="B4187" t="str">
            <v>24-600-60</v>
          </cell>
          <cell r="C4187" t="str">
            <v xml:space="preserve">GIGLI WIRE SAW 4 WIRES, 600 MM          </v>
          </cell>
          <cell r="D4187" t="str">
            <v>PC</v>
          </cell>
          <cell r="E4187">
            <v>6.93</v>
          </cell>
          <cell r="F4187">
            <v>17.324999999999999</v>
          </cell>
        </row>
        <row r="4188">
          <cell r="A4188">
            <v>2460070</v>
          </cell>
          <cell r="B4188" t="str">
            <v>24-600-70</v>
          </cell>
          <cell r="C4188" t="str">
            <v xml:space="preserve">GIGLI WIRE SAW 4 WIRES, 700 MM          </v>
          </cell>
          <cell r="D4188" t="str">
            <v>PC</v>
          </cell>
          <cell r="E4188">
            <v>6.93</v>
          </cell>
          <cell r="F4188">
            <v>17.324999999999999</v>
          </cell>
        </row>
        <row r="4189">
          <cell r="A4189">
            <v>2460201</v>
          </cell>
          <cell r="B4189" t="str">
            <v>24-602-01</v>
          </cell>
          <cell r="C4189" t="str">
            <v xml:space="preserve">HOOK HANDLES FOR WIRE SAW               </v>
          </cell>
          <cell r="D4189" t="str">
            <v>PC</v>
          </cell>
          <cell r="E4189">
            <v>34.6</v>
          </cell>
          <cell r="F4189">
            <v>86.5</v>
          </cell>
        </row>
        <row r="4190">
          <cell r="A4190">
            <v>2461833</v>
          </cell>
          <cell r="B4190" t="str">
            <v>24-618-33</v>
          </cell>
          <cell r="C4190" t="str">
            <v xml:space="preserve">MARTEL CONDUCTOR                        </v>
          </cell>
          <cell r="D4190" t="str">
            <v>PC</v>
          </cell>
          <cell r="E4190">
            <v>23.2</v>
          </cell>
          <cell r="F4190">
            <v>58</v>
          </cell>
        </row>
        <row r="4191">
          <cell r="A4191">
            <v>2464101</v>
          </cell>
          <cell r="B4191" t="str">
            <v>24-641-01</v>
          </cell>
          <cell r="C4191" t="str">
            <v xml:space="preserve">CRUTCHFIELD CALVARIUM CLAMP             </v>
          </cell>
          <cell r="D4191" t="str">
            <v>PC</v>
          </cell>
          <cell r="E4191">
            <v>195.5</v>
          </cell>
          <cell r="F4191">
            <v>488.75</v>
          </cell>
        </row>
        <row r="4192">
          <cell r="A4192">
            <v>2464102</v>
          </cell>
          <cell r="B4192" t="str">
            <v>24-641-02</v>
          </cell>
          <cell r="C4192" t="str">
            <v xml:space="preserve">CRUTCHFIELD CERVICAL TR TONG            </v>
          </cell>
          <cell r="D4192" t="str">
            <v>PC</v>
          </cell>
          <cell r="E4192">
            <v>265</v>
          </cell>
          <cell r="F4192">
            <v>662.5</v>
          </cell>
        </row>
        <row r="4193">
          <cell r="A4193">
            <v>2464104</v>
          </cell>
          <cell r="B4193" t="str">
            <v>24-641-04</v>
          </cell>
          <cell r="C4193" t="str">
            <v xml:space="preserve">DRILL POINT 3,5MM F24-641-02            </v>
          </cell>
          <cell r="D4193" t="str">
            <v>PC</v>
          </cell>
          <cell r="E4193">
            <v>42.1</v>
          </cell>
          <cell r="F4193">
            <v>105.25</v>
          </cell>
        </row>
        <row r="4194">
          <cell r="A4194">
            <v>2464105</v>
          </cell>
          <cell r="B4194" t="str">
            <v>24-641-05</v>
          </cell>
          <cell r="C4194" t="str">
            <v xml:space="preserve">DRILL POINT 5 MM F.24-641-02            </v>
          </cell>
          <cell r="D4194" t="str">
            <v>PC</v>
          </cell>
          <cell r="E4194">
            <v>42.1</v>
          </cell>
          <cell r="F4194">
            <v>105.25</v>
          </cell>
        </row>
        <row r="4195">
          <cell r="A4195">
            <v>2464301</v>
          </cell>
          <cell r="B4195" t="str">
            <v>24-643-01</v>
          </cell>
          <cell r="C4195" t="str">
            <v xml:space="preserve">CERVICAL TR.TONG ADJ LARGE              </v>
          </cell>
          <cell r="D4195" t="str">
            <v>PC</v>
          </cell>
          <cell r="E4195">
            <v>132.5</v>
          </cell>
          <cell r="F4195">
            <v>331.25</v>
          </cell>
        </row>
        <row r="4196">
          <cell r="A4196">
            <v>2464310</v>
          </cell>
          <cell r="B4196" t="str">
            <v>24-643-10</v>
          </cell>
          <cell r="C4196" t="str">
            <v xml:space="preserve">SPARE PIN FOR 24-643-01                 </v>
          </cell>
          <cell r="D4196" t="str">
            <v>PC</v>
          </cell>
          <cell r="E4196">
            <v>51.3</v>
          </cell>
          <cell r="F4196">
            <v>128.25</v>
          </cell>
        </row>
        <row r="4197">
          <cell r="A4197">
            <v>2465420</v>
          </cell>
          <cell r="B4197" t="str">
            <v>24-654-20</v>
          </cell>
          <cell r="C4197" t="str">
            <v xml:space="preserve">DAHLGREN CRANIAL RONG FORC              </v>
          </cell>
          <cell r="D4197" t="str">
            <v>PC</v>
          </cell>
          <cell r="E4197">
            <v>349.5</v>
          </cell>
          <cell r="F4197">
            <v>873.75</v>
          </cell>
        </row>
        <row r="4198">
          <cell r="A4198">
            <v>2465821</v>
          </cell>
          <cell r="B4198" t="str">
            <v>24-658-21</v>
          </cell>
          <cell r="C4198" t="str">
            <v xml:space="preserve">DE VILBISS CRAN RONG FORC               </v>
          </cell>
          <cell r="D4198" t="str">
            <v>PC</v>
          </cell>
          <cell r="E4198">
            <v>388.5</v>
          </cell>
          <cell r="F4198">
            <v>971.25</v>
          </cell>
        </row>
        <row r="4199">
          <cell r="A4199">
            <v>2465922</v>
          </cell>
          <cell r="B4199" t="str">
            <v>24-659-22</v>
          </cell>
          <cell r="C4199" t="str">
            <v xml:space="preserve">CONE CRANIAL PUNCH 22,5 CM              </v>
          </cell>
          <cell r="D4199" t="str">
            <v>PC</v>
          </cell>
          <cell r="E4199">
            <v>674</v>
          </cell>
          <cell r="F4199">
            <v>1685</v>
          </cell>
        </row>
        <row r="4200">
          <cell r="A4200">
            <v>2466114</v>
          </cell>
          <cell r="B4200" t="str">
            <v>24-661-14</v>
          </cell>
          <cell r="C4200" t="str">
            <v xml:space="preserve">OLIVECRONA-TOENNIS CLIP FORC            </v>
          </cell>
          <cell r="D4200" t="str">
            <v>PC</v>
          </cell>
          <cell r="E4200">
            <v>251</v>
          </cell>
          <cell r="F4200">
            <v>627.5</v>
          </cell>
        </row>
        <row r="4201">
          <cell r="A4201">
            <v>2466319</v>
          </cell>
          <cell r="B4201" t="str">
            <v>24-663-19</v>
          </cell>
          <cell r="C4201" t="str">
            <v xml:space="preserve">MC KENZIE CLIP APPLYING FORC            </v>
          </cell>
          <cell r="D4201" t="str">
            <v>PC</v>
          </cell>
          <cell r="E4201">
            <v>98.6</v>
          </cell>
          <cell r="F4201">
            <v>246.5</v>
          </cell>
        </row>
        <row r="4202">
          <cell r="A4202">
            <v>2467400</v>
          </cell>
          <cell r="B4202" t="str">
            <v>24-674-00</v>
          </cell>
          <cell r="C4202" t="str">
            <v xml:space="preserve">KOELNER CLIP 50PIECE                    </v>
          </cell>
          <cell r="D4202">
            <v>50</v>
          </cell>
          <cell r="E4202">
            <v>67.7</v>
          </cell>
          <cell r="F4202">
            <v>169.25</v>
          </cell>
        </row>
        <row r="4203">
          <cell r="A4203">
            <v>2467500</v>
          </cell>
          <cell r="B4203" t="str">
            <v>24-675-00</v>
          </cell>
          <cell r="C4203" t="str">
            <v xml:space="preserve">RANAY SCALP CLAMP                       </v>
          </cell>
          <cell r="D4203" t="str">
            <v>PC</v>
          </cell>
          <cell r="E4203">
            <v>2.8</v>
          </cell>
          <cell r="F4203">
            <v>7</v>
          </cell>
        </row>
        <row r="4204">
          <cell r="A4204">
            <v>2467600</v>
          </cell>
          <cell r="B4204" t="str">
            <v>24-676-00</v>
          </cell>
          <cell r="C4204" t="str">
            <v xml:space="preserve">RANAY APPL AND REM FORCEPS              </v>
          </cell>
          <cell r="D4204" t="str">
            <v>PC</v>
          </cell>
          <cell r="E4204">
            <v>135.5</v>
          </cell>
          <cell r="F4204">
            <v>338.75</v>
          </cell>
        </row>
        <row r="4205">
          <cell r="A4205">
            <v>2467801</v>
          </cell>
          <cell r="B4205" t="str">
            <v>24-678-01</v>
          </cell>
          <cell r="C4205" t="str">
            <v xml:space="preserve">YASARGIL GALEA HOOK 31CM                </v>
          </cell>
          <cell r="D4205" t="str">
            <v>PC</v>
          </cell>
          <cell r="E4205">
            <v>180.2</v>
          </cell>
          <cell r="F4205">
            <v>450.5</v>
          </cell>
        </row>
        <row r="4206">
          <cell r="A4206">
            <v>2467802</v>
          </cell>
          <cell r="B4206" t="str">
            <v>24-678-02</v>
          </cell>
          <cell r="C4206" t="str">
            <v xml:space="preserve">YASARGIL GALEA HOOK 41CM                </v>
          </cell>
          <cell r="D4206" t="str">
            <v>PC</v>
          </cell>
          <cell r="E4206">
            <v>180.2</v>
          </cell>
          <cell r="F4206">
            <v>450.5</v>
          </cell>
        </row>
        <row r="4207">
          <cell r="A4207">
            <v>2468025</v>
          </cell>
          <cell r="B4207" t="str">
            <v>24-680-25</v>
          </cell>
          <cell r="C4207" t="str">
            <v xml:space="preserve">TOENNIS DURA DISSECTOR                  </v>
          </cell>
          <cell r="D4207" t="str">
            <v>PC</v>
          </cell>
          <cell r="E4207">
            <v>45.7</v>
          </cell>
          <cell r="F4207">
            <v>114.25</v>
          </cell>
        </row>
        <row r="4208">
          <cell r="A4208">
            <v>2468218</v>
          </cell>
          <cell r="B4208" t="str">
            <v>24-682-18</v>
          </cell>
          <cell r="C4208" t="str">
            <v xml:space="preserve">OLIVECRONA DURA DISSECTOR               </v>
          </cell>
          <cell r="D4208" t="str">
            <v>PC</v>
          </cell>
          <cell r="E4208">
            <v>48.7</v>
          </cell>
          <cell r="F4208">
            <v>121.75</v>
          </cell>
        </row>
        <row r="4209">
          <cell r="A4209">
            <v>2468419</v>
          </cell>
          <cell r="B4209" t="str">
            <v>24-684-19</v>
          </cell>
          <cell r="C4209" t="str">
            <v xml:space="preserve">OLIVECRONA DURA DISSECTOR               </v>
          </cell>
          <cell r="D4209" t="str">
            <v>PC</v>
          </cell>
          <cell r="E4209">
            <v>50.2</v>
          </cell>
          <cell r="F4209">
            <v>125.5</v>
          </cell>
        </row>
        <row r="4210">
          <cell r="A4210">
            <v>2468521</v>
          </cell>
          <cell r="B4210" t="str">
            <v>24-685-21</v>
          </cell>
          <cell r="C4210" t="str">
            <v xml:space="preserve">SACHS NERVE SEPARATOR SHARP             </v>
          </cell>
          <cell r="D4210" t="str">
            <v>PC</v>
          </cell>
          <cell r="E4210">
            <v>39.700000000000003</v>
          </cell>
          <cell r="F4210">
            <v>99.25</v>
          </cell>
        </row>
        <row r="4211">
          <cell r="A4211">
            <v>2468621</v>
          </cell>
          <cell r="B4211" t="str">
            <v>24-686-21</v>
          </cell>
          <cell r="C4211" t="str">
            <v xml:space="preserve">MILLIGAN NERVE SEPARATOR                </v>
          </cell>
          <cell r="D4211" t="str">
            <v>PC</v>
          </cell>
          <cell r="E4211">
            <v>39.799999999999997</v>
          </cell>
          <cell r="F4211">
            <v>99.5</v>
          </cell>
        </row>
        <row r="4212">
          <cell r="A4212">
            <v>2468721</v>
          </cell>
          <cell r="B4212" t="str">
            <v>24-687-21</v>
          </cell>
          <cell r="C4212" t="str">
            <v xml:space="preserve">DAVIS NERVE SEPARATOR SEM SH            </v>
          </cell>
          <cell r="D4212" t="str">
            <v>PC</v>
          </cell>
          <cell r="E4212">
            <v>39.700000000000003</v>
          </cell>
          <cell r="F4212">
            <v>99.25</v>
          </cell>
        </row>
        <row r="4213">
          <cell r="A4213">
            <v>2468822</v>
          </cell>
          <cell r="B4213" t="str">
            <v>24-688-22</v>
          </cell>
          <cell r="C4213" t="str">
            <v xml:space="preserve">DURA DISSECTOR                          </v>
          </cell>
          <cell r="D4213" t="str">
            <v>PC</v>
          </cell>
          <cell r="E4213">
            <v>31.2</v>
          </cell>
          <cell r="F4213">
            <v>78</v>
          </cell>
        </row>
        <row r="4214">
          <cell r="A4214">
            <v>2469001</v>
          </cell>
          <cell r="B4214" t="str">
            <v>24-690-01</v>
          </cell>
          <cell r="C4214" t="str">
            <v xml:space="preserve">PENFIELD DURA DISSECTOR FIG1            </v>
          </cell>
          <cell r="D4214" t="str">
            <v>PC</v>
          </cell>
          <cell r="E4214">
            <v>76.3</v>
          </cell>
          <cell r="F4214">
            <v>190.75</v>
          </cell>
        </row>
        <row r="4215">
          <cell r="A4215">
            <v>2469002</v>
          </cell>
          <cell r="B4215" t="str">
            <v>24-690-02</v>
          </cell>
          <cell r="C4215" t="str">
            <v xml:space="preserve">PENFIELD DURA DISSECTOR FIG2            </v>
          </cell>
          <cell r="D4215" t="str">
            <v>PC</v>
          </cell>
          <cell r="E4215">
            <v>76.3</v>
          </cell>
          <cell r="F4215">
            <v>190.75</v>
          </cell>
        </row>
        <row r="4216">
          <cell r="A4216">
            <v>2469003</v>
          </cell>
          <cell r="B4216" t="str">
            <v>24-690-03</v>
          </cell>
          <cell r="C4216" t="str">
            <v xml:space="preserve">PENFIELD DURA DISSECTOR FIG3            </v>
          </cell>
          <cell r="D4216" t="str">
            <v>PC</v>
          </cell>
          <cell r="E4216">
            <v>76.3</v>
          </cell>
          <cell r="F4216">
            <v>190.75</v>
          </cell>
        </row>
        <row r="4217">
          <cell r="A4217">
            <v>2469004</v>
          </cell>
          <cell r="B4217" t="str">
            <v>24-690-04</v>
          </cell>
          <cell r="C4217" t="str">
            <v xml:space="preserve">PENFIELD DURA DISSECTOR FIG4            </v>
          </cell>
          <cell r="D4217" t="str">
            <v>PC</v>
          </cell>
          <cell r="E4217">
            <v>48</v>
          </cell>
          <cell r="F4217">
            <v>120</v>
          </cell>
        </row>
        <row r="4218">
          <cell r="A4218">
            <v>2469005</v>
          </cell>
          <cell r="B4218" t="str">
            <v>24-690-05</v>
          </cell>
          <cell r="C4218" t="str">
            <v xml:space="preserve">PENFIELD DURA DISSECTOR FIG5            </v>
          </cell>
          <cell r="D4218" t="str">
            <v>PC</v>
          </cell>
          <cell r="E4218">
            <v>60.7</v>
          </cell>
          <cell r="F4218">
            <v>151.75</v>
          </cell>
        </row>
        <row r="4219">
          <cell r="A4219">
            <v>2469124</v>
          </cell>
          <cell r="B4219" t="str">
            <v>24-691-24</v>
          </cell>
          <cell r="C4219" t="str">
            <v xml:space="preserve">DAVIS DURA DISSECTOR DOUBLE             </v>
          </cell>
          <cell r="D4219" t="str">
            <v>PC</v>
          </cell>
          <cell r="E4219">
            <v>33.700000000000003</v>
          </cell>
          <cell r="F4219">
            <v>84.25</v>
          </cell>
        </row>
        <row r="4220">
          <cell r="A4220">
            <v>2469419</v>
          </cell>
          <cell r="B4220" t="str">
            <v>24-694-19</v>
          </cell>
          <cell r="C4220" t="str">
            <v xml:space="preserve">LOVE NERV ROOT RETRACT FIG1             </v>
          </cell>
          <cell r="D4220" t="str">
            <v>PC</v>
          </cell>
          <cell r="E4220">
            <v>38.799999999999997</v>
          </cell>
          <cell r="F4220">
            <v>97</v>
          </cell>
        </row>
        <row r="4221">
          <cell r="A4221">
            <v>2469519</v>
          </cell>
          <cell r="B4221" t="str">
            <v>24-695-19</v>
          </cell>
          <cell r="C4221" t="str">
            <v xml:space="preserve">LOVE NERV ROOT RETRACT FIG2             </v>
          </cell>
          <cell r="D4221" t="str">
            <v>PC</v>
          </cell>
          <cell r="E4221">
            <v>38.799999999999997</v>
          </cell>
          <cell r="F4221">
            <v>97</v>
          </cell>
        </row>
        <row r="4222">
          <cell r="A4222">
            <v>2469522</v>
          </cell>
          <cell r="B4222" t="str">
            <v>24-695-22</v>
          </cell>
          <cell r="C4222" t="str">
            <v xml:space="preserve">LOVE NERVWURZELHAKEN 4 MM, 21 CM        </v>
          </cell>
          <cell r="D4222" t="str">
            <v>PC</v>
          </cell>
          <cell r="E4222">
            <v>26.7</v>
          </cell>
          <cell r="F4222">
            <v>66.75</v>
          </cell>
        </row>
        <row r="4223">
          <cell r="A4223">
            <v>2469719</v>
          </cell>
          <cell r="B4223" t="str">
            <v>24-697-19</v>
          </cell>
          <cell r="C4223" t="str">
            <v xml:space="preserve">LOVE NERV ROOT RETRACT FIG3             </v>
          </cell>
          <cell r="D4223" t="str">
            <v>PC</v>
          </cell>
          <cell r="E4223">
            <v>38.799999999999997</v>
          </cell>
          <cell r="F4223">
            <v>97</v>
          </cell>
        </row>
        <row r="4224">
          <cell r="A4224">
            <v>2470108</v>
          </cell>
          <cell r="B4224" t="str">
            <v>24-701-08</v>
          </cell>
          <cell r="C4224" t="str">
            <v xml:space="preserve">HEIFETZ BRAIN SPATULA,MALLEABLE,8X155MM </v>
          </cell>
          <cell r="D4224" t="str">
            <v>PC</v>
          </cell>
          <cell r="E4224">
            <v>31.62</v>
          </cell>
          <cell r="F4224">
            <v>79.05</v>
          </cell>
        </row>
        <row r="4225">
          <cell r="A4225">
            <v>2470114</v>
          </cell>
          <cell r="B4225" t="str">
            <v>24-701-14</v>
          </cell>
          <cell r="C4225" t="str">
            <v>HEIFETZ BRAIN SPATULA,MALLEABLE,14X155MM</v>
          </cell>
          <cell r="D4225" t="str">
            <v>PC</v>
          </cell>
          <cell r="E4225">
            <v>31.62</v>
          </cell>
          <cell r="F4225">
            <v>79.05</v>
          </cell>
        </row>
        <row r="4226">
          <cell r="A4226">
            <v>2470117</v>
          </cell>
          <cell r="B4226" t="str">
            <v>24-701-17</v>
          </cell>
          <cell r="C4226" t="str">
            <v>HEIFETZ BRAIN SPATU.,MALLEABLE,17X177 MM</v>
          </cell>
          <cell r="D4226" t="str">
            <v>PC</v>
          </cell>
          <cell r="E4226">
            <v>31.62</v>
          </cell>
          <cell r="F4226">
            <v>79.05</v>
          </cell>
        </row>
        <row r="4227">
          <cell r="A4227">
            <v>2470201</v>
          </cell>
          <cell r="B4227" t="str">
            <v>24-702-01</v>
          </cell>
          <cell r="C4227" t="str">
            <v>LEYLA SELF-RET.BRAIN RETR.W.1 ARM,COMPL.</v>
          </cell>
          <cell r="D4227" t="str">
            <v>PC</v>
          </cell>
          <cell r="E4227">
            <v>563.98</v>
          </cell>
          <cell r="F4227">
            <v>1409.95</v>
          </cell>
        </row>
        <row r="4228">
          <cell r="A4228">
            <v>2470202</v>
          </cell>
          <cell r="B4228" t="str">
            <v>24-702-02</v>
          </cell>
          <cell r="C4228" t="str">
            <v xml:space="preserve">LEYLA SELF-RET.BRAIN RETR.W.2 ARMS,CPL. </v>
          </cell>
          <cell r="D4228" t="str">
            <v>PC</v>
          </cell>
          <cell r="E4228">
            <v>1026.81</v>
          </cell>
          <cell r="F4228">
            <v>2567.0249999999996</v>
          </cell>
        </row>
        <row r="4229">
          <cell r="A4229">
            <v>2470203</v>
          </cell>
          <cell r="B4229" t="str">
            <v>24-702-03</v>
          </cell>
          <cell r="C4229" t="str">
            <v xml:space="preserve">FLEXIBLE ARM                            </v>
          </cell>
          <cell r="D4229" t="str">
            <v>PC</v>
          </cell>
          <cell r="E4229">
            <v>311.10000000000002</v>
          </cell>
          <cell r="F4229">
            <v>777.75</v>
          </cell>
        </row>
        <row r="4230">
          <cell r="A4230">
            <v>2470204</v>
          </cell>
          <cell r="B4230" t="str">
            <v>24-702-04</v>
          </cell>
          <cell r="C4230" t="str">
            <v xml:space="preserve">FIXATION BASE FOR 1 ARM                 </v>
          </cell>
          <cell r="D4230" t="str">
            <v>PC</v>
          </cell>
          <cell r="E4230">
            <v>158.1</v>
          </cell>
          <cell r="F4230">
            <v>395.25</v>
          </cell>
        </row>
        <row r="4231">
          <cell r="A4231">
            <v>2470205</v>
          </cell>
          <cell r="B4231" t="str">
            <v>24-702-05</v>
          </cell>
          <cell r="C4231" t="str">
            <v xml:space="preserve">FIXATION BASE FOR 2 ARMS                </v>
          </cell>
          <cell r="D4231" t="str">
            <v>PC</v>
          </cell>
          <cell r="E4231">
            <v>215.05</v>
          </cell>
          <cell r="F4231">
            <v>537.625</v>
          </cell>
        </row>
        <row r="4232">
          <cell r="A4232">
            <v>2470208</v>
          </cell>
          <cell r="B4232" t="str">
            <v>24-702-08</v>
          </cell>
          <cell r="C4232" t="str">
            <v xml:space="preserve">SUPPORT FOR FLAT BRAIN SPATULAS         </v>
          </cell>
          <cell r="D4232" t="str">
            <v>PC</v>
          </cell>
          <cell r="E4232">
            <v>94.78</v>
          </cell>
          <cell r="F4232">
            <v>236.95</v>
          </cell>
        </row>
        <row r="4233">
          <cell r="A4233">
            <v>2470318</v>
          </cell>
          <cell r="B4233" t="str">
            <v>24-703-18</v>
          </cell>
          <cell r="C4233" t="str">
            <v xml:space="preserve">OLIVECRONA BR SPAT CONC FIG1            </v>
          </cell>
          <cell r="D4233" t="str">
            <v>PC</v>
          </cell>
          <cell r="E4233">
            <v>22.02</v>
          </cell>
          <cell r="F4233">
            <v>55.05</v>
          </cell>
        </row>
        <row r="4234">
          <cell r="A4234">
            <v>2470518</v>
          </cell>
          <cell r="B4234" t="str">
            <v>24-705-18</v>
          </cell>
          <cell r="C4234" t="str">
            <v xml:space="preserve">OLIVECRONA BR SPAT CONC FIG2            </v>
          </cell>
          <cell r="D4234" t="str">
            <v>PC</v>
          </cell>
          <cell r="E4234">
            <v>22.02</v>
          </cell>
          <cell r="F4234">
            <v>55.05</v>
          </cell>
        </row>
        <row r="4235">
          <cell r="A4235">
            <v>2470718</v>
          </cell>
          <cell r="B4235" t="str">
            <v>24-707-18</v>
          </cell>
          <cell r="C4235" t="str">
            <v xml:space="preserve">OLIVECRONA BR SPAT CONC FIG3            </v>
          </cell>
          <cell r="D4235" t="str">
            <v>PC</v>
          </cell>
          <cell r="E4235">
            <v>22.02</v>
          </cell>
          <cell r="F4235">
            <v>55.05</v>
          </cell>
        </row>
        <row r="4236">
          <cell r="A4236">
            <v>2470918</v>
          </cell>
          <cell r="B4236" t="str">
            <v>24-709-18</v>
          </cell>
          <cell r="C4236" t="str">
            <v xml:space="preserve">OLIVECRONA BR SPAT CONC FIG4            </v>
          </cell>
          <cell r="D4236" t="str">
            <v>PC</v>
          </cell>
          <cell r="E4236">
            <v>22.02</v>
          </cell>
          <cell r="F4236">
            <v>55.05</v>
          </cell>
        </row>
        <row r="4237">
          <cell r="A4237">
            <v>2471318</v>
          </cell>
          <cell r="B4237" t="str">
            <v>24-713-18</v>
          </cell>
          <cell r="C4237" t="str">
            <v xml:space="preserve">OLIVECRONA BR SPAT CONV FIG1            </v>
          </cell>
          <cell r="D4237" t="str">
            <v>PC</v>
          </cell>
          <cell r="E4237">
            <v>22.02</v>
          </cell>
          <cell r="F4237">
            <v>55.05</v>
          </cell>
        </row>
        <row r="4238">
          <cell r="A4238">
            <v>2471518</v>
          </cell>
          <cell r="B4238" t="str">
            <v>24-715-18</v>
          </cell>
          <cell r="C4238" t="str">
            <v xml:space="preserve">OLIVECRONA BR SPAT CONV FIG2            </v>
          </cell>
          <cell r="D4238" t="str">
            <v>PC</v>
          </cell>
          <cell r="E4238">
            <v>22.02</v>
          </cell>
          <cell r="F4238">
            <v>55.05</v>
          </cell>
        </row>
        <row r="4239">
          <cell r="A4239">
            <v>2471718</v>
          </cell>
          <cell r="B4239" t="str">
            <v>24-717-18</v>
          </cell>
          <cell r="C4239" t="str">
            <v xml:space="preserve">OLIVECRONA BR SPAT CONV FIG3            </v>
          </cell>
          <cell r="D4239" t="str">
            <v>PC</v>
          </cell>
          <cell r="E4239">
            <v>22.02</v>
          </cell>
          <cell r="F4239">
            <v>55.05</v>
          </cell>
        </row>
        <row r="4240">
          <cell r="A4240">
            <v>2471918</v>
          </cell>
          <cell r="B4240" t="str">
            <v>24-719-18</v>
          </cell>
          <cell r="C4240" t="str">
            <v xml:space="preserve">OLIVECRONA BR SPAT CONV FIG4            </v>
          </cell>
          <cell r="D4240" t="str">
            <v>PC</v>
          </cell>
          <cell r="E4240">
            <v>22.02</v>
          </cell>
          <cell r="F4240">
            <v>55.05</v>
          </cell>
        </row>
        <row r="4241">
          <cell r="A4241">
            <v>2472423</v>
          </cell>
          <cell r="B4241" t="str">
            <v>24-724-23</v>
          </cell>
          <cell r="C4241" t="str">
            <v xml:space="preserve">SCOVILLE NERVE ROOT RETRACT             </v>
          </cell>
          <cell r="D4241" t="str">
            <v>PC</v>
          </cell>
          <cell r="E4241">
            <v>45</v>
          </cell>
          <cell r="F4241">
            <v>112.5</v>
          </cell>
        </row>
        <row r="4242">
          <cell r="A4242">
            <v>2472524</v>
          </cell>
          <cell r="B4242" t="str">
            <v>24-725-24</v>
          </cell>
          <cell r="C4242" t="str">
            <v xml:space="preserve">HOLSHER NERVE ROOT RETRACT              </v>
          </cell>
          <cell r="D4242" t="str">
            <v>PC</v>
          </cell>
          <cell r="E4242">
            <v>50.1</v>
          </cell>
          <cell r="F4242">
            <v>125.25</v>
          </cell>
        </row>
        <row r="4243">
          <cell r="A4243">
            <v>2472719</v>
          </cell>
          <cell r="B4243" t="str">
            <v>24-727-19</v>
          </cell>
          <cell r="C4243" t="str">
            <v xml:space="preserve">NERVE ROOT RETRACTOR                    </v>
          </cell>
          <cell r="D4243" t="str">
            <v>PC</v>
          </cell>
          <cell r="E4243">
            <v>47.1</v>
          </cell>
          <cell r="F4243">
            <v>117.75</v>
          </cell>
        </row>
        <row r="4244">
          <cell r="A4244">
            <v>2473826</v>
          </cell>
          <cell r="B4244" t="str">
            <v>24-738-26</v>
          </cell>
          <cell r="C4244" t="str">
            <v xml:space="preserve">GRONINGEN NERV HOOK                     </v>
          </cell>
          <cell r="D4244" t="str">
            <v>PC</v>
          </cell>
          <cell r="E4244">
            <v>46.4</v>
          </cell>
          <cell r="F4244">
            <v>116</v>
          </cell>
        </row>
        <row r="4245">
          <cell r="A4245">
            <v>2474026</v>
          </cell>
          <cell r="B4245" t="str">
            <v>24-740-26</v>
          </cell>
          <cell r="C4245" t="str">
            <v xml:space="preserve">GRONINGEN NERV HOOK                     </v>
          </cell>
          <cell r="D4245" t="str">
            <v>PC</v>
          </cell>
          <cell r="E4245">
            <v>46.4</v>
          </cell>
          <cell r="F4245">
            <v>116</v>
          </cell>
        </row>
        <row r="4246">
          <cell r="A4246">
            <v>2474219</v>
          </cell>
          <cell r="B4246" t="str">
            <v>24-742-19</v>
          </cell>
          <cell r="C4246" t="str">
            <v xml:space="preserve">CUSHING ARTERY HOOK FIG1                </v>
          </cell>
          <cell r="D4246" t="str">
            <v>PC</v>
          </cell>
          <cell r="E4246">
            <v>36.9</v>
          </cell>
          <cell r="F4246">
            <v>92.25</v>
          </cell>
        </row>
        <row r="4247">
          <cell r="A4247">
            <v>2474228</v>
          </cell>
          <cell r="B4247" t="str">
            <v>24-742-28</v>
          </cell>
          <cell r="C4247" t="str">
            <v xml:space="preserve">CUSHING NERVE HOOK                      </v>
          </cell>
          <cell r="D4247" t="str">
            <v>PC</v>
          </cell>
          <cell r="E4247">
            <v>35</v>
          </cell>
          <cell r="F4247">
            <v>87.5</v>
          </cell>
        </row>
        <row r="4248">
          <cell r="A4248">
            <v>2474419</v>
          </cell>
          <cell r="B4248" t="str">
            <v>24-744-19</v>
          </cell>
          <cell r="C4248" t="str">
            <v xml:space="preserve">CUSHING ARTERY HOOK FIG2                </v>
          </cell>
          <cell r="D4248" t="str">
            <v>PC</v>
          </cell>
          <cell r="E4248">
            <v>31.5</v>
          </cell>
          <cell r="F4248">
            <v>78.75</v>
          </cell>
        </row>
        <row r="4249">
          <cell r="A4249">
            <v>2474428</v>
          </cell>
          <cell r="B4249" t="str">
            <v>24-744-28</v>
          </cell>
          <cell r="C4249" t="str">
            <v xml:space="preserve">CUSHING NERVE HOOK                      </v>
          </cell>
          <cell r="D4249" t="str">
            <v>PC</v>
          </cell>
          <cell r="E4249">
            <v>35</v>
          </cell>
          <cell r="F4249">
            <v>87.5</v>
          </cell>
        </row>
        <row r="4250">
          <cell r="A4250">
            <v>2474817</v>
          </cell>
          <cell r="B4250" t="str">
            <v>24-748-17</v>
          </cell>
          <cell r="C4250" t="str">
            <v xml:space="preserve">SMITHWICK NERVE RETRACTOR               </v>
          </cell>
          <cell r="D4250" t="str">
            <v>PC</v>
          </cell>
          <cell r="E4250">
            <v>31.8</v>
          </cell>
          <cell r="F4250">
            <v>79.5</v>
          </cell>
        </row>
        <row r="4251">
          <cell r="A4251">
            <v>2474821</v>
          </cell>
          <cell r="B4251" t="str">
            <v>24-748-21</v>
          </cell>
          <cell r="C4251" t="str">
            <v xml:space="preserve">SMITHWICK NERVE HOOK                    </v>
          </cell>
          <cell r="D4251" t="str">
            <v>PC</v>
          </cell>
          <cell r="E4251">
            <v>32.299999999999997</v>
          </cell>
          <cell r="F4251">
            <v>80.75</v>
          </cell>
        </row>
        <row r="4252">
          <cell r="A4252">
            <v>2482320</v>
          </cell>
          <cell r="B4252" t="str">
            <v>24-823-20</v>
          </cell>
          <cell r="C4252" t="str">
            <v xml:space="preserve">ADSON DISSECTING HOOK                   </v>
          </cell>
          <cell r="D4252" t="str">
            <v>PC</v>
          </cell>
          <cell r="E4252">
            <v>25.4</v>
          </cell>
          <cell r="F4252">
            <v>63.5</v>
          </cell>
        </row>
        <row r="4253">
          <cell r="A4253">
            <v>2482516</v>
          </cell>
          <cell r="B4253" t="str">
            <v>24-825-16</v>
          </cell>
          <cell r="C4253" t="str">
            <v xml:space="preserve">GRAHAM DURA  HOOK BLUNT                 </v>
          </cell>
          <cell r="D4253" t="str">
            <v>PC</v>
          </cell>
          <cell r="E4253">
            <v>20.7</v>
          </cell>
          <cell r="F4253">
            <v>51.75</v>
          </cell>
        </row>
        <row r="4254">
          <cell r="A4254">
            <v>2482718</v>
          </cell>
          <cell r="B4254" t="str">
            <v>24-827-18</v>
          </cell>
          <cell r="C4254" t="str">
            <v xml:space="preserve">SACHS DURA  HOOK SHARP                  </v>
          </cell>
          <cell r="D4254" t="str">
            <v>PC</v>
          </cell>
          <cell r="E4254">
            <v>24</v>
          </cell>
          <cell r="F4254">
            <v>60</v>
          </cell>
        </row>
        <row r="4255">
          <cell r="A4255">
            <v>2483513</v>
          </cell>
          <cell r="B4255" t="str">
            <v>24-835-13</v>
          </cell>
          <cell r="C4255" t="str">
            <v xml:space="preserve">FRAZIER DURA HOOK SHARP                 </v>
          </cell>
          <cell r="D4255" t="str">
            <v>PC</v>
          </cell>
          <cell r="E4255">
            <v>19.100000000000001</v>
          </cell>
          <cell r="F4255">
            <v>47.75</v>
          </cell>
        </row>
        <row r="4256">
          <cell r="A4256">
            <v>2483518</v>
          </cell>
          <cell r="B4256" t="str">
            <v>24-835-18</v>
          </cell>
          <cell r="C4256" t="str">
            <v xml:space="preserve">FRAZIER DURA HOOK SHARP                 </v>
          </cell>
          <cell r="D4256" t="str">
            <v>PC</v>
          </cell>
          <cell r="E4256">
            <v>33.5</v>
          </cell>
          <cell r="F4256">
            <v>83.75</v>
          </cell>
        </row>
        <row r="4257">
          <cell r="A4257">
            <v>2494001</v>
          </cell>
          <cell r="B4257" t="str">
            <v>24-940-01</v>
          </cell>
          <cell r="C4257" t="str">
            <v xml:space="preserve">KRAYENBUEHL NERVE HOOK                  </v>
          </cell>
          <cell r="D4257" t="str">
            <v>PC</v>
          </cell>
          <cell r="E4257">
            <v>43.3</v>
          </cell>
          <cell r="F4257">
            <v>108.25</v>
          </cell>
        </row>
        <row r="4258">
          <cell r="A4258">
            <v>2494002</v>
          </cell>
          <cell r="B4258" t="str">
            <v>24-940-02</v>
          </cell>
          <cell r="C4258" t="str">
            <v xml:space="preserve">KRAYENBUEHL NERVE HOOK                  </v>
          </cell>
          <cell r="D4258" t="str">
            <v>PC</v>
          </cell>
          <cell r="E4258">
            <v>43.3</v>
          </cell>
          <cell r="F4258">
            <v>108.25</v>
          </cell>
        </row>
        <row r="4259">
          <cell r="A4259">
            <v>2494003</v>
          </cell>
          <cell r="B4259" t="str">
            <v>24-940-03</v>
          </cell>
          <cell r="C4259" t="str">
            <v xml:space="preserve">KRAYENBUEHL NERVE HOOK                  </v>
          </cell>
          <cell r="D4259" t="str">
            <v>PC</v>
          </cell>
          <cell r="E4259">
            <v>42.7</v>
          </cell>
          <cell r="F4259">
            <v>106.75</v>
          </cell>
        </row>
        <row r="4260">
          <cell r="A4260">
            <v>2494004</v>
          </cell>
          <cell r="B4260" t="str">
            <v>24-940-04</v>
          </cell>
          <cell r="C4260" t="str">
            <v xml:space="preserve">KRAYENBUEHL NERVE HOOK                  </v>
          </cell>
          <cell r="D4260" t="str">
            <v>PC</v>
          </cell>
          <cell r="E4260">
            <v>42.7</v>
          </cell>
          <cell r="F4260">
            <v>106.75</v>
          </cell>
        </row>
        <row r="4261">
          <cell r="A4261">
            <v>2497316</v>
          </cell>
          <cell r="B4261" t="str">
            <v>24-973-16</v>
          </cell>
          <cell r="C4261" t="str">
            <v xml:space="preserve">CLOWARD LAMINA SPREADER                 </v>
          </cell>
          <cell r="D4261" t="str">
            <v>PC</v>
          </cell>
          <cell r="E4261">
            <v>142.38</v>
          </cell>
          <cell r="F4261">
            <v>355.95</v>
          </cell>
        </row>
        <row r="4262">
          <cell r="A4262">
            <v>2497417</v>
          </cell>
          <cell r="B4262" t="str">
            <v>24-974-17</v>
          </cell>
          <cell r="C4262" t="str">
            <v xml:space="preserve">BONE-SPREADER, PLANE                    </v>
          </cell>
          <cell r="D4262" t="str">
            <v>PC</v>
          </cell>
          <cell r="E4262">
            <v>195.93</v>
          </cell>
          <cell r="F4262">
            <v>489.82500000000005</v>
          </cell>
        </row>
        <row r="4263">
          <cell r="A4263">
            <v>2497517</v>
          </cell>
          <cell r="B4263" t="str">
            <v>24-975-17</v>
          </cell>
          <cell r="C4263" t="str">
            <v xml:space="preserve">INGE LAMINA SPREADER                    </v>
          </cell>
          <cell r="D4263" t="str">
            <v>PC</v>
          </cell>
          <cell r="E4263">
            <v>149.6</v>
          </cell>
          <cell r="F4263">
            <v>374</v>
          </cell>
        </row>
        <row r="4264">
          <cell r="A4264">
            <v>2497727</v>
          </cell>
          <cell r="B4264" t="str">
            <v>24-977-27</v>
          </cell>
          <cell r="C4264" t="str">
            <v xml:space="preserve">INGE LAMINA SPREADER                    </v>
          </cell>
          <cell r="D4264" t="str">
            <v>PC</v>
          </cell>
          <cell r="E4264">
            <v>189.13</v>
          </cell>
          <cell r="F4264">
            <v>472.82499999999999</v>
          </cell>
        </row>
        <row r="4265">
          <cell r="A4265">
            <v>2498203</v>
          </cell>
          <cell r="B4265" t="str">
            <v>24-982-03</v>
          </cell>
          <cell r="C4265" t="str">
            <v xml:space="preserve">COLCLOUGH DISC RONGEUR 3MM              </v>
          </cell>
          <cell r="D4265" t="str">
            <v>PC</v>
          </cell>
          <cell r="E4265">
            <v>395</v>
          </cell>
          <cell r="F4265">
            <v>987.5</v>
          </cell>
        </row>
        <row r="4266">
          <cell r="A4266">
            <v>2498205</v>
          </cell>
          <cell r="B4266" t="str">
            <v>24-982-05</v>
          </cell>
          <cell r="C4266" t="str">
            <v xml:space="preserve">COLCLOUGH DISC RONGEUR 5MM              </v>
          </cell>
          <cell r="D4266" t="str">
            <v>PC</v>
          </cell>
          <cell r="E4266">
            <v>395</v>
          </cell>
          <cell r="F4266">
            <v>987.5</v>
          </cell>
        </row>
        <row r="4267">
          <cell r="A4267">
            <v>2498303</v>
          </cell>
          <cell r="B4267" t="str">
            <v>24-983-03</v>
          </cell>
          <cell r="C4267" t="str">
            <v xml:space="preserve">COLCLOUGH DISC RONGEUR 3MM              </v>
          </cell>
          <cell r="D4267" t="str">
            <v>PC</v>
          </cell>
          <cell r="E4267">
            <v>395</v>
          </cell>
          <cell r="F4267">
            <v>987.5</v>
          </cell>
        </row>
        <row r="4268">
          <cell r="A4268">
            <v>2498305</v>
          </cell>
          <cell r="B4268" t="str">
            <v>24-983-05</v>
          </cell>
          <cell r="C4268" t="str">
            <v xml:space="preserve">COLCLOUGH DISC RONGEUR 5MM              </v>
          </cell>
          <cell r="D4268" t="str">
            <v>PC</v>
          </cell>
          <cell r="E4268">
            <v>395</v>
          </cell>
          <cell r="F4268">
            <v>987.5</v>
          </cell>
        </row>
        <row r="4269">
          <cell r="A4269">
            <v>2498403</v>
          </cell>
          <cell r="B4269" t="str">
            <v>24-984-03</v>
          </cell>
          <cell r="C4269" t="str">
            <v xml:space="preserve">COLCLOUGH DISC RONGEUR 3MM              </v>
          </cell>
          <cell r="D4269" t="str">
            <v>PC</v>
          </cell>
          <cell r="E4269">
            <v>395</v>
          </cell>
          <cell r="F4269">
            <v>987.5</v>
          </cell>
        </row>
        <row r="4270">
          <cell r="A4270">
            <v>2498405</v>
          </cell>
          <cell r="B4270" t="str">
            <v>24-984-05</v>
          </cell>
          <cell r="C4270" t="str">
            <v xml:space="preserve">COLCLOUGH DISC RONGEUR 5MM              </v>
          </cell>
          <cell r="D4270" t="str">
            <v>PC</v>
          </cell>
          <cell r="E4270">
            <v>395</v>
          </cell>
          <cell r="F4270">
            <v>987.5</v>
          </cell>
        </row>
        <row r="4271">
          <cell r="A4271">
            <v>2498503</v>
          </cell>
          <cell r="B4271" t="str">
            <v>24-985-03</v>
          </cell>
          <cell r="C4271" t="str">
            <v xml:space="preserve">COLCLOUGH DISC RONGEUR 3MM              </v>
          </cell>
          <cell r="D4271" t="str">
            <v>PC</v>
          </cell>
          <cell r="E4271">
            <v>395</v>
          </cell>
          <cell r="F4271">
            <v>987.5</v>
          </cell>
        </row>
        <row r="4272">
          <cell r="A4272">
            <v>2498505</v>
          </cell>
          <cell r="B4272" t="str">
            <v>24-985-05</v>
          </cell>
          <cell r="C4272" t="str">
            <v xml:space="preserve">COLCLOUGH DISC RONGEUR 5MM              </v>
          </cell>
          <cell r="D4272" t="str">
            <v>PC</v>
          </cell>
          <cell r="E4272">
            <v>395</v>
          </cell>
          <cell r="F4272">
            <v>987.5</v>
          </cell>
        </row>
        <row r="4273">
          <cell r="A4273">
            <v>2498603</v>
          </cell>
          <cell r="B4273" t="str">
            <v>24-986-03</v>
          </cell>
          <cell r="C4273" t="str">
            <v xml:space="preserve">COLCL(RICHTER)DISC RONG 3MM             </v>
          </cell>
          <cell r="D4273" t="str">
            <v>PC</v>
          </cell>
          <cell r="E4273">
            <v>395</v>
          </cell>
          <cell r="F4273">
            <v>987.5</v>
          </cell>
        </row>
        <row r="4274">
          <cell r="A4274">
            <v>2498605</v>
          </cell>
          <cell r="B4274" t="str">
            <v>24-986-05</v>
          </cell>
          <cell r="C4274" t="str">
            <v xml:space="preserve">COLCL(RICHTER)DISC RONG 5MM             </v>
          </cell>
          <cell r="D4274" t="str">
            <v>PC</v>
          </cell>
          <cell r="E4274">
            <v>395</v>
          </cell>
          <cell r="F4274">
            <v>987.5</v>
          </cell>
        </row>
        <row r="4275">
          <cell r="A4275">
            <v>2498703</v>
          </cell>
          <cell r="B4275" t="str">
            <v>24-987-03</v>
          </cell>
          <cell r="C4275" t="str">
            <v xml:space="preserve">COLCL(RICHTER)DISC RONG 3MM             </v>
          </cell>
          <cell r="D4275" t="str">
            <v>PC</v>
          </cell>
          <cell r="E4275">
            <v>395</v>
          </cell>
          <cell r="F4275">
            <v>987.5</v>
          </cell>
        </row>
        <row r="4276">
          <cell r="A4276">
            <v>2498705</v>
          </cell>
          <cell r="B4276" t="str">
            <v>24-987-05</v>
          </cell>
          <cell r="C4276" t="str">
            <v xml:space="preserve">COLCL(RICHTER)DISC RONG 5MM             </v>
          </cell>
          <cell r="D4276" t="str">
            <v>PC</v>
          </cell>
          <cell r="E4276">
            <v>395</v>
          </cell>
          <cell r="F4276">
            <v>987.5</v>
          </cell>
        </row>
        <row r="4277">
          <cell r="A4277">
            <v>2499003</v>
          </cell>
          <cell r="B4277" t="str">
            <v>24-990-03</v>
          </cell>
          <cell r="C4277" t="str">
            <v xml:space="preserve">FERRIS-SMITH-K.DISCRONG 3MM             </v>
          </cell>
          <cell r="D4277" t="str">
            <v>PC</v>
          </cell>
          <cell r="E4277">
            <v>395.5</v>
          </cell>
          <cell r="F4277">
            <v>988.75</v>
          </cell>
        </row>
        <row r="4278">
          <cell r="A4278">
            <v>2499101</v>
          </cell>
          <cell r="B4278" t="str">
            <v>24-991-01</v>
          </cell>
          <cell r="C4278" t="str">
            <v xml:space="preserve">FERRIS-SMITH-K.DISCRONG 1MM             </v>
          </cell>
          <cell r="D4278" t="str">
            <v>PC</v>
          </cell>
          <cell r="E4278">
            <v>395</v>
          </cell>
          <cell r="F4278">
            <v>987.5</v>
          </cell>
        </row>
        <row r="4279">
          <cell r="A4279">
            <v>2499102</v>
          </cell>
          <cell r="B4279" t="str">
            <v>24-991-02</v>
          </cell>
          <cell r="C4279" t="str">
            <v xml:space="preserve">FERRIS-SMITH-K.DISCRONG 2MM             </v>
          </cell>
          <cell r="D4279" t="str">
            <v>PC</v>
          </cell>
          <cell r="E4279">
            <v>354</v>
          </cell>
          <cell r="F4279">
            <v>885</v>
          </cell>
        </row>
        <row r="4280">
          <cell r="A4280">
            <v>2499103</v>
          </cell>
          <cell r="B4280" t="str">
            <v>24-991-03</v>
          </cell>
          <cell r="C4280" t="str">
            <v xml:space="preserve">FERRIS-SMITH-K.DISCRONG 3MM             </v>
          </cell>
          <cell r="D4280" t="str">
            <v>PC</v>
          </cell>
          <cell r="E4280">
            <v>354</v>
          </cell>
          <cell r="F4280">
            <v>885</v>
          </cell>
        </row>
        <row r="4281">
          <cell r="A4281">
            <v>2499104</v>
          </cell>
          <cell r="B4281" t="str">
            <v>24-991-04</v>
          </cell>
          <cell r="C4281" t="str">
            <v xml:space="preserve">FERRIS-SMITH-K.DISCRONG 4MM             </v>
          </cell>
          <cell r="D4281" t="str">
            <v>PC</v>
          </cell>
          <cell r="E4281">
            <v>354</v>
          </cell>
          <cell r="F4281">
            <v>885</v>
          </cell>
        </row>
        <row r="4282">
          <cell r="A4282">
            <v>2499105</v>
          </cell>
          <cell r="B4282" t="str">
            <v>24-991-05</v>
          </cell>
          <cell r="C4282" t="str">
            <v xml:space="preserve">FERRIS-SMITH-K.DISCRONG 5MM             </v>
          </cell>
          <cell r="D4282" t="str">
            <v>PC</v>
          </cell>
          <cell r="E4282">
            <v>354</v>
          </cell>
          <cell r="F4282">
            <v>885</v>
          </cell>
        </row>
        <row r="4283">
          <cell r="A4283">
            <v>2499106</v>
          </cell>
          <cell r="B4283" t="str">
            <v>24-991-06</v>
          </cell>
          <cell r="C4283" t="str">
            <v xml:space="preserve">FERRIS-SMITH-K.DISCRONG 6MM             </v>
          </cell>
          <cell r="D4283" t="str">
            <v>PC</v>
          </cell>
          <cell r="E4283">
            <v>354</v>
          </cell>
          <cell r="F4283">
            <v>885</v>
          </cell>
        </row>
        <row r="4284">
          <cell r="A4284">
            <v>2499201</v>
          </cell>
          <cell r="B4284" t="str">
            <v>24-992-01</v>
          </cell>
          <cell r="C4284" t="str">
            <v xml:space="preserve">FERRIS-SMITH-K.DISCRONG 1MM             </v>
          </cell>
          <cell r="D4284" t="str">
            <v>PC</v>
          </cell>
          <cell r="E4284">
            <v>395</v>
          </cell>
          <cell r="F4284">
            <v>987.5</v>
          </cell>
        </row>
        <row r="4285">
          <cell r="A4285">
            <v>2499202</v>
          </cell>
          <cell r="B4285" t="str">
            <v>24-992-02</v>
          </cell>
          <cell r="C4285" t="str">
            <v xml:space="preserve">FERRIS-SMITH-K.DISCRONG 2MM             </v>
          </cell>
          <cell r="D4285" t="str">
            <v>PC</v>
          </cell>
          <cell r="E4285">
            <v>354</v>
          </cell>
          <cell r="F4285">
            <v>885</v>
          </cell>
        </row>
        <row r="4286">
          <cell r="A4286">
            <v>2499203</v>
          </cell>
          <cell r="B4286" t="str">
            <v>24-992-03</v>
          </cell>
          <cell r="C4286" t="str">
            <v xml:space="preserve">FERRIS-SMITH-K.DISCRONG 3MM             </v>
          </cell>
          <cell r="D4286" t="str">
            <v>PC</v>
          </cell>
          <cell r="E4286">
            <v>354</v>
          </cell>
          <cell r="F4286">
            <v>885</v>
          </cell>
        </row>
        <row r="4287">
          <cell r="A4287">
            <v>2499204</v>
          </cell>
          <cell r="B4287" t="str">
            <v>24-992-04</v>
          </cell>
          <cell r="C4287" t="str">
            <v xml:space="preserve">FERRIS-SMITH-K.DISCRONG 4MM             </v>
          </cell>
          <cell r="D4287" t="str">
            <v>PC</v>
          </cell>
          <cell r="E4287">
            <v>354</v>
          </cell>
          <cell r="F4287">
            <v>885</v>
          </cell>
        </row>
        <row r="4288">
          <cell r="A4288">
            <v>2499205</v>
          </cell>
          <cell r="B4288" t="str">
            <v>24-992-05</v>
          </cell>
          <cell r="C4288" t="str">
            <v xml:space="preserve">FERRIS-SMITH-K.DISCRONG 5MM             </v>
          </cell>
          <cell r="D4288" t="str">
            <v>PC</v>
          </cell>
          <cell r="E4288">
            <v>354</v>
          </cell>
          <cell r="F4288">
            <v>885</v>
          </cell>
        </row>
        <row r="4289">
          <cell r="A4289">
            <v>2499206</v>
          </cell>
          <cell r="B4289" t="str">
            <v>24-992-06</v>
          </cell>
          <cell r="C4289" t="str">
            <v xml:space="preserve">FERRIS-SMITH-K.DISCRONG 6MM             </v>
          </cell>
          <cell r="D4289" t="str">
            <v>PC</v>
          </cell>
          <cell r="E4289">
            <v>354</v>
          </cell>
          <cell r="F4289">
            <v>885</v>
          </cell>
        </row>
        <row r="4290">
          <cell r="A4290">
            <v>2499301</v>
          </cell>
          <cell r="B4290" t="str">
            <v>24-993-01</v>
          </cell>
          <cell r="C4290" t="str">
            <v xml:space="preserve">FERRIS-SMITH-K.DISCRONG 1MM             </v>
          </cell>
          <cell r="D4290" t="str">
            <v>PC</v>
          </cell>
          <cell r="E4290">
            <v>395</v>
          </cell>
          <cell r="F4290">
            <v>987.5</v>
          </cell>
        </row>
        <row r="4291">
          <cell r="A4291">
            <v>2499302</v>
          </cell>
          <cell r="B4291" t="str">
            <v>24-993-02</v>
          </cell>
          <cell r="C4291" t="str">
            <v xml:space="preserve">FERRIS-SMITH-K.DISCRONG 2MM             </v>
          </cell>
          <cell r="D4291" t="str">
            <v>PC</v>
          </cell>
          <cell r="E4291">
            <v>354</v>
          </cell>
          <cell r="F4291">
            <v>885</v>
          </cell>
        </row>
        <row r="4292">
          <cell r="A4292">
            <v>2499303</v>
          </cell>
          <cell r="B4292" t="str">
            <v>24-993-03</v>
          </cell>
          <cell r="C4292" t="str">
            <v xml:space="preserve">FERRIS-SMITH-K.DISCRONG 3MM             </v>
          </cell>
          <cell r="D4292" t="str">
            <v>PC</v>
          </cell>
          <cell r="E4292">
            <v>354</v>
          </cell>
          <cell r="F4292">
            <v>885</v>
          </cell>
        </row>
        <row r="4293">
          <cell r="A4293">
            <v>2499304</v>
          </cell>
          <cell r="B4293" t="str">
            <v>24-993-04</v>
          </cell>
          <cell r="C4293" t="str">
            <v xml:space="preserve">FERRIS-SMITH-K.DISCRONG 4MM             </v>
          </cell>
          <cell r="D4293" t="str">
            <v>PC</v>
          </cell>
          <cell r="E4293">
            <v>354</v>
          </cell>
          <cell r="F4293">
            <v>885</v>
          </cell>
        </row>
        <row r="4294">
          <cell r="A4294">
            <v>2499305</v>
          </cell>
          <cell r="B4294" t="str">
            <v>24-993-05</v>
          </cell>
          <cell r="C4294" t="str">
            <v xml:space="preserve">FERRIS-SMITH-K.DISCRONG 5MM             </v>
          </cell>
          <cell r="D4294" t="str">
            <v>PC</v>
          </cell>
          <cell r="E4294">
            <v>354</v>
          </cell>
          <cell r="F4294">
            <v>885</v>
          </cell>
        </row>
        <row r="4295">
          <cell r="A4295">
            <v>2499306</v>
          </cell>
          <cell r="B4295" t="str">
            <v>24-993-06</v>
          </cell>
          <cell r="C4295" t="str">
            <v xml:space="preserve">FERRIS-SMITH-K.DISCRONG 6MM             </v>
          </cell>
          <cell r="D4295" t="str">
            <v>PC</v>
          </cell>
          <cell r="E4295">
            <v>354</v>
          </cell>
          <cell r="F4295">
            <v>885</v>
          </cell>
        </row>
        <row r="4296">
          <cell r="A4296">
            <v>2499401</v>
          </cell>
          <cell r="B4296" t="str">
            <v>24-994-01</v>
          </cell>
          <cell r="C4296" t="str">
            <v xml:space="preserve">CUSHING LAMINECTOMY RG. 2X10            </v>
          </cell>
          <cell r="D4296" t="str">
            <v>PC</v>
          </cell>
          <cell r="E4296">
            <v>368.5</v>
          </cell>
          <cell r="F4296">
            <v>921.25</v>
          </cell>
        </row>
        <row r="4297">
          <cell r="A4297">
            <v>2499402</v>
          </cell>
          <cell r="B4297" t="str">
            <v>24-994-02</v>
          </cell>
          <cell r="C4297" t="str">
            <v xml:space="preserve">CUSHING LAMINECTOMY RG. 2X10            </v>
          </cell>
          <cell r="D4297" t="str">
            <v>PC</v>
          </cell>
          <cell r="E4297">
            <v>368.5</v>
          </cell>
          <cell r="F4297">
            <v>921.25</v>
          </cell>
        </row>
        <row r="4298">
          <cell r="A4298">
            <v>2499403</v>
          </cell>
          <cell r="B4298" t="str">
            <v>24-994-03</v>
          </cell>
          <cell r="C4298" t="str">
            <v xml:space="preserve">CUSHING LAMINECTOMY RG. 2X10            </v>
          </cell>
          <cell r="D4298" t="str">
            <v>PC</v>
          </cell>
          <cell r="E4298">
            <v>368.5</v>
          </cell>
          <cell r="F4298">
            <v>921.25</v>
          </cell>
        </row>
        <row r="4299">
          <cell r="A4299">
            <v>2499404</v>
          </cell>
          <cell r="B4299" t="str">
            <v>24-994-04</v>
          </cell>
          <cell r="C4299" t="str">
            <v xml:space="preserve">LOVE-GRUENWALD LAMIN.RG.3X10            </v>
          </cell>
          <cell r="D4299" t="str">
            <v>PC</v>
          </cell>
          <cell r="E4299">
            <v>368.5</v>
          </cell>
          <cell r="F4299">
            <v>921.25</v>
          </cell>
        </row>
        <row r="4300">
          <cell r="A4300">
            <v>2499405</v>
          </cell>
          <cell r="B4300" t="str">
            <v>24-994-05</v>
          </cell>
          <cell r="C4300" t="str">
            <v xml:space="preserve">LOVE-GRUENWALD LAMIN.RG.3X10            </v>
          </cell>
          <cell r="D4300" t="str">
            <v>PC</v>
          </cell>
          <cell r="E4300">
            <v>368.5</v>
          </cell>
          <cell r="F4300">
            <v>921.25</v>
          </cell>
        </row>
        <row r="4301">
          <cell r="A4301">
            <v>2499406</v>
          </cell>
          <cell r="B4301" t="str">
            <v>24-994-06</v>
          </cell>
          <cell r="C4301" t="str">
            <v xml:space="preserve">LOVE-GRUENWALD LAMIN.RG.3X10            </v>
          </cell>
          <cell r="D4301" t="str">
            <v>PC</v>
          </cell>
          <cell r="E4301">
            <v>368.5</v>
          </cell>
          <cell r="F4301">
            <v>921.25</v>
          </cell>
        </row>
        <row r="4302">
          <cell r="A4302">
            <v>2499407</v>
          </cell>
          <cell r="B4302" t="str">
            <v>24-994-07</v>
          </cell>
          <cell r="C4302" t="str">
            <v xml:space="preserve">SPURLING LAMINECTOMY RG.4X10            </v>
          </cell>
          <cell r="D4302" t="str">
            <v>PC</v>
          </cell>
          <cell r="E4302">
            <v>368.5</v>
          </cell>
          <cell r="F4302">
            <v>921.25</v>
          </cell>
        </row>
        <row r="4303">
          <cell r="A4303">
            <v>2499408</v>
          </cell>
          <cell r="B4303" t="str">
            <v>24-994-08</v>
          </cell>
          <cell r="C4303" t="str">
            <v xml:space="preserve">SPURLING LAMINECTOMY RG.4X10            </v>
          </cell>
          <cell r="D4303" t="str">
            <v>PC</v>
          </cell>
          <cell r="E4303">
            <v>368.5</v>
          </cell>
          <cell r="F4303">
            <v>921.25</v>
          </cell>
        </row>
        <row r="4304">
          <cell r="A4304">
            <v>2499409</v>
          </cell>
          <cell r="B4304" t="str">
            <v>24-994-09</v>
          </cell>
          <cell r="C4304" t="str">
            <v xml:space="preserve">SPURLING LAMINECTOMY RG.4X10            </v>
          </cell>
          <cell r="D4304" t="str">
            <v>PC</v>
          </cell>
          <cell r="E4304">
            <v>368.5</v>
          </cell>
          <cell r="F4304">
            <v>921.25</v>
          </cell>
        </row>
        <row r="4305">
          <cell r="A4305">
            <v>2499501</v>
          </cell>
          <cell r="B4305" t="str">
            <v>24-995-01</v>
          </cell>
          <cell r="C4305" t="str">
            <v xml:space="preserve">CUSHING LAMINECTOMY RG. 2X10            </v>
          </cell>
          <cell r="D4305" t="str">
            <v>PC</v>
          </cell>
          <cell r="E4305">
            <v>368.5</v>
          </cell>
          <cell r="F4305">
            <v>921.25</v>
          </cell>
        </row>
        <row r="4306">
          <cell r="A4306">
            <v>2499502</v>
          </cell>
          <cell r="B4306" t="str">
            <v>24-995-02</v>
          </cell>
          <cell r="C4306" t="str">
            <v xml:space="preserve">CUSHING LAMINECTOMY RG. 2X10            </v>
          </cell>
          <cell r="D4306" t="str">
            <v>PC</v>
          </cell>
          <cell r="E4306">
            <v>368.5</v>
          </cell>
          <cell r="F4306">
            <v>921.25</v>
          </cell>
        </row>
        <row r="4307">
          <cell r="A4307">
            <v>2499503</v>
          </cell>
          <cell r="B4307" t="str">
            <v>24-995-03</v>
          </cell>
          <cell r="C4307" t="str">
            <v xml:space="preserve">CUSHING LAMINECTOMY RG. 2X10            </v>
          </cell>
          <cell r="D4307" t="str">
            <v>PC</v>
          </cell>
          <cell r="E4307">
            <v>368.5</v>
          </cell>
          <cell r="F4307">
            <v>921.25</v>
          </cell>
        </row>
        <row r="4308">
          <cell r="A4308">
            <v>2499504</v>
          </cell>
          <cell r="B4308" t="str">
            <v>24-995-04</v>
          </cell>
          <cell r="C4308" t="str">
            <v xml:space="preserve">LOVE-GRUENWALD LAMIN.RG.3X10            </v>
          </cell>
          <cell r="D4308" t="str">
            <v>PC</v>
          </cell>
          <cell r="E4308">
            <v>368.5</v>
          </cell>
          <cell r="F4308">
            <v>921.25</v>
          </cell>
        </row>
        <row r="4309">
          <cell r="A4309">
            <v>2499505</v>
          </cell>
          <cell r="B4309" t="str">
            <v>24-995-05</v>
          </cell>
          <cell r="C4309" t="str">
            <v xml:space="preserve">LOVE-GRUENWALD LAMIN.RG.3X10            </v>
          </cell>
          <cell r="D4309" t="str">
            <v>PC</v>
          </cell>
          <cell r="E4309">
            <v>368.5</v>
          </cell>
          <cell r="F4309">
            <v>921.25</v>
          </cell>
        </row>
        <row r="4310">
          <cell r="A4310">
            <v>2499506</v>
          </cell>
          <cell r="B4310" t="str">
            <v>24-995-06</v>
          </cell>
          <cell r="C4310" t="str">
            <v xml:space="preserve">LOVE-GRUENWALD LAMIN.RG.3X10            </v>
          </cell>
          <cell r="D4310" t="str">
            <v>PC</v>
          </cell>
          <cell r="E4310">
            <v>368.5</v>
          </cell>
          <cell r="F4310">
            <v>921.25</v>
          </cell>
        </row>
        <row r="4311">
          <cell r="A4311">
            <v>2499507</v>
          </cell>
          <cell r="B4311" t="str">
            <v>24-995-07</v>
          </cell>
          <cell r="C4311" t="str">
            <v xml:space="preserve">SPURLING LAMINECTOMY RG.4X10            </v>
          </cell>
          <cell r="D4311" t="str">
            <v>PC</v>
          </cell>
          <cell r="E4311">
            <v>368.5</v>
          </cell>
          <cell r="F4311">
            <v>921.25</v>
          </cell>
        </row>
        <row r="4312">
          <cell r="A4312">
            <v>2499508</v>
          </cell>
          <cell r="B4312" t="str">
            <v>24-995-08</v>
          </cell>
          <cell r="C4312" t="str">
            <v xml:space="preserve">SPURLING LAMINECTOMY RG.4X10            </v>
          </cell>
          <cell r="D4312" t="str">
            <v>PC</v>
          </cell>
          <cell r="E4312">
            <v>368.5</v>
          </cell>
          <cell r="F4312">
            <v>921.25</v>
          </cell>
        </row>
        <row r="4313">
          <cell r="A4313">
            <v>2499509</v>
          </cell>
          <cell r="B4313" t="str">
            <v>24-995-09</v>
          </cell>
          <cell r="C4313" t="str">
            <v xml:space="preserve">SPURLING LAMINECTOMY RG.4X10            </v>
          </cell>
          <cell r="D4313" t="str">
            <v>PC</v>
          </cell>
          <cell r="E4313">
            <v>368.5</v>
          </cell>
          <cell r="F4313">
            <v>921.25</v>
          </cell>
        </row>
        <row r="4314">
          <cell r="A4314">
            <v>2499601</v>
          </cell>
          <cell r="B4314" t="str">
            <v>24-996-01</v>
          </cell>
          <cell r="C4314" t="str">
            <v xml:space="preserve">CUSHING LAMINECTOMY RG. 2X10            </v>
          </cell>
          <cell r="D4314" t="str">
            <v>PC</v>
          </cell>
          <cell r="E4314">
            <v>368.5</v>
          </cell>
          <cell r="F4314">
            <v>921.25</v>
          </cell>
        </row>
        <row r="4315">
          <cell r="A4315">
            <v>2499602</v>
          </cell>
          <cell r="B4315" t="str">
            <v>24-996-02</v>
          </cell>
          <cell r="C4315" t="str">
            <v xml:space="preserve">CUSHING LAMINECTOMY RG. 2X10            </v>
          </cell>
          <cell r="D4315" t="str">
            <v>PC</v>
          </cell>
          <cell r="E4315">
            <v>368.5</v>
          </cell>
          <cell r="F4315">
            <v>921.25</v>
          </cell>
        </row>
        <row r="4316">
          <cell r="A4316">
            <v>2499603</v>
          </cell>
          <cell r="B4316" t="str">
            <v>24-996-03</v>
          </cell>
          <cell r="C4316" t="str">
            <v xml:space="preserve">CUSHING LAMINECTOMY RG. 2X10            </v>
          </cell>
          <cell r="D4316" t="str">
            <v>PC</v>
          </cell>
          <cell r="E4316">
            <v>368.5</v>
          </cell>
          <cell r="F4316">
            <v>921.25</v>
          </cell>
        </row>
        <row r="4317">
          <cell r="A4317">
            <v>2499604</v>
          </cell>
          <cell r="B4317" t="str">
            <v>24-996-04</v>
          </cell>
          <cell r="C4317" t="str">
            <v xml:space="preserve">LOVE-GRUENWALD LAMIN.RG.3X10            </v>
          </cell>
          <cell r="D4317" t="str">
            <v>PC</v>
          </cell>
          <cell r="E4317">
            <v>368.5</v>
          </cell>
          <cell r="F4317">
            <v>921.25</v>
          </cell>
        </row>
        <row r="4318">
          <cell r="A4318">
            <v>2499605</v>
          </cell>
          <cell r="B4318" t="str">
            <v>24-996-05</v>
          </cell>
          <cell r="C4318" t="str">
            <v xml:space="preserve">LOVE-GRUENWALD LAMIN.RG.3X10            </v>
          </cell>
          <cell r="D4318" t="str">
            <v>PC</v>
          </cell>
          <cell r="E4318">
            <v>368.5</v>
          </cell>
          <cell r="F4318">
            <v>921.25</v>
          </cell>
        </row>
        <row r="4319">
          <cell r="A4319">
            <v>2499606</v>
          </cell>
          <cell r="B4319" t="str">
            <v>24-996-06</v>
          </cell>
          <cell r="C4319" t="str">
            <v xml:space="preserve">LOVE-GRUENWALD LAMIN.RG.3X10            </v>
          </cell>
          <cell r="D4319" t="str">
            <v>PC</v>
          </cell>
          <cell r="E4319">
            <v>368.5</v>
          </cell>
          <cell r="F4319">
            <v>921.25</v>
          </cell>
        </row>
        <row r="4320">
          <cell r="A4320">
            <v>2499607</v>
          </cell>
          <cell r="B4320" t="str">
            <v>24-996-07</v>
          </cell>
          <cell r="C4320" t="str">
            <v xml:space="preserve">SPURLING LAMINECTOMY RG.4X10            </v>
          </cell>
          <cell r="D4320" t="str">
            <v>PC</v>
          </cell>
          <cell r="E4320">
            <v>368.5</v>
          </cell>
          <cell r="F4320">
            <v>921.25</v>
          </cell>
        </row>
        <row r="4321">
          <cell r="A4321">
            <v>2499608</v>
          </cell>
          <cell r="B4321" t="str">
            <v>24-996-08</v>
          </cell>
          <cell r="C4321" t="str">
            <v xml:space="preserve">SPURLING LAMINECTOMY RG.4X10            </v>
          </cell>
          <cell r="D4321" t="str">
            <v>PC</v>
          </cell>
          <cell r="E4321">
            <v>368.5</v>
          </cell>
          <cell r="F4321">
            <v>921.25</v>
          </cell>
        </row>
        <row r="4322">
          <cell r="A4322">
            <v>2499609</v>
          </cell>
          <cell r="B4322" t="str">
            <v>24-996-09</v>
          </cell>
          <cell r="C4322" t="str">
            <v xml:space="preserve">SPURLING LAMINECTOMY RG.4X10            </v>
          </cell>
          <cell r="D4322" t="str">
            <v>PC</v>
          </cell>
          <cell r="E4322">
            <v>368.5</v>
          </cell>
          <cell r="F4322">
            <v>921.25</v>
          </cell>
        </row>
        <row r="4323">
          <cell r="A4323">
            <v>2499625</v>
          </cell>
          <cell r="B4323" t="str">
            <v>24-996-25</v>
          </cell>
          <cell r="C4323" t="str">
            <v xml:space="preserve">OLDBERG LAMINECTO.RONG 7 MM             </v>
          </cell>
          <cell r="D4323" t="str">
            <v>PC</v>
          </cell>
          <cell r="E4323">
            <v>378.5</v>
          </cell>
          <cell r="F4323">
            <v>946.25</v>
          </cell>
        </row>
        <row r="4324">
          <cell r="A4324">
            <v>2499627</v>
          </cell>
          <cell r="B4324" t="str">
            <v>24-996-27</v>
          </cell>
          <cell r="C4324" t="str">
            <v xml:space="preserve">LANDOLT TUMOR GRASPING FCPS.            </v>
          </cell>
          <cell r="D4324" t="str">
            <v>PC</v>
          </cell>
          <cell r="E4324">
            <v>339.5</v>
          </cell>
          <cell r="F4324">
            <v>848.75</v>
          </cell>
        </row>
        <row r="4325">
          <cell r="A4325">
            <v>2499650</v>
          </cell>
          <cell r="B4325" t="str">
            <v>24-996-50</v>
          </cell>
          <cell r="C4325" t="str">
            <v xml:space="preserve">YASARGIL PITIUTARY RG. SHARP            </v>
          </cell>
          <cell r="D4325" t="str">
            <v>PC</v>
          </cell>
          <cell r="E4325">
            <v>283.5</v>
          </cell>
          <cell r="F4325">
            <v>708.75</v>
          </cell>
        </row>
        <row r="4326">
          <cell r="A4326">
            <v>2500102</v>
          </cell>
          <cell r="B4326" t="str">
            <v>25-001-02</v>
          </cell>
          <cell r="C4326" t="str">
            <v xml:space="preserve">MICRO MESH, 21X2-HOLE,0.3MM             </v>
          </cell>
          <cell r="D4326" t="str">
            <v>PC</v>
          </cell>
          <cell r="E4326">
            <v>68.099999999999994</v>
          </cell>
          <cell r="F4326">
            <v>170.25</v>
          </cell>
        </row>
        <row r="4327">
          <cell r="A4327">
            <v>2500113</v>
          </cell>
          <cell r="B4327" t="str">
            <v>25-001-13</v>
          </cell>
          <cell r="C4327" t="str">
            <v xml:space="preserve">MICRO MESH,21X13-HOLE,0.3MM             </v>
          </cell>
          <cell r="D4327" t="str">
            <v>PC</v>
          </cell>
          <cell r="E4327">
            <v>372.5</v>
          </cell>
          <cell r="F4327">
            <v>931.25</v>
          </cell>
        </row>
        <row r="4328">
          <cell r="A4328">
            <v>2500202</v>
          </cell>
          <cell r="B4328" t="str">
            <v>25-002-02</v>
          </cell>
          <cell r="C4328" t="str">
            <v xml:space="preserve">MICRO MESH, 2-HOLE.0.6MM                </v>
          </cell>
          <cell r="D4328" t="str">
            <v>PC</v>
          </cell>
          <cell r="E4328">
            <v>68.099999999999994</v>
          </cell>
          <cell r="F4328">
            <v>170.25</v>
          </cell>
        </row>
        <row r="4329">
          <cell r="A4329">
            <v>2500213</v>
          </cell>
          <cell r="B4329" t="str">
            <v>25-002-13</v>
          </cell>
          <cell r="C4329" t="str">
            <v xml:space="preserve">MICRO MESH,13-HOLE,0.6MM                </v>
          </cell>
          <cell r="D4329" t="str">
            <v>PC</v>
          </cell>
          <cell r="E4329">
            <v>372.5</v>
          </cell>
          <cell r="F4329">
            <v>931.25</v>
          </cell>
        </row>
        <row r="4330">
          <cell r="A4330">
            <v>2500302</v>
          </cell>
          <cell r="B4330" t="str">
            <v>25-003-02</v>
          </cell>
          <cell r="C4330" t="str">
            <v xml:space="preserve">MICRO MESH, 15X2-HOLE,0.3MM             </v>
          </cell>
          <cell r="D4330" t="str">
            <v>PC</v>
          </cell>
          <cell r="E4330">
            <v>68.099999999999994</v>
          </cell>
          <cell r="F4330">
            <v>170.25</v>
          </cell>
        </row>
        <row r="4331">
          <cell r="A4331">
            <v>2500310</v>
          </cell>
          <cell r="B4331" t="str">
            <v>25-003-10</v>
          </cell>
          <cell r="C4331" t="str">
            <v xml:space="preserve">MICRO MESH,12-HOLE,0.3MM                </v>
          </cell>
          <cell r="D4331" t="str">
            <v>PC</v>
          </cell>
          <cell r="E4331">
            <v>372.5</v>
          </cell>
          <cell r="F4331">
            <v>931.25</v>
          </cell>
        </row>
        <row r="4332">
          <cell r="A4332">
            <v>2500402</v>
          </cell>
          <cell r="B4332" t="str">
            <v>25-004-02</v>
          </cell>
          <cell r="C4332" t="str">
            <v xml:space="preserve">MICRO MESH, 15X2-HOLE,0.6MM             </v>
          </cell>
          <cell r="D4332" t="str">
            <v>PC</v>
          </cell>
          <cell r="E4332">
            <v>68.099999999999994</v>
          </cell>
          <cell r="F4332">
            <v>170.25</v>
          </cell>
        </row>
        <row r="4333">
          <cell r="A4333">
            <v>2500425</v>
          </cell>
          <cell r="B4333" t="str">
            <v>25-004-25</v>
          </cell>
          <cell r="C4333" t="str">
            <v xml:space="preserve">MICRO MESH 16X13,5MM, 0.6MM             </v>
          </cell>
          <cell r="D4333" t="str">
            <v>PC</v>
          </cell>
          <cell r="E4333">
            <v>1335</v>
          </cell>
          <cell r="F4333">
            <v>3337.5</v>
          </cell>
        </row>
        <row r="4334">
          <cell r="A4334">
            <v>2500450</v>
          </cell>
          <cell r="B4334" t="str">
            <v>25-004-50</v>
          </cell>
          <cell r="C4334" t="str">
            <v xml:space="preserve">NEURO MICRO-MESH 1.5, D45MM, 0.6MM      </v>
          </cell>
          <cell r="D4334" t="str">
            <v>PC</v>
          </cell>
          <cell r="E4334">
            <v>232.5</v>
          </cell>
          <cell r="F4334">
            <v>581.25</v>
          </cell>
        </row>
        <row r="4335">
          <cell r="A4335">
            <v>2500470</v>
          </cell>
          <cell r="B4335" t="str">
            <v>25-004-70</v>
          </cell>
          <cell r="C4335" t="str">
            <v xml:space="preserve">NEURO MICRO-MESH 1.5, D73MM, 0.6MM      </v>
          </cell>
          <cell r="D4335" t="str">
            <v>PC</v>
          </cell>
          <cell r="E4335">
            <v>360.5</v>
          </cell>
          <cell r="F4335">
            <v>901.25</v>
          </cell>
        </row>
        <row r="4336">
          <cell r="A4336">
            <v>2500490</v>
          </cell>
          <cell r="B4336" t="str">
            <v>25-004-90</v>
          </cell>
          <cell r="C4336" t="str">
            <v xml:space="preserve">NEURO MICRO-MESH 1.5, D100MM, 0.6MM     </v>
          </cell>
          <cell r="D4336" t="str">
            <v>PC</v>
          </cell>
          <cell r="E4336">
            <v>632</v>
          </cell>
          <cell r="F4336">
            <v>1580</v>
          </cell>
        </row>
        <row r="4337">
          <cell r="A4337">
            <v>2500510</v>
          </cell>
          <cell r="B4337" t="str">
            <v>25-005-10</v>
          </cell>
          <cell r="C4337" t="str">
            <v xml:space="preserve">MICRO MESH,12-HOLES, 0.6MM              </v>
          </cell>
          <cell r="D4337" t="str">
            <v>PC</v>
          </cell>
          <cell r="E4337">
            <v>384</v>
          </cell>
          <cell r="F4337">
            <v>960</v>
          </cell>
        </row>
        <row r="4338">
          <cell r="A4338">
            <v>2500512</v>
          </cell>
          <cell r="B4338" t="str">
            <v>25-005-12</v>
          </cell>
          <cell r="C4338" t="str">
            <v xml:space="preserve">MICRO MESH,10-HOLES, 0.3MM              </v>
          </cell>
          <cell r="D4338" t="str">
            <v>PC</v>
          </cell>
          <cell r="E4338">
            <v>384</v>
          </cell>
          <cell r="F4338">
            <v>960</v>
          </cell>
        </row>
        <row r="4339">
          <cell r="A4339">
            <v>2500602</v>
          </cell>
          <cell r="B4339" t="str">
            <v>25-006-02</v>
          </cell>
          <cell r="C4339" t="str">
            <v xml:space="preserve">MINI MESH, 14X2-HOLES,0.6 MM 1PC        </v>
          </cell>
          <cell r="D4339" t="str">
            <v>PC</v>
          </cell>
          <cell r="E4339">
            <v>62.1</v>
          </cell>
          <cell r="F4339">
            <v>155.25</v>
          </cell>
        </row>
        <row r="4340">
          <cell r="A4340">
            <v>2500609</v>
          </cell>
          <cell r="B4340" t="str">
            <v>25-006-09</v>
          </cell>
          <cell r="C4340" t="str">
            <v xml:space="preserve">MINI MESH, 14X9-HOLES,0.6MM             </v>
          </cell>
          <cell r="D4340" t="str">
            <v>PC</v>
          </cell>
          <cell r="E4340">
            <v>372.5</v>
          </cell>
          <cell r="F4340">
            <v>931.25</v>
          </cell>
        </row>
        <row r="4341">
          <cell r="A4341">
            <v>2500612</v>
          </cell>
          <cell r="B4341" t="str">
            <v>25-006-12</v>
          </cell>
          <cell r="C4341" t="str">
            <v xml:space="preserve">MICRO MESH, 10-HOLES, 0.6MM             </v>
          </cell>
          <cell r="D4341" t="str">
            <v>PC</v>
          </cell>
          <cell r="E4341">
            <v>384</v>
          </cell>
          <cell r="F4341">
            <v>960</v>
          </cell>
        </row>
        <row r="4342">
          <cell r="A4342">
            <v>2500780</v>
          </cell>
          <cell r="B4342" t="str">
            <v>25-007-80</v>
          </cell>
          <cell r="C4342" t="str">
            <v xml:space="preserve">3D MESH 80 X 80 MM, 0,3 MM              </v>
          </cell>
          <cell r="D4342" t="str">
            <v>PC</v>
          </cell>
          <cell r="E4342">
            <v>648</v>
          </cell>
          <cell r="F4342">
            <v>1620</v>
          </cell>
        </row>
        <row r="4343">
          <cell r="A4343">
            <v>2500812</v>
          </cell>
          <cell r="B4343" t="str">
            <v>25-008-12</v>
          </cell>
          <cell r="C4343" t="str">
            <v xml:space="preserve">3D MESH 120 X 120 MM, 0,6 MM            </v>
          </cell>
          <cell r="D4343" t="str">
            <v>PC</v>
          </cell>
          <cell r="E4343">
            <v>1120</v>
          </cell>
          <cell r="F4343">
            <v>2800</v>
          </cell>
        </row>
        <row r="4344">
          <cell r="A4344">
            <v>2500820</v>
          </cell>
          <cell r="B4344" t="str">
            <v>25-008-20</v>
          </cell>
          <cell r="C4344" t="str">
            <v xml:space="preserve">3D MESH 200 X 200 MM, 0,6 MM            </v>
          </cell>
          <cell r="D4344" t="str">
            <v>PC</v>
          </cell>
          <cell r="E4344">
            <v>2960</v>
          </cell>
          <cell r="F4344">
            <v>7400</v>
          </cell>
        </row>
        <row r="4345">
          <cell r="A4345">
            <v>2500880</v>
          </cell>
          <cell r="B4345" t="str">
            <v>25-008-80</v>
          </cell>
          <cell r="C4345" t="str">
            <v xml:space="preserve">3D MESH 80 X 80 MM, 0,6 MM              </v>
          </cell>
          <cell r="D4345" t="str">
            <v>PC</v>
          </cell>
          <cell r="E4345">
            <v>597</v>
          </cell>
          <cell r="F4345">
            <v>1492.5</v>
          </cell>
        </row>
        <row r="4346">
          <cell r="A4346">
            <v>2501003</v>
          </cell>
          <cell r="B4346" t="str">
            <v>25-010-03</v>
          </cell>
          <cell r="C4346" t="str">
            <v xml:space="preserve">MICRO PL., 1.0, 3-HOLES, 0.6MM          </v>
          </cell>
          <cell r="D4346" t="str">
            <v>PC</v>
          </cell>
          <cell r="E4346">
            <v>41.2</v>
          </cell>
          <cell r="F4346">
            <v>103</v>
          </cell>
        </row>
        <row r="4347">
          <cell r="A4347">
            <v>2501004</v>
          </cell>
          <cell r="B4347" t="str">
            <v>25-010-04</v>
          </cell>
          <cell r="C4347" t="str">
            <v xml:space="preserve">MICRO PL., 1.0, 4-HOLES, 0.6MM          </v>
          </cell>
          <cell r="D4347" t="str">
            <v>PC</v>
          </cell>
          <cell r="E4347">
            <v>50.4</v>
          </cell>
          <cell r="F4347">
            <v>126</v>
          </cell>
        </row>
        <row r="4348">
          <cell r="A4348">
            <v>2501006</v>
          </cell>
          <cell r="B4348" t="str">
            <v>25-010-06</v>
          </cell>
          <cell r="C4348" t="str">
            <v xml:space="preserve">MICRO PL., 1.0, 6-HOLES, 0.6MM          </v>
          </cell>
          <cell r="D4348" t="str">
            <v>PC</v>
          </cell>
          <cell r="E4348">
            <v>63.2</v>
          </cell>
          <cell r="F4348">
            <v>158</v>
          </cell>
        </row>
        <row r="4349">
          <cell r="A4349">
            <v>2501008</v>
          </cell>
          <cell r="B4349" t="str">
            <v>25-010-08</v>
          </cell>
          <cell r="C4349" t="str">
            <v xml:space="preserve">MICRO PL., 1.0, 8-HOLES, 0.6MM          </v>
          </cell>
          <cell r="D4349" t="str">
            <v>PC</v>
          </cell>
          <cell r="E4349">
            <v>78.900000000000006</v>
          </cell>
          <cell r="F4349">
            <v>197.25</v>
          </cell>
        </row>
        <row r="4350">
          <cell r="A4350">
            <v>2501024</v>
          </cell>
          <cell r="B4350" t="str">
            <v>25-010-24</v>
          </cell>
          <cell r="C4350" t="str">
            <v xml:space="preserve">MICRO PL., 1.0,24-HOLES, 0.6MM          </v>
          </cell>
          <cell r="D4350" t="str">
            <v>PC</v>
          </cell>
          <cell r="E4350">
            <v>113</v>
          </cell>
          <cell r="F4350">
            <v>282.5</v>
          </cell>
        </row>
        <row r="4351">
          <cell r="A4351">
            <v>2501104</v>
          </cell>
          <cell r="B4351" t="str">
            <v>25-011-04</v>
          </cell>
          <cell r="C4351" t="str">
            <v>MICRO PL., 1.0,4-HOLES,0.6MM,RECTANGULAR</v>
          </cell>
          <cell r="D4351" t="str">
            <v>PC</v>
          </cell>
          <cell r="E4351">
            <v>50.4</v>
          </cell>
          <cell r="F4351">
            <v>126</v>
          </cell>
        </row>
        <row r="4352">
          <cell r="A4352">
            <v>2501106</v>
          </cell>
          <cell r="B4352" t="str">
            <v>25-011-06</v>
          </cell>
          <cell r="C4352" t="str">
            <v>MICRO PL., 1.0,6-HOLES,0.6MM,RECTANGULAR</v>
          </cell>
          <cell r="D4352" t="str">
            <v>PC</v>
          </cell>
          <cell r="E4352">
            <v>63.2</v>
          </cell>
          <cell r="F4352">
            <v>158</v>
          </cell>
        </row>
        <row r="4353">
          <cell r="A4353">
            <v>2501108</v>
          </cell>
          <cell r="B4353" t="str">
            <v>25-011-08</v>
          </cell>
          <cell r="C4353" t="str">
            <v>MICRO PL., 1.0,8-HOLES,0.6MM,RECTANGULAR</v>
          </cell>
          <cell r="D4353" t="str">
            <v>PC</v>
          </cell>
          <cell r="E4353">
            <v>81.400000000000006</v>
          </cell>
          <cell r="F4353">
            <v>203.5</v>
          </cell>
        </row>
        <row r="4354">
          <cell r="A4354">
            <v>2501116</v>
          </cell>
          <cell r="B4354" t="str">
            <v>25-011-16</v>
          </cell>
          <cell r="C4354" t="str">
            <v>MICRO PL.,1.0,16-HOLES,0.6MM,RECTANGULAR</v>
          </cell>
          <cell r="D4354" t="str">
            <v>PC</v>
          </cell>
          <cell r="E4354">
            <v>97.8</v>
          </cell>
          <cell r="F4354">
            <v>244.5</v>
          </cell>
        </row>
        <row r="4355">
          <cell r="A4355">
            <v>2501124</v>
          </cell>
          <cell r="B4355" t="str">
            <v>25-011-24</v>
          </cell>
          <cell r="C4355" t="str">
            <v>MICRO PL.,1.0,24-HOLES,0.6MM,RECTANGULAR</v>
          </cell>
          <cell r="D4355" t="str">
            <v>PC</v>
          </cell>
          <cell r="E4355">
            <v>116</v>
          </cell>
          <cell r="F4355">
            <v>290</v>
          </cell>
        </row>
        <row r="4356">
          <cell r="A4356">
            <v>2501503</v>
          </cell>
          <cell r="B4356" t="str">
            <v>25-015-03</v>
          </cell>
          <cell r="C4356" t="str">
            <v xml:space="preserve">MICROPLATE 3-HOLES 0.6MM                </v>
          </cell>
          <cell r="D4356" t="str">
            <v>PC</v>
          </cell>
          <cell r="E4356">
            <v>41.2</v>
          </cell>
          <cell r="F4356">
            <v>103</v>
          </cell>
        </row>
        <row r="4357">
          <cell r="A4357">
            <v>2501504</v>
          </cell>
          <cell r="B4357" t="str">
            <v>25-015-04</v>
          </cell>
          <cell r="C4357" t="str">
            <v xml:space="preserve">MICROPLATE 2X2HOLES 0.6MM               </v>
          </cell>
          <cell r="D4357" t="str">
            <v>PC</v>
          </cell>
          <cell r="E4357">
            <v>50.4</v>
          </cell>
          <cell r="F4357">
            <v>126</v>
          </cell>
        </row>
        <row r="4358">
          <cell r="A4358">
            <v>2501506</v>
          </cell>
          <cell r="B4358" t="str">
            <v>25-015-06</v>
          </cell>
          <cell r="C4358" t="str">
            <v xml:space="preserve">MICROPLATE 3X2HOLES 0.6MM               </v>
          </cell>
          <cell r="D4358" t="str">
            <v>PC</v>
          </cell>
          <cell r="E4358">
            <v>63.2</v>
          </cell>
          <cell r="F4358">
            <v>158</v>
          </cell>
        </row>
        <row r="4359">
          <cell r="A4359">
            <v>2501508</v>
          </cell>
          <cell r="B4359" t="str">
            <v>25-015-08</v>
          </cell>
          <cell r="C4359" t="str">
            <v xml:space="preserve">MICROPLATE 4X2HOLES 0.6MM               </v>
          </cell>
          <cell r="D4359" t="str">
            <v>PC</v>
          </cell>
          <cell r="E4359">
            <v>78.900000000000006</v>
          </cell>
          <cell r="F4359">
            <v>197.25</v>
          </cell>
        </row>
        <row r="4360">
          <cell r="A4360">
            <v>2501524</v>
          </cell>
          <cell r="B4360" t="str">
            <v>25-015-24</v>
          </cell>
          <cell r="C4360" t="str">
            <v xml:space="preserve">MICROPLATE 6X4HOLES 0.6MM               </v>
          </cell>
          <cell r="D4360" t="str">
            <v>PC</v>
          </cell>
          <cell r="E4360">
            <v>113</v>
          </cell>
          <cell r="F4360">
            <v>282.5</v>
          </cell>
        </row>
        <row r="4361">
          <cell r="A4361">
            <v>2501606</v>
          </cell>
          <cell r="B4361" t="str">
            <v>25-016-06</v>
          </cell>
          <cell r="C4361" t="str">
            <v xml:space="preserve">MICRO-MESH 3 X 2-HOLES 0.6 MM           </v>
          </cell>
          <cell r="D4361" t="str">
            <v>PC</v>
          </cell>
          <cell r="E4361">
            <v>63.2</v>
          </cell>
          <cell r="F4361">
            <v>158</v>
          </cell>
        </row>
        <row r="4362">
          <cell r="A4362">
            <v>2501610</v>
          </cell>
          <cell r="B4362" t="str">
            <v>25-016-10</v>
          </cell>
          <cell r="C4362" t="str">
            <v xml:space="preserve">MICRO-MESH 5 X 2-HOLES 0.6 MM           </v>
          </cell>
          <cell r="D4362" t="str">
            <v>PC</v>
          </cell>
          <cell r="E4362">
            <v>88.2</v>
          </cell>
          <cell r="F4362">
            <v>220.5</v>
          </cell>
        </row>
        <row r="4363">
          <cell r="A4363">
            <v>2501704</v>
          </cell>
          <cell r="B4363" t="str">
            <v>25-017-04</v>
          </cell>
          <cell r="C4363" t="str">
            <v>MICROPLATE  2X2-HOLES 0.6MM, RECTANGULAR</v>
          </cell>
          <cell r="D4363" t="str">
            <v>PC</v>
          </cell>
          <cell r="E4363">
            <v>50.4</v>
          </cell>
          <cell r="F4363">
            <v>126</v>
          </cell>
        </row>
        <row r="4364">
          <cell r="A4364">
            <v>2501706</v>
          </cell>
          <cell r="B4364" t="str">
            <v>25-017-06</v>
          </cell>
          <cell r="C4364" t="str">
            <v>MICROPLATE  3X2-HOLES 0.6MM, RECTANGULAR</v>
          </cell>
          <cell r="D4364" t="str">
            <v>PC</v>
          </cell>
          <cell r="E4364">
            <v>65.3</v>
          </cell>
          <cell r="F4364">
            <v>163.25</v>
          </cell>
        </row>
        <row r="4365">
          <cell r="A4365">
            <v>2501708</v>
          </cell>
          <cell r="B4365" t="str">
            <v>25-017-08</v>
          </cell>
          <cell r="C4365" t="str">
            <v>MICROPLATE  4X2-HOLES 0.6MM, RECTANGULAR</v>
          </cell>
          <cell r="D4365" t="str">
            <v>PC</v>
          </cell>
          <cell r="E4365">
            <v>81.400000000000006</v>
          </cell>
          <cell r="F4365">
            <v>203.5</v>
          </cell>
        </row>
        <row r="4366">
          <cell r="A4366">
            <v>2501716</v>
          </cell>
          <cell r="B4366" t="str">
            <v>25-017-16</v>
          </cell>
          <cell r="C4366" t="str">
            <v xml:space="preserve">MICROPLATE 4X4-HOLES 0.6MM, RECTANGULAR </v>
          </cell>
          <cell r="D4366" t="str">
            <v>PC</v>
          </cell>
          <cell r="E4366">
            <v>97.8</v>
          </cell>
          <cell r="F4366">
            <v>244.5</v>
          </cell>
        </row>
        <row r="4367">
          <cell r="A4367">
            <v>2501724</v>
          </cell>
          <cell r="B4367" t="str">
            <v>25-017-24</v>
          </cell>
          <cell r="C4367" t="str">
            <v xml:space="preserve">MICROPLATE 6X4-HOLES 0.6MM, RECTANGULAR </v>
          </cell>
          <cell r="D4367" t="str">
            <v>PC</v>
          </cell>
          <cell r="E4367">
            <v>116</v>
          </cell>
          <cell r="F4367">
            <v>290</v>
          </cell>
        </row>
        <row r="4368">
          <cell r="A4368">
            <v>2501804</v>
          </cell>
          <cell r="B4368" t="str">
            <v>25-018-04</v>
          </cell>
          <cell r="C4368" t="str">
            <v xml:space="preserve">MICROPLATE  2X2-HOLES 1MM, RECTANGULAR  </v>
          </cell>
          <cell r="D4368" t="str">
            <v>PC</v>
          </cell>
          <cell r="E4368">
            <v>50.4</v>
          </cell>
          <cell r="F4368">
            <v>126</v>
          </cell>
        </row>
        <row r="4369">
          <cell r="A4369">
            <v>2501806</v>
          </cell>
          <cell r="B4369" t="str">
            <v>25-018-06</v>
          </cell>
          <cell r="C4369" t="str">
            <v xml:space="preserve">MICRO-MESH 3 X 2-HOLES 1 MM             </v>
          </cell>
          <cell r="D4369" t="str">
            <v>PC</v>
          </cell>
          <cell r="E4369">
            <v>63.2</v>
          </cell>
          <cell r="F4369">
            <v>158</v>
          </cell>
        </row>
        <row r="4370">
          <cell r="A4370">
            <v>2501808</v>
          </cell>
          <cell r="B4370" t="str">
            <v>25-018-08</v>
          </cell>
          <cell r="C4370" t="str">
            <v xml:space="preserve">MICROPLATE  4X2-HOLES 1MM, RECTANGULAR  </v>
          </cell>
          <cell r="D4370" t="str">
            <v>PC</v>
          </cell>
          <cell r="E4370">
            <v>81.400000000000006</v>
          </cell>
          <cell r="F4370">
            <v>203.5</v>
          </cell>
        </row>
        <row r="4371">
          <cell r="A4371">
            <v>2501816</v>
          </cell>
          <cell r="B4371" t="str">
            <v>25-018-16</v>
          </cell>
          <cell r="C4371" t="str">
            <v xml:space="preserve">MICROPLATE  4X4-HOLES 1MM, RECTANGULAR  </v>
          </cell>
          <cell r="D4371" t="str">
            <v>PC</v>
          </cell>
          <cell r="E4371">
            <v>97.8</v>
          </cell>
          <cell r="F4371">
            <v>244.5</v>
          </cell>
        </row>
        <row r="4372">
          <cell r="A4372">
            <v>2501824</v>
          </cell>
          <cell r="B4372" t="str">
            <v>25-018-24</v>
          </cell>
          <cell r="C4372" t="str">
            <v xml:space="preserve">MICROPLATE 6X4-HOLES 1MM, RECTANGULAR   </v>
          </cell>
          <cell r="D4372" t="str">
            <v>PC</v>
          </cell>
          <cell r="E4372">
            <v>116</v>
          </cell>
          <cell r="F4372">
            <v>290</v>
          </cell>
        </row>
        <row r="4373">
          <cell r="A4373">
            <v>2502003</v>
          </cell>
          <cell r="B4373" t="str">
            <v>25-020-03</v>
          </cell>
          <cell r="C4373" t="str">
            <v xml:space="preserve">MINI PL., 2.0, 3-HOLES, 0.6MM           </v>
          </cell>
          <cell r="D4373" t="str">
            <v>PC</v>
          </cell>
          <cell r="E4373">
            <v>41.2</v>
          </cell>
          <cell r="F4373">
            <v>103</v>
          </cell>
        </row>
        <row r="4374">
          <cell r="A4374">
            <v>2502004</v>
          </cell>
          <cell r="B4374" t="str">
            <v>25-020-04</v>
          </cell>
          <cell r="C4374" t="str">
            <v xml:space="preserve">MINI PL., 2.0, 4-HOLES, 0.6MM           </v>
          </cell>
          <cell r="D4374" t="str">
            <v>PC</v>
          </cell>
          <cell r="E4374">
            <v>50.4</v>
          </cell>
          <cell r="F4374">
            <v>126</v>
          </cell>
        </row>
        <row r="4375">
          <cell r="A4375">
            <v>2502006</v>
          </cell>
          <cell r="B4375" t="str">
            <v>25-020-06</v>
          </cell>
          <cell r="C4375" t="str">
            <v xml:space="preserve">MINI PL., 2.0, 6-HOLES, 0.6MM           </v>
          </cell>
          <cell r="D4375" t="str">
            <v>PC</v>
          </cell>
          <cell r="E4375">
            <v>63.2</v>
          </cell>
          <cell r="F4375">
            <v>158</v>
          </cell>
        </row>
        <row r="4376">
          <cell r="A4376">
            <v>2502008</v>
          </cell>
          <cell r="B4376" t="str">
            <v>25-020-08</v>
          </cell>
          <cell r="C4376" t="str">
            <v xml:space="preserve">MINI PL., 2.0, 8-HOLES, 0.6MM           </v>
          </cell>
          <cell r="D4376" t="str">
            <v>PC</v>
          </cell>
          <cell r="E4376">
            <v>78.900000000000006</v>
          </cell>
          <cell r="F4376">
            <v>197.25</v>
          </cell>
        </row>
        <row r="4377">
          <cell r="A4377">
            <v>2502024</v>
          </cell>
          <cell r="B4377" t="str">
            <v>25-020-24</v>
          </cell>
          <cell r="C4377" t="str">
            <v xml:space="preserve">MINIPLATE 6X4HOLES 0.6MM                </v>
          </cell>
          <cell r="D4377" t="str">
            <v>PC</v>
          </cell>
          <cell r="E4377">
            <v>113</v>
          </cell>
          <cell r="F4377">
            <v>282.5</v>
          </cell>
        </row>
        <row r="4378">
          <cell r="A4378">
            <v>2502204</v>
          </cell>
          <cell r="B4378" t="str">
            <v>25-022-04</v>
          </cell>
          <cell r="C4378" t="str">
            <v>MINI PL., 2.0, 4-HOLES,0.6MM,RECTANGULAR</v>
          </cell>
          <cell r="D4378" t="str">
            <v>PC</v>
          </cell>
          <cell r="E4378">
            <v>51.7</v>
          </cell>
          <cell r="F4378">
            <v>129.25</v>
          </cell>
        </row>
        <row r="4379">
          <cell r="A4379">
            <v>2502206</v>
          </cell>
          <cell r="B4379" t="str">
            <v>25-022-06</v>
          </cell>
          <cell r="C4379" t="str">
            <v>MINI PL., 2.0, 6-HOLES,0.6MM,RECTANGULAR</v>
          </cell>
          <cell r="D4379" t="str">
            <v>PC</v>
          </cell>
          <cell r="E4379">
            <v>65.3</v>
          </cell>
          <cell r="F4379">
            <v>163.25</v>
          </cell>
        </row>
        <row r="4380">
          <cell r="A4380">
            <v>2502208</v>
          </cell>
          <cell r="B4380" t="str">
            <v>25-022-08</v>
          </cell>
          <cell r="C4380" t="str">
            <v>MINI PL., 2.0, 8-HOLES,0.6MM,RECTANGULAR</v>
          </cell>
          <cell r="D4380" t="str">
            <v>PC</v>
          </cell>
          <cell r="E4380">
            <v>81.3</v>
          </cell>
          <cell r="F4380">
            <v>203.25</v>
          </cell>
        </row>
        <row r="4381">
          <cell r="A4381">
            <v>2502216</v>
          </cell>
          <cell r="B4381" t="str">
            <v>25-022-16</v>
          </cell>
          <cell r="C4381" t="str">
            <v>MINI PL., 2.0,16-HOLES,0.6MM,RECTANGULAR</v>
          </cell>
          <cell r="D4381" t="str">
            <v>PC</v>
          </cell>
          <cell r="E4381">
            <v>97.8</v>
          </cell>
          <cell r="F4381">
            <v>244.5</v>
          </cell>
        </row>
        <row r="4382">
          <cell r="A4382">
            <v>2502224</v>
          </cell>
          <cell r="B4382" t="str">
            <v>25-022-24</v>
          </cell>
          <cell r="C4382" t="str">
            <v>MINI PL., 2.0,24-HOLES,0.6MM,RECTANGULAR</v>
          </cell>
          <cell r="D4382" t="str">
            <v>PC</v>
          </cell>
          <cell r="E4382">
            <v>116</v>
          </cell>
          <cell r="F4382">
            <v>290</v>
          </cell>
        </row>
        <row r="4383">
          <cell r="A4383">
            <v>2502228</v>
          </cell>
          <cell r="B4383" t="str">
            <v>25-022-28</v>
          </cell>
          <cell r="C4383" t="str">
            <v xml:space="preserve">MINI MESH 2.0, 2 X 14-HOL, RB 1.0MM     </v>
          </cell>
          <cell r="D4383" t="str">
            <v>PC</v>
          </cell>
          <cell r="E4383">
            <v>60.6</v>
          </cell>
          <cell r="F4383">
            <v>151.5</v>
          </cell>
        </row>
        <row r="4384">
          <cell r="A4384">
            <v>2502404</v>
          </cell>
          <cell r="B4384" t="str">
            <v>25-024-04</v>
          </cell>
          <cell r="C4384" t="str">
            <v xml:space="preserve">MINI PL., 2.0, 4-HOLES, 0.6MM           </v>
          </cell>
          <cell r="D4384" t="str">
            <v>PC</v>
          </cell>
          <cell r="E4384">
            <v>50.4</v>
          </cell>
          <cell r="F4384">
            <v>126</v>
          </cell>
        </row>
        <row r="4385">
          <cell r="A4385">
            <v>2502406</v>
          </cell>
          <cell r="B4385" t="str">
            <v>25-024-06</v>
          </cell>
          <cell r="C4385" t="str">
            <v xml:space="preserve">MINI PL., 2.0, 6-HOLES, 0.6MM           </v>
          </cell>
          <cell r="D4385" t="str">
            <v>PC</v>
          </cell>
          <cell r="E4385">
            <v>63.2</v>
          </cell>
          <cell r="F4385">
            <v>158</v>
          </cell>
        </row>
        <row r="4386">
          <cell r="A4386">
            <v>2502408</v>
          </cell>
          <cell r="B4386" t="str">
            <v>25-024-08</v>
          </cell>
          <cell r="C4386" t="str">
            <v xml:space="preserve">MINI PL., 2.0, 8-HOLES, 0.6MM           </v>
          </cell>
          <cell r="D4386" t="str">
            <v>PC</v>
          </cell>
          <cell r="E4386">
            <v>78.900000000000006</v>
          </cell>
          <cell r="F4386">
            <v>197.25</v>
          </cell>
        </row>
        <row r="4387">
          <cell r="A4387">
            <v>2502416</v>
          </cell>
          <cell r="B4387" t="str">
            <v>25-024-16</v>
          </cell>
          <cell r="C4387" t="str">
            <v xml:space="preserve">MINI PL., 2.0,16-HOLES, 0.6MM           </v>
          </cell>
          <cell r="D4387" t="str">
            <v>PC</v>
          </cell>
          <cell r="E4387">
            <v>94.8</v>
          </cell>
          <cell r="F4387">
            <v>237</v>
          </cell>
        </row>
        <row r="4388">
          <cell r="A4388">
            <v>2502424</v>
          </cell>
          <cell r="B4388" t="str">
            <v>25-024-24</v>
          </cell>
          <cell r="C4388" t="str">
            <v xml:space="preserve">MINI PL., 2.0,24-HOLES, 0.6MM           </v>
          </cell>
          <cell r="D4388" t="str">
            <v>PC</v>
          </cell>
          <cell r="E4388">
            <v>113</v>
          </cell>
          <cell r="F4388">
            <v>282.5</v>
          </cell>
        </row>
        <row r="4389">
          <cell r="A4389">
            <v>2503830</v>
          </cell>
          <cell r="B4389" t="str">
            <v>25-038-30</v>
          </cell>
          <cell r="C4389" t="str">
            <v xml:space="preserve">MICRO MESH, 1.0, 80 X 80MM, 0.1MM       </v>
          </cell>
          <cell r="D4389" t="str">
            <v>PC</v>
          </cell>
          <cell r="E4389">
            <v>360</v>
          </cell>
          <cell r="F4389">
            <v>900</v>
          </cell>
        </row>
        <row r="4390">
          <cell r="A4390">
            <v>2503835</v>
          </cell>
          <cell r="B4390" t="str">
            <v>25-038-35</v>
          </cell>
          <cell r="C4390" t="str">
            <v xml:space="preserve">MICRO MESH, 1.0, 30 X 30MM, 0.1MM       </v>
          </cell>
          <cell r="D4390" t="str">
            <v>PC</v>
          </cell>
          <cell r="E4390">
            <v>82.8</v>
          </cell>
          <cell r="F4390">
            <v>207</v>
          </cell>
        </row>
        <row r="4391">
          <cell r="A4391">
            <v>2503840</v>
          </cell>
          <cell r="B4391" t="str">
            <v>25-038-40</v>
          </cell>
          <cell r="C4391" t="str">
            <v xml:space="preserve">MICRO MESH, 1.0, 25 X 15MM, 0.1MM       </v>
          </cell>
          <cell r="D4391" t="str">
            <v>PC</v>
          </cell>
          <cell r="E4391">
            <v>60.4</v>
          </cell>
          <cell r="F4391">
            <v>151</v>
          </cell>
        </row>
        <row r="4392">
          <cell r="A4392">
            <v>2504025</v>
          </cell>
          <cell r="B4392" t="str">
            <v>25-040-25</v>
          </cell>
          <cell r="C4392" t="str">
            <v xml:space="preserve">MICRO MESH, 25-HOLES, 0.2MM             </v>
          </cell>
          <cell r="D4392" t="str">
            <v>PC</v>
          </cell>
          <cell r="E4392">
            <v>372.5</v>
          </cell>
          <cell r="F4392">
            <v>931.25</v>
          </cell>
        </row>
        <row r="4393">
          <cell r="A4393">
            <v>2504030</v>
          </cell>
          <cell r="B4393" t="str">
            <v>25-040-30</v>
          </cell>
          <cell r="C4393" t="str">
            <v xml:space="preserve">MICRO MESH, 1.0, 100 X 100MM, 0.2MM     </v>
          </cell>
          <cell r="D4393" t="str">
            <v>PC</v>
          </cell>
          <cell r="E4393">
            <v>489.5</v>
          </cell>
          <cell r="F4393">
            <v>1223.75</v>
          </cell>
        </row>
        <row r="4394">
          <cell r="A4394">
            <v>2504035</v>
          </cell>
          <cell r="B4394" t="str">
            <v>25-040-35</v>
          </cell>
          <cell r="C4394" t="str">
            <v xml:space="preserve">MICRO MESH, 1.0, 30 X 30MM, 0.2MM       </v>
          </cell>
          <cell r="D4394" t="str">
            <v>PC</v>
          </cell>
          <cell r="E4394">
            <v>79.900000000000006</v>
          </cell>
          <cell r="F4394">
            <v>199.75</v>
          </cell>
        </row>
        <row r="4395">
          <cell r="A4395">
            <v>2504040</v>
          </cell>
          <cell r="B4395" t="str">
            <v>25-040-40</v>
          </cell>
          <cell r="C4395" t="str">
            <v xml:space="preserve">MICRO MESH, 1.0, 25 X 15MM, 0.2MM       </v>
          </cell>
          <cell r="D4395" t="str">
            <v>PC</v>
          </cell>
          <cell r="E4395">
            <v>52.9</v>
          </cell>
          <cell r="F4395">
            <v>132.25</v>
          </cell>
        </row>
        <row r="4396">
          <cell r="A4396">
            <v>2504215</v>
          </cell>
          <cell r="B4396" t="str">
            <v>25-042-15</v>
          </cell>
          <cell r="C4396" t="str">
            <v xml:space="preserve">ORBITAL MESH BOWLES, 0.3MM, SMALL       </v>
          </cell>
          <cell r="D4396" t="str">
            <v>PC</v>
          </cell>
          <cell r="E4396">
            <v>134.5</v>
          </cell>
          <cell r="F4396">
            <v>336.25</v>
          </cell>
        </row>
        <row r="4397">
          <cell r="A4397">
            <v>2504216</v>
          </cell>
          <cell r="B4397" t="str">
            <v>25-042-16</v>
          </cell>
          <cell r="C4397" t="str">
            <v xml:space="preserve">ORBITAL MESH BOWLES, 0.3MM, LARGE       </v>
          </cell>
          <cell r="D4397" t="str">
            <v>PC</v>
          </cell>
          <cell r="E4397">
            <v>160.5</v>
          </cell>
          <cell r="F4397">
            <v>401.25</v>
          </cell>
        </row>
        <row r="4398">
          <cell r="A4398">
            <v>2504301</v>
          </cell>
          <cell r="B4398" t="str">
            <v>25-043-01</v>
          </cell>
          <cell r="C4398" t="str">
            <v xml:space="preserve">ORBITA MESH 1.5, 0.3MM                  </v>
          </cell>
          <cell r="D4398" t="str">
            <v>PC</v>
          </cell>
          <cell r="E4398">
            <v>119.5</v>
          </cell>
          <cell r="F4398">
            <v>298.75</v>
          </cell>
        </row>
        <row r="4399">
          <cell r="A4399">
            <v>2504302</v>
          </cell>
          <cell r="B4399" t="str">
            <v>25-043-02</v>
          </cell>
          <cell r="C4399" t="str">
            <v xml:space="preserve">ORBITA MESH 1.5, 0.5MM                  </v>
          </cell>
          <cell r="D4399" t="str">
            <v>PC</v>
          </cell>
          <cell r="E4399">
            <v>119.5</v>
          </cell>
          <cell r="F4399">
            <v>298.75</v>
          </cell>
        </row>
        <row r="4400">
          <cell r="A4400">
            <v>2505000</v>
          </cell>
          <cell r="B4400" t="str">
            <v>25-050-00</v>
          </cell>
          <cell r="C4400" t="str">
            <v xml:space="preserve">MARTIN MESH CUTTER                      </v>
          </cell>
          <cell r="D4400" t="str">
            <v>PC</v>
          </cell>
          <cell r="E4400">
            <v>716</v>
          </cell>
          <cell r="F4400">
            <v>1790</v>
          </cell>
        </row>
        <row r="4401">
          <cell r="A4401">
            <v>2505098</v>
          </cell>
          <cell r="B4401" t="str">
            <v>25-050-98</v>
          </cell>
          <cell r="C4401" t="str">
            <v xml:space="preserve">SET SPARE BLADES FOR MESH CUTTER        </v>
          </cell>
          <cell r="D4401">
            <v>2</v>
          </cell>
          <cell r="E4401">
            <v>34.799999999999997</v>
          </cell>
          <cell r="F4401">
            <v>87</v>
          </cell>
        </row>
        <row r="4402">
          <cell r="A4402">
            <v>2505218</v>
          </cell>
          <cell r="B4402" t="str">
            <v>25-052-18</v>
          </cell>
          <cell r="C4402" t="str">
            <v xml:space="preserve">MESH BENDING PLIERS                     </v>
          </cell>
          <cell r="D4402" t="str">
            <v>PC</v>
          </cell>
          <cell r="E4402">
            <v>242</v>
          </cell>
          <cell r="F4402">
            <v>605</v>
          </cell>
        </row>
        <row r="4403">
          <cell r="A4403">
            <v>2506506</v>
          </cell>
          <cell r="B4403" t="str">
            <v>25-065-06</v>
          </cell>
          <cell r="C4403" t="str">
            <v xml:space="preserve">CENTRE-DRIVE MINI SCREWS TI 1,5X6MM     </v>
          </cell>
          <cell r="D4403">
            <v>5</v>
          </cell>
          <cell r="E4403">
            <v>67.41</v>
          </cell>
          <cell r="F4403">
            <v>168.52499999999998</v>
          </cell>
        </row>
        <row r="4404">
          <cell r="A4404">
            <v>2506507</v>
          </cell>
          <cell r="B4404" t="str">
            <v>25-065-07</v>
          </cell>
          <cell r="C4404" t="str">
            <v xml:space="preserve">CENTRE-DRIVE MINI SCREWS TI 1,5X7MM     </v>
          </cell>
          <cell r="D4404">
            <v>5</v>
          </cell>
          <cell r="E4404">
            <v>67.319999999999993</v>
          </cell>
          <cell r="F4404">
            <v>168.29999999999998</v>
          </cell>
        </row>
        <row r="4405">
          <cell r="A4405">
            <v>2506508</v>
          </cell>
          <cell r="B4405" t="str">
            <v>25-065-08</v>
          </cell>
          <cell r="C4405" t="str">
            <v xml:space="preserve">CENTRE-DRIVE MINI SCREWS TI 1,5X8MM     </v>
          </cell>
          <cell r="D4405">
            <v>5</v>
          </cell>
          <cell r="E4405">
            <v>67.319999999999993</v>
          </cell>
          <cell r="F4405">
            <v>168.29999999999998</v>
          </cell>
        </row>
        <row r="4406">
          <cell r="A4406">
            <v>2506509</v>
          </cell>
          <cell r="B4406" t="str">
            <v>25-065-09</v>
          </cell>
          <cell r="C4406" t="str">
            <v xml:space="preserve">CENTRE-DRIVE MINI SCREWS TI 1,5X9MM     </v>
          </cell>
          <cell r="D4406">
            <v>5</v>
          </cell>
          <cell r="E4406">
            <v>76.5</v>
          </cell>
          <cell r="F4406">
            <v>191.25</v>
          </cell>
        </row>
        <row r="4407">
          <cell r="A4407">
            <v>2506510</v>
          </cell>
          <cell r="B4407" t="str">
            <v>25-065-10</v>
          </cell>
          <cell r="C4407" t="str">
            <v xml:space="preserve">CENTRE-DRIVE MINI SCREWS TI 1,5X10MM    </v>
          </cell>
          <cell r="D4407">
            <v>5</v>
          </cell>
          <cell r="E4407">
            <v>76.5</v>
          </cell>
          <cell r="F4407">
            <v>191.25</v>
          </cell>
        </row>
        <row r="4408">
          <cell r="A4408">
            <v>2506511</v>
          </cell>
          <cell r="B4408" t="str">
            <v>25-065-11</v>
          </cell>
          <cell r="C4408" t="str">
            <v xml:space="preserve">CENTRE-DRIVE MINI SCREWS TI 1,5X11MM    </v>
          </cell>
          <cell r="D4408">
            <v>5</v>
          </cell>
          <cell r="E4408">
            <v>82.62</v>
          </cell>
          <cell r="F4408">
            <v>206.55</v>
          </cell>
        </row>
        <row r="4409">
          <cell r="A4409">
            <v>2506512</v>
          </cell>
          <cell r="B4409" t="str">
            <v>25-065-12</v>
          </cell>
          <cell r="C4409" t="str">
            <v xml:space="preserve">CENTRE-DRIVE MINI SCREWS TI 1,5X12MM    </v>
          </cell>
          <cell r="D4409">
            <v>5</v>
          </cell>
          <cell r="E4409">
            <v>82.62</v>
          </cell>
          <cell r="F4409">
            <v>206.55</v>
          </cell>
        </row>
        <row r="4410">
          <cell r="A4410">
            <v>2506513</v>
          </cell>
          <cell r="B4410" t="str">
            <v>25-065-13</v>
          </cell>
          <cell r="C4410" t="str">
            <v xml:space="preserve">CENTRE-DRIVE MINI SCREWS TI 1,5X13MM    </v>
          </cell>
          <cell r="D4410">
            <v>5</v>
          </cell>
          <cell r="E4410">
            <v>82.62</v>
          </cell>
          <cell r="F4410">
            <v>206.55</v>
          </cell>
        </row>
        <row r="4411">
          <cell r="A4411">
            <v>2506514</v>
          </cell>
          <cell r="B4411" t="str">
            <v>25-065-14</v>
          </cell>
          <cell r="C4411" t="str">
            <v xml:space="preserve">CENTRE-DRIVE MINI SCREWS TI 1,5X14MM    </v>
          </cell>
          <cell r="D4411">
            <v>5</v>
          </cell>
          <cell r="E4411">
            <v>82.62</v>
          </cell>
          <cell r="F4411">
            <v>206.55</v>
          </cell>
        </row>
        <row r="4412">
          <cell r="A4412">
            <v>2506515</v>
          </cell>
          <cell r="B4412" t="str">
            <v>25-065-15</v>
          </cell>
          <cell r="C4412" t="str">
            <v xml:space="preserve">CENTRE-DRIVE MINI SCREWS TI 1,5X15MM    </v>
          </cell>
          <cell r="D4412">
            <v>5</v>
          </cell>
          <cell r="E4412">
            <v>90.45</v>
          </cell>
          <cell r="F4412">
            <v>226.125</v>
          </cell>
        </row>
        <row r="4413">
          <cell r="A4413">
            <v>2506516</v>
          </cell>
          <cell r="B4413" t="str">
            <v>25-065-16</v>
          </cell>
          <cell r="C4413" t="str">
            <v xml:space="preserve">CENTRE-DRIVE MINI SCREWS TI 1,5X16MM    </v>
          </cell>
          <cell r="D4413">
            <v>5</v>
          </cell>
          <cell r="E4413">
            <v>97.65</v>
          </cell>
          <cell r="F4413">
            <v>244.125</v>
          </cell>
        </row>
        <row r="4414">
          <cell r="A4414">
            <v>2506517</v>
          </cell>
          <cell r="B4414" t="str">
            <v>25-065-17</v>
          </cell>
          <cell r="C4414" t="str">
            <v xml:space="preserve">CENTRE-DRIVE MINI SCREWS TI 1,5X17MM    </v>
          </cell>
          <cell r="D4414">
            <v>5</v>
          </cell>
          <cell r="E4414">
            <v>104.85</v>
          </cell>
          <cell r="F4414">
            <v>262.125</v>
          </cell>
        </row>
        <row r="4415">
          <cell r="A4415">
            <v>2506518</v>
          </cell>
          <cell r="B4415" t="str">
            <v>25-065-18</v>
          </cell>
          <cell r="C4415" t="str">
            <v xml:space="preserve">CENTRE-DRIVE MINI SCREWS TI 1,5X18MM    </v>
          </cell>
          <cell r="D4415">
            <v>5</v>
          </cell>
          <cell r="E4415">
            <v>111.6</v>
          </cell>
          <cell r="F4415">
            <v>279</v>
          </cell>
        </row>
        <row r="4416">
          <cell r="A4416">
            <v>2506519</v>
          </cell>
          <cell r="B4416" t="str">
            <v>25-065-19</v>
          </cell>
          <cell r="C4416" t="str">
            <v xml:space="preserve">CENTRE-DRIVE MINI SCREWS TI 1,5X19MM    </v>
          </cell>
          <cell r="D4416">
            <v>5</v>
          </cell>
          <cell r="E4416">
            <v>117.9</v>
          </cell>
          <cell r="F4416">
            <v>294.75</v>
          </cell>
        </row>
        <row r="4417">
          <cell r="A4417">
            <v>2506520</v>
          </cell>
          <cell r="B4417" t="str">
            <v>25-065-20</v>
          </cell>
          <cell r="C4417" t="str">
            <v xml:space="preserve">CENTRE-DRIVE MINI SCREWS TI 1,5X20MM    </v>
          </cell>
          <cell r="D4417">
            <v>5</v>
          </cell>
          <cell r="E4417">
            <v>124.65</v>
          </cell>
          <cell r="F4417">
            <v>311.625</v>
          </cell>
        </row>
        <row r="4418">
          <cell r="A4418">
            <v>2506804</v>
          </cell>
          <cell r="B4418" t="str">
            <v>25-068-04</v>
          </cell>
          <cell r="C4418" t="str">
            <v xml:space="preserve">C/D CACTILAGE SCREWS 1.5 X 4MM          </v>
          </cell>
          <cell r="D4418">
            <v>10</v>
          </cell>
          <cell r="E4418">
            <v>137.25</v>
          </cell>
          <cell r="F4418">
            <v>343.125</v>
          </cell>
        </row>
        <row r="4419">
          <cell r="A4419">
            <v>2506806</v>
          </cell>
          <cell r="B4419" t="str">
            <v>25-068-06</v>
          </cell>
          <cell r="C4419" t="str">
            <v xml:space="preserve">C/D CACTILAGE SCREWS 1.5 X 6MM          </v>
          </cell>
          <cell r="D4419">
            <v>10</v>
          </cell>
          <cell r="E4419">
            <v>149.4</v>
          </cell>
          <cell r="F4419">
            <v>373.5</v>
          </cell>
        </row>
        <row r="4420">
          <cell r="A4420">
            <v>2506808</v>
          </cell>
          <cell r="B4420" t="str">
            <v>25-068-08</v>
          </cell>
          <cell r="C4420" t="str">
            <v xml:space="preserve">C/D CACTILAGE SCREWS 1.5 X 8MM          </v>
          </cell>
          <cell r="D4420">
            <v>10</v>
          </cell>
          <cell r="E4420">
            <v>158.85</v>
          </cell>
          <cell r="F4420">
            <v>397.125</v>
          </cell>
        </row>
        <row r="4421">
          <cell r="A4421">
            <v>2506810</v>
          </cell>
          <cell r="B4421" t="str">
            <v>25-068-10</v>
          </cell>
          <cell r="C4421" t="str">
            <v xml:space="preserve">C/D CACTILAGE SCREWS 1.5 X 10MM         </v>
          </cell>
          <cell r="D4421">
            <v>10</v>
          </cell>
          <cell r="E4421">
            <v>169.65</v>
          </cell>
          <cell r="F4421">
            <v>424.125</v>
          </cell>
        </row>
        <row r="4422">
          <cell r="A4422">
            <v>2509590</v>
          </cell>
          <cell r="B4422" t="str">
            <v>25-095-90</v>
          </cell>
          <cell r="C4422" t="str">
            <v xml:space="preserve">I.M.F. WASHER 2MM-SHORT-MOD.ROMA        </v>
          </cell>
          <cell r="D4422">
            <v>5</v>
          </cell>
          <cell r="E4422">
            <v>53.2</v>
          </cell>
          <cell r="F4422">
            <v>133</v>
          </cell>
        </row>
        <row r="4423">
          <cell r="A4423">
            <v>2509591</v>
          </cell>
          <cell r="B4423" t="str">
            <v>25-095-91</v>
          </cell>
          <cell r="C4423" t="str">
            <v xml:space="preserve">I.M.F.WASHER 2MM-LONG-MOD.ROMA          </v>
          </cell>
          <cell r="D4423">
            <v>5</v>
          </cell>
          <cell r="E4423">
            <v>53.2</v>
          </cell>
          <cell r="F4423">
            <v>133</v>
          </cell>
        </row>
        <row r="4424">
          <cell r="A4424">
            <v>2509595</v>
          </cell>
          <cell r="B4424" t="str">
            <v>25-095-95</v>
          </cell>
          <cell r="C4424" t="str">
            <v xml:space="preserve">I.M.F. WASHER 2MM MOD.GRONINGEN         </v>
          </cell>
          <cell r="D4424">
            <v>5</v>
          </cell>
          <cell r="E4424">
            <v>53.2</v>
          </cell>
          <cell r="F4424">
            <v>133</v>
          </cell>
        </row>
        <row r="4425">
          <cell r="A4425">
            <v>2509708</v>
          </cell>
          <cell r="B4425" t="str">
            <v>25-097-08</v>
          </cell>
          <cell r="C4425" t="str">
            <v xml:space="preserve">TI-CENTRE-DRIVE FAMI IMF-SCREWS         </v>
          </cell>
          <cell r="D4425">
            <v>2</v>
          </cell>
          <cell r="E4425">
            <v>112.5</v>
          </cell>
          <cell r="F4425">
            <v>281.25</v>
          </cell>
        </row>
        <row r="4426">
          <cell r="A4426">
            <v>2509775</v>
          </cell>
          <cell r="B4426" t="str">
            <v>25-097-75</v>
          </cell>
          <cell r="C4426" t="str">
            <v>TI-CENTRE DRIVE FAMI-SCREWS 2.0X8MM,STER</v>
          </cell>
          <cell r="D4426">
            <v>2</v>
          </cell>
          <cell r="E4426">
            <v>140.4</v>
          </cell>
          <cell r="F4426">
            <v>351</v>
          </cell>
        </row>
        <row r="4427">
          <cell r="A4427">
            <v>2509790</v>
          </cell>
          <cell r="B4427" t="str">
            <v>25-097-90</v>
          </cell>
          <cell r="C4427" t="str">
            <v xml:space="preserve">I.M.F. WASHER 2MM SHORT MOD.ROMA        </v>
          </cell>
          <cell r="D4427">
            <v>5</v>
          </cell>
          <cell r="E4427">
            <v>41.3</v>
          </cell>
          <cell r="F4427">
            <v>103.25</v>
          </cell>
        </row>
        <row r="4428">
          <cell r="A4428">
            <v>2509791</v>
          </cell>
          <cell r="B4428" t="str">
            <v>25-097-91</v>
          </cell>
          <cell r="C4428" t="str">
            <v xml:space="preserve">I.M.F. WASHER 2MM LONG MOD.ROMA         </v>
          </cell>
          <cell r="D4428">
            <v>5</v>
          </cell>
          <cell r="E4428">
            <v>41.3</v>
          </cell>
          <cell r="F4428">
            <v>103.25</v>
          </cell>
        </row>
        <row r="4429">
          <cell r="A4429">
            <v>2509795</v>
          </cell>
          <cell r="B4429" t="str">
            <v>25-097-95</v>
          </cell>
          <cell r="C4429" t="str">
            <v xml:space="preserve">I.M.F. WASHER 2 MM MOD. GRONINGEN       </v>
          </cell>
          <cell r="D4429">
            <v>5</v>
          </cell>
          <cell r="E4429">
            <v>41.3</v>
          </cell>
          <cell r="F4429">
            <v>103.25</v>
          </cell>
        </row>
        <row r="4430">
          <cell r="A4430">
            <v>2510108</v>
          </cell>
          <cell r="B4430" t="str">
            <v>25-101-08</v>
          </cell>
          <cell r="C4430" t="str">
            <v xml:space="preserve">CORTICALIS SCREW 2,7/ 8MM CUT           </v>
          </cell>
          <cell r="D4430">
            <v>5</v>
          </cell>
          <cell r="E4430">
            <v>18.45</v>
          </cell>
          <cell r="F4430">
            <v>46.125</v>
          </cell>
        </row>
        <row r="4431">
          <cell r="A4431">
            <v>2510110</v>
          </cell>
          <cell r="B4431" t="str">
            <v>25-101-10</v>
          </cell>
          <cell r="C4431" t="str">
            <v xml:space="preserve">CORTICALIS SCREW 2,7/10MM CUT           </v>
          </cell>
          <cell r="D4431">
            <v>5</v>
          </cell>
          <cell r="E4431">
            <v>18.45</v>
          </cell>
          <cell r="F4431">
            <v>46.125</v>
          </cell>
        </row>
        <row r="4432">
          <cell r="A4432">
            <v>2510112</v>
          </cell>
          <cell r="B4432" t="str">
            <v>25-101-12</v>
          </cell>
          <cell r="C4432" t="str">
            <v xml:space="preserve">CORTICALIS SCREW 2,7/12MM CUT           </v>
          </cell>
          <cell r="D4432">
            <v>5</v>
          </cell>
          <cell r="E4432">
            <v>19.38</v>
          </cell>
          <cell r="F4432">
            <v>48.449999999999996</v>
          </cell>
        </row>
        <row r="4433">
          <cell r="A4433">
            <v>2510114</v>
          </cell>
          <cell r="B4433" t="str">
            <v>25-101-14</v>
          </cell>
          <cell r="C4433" t="str">
            <v xml:space="preserve">CORTICALIS SCREW 2,7/14MM CUT           </v>
          </cell>
          <cell r="D4433">
            <v>5</v>
          </cell>
          <cell r="E4433">
            <v>19.38</v>
          </cell>
          <cell r="F4433">
            <v>48.449999999999996</v>
          </cell>
        </row>
        <row r="4434">
          <cell r="A4434">
            <v>2510116</v>
          </cell>
          <cell r="B4434" t="str">
            <v>25-101-16</v>
          </cell>
          <cell r="C4434" t="str">
            <v xml:space="preserve">CORTICALIS SCREW 2,7/16MM CUT           </v>
          </cell>
          <cell r="D4434">
            <v>5</v>
          </cell>
          <cell r="E4434">
            <v>21.51</v>
          </cell>
          <cell r="F4434">
            <v>53.775000000000006</v>
          </cell>
        </row>
        <row r="4435">
          <cell r="A4435">
            <v>2510118</v>
          </cell>
          <cell r="B4435" t="str">
            <v>25-101-18</v>
          </cell>
          <cell r="C4435" t="str">
            <v xml:space="preserve">CORTICALIS SCREW 2,7/18MM CUT           </v>
          </cell>
          <cell r="D4435">
            <v>5</v>
          </cell>
          <cell r="E4435">
            <v>21.51</v>
          </cell>
          <cell r="F4435">
            <v>53.775000000000006</v>
          </cell>
        </row>
        <row r="4436">
          <cell r="A4436">
            <v>2510120</v>
          </cell>
          <cell r="B4436" t="str">
            <v>25-101-20</v>
          </cell>
          <cell r="C4436" t="str">
            <v xml:space="preserve">CORTICALIS SCREW 2,7/20MM CUT           </v>
          </cell>
          <cell r="D4436">
            <v>5</v>
          </cell>
          <cell r="E4436">
            <v>22.44</v>
          </cell>
          <cell r="F4436">
            <v>56.1</v>
          </cell>
        </row>
        <row r="4437">
          <cell r="A4437">
            <v>2510122</v>
          </cell>
          <cell r="B4437" t="str">
            <v>25-101-22</v>
          </cell>
          <cell r="C4437" t="str">
            <v xml:space="preserve">CORTICALIS SCREW 2,7/22MM CUT           </v>
          </cell>
          <cell r="D4437">
            <v>5</v>
          </cell>
          <cell r="E4437">
            <v>22.44</v>
          </cell>
          <cell r="F4437">
            <v>56.1</v>
          </cell>
        </row>
        <row r="4438">
          <cell r="A4438">
            <v>2510124</v>
          </cell>
          <cell r="B4438" t="str">
            <v>25-101-24</v>
          </cell>
          <cell r="C4438" t="str">
            <v xml:space="preserve">CORTICALIS SCREW 2,7/24MM CUT           </v>
          </cell>
          <cell r="D4438">
            <v>5</v>
          </cell>
          <cell r="E4438">
            <v>25.67</v>
          </cell>
          <cell r="F4438">
            <v>64.175000000000011</v>
          </cell>
        </row>
        <row r="4439">
          <cell r="A4439">
            <v>2510126</v>
          </cell>
          <cell r="B4439" t="str">
            <v>25-101-26</v>
          </cell>
          <cell r="C4439" t="str">
            <v xml:space="preserve">CORTICALIS SCREW 2,7/26MM CUT           </v>
          </cell>
          <cell r="D4439">
            <v>5</v>
          </cell>
          <cell r="E4439">
            <v>25.67</v>
          </cell>
          <cell r="F4439">
            <v>64.175000000000011</v>
          </cell>
        </row>
        <row r="4440">
          <cell r="A4440">
            <v>2510128</v>
          </cell>
          <cell r="B4440" t="str">
            <v>25-101-28</v>
          </cell>
          <cell r="C4440" t="str">
            <v xml:space="preserve">CORTICALIS SCREW 2,7/28MM CUT           </v>
          </cell>
          <cell r="D4440">
            <v>5</v>
          </cell>
          <cell r="E4440">
            <v>28.14</v>
          </cell>
          <cell r="F4440">
            <v>70.349999999999994</v>
          </cell>
        </row>
        <row r="4441">
          <cell r="A4441">
            <v>2510130</v>
          </cell>
          <cell r="B4441" t="str">
            <v>25-101-30</v>
          </cell>
          <cell r="C4441" t="str">
            <v xml:space="preserve">CORTICALIS SCREW 2,7/30MM CUT           </v>
          </cell>
          <cell r="D4441">
            <v>5</v>
          </cell>
          <cell r="E4441">
            <v>28.14</v>
          </cell>
          <cell r="F4441">
            <v>70.349999999999994</v>
          </cell>
        </row>
        <row r="4442">
          <cell r="A4442">
            <v>2510132</v>
          </cell>
          <cell r="B4442" t="str">
            <v>25-101-32</v>
          </cell>
          <cell r="C4442" t="str">
            <v xml:space="preserve">CORTICALIS SCREW 2,7/32MM CUT           </v>
          </cell>
          <cell r="D4442">
            <v>5</v>
          </cell>
          <cell r="E4442">
            <v>31.11</v>
          </cell>
          <cell r="F4442">
            <v>77.775000000000006</v>
          </cell>
        </row>
        <row r="4443">
          <cell r="A4443">
            <v>2510134</v>
          </cell>
          <cell r="B4443" t="str">
            <v>25-101-34</v>
          </cell>
          <cell r="C4443" t="str">
            <v xml:space="preserve">CORTICALIS SCREW 2,7/34MM CUT           </v>
          </cell>
          <cell r="D4443">
            <v>5</v>
          </cell>
          <cell r="E4443">
            <v>31.11</v>
          </cell>
          <cell r="F4443">
            <v>77.775000000000006</v>
          </cell>
        </row>
        <row r="4444">
          <cell r="A4444">
            <v>2510206</v>
          </cell>
          <cell r="B4444" t="str">
            <v>25-102-06</v>
          </cell>
          <cell r="C4444" t="str">
            <v xml:space="preserve">CORTICALIS SCREW2,7/ 6MMLONG            </v>
          </cell>
          <cell r="D4444">
            <v>5</v>
          </cell>
          <cell r="E4444">
            <v>11.22</v>
          </cell>
          <cell r="F4444">
            <v>28.05</v>
          </cell>
        </row>
        <row r="4445">
          <cell r="A4445">
            <v>2510208</v>
          </cell>
          <cell r="B4445" t="str">
            <v>25-102-08</v>
          </cell>
          <cell r="C4445" t="str">
            <v xml:space="preserve">CORTICALIS SCREW2,7/ 8MMLONG            </v>
          </cell>
          <cell r="D4445">
            <v>5</v>
          </cell>
          <cell r="E4445">
            <v>11.22</v>
          </cell>
          <cell r="F4445">
            <v>28.05</v>
          </cell>
        </row>
        <row r="4446">
          <cell r="A4446">
            <v>2510210</v>
          </cell>
          <cell r="B4446" t="str">
            <v>25-102-10</v>
          </cell>
          <cell r="C4446" t="str">
            <v xml:space="preserve">CORTICALIS SCREW2,7/10MMLONG            </v>
          </cell>
          <cell r="D4446">
            <v>5</v>
          </cell>
          <cell r="E4446">
            <v>12.24</v>
          </cell>
          <cell r="F4446">
            <v>30.6</v>
          </cell>
        </row>
        <row r="4447">
          <cell r="A4447">
            <v>2510212</v>
          </cell>
          <cell r="B4447" t="str">
            <v>25-102-12</v>
          </cell>
          <cell r="C4447" t="str">
            <v xml:space="preserve">CORTICALIS SCREW2,7/12MMLONG            </v>
          </cell>
          <cell r="D4447">
            <v>5</v>
          </cell>
          <cell r="E4447">
            <v>12.24</v>
          </cell>
          <cell r="F4447">
            <v>30.6</v>
          </cell>
        </row>
        <row r="4448">
          <cell r="A4448">
            <v>2510214</v>
          </cell>
          <cell r="B4448" t="str">
            <v>25-102-14</v>
          </cell>
          <cell r="C4448" t="str">
            <v xml:space="preserve">CORTICALIS SCREW2,7/14MMLONG            </v>
          </cell>
          <cell r="D4448">
            <v>5</v>
          </cell>
          <cell r="E4448">
            <v>13.77</v>
          </cell>
          <cell r="F4448">
            <v>34.424999999999997</v>
          </cell>
        </row>
        <row r="4449">
          <cell r="A4449">
            <v>2510216</v>
          </cell>
          <cell r="B4449" t="str">
            <v>25-102-16</v>
          </cell>
          <cell r="C4449" t="str">
            <v xml:space="preserve">CORTICALIS SCREW2,7/16MMLONG            </v>
          </cell>
          <cell r="D4449">
            <v>5</v>
          </cell>
          <cell r="E4449">
            <v>13.77</v>
          </cell>
          <cell r="F4449">
            <v>34.424999999999997</v>
          </cell>
        </row>
        <row r="4450">
          <cell r="A4450">
            <v>2510218</v>
          </cell>
          <cell r="B4450" t="str">
            <v>25-102-18</v>
          </cell>
          <cell r="C4450" t="str">
            <v xml:space="preserve">CORTICALIS SCREW2,7/18MMLONG            </v>
          </cell>
          <cell r="D4450">
            <v>5</v>
          </cell>
          <cell r="E4450">
            <v>13.77</v>
          </cell>
          <cell r="F4450">
            <v>34.424999999999997</v>
          </cell>
        </row>
        <row r="4451">
          <cell r="A4451">
            <v>2510220</v>
          </cell>
          <cell r="B4451" t="str">
            <v>25-102-20</v>
          </cell>
          <cell r="C4451" t="str">
            <v xml:space="preserve">CORTICALIS SCREW2,7/20MMLONG            </v>
          </cell>
          <cell r="D4451">
            <v>5</v>
          </cell>
          <cell r="E4451">
            <v>13.77</v>
          </cell>
          <cell r="F4451">
            <v>34.424999999999997</v>
          </cell>
        </row>
        <row r="4452">
          <cell r="A4452">
            <v>2510222</v>
          </cell>
          <cell r="B4452" t="str">
            <v>25-102-22</v>
          </cell>
          <cell r="C4452" t="str">
            <v xml:space="preserve">CORTICALIS SCREW2,7/22MMLONG            </v>
          </cell>
          <cell r="D4452">
            <v>5</v>
          </cell>
          <cell r="E4452">
            <v>15.39</v>
          </cell>
          <cell r="F4452">
            <v>38.475000000000001</v>
          </cell>
        </row>
        <row r="4453">
          <cell r="A4453">
            <v>2510224</v>
          </cell>
          <cell r="B4453" t="str">
            <v>25-102-24</v>
          </cell>
          <cell r="C4453" t="str">
            <v xml:space="preserve">CORTICALIS SCREW2,7/24MMLONG            </v>
          </cell>
          <cell r="D4453">
            <v>5</v>
          </cell>
          <cell r="E4453">
            <v>15.39</v>
          </cell>
          <cell r="F4453">
            <v>38.475000000000001</v>
          </cell>
        </row>
        <row r="4454">
          <cell r="A4454">
            <v>2510226</v>
          </cell>
          <cell r="B4454" t="str">
            <v>25-102-26</v>
          </cell>
          <cell r="C4454" t="str">
            <v xml:space="preserve">CORTICALIS SCREW2,7/26MMLONG            </v>
          </cell>
          <cell r="D4454">
            <v>5</v>
          </cell>
          <cell r="E4454">
            <v>17.260000000000002</v>
          </cell>
          <cell r="F4454">
            <v>43.150000000000006</v>
          </cell>
        </row>
        <row r="4455">
          <cell r="A4455">
            <v>2510228</v>
          </cell>
          <cell r="B4455" t="str">
            <v>25-102-28</v>
          </cell>
          <cell r="C4455" t="str">
            <v xml:space="preserve">CORTICALIS SCREW2,7/28MMLONG            </v>
          </cell>
          <cell r="D4455">
            <v>5</v>
          </cell>
          <cell r="E4455">
            <v>17.260000000000002</v>
          </cell>
          <cell r="F4455">
            <v>43.150000000000006</v>
          </cell>
        </row>
        <row r="4456">
          <cell r="A4456">
            <v>2510230</v>
          </cell>
          <cell r="B4456" t="str">
            <v>25-102-30</v>
          </cell>
          <cell r="C4456" t="str">
            <v xml:space="preserve">CORTICALIS SCREW2,7/30MMLONG            </v>
          </cell>
          <cell r="D4456">
            <v>5</v>
          </cell>
          <cell r="E4456">
            <v>18.45</v>
          </cell>
          <cell r="F4456">
            <v>46.125</v>
          </cell>
        </row>
        <row r="4457">
          <cell r="A4457">
            <v>2510232</v>
          </cell>
          <cell r="B4457" t="str">
            <v>25-102-32</v>
          </cell>
          <cell r="C4457" t="str">
            <v xml:space="preserve">CORTICALIS SCREW2,7/32MMLONG            </v>
          </cell>
          <cell r="D4457">
            <v>5</v>
          </cell>
          <cell r="E4457">
            <v>18.45</v>
          </cell>
          <cell r="F4457">
            <v>46.125</v>
          </cell>
        </row>
        <row r="4458">
          <cell r="A4458">
            <v>2510234</v>
          </cell>
          <cell r="B4458" t="str">
            <v>25-102-34</v>
          </cell>
          <cell r="C4458" t="str">
            <v xml:space="preserve">CORTICALIS SCREW2,7/34MMLONG            </v>
          </cell>
          <cell r="D4458">
            <v>5</v>
          </cell>
          <cell r="E4458">
            <v>20.399999999999999</v>
          </cell>
          <cell r="F4458">
            <v>51</v>
          </cell>
        </row>
        <row r="4459">
          <cell r="A4459">
            <v>2510236</v>
          </cell>
          <cell r="B4459" t="str">
            <v>25-102-36</v>
          </cell>
          <cell r="C4459" t="str">
            <v xml:space="preserve">CORTICALIS SCREW2,7/36MMLONG            </v>
          </cell>
          <cell r="D4459">
            <v>5</v>
          </cell>
          <cell r="E4459">
            <v>20.399999999999999</v>
          </cell>
          <cell r="F4459">
            <v>51</v>
          </cell>
        </row>
        <row r="4460">
          <cell r="A4460">
            <v>2510238</v>
          </cell>
          <cell r="B4460" t="str">
            <v>25-102-38</v>
          </cell>
          <cell r="C4460" t="str">
            <v xml:space="preserve">CORTICALIS SCREW2,7/38MMLONG            </v>
          </cell>
          <cell r="D4460">
            <v>5</v>
          </cell>
          <cell r="E4460">
            <v>23.46</v>
          </cell>
          <cell r="F4460">
            <v>58.650000000000006</v>
          </cell>
        </row>
        <row r="4461">
          <cell r="A4461">
            <v>2510240</v>
          </cell>
          <cell r="B4461" t="str">
            <v>25-102-40</v>
          </cell>
          <cell r="C4461" t="str">
            <v xml:space="preserve">CORTICALIS SCREW2,7/40MMLONG            </v>
          </cell>
          <cell r="D4461">
            <v>5</v>
          </cell>
          <cell r="E4461">
            <v>23.46</v>
          </cell>
          <cell r="F4461">
            <v>58.650000000000006</v>
          </cell>
        </row>
        <row r="4462">
          <cell r="A4462">
            <v>2510310</v>
          </cell>
          <cell r="B4462" t="str">
            <v>25-103-10</v>
          </cell>
          <cell r="C4462" t="str">
            <v xml:space="preserve">CORTICALIS SCREW3,5/10MM CUT            </v>
          </cell>
          <cell r="D4462">
            <v>5</v>
          </cell>
          <cell r="E4462">
            <v>20.32</v>
          </cell>
          <cell r="F4462">
            <v>50.8</v>
          </cell>
        </row>
        <row r="4463">
          <cell r="A4463">
            <v>2510312</v>
          </cell>
          <cell r="B4463" t="str">
            <v>25-103-12</v>
          </cell>
          <cell r="C4463" t="str">
            <v xml:space="preserve">CORTICALIS SCREW3,5/12MM CUT            </v>
          </cell>
          <cell r="D4463">
            <v>5</v>
          </cell>
          <cell r="E4463">
            <v>20.32</v>
          </cell>
          <cell r="F4463">
            <v>50.8</v>
          </cell>
        </row>
        <row r="4464">
          <cell r="A4464">
            <v>2510314</v>
          </cell>
          <cell r="B4464" t="str">
            <v>25-103-14</v>
          </cell>
          <cell r="C4464" t="str">
            <v xml:space="preserve">CORTICALIS SCREW3,5/14MM CUT            </v>
          </cell>
          <cell r="D4464">
            <v>5</v>
          </cell>
          <cell r="E4464">
            <v>20.32</v>
          </cell>
          <cell r="F4464">
            <v>50.8</v>
          </cell>
        </row>
        <row r="4465">
          <cell r="A4465">
            <v>2510316</v>
          </cell>
          <cell r="B4465" t="str">
            <v>25-103-16</v>
          </cell>
          <cell r="C4465" t="str">
            <v xml:space="preserve">CORTICALIS SCREW3,5/16MM SELFCUT        </v>
          </cell>
          <cell r="D4465">
            <v>5</v>
          </cell>
          <cell r="E4465">
            <v>20.32</v>
          </cell>
          <cell r="F4465">
            <v>50.8</v>
          </cell>
        </row>
        <row r="4466">
          <cell r="A4466">
            <v>2510318</v>
          </cell>
          <cell r="B4466" t="str">
            <v>25-103-18</v>
          </cell>
          <cell r="C4466" t="str">
            <v xml:space="preserve">CORTICALIS SCREW 3,5/18MM SELFCUT       </v>
          </cell>
          <cell r="D4466">
            <v>5</v>
          </cell>
          <cell r="E4466">
            <v>23.46</v>
          </cell>
          <cell r="F4466">
            <v>58.650000000000006</v>
          </cell>
        </row>
        <row r="4467">
          <cell r="A4467">
            <v>2510320</v>
          </cell>
          <cell r="B4467" t="str">
            <v>25-103-20</v>
          </cell>
          <cell r="C4467" t="str">
            <v xml:space="preserve">CORTICALIS SCREW3,5/20MM SELFCUT        </v>
          </cell>
          <cell r="D4467">
            <v>5</v>
          </cell>
          <cell r="E4467">
            <v>23.46</v>
          </cell>
          <cell r="F4467">
            <v>58.650000000000006</v>
          </cell>
        </row>
        <row r="4468">
          <cell r="A4468">
            <v>2510322</v>
          </cell>
          <cell r="B4468" t="str">
            <v>25-103-22</v>
          </cell>
          <cell r="C4468" t="str">
            <v xml:space="preserve">CORTICALIS SCREW3,5/22MM SELFCUT        </v>
          </cell>
          <cell r="D4468">
            <v>5</v>
          </cell>
          <cell r="E4468">
            <v>23.46</v>
          </cell>
          <cell r="F4468">
            <v>58.650000000000006</v>
          </cell>
        </row>
        <row r="4469">
          <cell r="A4469">
            <v>2510324</v>
          </cell>
          <cell r="B4469" t="str">
            <v>25-103-24</v>
          </cell>
          <cell r="C4469" t="str">
            <v xml:space="preserve">CORTICALIS SCREW3,5/24MM SELFCUT        </v>
          </cell>
          <cell r="D4469">
            <v>5</v>
          </cell>
          <cell r="E4469">
            <v>23.46</v>
          </cell>
          <cell r="F4469">
            <v>58.650000000000006</v>
          </cell>
        </row>
        <row r="4470">
          <cell r="A4470">
            <v>2510326</v>
          </cell>
          <cell r="B4470" t="str">
            <v>25-103-26</v>
          </cell>
          <cell r="C4470" t="str">
            <v xml:space="preserve">CORTICALIS SCREW3,5/26MM SELFCUT        </v>
          </cell>
          <cell r="D4470">
            <v>5</v>
          </cell>
          <cell r="E4470">
            <v>23.46</v>
          </cell>
          <cell r="F4470">
            <v>58.650000000000006</v>
          </cell>
        </row>
        <row r="4471">
          <cell r="A4471">
            <v>2510328</v>
          </cell>
          <cell r="B4471" t="str">
            <v>25-103-28</v>
          </cell>
          <cell r="C4471" t="str">
            <v xml:space="preserve">CORTICALIS SCREW3,5/28MM SELFCUT        </v>
          </cell>
          <cell r="D4471">
            <v>5</v>
          </cell>
          <cell r="E4471">
            <v>23.46</v>
          </cell>
          <cell r="F4471">
            <v>58.650000000000006</v>
          </cell>
        </row>
        <row r="4472">
          <cell r="A4472">
            <v>2510330</v>
          </cell>
          <cell r="B4472" t="str">
            <v>25-103-30</v>
          </cell>
          <cell r="C4472" t="str">
            <v xml:space="preserve">CORTICALIS SCREW3,5/30MM SELFCUT        </v>
          </cell>
          <cell r="D4472">
            <v>5</v>
          </cell>
          <cell r="E4472">
            <v>26.61</v>
          </cell>
          <cell r="F4472">
            <v>66.525000000000006</v>
          </cell>
        </row>
        <row r="4473">
          <cell r="A4473">
            <v>2510332</v>
          </cell>
          <cell r="B4473" t="str">
            <v>25-103-32</v>
          </cell>
          <cell r="C4473" t="str">
            <v xml:space="preserve">CORTICALIS SCREW3,5/32MM SELFCUT        </v>
          </cell>
          <cell r="D4473">
            <v>5</v>
          </cell>
          <cell r="E4473">
            <v>26.61</v>
          </cell>
          <cell r="F4473">
            <v>66.525000000000006</v>
          </cell>
        </row>
        <row r="4474">
          <cell r="A4474">
            <v>2510334</v>
          </cell>
          <cell r="B4474" t="str">
            <v>25-103-34</v>
          </cell>
          <cell r="C4474" t="str">
            <v xml:space="preserve">CORTICALIS SCREW3,5/34MM SELFCUT        </v>
          </cell>
          <cell r="D4474">
            <v>5</v>
          </cell>
          <cell r="E4474">
            <v>26.61</v>
          </cell>
          <cell r="F4474">
            <v>66.525000000000006</v>
          </cell>
        </row>
        <row r="4475">
          <cell r="A4475">
            <v>2510336</v>
          </cell>
          <cell r="B4475" t="str">
            <v>25-103-36</v>
          </cell>
          <cell r="C4475" t="str">
            <v xml:space="preserve">CORTICALIS SCREW3,5/36MM SELFCUT        </v>
          </cell>
          <cell r="D4475">
            <v>5</v>
          </cell>
          <cell r="E4475">
            <v>26.61</v>
          </cell>
          <cell r="F4475">
            <v>66.525000000000006</v>
          </cell>
        </row>
        <row r="4476">
          <cell r="A4476">
            <v>2510338</v>
          </cell>
          <cell r="B4476" t="str">
            <v>25-103-38</v>
          </cell>
          <cell r="C4476" t="str">
            <v xml:space="preserve">CORTICALIS SCREW3,5/38MM SELFCUT        </v>
          </cell>
          <cell r="D4476">
            <v>5</v>
          </cell>
          <cell r="E4476">
            <v>26.61</v>
          </cell>
          <cell r="F4476">
            <v>66.525000000000006</v>
          </cell>
        </row>
        <row r="4477">
          <cell r="A4477">
            <v>2510340</v>
          </cell>
          <cell r="B4477" t="str">
            <v>25-103-40</v>
          </cell>
          <cell r="C4477" t="str">
            <v xml:space="preserve">CORTICALIS SCREW3,5/40MM SELFCUT        </v>
          </cell>
          <cell r="D4477">
            <v>5</v>
          </cell>
          <cell r="E4477">
            <v>26.61</v>
          </cell>
          <cell r="F4477">
            <v>66.525000000000006</v>
          </cell>
        </row>
        <row r="4478">
          <cell r="A4478">
            <v>2510345</v>
          </cell>
          <cell r="B4478" t="str">
            <v>25-103-45</v>
          </cell>
          <cell r="C4478" t="str">
            <v xml:space="preserve">CORTICALIS SCREW3,5/45MM CUT            </v>
          </cell>
          <cell r="D4478">
            <v>5</v>
          </cell>
          <cell r="E4478">
            <v>32.130000000000003</v>
          </cell>
          <cell r="F4478">
            <v>80.325000000000003</v>
          </cell>
        </row>
        <row r="4479">
          <cell r="A4479">
            <v>2510350</v>
          </cell>
          <cell r="B4479" t="str">
            <v>25-103-50</v>
          </cell>
          <cell r="C4479" t="str">
            <v xml:space="preserve">CORTICALIS SCREW3,5/50MM CUT            </v>
          </cell>
          <cell r="D4479">
            <v>5</v>
          </cell>
          <cell r="E4479">
            <v>32.130000000000003</v>
          </cell>
          <cell r="F4479">
            <v>80.325000000000003</v>
          </cell>
        </row>
        <row r="4480">
          <cell r="A4480">
            <v>2510355</v>
          </cell>
          <cell r="B4480" t="str">
            <v>25-103-55</v>
          </cell>
          <cell r="C4480" t="str">
            <v xml:space="preserve">CORTICALIS SCREW3,5/55MM CUT            </v>
          </cell>
          <cell r="D4480">
            <v>5</v>
          </cell>
          <cell r="E4480">
            <v>37.74</v>
          </cell>
          <cell r="F4480">
            <v>94.350000000000009</v>
          </cell>
        </row>
        <row r="4481">
          <cell r="A4481">
            <v>2510360</v>
          </cell>
          <cell r="B4481" t="str">
            <v>25-103-60</v>
          </cell>
          <cell r="C4481" t="str">
            <v xml:space="preserve">CORTICALIS SCREW3,5/60MM CUT            </v>
          </cell>
          <cell r="D4481">
            <v>5</v>
          </cell>
          <cell r="E4481">
            <v>37.74</v>
          </cell>
          <cell r="F4481">
            <v>94.350000000000009</v>
          </cell>
        </row>
        <row r="4482">
          <cell r="A4482">
            <v>2510370</v>
          </cell>
          <cell r="B4482" t="str">
            <v>25-103-70</v>
          </cell>
          <cell r="C4482" t="str">
            <v xml:space="preserve">CORTICALIS SCREW3,5/70MM CUT            </v>
          </cell>
          <cell r="D4482">
            <v>5</v>
          </cell>
          <cell r="E4482">
            <v>40.21</v>
          </cell>
          <cell r="F4482">
            <v>100.52500000000001</v>
          </cell>
        </row>
        <row r="4483">
          <cell r="A4483">
            <v>2510408</v>
          </cell>
          <cell r="B4483" t="str">
            <v>25-104-08</v>
          </cell>
          <cell r="C4483" t="str">
            <v xml:space="preserve">CORTICALIS SCREW3,5/ 8MMLONG            </v>
          </cell>
          <cell r="D4483">
            <v>5</v>
          </cell>
          <cell r="E4483">
            <v>12.75</v>
          </cell>
          <cell r="F4483">
            <v>31.875</v>
          </cell>
        </row>
        <row r="4484">
          <cell r="A4484">
            <v>2510410</v>
          </cell>
          <cell r="B4484" t="str">
            <v>25-104-10</v>
          </cell>
          <cell r="C4484" t="str">
            <v xml:space="preserve">CORTICALIS SCREW3,5/10MMLONG            </v>
          </cell>
          <cell r="D4484">
            <v>5</v>
          </cell>
          <cell r="E4484">
            <v>12.75</v>
          </cell>
          <cell r="F4484">
            <v>31.875</v>
          </cell>
        </row>
        <row r="4485">
          <cell r="A4485">
            <v>2510412</v>
          </cell>
          <cell r="B4485" t="str">
            <v>25-104-12</v>
          </cell>
          <cell r="C4485" t="str">
            <v xml:space="preserve">CORTICALIS SCREW3,5/12MMLONG            </v>
          </cell>
          <cell r="D4485">
            <v>5</v>
          </cell>
          <cell r="E4485">
            <v>12.75</v>
          </cell>
          <cell r="F4485">
            <v>31.875</v>
          </cell>
        </row>
        <row r="4486">
          <cell r="A4486">
            <v>2510414</v>
          </cell>
          <cell r="B4486" t="str">
            <v>25-104-14</v>
          </cell>
          <cell r="C4486" t="str">
            <v xml:space="preserve">CORTICALIS SCREW3,5/14MMLONG            </v>
          </cell>
          <cell r="D4486">
            <v>5</v>
          </cell>
          <cell r="E4486">
            <v>12.75</v>
          </cell>
          <cell r="F4486">
            <v>31.875</v>
          </cell>
        </row>
        <row r="4487">
          <cell r="A4487">
            <v>2510416</v>
          </cell>
          <cell r="B4487" t="str">
            <v>25-104-16</v>
          </cell>
          <cell r="C4487" t="str">
            <v xml:space="preserve">CORTICALIS SCREW3,5/16MMLONG            </v>
          </cell>
          <cell r="D4487">
            <v>5</v>
          </cell>
          <cell r="E4487">
            <v>12.75</v>
          </cell>
          <cell r="F4487">
            <v>31.875</v>
          </cell>
        </row>
        <row r="4488">
          <cell r="A4488">
            <v>2510418</v>
          </cell>
          <cell r="B4488" t="str">
            <v>25-104-18</v>
          </cell>
          <cell r="C4488" t="str">
            <v xml:space="preserve">CORTICALIS SCREW3,5/18MMLONG            </v>
          </cell>
          <cell r="D4488">
            <v>5</v>
          </cell>
          <cell r="E4488">
            <v>15.22</v>
          </cell>
          <cell r="F4488">
            <v>38.050000000000004</v>
          </cell>
        </row>
        <row r="4489">
          <cell r="A4489">
            <v>2510420</v>
          </cell>
          <cell r="B4489" t="str">
            <v>25-104-20</v>
          </cell>
          <cell r="C4489" t="str">
            <v xml:space="preserve">CORTICALIS SCREW3,5/20MMLONG            </v>
          </cell>
          <cell r="D4489">
            <v>5</v>
          </cell>
          <cell r="E4489">
            <v>15.22</v>
          </cell>
          <cell r="F4489">
            <v>38.050000000000004</v>
          </cell>
        </row>
        <row r="4490">
          <cell r="A4490">
            <v>2510422</v>
          </cell>
          <cell r="B4490" t="str">
            <v>25-104-22</v>
          </cell>
          <cell r="C4490" t="str">
            <v xml:space="preserve">CORTICALIS SCREW3,5/22MMLONG            </v>
          </cell>
          <cell r="D4490">
            <v>5</v>
          </cell>
          <cell r="E4490">
            <v>15.22</v>
          </cell>
          <cell r="F4490">
            <v>38.050000000000004</v>
          </cell>
        </row>
        <row r="4491">
          <cell r="A4491">
            <v>2510424</v>
          </cell>
          <cell r="B4491" t="str">
            <v>25-104-24</v>
          </cell>
          <cell r="C4491" t="str">
            <v xml:space="preserve">CORTICALIS SCREW3,5/24MMLONG            </v>
          </cell>
          <cell r="D4491">
            <v>5</v>
          </cell>
          <cell r="E4491">
            <v>15.22</v>
          </cell>
          <cell r="F4491">
            <v>38.050000000000004</v>
          </cell>
        </row>
        <row r="4492">
          <cell r="A4492">
            <v>2510426</v>
          </cell>
          <cell r="B4492" t="str">
            <v>25-104-26</v>
          </cell>
          <cell r="C4492" t="str">
            <v xml:space="preserve">CORTICALIS SCREW3,5/26MMLONG            </v>
          </cell>
          <cell r="D4492">
            <v>5</v>
          </cell>
          <cell r="E4492">
            <v>15.22</v>
          </cell>
          <cell r="F4492">
            <v>38.050000000000004</v>
          </cell>
        </row>
        <row r="4493">
          <cell r="A4493">
            <v>2510428</v>
          </cell>
          <cell r="B4493" t="str">
            <v>25-104-28</v>
          </cell>
          <cell r="C4493" t="str">
            <v xml:space="preserve">CORTICALIS SCREW3,5/28MMLONG            </v>
          </cell>
          <cell r="D4493">
            <v>5</v>
          </cell>
          <cell r="E4493">
            <v>15.22</v>
          </cell>
          <cell r="F4493">
            <v>38.050000000000004</v>
          </cell>
        </row>
        <row r="4494">
          <cell r="A4494">
            <v>2510430</v>
          </cell>
          <cell r="B4494" t="str">
            <v>25-104-30</v>
          </cell>
          <cell r="C4494" t="str">
            <v xml:space="preserve">CORTICALIS SCREW3,5/30MMLONG            </v>
          </cell>
          <cell r="D4494">
            <v>5</v>
          </cell>
          <cell r="E4494">
            <v>18.45</v>
          </cell>
          <cell r="F4494">
            <v>46.125</v>
          </cell>
        </row>
        <row r="4495">
          <cell r="A4495">
            <v>2510432</v>
          </cell>
          <cell r="B4495" t="str">
            <v>25-104-32</v>
          </cell>
          <cell r="C4495" t="str">
            <v xml:space="preserve">CORTICALIS SCREW3,5/32MMLONG            </v>
          </cell>
          <cell r="D4495">
            <v>5</v>
          </cell>
          <cell r="E4495">
            <v>18.45</v>
          </cell>
          <cell r="F4495">
            <v>46.125</v>
          </cell>
        </row>
        <row r="4496">
          <cell r="A4496">
            <v>2510434</v>
          </cell>
          <cell r="B4496" t="str">
            <v>25-104-34</v>
          </cell>
          <cell r="C4496" t="str">
            <v xml:space="preserve">CORTICALIS SCREW3,5/34MMLONG            </v>
          </cell>
          <cell r="D4496">
            <v>5</v>
          </cell>
          <cell r="E4496">
            <v>18.45</v>
          </cell>
          <cell r="F4496">
            <v>46.125</v>
          </cell>
        </row>
        <row r="4497">
          <cell r="A4497">
            <v>2510436</v>
          </cell>
          <cell r="B4497" t="str">
            <v>25-104-36</v>
          </cell>
          <cell r="C4497" t="str">
            <v xml:space="preserve">CORTICALIS SCREW3,5/36MMLONG            </v>
          </cell>
          <cell r="D4497">
            <v>5</v>
          </cell>
          <cell r="E4497">
            <v>18.45</v>
          </cell>
          <cell r="F4497">
            <v>46.125</v>
          </cell>
        </row>
        <row r="4498">
          <cell r="A4498">
            <v>2510438</v>
          </cell>
          <cell r="B4498" t="str">
            <v>25-104-38</v>
          </cell>
          <cell r="C4498" t="str">
            <v xml:space="preserve">CORTICALIS SCREW3,5/38MMLONG            </v>
          </cell>
          <cell r="D4498">
            <v>5</v>
          </cell>
          <cell r="E4498">
            <v>18.45</v>
          </cell>
          <cell r="F4498">
            <v>46.125</v>
          </cell>
        </row>
        <row r="4499">
          <cell r="A4499">
            <v>2510440</v>
          </cell>
          <cell r="B4499" t="str">
            <v>25-104-40</v>
          </cell>
          <cell r="C4499" t="str">
            <v xml:space="preserve">CORTICALIS SCREW3,5/40MMLONG            </v>
          </cell>
          <cell r="D4499">
            <v>5</v>
          </cell>
          <cell r="E4499">
            <v>18.45</v>
          </cell>
          <cell r="F4499">
            <v>46.125</v>
          </cell>
        </row>
        <row r="4500">
          <cell r="A4500">
            <v>2510445</v>
          </cell>
          <cell r="B4500" t="str">
            <v>25-104-45</v>
          </cell>
          <cell r="C4500" t="str">
            <v xml:space="preserve">CORTICALIS SCREW3,5/45MMLONG            </v>
          </cell>
          <cell r="D4500">
            <v>5</v>
          </cell>
          <cell r="E4500">
            <v>21.93</v>
          </cell>
          <cell r="F4500">
            <v>54.825000000000003</v>
          </cell>
        </row>
        <row r="4501">
          <cell r="A4501">
            <v>2510450</v>
          </cell>
          <cell r="B4501" t="str">
            <v>25-104-50</v>
          </cell>
          <cell r="C4501" t="str">
            <v xml:space="preserve">CORTICALIS SCREW3,5/50MMLONG            </v>
          </cell>
          <cell r="D4501">
            <v>5</v>
          </cell>
          <cell r="E4501">
            <v>21.93</v>
          </cell>
          <cell r="F4501">
            <v>54.825000000000003</v>
          </cell>
        </row>
        <row r="4502">
          <cell r="A4502">
            <v>2510455</v>
          </cell>
          <cell r="B4502" t="str">
            <v>25-104-55</v>
          </cell>
          <cell r="C4502" t="str">
            <v xml:space="preserve">CORTICALIS SCREW3,5/55MMLONG            </v>
          </cell>
          <cell r="D4502">
            <v>5</v>
          </cell>
          <cell r="E4502">
            <v>28.56</v>
          </cell>
          <cell r="F4502">
            <v>71.399999999999991</v>
          </cell>
        </row>
        <row r="4503">
          <cell r="A4503">
            <v>2510460</v>
          </cell>
          <cell r="B4503" t="str">
            <v>25-104-60</v>
          </cell>
          <cell r="C4503" t="str">
            <v xml:space="preserve">CORTICALIS SCREW3,5/60MMLONG            </v>
          </cell>
          <cell r="D4503">
            <v>5</v>
          </cell>
          <cell r="E4503">
            <v>35.53</v>
          </cell>
          <cell r="F4503">
            <v>88.825000000000003</v>
          </cell>
        </row>
        <row r="4504">
          <cell r="A4504">
            <v>2510465</v>
          </cell>
          <cell r="B4504" t="str">
            <v>25-104-65</v>
          </cell>
          <cell r="C4504" t="str">
            <v xml:space="preserve">CORTICALIS SCREW3,5/65MMLONG            </v>
          </cell>
          <cell r="D4504">
            <v>5</v>
          </cell>
          <cell r="E4504">
            <v>35.53</v>
          </cell>
          <cell r="F4504">
            <v>88.825000000000003</v>
          </cell>
        </row>
        <row r="4505">
          <cell r="A4505">
            <v>2510470</v>
          </cell>
          <cell r="B4505" t="str">
            <v>25-104-70</v>
          </cell>
          <cell r="C4505" t="str">
            <v xml:space="preserve">CORTICALIS SCREW3,5/70MMLONG            </v>
          </cell>
          <cell r="D4505">
            <v>5</v>
          </cell>
          <cell r="E4505">
            <v>37.74</v>
          </cell>
          <cell r="F4505">
            <v>94.350000000000009</v>
          </cell>
        </row>
        <row r="4506">
          <cell r="A4506">
            <v>2510475</v>
          </cell>
          <cell r="B4506" t="str">
            <v>25-104-75</v>
          </cell>
          <cell r="C4506" t="str">
            <v xml:space="preserve">CORTICALIS SCREW3,5/75MMLONG            </v>
          </cell>
          <cell r="D4506">
            <v>5</v>
          </cell>
          <cell r="E4506">
            <v>37.74</v>
          </cell>
          <cell r="F4506">
            <v>94.350000000000009</v>
          </cell>
        </row>
        <row r="4507">
          <cell r="A4507">
            <v>2510480</v>
          </cell>
          <cell r="B4507" t="str">
            <v>25-104-80</v>
          </cell>
          <cell r="C4507" t="str">
            <v xml:space="preserve">CORTICALIS SCREW3,5/80MMLONG            </v>
          </cell>
          <cell r="D4507">
            <v>5</v>
          </cell>
          <cell r="E4507">
            <v>47.43</v>
          </cell>
          <cell r="F4507">
            <v>118.575</v>
          </cell>
        </row>
        <row r="4508">
          <cell r="A4508">
            <v>2510485</v>
          </cell>
          <cell r="B4508" t="str">
            <v>25-104-85</v>
          </cell>
          <cell r="C4508" t="str">
            <v xml:space="preserve">CORTICALIS SCREW3,5/85MMLONG            </v>
          </cell>
          <cell r="D4508">
            <v>5</v>
          </cell>
          <cell r="E4508">
            <v>47.43</v>
          </cell>
          <cell r="F4508">
            <v>118.575</v>
          </cell>
        </row>
        <row r="4509">
          <cell r="A4509">
            <v>2510490</v>
          </cell>
          <cell r="B4509" t="str">
            <v>25-104-90</v>
          </cell>
          <cell r="C4509" t="str">
            <v xml:space="preserve">CORTICALIS SCREW3,5/90MMLONG            </v>
          </cell>
          <cell r="D4509">
            <v>5</v>
          </cell>
          <cell r="E4509">
            <v>56.61</v>
          </cell>
          <cell r="F4509">
            <v>141.52500000000001</v>
          </cell>
        </row>
        <row r="4510">
          <cell r="A4510">
            <v>2510495</v>
          </cell>
          <cell r="B4510" t="str">
            <v>25-104-95</v>
          </cell>
          <cell r="C4510" t="str">
            <v xml:space="preserve">CORTICALIS SCREW3,5/95MMLONG            </v>
          </cell>
          <cell r="D4510">
            <v>5</v>
          </cell>
          <cell r="E4510">
            <v>56.61</v>
          </cell>
          <cell r="F4510">
            <v>141.52500000000001</v>
          </cell>
        </row>
        <row r="4511">
          <cell r="A4511">
            <v>2510514</v>
          </cell>
          <cell r="B4511" t="str">
            <v>25-105-14</v>
          </cell>
          <cell r="C4511" t="str">
            <v xml:space="preserve">SPONG.SCREW SML.3,5/14MM CUT            </v>
          </cell>
          <cell r="D4511">
            <v>5</v>
          </cell>
          <cell r="E4511">
            <v>19.809999999999999</v>
          </cell>
          <cell r="F4511">
            <v>49.524999999999999</v>
          </cell>
        </row>
        <row r="4512">
          <cell r="A4512">
            <v>2510516</v>
          </cell>
          <cell r="B4512" t="str">
            <v>25-105-16</v>
          </cell>
          <cell r="C4512" t="str">
            <v xml:space="preserve">SPONG.SCREW SML.3,5/16MM CUT            </v>
          </cell>
          <cell r="D4512">
            <v>5</v>
          </cell>
          <cell r="E4512">
            <v>19.809999999999999</v>
          </cell>
          <cell r="F4512">
            <v>49.524999999999999</v>
          </cell>
        </row>
        <row r="4513">
          <cell r="A4513">
            <v>2510518</v>
          </cell>
          <cell r="B4513" t="str">
            <v>25-105-18</v>
          </cell>
          <cell r="C4513" t="str">
            <v xml:space="preserve">SPONG.SCREW SML.3,5/18MM CUT            </v>
          </cell>
          <cell r="D4513">
            <v>5</v>
          </cell>
          <cell r="E4513">
            <v>22.87</v>
          </cell>
          <cell r="F4513">
            <v>57.175000000000004</v>
          </cell>
        </row>
        <row r="4514">
          <cell r="A4514">
            <v>2510520</v>
          </cell>
          <cell r="B4514" t="str">
            <v>25-105-20</v>
          </cell>
          <cell r="C4514" t="str">
            <v xml:space="preserve">SPONG.SCREW SML.3,5/20MM CUT            </v>
          </cell>
          <cell r="D4514">
            <v>5</v>
          </cell>
          <cell r="E4514">
            <v>22.87</v>
          </cell>
          <cell r="F4514">
            <v>57.175000000000004</v>
          </cell>
        </row>
        <row r="4515">
          <cell r="A4515">
            <v>2510522</v>
          </cell>
          <cell r="B4515" t="str">
            <v>25-105-22</v>
          </cell>
          <cell r="C4515" t="str">
            <v xml:space="preserve">SPONG.SCREW SML.3,5/22MM CUT            </v>
          </cell>
          <cell r="D4515">
            <v>5</v>
          </cell>
          <cell r="E4515">
            <v>22.87</v>
          </cell>
          <cell r="F4515">
            <v>57.175000000000004</v>
          </cell>
        </row>
        <row r="4516">
          <cell r="A4516">
            <v>2510524</v>
          </cell>
          <cell r="B4516" t="str">
            <v>25-105-24</v>
          </cell>
          <cell r="C4516" t="str">
            <v xml:space="preserve">SPONG.SCREW SML.3,5/24MM CUT            </v>
          </cell>
          <cell r="D4516">
            <v>5</v>
          </cell>
          <cell r="E4516">
            <v>22.87</v>
          </cell>
          <cell r="F4516">
            <v>57.175000000000004</v>
          </cell>
        </row>
        <row r="4517">
          <cell r="A4517">
            <v>2510526</v>
          </cell>
          <cell r="B4517" t="str">
            <v>25-105-26</v>
          </cell>
          <cell r="C4517" t="str">
            <v xml:space="preserve">SPONG.SCREW SML.3,5/26MM CUT            </v>
          </cell>
          <cell r="D4517">
            <v>5</v>
          </cell>
          <cell r="E4517">
            <v>22.87</v>
          </cell>
          <cell r="F4517">
            <v>57.175000000000004</v>
          </cell>
        </row>
        <row r="4518">
          <cell r="A4518">
            <v>2510528</v>
          </cell>
          <cell r="B4518" t="str">
            <v>25-105-28</v>
          </cell>
          <cell r="C4518" t="str">
            <v xml:space="preserve">SPONG.SCREW SML.3,5/28MM CUT            </v>
          </cell>
          <cell r="D4518">
            <v>5</v>
          </cell>
          <cell r="E4518">
            <v>22.87</v>
          </cell>
          <cell r="F4518">
            <v>57.175000000000004</v>
          </cell>
        </row>
        <row r="4519">
          <cell r="A4519">
            <v>2510530</v>
          </cell>
          <cell r="B4519" t="str">
            <v>25-105-30</v>
          </cell>
          <cell r="C4519" t="str">
            <v xml:space="preserve">SPONG.SCREW SML.3,5/30MM CUT            </v>
          </cell>
          <cell r="D4519">
            <v>5</v>
          </cell>
          <cell r="E4519">
            <v>25.67</v>
          </cell>
          <cell r="F4519">
            <v>64.175000000000011</v>
          </cell>
        </row>
        <row r="4520">
          <cell r="A4520">
            <v>2510532</v>
          </cell>
          <cell r="B4520" t="str">
            <v>25-105-32</v>
          </cell>
          <cell r="C4520" t="str">
            <v xml:space="preserve">SPONG.SCREW SML.3,5/32MM CUT            </v>
          </cell>
          <cell r="D4520">
            <v>5</v>
          </cell>
          <cell r="E4520">
            <v>25.67</v>
          </cell>
          <cell r="F4520">
            <v>64.175000000000011</v>
          </cell>
        </row>
        <row r="4521">
          <cell r="A4521">
            <v>2510534</v>
          </cell>
          <cell r="B4521" t="str">
            <v>25-105-34</v>
          </cell>
          <cell r="C4521" t="str">
            <v xml:space="preserve">SPONG.SCREW SML.3,5/34MM CUT            </v>
          </cell>
          <cell r="D4521">
            <v>5</v>
          </cell>
          <cell r="E4521">
            <v>28.14</v>
          </cell>
          <cell r="F4521">
            <v>70.349999999999994</v>
          </cell>
        </row>
        <row r="4522">
          <cell r="A4522">
            <v>2510536</v>
          </cell>
          <cell r="B4522" t="str">
            <v>25-105-36</v>
          </cell>
          <cell r="C4522" t="str">
            <v xml:space="preserve">SPONG.SCREW SML.3,5/36MM CUT            </v>
          </cell>
          <cell r="D4522">
            <v>5</v>
          </cell>
          <cell r="E4522">
            <v>28.14</v>
          </cell>
          <cell r="F4522">
            <v>70.349999999999994</v>
          </cell>
        </row>
        <row r="4523">
          <cell r="A4523">
            <v>2510538</v>
          </cell>
          <cell r="B4523" t="str">
            <v>25-105-38</v>
          </cell>
          <cell r="C4523" t="str">
            <v xml:space="preserve">SPONG.SCREW SML.3,5/38MM CUT            </v>
          </cell>
          <cell r="D4523">
            <v>5</v>
          </cell>
          <cell r="E4523">
            <v>29.92</v>
          </cell>
          <cell r="F4523">
            <v>74.800000000000011</v>
          </cell>
        </row>
        <row r="4524">
          <cell r="A4524">
            <v>2510540</v>
          </cell>
          <cell r="B4524" t="str">
            <v>25-105-40</v>
          </cell>
          <cell r="C4524" t="str">
            <v xml:space="preserve">SPONG.SCREW SML.3,5/40MM CUT            </v>
          </cell>
          <cell r="D4524">
            <v>5</v>
          </cell>
          <cell r="E4524">
            <v>29.92</v>
          </cell>
          <cell r="F4524">
            <v>74.800000000000011</v>
          </cell>
        </row>
        <row r="4525">
          <cell r="A4525">
            <v>2510545</v>
          </cell>
          <cell r="B4525" t="str">
            <v>25-105-45</v>
          </cell>
          <cell r="C4525" t="str">
            <v xml:space="preserve">SPONG.SCREW SML.3,5/45MM CUT            </v>
          </cell>
          <cell r="D4525">
            <v>5</v>
          </cell>
          <cell r="E4525">
            <v>32.130000000000003</v>
          </cell>
          <cell r="F4525">
            <v>80.325000000000003</v>
          </cell>
        </row>
        <row r="4526">
          <cell r="A4526">
            <v>2510550</v>
          </cell>
          <cell r="B4526" t="str">
            <v>25-105-50</v>
          </cell>
          <cell r="C4526" t="str">
            <v xml:space="preserve">SPONG.SCREW SML.3,5/50MM CUT            </v>
          </cell>
          <cell r="D4526">
            <v>5</v>
          </cell>
          <cell r="E4526">
            <v>32.130000000000003</v>
          </cell>
          <cell r="F4526">
            <v>80.325000000000003</v>
          </cell>
        </row>
        <row r="4527">
          <cell r="A4527">
            <v>2510608</v>
          </cell>
          <cell r="B4527" t="str">
            <v>25-106-08</v>
          </cell>
          <cell r="C4527" t="str">
            <v xml:space="preserve">SPONG.SCREW SML.3,5/ 8MMLONG            </v>
          </cell>
          <cell r="D4527">
            <v>5</v>
          </cell>
          <cell r="E4527">
            <v>12.84</v>
          </cell>
          <cell r="F4527">
            <v>32.1</v>
          </cell>
        </row>
        <row r="4528">
          <cell r="A4528">
            <v>2510610</v>
          </cell>
          <cell r="B4528" t="str">
            <v>25-106-10</v>
          </cell>
          <cell r="C4528" t="str">
            <v xml:space="preserve">SPONG.SCREW SML.3,5/10MMLONG            </v>
          </cell>
          <cell r="D4528">
            <v>5</v>
          </cell>
          <cell r="E4528">
            <v>12.84</v>
          </cell>
          <cell r="F4528">
            <v>32.1</v>
          </cell>
        </row>
        <row r="4529">
          <cell r="A4529">
            <v>2510612</v>
          </cell>
          <cell r="B4529" t="str">
            <v>25-106-12</v>
          </cell>
          <cell r="C4529" t="str">
            <v xml:space="preserve">SPONG.SCREW SML.3,5/12MMLONG            </v>
          </cell>
          <cell r="D4529">
            <v>5</v>
          </cell>
          <cell r="E4529">
            <v>12.84</v>
          </cell>
          <cell r="F4529">
            <v>32.1</v>
          </cell>
        </row>
        <row r="4530">
          <cell r="A4530">
            <v>2510614</v>
          </cell>
          <cell r="B4530" t="str">
            <v>25-106-14</v>
          </cell>
          <cell r="C4530" t="str">
            <v xml:space="preserve">SPONG.SCREW SML.3,5/14MMLONG            </v>
          </cell>
          <cell r="D4530">
            <v>5</v>
          </cell>
          <cell r="E4530">
            <v>12.84</v>
          </cell>
          <cell r="F4530">
            <v>32.1</v>
          </cell>
        </row>
        <row r="4531">
          <cell r="A4531">
            <v>2510616</v>
          </cell>
          <cell r="B4531" t="str">
            <v>25-106-16</v>
          </cell>
          <cell r="C4531" t="str">
            <v xml:space="preserve">SPONG.SCREW SML.3,5/16MMLONG            </v>
          </cell>
          <cell r="D4531">
            <v>5</v>
          </cell>
          <cell r="E4531">
            <v>12.84</v>
          </cell>
          <cell r="F4531">
            <v>32.1</v>
          </cell>
        </row>
        <row r="4532">
          <cell r="A4532">
            <v>2510618</v>
          </cell>
          <cell r="B4532" t="str">
            <v>25-106-18</v>
          </cell>
          <cell r="C4532" t="str">
            <v xml:space="preserve">SPONG.SCREW SML.3,5/18MMLONG            </v>
          </cell>
          <cell r="D4532">
            <v>5</v>
          </cell>
          <cell r="E4532">
            <v>15.22</v>
          </cell>
          <cell r="F4532">
            <v>38.050000000000004</v>
          </cell>
        </row>
        <row r="4533">
          <cell r="A4533">
            <v>2510620</v>
          </cell>
          <cell r="B4533" t="str">
            <v>25-106-20</v>
          </cell>
          <cell r="C4533" t="str">
            <v xml:space="preserve">SPONG.SCREW SML.3,5/20MMLONG            </v>
          </cell>
          <cell r="D4533">
            <v>5</v>
          </cell>
          <cell r="E4533">
            <v>15.22</v>
          </cell>
          <cell r="F4533">
            <v>38.050000000000004</v>
          </cell>
        </row>
        <row r="4534">
          <cell r="A4534">
            <v>2510622</v>
          </cell>
          <cell r="B4534" t="str">
            <v>25-106-22</v>
          </cell>
          <cell r="C4534" t="str">
            <v xml:space="preserve">SPONG.SCREW SML.3,5/22MMLONG            </v>
          </cell>
          <cell r="D4534">
            <v>5</v>
          </cell>
          <cell r="E4534">
            <v>18.45</v>
          </cell>
          <cell r="F4534">
            <v>46.125</v>
          </cell>
        </row>
        <row r="4535">
          <cell r="A4535">
            <v>2510624</v>
          </cell>
          <cell r="B4535" t="str">
            <v>25-106-24</v>
          </cell>
          <cell r="C4535" t="str">
            <v xml:space="preserve">SPONG.SCREW SML.3,5/24MMLONG            </v>
          </cell>
          <cell r="D4535">
            <v>5</v>
          </cell>
          <cell r="E4535">
            <v>18.45</v>
          </cell>
          <cell r="F4535">
            <v>46.125</v>
          </cell>
        </row>
        <row r="4536">
          <cell r="A4536">
            <v>2510626</v>
          </cell>
          <cell r="B4536" t="str">
            <v>25-106-26</v>
          </cell>
          <cell r="C4536" t="str">
            <v xml:space="preserve">SPONG.SCREW SML.3,5/26MMLONG            </v>
          </cell>
          <cell r="D4536">
            <v>5</v>
          </cell>
          <cell r="E4536">
            <v>19.38</v>
          </cell>
          <cell r="F4536">
            <v>48.449999999999996</v>
          </cell>
        </row>
        <row r="4537">
          <cell r="A4537">
            <v>2510628</v>
          </cell>
          <cell r="B4537" t="str">
            <v>25-106-28</v>
          </cell>
          <cell r="C4537" t="str">
            <v xml:space="preserve">SPONG.SCREW SML.3,5/28MMLONG            </v>
          </cell>
          <cell r="D4537">
            <v>5</v>
          </cell>
          <cell r="E4537">
            <v>19.38</v>
          </cell>
          <cell r="F4537">
            <v>48.449999999999996</v>
          </cell>
        </row>
        <row r="4538">
          <cell r="A4538">
            <v>2510630</v>
          </cell>
          <cell r="B4538" t="str">
            <v>25-106-30</v>
          </cell>
          <cell r="C4538" t="str">
            <v xml:space="preserve">SPONG.SCREW SML.3,5/30MMLONG            </v>
          </cell>
          <cell r="D4538">
            <v>5</v>
          </cell>
          <cell r="E4538">
            <v>22.44</v>
          </cell>
          <cell r="F4538">
            <v>56.1</v>
          </cell>
        </row>
        <row r="4539">
          <cell r="A4539">
            <v>2510632</v>
          </cell>
          <cell r="B4539" t="str">
            <v>25-106-32</v>
          </cell>
          <cell r="C4539" t="str">
            <v xml:space="preserve">SPONG.SCREW SML.3,5/32MMLONG            </v>
          </cell>
          <cell r="D4539">
            <v>5</v>
          </cell>
          <cell r="E4539">
            <v>22.44</v>
          </cell>
          <cell r="F4539">
            <v>56.1</v>
          </cell>
        </row>
        <row r="4540">
          <cell r="A4540">
            <v>2510634</v>
          </cell>
          <cell r="B4540" t="str">
            <v>25-106-34</v>
          </cell>
          <cell r="C4540" t="str">
            <v xml:space="preserve">SPONG.SCREW SML.3,5/34MMLONG            </v>
          </cell>
          <cell r="D4540">
            <v>5</v>
          </cell>
          <cell r="E4540">
            <v>22.44</v>
          </cell>
          <cell r="F4540">
            <v>56.1</v>
          </cell>
        </row>
        <row r="4541">
          <cell r="A4541">
            <v>2510636</v>
          </cell>
          <cell r="B4541" t="str">
            <v>25-106-36</v>
          </cell>
          <cell r="C4541" t="str">
            <v xml:space="preserve">SPONG.SCREW SML.3,5/36MMLONG            </v>
          </cell>
          <cell r="D4541">
            <v>5</v>
          </cell>
          <cell r="E4541">
            <v>22.87</v>
          </cell>
          <cell r="F4541">
            <v>57.175000000000004</v>
          </cell>
        </row>
        <row r="4542">
          <cell r="A4542">
            <v>2510638</v>
          </cell>
          <cell r="B4542" t="str">
            <v>25-106-38</v>
          </cell>
          <cell r="C4542" t="str">
            <v xml:space="preserve">SPONG.SCREW SML.3,5/38MMLONG            </v>
          </cell>
          <cell r="D4542">
            <v>5</v>
          </cell>
          <cell r="E4542">
            <v>22.87</v>
          </cell>
          <cell r="F4542">
            <v>57.175000000000004</v>
          </cell>
        </row>
        <row r="4543">
          <cell r="A4543">
            <v>2510640</v>
          </cell>
          <cell r="B4543" t="str">
            <v>25-106-40</v>
          </cell>
          <cell r="C4543" t="str">
            <v xml:space="preserve">SPONG.SCREW SML.3,5/40MMLONG            </v>
          </cell>
          <cell r="D4543">
            <v>5</v>
          </cell>
          <cell r="E4543">
            <v>22.87</v>
          </cell>
          <cell r="F4543">
            <v>57.175000000000004</v>
          </cell>
        </row>
        <row r="4544">
          <cell r="A4544">
            <v>2510642</v>
          </cell>
          <cell r="B4544" t="str">
            <v>25-106-42</v>
          </cell>
          <cell r="C4544" t="str">
            <v xml:space="preserve">SPONG.SCREW SMALL  3,5 42MM LONG        </v>
          </cell>
          <cell r="D4544">
            <v>5</v>
          </cell>
          <cell r="E4544">
            <v>29.5</v>
          </cell>
          <cell r="F4544">
            <v>73.75</v>
          </cell>
        </row>
        <row r="4545">
          <cell r="A4545">
            <v>2510644</v>
          </cell>
          <cell r="B4545" t="str">
            <v>25-106-44</v>
          </cell>
          <cell r="C4545" t="str">
            <v xml:space="preserve">SPONG.SCREW SMALL  3,5 44MM LONG        </v>
          </cell>
          <cell r="D4545">
            <v>5</v>
          </cell>
          <cell r="E4545">
            <v>29.5</v>
          </cell>
          <cell r="F4545">
            <v>73.75</v>
          </cell>
        </row>
        <row r="4546">
          <cell r="A4546">
            <v>2510645</v>
          </cell>
          <cell r="B4546" t="str">
            <v>25-106-45</v>
          </cell>
          <cell r="C4546" t="str">
            <v xml:space="preserve">SPONG.SCREW SML.3,5/45MMLONG            </v>
          </cell>
          <cell r="D4546">
            <v>5</v>
          </cell>
          <cell r="E4546">
            <v>29.5</v>
          </cell>
          <cell r="F4546">
            <v>73.75</v>
          </cell>
        </row>
        <row r="4547">
          <cell r="A4547">
            <v>2510648</v>
          </cell>
          <cell r="B4547" t="str">
            <v>25-106-48</v>
          </cell>
          <cell r="C4547" t="str">
            <v xml:space="preserve">SPONG.SCREW SML.3,5/48MMLONG            </v>
          </cell>
          <cell r="D4547">
            <v>5</v>
          </cell>
          <cell r="E4547">
            <v>29.5</v>
          </cell>
          <cell r="F4547">
            <v>73.75</v>
          </cell>
        </row>
        <row r="4548">
          <cell r="A4548">
            <v>2510650</v>
          </cell>
          <cell r="B4548" t="str">
            <v>25-106-50</v>
          </cell>
          <cell r="C4548" t="str">
            <v xml:space="preserve">SPONG.SCREW SML.3,5/50MMLONG            </v>
          </cell>
          <cell r="D4548">
            <v>5</v>
          </cell>
          <cell r="E4548">
            <v>30.43</v>
          </cell>
          <cell r="F4548">
            <v>76.075000000000003</v>
          </cell>
        </row>
        <row r="4549">
          <cell r="A4549">
            <v>2510655</v>
          </cell>
          <cell r="B4549" t="str">
            <v>25-106-55</v>
          </cell>
          <cell r="C4549" t="str">
            <v xml:space="preserve">SPONG.SCREW SML.3,5/55MMLONG            </v>
          </cell>
          <cell r="D4549">
            <v>5</v>
          </cell>
          <cell r="E4549">
            <v>30.43</v>
          </cell>
          <cell r="F4549">
            <v>76.075000000000003</v>
          </cell>
        </row>
        <row r="4550">
          <cell r="A4550">
            <v>2510660</v>
          </cell>
          <cell r="B4550" t="str">
            <v>25-106-60</v>
          </cell>
          <cell r="C4550" t="str">
            <v xml:space="preserve">SPONG.SCREW SML.3,5/60MMLONG            </v>
          </cell>
          <cell r="D4550">
            <v>5</v>
          </cell>
          <cell r="E4550">
            <v>30.43</v>
          </cell>
          <cell r="F4550">
            <v>76.075000000000003</v>
          </cell>
        </row>
        <row r="4551">
          <cell r="A4551">
            <v>2510665</v>
          </cell>
          <cell r="B4551" t="str">
            <v>25-106-65</v>
          </cell>
          <cell r="C4551" t="str">
            <v xml:space="preserve">SPONG.SCREW SML.3,5/65MMLONG            </v>
          </cell>
          <cell r="D4551">
            <v>5</v>
          </cell>
          <cell r="E4551">
            <v>31.11</v>
          </cell>
          <cell r="F4551">
            <v>77.775000000000006</v>
          </cell>
        </row>
        <row r="4552">
          <cell r="A4552">
            <v>2510710</v>
          </cell>
          <cell r="B4552" t="str">
            <v>25-107-10</v>
          </cell>
          <cell r="C4552" t="str">
            <v xml:space="preserve">SPONG.SCREW SML.4,0/10MMLONG            </v>
          </cell>
          <cell r="D4552">
            <v>5</v>
          </cell>
          <cell r="E4552">
            <v>16.41</v>
          </cell>
          <cell r="F4552">
            <v>41.024999999999999</v>
          </cell>
        </row>
        <row r="4553">
          <cell r="A4553">
            <v>2510712</v>
          </cell>
          <cell r="B4553" t="str">
            <v>25-107-12</v>
          </cell>
          <cell r="C4553" t="str">
            <v xml:space="preserve">SPONG.SCREW SML.4,0/12MMLONG            </v>
          </cell>
          <cell r="D4553">
            <v>5</v>
          </cell>
          <cell r="E4553">
            <v>16.41</v>
          </cell>
          <cell r="F4553">
            <v>41.024999999999999</v>
          </cell>
        </row>
        <row r="4554">
          <cell r="A4554">
            <v>2510714</v>
          </cell>
          <cell r="B4554" t="str">
            <v>25-107-14</v>
          </cell>
          <cell r="C4554" t="str">
            <v xml:space="preserve">SPONG.SCREW SML.4,0/14MMLONG            </v>
          </cell>
          <cell r="D4554">
            <v>5</v>
          </cell>
          <cell r="E4554">
            <v>16.41</v>
          </cell>
          <cell r="F4554">
            <v>41.024999999999999</v>
          </cell>
        </row>
        <row r="4555">
          <cell r="A4555">
            <v>2510716</v>
          </cell>
          <cell r="B4555" t="str">
            <v>25-107-16</v>
          </cell>
          <cell r="C4555" t="str">
            <v xml:space="preserve">SPONG.SCREW SML.4,0/16MMLONG            </v>
          </cell>
          <cell r="D4555">
            <v>5</v>
          </cell>
          <cell r="E4555">
            <v>16.41</v>
          </cell>
          <cell r="F4555">
            <v>41.024999999999999</v>
          </cell>
        </row>
        <row r="4556">
          <cell r="A4556">
            <v>2510718</v>
          </cell>
          <cell r="B4556" t="str">
            <v>25-107-18</v>
          </cell>
          <cell r="C4556" t="str">
            <v xml:space="preserve">SPONG.SCREW SML.4,0/18MMLONG            </v>
          </cell>
          <cell r="D4556">
            <v>5</v>
          </cell>
          <cell r="E4556">
            <v>19.809999999999999</v>
          </cell>
          <cell r="F4556">
            <v>49.524999999999999</v>
          </cell>
        </row>
        <row r="4557">
          <cell r="A4557">
            <v>2510720</v>
          </cell>
          <cell r="B4557" t="str">
            <v>25-107-20</v>
          </cell>
          <cell r="C4557" t="str">
            <v xml:space="preserve">SPONG.SCREW SML.4,0/20MMLONG            </v>
          </cell>
          <cell r="D4557">
            <v>5</v>
          </cell>
          <cell r="E4557">
            <v>19.809999999999999</v>
          </cell>
          <cell r="F4557">
            <v>49.524999999999999</v>
          </cell>
        </row>
        <row r="4558">
          <cell r="A4558">
            <v>2510722</v>
          </cell>
          <cell r="B4558" t="str">
            <v>25-107-22</v>
          </cell>
          <cell r="C4558" t="str">
            <v xml:space="preserve">SPONG.SCREW SML.4,0/22MMLONG            </v>
          </cell>
          <cell r="D4558">
            <v>5</v>
          </cell>
          <cell r="E4558">
            <v>19.809999999999999</v>
          </cell>
          <cell r="F4558">
            <v>49.524999999999999</v>
          </cell>
        </row>
        <row r="4559">
          <cell r="A4559">
            <v>2510724</v>
          </cell>
          <cell r="B4559" t="str">
            <v>25-107-24</v>
          </cell>
          <cell r="C4559" t="str">
            <v xml:space="preserve">SPONG.SCREW SML.4,0/24MMLONG            </v>
          </cell>
          <cell r="D4559">
            <v>5</v>
          </cell>
          <cell r="E4559">
            <v>19.809999999999999</v>
          </cell>
          <cell r="F4559">
            <v>49.524999999999999</v>
          </cell>
        </row>
        <row r="4560">
          <cell r="A4560">
            <v>2510726</v>
          </cell>
          <cell r="B4560" t="str">
            <v>25-107-26</v>
          </cell>
          <cell r="C4560" t="str">
            <v xml:space="preserve">SPONG.SCREW SML.4,0/26MMLONG            </v>
          </cell>
          <cell r="D4560">
            <v>5</v>
          </cell>
          <cell r="E4560">
            <v>19.809999999999999</v>
          </cell>
          <cell r="F4560">
            <v>49.524999999999999</v>
          </cell>
        </row>
        <row r="4561">
          <cell r="A4561">
            <v>2510728</v>
          </cell>
          <cell r="B4561" t="str">
            <v>25-107-28</v>
          </cell>
          <cell r="C4561" t="str">
            <v xml:space="preserve">SPONG.SCREW SML.4,0/28MMLONG            </v>
          </cell>
          <cell r="D4561">
            <v>5</v>
          </cell>
          <cell r="E4561">
            <v>19.809999999999999</v>
          </cell>
          <cell r="F4561">
            <v>49.524999999999999</v>
          </cell>
        </row>
        <row r="4562">
          <cell r="A4562">
            <v>2510730</v>
          </cell>
          <cell r="B4562" t="str">
            <v>25-107-30</v>
          </cell>
          <cell r="C4562" t="str">
            <v xml:space="preserve">SPONG.SCREW SML.4,0/30MMLONG            </v>
          </cell>
          <cell r="D4562">
            <v>5</v>
          </cell>
          <cell r="E4562">
            <v>22.87</v>
          </cell>
          <cell r="F4562">
            <v>57.175000000000004</v>
          </cell>
        </row>
        <row r="4563">
          <cell r="A4563">
            <v>2510735</v>
          </cell>
          <cell r="B4563" t="str">
            <v>25-107-35</v>
          </cell>
          <cell r="C4563" t="str">
            <v xml:space="preserve">SPONG.SCREW SML.4,0/35MMLONG            </v>
          </cell>
          <cell r="D4563">
            <v>5</v>
          </cell>
          <cell r="E4563">
            <v>22.87</v>
          </cell>
          <cell r="F4563">
            <v>57.175000000000004</v>
          </cell>
        </row>
        <row r="4564">
          <cell r="A4564">
            <v>2510740</v>
          </cell>
          <cell r="B4564" t="str">
            <v>25-107-40</v>
          </cell>
          <cell r="C4564" t="str">
            <v xml:space="preserve">SPONG.SCREW SML.4,0/40MMLONG            </v>
          </cell>
          <cell r="D4564">
            <v>5</v>
          </cell>
          <cell r="E4564">
            <v>22.87</v>
          </cell>
          <cell r="F4564">
            <v>57.175000000000004</v>
          </cell>
        </row>
        <row r="4565">
          <cell r="A4565">
            <v>2510745</v>
          </cell>
          <cell r="B4565" t="str">
            <v>25-107-45</v>
          </cell>
          <cell r="C4565" t="str">
            <v xml:space="preserve">SPONG.SCREW SML.4,0/45MMLONG            </v>
          </cell>
          <cell r="D4565">
            <v>5</v>
          </cell>
          <cell r="E4565">
            <v>25.67</v>
          </cell>
          <cell r="F4565">
            <v>64.175000000000011</v>
          </cell>
        </row>
        <row r="4566">
          <cell r="A4566">
            <v>2510750</v>
          </cell>
          <cell r="B4566" t="str">
            <v>25-107-50</v>
          </cell>
          <cell r="C4566" t="str">
            <v xml:space="preserve">SPONG.SCREW SML.4,0/50MMLONG            </v>
          </cell>
          <cell r="D4566">
            <v>5</v>
          </cell>
          <cell r="E4566">
            <v>25.67</v>
          </cell>
          <cell r="F4566">
            <v>64.175000000000011</v>
          </cell>
        </row>
        <row r="4567">
          <cell r="A4567">
            <v>2510816</v>
          </cell>
          <cell r="B4567" t="str">
            <v>25-108-16</v>
          </cell>
          <cell r="C4567" t="str">
            <v xml:space="preserve">SPONG.SCREW SML.4,0/16MM CUT            </v>
          </cell>
          <cell r="D4567">
            <v>5</v>
          </cell>
          <cell r="E4567">
            <v>28.14</v>
          </cell>
          <cell r="F4567">
            <v>70.349999999999994</v>
          </cell>
        </row>
        <row r="4568">
          <cell r="A4568">
            <v>2510818</v>
          </cell>
          <cell r="B4568" t="str">
            <v>25-108-18</v>
          </cell>
          <cell r="C4568" t="str">
            <v xml:space="preserve">SPONG.SCREW SML.4,0/18MM CUT            </v>
          </cell>
          <cell r="D4568">
            <v>5</v>
          </cell>
          <cell r="E4568">
            <v>28.14</v>
          </cell>
          <cell r="F4568">
            <v>70.349999999999994</v>
          </cell>
        </row>
        <row r="4569">
          <cell r="A4569">
            <v>2510820</v>
          </cell>
          <cell r="B4569" t="str">
            <v>25-108-20</v>
          </cell>
          <cell r="C4569" t="str">
            <v xml:space="preserve">SPONG.SCREW SML.4,0/20MM CUT            </v>
          </cell>
          <cell r="D4569">
            <v>5</v>
          </cell>
          <cell r="E4569">
            <v>28.14</v>
          </cell>
          <cell r="F4569">
            <v>70.349999999999994</v>
          </cell>
        </row>
        <row r="4570">
          <cell r="A4570">
            <v>2510822</v>
          </cell>
          <cell r="B4570" t="str">
            <v>25-108-22</v>
          </cell>
          <cell r="C4570" t="str">
            <v xml:space="preserve">SPONG.SCREW SML.4,0/22MM CUT            </v>
          </cell>
          <cell r="D4570">
            <v>5</v>
          </cell>
          <cell r="E4570">
            <v>28.14</v>
          </cell>
          <cell r="F4570">
            <v>70.349999999999994</v>
          </cell>
        </row>
        <row r="4571">
          <cell r="A4571">
            <v>2510824</v>
          </cell>
          <cell r="B4571" t="str">
            <v>25-108-24</v>
          </cell>
          <cell r="C4571" t="str">
            <v xml:space="preserve">SPONG.SCREW SML.4,0/24MM CUT            </v>
          </cell>
          <cell r="D4571">
            <v>5</v>
          </cell>
          <cell r="E4571">
            <v>28.14</v>
          </cell>
          <cell r="F4571">
            <v>70.349999999999994</v>
          </cell>
        </row>
        <row r="4572">
          <cell r="A4572">
            <v>2510826</v>
          </cell>
          <cell r="B4572" t="str">
            <v>25-108-26</v>
          </cell>
          <cell r="C4572" t="str">
            <v xml:space="preserve">SPONG.SCREW SML.4,0/26MM CUT            </v>
          </cell>
          <cell r="D4572">
            <v>5</v>
          </cell>
          <cell r="E4572">
            <v>28.14</v>
          </cell>
          <cell r="F4572">
            <v>70.349999999999994</v>
          </cell>
        </row>
        <row r="4573">
          <cell r="A4573">
            <v>2510828</v>
          </cell>
          <cell r="B4573" t="str">
            <v>25-108-28</v>
          </cell>
          <cell r="C4573" t="str">
            <v xml:space="preserve">SPONG.SCREW SML.4,0/28MM CUT            </v>
          </cell>
          <cell r="D4573">
            <v>5</v>
          </cell>
          <cell r="E4573">
            <v>28.14</v>
          </cell>
          <cell r="F4573">
            <v>70.349999999999994</v>
          </cell>
        </row>
        <row r="4574">
          <cell r="A4574">
            <v>2510830</v>
          </cell>
          <cell r="B4574" t="str">
            <v>25-108-30</v>
          </cell>
          <cell r="C4574" t="str">
            <v xml:space="preserve">SPONG.SCREW SML.4,0/30MM CUT            </v>
          </cell>
          <cell r="D4574">
            <v>5</v>
          </cell>
          <cell r="E4574">
            <v>31.2</v>
          </cell>
          <cell r="F4574">
            <v>78</v>
          </cell>
        </row>
        <row r="4575">
          <cell r="A4575">
            <v>2510835</v>
          </cell>
          <cell r="B4575" t="str">
            <v>25-108-35</v>
          </cell>
          <cell r="C4575" t="str">
            <v xml:space="preserve">SPONG.SCREW SML.4,0/35MM CUT            </v>
          </cell>
          <cell r="D4575">
            <v>5</v>
          </cell>
          <cell r="E4575">
            <v>31.2</v>
          </cell>
          <cell r="F4575">
            <v>78</v>
          </cell>
        </row>
        <row r="4576">
          <cell r="A4576">
            <v>2510840</v>
          </cell>
          <cell r="B4576" t="str">
            <v>25-108-40</v>
          </cell>
          <cell r="C4576" t="str">
            <v xml:space="preserve">SPONG.SCREW SML.4,0/40MM CUT            </v>
          </cell>
          <cell r="D4576">
            <v>5</v>
          </cell>
          <cell r="E4576">
            <v>31.2</v>
          </cell>
          <cell r="F4576">
            <v>78</v>
          </cell>
        </row>
        <row r="4577">
          <cell r="A4577">
            <v>2510845</v>
          </cell>
          <cell r="B4577" t="str">
            <v>25-108-45</v>
          </cell>
          <cell r="C4577" t="str">
            <v xml:space="preserve">SPONG.SCREW SML.4,0/45MM CUT            </v>
          </cell>
          <cell r="D4577">
            <v>5</v>
          </cell>
          <cell r="E4577">
            <v>34.6</v>
          </cell>
          <cell r="F4577">
            <v>86.5</v>
          </cell>
        </row>
        <row r="4578">
          <cell r="A4578">
            <v>2510850</v>
          </cell>
          <cell r="B4578" t="str">
            <v>25-108-50</v>
          </cell>
          <cell r="C4578" t="str">
            <v xml:space="preserve">SPONG.SCREW SML.4,0/50MM CUT            </v>
          </cell>
          <cell r="D4578">
            <v>5</v>
          </cell>
          <cell r="E4578">
            <v>34.6</v>
          </cell>
          <cell r="F4578">
            <v>86.5</v>
          </cell>
        </row>
        <row r="4579">
          <cell r="A4579">
            <v>2510910</v>
          </cell>
          <cell r="B4579" t="str">
            <v>25-109-10</v>
          </cell>
          <cell r="C4579" t="str">
            <v xml:space="preserve">SPG.SCREW 4.0 FULL THR.10 MM            </v>
          </cell>
          <cell r="D4579">
            <v>5</v>
          </cell>
          <cell r="E4579">
            <v>12.84</v>
          </cell>
          <cell r="F4579">
            <v>32.1</v>
          </cell>
        </row>
        <row r="4580">
          <cell r="A4580">
            <v>2510912</v>
          </cell>
          <cell r="B4580" t="str">
            <v>25-109-12</v>
          </cell>
          <cell r="C4580" t="str">
            <v xml:space="preserve">SPG.SCREW 4.0 FULL THR.12 MM            </v>
          </cell>
          <cell r="D4580">
            <v>5</v>
          </cell>
          <cell r="E4580">
            <v>12.84</v>
          </cell>
          <cell r="F4580">
            <v>32.1</v>
          </cell>
        </row>
        <row r="4581">
          <cell r="A4581">
            <v>2510914</v>
          </cell>
          <cell r="B4581" t="str">
            <v>25-109-14</v>
          </cell>
          <cell r="C4581" t="str">
            <v xml:space="preserve">SPG.SCREW 4.0 FULL THR.14 MM            </v>
          </cell>
          <cell r="D4581">
            <v>5</v>
          </cell>
          <cell r="E4581">
            <v>14.79</v>
          </cell>
          <cell r="F4581">
            <v>36.974999999999994</v>
          </cell>
        </row>
        <row r="4582">
          <cell r="A4582">
            <v>2510916</v>
          </cell>
          <cell r="B4582" t="str">
            <v>25-109-16</v>
          </cell>
          <cell r="C4582" t="str">
            <v xml:space="preserve">SPG.SCREW 4.0 FULL THR.16 MM            </v>
          </cell>
          <cell r="D4582">
            <v>5</v>
          </cell>
          <cell r="E4582">
            <v>14.79</v>
          </cell>
          <cell r="F4582">
            <v>36.974999999999994</v>
          </cell>
        </row>
        <row r="4583">
          <cell r="A4583">
            <v>2510918</v>
          </cell>
          <cell r="B4583" t="str">
            <v>25-109-18</v>
          </cell>
          <cell r="C4583" t="str">
            <v xml:space="preserve">SPG.SCREW 4.0 FULL THR.18 MM            </v>
          </cell>
          <cell r="D4583">
            <v>5</v>
          </cell>
          <cell r="E4583">
            <v>14.79</v>
          </cell>
          <cell r="F4583">
            <v>36.974999999999994</v>
          </cell>
        </row>
        <row r="4584">
          <cell r="A4584">
            <v>2510920</v>
          </cell>
          <cell r="B4584" t="str">
            <v>25-109-20</v>
          </cell>
          <cell r="C4584" t="str">
            <v xml:space="preserve">SPG.SCREW 4.0 FULL THR.20 MM            </v>
          </cell>
          <cell r="D4584">
            <v>5</v>
          </cell>
          <cell r="E4584">
            <v>15.39</v>
          </cell>
          <cell r="F4584">
            <v>38.475000000000001</v>
          </cell>
        </row>
        <row r="4585">
          <cell r="A4585">
            <v>2510922</v>
          </cell>
          <cell r="B4585" t="str">
            <v>25-109-22</v>
          </cell>
          <cell r="C4585" t="str">
            <v xml:space="preserve">SPG.SCREW 4.0 FULL THR.22 MM            </v>
          </cell>
          <cell r="D4585">
            <v>5</v>
          </cell>
          <cell r="E4585">
            <v>15.39</v>
          </cell>
          <cell r="F4585">
            <v>38.475000000000001</v>
          </cell>
        </row>
        <row r="4586">
          <cell r="A4586">
            <v>2510924</v>
          </cell>
          <cell r="B4586" t="str">
            <v>25-109-24</v>
          </cell>
          <cell r="C4586" t="str">
            <v xml:space="preserve">SPG.SCREW 4.0 FULL THR.24 MM            </v>
          </cell>
          <cell r="D4586">
            <v>5</v>
          </cell>
          <cell r="E4586">
            <v>15.39</v>
          </cell>
          <cell r="F4586">
            <v>38.475000000000001</v>
          </cell>
        </row>
        <row r="4587">
          <cell r="A4587">
            <v>2510926</v>
          </cell>
          <cell r="B4587" t="str">
            <v>25-109-26</v>
          </cell>
          <cell r="C4587" t="str">
            <v xml:space="preserve">SPG.SCREW 4.0 FULL THR.26 MM            </v>
          </cell>
          <cell r="D4587">
            <v>5</v>
          </cell>
          <cell r="E4587">
            <v>15.39</v>
          </cell>
          <cell r="F4587">
            <v>38.475000000000001</v>
          </cell>
        </row>
        <row r="4588">
          <cell r="A4588">
            <v>2510928</v>
          </cell>
          <cell r="B4588" t="str">
            <v>25-109-28</v>
          </cell>
          <cell r="C4588" t="str">
            <v xml:space="preserve">SPG.SCREW 4.0 FULL THR.28 MM            </v>
          </cell>
          <cell r="D4588">
            <v>5</v>
          </cell>
          <cell r="E4588">
            <v>15.39</v>
          </cell>
          <cell r="F4588">
            <v>38.475000000000001</v>
          </cell>
        </row>
        <row r="4589">
          <cell r="A4589">
            <v>2510930</v>
          </cell>
          <cell r="B4589" t="str">
            <v>25-109-30</v>
          </cell>
          <cell r="C4589" t="str">
            <v xml:space="preserve">SPG.SCREW 4.0 FULL THR.30 MM            </v>
          </cell>
          <cell r="D4589">
            <v>5</v>
          </cell>
          <cell r="E4589">
            <v>18.45</v>
          </cell>
          <cell r="F4589">
            <v>46.125</v>
          </cell>
        </row>
        <row r="4590">
          <cell r="A4590">
            <v>2510935</v>
          </cell>
          <cell r="B4590" t="str">
            <v>25-109-35</v>
          </cell>
          <cell r="C4590" t="str">
            <v xml:space="preserve">SPG.SCREW 4.0 FULL THR.35 MM            </v>
          </cell>
          <cell r="D4590">
            <v>5</v>
          </cell>
          <cell r="E4590">
            <v>18.45</v>
          </cell>
          <cell r="F4590">
            <v>46.125</v>
          </cell>
        </row>
        <row r="4591">
          <cell r="A4591">
            <v>2510940</v>
          </cell>
          <cell r="B4591" t="str">
            <v>25-109-40</v>
          </cell>
          <cell r="C4591" t="str">
            <v xml:space="preserve">SPG.SCREW 4.0 FULL THR.40 MM            </v>
          </cell>
          <cell r="D4591">
            <v>5</v>
          </cell>
          <cell r="E4591">
            <v>18.45</v>
          </cell>
          <cell r="F4591">
            <v>46.125</v>
          </cell>
        </row>
        <row r="4592">
          <cell r="A4592">
            <v>2510945</v>
          </cell>
          <cell r="B4592" t="str">
            <v>25-109-45</v>
          </cell>
          <cell r="C4592" t="str">
            <v xml:space="preserve">SPG.SCREW 4.0 FULL THR.45 MM            </v>
          </cell>
          <cell r="D4592">
            <v>5</v>
          </cell>
          <cell r="E4592">
            <v>21.51</v>
          </cell>
          <cell r="F4592">
            <v>53.775000000000006</v>
          </cell>
        </row>
        <row r="4593">
          <cell r="A4593">
            <v>2510950</v>
          </cell>
          <cell r="B4593" t="str">
            <v>25-109-50</v>
          </cell>
          <cell r="C4593" t="str">
            <v xml:space="preserve">SPG.SCREW 4.0 FULL THR.50 MM            </v>
          </cell>
          <cell r="D4593">
            <v>5</v>
          </cell>
          <cell r="E4593">
            <v>21.51</v>
          </cell>
          <cell r="F4593">
            <v>53.775000000000006</v>
          </cell>
        </row>
        <row r="4594">
          <cell r="A4594">
            <v>2510955</v>
          </cell>
          <cell r="B4594" t="str">
            <v>25-109-55</v>
          </cell>
          <cell r="C4594" t="str">
            <v xml:space="preserve">SPG.SCREW 4.0 FULL THR.55 MM            </v>
          </cell>
          <cell r="D4594">
            <v>5</v>
          </cell>
          <cell r="E4594">
            <v>24.48</v>
          </cell>
          <cell r="F4594">
            <v>61.2</v>
          </cell>
        </row>
        <row r="4595">
          <cell r="A4595">
            <v>2510960</v>
          </cell>
          <cell r="B4595" t="str">
            <v>25-109-60</v>
          </cell>
          <cell r="C4595" t="str">
            <v xml:space="preserve">SPG.SCREW 4.0 FULL THR.60 MM            </v>
          </cell>
          <cell r="D4595">
            <v>5</v>
          </cell>
          <cell r="E4595">
            <v>24.48</v>
          </cell>
          <cell r="F4595">
            <v>61.2</v>
          </cell>
        </row>
        <row r="4596">
          <cell r="A4596">
            <v>2511006</v>
          </cell>
          <cell r="B4596" t="str">
            <v>25-110-06</v>
          </cell>
          <cell r="C4596" t="str">
            <v xml:space="preserve">CORTICALIS SCREW1,5/ 6MMLONG            </v>
          </cell>
          <cell r="D4596">
            <v>5</v>
          </cell>
          <cell r="E4596">
            <v>14.79</v>
          </cell>
          <cell r="F4596">
            <v>36.974999999999994</v>
          </cell>
        </row>
        <row r="4597">
          <cell r="A4597">
            <v>2511007</v>
          </cell>
          <cell r="B4597" t="str">
            <v>25-110-07</v>
          </cell>
          <cell r="C4597" t="str">
            <v xml:space="preserve">CORTICALIS SCREW1,5/ 7MMLONG            </v>
          </cell>
          <cell r="D4597">
            <v>5</v>
          </cell>
          <cell r="E4597">
            <v>14.79</v>
          </cell>
          <cell r="F4597">
            <v>36.974999999999994</v>
          </cell>
        </row>
        <row r="4598">
          <cell r="A4598">
            <v>2511008</v>
          </cell>
          <cell r="B4598" t="str">
            <v>25-110-08</v>
          </cell>
          <cell r="C4598" t="str">
            <v xml:space="preserve">CORTICALIS SCREW1,5/ 8MMLONG            </v>
          </cell>
          <cell r="D4598">
            <v>5</v>
          </cell>
          <cell r="E4598">
            <v>14.79</v>
          </cell>
          <cell r="F4598">
            <v>36.974999999999994</v>
          </cell>
        </row>
        <row r="4599">
          <cell r="A4599">
            <v>2511009</v>
          </cell>
          <cell r="B4599" t="str">
            <v>25-110-09</v>
          </cell>
          <cell r="C4599" t="str">
            <v xml:space="preserve">CORTICALIS SCREW1,5/ 9MMLONG            </v>
          </cell>
          <cell r="D4599">
            <v>5</v>
          </cell>
          <cell r="E4599">
            <v>15.81</v>
          </cell>
          <cell r="F4599">
            <v>39.524999999999999</v>
          </cell>
        </row>
        <row r="4600">
          <cell r="A4600">
            <v>2511010</v>
          </cell>
          <cell r="B4600" t="str">
            <v>25-110-10</v>
          </cell>
          <cell r="C4600" t="str">
            <v xml:space="preserve">CORTICALIS SCREW1,5/10MMLONG            </v>
          </cell>
          <cell r="D4600">
            <v>5</v>
          </cell>
          <cell r="E4600">
            <v>15.81</v>
          </cell>
          <cell r="F4600">
            <v>39.524999999999999</v>
          </cell>
        </row>
        <row r="4601">
          <cell r="A4601">
            <v>2511011</v>
          </cell>
          <cell r="B4601" t="str">
            <v>25-110-11</v>
          </cell>
          <cell r="C4601" t="str">
            <v xml:space="preserve">CORTICALIS SCREW1,5/11MMLONG            </v>
          </cell>
          <cell r="D4601">
            <v>5</v>
          </cell>
          <cell r="E4601">
            <v>16.829999999999998</v>
          </cell>
          <cell r="F4601">
            <v>42.074999999999996</v>
          </cell>
        </row>
        <row r="4602">
          <cell r="A4602">
            <v>2511012</v>
          </cell>
          <cell r="B4602" t="str">
            <v>25-110-12</v>
          </cell>
          <cell r="C4602" t="str">
            <v xml:space="preserve">CORTICALIS SCREW1,5/12MMLONG            </v>
          </cell>
          <cell r="D4602">
            <v>5</v>
          </cell>
          <cell r="E4602">
            <v>16.829999999999998</v>
          </cell>
          <cell r="F4602">
            <v>42.074999999999996</v>
          </cell>
        </row>
        <row r="4603">
          <cell r="A4603">
            <v>2511014</v>
          </cell>
          <cell r="B4603" t="str">
            <v>25-110-14</v>
          </cell>
          <cell r="C4603" t="str">
            <v xml:space="preserve">CORTICALIS SCREW1,5/14MMLONG            </v>
          </cell>
          <cell r="D4603">
            <v>5</v>
          </cell>
          <cell r="E4603">
            <v>18.45</v>
          </cell>
          <cell r="F4603">
            <v>46.125</v>
          </cell>
        </row>
        <row r="4604">
          <cell r="A4604">
            <v>2511016</v>
          </cell>
          <cell r="B4604" t="str">
            <v>25-110-16</v>
          </cell>
          <cell r="C4604" t="str">
            <v xml:space="preserve">CORTICALIS SCREW1,5/16MMLONG            </v>
          </cell>
          <cell r="D4604">
            <v>5</v>
          </cell>
          <cell r="E4604">
            <v>18.45</v>
          </cell>
          <cell r="F4604">
            <v>46.125</v>
          </cell>
        </row>
        <row r="4605">
          <cell r="A4605">
            <v>2511018</v>
          </cell>
          <cell r="B4605" t="str">
            <v>25-110-18</v>
          </cell>
          <cell r="C4605" t="str">
            <v xml:space="preserve">CORTICALIS SCREW1,5/18MMLONG            </v>
          </cell>
          <cell r="D4605">
            <v>5</v>
          </cell>
          <cell r="E4605">
            <v>19.38</v>
          </cell>
          <cell r="F4605">
            <v>48.449999999999996</v>
          </cell>
        </row>
        <row r="4606">
          <cell r="A4606">
            <v>2511020</v>
          </cell>
          <cell r="B4606" t="str">
            <v>25-110-20</v>
          </cell>
          <cell r="C4606" t="str">
            <v xml:space="preserve">CORTICALIS SCREW1,5/20MMLONG            </v>
          </cell>
          <cell r="D4606">
            <v>5</v>
          </cell>
          <cell r="E4606">
            <v>19.38</v>
          </cell>
          <cell r="F4606">
            <v>48.449999999999996</v>
          </cell>
        </row>
        <row r="4607">
          <cell r="A4607">
            <v>2511106</v>
          </cell>
          <cell r="B4607" t="str">
            <v>25-111-06</v>
          </cell>
          <cell r="C4607" t="str">
            <v xml:space="preserve">CORTICALIS SCREW2,0/ 6MMLONG            </v>
          </cell>
          <cell r="D4607">
            <v>5</v>
          </cell>
          <cell r="E4607">
            <v>14.79</v>
          </cell>
          <cell r="F4607">
            <v>36.974999999999994</v>
          </cell>
        </row>
        <row r="4608">
          <cell r="A4608">
            <v>2511108</v>
          </cell>
          <cell r="B4608" t="str">
            <v>25-111-08</v>
          </cell>
          <cell r="C4608" t="str">
            <v xml:space="preserve">CORTICALIS SCREW2,0/ 8MMLONG            </v>
          </cell>
          <cell r="D4608">
            <v>5</v>
          </cell>
          <cell r="E4608">
            <v>14.79</v>
          </cell>
          <cell r="F4608">
            <v>36.974999999999994</v>
          </cell>
        </row>
        <row r="4609">
          <cell r="A4609">
            <v>2511110</v>
          </cell>
          <cell r="B4609" t="str">
            <v>25-111-10</v>
          </cell>
          <cell r="C4609" t="str">
            <v xml:space="preserve">CORTICALIS SCREW2,0/10MMLONG            </v>
          </cell>
          <cell r="D4609">
            <v>5</v>
          </cell>
          <cell r="E4609">
            <v>15.81</v>
          </cell>
          <cell r="F4609">
            <v>39.524999999999999</v>
          </cell>
        </row>
        <row r="4610">
          <cell r="A4610">
            <v>2511112</v>
          </cell>
          <cell r="B4610" t="str">
            <v>25-111-12</v>
          </cell>
          <cell r="C4610" t="str">
            <v xml:space="preserve">CORTICALIS SCREW2,0/12MMLONG            </v>
          </cell>
          <cell r="D4610">
            <v>5</v>
          </cell>
          <cell r="E4610">
            <v>15.81</v>
          </cell>
          <cell r="F4610">
            <v>39.524999999999999</v>
          </cell>
        </row>
        <row r="4611">
          <cell r="A4611">
            <v>2511114</v>
          </cell>
          <cell r="B4611" t="str">
            <v>25-111-14</v>
          </cell>
          <cell r="C4611" t="str">
            <v xml:space="preserve">CORTICALIS SCREW2,0/14MMLONG            </v>
          </cell>
          <cell r="D4611">
            <v>5</v>
          </cell>
          <cell r="E4611">
            <v>17.260000000000002</v>
          </cell>
          <cell r="F4611">
            <v>43.150000000000006</v>
          </cell>
        </row>
        <row r="4612">
          <cell r="A4612">
            <v>2511116</v>
          </cell>
          <cell r="B4612" t="str">
            <v>25-111-16</v>
          </cell>
          <cell r="C4612" t="str">
            <v xml:space="preserve">CORTICALIS SCREW2,0/16MMLONG            </v>
          </cell>
          <cell r="D4612">
            <v>5</v>
          </cell>
          <cell r="E4612">
            <v>17.260000000000002</v>
          </cell>
          <cell r="F4612">
            <v>43.150000000000006</v>
          </cell>
        </row>
        <row r="4613">
          <cell r="A4613">
            <v>2511118</v>
          </cell>
          <cell r="B4613" t="str">
            <v>25-111-18</v>
          </cell>
          <cell r="C4613" t="str">
            <v xml:space="preserve">CORTICALIS SCREW2,0/18MMLONG            </v>
          </cell>
          <cell r="D4613">
            <v>5</v>
          </cell>
          <cell r="E4613">
            <v>18.96</v>
          </cell>
          <cell r="F4613">
            <v>47.400000000000006</v>
          </cell>
        </row>
        <row r="4614">
          <cell r="A4614">
            <v>2511120</v>
          </cell>
          <cell r="B4614" t="str">
            <v>25-111-20</v>
          </cell>
          <cell r="C4614" t="str">
            <v xml:space="preserve">CORTICALIS SCREW2,0/20MMLONG            </v>
          </cell>
          <cell r="D4614">
            <v>5</v>
          </cell>
          <cell r="E4614">
            <v>18.96</v>
          </cell>
          <cell r="F4614">
            <v>47.400000000000006</v>
          </cell>
        </row>
        <row r="4615">
          <cell r="A4615">
            <v>2511122</v>
          </cell>
          <cell r="B4615" t="str">
            <v>25-111-22</v>
          </cell>
          <cell r="C4615" t="str">
            <v xml:space="preserve">CORTICALIS SCREW2,0/22MMLONG            </v>
          </cell>
          <cell r="D4615">
            <v>5</v>
          </cell>
          <cell r="E4615">
            <v>20.91</v>
          </cell>
          <cell r="F4615">
            <v>52.274999999999999</v>
          </cell>
        </row>
        <row r="4616">
          <cell r="A4616">
            <v>2511124</v>
          </cell>
          <cell r="B4616" t="str">
            <v>25-111-24</v>
          </cell>
          <cell r="C4616" t="str">
            <v xml:space="preserve">CORTICALIS SCREW2,0/24MMLONG            </v>
          </cell>
          <cell r="D4616">
            <v>5</v>
          </cell>
          <cell r="E4616">
            <v>20.91</v>
          </cell>
          <cell r="F4616">
            <v>52.274999999999999</v>
          </cell>
        </row>
        <row r="4617">
          <cell r="A4617">
            <v>2511126</v>
          </cell>
          <cell r="B4617" t="str">
            <v>25-111-26</v>
          </cell>
          <cell r="C4617" t="str">
            <v xml:space="preserve">CORTICALIS SCREW2,0/26MMLONG            </v>
          </cell>
          <cell r="D4617">
            <v>5</v>
          </cell>
          <cell r="E4617">
            <v>23.46</v>
          </cell>
          <cell r="F4617">
            <v>58.650000000000006</v>
          </cell>
        </row>
        <row r="4618">
          <cell r="A4618">
            <v>2511128</v>
          </cell>
          <cell r="B4618" t="str">
            <v>25-111-28</v>
          </cell>
          <cell r="C4618" t="str">
            <v xml:space="preserve">CORTICALIS SCREW2,0/28MMLONG            </v>
          </cell>
          <cell r="D4618">
            <v>5</v>
          </cell>
          <cell r="E4618">
            <v>23.46</v>
          </cell>
          <cell r="F4618">
            <v>58.650000000000006</v>
          </cell>
        </row>
        <row r="4619">
          <cell r="A4619">
            <v>2511130</v>
          </cell>
          <cell r="B4619" t="str">
            <v>25-111-30</v>
          </cell>
          <cell r="C4619" t="str">
            <v xml:space="preserve">CORTICALIS SCREW2,0/30MMLONG            </v>
          </cell>
          <cell r="D4619">
            <v>5</v>
          </cell>
          <cell r="E4619">
            <v>23.46</v>
          </cell>
          <cell r="F4619">
            <v>58.650000000000006</v>
          </cell>
        </row>
        <row r="4620">
          <cell r="A4620">
            <v>2511132</v>
          </cell>
          <cell r="B4620" t="str">
            <v>25-111-32</v>
          </cell>
          <cell r="C4620" t="str">
            <v xml:space="preserve">CORTICALIS SCREW2,0/32MMLONG            </v>
          </cell>
          <cell r="D4620">
            <v>5</v>
          </cell>
          <cell r="E4620">
            <v>23.46</v>
          </cell>
          <cell r="F4620">
            <v>58.650000000000006</v>
          </cell>
        </row>
        <row r="4621">
          <cell r="A4621">
            <v>2511134</v>
          </cell>
          <cell r="B4621" t="str">
            <v>25-111-34</v>
          </cell>
          <cell r="C4621" t="str">
            <v xml:space="preserve">CORTICALIS SCREW2,0/34MMLONG            </v>
          </cell>
          <cell r="D4621">
            <v>5</v>
          </cell>
          <cell r="E4621">
            <v>25.67</v>
          </cell>
          <cell r="F4621">
            <v>64.175000000000011</v>
          </cell>
        </row>
        <row r="4622">
          <cell r="A4622">
            <v>2511136</v>
          </cell>
          <cell r="B4622" t="str">
            <v>25-111-36</v>
          </cell>
          <cell r="C4622" t="str">
            <v xml:space="preserve">CORTICALIS SCREW2,0/36MMLONG            </v>
          </cell>
          <cell r="D4622">
            <v>5</v>
          </cell>
          <cell r="E4622">
            <v>25.67</v>
          </cell>
          <cell r="F4622">
            <v>64.175000000000011</v>
          </cell>
        </row>
        <row r="4623">
          <cell r="A4623">
            <v>2511138</v>
          </cell>
          <cell r="B4623" t="str">
            <v>25-111-38</v>
          </cell>
          <cell r="C4623" t="str">
            <v xml:space="preserve">CORTICALIS SCREW2,0/38MMLONG            </v>
          </cell>
          <cell r="D4623">
            <v>5</v>
          </cell>
          <cell r="E4623">
            <v>25.67</v>
          </cell>
          <cell r="F4623">
            <v>64.175000000000011</v>
          </cell>
        </row>
        <row r="4624">
          <cell r="A4624">
            <v>2511314</v>
          </cell>
          <cell r="B4624" t="str">
            <v>25-113-14</v>
          </cell>
          <cell r="C4624" t="str">
            <v xml:space="preserve">CORTICALIS SCREW4,5/14MM CUT            </v>
          </cell>
          <cell r="D4624">
            <v>5</v>
          </cell>
          <cell r="E4624">
            <v>26.18</v>
          </cell>
          <cell r="F4624">
            <v>65.45</v>
          </cell>
        </row>
        <row r="4625">
          <cell r="A4625">
            <v>2511316</v>
          </cell>
          <cell r="B4625" t="str">
            <v>25-113-16</v>
          </cell>
          <cell r="C4625" t="str">
            <v xml:space="preserve">CORTICALIS SCREW4,5/16MM CUT            </v>
          </cell>
          <cell r="D4625">
            <v>5</v>
          </cell>
          <cell r="E4625">
            <v>26.18</v>
          </cell>
          <cell r="F4625">
            <v>65.45</v>
          </cell>
        </row>
        <row r="4626">
          <cell r="A4626">
            <v>2511318</v>
          </cell>
          <cell r="B4626" t="str">
            <v>25-113-18</v>
          </cell>
          <cell r="C4626" t="str">
            <v xml:space="preserve">CORTICALIS SCREW4,5/18MM CUT            </v>
          </cell>
          <cell r="D4626">
            <v>5</v>
          </cell>
          <cell r="E4626">
            <v>26.18</v>
          </cell>
          <cell r="F4626">
            <v>65.45</v>
          </cell>
        </row>
        <row r="4627">
          <cell r="A4627">
            <v>2511320</v>
          </cell>
          <cell r="B4627" t="str">
            <v>25-113-20</v>
          </cell>
          <cell r="C4627" t="str">
            <v xml:space="preserve">CORTICALIS SCREW4,5/20MM CUT            </v>
          </cell>
          <cell r="D4627">
            <v>5</v>
          </cell>
          <cell r="E4627">
            <v>26.18</v>
          </cell>
          <cell r="F4627">
            <v>65.45</v>
          </cell>
        </row>
        <row r="4628">
          <cell r="A4628">
            <v>2511322</v>
          </cell>
          <cell r="B4628" t="str">
            <v>25-113-22</v>
          </cell>
          <cell r="C4628" t="str">
            <v xml:space="preserve">CORTICALIS SCREW4,5/22MM CUT            </v>
          </cell>
          <cell r="D4628">
            <v>5</v>
          </cell>
          <cell r="E4628">
            <v>29.58</v>
          </cell>
          <cell r="F4628">
            <v>73.949999999999989</v>
          </cell>
        </row>
        <row r="4629">
          <cell r="A4629">
            <v>2511324</v>
          </cell>
          <cell r="B4629" t="str">
            <v>25-113-24</v>
          </cell>
          <cell r="C4629" t="str">
            <v xml:space="preserve">CORTICALIS SCREW4,5/24MM CUT            </v>
          </cell>
          <cell r="D4629">
            <v>5</v>
          </cell>
          <cell r="E4629">
            <v>29.58</v>
          </cell>
          <cell r="F4629">
            <v>73.949999999999989</v>
          </cell>
        </row>
        <row r="4630">
          <cell r="A4630">
            <v>2511326</v>
          </cell>
          <cell r="B4630" t="str">
            <v>25-113-26</v>
          </cell>
          <cell r="C4630" t="str">
            <v xml:space="preserve">CORTICALIS SCREW4,5/26MM CUT            </v>
          </cell>
          <cell r="D4630">
            <v>5</v>
          </cell>
          <cell r="E4630">
            <v>29.58</v>
          </cell>
          <cell r="F4630">
            <v>73.949999999999989</v>
          </cell>
        </row>
        <row r="4631">
          <cell r="A4631">
            <v>2511328</v>
          </cell>
          <cell r="B4631" t="str">
            <v>25-113-28</v>
          </cell>
          <cell r="C4631" t="str">
            <v xml:space="preserve">CORTICALIS SCREW4,5/28MM CUT            </v>
          </cell>
          <cell r="D4631">
            <v>5</v>
          </cell>
          <cell r="E4631">
            <v>29.58</v>
          </cell>
          <cell r="F4631">
            <v>73.949999999999989</v>
          </cell>
        </row>
        <row r="4632">
          <cell r="A4632">
            <v>2511330</v>
          </cell>
          <cell r="B4632" t="str">
            <v>25-113-30</v>
          </cell>
          <cell r="C4632" t="str">
            <v xml:space="preserve">CORTICALIS SCREW4,5/30MM CUT            </v>
          </cell>
          <cell r="D4632">
            <v>5</v>
          </cell>
          <cell r="E4632">
            <v>29.58</v>
          </cell>
          <cell r="F4632">
            <v>73.949999999999989</v>
          </cell>
        </row>
        <row r="4633">
          <cell r="A4633">
            <v>2511332</v>
          </cell>
          <cell r="B4633" t="str">
            <v>25-113-32</v>
          </cell>
          <cell r="C4633" t="str">
            <v xml:space="preserve">CORTICALIS SCREW4,5/32MM CUT            </v>
          </cell>
          <cell r="D4633">
            <v>5</v>
          </cell>
          <cell r="E4633">
            <v>29.58</v>
          </cell>
          <cell r="F4633">
            <v>73.949999999999989</v>
          </cell>
        </row>
        <row r="4634">
          <cell r="A4634">
            <v>2511334</v>
          </cell>
          <cell r="B4634" t="str">
            <v>25-113-34</v>
          </cell>
          <cell r="C4634" t="str">
            <v xml:space="preserve">CORTICALIS SCREW4,5/34MM CUT            </v>
          </cell>
          <cell r="D4634">
            <v>5</v>
          </cell>
          <cell r="E4634">
            <v>29.58</v>
          </cell>
          <cell r="F4634">
            <v>73.949999999999989</v>
          </cell>
        </row>
        <row r="4635">
          <cell r="A4635">
            <v>2511336</v>
          </cell>
          <cell r="B4635" t="str">
            <v>25-113-36</v>
          </cell>
          <cell r="C4635" t="str">
            <v xml:space="preserve">CORTICALIS SCREW4,5/36MM CUT            </v>
          </cell>
          <cell r="D4635">
            <v>5</v>
          </cell>
          <cell r="E4635">
            <v>29.58</v>
          </cell>
          <cell r="F4635">
            <v>73.949999999999989</v>
          </cell>
        </row>
        <row r="4636">
          <cell r="A4636">
            <v>2511338</v>
          </cell>
          <cell r="B4636" t="str">
            <v>25-113-38</v>
          </cell>
          <cell r="C4636" t="str">
            <v xml:space="preserve">CORTICALIS SCREW4,5/38MM CUT            </v>
          </cell>
          <cell r="D4636">
            <v>5</v>
          </cell>
          <cell r="E4636">
            <v>31.71</v>
          </cell>
          <cell r="F4636">
            <v>79.275000000000006</v>
          </cell>
        </row>
        <row r="4637">
          <cell r="A4637">
            <v>2511340</v>
          </cell>
          <cell r="B4637" t="str">
            <v>25-113-40</v>
          </cell>
          <cell r="C4637" t="str">
            <v xml:space="preserve">CORTICALIS SCREW4,5/40MM CUT            </v>
          </cell>
          <cell r="D4637">
            <v>5</v>
          </cell>
          <cell r="E4637">
            <v>31.71</v>
          </cell>
          <cell r="F4637">
            <v>79.275000000000006</v>
          </cell>
        </row>
        <row r="4638">
          <cell r="A4638">
            <v>2511342</v>
          </cell>
          <cell r="B4638" t="str">
            <v>25-113-42</v>
          </cell>
          <cell r="C4638" t="str">
            <v xml:space="preserve">CORTICALIS SCREW4,5/42MM CUT            </v>
          </cell>
          <cell r="D4638">
            <v>5</v>
          </cell>
          <cell r="E4638">
            <v>31.71</v>
          </cell>
          <cell r="F4638">
            <v>79.275000000000006</v>
          </cell>
        </row>
        <row r="4639">
          <cell r="A4639">
            <v>2511344</v>
          </cell>
          <cell r="B4639" t="str">
            <v>25-113-44</v>
          </cell>
          <cell r="C4639" t="str">
            <v xml:space="preserve">CORTICALIS SCREW4,5/44MM CUT            </v>
          </cell>
          <cell r="D4639">
            <v>5</v>
          </cell>
          <cell r="E4639">
            <v>31.71</v>
          </cell>
          <cell r="F4639">
            <v>79.275000000000006</v>
          </cell>
        </row>
        <row r="4640">
          <cell r="A4640">
            <v>2511346</v>
          </cell>
          <cell r="B4640" t="str">
            <v>25-113-46</v>
          </cell>
          <cell r="C4640" t="str">
            <v xml:space="preserve">CORTICALIS SCREW4,5/46MM CUT            </v>
          </cell>
          <cell r="D4640">
            <v>5</v>
          </cell>
          <cell r="E4640">
            <v>31.71</v>
          </cell>
          <cell r="F4640">
            <v>79.275000000000006</v>
          </cell>
        </row>
        <row r="4641">
          <cell r="A4641">
            <v>2511348</v>
          </cell>
          <cell r="B4641" t="str">
            <v>25-113-48</v>
          </cell>
          <cell r="C4641" t="str">
            <v xml:space="preserve">CORTICALIS SCREW4,5/48MM CUT            </v>
          </cell>
          <cell r="D4641">
            <v>5</v>
          </cell>
          <cell r="E4641">
            <v>31.71</v>
          </cell>
          <cell r="F4641">
            <v>79.275000000000006</v>
          </cell>
        </row>
        <row r="4642">
          <cell r="A4642">
            <v>2511350</v>
          </cell>
          <cell r="B4642" t="str">
            <v>25-113-50</v>
          </cell>
          <cell r="C4642" t="str">
            <v xml:space="preserve">CORTICALIS SCREW4,5/50MM CUT            </v>
          </cell>
          <cell r="D4642">
            <v>5</v>
          </cell>
          <cell r="E4642">
            <v>31.71</v>
          </cell>
          <cell r="F4642">
            <v>79.275000000000006</v>
          </cell>
        </row>
        <row r="4643">
          <cell r="A4643">
            <v>2511352</v>
          </cell>
          <cell r="B4643" t="str">
            <v>25-113-52</v>
          </cell>
          <cell r="C4643" t="str">
            <v xml:space="preserve">CORTICALIS SCREW4,5/52MM CUT            </v>
          </cell>
          <cell r="D4643">
            <v>5</v>
          </cell>
          <cell r="E4643">
            <v>31.71</v>
          </cell>
          <cell r="F4643">
            <v>79.275000000000006</v>
          </cell>
        </row>
        <row r="4644">
          <cell r="A4644">
            <v>2511354</v>
          </cell>
          <cell r="B4644" t="str">
            <v>25-113-54</v>
          </cell>
          <cell r="C4644" t="str">
            <v xml:space="preserve">CORTICALIS SCREW4,5/54MM CUT            </v>
          </cell>
          <cell r="D4644">
            <v>5</v>
          </cell>
          <cell r="E4644">
            <v>37.06</v>
          </cell>
          <cell r="F4644">
            <v>92.65</v>
          </cell>
        </row>
        <row r="4645">
          <cell r="A4645">
            <v>2511356</v>
          </cell>
          <cell r="B4645" t="str">
            <v>25-113-56</v>
          </cell>
          <cell r="C4645" t="str">
            <v xml:space="preserve">CORTICALIS SCREW4,5/56MM CUT            </v>
          </cell>
          <cell r="D4645">
            <v>5</v>
          </cell>
          <cell r="E4645">
            <v>37.06</v>
          </cell>
          <cell r="F4645">
            <v>92.65</v>
          </cell>
        </row>
        <row r="4646">
          <cell r="A4646">
            <v>2511358</v>
          </cell>
          <cell r="B4646" t="str">
            <v>25-113-58</v>
          </cell>
          <cell r="C4646" t="str">
            <v xml:space="preserve">CORTICALIS SCREW4,5/58MM CUT            </v>
          </cell>
          <cell r="D4646">
            <v>5</v>
          </cell>
          <cell r="E4646">
            <v>37.57</v>
          </cell>
          <cell r="F4646">
            <v>93.924999999999997</v>
          </cell>
        </row>
        <row r="4647">
          <cell r="A4647">
            <v>2511360</v>
          </cell>
          <cell r="B4647" t="str">
            <v>25-113-60</v>
          </cell>
          <cell r="C4647" t="str">
            <v xml:space="preserve">CORTICALIS SCREW4,5/60MM CUT            </v>
          </cell>
          <cell r="D4647">
            <v>5</v>
          </cell>
          <cell r="E4647">
            <v>37.57</v>
          </cell>
          <cell r="F4647">
            <v>93.924999999999997</v>
          </cell>
        </row>
        <row r="4648">
          <cell r="A4648">
            <v>2511362</v>
          </cell>
          <cell r="B4648" t="str">
            <v>25-113-62</v>
          </cell>
          <cell r="C4648" t="str">
            <v xml:space="preserve">CORTICALIS SCREW 4,5; 62 MM, CUT        </v>
          </cell>
          <cell r="D4648">
            <v>5</v>
          </cell>
          <cell r="E4648">
            <v>44.37</v>
          </cell>
          <cell r="F4648">
            <v>110.925</v>
          </cell>
        </row>
        <row r="4649">
          <cell r="A4649">
            <v>2511364</v>
          </cell>
          <cell r="B4649" t="str">
            <v>25-113-64</v>
          </cell>
          <cell r="C4649" t="str">
            <v xml:space="preserve">CORTICALIS SCREW4,5/64MM CUT            </v>
          </cell>
          <cell r="D4649">
            <v>5</v>
          </cell>
          <cell r="E4649">
            <v>39.950000000000003</v>
          </cell>
          <cell r="F4649">
            <v>99.875</v>
          </cell>
        </row>
        <row r="4650">
          <cell r="A4650">
            <v>2511366</v>
          </cell>
          <cell r="B4650" t="str">
            <v>25-113-66</v>
          </cell>
          <cell r="C4650" t="str">
            <v xml:space="preserve">CORTICALIS SCREW 4,5; 66 MM, CUT        </v>
          </cell>
          <cell r="D4650">
            <v>5</v>
          </cell>
          <cell r="E4650">
            <v>44.37</v>
          </cell>
          <cell r="F4650">
            <v>110.925</v>
          </cell>
        </row>
        <row r="4651">
          <cell r="A4651">
            <v>2511368</v>
          </cell>
          <cell r="B4651" t="str">
            <v>25-113-68</v>
          </cell>
          <cell r="C4651" t="str">
            <v xml:space="preserve">CORTICALIS SCREW4,5/68MM CUT            </v>
          </cell>
          <cell r="D4651">
            <v>5</v>
          </cell>
          <cell r="E4651">
            <v>39.950000000000003</v>
          </cell>
          <cell r="F4651">
            <v>99.875</v>
          </cell>
        </row>
        <row r="4652">
          <cell r="A4652">
            <v>2511370</v>
          </cell>
          <cell r="B4652" t="str">
            <v>25-113-70</v>
          </cell>
          <cell r="C4652" t="str">
            <v xml:space="preserve">CORTICALIS SCREW 4,5; 70 MM, CUT        </v>
          </cell>
          <cell r="D4652">
            <v>5</v>
          </cell>
          <cell r="E4652">
            <v>44.37</v>
          </cell>
          <cell r="F4652">
            <v>110.925</v>
          </cell>
        </row>
        <row r="4653">
          <cell r="A4653">
            <v>2511372</v>
          </cell>
          <cell r="B4653" t="str">
            <v>25-113-72</v>
          </cell>
          <cell r="C4653" t="str">
            <v xml:space="preserve">CORTICALIS SCREW4,5/72MM CUT            </v>
          </cell>
          <cell r="D4653">
            <v>5</v>
          </cell>
          <cell r="E4653">
            <v>44.8</v>
          </cell>
          <cell r="F4653">
            <v>112</v>
          </cell>
        </row>
        <row r="4654">
          <cell r="A4654">
            <v>2511400</v>
          </cell>
          <cell r="B4654" t="str">
            <v>25-114-00</v>
          </cell>
          <cell r="C4654" t="str">
            <v xml:space="preserve">CORTICALIS SCREW4,5/100MM LONG          </v>
          </cell>
          <cell r="D4654">
            <v>5</v>
          </cell>
          <cell r="E4654">
            <v>41.31</v>
          </cell>
          <cell r="F4654">
            <v>103.27500000000001</v>
          </cell>
        </row>
        <row r="4655">
          <cell r="A4655">
            <v>2511405</v>
          </cell>
          <cell r="B4655" t="str">
            <v>25-114-05</v>
          </cell>
          <cell r="C4655" t="str">
            <v xml:space="preserve">CORTICALIS SCREW4,5/105MMLONG           </v>
          </cell>
          <cell r="D4655">
            <v>5</v>
          </cell>
          <cell r="E4655">
            <v>44.8</v>
          </cell>
          <cell r="F4655">
            <v>112</v>
          </cell>
        </row>
        <row r="4656">
          <cell r="A4656">
            <v>2511410</v>
          </cell>
          <cell r="B4656" t="str">
            <v>25-114-10</v>
          </cell>
          <cell r="C4656" t="str">
            <v xml:space="preserve">CORTICALIS SCREW4,5/110MM LONG          </v>
          </cell>
          <cell r="D4656">
            <v>5</v>
          </cell>
          <cell r="E4656">
            <v>50.15</v>
          </cell>
          <cell r="F4656">
            <v>125.375</v>
          </cell>
        </row>
        <row r="4657">
          <cell r="A4657">
            <v>2511414</v>
          </cell>
          <cell r="B4657" t="str">
            <v>25-114-14</v>
          </cell>
          <cell r="C4657" t="str">
            <v xml:space="preserve">CORTICALIS SCREW4,5/14MMLONG            </v>
          </cell>
          <cell r="D4657">
            <v>5</v>
          </cell>
          <cell r="E4657">
            <v>18.45</v>
          </cell>
          <cell r="F4657">
            <v>46.125</v>
          </cell>
        </row>
        <row r="4658">
          <cell r="A4658">
            <v>2511416</v>
          </cell>
          <cell r="B4658" t="str">
            <v>25-114-16</v>
          </cell>
          <cell r="C4658" t="str">
            <v xml:space="preserve">CORTICALIS SCREW4,5/16MMLONG            </v>
          </cell>
          <cell r="D4658">
            <v>5</v>
          </cell>
          <cell r="E4658">
            <v>18.45</v>
          </cell>
          <cell r="F4658">
            <v>46.125</v>
          </cell>
        </row>
        <row r="4659">
          <cell r="A4659">
            <v>2511418</v>
          </cell>
          <cell r="B4659" t="str">
            <v>25-114-18</v>
          </cell>
          <cell r="C4659" t="str">
            <v xml:space="preserve">CORTICALIS SCREW4,5/18MMLONG            </v>
          </cell>
          <cell r="D4659">
            <v>5</v>
          </cell>
          <cell r="E4659">
            <v>18.45</v>
          </cell>
          <cell r="F4659">
            <v>46.125</v>
          </cell>
        </row>
        <row r="4660">
          <cell r="A4660">
            <v>2511420</v>
          </cell>
          <cell r="B4660" t="str">
            <v>25-114-20</v>
          </cell>
          <cell r="C4660" t="str">
            <v xml:space="preserve">CORTICALIS SCREW4,5/20MMLONG            </v>
          </cell>
          <cell r="D4660">
            <v>5</v>
          </cell>
          <cell r="E4660">
            <v>18.45</v>
          </cell>
          <cell r="F4660">
            <v>46.125</v>
          </cell>
        </row>
        <row r="4661">
          <cell r="A4661">
            <v>2511422</v>
          </cell>
          <cell r="B4661" t="str">
            <v>25-114-22</v>
          </cell>
          <cell r="C4661" t="str">
            <v xml:space="preserve">CORTICALIS SCREW4,5/22MMLONG            </v>
          </cell>
          <cell r="D4661">
            <v>5</v>
          </cell>
          <cell r="E4661">
            <v>20.32</v>
          </cell>
          <cell r="F4661">
            <v>50.8</v>
          </cell>
        </row>
        <row r="4662">
          <cell r="A4662">
            <v>2511424</v>
          </cell>
          <cell r="B4662" t="str">
            <v>25-114-24</v>
          </cell>
          <cell r="C4662" t="str">
            <v xml:space="preserve">CORTICALIS SCREW4,5/24MMLONG            </v>
          </cell>
          <cell r="D4662">
            <v>5</v>
          </cell>
          <cell r="E4662">
            <v>20.32</v>
          </cell>
          <cell r="F4662">
            <v>50.8</v>
          </cell>
        </row>
        <row r="4663">
          <cell r="A4663">
            <v>2511426</v>
          </cell>
          <cell r="B4663" t="str">
            <v>25-114-26</v>
          </cell>
          <cell r="C4663" t="str">
            <v xml:space="preserve">CORTICALIS SCREW4,5/26MMLONG            </v>
          </cell>
          <cell r="D4663">
            <v>5</v>
          </cell>
          <cell r="E4663">
            <v>20.32</v>
          </cell>
          <cell r="F4663">
            <v>50.8</v>
          </cell>
        </row>
        <row r="4664">
          <cell r="A4664">
            <v>2511428</v>
          </cell>
          <cell r="B4664" t="str">
            <v>25-114-28</v>
          </cell>
          <cell r="C4664" t="str">
            <v xml:space="preserve">CORTICALIS SCREW4,5/28MMLONG            </v>
          </cell>
          <cell r="D4664">
            <v>5</v>
          </cell>
          <cell r="E4664">
            <v>20.32</v>
          </cell>
          <cell r="F4664">
            <v>50.8</v>
          </cell>
        </row>
        <row r="4665">
          <cell r="A4665">
            <v>2511430</v>
          </cell>
          <cell r="B4665" t="str">
            <v>25-114-30</v>
          </cell>
          <cell r="C4665" t="str">
            <v xml:space="preserve">CORTICALIS SCREW4,5/30MMLONG            </v>
          </cell>
          <cell r="D4665">
            <v>5</v>
          </cell>
          <cell r="E4665">
            <v>20.32</v>
          </cell>
          <cell r="F4665">
            <v>50.8</v>
          </cell>
        </row>
        <row r="4666">
          <cell r="A4666">
            <v>2511432</v>
          </cell>
          <cell r="B4666" t="str">
            <v>25-114-32</v>
          </cell>
          <cell r="C4666" t="str">
            <v xml:space="preserve">CORTICALIS SCREW4,5/32MMLONG            </v>
          </cell>
          <cell r="D4666">
            <v>5</v>
          </cell>
          <cell r="E4666">
            <v>21.51</v>
          </cell>
          <cell r="F4666">
            <v>53.775000000000006</v>
          </cell>
        </row>
        <row r="4667">
          <cell r="A4667">
            <v>2511434</v>
          </cell>
          <cell r="B4667" t="str">
            <v>25-114-34</v>
          </cell>
          <cell r="C4667" t="str">
            <v xml:space="preserve">CORTICALIS SCREW4,5/34MMLONG            </v>
          </cell>
          <cell r="D4667">
            <v>5</v>
          </cell>
          <cell r="E4667">
            <v>21.51</v>
          </cell>
          <cell r="F4667">
            <v>53.775000000000006</v>
          </cell>
        </row>
        <row r="4668">
          <cell r="A4668">
            <v>2511436</v>
          </cell>
          <cell r="B4668" t="str">
            <v>25-114-36</v>
          </cell>
          <cell r="C4668" t="str">
            <v xml:space="preserve">CORTICALIS SCREW4,5/36MMLONG            </v>
          </cell>
          <cell r="D4668">
            <v>5</v>
          </cell>
          <cell r="E4668">
            <v>21.51</v>
          </cell>
          <cell r="F4668">
            <v>53.775000000000006</v>
          </cell>
        </row>
        <row r="4669">
          <cell r="A4669">
            <v>2511438</v>
          </cell>
          <cell r="B4669" t="str">
            <v>25-114-38</v>
          </cell>
          <cell r="C4669" t="str">
            <v xml:space="preserve">CORTICALIS SCREW4,5/38MMLONG            </v>
          </cell>
          <cell r="D4669">
            <v>5</v>
          </cell>
          <cell r="E4669">
            <v>22.44</v>
          </cell>
          <cell r="F4669">
            <v>56.1</v>
          </cell>
        </row>
        <row r="4670">
          <cell r="A4670">
            <v>2511440</v>
          </cell>
          <cell r="B4670" t="str">
            <v>25-114-40</v>
          </cell>
          <cell r="C4670" t="str">
            <v xml:space="preserve">CORTICALIS SCREW4,5/40MMLONG            </v>
          </cell>
          <cell r="D4670">
            <v>5</v>
          </cell>
          <cell r="E4670">
            <v>22.44</v>
          </cell>
          <cell r="F4670">
            <v>56.1</v>
          </cell>
        </row>
        <row r="4671">
          <cell r="A4671">
            <v>2511442</v>
          </cell>
          <cell r="B4671" t="str">
            <v>25-114-42</v>
          </cell>
          <cell r="C4671" t="str">
            <v xml:space="preserve">CORTICALIS SCREW4,5/42MMLONG            </v>
          </cell>
          <cell r="D4671">
            <v>5</v>
          </cell>
          <cell r="E4671">
            <v>22.44</v>
          </cell>
          <cell r="F4671">
            <v>56.1</v>
          </cell>
        </row>
        <row r="4672">
          <cell r="A4672">
            <v>2511444</v>
          </cell>
          <cell r="B4672" t="str">
            <v>25-114-44</v>
          </cell>
          <cell r="C4672" t="str">
            <v xml:space="preserve">CORTICALIS SCREW4,5/44MMLONG            </v>
          </cell>
          <cell r="D4672">
            <v>5</v>
          </cell>
          <cell r="E4672">
            <v>22.44</v>
          </cell>
          <cell r="F4672">
            <v>56.1</v>
          </cell>
        </row>
        <row r="4673">
          <cell r="A4673">
            <v>2511446</v>
          </cell>
          <cell r="B4673" t="str">
            <v>25-114-46</v>
          </cell>
          <cell r="C4673" t="str">
            <v xml:space="preserve">CORTICALIS SCREW4,5/46MMLONG            </v>
          </cell>
          <cell r="D4673">
            <v>5</v>
          </cell>
          <cell r="E4673">
            <v>22.87</v>
          </cell>
          <cell r="F4673">
            <v>57.175000000000004</v>
          </cell>
        </row>
        <row r="4674">
          <cell r="A4674">
            <v>2511448</v>
          </cell>
          <cell r="B4674" t="str">
            <v>25-114-48</v>
          </cell>
          <cell r="C4674" t="str">
            <v xml:space="preserve">CORTICALIS SCREW4,5/48MMLONG            </v>
          </cell>
          <cell r="D4674">
            <v>5</v>
          </cell>
          <cell r="E4674">
            <v>22.87</v>
          </cell>
          <cell r="F4674">
            <v>57.175000000000004</v>
          </cell>
        </row>
        <row r="4675">
          <cell r="A4675">
            <v>2511450</v>
          </cell>
          <cell r="B4675" t="str">
            <v>25-114-50</v>
          </cell>
          <cell r="C4675" t="str">
            <v xml:space="preserve">CORTICALIS SCREW4,5/50MMLONG            </v>
          </cell>
          <cell r="D4675">
            <v>5</v>
          </cell>
          <cell r="E4675">
            <v>22.87</v>
          </cell>
          <cell r="F4675">
            <v>57.175000000000004</v>
          </cell>
        </row>
        <row r="4676">
          <cell r="A4676">
            <v>2511452</v>
          </cell>
          <cell r="B4676" t="str">
            <v>25-114-52</v>
          </cell>
          <cell r="C4676" t="str">
            <v xml:space="preserve">CORTICALIS SCREW4,5/52MMLONG            </v>
          </cell>
          <cell r="D4676">
            <v>5</v>
          </cell>
          <cell r="E4676">
            <v>22.87</v>
          </cell>
          <cell r="F4676">
            <v>57.175000000000004</v>
          </cell>
        </row>
        <row r="4677">
          <cell r="A4677">
            <v>2511454</v>
          </cell>
          <cell r="B4677" t="str">
            <v>25-114-54</v>
          </cell>
          <cell r="C4677" t="str">
            <v xml:space="preserve">CORTICALIS SCREW4,5/54MMLONG            </v>
          </cell>
          <cell r="D4677">
            <v>5</v>
          </cell>
          <cell r="E4677">
            <v>25.67</v>
          </cell>
          <cell r="F4677">
            <v>64.175000000000011</v>
          </cell>
        </row>
        <row r="4678">
          <cell r="A4678">
            <v>2511456</v>
          </cell>
          <cell r="B4678" t="str">
            <v>25-114-56</v>
          </cell>
          <cell r="C4678" t="str">
            <v xml:space="preserve">CORTICALIS SCREW4,5/56MMLONG            </v>
          </cell>
          <cell r="D4678">
            <v>5</v>
          </cell>
          <cell r="E4678">
            <v>25.67</v>
          </cell>
          <cell r="F4678">
            <v>64.175000000000011</v>
          </cell>
        </row>
        <row r="4679">
          <cell r="A4679">
            <v>2511458</v>
          </cell>
          <cell r="B4679" t="str">
            <v>25-114-58</v>
          </cell>
          <cell r="C4679" t="str">
            <v xml:space="preserve">CORTICALIS SCREW4,5/58MMLONG            </v>
          </cell>
          <cell r="D4679">
            <v>5</v>
          </cell>
          <cell r="E4679">
            <v>25.67</v>
          </cell>
          <cell r="F4679">
            <v>64.175000000000011</v>
          </cell>
        </row>
        <row r="4680">
          <cell r="A4680">
            <v>2511460</v>
          </cell>
          <cell r="B4680" t="str">
            <v>25-114-60</v>
          </cell>
          <cell r="C4680" t="str">
            <v xml:space="preserve">CORTICALIS SCREW4,5/60MMLONG            </v>
          </cell>
          <cell r="D4680">
            <v>5</v>
          </cell>
          <cell r="E4680">
            <v>25.67</v>
          </cell>
          <cell r="F4680">
            <v>64.175000000000011</v>
          </cell>
        </row>
        <row r="4681">
          <cell r="A4681">
            <v>2511462</v>
          </cell>
          <cell r="B4681" t="str">
            <v>25-114-62</v>
          </cell>
          <cell r="C4681" t="str">
            <v xml:space="preserve">CORTICALIS SCREW4,5/62MMLONG            </v>
          </cell>
          <cell r="D4681">
            <v>5</v>
          </cell>
          <cell r="E4681">
            <v>25.67</v>
          </cell>
          <cell r="F4681">
            <v>64.175000000000011</v>
          </cell>
        </row>
        <row r="4682">
          <cell r="A4682">
            <v>2511464</v>
          </cell>
          <cell r="B4682" t="str">
            <v>25-114-64</v>
          </cell>
          <cell r="C4682" t="str">
            <v xml:space="preserve">CORTICALIS SCREW4,5/64MMLONG            </v>
          </cell>
          <cell r="D4682">
            <v>5</v>
          </cell>
          <cell r="E4682">
            <v>25.67</v>
          </cell>
          <cell r="F4682">
            <v>64.175000000000011</v>
          </cell>
        </row>
        <row r="4683">
          <cell r="A4683">
            <v>2511466</v>
          </cell>
          <cell r="B4683" t="str">
            <v>25-114-66</v>
          </cell>
          <cell r="C4683" t="str">
            <v xml:space="preserve">CORTICALIS SCREW4,5/66MMLONG            </v>
          </cell>
          <cell r="D4683">
            <v>5</v>
          </cell>
          <cell r="E4683">
            <v>28.99</v>
          </cell>
          <cell r="F4683">
            <v>72.474999999999994</v>
          </cell>
        </row>
        <row r="4684">
          <cell r="A4684">
            <v>2511468</v>
          </cell>
          <cell r="B4684" t="str">
            <v>25-114-68</v>
          </cell>
          <cell r="C4684" t="str">
            <v xml:space="preserve">CORTICALIS SCREW4,5/68MMLONG            </v>
          </cell>
          <cell r="D4684">
            <v>5</v>
          </cell>
          <cell r="E4684">
            <v>28.99</v>
          </cell>
          <cell r="F4684">
            <v>72.474999999999994</v>
          </cell>
        </row>
        <row r="4685">
          <cell r="A4685">
            <v>2511470</v>
          </cell>
          <cell r="B4685" t="str">
            <v>25-114-70</v>
          </cell>
          <cell r="C4685" t="str">
            <v xml:space="preserve">CORTICALIS SCREW4,5/70MMLONG            </v>
          </cell>
          <cell r="D4685">
            <v>5</v>
          </cell>
          <cell r="E4685">
            <v>28.99</v>
          </cell>
          <cell r="F4685">
            <v>72.474999999999994</v>
          </cell>
        </row>
        <row r="4686">
          <cell r="A4686">
            <v>2511472</v>
          </cell>
          <cell r="B4686" t="str">
            <v>25-114-72</v>
          </cell>
          <cell r="C4686" t="str">
            <v xml:space="preserve">CORTICALIS SCREW4,5/72MMLONG            </v>
          </cell>
          <cell r="D4686">
            <v>5</v>
          </cell>
          <cell r="E4686">
            <v>28.99</v>
          </cell>
          <cell r="F4686">
            <v>72.474999999999994</v>
          </cell>
        </row>
        <row r="4687">
          <cell r="A4687">
            <v>2511474</v>
          </cell>
          <cell r="B4687" t="str">
            <v>25-114-74</v>
          </cell>
          <cell r="C4687" t="str">
            <v xml:space="preserve">CORTICALIS SCREW4,5/74MMLONG            </v>
          </cell>
          <cell r="D4687">
            <v>5</v>
          </cell>
          <cell r="E4687">
            <v>28.99</v>
          </cell>
          <cell r="F4687">
            <v>72.474999999999994</v>
          </cell>
        </row>
        <row r="4688">
          <cell r="A4688">
            <v>2511476</v>
          </cell>
          <cell r="B4688" t="str">
            <v>25-114-76</v>
          </cell>
          <cell r="C4688" t="str">
            <v xml:space="preserve">CORTICALIS SCREW4,5/76MMLONG            </v>
          </cell>
          <cell r="D4688">
            <v>5</v>
          </cell>
          <cell r="E4688">
            <v>29.92</v>
          </cell>
          <cell r="F4688">
            <v>74.800000000000011</v>
          </cell>
        </row>
        <row r="4689">
          <cell r="A4689">
            <v>2511480</v>
          </cell>
          <cell r="B4689" t="str">
            <v>25-114-80</v>
          </cell>
          <cell r="C4689" t="str">
            <v xml:space="preserve">CORTICALIS SCREW4,5/80MMLONG            </v>
          </cell>
          <cell r="D4689">
            <v>5</v>
          </cell>
          <cell r="E4689">
            <v>31.2</v>
          </cell>
          <cell r="F4689">
            <v>78</v>
          </cell>
        </row>
        <row r="4690">
          <cell r="A4690">
            <v>2511485</v>
          </cell>
          <cell r="B4690" t="str">
            <v>25-114-85</v>
          </cell>
          <cell r="C4690" t="str">
            <v xml:space="preserve">CORTICALIS SCREW4,5/85MMLONG            </v>
          </cell>
          <cell r="D4690">
            <v>5</v>
          </cell>
          <cell r="E4690">
            <v>32.64</v>
          </cell>
          <cell r="F4690">
            <v>81.599999999999994</v>
          </cell>
        </row>
        <row r="4691">
          <cell r="A4691">
            <v>2511490</v>
          </cell>
          <cell r="B4691" t="str">
            <v>25-114-90</v>
          </cell>
          <cell r="C4691" t="str">
            <v xml:space="preserve">CORTICALIS SCREW4,5/90MMLONG            </v>
          </cell>
          <cell r="D4691">
            <v>5</v>
          </cell>
          <cell r="E4691">
            <v>34.090000000000003</v>
          </cell>
          <cell r="F4691">
            <v>85.225000000000009</v>
          </cell>
        </row>
        <row r="4692">
          <cell r="A4692">
            <v>2511495</v>
          </cell>
          <cell r="B4692" t="str">
            <v>25-114-95</v>
          </cell>
          <cell r="C4692" t="str">
            <v xml:space="preserve">CORTICALIS SCREW4,5/95MM LONG           </v>
          </cell>
          <cell r="D4692">
            <v>5</v>
          </cell>
          <cell r="E4692">
            <v>36.47</v>
          </cell>
          <cell r="F4692">
            <v>91.174999999999997</v>
          </cell>
        </row>
        <row r="4693">
          <cell r="A4693">
            <v>2511520</v>
          </cell>
          <cell r="B4693" t="str">
            <v>25-115-20</v>
          </cell>
          <cell r="C4693" t="str">
            <v xml:space="preserve">MALLEOLAR SCREW 4,5/20MMLONG            </v>
          </cell>
          <cell r="D4693">
            <v>5</v>
          </cell>
          <cell r="E4693">
            <v>21.51</v>
          </cell>
          <cell r="F4693">
            <v>53.775000000000006</v>
          </cell>
        </row>
        <row r="4694">
          <cell r="A4694">
            <v>2511525</v>
          </cell>
          <cell r="B4694" t="str">
            <v>25-115-25</v>
          </cell>
          <cell r="C4694" t="str">
            <v xml:space="preserve">MALLEOLAR SCREW 4,5/25MMLONG            </v>
          </cell>
          <cell r="D4694">
            <v>5</v>
          </cell>
          <cell r="E4694">
            <v>21.51</v>
          </cell>
          <cell r="F4694">
            <v>53.775000000000006</v>
          </cell>
        </row>
        <row r="4695">
          <cell r="A4695">
            <v>2511530</v>
          </cell>
          <cell r="B4695" t="str">
            <v>25-115-30</v>
          </cell>
          <cell r="C4695" t="str">
            <v xml:space="preserve">MALLEOLAR SCREW 4,5/30MMLONG            </v>
          </cell>
          <cell r="D4695">
            <v>5</v>
          </cell>
          <cell r="E4695">
            <v>21.51</v>
          </cell>
          <cell r="F4695">
            <v>53.775000000000006</v>
          </cell>
        </row>
        <row r="4696">
          <cell r="A4696">
            <v>2511535</v>
          </cell>
          <cell r="B4696" t="str">
            <v>25-115-35</v>
          </cell>
          <cell r="C4696" t="str">
            <v xml:space="preserve">MALLEOLAR SCREW 4,5/35MMLONG            </v>
          </cell>
          <cell r="D4696">
            <v>5</v>
          </cell>
          <cell r="E4696">
            <v>23.97</v>
          </cell>
          <cell r="F4696">
            <v>59.924999999999997</v>
          </cell>
        </row>
        <row r="4697">
          <cell r="A4697">
            <v>2511540</v>
          </cell>
          <cell r="B4697" t="str">
            <v>25-115-40</v>
          </cell>
          <cell r="C4697" t="str">
            <v xml:space="preserve">MALLEOLAR SCREW 4,5/40MMLONG            </v>
          </cell>
          <cell r="D4697">
            <v>5</v>
          </cell>
          <cell r="E4697">
            <v>23.97</v>
          </cell>
          <cell r="F4697">
            <v>59.924999999999997</v>
          </cell>
        </row>
        <row r="4698">
          <cell r="A4698">
            <v>2511545</v>
          </cell>
          <cell r="B4698" t="str">
            <v>25-115-45</v>
          </cell>
          <cell r="C4698" t="str">
            <v xml:space="preserve">MALLEOLAR SCREW 4,5/45MMLONG            </v>
          </cell>
          <cell r="D4698">
            <v>5</v>
          </cell>
          <cell r="E4698">
            <v>23.97</v>
          </cell>
          <cell r="F4698">
            <v>59.924999999999997</v>
          </cell>
        </row>
        <row r="4699">
          <cell r="A4699">
            <v>2511550</v>
          </cell>
          <cell r="B4699" t="str">
            <v>25-115-50</v>
          </cell>
          <cell r="C4699" t="str">
            <v xml:space="preserve">MALLEOLAR SCREW 4,5/50MMLONG            </v>
          </cell>
          <cell r="D4699">
            <v>5</v>
          </cell>
          <cell r="E4699">
            <v>23.97</v>
          </cell>
          <cell r="F4699">
            <v>59.924999999999997</v>
          </cell>
        </row>
        <row r="4700">
          <cell r="A4700">
            <v>2511555</v>
          </cell>
          <cell r="B4700" t="str">
            <v>25-115-55</v>
          </cell>
          <cell r="C4700" t="str">
            <v xml:space="preserve">MALLEOLAR SCREW 4,5/55MMLONG            </v>
          </cell>
          <cell r="D4700">
            <v>5</v>
          </cell>
          <cell r="E4700">
            <v>27.63</v>
          </cell>
          <cell r="F4700">
            <v>69.075000000000003</v>
          </cell>
        </row>
        <row r="4701">
          <cell r="A4701">
            <v>2511560</v>
          </cell>
          <cell r="B4701" t="str">
            <v>25-115-60</v>
          </cell>
          <cell r="C4701" t="str">
            <v xml:space="preserve">MALLEOLAR SCREW 4,5/60MMLONG            </v>
          </cell>
          <cell r="D4701">
            <v>5</v>
          </cell>
          <cell r="E4701">
            <v>27.63</v>
          </cell>
          <cell r="F4701">
            <v>69.075000000000003</v>
          </cell>
        </row>
        <row r="4702">
          <cell r="A4702">
            <v>2511565</v>
          </cell>
          <cell r="B4702" t="str">
            <v>25-115-65</v>
          </cell>
          <cell r="C4702" t="str">
            <v xml:space="preserve">MALLEOLAR SCREW 4,5/65MMLONG            </v>
          </cell>
          <cell r="D4702">
            <v>5</v>
          </cell>
          <cell r="E4702">
            <v>32.130000000000003</v>
          </cell>
          <cell r="F4702">
            <v>80.325000000000003</v>
          </cell>
        </row>
        <row r="4703">
          <cell r="A4703">
            <v>2511570</v>
          </cell>
          <cell r="B4703" t="str">
            <v>25-115-70</v>
          </cell>
          <cell r="C4703" t="str">
            <v xml:space="preserve">MALLEOLAR SCREW 4,5/70MMLONG            </v>
          </cell>
          <cell r="D4703">
            <v>5</v>
          </cell>
          <cell r="E4703">
            <v>32.130000000000003</v>
          </cell>
          <cell r="F4703">
            <v>80.325000000000003</v>
          </cell>
        </row>
        <row r="4704">
          <cell r="A4704">
            <v>2511575</v>
          </cell>
          <cell r="B4704" t="str">
            <v>25-115-75</v>
          </cell>
          <cell r="C4704" t="str">
            <v xml:space="preserve">MALLEOLAR SCREW 4,5/75MMLONG            </v>
          </cell>
          <cell r="D4704">
            <v>5</v>
          </cell>
          <cell r="E4704">
            <v>36.549999999999997</v>
          </cell>
          <cell r="F4704">
            <v>91.375</v>
          </cell>
        </row>
        <row r="4705">
          <cell r="A4705">
            <v>2511580</v>
          </cell>
          <cell r="B4705" t="str">
            <v>25-115-80</v>
          </cell>
          <cell r="C4705" t="str">
            <v xml:space="preserve">MALLEOLAR SCREW 4,5/80MMLONG            </v>
          </cell>
          <cell r="D4705">
            <v>5</v>
          </cell>
          <cell r="E4705">
            <v>36.549999999999997</v>
          </cell>
          <cell r="F4705">
            <v>91.375</v>
          </cell>
        </row>
        <row r="4706">
          <cell r="A4706">
            <v>2511585</v>
          </cell>
          <cell r="B4706" t="str">
            <v>25-115-85</v>
          </cell>
          <cell r="C4706" t="str">
            <v xml:space="preserve">MALLEOLAR SCREW 4,5/85MMLONG            </v>
          </cell>
          <cell r="D4706">
            <v>5</v>
          </cell>
          <cell r="E4706">
            <v>36.549999999999997</v>
          </cell>
          <cell r="F4706">
            <v>91.375</v>
          </cell>
        </row>
        <row r="4707">
          <cell r="A4707">
            <v>2511600</v>
          </cell>
          <cell r="B4707" t="str">
            <v>25-116-00</v>
          </cell>
          <cell r="C4707" t="str">
            <v xml:space="preserve">SPONG.SCREW THR16MM100MMLONG            </v>
          </cell>
          <cell r="D4707">
            <v>5</v>
          </cell>
          <cell r="E4707">
            <v>40.21</v>
          </cell>
          <cell r="F4707">
            <v>100.52500000000001</v>
          </cell>
        </row>
        <row r="4708">
          <cell r="A4708">
            <v>2511605</v>
          </cell>
          <cell r="B4708" t="str">
            <v>25-116-05</v>
          </cell>
          <cell r="C4708" t="str">
            <v xml:space="preserve">SPONG.SCREW THR16MM105MMLONG            </v>
          </cell>
          <cell r="D4708">
            <v>5</v>
          </cell>
          <cell r="E4708">
            <v>40.21</v>
          </cell>
          <cell r="F4708">
            <v>100.52500000000001</v>
          </cell>
        </row>
        <row r="4709">
          <cell r="A4709">
            <v>2511610</v>
          </cell>
          <cell r="B4709" t="str">
            <v>25-116-10</v>
          </cell>
          <cell r="C4709" t="str">
            <v xml:space="preserve">SPONG.SCREW THR16MM110MMLONG            </v>
          </cell>
          <cell r="D4709">
            <v>5</v>
          </cell>
          <cell r="E4709">
            <v>40.21</v>
          </cell>
          <cell r="F4709">
            <v>100.52500000000001</v>
          </cell>
        </row>
        <row r="4710">
          <cell r="A4710">
            <v>2511615</v>
          </cell>
          <cell r="B4710" t="str">
            <v>25-116-15</v>
          </cell>
          <cell r="C4710" t="str">
            <v xml:space="preserve">SPONG.SCREW THR16MM115MMLONG            </v>
          </cell>
          <cell r="D4710">
            <v>5</v>
          </cell>
          <cell r="E4710">
            <v>42.08</v>
          </cell>
          <cell r="F4710">
            <v>105.19999999999999</v>
          </cell>
        </row>
        <row r="4711">
          <cell r="A4711">
            <v>2511620</v>
          </cell>
          <cell r="B4711" t="str">
            <v>25-116-20</v>
          </cell>
          <cell r="C4711" t="str">
            <v xml:space="preserve">SPONG.SCREW THR16MM120MMLONG            </v>
          </cell>
          <cell r="D4711">
            <v>5</v>
          </cell>
          <cell r="E4711">
            <v>42.08</v>
          </cell>
          <cell r="F4711">
            <v>105.19999999999999</v>
          </cell>
        </row>
        <row r="4712">
          <cell r="A4712">
            <v>2511630</v>
          </cell>
          <cell r="B4712" t="str">
            <v>25-116-30</v>
          </cell>
          <cell r="C4712" t="str">
            <v xml:space="preserve">SPONG.SCREW THR16MM/30MMLONG            </v>
          </cell>
          <cell r="D4712">
            <v>5</v>
          </cell>
          <cell r="E4712">
            <v>24.99</v>
          </cell>
          <cell r="F4712">
            <v>62.474999999999994</v>
          </cell>
        </row>
        <row r="4713">
          <cell r="A4713">
            <v>2511635</v>
          </cell>
          <cell r="B4713" t="str">
            <v>25-116-35</v>
          </cell>
          <cell r="C4713" t="str">
            <v xml:space="preserve">SPONG.SCREW THR16MM/35MMLONG            </v>
          </cell>
          <cell r="D4713">
            <v>5</v>
          </cell>
          <cell r="E4713">
            <v>26.18</v>
          </cell>
          <cell r="F4713">
            <v>65.45</v>
          </cell>
        </row>
        <row r="4714">
          <cell r="A4714">
            <v>2511640</v>
          </cell>
          <cell r="B4714" t="str">
            <v>25-116-40</v>
          </cell>
          <cell r="C4714" t="str">
            <v xml:space="preserve">SPONG.SCREW THR16MM/40MMLONG            </v>
          </cell>
          <cell r="D4714">
            <v>5</v>
          </cell>
          <cell r="E4714">
            <v>26.18</v>
          </cell>
          <cell r="F4714">
            <v>65.45</v>
          </cell>
        </row>
        <row r="4715">
          <cell r="A4715">
            <v>2511645</v>
          </cell>
          <cell r="B4715" t="str">
            <v>25-116-45</v>
          </cell>
          <cell r="C4715" t="str">
            <v xml:space="preserve">SPONG.SCREW THR16MM/45MMLONG            </v>
          </cell>
          <cell r="D4715">
            <v>5</v>
          </cell>
          <cell r="E4715">
            <v>27.03</v>
          </cell>
          <cell r="F4715">
            <v>67.575000000000003</v>
          </cell>
        </row>
        <row r="4716">
          <cell r="A4716">
            <v>2511650</v>
          </cell>
          <cell r="B4716" t="str">
            <v>25-116-50</v>
          </cell>
          <cell r="C4716" t="str">
            <v xml:space="preserve">SPONG.SCREW THR16MM/50MMLONG            </v>
          </cell>
          <cell r="D4716">
            <v>5</v>
          </cell>
          <cell r="E4716">
            <v>27.03</v>
          </cell>
          <cell r="F4716">
            <v>67.575000000000003</v>
          </cell>
        </row>
        <row r="4717">
          <cell r="A4717">
            <v>2511655</v>
          </cell>
          <cell r="B4717" t="str">
            <v>25-116-55</v>
          </cell>
          <cell r="C4717" t="str">
            <v xml:space="preserve">SPONG.SCREW THR16MM/55MMLONG            </v>
          </cell>
          <cell r="D4717">
            <v>5</v>
          </cell>
          <cell r="E4717">
            <v>29.5</v>
          </cell>
          <cell r="F4717">
            <v>73.75</v>
          </cell>
        </row>
        <row r="4718">
          <cell r="A4718">
            <v>2511660</v>
          </cell>
          <cell r="B4718" t="str">
            <v>25-116-60</v>
          </cell>
          <cell r="C4718" t="str">
            <v xml:space="preserve">SPONG.SCREW THR16MM/60MMLONG            </v>
          </cell>
          <cell r="D4718">
            <v>5</v>
          </cell>
          <cell r="E4718">
            <v>29.5</v>
          </cell>
          <cell r="F4718">
            <v>73.75</v>
          </cell>
        </row>
        <row r="4719">
          <cell r="A4719">
            <v>2511665</v>
          </cell>
          <cell r="B4719" t="str">
            <v>25-116-65</v>
          </cell>
          <cell r="C4719" t="str">
            <v xml:space="preserve">SPONG.SCREW THR16MM/65MMLONG            </v>
          </cell>
          <cell r="D4719">
            <v>5</v>
          </cell>
          <cell r="E4719">
            <v>31.2</v>
          </cell>
          <cell r="F4719">
            <v>78</v>
          </cell>
        </row>
        <row r="4720">
          <cell r="A4720">
            <v>2511670</v>
          </cell>
          <cell r="B4720" t="str">
            <v>25-116-70</v>
          </cell>
          <cell r="C4720" t="str">
            <v xml:space="preserve">SPONG.SCREW THR16MM/70MMLONG            </v>
          </cell>
          <cell r="D4720">
            <v>5</v>
          </cell>
          <cell r="E4720">
            <v>31.2</v>
          </cell>
          <cell r="F4720">
            <v>78</v>
          </cell>
        </row>
        <row r="4721">
          <cell r="A4721">
            <v>2511675</v>
          </cell>
          <cell r="B4721" t="str">
            <v>25-116-75</v>
          </cell>
          <cell r="C4721" t="str">
            <v xml:space="preserve">SPONG.SCREW THR16MM/75MMLONG            </v>
          </cell>
          <cell r="D4721">
            <v>5</v>
          </cell>
          <cell r="E4721">
            <v>33.07</v>
          </cell>
          <cell r="F4721">
            <v>82.674999999999997</v>
          </cell>
        </row>
        <row r="4722">
          <cell r="A4722">
            <v>2511680</v>
          </cell>
          <cell r="B4722" t="str">
            <v>25-116-80</v>
          </cell>
          <cell r="C4722" t="str">
            <v xml:space="preserve">SPONG.SCREW THR16MM/80MMLONG            </v>
          </cell>
          <cell r="D4722">
            <v>5</v>
          </cell>
          <cell r="E4722">
            <v>33.07</v>
          </cell>
          <cell r="F4722">
            <v>82.674999999999997</v>
          </cell>
        </row>
        <row r="4723">
          <cell r="A4723">
            <v>2511685</v>
          </cell>
          <cell r="B4723" t="str">
            <v>25-116-85</v>
          </cell>
          <cell r="C4723" t="str">
            <v xml:space="preserve">SPONG.SCREW THR16MM/85MMLONG            </v>
          </cell>
          <cell r="D4723">
            <v>5</v>
          </cell>
          <cell r="E4723">
            <v>35.53</v>
          </cell>
          <cell r="F4723">
            <v>88.825000000000003</v>
          </cell>
        </row>
        <row r="4724">
          <cell r="A4724">
            <v>2511690</v>
          </cell>
          <cell r="B4724" t="str">
            <v>25-116-90</v>
          </cell>
          <cell r="C4724" t="str">
            <v xml:space="preserve">SPONG.SCREW THR16MM/90MMLONG            </v>
          </cell>
          <cell r="D4724">
            <v>5</v>
          </cell>
          <cell r="E4724">
            <v>35.53</v>
          </cell>
          <cell r="F4724">
            <v>88.825000000000003</v>
          </cell>
        </row>
        <row r="4725">
          <cell r="A4725">
            <v>2511695</v>
          </cell>
          <cell r="B4725" t="str">
            <v>25-116-95</v>
          </cell>
          <cell r="C4725" t="str">
            <v xml:space="preserve">SPONG.SCREW THR16MM/95MMLONG            </v>
          </cell>
          <cell r="D4725">
            <v>5</v>
          </cell>
          <cell r="E4725">
            <v>35.53</v>
          </cell>
          <cell r="F4725">
            <v>88.825000000000003</v>
          </cell>
        </row>
        <row r="4726">
          <cell r="A4726">
            <v>2511700</v>
          </cell>
          <cell r="B4726" t="str">
            <v>25-117-00</v>
          </cell>
          <cell r="C4726" t="str">
            <v xml:space="preserve">SPONG.SCREW THR32MM100MMLONG            </v>
          </cell>
          <cell r="D4726">
            <v>5</v>
          </cell>
          <cell r="E4726">
            <v>39.19</v>
          </cell>
          <cell r="F4726">
            <v>97.974999999999994</v>
          </cell>
        </row>
        <row r="4727">
          <cell r="A4727">
            <v>2511705</v>
          </cell>
          <cell r="B4727" t="str">
            <v>25-117-05</v>
          </cell>
          <cell r="C4727" t="str">
            <v xml:space="preserve">SPONG.SCREW THR32MM105MMLONG            </v>
          </cell>
          <cell r="D4727">
            <v>5</v>
          </cell>
          <cell r="E4727">
            <v>41.14</v>
          </cell>
          <cell r="F4727">
            <v>102.85</v>
          </cell>
        </row>
        <row r="4728">
          <cell r="A4728">
            <v>2511710</v>
          </cell>
          <cell r="B4728" t="str">
            <v>25-117-10</v>
          </cell>
          <cell r="C4728" t="str">
            <v xml:space="preserve">SPONG.SCREW THR32MM110MMLONG            </v>
          </cell>
          <cell r="D4728">
            <v>5</v>
          </cell>
          <cell r="E4728">
            <v>41.14</v>
          </cell>
          <cell r="F4728">
            <v>102.85</v>
          </cell>
        </row>
        <row r="4729">
          <cell r="A4729">
            <v>2511715</v>
          </cell>
          <cell r="B4729" t="str">
            <v>25-117-15</v>
          </cell>
          <cell r="C4729" t="str">
            <v xml:space="preserve">SPONG.SCREW THR32MM115MMLONG            </v>
          </cell>
          <cell r="D4729">
            <v>5</v>
          </cell>
          <cell r="E4729">
            <v>61.29</v>
          </cell>
          <cell r="F4729">
            <v>153.22499999999999</v>
          </cell>
        </row>
        <row r="4730">
          <cell r="A4730">
            <v>2511720</v>
          </cell>
          <cell r="B4730" t="str">
            <v>25-117-20</v>
          </cell>
          <cell r="C4730" t="str">
            <v xml:space="preserve">SPONG.SCREW THR32MM120MMLONG            </v>
          </cell>
          <cell r="D4730">
            <v>5</v>
          </cell>
          <cell r="E4730">
            <v>61.29</v>
          </cell>
          <cell r="F4730">
            <v>153.22499999999999</v>
          </cell>
        </row>
        <row r="4731">
          <cell r="A4731">
            <v>2511745</v>
          </cell>
          <cell r="B4731" t="str">
            <v>25-117-45</v>
          </cell>
          <cell r="C4731" t="str">
            <v xml:space="preserve">SPONG.SCREW THR32MM/45MMLONG            </v>
          </cell>
          <cell r="D4731">
            <v>5</v>
          </cell>
          <cell r="E4731">
            <v>29.92</v>
          </cell>
          <cell r="F4731">
            <v>74.800000000000011</v>
          </cell>
        </row>
        <row r="4732">
          <cell r="A4732">
            <v>2511750</v>
          </cell>
          <cell r="B4732" t="str">
            <v>25-117-50</v>
          </cell>
          <cell r="C4732" t="str">
            <v xml:space="preserve">SPONG.SCREW THR32MM/50MMLONG            </v>
          </cell>
          <cell r="D4732">
            <v>5</v>
          </cell>
          <cell r="E4732">
            <v>29.92</v>
          </cell>
          <cell r="F4732">
            <v>74.800000000000011</v>
          </cell>
        </row>
        <row r="4733">
          <cell r="A4733">
            <v>2511755</v>
          </cell>
          <cell r="B4733" t="str">
            <v>25-117-55</v>
          </cell>
          <cell r="C4733" t="str">
            <v xml:space="preserve">SPONG.SCREW THR32MM/55MMLONG            </v>
          </cell>
          <cell r="D4733">
            <v>5</v>
          </cell>
          <cell r="E4733">
            <v>32.64</v>
          </cell>
          <cell r="F4733">
            <v>81.599999999999994</v>
          </cell>
        </row>
        <row r="4734">
          <cell r="A4734">
            <v>2511760</v>
          </cell>
          <cell r="B4734" t="str">
            <v>25-117-60</v>
          </cell>
          <cell r="C4734" t="str">
            <v xml:space="preserve">SPONG.SCREW THR32MM/60MMLONG            </v>
          </cell>
          <cell r="D4734">
            <v>5</v>
          </cell>
          <cell r="E4734">
            <v>32.64</v>
          </cell>
          <cell r="F4734">
            <v>81.599999999999994</v>
          </cell>
        </row>
        <row r="4735">
          <cell r="A4735">
            <v>2511765</v>
          </cell>
          <cell r="B4735" t="str">
            <v>25-117-65</v>
          </cell>
          <cell r="C4735" t="str">
            <v xml:space="preserve">SPONG.SCREW THR32MM/65MMLONG            </v>
          </cell>
          <cell r="D4735">
            <v>5</v>
          </cell>
          <cell r="E4735">
            <v>33.58</v>
          </cell>
          <cell r="F4735">
            <v>83.949999999999989</v>
          </cell>
        </row>
        <row r="4736">
          <cell r="A4736">
            <v>2511770</v>
          </cell>
          <cell r="B4736" t="str">
            <v>25-117-70</v>
          </cell>
          <cell r="C4736" t="str">
            <v xml:space="preserve">SPONG.SCREW THR32MM/70MMLONG            </v>
          </cell>
          <cell r="D4736">
            <v>5</v>
          </cell>
          <cell r="E4736">
            <v>33.58</v>
          </cell>
          <cell r="F4736">
            <v>83.949999999999989</v>
          </cell>
        </row>
        <row r="4737">
          <cell r="A4737">
            <v>2511775</v>
          </cell>
          <cell r="B4737" t="str">
            <v>25-117-75</v>
          </cell>
          <cell r="C4737" t="str">
            <v xml:space="preserve">SPONG.SCREW THR32MM/75MMLONG            </v>
          </cell>
          <cell r="D4737">
            <v>5</v>
          </cell>
          <cell r="E4737">
            <v>35.53</v>
          </cell>
          <cell r="F4737">
            <v>88.825000000000003</v>
          </cell>
        </row>
        <row r="4738">
          <cell r="A4738">
            <v>2511780</v>
          </cell>
          <cell r="B4738" t="str">
            <v>25-117-80</v>
          </cell>
          <cell r="C4738" t="str">
            <v xml:space="preserve">SPONG.SCREW THR32MM/80MMLONG            </v>
          </cell>
          <cell r="D4738">
            <v>5</v>
          </cell>
          <cell r="E4738">
            <v>35.53</v>
          </cell>
          <cell r="F4738">
            <v>88.825000000000003</v>
          </cell>
        </row>
        <row r="4739">
          <cell r="A4739">
            <v>2511785</v>
          </cell>
          <cell r="B4739" t="str">
            <v>25-117-85</v>
          </cell>
          <cell r="C4739" t="str">
            <v xml:space="preserve">SPONG.SCREW THR32MM/85MMLONG            </v>
          </cell>
          <cell r="D4739">
            <v>5</v>
          </cell>
          <cell r="E4739">
            <v>37.06</v>
          </cell>
          <cell r="F4739">
            <v>92.65</v>
          </cell>
        </row>
        <row r="4740">
          <cell r="A4740">
            <v>2511790</v>
          </cell>
          <cell r="B4740" t="str">
            <v>25-117-90</v>
          </cell>
          <cell r="C4740" t="str">
            <v xml:space="preserve">SPONG.SCREW THR32MM/90MMLONG            </v>
          </cell>
          <cell r="D4740">
            <v>5</v>
          </cell>
          <cell r="E4740">
            <v>37.06</v>
          </cell>
          <cell r="F4740">
            <v>92.65</v>
          </cell>
        </row>
        <row r="4741">
          <cell r="A4741">
            <v>2511795</v>
          </cell>
          <cell r="B4741" t="str">
            <v>25-117-95</v>
          </cell>
          <cell r="C4741" t="str">
            <v xml:space="preserve">SPONG.SCREW THR32MM/95MMLONG            </v>
          </cell>
          <cell r="D4741">
            <v>5</v>
          </cell>
          <cell r="E4741">
            <v>39.19</v>
          </cell>
          <cell r="F4741">
            <v>97.974999999999994</v>
          </cell>
        </row>
        <row r="4742">
          <cell r="A4742">
            <v>2511800</v>
          </cell>
          <cell r="B4742" t="str">
            <v>25-118-00</v>
          </cell>
          <cell r="C4742" t="str">
            <v xml:space="preserve">SPONG.SCREW ALL THR.100MMLNG            </v>
          </cell>
          <cell r="D4742">
            <v>5</v>
          </cell>
          <cell r="E4742">
            <v>44.8</v>
          </cell>
          <cell r="F4742">
            <v>112</v>
          </cell>
        </row>
        <row r="4743">
          <cell r="A4743">
            <v>2511805</v>
          </cell>
          <cell r="B4743" t="str">
            <v>25-118-05</v>
          </cell>
          <cell r="C4743" t="str">
            <v xml:space="preserve">SPONG.SCREW ALL THR.105MMLNG            </v>
          </cell>
          <cell r="D4743">
            <v>5</v>
          </cell>
          <cell r="E4743">
            <v>48.88</v>
          </cell>
          <cell r="F4743">
            <v>122.2</v>
          </cell>
        </row>
        <row r="4744">
          <cell r="A4744">
            <v>2511810</v>
          </cell>
          <cell r="B4744" t="str">
            <v>25-118-10</v>
          </cell>
          <cell r="C4744" t="str">
            <v xml:space="preserve">SPONG.SCREW ALL THR.110MMLNG            </v>
          </cell>
          <cell r="D4744">
            <v>5</v>
          </cell>
          <cell r="E4744">
            <v>48.88</v>
          </cell>
          <cell r="F4744">
            <v>122.2</v>
          </cell>
        </row>
        <row r="4745">
          <cell r="A4745">
            <v>2511825</v>
          </cell>
          <cell r="B4745" t="str">
            <v>25-118-25</v>
          </cell>
          <cell r="C4745" t="str">
            <v xml:space="preserve">SPONG.SCREW ALL THR.25MMLONG            </v>
          </cell>
          <cell r="D4745">
            <v>5</v>
          </cell>
          <cell r="E4745">
            <v>27.03</v>
          </cell>
          <cell r="F4745">
            <v>67.575000000000003</v>
          </cell>
        </row>
        <row r="4746">
          <cell r="A4746">
            <v>2511830</v>
          </cell>
          <cell r="B4746" t="str">
            <v>25-118-30</v>
          </cell>
          <cell r="C4746" t="str">
            <v xml:space="preserve">SPONG.SCREW ALL THR.30MMLONG            </v>
          </cell>
          <cell r="D4746">
            <v>5</v>
          </cell>
          <cell r="E4746">
            <v>29.58</v>
          </cell>
          <cell r="F4746">
            <v>73.949999999999989</v>
          </cell>
        </row>
        <row r="4747">
          <cell r="A4747">
            <v>2511835</v>
          </cell>
          <cell r="B4747" t="str">
            <v>25-118-35</v>
          </cell>
          <cell r="C4747" t="str">
            <v xml:space="preserve">SPONG.SCREW ALL THR.35MMLONG            </v>
          </cell>
          <cell r="D4747">
            <v>5</v>
          </cell>
          <cell r="E4747">
            <v>29.58</v>
          </cell>
          <cell r="F4747">
            <v>73.949999999999989</v>
          </cell>
        </row>
        <row r="4748">
          <cell r="A4748">
            <v>2511840</v>
          </cell>
          <cell r="B4748" t="str">
            <v>25-118-40</v>
          </cell>
          <cell r="C4748" t="str">
            <v xml:space="preserve">SPONG.SCREW ALL THR.40MMLONG            </v>
          </cell>
          <cell r="D4748">
            <v>5</v>
          </cell>
          <cell r="E4748">
            <v>30.43</v>
          </cell>
          <cell r="F4748">
            <v>76.075000000000003</v>
          </cell>
        </row>
        <row r="4749">
          <cell r="A4749">
            <v>2511845</v>
          </cell>
          <cell r="B4749" t="str">
            <v>25-118-45</v>
          </cell>
          <cell r="C4749" t="str">
            <v xml:space="preserve">SPONG.SCREW ALL THR.45MMLONG            </v>
          </cell>
          <cell r="D4749">
            <v>5</v>
          </cell>
          <cell r="E4749">
            <v>34.6</v>
          </cell>
          <cell r="F4749">
            <v>86.5</v>
          </cell>
        </row>
        <row r="4750">
          <cell r="A4750">
            <v>2511850</v>
          </cell>
          <cell r="B4750" t="str">
            <v>25-118-50</v>
          </cell>
          <cell r="C4750" t="str">
            <v xml:space="preserve">SPONG.SCREW ALL THR.50MMLONG            </v>
          </cell>
          <cell r="D4750">
            <v>5</v>
          </cell>
          <cell r="E4750">
            <v>36.47</v>
          </cell>
          <cell r="F4750">
            <v>91.174999999999997</v>
          </cell>
        </row>
        <row r="4751">
          <cell r="A4751">
            <v>2511855</v>
          </cell>
          <cell r="B4751" t="str">
            <v>25-118-55</v>
          </cell>
          <cell r="C4751" t="str">
            <v xml:space="preserve">SPONG.SCREW ALL THR.55MMLONG            </v>
          </cell>
          <cell r="D4751">
            <v>5</v>
          </cell>
          <cell r="E4751">
            <v>38.17</v>
          </cell>
          <cell r="F4751">
            <v>95.425000000000011</v>
          </cell>
        </row>
        <row r="4752">
          <cell r="A4752">
            <v>2511860</v>
          </cell>
          <cell r="B4752" t="str">
            <v>25-118-60</v>
          </cell>
          <cell r="C4752" t="str">
            <v xml:space="preserve">SPONG.SCREW ALL THR.60MMLONG            </v>
          </cell>
          <cell r="D4752">
            <v>5</v>
          </cell>
          <cell r="E4752">
            <v>38.17</v>
          </cell>
          <cell r="F4752">
            <v>95.425000000000011</v>
          </cell>
        </row>
        <row r="4753">
          <cell r="A4753">
            <v>2511865</v>
          </cell>
          <cell r="B4753" t="str">
            <v>25-118-65</v>
          </cell>
          <cell r="C4753" t="str">
            <v xml:space="preserve">SPONG.SCREW ALL THR.65MMLONG            </v>
          </cell>
          <cell r="D4753">
            <v>5</v>
          </cell>
          <cell r="E4753">
            <v>39.19</v>
          </cell>
          <cell r="F4753">
            <v>97.974999999999994</v>
          </cell>
        </row>
        <row r="4754">
          <cell r="A4754">
            <v>2511870</v>
          </cell>
          <cell r="B4754" t="str">
            <v>25-118-70</v>
          </cell>
          <cell r="C4754" t="str">
            <v xml:space="preserve">SPONG.SCREW ALL THR.70MMLONG            </v>
          </cell>
          <cell r="D4754">
            <v>5</v>
          </cell>
          <cell r="E4754">
            <v>39.19</v>
          </cell>
          <cell r="F4754">
            <v>97.974999999999994</v>
          </cell>
        </row>
        <row r="4755">
          <cell r="A4755">
            <v>2511875</v>
          </cell>
          <cell r="B4755" t="str">
            <v>25-118-75</v>
          </cell>
          <cell r="C4755" t="str">
            <v xml:space="preserve">SPONG.SCREW ALL THR.75MMLONG            </v>
          </cell>
          <cell r="D4755">
            <v>5</v>
          </cell>
          <cell r="E4755">
            <v>40.72</v>
          </cell>
          <cell r="F4755">
            <v>101.8</v>
          </cell>
        </row>
        <row r="4756">
          <cell r="A4756">
            <v>2511880</v>
          </cell>
          <cell r="B4756" t="str">
            <v>25-118-80</v>
          </cell>
          <cell r="C4756" t="str">
            <v xml:space="preserve">SPONG.SCREW ALL THR.80MMLONG            </v>
          </cell>
          <cell r="D4756">
            <v>5</v>
          </cell>
          <cell r="E4756">
            <v>40.72</v>
          </cell>
          <cell r="F4756">
            <v>101.8</v>
          </cell>
        </row>
        <row r="4757">
          <cell r="A4757">
            <v>2511885</v>
          </cell>
          <cell r="B4757" t="str">
            <v>25-118-85</v>
          </cell>
          <cell r="C4757" t="str">
            <v xml:space="preserve">SPONG.SCREW ALL THR.85MMLONG            </v>
          </cell>
          <cell r="D4757">
            <v>5</v>
          </cell>
          <cell r="E4757">
            <v>42.67</v>
          </cell>
          <cell r="F4757">
            <v>106.67500000000001</v>
          </cell>
        </row>
        <row r="4758">
          <cell r="A4758">
            <v>2511890</v>
          </cell>
          <cell r="B4758" t="str">
            <v>25-118-90</v>
          </cell>
          <cell r="C4758" t="str">
            <v xml:space="preserve">SPONG.SCREW ALL THR.90MMLONG            </v>
          </cell>
          <cell r="D4758">
            <v>5</v>
          </cell>
          <cell r="E4758">
            <v>42.67</v>
          </cell>
          <cell r="F4758">
            <v>106.67500000000001</v>
          </cell>
        </row>
        <row r="4759">
          <cell r="A4759">
            <v>2511895</v>
          </cell>
          <cell r="B4759" t="str">
            <v>25-118-95</v>
          </cell>
          <cell r="C4759" t="str">
            <v xml:space="preserve">SPONG.SCREW ALL THR.95MMLONG            </v>
          </cell>
          <cell r="D4759">
            <v>5</v>
          </cell>
          <cell r="E4759">
            <v>44.8</v>
          </cell>
          <cell r="F4759">
            <v>112</v>
          </cell>
        </row>
        <row r="4760">
          <cell r="A4760">
            <v>2511910</v>
          </cell>
          <cell r="B4760" t="str">
            <v>25-119-10</v>
          </cell>
          <cell r="C4760" t="str">
            <v xml:space="preserve">CANCELLOUS SCREW, 4,0X10MM,SELF-CUTTING </v>
          </cell>
          <cell r="D4760">
            <v>5</v>
          </cell>
          <cell r="E4760">
            <v>20.74</v>
          </cell>
          <cell r="F4760">
            <v>51.849999999999994</v>
          </cell>
        </row>
        <row r="4761">
          <cell r="A4761">
            <v>2511912</v>
          </cell>
          <cell r="B4761" t="str">
            <v>25-119-12</v>
          </cell>
          <cell r="C4761" t="str">
            <v xml:space="preserve">CANCELLOUS SCREW, 4,0X12MM,SELF-CUTTING </v>
          </cell>
          <cell r="D4761">
            <v>5</v>
          </cell>
          <cell r="E4761">
            <v>20.74</v>
          </cell>
          <cell r="F4761">
            <v>51.849999999999994</v>
          </cell>
        </row>
        <row r="4762">
          <cell r="A4762">
            <v>2511914</v>
          </cell>
          <cell r="B4762" t="str">
            <v>25-119-14</v>
          </cell>
          <cell r="C4762" t="str">
            <v xml:space="preserve">CANCELLOUS SCREW, 4,0X14MM,SELF-CUTTING </v>
          </cell>
          <cell r="D4762">
            <v>5</v>
          </cell>
          <cell r="E4762">
            <v>20.74</v>
          </cell>
          <cell r="F4762">
            <v>51.849999999999994</v>
          </cell>
        </row>
        <row r="4763">
          <cell r="A4763">
            <v>2511916</v>
          </cell>
          <cell r="B4763" t="str">
            <v>25-119-16</v>
          </cell>
          <cell r="C4763" t="str">
            <v xml:space="preserve">CANCELLOUS SCREW, 4,0X16MM,SELF-CUTTING </v>
          </cell>
          <cell r="D4763">
            <v>5</v>
          </cell>
          <cell r="E4763">
            <v>20.74</v>
          </cell>
          <cell r="F4763">
            <v>51.849999999999994</v>
          </cell>
        </row>
        <row r="4764">
          <cell r="A4764">
            <v>2511918</v>
          </cell>
          <cell r="B4764" t="str">
            <v>25-119-18</v>
          </cell>
          <cell r="C4764" t="str">
            <v xml:space="preserve">CANCELLOUS SCREW, 4,0X18MM,SELF-CUTTING </v>
          </cell>
          <cell r="D4764">
            <v>5</v>
          </cell>
          <cell r="E4764">
            <v>20.74</v>
          </cell>
          <cell r="F4764">
            <v>51.849999999999994</v>
          </cell>
        </row>
        <row r="4765">
          <cell r="A4765">
            <v>2511920</v>
          </cell>
          <cell r="B4765" t="str">
            <v>25-119-20</v>
          </cell>
          <cell r="C4765" t="str">
            <v xml:space="preserve">CANCELLOUS SCREW, 4,0X20MM,SELF-CUTTING </v>
          </cell>
          <cell r="D4765">
            <v>5</v>
          </cell>
          <cell r="E4765">
            <v>20.74</v>
          </cell>
          <cell r="F4765">
            <v>51.849999999999994</v>
          </cell>
        </row>
        <row r="4766">
          <cell r="A4766">
            <v>2511922</v>
          </cell>
          <cell r="B4766" t="str">
            <v>25-119-22</v>
          </cell>
          <cell r="C4766" t="str">
            <v xml:space="preserve">CANCELLOUS SCREW, 4,0X22MM,SELF-CUTTING </v>
          </cell>
          <cell r="D4766">
            <v>5</v>
          </cell>
          <cell r="E4766">
            <v>20.74</v>
          </cell>
          <cell r="F4766">
            <v>51.849999999999994</v>
          </cell>
        </row>
        <row r="4767">
          <cell r="A4767">
            <v>2511924</v>
          </cell>
          <cell r="B4767" t="str">
            <v>25-119-24</v>
          </cell>
          <cell r="C4767" t="str">
            <v xml:space="preserve">CANCELLOUS SCREW, 4,0X24MM,SELF-CUTTING </v>
          </cell>
          <cell r="D4767">
            <v>5</v>
          </cell>
          <cell r="E4767">
            <v>20.74</v>
          </cell>
          <cell r="F4767">
            <v>51.849999999999994</v>
          </cell>
        </row>
        <row r="4768">
          <cell r="A4768">
            <v>2511926</v>
          </cell>
          <cell r="B4768" t="str">
            <v>25-119-26</v>
          </cell>
          <cell r="C4768" t="str">
            <v xml:space="preserve">CANCELLOUS SCREW, 4,0X26MM,SELF-CUTTING </v>
          </cell>
          <cell r="D4768">
            <v>5</v>
          </cell>
          <cell r="E4768">
            <v>20.74</v>
          </cell>
          <cell r="F4768">
            <v>51.849999999999994</v>
          </cell>
        </row>
        <row r="4769">
          <cell r="A4769">
            <v>2511928</v>
          </cell>
          <cell r="B4769" t="str">
            <v>25-119-28</v>
          </cell>
          <cell r="C4769" t="str">
            <v xml:space="preserve">CANCELLOUS SCREW, 4,0X28MM,SELF-CUTTING </v>
          </cell>
          <cell r="D4769">
            <v>5</v>
          </cell>
          <cell r="E4769">
            <v>20.74</v>
          </cell>
          <cell r="F4769">
            <v>51.849999999999994</v>
          </cell>
        </row>
        <row r="4770">
          <cell r="A4770">
            <v>2511930</v>
          </cell>
          <cell r="B4770" t="str">
            <v>25-119-30</v>
          </cell>
          <cell r="C4770" t="str">
            <v xml:space="preserve">CANCELLOUS SCREW, 4,0X30MM,SELF-CUTTING </v>
          </cell>
          <cell r="D4770">
            <v>5</v>
          </cell>
          <cell r="E4770">
            <v>23.97</v>
          </cell>
          <cell r="F4770">
            <v>59.924999999999997</v>
          </cell>
        </row>
        <row r="4771">
          <cell r="A4771">
            <v>2511935</v>
          </cell>
          <cell r="B4771" t="str">
            <v>25-119-35</v>
          </cell>
          <cell r="C4771" t="str">
            <v xml:space="preserve">CANCELLOUS SCREW, 4,0X35MM,SELF-CUTTING </v>
          </cell>
          <cell r="D4771">
            <v>5</v>
          </cell>
          <cell r="E4771">
            <v>23.97</v>
          </cell>
          <cell r="F4771">
            <v>59.924999999999997</v>
          </cell>
        </row>
        <row r="4772">
          <cell r="A4772">
            <v>2511940</v>
          </cell>
          <cell r="B4772" t="str">
            <v>25-119-40</v>
          </cell>
          <cell r="C4772" t="str">
            <v xml:space="preserve">CANCELLOUS SCREW, 4,0X40MM,SELF-CUTTING </v>
          </cell>
          <cell r="D4772">
            <v>5</v>
          </cell>
          <cell r="E4772">
            <v>23.97</v>
          </cell>
          <cell r="F4772">
            <v>59.924999999999997</v>
          </cell>
        </row>
        <row r="4773">
          <cell r="A4773">
            <v>2511945</v>
          </cell>
          <cell r="B4773" t="str">
            <v>25-119-45</v>
          </cell>
          <cell r="C4773" t="str">
            <v xml:space="preserve">CANCELLOUS SCREW, 4,0X45MM,SELF-CUTTING </v>
          </cell>
          <cell r="D4773">
            <v>5</v>
          </cell>
          <cell r="E4773">
            <v>28.31</v>
          </cell>
          <cell r="F4773">
            <v>70.774999999999991</v>
          </cell>
        </row>
        <row r="4774">
          <cell r="A4774">
            <v>2511950</v>
          </cell>
          <cell r="B4774" t="str">
            <v>25-119-50</v>
          </cell>
          <cell r="C4774" t="str">
            <v xml:space="preserve">CANCELLOUS SCREW, 4,0X50MM,SELF-CUTTING </v>
          </cell>
          <cell r="D4774">
            <v>5</v>
          </cell>
          <cell r="E4774">
            <v>28.31</v>
          </cell>
          <cell r="F4774">
            <v>70.774999999999991</v>
          </cell>
        </row>
        <row r="4775">
          <cell r="A4775">
            <v>2511955</v>
          </cell>
          <cell r="B4775" t="str">
            <v>25-119-55</v>
          </cell>
          <cell r="C4775" t="str">
            <v xml:space="preserve">CANCELLOUS SCREW, 4,0X55MM,SELF-CUTTING </v>
          </cell>
          <cell r="D4775">
            <v>5</v>
          </cell>
          <cell r="E4775">
            <v>28.31</v>
          </cell>
          <cell r="F4775">
            <v>70.774999999999991</v>
          </cell>
        </row>
        <row r="4776">
          <cell r="A4776">
            <v>2511960</v>
          </cell>
          <cell r="B4776" t="str">
            <v>25-119-60</v>
          </cell>
          <cell r="C4776" t="str">
            <v xml:space="preserve">CANCELLOUS SCREW, 4,0X60MM,SELF-CUTTING </v>
          </cell>
          <cell r="D4776">
            <v>5</v>
          </cell>
          <cell r="E4776">
            <v>28.31</v>
          </cell>
          <cell r="F4776">
            <v>70.774999999999991</v>
          </cell>
        </row>
        <row r="4777">
          <cell r="A4777">
            <v>2511996</v>
          </cell>
          <cell r="B4777" t="str">
            <v>25-119-96</v>
          </cell>
          <cell r="C4777" t="str">
            <v xml:space="preserve">NUT FOR 4,5 MM SCREWS                   </v>
          </cell>
          <cell r="D4777" t="str">
            <v>PC</v>
          </cell>
          <cell r="E4777">
            <v>5.39</v>
          </cell>
          <cell r="F4777">
            <v>13.475</v>
          </cell>
        </row>
        <row r="4778">
          <cell r="A4778">
            <v>2511998</v>
          </cell>
          <cell r="B4778" t="str">
            <v>25-119-98</v>
          </cell>
          <cell r="C4778" t="str">
            <v xml:space="preserve">WASHER 7 MM                             </v>
          </cell>
          <cell r="D4778" t="str">
            <v>PC</v>
          </cell>
          <cell r="E4778">
            <v>1.73</v>
          </cell>
          <cell r="F4778">
            <v>4.3250000000000002</v>
          </cell>
        </row>
        <row r="4779">
          <cell r="A4779">
            <v>2511999</v>
          </cell>
          <cell r="B4779" t="str">
            <v>25-119-99</v>
          </cell>
          <cell r="C4779" t="str">
            <v xml:space="preserve">WASHER 13 MM                            </v>
          </cell>
          <cell r="D4779" t="str">
            <v>PC</v>
          </cell>
          <cell r="E4779">
            <v>2.13</v>
          </cell>
          <cell r="F4779">
            <v>5.3249999999999993</v>
          </cell>
        </row>
        <row r="4780">
          <cell r="A4780">
            <v>2511999</v>
          </cell>
          <cell r="B4780" t="str">
            <v>25-119-99</v>
          </cell>
          <cell r="C4780" t="str">
            <v xml:space="preserve">WASHER 13 MM                            </v>
          </cell>
          <cell r="D4780" t="str">
            <v>PC</v>
          </cell>
          <cell r="E4780">
            <v>1.73</v>
          </cell>
          <cell r="F4780">
            <v>4.3250000000000002</v>
          </cell>
        </row>
        <row r="4781">
          <cell r="A4781">
            <v>2512202</v>
          </cell>
          <cell r="B4781" t="str">
            <v>25-122-02</v>
          </cell>
          <cell r="C4781" t="str">
            <v xml:space="preserve">PLATE HALF TUBE 2 HOLES 39MM            </v>
          </cell>
          <cell r="D4781" t="str">
            <v>PC</v>
          </cell>
          <cell r="E4781">
            <v>8.1999999999999993</v>
          </cell>
          <cell r="F4781">
            <v>20.5</v>
          </cell>
        </row>
        <row r="4782">
          <cell r="A4782">
            <v>2512203</v>
          </cell>
          <cell r="B4782" t="str">
            <v>25-122-03</v>
          </cell>
          <cell r="C4782" t="str">
            <v xml:space="preserve">PLATE HALF TUBE 3 HOLES 55MM            </v>
          </cell>
          <cell r="D4782" t="str">
            <v>PC</v>
          </cell>
          <cell r="E4782">
            <v>8.1999999999999993</v>
          </cell>
          <cell r="F4782">
            <v>20.5</v>
          </cell>
        </row>
        <row r="4783">
          <cell r="A4783">
            <v>2512204</v>
          </cell>
          <cell r="B4783" t="str">
            <v>25-122-04</v>
          </cell>
          <cell r="C4783" t="str">
            <v xml:space="preserve">PLATE HALF TUBE 4 HOLES 71MM            </v>
          </cell>
          <cell r="D4783" t="str">
            <v>PC</v>
          </cell>
          <cell r="E4783">
            <v>8.67</v>
          </cell>
          <cell r="F4783">
            <v>21.675000000000001</v>
          </cell>
        </row>
        <row r="4784">
          <cell r="A4784">
            <v>2512205</v>
          </cell>
          <cell r="B4784" t="str">
            <v>25-122-05</v>
          </cell>
          <cell r="C4784" t="str">
            <v xml:space="preserve">PLATE HALF TUBE 5 HOLES 87 MM           </v>
          </cell>
          <cell r="D4784" t="str">
            <v>PC</v>
          </cell>
          <cell r="E4784">
            <v>9.52</v>
          </cell>
          <cell r="F4784">
            <v>23.799999999999997</v>
          </cell>
        </row>
        <row r="4785">
          <cell r="A4785">
            <v>2512206</v>
          </cell>
          <cell r="B4785" t="str">
            <v>25-122-06</v>
          </cell>
          <cell r="C4785" t="str">
            <v xml:space="preserve">PLATE HALF TUBE 6 HOLES 103MM           </v>
          </cell>
          <cell r="D4785" t="str">
            <v>PC</v>
          </cell>
          <cell r="E4785">
            <v>10.119999999999999</v>
          </cell>
          <cell r="F4785">
            <v>25.299999999999997</v>
          </cell>
        </row>
        <row r="4786">
          <cell r="A4786">
            <v>2512207</v>
          </cell>
          <cell r="B4786" t="str">
            <v>25-122-07</v>
          </cell>
          <cell r="C4786" t="str">
            <v xml:space="preserve">PLATE HALF TUBE 7 HOLES 119MM           </v>
          </cell>
          <cell r="D4786" t="str">
            <v>PC</v>
          </cell>
          <cell r="E4786">
            <v>10.71</v>
          </cell>
          <cell r="F4786">
            <v>26.775000000000002</v>
          </cell>
        </row>
        <row r="4787">
          <cell r="A4787">
            <v>2512208</v>
          </cell>
          <cell r="B4787" t="str">
            <v>25-122-08</v>
          </cell>
          <cell r="C4787" t="str">
            <v xml:space="preserve">PLATE HALF TUBE 8 HOLES 135MM           </v>
          </cell>
          <cell r="D4787" t="str">
            <v>PC</v>
          </cell>
          <cell r="E4787">
            <v>11.14</v>
          </cell>
          <cell r="F4787">
            <v>27.85</v>
          </cell>
        </row>
        <row r="4788">
          <cell r="A4788">
            <v>2512209</v>
          </cell>
          <cell r="B4788" t="str">
            <v>25-122-09</v>
          </cell>
          <cell r="C4788" t="str">
            <v xml:space="preserve">PLATE HALF TUBE 9 HOLES 151MM           </v>
          </cell>
          <cell r="D4788" t="str">
            <v>PC</v>
          </cell>
          <cell r="E4788">
            <v>11.9</v>
          </cell>
          <cell r="F4788">
            <v>29.75</v>
          </cell>
        </row>
        <row r="4789">
          <cell r="A4789">
            <v>2512210</v>
          </cell>
          <cell r="B4789" t="str">
            <v>25-122-10</v>
          </cell>
          <cell r="C4789" t="str">
            <v xml:space="preserve">PLATE HALF TUBE 10 HOLES 167MM          </v>
          </cell>
          <cell r="D4789" t="str">
            <v>PC</v>
          </cell>
          <cell r="E4789">
            <v>12.41</v>
          </cell>
          <cell r="F4789">
            <v>31.024999999999999</v>
          </cell>
        </row>
        <row r="4790">
          <cell r="A4790">
            <v>2512211</v>
          </cell>
          <cell r="B4790" t="str">
            <v>25-122-11</v>
          </cell>
          <cell r="C4790" t="str">
            <v xml:space="preserve">PLATE HALF TUBE 11 HOLES 183MM          </v>
          </cell>
          <cell r="D4790" t="str">
            <v>PC</v>
          </cell>
          <cell r="E4790">
            <v>13.35</v>
          </cell>
          <cell r="F4790">
            <v>33.375</v>
          </cell>
        </row>
        <row r="4791">
          <cell r="A4791">
            <v>2512212</v>
          </cell>
          <cell r="B4791" t="str">
            <v>25-122-12</v>
          </cell>
          <cell r="C4791" t="str">
            <v xml:space="preserve">PLATE HALF TUBE 12 HOLES 199MM          </v>
          </cell>
          <cell r="D4791" t="str">
            <v>PC</v>
          </cell>
          <cell r="E4791">
            <v>14.03</v>
          </cell>
          <cell r="F4791">
            <v>35.074999999999996</v>
          </cell>
        </row>
        <row r="4792">
          <cell r="A4792">
            <v>2512302</v>
          </cell>
          <cell r="B4792" t="str">
            <v>25-123-02</v>
          </cell>
          <cell r="C4792" t="str">
            <v xml:space="preserve">PLATE ROUNDHOLE,NARROW 2 HOLES 39MM     </v>
          </cell>
          <cell r="D4792" t="str">
            <v>PC</v>
          </cell>
          <cell r="E4792">
            <v>16.149999999999999</v>
          </cell>
          <cell r="F4792">
            <v>40.375</v>
          </cell>
        </row>
        <row r="4793">
          <cell r="A4793">
            <v>2512303</v>
          </cell>
          <cell r="B4793" t="str">
            <v>25-123-03</v>
          </cell>
          <cell r="C4793" t="str">
            <v xml:space="preserve">PLATE ROUNDHOLE NARROW 3 HOLES 55MM     </v>
          </cell>
          <cell r="D4793" t="str">
            <v>PC</v>
          </cell>
          <cell r="E4793">
            <v>16.920000000000002</v>
          </cell>
          <cell r="F4793">
            <v>42.300000000000004</v>
          </cell>
        </row>
        <row r="4794">
          <cell r="A4794">
            <v>2512304</v>
          </cell>
          <cell r="B4794" t="str">
            <v>25-123-04</v>
          </cell>
          <cell r="C4794" t="str">
            <v xml:space="preserve">PLATE ROUNDHOLE,NARROW 4 HOLES 71MM     </v>
          </cell>
          <cell r="D4794" t="str">
            <v>PC</v>
          </cell>
          <cell r="E4794">
            <v>17.510000000000002</v>
          </cell>
          <cell r="F4794">
            <v>43.775000000000006</v>
          </cell>
        </row>
        <row r="4795">
          <cell r="A4795">
            <v>2512305</v>
          </cell>
          <cell r="B4795" t="str">
            <v>25-123-05</v>
          </cell>
          <cell r="C4795" t="str">
            <v xml:space="preserve">PLATE ROUNDHOLE,NARROW 5 HOLE 87MM      </v>
          </cell>
          <cell r="D4795" t="str">
            <v>PC</v>
          </cell>
          <cell r="E4795">
            <v>18.36</v>
          </cell>
          <cell r="F4795">
            <v>45.9</v>
          </cell>
        </row>
        <row r="4796">
          <cell r="A4796">
            <v>2512306</v>
          </cell>
          <cell r="B4796" t="str">
            <v>25-123-06</v>
          </cell>
          <cell r="C4796" t="str">
            <v xml:space="preserve">PLATE ROUNDHOLE,NARROW 6 HOLES 103MM    </v>
          </cell>
          <cell r="D4796" t="str">
            <v>PC</v>
          </cell>
          <cell r="E4796">
            <v>19.13</v>
          </cell>
          <cell r="F4796">
            <v>47.824999999999996</v>
          </cell>
        </row>
        <row r="4797">
          <cell r="A4797">
            <v>2512307</v>
          </cell>
          <cell r="B4797" t="str">
            <v>25-123-07</v>
          </cell>
          <cell r="C4797" t="str">
            <v xml:space="preserve">PLATE ROUNDHOLE,NARROW 7 HOLES 119MM    </v>
          </cell>
          <cell r="D4797" t="str">
            <v>PC</v>
          </cell>
          <cell r="E4797">
            <v>19.89</v>
          </cell>
          <cell r="F4797">
            <v>49.725000000000001</v>
          </cell>
        </row>
        <row r="4798">
          <cell r="A4798">
            <v>2512308</v>
          </cell>
          <cell r="B4798" t="str">
            <v>25-123-08</v>
          </cell>
          <cell r="C4798" t="str">
            <v xml:space="preserve">PLATE ROUNDHOLE,NARROW 8 HOLES 135MM    </v>
          </cell>
          <cell r="D4798" t="str">
            <v>PC</v>
          </cell>
          <cell r="E4798">
            <v>20.57</v>
          </cell>
          <cell r="F4798">
            <v>51.424999999999997</v>
          </cell>
        </row>
        <row r="4799">
          <cell r="A4799">
            <v>2512309</v>
          </cell>
          <cell r="B4799" t="str">
            <v>25-123-09</v>
          </cell>
          <cell r="C4799" t="str">
            <v xml:space="preserve">PLATE ROUNDHOLE,NARROW 9 HOLES 151MM    </v>
          </cell>
          <cell r="D4799" t="str">
            <v>PC</v>
          </cell>
          <cell r="E4799">
            <v>21.42</v>
          </cell>
          <cell r="F4799">
            <v>53.550000000000004</v>
          </cell>
        </row>
        <row r="4800">
          <cell r="A4800">
            <v>2512310</v>
          </cell>
          <cell r="B4800" t="str">
            <v>25-123-10</v>
          </cell>
          <cell r="C4800" t="str">
            <v xml:space="preserve">PLATE, ROUNDHOLE,NARROW 10 HOLES 167MM  </v>
          </cell>
          <cell r="D4800" t="str">
            <v>PC</v>
          </cell>
          <cell r="E4800">
            <v>22.02</v>
          </cell>
          <cell r="F4800">
            <v>55.05</v>
          </cell>
        </row>
        <row r="4801">
          <cell r="A4801">
            <v>2512311</v>
          </cell>
          <cell r="B4801" t="str">
            <v>25-123-11</v>
          </cell>
          <cell r="C4801" t="str">
            <v xml:space="preserve">PLATE, ROUNDHOLE,NARROW 11 HOLES 183MM  </v>
          </cell>
          <cell r="D4801" t="str">
            <v>PC</v>
          </cell>
          <cell r="E4801">
            <v>23.89</v>
          </cell>
          <cell r="F4801">
            <v>59.725000000000001</v>
          </cell>
        </row>
        <row r="4802">
          <cell r="A4802">
            <v>2512312</v>
          </cell>
          <cell r="B4802" t="str">
            <v>25-123-12</v>
          </cell>
          <cell r="C4802" t="str">
            <v xml:space="preserve">PLATE,ROUNDHOLE,NARROW 12 HOLES 199MM   </v>
          </cell>
          <cell r="D4802" t="str">
            <v>PC</v>
          </cell>
          <cell r="E4802">
            <v>25.76</v>
          </cell>
          <cell r="F4802">
            <v>64.400000000000006</v>
          </cell>
        </row>
        <row r="4803">
          <cell r="A4803">
            <v>2512313</v>
          </cell>
          <cell r="B4803" t="str">
            <v>25-123-13</v>
          </cell>
          <cell r="C4803" t="str">
            <v xml:space="preserve">PLATE,ROUNDHOLE,NARROW 13 HOLES 215MM   </v>
          </cell>
          <cell r="D4803" t="str">
            <v>PC</v>
          </cell>
          <cell r="E4803">
            <v>27.97</v>
          </cell>
          <cell r="F4803">
            <v>69.924999999999997</v>
          </cell>
        </row>
        <row r="4804">
          <cell r="A4804">
            <v>2512314</v>
          </cell>
          <cell r="B4804" t="str">
            <v>25-123-14</v>
          </cell>
          <cell r="C4804" t="str">
            <v xml:space="preserve">PLATE, ROUNDHOLE,NARROW 14 HOLES 231MM  </v>
          </cell>
          <cell r="D4804" t="str">
            <v>PC</v>
          </cell>
          <cell r="E4804">
            <v>29.92</v>
          </cell>
          <cell r="F4804">
            <v>74.800000000000011</v>
          </cell>
        </row>
        <row r="4805">
          <cell r="A4805">
            <v>2512315</v>
          </cell>
          <cell r="B4805" t="str">
            <v>25-123-15</v>
          </cell>
          <cell r="C4805" t="str">
            <v xml:space="preserve">PLATE, ROUNDHOLE,NARROW 15 HOLES 247MM  </v>
          </cell>
          <cell r="D4805" t="str">
            <v>PC</v>
          </cell>
          <cell r="E4805">
            <v>31.88</v>
          </cell>
          <cell r="F4805">
            <v>79.7</v>
          </cell>
        </row>
        <row r="4806">
          <cell r="A4806">
            <v>2512316</v>
          </cell>
          <cell r="B4806" t="str">
            <v>25-123-16</v>
          </cell>
          <cell r="C4806" t="str">
            <v xml:space="preserve">PLATE, ROUNDHOLE,NARROW 16 HOLES 263MM  </v>
          </cell>
          <cell r="D4806" t="str">
            <v>PC</v>
          </cell>
          <cell r="E4806">
            <v>34.26</v>
          </cell>
          <cell r="F4806">
            <v>85.649999999999991</v>
          </cell>
        </row>
        <row r="4807">
          <cell r="A4807">
            <v>2512317</v>
          </cell>
          <cell r="B4807" t="str">
            <v>25-123-17</v>
          </cell>
          <cell r="C4807" t="str">
            <v xml:space="preserve">PLATE, ROUNDHOLE,NARROW 17 HOLES 279MM  </v>
          </cell>
          <cell r="D4807" t="str">
            <v>PC</v>
          </cell>
          <cell r="E4807">
            <v>36.64</v>
          </cell>
          <cell r="F4807">
            <v>91.6</v>
          </cell>
        </row>
        <row r="4808">
          <cell r="A4808">
            <v>2512318</v>
          </cell>
          <cell r="B4808" t="str">
            <v>25-123-18</v>
          </cell>
          <cell r="C4808" t="str">
            <v xml:space="preserve">PLATE,ROUNDHOLE,NARROW 18 HOLES 295MM   </v>
          </cell>
          <cell r="D4808" t="str">
            <v>PC</v>
          </cell>
          <cell r="E4808">
            <v>38.85</v>
          </cell>
          <cell r="F4808">
            <v>97.125</v>
          </cell>
        </row>
        <row r="4809">
          <cell r="A4809">
            <v>2512402</v>
          </cell>
          <cell r="B4809" t="str">
            <v>25-124-02</v>
          </cell>
          <cell r="C4809" t="str">
            <v xml:space="preserve">PLATE,COMPR.NARROW 2 HOLES 39MM         </v>
          </cell>
          <cell r="D4809" t="str">
            <v>PC</v>
          </cell>
          <cell r="E4809">
            <v>17</v>
          </cell>
          <cell r="F4809">
            <v>42.5</v>
          </cell>
        </row>
        <row r="4810">
          <cell r="A4810">
            <v>2512403</v>
          </cell>
          <cell r="B4810" t="str">
            <v>25-124-03</v>
          </cell>
          <cell r="C4810" t="str">
            <v xml:space="preserve">PLATE,COMPR.NARROW 3 HOLES 55MM         </v>
          </cell>
          <cell r="D4810" t="str">
            <v>PC</v>
          </cell>
          <cell r="E4810">
            <v>17.600000000000001</v>
          </cell>
          <cell r="F4810">
            <v>44</v>
          </cell>
        </row>
        <row r="4811">
          <cell r="A4811">
            <v>2512404</v>
          </cell>
          <cell r="B4811" t="str">
            <v>25-124-04</v>
          </cell>
          <cell r="C4811" t="str">
            <v xml:space="preserve">PLATE,COMPR.NARROW 4 HOLES 71MM         </v>
          </cell>
          <cell r="D4811" t="str">
            <v>PC</v>
          </cell>
          <cell r="E4811">
            <v>19.47</v>
          </cell>
          <cell r="F4811">
            <v>48.674999999999997</v>
          </cell>
        </row>
        <row r="4812">
          <cell r="A4812">
            <v>2512405</v>
          </cell>
          <cell r="B4812" t="str">
            <v>25-124-05</v>
          </cell>
          <cell r="C4812" t="str">
            <v xml:space="preserve">PLATE,COMPR.NARROW 5 HOLES 87MM         </v>
          </cell>
          <cell r="D4812" t="str">
            <v>PC</v>
          </cell>
          <cell r="E4812">
            <v>20.149999999999999</v>
          </cell>
          <cell r="F4812">
            <v>50.375</v>
          </cell>
        </row>
        <row r="4813">
          <cell r="A4813">
            <v>2512406</v>
          </cell>
          <cell r="B4813" t="str">
            <v>25-124-06</v>
          </cell>
          <cell r="C4813" t="str">
            <v xml:space="preserve">PLATE,COMPR.NARROW 6 HOLES 103MM        </v>
          </cell>
          <cell r="D4813" t="str">
            <v>PC</v>
          </cell>
          <cell r="E4813">
            <v>20.74</v>
          </cell>
          <cell r="F4813">
            <v>51.849999999999994</v>
          </cell>
        </row>
        <row r="4814">
          <cell r="A4814">
            <v>2512407</v>
          </cell>
          <cell r="B4814" t="str">
            <v>25-124-07</v>
          </cell>
          <cell r="C4814" t="str">
            <v xml:space="preserve">PLATE,COMPR.NARROW 7 HOLES 119MM        </v>
          </cell>
          <cell r="D4814" t="str">
            <v>PC</v>
          </cell>
          <cell r="E4814">
            <v>21.17</v>
          </cell>
          <cell r="F4814">
            <v>52.925000000000004</v>
          </cell>
        </row>
        <row r="4815">
          <cell r="A4815">
            <v>2512408</v>
          </cell>
          <cell r="B4815" t="str">
            <v>25-124-08</v>
          </cell>
          <cell r="C4815" t="str">
            <v xml:space="preserve">PLATE,COMPR.NARROW 8 HOLES 135MM        </v>
          </cell>
          <cell r="D4815" t="str">
            <v>PC</v>
          </cell>
          <cell r="E4815">
            <v>21.76</v>
          </cell>
          <cell r="F4815">
            <v>54.400000000000006</v>
          </cell>
        </row>
        <row r="4816">
          <cell r="A4816">
            <v>2512409</v>
          </cell>
          <cell r="B4816" t="str">
            <v>25-124-09</v>
          </cell>
          <cell r="C4816" t="str">
            <v xml:space="preserve">PLATE,COMPR.NARROW 9 HOLES 151MM        </v>
          </cell>
          <cell r="D4816" t="str">
            <v>PC</v>
          </cell>
          <cell r="E4816">
            <v>22.61</v>
          </cell>
          <cell r="F4816">
            <v>56.524999999999999</v>
          </cell>
        </row>
        <row r="4817">
          <cell r="A4817">
            <v>2512410</v>
          </cell>
          <cell r="B4817" t="str">
            <v>25-124-10</v>
          </cell>
          <cell r="C4817" t="str">
            <v xml:space="preserve">PLATE,COMPR.NARROW 10 HOLES 167MM       </v>
          </cell>
          <cell r="D4817" t="str">
            <v>PC</v>
          </cell>
          <cell r="E4817">
            <v>24.65</v>
          </cell>
          <cell r="F4817">
            <v>61.625</v>
          </cell>
        </row>
        <row r="4818">
          <cell r="A4818">
            <v>2512411</v>
          </cell>
          <cell r="B4818" t="str">
            <v>25-124-11</v>
          </cell>
          <cell r="C4818" t="str">
            <v xml:space="preserve">PLATE,COMPR.NARROW 11 HOLES 183MM       </v>
          </cell>
          <cell r="D4818" t="str">
            <v>PC</v>
          </cell>
          <cell r="E4818">
            <v>26.61</v>
          </cell>
          <cell r="F4818">
            <v>66.525000000000006</v>
          </cell>
        </row>
        <row r="4819">
          <cell r="A4819">
            <v>2512412</v>
          </cell>
          <cell r="B4819" t="str">
            <v>25-124-12</v>
          </cell>
          <cell r="C4819" t="str">
            <v xml:space="preserve">PLATE,COMPR.NARROW 12 HOLES 199MM       </v>
          </cell>
          <cell r="D4819" t="str">
            <v>PC</v>
          </cell>
          <cell r="E4819">
            <v>28.31</v>
          </cell>
          <cell r="F4819">
            <v>70.774999999999991</v>
          </cell>
        </row>
        <row r="4820">
          <cell r="A4820">
            <v>2512413</v>
          </cell>
          <cell r="B4820" t="str">
            <v>25-124-13</v>
          </cell>
          <cell r="C4820" t="str">
            <v xml:space="preserve">PLATE,COMPR.NARROW 13 HOLES 215MM       </v>
          </cell>
          <cell r="D4820" t="str">
            <v>PC</v>
          </cell>
          <cell r="E4820">
            <v>30.86</v>
          </cell>
          <cell r="F4820">
            <v>77.150000000000006</v>
          </cell>
        </row>
        <row r="4821">
          <cell r="A4821">
            <v>2512414</v>
          </cell>
          <cell r="B4821" t="str">
            <v>25-124-14</v>
          </cell>
          <cell r="C4821" t="str">
            <v xml:space="preserve">PLATE,COMPR.NARROW 14 HOLES 231MM       </v>
          </cell>
          <cell r="D4821" t="str">
            <v>PC</v>
          </cell>
          <cell r="E4821">
            <v>32.049999999999997</v>
          </cell>
          <cell r="F4821">
            <v>80.125</v>
          </cell>
        </row>
        <row r="4822">
          <cell r="A4822">
            <v>2512415</v>
          </cell>
          <cell r="B4822" t="str">
            <v>25-124-15</v>
          </cell>
          <cell r="C4822" t="str">
            <v xml:space="preserve">PLATE,COMPR.NARROW 15 HOLES 247MM       </v>
          </cell>
          <cell r="D4822" t="str">
            <v>PC</v>
          </cell>
          <cell r="E4822">
            <v>35.19</v>
          </cell>
          <cell r="F4822">
            <v>87.974999999999994</v>
          </cell>
        </row>
        <row r="4823">
          <cell r="A4823">
            <v>2512416</v>
          </cell>
          <cell r="B4823" t="str">
            <v>25-124-16</v>
          </cell>
          <cell r="C4823" t="str">
            <v xml:space="preserve">PLATE,COMPR.NARROW 16 HOLES 263MM       </v>
          </cell>
          <cell r="D4823" t="str">
            <v>PC</v>
          </cell>
          <cell r="E4823">
            <v>37.57</v>
          </cell>
          <cell r="F4823">
            <v>93.924999999999997</v>
          </cell>
        </row>
        <row r="4824">
          <cell r="A4824">
            <v>2512506</v>
          </cell>
          <cell r="B4824" t="str">
            <v>25-125-06</v>
          </cell>
          <cell r="C4824" t="str">
            <v xml:space="preserve">PLATE,ROUNDHOLE,BROAD 6 HOLES 103 MM    </v>
          </cell>
          <cell r="D4824" t="str">
            <v>PC</v>
          </cell>
          <cell r="E4824">
            <v>26.35</v>
          </cell>
          <cell r="F4824">
            <v>65.875</v>
          </cell>
        </row>
        <row r="4825">
          <cell r="A4825">
            <v>2512507</v>
          </cell>
          <cell r="B4825" t="str">
            <v>25-125-07</v>
          </cell>
          <cell r="C4825" t="str">
            <v xml:space="preserve">PLATE,ROUNDHOLE,BROAD 7 HOLES 119 MM    </v>
          </cell>
          <cell r="D4825" t="str">
            <v>PC</v>
          </cell>
          <cell r="E4825">
            <v>28.48</v>
          </cell>
          <cell r="F4825">
            <v>71.2</v>
          </cell>
        </row>
        <row r="4826">
          <cell r="A4826">
            <v>2512508</v>
          </cell>
          <cell r="B4826" t="str">
            <v>25-125-08</v>
          </cell>
          <cell r="C4826" t="str">
            <v xml:space="preserve">PLATE,ROUNDHOLE,BROAD 8 HOLES 135 MM    </v>
          </cell>
          <cell r="D4826" t="str">
            <v>PC</v>
          </cell>
          <cell r="E4826">
            <v>30.6</v>
          </cell>
          <cell r="F4826">
            <v>76.5</v>
          </cell>
        </row>
        <row r="4827">
          <cell r="A4827">
            <v>2512509</v>
          </cell>
          <cell r="B4827" t="str">
            <v>25-125-09</v>
          </cell>
          <cell r="C4827" t="str">
            <v xml:space="preserve">PLATE,ROUNDHOLE,BROAD 9 HOLES 151 MM    </v>
          </cell>
          <cell r="D4827" t="str">
            <v>PC</v>
          </cell>
          <cell r="E4827">
            <v>32.64</v>
          </cell>
          <cell r="F4827">
            <v>81.599999999999994</v>
          </cell>
        </row>
        <row r="4828">
          <cell r="A4828">
            <v>2512510</v>
          </cell>
          <cell r="B4828" t="str">
            <v>25-125-10</v>
          </cell>
          <cell r="C4828" t="str">
            <v xml:space="preserve">PLATE,ROUNDHOLE,BROAD 10 HOLES 167 MM   </v>
          </cell>
          <cell r="D4828" t="str">
            <v>PC</v>
          </cell>
          <cell r="E4828">
            <v>34.6</v>
          </cell>
          <cell r="F4828">
            <v>86.5</v>
          </cell>
        </row>
        <row r="4829">
          <cell r="A4829">
            <v>2512511</v>
          </cell>
          <cell r="B4829" t="str">
            <v>25-125-11</v>
          </cell>
          <cell r="C4829" t="str">
            <v xml:space="preserve">PLATE,ROUNDHOLE,BROAD 11 HOLES 183 MM   </v>
          </cell>
          <cell r="D4829" t="str">
            <v>PC</v>
          </cell>
          <cell r="E4829">
            <v>36.64</v>
          </cell>
          <cell r="F4829">
            <v>91.6</v>
          </cell>
        </row>
        <row r="4830">
          <cell r="A4830">
            <v>2512512</v>
          </cell>
          <cell r="B4830" t="str">
            <v>25-125-12</v>
          </cell>
          <cell r="C4830" t="str">
            <v xml:space="preserve">PLATE,ROUNDHOLE,BROAD 12 HOLES 199 MM   </v>
          </cell>
          <cell r="D4830" t="str">
            <v>PC</v>
          </cell>
          <cell r="E4830">
            <v>38.590000000000003</v>
          </cell>
          <cell r="F4830">
            <v>96.475000000000009</v>
          </cell>
        </row>
        <row r="4831">
          <cell r="A4831">
            <v>2512513</v>
          </cell>
          <cell r="B4831" t="str">
            <v>25-125-13</v>
          </cell>
          <cell r="C4831" t="str">
            <v xml:space="preserve">PLATE,ROUNDHOLE,BROAD 13 HOLES 215MM    </v>
          </cell>
          <cell r="D4831" t="str">
            <v>PC</v>
          </cell>
          <cell r="E4831">
            <v>40.630000000000003</v>
          </cell>
          <cell r="F4831">
            <v>101.575</v>
          </cell>
        </row>
        <row r="4832">
          <cell r="A4832">
            <v>2512514</v>
          </cell>
          <cell r="B4832" t="str">
            <v>25-125-14</v>
          </cell>
          <cell r="C4832" t="str">
            <v xml:space="preserve">PLATE,ROUNDHOLE,BROAD 14 HOLES 231MM    </v>
          </cell>
          <cell r="D4832" t="str">
            <v>PC</v>
          </cell>
          <cell r="E4832">
            <v>42.93</v>
          </cell>
          <cell r="F4832">
            <v>107.325</v>
          </cell>
        </row>
        <row r="4833">
          <cell r="A4833">
            <v>2512515</v>
          </cell>
          <cell r="B4833" t="str">
            <v>25-125-15</v>
          </cell>
          <cell r="C4833" t="str">
            <v xml:space="preserve">PLATE,ROUNDHOLE,BROAD 15 HOLES 247MM    </v>
          </cell>
          <cell r="D4833" t="str">
            <v>PC</v>
          </cell>
          <cell r="E4833">
            <v>44.71</v>
          </cell>
          <cell r="F4833">
            <v>111.77500000000001</v>
          </cell>
        </row>
        <row r="4834">
          <cell r="A4834">
            <v>2512516</v>
          </cell>
          <cell r="B4834" t="str">
            <v>25-125-16</v>
          </cell>
          <cell r="C4834" t="str">
            <v xml:space="preserve">PLATE,ROUNDHOLE,BROAD 16 HOLES 263MM    </v>
          </cell>
          <cell r="D4834" t="str">
            <v>PC</v>
          </cell>
          <cell r="E4834">
            <v>46.84</v>
          </cell>
          <cell r="F4834">
            <v>117.10000000000001</v>
          </cell>
        </row>
        <row r="4835">
          <cell r="A4835">
            <v>2512518</v>
          </cell>
          <cell r="B4835" t="str">
            <v>25-125-18</v>
          </cell>
          <cell r="C4835" t="str">
            <v xml:space="preserve">PLATE,ROUNDHOLE,BROAD 18 HOLES 295MM    </v>
          </cell>
          <cell r="D4835" t="str">
            <v>PC</v>
          </cell>
          <cell r="E4835">
            <v>46.84</v>
          </cell>
          <cell r="F4835">
            <v>117.10000000000001</v>
          </cell>
        </row>
        <row r="4836">
          <cell r="A4836">
            <v>2512606</v>
          </cell>
          <cell r="B4836" t="str">
            <v>25-126-06</v>
          </cell>
          <cell r="C4836" t="str">
            <v xml:space="preserve">PLATE,COMPR.BROAD 6 HOLES 103 MM        </v>
          </cell>
          <cell r="D4836" t="str">
            <v>PC</v>
          </cell>
          <cell r="E4836">
            <v>27.97</v>
          </cell>
          <cell r="F4836">
            <v>69.924999999999997</v>
          </cell>
        </row>
        <row r="4837">
          <cell r="A4837">
            <v>2512607</v>
          </cell>
          <cell r="B4837" t="str">
            <v>25-126-07</v>
          </cell>
          <cell r="C4837" t="str">
            <v xml:space="preserve">PLATE,COMPR.BROAD 7 HOLES 119 MM        </v>
          </cell>
          <cell r="D4837" t="str">
            <v>PC</v>
          </cell>
          <cell r="E4837">
            <v>29.92</v>
          </cell>
          <cell r="F4837">
            <v>74.800000000000011</v>
          </cell>
        </row>
        <row r="4838">
          <cell r="A4838">
            <v>2512608</v>
          </cell>
          <cell r="B4838" t="str">
            <v>25-126-08</v>
          </cell>
          <cell r="C4838" t="str">
            <v xml:space="preserve">PLATE,COMPR.BROAD 8 HOLES 135 MM        </v>
          </cell>
          <cell r="D4838" t="str">
            <v>PC</v>
          </cell>
          <cell r="E4838">
            <v>31.88</v>
          </cell>
          <cell r="F4838">
            <v>79.7</v>
          </cell>
        </row>
        <row r="4839">
          <cell r="A4839">
            <v>2512609</v>
          </cell>
          <cell r="B4839" t="str">
            <v>25-126-09</v>
          </cell>
          <cell r="C4839" t="str">
            <v xml:space="preserve">PLATE,COMPR.BROAD 9 HOLES 151MM         </v>
          </cell>
          <cell r="D4839" t="str">
            <v>PC</v>
          </cell>
          <cell r="E4839">
            <v>33.83</v>
          </cell>
          <cell r="F4839">
            <v>84.574999999999989</v>
          </cell>
        </row>
        <row r="4840">
          <cell r="A4840">
            <v>2512610</v>
          </cell>
          <cell r="B4840" t="str">
            <v>25-126-10</v>
          </cell>
          <cell r="C4840" t="str">
            <v xml:space="preserve">PLATE,COMPR.BROAD 10 HOLES 167MM        </v>
          </cell>
          <cell r="D4840" t="str">
            <v>PC</v>
          </cell>
          <cell r="E4840">
            <v>35.79</v>
          </cell>
          <cell r="F4840">
            <v>89.474999999999994</v>
          </cell>
        </row>
        <row r="4841">
          <cell r="A4841">
            <v>2512611</v>
          </cell>
          <cell r="B4841" t="str">
            <v>25-126-11</v>
          </cell>
          <cell r="C4841" t="str">
            <v xml:space="preserve">PLATE,COMPR.BROAD 11 HOLES 183MM        </v>
          </cell>
          <cell r="D4841" t="str">
            <v>PC</v>
          </cell>
          <cell r="E4841">
            <v>37.83</v>
          </cell>
          <cell r="F4841">
            <v>94.574999999999989</v>
          </cell>
        </row>
        <row r="4842">
          <cell r="A4842">
            <v>2512612</v>
          </cell>
          <cell r="B4842" t="str">
            <v>25-126-12</v>
          </cell>
          <cell r="C4842" t="str">
            <v xml:space="preserve">PLATE,COMPR.BROAD 12 HOLES 199MM        </v>
          </cell>
          <cell r="D4842" t="str">
            <v>PC</v>
          </cell>
          <cell r="E4842">
            <v>39.950000000000003</v>
          </cell>
          <cell r="F4842">
            <v>99.875</v>
          </cell>
        </row>
        <row r="4843">
          <cell r="A4843">
            <v>2512613</v>
          </cell>
          <cell r="B4843" t="str">
            <v>25-126-13</v>
          </cell>
          <cell r="C4843" t="str">
            <v xml:space="preserve">PLATE,COMPR.BROAD 13 HOLES 215MM        </v>
          </cell>
          <cell r="D4843" t="str">
            <v>PC</v>
          </cell>
          <cell r="E4843">
            <v>41.65</v>
          </cell>
          <cell r="F4843">
            <v>104.125</v>
          </cell>
        </row>
        <row r="4844">
          <cell r="A4844">
            <v>2512614</v>
          </cell>
          <cell r="B4844" t="str">
            <v>25-126-14</v>
          </cell>
          <cell r="C4844" t="str">
            <v xml:space="preserve">PLATE,COMPR.BROAD 14 HOLES 231MM        </v>
          </cell>
          <cell r="D4844" t="str">
            <v>PC</v>
          </cell>
          <cell r="E4844">
            <v>43.61</v>
          </cell>
          <cell r="F4844">
            <v>109.02500000000001</v>
          </cell>
        </row>
        <row r="4845">
          <cell r="A4845">
            <v>2512615</v>
          </cell>
          <cell r="B4845" t="str">
            <v>25-126-15</v>
          </cell>
          <cell r="C4845" t="str">
            <v xml:space="preserve">PLATE,COMPR.BROAD 15 HOLES 247MM        </v>
          </cell>
          <cell r="D4845" t="str">
            <v>PC</v>
          </cell>
          <cell r="E4845">
            <v>45.99</v>
          </cell>
          <cell r="F4845">
            <v>114.97500000000001</v>
          </cell>
        </row>
        <row r="4846">
          <cell r="A4846">
            <v>2512616</v>
          </cell>
          <cell r="B4846" t="str">
            <v>25-126-16</v>
          </cell>
          <cell r="C4846" t="str">
            <v xml:space="preserve">PLATE,COMPR.BROAD 16 HOLES 263MM        </v>
          </cell>
          <cell r="D4846" t="str">
            <v>PC</v>
          </cell>
          <cell r="E4846">
            <v>47.77</v>
          </cell>
          <cell r="F4846">
            <v>119.42500000000001</v>
          </cell>
        </row>
        <row r="4847">
          <cell r="A4847">
            <v>2512618</v>
          </cell>
          <cell r="B4847" t="str">
            <v>25-126-18</v>
          </cell>
          <cell r="C4847" t="str">
            <v xml:space="preserve">PLATE,COMPR.BROAD 18 HOLES 295MM        </v>
          </cell>
          <cell r="D4847" t="str">
            <v>PC</v>
          </cell>
          <cell r="E4847">
            <v>47.77</v>
          </cell>
          <cell r="F4847">
            <v>119.42500000000001</v>
          </cell>
        </row>
        <row r="4848">
          <cell r="A4848">
            <v>2513120</v>
          </cell>
          <cell r="B4848" t="str">
            <v>25-131-20</v>
          </cell>
          <cell r="C4848" t="str">
            <v xml:space="preserve">PLATE,CONDYLE,95DR. 50X204MM            </v>
          </cell>
          <cell r="D4848" t="str">
            <v>PC</v>
          </cell>
          <cell r="E4848">
            <v>66.98</v>
          </cell>
          <cell r="F4848">
            <v>167.45000000000002</v>
          </cell>
        </row>
        <row r="4849">
          <cell r="A4849">
            <v>2513122</v>
          </cell>
          <cell r="B4849" t="str">
            <v>25-131-22</v>
          </cell>
          <cell r="C4849" t="str">
            <v xml:space="preserve">PLATE,CONDYLE,95DR. 60X204MM            </v>
          </cell>
          <cell r="D4849" t="str">
            <v>PC</v>
          </cell>
          <cell r="E4849">
            <v>66.98</v>
          </cell>
          <cell r="F4849">
            <v>167.45000000000002</v>
          </cell>
        </row>
        <row r="4850">
          <cell r="A4850">
            <v>2513124</v>
          </cell>
          <cell r="B4850" t="str">
            <v>25-131-24</v>
          </cell>
          <cell r="C4850" t="str">
            <v xml:space="preserve">PLATE,CONDYLE,95DR. 70X204MM            </v>
          </cell>
          <cell r="D4850" t="str">
            <v>PC</v>
          </cell>
          <cell r="E4850">
            <v>66.98</v>
          </cell>
          <cell r="F4850">
            <v>167.45000000000002</v>
          </cell>
        </row>
        <row r="4851">
          <cell r="A4851">
            <v>2513126</v>
          </cell>
          <cell r="B4851" t="str">
            <v>25-131-26</v>
          </cell>
          <cell r="C4851" t="str">
            <v xml:space="preserve">PLATE,CONDYLE,95DR. 80X204MM            </v>
          </cell>
          <cell r="D4851" t="str">
            <v>PC</v>
          </cell>
          <cell r="E4851">
            <v>66.98</v>
          </cell>
          <cell r="F4851">
            <v>167.45000000000002</v>
          </cell>
        </row>
        <row r="4852">
          <cell r="A4852">
            <v>2513150</v>
          </cell>
          <cell r="B4852" t="str">
            <v>25-131-50</v>
          </cell>
          <cell r="C4852" t="str">
            <v xml:space="preserve">PLATE,CONDYLE,95DR. 50X 92MM            </v>
          </cell>
          <cell r="D4852" t="str">
            <v>PC</v>
          </cell>
          <cell r="E4852">
            <v>58.06</v>
          </cell>
          <cell r="F4852">
            <v>145.15</v>
          </cell>
        </row>
        <row r="4853">
          <cell r="A4853">
            <v>2513152</v>
          </cell>
          <cell r="B4853" t="str">
            <v>25-131-52</v>
          </cell>
          <cell r="C4853" t="str">
            <v xml:space="preserve">PLATE,CONDYLE,95DR. 60X 92MM            </v>
          </cell>
          <cell r="D4853" t="str">
            <v>PC</v>
          </cell>
          <cell r="E4853">
            <v>58.06</v>
          </cell>
          <cell r="F4853">
            <v>145.15</v>
          </cell>
        </row>
        <row r="4854">
          <cell r="A4854">
            <v>2513154</v>
          </cell>
          <cell r="B4854" t="str">
            <v>25-131-54</v>
          </cell>
          <cell r="C4854" t="str">
            <v xml:space="preserve">PLATE,CONDYLE,95DR. 70X 92MM            </v>
          </cell>
          <cell r="D4854" t="str">
            <v>PC</v>
          </cell>
          <cell r="E4854">
            <v>58.06</v>
          </cell>
          <cell r="F4854">
            <v>145.15</v>
          </cell>
        </row>
        <row r="4855">
          <cell r="A4855">
            <v>2513156</v>
          </cell>
          <cell r="B4855" t="str">
            <v>25-131-56</v>
          </cell>
          <cell r="C4855" t="str">
            <v xml:space="preserve">PLATE,CONDYLE,95DR. 80X 92MM            </v>
          </cell>
          <cell r="D4855" t="str">
            <v>PC</v>
          </cell>
          <cell r="E4855">
            <v>58.06</v>
          </cell>
          <cell r="F4855">
            <v>145.15</v>
          </cell>
        </row>
        <row r="4856">
          <cell r="A4856">
            <v>2513170</v>
          </cell>
          <cell r="B4856" t="str">
            <v>25-131-70</v>
          </cell>
          <cell r="C4856" t="str">
            <v xml:space="preserve">PLATE,CONDYLE,95DR. 50X124MM            </v>
          </cell>
          <cell r="D4856" t="str">
            <v>PC</v>
          </cell>
          <cell r="E4856">
            <v>58.06</v>
          </cell>
          <cell r="F4856">
            <v>145.15</v>
          </cell>
        </row>
        <row r="4857">
          <cell r="A4857">
            <v>2513172</v>
          </cell>
          <cell r="B4857" t="str">
            <v>25-131-72</v>
          </cell>
          <cell r="C4857" t="str">
            <v xml:space="preserve">PLATE,CONDYLE,95DR. 60X124MM            </v>
          </cell>
          <cell r="D4857" t="str">
            <v>PC</v>
          </cell>
          <cell r="E4857">
            <v>58.06</v>
          </cell>
          <cell r="F4857">
            <v>145.15</v>
          </cell>
        </row>
        <row r="4858">
          <cell r="A4858">
            <v>2513174</v>
          </cell>
          <cell r="B4858" t="str">
            <v>25-131-74</v>
          </cell>
          <cell r="C4858" t="str">
            <v xml:space="preserve">PLATE,CONDYLE,95DR. 70X124MM            </v>
          </cell>
          <cell r="D4858" t="str">
            <v>PC</v>
          </cell>
          <cell r="E4858">
            <v>58.06</v>
          </cell>
          <cell r="F4858">
            <v>145.15</v>
          </cell>
        </row>
        <row r="4859">
          <cell r="A4859">
            <v>2513176</v>
          </cell>
          <cell r="B4859" t="str">
            <v>25-131-76</v>
          </cell>
          <cell r="C4859" t="str">
            <v xml:space="preserve">PLATE,CONDYLE,95DR. 80X124MM            </v>
          </cell>
          <cell r="D4859" t="str">
            <v>PC</v>
          </cell>
          <cell r="E4859">
            <v>58.06</v>
          </cell>
          <cell r="F4859">
            <v>145.15</v>
          </cell>
        </row>
        <row r="4860">
          <cell r="A4860">
            <v>2513190</v>
          </cell>
          <cell r="B4860" t="str">
            <v>25-131-90</v>
          </cell>
          <cell r="C4860" t="str">
            <v xml:space="preserve">PLATE,CONDYLE,95DR. 50X156MM            </v>
          </cell>
          <cell r="D4860" t="str">
            <v>PC</v>
          </cell>
          <cell r="E4860">
            <v>62.48</v>
          </cell>
          <cell r="F4860">
            <v>156.19999999999999</v>
          </cell>
        </row>
        <row r="4861">
          <cell r="A4861">
            <v>2513192</v>
          </cell>
          <cell r="B4861" t="str">
            <v>25-131-92</v>
          </cell>
          <cell r="C4861" t="str">
            <v xml:space="preserve">PLATE,CONDYLE,95DR. 60X156MM            </v>
          </cell>
          <cell r="D4861" t="str">
            <v>PC</v>
          </cell>
          <cell r="E4861">
            <v>62.48</v>
          </cell>
          <cell r="F4861">
            <v>156.19999999999999</v>
          </cell>
        </row>
        <row r="4862">
          <cell r="A4862">
            <v>2513194</v>
          </cell>
          <cell r="B4862" t="str">
            <v>25-131-94</v>
          </cell>
          <cell r="C4862" t="str">
            <v xml:space="preserve">PLATE,CONDYLE,95DR. 70X156MM            </v>
          </cell>
          <cell r="D4862" t="str">
            <v>PC</v>
          </cell>
          <cell r="E4862">
            <v>62.48</v>
          </cell>
          <cell r="F4862">
            <v>156.19999999999999</v>
          </cell>
        </row>
        <row r="4863">
          <cell r="A4863">
            <v>2513196</v>
          </cell>
          <cell r="B4863" t="str">
            <v>25-131-96</v>
          </cell>
          <cell r="C4863" t="str">
            <v xml:space="preserve">PLATE,CONDYLE,95DR. 80X156MM            </v>
          </cell>
          <cell r="D4863" t="str">
            <v>PC</v>
          </cell>
          <cell r="E4863">
            <v>62.48</v>
          </cell>
          <cell r="F4863">
            <v>156.19999999999999</v>
          </cell>
        </row>
        <row r="4864">
          <cell r="A4864">
            <v>2513210</v>
          </cell>
          <cell r="B4864" t="str">
            <v>25-132-10</v>
          </cell>
          <cell r="C4864" t="str">
            <v xml:space="preserve">ANGLE PLATE, 130DG. 100X22MM            </v>
          </cell>
          <cell r="D4864" t="str">
            <v>PC</v>
          </cell>
          <cell r="E4864">
            <v>40.21</v>
          </cell>
          <cell r="F4864">
            <v>100.52500000000001</v>
          </cell>
        </row>
        <row r="4865">
          <cell r="A4865">
            <v>2513211</v>
          </cell>
          <cell r="B4865" t="str">
            <v>25-132-11</v>
          </cell>
          <cell r="C4865" t="str">
            <v xml:space="preserve">ANGLE PLATE, 130DG. 105X22MM            </v>
          </cell>
          <cell r="D4865" t="str">
            <v>PC</v>
          </cell>
          <cell r="E4865">
            <v>40.21</v>
          </cell>
          <cell r="F4865">
            <v>100.52500000000001</v>
          </cell>
        </row>
        <row r="4866">
          <cell r="A4866">
            <v>2513212</v>
          </cell>
          <cell r="B4866" t="str">
            <v>25-132-12</v>
          </cell>
          <cell r="C4866" t="str">
            <v xml:space="preserve">ANGLE PLATE, 130DG. 110X22MM            </v>
          </cell>
          <cell r="D4866" t="str">
            <v>PC</v>
          </cell>
          <cell r="E4866">
            <v>40.21</v>
          </cell>
          <cell r="F4866">
            <v>100.52500000000001</v>
          </cell>
        </row>
        <row r="4867">
          <cell r="A4867">
            <v>2513214</v>
          </cell>
          <cell r="B4867" t="str">
            <v>25-132-14</v>
          </cell>
          <cell r="C4867" t="str">
            <v xml:space="preserve">ANGLE PLATE, 130DG.  70X22MM            </v>
          </cell>
          <cell r="D4867" t="str">
            <v>PC</v>
          </cell>
          <cell r="E4867">
            <v>40.21</v>
          </cell>
          <cell r="F4867">
            <v>100.52500000000001</v>
          </cell>
        </row>
        <row r="4868">
          <cell r="A4868">
            <v>2513215</v>
          </cell>
          <cell r="B4868" t="str">
            <v>25-132-15</v>
          </cell>
          <cell r="C4868" t="str">
            <v xml:space="preserve">ANGLE PLATE, 130DG.  75X22MM            </v>
          </cell>
          <cell r="D4868" t="str">
            <v>PC</v>
          </cell>
          <cell r="E4868">
            <v>40.21</v>
          </cell>
          <cell r="F4868">
            <v>100.52500000000001</v>
          </cell>
        </row>
        <row r="4869">
          <cell r="A4869">
            <v>2513216</v>
          </cell>
          <cell r="B4869" t="str">
            <v>25-132-16</v>
          </cell>
          <cell r="C4869" t="str">
            <v xml:space="preserve">ANGLE PLATE, 130DG.  80X22MM            </v>
          </cell>
          <cell r="D4869" t="str">
            <v>PC</v>
          </cell>
          <cell r="E4869">
            <v>40.21</v>
          </cell>
          <cell r="F4869">
            <v>100.52500000000001</v>
          </cell>
        </row>
        <row r="4870">
          <cell r="A4870">
            <v>2513217</v>
          </cell>
          <cell r="B4870" t="str">
            <v>25-132-17</v>
          </cell>
          <cell r="C4870" t="str">
            <v xml:space="preserve">ANGLE PLATE, 130DG.  85X22MM            </v>
          </cell>
          <cell r="D4870" t="str">
            <v>PC</v>
          </cell>
          <cell r="E4870">
            <v>40.21</v>
          </cell>
          <cell r="F4870">
            <v>100.52500000000001</v>
          </cell>
        </row>
        <row r="4871">
          <cell r="A4871">
            <v>2513218</v>
          </cell>
          <cell r="B4871" t="str">
            <v>25-132-18</v>
          </cell>
          <cell r="C4871" t="str">
            <v xml:space="preserve">ANGLE PLATE, 130DG.  90X22MM            </v>
          </cell>
          <cell r="D4871" t="str">
            <v>PC</v>
          </cell>
          <cell r="E4871">
            <v>40.21</v>
          </cell>
          <cell r="F4871">
            <v>100.52500000000001</v>
          </cell>
        </row>
        <row r="4872">
          <cell r="A4872">
            <v>2513219</v>
          </cell>
          <cell r="B4872" t="str">
            <v>25-132-19</v>
          </cell>
          <cell r="C4872" t="str">
            <v xml:space="preserve">ANGLE PLATE, 130DG.  95X22MM            </v>
          </cell>
          <cell r="D4872" t="str">
            <v>PC</v>
          </cell>
          <cell r="E4872">
            <v>40.21</v>
          </cell>
          <cell r="F4872">
            <v>100.52500000000001</v>
          </cell>
        </row>
        <row r="4873">
          <cell r="A4873">
            <v>2513324</v>
          </cell>
          <cell r="B4873" t="str">
            <v>25-133-24</v>
          </cell>
          <cell r="C4873" t="str">
            <v xml:space="preserve">ANGLE PLATE,130DG.  70X200MM            </v>
          </cell>
          <cell r="D4873" t="str">
            <v>PC</v>
          </cell>
          <cell r="E4873">
            <v>62.48</v>
          </cell>
          <cell r="F4873">
            <v>156.19999999999999</v>
          </cell>
        </row>
        <row r="4874">
          <cell r="A4874">
            <v>2513326</v>
          </cell>
          <cell r="B4874" t="str">
            <v>25-133-26</v>
          </cell>
          <cell r="C4874" t="str">
            <v xml:space="preserve">ANGLE PLATE,130DG.  80X200MM            </v>
          </cell>
          <cell r="D4874" t="str">
            <v>PC</v>
          </cell>
          <cell r="E4874">
            <v>62.48</v>
          </cell>
          <cell r="F4874">
            <v>156.19999999999999</v>
          </cell>
        </row>
        <row r="4875">
          <cell r="A4875">
            <v>2513328</v>
          </cell>
          <cell r="B4875" t="str">
            <v>25-133-28</v>
          </cell>
          <cell r="C4875" t="str">
            <v xml:space="preserve">ANGLE PLATE,130DG.  90X200MM            </v>
          </cell>
          <cell r="D4875" t="str">
            <v>PC</v>
          </cell>
          <cell r="E4875">
            <v>62.48</v>
          </cell>
          <cell r="F4875">
            <v>156.19999999999999</v>
          </cell>
        </row>
        <row r="4876">
          <cell r="A4876">
            <v>2513336</v>
          </cell>
          <cell r="B4876" t="str">
            <v>25-133-36</v>
          </cell>
          <cell r="C4876" t="str">
            <v xml:space="preserve">ANGLE PLATE,130DG.  50X 60MM            </v>
          </cell>
          <cell r="D4876" t="str">
            <v>PC</v>
          </cell>
          <cell r="E4876">
            <v>44.46</v>
          </cell>
          <cell r="F4876">
            <v>111.15</v>
          </cell>
        </row>
        <row r="4877">
          <cell r="A4877">
            <v>2513338</v>
          </cell>
          <cell r="B4877" t="str">
            <v>25-133-38</v>
          </cell>
          <cell r="C4877" t="str">
            <v xml:space="preserve">ANGLE PLATE,130DG.  60X 60MM            </v>
          </cell>
          <cell r="D4877" t="str">
            <v>PC</v>
          </cell>
          <cell r="E4877">
            <v>44.46</v>
          </cell>
          <cell r="F4877">
            <v>111.15</v>
          </cell>
        </row>
        <row r="4878">
          <cell r="A4878">
            <v>2513340</v>
          </cell>
          <cell r="B4878" t="str">
            <v>25-133-40</v>
          </cell>
          <cell r="C4878" t="str">
            <v xml:space="preserve">ANGLE PLATE,130DG. 100X 60MM            </v>
          </cell>
          <cell r="D4878" t="str">
            <v>PC</v>
          </cell>
          <cell r="E4878">
            <v>44.46</v>
          </cell>
          <cell r="F4878">
            <v>111.15</v>
          </cell>
        </row>
        <row r="4879">
          <cell r="A4879">
            <v>2513341</v>
          </cell>
          <cell r="B4879" t="str">
            <v>25-133-41</v>
          </cell>
          <cell r="C4879" t="str">
            <v xml:space="preserve">ANGLE PLATE,130DG. 105X 60MM            </v>
          </cell>
          <cell r="D4879" t="str">
            <v>PC</v>
          </cell>
          <cell r="E4879">
            <v>44.46</v>
          </cell>
          <cell r="F4879">
            <v>111.15</v>
          </cell>
        </row>
        <row r="4880">
          <cell r="A4880">
            <v>2513342</v>
          </cell>
          <cell r="B4880" t="str">
            <v>25-133-42</v>
          </cell>
          <cell r="C4880" t="str">
            <v xml:space="preserve">ANGLE PLATE,130DG. 110X 60MM            </v>
          </cell>
          <cell r="D4880" t="str">
            <v>PC</v>
          </cell>
          <cell r="E4880">
            <v>44.46</v>
          </cell>
          <cell r="F4880">
            <v>111.15</v>
          </cell>
        </row>
        <row r="4881">
          <cell r="A4881">
            <v>2513344</v>
          </cell>
          <cell r="B4881" t="str">
            <v>25-133-44</v>
          </cell>
          <cell r="C4881" t="str">
            <v xml:space="preserve">ANGLE PLATE,130DG.  70X 60MM            </v>
          </cell>
          <cell r="D4881" t="str">
            <v>PC</v>
          </cell>
          <cell r="E4881">
            <v>44.46</v>
          </cell>
          <cell r="F4881">
            <v>111.15</v>
          </cell>
        </row>
        <row r="4882">
          <cell r="A4882">
            <v>2513345</v>
          </cell>
          <cell r="B4882" t="str">
            <v>25-133-45</v>
          </cell>
          <cell r="C4882" t="str">
            <v xml:space="preserve">ANGLE PLATE,130DG.  75X 60MM            </v>
          </cell>
          <cell r="D4882" t="str">
            <v>PC</v>
          </cell>
          <cell r="E4882">
            <v>44.46</v>
          </cell>
          <cell r="F4882">
            <v>111.15</v>
          </cell>
        </row>
        <row r="4883">
          <cell r="A4883">
            <v>2513346</v>
          </cell>
          <cell r="B4883" t="str">
            <v>25-133-46</v>
          </cell>
          <cell r="C4883" t="str">
            <v xml:space="preserve">ANGLE PLATE,130DG.  80X 60MM            </v>
          </cell>
          <cell r="D4883" t="str">
            <v>PC</v>
          </cell>
          <cell r="E4883">
            <v>44.46</v>
          </cell>
          <cell r="F4883">
            <v>111.15</v>
          </cell>
        </row>
        <row r="4884">
          <cell r="A4884">
            <v>2513347</v>
          </cell>
          <cell r="B4884" t="str">
            <v>25-133-47</v>
          </cell>
          <cell r="C4884" t="str">
            <v xml:space="preserve">ANGLE PLATE,130DG.  85X 60MM            </v>
          </cell>
          <cell r="D4884" t="str">
            <v>PC</v>
          </cell>
          <cell r="E4884">
            <v>44.46</v>
          </cell>
          <cell r="F4884">
            <v>111.15</v>
          </cell>
        </row>
        <row r="4885">
          <cell r="A4885">
            <v>2513348</v>
          </cell>
          <cell r="B4885" t="str">
            <v>25-133-48</v>
          </cell>
          <cell r="C4885" t="str">
            <v xml:space="preserve">ANGLE PLATE,130DG.  90X 60MM            </v>
          </cell>
          <cell r="D4885" t="str">
            <v>PC</v>
          </cell>
          <cell r="E4885">
            <v>44.46</v>
          </cell>
          <cell r="F4885">
            <v>111.15</v>
          </cell>
        </row>
        <row r="4886">
          <cell r="A4886">
            <v>2513349</v>
          </cell>
          <cell r="B4886" t="str">
            <v>25-133-49</v>
          </cell>
          <cell r="C4886" t="str">
            <v xml:space="preserve">ANGLE PLATE,130DG.  95X 60MM            </v>
          </cell>
          <cell r="D4886" t="str">
            <v>PC</v>
          </cell>
          <cell r="E4886">
            <v>44.46</v>
          </cell>
          <cell r="F4886">
            <v>111.15</v>
          </cell>
        </row>
        <row r="4887">
          <cell r="A4887">
            <v>2513360</v>
          </cell>
          <cell r="B4887" t="str">
            <v>25-133-60</v>
          </cell>
          <cell r="C4887" t="str">
            <v xml:space="preserve">ANGLE PLATE,130DG.  50X104MM            </v>
          </cell>
          <cell r="D4887" t="str">
            <v>PC</v>
          </cell>
          <cell r="E4887">
            <v>53.55</v>
          </cell>
          <cell r="F4887">
            <v>133.875</v>
          </cell>
        </row>
        <row r="4888">
          <cell r="A4888">
            <v>2513362</v>
          </cell>
          <cell r="B4888" t="str">
            <v>25-133-62</v>
          </cell>
          <cell r="C4888" t="str">
            <v xml:space="preserve">ANGLE PLATE,130DG.  60X104MM            </v>
          </cell>
          <cell r="D4888" t="str">
            <v>PC</v>
          </cell>
          <cell r="E4888">
            <v>53.55</v>
          </cell>
          <cell r="F4888">
            <v>133.875</v>
          </cell>
        </row>
        <row r="4889">
          <cell r="A4889">
            <v>2513364</v>
          </cell>
          <cell r="B4889" t="str">
            <v>25-133-64</v>
          </cell>
          <cell r="C4889" t="str">
            <v xml:space="preserve">ANGLE PLATE,130DG.  70X104MM            </v>
          </cell>
          <cell r="D4889" t="str">
            <v>PC</v>
          </cell>
          <cell r="E4889">
            <v>53.55</v>
          </cell>
          <cell r="F4889">
            <v>133.875</v>
          </cell>
        </row>
        <row r="4890">
          <cell r="A4890">
            <v>2513366</v>
          </cell>
          <cell r="B4890" t="str">
            <v>25-133-66</v>
          </cell>
          <cell r="C4890" t="str">
            <v xml:space="preserve">ANGLE PLATE,130DG.  80X104MM            </v>
          </cell>
          <cell r="D4890" t="str">
            <v>PC</v>
          </cell>
          <cell r="E4890">
            <v>53.55</v>
          </cell>
          <cell r="F4890">
            <v>133.875</v>
          </cell>
        </row>
        <row r="4891">
          <cell r="A4891">
            <v>2513368</v>
          </cell>
          <cell r="B4891" t="str">
            <v>25-133-68</v>
          </cell>
          <cell r="C4891" t="str">
            <v xml:space="preserve">ANGLE PLATE,130DG.  90X104MM            </v>
          </cell>
          <cell r="D4891" t="str">
            <v>PC</v>
          </cell>
          <cell r="E4891">
            <v>53.55</v>
          </cell>
          <cell r="F4891">
            <v>133.875</v>
          </cell>
        </row>
        <row r="4892">
          <cell r="A4892">
            <v>2513394</v>
          </cell>
          <cell r="B4892" t="str">
            <v>25-133-94</v>
          </cell>
          <cell r="C4892" t="str">
            <v xml:space="preserve">ANGLE PLATE,130DG.  70X152MM            </v>
          </cell>
          <cell r="D4892" t="str">
            <v>PC</v>
          </cell>
          <cell r="E4892">
            <v>58.06</v>
          </cell>
          <cell r="F4892">
            <v>145.15</v>
          </cell>
        </row>
        <row r="4893">
          <cell r="A4893">
            <v>2513396</v>
          </cell>
          <cell r="B4893" t="str">
            <v>25-133-96</v>
          </cell>
          <cell r="C4893" t="str">
            <v xml:space="preserve">ANGLE PLATE,130DG.  80X152MM            </v>
          </cell>
          <cell r="D4893" t="str">
            <v>PC</v>
          </cell>
          <cell r="E4893">
            <v>58.06</v>
          </cell>
          <cell r="F4893">
            <v>145.15</v>
          </cell>
        </row>
        <row r="4894">
          <cell r="A4894">
            <v>2513398</v>
          </cell>
          <cell r="B4894" t="str">
            <v>25-133-98</v>
          </cell>
          <cell r="C4894" t="str">
            <v xml:space="preserve">ANGLE PLATE,130DG.  90X152MM            </v>
          </cell>
          <cell r="D4894" t="str">
            <v>PC</v>
          </cell>
          <cell r="E4894">
            <v>58.06</v>
          </cell>
          <cell r="F4894">
            <v>145.15</v>
          </cell>
        </row>
        <row r="4895">
          <cell r="A4895">
            <v>2513428</v>
          </cell>
          <cell r="B4895" t="str">
            <v>25-134-28</v>
          </cell>
          <cell r="C4895" t="str">
            <v xml:space="preserve">HIP PLATE 90DG.  40X10X100MM            </v>
          </cell>
          <cell r="D4895" t="str">
            <v>PC</v>
          </cell>
          <cell r="E4895">
            <v>58.06</v>
          </cell>
          <cell r="F4895">
            <v>145.15</v>
          </cell>
        </row>
        <row r="4896">
          <cell r="A4896">
            <v>2513432</v>
          </cell>
          <cell r="B4896" t="str">
            <v>25-134-32</v>
          </cell>
          <cell r="C4896" t="str">
            <v xml:space="preserve">HIP PLATE100DG.  60X10X100MM            </v>
          </cell>
          <cell r="D4896" t="str">
            <v>PC</v>
          </cell>
          <cell r="E4896">
            <v>58.06</v>
          </cell>
          <cell r="F4896">
            <v>145.15</v>
          </cell>
        </row>
        <row r="4897">
          <cell r="A4897">
            <v>2513443</v>
          </cell>
          <cell r="B4897" t="str">
            <v>25-134-43</v>
          </cell>
          <cell r="C4897" t="str">
            <v xml:space="preserve">HIP PLATE 110DG.     65X85MM            </v>
          </cell>
          <cell r="D4897" t="str">
            <v>PC</v>
          </cell>
          <cell r="E4897">
            <v>58.06</v>
          </cell>
          <cell r="F4897">
            <v>145.15</v>
          </cell>
        </row>
        <row r="4898">
          <cell r="A4898">
            <v>2513445</v>
          </cell>
          <cell r="B4898" t="str">
            <v>25-134-45</v>
          </cell>
          <cell r="C4898" t="str">
            <v xml:space="preserve">HIP PLATE 110DG.     75X85MM            </v>
          </cell>
          <cell r="D4898" t="str">
            <v>PC</v>
          </cell>
          <cell r="E4898">
            <v>58.06</v>
          </cell>
          <cell r="F4898">
            <v>145.15</v>
          </cell>
        </row>
        <row r="4899">
          <cell r="A4899">
            <v>2513447</v>
          </cell>
          <cell r="B4899" t="str">
            <v>25-134-47</v>
          </cell>
          <cell r="C4899" t="str">
            <v xml:space="preserve">HIP PLATE 110DG.     85X85MM            </v>
          </cell>
          <cell r="D4899" t="str">
            <v>PC</v>
          </cell>
          <cell r="E4899">
            <v>58.06</v>
          </cell>
          <cell r="F4899">
            <v>145.15</v>
          </cell>
        </row>
        <row r="4900">
          <cell r="A4900">
            <v>2513453</v>
          </cell>
          <cell r="B4900" t="str">
            <v>25-134-53</v>
          </cell>
          <cell r="C4900" t="str">
            <v xml:space="preserve">HIP PLATE 120DG.     65X85MM            </v>
          </cell>
          <cell r="D4900" t="str">
            <v>PC</v>
          </cell>
          <cell r="E4900">
            <v>58.06</v>
          </cell>
          <cell r="F4900">
            <v>145.15</v>
          </cell>
        </row>
        <row r="4901">
          <cell r="A4901">
            <v>2513455</v>
          </cell>
          <cell r="B4901" t="str">
            <v>25-134-55</v>
          </cell>
          <cell r="C4901" t="str">
            <v xml:space="preserve">HIP PLATE 120DG.     75X85MM            </v>
          </cell>
          <cell r="D4901" t="str">
            <v>PC</v>
          </cell>
          <cell r="E4901">
            <v>58.06</v>
          </cell>
          <cell r="F4901">
            <v>145.15</v>
          </cell>
        </row>
        <row r="4902">
          <cell r="A4902">
            <v>2513457</v>
          </cell>
          <cell r="B4902" t="str">
            <v>25-134-57</v>
          </cell>
          <cell r="C4902" t="str">
            <v xml:space="preserve">HIP PLATE 120DG.     85X85MM            </v>
          </cell>
          <cell r="D4902" t="str">
            <v>PC</v>
          </cell>
          <cell r="E4902">
            <v>58.06</v>
          </cell>
          <cell r="F4902">
            <v>145.15</v>
          </cell>
        </row>
        <row r="4903">
          <cell r="A4903">
            <v>2513462</v>
          </cell>
          <cell r="B4903" t="str">
            <v>25-134-62</v>
          </cell>
          <cell r="C4903" t="str">
            <v xml:space="preserve">HIP PLATE 90DG.  60X20X100MM            </v>
          </cell>
          <cell r="D4903" t="str">
            <v>PC</v>
          </cell>
          <cell r="E4903">
            <v>58.06</v>
          </cell>
          <cell r="F4903">
            <v>145.15</v>
          </cell>
        </row>
        <row r="4904">
          <cell r="A4904">
            <v>2513470</v>
          </cell>
          <cell r="B4904" t="str">
            <v>25-134-70</v>
          </cell>
          <cell r="C4904" t="str">
            <v xml:space="preserve">HIP PLATE 90DG.  50X15X100MM            </v>
          </cell>
          <cell r="D4904" t="str">
            <v>PC</v>
          </cell>
          <cell r="E4904">
            <v>58.06</v>
          </cell>
          <cell r="F4904">
            <v>145.15</v>
          </cell>
        </row>
        <row r="4905">
          <cell r="A4905">
            <v>2513472</v>
          </cell>
          <cell r="B4905" t="str">
            <v>25-134-72</v>
          </cell>
          <cell r="C4905" t="str">
            <v xml:space="preserve">HIP PLATE 90DG.  60X15X100MM            </v>
          </cell>
          <cell r="D4905" t="str">
            <v>PC</v>
          </cell>
          <cell r="E4905">
            <v>58.06</v>
          </cell>
          <cell r="F4905">
            <v>145.15</v>
          </cell>
        </row>
        <row r="4906">
          <cell r="A4906">
            <v>2513480</v>
          </cell>
          <cell r="B4906" t="str">
            <v>25-134-80</v>
          </cell>
          <cell r="C4906" t="str">
            <v xml:space="preserve">HIP PLATE 130DG.    100X85MM            </v>
          </cell>
          <cell r="D4906" t="str">
            <v>PC</v>
          </cell>
          <cell r="E4906">
            <v>58.06</v>
          </cell>
          <cell r="F4906">
            <v>145.15</v>
          </cell>
        </row>
        <row r="4907">
          <cell r="A4907">
            <v>2513481</v>
          </cell>
          <cell r="B4907" t="str">
            <v>25-134-81</v>
          </cell>
          <cell r="C4907" t="str">
            <v xml:space="preserve">HIP PLATE 130DG.    105X85MM            </v>
          </cell>
          <cell r="D4907" t="str">
            <v>PC</v>
          </cell>
          <cell r="E4907">
            <v>58.06</v>
          </cell>
          <cell r="F4907">
            <v>145.15</v>
          </cell>
        </row>
        <row r="4908">
          <cell r="A4908">
            <v>2513482</v>
          </cell>
          <cell r="B4908" t="str">
            <v>25-134-82</v>
          </cell>
          <cell r="C4908" t="str">
            <v xml:space="preserve">HIP PLATE 130DG.    110X85MM            </v>
          </cell>
          <cell r="D4908" t="str">
            <v>PC</v>
          </cell>
          <cell r="E4908">
            <v>58.06</v>
          </cell>
          <cell r="F4908">
            <v>145.15</v>
          </cell>
        </row>
        <row r="4909">
          <cell r="A4909">
            <v>2513483</v>
          </cell>
          <cell r="B4909" t="str">
            <v>25-134-83</v>
          </cell>
          <cell r="C4909" t="str">
            <v xml:space="preserve">HIP PLATE 130DG.     65X85MM            </v>
          </cell>
          <cell r="D4909" t="str">
            <v>PC</v>
          </cell>
          <cell r="E4909">
            <v>58.06</v>
          </cell>
          <cell r="F4909">
            <v>145.15</v>
          </cell>
        </row>
        <row r="4910">
          <cell r="A4910">
            <v>2513484</v>
          </cell>
          <cell r="B4910" t="str">
            <v>25-134-84</v>
          </cell>
          <cell r="C4910" t="str">
            <v xml:space="preserve">HIP PLATE 130DG.     70X85MM            </v>
          </cell>
          <cell r="D4910" t="str">
            <v>PC</v>
          </cell>
          <cell r="E4910">
            <v>58.06</v>
          </cell>
          <cell r="F4910">
            <v>145.15</v>
          </cell>
        </row>
        <row r="4911">
          <cell r="A4911">
            <v>2513485</v>
          </cell>
          <cell r="B4911" t="str">
            <v>25-134-85</v>
          </cell>
          <cell r="C4911" t="str">
            <v xml:space="preserve">HIP PLATE 130DG.     75X85MM            </v>
          </cell>
          <cell r="D4911" t="str">
            <v>PC</v>
          </cell>
          <cell r="E4911">
            <v>58.06</v>
          </cell>
          <cell r="F4911">
            <v>145.15</v>
          </cell>
        </row>
        <row r="4912">
          <cell r="A4912">
            <v>2513486</v>
          </cell>
          <cell r="B4912" t="str">
            <v>25-134-86</v>
          </cell>
          <cell r="C4912" t="str">
            <v xml:space="preserve">HIP PLATE 130DG.     80X85MM            </v>
          </cell>
          <cell r="D4912" t="str">
            <v>PC</v>
          </cell>
          <cell r="E4912">
            <v>58.06</v>
          </cell>
          <cell r="F4912">
            <v>145.15</v>
          </cell>
        </row>
        <row r="4913">
          <cell r="A4913">
            <v>2513487</v>
          </cell>
          <cell r="B4913" t="str">
            <v>25-134-87</v>
          </cell>
          <cell r="C4913" t="str">
            <v xml:space="preserve">HIP PLATE 130DG.     85X85MM            </v>
          </cell>
          <cell r="D4913" t="str">
            <v>PC</v>
          </cell>
          <cell r="E4913">
            <v>58.06</v>
          </cell>
          <cell r="F4913">
            <v>145.15</v>
          </cell>
        </row>
        <row r="4914">
          <cell r="A4914">
            <v>2513488</v>
          </cell>
          <cell r="B4914" t="str">
            <v>25-134-88</v>
          </cell>
          <cell r="C4914" t="str">
            <v xml:space="preserve">HIP PLATE 130DG.     90X85MM            </v>
          </cell>
          <cell r="D4914" t="str">
            <v>PC</v>
          </cell>
          <cell r="E4914">
            <v>58.06</v>
          </cell>
          <cell r="F4914">
            <v>145.15</v>
          </cell>
        </row>
        <row r="4915">
          <cell r="A4915">
            <v>2513489</v>
          </cell>
          <cell r="B4915" t="str">
            <v>25-134-89</v>
          </cell>
          <cell r="C4915" t="str">
            <v xml:space="preserve">HIP PLATE 130DG.     95X85MM            </v>
          </cell>
          <cell r="D4915" t="str">
            <v>PC</v>
          </cell>
          <cell r="E4915">
            <v>58.06</v>
          </cell>
          <cell r="F4915">
            <v>145.15</v>
          </cell>
        </row>
        <row r="4916">
          <cell r="A4916">
            <v>2513517</v>
          </cell>
          <cell r="B4916" t="str">
            <v>25-135-17</v>
          </cell>
          <cell r="C4916" t="str">
            <v xml:space="preserve">ANGLE PLATE,  80DG.  35X70MM            </v>
          </cell>
          <cell r="D4916" t="str">
            <v>PC</v>
          </cell>
          <cell r="E4916">
            <v>44.46</v>
          </cell>
          <cell r="F4916">
            <v>111.15</v>
          </cell>
        </row>
        <row r="4917">
          <cell r="A4917">
            <v>2513519</v>
          </cell>
          <cell r="B4917" t="str">
            <v>25-135-19</v>
          </cell>
          <cell r="C4917" t="str">
            <v xml:space="preserve">ANGLE PLATE,  80DG.  45X70MM            </v>
          </cell>
          <cell r="D4917" t="str">
            <v>PC</v>
          </cell>
          <cell r="E4917">
            <v>44.46</v>
          </cell>
          <cell r="F4917">
            <v>111.15</v>
          </cell>
        </row>
        <row r="4918">
          <cell r="A4918">
            <v>2513527</v>
          </cell>
          <cell r="B4918" t="str">
            <v>25-135-27</v>
          </cell>
          <cell r="C4918" t="str">
            <v xml:space="preserve">ANGLE PLATE,  90DG.  35X70MM            </v>
          </cell>
          <cell r="D4918" t="str">
            <v>PC</v>
          </cell>
          <cell r="E4918">
            <v>44.46</v>
          </cell>
          <cell r="F4918">
            <v>111.15</v>
          </cell>
        </row>
        <row r="4919">
          <cell r="A4919">
            <v>2513529</v>
          </cell>
          <cell r="B4919" t="str">
            <v>25-135-29</v>
          </cell>
          <cell r="C4919" t="str">
            <v xml:space="preserve">ANGLE PLATE,  90DG.  45X70MM            </v>
          </cell>
          <cell r="D4919" t="str">
            <v>PC</v>
          </cell>
          <cell r="E4919">
            <v>44.46</v>
          </cell>
          <cell r="F4919">
            <v>111.15</v>
          </cell>
        </row>
        <row r="4920">
          <cell r="A4920">
            <v>2513537</v>
          </cell>
          <cell r="B4920" t="str">
            <v>25-135-37</v>
          </cell>
          <cell r="C4920" t="str">
            <v xml:space="preserve">ANGLE PLATE, 100DG.  35X70MM            </v>
          </cell>
          <cell r="D4920" t="str">
            <v>PC</v>
          </cell>
          <cell r="E4920">
            <v>44.46</v>
          </cell>
          <cell r="F4920">
            <v>111.15</v>
          </cell>
        </row>
        <row r="4921">
          <cell r="A4921">
            <v>2513539</v>
          </cell>
          <cell r="B4921" t="str">
            <v>25-135-39</v>
          </cell>
          <cell r="C4921" t="str">
            <v xml:space="preserve">ANGLE PLATE, 100DG.  45X70MM            </v>
          </cell>
          <cell r="D4921" t="str">
            <v>PC</v>
          </cell>
          <cell r="E4921">
            <v>44.46</v>
          </cell>
          <cell r="F4921">
            <v>111.15</v>
          </cell>
        </row>
        <row r="4922">
          <cell r="A4922">
            <v>2513560</v>
          </cell>
          <cell r="B4922" t="str">
            <v>25-135-60</v>
          </cell>
          <cell r="C4922" t="str">
            <v xml:space="preserve">HIP PLATE  90DG  50X10X 75MM            </v>
          </cell>
          <cell r="D4922" t="str">
            <v>PC</v>
          </cell>
          <cell r="E4922">
            <v>53.55</v>
          </cell>
          <cell r="F4922">
            <v>133.875</v>
          </cell>
        </row>
        <row r="4923">
          <cell r="A4923">
            <v>2513568</v>
          </cell>
          <cell r="B4923" t="str">
            <v>25-135-68</v>
          </cell>
          <cell r="C4923" t="str">
            <v xml:space="preserve">HIP PLATE  90DG  40X10X 75MM            </v>
          </cell>
          <cell r="D4923" t="str">
            <v>PC</v>
          </cell>
          <cell r="E4923">
            <v>53.55</v>
          </cell>
          <cell r="F4923">
            <v>133.875</v>
          </cell>
        </row>
        <row r="4924">
          <cell r="A4924">
            <v>2513570</v>
          </cell>
          <cell r="B4924" t="str">
            <v>25-135-70</v>
          </cell>
          <cell r="C4924" t="str">
            <v xml:space="preserve">HIP PLATE  90DG  50X15X 75MM            </v>
          </cell>
          <cell r="D4924" t="str">
            <v>PC</v>
          </cell>
          <cell r="E4924">
            <v>53.55</v>
          </cell>
          <cell r="F4924">
            <v>133.875</v>
          </cell>
        </row>
        <row r="4925">
          <cell r="A4925">
            <v>2513578</v>
          </cell>
          <cell r="B4925" t="str">
            <v>25-135-78</v>
          </cell>
          <cell r="C4925" t="str">
            <v xml:space="preserve">HIP PLATE  90DG  40X15X 75MM            </v>
          </cell>
          <cell r="D4925" t="str">
            <v>PC</v>
          </cell>
          <cell r="E4925">
            <v>53.55</v>
          </cell>
          <cell r="F4925">
            <v>133.875</v>
          </cell>
        </row>
        <row r="4926">
          <cell r="A4926">
            <v>2513625</v>
          </cell>
          <cell r="B4926" t="str">
            <v>25-136-25</v>
          </cell>
          <cell r="C4926" t="str">
            <v xml:space="preserve">ANGLE PLATE,  90DG.  25X 7MM            </v>
          </cell>
          <cell r="D4926" t="str">
            <v>PC</v>
          </cell>
          <cell r="E4926">
            <v>35.79</v>
          </cell>
          <cell r="F4926">
            <v>89.474999999999994</v>
          </cell>
        </row>
        <row r="4927">
          <cell r="A4927">
            <v>2513626</v>
          </cell>
          <cell r="B4927" t="str">
            <v>25-136-26</v>
          </cell>
          <cell r="C4927" t="str">
            <v xml:space="preserve">ANGLE PLATE,  90DG.  32X 7MM            </v>
          </cell>
          <cell r="D4927" t="str">
            <v>PC</v>
          </cell>
          <cell r="E4927">
            <v>35.79</v>
          </cell>
          <cell r="F4927">
            <v>89.474999999999994</v>
          </cell>
        </row>
        <row r="4928">
          <cell r="A4928">
            <v>2513635</v>
          </cell>
          <cell r="B4928" t="str">
            <v>25-136-35</v>
          </cell>
          <cell r="C4928" t="str">
            <v xml:space="preserve">ANGLE PLATE,  90DG.  25X12MM            </v>
          </cell>
          <cell r="D4928" t="str">
            <v>PC</v>
          </cell>
          <cell r="E4928">
            <v>35.79</v>
          </cell>
          <cell r="F4928">
            <v>89.474999999999994</v>
          </cell>
        </row>
        <row r="4929">
          <cell r="A4929">
            <v>2513636</v>
          </cell>
          <cell r="B4929" t="str">
            <v>25-136-36</v>
          </cell>
          <cell r="C4929" t="str">
            <v xml:space="preserve">ANGLE PLATE,  90DG.  32X12MM            </v>
          </cell>
          <cell r="D4929" t="str">
            <v>PC</v>
          </cell>
          <cell r="E4929">
            <v>35.79</v>
          </cell>
          <cell r="F4929">
            <v>89.474999999999994</v>
          </cell>
        </row>
        <row r="4930">
          <cell r="A4930">
            <v>2513720</v>
          </cell>
          <cell r="B4930" t="str">
            <v>25-137-20</v>
          </cell>
          <cell r="C4930" t="str">
            <v xml:space="preserve">PLATE,CONDYLE,95DG. 50X204MM            </v>
          </cell>
          <cell r="D4930" t="str">
            <v>PC</v>
          </cell>
          <cell r="E4930">
            <v>85.85</v>
          </cell>
          <cell r="F4930">
            <v>214.625</v>
          </cell>
        </row>
        <row r="4931">
          <cell r="A4931">
            <v>2513722</v>
          </cell>
          <cell r="B4931" t="str">
            <v>25-137-22</v>
          </cell>
          <cell r="C4931" t="str">
            <v xml:space="preserve">PLATE,CONDYLE,95DG. 60X204MM            </v>
          </cell>
          <cell r="D4931" t="str">
            <v>PC</v>
          </cell>
          <cell r="E4931">
            <v>85.85</v>
          </cell>
          <cell r="F4931">
            <v>214.625</v>
          </cell>
        </row>
        <row r="4932">
          <cell r="A4932">
            <v>2513724</v>
          </cell>
          <cell r="B4932" t="str">
            <v>25-137-24</v>
          </cell>
          <cell r="C4932" t="str">
            <v xml:space="preserve">PLATE,CONDYLE,95DG. 70X204MM            </v>
          </cell>
          <cell r="D4932" t="str">
            <v>PC</v>
          </cell>
          <cell r="E4932">
            <v>85.85</v>
          </cell>
          <cell r="F4932">
            <v>214.625</v>
          </cell>
        </row>
        <row r="4933">
          <cell r="A4933">
            <v>2513726</v>
          </cell>
          <cell r="B4933" t="str">
            <v>25-137-26</v>
          </cell>
          <cell r="C4933" t="str">
            <v xml:space="preserve">PLATE CONDYLE 95DG. 80X204MM            </v>
          </cell>
          <cell r="D4933" t="str">
            <v>PC</v>
          </cell>
          <cell r="E4933">
            <v>85.85</v>
          </cell>
          <cell r="F4933">
            <v>214.625</v>
          </cell>
        </row>
        <row r="4934">
          <cell r="A4934">
            <v>2513750</v>
          </cell>
          <cell r="B4934" t="str">
            <v>25-137-50</v>
          </cell>
          <cell r="C4934" t="str">
            <v xml:space="preserve">PLATE CONDYLE 95DG. 50X 92MM            </v>
          </cell>
          <cell r="D4934" t="str">
            <v>PC</v>
          </cell>
          <cell r="E4934">
            <v>60.78</v>
          </cell>
          <cell r="F4934">
            <v>151.94999999999999</v>
          </cell>
        </row>
        <row r="4935">
          <cell r="A4935">
            <v>2513752</v>
          </cell>
          <cell r="B4935" t="str">
            <v>25-137-52</v>
          </cell>
          <cell r="C4935" t="str">
            <v xml:space="preserve">PLATE CONDYLE 95DG. 60X 92MM            </v>
          </cell>
          <cell r="D4935" t="str">
            <v>PC</v>
          </cell>
          <cell r="E4935">
            <v>60.78</v>
          </cell>
          <cell r="F4935">
            <v>151.94999999999999</v>
          </cell>
        </row>
        <row r="4936">
          <cell r="A4936">
            <v>2513754</v>
          </cell>
          <cell r="B4936" t="str">
            <v>25-137-54</v>
          </cell>
          <cell r="C4936" t="str">
            <v xml:space="preserve">PLATE CONDYLE 95DG. 70X 92MM            </v>
          </cell>
          <cell r="D4936" t="str">
            <v>PC</v>
          </cell>
          <cell r="E4936">
            <v>60.78</v>
          </cell>
          <cell r="F4936">
            <v>151.94999999999999</v>
          </cell>
        </row>
        <row r="4937">
          <cell r="A4937">
            <v>2513756</v>
          </cell>
          <cell r="B4937" t="str">
            <v>25-137-56</v>
          </cell>
          <cell r="C4937" t="str">
            <v xml:space="preserve">PLATE CONDYLE 95DG. 80X 92MM            </v>
          </cell>
          <cell r="D4937" t="str">
            <v>PC</v>
          </cell>
          <cell r="E4937">
            <v>60.78</v>
          </cell>
          <cell r="F4937">
            <v>151.94999999999999</v>
          </cell>
        </row>
        <row r="4938">
          <cell r="A4938">
            <v>2513770</v>
          </cell>
          <cell r="B4938" t="str">
            <v>25-137-70</v>
          </cell>
          <cell r="C4938" t="str">
            <v xml:space="preserve">PLATE CONDYLE 95DG. 50X124MM            </v>
          </cell>
          <cell r="D4938" t="str">
            <v>PC</v>
          </cell>
          <cell r="E4938">
            <v>65.2</v>
          </cell>
          <cell r="F4938">
            <v>163</v>
          </cell>
        </row>
        <row r="4939">
          <cell r="A4939">
            <v>2513772</v>
          </cell>
          <cell r="B4939" t="str">
            <v>25-137-72</v>
          </cell>
          <cell r="C4939" t="str">
            <v xml:space="preserve">PLATE CONDYLE 95DG. 60X124MM            </v>
          </cell>
          <cell r="D4939" t="str">
            <v>PC</v>
          </cell>
          <cell r="E4939">
            <v>65.2</v>
          </cell>
          <cell r="F4939">
            <v>163</v>
          </cell>
        </row>
        <row r="4940">
          <cell r="A4940">
            <v>2513774</v>
          </cell>
          <cell r="B4940" t="str">
            <v>25-137-74</v>
          </cell>
          <cell r="C4940" t="str">
            <v xml:space="preserve">PLATE CONDYLE 95DG. 70X124MM            </v>
          </cell>
          <cell r="D4940" t="str">
            <v>PC</v>
          </cell>
          <cell r="E4940">
            <v>65.2</v>
          </cell>
          <cell r="F4940">
            <v>163</v>
          </cell>
        </row>
        <row r="4941">
          <cell r="A4941">
            <v>2513776</v>
          </cell>
          <cell r="B4941" t="str">
            <v>25-137-76</v>
          </cell>
          <cell r="C4941" t="str">
            <v xml:space="preserve">PLATE CONDYLE 95DG. 80X124MM            </v>
          </cell>
          <cell r="D4941" t="str">
            <v>PC</v>
          </cell>
          <cell r="E4941">
            <v>65.2</v>
          </cell>
          <cell r="F4941">
            <v>163</v>
          </cell>
        </row>
        <row r="4942">
          <cell r="A4942">
            <v>2513790</v>
          </cell>
          <cell r="B4942" t="str">
            <v>25-137-90</v>
          </cell>
          <cell r="C4942" t="str">
            <v xml:space="preserve">PLATE CONDYLE 95DG. 50X156MM            </v>
          </cell>
          <cell r="D4942" t="str">
            <v>PC</v>
          </cell>
          <cell r="E4942">
            <v>71.400000000000006</v>
          </cell>
          <cell r="F4942">
            <v>178.5</v>
          </cell>
        </row>
        <row r="4943">
          <cell r="A4943">
            <v>2513792</v>
          </cell>
          <cell r="B4943" t="str">
            <v>25-137-92</v>
          </cell>
          <cell r="C4943" t="str">
            <v xml:space="preserve">PLATE CONDYLE 95DG. 60X156MM            </v>
          </cell>
          <cell r="D4943" t="str">
            <v>PC</v>
          </cell>
          <cell r="E4943">
            <v>71.400000000000006</v>
          </cell>
          <cell r="F4943">
            <v>178.5</v>
          </cell>
        </row>
        <row r="4944">
          <cell r="A4944">
            <v>2513794</v>
          </cell>
          <cell r="B4944" t="str">
            <v>25-137-94</v>
          </cell>
          <cell r="C4944" t="str">
            <v xml:space="preserve">PLATE CONDYLE 95DG. 70X156MM            </v>
          </cell>
          <cell r="D4944" t="str">
            <v>PC</v>
          </cell>
          <cell r="E4944">
            <v>71.400000000000006</v>
          </cell>
          <cell r="F4944">
            <v>178.5</v>
          </cell>
        </row>
        <row r="4945">
          <cell r="A4945">
            <v>2513796</v>
          </cell>
          <cell r="B4945" t="str">
            <v>25-137-96</v>
          </cell>
          <cell r="C4945" t="str">
            <v xml:space="preserve">PLATE CONDYLE 95DG. 80X156MM            </v>
          </cell>
          <cell r="D4945" t="str">
            <v>PC</v>
          </cell>
          <cell r="E4945">
            <v>71.400000000000006</v>
          </cell>
          <cell r="F4945">
            <v>178.5</v>
          </cell>
        </row>
        <row r="4946">
          <cell r="A4946">
            <v>2513824</v>
          </cell>
          <cell r="B4946" t="str">
            <v>25-138-24</v>
          </cell>
          <cell r="C4946" t="str">
            <v xml:space="preserve">ANGLE PLATE,130 DG. 70X200MM            </v>
          </cell>
          <cell r="D4946" t="str">
            <v>PC</v>
          </cell>
          <cell r="E4946">
            <v>71.400000000000006</v>
          </cell>
          <cell r="F4946">
            <v>178.5</v>
          </cell>
        </row>
        <row r="4947">
          <cell r="A4947">
            <v>2513826</v>
          </cell>
          <cell r="B4947" t="str">
            <v>25-138-26</v>
          </cell>
          <cell r="C4947" t="str">
            <v xml:space="preserve">ANGLE PLATE,130 DG. 80X200MM            </v>
          </cell>
          <cell r="D4947" t="str">
            <v>PC</v>
          </cell>
          <cell r="E4947">
            <v>71.400000000000006</v>
          </cell>
          <cell r="F4947">
            <v>178.5</v>
          </cell>
        </row>
        <row r="4948">
          <cell r="A4948">
            <v>2513828</v>
          </cell>
          <cell r="B4948" t="str">
            <v>25-138-28</v>
          </cell>
          <cell r="C4948" t="str">
            <v xml:space="preserve">ANGLE PLATE,130 DG. 90X200MM            </v>
          </cell>
          <cell r="D4948" t="str">
            <v>PC</v>
          </cell>
          <cell r="E4948">
            <v>71.400000000000006</v>
          </cell>
          <cell r="F4948">
            <v>178.5</v>
          </cell>
        </row>
        <row r="4949">
          <cell r="A4949">
            <v>2513836</v>
          </cell>
          <cell r="B4949" t="str">
            <v>25-138-36</v>
          </cell>
          <cell r="C4949" t="str">
            <v xml:space="preserve">ANGLE PLATE,130 DG. 50X 60MM            </v>
          </cell>
          <cell r="D4949" t="str">
            <v>PC</v>
          </cell>
          <cell r="E4949">
            <v>45.56</v>
          </cell>
          <cell r="F4949">
            <v>113.9</v>
          </cell>
        </row>
        <row r="4950">
          <cell r="A4950">
            <v>2513838</v>
          </cell>
          <cell r="B4950" t="str">
            <v>25-138-38</v>
          </cell>
          <cell r="C4950" t="str">
            <v xml:space="preserve">ANGLE PLATE,130 DG. 60X 60MM            </v>
          </cell>
          <cell r="D4950" t="str">
            <v>PC</v>
          </cell>
          <cell r="E4950">
            <v>45.56</v>
          </cell>
          <cell r="F4950">
            <v>113.9</v>
          </cell>
        </row>
        <row r="4951">
          <cell r="A4951">
            <v>2513840</v>
          </cell>
          <cell r="B4951" t="str">
            <v>25-138-40</v>
          </cell>
          <cell r="C4951" t="str">
            <v xml:space="preserve">ANGLE PLATE,130 DG. 100X60MM            </v>
          </cell>
          <cell r="D4951" t="str">
            <v>PC</v>
          </cell>
          <cell r="E4951">
            <v>45.56</v>
          </cell>
          <cell r="F4951">
            <v>113.9</v>
          </cell>
        </row>
        <row r="4952">
          <cell r="A4952">
            <v>2513841</v>
          </cell>
          <cell r="B4952" t="str">
            <v>25-138-41</v>
          </cell>
          <cell r="C4952" t="str">
            <v xml:space="preserve">ANGLE PLATE,130 DG. 105X60MM            </v>
          </cell>
          <cell r="D4952" t="str">
            <v>PC</v>
          </cell>
          <cell r="E4952">
            <v>45.56</v>
          </cell>
          <cell r="F4952">
            <v>113.9</v>
          </cell>
        </row>
        <row r="4953">
          <cell r="A4953">
            <v>2513842</v>
          </cell>
          <cell r="B4953" t="str">
            <v>25-138-42</v>
          </cell>
          <cell r="C4953" t="str">
            <v xml:space="preserve">ANGLE PLATE,130 DG. 110X60MM            </v>
          </cell>
          <cell r="D4953" t="str">
            <v>PC</v>
          </cell>
          <cell r="E4953">
            <v>45.56</v>
          </cell>
          <cell r="F4953">
            <v>113.9</v>
          </cell>
        </row>
        <row r="4954">
          <cell r="A4954">
            <v>2513844</v>
          </cell>
          <cell r="B4954" t="str">
            <v>25-138-44</v>
          </cell>
          <cell r="C4954" t="str">
            <v xml:space="preserve">ANGLE PLATE,130 DG. 70X 60MM            </v>
          </cell>
          <cell r="D4954" t="str">
            <v>PC</v>
          </cell>
          <cell r="E4954">
            <v>45.56</v>
          </cell>
          <cell r="F4954">
            <v>113.9</v>
          </cell>
        </row>
        <row r="4955">
          <cell r="A4955">
            <v>2513845</v>
          </cell>
          <cell r="B4955" t="str">
            <v>25-138-45</v>
          </cell>
          <cell r="C4955" t="str">
            <v xml:space="preserve">ANGLE PLATE,130 DG. 75X 60MM            </v>
          </cell>
          <cell r="D4955" t="str">
            <v>PC</v>
          </cell>
          <cell r="E4955">
            <v>45.56</v>
          </cell>
          <cell r="F4955">
            <v>113.9</v>
          </cell>
        </row>
        <row r="4956">
          <cell r="A4956">
            <v>2513846</v>
          </cell>
          <cell r="B4956" t="str">
            <v>25-138-46</v>
          </cell>
          <cell r="C4956" t="str">
            <v xml:space="preserve">ANGLE PLATE,130 DG. 80X 60MM            </v>
          </cell>
          <cell r="D4956" t="str">
            <v>PC</v>
          </cell>
          <cell r="E4956">
            <v>45.56</v>
          </cell>
          <cell r="F4956">
            <v>113.9</v>
          </cell>
        </row>
        <row r="4957">
          <cell r="A4957">
            <v>2513847</v>
          </cell>
          <cell r="B4957" t="str">
            <v>25-138-47</v>
          </cell>
          <cell r="C4957" t="str">
            <v xml:space="preserve">ANGLE PLATE,130 DG. 85X 60MM            </v>
          </cell>
          <cell r="D4957" t="str">
            <v>PC</v>
          </cell>
          <cell r="E4957">
            <v>45.56</v>
          </cell>
          <cell r="F4957">
            <v>113.9</v>
          </cell>
        </row>
        <row r="4958">
          <cell r="A4958">
            <v>2513848</v>
          </cell>
          <cell r="B4958" t="str">
            <v>25-138-48</v>
          </cell>
          <cell r="C4958" t="str">
            <v xml:space="preserve">ANGLE PLATE,130 DG. 90X 60MM            </v>
          </cell>
          <cell r="D4958" t="str">
            <v>PC</v>
          </cell>
          <cell r="E4958">
            <v>45.56</v>
          </cell>
          <cell r="F4958">
            <v>113.9</v>
          </cell>
        </row>
        <row r="4959">
          <cell r="A4959">
            <v>2513849</v>
          </cell>
          <cell r="B4959" t="str">
            <v>25-138-49</v>
          </cell>
          <cell r="C4959" t="str">
            <v xml:space="preserve">ANGLE PLATE,130 DG. 95X 60MM            </v>
          </cell>
          <cell r="D4959" t="str">
            <v>PC</v>
          </cell>
          <cell r="E4959">
            <v>45.56</v>
          </cell>
          <cell r="F4959">
            <v>113.9</v>
          </cell>
        </row>
        <row r="4960">
          <cell r="A4960">
            <v>2513860</v>
          </cell>
          <cell r="B4960" t="str">
            <v>25-138-60</v>
          </cell>
          <cell r="C4960" t="str">
            <v xml:space="preserve">ANGLE PLATE,130 DG. 50X104MM            </v>
          </cell>
          <cell r="D4960" t="str">
            <v>PC</v>
          </cell>
          <cell r="E4960">
            <v>53.55</v>
          </cell>
          <cell r="F4960">
            <v>133.875</v>
          </cell>
        </row>
        <row r="4961">
          <cell r="A4961">
            <v>2513862</v>
          </cell>
          <cell r="B4961" t="str">
            <v>25-138-62</v>
          </cell>
          <cell r="C4961" t="str">
            <v xml:space="preserve">ANGLE PLATE,130 DG. 60X104MM            </v>
          </cell>
          <cell r="D4961" t="str">
            <v>PC</v>
          </cell>
          <cell r="E4961">
            <v>53.55</v>
          </cell>
          <cell r="F4961">
            <v>133.875</v>
          </cell>
        </row>
        <row r="4962">
          <cell r="A4962">
            <v>2513864</v>
          </cell>
          <cell r="B4962" t="str">
            <v>25-138-64</v>
          </cell>
          <cell r="C4962" t="str">
            <v xml:space="preserve">ANGLE PLATE,130 DG. 70X104MM            </v>
          </cell>
          <cell r="D4962" t="str">
            <v>PC</v>
          </cell>
          <cell r="E4962">
            <v>53.55</v>
          </cell>
          <cell r="F4962">
            <v>133.875</v>
          </cell>
        </row>
        <row r="4963">
          <cell r="A4963">
            <v>2513866</v>
          </cell>
          <cell r="B4963" t="str">
            <v>25-138-66</v>
          </cell>
          <cell r="C4963" t="str">
            <v xml:space="preserve">ANGLE PLATE,130 DG. 80X104MM            </v>
          </cell>
          <cell r="D4963" t="str">
            <v>PC</v>
          </cell>
          <cell r="E4963">
            <v>53.55</v>
          </cell>
          <cell r="F4963">
            <v>133.875</v>
          </cell>
        </row>
        <row r="4964">
          <cell r="A4964">
            <v>2513868</v>
          </cell>
          <cell r="B4964" t="str">
            <v>25-138-68</v>
          </cell>
          <cell r="C4964" t="str">
            <v xml:space="preserve">ANGLE PLATE,130 DG. 90X104MM            </v>
          </cell>
          <cell r="D4964" t="str">
            <v>PC</v>
          </cell>
          <cell r="E4964">
            <v>53.55</v>
          </cell>
          <cell r="F4964">
            <v>133.875</v>
          </cell>
        </row>
        <row r="4965">
          <cell r="A4965">
            <v>2513894</v>
          </cell>
          <cell r="B4965" t="str">
            <v>25-138-94</v>
          </cell>
          <cell r="C4965" t="str">
            <v xml:space="preserve">ANGLE PLATE,130 DG. 70X152MM            </v>
          </cell>
          <cell r="D4965" t="str">
            <v>PC</v>
          </cell>
          <cell r="E4965">
            <v>60.78</v>
          </cell>
          <cell r="F4965">
            <v>151.94999999999999</v>
          </cell>
        </row>
        <row r="4966">
          <cell r="A4966">
            <v>2513896</v>
          </cell>
          <cell r="B4966" t="str">
            <v>25-138-96</v>
          </cell>
          <cell r="C4966" t="str">
            <v xml:space="preserve">ANGLE PLATE,130 DG. 80X152MM            </v>
          </cell>
          <cell r="D4966" t="str">
            <v>PC</v>
          </cell>
          <cell r="E4966">
            <v>60.78</v>
          </cell>
          <cell r="F4966">
            <v>151.94999999999999</v>
          </cell>
        </row>
        <row r="4967">
          <cell r="A4967">
            <v>2513898</v>
          </cell>
          <cell r="B4967" t="str">
            <v>25-138-98</v>
          </cell>
          <cell r="C4967" t="str">
            <v xml:space="preserve">ANGLE PLATE,130 DG. 90X152MM            </v>
          </cell>
          <cell r="D4967" t="str">
            <v>PC</v>
          </cell>
          <cell r="E4967">
            <v>60.78</v>
          </cell>
          <cell r="F4967">
            <v>151.94999999999999</v>
          </cell>
        </row>
        <row r="4968">
          <cell r="A4968">
            <v>2513928</v>
          </cell>
          <cell r="B4968" t="str">
            <v>25-139-28</v>
          </cell>
          <cell r="C4968" t="str">
            <v xml:space="preserve">HIP PLATE  90DG  40X10X100MM            </v>
          </cell>
          <cell r="D4968" t="str">
            <v>PC</v>
          </cell>
          <cell r="E4968">
            <v>64.180000000000007</v>
          </cell>
          <cell r="F4968">
            <v>160.45000000000002</v>
          </cell>
        </row>
        <row r="4969">
          <cell r="A4969">
            <v>2513932</v>
          </cell>
          <cell r="B4969" t="str">
            <v>25-139-32</v>
          </cell>
          <cell r="C4969" t="str">
            <v xml:space="preserve">HIP PLATE 100DG  60X10X100MM            </v>
          </cell>
          <cell r="D4969" t="str">
            <v>PC</v>
          </cell>
          <cell r="E4969">
            <v>64.180000000000007</v>
          </cell>
          <cell r="F4969">
            <v>160.45000000000002</v>
          </cell>
        </row>
        <row r="4970">
          <cell r="A4970">
            <v>2513943</v>
          </cell>
          <cell r="B4970" t="str">
            <v>25-139-43</v>
          </cell>
          <cell r="C4970" t="str">
            <v xml:space="preserve">HIP PLATE 110DG.     65X85MM            </v>
          </cell>
          <cell r="D4970" t="str">
            <v>PC</v>
          </cell>
          <cell r="E4970">
            <v>64.180000000000007</v>
          </cell>
          <cell r="F4970">
            <v>160.45000000000002</v>
          </cell>
        </row>
        <row r="4971">
          <cell r="A4971">
            <v>2513945</v>
          </cell>
          <cell r="B4971" t="str">
            <v>25-139-45</v>
          </cell>
          <cell r="C4971" t="str">
            <v xml:space="preserve">HIP PLATE 110DG.     75X85MM            </v>
          </cell>
          <cell r="D4971" t="str">
            <v>PC</v>
          </cell>
          <cell r="E4971">
            <v>64.180000000000007</v>
          </cell>
          <cell r="F4971">
            <v>160.45000000000002</v>
          </cell>
        </row>
        <row r="4972">
          <cell r="A4972">
            <v>2513947</v>
          </cell>
          <cell r="B4972" t="str">
            <v>25-139-47</v>
          </cell>
          <cell r="C4972" t="str">
            <v xml:space="preserve">HIP PLATE 110DG.     85X85MM            </v>
          </cell>
          <cell r="D4972" t="str">
            <v>PC</v>
          </cell>
          <cell r="E4972">
            <v>64.180000000000007</v>
          </cell>
          <cell r="F4972">
            <v>160.45000000000002</v>
          </cell>
        </row>
        <row r="4973">
          <cell r="A4973">
            <v>2513953</v>
          </cell>
          <cell r="B4973" t="str">
            <v>25-139-53</v>
          </cell>
          <cell r="C4973" t="str">
            <v xml:space="preserve">HIP PLATE 120DG.     65X85MM            </v>
          </cell>
          <cell r="D4973" t="str">
            <v>PC</v>
          </cell>
          <cell r="E4973">
            <v>64.180000000000007</v>
          </cell>
          <cell r="F4973">
            <v>160.45000000000002</v>
          </cell>
        </row>
        <row r="4974">
          <cell r="A4974">
            <v>2513955</v>
          </cell>
          <cell r="B4974" t="str">
            <v>25-139-55</v>
          </cell>
          <cell r="C4974" t="str">
            <v xml:space="preserve">HIP PLATE 120DG.     75X85MM            </v>
          </cell>
          <cell r="D4974" t="str">
            <v>PC</v>
          </cell>
          <cell r="E4974">
            <v>64.180000000000007</v>
          </cell>
          <cell r="F4974">
            <v>160.45000000000002</v>
          </cell>
        </row>
        <row r="4975">
          <cell r="A4975">
            <v>2513957</v>
          </cell>
          <cell r="B4975" t="str">
            <v>25-139-57</v>
          </cell>
          <cell r="C4975" t="str">
            <v xml:space="preserve">HIP PLATE 120DG.     85X85MM            </v>
          </cell>
          <cell r="D4975" t="str">
            <v>PC</v>
          </cell>
          <cell r="E4975">
            <v>64.180000000000007</v>
          </cell>
          <cell r="F4975">
            <v>160.45000000000002</v>
          </cell>
        </row>
        <row r="4976">
          <cell r="A4976">
            <v>2513962</v>
          </cell>
          <cell r="B4976" t="str">
            <v>25-139-62</v>
          </cell>
          <cell r="C4976" t="str">
            <v xml:space="preserve">HIP PLATE  90DG  60X20X100MM            </v>
          </cell>
          <cell r="D4976" t="str">
            <v>PC</v>
          </cell>
          <cell r="E4976">
            <v>64.180000000000007</v>
          </cell>
          <cell r="F4976">
            <v>160.45000000000002</v>
          </cell>
        </row>
        <row r="4977">
          <cell r="A4977">
            <v>2513970</v>
          </cell>
          <cell r="B4977" t="str">
            <v>25-139-70</v>
          </cell>
          <cell r="C4977" t="str">
            <v xml:space="preserve">HIP PLATE  90DG  50X15X100MM            </v>
          </cell>
          <cell r="D4977" t="str">
            <v>PC</v>
          </cell>
          <cell r="E4977">
            <v>64.180000000000007</v>
          </cell>
          <cell r="F4977">
            <v>160.45000000000002</v>
          </cell>
        </row>
        <row r="4978">
          <cell r="A4978">
            <v>2513972</v>
          </cell>
          <cell r="B4978" t="str">
            <v>25-139-72</v>
          </cell>
          <cell r="C4978" t="str">
            <v xml:space="preserve">HIP PLATE  90DG  60X15X100MM            </v>
          </cell>
          <cell r="D4978" t="str">
            <v>PC</v>
          </cell>
          <cell r="E4978">
            <v>64.180000000000007</v>
          </cell>
          <cell r="F4978">
            <v>160.45000000000002</v>
          </cell>
        </row>
        <row r="4979">
          <cell r="A4979">
            <v>2513980</v>
          </cell>
          <cell r="B4979" t="str">
            <v>25-139-80</v>
          </cell>
          <cell r="C4979" t="str">
            <v xml:space="preserve">HIP PLATE 130DG.    100X85MM            </v>
          </cell>
          <cell r="D4979" t="str">
            <v>PC</v>
          </cell>
          <cell r="E4979">
            <v>64.180000000000007</v>
          </cell>
          <cell r="F4979">
            <v>160.45000000000002</v>
          </cell>
        </row>
        <row r="4980">
          <cell r="A4980">
            <v>2513981</v>
          </cell>
          <cell r="B4980" t="str">
            <v>25-139-81</v>
          </cell>
          <cell r="C4980" t="str">
            <v xml:space="preserve">HIP PLATE 130DG.    105X85MM            </v>
          </cell>
          <cell r="D4980" t="str">
            <v>PC</v>
          </cell>
          <cell r="E4980">
            <v>64.180000000000007</v>
          </cell>
          <cell r="F4980">
            <v>160.45000000000002</v>
          </cell>
        </row>
        <row r="4981">
          <cell r="A4981">
            <v>2513982</v>
          </cell>
          <cell r="B4981" t="str">
            <v>25-139-82</v>
          </cell>
          <cell r="C4981" t="str">
            <v xml:space="preserve">HIP PLATE 130DG.    110X85MM            </v>
          </cell>
          <cell r="D4981" t="str">
            <v>PC</v>
          </cell>
          <cell r="E4981">
            <v>64.180000000000007</v>
          </cell>
          <cell r="F4981">
            <v>160.45000000000002</v>
          </cell>
        </row>
        <row r="4982">
          <cell r="A4982">
            <v>2513983</v>
          </cell>
          <cell r="B4982" t="str">
            <v>25-139-83</v>
          </cell>
          <cell r="C4982" t="str">
            <v xml:space="preserve">HIP PLATE 130DG.     65X85MM            </v>
          </cell>
          <cell r="D4982" t="str">
            <v>PC</v>
          </cell>
          <cell r="E4982">
            <v>64.180000000000007</v>
          </cell>
          <cell r="F4982">
            <v>160.45000000000002</v>
          </cell>
        </row>
        <row r="4983">
          <cell r="A4983">
            <v>2513984</v>
          </cell>
          <cell r="B4983" t="str">
            <v>25-139-84</v>
          </cell>
          <cell r="C4983" t="str">
            <v xml:space="preserve">HIP PLATE 130DG.     70X85MM            </v>
          </cell>
          <cell r="D4983" t="str">
            <v>PC</v>
          </cell>
          <cell r="E4983">
            <v>64.180000000000007</v>
          </cell>
          <cell r="F4983">
            <v>160.45000000000002</v>
          </cell>
        </row>
        <row r="4984">
          <cell r="A4984">
            <v>2513985</v>
          </cell>
          <cell r="B4984" t="str">
            <v>25-139-85</v>
          </cell>
          <cell r="C4984" t="str">
            <v xml:space="preserve">HIP PLATE 130DG.     75X85MM            </v>
          </cell>
          <cell r="D4984" t="str">
            <v>PC</v>
          </cell>
          <cell r="E4984">
            <v>64.180000000000007</v>
          </cell>
          <cell r="F4984">
            <v>160.45000000000002</v>
          </cell>
        </row>
        <row r="4985">
          <cell r="A4985">
            <v>2513986</v>
          </cell>
          <cell r="B4985" t="str">
            <v>25-139-86</v>
          </cell>
          <cell r="C4985" t="str">
            <v xml:space="preserve">HIP PLATE 130DG.     80X85MM            </v>
          </cell>
          <cell r="D4985" t="str">
            <v>PC</v>
          </cell>
          <cell r="E4985">
            <v>64.180000000000007</v>
          </cell>
          <cell r="F4985">
            <v>160.45000000000002</v>
          </cell>
        </row>
        <row r="4986">
          <cell r="A4986">
            <v>2513987</v>
          </cell>
          <cell r="B4986" t="str">
            <v>25-139-87</v>
          </cell>
          <cell r="C4986" t="str">
            <v xml:space="preserve">HIP PLATE 130DG.     85X85MM            </v>
          </cell>
          <cell r="D4986" t="str">
            <v>PC</v>
          </cell>
          <cell r="E4986">
            <v>64.180000000000007</v>
          </cell>
          <cell r="F4986">
            <v>160.45000000000002</v>
          </cell>
        </row>
        <row r="4987">
          <cell r="A4987">
            <v>2513988</v>
          </cell>
          <cell r="B4987" t="str">
            <v>25-139-88</v>
          </cell>
          <cell r="C4987" t="str">
            <v xml:space="preserve">HIP PLATE 130DG.     90X85MM            </v>
          </cell>
          <cell r="D4987" t="str">
            <v>PC</v>
          </cell>
          <cell r="E4987">
            <v>64.180000000000007</v>
          </cell>
          <cell r="F4987">
            <v>160.45000000000002</v>
          </cell>
        </row>
        <row r="4988">
          <cell r="A4988">
            <v>2513989</v>
          </cell>
          <cell r="B4988" t="str">
            <v>25-139-89</v>
          </cell>
          <cell r="C4988" t="str">
            <v xml:space="preserve">HIP PLATE 130DG.     95X85MM            </v>
          </cell>
          <cell r="D4988" t="str">
            <v>PC</v>
          </cell>
          <cell r="E4988">
            <v>64.180000000000007</v>
          </cell>
          <cell r="F4988">
            <v>160.45000000000002</v>
          </cell>
        </row>
        <row r="4989">
          <cell r="A4989">
            <v>2514005</v>
          </cell>
          <cell r="B4989" t="str">
            <v>25-140-05</v>
          </cell>
          <cell r="C4989" t="str">
            <v xml:space="preserve">SPOON PLATE, 5HOLES, 100 MM             </v>
          </cell>
          <cell r="D4989" t="str">
            <v>PC</v>
          </cell>
          <cell r="E4989">
            <v>58.82</v>
          </cell>
          <cell r="F4989">
            <v>147.05000000000001</v>
          </cell>
        </row>
        <row r="4990">
          <cell r="A4990">
            <v>2514006</v>
          </cell>
          <cell r="B4990" t="str">
            <v>25-140-06</v>
          </cell>
          <cell r="C4990" t="str">
            <v xml:space="preserve">SPOON PLATE, 6HOLES, 120 MM             </v>
          </cell>
          <cell r="D4990" t="str">
            <v>PC</v>
          </cell>
          <cell r="E4990">
            <v>65.709999999999994</v>
          </cell>
          <cell r="F4990">
            <v>164.27499999999998</v>
          </cell>
        </row>
        <row r="4991">
          <cell r="A4991">
            <v>2514013</v>
          </cell>
          <cell r="B4991" t="str">
            <v>25-140-13</v>
          </cell>
          <cell r="C4991" t="str">
            <v xml:space="preserve">T-PLATE, 3 HOLES, 68 MM                 </v>
          </cell>
          <cell r="D4991" t="str">
            <v>PC</v>
          </cell>
          <cell r="E4991">
            <v>49.05</v>
          </cell>
          <cell r="F4991">
            <v>122.625</v>
          </cell>
        </row>
        <row r="4992">
          <cell r="A4992">
            <v>2514014</v>
          </cell>
          <cell r="B4992" t="str">
            <v>25-140-14</v>
          </cell>
          <cell r="C4992" t="str">
            <v xml:space="preserve">T-PLATE, 4 HOLES, 84 MM                 </v>
          </cell>
          <cell r="D4992" t="str">
            <v>PC</v>
          </cell>
          <cell r="E4992">
            <v>50.41</v>
          </cell>
          <cell r="F4992">
            <v>126.02499999999999</v>
          </cell>
        </row>
        <row r="4993">
          <cell r="A4993">
            <v>2514015</v>
          </cell>
          <cell r="B4993" t="str">
            <v>25-140-15</v>
          </cell>
          <cell r="C4993" t="str">
            <v xml:space="preserve">T-PLATE, 5 HOLES,105 MM                 </v>
          </cell>
          <cell r="D4993" t="str">
            <v>PC</v>
          </cell>
          <cell r="E4993">
            <v>58.91</v>
          </cell>
          <cell r="F4993">
            <v>147.27499999999998</v>
          </cell>
        </row>
        <row r="4994">
          <cell r="A4994">
            <v>2514016</v>
          </cell>
          <cell r="B4994" t="str">
            <v>25-140-16</v>
          </cell>
          <cell r="C4994" t="str">
            <v xml:space="preserve">T-PLATE, 6 HOLES,116 MM                 </v>
          </cell>
          <cell r="D4994" t="str">
            <v>PC</v>
          </cell>
          <cell r="E4994">
            <v>62.65</v>
          </cell>
          <cell r="F4994">
            <v>156.625</v>
          </cell>
        </row>
        <row r="4995">
          <cell r="A4995">
            <v>2514018</v>
          </cell>
          <cell r="B4995" t="str">
            <v>25-140-18</v>
          </cell>
          <cell r="C4995" t="str">
            <v xml:space="preserve">T-PLATE, 8 HOLES,148 MM                 </v>
          </cell>
          <cell r="D4995" t="str">
            <v>PC</v>
          </cell>
          <cell r="E4995">
            <v>64.86</v>
          </cell>
          <cell r="F4995">
            <v>162.15</v>
          </cell>
        </row>
        <row r="4996">
          <cell r="A4996">
            <v>2514023</v>
          </cell>
          <cell r="B4996" t="str">
            <v>25-140-23</v>
          </cell>
          <cell r="C4996" t="str">
            <v xml:space="preserve">CLOVERLEAF PLATE, 3-H., 88MM            </v>
          </cell>
          <cell r="D4996" t="str">
            <v>PC</v>
          </cell>
          <cell r="E4996">
            <v>57.8</v>
          </cell>
          <cell r="F4996">
            <v>144.5</v>
          </cell>
        </row>
        <row r="4997">
          <cell r="A4997">
            <v>2514024</v>
          </cell>
          <cell r="B4997" t="str">
            <v>25-140-24</v>
          </cell>
          <cell r="C4997" t="str">
            <v xml:space="preserve">CLOVERLEAF PLATE, 4-H.,105MM            </v>
          </cell>
          <cell r="D4997" t="str">
            <v>PC</v>
          </cell>
          <cell r="E4997">
            <v>60.01</v>
          </cell>
          <cell r="F4997">
            <v>150.02500000000001</v>
          </cell>
        </row>
        <row r="4998">
          <cell r="A4998">
            <v>2514034</v>
          </cell>
          <cell r="B4998" t="str">
            <v>25-140-34</v>
          </cell>
          <cell r="C4998" t="str">
            <v xml:space="preserve">T-BUTTRESS PLATE,  4 HOLES              </v>
          </cell>
          <cell r="D4998" t="str">
            <v>PC</v>
          </cell>
          <cell r="E4998">
            <v>56.19</v>
          </cell>
          <cell r="F4998">
            <v>140.47499999999999</v>
          </cell>
        </row>
        <row r="4999">
          <cell r="A4999">
            <v>2514035</v>
          </cell>
          <cell r="B4999" t="str">
            <v>25-140-35</v>
          </cell>
          <cell r="C4999" t="str">
            <v xml:space="preserve">T-BUTTRESS PLATE,  5 HOLES              </v>
          </cell>
          <cell r="D4999" t="str">
            <v>PC</v>
          </cell>
          <cell r="E4999">
            <v>63.33</v>
          </cell>
          <cell r="F4999">
            <v>158.32499999999999</v>
          </cell>
        </row>
        <row r="5000">
          <cell r="A5000">
            <v>2514036</v>
          </cell>
          <cell r="B5000" t="str">
            <v>25-140-36</v>
          </cell>
          <cell r="C5000" t="str">
            <v xml:space="preserve">T-BUTTRESS PLATE,  6 HOLES              </v>
          </cell>
          <cell r="D5000" t="str">
            <v>PC</v>
          </cell>
          <cell r="E5000">
            <v>69.7</v>
          </cell>
          <cell r="F5000">
            <v>174.25</v>
          </cell>
        </row>
        <row r="5001">
          <cell r="A5001">
            <v>2514044</v>
          </cell>
          <cell r="B5001" t="str">
            <v>25-140-44</v>
          </cell>
          <cell r="C5001" t="str">
            <v xml:space="preserve">L-BUTTRESS PLATE,4HOLES,LEFT            </v>
          </cell>
          <cell r="D5001" t="str">
            <v>PC</v>
          </cell>
          <cell r="E5001">
            <v>56.19</v>
          </cell>
          <cell r="F5001">
            <v>140.47499999999999</v>
          </cell>
        </row>
        <row r="5002">
          <cell r="A5002">
            <v>2514046</v>
          </cell>
          <cell r="B5002" t="str">
            <v>25-140-46</v>
          </cell>
          <cell r="C5002" t="str">
            <v xml:space="preserve">TIBIA-BUTTRESS-PL. LATERAL  5 HL. RIGHT </v>
          </cell>
          <cell r="D5002" t="str">
            <v>PC</v>
          </cell>
          <cell r="E5002">
            <v>144.08000000000001</v>
          </cell>
          <cell r="F5002">
            <v>360.20000000000005</v>
          </cell>
        </row>
        <row r="5003">
          <cell r="A5003">
            <v>2514047</v>
          </cell>
          <cell r="B5003" t="str">
            <v>25-140-47</v>
          </cell>
          <cell r="C5003" t="str">
            <v xml:space="preserve">TIBIA-BUTTRESS-PL. LATERAL  7 HL. RIGHT </v>
          </cell>
          <cell r="D5003" t="str">
            <v>PC</v>
          </cell>
          <cell r="E5003">
            <v>167.03</v>
          </cell>
          <cell r="F5003">
            <v>417.57499999999999</v>
          </cell>
        </row>
        <row r="5004">
          <cell r="A5004">
            <v>2514048</v>
          </cell>
          <cell r="B5004" t="str">
            <v>25-140-48</v>
          </cell>
          <cell r="C5004" t="str">
            <v xml:space="preserve">TIBIA-BUTTRESS-PL. LATERAL  9 HL. RIGHT </v>
          </cell>
          <cell r="D5004" t="str">
            <v>PC</v>
          </cell>
          <cell r="E5004">
            <v>168.3</v>
          </cell>
          <cell r="F5004">
            <v>420.75</v>
          </cell>
        </row>
        <row r="5005">
          <cell r="A5005">
            <v>2514049</v>
          </cell>
          <cell r="B5005" t="str">
            <v>25-140-49</v>
          </cell>
          <cell r="C5005" t="str">
            <v xml:space="preserve">TIBIA-BUTTRESS-PL. LATERAL 11 HL. RIGHT </v>
          </cell>
          <cell r="D5005" t="str">
            <v>PC</v>
          </cell>
          <cell r="E5005">
            <v>175.53</v>
          </cell>
          <cell r="F5005">
            <v>438.82499999999999</v>
          </cell>
        </row>
        <row r="5006">
          <cell r="A5006">
            <v>2514050</v>
          </cell>
          <cell r="B5006" t="str">
            <v>25-140-50</v>
          </cell>
          <cell r="C5006" t="str">
            <v xml:space="preserve">TIBIA-BUTTRESS-PL. LATERAL 13 HL. RIGHT </v>
          </cell>
          <cell r="D5006" t="str">
            <v>PC</v>
          </cell>
          <cell r="E5006">
            <v>186.58</v>
          </cell>
          <cell r="F5006">
            <v>466.45000000000005</v>
          </cell>
        </row>
        <row r="5007">
          <cell r="A5007">
            <v>2514054</v>
          </cell>
          <cell r="B5007" t="str">
            <v>25-140-54</v>
          </cell>
          <cell r="C5007" t="str">
            <v xml:space="preserve">L-BUTTRESS PLATE,4HOLES,RIGH            </v>
          </cell>
          <cell r="D5007" t="str">
            <v>PC</v>
          </cell>
          <cell r="E5007">
            <v>51.85</v>
          </cell>
          <cell r="F5007">
            <v>129.625</v>
          </cell>
        </row>
        <row r="5008">
          <cell r="A5008">
            <v>2514056</v>
          </cell>
          <cell r="B5008" t="str">
            <v>25-140-56</v>
          </cell>
          <cell r="C5008" t="str">
            <v xml:space="preserve">TIBIA-BUTTRESS-PL. LATERAL  5 HL. LEFT  </v>
          </cell>
          <cell r="D5008" t="str">
            <v>PC</v>
          </cell>
          <cell r="E5008">
            <v>155.13</v>
          </cell>
          <cell r="F5008">
            <v>387.82499999999999</v>
          </cell>
        </row>
        <row r="5009">
          <cell r="A5009">
            <v>2514057</v>
          </cell>
          <cell r="B5009" t="str">
            <v>25-140-57</v>
          </cell>
          <cell r="C5009" t="str">
            <v xml:space="preserve">TIBIA-BUTTRESS-PL. LATERAL  7 HL. LEFT  </v>
          </cell>
          <cell r="D5009" t="str">
            <v>PC</v>
          </cell>
          <cell r="E5009">
            <v>156.83000000000001</v>
          </cell>
          <cell r="F5009">
            <v>392.07500000000005</v>
          </cell>
        </row>
        <row r="5010">
          <cell r="A5010">
            <v>2514058</v>
          </cell>
          <cell r="B5010" t="str">
            <v>25-140-58</v>
          </cell>
          <cell r="C5010" t="str">
            <v xml:space="preserve">TIBIA-BUTTRESS-PL. LATERAL  9 HL. LEFT  </v>
          </cell>
          <cell r="D5010" t="str">
            <v>PC</v>
          </cell>
          <cell r="E5010">
            <v>168.3</v>
          </cell>
          <cell r="F5010">
            <v>420.75</v>
          </cell>
        </row>
        <row r="5011">
          <cell r="A5011">
            <v>2514059</v>
          </cell>
          <cell r="B5011" t="str">
            <v>25-140-59</v>
          </cell>
          <cell r="C5011" t="str">
            <v xml:space="preserve">TIBIA-BUTTRESS-PL. LATERAL 11 HL. LEFT  </v>
          </cell>
          <cell r="D5011" t="str">
            <v>PC</v>
          </cell>
          <cell r="E5011">
            <v>175.53</v>
          </cell>
          <cell r="F5011">
            <v>438.82499999999999</v>
          </cell>
        </row>
        <row r="5012">
          <cell r="A5012">
            <v>2514060</v>
          </cell>
          <cell r="B5012" t="str">
            <v>25-140-60</v>
          </cell>
          <cell r="C5012" t="str">
            <v xml:space="preserve">TIBIA-BUTTRESS-PL. LATERAL 13 HL. LEFT  </v>
          </cell>
          <cell r="D5012" t="str">
            <v>PC</v>
          </cell>
          <cell r="E5012">
            <v>186.58</v>
          </cell>
          <cell r="F5012">
            <v>466.45000000000005</v>
          </cell>
        </row>
        <row r="5013">
          <cell r="A5013">
            <v>2514090</v>
          </cell>
          <cell r="B5013" t="str">
            <v>25-140-90</v>
          </cell>
          <cell r="C5013" t="str">
            <v xml:space="preserve">COBRA HEAD PLATE10HOLES202MM            </v>
          </cell>
          <cell r="D5013" t="str">
            <v>PC</v>
          </cell>
          <cell r="E5013">
            <v>187.85</v>
          </cell>
          <cell r="F5013">
            <v>469.625</v>
          </cell>
        </row>
        <row r="5014">
          <cell r="A5014">
            <v>2514091</v>
          </cell>
          <cell r="B5014" t="str">
            <v>25-140-91</v>
          </cell>
          <cell r="C5014" t="str">
            <v xml:space="preserve">COBRA HEAD PLATE11HOLES218MM            </v>
          </cell>
          <cell r="D5014" t="str">
            <v>PC</v>
          </cell>
          <cell r="E5014">
            <v>187.43</v>
          </cell>
          <cell r="F5014">
            <v>468.57500000000005</v>
          </cell>
        </row>
        <row r="5015">
          <cell r="A5015">
            <v>2514098</v>
          </cell>
          <cell r="B5015" t="str">
            <v>25-140-98</v>
          </cell>
          <cell r="C5015" t="str">
            <v xml:space="preserve">COBRA HEAD PLATE 8HOLES170MM            </v>
          </cell>
          <cell r="D5015" t="str">
            <v>PC</v>
          </cell>
          <cell r="E5015">
            <v>170</v>
          </cell>
          <cell r="F5015">
            <v>425</v>
          </cell>
        </row>
        <row r="5016">
          <cell r="A5016">
            <v>2514099</v>
          </cell>
          <cell r="B5016" t="str">
            <v>25-140-99</v>
          </cell>
          <cell r="C5016" t="str">
            <v xml:space="preserve">COBRA HEAD PLATE 9HOLES 186MM           </v>
          </cell>
          <cell r="D5016" t="str">
            <v>PC</v>
          </cell>
          <cell r="E5016">
            <v>170</v>
          </cell>
          <cell r="F5016">
            <v>425</v>
          </cell>
        </row>
        <row r="5017">
          <cell r="A5017">
            <v>2514102</v>
          </cell>
          <cell r="B5017" t="str">
            <v>25-141-02</v>
          </cell>
          <cell r="C5017" t="str">
            <v xml:space="preserve">PLATE  1/3 TUBE 25 MM                   </v>
          </cell>
          <cell r="D5017" t="str">
            <v>PC</v>
          </cell>
          <cell r="E5017">
            <v>7.07</v>
          </cell>
          <cell r="F5017">
            <v>17.675000000000001</v>
          </cell>
        </row>
        <row r="5018">
          <cell r="A5018">
            <v>2514103</v>
          </cell>
          <cell r="B5018" t="str">
            <v>25-141-03</v>
          </cell>
          <cell r="C5018" t="str">
            <v xml:space="preserve">PLATE  1/3 TUBE 37 MM                   </v>
          </cell>
          <cell r="D5018" t="str">
            <v>PC</v>
          </cell>
          <cell r="E5018">
            <v>7.91</v>
          </cell>
          <cell r="F5018">
            <v>19.774999999999999</v>
          </cell>
        </row>
        <row r="5019">
          <cell r="A5019">
            <v>2514104</v>
          </cell>
          <cell r="B5019" t="str">
            <v>25-141-04</v>
          </cell>
          <cell r="C5019" t="str">
            <v xml:space="preserve">PLATE  1/3 TUBE 49 MM                   </v>
          </cell>
          <cell r="D5019" t="str">
            <v>PC</v>
          </cell>
          <cell r="E5019">
            <v>8.4</v>
          </cell>
          <cell r="F5019">
            <v>21</v>
          </cell>
        </row>
        <row r="5020">
          <cell r="A5020">
            <v>2514105</v>
          </cell>
          <cell r="B5020" t="str">
            <v>25-141-05</v>
          </cell>
          <cell r="C5020" t="str">
            <v xml:space="preserve">PLATE  1/3 TUBE 61 MM                   </v>
          </cell>
          <cell r="D5020" t="str">
            <v>PC</v>
          </cell>
          <cell r="E5020">
            <v>9.18</v>
          </cell>
          <cell r="F5020">
            <v>22.95</v>
          </cell>
        </row>
        <row r="5021">
          <cell r="A5021">
            <v>2514106</v>
          </cell>
          <cell r="B5021" t="str">
            <v>25-141-06</v>
          </cell>
          <cell r="C5021" t="str">
            <v xml:space="preserve">PLATE  1/3 TUBE 73 MM                   </v>
          </cell>
          <cell r="D5021" t="str">
            <v>PC</v>
          </cell>
          <cell r="E5021">
            <v>9.61</v>
          </cell>
          <cell r="F5021">
            <v>24.024999999999999</v>
          </cell>
        </row>
        <row r="5022">
          <cell r="A5022">
            <v>2514107</v>
          </cell>
          <cell r="B5022" t="str">
            <v>25-141-07</v>
          </cell>
          <cell r="C5022" t="str">
            <v xml:space="preserve">PLATE  1/3 TUBE 85 MM                   </v>
          </cell>
          <cell r="D5022" t="str">
            <v>PC</v>
          </cell>
          <cell r="E5022">
            <v>10.199999999999999</v>
          </cell>
          <cell r="F5022">
            <v>25.5</v>
          </cell>
        </row>
        <row r="5023">
          <cell r="A5023">
            <v>2514108</v>
          </cell>
          <cell r="B5023" t="str">
            <v>25-141-08</v>
          </cell>
          <cell r="C5023" t="str">
            <v xml:space="preserve">PLATE  1/3 TUBE 97 MM                   </v>
          </cell>
          <cell r="D5023" t="str">
            <v>PC</v>
          </cell>
          <cell r="E5023">
            <v>10.37</v>
          </cell>
          <cell r="F5023">
            <v>25.924999999999997</v>
          </cell>
        </row>
        <row r="5024">
          <cell r="A5024">
            <v>2514109</v>
          </cell>
          <cell r="B5024" t="str">
            <v>25-141-09</v>
          </cell>
          <cell r="C5024" t="str">
            <v xml:space="preserve">PLATE  1/3 TUBE 109 MM                  </v>
          </cell>
          <cell r="D5024" t="str">
            <v>PC</v>
          </cell>
          <cell r="E5024">
            <v>10.46</v>
          </cell>
          <cell r="F5024">
            <v>26.150000000000002</v>
          </cell>
        </row>
        <row r="5025">
          <cell r="A5025">
            <v>2514110</v>
          </cell>
          <cell r="B5025" t="str">
            <v>25-141-10</v>
          </cell>
          <cell r="C5025" t="str">
            <v xml:space="preserve">PLATE  1/3 TUBE 121 MM                  </v>
          </cell>
          <cell r="D5025" t="str">
            <v>PC</v>
          </cell>
          <cell r="E5025">
            <v>10.97</v>
          </cell>
          <cell r="F5025">
            <v>27.425000000000001</v>
          </cell>
        </row>
        <row r="5026">
          <cell r="A5026">
            <v>2514112</v>
          </cell>
          <cell r="B5026" t="str">
            <v>25-141-12</v>
          </cell>
          <cell r="C5026" t="str">
            <v xml:space="preserve">PLATE  1/3 TUBE 145 MM                  </v>
          </cell>
          <cell r="D5026" t="str">
            <v>PC</v>
          </cell>
          <cell r="E5026">
            <v>11.31</v>
          </cell>
          <cell r="F5026">
            <v>28.275000000000002</v>
          </cell>
        </row>
        <row r="5027">
          <cell r="A5027">
            <v>2514113</v>
          </cell>
          <cell r="B5027" t="str">
            <v>25-141-13</v>
          </cell>
          <cell r="C5027" t="str">
            <v xml:space="preserve">T-PLATE,SMALL,RIGHT ANG.45MM            </v>
          </cell>
          <cell r="D5027" t="str">
            <v>PC</v>
          </cell>
          <cell r="E5027">
            <v>27.63</v>
          </cell>
          <cell r="F5027">
            <v>69.075000000000003</v>
          </cell>
        </row>
        <row r="5028">
          <cell r="A5028">
            <v>2514114</v>
          </cell>
          <cell r="B5028" t="str">
            <v>25-141-14</v>
          </cell>
          <cell r="C5028" t="str">
            <v xml:space="preserve">T-PLATE,SMALL,RIGHT ANG.58MM            </v>
          </cell>
          <cell r="D5028" t="str">
            <v>PC</v>
          </cell>
          <cell r="E5028">
            <v>29.92</v>
          </cell>
          <cell r="F5028">
            <v>74.800000000000011</v>
          </cell>
        </row>
        <row r="5029">
          <cell r="A5029">
            <v>2514115</v>
          </cell>
          <cell r="B5029" t="str">
            <v>25-141-15</v>
          </cell>
          <cell r="C5029" t="str">
            <v xml:space="preserve">T-PLATE,SMALL,RIGHT ANG 66MM            </v>
          </cell>
          <cell r="D5029" t="str">
            <v>PC</v>
          </cell>
          <cell r="E5029">
            <v>30.09</v>
          </cell>
          <cell r="F5029">
            <v>75.224999999999994</v>
          </cell>
        </row>
        <row r="5030">
          <cell r="A5030">
            <v>2514116</v>
          </cell>
          <cell r="B5030" t="str">
            <v>25-141-16</v>
          </cell>
          <cell r="C5030" t="str">
            <v xml:space="preserve">T-PLATE,SMALL,RIGHT ANG.78MM            </v>
          </cell>
          <cell r="D5030" t="str">
            <v>PC</v>
          </cell>
          <cell r="E5030">
            <v>34.43</v>
          </cell>
          <cell r="F5030">
            <v>86.075000000000003</v>
          </cell>
        </row>
        <row r="5031">
          <cell r="A5031">
            <v>2514123</v>
          </cell>
          <cell r="B5031" t="str">
            <v>25-141-23</v>
          </cell>
          <cell r="C5031" t="str">
            <v xml:space="preserve">T-PLATE,SMALL,OBLIQU.ANG54MM            </v>
          </cell>
          <cell r="D5031" t="str">
            <v>PC</v>
          </cell>
          <cell r="E5031">
            <v>51.09</v>
          </cell>
          <cell r="F5031">
            <v>127.72500000000001</v>
          </cell>
        </row>
        <row r="5032">
          <cell r="A5032">
            <v>2514125</v>
          </cell>
          <cell r="B5032" t="str">
            <v>25-141-25</v>
          </cell>
          <cell r="C5032" t="str">
            <v xml:space="preserve">T-PLATE,SMALL,OBLIQU.ANG75MM            </v>
          </cell>
          <cell r="D5032" t="str">
            <v>PC</v>
          </cell>
          <cell r="E5032">
            <v>52.79</v>
          </cell>
          <cell r="F5032">
            <v>131.97499999999999</v>
          </cell>
        </row>
        <row r="5033">
          <cell r="A5033">
            <v>2514133</v>
          </cell>
          <cell r="B5033" t="str">
            <v>25-141-33</v>
          </cell>
          <cell r="C5033" t="str">
            <v xml:space="preserve">RADIUS PLATE LEFT                       </v>
          </cell>
          <cell r="D5033" t="str">
            <v>PC</v>
          </cell>
          <cell r="E5033">
            <v>53.81</v>
          </cell>
          <cell r="F5033">
            <v>134.52500000000001</v>
          </cell>
        </row>
        <row r="5034">
          <cell r="A5034">
            <v>2514134</v>
          </cell>
          <cell r="B5034" t="str">
            <v>25-141-34</v>
          </cell>
          <cell r="C5034" t="str">
            <v xml:space="preserve">RADIUS PLATE RIGHT                      </v>
          </cell>
          <cell r="D5034" t="str">
            <v>PC</v>
          </cell>
          <cell r="E5034">
            <v>53.81</v>
          </cell>
          <cell r="F5034">
            <v>134.52500000000001</v>
          </cell>
        </row>
        <row r="5035">
          <cell r="A5035">
            <v>2514213</v>
          </cell>
          <cell r="B5035" t="str">
            <v>25-142-13</v>
          </cell>
          <cell r="C5035" t="str">
            <v xml:space="preserve">PLATE  1/4 TUBE 23 MM                   </v>
          </cell>
          <cell r="D5035" t="str">
            <v>PC</v>
          </cell>
          <cell r="E5035">
            <v>7.52</v>
          </cell>
          <cell r="F5035">
            <v>18.799999999999997</v>
          </cell>
        </row>
        <row r="5036">
          <cell r="A5036">
            <v>2514214</v>
          </cell>
          <cell r="B5036" t="str">
            <v>25-142-14</v>
          </cell>
          <cell r="C5036" t="str">
            <v xml:space="preserve">PLATE  1/4 TUBE 31 MM                   </v>
          </cell>
          <cell r="D5036" t="str">
            <v>PC</v>
          </cell>
          <cell r="E5036">
            <v>8.1999999999999993</v>
          </cell>
          <cell r="F5036">
            <v>20.5</v>
          </cell>
        </row>
        <row r="5037">
          <cell r="A5037">
            <v>2514215</v>
          </cell>
          <cell r="B5037" t="str">
            <v>25-142-15</v>
          </cell>
          <cell r="C5037" t="str">
            <v xml:space="preserve">PLATE  1/4 TUBE 39 MM                   </v>
          </cell>
          <cell r="D5037" t="str">
            <v>PC</v>
          </cell>
          <cell r="E5037">
            <v>8.84</v>
          </cell>
          <cell r="F5037">
            <v>22.1</v>
          </cell>
        </row>
        <row r="5038">
          <cell r="A5038">
            <v>2514216</v>
          </cell>
          <cell r="B5038" t="str">
            <v>25-142-16</v>
          </cell>
          <cell r="C5038" t="str">
            <v xml:space="preserve">PLATE  1/4 TUBE 47 MM                   </v>
          </cell>
          <cell r="D5038" t="str">
            <v>PC</v>
          </cell>
          <cell r="E5038">
            <v>9.7799999999999994</v>
          </cell>
          <cell r="F5038">
            <v>24.45</v>
          </cell>
        </row>
        <row r="5039">
          <cell r="A5039">
            <v>2514217</v>
          </cell>
          <cell r="B5039" t="str">
            <v>25-142-17</v>
          </cell>
          <cell r="C5039" t="str">
            <v xml:space="preserve">PLATE  1/4 TUBE 55 MM                   </v>
          </cell>
          <cell r="D5039" t="str">
            <v>PC</v>
          </cell>
          <cell r="E5039">
            <v>10.37</v>
          </cell>
          <cell r="F5039">
            <v>25.924999999999997</v>
          </cell>
        </row>
        <row r="5040">
          <cell r="A5040">
            <v>2514218</v>
          </cell>
          <cell r="B5040" t="str">
            <v>25-142-18</v>
          </cell>
          <cell r="C5040" t="str">
            <v xml:space="preserve">PLATE  1/4 TUBE 63 MM                   </v>
          </cell>
          <cell r="D5040" t="str">
            <v>PC</v>
          </cell>
          <cell r="E5040">
            <v>10.97</v>
          </cell>
          <cell r="F5040">
            <v>27.425000000000001</v>
          </cell>
        </row>
        <row r="5041">
          <cell r="A5041">
            <v>2514219</v>
          </cell>
          <cell r="B5041" t="str">
            <v>25-142-19</v>
          </cell>
          <cell r="C5041" t="str">
            <v xml:space="preserve">PLATE  1/4 TUBE 71 MM                   </v>
          </cell>
          <cell r="D5041" t="str">
            <v>PC</v>
          </cell>
          <cell r="E5041">
            <v>11.39</v>
          </cell>
          <cell r="F5041">
            <v>28.475000000000001</v>
          </cell>
        </row>
        <row r="5042">
          <cell r="A5042">
            <v>2514221</v>
          </cell>
          <cell r="B5042" t="str">
            <v>25-142-21</v>
          </cell>
          <cell r="C5042" t="str">
            <v xml:space="preserve">MULTIPLE FRAGMENT PLATE                 </v>
          </cell>
          <cell r="D5042" t="str">
            <v>PC</v>
          </cell>
          <cell r="E5042">
            <v>28.65</v>
          </cell>
          <cell r="F5042">
            <v>71.625</v>
          </cell>
        </row>
        <row r="5043">
          <cell r="A5043">
            <v>2514231</v>
          </cell>
          <cell r="B5043" t="str">
            <v>25-142-31</v>
          </cell>
          <cell r="C5043" t="str">
            <v xml:space="preserve">L-PLATE, SMALL, LEFT                    </v>
          </cell>
          <cell r="D5043" t="str">
            <v>PC</v>
          </cell>
          <cell r="E5043">
            <v>10.46</v>
          </cell>
          <cell r="F5043">
            <v>26.150000000000002</v>
          </cell>
        </row>
        <row r="5044">
          <cell r="A5044">
            <v>2514232</v>
          </cell>
          <cell r="B5044" t="str">
            <v>25-142-32</v>
          </cell>
          <cell r="C5044" t="str">
            <v xml:space="preserve">L-PLATE, SMALL, RIGHT                   </v>
          </cell>
          <cell r="D5044" t="str">
            <v>PC</v>
          </cell>
          <cell r="E5044">
            <v>10.46</v>
          </cell>
          <cell r="F5044">
            <v>26.150000000000002</v>
          </cell>
        </row>
        <row r="5045">
          <cell r="A5045">
            <v>2514233</v>
          </cell>
          <cell r="B5045" t="str">
            <v>25-142-33</v>
          </cell>
          <cell r="C5045" t="str">
            <v xml:space="preserve">L-PLATE,SMALL,OBLIQUE, LEFT             </v>
          </cell>
          <cell r="D5045" t="str">
            <v>PC</v>
          </cell>
          <cell r="E5045">
            <v>10.46</v>
          </cell>
          <cell r="F5045">
            <v>26.150000000000002</v>
          </cell>
        </row>
        <row r="5046">
          <cell r="A5046">
            <v>2514234</v>
          </cell>
          <cell r="B5046" t="str">
            <v>25-142-34</v>
          </cell>
          <cell r="C5046" t="str">
            <v xml:space="preserve">L-PLATE,SMALL,OBLIQUE,RIGHT             </v>
          </cell>
          <cell r="D5046" t="str">
            <v>PC</v>
          </cell>
          <cell r="E5046">
            <v>10.46</v>
          </cell>
          <cell r="F5046">
            <v>26.150000000000002</v>
          </cell>
        </row>
        <row r="5047">
          <cell r="A5047">
            <v>2514241</v>
          </cell>
          <cell r="B5047" t="str">
            <v>25-142-41</v>
          </cell>
          <cell r="C5047" t="str">
            <v xml:space="preserve">T-PLATE, SMALL                          </v>
          </cell>
          <cell r="D5047" t="str">
            <v>PC</v>
          </cell>
          <cell r="E5047">
            <v>10.46</v>
          </cell>
          <cell r="F5047">
            <v>26.150000000000002</v>
          </cell>
        </row>
        <row r="5048">
          <cell r="A5048">
            <v>2514313</v>
          </cell>
          <cell r="B5048" t="str">
            <v>25-143-13</v>
          </cell>
          <cell r="C5048" t="str">
            <v xml:space="preserve">MINI-PLATE,  3 HOLES,  17 MM            </v>
          </cell>
          <cell r="D5048" t="str">
            <v>PC</v>
          </cell>
          <cell r="E5048">
            <v>13.09</v>
          </cell>
          <cell r="F5048">
            <v>32.725000000000001</v>
          </cell>
        </row>
        <row r="5049">
          <cell r="A5049">
            <v>2514314</v>
          </cell>
          <cell r="B5049" t="str">
            <v>25-143-14</v>
          </cell>
          <cell r="C5049" t="str">
            <v xml:space="preserve">MINI-PLATE,  4 HOLES,  23 MM            </v>
          </cell>
          <cell r="D5049" t="str">
            <v>PC</v>
          </cell>
          <cell r="E5049">
            <v>13.09</v>
          </cell>
          <cell r="F5049">
            <v>32.725000000000001</v>
          </cell>
        </row>
        <row r="5050">
          <cell r="A5050">
            <v>2514315</v>
          </cell>
          <cell r="B5050" t="str">
            <v>25-143-15</v>
          </cell>
          <cell r="C5050" t="str">
            <v xml:space="preserve">MINI-PLATE,  5 HOLES,  29 MM            </v>
          </cell>
          <cell r="D5050" t="str">
            <v>PC</v>
          </cell>
          <cell r="E5050">
            <v>13.09</v>
          </cell>
          <cell r="F5050">
            <v>32.725000000000001</v>
          </cell>
        </row>
        <row r="5051">
          <cell r="A5051">
            <v>2514316</v>
          </cell>
          <cell r="B5051" t="str">
            <v>25-143-16</v>
          </cell>
          <cell r="C5051" t="str">
            <v xml:space="preserve">MINI-PLATE,  6 HOLES,  35 MM            </v>
          </cell>
          <cell r="D5051" t="str">
            <v>PC</v>
          </cell>
          <cell r="E5051">
            <v>14.79</v>
          </cell>
          <cell r="F5051">
            <v>36.974999999999994</v>
          </cell>
        </row>
        <row r="5052">
          <cell r="A5052">
            <v>2514331</v>
          </cell>
          <cell r="B5052" t="str">
            <v>25-143-31</v>
          </cell>
          <cell r="C5052" t="str">
            <v xml:space="preserve">MINI-L-PLATE, LEFT                      </v>
          </cell>
          <cell r="D5052" t="str">
            <v>PC</v>
          </cell>
          <cell r="E5052">
            <v>17.600000000000001</v>
          </cell>
          <cell r="F5052">
            <v>44</v>
          </cell>
        </row>
        <row r="5053">
          <cell r="A5053">
            <v>2514332</v>
          </cell>
          <cell r="B5053" t="str">
            <v>25-143-32</v>
          </cell>
          <cell r="C5053" t="str">
            <v xml:space="preserve">MINI-L-PLATE, RIGHT                     </v>
          </cell>
          <cell r="D5053" t="str">
            <v>PC</v>
          </cell>
          <cell r="E5053">
            <v>17.600000000000001</v>
          </cell>
          <cell r="F5053">
            <v>44</v>
          </cell>
        </row>
        <row r="5054">
          <cell r="A5054">
            <v>2514333</v>
          </cell>
          <cell r="B5054" t="str">
            <v>25-143-33</v>
          </cell>
          <cell r="C5054" t="str">
            <v xml:space="preserve">MINI-L-PLATE,OBLIQUE LEFT               </v>
          </cell>
          <cell r="D5054" t="str">
            <v>PC</v>
          </cell>
          <cell r="E5054">
            <v>17.600000000000001</v>
          </cell>
          <cell r="F5054">
            <v>44</v>
          </cell>
        </row>
        <row r="5055">
          <cell r="A5055">
            <v>2514334</v>
          </cell>
          <cell r="B5055" t="str">
            <v>25-143-34</v>
          </cell>
          <cell r="C5055" t="str">
            <v xml:space="preserve">MINI-L-PLATE,OBLIQUE RIGHT              </v>
          </cell>
          <cell r="D5055" t="str">
            <v>PC</v>
          </cell>
          <cell r="E5055">
            <v>17.600000000000001</v>
          </cell>
          <cell r="F5055">
            <v>44</v>
          </cell>
        </row>
        <row r="5056">
          <cell r="A5056">
            <v>2514341</v>
          </cell>
          <cell r="B5056" t="str">
            <v>25-143-41</v>
          </cell>
          <cell r="C5056" t="str">
            <v xml:space="preserve">MINI T-PLATE                            </v>
          </cell>
          <cell r="D5056" t="str">
            <v>PC</v>
          </cell>
          <cell r="E5056">
            <v>17.600000000000001</v>
          </cell>
          <cell r="F5056">
            <v>44</v>
          </cell>
        </row>
        <row r="5057">
          <cell r="A5057">
            <v>2514402</v>
          </cell>
          <cell r="B5057" t="str">
            <v>25-144-02</v>
          </cell>
          <cell r="C5057" t="str">
            <v xml:space="preserve">PLATE SMALL FRAGM. 2HL. 20MM            </v>
          </cell>
          <cell r="D5057" t="str">
            <v>PC</v>
          </cell>
          <cell r="E5057">
            <v>22.27</v>
          </cell>
          <cell r="F5057">
            <v>55.674999999999997</v>
          </cell>
        </row>
        <row r="5058">
          <cell r="A5058">
            <v>2514404</v>
          </cell>
          <cell r="B5058" t="str">
            <v>25-144-04</v>
          </cell>
          <cell r="C5058" t="str">
            <v xml:space="preserve">PLATE SMALL FRAGM. 4HL. 36MM            </v>
          </cell>
          <cell r="D5058" t="str">
            <v>PC</v>
          </cell>
          <cell r="E5058">
            <v>24.23</v>
          </cell>
          <cell r="F5058">
            <v>60.575000000000003</v>
          </cell>
        </row>
        <row r="5059">
          <cell r="A5059">
            <v>2514405</v>
          </cell>
          <cell r="B5059" t="str">
            <v>25-144-05</v>
          </cell>
          <cell r="C5059" t="str">
            <v xml:space="preserve">PLATE SMALL FRAGM. 5HL. 44MM            </v>
          </cell>
          <cell r="D5059" t="str">
            <v>PC</v>
          </cell>
          <cell r="E5059">
            <v>25.33</v>
          </cell>
          <cell r="F5059">
            <v>63.324999999999996</v>
          </cell>
        </row>
        <row r="5060">
          <cell r="A5060">
            <v>2514406</v>
          </cell>
          <cell r="B5060" t="str">
            <v>25-144-06</v>
          </cell>
          <cell r="C5060" t="str">
            <v xml:space="preserve">PLATE SMALL FRAGM. 6HL. 52MM            </v>
          </cell>
          <cell r="D5060" t="str">
            <v>PC</v>
          </cell>
          <cell r="E5060">
            <v>27.88</v>
          </cell>
          <cell r="F5060">
            <v>69.7</v>
          </cell>
        </row>
        <row r="5061">
          <cell r="A5061">
            <v>2514407</v>
          </cell>
          <cell r="B5061" t="str">
            <v>25-144-07</v>
          </cell>
          <cell r="C5061" t="str">
            <v xml:space="preserve">PLATE SMALL FRAGM. 7HL. 60MM            </v>
          </cell>
          <cell r="D5061" t="str">
            <v>PC</v>
          </cell>
          <cell r="E5061">
            <v>31.03</v>
          </cell>
          <cell r="F5061">
            <v>77.575000000000003</v>
          </cell>
        </row>
        <row r="5062">
          <cell r="A5062">
            <v>2514408</v>
          </cell>
          <cell r="B5062" t="str">
            <v>25-144-08</v>
          </cell>
          <cell r="C5062" t="str">
            <v xml:space="preserve">PLATE SMALL FRAGM. 8HL. 68MM            </v>
          </cell>
          <cell r="D5062" t="str">
            <v>PC</v>
          </cell>
          <cell r="E5062">
            <v>34.68</v>
          </cell>
          <cell r="F5062">
            <v>86.7</v>
          </cell>
        </row>
        <row r="5063">
          <cell r="A5063">
            <v>2514409</v>
          </cell>
          <cell r="B5063" t="str">
            <v>25-144-09</v>
          </cell>
          <cell r="C5063" t="str">
            <v xml:space="preserve">PLATE SMALL FRAGM. 9HL. 76MM            </v>
          </cell>
          <cell r="D5063" t="str">
            <v>PC</v>
          </cell>
          <cell r="E5063">
            <v>38</v>
          </cell>
          <cell r="F5063">
            <v>95</v>
          </cell>
        </row>
        <row r="5064">
          <cell r="A5064">
            <v>2514410</v>
          </cell>
          <cell r="B5064" t="str">
            <v>25-144-10</v>
          </cell>
          <cell r="C5064" t="str">
            <v xml:space="preserve">PLATE SMALL FRAGM.10HL. 84MM            </v>
          </cell>
          <cell r="D5064" t="str">
            <v>PC</v>
          </cell>
          <cell r="E5064">
            <v>41.23</v>
          </cell>
          <cell r="F5064">
            <v>103.07499999999999</v>
          </cell>
        </row>
        <row r="5065">
          <cell r="A5065">
            <v>2514412</v>
          </cell>
          <cell r="B5065" t="str">
            <v>25-144-12</v>
          </cell>
          <cell r="C5065" t="str">
            <v xml:space="preserve">PLATE SMALL FRAGM.12HL.100MM            </v>
          </cell>
          <cell r="D5065" t="str">
            <v>PC</v>
          </cell>
          <cell r="E5065">
            <v>43.18</v>
          </cell>
          <cell r="F5065">
            <v>107.95</v>
          </cell>
        </row>
        <row r="5066">
          <cell r="A5066">
            <v>2514802</v>
          </cell>
          <cell r="B5066" t="str">
            <v>25-148-02</v>
          </cell>
          <cell r="C5066" t="str">
            <v xml:space="preserve">PLATE,SMALL FRAGMENT  25 MM             </v>
          </cell>
          <cell r="D5066" t="str">
            <v>PC</v>
          </cell>
          <cell r="E5066">
            <v>18.45</v>
          </cell>
          <cell r="F5066">
            <v>46.125</v>
          </cell>
        </row>
        <row r="5067">
          <cell r="A5067">
            <v>2514803</v>
          </cell>
          <cell r="B5067" t="str">
            <v>25-148-03</v>
          </cell>
          <cell r="C5067" t="str">
            <v xml:space="preserve">PLATE,SMALL FRAGMENT  37 MM             </v>
          </cell>
          <cell r="D5067" t="str">
            <v>PC</v>
          </cell>
          <cell r="E5067">
            <v>19.47</v>
          </cell>
          <cell r="F5067">
            <v>48.674999999999997</v>
          </cell>
        </row>
        <row r="5068">
          <cell r="A5068">
            <v>2514804</v>
          </cell>
          <cell r="B5068" t="str">
            <v>25-148-04</v>
          </cell>
          <cell r="C5068" t="str">
            <v xml:space="preserve">PLATE,SMALL FRAGMENT   49 MM            </v>
          </cell>
          <cell r="D5068" t="str">
            <v>PC</v>
          </cell>
          <cell r="E5068">
            <v>20.399999999999999</v>
          </cell>
          <cell r="F5068">
            <v>51</v>
          </cell>
        </row>
        <row r="5069">
          <cell r="A5069">
            <v>2514805</v>
          </cell>
          <cell r="B5069" t="str">
            <v>25-148-05</v>
          </cell>
          <cell r="C5069" t="str">
            <v xml:space="preserve">PLATE,SMALL FRAGMENT   61 MM            </v>
          </cell>
          <cell r="D5069" t="str">
            <v>PC</v>
          </cell>
          <cell r="E5069">
            <v>21.17</v>
          </cell>
          <cell r="F5069">
            <v>52.925000000000004</v>
          </cell>
        </row>
        <row r="5070">
          <cell r="A5070">
            <v>2514806</v>
          </cell>
          <cell r="B5070" t="str">
            <v>25-148-06</v>
          </cell>
          <cell r="C5070" t="str">
            <v xml:space="preserve">PLATE,SMALL FRAGMENT   73 MM            </v>
          </cell>
          <cell r="D5070" t="str">
            <v>PC</v>
          </cell>
          <cell r="E5070">
            <v>22.1</v>
          </cell>
          <cell r="F5070">
            <v>55.25</v>
          </cell>
        </row>
        <row r="5071">
          <cell r="A5071">
            <v>2514807</v>
          </cell>
          <cell r="B5071" t="str">
            <v>25-148-07</v>
          </cell>
          <cell r="C5071" t="str">
            <v xml:space="preserve">PLATE,SMALL FRAGMENT   85 MM            </v>
          </cell>
          <cell r="D5071" t="str">
            <v>PC</v>
          </cell>
          <cell r="E5071">
            <v>23.46</v>
          </cell>
          <cell r="F5071">
            <v>58.650000000000006</v>
          </cell>
        </row>
        <row r="5072">
          <cell r="A5072">
            <v>2514808</v>
          </cell>
          <cell r="B5072" t="str">
            <v>25-148-08</v>
          </cell>
          <cell r="C5072" t="str">
            <v xml:space="preserve">PLATE,SMALL FRAGMENT   97 MM            </v>
          </cell>
          <cell r="D5072" t="str">
            <v>PC</v>
          </cell>
          <cell r="E5072">
            <v>24.23</v>
          </cell>
          <cell r="F5072">
            <v>60.575000000000003</v>
          </cell>
        </row>
        <row r="5073">
          <cell r="A5073">
            <v>2514810</v>
          </cell>
          <cell r="B5073" t="str">
            <v>25-148-10</v>
          </cell>
          <cell r="C5073" t="str">
            <v xml:space="preserve">PLATE,SMALL FRAGMENT  121 MM            </v>
          </cell>
          <cell r="D5073" t="str">
            <v>PC</v>
          </cell>
          <cell r="E5073">
            <v>28.9</v>
          </cell>
          <cell r="F5073">
            <v>72.25</v>
          </cell>
        </row>
        <row r="5074">
          <cell r="A5074">
            <v>2514812</v>
          </cell>
          <cell r="B5074" t="str">
            <v>25-148-12</v>
          </cell>
          <cell r="C5074" t="str">
            <v xml:space="preserve">PLATE,SMALL FRAGMENT  145 MM            </v>
          </cell>
          <cell r="D5074" t="str">
            <v>PC</v>
          </cell>
          <cell r="E5074">
            <v>33.24</v>
          </cell>
          <cell r="F5074">
            <v>83.100000000000009</v>
          </cell>
        </row>
        <row r="5075">
          <cell r="A5075">
            <v>2517035</v>
          </cell>
          <cell r="B5075" t="str">
            <v>25-170-35</v>
          </cell>
          <cell r="C5075" t="str">
            <v>DMS INT.LAGSCREW,35MM,INCL.COMPR.STERILE</v>
          </cell>
          <cell r="D5075" t="str">
            <v>PC</v>
          </cell>
          <cell r="E5075">
            <v>33.49</v>
          </cell>
          <cell r="F5075">
            <v>83.725000000000009</v>
          </cell>
        </row>
        <row r="5076">
          <cell r="A5076">
            <v>2517040</v>
          </cell>
          <cell r="B5076" t="str">
            <v>25-170-40</v>
          </cell>
          <cell r="C5076" t="str">
            <v>DMS INT.LAGSCREW,40MM,INCL.COMPR.STERILE</v>
          </cell>
          <cell r="D5076" t="str">
            <v>PC</v>
          </cell>
          <cell r="E5076">
            <v>33.49</v>
          </cell>
          <cell r="F5076">
            <v>83.725000000000009</v>
          </cell>
        </row>
        <row r="5077">
          <cell r="A5077">
            <v>2517045</v>
          </cell>
          <cell r="B5077" t="str">
            <v>25-170-45</v>
          </cell>
          <cell r="C5077" t="str">
            <v>DMS INT.LAGSCREW,45MM,INCL.COMPR.STERILE</v>
          </cell>
          <cell r="D5077" t="str">
            <v>PC</v>
          </cell>
          <cell r="E5077">
            <v>33.49</v>
          </cell>
          <cell r="F5077">
            <v>83.725000000000009</v>
          </cell>
        </row>
        <row r="5078">
          <cell r="A5078">
            <v>2517050</v>
          </cell>
          <cell r="B5078" t="str">
            <v>25-170-50</v>
          </cell>
          <cell r="C5078" t="str">
            <v>DMS INT.LAGSCREW,50MM,INCL.COMPR.STERILE</v>
          </cell>
          <cell r="D5078" t="str">
            <v>PC</v>
          </cell>
          <cell r="E5078">
            <v>33.49</v>
          </cell>
          <cell r="F5078">
            <v>83.725000000000009</v>
          </cell>
        </row>
        <row r="5079">
          <cell r="A5079">
            <v>2517055</v>
          </cell>
          <cell r="B5079" t="str">
            <v>25-170-55</v>
          </cell>
          <cell r="C5079" t="str">
            <v>DMS INT.LAGSCREW,55MM,INCL.COMPR.STERILE</v>
          </cell>
          <cell r="D5079" t="str">
            <v>PC</v>
          </cell>
          <cell r="E5079">
            <v>33.49</v>
          </cell>
          <cell r="F5079">
            <v>83.725000000000009</v>
          </cell>
        </row>
        <row r="5080">
          <cell r="A5080">
            <v>2517060</v>
          </cell>
          <cell r="B5080" t="str">
            <v>25-170-60</v>
          </cell>
          <cell r="C5080" t="str">
            <v>DMS INT.LAGSCREW,60MM,INCL.COMPR.STERILE</v>
          </cell>
          <cell r="D5080" t="str">
            <v>PC</v>
          </cell>
          <cell r="E5080">
            <v>35.020000000000003</v>
          </cell>
          <cell r="F5080">
            <v>87.550000000000011</v>
          </cell>
        </row>
        <row r="5081">
          <cell r="A5081">
            <v>2517065</v>
          </cell>
          <cell r="B5081" t="str">
            <v>25-170-65</v>
          </cell>
          <cell r="C5081" t="str">
            <v>DMS INT.LAGSCREW,65MM,INCL.COMPR.STERILE</v>
          </cell>
          <cell r="D5081" t="str">
            <v>PC</v>
          </cell>
          <cell r="E5081">
            <v>35.020000000000003</v>
          </cell>
          <cell r="F5081">
            <v>87.550000000000011</v>
          </cell>
        </row>
        <row r="5082">
          <cell r="A5082">
            <v>2517070</v>
          </cell>
          <cell r="B5082" t="str">
            <v>25-170-70</v>
          </cell>
          <cell r="C5082" t="str">
            <v xml:space="preserve">MINI DMS LAG SCREW, 70 MM               </v>
          </cell>
          <cell r="D5082" t="str">
            <v>PC</v>
          </cell>
          <cell r="E5082">
            <v>36.72</v>
          </cell>
          <cell r="F5082">
            <v>91.8</v>
          </cell>
        </row>
        <row r="5083">
          <cell r="A5083">
            <v>2517075</v>
          </cell>
          <cell r="B5083" t="str">
            <v>25-170-75</v>
          </cell>
          <cell r="C5083" t="str">
            <v>DMS INT.LAGSCREW,75MM,INCL.COMPR.STERILE</v>
          </cell>
          <cell r="D5083" t="str">
            <v>PC</v>
          </cell>
          <cell r="E5083">
            <v>36.72</v>
          </cell>
          <cell r="F5083">
            <v>91.8</v>
          </cell>
        </row>
        <row r="5084">
          <cell r="A5084">
            <v>2517080</v>
          </cell>
          <cell r="B5084" t="str">
            <v>25-170-80</v>
          </cell>
          <cell r="C5084" t="str">
            <v>DMS INT.LAGSCREW,80MM,INCL.COMPR.STERILE</v>
          </cell>
          <cell r="D5084" t="str">
            <v>PC</v>
          </cell>
          <cell r="E5084">
            <v>38.340000000000003</v>
          </cell>
          <cell r="F5084">
            <v>95.850000000000009</v>
          </cell>
        </row>
        <row r="5085">
          <cell r="A5085">
            <v>2517085</v>
          </cell>
          <cell r="B5085" t="str">
            <v>25-170-85</v>
          </cell>
          <cell r="C5085" t="str">
            <v>DMS INT.LAGSCREW,85MM,INCL.COMPR.STERILE</v>
          </cell>
          <cell r="D5085" t="str">
            <v>PC</v>
          </cell>
          <cell r="E5085">
            <v>38.340000000000003</v>
          </cell>
          <cell r="F5085">
            <v>95.850000000000009</v>
          </cell>
        </row>
        <row r="5086">
          <cell r="A5086">
            <v>2517090</v>
          </cell>
          <cell r="B5086" t="str">
            <v>25-170-90</v>
          </cell>
          <cell r="C5086" t="str">
            <v>DMS INT.LAGSCREW,90MM,INCL.COMPR.STERILE</v>
          </cell>
          <cell r="D5086" t="str">
            <v>PC</v>
          </cell>
          <cell r="E5086">
            <v>51.09</v>
          </cell>
          <cell r="F5086">
            <v>127.72500000000001</v>
          </cell>
        </row>
        <row r="5087">
          <cell r="A5087">
            <v>2517099</v>
          </cell>
          <cell r="B5087" t="str">
            <v>25-170-99</v>
          </cell>
          <cell r="C5087" t="str">
            <v xml:space="preserve">MINI DMS COMPRESSION SCREW              </v>
          </cell>
          <cell r="D5087" t="str">
            <v>PC</v>
          </cell>
          <cell r="E5087">
            <v>3.66</v>
          </cell>
          <cell r="F5087">
            <v>9.15</v>
          </cell>
        </row>
        <row r="5088">
          <cell r="A5088">
            <v>2517803</v>
          </cell>
          <cell r="B5088" t="str">
            <v>25-178-03</v>
          </cell>
          <cell r="C5088" t="str">
            <v>DMS INTERM.PLATE, 3HOLES,80-110░,STERILE</v>
          </cell>
          <cell r="D5088" t="str">
            <v>PC</v>
          </cell>
          <cell r="E5088">
            <v>226.95</v>
          </cell>
          <cell r="F5088">
            <v>567.375</v>
          </cell>
        </row>
        <row r="5089">
          <cell r="A5089">
            <v>2517804</v>
          </cell>
          <cell r="B5089" t="str">
            <v>25-178-04</v>
          </cell>
          <cell r="C5089" t="str">
            <v>DMS INTERM.PLATE, 4HOLES,80-110░,STERILE</v>
          </cell>
          <cell r="D5089" t="str">
            <v>PC</v>
          </cell>
          <cell r="E5089">
            <v>226.95</v>
          </cell>
          <cell r="F5089">
            <v>567.375</v>
          </cell>
        </row>
        <row r="5090">
          <cell r="A5090">
            <v>2517806</v>
          </cell>
          <cell r="B5090" t="str">
            <v>25-178-06</v>
          </cell>
          <cell r="C5090" t="str">
            <v>DMS INTERM.PLATE, 6HOLES,80-110░,STERILE</v>
          </cell>
          <cell r="D5090" t="str">
            <v>PC</v>
          </cell>
          <cell r="E5090">
            <v>226.95</v>
          </cell>
          <cell r="F5090">
            <v>567.375</v>
          </cell>
        </row>
        <row r="5091">
          <cell r="A5091">
            <v>2517808</v>
          </cell>
          <cell r="B5091" t="str">
            <v>25-178-08</v>
          </cell>
          <cell r="C5091" t="str">
            <v>DMS INTERM.PLATE, 8HOLES,80-110░,STERILE</v>
          </cell>
          <cell r="D5091" t="str">
            <v>PC</v>
          </cell>
          <cell r="E5091">
            <v>226.95</v>
          </cell>
          <cell r="F5091">
            <v>567.375</v>
          </cell>
        </row>
        <row r="5092">
          <cell r="A5092">
            <v>2517903</v>
          </cell>
          <cell r="B5092" t="str">
            <v>25-179-03</v>
          </cell>
          <cell r="C5092" t="str">
            <v>DMS INTERM.PLATE,3HOLES,110-145░,STERILE</v>
          </cell>
          <cell r="D5092" t="str">
            <v>PC</v>
          </cell>
          <cell r="E5092">
            <v>226.95</v>
          </cell>
          <cell r="F5092">
            <v>567.375</v>
          </cell>
        </row>
        <row r="5093">
          <cell r="A5093">
            <v>2517904</v>
          </cell>
          <cell r="B5093" t="str">
            <v>25-179-04</v>
          </cell>
          <cell r="C5093" t="str">
            <v>DMS INTERM.PLATE,4HOLES,110-145░,STERILE</v>
          </cell>
          <cell r="D5093" t="str">
            <v>PC</v>
          </cell>
          <cell r="E5093">
            <v>226.95</v>
          </cell>
          <cell r="F5093">
            <v>567.375</v>
          </cell>
        </row>
        <row r="5094">
          <cell r="A5094">
            <v>2517906</v>
          </cell>
          <cell r="B5094" t="str">
            <v>25-179-06</v>
          </cell>
          <cell r="C5094" t="str">
            <v>DMS INTERM.PLATE,6HOLES,110-145░,STERILE</v>
          </cell>
          <cell r="D5094" t="str">
            <v>PC</v>
          </cell>
          <cell r="E5094">
            <v>226.95</v>
          </cell>
          <cell r="F5094">
            <v>567.375</v>
          </cell>
        </row>
        <row r="5095">
          <cell r="A5095">
            <v>2517908</v>
          </cell>
          <cell r="B5095" t="str">
            <v>25-179-08</v>
          </cell>
          <cell r="C5095" t="str">
            <v>DMS INTERM.PLATE,8HOLES,110-145░,STERILE</v>
          </cell>
          <cell r="D5095" t="str">
            <v>PC</v>
          </cell>
          <cell r="E5095">
            <v>226.95</v>
          </cell>
          <cell r="F5095">
            <v>567.375</v>
          </cell>
        </row>
        <row r="5096">
          <cell r="A5096">
            <v>2518000</v>
          </cell>
          <cell r="B5096" t="str">
            <v>25-180-00</v>
          </cell>
          <cell r="C5096" t="str">
            <v xml:space="preserve">D.M.S. LAG SCREW, 100MM                 </v>
          </cell>
          <cell r="D5096" t="str">
            <v>PC</v>
          </cell>
          <cell r="E5096">
            <v>51.94</v>
          </cell>
          <cell r="F5096">
            <v>129.85</v>
          </cell>
        </row>
        <row r="5097">
          <cell r="A5097">
            <v>2518005</v>
          </cell>
          <cell r="B5097" t="str">
            <v>25-180-05</v>
          </cell>
          <cell r="C5097" t="str">
            <v xml:space="preserve">DMS LAG SCREW 105 MM                    </v>
          </cell>
          <cell r="D5097" t="str">
            <v>PC</v>
          </cell>
          <cell r="E5097">
            <v>53.55</v>
          </cell>
          <cell r="F5097">
            <v>133.875</v>
          </cell>
        </row>
        <row r="5098">
          <cell r="A5098">
            <v>2518010</v>
          </cell>
          <cell r="B5098" t="str">
            <v>25-180-10</v>
          </cell>
          <cell r="C5098" t="str">
            <v xml:space="preserve">DMS-LAG SCREW, 110MM                    </v>
          </cell>
          <cell r="D5098" t="str">
            <v>PC</v>
          </cell>
          <cell r="E5098">
            <v>55.25</v>
          </cell>
          <cell r="F5098">
            <v>138.125</v>
          </cell>
        </row>
        <row r="5099">
          <cell r="A5099">
            <v>2518015</v>
          </cell>
          <cell r="B5099" t="str">
            <v>25-180-15</v>
          </cell>
          <cell r="C5099" t="str">
            <v xml:space="preserve">DMS LAG-SCREW 115 MM                    </v>
          </cell>
          <cell r="D5099" t="str">
            <v>PC</v>
          </cell>
          <cell r="E5099">
            <v>56.44</v>
          </cell>
          <cell r="F5099">
            <v>141.1</v>
          </cell>
        </row>
        <row r="5100">
          <cell r="A5100">
            <v>2518020</v>
          </cell>
          <cell r="B5100" t="str">
            <v>25-180-20</v>
          </cell>
          <cell r="C5100" t="str">
            <v xml:space="preserve">DMS-LAG SCREW, 120MM                    </v>
          </cell>
          <cell r="D5100" t="str">
            <v>PC</v>
          </cell>
          <cell r="E5100">
            <v>57.55</v>
          </cell>
          <cell r="F5100">
            <v>143.875</v>
          </cell>
        </row>
        <row r="5101">
          <cell r="A5101">
            <v>2518050</v>
          </cell>
          <cell r="B5101" t="str">
            <v>25-180-50</v>
          </cell>
          <cell r="C5101" t="str">
            <v xml:space="preserve">DMS-LAG SCREW, 50 MM                    </v>
          </cell>
          <cell r="D5101" t="str">
            <v>PC</v>
          </cell>
          <cell r="E5101">
            <v>37.32</v>
          </cell>
          <cell r="F5101">
            <v>93.3</v>
          </cell>
        </row>
        <row r="5102">
          <cell r="A5102">
            <v>2518055</v>
          </cell>
          <cell r="B5102" t="str">
            <v>25-180-55</v>
          </cell>
          <cell r="C5102" t="str">
            <v xml:space="preserve">DMS-LAG SCREW, 55MM                     </v>
          </cell>
          <cell r="D5102" t="str">
            <v>PC</v>
          </cell>
          <cell r="E5102">
            <v>38.25</v>
          </cell>
          <cell r="F5102">
            <v>95.625</v>
          </cell>
        </row>
        <row r="5103">
          <cell r="A5103">
            <v>2518060</v>
          </cell>
          <cell r="B5103" t="str">
            <v>25-180-60</v>
          </cell>
          <cell r="C5103" t="str">
            <v xml:space="preserve">DMS-LAG SCREW, 60MM                     </v>
          </cell>
          <cell r="D5103" t="str">
            <v>PC</v>
          </cell>
          <cell r="E5103">
            <v>39.19</v>
          </cell>
          <cell r="F5103">
            <v>97.974999999999994</v>
          </cell>
        </row>
        <row r="5104">
          <cell r="A5104">
            <v>2518065</v>
          </cell>
          <cell r="B5104" t="str">
            <v>25-180-65</v>
          </cell>
          <cell r="C5104" t="str">
            <v xml:space="preserve">DMS-LAG SCREW, 65MM                     </v>
          </cell>
          <cell r="D5104" t="str">
            <v>PC</v>
          </cell>
          <cell r="E5104">
            <v>40.21</v>
          </cell>
          <cell r="F5104">
            <v>100.52500000000001</v>
          </cell>
        </row>
        <row r="5105">
          <cell r="A5105">
            <v>2518070</v>
          </cell>
          <cell r="B5105" t="str">
            <v>25-180-70</v>
          </cell>
          <cell r="C5105" t="str">
            <v xml:space="preserve">DMS-LAG SCREW, 70MM                     </v>
          </cell>
          <cell r="D5105" t="str">
            <v>PC</v>
          </cell>
          <cell r="E5105">
            <v>41.06</v>
          </cell>
          <cell r="F5105">
            <v>102.65</v>
          </cell>
        </row>
        <row r="5106">
          <cell r="A5106">
            <v>2518075</v>
          </cell>
          <cell r="B5106" t="str">
            <v>25-180-75</v>
          </cell>
          <cell r="C5106" t="str">
            <v xml:space="preserve">DMS-LAG SCREW, 75MM                     </v>
          </cell>
          <cell r="D5106" t="str">
            <v>PC</v>
          </cell>
          <cell r="E5106">
            <v>42.25</v>
          </cell>
          <cell r="F5106">
            <v>105.625</v>
          </cell>
        </row>
        <row r="5107">
          <cell r="A5107">
            <v>2518080</v>
          </cell>
          <cell r="B5107" t="str">
            <v>25-180-80</v>
          </cell>
          <cell r="C5107" t="str">
            <v xml:space="preserve">DMS-LAG SCREW, 80MM                     </v>
          </cell>
          <cell r="D5107" t="str">
            <v>PC</v>
          </cell>
          <cell r="E5107">
            <v>43.18</v>
          </cell>
          <cell r="F5107">
            <v>107.95</v>
          </cell>
        </row>
        <row r="5108">
          <cell r="A5108">
            <v>2518085</v>
          </cell>
          <cell r="B5108" t="str">
            <v>25-180-85</v>
          </cell>
          <cell r="C5108" t="str">
            <v xml:space="preserve">DMS-LAG SCREW 85 MM                     </v>
          </cell>
          <cell r="D5108" t="str">
            <v>PC</v>
          </cell>
          <cell r="E5108">
            <v>46.24</v>
          </cell>
          <cell r="F5108">
            <v>115.60000000000001</v>
          </cell>
        </row>
        <row r="5109">
          <cell r="A5109">
            <v>2518090</v>
          </cell>
          <cell r="B5109" t="str">
            <v>25-180-90</v>
          </cell>
          <cell r="C5109" t="str">
            <v xml:space="preserve">DMS-LAG SCREW, 90MM                     </v>
          </cell>
          <cell r="D5109" t="str">
            <v>PC</v>
          </cell>
          <cell r="E5109">
            <v>49.22</v>
          </cell>
          <cell r="F5109">
            <v>123.05</v>
          </cell>
        </row>
        <row r="5110">
          <cell r="A5110">
            <v>2518095</v>
          </cell>
          <cell r="B5110" t="str">
            <v>25-180-95</v>
          </cell>
          <cell r="C5110" t="str">
            <v xml:space="preserve">DMS-LAG SCREW, 95 MM                    </v>
          </cell>
          <cell r="D5110" t="str">
            <v>PC</v>
          </cell>
          <cell r="E5110">
            <v>50.49</v>
          </cell>
          <cell r="F5110">
            <v>126.22500000000001</v>
          </cell>
        </row>
        <row r="5111">
          <cell r="A5111">
            <v>2518099</v>
          </cell>
          <cell r="B5111" t="str">
            <v>25-180-99</v>
          </cell>
          <cell r="C5111" t="str">
            <v xml:space="preserve">DMS-COMPRESSION SCREW                   </v>
          </cell>
          <cell r="D5111" t="str">
            <v>PC</v>
          </cell>
          <cell r="E5111">
            <v>4.3499999999999996</v>
          </cell>
          <cell r="F5111">
            <v>10.875</v>
          </cell>
        </row>
        <row r="5112">
          <cell r="A5112">
            <v>2518101</v>
          </cell>
          <cell r="B5112" t="str">
            <v>25-181-01</v>
          </cell>
          <cell r="C5112" t="str">
            <v xml:space="preserve">DMS PLATE  1-HOLES                      </v>
          </cell>
          <cell r="D5112" t="str">
            <v>PC</v>
          </cell>
          <cell r="E5112">
            <v>235.03</v>
          </cell>
          <cell r="F5112">
            <v>587.57500000000005</v>
          </cell>
        </row>
        <row r="5113">
          <cell r="A5113">
            <v>2518102</v>
          </cell>
          <cell r="B5113" t="str">
            <v>25-181-02</v>
          </cell>
          <cell r="C5113" t="str">
            <v xml:space="preserve">DMS PLATE  2-HOLES                      </v>
          </cell>
          <cell r="D5113" t="str">
            <v>PC</v>
          </cell>
          <cell r="E5113">
            <v>235.03</v>
          </cell>
          <cell r="F5113">
            <v>587.57500000000005</v>
          </cell>
        </row>
        <row r="5114">
          <cell r="A5114">
            <v>2518104</v>
          </cell>
          <cell r="B5114" t="str">
            <v>25-181-04</v>
          </cell>
          <cell r="C5114" t="str">
            <v xml:space="preserve">DMS PLATE  4-HOLES                      </v>
          </cell>
          <cell r="D5114" t="str">
            <v>PC</v>
          </cell>
          <cell r="E5114">
            <v>235.03</v>
          </cell>
          <cell r="F5114">
            <v>587.57500000000005</v>
          </cell>
        </row>
        <row r="5115">
          <cell r="A5115">
            <v>2518105</v>
          </cell>
          <cell r="B5115" t="str">
            <v>25-181-05</v>
          </cell>
          <cell r="C5115" t="str">
            <v xml:space="preserve">DMS PLATE  5-HOLES                      </v>
          </cell>
          <cell r="D5115" t="str">
            <v>PC</v>
          </cell>
          <cell r="E5115">
            <v>243.53</v>
          </cell>
          <cell r="F5115">
            <v>608.82500000000005</v>
          </cell>
        </row>
        <row r="5116">
          <cell r="A5116">
            <v>2518106</v>
          </cell>
          <cell r="B5116" t="str">
            <v>25-181-06</v>
          </cell>
          <cell r="C5116" t="str">
            <v xml:space="preserve">DMS PLATE  6-HOLES                      </v>
          </cell>
          <cell r="D5116" t="str">
            <v>PC</v>
          </cell>
          <cell r="E5116">
            <v>235.03</v>
          </cell>
          <cell r="F5116">
            <v>587.57500000000005</v>
          </cell>
        </row>
        <row r="5117">
          <cell r="A5117">
            <v>2518108</v>
          </cell>
          <cell r="B5117" t="str">
            <v>25-181-08</v>
          </cell>
          <cell r="C5117" t="str">
            <v xml:space="preserve">DMS PLATE  8-HOLES                      </v>
          </cell>
          <cell r="D5117" t="str">
            <v>PC</v>
          </cell>
          <cell r="E5117">
            <v>262.23</v>
          </cell>
          <cell r="F5117">
            <v>655.57500000000005</v>
          </cell>
        </row>
        <row r="5118">
          <cell r="A5118">
            <v>2518110</v>
          </cell>
          <cell r="B5118" t="str">
            <v>25-181-10</v>
          </cell>
          <cell r="C5118" t="str">
            <v xml:space="preserve">DMS PLATE 10-HOLES                      </v>
          </cell>
          <cell r="D5118" t="str">
            <v>PC</v>
          </cell>
          <cell r="E5118">
            <v>308.98</v>
          </cell>
          <cell r="F5118">
            <v>772.45</v>
          </cell>
        </row>
        <row r="5119">
          <cell r="A5119">
            <v>2518112</v>
          </cell>
          <cell r="B5119" t="str">
            <v>25-181-12</v>
          </cell>
          <cell r="C5119" t="str">
            <v xml:space="preserve">DMS PLATE 12-HOLES                      </v>
          </cell>
          <cell r="D5119" t="str">
            <v>PC</v>
          </cell>
          <cell r="E5119">
            <v>359.98</v>
          </cell>
          <cell r="F5119">
            <v>899.95</v>
          </cell>
        </row>
        <row r="5120">
          <cell r="A5120">
            <v>2518114</v>
          </cell>
          <cell r="B5120" t="str">
            <v>25-181-14</v>
          </cell>
          <cell r="C5120" t="str">
            <v xml:space="preserve">DMS PLATE 14-HOLES                      </v>
          </cell>
          <cell r="D5120" t="str">
            <v>PC</v>
          </cell>
          <cell r="E5120">
            <v>405.88</v>
          </cell>
          <cell r="F5120">
            <v>1014.7</v>
          </cell>
        </row>
        <row r="5121">
          <cell r="A5121">
            <v>2518116</v>
          </cell>
          <cell r="B5121" t="str">
            <v>25-181-16</v>
          </cell>
          <cell r="C5121" t="str">
            <v xml:space="preserve">DMS PLATE 16-HOLES                      </v>
          </cell>
          <cell r="D5121" t="str">
            <v>PC</v>
          </cell>
          <cell r="E5121">
            <v>462.4</v>
          </cell>
          <cell r="F5121">
            <v>1156</v>
          </cell>
        </row>
        <row r="5122">
          <cell r="A5122">
            <v>2518118</v>
          </cell>
          <cell r="B5122" t="str">
            <v>25-181-18</v>
          </cell>
          <cell r="C5122" t="str">
            <v xml:space="preserve">DMS PLATE 18-HOLES                      </v>
          </cell>
          <cell r="D5122" t="str">
            <v>PC</v>
          </cell>
          <cell r="E5122">
            <v>511.7</v>
          </cell>
          <cell r="F5122">
            <v>1279.25</v>
          </cell>
        </row>
        <row r="5123">
          <cell r="A5123">
            <v>2518202</v>
          </cell>
          <cell r="B5123" t="str">
            <v>25-182-02</v>
          </cell>
          <cell r="C5123" t="str">
            <v xml:space="preserve">DMS PLATE WITH SHORT TUBE 2-HOLES       </v>
          </cell>
          <cell r="D5123" t="str">
            <v>PC</v>
          </cell>
          <cell r="E5123">
            <v>235.03</v>
          </cell>
          <cell r="F5123">
            <v>587.57500000000005</v>
          </cell>
        </row>
        <row r="5124">
          <cell r="A5124">
            <v>2518204</v>
          </cell>
          <cell r="B5124" t="str">
            <v>25-182-04</v>
          </cell>
          <cell r="C5124" t="str">
            <v xml:space="preserve">DMS PLATE WITH SHORT TUBE 4-HOLE        </v>
          </cell>
          <cell r="D5124" t="str">
            <v>PC</v>
          </cell>
          <cell r="E5124">
            <v>235.03</v>
          </cell>
          <cell r="F5124">
            <v>587.57500000000005</v>
          </cell>
        </row>
        <row r="5125">
          <cell r="A5125">
            <v>2518206</v>
          </cell>
          <cell r="B5125" t="str">
            <v>25-182-06</v>
          </cell>
          <cell r="C5125" t="str">
            <v xml:space="preserve">DMS PLATE WITH SHORT TUBE 6-HOLE        </v>
          </cell>
          <cell r="D5125" t="str">
            <v>PC</v>
          </cell>
          <cell r="E5125">
            <v>235.03</v>
          </cell>
          <cell r="F5125">
            <v>587.57500000000005</v>
          </cell>
        </row>
        <row r="5126">
          <cell r="A5126">
            <v>2518208</v>
          </cell>
          <cell r="B5126" t="str">
            <v>25-182-08</v>
          </cell>
          <cell r="C5126" t="str">
            <v xml:space="preserve">DMS PLATE WITH SHORT TUBE 8-HOLES       </v>
          </cell>
          <cell r="D5126" t="str">
            <v>PC</v>
          </cell>
          <cell r="E5126">
            <v>280.08</v>
          </cell>
          <cell r="F5126">
            <v>700.19999999999993</v>
          </cell>
        </row>
        <row r="5127">
          <cell r="A5127">
            <v>2518214</v>
          </cell>
          <cell r="B5127" t="str">
            <v>25-182-14</v>
          </cell>
          <cell r="C5127" t="str">
            <v xml:space="preserve">D.M.S. PLATE WITH SHORT TUBE 14-HOLE    </v>
          </cell>
          <cell r="D5127" t="str">
            <v>PC</v>
          </cell>
          <cell r="E5127">
            <v>419.48</v>
          </cell>
          <cell r="F5127">
            <v>1048.7</v>
          </cell>
        </row>
        <row r="5128">
          <cell r="A5128">
            <v>2518302</v>
          </cell>
          <cell r="B5128" t="str">
            <v>25-183-02</v>
          </cell>
          <cell r="C5128" t="str">
            <v xml:space="preserve">DMS 2-HOLE PLATE SUPRACONDYLAR          </v>
          </cell>
          <cell r="D5128" t="str">
            <v>PC</v>
          </cell>
          <cell r="E5128">
            <v>254.58</v>
          </cell>
          <cell r="F5128">
            <v>636.45000000000005</v>
          </cell>
        </row>
        <row r="5129">
          <cell r="A5129">
            <v>2518304</v>
          </cell>
          <cell r="B5129" t="str">
            <v>25-183-04</v>
          </cell>
          <cell r="C5129" t="str">
            <v xml:space="preserve">DMS 4-HOLE PLATE SUPRACONDYLAR          </v>
          </cell>
          <cell r="D5129" t="str">
            <v>PC</v>
          </cell>
          <cell r="E5129">
            <v>254.58</v>
          </cell>
          <cell r="F5129">
            <v>636.45000000000005</v>
          </cell>
        </row>
        <row r="5130">
          <cell r="A5130">
            <v>2518306</v>
          </cell>
          <cell r="B5130" t="str">
            <v>25-183-06</v>
          </cell>
          <cell r="C5130" t="str">
            <v xml:space="preserve">DMS 6-HOLE PLATE SUPRACONDYLAR          </v>
          </cell>
          <cell r="D5130" t="str">
            <v>PC</v>
          </cell>
          <cell r="E5130">
            <v>254.58</v>
          </cell>
          <cell r="F5130">
            <v>636.45000000000005</v>
          </cell>
        </row>
        <row r="5131">
          <cell r="A5131">
            <v>2518308</v>
          </cell>
          <cell r="B5131" t="str">
            <v>25-183-08</v>
          </cell>
          <cell r="C5131" t="str">
            <v xml:space="preserve">DMS 8-HOLE PLATE SUPRACONDYLAR          </v>
          </cell>
          <cell r="D5131" t="str">
            <v>PC</v>
          </cell>
          <cell r="E5131">
            <v>298.77999999999997</v>
          </cell>
          <cell r="F5131">
            <v>746.94999999999993</v>
          </cell>
        </row>
        <row r="5132">
          <cell r="A5132">
            <v>2518310</v>
          </cell>
          <cell r="B5132" t="str">
            <v>25-183-10</v>
          </cell>
          <cell r="C5132" t="str">
            <v xml:space="preserve">DMS 10-HOLE PLATE SUPRACONDYLAR         </v>
          </cell>
          <cell r="D5132" t="str">
            <v>PC</v>
          </cell>
          <cell r="E5132">
            <v>342.98</v>
          </cell>
          <cell r="F5132">
            <v>857.45</v>
          </cell>
        </row>
        <row r="5133">
          <cell r="A5133">
            <v>2518312</v>
          </cell>
          <cell r="B5133" t="str">
            <v>25-183-12</v>
          </cell>
          <cell r="C5133" t="str">
            <v xml:space="preserve">DMS 12-HOLE PLATE SUPRACONDYLAR         </v>
          </cell>
          <cell r="D5133" t="str">
            <v>PC</v>
          </cell>
          <cell r="E5133">
            <v>398.65</v>
          </cell>
          <cell r="F5133">
            <v>996.625</v>
          </cell>
        </row>
        <row r="5134">
          <cell r="A5134">
            <v>2518314</v>
          </cell>
          <cell r="B5134" t="str">
            <v>25-183-14</v>
          </cell>
          <cell r="C5134" t="str">
            <v xml:space="preserve">DMS 14-HOLE PLATE SUPRACONDYLAR         </v>
          </cell>
          <cell r="D5134" t="str">
            <v>PC</v>
          </cell>
          <cell r="E5134">
            <v>440.3</v>
          </cell>
          <cell r="F5134">
            <v>1100.75</v>
          </cell>
        </row>
        <row r="5135">
          <cell r="A5135">
            <v>2518316</v>
          </cell>
          <cell r="B5135" t="str">
            <v>25-183-16</v>
          </cell>
          <cell r="C5135" t="str">
            <v xml:space="preserve">DMS 16-HOLE PLATE SUPRACONDYLAR         </v>
          </cell>
          <cell r="D5135" t="str">
            <v>PC</v>
          </cell>
          <cell r="E5135">
            <v>480.25</v>
          </cell>
          <cell r="F5135">
            <v>1200.625</v>
          </cell>
        </row>
        <row r="5136">
          <cell r="A5136">
            <v>2519991</v>
          </cell>
          <cell r="B5136" t="str">
            <v>25-199-91</v>
          </cell>
          <cell r="C5136" t="str">
            <v xml:space="preserve">STORAGE TRAY 2                          </v>
          </cell>
          <cell r="D5136" t="str">
            <v>PC</v>
          </cell>
          <cell r="E5136">
            <v>346</v>
          </cell>
          <cell r="F5136">
            <v>865</v>
          </cell>
        </row>
        <row r="5137">
          <cell r="A5137">
            <v>2521011</v>
          </cell>
          <cell r="B5137" t="str">
            <v>25-210-11</v>
          </cell>
          <cell r="C5137" t="str">
            <v xml:space="preserve">DRILL BIT 1.1 MM X 60MM, AO ATTACHMENT  </v>
          </cell>
          <cell r="D5137" t="str">
            <v>PC</v>
          </cell>
          <cell r="E5137">
            <v>17.510000000000002</v>
          </cell>
          <cell r="F5137">
            <v>43.775000000000006</v>
          </cell>
        </row>
        <row r="5138">
          <cell r="A5138">
            <v>2521015</v>
          </cell>
          <cell r="B5138" t="str">
            <v>25-210-15</v>
          </cell>
          <cell r="C5138" t="str">
            <v xml:space="preserve">DRILL BIT 1.5MM X 85MM,                 </v>
          </cell>
          <cell r="D5138" t="str">
            <v>PC</v>
          </cell>
          <cell r="E5138">
            <v>17.510000000000002</v>
          </cell>
          <cell r="F5138">
            <v>43.775000000000006</v>
          </cell>
        </row>
        <row r="5139">
          <cell r="A5139">
            <v>2521019</v>
          </cell>
          <cell r="B5139" t="str">
            <v>25-210-19</v>
          </cell>
          <cell r="C5139" t="str">
            <v xml:space="preserve">DRILL BIT 2.0MM X 100MM,                </v>
          </cell>
          <cell r="D5139" t="str">
            <v>PC</v>
          </cell>
          <cell r="E5139">
            <v>17.510000000000002</v>
          </cell>
          <cell r="F5139">
            <v>43.775000000000006</v>
          </cell>
        </row>
        <row r="5140">
          <cell r="A5140">
            <v>2521025</v>
          </cell>
          <cell r="B5140" t="str">
            <v>25-210-25</v>
          </cell>
          <cell r="C5140" t="str">
            <v xml:space="preserve">DRILL BIT 2.5MM X 110MM,                </v>
          </cell>
          <cell r="D5140" t="str">
            <v>PC</v>
          </cell>
          <cell r="E5140">
            <v>17.510000000000002</v>
          </cell>
          <cell r="F5140">
            <v>43.775000000000006</v>
          </cell>
        </row>
        <row r="5141">
          <cell r="A5141">
            <v>2521026</v>
          </cell>
          <cell r="B5141" t="str">
            <v>25-210-26</v>
          </cell>
          <cell r="C5141" t="str">
            <v xml:space="preserve">DRILL BIT 2.7MM X 100MM,                </v>
          </cell>
          <cell r="D5141" t="str">
            <v>PC</v>
          </cell>
          <cell r="E5141">
            <v>17.510000000000002</v>
          </cell>
          <cell r="F5141">
            <v>43.775000000000006</v>
          </cell>
        </row>
        <row r="5142">
          <cell r="A5142">
            <v>2521030</v>
          </cell>
          <cell r="B5142" t="str">
            <v>25-210-30</v>
          </cell>
          <cell r="C5142" t="str">
            <v xml:space="preserve">DRILL BIT 3.2MM X 195MM,                </v>
          </cell>
          <cell r="D5142" t="str">
            <v>PC</v>
          </cell>
          <cell r="E5142">
            <v>20.66</v>
          </cell>
          <cell r="F5142">
            <v>51.65</v>
          </cell>
        </row>
        <row r="5143">
          <cell r="A5143">
            <v>2521031</v>
          </cell>
          <cell r="B5143" t="str">
            <v>25-210-31</v>
          </cell>
          <cell r="C5143" t="str">
            <v xml:space="preserve">DRILL BIT 3.2MM X 145MM,                </v>
          </cell>
          <cell r="D5143" t="str">
            <v>PC</v>
          </cell>
          <cell r="E5143">
            <v>19.89</v>
          </cell>
          <cell r="F5143">
            <v>49.725000000000001</v>
          </cell>
        </row>
        <row r="5144">
          <cell r="A5144">
            <v>2521035</v>
          </cell>
          <cell r="B5144" t="str">
            <v>25-210-35</v>
          </cell>
          <cell r="C5144" t="str">
            <v xml:space="preserve">DRILL BIT 3,5MM X 110MM,                </v>
          </cell>
          <cell r="D5144" t="str">
            <v>PC</v>
          </cell>
          <cell r="E5144">
            <v>19.89</v>
          </cell>
          <cell r="F5144">
            <v>49.725000000000001</v>
          </cell>
        </row>
        <row r="5145">
          <cell r="A5145">
            <v>2521044</v>
          </cell>
          <cell r="B5145" t="str">
            <v>25-210-44</v>
          </cell>
          <cell r="C5145" t="str">
            <v xml:space="preserve">DRILL BIT 4.5MM X 120MM,                </v>
          </cell>
          <cell r="D5145" t="str">
            <v>PC</v>
          </cell>
          <cell r="E5145">
            <v>19.89</v>
          </cell>
          <cell r="F5145">
            <v>49.725000000000001</v>
          </cell>
        </row>
        <row r="5146">
          <cell r="A5146">
            <v>2521088</v>
          </cell>
          <cell r="B5146" t="str">
            <v>25-210-88</v>
          </cell>
          <cell r="C5146" t="str">
            <v xml:space="preserve">COUNTERSINK 1.1MM, DENTAL ATTACHMENT    </v>
          </cell>
          <cell r="D5146" t="str">
            <v>PC</v>
          </cell>
          <cell r="E5146">
            <v>31.37</v>
          </cell>
          <cell r="F5146">
            <v>78.424999999999997</v>
          </cell>
        </row>
        <row r="5147">
          <cell r="A5147">
            <v>2521089</v>
          </cell>
          <cell r="B5147" t="str">
            <v>25-210-89</v>
          </cell>
          <cell r="C5147" t="str">
            <v xml:space="preserve">COUNTERSINK 2.0MM,                      </v>
          </cell>
          <cell r="D5147" t="str">
            <v>PC</v>
          </cell>
          <cell r="E5147">
            <v>31.37</v>
          </cell>
          <cell r="F5147">
            <v>78.424999999999997</v>
          </cell>
        </row>
        <row r="5148">
          <cell r="A5148">
            <v>2521095</v>
          </cell>
          <cell r="B5148" t="str">
            <v>25-210-95</v>
          </cell>
          <cell r="C5148" t="str">
            <v xml:space="preserve">HANDLE DENTAL ATTACHMENT                </v>
          </cell>
          <cell r="D5148" t="str">
            <v>PC</v>
          </cell>
          <cell r="E5148">
            <v>103.28</v>
          </cell>
          <cell r="F5148">
            <v>258.2</v>
          </cell>
        </row>
        <row r="5149">
          <cell r="A5149">
            <v>2521096</v>
          </cell>
          <cell r="B5149" t="str">
            <v>25-210-96</v>
          </cell>
          <cell r="C5149" t="str">
            <v xml:space="preserve">COUNTERSINK 3.2MM,                      </v>
          </cell>
          <cell r="D5149" t="str">
            <v>PC</v>
          </cell>
          <cell r="E5149">
            <v>39.44</v>
          </cell>
          <cell r="F5149">
            <v>98.6</v>
          </cell>
        </row>
        <row r="5150">
          <cell r="A5150">
            <v>2521099</v>
          </cell>
          <cell r="B5150" t="str">
            <v>25-210-99</v>
          </cell>
          <cell r="C5150" t="str">
            <v xml:space="preserve">COUNTERSINK 4.5MM, T-HANDLE             </v>
          </cell>
          <cell r="D5150" t="str">
            <v>PC</v>
          </cell>
          <cell r="E5150">
            <v>47.35</v>
          </cell>
          <cell r="F5150">
            <v>118.375</v>
          </cell>
        </row>
        <row r="5151">
          <cell r="A5151">
            <v>2521115</v>
          </cell>
          <cell r="B5151" t="str">
            <v>25-211-15</v>
          </cell>
          <cell r="C5151" t="str">
            <v xml:space="preserve">TAP 1.5MM DENTAL ATTACHMENT             </v>
          </cell>
          <cell r="D5151" t="str">
            <v>PC</v>
          </cell>
          <cell r="E5151">
            <v>23.46</v>
          </cell>
          <cell r="F5151">
            <v>58.650000000000006</v>
          </cell>
        </row>
        <row r="5152">
          <cell r="A5152">
            <v>2521119</v>
          </cell>
          <cell r="B5152" t="str">
            <v>25-211-19</v>
          </cell>
          <cell r="C5152" t="str">
            <v xml:space="preserve">TAP 2.0MM,                              </v>
          </cell>
          <cell r="D5152" t="str">
            <v>PC</v>
          </cell>
          <cell r="E5152">
            <v>23.46</v>
          </cell>
          <cell r="F5152">
            <v>58.650000000000006</v>
          </cell>
        </row>
        <row r="5153">
          <cell r="A5153">
            <v>2521126</v>
          </cell>
          <cell r="B5153" t="str">
            <v>25-211-26</v>
          </cell>
          <cell r="C5153" t="str">
            <v xml:space="preserve">TAP 2.7MM, AO ATTACHMENT                </v>
          </cell>
          <cell r="D5153" t="str">
            <v>PC</v>
          </cell>
          <cell r="E5153">
            <v>23.46</v>
          </cell>
          <cell r="F5153">
            <v>58.650000000000006</v>
          </cell>
        </row>
        <row r="5154">
          <cell r="A5154">
            <v>2521132</v>
          </cell>
          <cell r="B5154" t="str">
            <v>25-211-32</v>
          </cell>
          <cell r="C5154" t="str">
            <v xml:space="preserve">TAP 3.5 MM CORTICAL                     </v>
          </cell>
          <cell r="D5154" t="str">
            <v>PC</v>
          </cell>
          <cell r="E5154">
            <v>23.46</v>
          </cell>
          <cell r="F5154">
            <v>58.650000000000006</v>
          </cell>
        </row>
        <row r="5155">
          <cell r="A5155">
            <v>2521134</v>
          </cell>
          <cell r="B5155" t="str">
            <v>25-211-34</v>
          </cell>
          <cell r="C5155" t="str">
            <v xml:space="preserve">TAP 3.5 MM CANCELLOUS                   </v>
          </cell>
          <cell r="D5155" t="str">
            <v>PC</v>
          </cell>
          <cell r="E5155">
            <v>23.46</v>
          </cell>
          <cell r="F5155">
            <v>58.650000000000006</v>
          </cell>
        </row>
        <row r="5156">
          <cell r="A5156">
            <v>2521143</v>
          </cell>
          <cell r="B5156" t="str">
            <v>25-211-43</v>
          </cell>
          <cell r="C5156" t="str">
            <v xml:space="preserve">HANDLE FOR AO ATTACHMENT                </v>
          </cell>
          <cell r="D5156" t="str">
            <v>PC</v>
          </cell>
          <cell r="E5156">
            <v>77.010000000000005</v>
          </cell>
          <cell r="F5156">
            <v>192.52500000000001</v>
          </cell>
        </row>
        <row r="5157">
          <cell r="A5157">
            <v>2521144</v>
          </cell>
          <cell r="B5157" t="str">
            <v>25-211-44</v>
          </cell>
          <cell r="C5157" t="str">
            <v xml:space="preserve">TAP HANDLE WITH AO ATTACHMENT           </v>
          </cell>
          <cell r="D5157" t="str">
            <v>PC</v>
          </cell>
          <cell r="E5157">
            <v>76.67</v>
          </cell>
          <cell r="F5157">
            <v>191.67500000000001</v>
          </cell>
        </row>
        <row r="5158">
          <cell r="A5158">
            <v>2521145</v>
          </cell>
          <cell r="B5158" t="str">
            <v>25-211-45</v>
          </cell>
          <cell r="C5158" t="str">
            <v xml:space="preserve">TAP 4.5 MM SHORT                        </v>
          </cell>
          <cell r="D5158" t="str">
            <v>PC</v>
          </cell>
          <cell r="E5158">
            <v>25.16</v>
          </cell>
          <cell r="F5158">
            <v>62.9</v>
          </cell>
        </row>
        <row r="5159">
          <cell r="A5159">
            <v>2521146</v>
          </cell>
          <cell r="B5159" t="str">
            <v>25-211-46</v>
          </cell>
          <cell r="C5159" t="str">
            <v xml:space="preserve">TAP 4.5 MM,                             </v>
          </cell>
          <cell r="D5159" t="str">
            <v>PC</v>
          </cell>
          <cell r="E5159">
            <v>25.16</v>
          </cell>
          <cell r="F5159">
            <v>62.9</v>
          </cell>
        </row>
        <row r="5160">
          <cell r="A5160">
            <v>2521148</v>
          </cell>
          <cell r="B5160" t="str">
            <v>25-211-48</v>
          </cell>
          <cell r="C5160" t="str">
            <v xml:space="preserve">TAP, 4.5MM, EXTRA LONG,                 </v>
          </cell>
          <cell r="D5160" t="str">
            <v>PC</v>
          </cell>
          <cell r="E5160">
            <v>33.07</v>
          </cell>
          <cell r="F5160">
            <v>82.674999999999997</v>
          </cell>
        </row>
        <row r="5161">
          <cell r="A5161">
            <v>2521166</v>
          </cell>
          <cell r="B5161" t="str">
            <v>25-211-66</v>
          </cell>
          <cell r="C5161" t="str">
            <v xml:space="preserve">TAP 6.5MM,                              </v>
          </cell>
          <cell r="D5161" t="str">
            <v>PC</v>
          </cell>
          <cell r="E5161">
            <v>33.07</v>
          </cell>
          <cell r="F5161">
            <v>82.674999999999997</v>
          </cell>
        </row>
        <row r="5162">
          <cell r="A5162">
            <v>2521215</v>
          </cell>
          <cell r="B5162" t="str">
            <v>25-212-15</v>
          </cell>
          <cell r="C5162" t="str">
            <v xml:space="preserve">DRILL GUIDE 1,1 + 1,5 MM                </v>
          </cell>
          <cell r="D5162" t="str">
            <v>PC</v>
          </cell>
          <cell r="E5162">
            <v>47.01</v>
          </cell>
          <cell r="F5162">
            <v>117.52499999999999</v>
          </cell>
        </row>
        <row r="5163">
          <cell r="A5163">
            <v>2521220</v>
          </cell>
          <cell r="B5163" t="str">
            <v>25-212-20</v>
          </cell>
          <cell r="C5163" t="str">
            <v xml:space="preserve">DRILL GUIDE 2 MM                        </v>
          </cell>
          <cell r="D5163" t="str">
            <v>PC</v>
          </cell>
          <cell r="E5163">
            <v>64.260000000000005</v>
          </cell>
          <cell r="F5163">
            <v>160.65</v>
          </cell>
        </row>
        <row r="5164">
          <cell r="A5164">
            <v>2521226</v>
          </cell>
          <cell r="B5164" t="str">
            <v>25-212-26</v>
          </cell>
          <cell r="C5164" t="str">
            <v xml:space="preserve">TAP SLEEVE 3,5 MM                       </v>
          </cell>
          <cell r="D5164" t="str">
            <v>PC</v>
          </cell>
          <cell r="E5164">
            <v>25.16</v>
          </cell>
          <cell r="F5164">
            <v>62.9</v>
          </cell>
        </row>
        <row r="5165">
          <cell r="A5165">
            <v>2521227</v>
          </cell>
          <cell r="B5165" t="str">
            <v>25-212-27</v>
          </cell>
          <cell r="C5165" t="str">
            <v xml:space="preserve">TAP/DRILL SLEEVE 3,5/2,5 MM             </v>
          </cell>
          <cell r="D5165" t="str">
            <v>PC</v>
          </cell>
          <cell r="E5165">
            <v>58.91</v>
          </cell>
          <cell r="F5165">
            <v>147.27499999999998</v>
          </cell>
        </row>
        <row r="5166">
          <cell r="A5166">
            <v>2521232</v>
          </cell>
          <cell r="B5166" t="str">
            <v>25-212-32</v>
          </cell>
          <cell r="C5166" t="str">
            <v xml:space="preserve">INSERT DRILL SLEEVE 4,5/3,2             </v>
          </cell>
          <cell r="D5166" t="str">
            <v>PC</v>
          </cell>
          <cell r="E5166">
            <v>26.86</v>
          </cell>
          <cell r="F5166">
            <v>67.150000000000006</v>
          </cell>
        </row>
        <row r="5167">
          <cell r="A5167">
            <v>2521244</v>
          </cell>
          <cell r="B5167" t="str">
            <v>25-212-44</v>
          </cell>
          <cell r="C5167" t="str">
            <v xml:space="preserve">INSERT DRILL SLEEVE 3,5/2,7             </v>
          </cell>
          <cell r="D5167" t="str">
            <v>PC</v>
          </cell>
          <cell r="E5167">
            <v>23.46</v>
          </cell>
          <cell r="F5167">
            <v>58.650000000000006</v>
          </cell>
        </row>
        <row r="5168">
          <cell r="A5168">
            <v>2521245</v>
          </cell>
          <cell r="B5168" t="str">
            <v>25-212-45</v>
          </cell>
          <cell r="C5168" t="str">
            <v xml:space="preserve">TAP SLEEVE 4,5 MM                       </v>
          </cell>
          <cell r="D5168" t="str">
            <v>PC</v>
          </cell>
          <cell r="E5168">
            <v>53.98</v>
          </cell>
          <cell r="F5168">
            <v>134.94999999999999</v>
          </cell>
        </row>
        <row r="5169">
          <cell r="A5169">
            <v>2521247</v>
          </cell>
          <cell r="B5169" t="str">
            <v>25-212-47</v>
          </cell>
          <cell r="C5169" t="str">
            <v xml:space="preserve">POINTED DRILL GUIDE FOR 25-212-45       </v>
          </cell>
          <cell r="D5169" t="str">
            <v>PC</v>
          </cell>
          <cell r="E5169">
            <v>83.39</v>
          </cell>
          <cell r="F5169">
            <v>208.47499999999999</v>
          </cell>
        </row>
        <row r="5170">
          <cell r="A5170">
            <v>2521399</v>
          </cell>
          <cell r="B5170" t="str">
            <v>25-213-99</v>
          </cell>
          <cell r="C5170" t="str">
            <v xml:space="preserve">SCREWDRIVER,CRUZIF.1,5-2,0MM            </v>
          </cell>
          <cell r="D5170" t="str">
            <v>PC</v>
          </cell>
          <cell r="E5170">
            <v>58.06</v>
          </cell>
          <cell r="F5170">
            <v>145.15</v>
          </cell>
        </row>
        <row r="5171">
          <cell r="A5171">
            <v>2521402</v>
          </cell>
          <cell r="B5171" t="str">
            <v>25-214-02</v>
          </cell>
          <cell r="C5171" t="str">
            <v xml:space="preserve">SCREWDRIVER,HEXAGONAL 2,5 MM            </v>
          </cell>
          <cell r="D5171" t="str">
            <v>PC</v>
          </cell>
          <cell r="E5171">
            <v>64.180000000000007</v>
          </cell>
          <cell r="F5171">
            <v>160.45000000000002</v>
          </cell>
        </row>
        <row r="5172">
          <cell r="A5172">
            <v>2521403</v>
          </cell>
          <cell r="B5172" t="str">
            <v>25-214-03</v>
          </cell>
          <cell r="C5172" t="str">
            <v xml:space="preserve">SHAFT F.SCREWDRIVER HES.2.5MM,          </v>
          </cell>
          <cell r="D5172" t="str">
            <v>PC</v>
          </cell>
          <cell r="E5172">
            <v>28.65</v>
          </cell>
          <cell r="F5172">
            <v>71.625</v>
          </cell>
        </row>
        <row r="5173">
          <cell r="A5173">
            <v>2521415</v>
          </cell>
          <cell r="B5173" t="str">
            <v>25-214-15</v>
          </cell>
          <cell r="C5173" t="str">
            <v xml:space="preserve">SHAFT F.SCREWDRIVER HES.3.5MM,          </v>
          </cell>
          <cell r="D5173" t="str">
            <v>PC</v>
          </cell>
          <cell r="E5173">
            <v>28.65</v>
          </cell>
          <cell r="F5173">
            <v>71.625</v>
          </cell>
        </row>
        <row r="5174">
          <cell r="A5174">
            <v>2521421</v>
          </cell>
          <cell r="B5174" t="str">
            <v>25-214-21</v>
          </cell>
          <cell r="C5174" t="str">
            <v xml:space="preserve">NUTKEY SW 08                            </v>
          </cell>
          <cell r="D5174" t="str">
            <v>PC</v>
          </cell>
          <cell r="E5174">
            <v>16.239999999999998</v>
          </cell>
          <cell r="F5174">
            <v>40.599999999999994</v>
          </cell>
        </row>
        <row r="5175">
          <cell r="A5175">
            <v>2521432</v>
          </cell>
          <cell r="B5175" t="str">
            <v>25-214-32</v>
          </cell>
          <cell r="C5175" t="str">
            <v>SHAFT F.SCREWDR.HES.1.5MM,DENT.ATTACHMT.</v>
          </cell>
          <cell r="D5175" t="str">
            <v>PC</v>
          </cell>
          <cell r="E5175">
            <v>39.44</v>
          </cell>
          <cell r="F5175">
            <v>98.6</v>
          </cell>
        </row>
        <row r="5176">
          <cell r="A5176">
            <v>2521903</v>
          </cell>
          <cell r="B5176" t="str">
            <v>25-219-03</v>
          </cell>
          <cell r="C5176" t="str">
            <v xml:space="preserve">DEPTH GAUGE F.MIMI SCREWS               </v>
          </cell>
          <cell r="D5176" t="str">
            <v>PC</v>
          </cell>
          <cell r="E5176">
            <v>92.65</v>
          </cell>
          <cell r="F5176">
            <v>231.625</v>
          </cell>
        </row>
        <row r="5177">
          <cell r="A5177">
            <v>2521904</v>
          </cell>
          <cell r="B5177" t="str">
            <v>25-219-04</v>
          </cell>
          <cell r="C5177" t="str">
            <v xml:space="preserve">DEPTH GAUGE F. SMALL SCREWS             </v>
          </cell>
          <cell r="D5177" t="str">
            <v>PC</v>
          </cell>
          <cell r="E5177">
            <v>92.65</v>
          </cell>
          <cell r="F5177">
            <v>231.625</v>
          </cell>
        </row>
        <row r="5178">
          <cell r="A5178">
            <v>2521905</v>
          </cell>
          <cell r="B5178" t="str">
            <v>25-219-05</v>
          </cell>
          <cell r="C5178" t="str">
            <v xml:space="preserve">DEPTH GAUGE F.LARGE SCREWS              </v>
          </cell>
          <cell r="D5178" t="str">
            <v>PC</v>
          </cell>
          <cell r="E5178">
            <v>92.65</v>
          </cell>
          <cell r="F5178">
            <v>231.625</v>
          </cell>
        </row>
        <row r="5179">
          <cell r="A5179">
            <v>2521939</v>
          </cell>
          <cell r="B5179" t="str">
            <v>25-219-39</v>
          </cell>
          <cell r="C5179" t="str">
            <v xml:space="preserve">SHARP HOOK                              </v>
          </cell>
          <cell r="D5179" t="str">
            <v>PC</v>
          </cell>
          <cell r="E5179">
            <v>21.76</v>
          </cell>
          <cell r="F5179">
            <v>54.400000000000006</v>
          </cell>
        </row>
        <row r="5180">
          <cell r="A5180">
            <v>2521941</v>
          </cell>
          <cell r="B5180" t="str">
            <v>25-219-41</v>
          </cell>
          <cell r="C5180" t="str">
            <v xml:space="preserve">CLIP FOR PLATEHOLDING 2,0 MM            </v>
          </cell>
          <cell r="D5180" t="str">
            <v>PC</v>
          </cell>
          <cell r="E5180">
            <v>5.54</v>
          </cell>
          <cell r="F5180">
            <v>13.85</v>
          </cell>
        </row>
        <row r="5181">
          <cell r="A5181">
            <v>2521942</v>
          </cell>
          <cell r="B5181" t="str">
            <v>25-219-42</v>
          </cell>
          <cell r="C5181" t="str">
            <v xml:space="preserve">CLIP FOR PLATEHOLDING 2,7 MM            </v>
          </cell>
          <cell r="D5181" t="str">
            <v>PC</v>
          </cell>
          <cell r="E5181">
            <v>5.54</v>
          </cell>
          <cell r="F5181">
            <v>13.85</v>
          </cell>
        </row>
        <row r="5182">
          <cell r="A5182">
            <v>2521943</v>
          </cell>
          <cell r="B5182" t="str">
            <v>25-219-43</v>
          </cell>
          <cell r="C5182" t="str">
            <v xml:space="preserve">CLIP FOR PLATEHOLDING 3,5 MM            </v>
          </cell>
          <cell r="D5182" t="str">
            <v>PC</v>
          </cell>
          <cell r="E5182">
            <v>5.54</v>
          </cell>
          <cell r="F5182">
            <v>13.85</v>
          </cell>
        </row>
        <row r="5183">
          <cell r="A5183">
            <v>2521997</v>
          </cell>
          <cell r="B5183" t="str">
            <v>25-219-97</v>
          </cell>
          <cell r="C5183" t="str">
            <v xml:space="preserve">SCREW FORCEPS                           </v>
          </cell>
          <cell r="D5183" t="str">
            <v>PC</v>
          </cell>
          <cell r="E5183">
            <v>22.44</v>
          </cell>
          <cell r="F5183">
            <v>56.1</v>
          </cell>
        </row>
        <row r="5184">
          <cell r="A5184">
            <v>2522101</v>
          </cell>
          <cell r="B5184" t="str">
            <v>25-221-01</v>
          </cell>
          <cell r="C5184" t="str">
            <v xml:space="preserve">DRILL SLEEVE F.TENSION DEV.             </v>
          </cell>
          <cell r="D5184" t="str">
            <v>PC</v>
          </cell>
          <cell r="E5184">
            <v>40.97</v>
          </cell>
          <cell r="F5184">
            <v>102.425</v>
          </cell>
        </row>
        <row r="5185">
          <cell r="A5185">
            <v>2522104</v>
          </cell>
          <cell r="B5185" t="str">
            <v>25-221-04</v>
          </cell>
          <cell r="C5185" t="str">
            <v xml:space="preserve">DRILL GUIDE F. PLATES 40 MM             </v>
          </cell>
          <cell r="D5185" t="str">
            <v>PC</v>
          </cell>
          <cell r="E5185">
            <v>32.049999999999997</v>
          </cell>
          <cell r="F5185">
            <v>80.125</v>
          </cell>
        </row>
        <row r="5186">
          <cell r="A5186">
            <v>2522110</v>
          </cell>
          <cell r="B5186" t="str">
            <v>25-221-10</v>
          </cell>
          <cell r="C5186" t="str">
            <v xml:space="preserve">TENSION DEVICE  8 MM SPAN               </v>
          </cell>
          <cell r="D5186" t="str">
            <v>PC</v>
          </cell>
          <cell r="E5186">
            <v>99.03</v>
          </cell>
          <cell r="F5186">
            <v>247.57499999999999</v>
          </cell>
        </row>
        <row r="5187">
          <cell r="A5187">
            <v>2522112</v>
          </cell>
          <cell r="B5187" t="str">
            <v>25-221-12</v>
          </cell>
          <cell r="C5187" t="str">
            <v xml:space="preserve">TENSION DEVICE, 20MM SPAN               </v>
          </cell>
          <cell r="D5187" t="str">
            <v>PC</v>
          </cell>
          <cell r="E5187">
            <v>200.6</v>
          </cell>
          <cell r="F5187">
            <v>501.5</v>
          </cell>
        </row>
        <row r="5188">
          <cell r="A5188">
            <v>2522115</v>
          </cell>
          <cell r="B5188" t="str">
            <v>25-221-15</v>
          </cell>
          <cell r="C5188" t="str">
            <v xml:space="preserve">SOCKET WRENCH  11 MM                    </v>
          </cell>
          <cell r="D5188" t="str">
            <v>PC</v>
          </cell>
          <cell r="E5188">
            <v>89.25</v>
          </cell>
          <cell r="F5188">
            <v>223.125</v>
          </cell>
        </row>
        <row r="5189">
          <cell r="A5189">
            <v>2522117</v>
          </cell>
          <cell r="B5189" t="str">
            <v>25-221-17</v>
          </cell>
          <cell r="C5189" t="str">
            <v xml:space="preserve">WRENCH 11 MM                            </v>
          </cell>
          <cell r="D5189" t="str">
            <v>PC</v>
          </cell>
          <cell r="E5189">
            <v>31.37</v>
          </cell>
          <cell r="F5189">
            <v>78.424999999999997</v>
          </cell>
        </row>
        <row r="5190">
          <cell r="A5190">
            <v>2522221</v>
          </cell>
          <cell r="B5190" t="str">
            <v>25-222-21</v>
          </cell>
          <cell r="C5190" t="str">
            <v xml:space="preserve">DRILL GUIDE 2,7 MM                      </v>
          </cell>
          <cell r="D5190" t="str">
            <v>PC</v>
          </cell>
          <cell r="E5190">
            <v>96.9</v>
          </cell>
          <cell r="F5190">
            <v>242.25</v>
          </cell>
        </row>
        <row r="5191">
          <cell r="A5191">
            <v>2522232</v>
          </cell>
          <cell r="B5191" t="str">
            <v>25-222-32</v>
          </cell>
          <cell r="C5191" t="str">
            <v xml:space="preserve">DRILL GUIDE 3,5 MM                      </v>
          </cell>
          <cell r="D5191" t="str">
            <v>PC</v>
          </cell>
          <cell r="E5191">
            <v>79.819999999999993</v>
          </cell>
          <cell r="F5191">
            <v>199.54999999999998</v>
          </cell>
        </row>
        <row r="5192">
          <cell r="A5192">
            <v>2522243</v>
          </cell>
          <cell r="B5192" t="str">
            <v>25-222-43</v>
          </cell>
          <cell r="C5192" t="str">
            <v xml:space="preserve">HIP DRILL GUIDE, 60 MM                  </v>
          </cell>
          <cell r="D5192" t="str">
            <v>PC</v>
          </cell>
          <cell r="E5192">
            <v>122.4</v>
          </cell>
          <cell r="F5192">
            <v>306</v>
          </cell>
        </row>
        <row r="5193">
          <cell r="A5193">
            <v>2522244</v>
          </cell>
          <cell r="B5193" t="str">
            <v>25-222-44</v>
          </cell>
          <cell r="C5193" t="str">
            <v xml:space="preserve">DRILL GUIDE 4,5 MM                      </v>
          </cell>
          <cell r="D5193" t="str">
            <v>PC</v>
          </cell>
          <cell r="E5193">
            <v>122.4</v>
          </cell>
          <cell r="F5193">
            <v>306</v>
          </cell>
        </row>
        <row r="5194">
          <cell r="A5194">
            <v>2522800</v>
          </cell>
          <cell r="B5194" t="str">
            <v>25-228-00</v>
          </cell>
          <cell r="C5194" t="str">
            <v xml:space="preserve">DMS INTERM. GUIDE WIRE                  </v>
          </cell>
          <cell r="D5194">
            <v>5</v>
          </cell>
          <cell r="E5194">
            <v>22.36</v>
          </cell>
          <cell r="F5194">
            <v>55.9</v>
          </cell>
        </row>
        <row r="5195">
          <cell r="A5195">
            <v>2522805</v>
          </cell>
          <cell r="B5195" t="str">
            <v>25-228-05</v>
          </cell>
          <cell r="C5195" t="str">
            <v xml:space="preserve">DMS INTERM. MEASURING SLEEVE            </v>
          </cell>
          <cell r="D5195" t="str">
            <v>PC</v>
          </cell>
          <cell r="E5195">
            <v>30.86</v>
          </cell>
          <cell r="F5195">
            <v>77.150000000000006</v>
          </cell>
        </row>
        <row r="5196">
          <cell r="A5196">
            <v>2522806</v>
          </cell>
          <cell r="B5196" t="str">
            <v>25-228-06</v>
          </cell>
          <cell r="C5196" t="str">
            <v xml:space="preserve">DMS INTERM. LAG SCREW INSERTER          </v>
          </cell>
          <cell r="D5196" t="str">
            <v>PC</v>
          </cell>
          <cell r="E5196">
            <v>42.76</v>
          </cell>
          <cell r="F5196">
            <v>106.89999999999999</v>
          </cell>
        </row>
        <row r="5197">
          <cell r="A5197">
            <v>2522812</v>
          </cell>
          <cell r="B5197" t="str">
            <v>25-228-12</v>
          </cell>
          <cell r="C5197" t="str">
            <v xml:space="preserve">DMS INTERM. COMBO REAMER                </v>
          </cell>
          <cell r="D5197" t="str">
            <v>PC</v>
          </cell>
          <cell r="E5197">
            <v>269.45</v>
          </cell>
          <cell r="F5197">
            <v>673.625</v>
          </cell>
        </row>
        <row r="5198">
          <cell r="A5198">
            <v>2522814</v>
          </cell>
          <cell r="B5198" t="str">
            <v>25-228-14</v>
          </cell>
          <cell r="C5198" t="str">
            <v xml:space="preserve">DMS INTERM. PLATE IMPACTOR              </v>
          </cell>
          <cell r="D5198" t="str">
            <v>PC</v>
          </cell>
          <cell r="E5198">
            <v>27.97</v>
          </cell>
          <cell r="F5198">
            <v>69.924999999999997</v>
          </cell>
        </row>
        <row r="5199">
          <cell r="A5199">
            <v>2522817</v>
          </cell>
          <cell r="B5199" t="str">
            <v>25-228-17</v>
          </cell>
          <cell r="C5199" t="str">
            <v xml:space="preserve">DMS INTERM. TAP                         </v>
          </cell>
          <cell r="D5199" t="str">
            <v>PC</v>
          </cell>
          <cell r="E5199">
            <v>119</v>
          </cell>
          <cell r="F5199">
            <v>297.5</v>
          </cell>
        </row>
        <row r="5200">
          <cell r="A5200">
            <v>2522820</v>
          </cell>
          <cell r="B5200" t="str">
            <v>25-228-20</v>
          </cell>
          <cell r="C5200" t="str">
            <v xml:space="preserve">DMS INTERM. LAG SCREW CONNECTOR         </v>
          </cell>
          <cell r="D5200" t="str">
            <v>PC</v>
          </cell>
          <cell r="E5200">
            <v>20.91</v>
          </cell>
          <cell r="F5200">
            <v>52.274999999999999</v>
          </cell>
        </row>
        <row r="5201">
          <cell r="A5201">
            <v>2522821</v>
          </cell>
          <cell r="B5201" t="str">
            <v>25-228-21</v>
          </cell>
          <cell r="C5201" t="str">
            <v xml:space="preserve">DMS INTERM. SAFETY INSERTER             </v>
          </cell>
          <cell r="D5201" t="str">
            <v>PC</v>
          </cell>
          <cell r="E5201">
            <v>61.2</v>
          </cell>
          <cell r="F5201">
            <v>153</v>
          </cell>
        </row>
        <row r="5202">
          <cell r="A5202">
            <v>2522825</v>
          </cell>
          <cell r="B5202" t="str">
            <v>25-228-25</v>
          </cell>
          <cell r="C5202" t="str">
            <v xml:space="preserve">MINI DMS INLAY FOR IMPACTOR             </v>
          </cell>
          <cell r="D5202" t="str">
            <v>PC</v>
          </cell>
          <cell r="E5202">
            <v>7.9</v>
          </cell>
          <cell r="F5202">
            <v>19.75</v>
          </cell>
        </row>
        <row r="5203">
          <cell r="A5203">
            <v>2522901</v>
          </cell>
          <cell r="B5203" t="str">
            <v>25-229-01</v>
          </cell>
          <cell r="C5203" t="str">
            <v xml:space="preserve">BENDING IRON F.MINI PLATES              </v>
          </cell>
          <cell r="D5203" t="str">
            <v>PC</v>
          </cell>
          <cell r="E5203">
            <v>36.64</v>
          </cell>
          <cell r="F5203">
            <v>91.6</v>
          </cell>
        </row>
        <row r="5204">
          <cell r="A5204">
            <v>2522902</v>
          </cell>
          <cell r="B5204" t="str">
            <v>25-229-02</v>
          </cell>
          <cell r="C5204" t="str">
            <v xml:space="preserve">BENDING IRON F.STAND.PLATES             </v>
          </cell>
          <cell r="D5204" t="str">
            <v>PC</v>
          </cell>
          <cell r="E5204">
            <v>58.06</v>
          </cell>
          <cell r="F5204">
            <v>145.15</v>
          </cell>
        </row>
        <row r="5205">
          <cell r="A5205">
            <v>2522904</v>
          </cell>
          <cell r="B5205" t="str">
            <v>25-229-04</v>
          </cell>
          <cell r="C5205" t="str">
            <v xml:space="preserve">BENDING IRON F.SMALL PLATES             </v>
          </cell>
          <cell r="D5205" t="str">
            <v>PC</v>
          </cell>
          <cell r="E5205">
            <v>56.19</v>
          </cell>
          <cell r="F5205">
            <v>140.47499999999999</v>
          </cell>
        </row>
        <row r="5206">
          <cell r="A5206">
            <v>2522905</v>
          </cell>
          <cell r="B5206" t="str">
            <v>25-229-05</v>
          </cell>
          <cell r="C5206" t="str">
            <v xml:space="preserve">BENDING IRON F.SMALL PLATES             </v>
          </cell>
          <cell r="D5206" t="str">
            <v>PC</v>
          </cell>
          <cell r="E5206">
            <v>56.19</v>
          </cell>
          <cell r="F5206">
            <v>140.47499999999999</v>
          </cell>
        </row>
        <row r="5207">
          <cell r="A5207">
            <v>2522910</v>
          </cell>
          <cell r="B5207" t="str">
            <v>25-229-10</v>
          </cell>
          <cell r="C5207" t="str">
            <v xml:space="preserve">BENDING PLIERS                          </v>
          </cell>
          <cell r="D5207" t="str">
            <v>PC</v>
          </cell>
          <cell r="E5207">
            <v>55.51</v>
          </cell>
          <cell r="F5207">
            <v>138.77500000000001</v>
          </cell>
        </row>
        <row r="5208">
          <cell r="A5208">
            <v>2522915</v>
          </cell>
          <cell r="B5208" t="str">
            <v>25-229-15</v>
          </cell>
          <cell r="C5208" t="str">
            <v xml:space="preserve">BENDING PLIERS                          </v>
          </cell>
          <cell r="D5208" t="str">
            <v>PC</v>
          </cell>
          <cell r="E5208">
            <v>697</v>
          </cell>
          <cell r="F5208">
            <v>1742.5</v>
          </cell>
        </row>
        <row r="5209">
          <cell r="A5209">
            <v>2522920</v>
          </cell>
          <cell r="B5209" t="str">
            <v>25-229-20</v>
          </cell>
          <cell r="C5209" t="str">
            <v xml:space="preserve">BENDING PLIERS                          </v>
          </cell>
          <cell r="D5209" t="str">
            <v>PC</v>
          </cell>
          <cell r="E5209">
            <v>875.5</v>
          </cell>
          <cell r="F5209">
            <v>2188.75</v>
          </cell>
        </row>
        <row r="5210">
          <cell r="A5210">
            <v>2522929</v>
          </cell>
          <cell r="B5210" t="str">
            <v>25-229-29</v>
          </cell>
          <cell r="C5210" t="str">
            <v xml:space="preserve">BENDING PLIERS                          </v>
          </cell>
          <cell r="D5210" t="str">
            <v>PC</v>
          </cell>
          <cell r="E5210">
            <v>572.04999999999995</v>
          </cell>
          <cell r="F5210">
            <v>1430.125</v>
          </cell>
        </row>
        <row r="5211">
          <cell r="A5211">
            <v>2522930</v>
          </cell>
          <cell r="B5211" t="str">
            <v>25-229-30</v>
          </cell>
          <cell r="C5211" t="str">
            <v xml:space="preserve">BENDING PRESS                           </v>
          </cell>
          <cell r="D5211" t="str">
            <v>PC</v>
          </cell>
          <cell r="E5211">
            <v>977.5</v>
          </cell>
          <cell r="F5211">
            <v>2443.75</v>
          </cell>
        </row>
        <row r="5212">
          <cell r="A5212">
            <v>2522945</v>
          </cell>
          <cell r="B5212" t="str">
            <v>25-229-45</v>
          </cell>
          <cell r="C5212" t="str">
            <v xml:space="preserve">BENDING TEMPLATES, 5 HOLES              </v>
          </cell>
          <cell r="D5212" t="str">
            <v>PC</v>
          </cell>
          <cell r="E5212">
            <v>5.64</v>
          </cell>
          <cell r="F5212">
            <v>14.1</v>
          </cell>
        </row>
        <row r="5213">
          <cell r="A5213">
            <v>2522947</v>
          </cell>
          <cell r="B5213" t="str">
            <v>25-229-47</v>
          </cell>
          <cell r="C5213" t="str">
            <v xml:space="preserve">BENDING TEMPLATES, 7 HOLES              </v>
          </cell>
          <cell r="D5213" t="str">
            <v>PC</v>
          </cell>
          <cell r="E5213">
            <v>5.64</v>
          </cell>
          <cell r="F5213">
            <v>14.1</v>
          </cell>
        </row>
        <row r="5214">
          <cell r="A5214">
            <v>2522949</v>
          </cell>
          <cell r="B5214" t="str">
            <v>25-229-49</v>
          </cell>
          <cell r="C5214" t="str">
            <v xml:space="preserve">BENDING TEMPLATES, 9 HOLES              </v>
          </cell>
          <cell r="D5214" t="str">
            <v>PC</v>
          </cell>
          <cell r="E5214">
            <v>5.64</v>
          </cell>
          <cell r="F5214">
            <v>14.1</v>
          </cell>
        </row>
        <row r="5215">
          <cell r="A5215">
            <v>2522955</v>
          </cell>
          <cell r="B5215" t="str">
            <v>25-229-55</v>
          </cell>
          <cell r="C5215" t="str">
            <v xml:space="preserve">BENDING TEMPLATES, 5 HOLES              </v>
          </cell>
          <cell r="D5215" t="str">
            <v>PC</v>
          </cell>
          <cell r="E5215">
            <v>5.64</v>
          </cell>
          <cell r="F5215">
            <v>14.1</v>
          </cell>
        </row>
        <row r="5216">
          <cell r="A5216">
            <v>2522957</v>
          </cell>
          <cell r="B5216" t="str">
            <v>25-229-57</v>
          </cell>
          <cell r="C5216" t="str">
            <v xml:space="preserve">BENDING TEMPLATES, 7 HOLES              </v>
          </cell>
          <cell r="D5216" t="str">
            <v>PC</v>
          </cell>
          <cell r="E5216">
            <v>5.64</v>
          </cell>
          <cell r="F5216">
            <v>14.1</v>
          </cell>
        </row>
        <row r="5217">
          <cell r="A5217">
            <v>2523201</v>
          </cell>
          <cell r="B5217" t="str">
            <v>25-232-01</v>
          </cell>
          <cell r="C5217" t="str">
            <v xml:space="preserve">TRIPLE DRILL GUIDE                      </v>
          </cell>
          <cell r="D5217" t="str">
            <v>PC</v>
          </cell>
          <cell r="E5217">
            <v>161.93</v>
          </cell>
          <cell r="F5217">
            <v>404.82500000000005</v>
          </cell>
        </row>
        <row r="5218">
          <cell r="A5218">
            <v>2523204</v>
          </cell>
          <cell r="B5218" t="str">
            <v>25-232-04</v>
          </cell>
          <cell r="C5218" t="str">
            <v xml:space="preserve">DRILL GUIDE F. PLATES 60 MM             </v>
          </cell>
          <cell r="D5218" t="str">
            <v>PC</v>
          </cell>
          <cell r="E5218">
            <v>39.44</v>
          </cell>
          <cell r="F5218">
            <v>98.6</v>
          </cell>
        </row>
        <row r="5219">
          <cell r="A5219">
            <v>2523205</v>
          </cell>
          <cell r="B5219" t="str">
            <v>25-232-05</v>
          </cell>
          <cell r="C5219" t="str">
            <v xml:space="preserve">REAMER FOR JACOBS CHUCK                 </v>
          </cell>
          <cell r="D5219" t="str">
            <v>PC</v>
          </cell>
          <cell r="E5219">
            <v>36.64</v>
          </cell>
          <cell r="F5219">
            <v>91.6</v>
          </cell>
        </row>
        <row r="5220">
          <cell r="A5220">
            <v>2523206</v>
          </cell>
          <cell r="B5220" t="str">
            <v>25-232-06</v>
          </cell>
          <cell r="C5220" t="str">
            <v xml:space="preserve">REAMER,WITH QUICK COUPLING              </v>
          </cell>
          <cell r="D5220" t="str">
            <v>PC</v>
          </cell>
          <cell r="E5220">
            <v>36.64</v>
          </cell>
          <cell r="F5220">
            <v>91.6</v>
          </cell>
        </row>
        <row r="5221">
          <cell r="A5221">
            <v>2523209</v>
          </cell>
          <cell r="B5221" t="str">
            <v>25-232-09</v>
          </cell>
          <cell r="C5221" t="str">
            <v xml:space="preserve">CHISEL GUIDO                            </v>
          </cell>
          <cell r="D5221" t="str">
            <v>PC</v>
          </cell>
          <cell r="E5221">
            <v>127.5</v>
          </cell>
          <cell r="F5221">
            <v>318.75</v>
          </cell>
        </row>
        <row r="5222">
          <cell r="A5222">
            <v>2523212</v>
          </cell>
          <cell r="B5222" t="str">
            <v>25-232-12</v>
          </cell>
          <cell r="C5222" t="str">
            <v xml:space="preserve">SEATING CHISEL EXTRA LONG               </v>
          </cell>
          <cell r="D5222" t="str">
            <v>PC</v>
          </cell>
          <cell r="E5222">
            <v>89.25</v>
          </cell>
          <cell r="F5222">
            <v>223.125</v>
          </cell>
        </row>
        <row r="5223">
          <cell r="A5223">
            <v>2523213</v>
          </cell>
          <cell r="B5223" t="str">
            <v>25-232-13</v>
          </cell>
          <cell r="C5223" t="str">
            <v xml:space="preserve">SEATING CHISEL ODULT SIZE               </v>
          </cell>
          <cell r="D5223" t="str">
            <v>PC</v>
          </cell>
          <cell r="E5223">
            <v>89.25</v>
          </cell>
          <cell r="F5223">
            <v>223.125</v>
          </cell>
        </row>
        <row r="5224">
          <cell r="A5224">
            <v>2523214</v>
          </cell>
          <cell r="B5224" t="str">
            <v>25-232-14</v>
          </cell>
          <cell r="C5224" t="str">
            <v xml:space="preserve">SEATING CHISEL CHILD SIZE               </v>
          </cell>
          <cell r="D5224" t="str">
            <v>PC</v>
          </cell>
          <cell r="E5224">
            <v>89.25</v>
          </cell>
          <cell r="F5224">
            <v>223.125</v>
          </cell>
        </row>
        <row r="5225">
          <cell r="A5225">
            <v>2523215</v>
          </cell>
          <cell r="B5225" t="str">
            <v>25-232-15</v>
          </cell>
          <cell r="C5225" t="str">
            <v xml:space="preserve">IMPACTOR - EXTRACTOR                    </v>
          </cell>
          <cell r="D5225" t="str">
            <v>PC</v>
          </cell>
          <cell r="E5225">
            <v>342.98</v>
          </cell>
          <cell r="F5225">
            <v>857.45</v>
          </cell>
        </row>
        <row r="5226">
          <cell r="A5226">
            <v>2523217</v>
          </cell>
          <cell r="B5226" t="str">
            <v>25-232-17</v>
          </cell>
          <cell r="C5226" t="str">
            <v xml:space="preserve">SEATING CHISEL,F,INFANTS                </v>
          </cell>
          <cell r="D5226" t="str">
            <v>PC</v>
          </cell>
          <cell r="E5226">
            <v>85.85</v>
          </cell>
          <cell r="F5226">
            <v>214.625</v>
          </cell>
        </row>
        <row r="5227">
          <cell r="A5227">
            <v>2523220</v>
          </cell>
          <cell r="B5227" t="str">
            <v>25-232-20</v>
          </cell>
          <cell r="C5227" t="str">
            <v xml:space="preserve">SLOTTED HAMMER                          </v>
          </cell>
          <cell r="D5227" t="str">
            <v>PC</v>
          </cell>
          <cell r="E5227">
            <v>170</v>
          </cell>
          <cell r="F5227">
            <v>425</v>
          </cell>
        </row>
        <row r="5228">
          <cell r="A5228">
            <v>2523221</v>
          </cell>
          <cell r="B5228" t="str">
            <v>25-232-21</v>
          </cell>
          <cell r="C5228" t="str">
            <v xml:space="preserve">IMPACTOR                                </v>
          </cell>
          <cell r="D5228" t="str">
            <v>PC</v>
          </cell>
          <cell r="E5228">
            <v>26.86</v>
          </cell>
          <cell r="F5228">
            <v>67.150000000000006</v>
          </cell>
        </row>
        <row r="5229">
          <cell r="A5229">
            <v>2523230</v>
          </cell>
          <cell r="B5229" t="str">
            <v>25-232-30</v>
          </cell>
          <cell r="C5229" t="str">
            <v xml:space="preserve">INSERTER FOR CHILDREN                   </v>
          </cell>
          <cell r="D5229" t="str">
            <v>PC</v>
          </cell>
          <cell r="E5229">
            <v>239.28</v>
          </cell>
          <cell r="F5229">
            <v>598.20000000000005</v>
          </cell>
        </row>
        <row r="5230">
          <cell r="A5230">
            <v>2523231</v>
          </cell>
          <cell r="B5230" t="str">
            <v>25-232-31</v>
          </cell>
          <cell r="C5230" t="str">
            <v xml:space="preserve">INSERTER FOR CHILDREN                   </v>
          </cell>
          <cell r="D5230" t="str">
            <v>PC</v>
          </cell>
          <cell r="E5230">
            <v>239.28</v>
          </cell>
          <cell r="F5230">
            <v>598.20000000000005</v>
          </cell>
        </row>
        <row r="5231">
          <cell r="A5231">
            <v>2523232</v>
          </cell>
          <cell r="B5231" t="str">
            <v>25-232-32</v>
          </cell>
          <cell r="C5231" t="str">
            <v xml:space="preserve">INSERTER FOR CHILDREN                   </v>
          </cell>
          <cell r="D5231" t="str">
            <v>PC</v>
          </cell>
          <cell r="E5231">
            <v>239.28</v>
          </cell>
          <cell r="F5231">
            <v>598.20000000000005</v>
          </cell>
        </row>
        <row r="5232">
          <cell r="A5232">
            <v>2523301</v>
          </cell>
          <cell r="B5232" t="str">
            <v>25-233-01</v>
          </cell>
          <cell r="C5232" t="str">
            <v xml:space="preserve">POSITIONING PLATES, 90-50-40            </v>
          </cell>
          <cell r="D5232" t="str">
            <v>PC</v>
          </cell>
          <cell r="E5232">
            <v>9.86</v>
          </cell>
          <cell r="F5232">
            <v>24.65</v>
          </cell>
        </row>
        <row r="5233">
          <cell r="A5233">
            <v>2523302</v>
          </cell>
          <cell r="B5233" t="str">
            <v>25-233-02</v>
          </cell>
          <cell r="C5233" t="str">
            <v xml:space="preserve">POSITIONING PLATES, 80-70-30            </v>
          </cell>
          <cell r="D5233" t="str">
            <v>PC</v>
          </cell>
          <cell r="E5233">
            <v>9.86</v>
          </cell>
          <cell r="F5233">
            <v>24.65</v>
          </cell>
        </row>
        <row r="5234">
          <cell r="A5234">
            <v>2523303</v>
          </cell>
          <cell r="B5234" t="str">
            <v>25-233-03</v>
          </cell>
          <cell r="C5234" t="str">
            <v xml:space="preserve">POSITIONING PLATES,100-60-20            </v>
          </cell>
          <cell r="D5234" t="str">
            <v>PC</v>
          </cell>
          <cell r="E5234">
            <v>9.86</v>
          </cell>
          <cell r="F5234">
            <v>24.65</v>
          </cell>
        </row>
        <row r="5235">
          <cell r="A5235">
            <v>2523306</v>
          </cell>
          <cell r="B5235" t="str">
            <v>25-233-06</v>
          </cell>
          <cell r="C5235" t="str">
            <v xml:space="preserve">POSITIONING PLATES, 90-50-40            </v>
          </cell>
          <cell r="D5235" t="str">
            <v>PC</v>
          </cell>
          <cell r="E5235">
            <v>8.01</v>
          </cell>
          <cell r="F5235">
            <v>20.024999999999999</v>
          </cell>
        </row>
        <row r="5236">
          <cell r="A5236">
            <v>2523307</v>
          </cell>
          <cell r="B5236" t="str">
            <v>25-233-07</v>
          </cell>
          <cell r="C5236" t="str">
            <v xml:space="preserve">POSITIONING PLATES, 80-70-30            </v>
          </cell>
          <cell r="D5236" t="str">
            <v>PC</v>
          </cell>
          <cell r="E5236">
            <v>8.01</v>
          </cell>
          <cell r="F5236">
            <v>20.024999999999999</v>
          </cell>
        </row>
        <row r="5237">
          <cell r="A5237">
            <v>2523308</v>
          </cell>
          <cell r="B5237" t="str">
            <v>25-233-08</v>
          </cell>
          <cell r="C5237" t="str">
            <v xml:space="preserve">POSITIONING PLATES,100-60-20            </v>
          </cell>
          <cell r="D5237" t="str">
            <v>PC</v>
          </cell>
          <cell r="E5237">
            <v>8.01</v>
          </cell>
          <cell r="F5237">
            <v>20.024999999999999</v>
          </cell>
        </row>
        <row r="5238">
          <cell r="A5238">
            <v>2523310</v>
          </cell>
          <cell r="B5238" t="str">
            <v>25-233-10</v>
          </cell>
          <cell r="C5238" t="str">
            <v xml:space="preserve">POSITION.PLATE.110-90-90-70             </v>
          </cell>
          <cell r="D5238" t="str">
            <v>PC</v>
          </cell>
          <cell r="E5238">
            <v>18.96</v>
          </cell>
          <cell r="F5238">
            <v>47.400000000000006</v>
          </cell>
        </row>
        <row r="5239">
          <cell r="A5239">
            <v>2523316</v>
          </cell>
          <cell r="B5239" t="str">
            <v>25-233-16</v>
          </cell>
          <cell r="C5239" t="str">
            <v xml:space="preserve">POSITION.PLATE.110-90-90-70             </v>
          </cell>
          <cell r="D5239" t="str">
            <v>PC</v>
          </cell>
          <cell r="E5239">
            <v>18.96</v>
          </cell>
          <cell r="F5239">
            <v>47.400000000000006</v>
          </cell>
        </row>
        <row r="5240">
          <cell r="A5240">
            <v>2523320</v>
          </cell>
          <cell r="B5240" t="str">
            <v>25-233-20</v>
          </cell>
          <cell r="C5240" t="str">
            <v xml:space="preserve">CONDYLAR PLATE GUIDE                    </v>
          </cell>
          <cell r="D5240" t="str">
            <v>PC</v>
          </cell>
          <cell r="E5240">
            <v>39.44</v>
          </cell>
          <cell r="F5240">
            <v>98.6</v>
          </cell>
        </row>
        <row r="5241">
          <cell r="A5241">
            <v>2523800</v>
          </cell>
          <cell r="B5241" t="str">
            <v>25-238-00</v>
          </cell>
          <cell r="C5241" t="str">
            <v xml:space="preserve">DMS GUIDE WIRE                          </v>
          </cell>
          <cell r="D5241">
            <v>5</v>
          </cell>
          <cell r="E5241">
            <v>26.44</v>
          </cell>
          <cell r="F5241">
            <v>66.100000000000009</v>
          </cell>
        </row>
        <row r="5242">
          <cell r="A5242">
            <v>2523801</v>
          </cell>
          <cell r="B5242" t="str">
            <v>25-238-01</v>
          </cell>
          <cell r="C5242" t="str">
            <v xml:space="preserve">DMS AIMING DEVICE 135-150               </v>
          </cell>
          <cell r="D5242" t="str">
            <v>PC</v>
          </cell>
          <cell r="E5242">
            <v>255.43</v>
          </cell>
          <cell r="F5242">
            <v>638.57500000000005</v>
          </cell>
        </row>
        <row r="5243">
          <cell r="A5243">
            <v>2523805</v>
          </cell>
          <cell r="B5243" t="str">
            <v>25-238-05</v>
          </cell>
          <cell r="C5243" t="str">
            <v xml:space="preserve">DMS MEASURING SLEEVE                    </v>
          </cell>
          <cell r="D5243" t="str">
            <v>PC</v>
          </cell>
          <cell r="E5243">
            <v>35.450000000000003</v>
          </cell>
          <cell r="F5243">
            <v>88.625</v>
          </cell>
        </row>
        <row r="5244">
          <cell r="A5244">
            <v>2523806</v>
          </cell>
          <cell r="B5244" t="str">
            <v>25-238-06</v>
          </cell>
          <cell r="C5244" t="str">
            <v xml:space="preserve">DMS-SCREW DRIVER                        </v>
          </cell>
          <cell r="D5244" t="str">
            <v>PC</v>
          </cell>
          <cell r="E5244">
            <v>53.55</v>
          </cell>
          <cell r="F5244">
            <v>133.875</v>
          </cell>
        </row>
        <row r="5245">
          <cell r="A5245">
            <v>2523808</v>
          </cell>
          <cell r="B5245" t="str">
            <v>25-238-08</v>
          </cell>
          <cell r="C5245" t="str">
            <v xml:space="preserve">D.M.S. T-HANDLE                         </v>
          </cell>
          <cell r="D5245" t="str">
            <v>PC</v>
          </cell>
          <cell r="E5245">
            <v>99.88</v>
          </cell>
          <cell r="F5245">
            <v>249.7</v>
          </cell>
        </row>
        <row r="5246">
          <cell r="A5246">
            <v>2523812</v>
          </cell>
          <cell r="B5246" t="str">
            <v>25-238-12</v>
          </cell>
          <cell r="C5246" t="str">
            <v xml:space="preserve">DMS 3-STEP-DRILL FOR SHORT TUBE         </v>
          </cell>
          <cell r="D5246" t="str">
            <v>PC</v>
          </cell>
          <cell r="E5246">
            <v>280.08</v>
          </cell>
          <cell r="F5246">
            <v>700.19999999999993</v>
          </cell>
        </row>
        <row r="5247">
          <cell r="A5247">
            <v>2523813</v>
          </cell>
          <cell r="B5247" t="str">
            <v>25-238-13</v>
          </cell>
          <cell r="C5247" t="str">
            <v xml:space="preserve">DMS 3-STEP DRILL                        </v>
          </cell>
          <cell r="D5247" t="str">
            <v>PC</v>
          </cell>
          <cell r="E5247">
            <v>280.08</v>
          </cell>
          <cell r="F5247">
            <v>700.19999999999993</v>
          </cell>
        </row>
        <row r="5248">
          <cell r="A5248">
            <v>2523814</v>
          </cell>
          <cell r="B5248" t="str">
            <v>25-238-14</v>
          </cell>
          <cell r="C5248" t="str">
            <v xml:space="preserve">DMS DRIVER                              </v>
          </cell>
          <cell r="D5248" t="str">
            <v>PC</v>
          </cell>
          <cell r="E5248">
            <v>33.07</v>
          </cell>
          <cell r="F5248">
            <v>82.674999999999997</v>
          </cell>
        </row>
        <row r="5249">
          <cell r="A5249">
            <v>2523817</v>
          </cell>
          <cell r="B5249" t="str">
            <v>25-238-17</v>
          </cell>
          <cell r="C5249" t="str">
            <v xml:space="preserve">DMS TAP                                 </v>
          </cell>
          <cell r="D5249" t="str">
            <v>PC</v>
          </cell>
          <cell r="E5249">
            <v>124.95</v>
          </cell>
          <cell r="F5249">
            <v>312.375</v>
          </cell>
        </row>
        <row r="5250">
          <cell r="A5250">
            <v>2523818</v>
          </cell>
          <cell r="B5250" t="str">
            <v>25-238-18</v>
          </cell>
          <cell r="C5250" t="str">
            <v xml:space="preserve">DMS CENTRERING SLEEVE 11 MM             </v>
          </cell>
          <cell r="D5250" t="str">
            <v>PC</v>
          </cell>
          <cell r="E5250">
            <v>34.68</v>
          </cell>
          <cell r="F5250">
            <v>86.7</v>
          </cell>
        </row>
        <row r="5251">
          <cell r="A5251">
            <v>2523819</v>
          </cell>
          <cell r="B5251" t="str">
            <v>25-238-19</v>
          </cell>
          <cell r="C5251" t="str">
            <v xml:space="preserve">DMS CENTERING SLEEVE                    </v>
          </cell>
          <cell r="D5251" t="str">
            <v>PC</v>
          </cell>
          <cell r="E5251">
            <v>34.68</v>
          </cell>
          <cell r="F5251">
            <v>86.7</v>
          </cell>
        </row>
        <row r="5252">
          <cell r="A5252">
            <v>2523820</v>
          </cell>
          <cell r="B5252" t="str">
            <v>25-238-20</v>
          </cell>
          <cell r="C5252" t="str">
            <v xml:space="preserve">DMS CONNECTION PIECE                    </v>
          </cell>
          <cell r="D5252" t="str">
            <v>PC</v>
          </cell>
          <cell r="E5252">
            <v>22.27</v>
          </cell>
          <cell r="F5252">
            <v>55.674999999999997</v>
          </cell>
        </row>
        <row r="5253">
          <cell r="A5253">
            <v>2523821</v>
          </cell>
          <cell r="B5253" t="str">
            <v>25-238-21</v>
          </cell>
          <cell r="C5253" t="str">
            <v xml:space="preserve">ADDITIONAL SLEEVE F. SCREW DRIVER D.M.S </v>
          </cell>
          <cell r="D5253" t="str">
            <v>PC</v>
          </cell>
          <cell r="E5253">
            <v>77.010000000000005</v>
          </cell>
          <cell r="F5253">
            <v>192.52500000000001</v>
          </cell>
        </row>
        <row r="5254">
          <cell r="A5254">
            <v>2523825</v>
          </cell>
          <cell r="B5254" t="str">
            <v>25-238-25</v>
          </cell>
          <cell r="C5254" t="str">
            <v xml:space="preserve">DRIVER TIP                              </v>
          </cell>
          <cell r="D5254" t="str">
            <v>PC</v>
          </cell>
          <cell r="E5254">
            <v>8.3000000000000007</v>
          </cell>
          <cell r="F5254">
            <v>20.75</v>
          </cell>
        </row>
        <row r="5255">
          <cell r="A5255">
            <v>2525000</v>
          </cell>
          <cell r="B5255" t="str">
            <v>25-250-00</v>
          </cell>
          <cell r="C5255" t="str">
            <v xml:space="preserve">TEMPLATES                               </v>
          </cell>
          <cell r="D5255">
            <v>10</v>
          </cell>
          <cell r="E5255">
            <v>52.6</v>
          </cell>
          <cell r="F5255">
            <v>131.5</v>
          </cell>
        </row>
        <row r="5256">
          <cell r="A5256">
            <v>2525004</v>
          </cell>
          <cell r="B5256" t="str">
            <v>25-250-04</v>
          </cell>
          <cell r="C5256" t="str">
            <v>CHAMPY MINIPL.2.0,4-HOLES,STRAIGHT,STEEL</v>
          </cell>
          <cell r="D5256">
            <v>5</v>
          </cell>
          <cell r="E5256">
            <v>71.73</v>
          </cell>
          <cell r="F5256">
            <v>179.32500000000002</v>
          </cell>
        </row>
        <row r="5257">
          <cell r="A5257">
            <v>2525091</v>
          </cell>
          <cell r="B5257" t="str">
            <v>25-250-91</v>
          </cell>
          <cell r="C5257" t="str">
            <v>CHAMPY MINIPL.2.0,4-HOLES,STRAIGHT,STEEL</v>
          </cell>
          <cell r="D5257" t="str">
            <v>PC</v>
          </cell>
          <cell r="E5257">
            <v>14.67</v>
          </cell>
          <cell r="F5257">
            <v>36.674999999999997</v>
          </cell>
        </row>
        <row r="5258">
          <cell r="A5258">
            <v>2525006</v>
          </cell>
          <cell r="B5258" t="str">
            <v>25-250-06</v>
          </cell>
          <cell r="C5258" t="str">
            <v>CHAMPY MINIPL.2.0,6-HOLES,STRAIGHT,STEEL</v>
          </cell>
          <cell r="D5258">
            <v>5</v>
          </cell>
          <cell r="E5258">
            <v>74.61</v>
          </cell>
          <cell r="F5258">
            <v>186.52500000000001</v>
          </cell>
        </row>
        <row r="5259">
          <cell r="A5259">
            <v>2525091</v>
          </cell>
          <cell r="B5259" t="str">
            <v>25-250-91</v>
          </cell>
          <cell r="C5259" t="str">
            <v>CHAMPY MINIPL.2.0,6-HOLES,STRAIGHT,STEEL</v>
          </cell>
          <cell r="D5259" t="str">
            <v>PC</v>
          </cell>
          <cell r="E5259">
            <v>15.21</v>
          </cell>
          <cell r="F5259">
            <v>38.025000000000006</v>
          </cell>
        </row>
        <row r="5260">
          <cell r="A5260">
            <v>2525008</v>
          </cell>
          <cell r="B5260" t="str">
            <v>25-250-08</v>
          </cell>
          <cell r="C5260" t="str">
            <v>CHAMPY MINIPL.2.0,8-HOLES,STRAIGHT,STEEL</v>
          </cell>
          <cell r="D5260">
            <v>5</v>
          </cell>
          <cell r="E5260">
            <v>107.55</v>
          </cell>
          <cell r="F5260">
            <v>268.875</v>
          </cell>
        </row>
        <row r="5261">
          <cell r="A5261">
            <v>2525091</v>
          </cell>
          <cell r="B5261" t="str">
            <v>25-250-91</v>
          </cell>
          <cell r="C5261" t="str">
            <v>CHAMPY MINIPL.2.0,8-HOLES,STRAIGHT,STEEL</v>
          </cell>
          <cell r="D5261" t="str">
            <v>PC</v>
          </cell>
          <cell r="E5261">
            <v>21.69</v>
          </cell>
          <cell r="F5261">
            <v>54.225000000000001</v>
          </cell>
        </row>
        <row r="5262">
          <cell r="A5262">
            <v>2525016</v>
          </cell>
          <cell r="B5262" t="str">
            <v>25-250-16</v>
          </cell>
          <cell r="C5262" t="str">
            <v>CHAMPY MINIPL. 2.0,16-HOLES, STR., STEEL</v>
          </cell>
          <cell r="D5262">
            <v>5</v>
          </cell>
          <cell r="E5262">
            <v>141.30000000000001</v>
          </cell>
          <cell r="F5262">
            <v>353.25</v>
          </cell>
        </row>
        <row r="5263">
          <cell r="A5263">
            <v>2525091</v>
          </cell>
          <cell r="B5263" t="str">
            <v>25-250-91</v>
          </cell>
          <cell r="C5263" t="str">
            <v>CHAMPY MINIPL. 2.0,16-HOLES, STR., STEEL</v>
          </cell>
          <cell r="D5263" t="str">
            <v>PC</v>
          </cell>
          <cell r="E5263">
            <v>28.53</v>
          </cell>
          <cell r="F5263">
            <v>71.325000000000003</v>
          </cell>
        </row>
        <row r="5264">
          <cell r="A5264">
            <v>2525104</v>
          </cell>
          <cell r="B5264" t="str">
            <v>25-251-04</v>
          </cell>
          <cell r="C5264" t="str">
            <v>CHAMPY MINIPL.2.0,4-HOLES,SHO,STR.,STEEL</v>
          </cell>
          <cell r="D5264">
            <v>5</v>
          </cell>
          <cell r="E5264">
            <v>73.8</v>
          </cell>
          <cell r="F5264">
            <v>184.5</v>
          </cell>
        </row>
        <row r="5265">
          <cell r="A5265">
            <v>2525191</v>
          </cell>
          <cell r="B5265" t="str">
            <v>25-251-91</v>
          </cell>
          <cell r="C5265" t="str">
            <v>CHAMPY MINIPL.2.0,4-HOLES,SHO,STR.,STEEL</v>
          </cell>
          <cell r="D5265" t="str">
            <v>PC</v>
          </cell>
          <cell r="E5265">
            <v>15.12</v>
          </cell>
          <cell r="F5265">
            <v>37.799999999999997</v>
          </cell>
        </row>
        <row r="5266">
          <cell r="A5266">
            <v>2525116</v>
          </cell>
          <cell r="B5266" t="str">
            <v>25-251-16</v>
          </cell>
          <cell r="C5266" t="str">
            <v>CHAMPY MINIPL.2.0, 16-H,STR.,0.8MM,STEEL</v>
          </cell>
          <cell r="D5266">
            <v>5</v>
          </cell>
          <cell r="E5266">
            <v>149.4</v>
          </cell>
          <cell r="F5266">
            <v>373.5</v>
          </cell>
        </row>
        <row r="5267">
          <cell r="A5267">
            <v>2525191</v>
          </cell>
          <cell r="B5267" t="str">
            <v>25-251-91</v>
          </cell>
          <cell r="C5267" t="str">
            <v>CHAMPY MINIPL.2.0, 16-H,STR.,0.8MM,STEEL</v>
          </cell>
          <cell r="D5267" t="str">
            <v>PC</v>
          </cell>
          <cell r="E5267">
            <v>30.06</v>
          </cell>
          <cell r="F5267">
            <v>75.149999999999991</v>
          </cell>
        </row>
        <row r="5268">
          <cell r="A5268">
            <v>2525204</v>
          </cell>
          <cell r="B5268" t="str">
            <v>25-252-04</v>
          </cell>
          <cell r="C5268" t="str">
            <v>CHAMPY MINIPL.2.0, 4-H, LONG, STR.,STEEL</v>
          </cell>
          <cell r="D5268">
            <v>5</v>
          </cell>
          <cell r="E5268">
            <v>73.8</v>
          </cell>
          <cell r="F5268">
            <v>184.5</v>
          </cell>
        </row>
        <row r="5269">
          <cell r="A5269">
            <v>2525291</v>
          </cell>
          <cell r="B5269" t="str">
            <v>25-252-91</v>
          </cell>
          <cell r="C5269" t="str">
            <v>CHAMPY MINIPL.2.0, 4-H, LONG, STR.,STEEL</v>
          </cell>
          <cell r="D5269" t="str">
            <v>PC</v>
          </cell>
          <cell r="E5269">
            <v>15.12</v>
          </cell>
          <cell r="F5269">
            <v>37.799999999999997</v>
          </cell>
        </row>
        <row r="5270">
          <cell r="A5270">
            <v>2525205</v>
          </cell>
          <cell r="B5270" t="str">
            <v>25-252-05</v>
          </cell>
          <cell r="C5270" t="str">
            <v>CHAMPY MINIPL.2.0, 5-H, Y-SH,LONG, STEEL</v>
          </cell>
          <cell r="D5270">
            <v>5</v>
          </cell>
          <cell r="E5270">
            <v>99.45</v>
          </cell>
          <cell r="F5270">
            <v>248.625</v>
          </cell>
        </row>
        <row r="5271">
          <cell r="A5271">
            <v>2525291</v>
          </cell>
          <cell r="B5271" t="str">
            <v>25-252-91</v>
          </cell>
          <cell r="C5271" t="str">
            <v>CHAMPY MINIPL.2.0, 5-H, Y-SH,LONG, STEEL</v>
          </cell>
          <cell r="D5271" t="str">
            <v>PC</v>
          </cell>
          <cell r="E5271">
            <v>20.07</v>
          </cell>
          <cell r="F5271">
            <v>50.174999999999997</v>
          </cell>
        </row>
        <row r="5272">
          <cell r="A5272">
            <v>2525206</v>
          </cell>
          <cell r="B5272" t="str">
            <v>25-252-06</v>
          </cell>
          <cell r="C5272" t="str">
            <v>CHAMPY MINIPL.2.0, 6-H, LONG, STR.,STEEL</v>
          </cell>
          <cell r="D5272">
            <v>5</v>
          </cell>
          <cell r="E5272">
            <v>80.459999999999994</v>
          </cell>
          <cell r="F5272">
            <v>201.14999999999998</v>
          </cell>
        </row>
        <row r="5273">
          <cell r="A5273">
            <v>2525291</v>
          </cell>
          <cell r="B5273" t="str">
            <v>25-252-91</v>
          </cell>
          <cell r="C5273" t="str">
            <v>CHAMPY MINIPL.2.0, 6-H, LONG, STR.,STEEL</v>
          </cell>
          <cell r="D5273" t="str">
            <v>PC</v>
          </cell>
          <cell r="E5273">
            <v>16.559999999999999</v>
          </cell>
          <cell r="F5273">
            <v>41.4</v>
          </cell>
        </row>
        <row r="5274">
          <cell r="A5274">
            <v>2525305</v>
          </cell>
          <cell r="B5274" t="str">
            <v>25-253-05</v>
          </cell>
          <cell r="C5274" t="str">
            <v>CHAMPY MINIPL.2.0, 5-H, Y-SH,SHORT,STEEL</v>
          </cell>
          <cell r="D5274">
            <v>5</v>
          </cell>
          <cell r="E5274">
            <v>99.45</v>
          </cell>
          <cell r="F5274">
            <v>248.625</v>
          </cell>
        </row>
        <row r="5275">
          <cell r="A5275">
            <v>2525391</v>
          </cell>
          <cell r="B5275" t="str">
            <v>25-253-91</v>
          </cell>
          <cell r="C5275" t="str">
            <v>CHAMPY MINIPL.2.0, 5-H, Y-SH,SHORT,STEEL</v>
          </cell>
          <cell r="D5275" t="str">
            <v>PC</v>
          </cell>
          <cell r="E5275">
            <v>20.07</v>
          </cell>
          <cell r="F5275">
            <v>50.174999999999997</v>
          </cell>
        </row>
        <row r="5276">
          <cell r="A5276">
            <v>2525404</v>
          </cell>
          <cell r="B5276" t="str">
            <v>25-254-04</v>
          </cell>
          <cell r="C5276" t="str">
            <v>CHAMPY MINIPL.2.0, 4-H, Y-SH,LONG, STEEL</v>
          </cell>
          <cell r="D5276">
            <v>5</v>
          </cell>
          <cell r="E5276">
            <v>109.8</v>
          </cell>
          <cell r="F5276">
            <v>274.5</v>
          </cell>
        </row>
        <row r="5277">
          <cell r="A5277">
            <v>2525491</v>
          </cell>
          <cell r="B5277" t="str">
            <v>25-254-91</v>
          </cell>
          <cell r="C5277" t="str">
            <v>CHAMPY MINIPL.2.0, 4-H, Y-SH,LONG, STEEL</v>
          </cell>
          <cell r="D5277" t="str">
            <v>PC</v>
          </cell>
          <cell r="E5277">
            <v>22.14</v>
          </cell>
          <cell r="F5277">
            <v>55.35</v>
          </cell>
        </row>
        <row r="5278">
          <cell r="A5278">
            <v>2525505</v>
          </cell>
          <cell r="B5278" t="str">
            <v>25-255-05</v>
          </cell>
          <cell r="C5278" t="str">
            <v>CHAMPY MINIPL.2.0, 5-H, Y-SH, LONG,STEEL</v>
          </cell>
          <cell r="D5278">
            <v>5</v>
          </cell>
          <cell r="E5278">
            <v>106.65</v>
          </cell>
          <cell r="F5278">
            <v>266.625</v>
          </cell>
        </row>
        <row r="5279">
          <cell r="A5279">
            <v>2525591</v>
          </cell>
          <cell r="B5279" t="str">
            <v>25-255-91</v>
          </cell>
          <cell r="C5279" t="str">
            <v>CHAMPY MINIPL.2.0, 5-H, Y-SH, LONG,STEEL</v>
          </cell>
          <cell r="D5279" t="str">
            <v>PC</v>
          </cell>
          <cell r="E5279">
            <v>21.51</v>
          </cell>
          <cell r="F5279">
            <v>53.775000000000006</v>
          </cell>
        </row>
        <row r="5280">
          <cell r="A5280">
            <v>2525604</v>
          </cell>
          <cell r="B5280" t="str">
            <v>25-256-04</v>
          </cell>
          <cell r="C5280" t="str">
            <v>CHAMPY MINIPL.2.0, 4-H, T-SH,SHORT,STEEL</v>
          </cell>
          <cell r="D5280">
            <v>5</v>
          </cell>
          <cell r="E5280">
            <v>89.73</v>
          </cell>
          <cell r="F5280">
            <v>224.32500000000002</v>
          </cell>
        </row>
        <row r="5281">
          <cell r="A5281">
            <v>2525691</v>
          </cell>
          <cell r="B5281" t="str">
            <v>25-256-91</v>
          </cell>
          <cell r="C5281" t="str">
            <v>CHAMPY MINIPL.2.0, 4-H, T-SH,SHORT,STEEL</v>
          </cell>
          <cell r="D5281" t="str">
            <v>PC</v>
          </cell>
          <cell r="E5281">
            <v>18.27</v>
          </cell>
          <cell r="F5281">
            <v>45.674999999999997</v>
          </cell>
        </row>
        <row r="5282">
          <cell r="A5282">
            <v>2525704</v>
          </cell>
          <cell r="B5282" t="str">
            <v>25-257-04</v>
          </cell>
          <cell r="C5282" t="str">
            <v>CHAMPY MINIPL.2.0, 4-H, T-SH, LONG,STEEL</v>
          </cell>
          <cell r="D5282">
            <v>5</v>
          </cell>
          <cell r="E5282">
            <v>89.73</v>
          </cell>
          <cell r="F5282">
            <v>224.32500000000002</v>
          </cell>
        </row>
        <row r="5283">
          <cell r="A5283">
            <v>2525791</v>
          </cell>
          <cell r="B5283" t="str">
            <v>25-257-91</v>
          </cell>
          <cell r="C5283" t="str">
            <v>CHAMPY MINIPL.2.0, 4-H, T-SH, LONG,STEEL</v>
          </cell>
          <cell r="D5283" t="str">
            <v>PC</v>
          </cell>
          <cell r="E5283">
            <v>18.27</v>
          </cell>
          <cell r="F5283">
            <v>45.674999999999997</v>
          </cell>
        </row>
        <row r="5284">
          <cell r="A5284">
            <v>2525806</v>
          </cell>
          <cell r="B5284" t="str">
            <v>25-258-06</v>
          </cell>
          <cell r="C5284" t="str">
            <v>CHAMPY MINIPL.2.0, 6-H, T-SH,SHORT,STEEL</v>
          </cell>
          <cell r="D5284">
            <v>5</v>
          </cell>
          <cell r="E5284">
            <v>92.7</v>
          </cell>
          <cell r="F5284">
            <v>231.75</v>
          </cell>
        </row>
        <row r="5285">
          <cell r="A5285">
            <v>2525891</v>
          </cell>
          <cell r="B5285" t="str">
            <v>25-258-91</v>
          </cell>
          <cell r="C5285" t="str">
            <v>CHAMPY MINIPL.2.0, 6-H, T-SH,SHORT,STEEL</v>
          </cell>
          <cell r="D5285" t="str">
            <v>PC</v>
          </cell>
          <cell r="E5285">
            <v>18.72</v>
          </cell>
          <cell r="F5285">
            <v>46.8</v>
          </cell>
        </row>
        <row r="5286">
          <cell r="A5286">
            <v>2525906</v>
          </cell>
          <cell r="B5286" t="str">
            <v>25-259-06</v>
          </cell>
          <cell r="C5286" t="str">
            <v>CHAMPY MINIPL.2.0, 6-H, T-SH, LONG,STEEL</v>
          </cell>
          <cell r="D5286">
            <v>5</v>
          </cell>
          <cell r="E5286">
            <v>92.7</v>
          </cell>
          <cell r="F5286">
            <v>231.75</v>
          </cell>
        </row>
        <row r="5287">
          <cell r="A5287">
            <v>2525991</v>
          </cell>
          <cell r="B5287" t="str">
            <v>25-259-91</v>
          </cell>
          <cell r="C5287" t="str">
            <v>CHAMPY MINIPL.2.0, 6-H, T-SH, LONG,STEEL</v>
          </cell>
          <cell r="D5287" t="str">
            <v>PC</v>
          </cell>
          <cell r="E5287">
            <v>18.72</v>
          </cell>
          <cell r="F5287">
            <v>46.8</v>
          </cell>
        </row>
        <row r="5288">
          <cell r="A5288">
            <v>2526006</v>
          </cell>
          <cell r="B5288" t="str">
            <v>25-260-06</v>
          </cell>
          <cell r="C5288" t="str">
            <v>CHAMPY MINIPL.2.0, 6-HOLES,T-SHAPE,STEEL</v>
          </cell>
          <cell r="D5288">
            <v>5</v>
          </cell>
          <cell r="E5288">
            <v>92.7</v>
          </cell>
          <cell r="F5288">
            <v>231.75</v>
          </cell>
        </row>
        <row r="5289">
          <cell r="A5289">
            <v>2526091</v>
          </cell>
          <cell r="B5289" t="str">
            <v>25-260-91</v>
          </cell>
          <cell r="C5289" t="str">
            <v>CHAMPY MINIPL.2.0, 6-HOLES,T-SHAPE,STEEL</v>
          </cell>
          <cell r="D5289" t="str">
            <v>PC</v>
          </cell>
          <cell r="E5289">
            <v>18.72</v>
          </cell>
          <cell r="F5289">
            <v>46.8</v>
          </cell>
        </row>
        <row r="5290">
          <cell r="A5290">
            <v>2526105</v>
          </cell>
          <cell r="B5290" t="str">
            <v>25-261-05</v>
          </cell>
          <cell r="C5290" t="str">
            <v>CHAMPY MINIPL.2.0, 5-H, T-SH, LONG,STEEL</v>
          </cell>
          <cell r="D5290">
            <v>5</v>
          </cell>
          <cell r="E5290">
            <v>92.7</v>
          </cell>
          <cell r="F5290">
            <v>231.75</v>
          </cell>
        </row>
        <row r="5291">
          <cell r="A5291">
            <v>2526191</v>
          </cell>
          <cell r="B5291" t="str">
            <v>25-261-91</v>
          </cell>
          <cell r="C5291" t="str">
            <v>CHAMPY MINIPL.2.0, 5-H, T-SH, LONG,STEEL</v>
          </cell>
          <cell r="D5291" t="str">
            <v>PC</v>
          </cell>
          <cell r="E5291">
            <v>18.72</v>
          </cell>
          <cell r="F5291">
            <v>46.8</v>
          </cell>
        </row>
        <row r="5292">
          <cell r="A5292">
            <v>2526205</v>
          </cell>
          <cell r="B5292" t="str">
            <v>25-262-05</v>
          </cell>
          <cell r="C5292" t="str">
            <v>CHAMPY MINIPL.2.0,5-H,T-SH,100/80DG,STEE</v>
          </cell>
          <cell r="D5292">
            <v>5</v>
          </cell>
          <cell r="E5292">
            <v>92.7</v>
          </cell>
          <cell r="F5292">
            <v>231.75</v>
          </cell>
        </row>
        <row r="5293">
          <cell r="A5293">
            <v>2526291</v>
          </cell>
          <cell r="B5293" t="str">
            <v>25-262-91</v>
          </cell>
          <cell r="C5293" t="str">
            <v>CHAMPY MINIPL.2.0,5-H,T-SH,100/80DG,STEE</v>
          </cell>
          <cell r="D5293" t="str">
            <v>PC</v>
          </cell>
          <cell r="E5293">
            <v>18.72</v>
          </cell>
          <cell r="F5293">
            <v>46.8</v>
          </cell>
        </row>
        <row r="5294">
          <cell r="A5294">
            <v>2526305</v>
          </cell>
          <cell r="B5294" t="str">
            <v>25-263-05</v>
          </cell>
          <cell r="C5294" t="str">
            <v>CHAMPY MINIPL.2.0,5-H,T-SH,80/100DG,STEE</v>
          </cell>
          <cell r="D5294">
            <v>5</v>
          </cell>
          <cell r="E5294">
            <v>92.7</v>
          </cell>
          <cell r="F5294">
            <v>231.75</v>
          </cell>
        </row>
        <row r="5295">
          <cell r="A5295">
            <v>2526391</v>
          </cell>
          <cell r="B5295" t="str">
            <v>25-263-91</v>
          </cell>
          <cell r="C5295" t="str">
            <v>CHAMPY MINIPL.2.0,5-H,T-SH,80/100DG,STEE</v>
          </cell>
          <cell r="D5295" t="str">
            <v>PC</v>
          </cell>
          <cell r="E5295">
            <v>18.72</v>
          </cell>
          <cell r="F5295">
            <v>46.8</v>
          </cell>
        </row>
        <row r="5296">
          <cell r="A5296">
            <v>2526404</v>
          </cell>
          <cell r="B5296" t="str">
            <v>25-264-04</v>
          </cell>
          <cell r="C5296" t="str">
            <v>CHAMPY MINIPL.2.0,4-H,L-SHAPE, RI, STEEL</v>
          </cell>
          <cell r="D5296">
            <v>5</v>
          </cell>
          <cell r="E5296">
            <v>89.73</v>
          </cell>
          <cell r="F5296">
            <v>224.32500000000002</v>
          </cell>
        </row>
        <row r="5297">
          <cell r="A5297">
            <v>2526491</v>
          </cell>
          <cell r="B5297" t="str">
            <v>25-264-91</v>
          </cell>
          <cell r="C5297" t="str">
            <v>CHAMPY MINIPL.2.0,4-H,L-SHAPE, RI, STEEL</v>
          </cell>
          <cell r="D5297" t="str">
            <v>PC</v>
          </cell>
          <cell r="E5297">
            <v>18.27</v>
          </cell>
          <cell r="F5297">
            <v>45.674999999999997</v>
          </cell>
        </row>
        <row r="5298">
          <cell r="A5298">
            <v>2526504</v>
          </cell>
          <cell r="B5298" t="str">
            <v>25-265-04</v>
          </cell>
          <cell r="C5298" t="str">
            <v>CHAMPY MINIPL.2.0,4-H,L-SH,RI,LONG,STEEL</v>
          </cell>
          <cell r="D5298">
            <v>5</v>
          </cell>
          <cell r="E5298">
            <v>89.73</v>
          </cell>
          <cell r="F5298">
            <v>224.32500000000002</v>
          </cell>
        </row>
        <row r="5299">
          <cell r="A5299">
            <v>2526591</v>
          </cell>
          <cell r="B5299" t="str">
            <v>25-265-91</v>
          </cell>
          <cell r="C5299" t="str">
            <v>CHAMPY MINIPL.2.0,4-H,L-SH,RI,LONG,STEEL</v>
          </cell>
          <cell r="D5299" t="str">
            <v>PC</v>
          </cell>
          <cell r="E5299">
            <v>18.27</v>
          </cell>
          <cell r="F5299">
            <v>45.674999999999997</v>
          </cell>
        </row>
        <row r="5300">
          <cell r="A5300">
            <v>2526604</v>
          </cell>
          <cell r="B5300" t="str">
            <v>25-266-04</v>
          </cell>
          <cell r="C5300" t="str">
            <v>CHAMPY MINIPL.2.0,4-H,L-SHAPE, LE, STEEL</v>
          </cell>
          <cell r="D5300">
            <v>5</v>
          </cell>
          <cell r="E5300">
            <v>89.73</v>
          </cell>
          <cell r="F5300">
            <v>224.32500000000002</v>
          </cell>
        </row>
        <row r="5301">
          <cell r="A5301">
            <v>2526691</v>
          </cell>
          <cell r="B5301" t="str">
            <v>25-266-91</v>
          </cell>
          <cell r="C5301" t="str">
            <v>CHAMPY MINIPL.2.0,4-H,L-SHAPE, LE, STEEL</v>
          </cell>
          <cell r="D5301" t="str">
            <v>PC</v>
          </cell>
          <cell r="E5301">
            <v>18.27</v>
          </cell>
          <cell r="F5301">
            <v>45.674999999999997</v>
          </cell>
        </row>
        <row r="5302">
          <cell r="A5302">
            <v>2526704</v>
          </cell>
          <cell r="B5302" t="str">
            <v>25-267-04</v>
          </cell>
          <cell r="C5302" t="str">
            <v>CHAMPY MINIPL.2.0,4-H,L-SH,LE,LONG,STEEL</v>
          </cell>
          <cell r="D5302">
            <v>5</v>
          </cell>
          <cell r="E5302">
            <v>89.73</v>
          </cell>
          <cell r="F5302">
            <v>224.32500000000002</v>
          </cell>
        </row>
        <row r="5303">
          <cell r="A5303">
            <v>2526791</v>
          </cell>
          <cell r="B5303" t="str">
            <v>25-267-91</v>
          </cell>
          <cell r="C5303" t="str">
            <v>CHAMPY MINIPL.2.0,4-H,L-SH,LE,LONG,STEEL</v>
          </cell>
          <cell r="D5303" t="str">
            <v>PC</v>
          </cell>
          <cell r="E5303">
            <v>18.27</v>
          </cell>
          <cell r="F5303">
            <v>45.674999999999997</v>
          </cell>
        </row>
        <row r="5304">
          <cell r="A5304">
            <v>2526804</v>
          </cell>
          <cell r="B5304" t="str">
            <v>25-268-04</v>
          </cell>
          <cell r="C5304" t="str">
            <v xml:space="preserve">CHAMPY MINIPL. 2.0, 6-H, H-SHAPE, STEEL </v>
          </cell>
          <cell r="D5304">
            <v>5</v>
          </cell>
          <cell r="E5304">
            <v>106.65</v>
          </cell>
          <cell r="F5304">
            <v>266.625</v>
          </cell>
        </row>
        <row r="5305">
          <cell r="A5305">
            <v>2526891</v>
          </cell>
          <cell r="B5305" t="str">
            <v>25-268-91</v>
          </cell>
          <cell r="C5305" t="str">
            <v xml:space="preserve">CHAMPY MINIPL. 2.0, 6-H, H-SHAPE, STEEL </v>
          </cell>
          <cell r="D5305" t="str">
            <v>PC</v>
          </cell>
          <cell r="E5305">
            <v>21.51</v>
          </cell>
          <cell r="F5305">
            <v>53.775000000000006</v>
          </cell>
        </row>
        <row r="5306">
          <cell r="A5306">
            <v>2527006</v>
          </cell>
          <cell r="B5306" t="str">
            <v>25-270-06</v>
          </cell>
          <cell r="C5306" t="str">
            <v>CHAMPY MINIPL.2.0,6-H,DBL-Y-SH,SHO,STEEL</v>
          </cell>
          <cell r="D5306">
            <v>5</v>
          </cell>
          <cell r="E5306">
            <v>108.9</v>
          </cell>
          <cell r="F5306">
            <v>272.25</v>
          </cell>
        </row>
        <row r="5307">
          <cell r="A5307">
            <v>2527091</v>
          </cell>
          <cell r="B5307" t="str">
            <v>25-270-91</v>
          </cell>
          <cell r="C5307" t="str">
            <v>CHAMPY MINIPL.2.0,6-H,DBL-Y-SH,SHO,STEEL</v>
          </cell>
          <cell r="D5307" t="str">
            <v>PC</v>
          </cell>
          <cell r="E5307">
            <v>21.87</v>
          </cell>
          <cell r="F5307">
            <v>54.675000000000004</v>
          </cell>
        </row>
        <row r="5308">
          <cell r="A5308">
            <v>2527106</v>
          </cell>
          <cell r="B5308" t="str">
            <v>25-271-06</v>
          </cell>
          <cell r="C5308" t="str">
            <v>CHAMPY MINIPL.2.0,6-H,DBL-Y-SH,LON,STEEL</v>
          </cell>
          <cell r="D5308">
            <v>5</v>
          </cell>
          <cell r="E5308">
            <v>108.9</v>
          </cell>
          <cell r="F5308">
            <v>272.25</v>
          </cell>
        </row>
        <row r="5309">
          <cell r="A5309">
            <v>2527191</v>
          </cell>
          <cell r="B5309" t="str">
            <v>25-271-91</v>
          </cell>
          <cell r="C5309" t="str">
            <v>CHAMPY MINIPL.2.0,6-H,DBL-Y-SH,LON,STEEL</v>
          </cell>
          <cell r="D5309" t="str">
            <v>PC</v>
          </cell>
          <cell r="E5309">
            <v>21.87</v>
          </cell>
          <cell r="F5309">
            <v>54.675000000000004</v>
          </cell>
        </row>
        <row r="5310">
          <cell r="A5310">
            <v>2527204</v>
          </cell>
          <cell r="B5310" t="str">
            <v>25-272-04</v>
          </cell>
          <cell r="C5310" t="str">
            <v>CHAMPY MINIPL. 2.0,4-H,CROSS-SHAPE,STEEL</v>
          </cell>
          <cell r="D5310">
            <v>5</v>
          </cell>
          <cell r="E5310">
            <v>119.7</v>
          </cell>
          <cell r="F5310">
            <v>299.25</v>
          </cell>
        </row>
        <row r="5311">
          <cell r="A5311">
            <v>2527291</v>
          </cell>
          <cell r="B5311" t="str">
            <v>25-272-91</v>
          </cell>
          <cell r="C5311" t="str">
            <v>CHAMPY MINIPL. 2.0,4-H,CROSS-SHAPE,STEEL</v>
          </cell>
          <cell r="D5311" t="str">
            <v>PC</v>
          </cell>
          <cell r="E5311">
            <v>24.03</v>
          </cell>
          <cell r="F5311">
            <v>60.075000000000003</v>
          </cell>
        </row>
        <row r="5312">
          <cell r="A5312">
            <v>2527404</v>
          </cell>
          <cell r="B5312" t="str">
            <v>25-274-04</v>
          </cell>
          <cell r="C5312" t="str">
            <v>CHAMPY MINIPL. 2.0,4-H,L-SH,RI,100DG, ST</v>
          </cell>
          <cell r="D5312">
            <v>5</v>
          </cell>
          <cell r="E5312">
            <v>94.5</v>
          </cell>
          <cell r="F5312">
            <v>236.25</v>
          </cell>
        </row>
        <row r="5313">
          <cell r="A5313">
            <v>2527491</v>
          </cell>
          <cell r="B5313" t="str">
            <v>25-274-91</v>
          </cell>
          <cell r="C5313" t="str">
            <v>CHAMPY MINIPL. 2.0,4-H,L-SH,RI,100DG, ST</v>
          </cell>
          <cell r="D5313" t="str">
            <v>PC</v>
          </cell>
          <cell r="E5313">
            <v>19.079999999999998</v>
          </cell>
          <cell r="F5313">
            <v>47.699999999999996</v>
          </cell>
        </row>
        <row r="5314">
          <cell r="A5314">
            <v>2527407</v>
          </cell>
          <cell r="B5314" t="str">
            <v>25-274-07</v>
          </cell>
          <cell r="C5314" t="str">
            <v>CHAMPY MINIPL2.0,7-H,L-SH,RI,100DG,STEEL</v>
          </cell>
          <cell r="D5314">
            <v>5</v>
          </cell>
          <cell r="E5314">
            <v>110.25</v>
          </cell>
          <cell r="F5314">
            <v>275.625</v>
          </cell>
        </row>
        <row r="5315">
          <cell r="A5315">
            <v>2527491</v>
          </cell>
          <cell r="B5315" t="str">
            <v>25-274-91</v>
          </cell>
          <cell r="C5315" t="str">
            <v>CHAMPY MINIPL2.0,7-H,L-SH,RI,100DG,STEEL</v>
          </cell>
          <cell r="D5315" t="str">
            <v>PC</v>
          </cell>
          <cell r="E5315">
            <v>22.32</v>
          </cell>
          <cell r="F5315">
            <v>55.8</v>
          </cell>
        </row>
        <row r="5316">
          <cell r="A5316">
            <v>2527504</v>
          </cell>
          <cell r="B5316" t="str">
            <v>25-275-04</v>
          </cell>
          <cell r="C5316" t="str">
            <v>CHAMPY MINIPL.4-H,L-SH,RI,LO,100DG,STEEL</v>
          </cell>
          <cell r="D5316">
            <v>5</v>
          </cell>
          <cell r="E5316">
            <v>102.6</v>
          </cell>
          <cell r="F5316">
            <v>256.5</v>
          </cell>
        </row>
        <row r="5317">
          <cell r="A5317">
            <v>2527591</v>
          </cell>
          <cell r="B5317" t="str">
            <v>25-275-91</v>
          </cell>
          <cell r="C5317" t="str">
            <v>CHAMPY MINIPL.4-H,L-SH,RI,LO,100DG,STEEL</v>
          </cell>
          <cell r="D5317" t="str">
            <v>PC</v>
          </cell>
          <cell r="E5317">
            <v>20.61</v>
          </cell>
          <cell r="F5317">
            <v>51.524999999999999</v>
          </cell>
        </row>
        <row r="5318">
          <cell r="A5318">
            <v>2527510</v>
          </cell>
          <cell r="B5318" t="str">
            <v>25-275-10</v>
          </cell>
          <cell r="C5318" t="str">
            <v>CHAMPY MINIPL2.0,10-H,L-SH,RI,100DG,STEE</v>
          </cell>
          <cell r="D5318">
            <v>5</v>
          </cell>
          <cell r="E5318">
            <v>108.9</v>
          </cell>
          <cell r="F5318">
            <v>272.25</v>
          </cell>
        </row>
        <row r="5319">
          <cell r="A5319">
            <v>2527591</v>
          </cell>
          <cell r="B5319" t="str">
            <v>25-275-91</v>
          </cell>
          <cell r="C5319" t="str">
            <v>CHAMPY MINIPL2.0,10-H,L-SH,RI,100DG,STEE</v>
          </cell>
          <cell r="D5319" t="str">
            <v>PC</v>
          </cell>
          <cell r="E5319">
            <v>21.87</v>
          </cell>
          <cell r="F5319">
            <v>54.675000000000004</v>
          </cell>
        </row>
        <row r="5320">
          <cell r="A5320">
            <v>2527511</v>
          </cell>
          <cell r="B5320" t="str">
            <v>25-275-11</v>
          </cell>
          <cell r="C5320" t="str">
            <v>POSITION.PLATE 2.0,11-H,L-SHAPE,RI,STEEL</v>
          </cell>
          <cell r="D5320" t="str">
            <v>PC</v>
          </cell>
          <cell r="E5320">
            <v>29.7</v>
          </cell>
          <cell r="F5320">
            <v>74.25</v>
          </cell>
        </row>
        <row r="5321">
          <cell r="A5321">
            <v>2527604</v>
          </cell>
          <cell r="B5321" t="str">
            <v>25-276-04</v>
          </cell>
          <cell r="C5321" t="str">
            <v>CHAMPY MINIPL. 2.0,4-H,L-SH,LE,100DG, ST</v>
          </cell>
          <cell r="D5321">
            <v>5</v>
          </cell>
          <cell r="E5321">
            <v>94.5</v>
          </cell>
          <cell r="F5321">
            <v>236.25</v>
          </cell>
        </row>
        <row r="5322">
          <cell r="A5322">
            <v>2527691</v>
          </cell>
          <cell r="B5322" t="str">
            <v>25-276-91</v>
          </cell>
          <cell r="C5322" t="str">
            <v>CHAMPY MINIPL. 2.0,4-H,L-SH,LE,100DG, ST</v>
          </cell>
          <cell r="D5322" t="str">
            <v>PC</v>
          </cell>
          <cell r="E5322">
            <v>19.079999999999998</v>
          </cell>
          <cell r="F5322">
            <v>47.699999999999996</v>
          </cell>
        </row>
        <row r="5323">
          <cell r="A5323">
            <v>2527607</v>
          </cell>
          <cell r="B5323" t="str">
            <v>25-276-07</v>
          </cell>
          <cell r="C5323" t="str">
            <v>CHAMPY MINIPL2.0,7-H,L-SH,LE,100DG,STEEL</v>
          </cell>
          <cell r="D5323">
            <v>5</v>
          </cell>
          <cell r="E5323">
            <v>110.25</v>
          </cell>
          <cell r="F5323">
            <v>275.625</v>
          </cell>
        </row>
        <row r="5324">
          <cell r="A5324">
            <v>2527691</v>
          </cell>
          <cell r="B5324" t="str">
            <v>25-276-91</v>
          </cell>
          <cell r="C5324" t="str">
            <v>CHAMPY MINIPL2.0,7-H,L-SH,LE,100DG,STEEL</v>
          </cell>
          <cell r="D5324" t="str">
            <v>PC</v>
          </cell>
          <cell r="E5324">
            <v>22.32</v>
          </cell>
          <cell r="F5324">
            <v>55.8</v>
          </cell>
        </row>
        <row r="5325">
          <cell r="A5325">
            <v>2527704</v>
          </cell>
          <cell r="B5325" t="str">
            <v>25-277-04</v>
          </cell>
          <cell r="C5325" t="str">
            <v>CHAMPY MINIPL.4-H,L-SH,LE,LO,100DG,STEEL</v>
          </cell>
          <cell r="D5325">
            <v>5</v>
          </cell>
          <cell r="E5325">
            <v>108.9</v>
          </cell>
          <cell r="F5325">
            <v>272.25</v>
          </cell>
        </row>
        <row r="5326">
          <cell r="A5326">
            <v>2527791</v>
          </cell>
          <cell r="B5326" t="str">
            <v>25-277-91</v>
          </cell>
          <cell r="C5326" t="str">
            <v>CHAMPY MINIPL.4-H,L-SH,LE,LO,100DG,STEEL</v>
          </cell>
          <cell r="D5326" t="str">
            <v>PC</v>
          </cell>
          <cell r="E5326">
            <v>21.87</v>
          </cell>
          <cell r="F5326">
            <v>54.675000000000004</v>
          </cell>
        </row>
        <row r="5327">
          <cell r="A5327">
            <v>2527710</v>
          </cell>
          <cell r="B5327" t="str">
            <v>25-277-10</v>
          </cell>
          <cell r="C5327" t="str">
            <v>CHAMPY MINIPL2.0,10-H,L-SH,LE,100DG,STEE</v>
          </cell>
          <cell r="D5327">
            <v>5</v>
          </cell>
          <cell r="E5327">
            <v>102.6</v>
          </cell>
          <cell r="F5327">
            <v>256.5</v>
          </cell>
        </row>
        <row r="5328">
          <cell r="A5328">
            <v>2527791</v>
          </cell>
          <cell r="B5328" t="str">
            <v>25-277-91</v>
          </cell>
          <cell r="C5328" t="str">
            <v>CHAMPY MINIPL2.0,10-H,L-SH,LE,100DG,STEE</v>
          </cell>
          <cell r="D5328" t="str">
            <v>PC</v>
          </cell>
          <cell r="E5328">
            <v>20.61</v>
          </cell>
          <cell r="F5328">
            <v>51.524999999999999</v>
          </cell>
        </row>
        <row r="5329">
          <cell r="A5329">
            <v>2527711</v>
          </cell>
          <cell r="B5329" t="str">
            <v>25-277-11</v>
          </cell>
          <cell r="C5329" t="str">
            <v>POSITION.PLATE 2.0,11-H,L-SHAPE,LE,STEEL</v>
          </cell>
          <cell r="D5329" t="str">
            <v>PC</v>
          </cell>
          <cell r="E5329">
            <v>29.7</v>
          </cell>
          <cell r="F5329">
            <v>74.25</v>
          </cell>
        </row>
        <row r="5330">
          <cell r="A5330">
            <v>2528004</v>
          </cell>
          <cell r="B5330" t="str">
            <v>25-280-04</v>
          </cell>
          <cell r="C5330" t="str">
            <v>CHAMPY-MAGDEB-PL,2.0,4-H,SHORT,STR,STEEL</v>
          </cell>
          <cell r="D5330">
            <v>5</v>
          </cell>
          <cell r="E5330">
            <v>83.16</v>
          </cell>
          <cell r="F5330">
            <v>207.89999999999998</v>
          </cell>
        </row>
        <row r="5331">
          <cell r="A5331">
            <v>2528091</v>
          </cell>
          <cell r="B5331" t="str">
            <v>25-280-91</v>
          </cell>
          <cell r="C5331" t="str">
            <v>CHAMPY-MAGDEB-PL,2.0,4-H,SHORT,STR,STEEL</v>
          </cell>
          <cell r="D5331" t="str">
            <v>PC</v>
          </cell>
          <cell r="E5331">
            <v>17.010000000000002</v>
          </cell>
          <cell r="F5331">
            <v>42.525000000000006</v>
          </cell>
        </row>
        <row r="5332">
          <cell r="A5332">
            <v>2528204</v>
          </cell>
          <cell r="B5332" t="str">
            <v>25-282-04</v>
          </cell>
          <cell r="C5332" t="str">
            <v>CHAMPY-MAGDEB-PL,2.0,4-H,LONG,STR.,STEEL</v>
          </cell>
          <cell r="D5332">
            <v>5</v>
          </cell>
          <cell r="E5332">
            <v>83.16</v>
          </cell>
          <cell r="F5332">
            <v>207.89999999999998</v>
          </cell>
        </row>
        <row r="5333">
          <cell r="A5333">
            <v>2528291</v>
          </cell>
          <cell r="B5333" t="str">
            <v>25-282-91</v>
          </cell>
          <cell r="C5333" t="str">
            <v>CHAMPY-MAGDEB-PL,2.0,4-H,LONG,STR.,STEEL</v>
          </cell>
          <cell r="D5333" t="str">
            <v>PC</v>
          </cell>
          <cell r="E5333">
            <v>17.010000000000002</v>
          </cell>
          <cell r="F5333">
            <v>42.525000000000006</v>
          </cell>
        </row>
        <row r="5334">
          <cell r="A5334">
            <v>2529004</v>
          </cell>
          <cell r="B5334" t="str">
            <v>25-290-04</v>
          </cell>
          <cell r="C5334" t="str">
            <v xml:space="preserve">CHAMPY-ARNHEM Z-PLATE                   </v>
          </cell>
          <cell r="D5334">
            <v>5</v>
          </cell>
          <cell r="E5334">
            <v>108.9</v>
          </cell>
          <cell r="F5334">
            <v>272.25</v>
          </cell>
        </row>
        <row r="5335">
          <cell r="A5335">
            <v>2529145</v>
          </cell>
          <cell r="B5335" t="str">
            <v>25-291-45</v>
          </cell>
          <cell r="C5335" t="str">
            <v xml:space="preserve">WIRE PASSER, 45MM                       </v>
          </cell>
          <cell r="D5335" t="str">
            <v>PC</v>
          </cell>
          <cell r="E5335">
            <v>50.15</v>
          </cell>
          <cell r="F5335">
            <v>125.375</v>
          </cell>
        </row>
        <row r="5336">
          <cell r="A5336">
            <v>2529170</v>
          </cell>
          <cell r="B5336" t="str">
            <v>25-291-70</v>
          </cell>
          <cell r="C5336" t="str">
            <v xml:space="preserve">WIRE PASSER, 70MM                       </v>
          </cell>
          <cell r="D5336" t="str">
            <v>PC</v>
          </cell>
          <cell r="E5336">
            <v>55.85</v>
          </cell>
          <cell r="F5336">
            <v>139.625</v>
          </cell>
        </row>
        <row r="5337">
          <cell r="A5337">
            <v>2529508</v>
          </cell>
          <cell r="B5337" t="str">
            <v>25-295-08</v>
          </cell>
          <cell r="C5337" t="str">
            <v>ORBITA-PLATE 2,0, 8-HOLES, STEEL, 1.0 MM</v>
          </cell>
          <cell r="D5337" t="str">
            <v>PC</v>
          </cell>
          <cell r="E5337">
            <v>25.56</v>
          </cell>
          <cell r="F5337">
            <v>63.9</v>
          </cell>
        </row>
        <row r="5338">
          <cell r="A5338">
            <v>2529899</v>
          </cell>
          <cell r="B5338" t="str">
            <v>25-298-99</v>
          </cell>
          <cell r="C5338" t="str">
            <v xml:space="preserve">HOLDING FCPS.F. SMALL PLATES            </v>
          </cell>
          <cell r="D5338" t="str">
            <v>PC</v>
          </cell>
          <cell r="E5338">
            <v>72.510000000000005</v>
          </cell>
          <cell r="F5338">
            <v>181.27500000000001</v>
          </cell>
        </row>
        <row r="5339">
          <cell r="A5339">
            <v>2530101</v>
          </cell>
          <cell r="B5339" t="str">
            <v>25-301-01</v>
          </cell>
          <cell r="C5339" t="str">
            <v xml:space="preserve">ORTHO ANCHORAGE PLATE 4-HOLE STRAIGHT   </v>
          </cell>
          <cell r="D5339" t="str">
            <v>PC</v>
          </cell>
          <cell r="E5339">
            <v>55.3</v>
          </cell>
          <cell r="F5339">
            <v>138.25</v>
          </cell>
        </row>
        <row r="5340">
          <cell r="A5340">
            <v>2530102</v>
          </cell>
          <cell r="B5340" t="str">
            <v>25-301-02</v>
          </cell>
          <cell r="C5340" t="str">
            <v xml:space="preserve">ORTHO ANCHORAGE PLATE 2-HOLE STRAIGHT   </v>
          </cell>
          <cell r="D5340" t="str">
            <v>PC</v>
          </cell>
          <cell r="E5340">
            <v>53.6</v>
          </cell>
          <cell r="F5340">
            <v>134</v>
          </cell>
        </row>
        <row r="5341">
          <cell r="A5341">
            <v>2530103</v>
          </cell>
          <cell r="B5341" t="str">
            <v>25-301-03</v>
          </cell>
          <cell r="C5341" t="str">
            <v>ORTHO ANCHORAGE PLATE 4-HOLE CROSS SHORT</v>
          </cell>
          <cell r="D5341" t="str">
            <v>PC</v>
          </cell>
          <cell r="E5341">
            <v>58.2</v>
          </cell>
          <cell r="F5341">
            <v>145.5</v>
          </cell>
        </row>
        <row r="5342">
          <cell r="A5342">
            <v>2530104</v>
          </cell>
          <cell r="B5342" t="str">
            <v>25-301-04</v>
          </cell>
          <cell r="C5342" t="str">
            <v xml:space="preserve">ORTHO ANCHORAGE PLATE 4-HOLE CROSS LONG </v>
          </cell>
          <cell r="D5342" t="str">
            <v>PC</v>
          </cell>
          <cell r="E5342">
            <v>58.2</v>
          </cell>
          <cell r="F5342">
            <v>145.5</v>
          </cell>
        </row>
        <row r="5343">
          <cell r="A5343">
            <v>2530105</v>
          </cell>
          <cell r="B5343" t="str">
            <v>25-301-05</v>
          </cell>
          <cell r="C5343" t="str">
            <v xml:space="preserve">ORTHO. PALATAL ANCHORAGE PLATE, 5-HOLES </v>
          </cell>
          <cell r="D5343" t="str">
            <v>PC</v>
          </cell>
          <cell r="E5343">
            <v>57.2</v>
          </cell>
          <cell r="F5343">
            <v>143</v>
          </cell>
        </row>
        <row r="5344">
          <cell r="A5344">
            <v>2530212</v>
          </cell>
          <cell r="B5344" t="str">
            <v>25-302-12</v>
          </cell>
          <cell r="C5344" t="str">
            <v xml:space="preserve">MICRO PL., 1.5, 2-HOLES, STRAIGHT, LONG </v>
          </cell>
          <cell r="D5344">
            <v>5</v>
          </cell>
          <cell r="E5344">
            <v>75.239999999999995</v>
          </cell>
          <cell r="F5344">
            <v>188.1</v>
          </cell>
        </row>
        <row r="5345">
          <cell r="A5345">
            <v>2530291</v>
          </cell>
          <cell r="B5345" t="str">
            <v>25-302-91</v>
          </cell>
          <cell r="C5345" t="str">
            <v xml:space="preserve">MICRO PL., 1.5, 2-HOLES, STRAIGHT, LONG </v>
          </cell>
          <cell r="D5345" t="str">
            <v>PC</v>
          </cell>
          <cell r="E5345">
            <v>15.39</v>
          </cell>
          <cell r="F5345">
            <v>38.475000000000001</v>
          </cell>
        </row>
        <row r="5346">
          <cell r="A5346">
            <v>2530270</v>
          </cell>
          <cell r="B5346" t="str">
            <v>25-302-70</v>
          </cell>
          <cell r="C5346" t="str">
            <v>MICRO PL., 1.5, 2-HOLES, STRAIGHT,MEDIUM</v>
          </cell>
          <cell r="D5346">
            <v>5</v>
          </cell>
          <cell r="E5346">
            <v>75.239999999999995</v>
          </cell>
          <cell r="F5346">
            <v>188.1</v>
          </cell>
        </row>
        <row r="5347">
          <cell r="A5347">
            <v>2530271</v>
          </cell>
          <cell r="B5347" t="str">
            <v>25-302-71</v>
          </cell>
          <cell r="C5347" t="str">
            <v>MICRO PL 1.5,2-HOLE,STRAIGHT,MED,STERILE</v>
          </cell>
          <cell r="D5347" t="str">
            <v>PC</v>
          </cell>
          <cell r="E5347">
            <v>20.61</v>
          </cell>
          <cell r="F5347">
            <v>51.524999999999999</v>
          </cell>
        </row>
        <row r="5348">
          <cell r="A5348">
            <v>2530289</v>
          </cell>
          <cell r="B5348" t="str">
            <v>25-302-89</v>
          </cell>
          <cell r="C5348" t="str">
            <v xml:space="preserve">TEMPLATE FOR 25-302-70-71               </v>
          </cell>
          <cell r="D5348" t="str">
            <v>PC</v>
          </cell>
          <cell r="E5348">
            <v>14.7</v>
          </cell>
          <cell r="F5348">
            <v>36.75</v>
          </cell>
        </row>
        <row r="5349">
          <cell r="A5349">
            <v>2530291</v>
          </cell>
          <cell r="B5349" t="str">
            <v>25-302-91</v>
          </cell>
          <cell r="C5349" t="str">
            <v>MICRO PL., 1.5, 2-HOLES, STRAIGHT,MEDIUM</v>
          </cell>
          <cell r="D5349" t="str">
            <v>PC</v>
          </cell>
          <cell r="E5349">
            <v>15.39</v>
          </cell>
          <cell r="F5349">
            <v>38.475000000000001</v>
          </cell>
        </row>
        <row r="5350">
          <cell r="A5350">
            <v>2530400</v>
          </cell>
          <cell r="B5350" t="str">
            <v>25-304-00</v>
          </cell>
          <cell r="C5350" t="str">
            <v xml:space="preserve">MICRO PL., 1.5, 4-HOLES, STRAIGHT       </v>
          </cell>
          <cell r="D5350">
            <v>5</v>
          </cell>
          <cell r="E5350">
            <v>124.2</v>
          </cell>
          <cell r="F5350">
            <v>310.5</v>
          </cell>
        </row>
        <row r="5351">
          <cell r="A5351">
            <v>2530471</v>
          </cell>
          <cell r="B5351" t="str">
            <v>25-304-71</v>
          </cell>
          <cell r="C5351" t="str">
            <v>MICRO PLATE 1.5,4-HOLE,STRAIGHT, STERILE</v>
          </cell>
          <cell r="D5351" t="str">
            <v>PC</v>
          </cell>
          <cell r="E5351">
            <v>31.41</v>
          </cell>
          <cell r="F5351">
            <v>78.525000000000006</v>
          </cell>
        </row>
        <row r="5352">
          <cell r="A5352">
            <v>2530489</v>
          </cell>
          <cell r="B5352" t="str">
            <v>25-304-89</v>
          </cell>
          <cell r="C5352" t="str">
            <v xml:space="preserve">TEMPLATE FOR 25-304-00-71               </v>
          </cell>
          <cell r="D5352" t="str">
            <v>PC</v>
          </cell>
          <cell r="E5352">
            <v>23.2</v>
          </cell>
          <cell r="F5352">
            <v>58</v>
          </cell>
        </row>
        <row r="5353">
          <cell r="A5353">
            <v>2530491</v>
          </cell>
          <cell r="B5353" t="str">
            <v>25-304-91</v>
          </cell>
          <cell r="C5353" t="str">
            <v xml:space="preserve">MICRO PL., 1.5, 4-HOLES, STRAIGHT       </v>
          </cell>
          <cell r="D5353" t="str">
            <v>PC</v>
          </cell>
          <cell r="E5353">
            <v>25.02</v>
          </cell>
          <cell r="F5353">
            <v>62.55</v>
          </cell>
        </row>
        <row r="5354">
          <cell r="A5354">
            <v>2530455</v>
          </cell>
          <cell r="B5354" t="str">
            <v>25-304-55</v>
          </cell>
          <cell r="C5354" t="str">
            <v>MICRO PL., 1.5, 4-HOLES, STRAIGHT, SHORT</v>
          </cell>
          <cell r="D5354">
            <v>5</v>
          </cell>
          <cell r="E5354">
            <v>124.2</v>
          </cell>
          <cell r="F5354">
            <v>310.5</v>
          </cell>
        </row>
        <row r="5355">
          <cell r="A5355">
            <v>2530471</v>
          </cell>
          <cell r="B5355" t="str">
            <v>25-304-71</v>
          </cell>
          <cell r="C5355" t="str">
            <v>MICRO PL 1.5,4-HOLE,STRAIGHT,SHO,STERILE</v>
          </cell>
          <cell r="D5355" t="str">
            <v>PC</v>
          </cell>
          <cell r="E5355">
            <v>31.41</v>
          </cell>
          <cell r="F5355">
            <v>78.525000000000006</v>
          </cell>
        </row>
        <row r="5356">
          <cell r="A5356">
            <v>2530489</v>
          </cell>
          <cell r="B5356" t="str">
            <v>25-304-89</v>
          </cell>
          <cell r="C5356" t="str">
            <v xml:space="preserve">TEMPLATE FOR 25-304-55-71               </v>
          </cell>
          <cell r="D5356" t="str">
            <v>PC</v>
          </cell>
          <cell r="E5356">
            <v>24.5</v>
          </cell>
          <cell r="F5356">
            <v>61.25</v>
          </cell>
        </row>
        <row r="5357">
          <cell r="A5357">
            <v>2530491</v>
          </cell>
          <cell r="B5357" t="str">
            <v>25-304-91</v>
          </cell>
          <cell r="C5357" t="str">
            <v>MICRO PL., 1.5, 4-HOLES, STRAIGHT, SHORT</v>
          </cell>
          <cell r="D5357" t="str">
            <v>PC</v>
          </cell>
          <cell r="E5357">
            <v>25.02</v>
          </cell>
          <cell r="F5357">
            <v>62.55</v>
          </cell>
        </row>
        <row r="5358">
          <cell r="A5358">
            <v>2530470</v>
          </cell>
          <cell r="B5358" t="str">
            <v>25-304-70</v>
          </cell>
          <cell r="C5358" t="str">
            <v>MICRO PL., 1.5, 4-HOLES, STRAIGHT,MEDIUM</v>
          </cell>
          <cell r="D5358">
            <v>5</v>
          </cell>
          <cell r="E5358">
            <v>126.9</v>
          </cell>
          <cell r="F5358">
            <v>317.25</v>
          </cell>
        </row>
        <row r="5359">
          <cell r="A5359">
            <v>2530471</v>
          </cell>
          <cell r="B5359" t="str">
            <v>25-304-71</v>
          </cell>
          <cell r="C5359" t="str">
            <v>MICRO PL 1.5,4-HOLE,STRAIGHT,MED,STERILE</v>
          </cell>
          <cell r="D5359" t="str">
            <v>PC</v>
          </cell>
          <cell r="E5359">
            <v>32.22</v>
          </cell>
          <cell r="F5359">
            <v>80.55</v>
          </cell>
        </row>
        <row r="5360">
          <cell r="A5360">
            <v>2530489</v>
          </cell>
          <cell r="B5360" t="str">
            <v>25-304-89</v>
          </cell>
          <cell r="C5360" t="str">
            <v xml:space="preserve">TEMPLATE FOR 25-304-70-71               </v>
          </cell>
          <cell r="D5360" t="str">
            <v>PC</v>
          </cell>
          <cell r="E5360">
            <v>26</v>
          </cell>
          <cell r="F5360">
            <v>65</v>
          </cell>
        </row>
        <row r="5361">
          <cell r="A5361">
            <v>2530491</v>
          </cell>
          <cell r="B5361" t="str">
            <v>25-304-91</v>
          </cell>
          <cell r="C5361" t="str">
            <v>MICRO PL., 1.5, 4-HOLES, STRAIGHT,MEDIUM</v>
          </cell>
          <cell r="D5361" t="str">
            <v>PC</v>
          </cell>
          <cell r="E5361">
            <v>25.56</v>
          </cell>
          <cell r="F5361">
            <v>63.9</v>
          </cell>
        </row>
        <row r="5362">
          <cell r="A5362">
            <v>2530485</v>
          </cell>
          <cell r="B5362" t="str">
            <v>25-304-85</v>
          </cell>
          <cell r="C5362" t="str">
            <v xml:space="preserve">MICRO PL., 1.5, 4-HOLES, STRAIGHT, LONG </v>
          </cell>
          <cell r="D5362">
            <v>5</v>
          </cell>
          <cell r="E5362">
            <v>126.9</v>
          </cell>
          <cell r="F5362">
            <v>317.25</v>
          </cell>
        </row>
        <row r="5363">
          <cell r="A5363">
            <v>2530491</v>
          </cell>
          <cell r="B5363" t="str">
            <v>25-304-91</v>
          </cell>
          <cell r="C5363" t="str">
            <v xml:space="preserve">MICRO PL., 1.5, 4-HOLES, STRAIGHT, LONG </v>
          </cell>
          <cell r="D5363" t="str">
            <v>PC</v>
          </cell>
          <cell r="E5363">
            <v>25.56</v>
          </cell>
          <cell r="F5363">
            <v>63.9</v>
          </cell>
        </row>
        <row r="5364">
          <cell r="A5364">
            <v>2530600</v>
          </cell>
          <cell r="B5364" t="str">
            <v>25-306-00</v>
          </cell>
          <cell r="C5364" t="str">
            <v xml:space="preserve">MICRO PL., 1.5, 6-HOLES, STRAIGHT       </v>
          </cell>
          <cell r="D5364">
            <v>5</v>
          </cell>
          <cell r="E5364">
            <v>130.05000000000001</v>
          </cell>
          <cell r="F5364">
            <v>325.125</v>
          </cell>
        </row>
        <row r="5365">
          <cell r="A5365">
            <v>2530671</v>
          </cell>
          <cell r="B5365" t="str">
            <v>25-306-71</v>
          </cell>
          <cell r="C5365" t="str">
            <v>MICRO PLATE 1.5,6-HOLE,STRAIGHT, STERILE</v>
          </cell>
          <cell r="D5365" t="str">
            <v>PC</v>
          </cell>
          <cell r="E5365">
            <v>32.85</v>
          </cell>
          <cell r="F5365">
            <v>82.125</v>
          </cell>
        </row>
        <row r="5366">
          <cell r="A5366">
            <v>2530689</v>
          </cell>
          <cell r="B5366" t="str">
            <v>25-306-89</v>
          </cell>
          <cell r="C5366" t="str">
            <v xml:space="preserve">TEMPLATE FOR 25-306-00-71               </v>
          </cell>
          <cell r="D5366" t="str">
            <v>PC</v>
          </cell>
          <cell r="E5366">
            <v>26.9</v>
          </cell>
          <cell r="F5366">
            <v>67.25</v>
          </cell>
        </row>
        <row r="5367">
          <cell r="A5367">
            <v>2530691</v>
          </cell>
          <cell r="B5367" t="str">
            <v>25-306-91</v>
          </cell>
          <cell r="C5367" t="str">
            <v xml:space="preserve">MICRO PL., 1.5, 6-HOLES, STRAIGHT       </v>
          </cell>
          <cell r="D5367" t="str">
            <v>PC</v>
          </cell>
          <cell r="E5367">
            <v>26.28</v>
          </cell>
          <cell r="F5367">
            <v>65.7</v>
          </cell>
        </row>
        <row r="5368">
          <cell r="A5368">
            <v>2530655</v>
          </cell>
          <cell r="B5368" t="str">
            <v>25-306-55</v>
          </cell>
          <cell r="C5368" t="str">
            <v>MICRO PL., 1.5, 6-HOLES, STRAIGHT, SHORT</v>
          </cell>
          <cell r="D5368">
            <v>5</v>
          </cell>
          <cell r="E5368">
            <v>134.1</v>
          </cell>
          <cell r="F5368">
            <v>335.25</v>
          </cell>
        </row>
        <row r="5369">
          <cell r="A5369">
            <v>2530691</v>
          </cell>
          <cell r="B5369" t="str">
            <v>25-306-91</v>
          </cell>
          <cell r="C5369" t="str">
            <v>MICRO PL., 1.5, 6-HOLES, STRAIGHT, SHORT</v>
          </cell>
          <cell r="D5369" t="str">
            <v>PC</v>
          </cell>
          <cell r="E5369">
            <v>26.91</v>
          </cell>
          <cell r="F5369">
            <v>67.275000000000006</v>
          </cell>
        </row>
        <row r="5370">
          <cell r="A5370">
            <v>2530670</v>
          </cell>
          <cell r="B5370" t="str">
            <v>25-306-70</v>
          </cell>
          <cell r="C5370" t="str">
            <v>MICRO PL., 1.5, 6-HOLES, STRAIGHT,MEDIUM</v>
          </cell>
          <cell r="D5370">
            <v>5</v>
          </cell>
          <cell r="E5370">
            <v>134.1</v>
          </cell>
          <cell r="F5370">
            <v>335.25</v>
          </cell>
        </row>
        <row r="5371">
          <cell r="A5371">
            <v>2530691</v>
          </cell>
          <cell r="B5371" t="str">
            <v>25-306-91</v>
          </cell>
          <cell r="C5371" t="str">
            <v>MICRO PL., 1.5, 6-HOLES, STRAIGHT,MEDIUM</v>
          </cell>
          <cell r="D5371" t="str">
            <v>PC</v>
          </cell>
          <cell r="E5371">
            <v>26.91</v>
          </cell>
          <cell r="F5371">
            <v>67.275000000000006</v>
          </cell>
        </row>
        <row r="5372">
          <cell r="A5372">
            <v>2530685</v>
          </cell>
          <cell r="B5372" t="str">
            <v>25-306-85</v>
          </cell>
          <cell r="C5372" t="str">
            <v xml:space="preserve">MICRO PL., 1.5, 6-HOLES, STRAIGHT, LONG </v>
          </cell>
          <cell r="D5372">
            <v>5</v>
          </cell>
          <cell r="E5372">
            <v>142.19999999999999</v>
          </cell>
          <cell r="F5372">
            <v>355.5</v>
          </cell>
        </row>
        <row r="5373">
          <cell r="A5373">
            <v>2530691</v>
          </cell>
          <cell r="B5373" t="str">
            <v>25-306-91</v>
          </cell>
          <cell r="C5373" t="str">
            <v xml:space="preserve">MICRO PL., 1.5, 6-HOLES, STRAIGHT, LONG </v>
          </cell>
          <cell r="D5373" t="str">
            <v>PC</v>
          </cell>
          <cell r="E5373">
            <v>28.71</v>
          </cell>
          <cell r="F5373">
            <v>71.775000000000006</v>
          </cell>
        </row>
        <row r="5374">
          <cell r="A5374">
            <v>2530800</v>
          </cell>
          <cell r="B5374" t="str">
            <v>25-308-00</v>
          </cell>
          <cell r="C5374" t="str">
            <v xml:space="preserve">MICRO PL., 1.5, 8-HOLES, STRAIGHT       </v>
          </cell>
          <cell r="D5374">
            <v>5</v>
          </cell>
          <cell r="E5374">
            <v>156.6</v>
          </cell>
          <cell r="F5374">
            <v>391.5</v>
          </cell>
        </row>
        <row r="5375">
          <cell r="A5375">
            <v>2530871</v>
          </cell>
          <cell r="B5375" t="str">
            <v>25-308-71</v>
          </cell>
          <cell r="C5375" t="str">
            <v>MICRO PLATE 1.5,8-HOLE,STRAIGHT, STERILE</v>
          </cell>
          <cell r="D5375" t="str">
            <v>PC</v>
          </cell>
          <cell r="E5375">
            <v>39.6</v>
          </cell>
          <cell r="F5375">
            <v>99</v>
          </cell>
        </row>
        <row r="5376">
          <cell r="A5376">
            <v>2530889</v>
          </cell>
          <cell r="B5376" t="str">
            <v>25-308-89</v>
          </cell>
          <cell r="C5376" t="str">
            <v xml:space="preserve">TEMPLATE FOR 25-308-00-71               </v>
          </cell>
          <cell r="D5376" t="str">
            <v>PC</v>
          </cell>
          <cell r="E5376">
            <v>33</v>
          </cell>
          <cell r="F5376">
            <v>82.5</v>
          </cell>
        </row>
        <row r="5377">
          <cell r="A5377">
            <v>2530891</v>
          </cell>
          <cell r="B5377" t="str">
            <v>25-308-91</v>
          </cell>
          <cell r="C5377" t="str">
            <v xml:space="preserve">MICRO PL., 1.5, 8-HOLES, STRAIGHT       </v>
          </cell>
          <cell r="D5377" t="str">
            <v>PC</v>
          </cell>
          <cell r="E5377">
            <v>31.68</v>
          </cell>
          <cell r="F5377">
            <v>79.2</v>
          </cell>
        </row>
        <row r="5378">
          <cell r="A5378">
            <v>2531055</v>
          </cell>
          <cell r="B5378" t="str">
            <v>25-310-55</v>
          </cell>
          <cell r="C5378" t="str">
            <v xml:space="preserve">MICRO PL., 1.5, 4-H, L-SHAPE, LE, SHORT </v>
          </cell>
          <cell r="D5378">
            <v>5</v>
          </cell>
          <cell r="E5378">
            <v>201.15</v>
          </cell>
          <cell r="F5378">
            <v>502.875</v>
          </cell>
        </row>
        <row r="5379">
          <cell r="A5379">
            <v>2531071</v>
          </cell>
          <cell r="B5379" t="str">
            <v>25-310-71</v>
          </cell>
          <cell r="C5379" t="str">
            <v>MICRO PL 1.5,4-H,L-SHAPE,LE,SHORT,STERIL</v>
          </cell>
          <cell r="D5379" t="str">
            <v>PC</v>
          </cell>
          <cell r="E5379">
            <v>50.67</v>
          </cell>
          <cell r="F5379">
            <v>126.67500000000001</v>
          </cell>
        </row>
        <row r="5380">
          <cell r="A5380">
            <v>2531089</v>
          </cell>
          <cell r="B5380" t="str">
            <v>25-310-89</v>
          </cell>
          <cell r="C5380" t="str">
            <v>TEMPLATE FOR 25-310-55-71 / 25-311-55-71</v>
          </cell>
          <cell r="D5380" t="str">
            <v>PC</v>
          </cell>
          <cell r="E5380">
            <v>34.4</v>
          </cell>
          <cell r="F5380">
            <v>86</v>
          </cell>
        </row>
        <row r="5381">
          <cell r="A5381">
            <v>2531091</v>
          </cell>
          <cell r="B5381" t="str">
            <v>25-310-91</v>
          </cell>
          <cell r="C5381" t="str">
            <v xml:space="preserve">MICRO PL., 1.5, 4-H, L-SHAPE, LE, SHORT </v>
          </cell>
          <cell r="D5381" t="str">
            <v>PC</v>
          </cell>
          <cell r="E5381">
            <v>40.590000000000003</v>
          </cell>
          <cell r="F5381">
            <v>101.47500000000001</v>
          </cell>
        </row>
        <row r="5382">
          <cell r="A5382">
            <v>2531070</v>
          </cell>
          <cell r="B5382" t="str">
            <v>25-310-70</v>
          </cell>
          <cell r="C5382" t="str">
            <v>MICRO PL., 1.5, 4-H, L-SHAPE, LE, MEDIUM</v>
          </cell>
          <cell r="D5382">
            <v>5</v>
          </cell>
          <cell r="E5382">
            <v>201.15</v>
          </cell>
          <cell r="F5382">
            <v>502.875</v>
          </cell>
        </row>
        <row r="5383">
          <cell r="A5383">
            <v>2531071</v>
          </cell>
          <cell r="B5383" t="str">
            <v>25-310-71</v>
          </cell>
          <cell r="C5383" t="str">
            <v>MICRO PL 1.5,4-H,L-SHAPE,LE,MED, STERILE</v>
          </cell>
          <cell r="D5383" t="str">
            <v>PC</v>
          </cell>
          <cell r="E5383">
            <v>50.67</v>
          </cell>
          <cell r="F5383">
            <v>126.67500000000001</v>
          </cell>
        </row>
        <row r="5384">
          <cell r="A5384">
            <v>2531089</v>
          </cell>
          <cell r="B5384" t="str">
            <v>25-310-89</v>
          </cell>
          <cell r="C5384" t="str">
            <v>TEMPLATE FOR 25-310-70-71 / 25-311-70-71</v>
          </cell>
          <cell r="D5384" t="str">
            <v>PC</v>
          </cell>
          <cell r="E5384">
            <v>34.4</v>
          </cell>
          <cell r="F5384">
            <v>86</v>
          </cell>
        </row>
        <row r="5385">
          <cell r="A5385">
            <v>2531091</v>
          </cell>
          <cell r="B5385" t="str">
            <v>25-310-91</v>
          </cell>
          <cell r="C5385" t="str">
            <v>MICRO PL., 1.5, 4-H, L-SHAPE, LE, MEDIUM</v>
          </cell>
          <cell r="D5385" t="str">
            <v>PC</v>
          </cell>
          <cell r="E5385">
            <v>40.590000000000003</v>
          </cell>
          <cell r="F5385">
            <v>101.47500000000001</v>
          </cell>
        </row>
        <row r="5386">
          <cell r="A5386">
            <v>2531085</v>
          </cell>
          <cell r="B5386" t="str">
            <v>25-310-85</v>
          </cell>
          <cell r="C5386" t="str">
            <v xml:space="preserve">MICRO PL., 1.5, 4-H, L-SHAPE, LE, LONG  </v>
          </cell>
          <cell r="D5386">
            <v>5</v>
          </cell>
          <cell r="E5386">
            <v>201.15</v>
          </cell>
          <cell r="F5386">
            <v>502.875</v>
          </cell>
        </row>
        <row r="5387">
          <cell r="A5387">
            <v>2531071</v>
          </cell>
          <cell r="B5387" t="str">
            <v>25-310-71</v>
          </cell>
          <cell r="C5387" t="str">
            <v>MICRO PL 1.5,4-H,L-SHAPE,LE,LONG,STERILE</v>
          </cell>
          <cell r="D5387" t="str">
            <v>PC</v>
          </cell>
          <cell r="E5387">
            <v>50.67</v>
          </cell>
          <cell r="F5387">
            <v>126.67500000000001</v>
          </cell>
        </row>
        <row r="5388">
          <cell r="A5388">
            <v>2531089</v>
          </cell>
          <cell r="B5388" t="str">
            <v>25-310-89</v>
          </cell>
          <cell r="C5388" t="str">
            <v>TEMPLATE FOR 25-310-85-71 / 25-311-85-71</v>
          </cell>
          <cell r="D5388" t="str">
            <v>PC</v>
          </cell>
          <cell r="E5388">
            <v>34.4</v>
          </cell>
          <cell r="F5388">
            <v>86</v>
          </cell>
        </row>
        <row r="5389">
          <cell r="A5389">
            <v>2531091</v>
          </cell>
          <cell r="B5389" t="str">
            <v>25-310-91</v>
          </cell>
          <cell r="C5389" t="str">
            <v xml:space="preserve">MICRO PL., 1.5, 4-H, L-SHAPE, LE, LONG  </v>
          </cell>
          <cell r="D5389" t="str">
            <v>PC</v>
          </cell>
          <cell r="E5389">
            <v>40.590000000000003</v>
          </cell>
          <cell r="F5389">
            <v>101.47500000000001</v>
          </cell>
        </row>
        <row r="5390">
          <cell r="A5390">
            <v>2531155</v>
          </cell>
          <cell r="B5390" t="str">
            <v>25-311-55</v>
          </cell>
          <cell r="C5390" t="str">
            <v xml:space="preserve">MICRO PL., 1.5, 4-H, L-SHAPE, RI, SHORT </v>
          </cell>
          <cell r="D5390">
            <v>5</v>
          </cell>
          <cell r="E5390">
            <v>201.15</v>
          </cell>
          <cell r="F5390">
            <v>502.875</v>
          </cell>
        </row>
        <row r="5391">
          <cell r="A5391">
            <v>2531171</v>
          </cell>
          <cell r="B5391" t="str">
            <v>25-311-71</v>
          </cell>
          <cell r="C5391" t="str">
            <v>MICRO PL 1.5,4-HO,L-SHAPE,RI,SHO,STERILE</v>
          </cell>
          <cell r="D5391" t="str">
            <v>PC</v>
          </cell>
          <cell r="E5391">
            <v>50.67</v>
          </cell>
          <cell r="F5391">
            <v>126.67500000000001</v>
          </cell>
        </row>
        <row r="5392">
          <cell r="A5392">
            <v>2531191</v>
          </cell>
          <cell r="B5392" t="str">
            <v>25-311-91</v>
          </cell>
          <cell r="C5392" t="str">
            <v xml:space="preserve">MICRO PL., 1.5, 4-H, L-SHAPE, RI, SHORT </v>
          </cell>
          <cell r="D5392" t="str">
            <v>PC</v>
          </cell>
          <cell r="E5392">
            <v>40.590000000000003</v>
          </cell>
          <cell r="F5392">
            <v>101.47500000000001</v>
          </cell>
        </row>
        <row r="5393">
          <cell r="A5393">
            <v>2531170</v>
          </cell>
          <cell r="B5393" t="str">
            <v>25-311-70</v>
          </cell>
          <cell r="C5393" t="str">
            <v>MICRO PL., 1.5, 4-H, L-SHAPE, RI, MEDIUM</v>
          </cell>
          <cell r="D5393">
            <v>5</v>
          </cell>
          <cell r="E5393">
            <v>201.15</v>
          </cell>
          <cell r="F5393">
            <v>502.875</v>
          </cell>
        </row>
        <row r="5394">
          <cell r="A5394">
            <v>2531171</v>
          </cell>
          <cell r="B5394" t="str">
            <v>25-311-71</v>
          </cell>
          <cell r="C5394" t="str">
            <v>MICRO PL 1.5,4-HO,L-SHAPE,RI,MED,STERILE</v>
          </cell>
          <cell r="D5394" t="str">
            <v>PC</v>
          </cell>
          <cell r="E5394">
            <v>50.67</v>
          </cell>
          <cell r="F5394">
            <v>126.67500000000001</v>
          </cell>
        </row>
        <row r="5395">
          <cell r="A5395">
            <v>2531191</v>
          </cell>
          <cell r="B5395" t="str">
            <v>25-311-91</v>
          </cell>
          <cell r="C5395" t="str">
            <v>MICRO PL., 1.5, 4-H, L-SHAPE, RI, MEDIUM</v>
          </cell>
          <cell r="D5395" t="str">
            <v>PC</v>
          </cell>
          <cell r="E5395">
            <v>40.590000000000003</v>
          </cell>
          <cell r="F5395">
            <v>101.47500000000001</v>
          </cell>
        </row>
        <row r="5396">
          <cell r="A5396">
            <v>2531185</v>
          </cell>
          <cell r="B5396" t="str">
            <v>25-311-85</v>
          </cell>
          <cell r="C5396" t="str">
            <v xml:space="preserve">MICRO PL., 1.5, 4-H, L-SHAPE, RI, LONG  </v>
          </cell>
          <cell r="D5396">
            <v>5</v>
          </cell>
          <cell r="E5396">
            <v>201.15</v>
          </cell>
          <cell r="F5396">
            <v>502.875</v>
          </cell>
        </row>
        <row r="5397">
          <cell r="A5397">
            <v>2531171</v>
          </cell>
          <cell r="B5397" t="str">
            <v>25-311-71</v>
          </cell>
          <cell r="C5397" t="str">
            <v>MICRO PL 1.5,4-H,L-SHAPE,RI,LONG,STERILE</v>
          </cell>
          <cell r="D5397" t="str">
            <v>PC</v>
          </cell>
          <cell r="E5397">
            <v>50.67</v>
          </cell>
          <cell r="F5397">
            <v>126.67500000000001</v>
          </cell>
        </row>
        <row r="5398">
          <cell r="A5398">
            <v>2531191</v>
          </cell>
          <cell r="B5398" t="str">
            <v>25-311-91</v>
          </cell>
          <cell r="C5398" t="str">
            <v xml:space="preserve">MICRO PL., 1.5, 4-H, L-SHAPE, RI, LONG  </v>
          </cell>
          <cell r="D5398" t="str">
            <v>PC</v>
          </cell>
          <cell r="E5398">
            <v>40.590000000000003</v>
          </cell>
          <cell r="F5398">
            <v>101.47500000000001</v>
          </cell>
        </row>
        <row r="5399">
          <cell r="A5399">
            <v>2531255</v>
          </cell>
          <cell r="B5399" t="str">
            <v>25-312-55</v>
          </cell>
          <cell r="C5399" t="str">
            <v>MICRO PL.,1.5,4-H,L-SHAPE,LE,SHORT,100DG</v>
          </cell>
          <cell r="D5399">
            <v>5</v>
          </cell>
          <cell r="E5399">
            <v>211.95</v>
          </cell>
          <cell r="F5399">
            <v>529.875</v>
          </cell>
        </row>
        <row r="5400">
          <cell r="A5400">
            <v>2531291</v>
          </cell>
          <cell r="B5400" t="str">
            <v>25-312-91</v>
          </cell>
          <cell r="C5400" t="str">
            <v>MICRO PL.,1.5,4-H,L-SHAPE,LE,SHORT,100DG</v>
          </cell>
          <cell r="D5400" t="str">
            <v>PC</v>
          </cell>
          <cell r="E5400">
            <v>42.66</v>
          </cell>
          <cell r="F5400">
            <v>106.64999999999999</v>
          </cell>
        </row>
        <row r="5401">
          <cell r="A5401">
            <v>2531270</v>
          </cell>
          <cell r="B5401" t="str">
            <v>25-312-70</v>
          </cell>
          <cell r="C5401" t="str">
            <v>MICRO PL., 1.5,4-H,L-SHAPE,LE,MED.,100DG</v>
          </cell>
          <cell r="D5401">
            <v>5</v>
          </cell>
          <cell r="E5401">
            <v>211.95</v>
          </cell>
          <cell r="F5401">
            <v>529.875</v>
          </cell>
        </row>
        <row r="5402">
          <cell r="A5402">
            <v>2531291</v>
          </cell>
          <cell r="B5402" t="str">
            <v>25-312-91</v>
          </cell>
          <cell r="C5402" t="str">
            <v>MICRO PL., 1.5,4-H,L-SHAPE,LE,MED.,100DG</v>
          </cell>
          <cell r="D5402" t="str">
            <v>PC</v>
          </cell>
          <cell r="E5402">
            <v>42.66</v>
          </cell>
          <cell r="F5402">
            <v>106.64999999999999</v>
          </cell>
        </row>
        <row r="5403">
          <cell r="A5403">
            <v>2531285</v>
          </cell>
          <cell r="B5403" t="str">
            <v>25-312-85</v>
          </cell>
          <cell r="C5403" t="str">
            <v>MICRO PL., 1.5,4-H,L-SHAPE,LE,LONG,100DG</v>
          </cell>
          <cell r="D5403">
            <v>5</v>
          </cell>
          <cell r="E5403">
            <v>211.95</v>
          </cell>
          <cell r="F5403">
            <v>529.875</v>
          </cell>
        </row>
        <row r="5404">
          <cell r="A5404">
            <v>2531291</v>
          </cell>
          <cell r="B5404" t="str">
            <v>25-312-91</v>
          </cell>
          <cell r="C5404" t="str">
            <v>MICRO PL., 1.5,4-H,L-SHAPE,LE,LONG,100DG</v>
          </cell>
          <cell r="D5404" t="str">
            <v>PC</v>
          </cell>
          <cell r="E5404">
            <v>42.66</v>
          </cell>
          <cell r="F5404">
            <v>106.64999999999999</v>
          </cell>
        </row>
        <row r="5405">
          <cell r="A5405">
            <v>2531355</v>
          </cell>
          <cell r="B5405" t="str">
            <v>25-313-55</v>
          </cell>
          <cell r="C5405" t="str">
            <v>MICRO PL., 1.5,4-H,L-SH.,RI, SHORT,100DG</v>
          </cell>
          <cell r="D5405">
            <v>5</v>
          </cell>
          <cell r="E5405">
            <v>211.95</v>
          </cell>
          <cell r="F5405">
            <v>529.875</v>
          </cell>
        </row>
        <row r="5406">
          <cell r="A5406">
            <v>2531391</v>
          </cell>
          <cell r="B5406" t="str">
            <v>25-313-91</v>
          </cell>
          <cell r="C5406" t="str">
            <v>MICRO PL., 1.5,4-H,L-SH.,RI, SHORT,100DG</v>
          </cell>
          <cell r="D5406" t="str">
            <v>PC</v>
          </cell>
          <cell r="E5406">
            <v>42.66</v>
          </cell>
          <cell r="F5406">
            <v>106.64999999999999</v>
          </cell>
        </row>
        <row r="5407">
          <cell r="A5407">
            <v>2531370</v>
          </cell>
          <cell r="B5407" t="str">
            <v>25-313-70</v>
          </cell>
          <cell r="C5407" t="str">
            <v>MICRO PL., 1.5,4-H,L-SHAPE,RI,MED.,100DG</v>
          </cell>
          <cell r="D5407">
            <v>5</v>
          </cell>
          <cell r="E5407">
            <v>211.95</v>
          </cell>
          <cell r="F5407">
            <v>529.875</v>
          </cell>
        </row>
        <row r="5408">
          <cell r="A5408">
            <v>2531391</v>
          </cell>
          <cell r="B5408" t="str">
            <v>25-313-91</v>
          </cell>
          <cell r="C5408" t="str">
            <v>MICRO PL., 1.5,4-H,L-SHAPE,RI,MED.,100DG</v>
          </cell>
          <cell r="D5408" t="str">
            <v>PC</v>
          </cell>
          <cell r="E5408">
            <v>42.66</v>
          </cell>
          <cell r="F5408">
            <v>106.64999999999999</v>
          </cell>
        </row>
        <row r="5409">
          <cell r="A5409">
            <v>2531385</v>
          </cell>
          <cell r="B5409" t="str">
            <v>25-313-85</v>
          </cell>
          <cell r="C5409" t="str">
            <v>MICRO PL., 1.5,4-H,L-SHAPE,RI,LONG,100DG</v>
          </cell>
          <cell r="D5409">
            <v>5</v>
          </cell>
          <cell r="E5409">
            <v>211.95</v>
          </cell>
          <cell r="F5409">
            <v>529.875</v>
          </cell>
        </row>
        <row r="5410">
          <cell r="A5410">
            <v>2531391</v>
          </cell>
          <cell r="B5410" t="str">
            <v>25-313-91</v>
          </cell>
          <cell r="C5410" t="str">
            <v>MICRO PL., 1.5,4-H,L-SHAPE,RI,LONG,100DG</v>
          </cell>
          <cell r="D5410" t="str">
            <v>PC</v>
          </cell>
          <cell r="E5410">
            <v>42.66</v>
          </cell>
          <cell r="F5410">
            <v>106.64999999999999</v>
          </cell>
        </row>
        <row r="5411">
          <cell r="A5411">
            <v>2531485</v>
          </cell>
          <cell r="B5411" t="str">
            <v>25-314-85</v>
          </cell>
          <cell r="C5411" t="str">
            <v>MICRO PL., 1.5,5-H,L-SHAPE,LE,LONG,100DG</v>
          </cell>
          <cell r="D5411">
            <v>5</v>
          </cell>
          <cell r="E5411">
            <v>206.55</v>
          </cell>
          <cell r="F5411">
            <v>516.375</v>
          </cell>
        </row>
        <row r="5412">
          <cell r="A5412">
            <v>2531471</v>
          </cell>
          <cell r="B5412" t="str">
            <v>25-314-71</v>
          </cell>
          <cell r="C5412" t="str">
            <v>MICRO PL 1.5,5-H,L-SH,LE,LONG,100DG,STER</v>
          </cell>
          <cell r="D5412" t="str">
            <v>PC</v>
          </cell>
          <cell r="E5412">
            <v>52.2</v>
          </cell>
          <cell r="F5412">
            <v>130.5</v>
          </cell>
        </row>
        <row r="5413">
          <cell r="A5413">
            <v>2531489</v>
          </cell>
          <cell r="B5413" t="str">
            <v>25-314-89</v>
          </cell>
          <cell r="C5413" t="str">
            <v>TEMPLATE FOR 25-314-85-71 / 25-315-85-71</v>
          </cell>
          <cell r="D5413" t="str">
            <v>PC</v>
          </cell>
          <cell r="E5413">
            <v>33.200000000000003</v>
          </cell>
          <cell r="F5413">
            <v>83</v>
          </cell>
        </row>
        <row r="5414">
          <cell r="A5414">
            <v>2531491</v>
          </cell>
          <cell r="B5414" t="str">
            <v>25-314-91</v>
          </cell>
          <cell r="C5414" t="str">
            <v>MICRO PL., 1.5,5-H,L-SHAPE,LE,LONG,100DG</v>
          </cell>
          <cell r="D5414" t="str">
            <v>PC</v>
          </cell>
          <cell r="E5414">
            <v>41.85</v>
          </cell>
          <cell r="F5414">
            <v>104.625</v>
          </cell>
        </row>
        <row r="5415">
          <cell r="A5415">
            <v>2531506</v>
          </cell>
          <cell r="B5415" t="str">
            <v>25-315-06</v>
          </cell>
          <cell r="C5415" t="str">
            <v xml:space="preserve">MICRO PL., 1.5, 6-HOLES, T-SHAPE        </v>
          </cell>
          <cell r="D5415">
            <v>5</v>
          </cell>
          <cell r="E5415">
            <v>220.05</v>
          </cell>
          <cell r="F5415">
            <v>550.125</v>
          </cell>
        </row>
        <row r="5416">
          <cell r="A5416">
            <v>2531571</v>
          </cell>
          <cell r="B5416" t="str">
            <v>25-315-71</v>
          </cell>
          <cell r="C5416" t="str">
            <v>MICRO PLATE 1.5, 6-HOLE, T-SHAPE,STERILE</v>
          </cell>
          <cell r="D5416" t="str">
            <v>PC</v>
          </cell>
          <cell r="E5416">
            <v>55.53</v>
          </cell>
          <cell r="F5416">
            <v>138.82499999999999</v>
          </cell>
        </row>
        <row r="5417">
          <cell r="A5417">
            <v>2531589</v>
          </cell>
          <cell r="B5417" t="str">
            <v>25-315-89</v>
          </cell>
          <cell r="C5417" t="str">
            <v xml:space="preserve">TEMPLATE FOR 25-315-06-71               </v>
          </cell>
          <cell r="D5417" t="str">
            <v>PC</v>
          </cell>
          <cell r="E5417">
            <v>34.4</v>
          </cell>
          <cell r="F5417">
            <v>86</v>
          </cell>
        </row>
        <row r="5418">
          <cell r="A5418">
            <v>2531591</v>
          </cell>
          <cell r="B5418" t="str">
            <v>25-315-91</v>
          </cell>
          <cell r="C5418" t="str">
            <v xml:space="preserve">MICRO PL., 1.5, 6-HOLES, T-SHAPE        </v>
          </cell>
          <cell r="D5418" t="str">
            <v>PC</v>
          </cell>
          <cell r="E5418">
            <v>44.37</v>
          </cell>
          <cell r="F5418">
            <v>110.925</v>
          </cell>
        </row>
        <row r="5419">
          <cell r="A5419">
            <v>2531585</v>
          </cell>
          <cell r="B5419" t="str">
            <v>25-315-85</v>
          </cell>
          <cell r="C5419" t="str">
            <v>MICRO PL., 1.5,5-H,L-SHAPE,RI,LONG,100DG</v>
          </cell>
          <cell r="D5419">
            <v>5</v>
          </cell>
          <cell r="E5419">
            <v>220.05</v>
          </cell>
          <cell r="F5419">
            <v>550.125</v>
          </cell>
        </row>
        <row r="5420">
          <cell r="A5420">
            <v>2531571</v>
          </cell>
          <cell r="B5420" t="str">
            <v>25-315-71</v>
          </cell>
          <cell r="C5420" t="str">
            <v>MICRO PL 1.5,5-H,L-SH,RI,LONG,100DG,STER</v>
          </cell>
          <cell r="D5420" t="str">
            <v>PC</v>
          </cell>
          <cell r="E5420">
            <v>55.53</v>
          </cell>
          <cell r="F5420">
            <v>138.82499999999999</v>
          </cell>
        </row>
        <row r="5421">
          <cell r="A5421">
            <v>2531591</v>
          </cell>
          <cell r="B5421" t="str">
            <v>25-315-91</v>
          </cell>
          <cell r="C5421" t="str">
            <v>MICRO PL., 1.5,5-H,L-SHAPE,RI,LONG,100DG</v>
          </cell>
          <cell r="D5421" t="str">
            <v>PC</v>
          </cell>
          <cell r="E5421">
            <v>44.37</v>
          </cell>
          <cell r="F5421">
            <v>110.925</v>
          </cell>
        </row>
        <row r="5422">
          <cell r="A5422">
            <v>2531600</v>
          </cell>
          <cell r="B5422" t="str">
            <v>25-316-00</v>
          </cell>
          <cell r="C5422" t="str">
            <v xml:space="preserve">MICRO PL., 1.5, 16-HOLE, STRAIGHT       </v>
          </cell>
          <cell r="D5422">
            <v>5</v>
          </cell>
          <cell r="E5422">
            <v>237.6</v>
          </cell>
          <cell r="F5422">
            <v>594</v>
          </cell>
        </row>
        <row r="5423">
          <cell r="A5423">
            <v>2531671</v>
          </cell>
          <cell r="B5423" t="str">
            <v>25-316-71</v>
          </cell>
          <cell r="C5423" t="str">
            <v>MICRO PL 1.5, 16-HOLE, STRAIGHT, STERILE</v>
          </cell>
          <cell r="D5423" t="str">
            <v>PC</v>
          </cell>
          <cell r="E5423">
            <v>60.12</v>
          </cell>
          <cell r="F5423">
            <v>150.29999999999998</v>
          </cell>
        </row>
        <row r="5424">
          <cell r="A5424">
            <v>2531689</v>
          </cell>
          <cell r="B5424" t="str">
            <v>25-316-89</v>
          </cell>
          <cell r="C5424" t="str">
            <v xml:space="preserve">TEMPLATE FOR 25-316-00-71               </v>
          </cell>
          <cell r="D5424" t="str">
            <v>PC</v>
          </cell>
          <cell r="E5424">
            <v>50.8</v>
          </cell>
          <cell r="F5424">
            <v>127</v>
          </cell>
        </row>
        <row r="5425">
          <cell r="A5425">
            <v>2531691</v>
          </cell>
          <cell r="B5425" t="str">
            <v>25-316-91</v>
          </cell>
          <cell r="C5425" t="str">
            <v xml:space="preserve">MICRO PL., 1.5, 16-HOLE, STRAIGHT       </v>
          </cell>
          <cell r="D5425" t="str">
            <v>PC</v>
          </cell>
          <cell r="E5425">
            <v>47.97</v>
          </cell>
          <cell r="F5425">
            <v>119.925</v>
          </cell>
        </row>
        <row r="5426">
          <cell r="A5426">
            <v>2531606</v>
          </cell>
          <cell r="B5426" t="str">
            <v>25-316-06</v>
          </cell>
          <cell r="C5426" t="str">
            <v>MICRO PL., 1.5, 6-H, T-SH.,ANGL.80-100DG</v>
          </cell>
          <cell r="D5426">
            <v>5</v>
          </cell>
          <cell r="E5426">
            <v>229.5</v>
          </cell>
          <cell r="F5426">
            <v>573.75</v>
          </cell>
        </row>
        <row r="5427">
          <cell r="A5427">
            <v>2531691</v>
          </cell>
          <cell r="B5427" t="str">
            <v>25-316-91</v>
          </cell>
          <cell r="C5427" t="str">
            <v>MICRO PL., 1.5, 6-H, T-SH.,ANGL.80-100DG</v>
          </cell>
          <cell r="D5427" t="str">
            <v>PC</v>
          </cell>
          <cell r="E5427">
            <v>46.35</v>
          </cell>
          <cell r="F5427">
            <v>115.875</v>
          </cell>
        </row>
        <row r="5428">
          <cell r="A5428">
            <v>2531706</v>
          </cell>
          <cell r="B5428" t="str">
            <v>25-317-06</v>
          </cell>
          <cell r="C5428" t="str">
            <v>MICRO PL., 1.5, 6-H, T-SH.,ANGL.100-80DG</v>
          </cell>
          <cell r="D5428">
            <v>5</v>
          </cell>
          <cell r="E5428">
            <v>229.5</v>
          </cell>
          <cell r="F5428">
            <v>573.75</v>
          </cell>
        </row>
        <row r="5429">
          <cell r="A5429">
            <v>2531791</v>
          </cell>
          <cell r="B5429" t="str">
            <v>25-317-91</v>
          </cell>
          <cell r="C5429" t="str">
            <v>MICRO PL., 1.5, 6-H, T-SH.,ANGL.100-80DG</v>
          </cell>
          <cell r="D5429" t="str">
            <v>PC</v>
          </cell>
          <cell r="E5429">
            <v>46.35</v>
          </cell>
          <cell r="F5429">
            <v>115.875</v>
          </cell>
        </row>
        <row r="5430">
          <cell r="A5430">
            <v>2532000</v>
          </cell>
          <cell r="B5430" t="str">
            <v>25-320-00</v>
          </cell>
          <cell r="C5430" t="str">
            <v xml:space="preserve">MICRO PL., 1.5, 20-HOLES, STRAIGHT      </v>
          </cell>
          <cell r="D5430">
            <v>5</v>
          </cell>
          <cell r="E5430">
            <v>323.10000000000002</v>
          </cell>
          <cell r="F5430">
            <v>807.75</v>
          </cell>
        </row>
        <row r="5431">
          <cell r="A5431">
            <v>2532091</v>
          </cell>
          <cell r="B5431" t="str">
            <v>25-320-91</v>
          </cell>
          <cell r="C5431" t="str">
            <v xml:space="preserve">MICRO PL., 1.5, 20-HOLES, STRAIGHT      </v>
          </cell>
          <cell r="D5431" t="str">
            <v>PC</v>
          </cell>
          <cell r="E5431">
            <v>65.16</v>
          </cell>
          <cell r="F5431">
            <v>162.89999999999998</v>
          </cell>
        </row>
        <row r="5432">
          <cell r="A5432">
            <v>2532055</v>
          </cell>
          <cell r="B5432" t="str">
            <v>25-320-55</v>
          </cell>
          <cell r="C5432" t="str">
            <v xml:space="preserve">MICRO PL., 1.5, 5-HOLES, Y-SHAPE, SHORT </v>
          </cell>
          <cell r="D5432">
            <v>5</v>
          </cell>
          <cell r="E5432">
            <v>241.65</v>
          </cell>
          <cell r="F5432">
            <v>604.125</v>
          </cell>
        </row>
        <row r="5433">
          <cell r="A5433">
            <v>2532071</v>
          </cell>
          <cell r="B5433" t="str">
            <v>25-320-71</v>
          </cell>
          <cell r="C5433" t="str">
            <v>MICRO PL.1.5, 5-HO.Y-SHAPE,SHORT,STERILE</v>
          </cell>
          <cell r="D5433" t="str">
            <v>PC</v>
          </cell>
          <cell r="E5433">
            <v>53.28</v>
          </cell>
          <cell r="F5433">
            <v>133.19999999999999</v>
          </cell>
        </row>
        <row r="5434">
          <cell r="A5434">
            <v>2532091</v>
          </cell>
          <cell r="B5434" t="str">
            <v>25-320-91</v>
          </cell>
          <cell r="C5434" t="str">
            <v xml:space="preserve">MICRO PL., 1.5, 5-HOLES, Y-SHAPE, SHORT </v>
          </cell>
          <cell r="D5434" t="str">
            <v>PC</v>
          </cell>
          <cell r="E5434">
            <v>48.69</v>
          </cell>
          <cell r="F5434">
            <v>121.72499999999999</v>
          </cell>
        </row>
        <row r="5435">
          <cell r="A5435">
            <v>2532070</v>
          </cell>
          <cell r="B5435" t="str">
            <v>25-320-70</v>
          </cell>
          <cell r="C5435" t="str">
            <v>MICRO PL., 1.5, 5-HOLES, Y-SHAPE, MEDIUM</v>
          </cell>
          <cell r="D5435">
            <v>5</v>
          </cell>
          <cell r="E5435">
            <v>247.05</v>
          </cell>
          <cell r="F5435">
            <v>617.625</v>
          </cell>
        </row>
        <row r="5436">
          <cell r="A5436">
            <v>2532071</v>
          </cell>
          <cell r="B5436" t="str">
            <v>25-320-71</v>
          </cell>
          <cell r="C5436" t="str">
            <v>MICRO PL 1.5,5-H,Y-SHAPE,RI,MED, STERILE</v>
          </cell>
          <cell r="D5436" t="str">
            <v>PC</v>
          </cell>
          <cell r="E5436">
            <v>62.28</v>
          </cell>
          <cell r="F5436">
            <v>155.69999999999999</v>
          </cell>
        </row>
        <row r="5437">
          <cell r="A5437">
            <v>2532089</v>
          </cell>
          <cell r="B5437" t="str">
            <v>25-320-89</v>
          </cell>
          <cell r="C5437" t="str">
            <v xml:space="preserve">TEMPLATE FOR 25-320-70-71               </v>
          </cell>
          <cell r="D5437" t="str">
            <v>PC</v>
          </cell>
          <cell r="E5437">
            <v>42.1</v>
          </cell>
          <cell r="F5437">
            <v>105.25</v>
          </cell>
        </row>
        <row r="5438">
          <cell r="A5438">
            <v>2532091</v>
          </cell>
          <cell r="B5438" t="str">
            <v>25-320-91</v>
          </cell>
          <cell r="C5438" t="str">
            <v>MICRO PL., 1.5, 5-HOLES, Y-SHAPE, MEDIUM</v>
          </cell>
          <cell r="D5438" t="str">
            <v>PC</v>
          </cell>
          <cell r="E5438">
            <v>49.86</v>
          </cell>
          <cell r="F5438">
            <v>124.65</v>
          </cell>
        </row>
        <row r="5439">
          <cell r="A5439">
            <v>2532085</v>
          </cell>
          <cell r="B5439" t="str">
            <v>25-320-85</v>
          </cell>
          <cell r="C5439" t="str">
            <v xml:space="preserve">MICRO PL., 1.5, 5-HOLES, Y-PLATE, LONG  </v>
          </cell>
          <cell r="D5439">
            <v>5</v>
          </cell>
          <cell r="E5439">
            <v>263.25</v>
          </cell>
          <cell r="F5439">
            <v>658.125</v>
          </cell>
        </row>
        <row r="5440">
          <cell r="A5440">
            <v>2532091</v>
          </cell>
          <cell r="B5440" t="str">
            <v>25-320-91</v>
          </cell>
          <cell r="C5440" t="str">
            <v xml:space="preserve">MICRO PL., 1.5, 5-HOLES, Y-PLATE, LONG  </v>
          </cell>
          <cell r="D5440" t="str">
            <v>PC</v>
          </cell>
          <cell r="E5440">
            <v>53.01</v>
          </cell>
          <cell r="F5440">
            <v>132.52500000000001</v>
          </cell>
        </row>
        <row r="5441">
          <cell r="A5441">
            <v>2532255</v>
          </cell>
          <cell r="B5441" t="str">
            <v>25-322-55</v>
          </cell>
          <cell r="C5441" t="str">
            <v xml:space="preserve">MICRO PL., 1.5, 6-H, DBL-Y-SHAPE, SHORT </v>
          </cell>
          <cell r="D5441">
            <v>5</v>
          </cell>
          <cell r="E5441">
            <v>287.55</v>
          </cell>
          <cell r="F5441">
            <v>718.875</v>
          </cell>
        </row>
        <row r="5442">
          <cell r="A5442">
            <v>2532271</v>
          </cell>
          <cell r="B5442" t="str">
            <v>25-322-71</v>
          </cell>
          <cell r="C5442" t="str">
            <v>MICRO PL 1.5,6-H,DB-Y-FORM,SHORT,STERILE</v>
          </cell>
          <cell r="D5442" t="str">
            <v>PC</v>
          </cell>
          <cell r="E5442">
            <v>72.540000000000006</v>
          </cell>
          <cell r="F5442">
            <v>181.35000000000002</v>
          </cell>
        </row>
        <row r="5443">
          <cell r="A5443">
            <v>2532289</v>
          </cell>
          <cell r="B5443" t="str">
            <v>25-322-89</v>
          </cell>
          <cell r="C5443" t="str">
            <v xml:space="preserve">TEMPLATE FOR 25-322-55-71               </v>
          </cell>
          <cell r="D5443" t="str">
            <v>PC</v>
          </cell>
          <cell r="E5443">
            <v>42.1</v>
          </cell>
          <cell r="F5443">
            <v>105.25</v>
          </cell>
        </row>
        <row r="5444">
          <cell r="A5444">
            <v>2532291</v>
          </cell>
          <cell r="B5444" t="str">
            <v>25-322-91</v>
          </cell>
          <cell r="C5444" t="str">
            <v xml:space="preserve">MICRO PL., 1.5, 6-H, DBL-Y-SHAPE, SHORT </v>
          </cell>
          <cell r="D5444" t="str">
            <v>PC</v>
          </cell>
          <cell r="E5444">
            <v>58.05</v>
          </cell>
          <cell r="F5444">
            <v>145.125</v>
          </cell>
        </row>
        <row r="5445">
          <cell r="A5445">
            <v>2532270</v>
          </cell>
          <cell r="B5445" t="str">
            <v>25-322-70</v>
          </cell>
          <cell r="C5445" t="str">
            <v xml:space="preserve">MICRO PL., 1.5, 6-H, DBL-Y-SHAPE,MEDIUM </v>
          </cell>
          <cell r="D5445">
            <v>5</v>
          </cell>
          <cell r="E5445">
            <v>307.35000000000002</v>
          </cell>
          <cell r="F5445">
            <v>768.375</v>
          </cell>
        </row>
        <row r="5446">
          <cell r="A5446">
            <v>2532271</v>
          </cell>
          <cell r="B5446" t="str">
            <v>25-322-71</v>
          </cell>
          <cell r="C5446" t="str">
            <v>MICRO PL.1.5,6-HO,DBL-Y-FORM,MED.STERILE</v>
          </cell>
          <cell r="D5446" t="str">
            <v>PC</v>
          </cell>
          <cell r="E5446">
            <v>67.95</v>
          </cell>
          <cell r="F5446">
            <v>169.875</v>
          </cell>
        </row>
        <row r="5447">
          <cell r="A5447">
            <v>2532291</v>
          </cell>
          <cell r="B5447" t="str">
            <v>25-322-91</v>
          </cell>
          <cell r="C5447" t="str">
            <v xml:space="preserve">MICRO PL., 1.5, 6-H, DBL-Y-SHAPE,MEDIUM </v>
          </cell>
          <cell r="D5447" t="str">
            <v>PC</v>
          </cell>
          <cell r="E5447">
            <v>61.83</v>
          </cell>
          <cell r="F5447">
            <v>154.57499999999999</v>
          </cell>
        </row>
        <row r="5448">
          <cell r="A5448">
            <v>2532285</v>
          </cell>
          <cell r="B5448" t="str">
            <v>25-322-85</v>
          </cell>
          <cell r="C5448" t="str">
            <v xml:space="preserve">MICRO PL., 1.5, 6-H, DBL-Y-SHAPE, LONG  </v>
          </cell>
          <cell r="D5448">
            <v>5</v>
          </cell>
          <cell r="E5448">
            <v>320.39999999999998</v>
          </cell>
          <cell r="F5448">
            <v>801</v>
          </cell>
        </row>
        <row r="5449">
          <cell r="A5449">
            <v>2532271</v>
          </cell>
          <cell r="B5449" t="str">
            <v>25-322-71</v>
          </cell>
          <cell r="C5449" t="str">
            <v>MICRO PL 1.5,6-H,DBL-Y-FORM,LONG,STERILE</v>
          </cell>
          <cell r="D5449" t="str">
            <v>PC</v>
          </cell>
          <cell r="E5449">
            <v>80.819999999999993</v>
          </cell>
          <cell r="F5449">
            <v>202.04999999999998</v>
          </cell>
        </row>
        <row r="5450">
          <cell r="A5450">
            <v>2532289</v>
          </cell>
          <cell r="B5450" t="str">
            <v>25-322-89</v>
          </cell>
          <cell r="C5450" t="str">
            <v xml:space="preserve">TEMPLATE FOR 25-322-85-71               </v>
          </cell>
          <cell r="D5450" t="str">
            <v>PC</v>
          </cell>
          <cell r="E5450">
            <v>54.9</v>
          </cell>
          <cell r="F5450">
            <v>137.25</v>
          </cell>
        </row>
        <row r="5451">
          <cell r="A5451">
            <v>2532291</v>
          </cell>
          <cell r="B5451" t="str">
            <v>25-322-91</v>
          </cell>
          <cell r="C5451" t="str">
            <v xml:space="preserve">MICRO PL., 1.5, 6-H, DBL-Y-SHAPE, LONG  </v>
          </cell>
          <cell r="D5451" t="str">
            <v>PC</v>
          </cell>
          <cell r="E5451">
            <v>64.62</v>
          </cell>
          <cell r="F5451">
            <v>161.55000000000001</v>
          </cell>
        </row>
        <row r="5452">
          <cell r="A5452">
            <v>2532506</v>
          </cell>
          <cell r="B5452" t="str">
            <v>25-325-06</v>
          </cell>
          <cell r="C5452" t="str">
            <v xml:space="preserve">MICRO PL., 1.5, ORBITA, 6-HOLES         </v>
          </cell>
          <cell r="D5452">
            <v>5</v>
          </cell>
          <cell r="E5452">
            <v>209.7</v>
          </cell>
          <cell r="F5452">
            <v>524.25</v>
          </cell>
        </row>
        <row r="5453">
          <cell r="A5453">
            <v>2532571</v>
          </cell>
          <cell r="B5453" t="str">
            <v>25-325-71</v>
          </cell>
          <cell r="C5453" t="str">
            <v xml:space="preserve">MICRO ORBITA PLATE 1.5, 6-HOLE, STERILE </v>
          </cell>
          <cell r="D5453" t="str">
            <v>PC</v>
          </cell>
          <cell r="E5453">
            <v>52.83</v>
          </cell>
          <cell r="F5453">
            <v>132.07499999999999</v>
          </cell>
        </row>
        <row r="5454">
          <cell r="A5454">
            <v>2532589</v>
          </cell>
          <cell r="B5454" t="str">
            <v>25-325-89</v>
          </cell>
          <cell r="C5454" t="str">
            <v xml:space="preserve">TEMPLATE FOR 25-325-06-71               </v>
          </cell>
          <cell r="D5454" t="str">
            <v>PC</v>
          </cell>
          <cell r="E5454">
            <v>34.4</v>
          </cell>
          <cell r="F5454">
            <v>86</v>
          </cell>
        </row>
        <row r="5455">
          <cell r="A5455">
            <v>2532591</v>
          </cell>
          <cell r="B5455" t="str">
            <v>25-325-91</v>
          </cell>
          <cell r="C5455" t="str">
            <v xml:space="preserve">MICRO PL., 1.5, ORBITA, 6-HOLES         </v>
          </cell>
          <cell r="D5455" t="str">
            <v>PC</v>
          </cell>
          <cell r="E5455">
            <v>42.39</v>
          </cell>
          <cell r="F5455">
            <v>105.97499999999999</v>
          </cell>
        </row>
        <row r="5456">
          <cell r="A5456">
            <v>2532508</v>
          </cell>
          <cell r="B5456" t="str">
            <v>25-325-08</v>
          </cell>
          <cell r="C5456" t="str">
            <v xml:space="preserve">MICRO PL., 1.5, ORBITA, 8-HOLES         </v>
          </cell>
          <cell r="D5456">
            <v>5</v>
          </cell>
          <cell r="E5456">
            <v>213.75</v>
          </cell>
          <cell r="F5456">
            <v>534.375</v>
          </cell>
        </row>
        <row r="5457">
          <cell r="A5457">
            <v>2532571</v>
          </cell>
          <cell r="B5457" t="str">
            <v>25-325-71</v>
          </cell>
          <cell r="C5457" t="str">
            <v xml:space="preserve">MICRO ORBITA PLATE 1.5, 8-HOLE, STERILE </v>
          </cell>
          <cell r="D5457" t="str">
            <v>PC</v>
          </cell>
          <cell r="E5457">
            <v>53.82</v>
          </cell>
          <cell r="F5457">
            <v>134.55000000000001</v>
          </cell>
        </row>
        <row r="5458">
          <cell r="A5458">
            <v>2532589</v>
          </cell>
          <cell r="B5458" t="str">
            <v>25-325-89</v>
          </cell>
          <cell r="C5458" t="str">
            <v xml:space="preserve">TEMPLATE FOR 25-325-08-71               </v>
          </cell>
          <cell r="D5458" t="str">
            <v>PC</v>
          </cell>
          <cell r="E5458">
            <v>43.9</v>
          </cell>
          <cell r="F5458">
            <v>109.75</v>
          </cell>
        </row>
        <row r="5459">
          <cell r="A5459">
            <v>2532591</v>
          </cell>
          <cell r="B5459" t="str">
            <v>25-325-91</v>
          </cell>
          <cell r="C5459" t="str">
            <v xml:space="preserve">MICRO PL., 1.5, ORBITA, 8-HOLES         </v>
          </cell>
          <cell r="D5459" t="str">
            <v>PC</v>
          </cell>
          <cell r="E5459">
            <v>43.02</v>
          </cell>
          <cell r="F5459">
            <v>107.55000000000001</v>
          </cell>
        </row>
        <row r="5460">
          <cell r="A5460">
            <v>2532510</v>
          </cell>
          <cell r="B5460" t="str">
            <v>25-325-10</v>
          </cell>
          <cell r="C5460" t="str">
            <v xml:space="preserve">MICRO PL., 1.5, ORBITA,10-HOLES         </v>
          </cell>
          <cell r="D5460">
            <v>5</v>
          </cell>
          <cell r="E5460">
            <v>217.35</v>
          </cell>
          <cell r="F5460">
            <v>543.375</v>
          </cell>
        </row>
        <row r="5461">
          <cell r="A5461">
            <v>2532571</v>
          </cell>
          <cell r="B5461" t="str">
            <v>25-325-71</v>
          </cell>
          <cell r="C5461" t="str">
            <v xml:space="preserve">MICRO ORBITA PLATE 1.5,10-HOLE, STERILE </v>
          </cell>
          <cell r="D5461" t="str">
            <v>PC</v>
          </cell>
          <cell r="E5461">
            <v>54.9</v>
          </cell>
          <cell r="F5461">
            <v>137.25</v>
          </cell>
        </row>
        <row r="5462">
          <cell r="A5462">
            <v>2532589</v>
          </cell>
          <cell r="B5462" t="str">
            <v>25-325-89</v>
          </cell>
          <cell r="C5462" t="str">
            <v xml:space="preserve">TEMPLATE FOR 25-325-10-71               </v>
          </cell>
          <cell r="D5462" t="str">
            <v>PC</v>
          </cell>
          <cell r="E5462">
            <v>45.7</v>
          </cell>
          <cell r="F5462">
            <v>114.25</v>
          </cell>
        </row>
        <row r="5463">
          <cell r="A5463">
            <v>2532591</v>
          </cell>
          <cell r="B5463" t="str">
            <v>25-325-91</v>
          </cell>
          <cell r="C5463" t="str">
            <v xml:space="preserve">MICRO PL., 1.5, ORBITA,10-HOLES         </v>
          </cell>
          <cell r="D5463" t="str">
            <v>PC</v>
          </cell>
          <cell r="E5463">
            <v>43.74</v>
          </cell>
          <cell r="F5463">
            <v>109.35000000000001</v>
          </cell>
        </row>
        <row r="5464">
          <cell r="A5464">
            <v>2532655</v>
          </cell>
          <cell r="B5464" t="str">
            <v>25-326-55</v>
          </cell>
          <cell r="C5464" t="str">
            <v xml:space="preserve">MICRO PL., 1.5, 4-HOLES, CROSS-SHAPE    </v>
          </cell>
          <cell r="D5464">
            <v>5</v>
          </cell>
          <cell r="E5464">
            <v>242.1</v>
          </cell>
          <cell r="F5464">
            <v>605.25</v>
          </cell>
        </row>
        <row r="5465">
          <cell r="A5465">
            <v>2532691</v>
          </cell>
          <cell r="B5465" t="str">
            <v>25-326-91</v>
          </cell>
          <cell r="C5465" t="str">
            <v xml:space="preserve">MICRO PL., 1.5, 4-HOLES, CROSS-SHAPE    </v>
          </cell>
          <cell r="D5465" t="str">
            <v>PC</v>
          </cell>
          <cell r="E5465">
            <v>48.96</v>
          </cell>
          <cell r="F5465">
            <v>122.4</v>
          </cell>
        </row>
        <row r="5466">
          <cell r="A5466">
            <v>2532812</v>
          </cell>
          <cell r="B5466" t="str">
            <v>25-328-12</v>
          </cell>
          <cell r="C5466" t="str">
            <v xml:space="preserve">MICRO PL., 1.5, 12-HOLES, H-SHAPE       </v>
          </cell>
          <cell r="D5466">
            <v>2</v>
          </cell>
          <cell r="E5466">
            <v>297.45</v>
          </cell>
          <cell r="F5466">
            <v>743.625</v>
          </cell>
        </row>
        <row r="5467">
          <cell r="A5467">
            <v>2532891</v>
          </cell>
          <cell r="B5467" t="str">
            <v>25-328-91</v>
          </cell>
          <cell r="C5467" t="str">
            <v xml:space="preserve">MICRO PL., 1.5, 12-HOLES, H-SHAPE       </v>
          </cell>
          <cell r="D5467" t="str">
            <v>PC</v>
          </cell>
          <cell r="E5467">
            <v>150.75</v>
          </cell>
          <cell r="F5467">
            <v>376.875</v>
          </cell>
        </row>
        <row r="5468">
          <cell r="A5468">
            <v>2532901</v>
          </cell>
          <cell r="B5468" t="str">
            <v>25-329-01</v>
          </cell>
          <cell r="C5468" t="str">
            <v xml:space="preserve">MICRO PL. 1.5, 11-HOL, H-FORM           </v>
          </cell>
          <cell r="D5468" t="str">
            <v>PC</v>
          </cell>
          <cell r="E5468">
            <v>62.55</v>
          </cell>
          <cell r="F5468">
            <v>156.375</v>
          </cell>
        </row>
        <row r="5469">
          <cell r="A5469">
            <v>2532902</v>
          </cell>
          <cell r="B5469" t="str">
            <v>25-329-02</v>
          </cell>
          <cell r="C5469" t="str">
            <v xml:space="preserve">MICRO PL. 1.5, 12-HOL, H-FORM           </v>
          </cell>
          <cell r="D5469" t="str">
            <v>PC</v>
          </cell>
          <cell r="E5469">
            <v>63.18</v>
          </cell>
          <cell r="F5469">
            <v>157.94999999999999</v>
          </cell>
        </row>
        <row r="5470">
          <cell r="A5470">
            <v>2532905</v>
          </cell>
          <cell r="B5470" t="str">
            <v>25-329-05</v>
          </cell>
          <cell r="C5470" t="str">
            <v xml:space="preserve">MICRO PL. 1.5, 5-HOL, Y-FORM            </v>
          </cell>
          <cell r="D5470" t="str">
            <v>PC</v>
          </cell>
          <cell r="E5470">
            <v>50.58</v>
          </cell>
          <cell r="F5470">
            <v>126.44999999999999</v>
          </cell>
        </row>
        <row r="5471">
          <cell r="A5471">
            <v>2533004</v>
          </cell>
          <cell r="B5471" t="str">
            <v>25-330-04</v>
          </cell>
          <cell r="C5471" t="str">
            <v xml:space="preserve">MIKRO PL. 1.0, 4-HOLES, STRAIGHT        </v>
          </cell>
          <cell r="D5471" t="str">
            <v>PC</v>
          </cell>
          <cell r="E5471">
            <v>30.42</v>
          </cell>
          <cell r="F5471">
            <v>76.050000000000011</v>
          </cell>
        </row>
        <row r="5472">
          <cell r="A5472">
            <v>2533005</v>
          </cell>
          <cell r="B5472" t="str">
            <v>25-330-05</v>
          </cell>
          <cell r="C5472" t="str">
            <v>MICRO PL. 1.5, 7-HOL, L-FORM, LE., 100DG</v>
          </cell>
          <cell r="D5472" t="str">
            <v>PC</v>
          </cell>
          <cell r="E5472">
            <v>38.880000000000003</v>
          </cell>
          <cell r="F5472">
            <v>97.2</v>
          </cell>
        </row>
        <row r="5473">
          <cell r="A5473">
            <v>2533006</v>
          </cell>
          <cell r="B5473" t="str">
            <v>25-330-06</v>
          </cell>
          <cell r="C5473" t="str">
            <v xml:space="preserve">MIKRO PL. 1.0, 6-HOLES, STRAIGHT        </v>
          </cell>
          <cell r="D5473" t="str">
            <v>PC</v>
          </cell>
          <cell r="E5473">
            <v>33.299999999999997</v>
          </cell>
          <cell r="F5473">
            <v>83.25</v>
          </cell>
        </row>
        <row r="5474">
          <cell r="A5474">
            <v>2533007</v>
          </cell>
          <cell r="B5474" t="str">
            <v>25-330-07</v>
          </cell>
          <cell r="C5474" t="str">
            <v xml:space="preserve">MICRO PL. 1.5, 7-HOL, T-FORM            </v>
          </cell>
          <cell r="D5474" t="str">
            <v>PC</v>
          </cell>
          <cell r="E5474">
            <v>42.66</v>
          </cell>
          <cell r="F5474">
            <v>106.64999999999999</v>
          </cell>
        </row>
        <row r="5475">
          <cell r="A5475">
            <v>2533008</v>
          </cell>
          <cell r="B5475" t="str">
            <v>25-330-08</v>
          </cell>
          <cell r="C5475" t="str">
            <v xml:space="preserve">MIKRO PL. 1.0, 8-HOLES, STRAIGHT        </v>
          </cell>
          <cell r="D5475" t="str">
            <v>PC</v>
          </cell>
          <cell r="E5475">
            <v>36.270000000000003</v>
          </cell>
          <cell r="F5475">
            <v>90.675000000000011</v>
          </cell>
        </row>
        <row r="5476">
          <cell r="A5476">
            <v>2533010</v>
          </cell>
          <cell r="B5476" t="str">
            <v>25-330-10</v>
          </cell>
          <cell r="C5476" t="str">
            <v>MICRO PL., 1.5, 6-H, L-SH.,LE,LONG,100DG</v>
          </cell>
          <cell r="D5476">
            <v>5</v>
          </cell>
          <cell r="E5476">
            <v>226.8</v>
          </cell>
          <cell r="F5476">
            <v>567</v>
          </cell>
        </row>
        <row r="5477">
          <cell r="A5477">
            <v>2533091</v>
          </cell>
          <cell r="B5477" t="str">
            <v>25-330-91</v>
          </cell>
          <cell r="C5477" t="str">
            <v>MICRO PL., 1.5, 6-H, L-SH.,LE,LONG,100DG</v>
          </cell>
          <cell r="D5477" t="str">
            <v>PC</v>
          </cell>
          <cell r="E5477">
            <v>38.79</v>
          </cell>
          <cell r="F5477">
            <v>96.974999999999994</v>
          </cell>
        </row>
        <row r="5478">
          <cell r="A5478">
            <v>2533012</v>
          </cell>
          <cell r="B5478" t="str">
            <v>25-330-12</v>
          </cell>
          <cell r="C5478" t="str">
            <v xml:space="preserve">MIKRO PL. 1.0, 12-HOLES, STRAIGHT       </v>
          </cell>
          <cell r="D5478" t="str">
            <v>PC</v>
          </cell>
          <cell r="E5478">
            <v>49.95</v>
          </cell>
          <cell r="F5478">
            <v>124.875</v>
          </cell>
        </row>
        <row r="5479">
          <cell r="A5479">
            <v>2533016</v>
          </cell>
          <cell r="B5479" t="str">
            <v>25-330-16</v>
          </cell>
          <cell r="C5479" t="str">
            <v xml:space="preserve">MIKRO PL. 1.0, 16-HOLES, STRAIGHT       </v>
          </cell>
          <cell r="D5479" t="str">
            <v>PC</v>
          </cell>
          <cell r="E5479">
            <v>57.87</v>
          </cell>
          <cell r="F5479">
            <v>144.67499999999998</v>
          </cell>
        </row>
        <row r="5480">
          <cell r="A5480">
            <v>2533024</v>
          </cell>
          <cell r="B5480" t="str">
            <v>25-330-24</v>
          </cell>
          <cell r="C5480" t="str">
            <v xml:space="preserve">MICRO PL. 1.5, 24-HOL, STRAIGHT         </v>
          </cell>
          <cell r="D5480" t="str">
            <v>PC</v>
          </cell>
          <cell r="E5480">
            <v>67.95</v>
          </cell>
          <cell r="F5480">
            <v>169.875</v>
          </cell>
        </row>
        <row r="5481">
          <cell r="A5481">
            <v>2533026</v>
          </cell>
          <cell r="B5481" t="str">
            <v>25-330-26</v>
          </cell>
          <cell r="C5481" t="str">
            <v xml:space="preserve">MICRO PL. 1.0, 34-HOL, STRAIGHT         </v>
          </cell>
          <cell r="D5481" t="str">
            <v>PC</v>
          </cell>
          <cell r="E5481">
            <v>74.61</v>
          </cell>
          <cell r="F5481">
            <v>186.52500000000001</v>
          </cell>
        </row>
        <row r="5482">
          <cell r="A5482">
            <v>2533070</v>
          </cell>
          <cell r="B5482" t="str">
            <v>25-330-70</v>
          </cell>
          <cell r="C5482" t="str">
            <v>MICRO PL., 1.5, 6-H,L-SH.,LE,SHORT,100DG</v>
          </cell>
          <cell r="D5482">
            <v>5</v>
          </cell>
          <cell r="E5482">
            <v>226.8</v>
          </cell>
          <cell r="F5482">
            <v>567</v>
          </cell>
        </row>
        <row r="5483">
          <cell r="A5483">
            <v>2533091</v>
          </cell>
          <cell r="B5483" t="str">
            <v>25-330-91</v>
          </cell>
          <cell r="C5483" t="str">
            <v>MICRO PL., 1.5, 6-H,L-SH.,LE,SHORT,100DG</v>
          </cell>
          <cell r="D5483" t="str">
            <v>PC</v>
          </cell>
          <cell r="E5483">
            <v>38.79</v>
          </cell>
          <cell r="F5483">
            <v>96.974999999999994</v>
          </cell>
        </row>
        <row r="5484">
          <cell r="A5484">
            <v>2533085</v>
          </cell>
          <cell r="B5484" t="str">
            <v>25-330-85</v>
          </cell>
          <cell r="C5484" t="str">
            <v>MICRO PL., 1.5,6-H,L-SH.,LE,MEDIUM,100DG</v>
          </cell>
          <cell r="D5484">
            <v>5</v>
          </cell>
          <cell r="E5484">
            <v>226.8</v>
          </cell>
          <cell r="F5484">
            <v>567</v>
          </cell>
        </row>
        <row r="5485">
          <cell r="A5485">
            <v>2533091</v>
          </cell>
          <cell r="B5485" t="str">
            <v>25-330-91</v>
          </cell>
          <cell r="C5485" t="str">
            <v>MICRO PL., 1.5,6-H,L-SH.,LE,MEDIUM,100DG</v>
          </cell>
          <cell r="D5485" t="str">
            <v>PC</v>
          </cell>
          <cell r="E5485">
            <v>38.79</v>
          </cell>
          <cell r="F5485">
            <v>96.974999999999994</v>
          </cell>
        </row>
        <row r="5486">
          <cell r="A5486">
            <v>2533105</v>
          </cell>
          <cell r="B5486" t="str">
            <v>25-331-05</v>
          </cell>
          <cell r="C5486" t="str">
            <v>MICRO PL. 1.5, 7-HOL, L-FORM, RI., 100DG</v>
          </cell>
          <cell r="D5486" t="str">
            <v>PC</v>
          </cell>
          <cell r="E5486">
            <v>38.880000000000003</v>
          </cell>
          <cell r="F5486">
            <v>97.2</v>
          </cell>
        </row>
        <row r="5487">
          <cell r="A5487">
            <v>2533110</v>
          </cell>
          <cell r="B5487" t="str">
            <v>25-331-10</v>
          </cell>
          <cell r="C5487" t="str">
            <v>MICRO PL., 1.5, 6-H, L-SH.,RI,LONG,100DG</v>
          </cell>
          <cell r="D5487">
            <v>5</v>
          </cell>
          <cell r="E5487">
            <v>226.8</v>
          </cell>
          <cell r="F5487">
            <v>567</v>
          </cell>
        </row>
        <row r="5488">
          <cell r="A5488">
            <v>2533191</v>
          </cell>
          <cell r="B5488" t="str">
            <v>25-331-91</v>
          </cell>
          <cell r="C5488" t="str">
            <v>MICRO PL., 1.5, 6-H, L-SH.,RI,LONG,100DG</v>
          </cell>
          <cell r="D5488" t="str">
            <v>PC</v>
          </cell>
          <cell r="E5488">
            <v>38.79</v>
          </cell>
          <cell r="F5488">
            <v>96.974999999999994</v>
          </cell>
        </row>
        <row r="5489">
          <cell r="A5489">
            <v>2533124</v>
          </cell>
          <cell r="B5489" t="str">
            <v>25-331-24</v>
          </cell>
          <cell r="C5489" t="str">
            <v xml:space="preserve">MIKRO PL. 1.0, 24-HOLES, STRAIGHT       </v>
          </cell>
          <cell r="D5489" t="str">
            <v>PC</v>
          </cell>
          <cell r="E5489">
            <v>81.180000000000007</v>
          </cell>
          <cell r="F5489">
            <v>202.95000000000002</v>
          </cell>
        </row>
        <row r="5490">
          <cell r="A5490">
            <v>2533170</v>
          </cell>
          <cell r="B5490" t="str">
            <v>25-331-70</v>
          </cell>
          <cell r="C5490" t="str">
            <v>MICRO PL., 1.5, 6-H,L-SH.,RI,SHORT,100DG</v>
          </cell>
          <cell r="D5490">
            <v>5</v>
          </cell>
          <cell r="E5490">
            <v>265.05</v>
          </cell>
          <cell r="F5490">
            <v>662.625</v>
          </cell>
        </row>
        <row r="5491">
          <cell r="A5491">
            <v>2533191</v>
          </cell>
          <cell r="B5491" t="str">
            <v>25-331-91</v>
          </cell>
          <cell r="C5491" t="str">
            <v>MICRO PL., 1.5, 6-H,L-SH.,RI,SHORT,100DG</v>
          </cell>
          <cell r="D5491" t="str">
            <v>PC</v>
          </cell>
          <cell r="E5491">
            <v>53.37</v>
          </cell>
          <cell r="F5491">
            <v>133.42499999999998</v>
          </cell>
        </row>
        <row r="5492">
          <cell r="A5492">
            <v>2533185</v>
          </cell>
          <cell r="B5492" t="str">
            <v>25-331-85</v>
          </cell>
          <cell r="C5492" t="str">
            <v>MICRO PL., 1.5,6-H,L-SH.,RI,MEDIUM,100DG</v>
          </cell>
          <cell r="D5492">
            <v>5</v>
          </cell>
          <cell r="E5492">
            <v>226.8</v>
          </cell>
          <cell r="F5492">
            <v>567</v>
          </cell>
        </row>
        <row r="5493">
          <cell r="A5493">
            <v>2533191</v>
          </cell>
          <cell r="B5493" t="str">
            <v>25-331-91</v>
          </cell>
          <cell r="C5493" t="str">
            <v>MICRO PL., 1.5,6-H,L-SH.,RI,MEDIUM,100DG</v>
          </cell>
          <cell r="D5493" t="str">
            <v>PC</v>
          </cell>
          <cell r="E5493">
            <v>38.79</v>
          </cell>
          <cell r="F5493">
            <v>96.974999999999994</v>
          </cell>
        </row>
        <row r="5494">
          <cell r="A5494">
            <v>2533208</v>
          </cell>
          <cell r="B5494" t="str">
            <v>25-332-08</v>
          </cell>
          <cell r="C5494" t="str">
            <v xml:space="preserve">MICRO PL., 1.0, ORBITA, 8-HOLES         </v>
          </cell>
          <cell r="D5494" t="str">
            <v>PC</v>
          </cell>
          <cell r="E5494">
            <v>56.7</v>
          </cell>
          <cell r="F5494">
            <v>141.75</v>
          </cell>
        </row>
        <row r="5495">
          <cell r="A5495">
            <v>2533210</v>
          </cell>
          <cell r="B5495" t="str">
            <v>25-332-10</v>
          </cell>
          <cell r="C5495" t="str">
            <v xml:space="preserve">MICRO PL., 1.0, 10-HOLES, STRAIGHT      </v>
          </cell>
          <cell r="D5495" t="str">
            <v>PC</v>
          </cell>
          <cell r="E5495">
            <v>38.79</v>
          </cell>
          <cell r="F5495">
            <v>96.974999999999994</v>
          </cell>
        </row>
        <row r="5496">
          <cell r="A5496">
            <v>2533305</v>
          </cell>
          <cell r="B5496" t="str">
            <v>25-333-05</v>
          </cell>
          <cell r="C5496" t="str">
            <v xml:space="preserve">MICRO PL., 1.0, 5-H, L-SHAPE, LE, SHORT </v>
          </cell>
          <cell r="D5496" t="str">
            <v>PC</v>
          </cell>
          <cell r="E5496">
            <v>46.89</v>
          </cell>
          <cell r="F5496">
            <v>117.22499999999999</v>
          </cell>
        </row>
        <row r="5497">
          <cell r="A5497">
            <v>2533308</v>
          </cell>
          <cell r="B5497" t="str">
            <v>25-333-08</v>
          </cell>
          <cell r="C5497" t="str">
            <v xml:space="preserve">MICRO PL., 1.0, 8-H, L-SHAPE, LE, LONG  </v>
          </cell>
          <cell r="D5497" t="str">
            <v>PC</v>
          </cell>
          <cell r="E5497">
            <v>58.86</v>
          </cell>
          <cell r="F5497">
            <v>147.15</v>
          </cell>
        </row>
        <row r="5498">
          <cell r="A5498">
            <v>2533405</v>
          </cell>
          <cell r="B5498" t="str">
            <v>25-334-05</v>
          </cell>
          <cell r="C5498" t="str">
            <v xml:space="preserve">MICRO PL., 1.0, 5-H, L-SHAPE, RI, SHORT </v>
          </cell>
          <cell r="D5498" t="str">
            <v>PC</v>
          </cell>
          <cell r="E5498">
            <v>46.89</v>
          </cell>
          <cell r="F5498">
            <v>117.22499999999999</v>
          </cell>
        </row>
        <row r="5499">
          <cell r="A5499">
            <v>2533408</v>
          </cell>
          <cell r="B5499" t="str">
            <v>25-334-08</v>
          </cell>
          <cell r="C5499" t="str">
            <v xml:space="preserve">MICRO PL., 1.0, 8-H, L-SHAPE, RI, LONG  </v>
          </cell>
          <cell r="D5499" t="str">
            <v>PC</v>
          </cell>
          <cell r="E5499">
            <v>58.86</v>
          </cell>
          <cell r="F5499">
            <v>147.15</v>
          </cell>
        </row>
        <row r="5500">
          <cell r="A5500">
            <v>2533609</v>
          </cell>
          <cell r="B5500" t="str">
            <v>25-336-09</v>
          </cell>
          <cell r="C5500" t="str">
            <v xml:space="preserve">MICRO STEP PL., 1.5, 4-H, LE/RI, SHORT  </v>
          </cell>
          <cell r="D5500">
            <v>5</v>
          </cell>
          <cell r="E5500">
            <v>226.8</v>
          </cell>
          <cell r="F5500">
            <v>567</v>
          </cell>
        </row>
        <row r="5501">
          <cell r="A5501">
            <v>2533691</v>
          </cell>
          <cell r="B5501" t="str">
            <v>25-336-91</v>
          </cell>
          <cell r="C5501" t="str">
            <v xml:space="preserve">MICRO STEP PL., 1.5, 4-H, LE/RI, SHORT  </v>
          </cell>
          <cell r="D5501" t="str">
            <v>PC</v>
          </cell>
          <cell r="E5501">
            <v>38.79</v>
          </cell>
          <cell r="F5501">
            <v>96.974999999999994</v>
          </cell>
        </row>
        <row r="5502">
          <cell r="A5502">
            <v>2533611</v>
          </cell>
          <cell r="B5502" t="str">
            <v>25-336-11</v>
          </cell>
          <cell r="C5502" t="str">
            <v xml:space="preserve">MICRO STEP PL., 1.5, 4-H, LE/RI, MEDIUM </v>
          </cell>
          <cell r="D5502">
            <v>5</v>
          </cell>
          <cell r="E5502">
            <v>226.8</v>
          </cell>
          <cell r="F5502">
            <v>567</v>
          </cell>
        </row>
        <row r="5503">
          <cell r="A5503">
            <v>2533691</v>
          </cell>
          <cell r="B5503" t="str">
            <v>25-336-91</v>
          </cell>
          <cell r="C5503" t="str">
            <v xml:space="preserve">MICRO STEP PL., 1.5, 4-H, LE/RI, MEDIUM </v>
          </cell>
          <cell r="D5503" t="str">
            <v>PC</v>
          </cell>
          <cell r="E5503">
            <v>38.79</v>
          </cell>
          <cell r="F5503">
            <v>96.974999999999994</v>
          </cell>
        </row>
        <row r="5504">
          <cell r="A5504">
            <v>2533613</v>
          </cell>
          <cell r="B5504" t="str">
            <v>25-336-13</v>
          </cell>
          <cell r="C5504" t="str">
            <v xml:space="preserve">MICRO STEP PL., 1.5, 4-H, LE/RI, LONG   </v>
          </cell>
          <cell r="D5504">
            <v>5</v>
          </cell>
          <cell r="E5504">
            <v>226.8</v>
          </cell>
          <cell r="F5504">
            <v>567</v>
          </cell>
        </row>
        <row r="5505">
          <cell r="A5505">
            <v>2533691</v>
          </cell>
          <cell r="B5505" t="str">
            <v>25-336-91</v>
          </cell>
          <cell r="C5505" t="str">
            <v xml:space="preserve">MICRO STEP PL., 1.5, 4-H, LE/RI, LONG   </v>
          </cell>
          <cell r="D5505" t="str">
            <v>PC</v>
          </cell>
          <cell r="E5505">
            <v>38.79</v>
          </cell>
          <cell r="F5505">
            <v>96.974999999999994</v>
          </cell>
        </row>
        <row r="5506">
          <cell r="A5506">
            <v>2533709</v>
          </cell>
          <cell r="B5506" t="str">
            <v>25-337-09</v>
          </cell>
          <cell r="C5506" t="str">
            <v xml:space="preserve">MICRO STEP PL., 1.5, 4-H, RI/LE, SHORT  </v>
          </cell>
          <cell r="D5506">
            <v>5</v>
          </cell>
          <cell r="E5506">
            <v>226.8</v>
          </cell>
          <cell r="F5506">
            <v>567</v>
          </cell>
        </row>
        <row r="5507">
          <cell r="A5507">
            <v>2533791</v>
          </cell>
          <cell r="B5507" t="str">
            <v>25-337-91</v>
          </cell>
          <cell r="C5507" t="str">
            <v xml:space="preserve">MICRO STEP PL., 1.5, 4-H, RI/LE, SHORT  </v>
          </cell>
          <cell r="D5507" t="str">
            <v>PC</v>
          </cell>
          <cell r="E5507">
            <v>38.79</v>
          </cell>
          <cell r="F5507">
            <v>96.974999999999994</v>
          </cell>
        </row>
        <row r="5508">
          <cell r="A5508">
            <v>2533711</v>
          </cell>
          <cell r="B5508" t="str">
            <v>25-337-11</v>
          </cell>
          <cell r="C5508" t="str">
            <v xml:space="preserve">MICRO STEP PL., 1.5, 4-H, RI/LE, MEDIUM </v>
          </cell>
          <cell r="D5508">
            <v>5</v>
          </cell>
          <cell r="E5508">
            <v>226.8</v>
          </cell>
          <cell r="F5508">
            <v>567</v>
          </cell>
        </row>
        <row r="5509">
          <cell r="A5509">
            <v>2533791</v>
          </cell>
          <cell r="B5509" t="str">
            <v>25-337-91</v>
          </cell>
          <cell r="C5509" t="str">
            <v xml:space="preserve">MICRO STEP PL., 1.5, 4-H, RI/LE, MEDIUM </v>
          </cell>
          <cell r="D5509" t="str">
            <v>PC</v>
          </cell>
          <cell r="E5509">
            <v>38.79</v>
          </cell>
          <cell r="F5509">
            <v>96.974999999999994</v>
          </cell>
        </row>
        <row r="5510">
          <cell r="A5510">
            <v>2533713</v>
          </cell>
          <cell r="B5510" t="str">
            <v>25-337-13</v>
          </cell>
          <cell r="C5510" t="str">
            <v xml:space="preserve">MICRO STEP PL., 1.5, 4-H, RI/LE, LONG   </v>
          </cell>
          <cell r="D5510">
            <v>5</v>
          </cell>
          <cell r="E5510">
            <v>226.8</v>
          </cell>
          <cell r="F5510">
            <v>567</v>
          </cell>
        </row>
        <row r="5511">
          <cell r="A5511">
            <v>2533791</v>
          </cell>
          <cell r="B5511" t="str">
            <v>25-337-91</v>
          </cell>
          <cell r="C5511" t="str">
            <v xml:space="preserve">MICRO STEP PL., 1.5, 4-H, RI/LE, LONG   </v>
          </cell>
          <cell r="D5511" t="str">
            <v>PC</v>
          </cell>
          <cell r="E5511">
            <v>38.79</v>
          </cell>
          <cell r="F5511">
            <v>96.974999999999994</v>
          </cell>
        </row>
        <row r="5512">
          <cell r="A5512">
            <v>2533805</v>
          </cell>
          <cell r="B5512" t="str">
            <v>25-338-05</v>
          </cell>
          <cell r="C5512" t="str">
            <v xml:space="preserve">MICRO PL., 1.0, 5-HOLES, T-SHAPE        </v>
          </cell>
          <cell r="D5512" t="str">
            <v>PC</v>
          </cell>
          <cell r="E5512">
            <v>42.21</v>
          </cell>
          <cell r="F5512">
            <v>105.52500000000001</v>
          </cell>
        </row>
        <row r="5513">
          <cell r="A5513">
            <v>2533807</v>
          </cell>
          <cell r="B5513" t="str">
            <v>25-338-07</v>
          </cell>
          <cell r="C5513" t="str">
            <v xml:space="preserve">MICRO PL., 1.0, 7-HOLES, T-SHAPE        </v>
          </cell>
          <cell r="D5513" t="str">
            <v>PC</v>
          </cell>
          <cell r="E5513">
            <v>56.7</v>
          </cell>
          <cell r="F5513">
            <v>141.75</v>
          </cell>
        </row>
        <row r="5514">
          <cell r="A5514">
            <v>2533812</v>
          </cell>
          <cell r="B5514" t="str">
            <v>25-338-12</v>
          </cell>
          <cell r="C5514" t="str">
            <v xml:space="preserve">MICRO PL., 1.0, 12-HOLES, T-SHAPE       </v>
          </cell>
          <cell r="D5514" t="str">
            <v>PC</v>
          </cell>
          <cell r="E5514">
            <v>58.68</v>
          </cell>
          <cell r="F5514">
            <v>146.69999999999999</v>
          </cell>
        </row>
        <row r="5515">
          <cell r="A5515">
            <v>2533816</v>
          </cell>
          <cell r="B5515" t="str">
            <v>25-338-16</v>
          </cell>
          <cell r="C5515" t="str">
            <v xml:space="preserve">MICRO PL., 1.0, 16-HOLES, T-SHAPE       </v>
          </cell>
          <cell r="D5515" t="str">
            <v>PC</v>
          </cell>
          <cell r="E5515">
            <v>64.349999999999994</v>
          </cell>
          <cell r="F5515">
            <v>160.875</v>
          </cell>
        </row>
        <row r="5516">
          <cell r="A5516">
            <v>2534011</v>
          </cell>
          <cell r="B5516" t="str">
            <v>25-340-11</v>
          </cell>
          <cell r="C5516" t="str">
            <v xml:space="preserve">MICRO PL., 1.0, 11-HOLES, H-SHAPE       </v>
          </cell>
          <cell r="D5516" t="str">
            <v>PC</v>
          </cell>
          <cell r="E5516">
            <v>77.22</v>
          </cell>
          <cell r="F5516">
            <v>193.05</v>
          </cell>
        </row>
        <row r="5517">
          <cell r="A5517">
            <v>2534012</v>
          </cell>
          <cell r="B5517" t="str">
            <v>25-340-12</v>
          </cell>
          <cell r="C5517" t="str">
            <v xml:space="preserve">MICRO PL., 1.0, 12-HOLES, H-SHAPE       </v>
          </cell>
          <cell r="D5517" t="str">
            <v>PC</v>
          </cell>
          <cell r="E5517">
            <v>78.75</v>
          </cell>
          <cell r="F5517">
            <v>196.875</v>
          </cell>
        </row>
        <row r="5518">
          <cell r="A5518">
            <v>2534206</v>
          </cell>
          <cell r="B5518" t="str">
            <v>25-342-06</v>
          </cell>
          <cell r="C5518" t="str">
            <v xml:space="preserve">MICRO PL., 1.0, 6-HOLES, Y-FORM         </v>
          </cell>
          <cell r="D5518" t="str">
            <v>PC</v>
          </cell>
          <cell r="E5518">
            <v>58.86</v>
          </cell>
          <cell r="F5518">
            <v>147.15</v>
          </cell>
        </row>
        <row r="5519">
          <cell r="A5519">
            <v>2534213</v>
          </cell>
          <cell r="B5519" t="str">
            <v>25-342-13</v>
          </cell>
          <cell r="C5519" t="str">
            <v xml:space="preserve">MICRO PL. 1.0, 13-HOL, Y-FORM           </v>
          </cell>
          <cell r="D5519" t="str">
            <v>PC</v>
          </cell>
          <cell r="E5519">
            <v>59.58</v>
          </cell>
          <cell r="F5519">
            <v>148.94999999999999</v>
          </cell>
        </row>
        <row r="5520">
          <cell r="A5520">
            <v>2534406</v>
          </cell>
          <cell r="B5520" t="str">
            <v>25-344-06</v>
          </cell>
          <cell r="C5520" t="str">
            <v xml:space="preserve">MICRO PL. 1.0, 6-H, DBL-Y-SHAPE, SHORT  </v>
          </cell>
          <cell r="D5520" t="str">
            <v>PC</v>
          </cell>
          <cell r="E5520">
            <v>58.86</v>
          </cell>
          <cell r="F5520">
            <v>147.15</v>
          </cell>
        </row>
        <row r="5521">
          <cell r="A5521">
            <v>2534407</v>
          </cell>
          <cell r="B5521" t="str">
            <v>25-344-07</v>
          </cell>
          <cell r="C5521" t="str">
            <v xml:space="preserve">MICRO PL. 1.0, 7-H, DBL-Y-SHAPE, MEDIUM </v>
          </cell>
          <cell r="D5521" t="str">
            <v>PC</v>
          </cell>
          <cell r="E5521">
            <v>63.54</v>
          </cell>
          <cell r="F5521">
            <v>158.85</v>
          </cell>
        </row>
        <row r="5522">
          <cell r="A5522">
            <v>2534408</v>
          </cell>
          <cell r="B5522" t="str">
            <v>25-344-08</v>
          </cell>
          <cell r="C5522" t="str">
            <v xml:space="preserve">MICRO PL. 1.0, 8-H, DBL-Y-SHAPE, LONG   </v>
          </cell>
          <cell r="D5522" t="str">
            <v>PC</v>
          </cell>
          <cell r="E5522">
            <v>62.01</v>
          </cell>
          <cell r="F5522">
            <v>155.02500000000001</v>
          </cell>
        </row>
        <row r="5523">
          <cell r="A5523">
            <v>2534616</v>
          </cell>
          <cell r="B5523" t="str">
            <v>25-346-16</v>
          </cell>
          <cell r="C5523" t="str">
            <v xml:space="preserve">CHONDROSYNTHESIS PLATE H-TYPE SMALL     </v>
          </cell>
          <cell r="D5523" t="str">
            <v>PC</v>
          </cell>
          <cell r="E5523">
            <v>69.48</v>
          </cell>
          <cell r="F5523">
            <v>173.70000000000002</v>
          </cell>
        </row>
        <row r="5524">
          <cell r="A5524">
            <v>2534632</v>
          </cell>
          <cell r="B5524" t="str">
            <v>25-346-32</v>
          </cell>
          <cell r="C5524" t="str">
            <v xml:space="preserve">CHONDROSYNTHESIS PLATE H-TYPE LARGE     </v>
          </cell>
          <cell r="D5524" t="str">
            <v>PC</v>
          </cell>
          <cell r="E5524">
            <v>116.55</v>
          </cell>
          <cell r="F5524">
            <v>291.375</v>
          </cell>
        </row>
        <row r="5525">
          <cell r="A5525">
            <v>2535004</v>
          </cell>
          <cell r="B5525" t="str">
            <v>25-350-04</v>
          </cell>
          <cell r="C5525" t="str">
            <v>TI-CHAMPY MINIPL., 2.0,4-HOLES, STRAIGHT</v>
          </cell>
          <cell r="D5525">
            <v>5</v>
          </cell>
          <cell r="E5525">
            <v>103.95</v>
          </cell>
          <cell r="F5525">
            <v>259.875</v>
          </cell>
        </row>
        <row r="5526">
          <cell r="A5526">
            <v>2535091</v>
          </cell>
          <cell r="B5526" t="str">
            <v>25-350-91</v>
          </cell>
          <cell r="C5526" t="str">
            <v>CHAMPY MINIPL., 2.0, 4-HOLES, SHORT,STR.</v>
          </cell>
          <cell r="D5526" t="str">
            <v>PC</v>
          </cell>
          <cell r="E5526">
            <v>21.06</v>
          </cell>
          <cell r="F5526">
            <v>52.65</v>
          </cell>
        </row>
        <row r="5527">
          <cell r="A5527">
            <v>2535006</v>
          </cell>
          <cell r="B5527" t="str">
            <v>25-350-06</v>
          </cell>
          <cell r="C5527" t="str">
            <v>TI-CHAMPY MINIPL., 2.0,6-HOLES, STRAIGHT</v>
          </cell>
          <cell r="D5527">
            <v>5</v>
          </cell>
          <cell r="E5527">
            <v>114.3</v>
          </cell>
          <cell r="F5527">
            <v>285.75</v>
          </cell>
        </row>
        <row r="5528">
          <cell r="A5528">
            <v>2535091</v>
          </cell>
          <cell r="B5528" t="str">
            <v>25-350-91</v>
          </cell>
          <cell r="C5528" t="str">
            <v>CHAMPY MINIPL., 2.0, 6-HOLES, SHORT,STR.</v>
          </cell>
          <cell r="D5528" t="str">
            <v>PC</v>
          </cell>
          <cell r="E5528">
            <v>23.04</v>
          </cell>
          <cell r="F5528">
            <v>57.599999999999994</v>
          </cell>
        </row>
        <row r="5529">
          <cell r="A5529">
            <v>2535008</v>
          </cell>
          <cell r="B5529" t="str">
            <v>25-350-08</v>
          </cell>
          <cell r="C5529" t="str">
            <v>TI-CHAMPY MINIPL., 2.0,8-HOLES, STRAIGHT</v>
          </cell>
          <cell r="D5529">
            <v>5</v>
          </cell>
          <cell r="E5529">
            <v>168.75</v>
          </cell>
          <cell r="F5529">
            <v>421.875</v>
          </cell>
        </row>
        <row r="5530">
          <cell r="A5530">
            <v>2535091</v>
          </cell>
          <cell r="B5530" t="str">
            <v>25-350-91</v>
          </cell>
          <cell r="C5530" t="str">
            <v>TI-CHAMPY MINIPL., 2.0,8-HOLES, STRAIGHT</v>
          </cell>
          <cell r="D5530" t="str">
            <v>PC</v>
          </cell>
          <cell r="E5530">
            <v>33.93</v>
          </cell>
          <cell r="F5530">
            <v>84.825000000000003</v>
          </cell>
        </row>
        <row r="5531">
          <cell r="A5531">
            <v>2535016</v>
          </cell>
          <cell r="B5531" t="str">
            <v>25-350-16</v>
          </cell>
          <cell r="C5531" t="str">
            <v>TI-CHAMPY MINIPL., 2.0,16-HOLES,STRAIGHT</v>
          </cell>
          <cell r="D5531">
            <v>5</v>
          </cell>
          <cell r="E5531">
            <v>203.85</v>
          </cell>
          <cell r="F5531">
            <v>509.625</v>
          </cell>
        </row>
        <row r="5532">
          <cell r="A5532">
            <v>2535091</v>
          </cell>
          <cell r="B5532" t="str">
            <v>25-350-91</v>
          </cell>
          <cell r="C5532" t="str">
            <v>TI-CHAMPY MINIPL., 2.0,16-HOLES,STRAIGHT</v>
          </cell>
          <cell r="D5532" t="str">
            <v>PC</v>
          </cell>
          <cell r="E5532">
            <v>41.04</v>
          </cell>
          <cell r="F5532">
            <v>102.6</v>
          </cell>
        </row>
        <row r="5533">
          <cell r="A5533">
            <v>2535104</v>
          </cell>
          <cell r="B5533" t="str">
            <v>25-351-04</v>
          </cell>
          <cell r="C5533" t="str">
            <v>TI-CHAMPY MINIPL., 2.0,4-HOLES,STR,SHORT</v>
          </cell>
          <cell r="D5533">
            <v>5</v>
          </cell>
          <cell r="E5533">
            <v>112.95</v>
          </cell>
          <cell r="F5533">
            <v>282.375</v>
          </cell>
        </row>
        <row r="5534">
          <cell r="A5534">
            <v>2535191</v>
          </cell>
          <cell r="B5534" t="str">
            <v>25-351-91</v>
          </cell>
          <cell r="C5534" t="str">
            <v>TI-CHAMPY MINIPL., 2.0,4-HOLES,STR,SHORT</v>
          </cell>
          <cell r="D5534" t="str">
            <v>PC</v>
          </cell>
          <cell r="E5534">
            <v>22.68</v>
          </cell>
          <cell r="F5534">
            <v>56.7</v>
          </cell>
        </row>
        <row r="5535">
          <cell r="A5535">
            <v>2535116</v>
          </cell>
          <cell r="B5535" t="str">
            <v>25-351-16</v>
          </cell>
          <cell r="C5535" t="str">
            <v>TI-CHAMPY MINIPL., 2.0, 16-H, STR, 0.8MM</v>
          </cell>
          <cell r="D5535">
            <v>5</v>
          </cell>
          <cell r="E5535">
            <v>217.35</v>
          </cell>
          <cell r="F5535">
            <v>543.375</v>
          </cell>
        </row>
        <row r="5536">
          <cell r="A5536">
            <v>2535191</v>
          </cell>
          <cell r="B5536" t="str">
            <v>25-351-91</v>
          </cell>
          <cell r="C5536" t="str">
            <v>TI-CHAMPY MINIPL., 2.0, 16-H, STR, 0.8MM</v>
          </cell>
          <cell r="D5536" t="str">
            <v>PC</v>
          </cell>
          <cell r="E5536">
            <v>43.74</v>
          </cell>
          <cell r="F5536">
            <v>109.35000000000001</v>
          </cell>
        </row>
        <row r="5537">
          <cell r="A5537">
            <v>2535204</v>
          </cell>
          <cell r="B5537" t="str">
            <v>25-352-04</v>
          </cell>
          <cell r="C5537" t="str">
            <v>TI-CHAMPY MINIPL., 2.0,4-HOLES,STR, LONG</v>
          </cell>
          <cell r="D5537">
            <v>5</v>
          </cell>
          <cell r="E5537">
            <v>112.95</v>
          </cell>
          <cell r="F5537">
            <v>282.375</v>
          </cell>
        </row>
        <row r="5538">
          <cell r="A5538">
            <v>2535291</v>
          </cell>
          <cell r="B5538" t="str">
            <v>25-352-91</v>
          </cell>
          <cell r="C5538" t="str">
            <v>TI-CHAMPY MINIPL., 2.0,4-HOLES,STR, LONG</v>
          </cell>
          <cell r="D5538" t="str">
            <v>PC</v>
          </cell>
          <cell r="E5538">
            <v>22.68</v>
          </cell>
          <cell r="F5538">
            <v>56.7</v>
          </cell>
        </row>
        <row r="5539">
          <cell r="A5539">
            <v>2535205</v>
          </cell>
          <cell r="B5539" t="str">
            <v>25-352-05</v>
          </cell>
          <cell r="C5539" t="str">
            <v>TI-CHAMPY MINIPL., 2.0,5-HOLES,Y-SH,LONG</v>
          </cell>
          <cell r="D5539">
            <v>5</v>
          </cell>
          <cell r="E5539">
            <v>162</v>
          </cell>
          <cell r="F5539">
            <v>405</v>
          </cell>
        </row>
        <row r="5540">
          <cell r="A5540">
            <v>2535291</v>
          </cell>
          <cell r="B5540" t="str">
            <v>25-352-91</v>
          </cell>
          <cell r="C5540" t="str">
            <v>TI-CHAMPY MINIPL., 2.0,5-HOLES,Y-SH,LONG</v>
          </cell>
          <cell r="D5540" t="str">
            <v>PC</v>
          </cell>
          <cell r="E5540">
            <v>32.58</v>
          </cell>
          <cell r="F5540">
            <v>81.449999999999989</v>
          </cell>
        </row>
        <row r="5541">
          <cell r="A5541">
            <v>2535206</v>
          </cell>
          <cell r="B5541" t="str">
            <v>25-352-06</v>
          </cell>
          <cell r="C5541" t="str">
            <v>TI-CHAMPY MINIPL., 2.0,6-HOLES,STR, LONG</v>
          </cell>
          <cell r="D5541">
            <v>5</v>
          </cell>
          <cell r="E5541">
            <v>113.4</v>
          </cell>
          <cell r="F5541">
            <v>283.5</v>
          </cell>
        </row>
        <row r="5542">
          <cell r="A5542">
            <v>2535291</v>
          </cell>
          <cell r="B5542" t="str">
            <v>25-352-91</v>
          </cell>
          <cell r="C5542" t="str">
            <v>TI-CHAMPY MINIPL., 2.0,6-HOLES,STR, LONG</v>
          </cell>
          <cell r="D5542" t="str">
            <v>PC</v>
          </cell>
          <cell r="E5542">
            <v>22.86</v>
          </cell>
          <cell r="F5542">
            <v>57.15</v>
          </cell>
        </row>
        <row r="5543">
          <cell r="A5543">
            <v>2535305</v>
          </cell>
          <cell r="B5543" t="str">
            <v>25-353-05</v>
          </cell>
          <cell r="C5543" t="str">
            <v>TI-CHAMPY MINIPL.,2.0,5-HOLES,Y-SH,SHORT</v>
          </cell>
          <cell r="D5543">
            <v>5</v>
          </cell>
          <cell r="E5543">
            <v>170.55</v>
          </cell>
          <cell r="F5543">
            <v>426.375</v>
          </cell>
        </row>
        <row r="5544">
          <cell r="A5544">
            <v>2535391</v>
          </cell>
          <cell r="B5544" t="str">
            <v>25-353-91</v>
          </cell>
          <cell r="C5544" t="str">
            <v>TI-CHAMPY MINIPL.,2.0,5-HOLES,Y-SH,SHORT</v>
          </cell>
          <cell r="D5544" t="str">
            <v>PC</v>
          </cell>
          <cell r="E5544">
            <v>34.380000000000003</v>
          </cell>
          <cell r="F5544">
            <v>85.95</v>
          </cell>
        </row>
        <row r="5545">
          <cell r="A5545">
            <v>2535404</v>
          </cell>
          <cell r="B5545" t="str">
            <v>25-354-04</v>
          </cell>
          <cell r="C5545" t="str">
            <v>TI-CHAMPY MINIPL., 2.0,4-HOLES,Y-SH,LONG</v>
          </cell>
          <cell r="D5545">
            <v>5</v>
          </cell>
          <cell r="E5545">
            <v>170.55</v>
          </cell>
          <cell r="F5545">
            <v>426.375</v>
          </cell>
        </row>
        <row r="5546">
          <cell r="A5546">
            <v>2535491</v>
          </cell>
          <cell r="B5546" t="str">
            <v>25-354-91</v>
          </cell>
          <cell r="C5546" t="str">
            <v>TI-CHAMPY MINIPL., 2.0,4-HOLES,Y-SH,LONG</v>
          </cell>
          <cell r="D5546" t="str">
            <v>PC</v>
          </cell>
          <cell r="E5546">
            <v>34.380000000000003</v>
          </cell>
          <cell r="F5546">
            <v>85.95</v>
          </cell>
        </row>
        <row r="5547">
          <cell r="A5547">
            <v>2535505</v>
          </cell>
          <cell r="B5547" t="str">
            <v>25-355-05</v>
          </cell>
          <cell r="C5547" t="str">
            <v>TI-CHAMPY MINIPL., 2.0,5-HOLES,Y-SH,LONG</v>
          </cell>
          <cell r="D5547">
            <v>5</v>
          </cell>
          <cell r="E5547">
            <v>170.55</v>
          </cell>
          <cell r="F5547">
            <v>426.375</v>
          </cell>
        </row>
        <row r="5548">
          <cell r="A5548">
            <v>2535591</v>
          </cell>
          <cell r="B5548" t="str">
            <v>25-355-91</v>
          </cell>
          <cell r="C5548" t="str">
            <v>TI-CHAMPY MINIPL., 2.0,5-HOLES,Y-SH,LONG</v>
          </cell>
          <cell r="D5548" t="str">
            <v>PC</v>
          </cell>
          <cell r="E5548">
            <v>34.380000000000003</v>
          </cell>
          <cell r="F5548">
            <v>85.95</v>
          </cell>
        </row>
        <row r="5549">
          <cell r="A5549">
            <v>2535604</v>
          </cell>
          <cell r="B5549" t="str">
            <v>25-356-04</v>
          </cell>
          <cell r="C5549" t="str">
            <v>TI-CHAMPY MINIPL.,2.0,4-HOLES,T-SH,SHORT</v>
          </cell>
          <cell r="D5549">
            <v>5</v>
          </cell>
          <cell r="E5549">
            <v>137.25</v>
          </cell>
          <cell r="F5549">
            <v>343.125</v>
          </cell>
        </row>
        <row r="5550">
          <cell r="A5550">
            <v>2535691</v>
          </cell>
          <cell r="B5550" t="str">
            <v>25-356-91</v>
          </cell>
          <cell r="C5550" t="str">
            <v>TI-CHAMPY MINIPL.,2.0,4-HOLES,T-SH,SHORT</v>
          </cell>
          <cell r="D5550" t="str">
            <v>PC</v>
          </cell>
          <cell r="E5550">
            <v>27.72</v>
          </cell>
          <cell r="F5550">
            <v>69.3</v>
          </cell>
        </row>
        <row r="5551">
          <cell r="A5551">
            <v>2535704</v>
          </cell>
          <cell r="B5551" t="str">
            <v>25-357-04</v>
          </cell>
          <cell r="C5551" t="str">
            <v>TI-CHAMPY MINIPL., 2.0,4-HOLES,T-SH,LONG</v>
          </cell>
          <cell r="D5551">
            <v>5</v>
          </cell>
          <cell r="E5551">
            <v>137.25</v>
          </cell>
          <cell r="F5551">
            <v>343.125</v>
          </cell>
        </row>
        <row r="5552">
          <cell r="A5552">
            <v>2535791</v>
          </cell>
          <cell r="B5552" t="str">
            <v>25-357-91</v>
          </cell>
          <cell r="C5552" t="str">
            <v>TI-CHAMPY MINIPL., 2.0,4-HOLES,T-SH,LONG</v>
          </cell>
          <cell r="D5552" t="str">
            <v>PC</v>
          </cell>
          <cell r="E5552">
            <v>27.72</v>
          </cell>
          <cell r="F5552">
            <v>69.3</v>
          </cell>
        </row>
        <row r="5553">
          <cell r="A5553">
            <v>2535806</v>
          </cell>
          <cell r="B5553" t="str">
            <v>25-358-06</v>
          </cell>
          <cell r="C5553" t="str">
            <v>TI-CHAMPY MINIPL.,2.0,6-HOLES,T-SH,SHORT</v>
          </cell>
          <cell r="D5553">
            <v>5</v>
          </cell>
          <cell r="E5553">
            <v>150.30000000000001</v>
          </cell>
          <cell r="F5553">
            <v>375.75</v>
          </cell>
        </row>
        <row r="5554">
          <cell r="A5554">
            <v>2535891</v>
          </cell>
          <cell r="B5554" t="str">
            <v>25-358-91</v>
          </cell>
          <cell r="C5554" t="str">
            <v>TI-CHAMPY MINIPL.,2.0,6-HOLES,T-SH,SHORT</v>
          </cell>
          <cell r="D5554" t="str">
            <v>PC</v>
          </cell>
          <cell r="E5554">
            <v>30.24</v>
          </cell>
          <cell r="F5554">
            <v>75.599999999999994</v>
          </cell>
        </row>
        <row r="5555">
          <cell r="A5555">
            <v>2535906</v>
          </cell>
          <cell r="B5555" t="str">
            <v>25-359-06</v>
          </cell>
          <cell r="C5555" t="str">
            <v>TI-CHAMPY MINIPL., 2.0,6-HOLES,T-SH,LONG</v>
          </cell>
          <cell r="D5555">
            <v>5</v>
          </cell>
          <cell r="E5555">
            <v>150.30000000000001</v>
          </cell>
          <cell r="F5555">
            <v>375.75</v>
          </cell>
        </row>
        <row r="5556">
          <cell r="A5556">
            <v>2535991</v>
          </cell>
          <cell r="B5556" t="str">
            <v>25-359-91</v>
          </cell>
          <cell r="C5556" t="str">
            <v>TI-CHAMPY MINIPL., 2.0,6-HOLES,T-SH,LONG</v>
          </cell>
          <cell r="D5556" t="str">
            <v>PC</v>
          </cell>
          <cell r="E5556">
            <v>30.24</v>
          </cell>
          <cell r="F5556">
            <v>75.599999999999994</v>
          </cell>
        </row>
        <row r="5557">
          <cell r="A5557">
            <v>2536006</v>
          </cell>
          <cell r="B5557" t="str">
            <v>25-360-06</v>
          </cell>
          <cell r="C5557" t="str">
            <v>TI-CHAMPY MINIPL., 2.0, 6-HOLES, T-SHAPE</v>
          </cell>
          <cell r="D5557">
            <v>5</v>
          </cell>
          <cell r="E5557">
            <v>141.30000000000001</v>
          </cell>
          <cell r="F5557">
            <v>353.25</v>
          </cell>
        </row>
        <row r="5558">
          <cell r="A5558">
            <v>2536091</v>
          </cell>
          <cell r="B5558" t="str">
            <v>25-360-91</v>
          </cell>
          <cell r="C5558" t="str">
            <v>TI-CHAMPY MINIPL., 2.0, 6-HOLES, T-SHAPE</v>
          </cell>
          <cell r="D5558" t="str">
            <v>PC</v>
          </cell>
          <cell r="E5558">
            <v>28.53</v>
          </cell>
          <cell r="F5558">
            <v>71.325000000000003</v>
          </cell>
        </row>
        <row r="5559">
          <cell r="A5559">
            <v>2536105</v>
          </cell>
          <cell r="B5559" t="str">
            <v>25-361-05</v>
          </cell>
          <cell r="C5559" t="str">
            <v>TI-CHAMPY MINIPL., 2.0,5-HOLES,T-SH,LONG</v>
          </cell>
          <cell r="D5559">
            <v>5</v>
          </cell>
          <cell r="E5559">
            <v>141.30000000000001</v>
          </cell>
          <cell r="F5559">
            <v>353.25</v>
          </cell>
        </row>
        <row r="5560">
          <cell r="A5560">
            <v>2536191</v>
          </cell>
          <cell r="B5560" t="str">
            <v>25-361-91</v>
          </cell>
          <cell r="C5560" t="str">
            <v>TI-CHAMPY MINIPL., 2.0,5-HOLES,T-SH,LONG</v>
          </cell>
          <cell r="D5560" t="str">
            <v>PC</v>
          </cell>
          <cell r="E5560">
            <v>28.53</v>
          </cell>
          <cell r="F5560">
            <v>71.325000000000003</v>
          </cell>
        </row>
        <row r="5561">
          <cell r="A5561">
            <v>2536205</v>
          </cell>
          <cell r="B5561" t="str">
            <v>25-362-05</v>
          </cell>
          <cell r="C5561" t="str">
            <v>TI-CHAMPY MINIPL., 2.0,5-H,T-SH,100/80DG</v>
          </cell>
          <cell r="D5561">
            <v>5</v>
          </cell>
          <cell r="E5561">
            <v>141.30000000000001</v>
          </cell>
          <cell r="F5561">
            <v>353.25</v>
          </cell>
        </row>
        <row r="5562">
          <cell r="A5562">
            <v>2536291</v>
          </cell>
          <cell r="B5562" t="str">
            <v>25-362-91</v>
          </cell>
          <cell r="C5562" t="str">
            <v>TI-CHAMPY MINIPL., 2.0,5-H,T-SH,100/80DG</v>
          </cell>
          <cell r="D5562" t="str">
            <v>PC</v>
          </cell>
          <cell r="E5562">
            <v>28.53</v>
          </cell>
          <cell r="F5562">
            <v>71.325000000000003</v>
          </cell>
        </row>
        <row r="5563">
          <cell r="A5563">
            <v>2536305</v>
          </cell>
          <cell r="B5563" t="str">
            <v>25-363-05</v>
          </cell>
          <cell r="C5563" t="str">
            <v>TI-CHAMPY MINIPL., 2.0,5-H,T-SH,80/100DG</v>
          </cell>
          <cell r="D5563">
            <v>5</v>
          </cell>
          <cell r="E5563">
            <v>141.30000000000001</v>
          </cell>
          <cell r="F5563">
            <v>353.25</v>
          </cell>
        </row>
        <row r="5564">
          <cell r="A5564">
            <v>2536391</v>
          </cell>
          <cell r="B5564" t="str">
            <v>25-363-91</v>
          </cell>
          <cell r="C5564" t="str">
            <v>TI-CHAMPY MINIPL., 2.0,5-H,T-SH,80/100DG</v>
          </cell>
          <cell r="D5564" t="str">
            <v>PC</v>
          </cell>
          <cell r="E5564">
            <v>28.53</v>
          </cell>
          <cell r="F5564">
            <v>71.325000000000003</v>
          </cell>
        </row>
        <row r="5565">
          <cell r="A5565">
            <v>2536404</v>
          </cell>
          <cell r="B5565" t="str">
            <v>25-364-04</v>
          </cell>
          <cell r="C5565" t="str">
            <v>TI-CHAMPY MINIPL., 2.0, 4-HOLES,L-SH, RI</v>
          </cell>
          <cell r="D5565">
            <v>5</v>
          </cell>
          <cell r="E5565">
            <v>139.94999999999999</v>
          </cell>
          <cell r="F5565">
            <v>349.875</v>
          </cell>
        </row>
        <row r="5566">
          <cell r="A5566">
            <v>2536491</v>
          </cell>
          <cell r="B5566" t="str">
            <v>25-364-91</v>
          </cell>
          <cell r="C5566" t="str">
            <v>CHAMPY MINIPL., 2.0,4-H,L-SHAPE,RI,SHORT</v>
          </cell>
          <cell r="D5566" t="str">
            <v>PC</v>
          </cell>
          <cell r="E5566">
            <v>28.17</v>
          </cell>
          <cell r="F5566">
            <v>70.425000000000011</v>
          </cell>
        </row>
        <row r="5567">
          <cell r="A5567">
            <v>2536504</v>
          </cell>
          <cell r="B5567" t="str">
            <v>25-365-04</v>
          </cell>
          <cell r="C5567" t="str">
            <v>TI-CHAMPY MINIPL., 2.0,4-H,L-SH,RI, LONG</v>
          </cell>
          <cell r="D5567">
            <v>5</v>
          </cell>
          <cell r="E5567">
            <v>139.94999999999999</v>
          </cell>
          <cell r="F5567">
            <v>349.875</v>
          </cell>
        </row>
        <row r="5568">
          <cell r="A5568">
            <v>2536591</v>
          </cell>
          <cell r="B5568" t="str">
            <v>25-365-91</v>
          </cell>
          <cell r="C5568" t="str">
            <v>CHAMPY MINIPL., 2.0,4-H,L-SHAPE,RI, LONG</v>
          </cell>
          <cell r="D5568" t="str">
            <v>PC</v>
          </cell>
          <cell r="E5568">
            <v>28.17</v>
          </cell>
          <cell r="F5568">
            <v>70.425000000000011</v>
          </cell>
        </row>
        <row r="5569">
          <cell r="A5569">
            <v>2536604</v>
          </cell>
          <cell r="B5569" t="str">
            <v>25-366-04</v>
          </cell>
          <cell r="C5569" t="str">
            <v>TI-CHAMPY MINIPL., 2.0, 4-HOLES,L-SH, LE</v>
          </cell>
          <cell r="D5569">
            <v>5</v>
          </cell>
          <cell r="E5569">
            <v>139.94999999999999</v>
          </cell>
          <cell r="F5569">
            <v>349.875</v>
          </cell>
        </row>
        <row r="5570">
          <cell r="A5570">
            <v>2536691</v>
          </cell>
          <cell r="B5570" t="str">
            <v>25-366-91</v>
          </cell>
          <cell r="C5570" t="str">
            <v>CHAMPY MINIPL., 2.0,4-H,L-SHAPE,LE,SHORT</v>
          </cell>
          <cell r="D5570" t="str">
            <v>PC</v>
          </cell>
          <cell r="E5570">
            <v>28.17</v>
          </cell>
          <cell r="F5570">
            <v>70.425000000000011</v>
          </cell>
        </row>
        <row r="5571">
          <cell r="A5571">
            <v>2536704</v>
          </cell>
          <cell r="B5571" t="str">
            <v>25-367-04</v>
          </cell>
          <cell r="C5571" t="str">
            <v>TI-CHAMPY MINIPL., 2.0,4-H,L-SH,LE, LONG</v>
          </cell>
          <cell r="D5571">
            <v>5</v>
          </cell>
          <cell r="E5571">
            <v>139.94999999999999</v>
          </cell>
          <cell r="F5571">
            <v>349.875</v>
          </cell>
        </row>
        <row r="5572">
          <cell r="A5572">
            <v>2536791</v>
          </cell>
          <cell r="B5572" t="str">
            <v>25-367-91</v>
          </cell>
          <cell r="C5572" t="str">
            <v>CHAMPY MINIPL., 2.0,4-H,L-SHAPE,LE, LONG</v>
          </cell>
          <cell r="D5572" t="str">
            <v>PC</v>
          </cell>
          <cell r="E5572">
            <v>28.17</v>
          </cell>
          <cell r="F5572">
            <v>70.425000000000011</v>
          </cell>
        </row>
        <row r="5573">
          <cell r="A5573">
            <v>2536804</v>
          </cell>
          <cell r="B5573" t="str">
            <v>25-368-04</v>
          </cell>
          <cell r="C5573" t="str">
            <v>TI-CHAMPY MINIPL., 2.0, 6-HOLES, H-SHAPE</v>
          </cell>
          <cell r="D5573">
            <v>5</v>
          </cell>
          <cell r="E5573">
            <v>137.25</v>
          </cell>
          <cell r="F5573">
            <v>343.125</v>
          </cell>
        </row>
        <row r="5574">
          <cell r="A5574">
            <v>2536891</v>
          </cell>
          <cell r="B5574" t="str">
            <v>25-368-91</v>
          </cell>
          <cell r="C5574" t="str">
            <v>TI-CHAMPY MINIPL., 2.0, 6-HOLES, H-SHAPE</v>
          </cell>
          <cell r="D5574" t="str">
            <v>PC</v>
          </cell>
          <cell r="E5574">
            <v>27.72</v>
          </cell>
          <cell r="F5574">
            <v>69.3</v>
          </cell>
        </row>
        <row r="5575">
          <cell r="A5575">
            <v>2537006</v>
          </cell>
          <cell r="B5575" t="str">
            <v>25-370-06</v>
          </cell>
          <cell r="C5575" t="str">
            <v>TI-CHAMPY MINIPL., 2.0,6-H,DBL-Y-SH, SHO</v>
          </cell>
          <cell r="D5575">
            <v>5</v>
          </cell>
          <cell r="E5575">
            <v>162</v>
          </cell>
          <cell r="F5575">
            <v>405</v>
          </cell>
        </row>
        <row r="5576">
          <cell r="A5576">
            <v>2537091</v>
          </cell>
          <cell r="B5576" t="str">
            <v>25-370-91</v>
          </cell>
          <cell r="C5576" t="str">
            <v>TI-CHAMPY MINIPL., 2.0,6-H,DBL-Y-SH, SHO</v>
          </cell>
          <cell r="D5576" t="str">
            <v>PC</v>
          </cell>
          <cell r="E5576">
            <v>32.58</v>
          </cell>
          <cell r="F5576">
            <v>81.449999999999989</v>
          </cell>
        </row>
        <row r="5577">
          <cell r="A5577">
            <v>2537106</v>
          </cell>
          <cell r="B5577" t="str">
            <v>25-371-06</v>
          </cell>
          <cell r="C5577" t="str">
            <v>TI-CHAMPY MINIPL., 2.0,6-H,DBL-Y-SH,LONG</v>
          </cell>
          <cell r="D5577">
            <v>5</v>
          </cell>
          <cell r="E5577">
            <v>162</v>
          </cell>
          <cell r="F5577">
            <v>405</v>
          </cell>
        </row>
        <row r="5578">
          <cell r="A5578">
            <v>2537191</v>
          </cell>
          <cell r="B5578" t="str">
            <v>25-371-91</v>
          </cell>
          <cell r="C5578" t="str">
            <v>TI-CHAMPY MINIPL., 2.0,6-H,DBL-Y-SH,LONG</v>
          </cell>
          <cell r="D5578" t="str">
            <v>PC</v>
          </cell>
          <cell r="E5578">
            <v>32.58</v>
          </cell>
          <cell r="F5578">
            <v>81.449999999999989</v>
          </cell>
        </row>
        <row r="5579">
          <cell r="A5579">
            <v>2537204</v>
          </cell>
          <cell r="B5579" t="str">
            <v>25-372-04</v>
          </cell>
          <cell r="C5579" t="str">
            <v xml:space="preserve">TI-CHAMPY MINIPL., 2.0,4-H, CROSS-SHAPE </v>
          </cell>
          <cell r="D5579">
            <v>5</v>
          </cell>
          <cell r="E5579">
            <v>148.5</v>
          </cell>
          <cell r="F5579">
            <v>371.25</v>
          </cell>
        </row>
        <row r="5580">
          <cell r="A5580">
            <v>2537291</v>
          </cell>
          <cell r="B5580" t="str">
            <v>25-372-91</v>
          </cell>
          <cell r="C5580" t="str">
            <v xml:space="preserve">TI-CHAMPY MINIPL., 2.0,4-H, CROSS-SHAPE </v>
          </cell>
          <cell r="D5580" t="str">
            <v>PC</v>
          </cell>
          <cell r="E5580">
            <v>29.88</v>
          </cell>
          <cell r="F5580">
            <v>74.7</v>
          </cell>
        </row>
        <row r="5581">
          <cell r="A5581">
            <v>2537404</v>
          </cell>
          <cell r="B5581" t="str">
            <v>25-374-04</v>
          </cell>
          <cell r="C5581" t="str">
            <v>TI-CHAMPY MINIPL., 2.0,4-H,L-SH,RI,100DG</v>
          </cell>
          <cell r="D5581">
            <v>5</v>
          </cell>
          <cell r="E5581">
            <v>148.5</v>
          </cell>
          <cell r="F5581">
            <v>371.25</v>
          </cell>
        </row>
        <row r="5582">
          <cell r="A5582">
            <v>2537491</v>
          </cell>
          <cell r="B5582" t="str">
            <v>25-374-91</v>
          </cell>
          <cell r="C5582" t="str">
            <v>TI-CHAMPY MINIPL., 2.0,4-H,L-SH,RI,100DG</v>
          </cell>
          <cell r="D5582" t="str">
            <v>PC</v>
          </cell>
          <cell r="E5582">
            <v>29.88</v>
          </cell>
          <cell r="F5582">
            <v>74.7</v>
          </cell>
        </row>
        <row r="5583">
          <cell r="A5583">
            <v>2537407</v>
          </cell>
          <cell r="B5583" t="str">
            <v>25-374-07</v>
          </cell>
          <cell r="C5583" t="str">
            <v>TI-CHAMPY MINIPL., 2.0,7-H,L-SH,RI,100DG</v>
          </cell>
          <cell r="D5583">
            <v>5</v>
          </cell>
          <cell r="E5583">
            <v>153.9</v>
          </cell>
          <cell r="F5583">
            <v>384.75</v>
          </cell>
        </row>
        <row r="5584">
          <cell r="A5584">
            <v>2537491</v>
          </cell>
          <cell r="B5584" t="str">
            <v>25-374-91</v>
          </cell>
          <cell r="C5584" t="str">
            <v>TI-CHAMPY MINIPL., 2.0,7-H,L-SH,RI,100DG</v>
          </cell>
          <cell r="D5584" t="str">
            <v>PC</v>
          </cell>
          <cell r="E5584">
            <v>30.87</v>
          </cell>
          <cell r="F5584">
            <v>77.174999999999997</v>
          </cell>
        </row>
        <row r="5585">
          <cell r="A5585">
            <v>2537504</v>
          </cell>
          <cell r="B5585" t="str">
            <v>25-375-04</v>
          </cell>
          <cell r="C5585" t="str">
            <v>TI-CHAMPY MINIPL., 4-H,L-SH,RI,LO, 100DG</v>
          </cell>
          <cell r="D5585">
            <v>5</v>
          </cell>
          <cell r="E5585">
            <v>148.5</v>
          </cell>
          <cell r="F5585">
            <v>371.25</v>
          </cell>
        </row>
        <row r="5586">
          <cell r="A5586">
            <v>2537591</v>
          </cell>
          <cell r="B5586" t="str">
            <v>25-375-91</v>
          </cell>
          <cell r="C5586" t="str">
            <v>TI-CHAMPY MINIPL., 4-H,L-SH,RI,LO, 100DG</v>
          </cell>
          <cell r="D5586" t="str">
            <v>PC</v>
          </cell>
          <cell r="E5586">
            <v>29.88</v>
          </cell>
          <cell r="F5586">
            <v>74.7</v>
          </cell>
        </row>
        <row r="5587">
          <cell r="A5587">
            <v>2537510</v>
          </cell>
          <cell r="B5587" t="str">
            <v>25-375-10</v>
          </cell>
          <cell r="C5587" t="str">
            <v>TI-CHAMPY MINIPL.,2.0,10-H,L-SH,RI,100DG</v>
          </cell>
          <cell r="D5587">
            <v>5</v>
          </cell>
          <cell r="E5587">
            <v>160.65</v>
          </cell>
          <cell r="F5587">
            <v>401.625</v>
          </cell>
        </row>
        <row r="5588">
          <cell r="A5588">
            <v>2537591</v>
          </cell>
          <cell r="B5588" t="str">
            <v>25-375-91</v>
          </cell>
          <cell r="C5588" t="str">
            <v>TI-CHAMPY MINIPL.,2.0,10-H,L-SH,RI,100DG</v>
          </cell>
          <cell r="D5588" t="str">
            <v>PC</v>
          </cell>
          <cell r="E5588">
            <v>32.4</v>
          </cell>
          <cell r="F5588">
            <v>81</v>
          </cell>
        </row>
        <row r="5589">
          <cell r="A5589">
            <v>2537604</v>
          </cell>
          <cell r="B5589" t="str">
            <v>25-376-04</v>
          </cell>
          <cell r="C5589" t="str">
            <v>TI-CHAMPY MINIPL., 2.0,4-H,L-SH,LE,100DG</v>
          </cell>
          <cell r="D5589">
            <v>5</v>
          </cell>
          <cell r="E5589">
            <v>148.5</v>
          </cell>
          <cell r="F5589">
            <v>371.25</v>
          </cell>
        </row>
        <row r="5590">
          <cell r="A5590">
            <v>2537691</v>
          </cell>
          <cell r="B5590" t="str">
            <v>25-376-91</v>
          </cell>
          <cell r="C5590" t="str">
            <v>TI-CHAMPY MINIPL., 2.0,4-H,L-SH,LE,100DG</v>
          </cell>
          <cell r="D5590" t="str">
            <v>PC</v>
          </cell>
          <cell r="E5590">
            <v>29.88</v>
          </cell>
          <cell r="F5590">
            <v>74.7</v>
          </cell>
        </row>
        <row r="5591">
          <cell r="A5591">
            <v>2537607</v>
          </cell>
          <cell r="B5591" t="str">
            <v>25-376-07</v>
          </cell>
          <cell r="C5591" t="str">
            <v>TI-CHAMPY MINIPL., 2.0,7-H,L-SH,LE,100DG</v>
          </cell>
          <cell r="D5591">
            <v>5</v>
          </cell>
          <cell r="E5591">
            <v>153.9</v>
          </cell>
          <cell r="F5591">
            <v>384.75</v>
          </cell>
        </row>
        <row r="5592">
          <cell r="A5592">
            <v>2537691</v>
          </cell>
          <cell r="B5592" t="str">
            <v>25-376-91</v>
          </cell>
          <cell r="C5592" t="str">
            <v>TI-CHAMPY MINIPL., 2.0,7-H,L-SH,LE,100DG</v>
          </cell>
          <cell r="D5592" t="str">
            <v>PC</v>
          </cell>
          <cell r="E5592">
            <v>30.87</v>
          </cell>
          <cell r="F5592">
            <v>77.174999999999997</v>
          </cell>
        </row>
        <row r="5593">
          <cell r="A5593">
            <v>2537704</v>
          </cell>
          <cell r="B5593" t="str">
            <v>25-377-04</v>
          </cell>
          <cell r="C5593" t="str">
            <v>TI-CHAMPY MINIPL., 4-H,L-SH,LE,LO, 100DG</v>
          </cell>
          <cell r="D5593">
            <v>5</v>
          </cell>
          <cell r="E5593">
            <v>148.5</v>
          </cell>
          <cell r="F5593">
            <v>371.25</v>
          </cell>
        </row>
        <row r="5594">
          <cell r="A5594">
            <v>2537791</v>
          </cell>
          <cell r="B5594" t="str">
            <v>25-377-91</v>
          </cell>
          <cell r="C5594" t="str">
            <v>TI-CHAMPY MINIPL., 4-H,L-SH,LE,LO, 100DG</v>
          </cell>
          <cell r="D5594" t="str">
            <v>PC</v>
          </cell>
          <cell r="E5594">
            <v>29.88</v>
          </cell>
          <cell r="F5594">
            <v>74.7</v>
          </cell>
        </row>
        <row r="5595">
          <cell r="A5595">
            <v>2537710</v>
          </cell>
          <cell r="B5595" t="str">
            <v>25-377-10</v>
          </cell>
          <cell r="C5595" t="str">
            <v>TI-CHAMPY MINIPL.,2.0,10-H,L-SH,LE,100DG</v>
          </cell>
          <cell r="D5595">
            <v>5</v>
          </cell>
          <cell r="E5595">
            <v>151.65</v>
          </cell>
          <cell r="F5595">
            <v>379.125</v>
          </cell>
        </row>
        <row r="5596">
          <cell r="A5596">
            <v>2537791</v>
          </cell>
          <cell r="B5596" t="str">
            <v>25-377-91</v>
          </cell>
          <cell r="C5596" t="str">
            <v>TI-CHAMPY MINIPL.,2.0,10-H,L-SH,LE,100DG</v>
          </cell>
          <cell r="D5596" t="str">
            <v>PC</v>
          </cell>
          <cell r="E5596">
            <v>32.76</v>
          </cell>
          <cell r="F5596">
            <v>81.899999999999991</v>
          </cell>
        </row>
        <row r="5597">
          <cell r="A5597">
            <v>2538004</v>
          </cell>
          <cell r="B5597" t="str">
            <v>25-380-04</v>
          </cell>
          <cell r="C5597" t="str">
            <v>TI-CHAMPY-MAGDEB-PL., 2.0, 4-H,STR,SHORT</v>
          </cell>
          <cell r="D5597">
            <v>5</v>
          </cell>
          <cell r="E5597">
            <v>121.5</v>
          </cell>
          <cell r="F5597">
            <v>303.75</v>
          </cell>
        </row>
        <row r="5598">
          <cell r="A5598">
            <v>2538091</v>
          </cell>
          <cell r="B5598" t="str">
            <v>25-380-91</v>
          </cell>
          <cell r="C5598" t="str">
            <v>TI-CHAMPY-MAGDEB-PL., 2.0, 4-H,STR,SHORT</v>
          </cell>
          <cell r="D5598" t="str">
            <v>PC</v>
          </cell>
          <cell r="E5598">
            <v>24.66</v>
          </cell>
          <cell r="F5598">
            <v>61.65</v>
          </cell>
        </row>
        <row r="5599">
          <cell r="A5599">
            <v>2538204</v>
          </cell>
          <cell r="B5599" t="str">
            <v>25-382-04</v>
          </cell>
          <cell r="C5599" t="str">
            <v>TI-CHAMPY-MAGDEB-PL., 2.0, 4-H,STR, LONG</v>
          </cell>
          <cell r="D5599">
            <v>5</v>
          </cell>
          <cell r="E5599">
            <v>121.5</v>
          </cell>
          <cell r="F5599">
            <v>303.75</v>
          </cell>
        </row>
        <row r="5600">
          <cell r="A5600">
            <v>2538291</v>
          </cell>
          <cell r="B5600" t="str">
            <v>25-382-91</v>
          </cell>
          <cell r="C5600" t="str">
            <v>TI-CHAMPY-MAGDEB-PL., 2.0, 4-H,STR, LONG</v>
          </cell>
          <cell r="D5600" t="str">
            <v>PC</v>
          </cell>
          <cell r="E5600">
            <v>24.66</v>
          </cell>
          <cell r="F5600">
            <v>61.65</v>
          </cell>
        </row>
        <row r="5601">
          <cell r="A5601">
            <v>2539204</v>
          </cell>
          <cell r="B5601" t="str">
            <v>25-392-04</v>
          </cell>
          <cell r="C5601" t="str">
            <v>TI-CHAMPY-ARNHEM-PL., 2.0, 4-H,STR,SHORT</v>
          </cell>
          <cell r="D5601">
            <v>5</v>
          </cell>
          <cell r="E5601">
            <v>153</v>
          </cell>
          <cell r="F5601">
            <v>382.5</v>
          </cell>
        </row>
        <row r="5602">
          <cell r="A5602">
            <v>2539291</v>
          </cell>
          <cell r="B5602" t="str">
            <v>25-392-91</v>
          </cell>
          <cell r="C5602" t="str">
            <v>TI-CHAMPY-ARNHEM-PL., 2.0, 4-H,STR,SHORT</v>
          </cell>
          <cell r="D5602" t="str">
            <v>PC</v>
          </cell>
          <cell r="E5602">
            <v>30.78</v>
          </cell>
          <cell r="F5602">
            <v>76.95</v>
          </cell>
        </row>
        <row r="5603">
          <cell r="A5603">
            <v>2539404</v>
          </cell>
          <cell r="B5603" t="str">
            <v>25-394-04</v>
          </cell>
          <cell r="C5603" t="str">
            <v>TI-CHAMPY-ARNHEM-PL., 2.0, 4-H,STR, LONG</v>
          </cell>
          <cell r="D5603">
            <v>5</v>
          </cell>
          <cell r="E5603">
            <v>153</v>
          </cell>
          <cell r="F5603">
            <v>382.5</v>
          </cell>
        </row>
        <row r="5604">
          <cell r="A5604">
            <v>2539491</v>
          </cell>
          <cell r="B5604" t="str">
            <v>25-394-91</v>
          </cell>
          <cell r="C5604" t="str">
            <v>TI-CHAMPY-ARNHEM-PL., 2.0, 4-H,STR, LONG</v>
          </cell>
          <cell r="D5604" t="str">
            <v>PC</v>
          </cell>
          <cell r="E5604">
            <v>30.78</v>
          </cell>
          <cell r="F5604">
            <v>76.95</v>
          </cell>
        </row>
        <row r="5605">
          <cell r="A5605">
            <v>2539508</v>
          </cell>
          <cell r="B5605" t="str">
            <v>25-395-08</v>
          </cell>
          <cell r="C5605" t="str">
            <v xml:space="preserve">TI-CHAMPY ORBITA PL., 2.0, 8-HOLES      </v>
          </cell>
          <cell r="D5605">
            <v>5</v>
          </cell>
          <cell r="E5605">
            <v>176.85</v>
          </cell>
          <cell r="F5605">
            <v>442.125</v>
          </cell>
        </row>
        <row r="5606">
          <cell r="A5606">
            <v>2539591</v>
          </cell>
          <cell r="B5606" t="str">
            <v>25-395-91</v>
          </cell>
          <cell r="C5606" t="str">
            <v xml:space="preserve">TI-CHAMPY ORBITA PL., 2.0, 8-HOLES      </v>
          </cell>
          <cell r="D5606" t="str">
            <v>PC</v>
          </cell>
          <cell r="E5606">
            <v>35.64</v>
          </cell>
          <cell r="F5606">
            <v>89.1</v>
          </cell>
        </row>
        <row r="5607">
          <cell r="A5607">
            <v>2539510</v>
          </cell>
          <cell r="B5607" t="str">
            <v>25-395-10</v>
          </cell>
          <cell r="C5607" t="str">
            <v xml:space="preserve">TI-CHAMPY ORBITA PL., 2.0, 10-HOLES     </v>
          </cell>
          <cell r="D5607">
            <v>5</v>
          </cell>
          <cell r="E5607">
            <v>187.2</v>
          </cell>
          <cell r="F5607">
            <v>468</v>
          </cell>
        </row>
        <row r="5608">
          <cell r="A5608">
            <v>2539591</v>
          </cell>
          <cell r="B5608" t="str">
            <v>25-395-91</v>
          </cell>
          <cell r="C5608" t="str">
            <v xml:space="preserve">TI-CHAMPY ORBITA PL., 2.0, 10-HOLES     </v>
          </cell>
          <cell r="D5608" t="str">
            <v>PC</v>
          </cell>
          <cell r="E5608">
            <v>37.89</v>
          </cell>
          <cell r="F5608">
            <v>94.724999999999994</v>
          </cell>
        </row>
        <row r="5609">
          <cell r="A5609">
            <v>2539512</v>
          </cell>
          <cell r="B5609" t="str">
            <v>25-395-12</v>
          </cell>
          <cell r="C5609" t="str">
            <v xml:space="preserve">TI-CHAMPY ORBITA PL., 2.0, 12-HOLES     </v>
          </cell>
          <cell r="D5609">
            <v>5</v>
          </cell>
          <cell r="E5609">
            <v>198.9</v>
          </cell>
          <cell r="F5609">
            <v>497.25</v>
          </cell>
        </row>
        <row r="5610">
          <cell r="A5610">
            <v>2539591</v>
          </cell>
          <cell r="B5610" t="str">
            <v>25-395-91</v>
          </cell>
          <cell r="C5610" t="str">
            <v xml:space="preserve">TI-CHAMPY ORBITA PL., 2.0, 12-HOLES     </v>
          </cell>
          <cell r="D5610" t="str">
            <v>PC</v>
          </cell>
          <cell r="E5610">
            <v>40.14</v>
          </cell>
          <cell r="F5610">
            <v>100.35</v>
          </cell>
        </row>
        <row r="5611">
          <cell r="A5611">
            <v>2540006</v>
          </cell>
          <cell r="B5611" t="str">
            <v>25-400-06</v>
          </cell>
          <cell r="C5611" t="str">
            <v>PAPE GERLACH RECONPLATE,2.0,10-HOLES,STR</v>
          </cell>
          <cell r="D5611">
            <v>2</v>
          </cell>
          <cell r="E5611">
            <v>85.95</v>
          </cell>
          <cell r="F5611">
            <v>214.875</v>
          </cell>
        </row>
        <row r="5612">
          <cell r="A5612">
            <v>2540091</v>
          </cell>
          <cell r="B5612" t="str">
            <v>25-400-91</v>
          </cell>
          <cell r="C5612" t="str">
            <v>PAPE GERLACH RECONPLATE,2.0,10-HOLES,STR</v>
          </cell>
          <cell r="D5612" t="str">
            <v>PC</v>
          </cell>
          <cell r="E5612">
            <v>43.29</v>
          </cell>
          <cell r="F5612">
            <v>108.22499999999999</v>
          </cell>
        </row>
        <row r="5613">
          <cell r="A5613">
            <v>2540009</v>
          </cell>
          <cell r="B5613" t="str">
            <v>25-400-09</v>
          </cell>
          <cell r="C5613" t="str">
            <v>PAPE GERLACH RECONPLATE,2.0,15-HOLES,STR</v>
          </cell>
          <cell r="D5613">
            <v>2</v>
          </cell>
          <cell r="E5613">
            <v>85.95</v>
          </cell>
          <cell r="F5613">
            <v>214.875</v>
          </cell>
        </row>
        <row r="5614">
          <cell r="A5614">
            <v>2540091</v>
          </cell>
          <cell r="B5614" t="str">
            <v>25-400-91</v>
          </cell>
          <cell r="C5614" t="str">
            <v>PAPE GERLACH RECONPLATE,2.0,15-HOLES,STR</v>
          </cell>
          <cell r="D5614" t="str">
            <v>PC</v>
          </cell>
          <cell r="E5614">
            <v>43.29</v>
          </cell>
          <cell r="F5614">
            <v>108.22499999999999</v>
          </cell>
        </row>
        <row r="5615">
          <cell r="A5615">
            <v>2540012</v>
          </cell>
          <cell r="B5615" t="str">
            <v>25-400-12</v>
          </cell>
          <cell r="C5615" t="str">
            <v>PAPE GERLACH RECONPLATE,2.0,20-HOLES,STR</v>
          </cell>
          <cell r="D5615">
            <v>2</v>
          </cell>
          <cell r="E5615">
            <v>85.95</v>
          </cell>
          <cell r="F5615">
            <v>214.875</v>
          </cell>
        </row>
        <row r="5616">
          <cell r="A5616">
            <v>2540091</v>
          </cell>
          <cell r="B5616" t="str">
            <v>25-400-91</v>
          </cell>
          <cell r="C5616" t="str">
            <v>PAPE GERLACH RECONPLATE,2.0,20-HOLES,STR</v>
          </cell>
          <cell r="D5616" t="str">
            <v>PC</v>
          </cell>
          <cell r="E5616">
            <v>43.29</v>
          </cell>
          <cell r="F5616">
            <v>108.22499999999999</v>
          </cell>
        </row>
        <row r="5617">
          <cell r="A5617">
            <v>2540015</v>
          </cell>
          <cell r="B5617" t="str">
            <v>25-400-15</v>
          </cell>
          <cell r="C5617" t="str">
            <v>PAPE GERLACH RECONPLATE,2.0,25-HOLES,STR</v>
          </cell>
          <cell r="D5617">
            <v>2</v>
          </cell>
          <cell r="E5617">
            <v>92.25</v>
          </cell>
          <cell r="F5617">
            <v>230.625</v>
          </cell>
        </row>
        <row r="5618">
          <cell r="A5618">
            <v>2540091</v>
          </cell>
          <cell r="B5618" t="str">
            <v>25-400-91</v>
          </cell>
          <cell r="C5618" t="str">
            <v>PAPE GERLACH RECONPLATE,2.0,25-HOLES,STR</v>
          </cell>
          <cell r="D5618" t="str">
            <v>PC</v>
          </cell>
          <cell r="E5618">
            <v>43.29</v>
          </cell>
          <cell r="F5618">
            <v>108.22499999999999</v>
          </cell>
        </row>
        <row r="5619">
          <cell r="A5619">
            <v>2540018</v>
          </cell>
          <cell r="B5619" t="str">
            <v>25-400-18</v>
          </cell>
          <cell r="C5619" t="str">
            <v>PAPE GERLACH RECONPLATE,2.0,30-HOLES,STR</v>
          </cell>
          <cell r="D5619">
            <v>2</v>
          </cell>
          <cell r="E5619">
            <v>99.45</v>
          </cell>
          <cell r="F5619">
            <v>248.625</v>
          </cell>
        </row>
        <row r="5620">
          <cell r="A5620">
            <v>2540091</v>
          </cell>
          <cell r="B5620" t="str">
            <v>25-400-91</v>
          </cell>
          <cell r="C5620" t="str">
            <v>PAPE GERLACH RECONPLATE,2.0,30-HOLES,STR</v>
          </cell>
          <cell r="D5620" t="str">
            <v>PC</v>
          </cell>
          <cell r="E5620">
            <v>49.68</v>
          </cell>
          <cell r="F5620">
            <v>124.2</v>
          </cell>
        </row>
        <row r="5621">
          <cell r="A5621">
            <v>2540021</v>
          </cell>
          <cell r="B5621" t="str">
            <v>25-400-21</v>
          </cell>
          <cell r="C5621" t="str">
            <v>PAPE GERLACH RECONPLATE,2.0,35-HOLES,STR</v>
          </cell>
          <cell r="D5621">
            <v>2</v>
          </cell>
          <cell r="E5621">
            <v>99.45</v>
          </cell>
          <cell r="F5621">
            <v>248.625</v>
          </cell>
        </row>
        <row r="5622">
          <cell r="A5622">
            <v>2540091</v>
          </cell>
          <cell r="B5622" t="str">
            <v>25-400-91</v>
          </cell>
          <cell r="C5622" t="str">
            <v>PAPE GERLACH RECONPLATE,2.0,35-HOLES,STR</v>
          </cell>
          <cell r="D5622" t="str">
            <v>PC</v>
          </cell>
          <cell r="E5622">
            <v>49.68</v>
          </cell>
          <cell r="F5622">
            <v>124.2</v>
          </cell>
        </row>
        <row r="5623">
          <cell r="A5623">
            <v>2540024</v>
          </cell>
          <cell r="B5623" t="str">
            <v>25-400-24</v>
          </cell>
          <cell r="C5623" t="str">
            <v>PAPE GERLACH RECONPLATE,2.0,40-HOLES,STR</v>
          </cell>
          <cell r="D5623">
            <v>2</v>
          </cell>
          <cell r="E5623">
            <v>99.45</v>
          </cell>
          <cell r="F5623">
            <v>248.625</v>
          </cell>
        </row>
        <row r="5624">
          <cell r="A5624">
            <v>2540091</v>
          </cell>
          <cell r="B5624" t="str">
            <v>25-400-91</v>
          </cell>
          <cell r="C5624" t="str">
            <v>PAPE GERLACH RECONPLATE,2.0,40-HOLES,STR</v>
          </cell>
          <cell r="D5624" t="str">
            <v>PC</v>
          </cell>
          <cell r="E5624">
            <v>49.68</v>
          </cell>
          <cell r="F5624">
            <v>124.2</v>
          </cell>
        </row>
        <row r="5625">
          <cell r="A5625">
            <v>2540298</v>
          </cell>
          <cell r="B5625" t="str">
            <v>25-402-98</v>
          </cell>
          <cell r="C5625" t="str">
            <v xml:space="preserve">SCREWDRIVER DEVICE F 2540216            </v>
          </cell>
          <cell r="D5625" t="str">
            <v>PC</v>
          </cell>
          <cell r="E5625">
            <v>183.5</v>
          </cell>
          <cell r="F5625">
            <v>458.75</v>
          </cell>
        </row>
        <row r="5626">
          <cell r="A5626">
            <v>2540299</v>
          </cell>
          <cell r="B5626" t="str">
            <v>25-402-99</v>
          </cell>
          <cell r="C5626" t="str">
            <v>STANDARD HANDLE ONLY F.MICROSYSTEM 1,5MM</v>
          </cell>
          <cell r="D5626" t="str">
            <v>PC</v>
          </cell>
          <cell r="E5626">
            <v>196.5</v>
          </cell>
          <cell r="F5626">
            <v>491.25</v>
          </cell>
        </row>
        <row r="5627">
          <cell r="A5627">
            <v>2540416</v>
          </cell>
          <cell r="B5627" t="str">
            <v>25-404-16</v>
          </cell>
          <cell r="C5627" t="str">
            <v xml:space="preserve">MARTIN MICRO SCREWDRIVER                </v>
          </cell>
          <cell r="D5627" t="str">
            <v>PC</v>
          </cell>
          <cell r="E5627">
            <v>91.1</v>
          </cell>
          <cell r="F5627">
            <v>227.75</v>
          </cell>
        </row>
        <row r="5628">
          <cell r="A5628">
            <v>2540698</v>
          </cell>
          <cell r="B5628" t="str">
            <v>25-406-98</v>
          </cell>
          <cell r="C5628" t="str">
            <v xml:space="preserve">SCREWDRIVER DEVICE F 2540618            </v>
          </cell>
          <cell r="D5628" t="str">
            <v>PC</v>
          </cell>
          <cell r="E5628">
            <v>206.5</v>
          </cell>
          <cell r="F5628">
            <v>516.25</v>
          </cell>
        </row>
        <row r="5629">
          <cell r="A5629">
            <v>2540699</v>
          </cell>
          <cell r="B5629" t="str">
            <v>25-406-99</v>
          </cell>
          <cell r="C5629" t="str">
            <v>STANDARD HANDLE ONLY F.MINI SYSTEM 2.0MM</v>
          </cell>
          <cell r="D5629" t="str">
            <v>PC</v>
          </cell>
          <cell r="E5629">
            <v>199</v>
          </cell>
          <cell r="F5629">
            <v>497.5</v>
          </cell>
        </row>
        <row r="5630">
          <cell r="A5630">
            <v>2540818</v>
          </cell>
          <cell r="B5630" t="str">
            <v>25-408-18</v>
          </cell>
          <cell r="C5630" t="str">
            <v xml:space="preserve">CHAMPY-MINI SCREWDRIVER                 </v>
          </cell>
          <cell r="D5630" t="str">
            <v>PC</v>
          </cell>
          <cell r="E5630">
            <v>82.9</v>
          </cell>
          <cell r="F5630">
            <v>207.25</v>
          </cell>
        </row>
        <row r="5631">
          <cell r="A5631">
            <v>2541000</v>
          </cell>
          <cell r="B5631" t="str">
            <v>25-410-00</v>
          </cell>
          <cell r="C5631" t="str">
            <v xml:space="preserve">HANDLE FOR RATCHED SCREWDRIVER          </v>
          </cell>
          <cell r="D5631" t="str">
            <v>PC</v>
          </cell>
          <cell r="E5631">
            <v>532</v>
          </cell>
          <cell r="F5631">
            <v>1330</v>
          </cell>
        </row>
        <row r="5632">
          <cell r="A5632">
            <v>2541100</v>
          </cell>
          <cell r="B5632" t="str">
            <v>25-411-00</v>
          </cell>
          <cell r="C5632" t="str">
            <v xml:space="preserve">RATCHET HANDLE, FLAT                    </v>
          </cell>
          <cell r="D5632" t="str">
            <v>PC</v>
          </cell>
          <cell r="E5632">
            <v>540</v>
          </cell>
          <cell r="F5632">
            <v>1350</v>
          </cell>
        </row>
        <row r="5633">
          <cell r="A5633">
            <v>2541212</v>
          </cell>
          <cell r="B5633" t="str">
            <v>25-412-12</v>
          </cell>
          <cell r="C5633" t="str">
            <v xml:space="preserve">MARTIN-MICRO MODELLING PLIER            </v>
          </cell>
          <cell r="D5633" t="str">
            <v>PC</v>
          </cell>
          <cell r="E5633">
            <v>95.6</v>
          </cell>
          <cell r="F5633">
            <v>239</v>
          </cell>
        </row>
        <row r="5634">
          <cell r="A5634">
            <v>2541613</v>
          </cell>
          <cell r="B5634" t="str">
            <v>25-416-13</v>
          </cell>
          <cell r="C5634" t="str">
            <v xml:space="preserve">MARTIN-MICRO BENDING PLIERS             </v>
          </cell>
          <cell r="D5634" t="str">
            <v>PC</v>
          </cell>
          <cell r="E5634">
            <v>89.3</v>
          </cell>
          <cell r="F5634">
            <v>223.25</v>
          </cell>
        </row>
        <row r="5635">
          <cell r="A5635">
            <v>2541615</v>
          </cell>
          <cell r="B5635" t="str">
            <v>25-416-15</v>
          </cell>
          <cell r="C5635" t="str">
            <v xml:space="preserve">CHAMPY BENDING PLIERS                   </v>
          </cell>
          <cell r="D5635" t="str">
            <v>PC</v>
          </cell>
          <cell r="E5635">
            <v>84</v>
          </cell>
          <cell r="F5635">
            <v>210</v>
          </cell>
        </row>
        <row r="5636">
          <cell r="A5636">
            <v>2542016</v>
          </cell>
          <cell r="B5636" t="str">
            <v>25-420-16</v>
          </cell>
          <cell r="C5636" t="str">
            <v xml:space="preserve">MARTIN TC-PLATE SHEARS                  </v>
          </cell>
          <cell r="D5636" t="str">
            <v>PC</v>
          </cell>
          <cell r="E5636">
            <v>386.5</v>
          </cell>
          <cell r="F5636">
            <v>966.25</v>
          </cell>
        </row>
        <row r="5637">
          <cell r="A5637">
            <v>2542018</v>
          </cell>
          <cell r="B5637" t="str">
            <v>25-420-18</v>
          </cell>
          <cell r="C5637" t="str">
            <v xml:space="preserve">CHAMPY TC-PLATE SHEARS                  </v>
          </cell>
          <cell r="D5637" t="str">
            <v>PC</v>
          </cell>
          <cell r="E5637">
            <v>322.5</v>
          </cell>
          <cell r="F5637">
            <v>806.25</v>
          </cell>
        </row>
        <row r="5638">
          <cell r="A5638">
            <v>2542210</v>
          </cell>
          <cell r="B5638" t="str">
            <v>25-422-10</v>
          </cell>
          <cell r="C5638" t="str">
            <v>CENTRE DRIVE BONE GRAFT SCREWDRIVER1.0MM</v>
          </cell>
          <cell r="D5638" t="str">
            <v>PC</v>
          </cell>
          <cell r="E5638">
            <v>81.599999999999994</v>
          </cell>
          <cell r="F5638">
            <v>204</v>
          </cell>
        </row>
        <row r="5639">
          <cell r="A5639">
            <v>2542215</v>
          </cell>
          <cell r="B5639" t="str">
            <v>25-422-15</v>
          </cell>
          <cell r="C5639" t="str">
            <v>CENTRE DRIVE BONE GRAFT SCREWDRIVER1.5MM</v>
          </cell>
          <cell r="D5639" t="str">
            <v>PC</v>
          </cell>
          <cell r="E5639">
            <v>81.599999999999994</v>
          </cell>
          <cell r="F5639">
            <v>204</v>
          </cell>
        </row>
        <row r="5640">
          <cell r="A5640">
            <v>2542220</v>
          </cell>
          <cell r="B5640" t="str">
            <v>25-422-20</v>
          </cell>
          <cell r="C5640" t="str">
            <v>CENTRE DRIVE BONE GRAFT SCREWDRIVER2.0MM</v>
          </cell>
          <cell r="D5640" t="str">
            <v>PC</v>
          </cell>
          <cell r="E5640">
            <v>85.9</v>
          </cell>
          <cell r="F5640">
            <v>214.75</v>
          </cell>
        </row>
        <row r="5641">
          <cell r="A5641">
            <v>2542310</v>
          </cell>
          <cell r="B5641" t="str">
            <v>25-423-10</v>
          </cell>
          <cell r="C5641" t="str">
            <v>CROSS DRIVE BONE GRAFT SCREWDRIVER 1.0MM</v>
          </cell>
          <cell r="D5641" t="str">
            <v>PC</v>
          </cell>
          <cell r="E5641">
            <v>88.5</v>
          </cell>
          <cell r="F5641">
            <v>221.25</v>
          </cell>
        </row>
        <row r="5642">
          <cell r="A5642">
            <v>2542315</v>
          </cell>
          <cell r="B5642" t="str">
            <v>25-423-15</v>
          </cell>
          <cell r="C5642" t="str">
            <v>CROSS DRIVE BONE GRAFT SCREWDRIVER 1.5MM</v>
          </cell>
          <cell r="D5642" t="str">
            <v>PC</v>
          </cell>
          <cell r="E5642">
            <v>88.5</v>
          </cell>
          <cell r="F5642">
            <v>221.25</v>
          </cell>
        </row>
        <row r="5643">
          <cell r="A5643">
            <v>2542320</v>
          </cell>
          <cell r="B5643" t="str">
            <v>25-423-20</v>
          </cell>
          <cell r="C5643" t="str">
            <v>CROSS DRIVE BONE GRAFT SCREWDRIVER 2,0MM</v>
          </cell>
          <cell r="D5643" t="str">
            <v>PC</v>
          </cell>
          <cell r="E5643">
            <v>93.3</v>
          </cell>
          <cell r="F5643">
            <v>233.25</v>
          </cell>
        </row>
        <row r="5644">
          <cell r="A5644">
            <v>2542898</v>
          </cell>
          <cell r="B5644" t="str">
            <v>25-428-98</v>
          </cell>
          <cell r="C5644" t="str">
            <v xml:space="preserve">CENTRE-DRIVE SCREW DEV.1.0MM            </v>
          </cell>
          <cell r="D5644" t="str">
            <v>PC</v>
          </cell>
          <cell r="E5644">
            <v>59.9</v>
          </cell>
          <cell r="F5644">
            <v>149.75</v>
          </cell>
        </row>
        <row r="5645">
          <cell r="A5645">
            <v>2542998</v>
          </cell>
          <cell r="B5645" t="str">
            <v>25-429-98</v>
          </cell>
          <cell r="C5645" t="str">
            <v xml:space="preserve">CROSS-DR.SD-BLADE 1,0MM  FOR 25-402-99  </v>
          </cell>
          <cell r="D5645" t="str">
            <v>PC</v>
          </cell>
          <cell r="E5645">
            <v>81.7</v>
          </cell>
          <cell r="F5645">
            <v>204.25</v>
          </cell>
        </row>
        <row r="5646">
          <cell r="A5646">
            <v>2543020</v>
          </cell>
          <cell r="B5646" t="str">
            <v>25-430-20</v>
          </cell>
          <cell r="C5646" t="str">
            <v xml:space="preserve">ECKELT POSITIONER FOR HANDLE 25-402-99  </v>
          </cell>
          <cell r="D5646" t="str">
            <v>PC</v>
          </cell>
          <cell r="E5646">
            <v>67.3</v>
          </cell>
          <cell r="F5646">
            <v>168.25</v>
          </cell>
        </row>
        <row r="5647">
          <cell r="A5647">
            <v>2543098</v>
          </cell>
          <cell r="B5647" t="str">
            <v>25-430-98</v>
          </cell>
          <cell r="C5647" t="str">
            <v xml:space="preserve">CENTRE-DRIVE SCREW DEV.1.5MM            </v>
          </cell>
          <cell r="D5647" t="str">
            <v>PC</v>
          </cell>
          <cell r="E5647">
            <v>52.02</v>
          </cell>
          <cell r="F5647">
            <v>130.05000000000001</v>
          </cell>
        </row>
        <row r="5648">
          <cell r="A5648">
            <v>2543197</v>
          </cell>
          <cell r="B5648" t="str">
            <v>25-431-97</v>
          </cell>
          <cell r="C5648" t="str">
            <v xml:space="preserve">CROSS DR.SCREWD.DEV.1.5,NEURO,25-406-99 </v>
          </cell>
          <cell r="D5648" t="str">
            <v>PC</v>
          </cell>
          <cell r="E5648">
            <v>64.599999999999994</v>
          </cell>
          <cell r="F5648">
            <v>161.5</v>
          </cell>
        </row>
        <row r="5649">
          <cell r="A5649">
            <v>2543198</v>
          </cell>
          <cell r="B5649" t="str">
            <v>25-431-98</v>
          </cell>
          <cell r="C5649" t="str">
            <v xml:space="preserve">SCHR.DR.BLADE CENTRE-D 1.5 F/25-480-99  </v>
          </cell>
          <cell r="D5649" t="str">
            <v>PC</v>
          </cell>
          <cell r="E5649">
            <v>50.22</v>
          </cell>
          <cell r="F5649">
            <v>125.55</v>
          </cell>
        </row>
        <row r="5650">
          <cell r="A5650">
            <v>2543216</v>
          </cell>
          <cell r="B5650" t="str">
            <v>25-432-16</v>
          </cell>
          <cell r="C5650" t="str">
            <v xml:space="preserve">CENTRE-DRIVE SCREWDR.  1.5MM            </v>
          </cell>
          <cell r="D5650" t="str">
            <v>PC</v>
          </cell>
          <cell r="E5650">
            <v>81.180000000000007</v>
          </cell>
          <cell r="F5650">
            <v>202.95000000000002</v>
          </cell>
        </row>
        <row r="5651">
          <cell r="A5651">
            <v>2543297</v>
          </cell>
          <cell r="B5651" t="str">
            <v>25-432-97</v>
          </cell>
          <cell r="C5651" t="str">
            <v xml:space="preserve">CROSS DR.SCREWD.DEV.1.5,NEURO,25-402-99 </v>
          </cell>
          <cell r="D5651" t="str">
            <v>PC</v>
          </cell>
          <cell r="E5651">
            <v>64.599999999999994</v>
          </cell>
          <cell r="F5651">
            <v>161.5</v>
          </cell>
        </row>
        <row r="5652">
          <cell r="A5652">
            <v>2543298</v>
          </cell>
          <cell r="B5652" t="str">
            <v>25-432-98</v>
          </cell>
          <cell r="C5652" t="str">
            <v xml:space="preserve">SCR.DR.BLADE CROSS-D 1.5 F/25-480-99    </v>
          </cell>
          <cell r="D5652" t="str">
            <v>PC</v>
          </cell>
          <cell r="E5652">
            <v>62.01</v>
          </cell>
          <cell r="F5652">
            <v>155.02500000000001</v>
          </cell>
        </row>
        <row r="5653">
          <cell r="A5653">
            <v>2543498</v>
          </cell>
          <cell r="B5653" t="str">
            <v>25-434-98</v>
          </cell>
          <cell r="C5653" t="str">
            <v xml:space="preserve">CENTRE-DRIVE SCREW DEV.2.0MM            </v>
          </cell>
          <cell r="D5653" t="str">
            <v>PC</v>
          </cell>
          <cell r="E5653">
            <v>52.02</v>
          </cell>
          <cell r="F5653">
            <v>130.05000000000001</v>
          </cell>
        </row>
        <row r="5654">
          <cell r="A5654">
            <v>2543510</v>
          </cell>
          <cell r="B5654" t="str">
            <v>25-435-10</v>
          </cell>
          <cell r="C5654" t="str">
            <v>LINDORF PLATE HOLDING INSTR.1.0MM SYSTEM</v>
          </cell>
          <cell r="D5654" t="str">
            <v>PC</v>
          </cell>
          <cell r="E5654">
            <v>42.4</v>
          </cell>
          <cell r="F5654">
            <v>106</v>
          </cell>
        </row>
        <row r="5655">
          <cell r="A5655">
            <v>2543515</v>
          </cell>
          <cell r="B5655" t="str">
            <v>25-435-15</v>
          </cell>
          <cell r="C5655" t="str">
            <v xml:space="preserve">LINDORF PLATE HOLDING INSTRUMENT 1.5MM  </v>
          </cell>
          <cell r="D5655" t="str">
            <v>PC</v>
          </cell>
          <cell r="E5655">
            <v>42.4</v>
          </cell>
          <cell r="F5655">
            <v>106</v>
          </cell>
        </row>
        <row r="5656">
          <cell r="A5656">
            <v>2543520</v>
          </cell>
          <cell r="B5656" t="str">
            <v>25-435-20</v>
          </cell>
          <cell r="C5656" t="str">
            <v>LINDORF PLATE HOLDING INSTR.2.0MM MARTIN</v>
          </cell>
          <cell r="D5656" t="str">
            <v>PC</v>
          </cell>
          <cell r="E5656">
            <v>44.7</v>
          </cell>
          <cell r="F5656">
            <v>111.75</v>
          </cell>
        </row>
        <row r="5657">
          <cell r="A5657">
            <v>2543525</v>
          </cell>
          <cell r="B5657" t="str">
            <v>25-435-25</v>
          </cell>
          <cell r="C5657" t="str">
            <v>LINDORF PLATE HOLDING INSTR.2.0MM CHAMPY</v>
          </cell>
          <cell r="D5657" t="str">
            <v>PC</v>
          </cell>
          <cell r="E5657">
            <v>41.1</v>
          </cell>
          <cell r="F5657">
            <v>102.75</v>
          </cell>
        </row>
        <row r="5658">
          <cell r="A5658">
            <v>2543530</v>
          </cell>
          <cell r="B5658" t="str">
            <v>25-435-30</v>
          </cell>
          <cell r="C5658" t="str">
            <v>LINDORF PLATE HOLDING INSTR.F.MIDI PLATE</v>
          </cell>
          <cell r="D5658" t="str">
            <v>PC</v>
          </cell>
          <cell r="E5658">
            <v>37.700000000000003</v>
          </cell>
          <cell r="F5658">
            <v>94.25</v>
          </cell>
        </row>
        <row r="5659">
          <cell r="A5659">
            <v>2543535</v>
          </cell>
          <cell r="B5659" t="str">
            <v>25-435-35</v>
          </cell>
          <cell r="C5659" t="str">
            <v xml:space="preserve">LINDORF PLATE HOLDING INSTRUMENT 2,3 MM </v>
          </cell>
          <cell r="D5659" t="str">
            <v>PC</v>
          </cell>
          <cell r="E5659">
            <v>42.4</v>
          </cell>
          <cell r="F5659">
            <v>106</v>
          </cell>
        </row>
        <row r="5660">
          <cell r="A5660">
            <v>2543698</v>
          </cell>
          <cell r="B5660" t="str">
            <v>25-436-98</v>
          </cell>
          <cell r="C5660" t="str">
            <v xml:space="preserve">FUNCT. BLADE 2.0/2.3 FOR 25-406-99      </v>
          </cell>
          <cell r="D5660" t="str">
            <v>PC</v>
          </cell>
          <cell r="E5660">
            <v>59.9</v>
          </cell>
          <cell r="F5660">
            <v>149.75</v>
          </cell>
        </row>
        <row r="5661">
          <cell r="A5661">
            <v>2544116</v>
          </cell>
          <cell r="B5661" t="str">
            <v>25-441-16</v>
          </cell>
          <cell r="C5661" t="str">
            <v xml:space="preserve">MINI-PLATE HOLDING FORCEPS              </v>
          </cell>
          <cell r="D5661" t="str">
            <v>PC</v>
          </cell>
          <cell r="E5661">
            <v>34.799999999999997</v>
          </cell>
          <cell r="F5661">
            <v>87</v>
          </cell>
        </row>
        <row r="5662">
          <cell r="A5662">
            <v>2544118</v>
          </cell>
          <cell r="B5662" t="str">
            <v>25-441-18</v>
          </cell>
          <cell r="C5662" t="str">
            <v xml:space="preserve">MINI-PLATE HOLDING FORCEPS              </v>
          </cell>
          <cell r="D5662" t="str">
            <v>PC</v>
          </cell>
          <cell r="E5662">
            <v>46.1</v>
          </cell>
          <cell r="F5662">
            <v>115.25</v>
          </cell>
        </row>
        <row r="5663">
          <cell r="A5663">
            <v>2544905</v>
          </cell>
          <cell r="B5663" t="str">
            <v>25-449-05</v>
          </cell>
          <cell r="C5663" t="str">
            <v xml:space="preserve">TWIST DRILL 1.5 X 50 X 5MM, STRYKER     </v>
          </cell>
          <cell r="D5663">
            <v>5</v>
          </cell>
          <cell r="E5663">
            <v>171</v>
          </cell>
          <cell r="F5663">
            <v>427.5</v>
          </cell>
        </row>
        <row r="5664">
          <cell r="A5664">
            <v>2544971</v>
          </cell>
          <cell r="B5664" t="str">
            <v>25-449-71</v>
          </cell>
          <cell r="C5664" t="str">
            <v>TWIST DRILL 1.5 X 50 X 5 MM,STRY,STERILE</v>
          </cell>
          <cell r="D5664" t="str">
            <v>PC</v>
          </cell>
          <cell r="E5664">
            <v>47.4</v>
          </cell>
          <cell r="F5664">
            <v>118.5</v>
          </cell>
        </row>
        <row r="5665">
          <cell r="A5665">
            <v>2544991</v>
          </cell>
          <cell r="B5665" t="str">
            <v>25-449-91</v>
          </cell>
          <cell r="C5665" t="str">
            <v xml:space="preserve">TWIST DRILL 1.5 X 50 X 5MM, STRYKER     </v>
          </cell>
          <cell r="D5665" t="str">
            <v>PC</v>
          </cell>
          <cell r="E5665">
            <v>34.299999999999997</v>
          </cell>
          <cell r="F5665">
            <v>85.75</v>
          </cell>
        </row>
        <row r="5666">
          <cell r="A5666">
            <v>2544907</v>
          </cell>
          <cell r="B5666" t="str">
            <v>25-449-07</v>
          </cell>
          <cell r="C5666" t="str">
            <v xml:space="preserve">TWIST DRILL 1.5 X 50 X 7MM, STRYKER     </v>
          </cell>
          <cell r="D5666">
            <v>5</v>
          </cell>
          <cell r="E5666">
            <v>171</v>
          </cell>
          <cell r="F5666">
            <v>427.5</v>
          </cell>
        </row>
        <row r="5667">
          <cell r="A5667">
            <v>2544971</v>
          </cell>
          <cell r="B5667" t="str">
            <v>25-449-71</v>
          </cell>
          <cell r="C5667" t="str">
            <v>TWIST DRILL 1.5 X 50 X 7 MM,STRY,STERILE</v>
          </cell>
          <cell r="D5667" t="str">
            <v>PC</v>
          </cell>
          <cell r="E5667">
            <v>47.4</v>
          </cell>
          <cell r="F5667">
            <v>118.5</v>
          </cell>
        </row>
        <row r="5668">
          <cell r="A5668">
            <v>2544991</v>
          </cell>
          <cell r="B5668" t="str">
            <v>25-449-91</v>
          </cell>
          <cell r="C5668" t="str">
            <v xml:space="preserve">TWIST DRILL 1.5 X 50 X 7MM, STRYKER     </v>
          </cell>
          <cell r="D5668" t="str">
            <v>PC</v>
          </cell>
          <cell r="E5668">
            <v>34.299999999999997</v>
          </cell>
          <cell r="F5668">
            <v>85.75</v>
          </cell>
        </row>
        <row r="5669">
          <cell r="A5669">
            <v>2544909</v>
          </cell>
          <cell r="B5669" t="str">
            <v>25-449-09</v>
          </cell>
          <cell r="C5669" t="str">
            <v xml:space="preserve">TWIST DRILL 1.5 X 50 X 9MM, STRYKER     </v>
          </cell>
          <cell r="D5669">
            <v>5</v>
          </cell>
          <cell r="E5669">
            <v>171</v>
          </cell>
          <cell r="F5669">
            <v>427.5</v>
          </cell>
        </row>
        <row r="5670">
          <cell r="A5670">
            <v>2544971</v>
          </cell>
          <cell r="B5670" t="str">
            <v>25-449-71</v>
          </cell>
          <cell r="C5670" t="str">
            <v xml:space="preserve">TWIST DRILL 1.5X50X9MM,STRYKER,STERILE  </v>
          </cell>
          <cell r="D5670" t="str">
            <v>PC</v>
          </cell>
          <cell r="E5670">
            <v>39.9</v>
          </cell>
          <cell r="F5670">
            <v>99.75</v>
          </cell>
        </row>
        <row r="5671">
          <cell r="A5671">
            <v>2544991</v>
          </cell>
          <cell r="B5671" t="str">
            <v>25-449-91</v>
          </cell>
          <cell r="C5671" t="str">
            <v xml:space="preserve">TWIST DRILL 1.5 X 50 X 9MM, STRYKER     </v>
          </cell>
          <cell r="D5671" t="str">
            <v>PC</v>
          </cell>
          <cell r="E5671">
            <v>34.299999999999997</v>
          </cell>
          <cell r="F5671">
            <v>85.75</v>
          </cell>
        </row>
        <row r="5672">
          <cell r="A5672">
            <v>2544911</v>
          </cell>
          <cell r="B5672" t="str">
            <v>25-449-11</v>
          </cell>
          <cell r="C5672" t="str">
            <v xml:space="preserve">TWIST DRILL 1.5 X 50 X 11MM, STRYKER    </v>
          </cell>
          <cell r="D5672">
            <v>5</v>
          </cell>
          <cell r="E5672">
            <v>171</v>
          </cell>
          <cell r="F5672">
            <v>427.5</v>
          </cell>
        </row>
        <row r="5673">
          <cell r="A5673">
            <v>2544991</v>
          </cell>
          <cell r="B5673" t="str">
            <v>25-449-91</v>
          </cell>
          <cell r="C5673" t="str">
            <v xml:space="preserve">TWIST DRILL 1.5 X 50 X 11MM, STRYKER    </v>
          </cell>
          <cell r="D5673" t="str">
            <v>PC</v>
          </cell>
          <cell r="E5673">
            <v>34.299999999999997</v>
          </cell>
          <cell r="F5673">
            <v>85.75</v>
          </cell>
        </row>
        <row r="5674">
          <cell r="A5674">
            <v>2544916</v>
          </cell>
          <cell r="B5674" t="str">
            <v>25-449-16</v>
          </cell>
          <cell r="C5674" t="str">
            <v xml:space="preserve">TWIST DRILL 1.5 X 50 X 21MM, STRYKER    </v>
          </cell>
          <cell r="D5674">
            <v>5</v>
          </cell>
          <cell r="E5674">
            <v>157</v>
          </cell>
          <cell r="F5674">
            <v>392.5</v>
          </cell>
        </row>
        <row r="5675">
          <cell r="A5675">
            <v>2544971</v>
          </cell>
          <cell r="B5675" t="str">
            <v>25-449-71</v>
          </cell>
          <cell r="C5675" t="str">
            <v>TWIST DRILL 1.5 X 50 X24 MM,STRY,STERILE</v>
          </cell>
          <cell r="D5675" t="str">
            <v>PC</v>
          </cell>
          <cell r="E5675">
            <v>43.6</v>
          </cell>
          <cell r="F5675">
            <v>109</v>
          </cell>
        </row>
        <row r="5676">
          <cell r="A5676">
            <v>2544991</v>
          </cell>
          <cell r="B5676" t="str">
            <v>25-449-91</v>
          </cell>
          <cell r="C5676" t="str">
            <v xml:space="preserve">TWIST DRILL 1.5 X 50 X 24MM, STRYKER    </v>
          </cell>
          <cell r="D5676" t="str">
            <v>PC</v>
          </cell>
          <cell r="E5676">
            <v>31.7</v>
          </cell>
          <cell r="F5676">
            <v>79.25</v>
          </cell>
        </row>
        <row r="5677">
          <cell r="A5677">
            <v>2545005</v>
          </cell>
          <cell r="B5677" t="str">
            <v>25-450-05</v>
          </cell>
          <cell r="C5677" t="str">
            <v xml:space="preserve">TWIST DRILL 1.5 X 50 X 5MM, CYLINDR.    </v>
          </cell>
          <cell r="D5677">
            <v>5</v>
          </cell>
          <cell r="E5677">
            <v>171</v>
          </cell>
          <cell r="F5677">
            <v>427.5</v>
          </cell>
        </row>
        <row r="5678">
          <cell r="A5678">
            <v>2545071</v>
          </cell>
          <cell r="B5678" t="str">
            <v>25-450-71</v>
          </cell>
          <cell r="C5678" t="str">
            <v>TWIST DRILL 1.5 X 50 X 5MM,CYLIN,STERILE</v>
          </cell>
          <cell r="D5678" t="str">
            <v>PC</v>
          </cell>
          <cell r="E5678">
            <v>47.4</v>
          </cell>
          <cell r="F5678">
            <v>118.5</v>
          </cell>
        </row>
        <row r="5679">
          <cell r="A5679">
            <v>2545091</v>
          </cell>
          <cell r="B5679" t="str">
            <v>25-450-91</v>
          </cell>
          <cell r="C5679" t="str">
            <v xml:space="preserve">TWIST DRILL 1.5 X 50 X 5MM, CYLINDR.    </v>
          </cell>
          <cell r="D5679" t="str">
            <v>PC</v>
          </cell>
          <cell r="E5679">
            <v>34.299999999999997</v>
          </cell>
          <cell r="F5679">
            <v>85.75</v>
          </cell>
        </row>
        <row r="5680">
          <cell r="A5680">
            <v>2545007</v>
          </cell>
          <cell r="B5680" t="str">
            <v>25-450-07</v>
          </cell>
          <cell r="C5680" t="str">
            <v xml:space="preserve">TWIST DRILL 1.5 X 50 X 7MM, CYLINDR.    </v>
          </cell>
          <cell r="D5680">
            <v>5</v>
          </cell>
          <cell r="E5680">
            <v>171</v>
          </cell>
          <cell r="F5680">
            <v>427.5</v>
          </cell>
        </row>
        <row r="5681">
          <cell r="A5681">
            <v>2545071</v>
          </cell>
          <cell r="B5681" t="str">
            <v>25-450-71</v>
          </cell>
          <cell r="C5681" t="str">
            <v>TWIST DRILL 1.5 X 50 X 7MM,CYLIN,STERILE</v>
          </cell>
          <cell r="D5681" t="str">
            <v>PC</v>
          </cell>
          <cell r="E5681">
            <v>47.4</v>
          </cell>
          <cell r="F5681">
            <v>118.5</v>
          </cell>
        </row>
        <row r="5682">
          <cell r="A5682">
            <v>2545091</v>
          </cell>
          <cell r="B5682" t="str">
            <v>25-450-91</v>
          </cell>
          <cell r="C5682" t="str">
            <v xml:space="preserve">TWIST DRILL 1.5 X 50 X 7MM, CYLINDR.    </v>
          </cell>
          <cell r="D5682" t="str">
            <v>PC</v>
          </cell>
          <cell r="E5682">
            <v>34.299999999999997</v>
          </cell>
          <cell r="F5682">
            <v>85.75</v>
          </cell>
        </row>
        <row r="5683">
          <cell r="A5683">
            <v>2545009</v>
          </cell>
          <cell r="B5683" t="str">
            <v>25-450-09</v>
          </cell>
          <cell r="C5683" t="str">
            <v xml:space="preserve">TWIST DRILL 1.5 X 50 X 9MM, CYLINDR.    </v>
          </cell>
          <cell r="D5683">
            <v>5</v>
          </cell>
          <cell r="E5683">
            <v>171</v>
          </cell>
          <cell r="F5683">
            <v>427.5</v>
          </cell>
        </row>
        <row r="5684">
          <cell r="A5684">
            <v>2545071</v>
          </cell>
          <cell r="B5684" t="str">
            <v>25-450-71</v>
          </cell>
          <cell r="C5684" t="str">
            <v xml:space="preserve">TWIST DRILL 1.5X50X9MM, CYLIN,STERILE   </v>
          </cell>
          <cell r="D5684" t="str">
            <v>PC</v>
          </cell>
          <cell r="E5684">
            <v>37.700000000000003</v>
          </cell>
          <cell r="F5684">
            <v>94.25</v>
          </cell>
        </row>
        <row r="5685">
          <cell r="A5685">
            <v>2545091</v>
          </cell>
          <cell r="B5685" t="str">
            <v>25-450-91</v>
          </cell>
          <cell r="C5685" t="str">
            <v xml:space="preserve">TWIST DRILL 1.5 X 50 X 9MM, CYLINDR.    </v>
          </cell>
          <cell r="D5685" t="str">
            <v>PC</v>
          </cell>
          <cell r="E5685">
            <v>34.299999999999997</v>
          </cell>
          <cell r="F5685">
            <v>85.75</v>
          </cell>
        </row>
        <row r="5686">
          <cell r="A5686">
            <v>2545011</v>
          </cell>
          <cell r="B5686" t="str">
            <v>25-450-11</v>
          </cell>
          <cell r="C5686" t="str">
            <v xml:space="preserve">TWIST DRILL 1.5 X 50 X 11MM, CYLINDR.   </v>
          </cell>
          <cell r="D5686">
            <v>5</v>
          </cell>
          <cell r="E5686">
            <v>171</v>
          </cell>
          <cell r="F5686">
            <v>427.5</v>
          </cell>
        </row>
        <row r="5687">
          <cell r="A5687">
            <v>2545091</v>
          </cell>
          <cell r="B5687" t="str">
            <v>25-450-91</v>
          </cell>
          <cell r="C5687" t="str">
            <v xml:space="preserve">TWIST DRILL 1.5 X 50 X 11MM, CYLINDR.   </v>
          </cell>
          <cell r="D5687" t="str">
            <v>PC</v>
          </cell>
          <cell r="E5687">
            <v>34.299999999999997</v>
          </cell>
          <cell r="F5687">
            <v>85.75</v>
          </cell>
        </row>
        <row r="5688">
          <cell r="A5688">
            <v>2545016</v>
          </cell>
          <cell r="B5688" t="str">
            <v>25-450-16</v>
          </cell>
          <cell r="C5688" t="str">
            <v xml:space="preserve">TWIST DRILL 1.5 X 50 X 20MM, CYLINDR.   </v>
          </cell>
          <cell r="D5688">
            <v>5</v>
          </cell>
          <cell r="E5688">
            <v>142</v>
          </cell>
          <cell r="F5688">
            <v>355</v>
          </cell>
        </row>
        <row r="5689">
          <cell r="A5689">
            <v>2545071</v>
          </cell>
          <cell r="B5689" t="str">
            <v>25-450-71</v>
          </cell>
          <cell r="C5689" t="str">
            <v>TWIST DRILL 1.5 X 50 X20MM,CYLIN,STERILE</v>
          </cell>
          <cell r="D5689" t="str">
            <v>PC</v>
          </cell>
          <cell r="E5689">
            <v>39.1</v>
          </cell>
          <cell r="F5689">
            <v>97.75</v>
          </cell>
        </row>
        <row r="5690">
          <cell r="A5690">
            <v>2545091</v>
          </cell>
          <cell r="B5690" t="str">
            <v>25-450-91</v>
          </cell>
          <cell r="C5690" t="str">
            <v xml:space="preserve">TWIST DRILL 1.5 X 50 X 20MM, CYLINDR.   </v>
          </cell>
          <cell r="D5690" t="str">
            <v>PC</v>
          </cell>
          <cell r="E5690">
            <v>28.7</v>
          </cell>
          <cell r="F5690">
            <v>71.75</v>
          </cell>
        </row>
        <row r="5691">
          <cell r="A5691">
            <v>2545100</v>
          </cell>
          <cell r="B5691" t="str">
            <v>25-451-00</v>
          </cell>
          <cell r="C5691" t="str">
            <v xml:space="preserve">TWIST DRILL 1.1 X 50MM, CYLINDR.        </v>
          </cell>
          <cell r="D5691">
            <v>5</v>
          </cell>
          <cell r="E5691">
            <v>163</v>
          </cell>
          <cell r="F5691">
            <v>407.5</v>
          </cell>
        </row>
        <row r="5692">
          <cell r="A5692">
            <v>2545171</v>
          </cell>
          <cell r="B5692" t="str">
            <v>25-451-71</v>
          </cell>
          <cell r="C5692" t="str">
            <v>TWIST DRILL 1.1 X 50 MM,CYLINDR, STERILE</v>
          </cell>
          <cell r="D5692" t="str">
            <v>PC</v>
          </cell>
          <cell r="E5692">
            <v>42.9</v>
          </cell>
          <cell r="F5692">
            <v>107.25</v>
          </cell>
        </row>
        <row r="5693">
          <cell r="A5693">
            <v>2545191</v>
          </cell>
          <cell r="B5693" t="str">
            <v>25-451-91</v>
          </cell>
          <cell r="C5693" t="str">
            <v xml:space="preserve">TWIST DRILL 1.1 X 50MM, CYLINDR.        </v>
          </cell>
          <cell r="D5693" t="str">
            <v>PC</v>
          </cell>
          <cell r="E5693">
            <v>32.9</v>
          </cell>
          <cell r="F5693">
            <v>82.25</v>
          </cell>
        </row>
        <row r="5694">
          <cell r="A5694">
            <v>2545103</v>
          </cell>
          <cell r="B5694" t="str">
            <v>25-451-03</v>
          </cell>
          <cell r="C5694" t="str">
            <v xml:space="preserve">TWIST DRILL 1.1 X 50 X 3.5MM, CYLINDR.  </v>
          </cell>
          <cell r="D5694">
            <v>5</v>
          </cell>
          <cell r="E5694">
            <v>163</v>
          </cell>
          <cell r="F5694">
            <v>407.5</v>
          </cell>
        </row>
        <row r="5695">
          <cell r="A5695">
            <v>2545191</v>
          </cell>
          <cell r="B5695" t="str">
            <v>25-451-91</v>
          </cell>
          <cell r="C5695" t="str">
            <v xml:space="preserve">TWIST DRILL 1.1 X 50 X 3.5MM, CYLINDR.  </v>
          </cell>
          <cell r="D5695" t="str">
            <v>PC</v>
          </cell>
          <cell r="E5695">
            <v>32.9</v>
          </cell>
          <cell r="F5695">
            <v>82.25</v>
          </cell>
        </row>
        <row r="5696">
          <cell r="A5696">
            <v>2545105</v>
          </cell>
          <cell r="B5696" t="str">
            <v>25-451-05</v>
          </cell>
          <cell r="C5696" t="str">
            <v xml:space="preserve">TWIST DRILL 1.1 X 50 X 5MM, CYLINDR.    </v>
          </cell>
          <cell r="D5696">
            <v>5</v>
          </cell>
          <cell r="E5696">
            <v>163</v>
          </cell>
          <cell r="F5696">
            <v>407.5</v>
          </cell>
        </row>
        <row r="5697">
          <cell r="A5697">
            <v>2545171</v>
          </cell>
          <cell r="B5697" t="str">
            <v>25-451-71</v>
          </cell>
          <cell r="C5697" t="str">
            <v>TWIST DRILL 1.1 X 50 X 5MM,CYLIN,STERILE</v>
          </cell>
          <cell r="D5697" t="str">
            <v>PC</v>
          </cell>
          <cell r="E5697">
            <v>42.9</v>
          </cell>
          <cell r="F5697">
            <v>107.25</v>
          </cell>
        </row>
        <row r="5698">
          <cell r="A5698">
            <v>2545191</v>
          </cell>
          <cell r="B5698" t="str">
            <v>25-451-91</v>
          </cell>
          <cell r="C5698" t="str">
            <v xml:space="preserve">TWIST DRILL 1.1 X 50 X 5MM, CYLINDR.    </v>
          </cell>
          <cell r="D5698" t="str">
            <v>PC</v>
          </cell>
          <cell r="E5698">
            <v>32.9</v>
          </cell>
          <cell r="F5698">
            <v>82.25</v>
          </cell>
        </row>
        <row r="5699">
          <cell r="A5699">
            <v>2545107</v>
          </cell>
          <cell r="B5699" t="str">
            <v>25-451-07</v>
          </cell>
          <cell r="C5699" t="str">
            <v xml:space="preserve">TWIST DRILL 1.1 X 50 X 7MM, CYLINDR.    </v>
          </cell>
          <cell r="D5699">
            <v>5</v>
          </cell>
          <cell r="E5699">
            <v>163</v>
          </cell>
          <cell r="F5699">
            <v>407.5</v>
          </cell>
        </row>
        <row r="5700">
          <cell r="A5700">
            <v>2545171</v>
          </cell>
          <cell r="B5700" t="str">
            <v>25-451-71</v>
          </cell>
          <cell r="C5700" t="str">
            <v>TWIST DRILL 1.1 X 50 X 7MM,CYLIN,STERILE</v>
          </cell>
          <cell r="D5700" t="str">
            <v>PC</v>
          </cell>
          <cell r="E5700">
            <v>42.9</v>
          </cell>
          <cell r="F5700">
            <v>107.25</v>
          </cell>
        </row>
        <row r="5701">
          <cell r="A5701">
            <v>2545191</v>
          </cell>
          <cell r="B5701" t="str">
            <v>25-451-91</v>
          </cell>
          <cell r="C5701" t="str">
            <v xml:space="preserve">TWIST DRILL 1.1 X 50 X 7MM, CYLINDR.    </v>
          </cell>
          <cell r="D5701" t="str">
            <v>PC</v>
          </cell>
          <cell r="E5701">
            <v>32.9</v>
          </cell>
          <cell r="F5701">
            <v>82.25</v>
          </cell>
        </row>
        <row r="5702">
          <cell r="A5702">
            <v>2545109</v>
          </cell>
          <cell r="B5702" t="str">
            <v>25-451-09</v>
          </cell>
          <cell r="C5702" t="str">
            <v xml:space="preserve">TWIST DRILL 1.1 X 50 X 9MM, CYLINDR.    </v>
          </cell>
          <cell r="D5702">
            <v>5</v>
          </cell>
          <cell r="E5702">
            <v>163</v>
          </cell>
          <cell r="F5702">
            <v>407.5</v>
          </cell>
        </row>
        <row r="5703">
          <cell r="A5703">
            <v>2545171</v>
          </cell>
          <cell r="B5703" t="str">
            <v>25-451-71</v>
          </cell>
          <cell r="C5703" t="str">
            <v>TWIST DRILL 1.1 X 50 X 9MM,CYLIN,STERILE</v>
          </cell>
          <cell r="D5703" t="str">
            <v>PC</v>
          </cell>
          <cell r="E5703">
            <v>42.9</v>
          </cell>
          <cell r="F5703">
            <v>107.25</v>
          </cell>
        </row>
        <row r="5704">
          <cell r="A5704">
            <v>2545191</v>
          </cell>
          <cell r="B5704" t="str">
            <v>25-451-91</v>
          </cell>
          <cell r="C5704" t="str">
            <v xml:space="preserve">TWIST DRILL 1.1 X 50 X 9MM, CYLINDR.    </v>
          </cell>
          <cell r="D5704" t="str">
            <v>PC</v>
          </cell>
          <cell r="E5704">
            <v>32.9</v>
          </cell>
          <cell r="F5704">
            <v>82.25</v>
          </cell>
        </row>
        <row r="5705">
          <cell r="A5705">
            <v>2545115</v>
          </cell>
          <cell r="B5705" t="str">
            <v>25-451-15</v>
          </cell>
          <cell r="C5705" t="str">
            <v xml:space="preserve">TWIST DRILL 1.1 X 50 X15MM, CYLINDR.    </v>
          </cell>
          <cell r="D5705">
            <v>5</v>
          </cell>
          <cell r="E5705">
            <v>163</v>
          </cell>
          <cell r="F5705">
            <v>407.5</v>
          </cell>
        </row>
        <row r="5706">
          <cell r="A5706">
            <v>2545191</v>
          </cell>
          <cell r="B5706" t="str">
            <v>25-451-91</v>
          </cell>
          <cell r="C5706" t="str">
            <v xml:space="preserve">TWIST DRILL 1.1 X 50 X 15MM, CYLINDR.   </v>
          </cell>
          <cell r="D5706" t="str">
            <v>PC</v>
          </cell>
          <cell r="E5706">
            <v>32.9</v>
          </cell>
          <cell r="F5706">
            <v>82.25</v>
          </cell>
        </row>
        <row r="5707">
          <cell r="A5707">
            <v>2545191</v>
          </cell>
          <cell r="B5707" t="str">
            <v>25-451-91</v>
          </cell>
          <cell r="C5707" t="str">
            <v>TWIST DRILL 1.1 X 105 X 7MM, CYLINDRICAL</v>
          </cell>
          <cell r="D5707" t="str">
            <v>PC</v>
          </cell>
          <cell r="E5707">
            <v>46</v>
          </cell>
          <cell r="F5707">
            <v>115</v>
          </cell>
        </row>
        <row r="5708">
          <cell r="A5708">
            <v>2545161</v>
          </cell>
          <cell r="B5708" t="str">
            <v>25-451-61</v>
          </cell>
          <cell r="C5708" t="str">
            <v xml:space="preserve">TWIST DRILL 1.1 X 105 X 20MM, CYLINDR.  </v>
          </cell>
          <cell r="D5708" t="str">
            <v>PC</v>
          </cell>
          <cell r="E5708">
            <v>48.7</v>
          </cell>
          <cell r="F5708">
            <v>121.75</v>
          </cell>
        </row>
        <row r="5709">
          <cell r="A5709">
            <v>2545200</v>
          </cell>
          <cell r="B5709" t="str">
            <v>25-452-00</v>
          </cell>
          <cell r="C5709" t="str">
            <v xml:space="preserve">TWIST DRILL 1.1 X 50MM, STRYKER         </v>
          </cell>
          <cell r="D5709">
            <v>5</v>
          </cell>
          <cell r="E5709">
            <v>163</v>
          </cell>
          <cell r="F5709">
            <v>407.5</v>
          </cell>
        </row>
        <row r="5710">
          <cell r="A5710">
            <v>2545271</v>
          </cell>
          <cell r="B5710" t="str">
            <v>25-452-71</v>
          </cell>
          <cell r="C5710" t="str">
            <v>TWIST DRILL 1.1 X 50MM, STRYKER, STERILE</v>
          </cell>
          <cell r="D5710" t="str">
            <v>PC</v>
          </cell>
          <cell r="E5710">
            <v>35.5</v>
          </cell>
          <cell r="F5710">
            <v>88.75</v>
          </cell>
        </row>
        <row r="5711">
          <cell r="A5711">
            <v>2545291</v>
          </cell>
          <cell r="B5711" t="str">
            <v>25-452-91</v>
          </cell>
          <cell r="C5711" t="str">
            <v xml:space="preserve">TWIST DRILL 1.1 X 50MM, STRYKER         </v>
          </cell>
          <cell r="D5711" t="str">
            <v>PC</v>
          </cell>
          <cell r="E5711">
            <v>32.9</v>
          </cell>
          <cell r="F5711">
            <v>82.25</v>
          </cell>
        </row>
        <row r="5712">
          <cell r="A5712">
            <v>2545203</v>
          </cell>
          <cell r="B5712" t="str">
            <v>25-452-03</v>
          </cell>
          <cell r="C5712" t="str">
            <v xml:space="preserve">TWIST DRILL 1.1 X 50 X 3.5MM, STRYKER   </v>
          </cell>
          <cell r="D5712">
            <v>5</v>
          </cell>
          <cell r="E5712">
            <v>163</v>
          </cell>
          <cell r="F5712">
            <v>407.5</v>
          </cell>
        </row>
        <row r="5713">
          <cell r="A5713">
            <v>2545291</v>
          </cell>
          <cell r="B5713" t="str">
            <v>25-452-91</v>
          </cell>
          <cell r="C5713" t="str">
            <v xml:space="preserve">TWIST DRILL 1.1 X 50 X 3.5MM, STRYKER   </v>
          </cell>
          <cell r="D5713" t="str">
            <v>PC</v>
          </cell>
          <cell r="E5713">
            <v>32.9</v>
          </cell>
          <cell r="F5713">
            <v>82.25</v>
          </cell>
        </row>
        <row r="5714">
          <cell r="A5714">
            <v>2545205</v>
          </cell>
          <cell r="B5714" t="str">
            <v>25-452-05</v>
          </cell>
          <cell r="C5714" t="str">
            <v xml:space="preserve">TWIST DRILL 1.1 X 50 X 5MM, STRYKER     </v>
          </cell>
          <cell r="D5714">
            <v>5</v>
          </cell>
          <cell r="E5714">
            <v>163</v>
          </cell>
          <cell r="F5714">
            <v>407.5</v>
          </cell>
        </row>
        <row r="5715">
          <cell r="A5715">
            <v>2545271</v>
          </cell>
          <cell r="B5715" t="str">
            <v>25-452-71</v>
          </cell>
          <cell r="C5715" t="str">
            <v xml:space="preserve">TWIST DRILL 1.1X50X5MM,STRYKER,STERIL   </v>
          </cell>
          <cell r="D5715" t="str">
            <v>PC</v>
          </cell>
          <cell r="E5715">
            <v>35.5</v>
          </cell>
          <cell r="F5715">
            <v>88.75</v>
          </cell>
        </row>
        <row r="5716">
          <cell r="A5716">
            <v>2545291</v>
          </cell>
          <cell r="B5716" t="str">
            <v>25-452-91</v>
          </cell>
          <cell r="C5716" t="str">
            <v xml:space="preserve">TWIST DRILL 1.1 X 50 X 5MM, STRYKER     </v>
          </cell>
          <cell r="D5716" t="str">
            <v>PC</v>
          </cell>
          <cell r="E5716">
            <v>32.9</v>
          </cell>
          <cell r="F5716">
            <v>82.25</v>
          </cell>
        </row>
        <row r="5717">
          <cell r="A5717">
            <v>2545207</v>
          </cell>
          <cell r="B5717" t="str">
            <v>25-452-07</v>
          </cell>
          <cell r="C5717" t="str">
            <v xml:space="preserve">TWIST DRILL 1.1 X 50 X 7MM, STRYKER     </v>
          </cell>
          <cell r="D5717">
            <v>5</v>
          </cell>
          <cell r="E5717">
            <v>163</v>
          </cell>
          <cell r="F5717">
            <v>407.5</v>
          </cell>
        </row>
        <row r="5718">
          <cell r="A5718">
            <v>2545271</v>
          </cell>
          <cell r="B5718" t="str">
            <v>25-452-71</v>
          </cell>
          <cell r="C5718" t="str">
            <v xml:space="preserve">TWIST DRILL 1.1X50X7MM,STRYKER, STERILE </v>
          </cell>
          <cell r="D5718" t="str">
            <v>PC</v>
          </cell>
          <cell r="E5718">
            <v>35.5</v>
          </cell>
          <cell r="F5718">
            <v>88.75</v>
          </cell>
        </row>
        <row r="5719">
          <cell r="A5719">
            <v>2545291</v>
          </cell>
          <cell r="B5719" t="str">
            <v>25-452-91</v>
          </cell>
          <cell r="C5719" t="str">
            <v xml:space="preserve">TWIST DRILL 1.1 X 50 X 7MM, STRYKER     </v>
          </cell>
          <cell r="D5719" t="str">
            <v>PC</v>
          </cell>
          <cell r="E5719">
            <v>32.9</v>
          </cell>
          <cell r="F5719">
            <v>82.25</v>
          </cell>
        </row>
        <row r="5720">
          <cell r="A5720">
            <v>2545209</v>
          </cell>
          <cell r="B5720" t="str">
            <v>25-452-09</v>
          </cell>
          <cell r="C5720" t="str">
            <v xml:space="preserve">TWIST DRILL 1.1 X 50 X 9MM, STRYKER     </v>
          </cell>
          <cell r="D5720">
            <v>5</v>
          </cell>
          <cell r="E5720">
            <v>163</v>
          </cell>
          <cell r="F5720">
            <v>407.5</v>
          </cell>
        </row>
        <row r="5721">
          <cell r="A5721">
            <v>2545271</v>
          </cell>
          <cell r="B5721" t="str">
            <v>25-452-71</v>
          </cell>
          <cell r="C5721" t="str">
            <v xml:space="preserve">TWIST DRILL 1.1X50X9MM,STRYKER, STERILE </v>
          </cell>
          <cell r="D5721" t="str">
            <v>PC</v>
          </cell>
          <cell r="E5721">
            <v>35.5</v>
          </cell>
          <cell r="F5721">
            <v>88.75</v>
          </cell>
        </row>
        <row r="5722">
          <cell r="A5722">
            <v>2545291</v>
          </cell>
          <cell r="B5722" t="str">
            <v>25-452-91</v>
          </cell>
          <cell r="C5722" t="str">
            <v xml:space="preserve">TWIST DRILL 1.1 X 50 X 9MM, STRYKER     </v>
          </cell>
          <cell r="D5722" t="str">
            <v>PC</v>
          </cell>
          <cell r="E5722">
            <v>32.9</v>
          </cell>
          <cell r="F5722">
            <v>82.25</v>
          </cell>
        </row>
        <row r="5723">
          <cell r="A5723">
            <v>2545215</v>
          </cell>
          <cell r="B5723" t="str">
            <v>25-452-15</v>
          </cell>
          <cell r="C5723" t="str">
            <v xml:space="preserve">TWIST DRILL 1.1 X 50 X 15MM, STRYKER    </v>
          </cell>
          <cell r="D5723">
            <v>5</v>
          </cell>
          <cell r="E5723">
            <v>170</v>
          </cell>
          <cell r="F5723">
            <v>425</v>
          </cell>
        </row>
        <row r="5724">
          <cell r="A5724">
            <v>2545291</v>
          </cell>
          <cell r="B5724" t="str">
            <v>25-452-91</v>
          </cell>
          <cell r="C5724" t="str">
            <v xml:space="preserve">TWIST DRILL 1.1 X 50 X 15MM, STRYKER    </v>
          </cell>
          <cell r="D5724" t="str">
            <v>PC</v>
          </cell>
          <cell r="E5724">
            <v>32.9</v>
          </cell>
          <cell r="F5724">
            <v>82.25</v>
          </cell>
        </row>
        <row r="5725">
          <cell r="A5725">
            <v>2545257</v>
          </cell>
          <cell r="B5725" t="str">
            <v>25-452-57</v>
          </cell>
          <cell r="C5725" t="str">
            <v xml:space="preserve">TWIST DRILL 1.1 X 105 X 7MM, STRYKER    </v>
          </cell>
          <cell r="D5725" t="str">
            <v>PC</v>
          </cell>
          <cell r="E5725">
            <v>48.9</v>
          </cell>
          <cell r="F5725">
            <v>122.25</v>
          </cell>
        </row>
        <row r="5726">
          <cell r="A5726">
            <v>2545261</v>
          </cell>
          <cell r="B5726" t="str">
            <v>25-452-61</v>
          </cell>
          <cell r="C5726" t="str">
            <v xml:space="preserve">TWIST DRILL 1.1 X 105 X 20MM, STRYKER   </v>
          </cell>
          <cell r="D5726" t="str">
            <v>PC</v>
          </cell>
          <cell r="E5726">
            <v>48.7</v>
          </cell>
          <cell r="F5726">
            <v>121.75</v>
          </cell>
        </row>
        <row r="5727">
          <cell r="A5727">
            <v>2545303</v>
          </cell>
          <cell r="B5727" t="str">
            <v>25-453-03</v>
          </cell>
          <cell r="C5727" t="str">
            <v xml:space="preserve">TWIST DRILL 0.7 X 50 X 3MM, CYLINDR.    </v>
          </cell>
          <cell r="D5727">
            <v>5</v>
          </cell>
          <cell r="E5727">
            <v>168</v>
          </cell>
          <cell r="F5727">
            <v>420</v>
          </cell>
        </row>
        <row r="5728">
          <cell r="A5728">
            <v>2545391</v>
          </cell>
          <cell r="B5728" t="str">
            <v>25-453-91</v>
          </cell>
          <cell r="C5728" t="str">
            <v xml:space="preserve">TWIST DRILL 0.7 X 50 X 3MM, CYLINDR.    </v>
          </cell>
          <cell r="D5728" t="str">
            <v>PC</v>
          </cell>
          <cell r="E5728">
            <v>33.9</v>
          </cell>
          <cell r="F5728">
            <v>84.75</v>
          </cell>
        </row>
        <row r="5729">
          <cell r="A5729">
            <v>2545305</v>
          </cell>
          <cell r="B5729" t="str">
            <v>25-453-05</v>
          </cell>
          <cell r="C5729" t="str">
            <v xml:space="preserve">TWIST DRILL 0.7 X 50 X 5MM, CYLINDR.    </v>
          </cell>
          <cell r="D5729">
            <v>5</v>
          </cell>
          <cell r="E5729">
            <v>168</v>
          </cell>
          <cell r="F5729">
            <v>420</v>
          </cell>
        </row>
        <row r="5730">
          <cell r="A5730">
            <v>2545391</v>
          </cell>
          <cell r="B5730" t="str">
            <v>25-453-91</v>
          </cell>
          <cell r="C5730" t="str">
            <v xml:space="preserve">TWIST DRILL 0.7 X 50 X 5MM, CYLINDR.    </v>
          </cell>
          <cell r="D5730" t="str">
            <v>PC</v>
          </cell>
          <cell r="E5730">
            <v>33.9</v>
          </cell>
          <cell r="F5730">
            <v>84.75</v>
          </cell>
        </row>
        <row r="5731">
          <cell r="A5731">
            <v>2545307</v>
          </cell>
          <cell r="B5731" t="str">
            <v>25-453-07</v>
          </cell>
          <cell r="C5731" t="str">
            <v xml:space="preserve">TWIST DRILL 0.7 X 50 X 7MM, CYLINDR.    </v>
          </cell>
          <cell r="D5731">
            <v>5</v>
          </cell>
          <cell r="E5731">
            <v>168</v>
          </cell>
          <cell r="F5731">
            <v>420</v>
          </cell>
        </row>
        <row r="5732">
          <cell r="A5732">
            <v>2545391</v>
          </cell>
          <cell r="B5732" t="str">
            <v>25-453-91</v>
          </cell>
          <cell r="C5732" t="str">
            <v xml:space="preserve">TWIST DRILL 0.7 X 50 X 7MM, CYLINDR.    </v>
          </cell>
          <cell r="D5732" t="str">
            <v>PC</v>
          </cell>
          <cell r="E5732">
            <v>33.9</v>
          </cell>
          <cell r="F5732">
            <v>84.75</v>
          </cell>
        </row>
        <row r="5733">
          <cell r="A5733">
            <v>2545403</v>
          </cell>
          <cell r="B5733" t="str">
            <v>25-454-03</v>
          </cell>
          <cell r="C5733" t="str">
            <v xml:space="preserve">TWIST DRILL 0.7 X 50 X 3MM, STRYKER     </v>
          </cell>
          <cell r="D5733">
            <v>5</v>
          </cell>
          <cell r="E5733">
            <v>168</v>
          </cell>
          <cell r="F5733">
            <v>420</v>
          </cell>
        </row>
        <row r="5734">
          <cell r="A5734">
            <v>2545491</v>
          </cell>
          <cell r="B5734" t="str">
            <v>25-454-91</v>
          </cell>
          <cell r="C5734" t="str">
            <v xml:space="preserve">TWIST DRILL 0.7 X 50 X 3MM, STRYKER     </v>
          </cell>
          <cell r="D5734" t="str">
            <v>PC</v>
          </cell>
          <cell r="E5734">
            <v>33.9</v>
          </cell>
          <cell r="F5734">
            <v>84.75</v>
          </cell>
        </row>
        <row r="5735">
          <cell r="A5735">
            <v>2545405</v>
          </cell>
          <cell r="B5735" t="str">
            <v>25-454-05</v>
          </cell>
          <cell r="C5735" t="str">
            <v xml:space="preserve">TWIST DRILL 0.7 X 50 X 5MM, STRYKER     </v>
          </cell>
          <cell r="D5735">
            <v>5</v>
          </cell>
          <cell r="E5735">
            <v>168</v>
          </cell>
          <cell r="F5735">
            <v>420</v>
          </cell>
        </row>
        <row r="5736">
          <cell r="A5736">
            <v>2545491</v>
          </cell>
          <cell r="B5736" t="str">
            <v>25-454-91</v>
          </cell>
          <cell r="C5736" t="str">
            <v xml:space="preserve">TWIST DRILL 0.7 X 50 X 5MM, STRYKER     </v>
          </cell>
          <cell r="D5736" t="str">
            <v>PC</v>
          </cell>
          <cell r="E5736">
            <v>33.9</v>
          </cell>
          <cell r="F5736">
            <v>84.75</v>
          </cell>
        </row>
        <row r="5737">
          <cell r="A5737">
            <v>2545407</v>
          </cell>
          <cell r="B5737" t="str">
            <v>25-454-07</v>
          </cell>
          <cell r="C5737" t="str">
            <v xml:space="preserve">TWIST DRILL 0.7 X 50 X 7MM, STRYKER     </v>
          </cell>
          <cell r="D5737">
            <v>5</v>
          </cell>
          <cell r="E5737">
            <v>168</v>
          </cell>
          <cell r="F5737">
            <v>420</v>
          </cell>
        </row>
        <row r="5738">
          <cell r="A5738">
            <v>2545491</v>
          </cell>
          <cell r="B5738" t="str">
            <v>25-454-91</v>
          </cell>
          <cell r="C5738" t="str">
            <v xml:space="preserve">TWIST DRILL 0.7 X 50 X 7MM, STRYKER     </v>
          </cell>
          <cell r="D5738" t="str">
            <v>PC</v>
          </cell>
          <cell r="E5738">
            <v>33.9</v>
          </cell>
          <cell r="F5738">
            <v>84.75</v>
          </cell>
        </row>
        <row r="5739">
          <cell r="A5739">
            <v>2545505</v>
          </cell>
          <cell r="B5739" t="str">
            <v>25-455-05</v>
          </cell>
          <cell r="C5739" t="str">
            <v xml:space="preserve">TWIST DRILL 0.8 X 50 X 5MM, CYLINDR.    </v>
          </cell>
          <cell r="D5739">
            <v>5</v>
          </cell>
          <cell r="E5739">
            <v>168</v>
          </cell>
          <cell r="F5739">
            <v>420</v>
          </cell>
        </row>
        <row r="5740">
          <cell r="A5740">
            <v>2545591</v>
          </cell>
          <cell r="B5740" t="str">
            <v>25-455-91</v>
          </cell>
          <cell r="C5740" t="str">
            <v xml:space="preserve">TWIST DRILL 0.8 X 50 X 5MM, CYLINDR.    </v>
          </cell>
          <cell r="D5740" t="str">
            <v>PC</v>
          </cell>
          <cell r="E5740">
            <v>33.9</v>
          </cell>
          <cell r="F5740">
            <v>84.75</v>
          </cell>
        </row>
        <row r="5741">
          <cell r="A5741">
            <v>2545591</v>
          </cell>
          <cell r="B5741" t="str">
            <v>25-455-91</v>
          </cell>
          <cell r="C5741" t="str">
            <v xml:space="preserve">TWIST DRILL 0.8 X 50 X 7 MM, CYLINDR.   </v>
          </cell>
          <cell r="D5741" t="str">
            <v>PC</v>
          </cell>
          <cell r="E5741">
            <v>63.9</v>
          </cell>
          <cell r="F5741">
            <v>159.75</v>
          </cell>
        </row>
        <row r="5742">
          <cell r="A5742">
            <v>2545615</v>
          </cell>
          <cell r="B5742" t="str">
            <v>25-456-15</v>
          </cell>
          <cell r="C5742" t="str">
            <v xml:space="preserve">ROSEBUD. BUR                            </v>
          </cell>
          <cell r="D5742">
            <v>5</v>
          </cell>
          <cell r="E5742">
            <v>76.8</v>
          </cell>
          <cell r="F5742">
            <v>192</v>
          </cell>
        </row>
        <row r="5743">
          <cell r="A5743">
            <v>2545705</v>
          </cell>
          <cell r="B5743" t="str">
            <v>25-457-05</v>
          </cell>
          <cell r="C5743" t="str">
            <v xml:space="preserve">TWIST DRILL 0.8 X 50 X 5MM, STRYKER     </v>
          </cell>
          <cell r="D5743">
            <v>5</v>
          </cell>
          <cell r="E5743">
            <v>160.5</v>
          </cell>
          <cell r="F5743">
            <v>401.25</v>
          </cell>
        </row>
        <row r="5744">
          <cell r="A5744">
            <v>2545791</v>
          </cell>
          <cell r="B5744" t="str">
            <v>25-457-91</v>
          </cell>
          <cell r="C5744" t="str">
            <v xml:space="preserve">TWIST DRILL 0.8 X 50 X 5MM, STRYKER     </v>
          </cell>
          <cell r="D5744" t="str">
            <v>PC</v>
          </cell>
          <cell r="E5744">
            <v>33.9</v>
          </cell>
          <cell r="F5744">
            <v>84.75</v>
          </cell>
        </row>
        <row r="5745">
          <cell r="A5745">
            <v>2545791</v>
          </cell>
          <cell r="B5745" t="str">
            <v>25-457-91</v>
          </cell>
          <cell r="C5745" t="str">
            <v xml:space="preserve">TWIST DRILL 0.8 X 50 X 7 MM, STRYKER    </v>
          </cell>
          <cell r="D5745" t="str">
            <v>PC</v>
          </cell>
          <cell r="E5745">
            <v>47.9</v>
          </cell>
          <cell r="F5745">
            <v>119.75</v>
          </cell>
        </row>
        <row r="5746">
          <cell r="A5746">
            <v>2545816</v>
          </cell>
          <cell r="B5746" t="str">
            <v>25-458-16</v>
          </cell>
          <cell r="C5746" t="str">
            <v xml:space="preserve">TWIST DRILL 1.5 X 70 X 10MM, STRYKER    </v>
          </cell>
          <cell r="D5746">
            <v>5</v>
          </cell>
          <cell r="E5746">
            <v>157</v>
          </cell>
          <cell r="F5746">
            <v>392.5</v>
          </cell>
        </row>
        <row r="5747">
          <cell r="A5747">
            <v>2545891</v>
          </cell>
          <cell r="B5747" t="str">
            <v>25-458-91</v>
          </cell>
          <cell r="C5747" t="str">
            <v xml:space="preserve">TWIST DRILL 1.5 X 70 X 10MM, STRYKER    </v>
          </cell>
          <cell r="D5747" t="str">
            <v>PC</v>
          </cell>
          <cell r="E5747">
            <v>31.7</v>
          </cell>
          <cell r="F5747">
            <v>79.25</v>
          </cell>
        </row>
        <row r="5748">
          <cell r="A5748">
            <v>2545916</v>
          </cell>
          <cell r="B5748" t="str">
            <v>25-459-16</v>
          </cell>
          <cell r="C5748" t="str">
            <v xml:space="preserve">TWIST DRILL 1.5 X 70 X 10MM, CYLINDR.   </v>
          </cell>
          <cell r="D5748">
            <v>5</v>
          </cell>
          <cell r="E5748">
            <v>157</v>
          </cell>
          <cell r="F5748">
            <v>392.5</v>
          </cell>
        </row>
        <row r="5749">
          <cell r="A5749">
            <v>2545991</v>
          </cell>
          <cell r="B5749" t="str">
            <v>25-459-91</v>
          </cell>
          <cell r="C5749" t="str">
            <v xml:space="preserve">TWIST DRILL 1.5 X 70 X 10MM, CYLINDR.   </v>
          </cell>
          <cell r="D5749" t="str">
            <v>PC</v>
          </cell>
          <cell r="E5749">
            <v>31.7</v>
          </cell>
          <cell r="F5749">
            <v>79.25</v>
          </cell>
        </row>
        <row r="5750">
          <cell r="A5750">
            <v>2546019</v>
          </cell>
          <cell r="B5750" t="str">
            <v>25-460-19</v>
          </cell>
          <cell r="C5750" t="str">
            <v xml:space="preserve">TWIST DRILL 1.9 X 70 MM,  STRYKER       </v>
          </cell>
          <cell r="D5750" t="str">
            <v>PC</v>
          </cell>
          <cell r="E5750">
            <v>32.9</v>
          </cell>
          <cell r="F5750">
            <v>82.25</v>
          </cell>
        </row>
        <row r="5751">
          <cell r="A5751">
            <v>2546116</v>
          </cell>
          <cell r="B5751" t="str">
            <v>25-461-16</v>
          </cell>
          <cell r="C5751" t="str">
            <v xml:space="preserve">TWIST DRILL 1.5 X 70MM, STRYKER         </v>
          </cell>
          <cell r="D5751">
            <v>5</v>
          </cell>
          <cell r="E5751">
            <v>157</v>
          </cell>
          <cell r="F5751">
            <v>392.5</v>
          </cell>
        </row>
        <row r="5752">
          <cell r="A5752">
            <v>2546191</v>
          </cell>
          <cell r="B5752" t="str">
            <v>25-461-91</v>
          </cell>
          <cell r="C5752" t="str">
            <v xml:space="preserve">TWIST DRILL 1.5 X 70MM, STRYKER         </v>
          </cell>
          <cell r="D5752" t="str">
            <v>PC</v>
          </cell>
          <cell r="E5752">
            <v>31.7</v>
          </cell>
          <cell r="F5752">
            <v>79.25</v>
          </cell>
        </row>
        <row r="5753">
          <cell r="A5753">
            <v>2546216</v>
          </cell>
          <cell r="B5753" t="str">
            <v>25-462-16</v>
          </cell>
          <cell r="C5753" t="str">
            <v xml:space="preserve">TWIST DRILL 1.5 X 70MM, CYLINDR.        </v>
          </cell>
          <cell r="D5753">
            <v>5</v>
          </cell>
          <cell r="E5753">
            <v>157</v>
          </cell>
          <cell r="F5753">
            <v>392.5</v>
          </cell>
        </row>
        <row r="5754">
          <cell r="A5754">
            <v>2546291</v>
          </cell>
          <cell r="B5754" t="str">
            <v>25-462-91</v>
          </cell>
          <cell r="C5754" t="str">
            <v xml:space="preserve">TWIST DRILL 1.5 X 70MM, CYLINDR.        </v>
          </cell>
          <cell r="D5754" t="str">
            <v>PC</v>
          </cell>
          <cell r="E5754">
            <v>31.7</v>
          </cell>
          <cell r="F5754">
            <v>79.25</v>
          </cell>
        </row>
        <row r="5755">
          <cell r="A5755">
            <v>2546219</v>
          </cell>
          <cell r="B5755" t="str">
            <v>25-462-19</v>
          </cell>
          <cell r="C5755" t="str">
            <v xml:space="preserve">TWIST DRILL 1.9 X 105 MM, STRYKER       </v>
          </cell>
          <cell r="D5755" t="str">
            <v>PC</v>
          </cell>
          <cell r="E5755">
            <v>32.9</v>
          </cell>
          <cell r="F5755">
            <v>82.25</v>
          </cell>
        </row>
        <row r="5756">
          <cell r="A5756">
            <v>2546419</v>
          </cell>
          <cell r="B5756" t="str">
            <v>25-464-19</v>
          </cell>
          <cell r="C5756" t="str">
            <v xml:space="preserve">TWIST DRILL 1.9 X 70 MM, CYLINDR.       </v>
          </cell>
          <cell r="D5756">
            <v>5</v>
          </cell>
          <cell r="E5756">
            <v>163</v>
          </cell>
          <cell r="F5756">
            <v>407.5</v>
          </cell>
        </row>
        <row r="5757">
          <cell r="A5757">
            <v>2546491</v>
          </cell>
          <cell r="B5757" t="str">
            <v>25-464-91</v>
          </cell>
          <cell r="C5757" t="str">
            <v xml:space="preserve">TWIST DRILL 1.9 X 70 MM, CYLINDR.       </v>
          </cell>
          <cell r="D5757" t="str">
            <v>PC</v>
          </cell>
          <cell r="E5757">
            <v>32.9</v>
          </cell>
          <cell r="F5757">
            <v>82.25</v>
          </cell>
        </row>
        <row r="5758">
          <cell r="A5758">
            <v>2546619</v>
          </cell>
          <cell r="B5758" t="str">
            <v>25-466-19</v>
          </cell>
          <cell r="C5758" t="str">
            <v xml:space="preserve">TWIST DRILL 1.9 X 105 MM, CYLINDR.      </v>
          </cell>
          <cell r="D5758">
            <v>5</v>
          </cell>
          <cell r="E5758">
            <v>163</v>
          </cell>
          <cell r="F5758">
            <v>407.5</v>
          </cell>
        </row>
        <row r="5759">
          <cell r="A5759">
            <v>2546691</v>
          </cell>
          <cell r="B5759" t="str">
            <v>25-466-91</v>
          </cell>
          <cell r="C5759" t="str">
            <v xml:space="preserve">TWIST DRILL 1.9 X 105 MM, CYLINDR.      </v>
          </cell>
          <cell r="D5759" t="str">
            <v>PC</v>
          </cell>
          <cell r="E5759">
            <v>32.9</v>
          </cell>
          <cell r="F5759">
            <v>82.25</v>
          </cell>
        </row>
        <row r="5760">
          <cell r="A5760">
            <v>2546811</v>
          </cell>
          <cell r="B5760" t="str">
            <v>25-468-11</v>
          </cell>
          <cell r="C5760" t="str">
            <v xml:space="preserve">TWIST DRILL 1.5 X 115MM, CYLINDR.       </v>
          </cell>
          <cell r="D5760" t="str">
            <v>PC</v>
          </cell>
          <cell r="E5760">
            <v>41.1</v>
          </cell>
          <cell r="F5760">
            <v>102.75</v>
          </cell>
        </row>
        <row r="5761">
          <cell r="A5761">
            <v>2546871</v>
          </cell>
          <cell r="B5761" t="str">
            <v>25-468-71</v>
          </cell>
          <cell r="C5761" t="str">
            <v>TWIST DRILL 1.5 X105 MM,CYLINDR.,STERILE</v>
          </cell>
          <cell r="D5761" t="str">
            <v>PC</v>
          </cell>
          <cell r="E5761">
            <v>56</v>
          </cell>
          <cell r="F5761">
            <v>140</v>
          </cell>
        </row>
        <row r="5762">
          <cell r="A5762">
            <v>2546911</v>
          </cell>
          <cell r="B5762" t="str">
            <v>25-469-11</v>
          </cell>
          <cell r="C5762" t="str">
            <v xml:space="preserve">TWIST DRILL 1.5 X 115MM, STRYKER        </v>
          </cell>
          <cell r="D5762" t="str">
            <v>PC</v>
          </cell>
          <cell r="E5762">
            <v>41.1</v>
          </cell>
          <cell r="F5762">
            <v>102.75</v>
          </cell>
        </row>
        <row r="5763">
          <cell r="A5763">
            <v>2546971</v>
          </cell>
          <cell r="B5763" t="str">
            <v>25-469-71</v>
          </cell>
          <cell r="C5763" t="str">
            <v>TWIST DRILL 1.5 X105 MM,STRYKER, STERILE</v>
          </cell>
          <cell r="D5763" t="str">
            <v>PC</v>
          </cell>
          <cell r="E5763">
            <v>56</v>
          </cell>
          <cell r="F5763">
            <v>140</v>
          </cell>
        </row>
        <row r="5764">
          <cell r="A5764">
            <v>2547100</v>
          </cell>
          <cell r="B5764" t="str">
            <v>25-471-00</v>
          </cell>
          <cell r="C5764" t="str">
            <v xml:space="preserve">TRANSBUCCAL SYSTEM 2.0/2,3 MM           </v>
          </cell>
          <cell r="D5764" t="str">
            <v>SET</v>
          </cell>
          <cell r="E5764">
            <v>227.5</v>
          </cell>
          <cell r="F5764">
            <v>568.75</v>
          </cell>
        </row>
        <row r="5765">
          <cell r="A5765">
            <v>2547115</v>
          </cell>
          <cell r="B5765" t="str">
            <v>25-471-15</v>
          </cell>
          <cell r="C5765" t="str">
            <v xml:space="preserve">TROCAR                                  </v>
          </cell>
          <cell r="D5765" t="str">
            <v>PC</v>
          </cell>
          <cell r="E5765">
            <v>32.4</v>
          </cell>
          <cell r="F5765">
            <v>81</v>
          </cell>
        </row>
        <row r="5766">
          <cell r="A5766">
            <v>2547120</v>
          </cell>
          <cell r="B5766" t="str">
            <v>25-471-20</v>
          </cell>
          <cell r="C5766" t="str">
            <v xml:space="preserve">DRILL GUIDE                             </v>
          </cell>
          <cell r="D5766" t="str">
            <v>PC</v>
          </cell>
          <cell r="E5766">
            <v>32.4</v>
          </cell>
          <cell r="F5766">
            <v>81</v>
          </cell>
        </row>
        <row r="5767">
          <cell r="A5767">
            <v>2547200</v>
          </cell>
          <cell r="B5767" t="str">
            <v>25-472-00</v>
          </cell>
          <cell r="C5767" t="str">
            <v xml:space="preserve">SOFT TISSUE RETRACTOR, SET              </v>
          </cell>
          <cell r="D5767" t="str">
            <v>PC</v>
          </cell>
          <cell r="E5767">
            <v>221</v>
          </cell>
          <cell r="F5767">
            <v>552.5</v>
          </cell>
        </row>
        <row r="5768">
          <cell r="A5768">
            <v>2547215</v>
          </cell>
          <cell r="B5768" t="str">
            <v>25-472-15</v>
          </cell>
          <cell r="C5768" t="str">
            <v xml:space="preserve">TROCAR ONLY, 2.0-2.7 MM                 </v>
          </cell>
          <cell r="D5768" t="str">
            <v>PC</v>
          </cell>
          <cell r="E5768">
            <v>31.9</v>
          </cell>
          <cell r="F5768">
            <v>79.75</v>
          </cell>
        </row>
        <row r="5769">
          <cell r="A5769">
            <v>2547220</v>
          </cell>
          <cell r="B5769" t="str">
            <v>25-472-20</v>
          </cell>
          <cell r="C5769" t="str">
            <v xml:space="preserve">DRILL GUIDE ONLY, 2.0-2.7 MM            </v>
          </cell>
          <cell r="D5769" t="str">
            <v>PC</v>
          </cell>
          <cell r="E5769">
            <v>33.799999999999997</v>
          </cell>
          <cell r="F5769">
            <v>84.5</v>
          </cell>
        </row>
        <row r="5770">
          <cell r="A5770">
            <v>2547225</v>
          </cell>
          <cell r="B5770" t="str">
            <v>25-472-25</v>
          </cell>
          <cell r="C5770" t="str">
            <v xml:space="preserve">CHEEKRETRACTOR, RING TYPE               </v>
          </cell>
          <cell r="D5770" t="str">
            <v>PC</v>
          </cell>
          <cell r="E5770">
            <v>55</v>
          </cell>
          <cell r="F5770">
            <v>137.5</v>
          </cell>
        </row>
        <row r="5771">
          <cell r="A5771">
            <v>2547230</v>
          </cell>
          <cell r="B5771" t="str">
            <v>25-472-30</v>
          </cell>
          <cell r="C5771" t="str">
            <v xml:space="preserve">CHEEKRETRACTOR, BLADE TYPE              </v>
          </cell>
          <cell r="D5771" t="str">
            <v>PC</v>
          </cell>
          <cell r="E5771">
            <v>218</v>
          </cell>
          <cell r="F5771">
            <v>545</v>
          </cell>
        </row>
        <row r="5772">
          <cell r="A5772">
            <v>2547260</v>
          </cell>
          <cell r="B5772" t="str">
            <v>25-472-60</v>
          </cell>
          <cell r="C5772" t="str">
            <v xml:space="preserve">TRANSBUCCAL CANNULA GRIP                </v>
          </cell>
          <cell r="D5772" t="str">
            <v>PC</v>
          </cell>
          <cell r="E5772">
            <v>89.8</v>
          </cell>
          <cell r="F5772">
            <v>224.5</v>
          </cell>
        </row>
        <row r="5773">
          <cell r="A5773">
            <v>2547290</v>
          </cell>
          <cell r="B5773" t="str">
            <v>25-472-90</v>
          </cell>
          <cell r="C5773" t="str">
            <v xml:space="preserve">SD-BIT FOR 25-472-25 AND 25-472-30      </v>
          </cell>
          <cell r="D5773" t="str">
            <v>PC</v>
          </cell>
          <cell r="E5773">
            <v>73</v>
          </cell>
          <cell r="F5773">
            <v>182.5</v>
          </cell>
        </row>
        <row r="5774">
          <cell r="A5774">
            <v>2547300</v>
          </cell>
          <cell r="B5774" t="str">
            <v>25-473-00</v>
          </cell>
          <cell r="C5774" t="str">
            <v xml:space="preserve">RASSE MOD.SOFT TISSUE RETRACTOR,SET     </v>
          </cell>
          <cell r="D5774" t="str">
            <v>SET</v>
          </cell>
          <cell r="E5774">
            <v>207</v>
          </cell>
          <cell r="F5774">
            <v>517.5</v>
          </cell>
        </row>
        <row r="5775">
          <cell r="A5775">
            <v>2547322</v>
          </cell>
          <cell r="B5775" t="str">
            <v>25-473-22</v>
          </cell>
          <cell r="C5775" t="str">
            <v>RASSE HOL.FORCEPS F.SOFT TIS.RET.-473-00</v>
          </cell>
          <cell r="D5775" t="str">
            <v>PC</v>
          </cell>
          <cell r="E5775">
            <v>160.5</v>
          </cell>
          <cell r="F5775">
            <v>401.25</v>
          </cell>
        </row>
        <row r="5776">
          <cell r="A5776">
            <v>2547400</v>
          </cell>
          <cell r="B5776" t="str">
            <v>25-474-00</v>
          </cell>
          <cell r="C5776" t="str">
            <v xml:space="preserve">SOFT TISSUE RETRACTOR                   </v>
          </cell>
          <cell r="D5776" t="str">
            <v>SET</v>
          </cell>
          <cell r="E5776">
            <v>123.5</v>
          </cell>
          <cell r="F5776">
            <v>308.75</v>
          </cell>
        </row>
        <row r="5777">
          <cell r="A5777">
            <v>2547405</v>
          </cell>
          <cell r="B5777" t="str">
            <v>25-474-05</v>
          </cell>
          <cell r="C5777" t="str">
            <v xml:space="preserve">SOFT TISSUE RETRACTOR,ONLY              </v>
          </cell>
          <cell r="D5777" t="str">
            <v>PC</v>
          </cell>
          <cell r="E5777">
            <v>117</v>
          </cell>
          <cell r="F5777">
            <v>292.5</v>
          </cell>
        </row>
        <row r="5778">
          <cell r="A5778">
            <v>2547415</v>
          </cell>
          <cell r="B5778" t="str">
            <v>25-474-15</v>
          </cell>
          <cell r="C5778" t="str">
            <v xml:space="preserve">TROCAR                                  </v>
          </cell>
          <cell r="D5778" t="str">
            <v>PC</v>
          </cell>
          <cell r="E5778">
            <v>37.4</v>
          </cell>
          <cell r="F5778">
            <v>93.5</v>
          </cell>
        </row>
        <row r="5779">
          <cell r="A5779">
            <v>2547425</v>
          </cell>
          <cell r="B5779" t="str">
            <v>25-474-25</v>
          </cell>
          <cell r="C5779" t="str">
            <v xml:space="preserve">CHEEKRETRACTOR, RING TYPE,CROSS DRIVE   </v>
          </cell>
          <cell r="D5779" t="str">
            <v>PC</v>
          </cell>
          <cell r="E5779">
            <v>55</v>
          </cell>
          <cell r="F5779">
            <v>137.5</v>
          </cell>
        </row>
        <row r="5780">
          <cell r="A5780">
            <v>2547430</v>
          </cell>
          <cell r="B5780" t="str">
            <v>25-474-30</v>
          </cell>
          <cell r="C5780" t="str">
            <v xml:space="preserve">CHEEKRETRACTOR, BLADE TYPE, CROSS DRIVE </v>
          </cell>
          <cell r="D5780" t="str">
            <v>PC</v>
          </cell>
          <cell r="E5780">
            <v>218</v>
          </cell>
          <cell r="F5780">
            <v>545</v>
          </cell>
        </row>
        <row r="5781">
          <cell r="A5781">
            <v>2547500</v>
          </cell>
          <cell r="B5781" t="str">
            <v>25-475-00</v>
          </cell>
          <cell r="C5781" t="str">
            <v xml:space="preserve">SOFT TISSUE RETRACTOR                   </v>
          </cell>
          <cell r="D5781" t="str">
            <v>SET</v>
          </cell>
          <cell r="E5781">
            <v>222.5</v>
          </cell>
          <cell r="F5781">
            <v>556.25</v>
          </cell>
        </row>
        <row r="5782">
          <cell r="A5782">
            <v>2547505</v>
          </cell>
          <cell r="B5782" t="str">
            <v>25-475-05</v>
          </cell>
          <cell r="C5782" t="str">
            <v xml:space="preserve">HANDLE WITH CANNULA                     </v>
          </cell>
          <cell r="D5782" t="str">
            <v>PC</v>
          </cell>
          <cell r="E5782">
            <v>115.5</v>
          </cell>
          <cell r="F5782">
            <v>288.75</v>
          </cell>
        </row>
        <row r="5783">
          <cell r="A5783">
            <v>2547510</v>
          </cell>
          <cell r="B5783" t="str">
            <v>25-475-10</v>
          </cell>
          <cell r="C5783" t="str">
            <v xml:space="preserve">SOFT TISSUE BLADE, ONLY                 </v>
          </cell>
          <cell r="D5783" t="str">
            <v>PC</v>
          </cell>
          <cell r="E5783">
            <v>36.9</v>
          </cell>
          <cell r="F5783">
            <v>92.25</v>
          </cell>
        </row>
        <row r="5784">
          <cell r="A5784">
            <v>2547515</v>
          </cell>
          <cell r="B5784" t="str">
            <v>25-475-15</v>
          </cell>
          <cell r="C5784" t="str">
            <v xml:space="preserve">TROCAR                                  </v>
          </cell>
          <cell r="D5784" t="str">
            <v>PC</v>
          </cell>
          <cell r="E5784">
            <v>29.6</v>
          </cell>
          <cell r="F5784">
            <v>74</v>
          </cell>
        </row>
        <row r="5785">
          <cell r="A5785">
            <v>2547520</v>
          </cell>
          <cell r="B5785" t="str">
            <v>25-475-20</v>
          </cell>
          <cell r="C5785" t="str">
            <v xml:space="preserve">DRILL GUIDE                             </v>
          </cell>
          <cell r="D5785" t="str">
            <v>PC</v>
          </cell>
          <cell r="E5785">
            <v>29.6</v>
          </cell>
          <cell r="F5785">
            <v>74</v>
          </cell>
        </row>
        <row r="5786">
          <cell r="A5786">
            <v>2547525</v>
          </cell>
          <cell r="B5786" t="str">
            <v>25-475-25</v>
          </cell>
          <cell r="C5786" t="str">
            <v xml:space="preserve">GUIDE FOR 25-408-18                     </v>
          </cell>
          <cell r="D5786" t="str">
            <v>PC</v>
          </cell>
          <cell r="E5786">
            <v>29.6</v>
          </cell>
          <cell r="F5786">
            <v>74</v>
          </cell>
        </row>
        <row r="5787">
          <cell r="A5787">
            <v>2547705</v>
          </cell>
          <cell r="B5787" t="str">
            <v>25-477-05</v>
          </cell>
          <cell r="C5787" t="str">
            <v xml:space="preserve">SOFT TISSUE RETRACTOR 5MM               </v>
          </cell>
          <cell r="D5787" t="str">
            <v>PC</v>
          </cell>
          <cell r="E5787">
            <v>149</v>
          </cell>
          <cell r="F5787">
            <v>372.5</v>
          </cell>
        </row>
        <row r="5788">
          <cell r="A5788">
            <v>2547708</v>
          </cell>
          <cell r="B5788" t="str">
            <v>25-477-08</v>
          </cell>
          <cell r="C5788" t="str">
            <v xml:space="preserve">SOFT TISSUE RETRACTOR 8MM               </v>
          </cell>
          <cell r="D5788" t="str">
            <v>PC</v>
          </cell>
          <cell r="E5788">
            <v>165.5</v>
          </cell>
          <cell r="F5788">
            <v>413.75</v>
          </cell>
        </row>
        <row r="5789">
          <cell r="A5789">
            <v>2547800</v>
          </cell>
          <cell r="B5789" t="str">
            <v>25-478-00</v>
          </cell>
          <cell r="C5789" t="str">
            <v>RASSE MOD.SOFT TISSUE RETRACT.SET, 2,0MM</v>
          </cell>
          <cell r="D5789" t="str">
            <v>SET</v>
          </cell>
          <cell r="E5789">
            <v>334</v>
          </cell>
          <cell r="F5789">
            <v>835</v>
          </cell>
        </row>
        <row r="5790">
          <cell r="A5790">
            <v>2547815</v>
          </cell>
          <cell r="B5790" t="str">
            <v>25-478-15</v>
          </cell>
          <cell r="C5790" t="str">
            <v xml:space="preserve">TROCAR ONLY FOR 25-478-00               </v>
          </cell>
          <cell r="D5790" t="str">
            <v>PC</v>
          </cell>
          <cell r="E5790">
            <v>40.4</v>
          </cell>
          <cell r="F5790">
            <v>101</v>
          </cell>
        </row>
        <row r="5791">
          <cell r="A5791">
            <v>2547820</v>
          </cell>
          <cell r="B5791" t="str">
            <v>25-478-20</v>
          </cell>
          <cell r="C5791" t="str">
            <v xml:space="preserve">DRILL GUIDE ONLY FOR 25-478-00          </v>
          </cell>
          <cell r="D5791" t="str">
            <v>PC</v>
          </cell>
          <cell r="E5791">
            <v>68.5</v>
          </cell>
          <cell r="F5791">
            <v>171.25</v>
          </cell>
        </row>
        <row r="5792">
          <cell r="A5792">
            <v>2547822</v>
          </cell>
          <cell r="B5792" t="str">
            <v>25-478-22</v>
          </cell>
          <cell r="C5792" t="str">
            <v>RASSE HOL.FORCEPS F.SOFT TIS.RET.-478-00</v>
          </cell>
          <cell r="D5792" t="str">
            <v>PC</v>
          </cell>
          <cell r="E5792">
            <v>143.5</v>
          </cell>
          <cell r="F5792">
            <v>358.75</v>
          </cell>
        </row>
        <row r="5793">
          <cell r="A5793">
            <v>2547900</v>
          </cell>
          <cell r="B5793" t="str">
            <v>25-479-00</v>
          </cell>
          <cell r="C5793" t="str">
            <v>RASSE MOD.SOFT TISSUE RETRACT.SET, 2,7MM</v>
          </cell>
          <cell r="D5793" t="str">
            <v>SET</v>
          </cell>
          <cell r="E5793">
            <v>330.5</v>
          </cell>
          <cell r="F5793">
            <v>826.25</v>
          </cell>
        </row>
        <row r="5794">
          <cell r="A5794">
            <v>2547915</v>
          </cell>
          <cell r="B5794" t="str">
            <v>25-479-15</v>
          </cell>
          <cell r="C5794" t="str">
            <v xml:space="preserve">TROCAR ONLY FOR 25-479-00               </v>
          </cell>
          <cell r="D5794" t="str">
            <v>PC</v>
          </cell>
          <cell r="E5794">
            <v>40.4</v>
          </cell>
          <cell r="F5794">
            <v>101</v>
          </cell>
        </row>
        <row r="5795">
          <cell r="A5795">
            <v>2547920</v>
          </cell>
          <cell r="B5795" t="str">
            <v>25-479-20</v>
          </cell>
          <cell r="C5795" t="str">
            <v xml:space="preserve">DRILL GUIDE ONLY FOR 25-479-00          </v>
          </cell>
          <cell r="D5795" t="str">
            <v>PC</v>
          </cell>
          <cell r="E5795">
            <v>64.900000000000006</v>
          </cell>
          <cell r="F5795">
            <v>162.25</v>
          </cell>
        </row>
        <row r="5796">
          <cell r="A5796">
            <v>2547922</v>
          </cell>
          <cell r="B5796" t="str">
            <v>25-479-22</v>
          </cell>
          <cell r="C5796" t="str">
            <v>RASSE HOL.FORCEPS F.SOFT TIS.RET.-479-00</v>
          </cell>
          <cell r="D5796" t="str">
            <v>PC</v>
          </cell>
          <cell r="E5796">
            <v>143.5</v>
          </cell>
          <cell r="F5796">
            <v>358.75</v>
          </cell>
        </row>
        <row r="5797">
          <cell r="A5797">
            <v>2548099</v>
          </cell>
          <cell r="B5797" t="str">
            <v>25-480-99</v>
          </cell>
          <cell r="C5797" t="str">
            <v xml:space="preserve">HANDLE ONLY FOR 25-480-13               </v>
          </cell>
          <cell r="D5797" t="str">
            <v>PC</v>
          </cell>
          <cell r="E5797">
            <v>200</v>
          </cell>
          <cell r="F5797">
            <v>500</v>
          </cell>
        </row>
        <row r="5798">
          <cell r="A5798">
            <v>2548313</v>
          </cell>
          <cell r="B5798" t="str">
            <v>25-483-13</v>
          </cell>
          <cell r="C5798" t="str">
            <v xml:space="preserve">CROSS-DRIVE FIXAT. SCREWDRIVER 1,5 MM   </v>
          </cell>
          <cell r="D5798" t="str">
            <v>PC</v>
          </cell>
          <cell r="E5798">
            <v>98.1</v>
          </cell>
          <cell r="F5798">
            <v>245.25</v>
          </cell>
        </row>
        <row r="5799">
          <cell r="A5799">
            <v>2548397</v>
          </cell>
          <cell r="B5799" t="str">
            <v>25-483-97</v>
          </cell>
          <cell r="C5799" t="str">
            <v xml:space="preserve">CROSS-DR.SCREWDR.-DEV.1,5MM (25-402-99) </v>
          </cell>
          <cell r="D5799" t="str">
            <v>PC</v>
          </cell>
          <cell r="E5799">
            <v>68.2</v>
          </cell>
          <cell r="F5799">
            <v>170.5</v>
          </cell>
        </row>
        <row r="5800">
          <cell r="A5800">
            <v>2548497</v>
          </cell>
          <cell r="B5800" t="str">
            <v>25-484-97</v>
          </cell>
          <cell r="C5800" t="str">
            <v xml:space="preserve">CROSS-DR.SCREWDR.-DEV.2,0MM (25-402-99) </v>
          </cell>
          <cell r="D5800" t="str">
            <v>PC</v>
          </cell>
          <cell r="E5800">
            <v>60.7</v>
          </cell>
          <cell r="F5800">
            <v>151.75</v>
          </cell>
        </row>
        <row r="5801">
          <cell r="A5801">
            <v>2548613</v>
          </cell>
          <cell r="B5801" t="str">
            <v>25-486-13</v>
          </cell>
          <cell r="C5801" t="str">
            <v xml:space="preserve">MICRO MODELLING PLIERS                  </v>
          </cell>
          <cell r="D5801" t="str">
            <v>PC</v>
          </cell>
          <cell r="E5801">
            <v>103.5</v>
          </cell>
          <cell r="F5801">
            <v>258.75</v>
          </cell>
        </row>
        <row r="5802">
          <cell r="A5802">
            <v>2548812</v>
          </cell>
          <cell r="B5802" t="str">
            <v>25-488-12</v>
          </cell>
          <cell r="C5802" t="str">
            <v xml:space="preserve">MICRO BENDING PLIERS                    </v>
          </cell>
          <cell r="D5802" t="str">
            <v>PC</v>
          </cell>
          <cell r="E5802">
            <v>98.8</v>
          </cell>
          <cell r="F5802">
            <v>247</v>
          </cell>
        </row>
        <row r="5803">
          <cell r="A5803">
            <v>2549011</v>
          </cell>
          <cell r="B5803" t="str">
            <v>25-490-11</v>
          </cell>
          <cell r="C5803" t="str">
            <v xml:space="preserve">MICRO PLATE CUTTER                      </v>
          </cell>
          <cell r="D5803" t="str">
            <v>PC</v>
          </cell>
          <cell r="E5803">
            <v>116.5</v>
          </cell>
          <cell r="F5803">
            <v>291.25</v>
          </cell>
        </row>
        <row r="5804">
          <cell r="A5804">
            <v>2549298</v>
          </cell>
          <cell r="B5804" t="str">
            <v>25-492-98</v>
          </cell>
          <cell r="C5804" t="str">
            <v xml:space="preserve">CENTRE-DRIVE BLADE     1.0MM            </v>
          </cell>
          <cell r="D5804" t="str">
            <v>PC</v>
          </cell>
          <cell r="E5804">
            <v>52.02</v>
          </cell>
          <cell r="F5804">
            <v>130.05000000000001</v>
          </cell>
        </row>
        <row r="5805">
          <cell r="A5805">
            <v>2549398</v>
          </cell>
          <cell r="B5805" t="str">
            <v>25-493-98</v>
          </cell>
          <cell r="C5805" t="str">
            <v xml:space="preserve">CROSS-DR.SD-BLADE 1,0MM  FOR 25-480-99  </v>
          </cell>
          <cell r="D5805" t="str">
            <v>PC</v>
          </cell>
          <cell r="E5805">
            <v>81.7</v>
          </cell>
          <cell r="F5805">
            <v>204.25</v>
          </cell>
        </row>
        <row r="5806">
          <cell r="A5806">
            <v>2549413</v>
          </cell>
          <cell r="B5806" t="str">
            <v>25-494-13</v>
          </cell>
          <cell r="C5806" t="str">
            <v xml:space="preserve">CENTRE-DRIVE SCREWDR.  1.0MM            </v>
          </cell>
          <cell r="D5806" t="str">
            <v>PC</v>
          </cell>
          <cell r="E5806">
            <v>86.85</v>
          </cell>
          <cell r="F5806">
            <v>217.125</v>
          </cell>
        </row>
        <row r="5807">
          <cell r="A5807">
            <v>2549615</v>
          </cell>
          <cell r="B5807" t="str">
            <v>25-496-15</v>
          </cell>
          <cell r="C5807" t="str">
            <v xml:space="preserve">PLATE HOLDING FORCEPS                   </v>
          </cell>
          <cell r="D5807" t="str">
            <v>PC</v>
          </cell>
          <cell r="E5807">
            <v>131.5</v>
          </cell>
          <cell r="F5807">
            <v>328.75</v>
          </cell>
        </row>
        <row r="5808">
          <cell r="A5808">
            <v>2550017</v>
          </cell>
          <cell r="B5808" t="str">
            <v>25-500-17</v>
          </cell>
          <cell r="C5808" t="str">
            <v xml:space="preserve">MINI SCREWDRIVER 6 3/4"                 </v>
          </cell>
          <cell r="D5808" t="str">
            <v>PC</v>
          </cell>
          <cell r="E5808">
            <v>90.4</v>
          </cell>
          <cell r="F5808">
            <v>226</v>
          </cell>
        </row>
        <row r="5809">
          <cell r="A5809">
            <v>2550298</v>
          </cell>
          <cell r="B5809" t="str">
            <v>25-502-98</v>
          </cell>
          <cell r="C5809" t="str">
            <v xml:space="preserve">SCREW DEVICE FOR   25-502-18            </v>
          </cell>
          <cell r="D5809" t="str">
            <v>PC</v>
          </cell>
          <cell r="E5809">
            <v>225</v>
          </cell>
          <cell r="F5809">
            <v>562.5</v>
          </cell>
        </row>
        <row r="5810">
          <cell r="A5810">
            <v>2550411</v>
          </cell>
          <cell r="B5810" t="str">
            <v>25-504-11</v>
          </cell>
          <cell r="C5810" t="str">
            <v xml:space="preserve">TAP,ONLY,FOR 2MM MINI SCREWS            </v>
          </cell>
          <cell r="D5810" t="str">
            <v>PC</v>
          </cell>
          <cell r="E5810">
            <v>59.5</v>
          </cell>
          <cell r="F5810">
            <v>148.75</v>
          </cell>
        </row>
        <row r="5811">
          <cell r="A5811">
            <v>2550518</v>
          </cell>
          <cell r="B5811" t="str">
            <v>25-505-18</v>
          </cell>
          <cell r="C5811" t="str">
            <v xml:space="preserve">BONE HOLDING FORCEPS                    </v>
          </cell>
          <cell r="D5811" t="str">
            <v>PC</v>
          </cell>
          <cell r="E5811">
            <v>123.3</v>
          </cell>
          <cell r="F5811">
            <v>308.25</v>
          </cell>
        </row>
        <row r="5812">
          <cell r="A5812">
            <v>2550718</v>
          </cell>
          <cell r="B5812" t="str">
            <v>25-507-18</v>
          </cell>
          <cell r="C5812" t="str">
            <v xml:space="preserve">BONE PUNCH                              </v>
          </cell>
          <cell r="D5812" t="str">
            <v>PC</v>
          </cell>
          <cell r="E5812">
            <v>149.4</v>
          </cell>
          <cell r="F5812">
            <v>373.5</v>
          </cell>
        </row>
        <row r="5813">
          <cell r="A5813">
            <v>2551012</v>
          </cell>
          <cell r="B5813" t="str">
            <v>25-510-12</v>
          </cell>
          <cell r="C5813" t="str">
            <v xml:space="preserve">BENDING PLIERS       12CM               </v>
          </cell>
          <cell r="D5813" t="str">
            <v>PC</v>
          </cell>
          <cell r="E5813">
            <v>69.900000000000006</v>
          </cell>
          <cell r="F5813">
            <v>174.75</v>
          </cell>
        </row>
        <row r="5814">
          <cell r="A5814">
            <v>2551314</v>
          </cell>
          <cell r="B5814" t="str">
            <v>25-513-14</v>
          </cell>
          <cell r="C5814" t="str">
            <v xml:space="preserve">BENDING INSTRUMENT FOR 2.3 MM SYSTEM    </v>
          </cell>
          <cell r="D5814" t="str">
            <v>PC</v>
          </cell>
          <cell r="E5814">
            <v>196</v>
          </cell>
          <cell r="F5814">
            <v>490</v>
          </cell>
        </row>
        <row r="5815">
          <cell r="A5815">
            <v>2551413</v>
          </cell>
          <cell r="B5815" t="str">
            <v>25-514-13</v>
          </cell>
          <cell r="C5815" t="str">
            <v xml:space="preserve">BENDINGPLIERS WITH PIN,FOR 2.3MM SYSTEM </v>
          </cell>
          <cell r="D5815" t="str">
            <v>PC</v>
          </cell>
          <cell r="E5815">
            <v>87.9</v>
          </cell>
          <cell r="F5815">
            <v>219.75</v>
          </cell>
        </row>
        <row r="5816">
          <cell r="A5816">
            <v>2551613</v>
          </cell>
          <cell r="B5816" t="str">
            <v>25-516-13</v>
          </cell>
          <cell r="C5816" t="str">
            <v xml:space="preserve">MODELLING PLIERS      5 1/4"            </v>
          </cell>
          <cell r="D5816" t="str">
            <v>PC</v>
          </cell>
          <cell r="E5816">
            <v>60.8</v>
          </cell>
          <cell r="F5816">
            <v>152</v>
          </cell>
        </row>
        <row r="5817">
          <cell r="A5817">
            <v>2554013</v>
          </cell>
          <cell r="B5817" t="str">
            <v>25-540-13</v>
          </cell>
          <cell r="C5817" t="str">
            <v xml:space="preserve">CROSS-DRIVE FIX. SCREWDRIVER 2.0/2.3 MM </v>
          </cell>
          <cell r="D5817" t="str">
            <v>PC</v>
          </cell>
          <cell r="E5817">
            <v>98.1</v>
          </cell>
          <cell r="F5817">
            <v>245.25</v>
          </cell>
        </row>
        <row r="5818">
          <cell r="A5818">
            <v>2554097</v>
          </cell>
          <cell r="B5818" t="str">
            <v>25-540-97</v>
          </cell>
          <cell r="C5818" t="str">
            <v>CROSS-DRIVE SCREW D.2.0/2.3MM(25-406-99)</v>
          </cell>
          <cell r="D5818" t="str">
            <v>PC</v>
          </cell>
          <cell r="E5818">
            <v>62.8</v>
          </cell>
          <cell r="F5818">
            <v>157</v>
          </cell>
        </row>
        <row r="5819">
          <cell r="A5819">
            <v>2554098</v>
          </cell>
          <cell r="B5819" t="str">
            <v>25-540-98</v>
          </cell>
          <cell r="C5819" t="str">
            <v xml:space="preserve">CENTRE-DRIVE SCREW DEVIC.2MM            </v>
          </cell>
          <cell r="D5819" t="str">
            <v>PC</v>
          </cell>
          <cell r="E5819">
            <v>52.02</v>
          </cell>
          <cell r="F5819">
            <v>130.05000000000001</v>
          </cell>
        </row>
        <row r="5820">
          <cell r="A5820">
            <v>2554217</v>
          </cell>
          <cell r="B5820" t="str">
            <v>25-542-17</v>
          </cell>
          <cell r="C5820" t="str">
            <v xml:space="preserve">CENTRE-DRIVE SCREWDRIVER 2MM            </v>
          </cell>
          <cell r="D5820" t="str">
            <v>PC</v>
          </cell>
          <cell r="E5820">
            <v>81.180000000000007</v>
          </cell>
          <cell r="F5820">
            <v>202.95000000000002</v>
          </cell>
        </row>
        <row r="5821">
          <cell r="A5821">
            <v>2554411</v>
          </cell>
          <cell r="B5821" t="str">
            <v>25-544-11</v>
          </cell>
          <cell r="C5821" t="str">
            <v xml:space="preserve">CENTRE-DRIVE TAP.                       </v>
          </cell>
          <cell r="D5821" t="str">
            <v>PC</v>
          </cell>
          <cell r="E5821">
            <v>52.74</v>
          </cell>
          <cell r="F5821">
            <v>131.85</v>
          </cell>
        </row>
        <row r="5822">
          <cell r="A5822">
            <v>2554608</v>
          </cell>
          <cell r="B5822" t="str">
            <v>25-546-08</v>
          </cell>
          <cell r="C5822" t="str">
            <v xml:space="preserve">COUNTERSINK                             </v>
          </cell>
          <cell r="D5822" t="str">
            <v>PC</v>
          </cell>
          <cell r="E5822">
            <v>54</v>
          </cell>
          <cell r="F5822">
            <v>135</v>
          </cell>
        </row>
        <row r="5823">
          <cell r="A5823">
            <v>2554811</v>
          </cell>
          <cell r="B5823" t="str">
            <v>25-548-11</v>
          </cell>
          <cell r="C5823" t="str">
            <v xml:space="preserve">TAP ONLY FOR 2.3 MM SCREWS              </v>
          </cell>
          <cell r="D5823" t="str">
            <v>PC</v>
          </cell>
          <cell r="E5823">
            <v>56.4</v>
          </cell>
          <cell r="F5823">
            <v>141</v>
          </cell>
        </row>
        <row r="5824">
          <cell r="A5824">
            <v>2554914</v>
          </cell>
          <cell r="B5824" t="str">
            <v>25-549-14</v>
          </cell>
          <cell r="C5824" t="str">
            <v xml:space="preserve">DRILL SLEEVE                            </v>
          </cell>
          <cell r="D5824" t="str">
            <v>PC</v>
          </cell>
          <cell r="E5824">
            <v>68.7</v>
          </cell>
          <cell r="F5824">
            <v>171.75</v>
          </cell>
        </row>
        <row r="5825">
          <cell r="A5825">
            <v>2555004</v>
          </cell>
          <cell r="B5825" t="str">
            <v>25-550-04</v>
          </cell>
          <cell r="C5825" t="str">
            <v xml:space="preserve">MINIPL., 2.0, 4-HOLES, STRAIGHT         </v>
          </cell>
          <cell r="D5825">
            <v>5</v>
          </cell>
          <cell r="E5825">
            <v>96.75</v>
          </cell>
          <cell r="F5825">
            <v>241.875</v>
          </cell>
        </row>
        <row r="5826">
          <cell r="A5826">
            <v>2555071</v>
          </cell>
          <cell r="B5826" t="str">
            <v>25-550-71</v>
          </cell>
          <cell r="C5826" t="str">
            <v>MINI PLATE 2.0, 4-HOLE, STRAIGHT,STERILE</v>
          </cell>
          <cell r="D5826" t="str">
            <v>PC</v>
          </cell>
          <cell r="E5826">
            <v>25.29</v>
          </cell>
          <cell r="F5826">
            <v>63.224999999999994</v>
          </cell>
        </row>
        <row r="5827">
          <cell r="A5827">
            <v>2555089</v>
          </cell>
          <cell r="B5827" t="str">
            <v>25-550-89</v>
          </cell>
          <cell r="C5827" t="str">
            <v>TEMPLATE FOR 25-550-04-71 / 50-360-04-71</v>
          </cell>
          <cell r="D5827" t="str">
            <v>PC</v>
          </cell>
          <cell r="E5827">
            <v>21.7</v>
          </cell>
          <cell r="F5827">
            <v>54.25</v>
          </cell>
        </row>
        <row r="5828">
          <cell r="A5828">
            <v>2555091</v>
          </cell>
          <cell r="B5828" t="str">
            <v>25-550-91</v>
          </cell>
          <cell r="C5828" t="str">
            <v xml:space="preserve">MINIPL., 2.0, 4-HOLES, STRAIGHT         </v>
          </cell>
          <cell r="D5828" t="str">
            <v>PC</v>
          </cell>
          <cell r="E5828">
            <v>19.53</v>
          </cell>
          <cell r="F5828">
            <v>48.825000000000003</v>
          </cell>
        </row>
        <row r="5829">
          <cell r="A5829">
            <v>2555006</v>
          </cell>
          <cell r="B5829" t="str">
            <v>25-550-06</v>
          </cell>
          <cell r="C5829" t="str">
            <v xml:space="preserve">MINIPL., 2.0, 6-HOLES, STRAIGHT         </v>
          </cell>
          <cell r="D5829">
            <v>5</v>
          </cell>
          <cell r="E5829">
            <v>103.05</v>
          </cell>
          <cell r="F5829">
            <v>257.625</v>
          </cell>
        </row>
        <row r="5830">
          <cell r="A5830">
            <v>2555071</v>
          </cell>
          <cell r="B5830" t="str">
            <v>25-550-71</v>
          </cell>
          <cell r="C5830" t="str">
            <v>MINI PLATE 2.0, 6-HOLE, STRAIGHT,STERILE</v>
          </cell>
          <cell r="D5830" t="str">
            <v>PC</v>
          </cell>
          <cell r="E5830">
            <v>27</v>
          </cell>
          <cell r="F5830">
            <v>67.5</v>
          </cell>
        </row>
        <row r="5831">
          <cell r="A5831">
            <v>2555089</v>
          </cell>
          <cell r="B5831" t="str">
            <v>25-550-89</v>
          </cell>
          <cell r="C5831" t="str">
            <v xml:space="preserve">TEMPLATE FOR 25-550-06-71               </v>
          </cell>
          <cell r="D5831" t="str">
            <v>PC</v>
          </cell>
          <cell r="E5831">
            <v>23</v>
          </cell>
          <cell r="F5831">
            <v>57.5</v>
          </cell>
        </row>
        <row r="5832">
          <cell r="A5832">
            <v>2555091</v>
          </cell>
          <cell r="B5832" t="str">
            <v>25-550-91</v>
          </cell>
          <cell r="C5832" t="str">
            <v xml:space="preserve">MINIPL., 2.0, 6-HOLES, STRAIGHT         </v>
          </cell>
          <cell r="D5832" t="str">
            <v>PC</v>
          </cell>
          <cell r="E5832">
            <v>20.7</v>
          </cell>
          <cell r="F5832">
            <v>51.75</v>
          </cell>
        </row>
        <row r="5833">
          <cell r="A5833">
            <v>2555008</v>
          </cell>
          <cell r="B5833" t="str">
            <v>25-550-08</v>
          </cell>
          <cell r="C5833" t="str">
            <v xml:space="preserve">MINIPL., 2.0, 8-HOLES, STRAIGHT         </v>
          </cell>
          <cell r="D5833">
            <v>5</v>
          </cell>
          <cell r="E5833">
            <v>146.69999999999999</v>
          </cell>
          <cell r="F5833">
            <v>366.75</v>
          </cell>
        </row>
        <row r="5834">
          <cell r="A5834">
            <v>2555071</v>
          </cell>
          <cell r="B5834" t="str">
            <v>25-550-71</v>
          </cell>
          <cell r="C5834" t="str">
            <v>MINI PLATE 2.0, 8-HOLE, STRAIGHT,STERILE</v>
          </cell>
          <cell r="D5834" t="str">
            <v>PC</v>
          </cell>
          <cell r="E5834">
            <v>38.61</v>
          </cell>
          <cell r="F5834">
            <v>96.525000000000006</v>
          </cell>
        </row>
        <row r="5835">
          <cell r="A5835">
            <v>2555089</v>
          </cell>
          <cell r="B5835" t="str">
            <v>25-550-89</v>
          </cell>
          <cell r="C5835" t="str">
            <v xml:space="preserve">TEMPLATE FOR 25-550-08-71               </v>
          </cell>
          <cell r="D5835" t="str">
            <v>PC</v>
          </cell>
          <cell r="E5835">
            <v>31.4</v>
          </cell>
          <cell r="F5835">
            <v>78.5</v>
          </cell>
        </row>
        <row r="5836">
          <cell r="A5836">
            <v>2555091</v>
          </cell>
          <cell r="B5836" t="str">
            <v>25-550-91</v>
          </cell>
          <cell r="C5836" t="str">
            <v xml:space="preserve">MINIPL., 2.0, 8-HOLES, STRAIGHT         </v>
          </cell>
          <cell r="D5836" t="str">
            <v>PC</v>
          </cell>
          <cell r="E5836">
            <v>29.61</v>
          </cell>
          <cell r="F5836">
            <v>74.025000000000006</v>
          </cell>
        </row>
        <row r="5837">
          <cell r="A5837">
            <v>2555016</v>
          </cell>
          <cell r="B5837" t="str">
            <v>25-550-16</v>
          </cell>
          <cell r="C5837" t="str">
            <v xml:space="preserve">MINIPL., 2.0,16-HOLES, STRAIGHT         </v>
          </cell>
          <cell r="D5837">
            <v>5</v>
          </cell>
          <cell r="E5837">
            <v>234</v>
          </cell>
          <cell r="F5837">
            <v>585</v>
          </cell>
        </row>
        <row r="5838">
          <cell r="A5838">
            <v>2555071</v>
          </cell>
          <cell r="B5838" t="str">
            <v>25-550-71</v>
          </cell>
          <cell r="C5838" t="str">
            <v>MINI PLATE 2.0,16-HOLE, STRAIGHT,STERILE</v>
          </cell>
          <cell r="D5838" t="str">
            <v>PC</v>
          </cell>
          <cell r="E5838">
            <v>61.83</v>
          </cell>
          <cell r="F5838">
            <v>154.57499999999999</v>
          </cell>
        </row>
        <row r="5839">
          <cell r="A5839">
            <v>2555089</v>
          </cell>
          <cell r="B5839" t="str">
            <v>25-550-89</v>
          </cell>
          <cell r="C5839" t="str">
            <v>TEMPLATE FOR 25-550-16-71 / 50-368-16-71</v>
          </cell>
          <cell r="D5839" t="str">
            <v>PC</v>
          </cell>
          <cell r="E5839">
            <v>52.3</v>
          </cell>
          <cell r="F5839">
            <v>130.75</v>
          </cell>
        </row>
        <row r="5840">
          <cell r="A5840">
            <v>2555091</v>
          </cell>
          <cell r="B5840" t="str">
            <v>25-550-91</v>
          </cell>
          <cell r="C5840" t="str">
            <v xml:space="preserve">MINIPL., 2.0,16-HOLES, STRAIGHT         </v>
          </cell>
          <cell r="D5840" t="str">
            <v>PC</v>
          </cell>
          <cell r="E5840">
            <v>47.16</v>
          </cell>
          <cell r="F5840">
            <v>117.89999999999999</v>
          </cell>
        </row>
        <row r="5841">
          <cell r="A5841">
            <v>2555040</v>
          </cell>
          <cell r="B5841" t="str">
            <v>25-550-40</v>
          </cell>
          <cell r="C5841" t="str">
            <v xml:space="preserve">MINI PLATES STR        1/EA             </v>
          </cell>
          <cell r="D5841" t="str">
            <v>PC</v>
          </cell>
          <cell r="E5841">
            <v>182.7</v>
          </cell>
          <cell r="F5841">
            <v>456.75</v>
          </cell>
        </row>
        <row r="5842">
          <cell r="A5842">
            <v>2555102</v>
          </cell>
          <cell r="B5842" t="str">
            <v>25-551-02</v>
          </cell>
          <cell r="C5842" t="str">
            <v xml:space="preserve">MINIPL., 2.0, 2-HOLES, STRAIGHT, SHORT  </v>
          </cell>
          <cell r="D5842">
            <v>5</v>
          </cell>
          <cell r="E5842">
            <v>62.64</v>
          </cell>
          <cell r="F5842">
            <v>156.6</v>
          </cell>
        </row>
        <row r="5843">
          <cell r="A5843">
            <v>2555191</v>
          </cell>
          <cell r="B5843" t="str">
            <v>25-551-91</v>
          </cell>
          <cell r="C5843" t="str">
            <v xml:space="preserve">MINIPL., 2.0, 2-HOLES, STRAIGHT, SHORT  </v>
          </cell>
          <cell r="D5843" t="str">
            <v>PC</v>
          </cell>
          <cell r="E5843">
            <v>12.87</v>
          </cell>
          <cell r="F5843">
            <v>32.174999999999997</v>
          </cell>
        </row>
        <row r="5844">
          <cell r="A5844">
            <v>2555104</v>
          </cell>
          <cell r="B5844" t="str">
            <v>25-551-04</v>
          </cell>
          <cell r="C5844" t="str">
            <v xml:space="preserve">MINIPL., 2.0, 4-HOLES, STRAIGHT, SHORT  </v>
          </cell>
          <cell r="D5844">
            <v>5</v>
          </cell>
          <cell r="E5844">
            <v>96.75</v>
          </cell>
          <cell r="F5844">
            <v>241.875</v>
          </cell>
        </row>
        <row r="5845">
          <cell r="A5845">
            <v>2555171</v>
          </cell>
          <cell r="B5845" t="str">
            <v>25-551-71</v>
          </cell>
          <cell r="C5845" t="str">
            <v>MINI PLATE 2.0,4-HOLE,STRA,SHORT,STERILE</v>
          </cell>
          <cell r="D5845" t="str">
            <v>PC</v>
          </cell>
          <cell r="E5845">
            <v>25.29</v>
          </cell>
          <cell r="F5845">
            <v>63.224999999999994</v>
          </cell>
        </row>
        <row r="5846">
          <cell r="A5846">
            <v>2555189</v>
          </cell>
          <cell r="B5846" t="str">
            <v>25-551-89</v>
          </cell>
          <cell r="C5846" t="str">
            <v>TEMPLATE FOR 25-551-04-71 / 50-362-04-71</v>
          </cell>
          <cell r="D5846" t="str">
            <v>PC</v>
          </cell>
          <cell r="E5846">
            <v>21.7</v>
          </cell>
          <cell r="F5846">
            <v>54.25</v>
          </cell>
        </row>
        <row r="5847">
          <cell r="A5847">
            <v>2555191</v>
          </cell>
          <cell r="B5847" t="str">
            <v>25-551-91</v>
          </cell>
          <cell r="C5847" t="str">
            <v xml:space="preserve">MINIPL., 2.0, 4-HOLES, STRAIGHT, SHORT  </v>
          </cell>
          <cell r="D5847" t="str">
            <v>PC</v>
          </cell>
          <cell r="E5847">
            <v>19.53</v>
          </cell>
          <cell r="F5847">
            <v>48.825000000000003</v>
          </cell>
        </row>
        <row r="5848">
          <cell r="A5848">
            <v>2555204</v>
          </cell>
          <cell r="B5848" t="str">
            <v>25-552-04</v>
          </cell>
          <cell r="C5848" t="str">
            <v xml:space="preserve">MINIPL., 2.0, 4-HOLES, STRAIGHT, LONG   </v>
          </cell>
          <cell r="D5848">
            <v>5</v>
          </cell>
          <cell r="E5848">
            <v>96.75</v>
          </cell>
          <cell r="F5848">
            <v>241.875</v>
          </cell>
        </row>
        <row r="5849">
          <cell r="A5849">
            <v>2555271</v>
          </cell>
          <cell r="B5849" t="str">
            <v>25-552-71</v>
          </cell>
          <cell r="C5849" t="str">
            <v>MINI PLATE 2.0,4-HOLE,STRAI,LONG,STERILE</v>
          </cell>
          <cell r="D5849" t="str">
            <v>PC</v>
          </cell>
          <cell r="E5849">
            <v>25.29</v>
          </cell>
          <cell r="F5849">
            <v>63.224999999999994</v>
          </cell>
        </row>
        <row r="5850">
          <cell r="A5850">
            <v>2555289</v>
          </cell>
          <cell r="B5850" t="str">
            <v>25-552-89</v>
          </cell>
          <cell r="C5850" t="str">
            <v xml:space="preserve">TEMPLATE FOR 25-552-04-71               </v>
          </cell>
          <cell r="D5850" t="str">
            <v>PC</v>
          </cell>
          <cell r="E5850">
            <v>21.7</v>
          </cell>
          <cell r="F5850">
            <v>54.25</v>
          </cell>
        </row>
        <row r="5851">
          <cell r="A5851">
            <v>2555291</v>
          </cell>
          <cell r="B5851" t="str">
            <v>25-552-91</v>
          </cell>
          <cell r="C5851" t="str">
            <v xml:space="preserve">MINIPL., 2.0, 4-HOLES, STRAIGHT, LONG   </v>
          </cell>
          <cell r="D5851" t="str">
            <v>PC</v>
          </cell>
          <cell r="E5851">
            <v>19.53</v>
          </cell>
          <cell r="F5851">
            <v>48.825000000000003</v>
          </cell>
        </row>
        <row r="5852">
          <cell r="A5852">
            <v>2555206</v>
          </cell>
          <cell r="B5852" t="str">
            <v>25-552-06</v>
          </cell>
          <cell r="C5852" t="str">
            <v xml:space="preserve">MINIPL., 2.0, 6-HOLES, STRAIGHT, LONG   </v>
          </cell>
          <cell r="D5852">
            <v>5</v>
          </cell>
          <cell r="E5852">
            <v>103.05</v>
          </cell>
          <cell r="F5852">
            <v>257.625</v>
          </cell>
        </row>
        <row r="5853">
          <cell r="A5853">
            <v>2555271</v>
          </cell>
          <cell r="B5853" t="str">
            <v>25-552-71</v>
          </cell>
          <cell r="C5853" t="str">
            <v>MINI PLATE 2.0,6-HOLE,STRAI,LONG,STERILE</v>
          </cell>
          <cell r="D5853" t="str">
            <v>PC</v>
          </cell>
          <cell r="E5853">
            <v>27</v>
          </cell>
          <cell r="F5853">
            <v>67.5</v>
          </cell>
        </row>
        <row r="5854">
          <cell r="A5854">
            <v>2555289</v>
          </cell>
          <cell r="B5854" t="str">
            <v>25-552-89</v>
          </cell>
          <cell r="C5854" t="str">
            <v xml:space="preserve">TEMPLATE FOR 25-552-06-71               </v>
          </cell>
          <cell r="D5854" t="str">
            <v>PC</v>
          </cell>
          <cell r="E5854">
            <v>23</v>
          </cell>
          <cell r="F5854">
            <v>57.5</v>
          </cell>
        </row>
        <row r="5855">
          <cell r="A5855">
            <v>2555291</v>
          </cell>
          <cell r="B5855" t="str">
            <v>25-552-91</v>
          </cell>
          <cell r="C5855" t="str">
            <v xml:space="preserve">MINIPL., 2.0, 6-HOLES, STRAIGHT, LONG   </v>
          </cell>
          <cell r="D5855" t="str">
            <v>PC</v>
          </cell>
          <cell r="E5855">
            <v>20.7</v>
          </cell>
          <cell r="F5855">
            <v>51.75</v>
          </cell>
        </row>
        <row r="5856">
          <cell r="A5856">
            <v>2555305</v>
          </cell>
          <cell r="B5856" t="str">
            <v>25-553-05</v>
          </cell>
          <cell r="C5856" t="str">
            <v xml:space="preserve">MINIPL., 2.0, 5-HOLES, Y-SHAPE, SHORT   </v>
          </cell>
          <cell r="D5856">
            <v>5</v>
          </cell>
          <cell r="E5856">
            <v>165.15</v>
          </cell>
          <cell r="F5856">
            <v>412.875</v>
          </cell>
        </row>
        <row r="5857">
          <cell r="A5857">
            <v>2555371</v>
          </cell>
          <cell r="B5857" t="str">
            <v>25-553-71</v>
          </cell>
          <cell r="C5857" t="str">
            <v>MINI PLATE 2.0,5-HOLE,Y-SH,SHORT,STERILE</v>
          </cell>
          <cell r="D5857" t="str">
            <v>PC</v>
          </cell>
          <cell r="E5857">
            <v>43.38</v>
          </cell>
          <cell r="F5857">
            <v>108.45</v>
          </cell>
        </row>
        <row r="5858">
          <cell r="A5858">
            <v>2555389</v>
          </cell>
          <cell r="B5858" t="str">
            <v>25-553-89</v>
          </cell>
          <cell r="C5858" t="str">
            <v xml:space="preserve">TEMPLATE FOR 25-553-05-71               </v>
          </cell>
          <cell r="D5858" t="str">
            <v>PC</v>
          </cell>
          <cell r="E5858">
            <v>36.700000000000003</v>
          </cell>
          <cell r="F5858">
            <v>91.75</v>
          </cell>
        </row>
        <row r="5859">
          <cell r="A5859">
            <v>2555391</v>
          </cell>
          <cell r="B5859" t="str">
            <v>25-553-91</v>
          </cell>
          <cell r="C5859" t="str">
            <v xml:space="preserve">MINIPL., 2.0, 5-HOLES, Y-SHAPE, SHORT   </v>
          </cell>
          <cell r="D5859" t="str">
            <v>PC</v>
          </cell>
          <cell r="E5859">
            <v>33.299999999999997</v>
          </cell>
          <cell r="F5859">
            <v>83.25</v>
          </cell>
        </row>
        <row r="5860">
          <cell r="A5860">
            <v>2555404</v>
          </cell>
          <cell r="B5860" t="str">
            <v>25-554-04</v>
          </cell>
          <cell r="C5860" t="str">
            <v xml:space="preserve">MINIPL., 2.0, 5-HOLES, Y-SHAPE, LONG    </v>
          </cell>
          <cell r="D5860">
            <v>5</v>
          </cell>
          <cell r="E5860">
            <v>165.15</v>
          </cell>
          <cell r="F5860">
            <v>412.875</v>
          </cell>
        </row>
        <row r="5861">
          <cell r="A5861">
            <v>2555491</v>
          </cell>
          <cell r="B5861" t="str">
            <v>25-554-91</v>
          </cell>
          <cell r="C5861" t="str">
            <v xml:space="preserve">MINIPL., 2.0, 5-HOLES, Y-SHAPE, LONG    </v>
          </cell>
          <cell r="D5861" t="str">
            <v>PC</v>
          </cell>
          <cell r="E5861">
            <v>33.299999999999997</v>
          </cell>
          <cell r="F5861">
            <v>83.25</v>
          </cell>
        </row>
        <row r="5862">
          <cell r="A5862">
            <v>2556006</v>
          </cell>
          <cell r="B5862" t="str">
            <v>25-560-06</v>
          </cell>
          <cell r="C5862" t="str">
            <v xml:space="preserve">MINIPL., 2.0, 6-HOLES, T-SHAPE          </v>
          </cell>
          <cell r="D5862">
            <v>5</v>
          </cell>
          <cell r="E5862">
            <v>155.25</v>
          </cell>
          <cell r="F5862">
            <v>388.125</v>
          </cell>
        </row>
        <row r="5863">
          <cell r="A5863">
            <v>2556091</v>
          </cell>
          <cell r="B5863" t="str">
            <v>25-560-91</v>
          </cell>
          <cell r="C5863" t="str">
            <v xml:space="preserve">MINIPL., 2.0, 6-HOLES, T-SHAPE          </v>
          </cell>
          <cell r="D5863" t="str">
            <v>PC</v>
          </cell>
          <cell r="E5863">
            <v>31.23</v>
          </cell>
          <cell r="F5863">
            <v>78.075000000000003</v>
          </cell>
        </row>
        <row r="5864">
          <cell r="A5864">
            <v>2556105</v>
          </cell>
          <cell r="B5864" t="str">
            <v>25-561-05</v>
          </cell>
          <cell r="C5864" t="str">
            <v xml:space="preserve">MINIPL., 2.0, 5-HOLES, T-SHAPE, LONG    </v>
          </cell>
          <cell r="D5864">
            <v>5</v>
          </cell>
          <cell r="E5864">
            <v>155.25</v>
          </cell>
          <cell r="F5864">
            <v>388.125</v>
          </cell>
        </row>
        <row r="5865">
          <cell r="A5865">
            <v>2556191</v>
          </cell>
          <cell r="B5865" t="str">
            <v>25-561-91</v>
          </cell>
          <cell r="C5865" t="str">
            <v xml:space="preserve">MINIPL., 2.0, 5-HOLES, T-SHAPE, LONG    </v>
          </cell>
          <cell r="D5865" t="str">
            <v>PC</v>
          </cell>
          <cell r="E5865">
            <v>31.23</v>
          </cell>
          <cell r="F5865">
            <v>78.075000000000003</v>
          </cell>
        </row>
        <row r="5866">
          <cell r="A5866">
            <v>2556205</v>
          </cell>
          <cell r="B5866" t="str">
            <v>25-562-05</v>
          </cell>
          <cell r="C5866" t="str">
            <v>MINIPL., 2.0, 5-H,T-SHAPE,MED., 80/100DG</v>
          </cell>
          <cell r="D5866">
            <v>5</v>
          </cell>
          <cell r="E5866">
            <v>155.25</v>
          </cell>
          <cell r="F5866">
            <v>388.125</v>
          </cell>
        </row>
        <row r="5867">
          <cell r="A5867">
            <v>2556291</v>
          </cell>
          <cell r="B5867" t="str">
            <v>25-562-91</v>
          </cell>
          <cell r="C5867" t="str">
            <v>MINIPL., 2.0, 5-H,T-SHAPE,MED., 80/100DG</v>
          </cell>
          <cell r="D5867" t="str">
            <v>PC</v>
          </cell>
          <cell r="E5867">
            <v>31.23</v>
          </cell>
          <cell r="F5867">
            <v>78.075000000000003</v>
          </cell>
        </row>
        <row r="5868">
          <cell r="A5868">
            <v>2556305</v>
          </cell>
          <cell r="B5868" t="str">
            <v>25-563-05</v>
          </cell>
          <cell r="C5868" t="str">
            <v>MINIPL., 2.0, 5-H,T-SHAPE,MED., 100/80DG</v>
          </cell>
          <cell r="D5868">
            <v>5</v>
          </cell>
          <cell r="E5868">
            <v>155.25</v>
          </cell>
          <cell r="F5868">
            <v>388.125</v>
          </cell>
        </row>
        <row r="5869">
          <cell r="A5869">
            <v>2556391</v>
          </cell>
          <cell r="B5869" t="str">
            <v>25-563-91</v>
          </cell>
          <cell r="C5869" t="str">
            <v>MINIPL., 2.0, 5-H,T-SHAPE,MED., 100/80DG</v>
          </cell>
          <cell r="D5869" t="str">
            <v>PC</v>
          </cell>
          <cell r="E5869">
            <v>31.23</v>
          </cell>
          <cell r="F5869">
            <v>78.075000000000003</v>
          </cell>
        </row>
        <row r="5870">
          <cell r="A5870">
            <v>2556404</v>
          </cell>
          <cell r="B5870" t="str">
            <v>25-564-04</v>
          </cell>
          <cell r="C5870" t="str">
            <v>MINIPL., 2.0, 4-HOLES, L-SHAPE, RI,SHORT</v>
          </cell>
          <cell r="D5870">
            <v>5</v>
          </cell>
          <cell r="E5870">
            <v>155.25</v>
          </cell>
          <cell r="F5870">
            <v>388.125</v>
          </cell>
        </row>
        <row r="5871">
          <cell r="A5871">
            <v>2556471</v>
          </cell>
          <cell r="B5871" t="str">
            <v>25-564-71</v>
          </cell>
          <cell r="C5871" t="str">
            <v>MINI PLATE 2.0,4-H,L-SH,RI,SHORT,STERILE</v>
          </cell>
          <cell r="D5871" t="str">
            <v>PC</v>
          </cell>
          <cell r="E5871">
            <v>40.770000000000003</v>
          </cell>
          <cell r="F5871">
            <v>101.92500000000001</v>
          </cell>
        </row>
        <row r="5872">
          <cell r="A5872">
            <v>2556491</v>
          </cell>
          <cell r="B5872" t="str">
            <v>25-564-91</v>
          </cell>
          <cell r="C5872" t="str">
            <v>MINIPL., 2.0, 4-HOLES, L-SHAPE, RI,SHORT</v>
          </cell>
          <cell r="D5872" t="str">
            <v>PC</v>
          </cell>
          <cell r="E5872">
            <v>31.23</v>
          </cell>
          <cell r="F5872">
            <v>78.075000000000003</v>
          </cell>
        </row>
        <row r="5873">
          <cell r="A5873">
            <v>2556504</v>
          </cell>
          <cell r="B5873" t="str">
            <v>25-565-04</v>
          </cell>
          <cell r="C5873" t="str">
            <v>MINIPL., 2.0, 4-HOLES, L-SHAPE, RI, LONG</v>
          </cell>
          <cell r="D5873">
            <v>5</v>
          </cell>
          <cell r="E5873">
            <v>155.25</v>
          </cell>
          <cell r="F5873">
            <v>388.125</v>
          </cell>
        </row>
        <row r="5874">
          <cell r="A5874">
            <v>2556571</v>
          </cell>
          <cell r="B5874" t="str">
            <v>25-565-71</v>
          </cell>
          <cell r="C5874" t="str">
            <v>MINI PLATE 2.0,4-H,L-SHA,RI,LONG,STERILE</v>
          </cell>
          <cell r="D5874" t="str">
            <v>PC</v>
          </cell>
          <cell r="E5874">
            <v>40.770000000000003</v>
          </cell>
          <cell r="F5874">
            <v>101.92500000000001</v>
          </cell>
        </row>
        <row r="5875">
          <cell r="A5875">
            <v>2556591</v>
          </cell>
          <cell r="B5875" t="str">
            <v>25-565-91</v>
          </cell>
          <cell r="C5875" t="str">
            <v>MINIPL., 2.0, 4-HOLES, L-SHAPE, RI, LONG</v>
          </cell>
          <cell r="D5875" t="str">
            <v>PC</v>
          </cell>
          <cell r="E5875">
            <v>31.23</v>
          </cell>
          <cell r="F5875">
            <v>78.075000000000003</v>
          </cell>
        </row>
        <row r="5876">
          <cell r="A5876">
            <v>2556604</v>
          </cell>
          <cell r="B5876" t="str">
            <v>25-566-04</v>
          </cell>
          <cell r="C5876" t="str">
            <v>MINIPL., 2.0, 4-HOLES, L-SHAPE, LE,SHORT</v>
          </cell>
          <cell r="D5876">
            <v>5</v>
          </cell>
          <cell r="E5876">
            <v>155.25</v>
          </cell>
          <cell r="F5876">
            <v>388.125</v>
          </cell>
        </row>
        <row r="5877">
          <cell r="A5877">
            <v>2556671</v>
          </cell>
          <cell r="B5877" t="str">
            <v>25-566-71</v>
          </cell>
          <cell r="C5877" t="str">
            <v>MINI PLATE 2.0,4-H,L-SH,LE,SHORT,STERILE</v>
          </cell>
          <cell r="D5877" t="str">
            <v>PC</v>
          </cell>
          <cell r="E5877">
            <v>40.770000000000003</v>
          </cell>
          <cell r="F5877">
            <v>101.92500000000001</v>
          </cell>
        </row>
        <row r="5878">
          <cell r="A5878">
            <v>2556689</v>
          </cell>
          <cell r="B5878" t="str">
            <v>25-566-89</v>
          </cell>
          <cell r="C5878" t="str">
            <v>TEMPLATE FOR 25-564-04-71 / 25-566-04-71</v>
          </cell>
          <cell r="D5878" t="str">
            <v>PC</v>
          </cell>
          <cell r="E5878">
            <v>34.6</v>
          </cell>
          <cell r="F5878">
            <v>86.5</v>
          </cell>
        </row>
        <row r="5879">
          <cell r="A5879">
            <v>2556691</v>
          </cell>
          <cell r="B5879" t="str">
            <v>25-566-91</v>
          </cell>
          <cell r="C5879" t="str">
            <v>MINIPL., 2.0, 4-HOLES, L-SHAPE, LE,SHORT</v>
          </cell>
          <cell r="D5879" t="str">
            <v>PC</v>
          </cell>
          <cell r="E5879">
            <v>31.23</v>
          </cell>
          <cell r="F5879">
            <v>78.075000000000003</v>
          </cell>
        </row>
        <row r="5880">
          <cell r="A5880">
            <v>2556704</v>
          </cell>
          <cell r="B5880" t="str">
            <v>25-567-04</v>
          </cell>
          <cell r="C5880" t="str">
            <v>MINIPL., 2.0, 4-HOLES, L-SHAPE, LE, LONG</v>
          </cell>
          <cell r="D5880">
            <v>5</v>
          </cell>
          <cell r="E5880">
            <v>155.25</v>
          </cell>
          <cell r="F5880">
            <v>388.125</v>
          </cell>
        </row>
        <row r="5881">
          <cell r="A5881">
            <v>2556771</v>
          </cell>
          <cell r="B5881" t="str">
            <v>25-567-71</v>
          </cell>
          <cell r="C5881" t="str">
            <v>MINI PLATE 2.0,4-H,L-SHA,LE,LONG,STERILE</v>
          </cell>
          <cell r="D5881" t="str">
            <v>PC</v>
          </cell>
          <cell r="E5881">
            <v>40.770000000000003</v>
          </cell>
          <cell r="F5881">
            <v>101.92500000000001</v>
          </cell>
        </row>
        <row r="5882">
          <cell r="A5882">
            <v>2556789</v>
          </cell>
          <cell r="B5882" t="str">
            <v>25-567-89</v>
          </cell>
          <cell r="C5882" t="str">
            <v>TEMPLATE FOR 25-565-04-71 / 25-567-04-71</v>
          </cell>
          <cell r="D5882" t="str">
            <v>PC</v>
          </cell>
          <cell r="E5882">
            <v>34.6</v>
          </cell>
          <cell r="F5882">
            <v>86.5</v>
          </cell>
        </row>
        <row r="5883">
          <cell r="A5883">
            <v>2556791</v>
          </cell>
          <cell r="B5883" t="str">
            <v>25-567-91</v>
          </cell>
          <cell r="C5883" t="str">
            <v>MINIPL., 2.0, 4-HOLES, L-SHAPE, LE, LONG</v>
          </cell>
          <cell r="D5883" t="str">
            <v>PC</v>
          </cell>
          <cell r="E5883">
            <v>31.23</v>
          </cell>
          <cell r="F5883">
            <v>78.075000000000003</v>
          </cell>
        </row>
        <row r="5884">
          <cell r="A5884">
            <v>2556804</v>
          </cell>
          <cell r="B5884" t="str">
            <v>25-568-04</v>
          </cell>
          <cell r="C5884" t="str">
            <v xml:space="preserve">MINIPL., 2.0, 4-HOLES, H-SHAPE          </v>
          </cell>
          <cell r="D5884">
            <v>5</v>
          </cell>
          <cell r="E5884">
            <v>155.25</v>
          </cell>
          <cell r="F5884">
            <v>388.125</v>
          </cell>
        </row>
        <row r="5885">
          <cell r="A5885">
            <v>2556891</v>
          </cell>
          <cell r="B5885" t="str">
            <v>25-568-91</v>
          </cell>
          <cell r="C5885" t="str">
            <v xml:space="preserve">MINIPL., 2.0, 4-HOLES, H-SHAPE          </v>
          </cell>
          <cell r="D5885" t="str">
            <v>PC</v>
          </cell>
          <cell r="E5885">
            <v>31.23</v>
          </cell>
          <cell r="F5885">
            <v>78.075000000000003</v>
          </cell>
        </row>
        <row r="5886">
          <cell r="A5886">
            <v>2556806</v>
          </cell>
          <cell r="B5886" t="str">
            <v>25-568-06</v>
          </cell>
          <cell r="C5886" t="str">
            <v xml:space="preserve">MINIPL., 2.0, 6-HOLES, H-SHAPE          </v>
          </cell>
          <cell r="D5886">
            <v>5</v>
          </cell>
          <cell r="E5886">
            <v>155.25</v>
          </cell>
          <cell r="F5886">
            <v>388.125</v>
          </cell>
        </row>
        <row r="5887">
          <cell r="A5887">
            <v>2556891</v>
          </cell>
          <cell r="B5887" t="str">
            <v>25-568-91</v>
          </cell>
          <cell r="C5887" t="str">
            <v xml:space="preserve">MINIPL., 2.0, 6-HOLES, H-SHAPE          </v>
          </cell>
          <cell r="D5887" t="str">
            <v>PC</v>
          </cell>
          <cell r="E5887">
            <v>31.23</v>
          </cell>
          <cell r="F5887">
            <v>78.075000000000003</v>
          </cell>
        </row>
        <row r="5888">
          <cell r="A5888">
            <v>2556904</v>
          </cell>
          <cell r="B5888" t="str">
            <v>25-569-04</v>
          </cell>
          <cell r="C5888" t="str">
            <v xml:space="preserve">MINIPL., 2.0, 4-HOLES, L-SHAPE, MED.,RI </v>
          </cell>
          <cell r="D5888">
            <v>5</v>
          </cell>
          <cell r="E5888">
            <v>155.25</v>
          </cell>
          <cell r="F5888">
            <v>388.125</v>
          </cell>
        </row>
        <row r="5889">
          <cell r="A5889">
            <v>2556971</v>
          </cell>
          <cell r="B5889" t="str">
            <v>25-569-71</v>
          </cell>
          <cell r="C5889" t="str">
            <v>MINI PLATE 2.0,4-HO,L-SHA,MED,RI,STERILE</v>
          </cell>
          <cell r="D5889" t="str">
            <v>PC</v>
          </cell>
          <cell r="E5889">
            <v>40.770000000000003</v>
          </cell>
          <cell r="F5889">
            <v>101.92500000000001</v>
          </cell>
        </row>
        <row r="5890">
          <cell r="A5890">
            <v>2556991</v>
          </cell>
          <cell r="B5890" t="str">
            <v>25-569-91</v>
          </cell>
          <cell r="C5890" t="str">
            <v xml:space="preserve">MINIPL., 2.0, 4-HOLES, L-SHAPE, MED.,RI </v>
          </cell>
          <cell r="D5890" t="str">
            <v>PC</v>
          </cell>
          <cell r="E5890">
            <v>31.23</v>
          </cell>
          <cell r="F5890">
            <v>78.075000000000003</v>
          </cell>
        </row>
        <row r="5891">
          <cell r="A5891">
            <v>2557006</v>
          </cell>
          <cell r="B5891" t="str">
            <v>25-570-06</v>
          </cell>
          <cell r="C5891" t="str">
            <v>MINIPL., 2.0, 6-HOLES, DBL-Y-SHAPE, MED.</v>
          </cell>
          <cell r="D5891">
            <v>5</v>
          </cell>
          <cell r="E5891">
            <v>209.25</v>
          </cell>
          <cell r="F5891">
            <v>523.125</v>
          </cell>
        </row>
        <row r="5892">
          <cell r="A5892">
            <v>2557091</v>
          </cell>
          <cell r="B5892" t="str">
            <v>25-570-91</v>
          </cell>
          <cell r="C5892" t="str">
            <v>MINIPL., 2.0, 6-HOLES, DBL-Y-SHAPE, MED.</v>
          </cell>
          <cell r="D5892" t="str">
            <v>PC</v>
          </cell>
          <cell r="E5892">
            <v>42.21</v>
          </cell>
          <cell r="F5892">
            <v>105.52500000000001</v>
          </cell>
        </row>
        <row r="5893">
          <cell r="A5893">
            <v>2557104</v>
          </cell>
          <cell r="B5893" t="str">
            <v>25-571-04</v>
          </cell>
          <cell r="C5893" t="str">
            <v xml:space="preserve">MINIPL., 2.0, 4-HOLES, L-SHAPE, MED.    </v>
          </cell>
          <cell r="D5893">
            <v>5</v>
          </cell>
          <cell r="E5893">
            <v>155.25</v>
          </cell>
          <cell r="F5893">
            <v>388.125</v>
          </cell>
        </row>
        <row r="5894">
          <cell r="A5894">
            <v>2557171</v>
          </cell>
          <cell r="B5894" t="str">
            <v>25-571-71</v>
          </cell>
          <cell r="C5894" t="str">
            <v>MINI PLATE 2.0,4-HO,L-SHA,MED,LE,STERILE</v>
          </cell>
          <cell r="D5894" t="str">
            <v>PC</v>
          </cell>
          <cell r="E5894">
            <v>40.770000000000003</v>
          </cell>
          <cell r="F5894">
            <v>101.92500000000001</v>
          </cell>
        </row>
        <row r="5895">
          <cell r="A5895">
            <v>2557189</v>
          </cell>
          <cell r="B5895" t="str">
            <v>25-571-89</v>
          </cell>
          <cell r="C5895" t="str">
            <v xml:space="preserve">TEMPLATE F.25-569/571/ 50-375/377-04-71 </v>
          </cell>
          <cell r="D5895" t="str">
            <v>PC</v>
          </cell>
          <cell r="E5895">
            <v>34.6</v>
          </cell>
          <cell r="F5895">
            <v>86.5</v>
          </cell>
        </row>
        <row r="5896">
          <cell r="A5896">
            <v>2557191</v>
          </cell>
          <cell r="B5896" t="str">
            <v>25-571-91</v>
          </cell>
          <cell r="C5896" t="str">
            <v xml:space="preserve">MINIPL., 2.0, 4-HOLES, L-SHAPE, MED.    </v>
          </cell>
          <cell r="D5896" t="str">
            <v>PC</v>
          </cell>
          <cell r="E5896">
            <v>31.23</v>
          </cell>
          <cell r="F5896">
            <v>78.075000000000003</v>
          </cell>
        </row>
        <row r="5897">
          <cell r="A5897">
            <v>2557106</v>
          </cell>
          <cell r="B5897" t="str">
            <v>25-571-06</v>
          </cell>
          <cell r="C5897" t="str">
            <v>MINIPL., 2.0, 8-HOLES, DBL-Y-SHAPE, LONG</v>
          </cell>
          <cell r="D5897">
            <v>5</v>
          </cell>
          <cell r="E5897">
            <v>281.7</v>
          </cell>
          <cell r="F5897">
            <v>704.25</v>
          </cell>
        </row>
        <row r="5898">
          <cell r="A5898">
            <v>2557191</v>
          </cell>
          <cell r="B5898" t="str">
            <v>25-571-91</v>
          </cell>
          <cell r="C5898" t="str">
            <v>MINIPL., 2.0, 8-HOLES, DBL-Y-SHAPE, LONG</v>
          </cell>
          <cell r="D5898" t="str">
            <v>PC</v>
          </cell>
          <cell r="E5898">
            <v>56.88</v>
          </cell>
          <cell r="F5898">
            <v>142.20000000000002</v>
          </cell>
        </row>
        <row r="5899">
          <cell r="A5899">
            <v>2557306</v>
          </cell>
          <cell r="B5899" t="str">
            <v>25-573-06</v>
          </cell>
          <cell r="C5899" t="str">
            <v>MINIPL., 2.0, 6-HOLES, DBL-Y-SHAPE,SHORT</v>
          </cell>
          <cell r="D5899">
            <v>5</v>
          </cell>
          <cell r="E5899">
            <v>209.25</v>
          </cell>
          <cell r="F5899">
            <v>523.125</v>
          </cell>
        </row>
        <row r="5900">
          <cell r="A5900">
            <v>2557371</v>
          </cell>
          <cell r="B5900" t="str">
            <v>25-573-71</v>
          </cell>
          <cell r="C5900" t="str">
            <v>MINI PLATE 2.0,6-H,DBL-Y-SHAPE,SHORT,STE</v>
          </cell>
          <cell r="D5900" t="str">
            <v>PC</v>
          </cell>
          <cell r="E5900">
            <v>55.08</v>
          </cell>
          <cell r="F5900">
            <v>137.69999999999999</v>
          </cell>
        </row>
        <row r="5901">
          <cell r="A5901">
            <v>2557389</v>
          </cell>
          <cell r="B5901" t="str">
            <v>25-573-89</v>
          </cell>
          <cell r="C5901" t="str">
            <v xml:space="preserve">TEMPLATE FOR 25-573-06-71               </v>
          </cell>
          <cell r="D5901" t="str">
            <v>PC</v>
          </cell>
          <cell r="E5901">
            <v>46.8</v>
          </cell>
          <cell r="F5901">
            <v>117</v>
          </cell>
        </row>
        <row r="5902">
          <cell r="A5902">
            <v>2557391</v>
          </cell>
          <cell r="B5902" t="str">
            <v>25-573-91</v>
          </cell>
          <cell r="C5902" t="str">
            <v>MINIPL., 2.0, 6-HOLES, DBL-Y-SHAPE,SHORT</v>
          </cell>
          <cell r="D5902" t="str">
            <v>PC</v>
          </cell>
          <cell r="E5902">
            <v>42.21</v>
          </cell>
          <cell r="F5902">
            <v>105.52500000000001</v>
          </cell>
        </row>
        <row r="5903">
          <cell r="A5903">
            <v>2557405</v>
          </cell>
          <cell r="B5903" t="str">
            <v>25-574-05</v>
          </cell>
          <cell r="C5903" t="str">
            <v xml:space="preserve">MINIPL., 2.0, 5-HOLES, LONG, RI         </v>
          </cell>
          <cell r="D5903">
            <v>5</v>
          </cell>
          <cell r="E5903">
            <v>155.25</v>
          </cell>
          <cell r="F5903">
            <v>388.125</v>
          </cell>
        </row>
        <row r="5904">
          <cell r="A5904">
            <v>2557491</v>
          </cell>
          <cell r="B5904" t="str">
            <v>25-574-91</v>
          </cell>
          <cell r="C5904" t="str">
            <v xml:space="preserve">MINIPL., 2.0, 5-HOLES, L-SHAPE, RI      </v>
          </cell>
          <cell r="D5904" t="str">
            <v>PC</v>
          </cell>
          <cell r="E5904">
            <v>31.23</v>
          </cell>
          <cell r="F5904">
            <v>78.075000000000003</v>
          </cell>
        </row>
        <row r="5905">
          <cell r="A5905">
            <v>2557505</v>
          </cell>
          <cell r="B5905" t="str">
            <v>25-575-05</v>
          </cell>
          <cell r="C5905" t="str">
            <v xml:space="preserve">MINIPL., 2.0, 5-HOLES, LONG, LE         </v>
          </cell>
          <cell r="D5905">
            <v>5</v>
          </cell>
          <cell r="E5905">
            <v>155.25</v>
          </cell>
          <cell r="F5905">
            <v>388.125</v>
          </cell>
        </row>
        <row r="5906">
          <cell r="A5906">
            <v>2557591</v>
          </cell>
          <cell r="B5906" t="str">
            <v>25-575-91</v>
          </cell>
          <cell r="C5906" t="str">
            <v xml:space="preserve">MINIPL., 2.0, 5-HOLES, L-SHAPE, LE      </v>
          </cell>
          <cell r="D5906" t="str">
            <v>PC</v>
          </cell>
          <cell r="E5906">
            <v>31.23</v>
          </cell>
          <cell r="F5906">
            <v>78.075000000000003</v>
          </cell>
        </row>
        <row r="5907">
          <cell r="A5907">
            <v>2557606</v>
          </cell>
          <cell r="B5907" t="str">
            <v>25-576-06</v>
          </cell>
          <cell r="C5907" t="str">
            <v>MINIPL., 2.0, 6-HOLES, L-SHAPE, SHORT,RI</v>
          </cell>
          <cell r="D5907">
            <v>5</v>
          </cell>
          <cell r="E5907">
            <v>185.4</v>
          </cell>
          <cell r="F5907">
            <v>463.5</v>
          </cell>
        </row>
        <row r="5908">
          <cell r="A5908">
            <v>2557691</v>
          </cell>
          <cell r="B5908" t="str">
            <v>25-576-91</v>
          </cell>
          <cell r="C5908" t="str">
            <v>MINIPL., 2.0, 6-HOLES, L-SHAPE, SHORT,RI</v>
          </cell>
          <cell r="D5908" t="str">
            <v>PC</v>
          </cell>
          <cell r="E5908">
            <v>37.35</v>
          </cell>
          <cell r="F5908">
            <v>93.375</v>
          </cell>
        </row>
        <row r="5909">
          <cell r="A5909">
            <v>2557706</v>
          </cell>
          <cell r="B5909" t="str">
            <v>25-577-06</v>
          </cell>
          <cell r="C5909" t="str">
            <v>MINIPL., 2.0, 6-HOLES, L-SHAPE, SHORT,LE</v>
          </cell>
          <cell r="D5909">
            <v>5</v>
          </cell>
          <cell r="E5909">
            <v>185.4</v>
          </cell>
          <cell r="F5909">
            <v>463.5</v>
          </cell>
        </row>
        <row r="5910">
          <cell r="A5910">
            <v>2557791</v>
          </cell>
          <cell r="B5910" t="str">
            <v>25-577-91</v>
          </cell>
          <cell r="C5910" t="str">
            <v>MINIPL., 2.0, 6-HOLES, L-SHAPE, SHORT,LE</v>
          </cell>
          <cell r="D5910" t="str">
            <v>PC</v>
          </cell>
          <cell r="E5910">
            <v>37.35</v>
          </cell>
          <cell r="F5910">
            <v>93.375</v>
          </cell>
        </row>
        <row r="5911">
          <cell r="A5911">
            <v>2557806</v>
          </cell>
          <cell r="B5911" t="str">
            <v>25-578-06</v>
          </cell>
          <cell r="C5911" t="str">
            <v>MINIPL., 2.0, 6-HOLES, L-SHAPE, LONG, RI</v>
          </cell>
          <cell r="D5911">
            <v>5</v>
          </cell>
          <cell r="E5911">
            <v>185.4</v>
          </cell>
          <cell r="F5911">
            <v>463.5</v>
          </cell>
        </row>
        <row r="5912">
          <cell r="A5912">
            <v>2557891</v>
          </cell>
          <cell r="B5912" t="str">
            <v>25-578-91</v>
          </cell>
          <cell r="C5912" t="str">
            <v>MINIPL., 2.0, 6-HOLES, L-SHAPE, LONG, RI</v>
          </cell>
          <cell r="D5912" t="str">
            <v>PC</v>
          </cell>
          <cell r="E5912">
            <v>37.35</v>
          </cell>
          <cell r="F5912">
            <v>93.375</v>
          </cell>
        </row>
        <row r="5913">
          <cell r="A5913">
            <v>2557906</v>
          </cell>
          <cell r="B5913" t="str">
            <v>25-579-06</v>
          </cell>
          <cell r="C5913" t="str">
            <v>MINIPL., 2.0, 6-HOLES, L-SHAPE, LONG, LE</v>
          </cell>
          <cell r="D5913">
            <v>5</v>
          </cell>
          <cell r="E5913">
            <v>185.4</v>
          </cell>
          <cell r="F5913">
            <v>463.5</v>
          </cell>
        </row>
        <row r="5914">
          <cell r="A5914">
            <v>2557991</v>
          </cell>
          <cell r="B5914" t="str">
            <v>25-579-91</v>
          </cell>
          <cell r="C5914" t="str">
            <v>MINIPL., 2.0, 6-HOLES, L-SHAPE, LONG, LE</v>
          </cell>
          <cell r="D5914" t="str">
            <v>PC</v>
          </cell>
          <cell r="E5914">
            <v>37.35</v>
          </cell>
          <cell r="F5914">
            <v>93.375</v>
          </cell>
        </row>
        <row r="5915">
          <cell r="A5915">
            <v>2560105</v>
          </cell>
          <cell r="B5915" t="str">
            <v>25-601-05</v>
          </cell>
          <cell r="C5915" t="str">
            <v xml:space="preserve">TI-CENTRE-DRIVE MICRO SCREWS 1,2X5MM    </v>
          </cell>
          <cell r="D5915">
            <v>5</v>
          </cell>
          <cell r="E5915">
            <v>74.52</v>
          </cell>
          <cell r="F5915">
            <v>186.29999999999998</v>
          </cell>
        </row>
        <row r="5916">
          <cell r="A5916">
            <v>2560107</v>
          </cell>
          <cell r="B5916" t="str">
            <v>25-601-07</v>
          </cell>
          <cell r="C5916" t="str">
            <v xml:space="preserve">TI-CENTRE-DRIVE MICRO SCREWS 1,2X7MM    </v>
          </cell>
          <cell r="D5916">
            <v>5</v>
          </cell>
          <cell r="E5916">
            <v>76.95</v>
          </cell>
          <cell r="F5916">
            <v>192.375</v>
          </cell>
        </row>
        <row r="5917">
          <cell r="A5917">
            <v>2560109</v>
          </cell>
          <cell r="B5917" t="str">
            <v>25-601-09</v>
          </cell>
          <cell r="C5917" t="str">
            <v xml:space="preserve">TI-CENTRE-DRIVE MICRO SCREWS 1,2X9MM    </v>
          </cell>
          <cell r="D5917">
            <v>5</v>
          </cell>
          <cell r="E5917">
            <v>87.03</v>
          </cell>
          <cell r="F5917">
            <v>217.57499999999999</v>
          </cell>
        </row>
        <row r="5918">
          <cell r="A5918">
            <v>2560111</v>
          </cell>
          <cell r="B5918" t="str">
            <v>25-601-11</v>
          </cell>
          <cell r="C5918" t="str">
            <v xml:space="preserve">TI-CENTRE-DRIVE MICRO SCREWS 1,2X11MM   </v>
          </cell>
          <cell r="D5918">
            <v>5</v>
          </cell>
          <cell r="E5918">
            <v>70.290000000000006</v>
          </cell>
          <cell r="F5918">
            <v>175.72500000000002</v>
          </cell>
        </row>
        <row r="5919">
          <cell r="A5919">
            <v>2560113</v>
          </cell>
          <cell r="B5919" t="str">
            <v>25-601-13</v>
          </cell>
          <cell r="C5919" t="str">
            <v xml:space="preserve">TI-CENTRE-DRIVE MICRO SCREWS 1,2X13MM   </v>
          </cell>
          <cell r="D5919">
            <v>5</v>
          </cell>
          <cell r="E5919">
            <v>72</v>
          </cell>
          <cell r="F5919">
            <v>180</v>
          </cell>
        </row>
        <row r="5920">
          <cell r="A5920">
            <v>2560710</v>
          </cell>
          <cell r="B5920" t="str">
            <v>25-607-10</v>
          </cell>
          <cell r="C5920" t="str">
            <v xml:space="preserve">NAVICULAR HOLLOW SCREW 4,0MM            </v>
          </cell>
          <cell r="D5920">
            <v>5</v>
          </cell>
          <cell r="E5920">
            <v>55.25</v>
          </cell>
          <cell r="F5920">
            <v>138.125</v>
          </cell>
        </row>
        <row r="5921">
          <cell r="A5921">
            <v>2560712</v>
          </cell>
          <cell r="B5921" t="str">
            <v>25-607-12</v>
          </cell>
          <cell r="C5921" t="str">
            <v xml:space="preserve">NAVICULAR HOLLOW SCREW 4,0MM            </v>
          </cell>
          <cell r="D5921">
            <v>5</v>
          </cell>
          <cell r="E5921">
            <v>55.25</v>
          </cell>
          <cell r="F5921">
            <v>138.125</v>
          </cell>
        </row>
        <row r="5922">
          <cell r="A5922">
            <v>2560714</v>
          </cell>
          <cell r="B5922" t="str">
            <v>25-607-14</v>
          </cell>
          <cell r="C5922" t="str">
            <v xml:space="preserve">NAVICULAR HOLLOW SCREW 4,0MM            </v>
          </cell>
          <cell r="D5922">
            <v>5</v>
          </cell>
          <cell r="E5922">
            <v>55.25</v>
          </cell>
          <cell r="F5922">
            <v>138.125</v>
          </cell>
        </row>
        <row r="5923">
          <cell r="A5923">
            <v>2560716</v>
          </cell>
          <cell r="B5923" t="str">
            <v>25-607-16</v>
          </cell>
          <cell r="C5923" t="str">
            <v xml:space="preserve">NAVICULAR HOLLOW SCREW 4,0MM            </v>
          </cell>
          <cell r="D5923">
            <v>5</v>
          </cell>
          <cell r="E5923">
            <v>55.25</v>
          </cell>
          <cell r="F5923">
            <v>138.125</v>
          </cell>
        </row>
        <row r="5924">
          <cell r="A5924">
            <v>2560718</v>
          </cell>
          <cell r="B5924" t="str">
            <v>25-607-18</v>
          </cell>
          <cell r="C5924" t="str">
            <v xml:space="preserve">NAVICULAR HOLLOW SCREW 4,0MM            </v>
          </cell>
          <cell r="D5924">
            <v>5</v>
          </cell>
          <cell r="E5924">
            <v>55.25</v>
          </cell>
          <cell r="F5924">
            <v>138.125</v>
          </cell>
        </row>
        <row r="5925">
          <cell r="A5925">
            <v>2560720</v>
          </cell>
          <cell r="B5925" t="str">
            <v>25-607-20</v>
          </cell>
          <cell r="C5925" t="str">
            <v xml:space="preserve">NAVICULAR HOLLOW SCREW 4,0MM            </v>
          </cell>
          <cell r="D5925">
            <v>5</v>
          </cell>
          <cell r="E5925">
            <v>55.25</v>
          </cell>
          <cell r="F5925">
            <v>138.125</v>
          </cell>
        </row>
        <row r="5926">
          <cell r="A5926">
            <v>2560722</v>
          </cell>
          <cell r="B5926" t="str">
            <v>25-607-22</v>
          </cell>
          <cell r="C5926" t="str">
            <v xml:space="preserve">NAVICULAR HOLLOW SCREW 4,0MM            </v>
          </cell>
          <cell r="D5926">
            <v>5</v>
          </cell>
          <cell r="E5926">
            <v>62.56</v>
          </cell>
          <cell r="F5926">
            <v>156.4</v>
          </cell>
        </row>
        <row r="5927">
          <cell r="A5927">
            <v>2560724</v>
          </cell>
          <cell r="B5927" t="str">
            <v>25-607-24</v>
          </cell>
          <cell r="C5927" t="str">
            <v xml:space="preserve">NAVICULAR HOLLOW SCREW 4,0MM            </v>
          </cell>
          <cell r="D5927">
            <v>5</v>
          </cell>
          <cell r="E5927">
            <v>62.56</v>
          </cell>
          <cell r="F5927">
            <v>156.4</v>
          </cell>
        </row>
        <row r="5928">
          <cell r="A5928">
            <v>2560726</v>
          </cell>
          <cell r="B5928" t="str">
            <v>25-607-26</v>
          </cell>
          <cell r="C5928" t="str">
            <v xml:space="preserve">NAVICULAR HOLLOW SCREW 4,0MM            </v>
          </cell>
          <cell r="D5928">
            <v>5</v>
          </cell>
          <cell r="E5928">
            <v>62.56</v>
          </cell>
          <cell r="F5928">
            <v>156.4</v>
          </cell>
        </row>
        <row r="5929">
          <cell r="A5929">
            <v>2560728</v>
          </cell>
          <cell r="B5929" t="str">
            <v>25-607-28</v>
          </cell>
          <cell r="C5929" t="str">
            <v xml:space="preserve">NAVICULAR HOLLOW SCREW 4,0MM            </v>
          </cell>
          <cell r="D5929">
            <v>5</v>
          </cell>
          <cell r="E5929">
            <v>62.56</v>
          </cell>
          <cell r="F5929">
            <v>156.4</v>
          </cell>
        </row>
        <row r="5930">
          <cell r="A5930">
            <v>2560730</v>
          </cell>
          <cell r="B5930" t="str">
            <v>25-607-30</v>
          </cell>
          <cell r="C5930" t="str">
            <v xml:space="preserve">NAVICULAR HOLLOW SCREW 4,0MM            </v>
          </cell>
          <cell r="D5930">
            <v>5</v>
          </cell>
          <cell r="E5930">
            <v>62.56</v>
          </cell>
          <cell r="F5930">
            <v>156.4</v>
          </cell>
        </row>
        <row r="5931">
          <cell r="A5931">
            <v>2561525</v>
          </cell>
          <cell r="B5931" t="str">
            <v>25-615-25</v>
          </cell>
          <cell r="C5931" t="str">
            <v xml:space="preserve">MALLEOLAR HOLLOW SCREW 4,5MM            </v>
          </cell>
          <cell r="D5931">
            <v>5</v>
          </cell>
          <cell r="E5931">
            <v>70.89</v>
          </cell>
          <cell r="F5931">
            <v>177.22499999999999</v>
          </cell>
        </row>
        <row r="5932">
          <cell r="A5932">
            <v>2561530</v>
          </cell>
          <cell r="B5932" t="str">
            <v>25-615-30</v>
          </cell>
          <cell r="C5932" t="str">
            <v xml:space="preserve">MALLEOLAR HOLLOW SCREW 4,5MM            </v>
          </cell>
          <cell r="D5932">
            <v>5</v>
          </cell>
          <cell r="E5932">
            <v>75.48</v>
          </cell>
          <cell r="F5932">
            <v>188.70000000000002</v>
          </cell>
        </row>
        <row r="5933">
          <cell r="A5933">
            <v>2561535</v>
          </cell>
          <cell r="B5933" t="str">
            <v>25-615-35</v>
          </cell>
          <cell r="C5933" t="str">
            <v xml:space="preserve">MALLEOLAR HOLLOW SCREW 4,5MM            </v>
          </cell>
          <cell r="D5933">
            <v>5</v>
          </cell>
          <cell r="E5933">
            <v>75.48</v>
          </cell>
          <cell r="F5933">
            <v>188.70000000000002</v>
          </cell>
        </row>
        <row r="5934">
          <cell r="A5934">
            <v>2561540</v>
          </cell>
          <cell r="B5934" t="str">
            <v>25-615-40</v>
          </cell>
          <cell r="C5934" t="str">
            <v xml:space="preserve">MALLEOLAR HOLLOW SCREW 4,5MM            </v>
          </cell>
          <cell r="D5934">
            <v>5</v>
          </cell>
          <cell r="E5934">
            <v>84.58</v>
          </cell>
          <cell r="F5934">
            <v>211.45</v>
          </cell>
        </row>
        <row r="5935">
          <cell r="A5935">
            <v>2561545</v>
          </cell>
          <cell r="B5935" t="str">
            <v>25-615-45</v>
          </cell>
          <cell r="C5935" t="str">
            <v xml:space="preserve">MALLEOLAR HOLLOW SCREW 4,5MM            </v>
          </cell>
          <cell r="D5935">
            <v>5</v>
          </cell>
          <cell r="E5935">
            <v>84.58</v>
          </cell>
          <cell r="F5935">
            <v>211.45</v>
          </cell>
        </row>
        <row r="5936">
          <cell r="A5936">
            <v>2561550</v>
          </cell>
          <cell r="B5936" t="str">
            <v>25-615-50</v>
          </cell>
          <cell r="C5936" t="str">
            <v xml:space="preserve">MALLEOLAR HOLLOW SCREW 4,5X50MM         </v>
          </cell>
          <cell r="D5936">
            <v>5</v>
          </cell>
          <cell r="E5936">
            <v>94.78</v>
          </cell>
          <cell r="F5936">
            <v>236.95</v>
          </cell>
        </row>
        <row r="5937">
          <cell r="A5937">
            <v>2561555</v>
          </cell>
          <cell r="B5937" t="str">
            <v>25-615-55</v>
          </cell>
          <cell r="C5937" t="str">
            <v xml:space="preserve">MALLEOLAR HOLLOW SCREW 4,5X55MM         </v>
          </cell>
          <cell r="D5937">
            <v>5</v>
          </cell>
          <cell r="E5937">
            <v>94.78</v>
          </cell>
          <cell r="F5937">
            <v>236.95</v>
          </cell>
        </row>
        <row r="5938">
          <cell r="A5938">
            <v>2561600</v>
          </cell>
          <cell r="B5938" t="str">
            <v>25-616-00</v>
          </cell>
          <cell r="C5938" t="str">
            <v xml:space="preserve">HOLLOW SCREW 7MM/THREAD 16MM            </v>
          </cell>
          <cell r="D5938">
            <v>5</v>
          </cell>
          <cell r="E5938">
            <v>208.25</v>
          </cell>
          <cell r="F5938">
            <v>520.625</v>
          </cell>
        </row>
        <row r="5939">
          <cell r="A5939">
            <v>2561605</v>
          </cell>
          <cell r="B5939" t="str">
            <v>25-616-05</v>
          </cell>
          <cell r="C5939" t="str">
            <v xml:space="preserve">HOLLOW SCREW 7MM/THREAD 16MM            </v>
          </cell>
          <cell r="D5939">
            <v>5</v>
          </cell>
          <cell r="E5939">
            <v>208.25</v>
          </cell>
          <cell r="F5939">
            <v>520.625</v>
          </cell>
        </row>
        <row r="5940">
          <cell r="A5940">
            <v>2561610</v>
          </cell>
          <cell r="B5940" t="str">
            <v>25-616-10</v>
          </cell>
          <cell r="C5940" t="str">
            <v xml:space="preserve">HOLLOW SCREW 7MM/THREAD 16MM            </v>
          </cell>
          <cell r="D5940">
            <v>5</v>
          </cell>
          <cell r="E5940">
            <v>208.25</v>
          </cell>
          <cell r="F5940">
            <v>520.625</v>
          </cell>
        </row>
        <row r="5941">
          <cell r="A5941">
            <v>2561615</v>
          </cell>
          <cell r="B5941" t="str">
            <v>25-616-15</v>
          </cell>
          <cell r="C5941" t="str">
            <v xml:space="preserve">HOLLOW SCREW 7MM/THREAD 16MM            </v>
          </cell>
          <cell r="D5941">
            <v>5</v>
          </cell>
          <cell r="E5941">
            <v>208.25</v>
          </cell>
          <cell r="F5941">
            <v>520.625</v>
          </cell>
        </row>
        <row r="5942">
          <cell r="A5942">
            <v>2561620</v>
          </cell>
          <cell r="B5942" t="str">
            <v>25-616-20</v>
          </cell>
          <cell r="C5942" t="str">
            <v xml:space="preserve">HOLLOW SCREW 7MM/THREAD 16MM            </v>
          </cell>
          <cell r="D5942">
            <v>5</v>
          </cell>
          <cell r="E5942">
            <v>208.25</v>
          </cell>
          <cell r="F5942">
            <v>520.625</v>
          </cell>
        </row>
        <row r="5943">
          <cell r="A5943">
            <v>2561625</v>
          </cell>
          <cell r="B5943" t="str">
            <v>25-616-25</v>
          </cell>
          <cell r="C5943" t="str">
            <v xml:space="preserve">HOLLOW SCREW 7MM/THREAD 16MM            </v>
          </cell>
          <cell r="D5943">
            <v>5</v>
          </cell>
          <cell r="E5943">
            <v>131.75</v>
          </cell>
          <cell r="F5943">
            <v>329.375</v>
          </cell>
        </row>
        <row r="5944">
          <cell r="A5944">
            <v>2561630</v>
          </cell>
          <cell r="B5944" t="str">
            <v>25-616-30</v>
          </cell>
          <cell r="C5944" t="str">
            <v xml:space="preserve">HOLLOW SCREW 7MM/THREAD 16MM            </v>
          </cell>
          <cell r="D5944">
            <v>5</v>
          </cell>
          <cell r="E5944">
            <v>131.75</v>
          </cell>
          <cell r="F5944">
            <v>329.375</v>
          </cell>
        </row>
        <row r="5945">
          <cell r="A5945">
            <v>2561635</v>
          </cell>
          <cell r="B5945" t="str">
            <v>25-616-35</v>
          </cell>
          <cell r="C5945" t="str">
            <v xml:space="preserve">HOLLOW SCREW 7MM/THREAD 16MM            </v>
          </cell>
          <cell r="D5945">
            <v>5</v>
          </cell>
          <cell r="E5945">
            <v>131.75</v>
          </cell>
          <cell r="F5945">
            <v>329.375</v>
          </cell>
        </row>
        <row r="5946">
          <cell r="A5946">
            <v>2561640</v>
          </cell>
          <cell r="B5946" t="str">
            <v>25-616-40</v>
          </cell>
          <cell r="C5946" t="str">
            <v xml:space="preserve">HOLLOW SCREW 7MM/THREAD 16MM            </v>
          </cell>
          <cell r="D5946">
            <v>5</v>
          </cell>
          <cell r="E5946">
            <v>131.75</v>
          </cell>
          <cell r="F5946">
            <v>329.375</v>
          </cell>
        </row>
        <row r="5947">
          <cell r="A5947">
            <v>2561645</v>
          </cell>
          <cell r="B5947" t="str">
            <v>25-616-45</v>
          </cell>
          <cell r="C5947" t="str">
            <v xml:space="preserve">HOLLOW SCREW 7MM/THREAD 16MM            </v>
          </cell>
          <cell r="D5947">
            <v>5</v>
          </cell>
          <cell r="E5947">
            <v>131.75</v>
          </cell>
          <cell r="F5947">
            <v>329.375</v>
          </cell>
        </row>
        <row r="5948">
          <cell r="A5948">
            <v>2561650</v>
          </cell>
          <cell r="B5948" t="str">
            <v>25-616-50</v>
          </cell>
          <cell r="C5948" t="str">
            <v xml:space="preserve">HOLLOW SCREW 7MM/THREAD 16MM            </v>
          </cell>
          <cell r="D5948">
            <v>5</v>
          </cell>
          <cell r="E5948">
            <v>131.75</v>
          </cell>
          <cell r="F5948">
            <v>329.375</v>
          </cell>
        </row>
        <row r="5949">
          <cell r="A5949">
            <v>2561655</v>
          </cell>
          <cell r="B5949" t="str">
            <v>25-616-55</v>
          </cell>
          <cell r="C5949" t="str">
            <v xml:space="preserve">HOLLOW SCREW 7MM/THREAD 16MM            </v>
          </cell>
          <cell r="D5949">
            <v>5</v>
          </cell>
          <cell r="E5949">
            <v>131.75</v>
          </cell>
          <cell r="F5949">
            <v>329.375</v>
          </cell>
        </row>
        <row r="5950">
          <cell r="A5950">
            <v>2561660</v>
          </cell>
          <cell r="B5950" t="str">
            <v>25-616-60</v>
          </cell>
          <cell r="C5950" t="str">
            <v xml:space="preserve">HOLLOW SCREW 7MM/THREAD 16MM            </v>
          </cell>
          <cell r="D5950">
            <v>5</v>
          </cell>
          <cell r="E5950">
            <v>131.75</v>
          </cell>
          <cell r="F5950">
            <v>329.375</v>
          </cell>
        </row>
        <row r="5951">
          <cell r="A5951">
            <v>2561665</v>
          </cell>
          <cell r="B5951" t="str">
            <v>25-616-65</v>
          </cell>
          <cell r="C5951" t="str">
            <v xml:space="preserve">HOLLOW SCREW 7MM/THREAD 16MM            </v>
          </cell>
          <cell r="D5951">
            <v>5</v>
          </cell>
          <cell r="E5951">
            <v>159.38</v>
          </cell>
          <cell r="F5951">
            <v>398.45</v>
          </cell>
        </row>
        <row r="5952">
          <cell r="A5952">
            <v>2561670</v>
          </cell>
          <cell r="B5952" t="str">
            <v>25-616-70</v>
          </cell>
          <cell r="C5952" t="str">
            <v xml:space="preserve">HOLLOW SCREW 7MM/THREAD 16MM            </v>
          </cell>
          <cell r="D5952">
            <v>5</v>
          </cell>
          <cell r="E5952">
            <v>159.38</v>
          </cell>
          <cell r="F5952">
            <v>398.45</v>
          </cell>
        </row>
        <row r="5953">
          <cell r="A5953">
            <v>2561675</v>
          </cell>
          <cell r="B5953" t="str">
            <v>25-616-75</v>
          </cell>
          <cell r="C5953" t="str">
            <v xml:space="preserve">HOLLOW SCREW 7MM/THREAD 16MM            </v>
          </cell>
          <cell r="D5953">
            <v>5</v>
          </cell>
          <cell r="E5953">
            <v>159.38</v>
          </cell>
          <cell r="F5953">
            <v>398.45</v>
          </cell>
        </row>
        <row r="5954">
          <cell r="A5954">
            <v>2561680</v>
          </cell>
          <cell r="B5954" t="str">
            <v>25-616-80</v>
          </cell>
          <cell r="C5954" t="str">
            <v xml:space="preserve">HOLLOW SCREW 7MM/THREAD 16MM            </v>
          </cell>
          <cell r="D5954">
            <v>5</v>
          </cell>
          <cell r="E5954">
            <v>159.38</v>
          </cell>
          <cell r="F5954">
            <v>398.45</v>
          </cell>
        </row>
        <row r="5955">
          <cell r="A5955">
            <v>2561685</v>
          </cell>
          <cell r="B5955" t="str">
            <v>25-616-85</v>
          </cell>
          <cell r="C5955" t="str">
            <v xml:space="preserve">HOLLOW SCREW 7MM/THREAD 16MM            </v>
          </cell>
          <cell r="D5955">
            <v>5</v>
          </cell>
          <cell r="E5955">
            <v>159.38</v>
          </cell>
          <cell r="F5955">
            <v>398.45</v>
          </cell>
        </row>
        <row r="5956">
          <cell r="A5956">
            <v>2561690</v>
          </cell>
          <cell r="B5956" t="str">
            <v>25-616-90</v>
          </cell>
          <cell r="C5956" t="str">
            <v xml:space="preserve">HOLLOW SCREW 7MM/THREAD 16MM            </v>
          </cell>
          <cell r="D5956">
            <v>5</v>
          </cell>
          <cell r="E5956">
            <v>159.38</v>
          </cell>
          <cell r="F5956">
            <v>398.45</v>
          </cell>
        </row>
        <row r="5957">
          <cell r="A5957">
            <v>2561695</v>
          </cell>
          <cell r="B5957" t="str">
            <v>25-616-95</v>
          </cell>
          <cell r="C5957" t="str">
            <v xml:space="preserve">HOLLOW SCREW 7MM/THREAD 16MM            </v>
          </cell>
          <cell r="D5957">
            <v>5</v>
          </cell>
          <cell r="E5957">
            <v>159.38</v>
          </cell>
          <cell r="F5957">
            <v>398.45</v>
          </cell>
        </row>
        <row r="5958">
          <cell r="A5958">
            <v>2561700</v>
          </cell>
          <cell r="B5958" t="str">
            <v>25-617-00</v>
          </cell>
          <cell r="C5958" t="str">
            <v xml:space="preserve">HOLLOW SCREW 7MM/THREAD 32MM            </v>
          </cell>
          <cell r="D5958">
            <v>5</v>
          </cell>
          <cell r="E5958">
            <v>187.85</v>
          </cell>
          <cell r="F5958">
            <v>469.625</v>
          </cell>
        </row>
        <row r="5959">
          <cell r="A5959">
            <v>2561705</v>
          </cell>
          <cell r="B5959" t="str">
            <v>25-617-05</v>
          </cell>
          <cell r="C5959" t="str">
            <v xml:space="preserve">HOLLOW SCREW 7MM/THREAD 32MM            </v>
          </cell>
          <cell r="D5959">
            <v>5</v>
          </cell>
          <cell r="E5959">
            <v>187.85</v>
          </cell>
          <cell r="F5959">
            <v>469.625</v>
          </cell>
        </row>
        <row r="5960">
          <cell r="A5960">
            <v>2561710</v>
          </cell>
          <cell r="B5960" t="str">
            <v>25-617-10</v>
          </cell>
          <cell r="C5960" t="str">
            <v xml:space="preserve">HOLLOW SCREW 7MM/THREAD 32MM            </v>
          </cell>
          <cell r="D5960">
            <v>5</v>
          </cell>
          <cell r="E5960">
            <v>187.85</v>
          </cell>
          <cell r="F5960">
            <v>469.625</v>
          </cell>
        </row>
        <row r="5961">
          <cell r="A5961">
            <v>2561715</v>
          </cell>
          <cell r="B5961" t="str">
            <v>25-617-15</v>
          </cell>
          <cell r="C5961" t="str">
            <v xml:space="preserve">HOLLOW SCREW 7MM/THREAD 32MM            </v>
          </cell>
          <cell r="D5961">
            <v>5</v>
          </cell>
          <cell r="E5961">
            <v>187.85</v>
          </cell>
          <cell r="F5961">
            <v>469.625</v>
          </cell>
        </row>
        <row r="5962">
          <cell r="A5962">
            <v>2561720</v>
          </cell>
          <cell r="B5962" t="str">
            <v>25-617-20</v>
          </cell>
          <cell r="C5962" t="str">
            <v xml:space="preserve">HOLLOW SCREW 7MM/THREAD 32MM            </v>
          </cell>
          <cell r="D5962">
            <v>5</v>
          </cell>
          <cell r="E5962">
            <v>187.85</v>
          </cell>
          <cell r="F5962">
            <v>469.625</v>
          </cell>
        </row>
        <row r="5963">
          <cell r="A5963">
            <v>2561735</v>
          </cell>
          <cell r="B5963" t="str">
            <v>25-617-35</v>
          </cell>
          <cell r="C5963" t="str">
            <v xml:space="preserve">HOLLOW SCREW 7MM/THREAD 32MM            </v>
          </cell>
          <cell r="D5963">
            <v>5</v>
          </cell>
          <cell r="E5963">
            <v>150.44999999999999</v>
          </cell>
          <cell r="F5963">
            <v>376.125</v>
          </cell>
        </row>
        <row r="5964">
          <cell r="A5964">
            <v>2561740</v>
          </cell>
          <cell r="B5964" t="str">
            <v>25-617-40</v>
          </cell>
          <cell r="C5964" t="str">
            <v xml:space="preserve">HOLLOW SCREW 7MM/THREAD 32MM            </v>
          </cell>
          <cell r="D5964">
            <v>5</v>
          </cell>
          <cell r="E5964">
            <v>150.44999999999999</v>
          </cell>
          <cell r="F5964">
            <v>376.125</v>
          </cell>
        </row>
        <row r="5965">
          <cell r="A5965">
            <v>2561745</v>
          </cell>
          <cell r="B5965" t="str">
            <v>25-617-45</v>
          </cell>
          <cell r="C5965" t="str">
            <v xml:space="preserve">HOLLOW SCREW 7MM/THREAD 32MM            </v>
          </cell>
          <cell r="D5965">
            <v>5</v>
          </cell>
          <cell r="E5965">
            <v>150.44999999999999</v>
          </cell>
          <cell r="F5965">
            <v>376.125</v>
          </cell>
        </row>
        <row r="5966">
          <cell r="A5966">
            <v>2561750</v>
          </cell>
          <cell r="B5966" t="str">
            <v>25-617-50</v>
          </cell>
          <cell r="C5966" t="str">
            <v xml:space="preserve">HOLLOW SCREW 7MM/THREAD 32MM            </v>
          </cell>
          <cell r="D5966">
            <v>5</v>
          </cell>
          <cell r="E5966">
            <v>150.44999999999999</v>
          </cell>
          <cell r="F5966">
            <v>376.125</v>
          </cell>
        </row>
        <row r="5967">
          <cell r="A5967">
            <v>2561755</v>
          </cell>
          <cell r="B5967" t="str">
            <v>25-617-55</v>
          </cell>
          <cell r="C5967" t="str">
            <v xml:space="preserve">HOLLOW SCREW 7MM/THREAD 32MM            </v>
          </cell>
          <cell r="D5967">
            <v>5</v>
          </cell>
          <cell r="E5967">
            <v>150.44999999999999</v>
          </cell>
          <cell r="F5967">
            <v>376.125</v>
          </cell>
        </row>
        <row r="5968">
          <cell r="A5968">
            <v>2561760</v>
          </cell>
          <cell r="B5968" t="str">
            <v>25-617-60</v>
          </cell>
          <cell r="C5968" t="str">
            <v xml:space="preserve">HOLLOW SCREW 7MM/THREAD 32MM            </v>
          </cell>
          <cell r="D5968">
            <v>5</v>
          </cell>
          <cell r="E5968">
            <v>150.44999999999999</v>
          </cell>
          <cell r="F5968">
            <v>376.125</v>
          </cell>
        </row>
        <row r="5969">
          <cell r="A5969">
            <v>2561765</v>
          </cell>
          <cell r="B5969" t="str">
            <v>25-617-65</v>
          </cell>
          <cell r="C5969" t="str">
            <v xml:space="preserve">HOLLOW SCREW 7MM/THREAD 32MM            </v>
          </cell>
          <cell r="D5969">
            <v>5</v>
          </cell>
          <cell r="E5969">
            <v>150.44999999999999</v>
          </cell>
          <cell r="F5969">
            <v>376.125</v>
          </cell>
        </row>
        <row r="5970">
          <cell r="A5970">
            <v>2561770</v>
          </cell>
          <cell r="B5970" t="str">
            <v>25-617-70</v>
          </cell>
          <cell r="C5970" t="str">
            <v xml:space="preserve">HOLLOW SCREW 7MM/THREAD 32MM            </v>
          </cell>
          <cell r="D5970">
            <v>5</v>
          </cell>
          <cell r="E5970">
            <v>164.48</v>
          </cell>
          <cell r="F5970">
            <v>411.2</v>
          </cell>
        </row>
        <row r="5971">
          <cell r="A5971">
            <v>2561775</v>
          </cell>
          <cell r="B5971" t="str">
            <v>25-617-75</v>
          </cell>
          <cell r="C5971" t="str">
            <v xml:space="preserve">HOLLOW SCREW 7MM/THREAD 32MM            </v>
          </cell>
          <cell r="D5971">
            <v>5</v>
          </cell>
          <cell r="E5971">
            <v>164.48</v>
          </cell>
          <cell r="F5971">
            <v>411.2</v>
          </cell>
        </row>
        <row r="5972">
          <cell r="A5972">
            <v>2561780</v>
          </cell>
          <cell r="B5972" t="str">
            <v>25-617-80</v>
          </cell>
          <cell r="C5972" t="str">
            <v xml:space="preserve">HOLLOW SCREW 7MM/THREAD 32MM            </v>
          </cell>
          <cell r="D5972">
            <v>5</v>
          </cell>
          <cell r="E5972">
            <v>164.48</v>
          </cell>
          <cell r="F5972">
            <v>411.2</v>
          </cell>
        </row>
        <row r="5973">
          <cell r="A5973">
            <v>2561785</v>
          </cell>
          <cell r="B5973" t="str">
            <v>25-617-85</v>
          </cell>
          <cell r="C5973" t="str">
            <v xml:space="preserve">HOLLOW SCREW 7MM/THREAD 32MM            </v>
          </cell>
          <cell r="D5973">
            <v>5</v>
          </cell>
          <cell r="E5973">
            <v>164.48</v>
          </cell>
          <cell r="F5973">
            <v>411.2</v>
          </cell>
        </row>
        <row r="5974">
          <cell r="A5974">
            <v>2561790</v>
          </cell>
          <cell r="B5974" t="str">
            <v>25-617-90</v>
          </cell>
          <cell r="C5974" t="str">
            <v xml:space="preserve">HOLLOW SCREW 7MM/THREAD 32MM            </v>
          </cell>
          <cell r="D5974">
            <v>5</v>
          </cell>
          <cell r="E5974">
            <v>164.48</v>
          </cell>
          <cell r="F5974">
            <v>411.2</v>
          </cell>
        </row>
        <row r="5975">
          <cell r="A5975">
            <v>2561795</v>
          </cell>
          <cell r="B5975" t="str">
            <v>25-617-95</v>
          </cell>
          <cell r="C5975" t="str">
            <v xml:space="preserve">HOLLOW SCREW 7MM/THREAD 32MM            </v>
          </cell>
          <cell r="D5975">
            <v>5</v>
          </cell>
          <cell r="E5975">
            <v>164.48</v>
          </cell>
          <cell r="F5975">
            <v>411.2</v>
          </cell>
        </row>
        <row r="5976">
          <cell r="A5976">
            <v>2562013</v>
          </cell>
          <cell r="B5976" t="str">
            <v>25-620-13</v>
          </cell>
          <cell r="C5976" t="str">
            <v xml:space="preserve">WASHER F.HOLLOW SCREW 7 MM              </v>
          </cell>
          <cell r="D5976" t="str">
            <v>PC</v>
          </cell>
          <cell r="E5976">
            <v>1.52</v>
          </cell>
          <cell r="F5976">
            <v>3.8</v>
          </cell>
        </row>
        <row r="5977">
          <cell r="A5977">
            <v>2562016</v>
          </cell>
          <cell r="B5977" t="str">
            <v>25-620-16</v>
          </cell>
          <cell r="C5977" t="str">
            <v xml:space="preserve">WASHER F.HOLLOW SCREW 7 MM              </v>
          </cell>
          <cell r="D5977" t="str">
            <v>PC</v>
          </cell>
          <cell r="E5977">
            <v>1.52</v>
          </cell>
          <cell r="F5977">
            <v>3.8</v>
          </cell>
        </row>
        <row r="5978">
          <cell r="A5978">
            <v>2562019</v>
          </cell>
          <cell r="B5978" t="str">
            <v>25-620-19</v>
          </cell>
          <cell r="C5978" t="str">
            <v xml:space="preserve">WASHER F.HOLLOW SCREW 7 MM              </v>
          </cell>
          <cell r="D5978" t="str">
            <v>PC</v>
          </cell>
          <cell r="E5978">
            <v>1.52</v>
          </cell>
          <cell r="F5978">
            <v>3.8</v>
          </cell>
        </row>
        <row r="5979">
          <cell r="A5979">
            <v>2562210</v>
          </cell>
          <cell r="B5979" t="str">
            <v>25-622-10</v>
          </cell>
          <cell r="C5979" t="str">
            <v xml:space="preserve">GUIDE PIN 1,6/FOR 7MM SCREW             </v>
          </cell>
          <cell r="D5979" t="str">
            <v>PC</v>
          </cell>
          <cell r="E5979">
            <v>1.53</v>
          </cell>
          <cell r="F5979">
            <v>3.8250000000000002</v>
          </cell>
        </row>
        <row r="5980">
          <cell r="A5980">
            <v>2562215</v>
          </cell>
          <cell r="B5980" t="str">
            <v>25-622-15</v>
          </cell>
          <cell r="C5980" t="str">
            <v xml:space="preserve">GUIDE PIN 1,6/FOR 7MM SCREW             </v>
          </cell>
          <cell r="D5980" t="str">
            <v>PC</v>
          </cell>
          <cell r="E5980">
            <v>1.53</v>
          </cell>
          <cell r="F5980">
            <v>3.8250000000000002</v>
          </cell>
        </row>
        <row r="5981">
          <cell r="A5981">
            <v>2562220</v>
          </cell>
          <cell r="B5981" t="str">
            <v>25-622-20</v>
          </cell>
          <cell r="C5981" t="str">
            <v xml:space="preserve">GUIDE PIN 1,6/FOR 7MM SCREW             </v>
          </cell>
          <cell r="D5981" t="str">
            <v>PC</v>
          </cell>
          <cell r="E5981">
            <v>1.53</v>
          </cell>
          <cell r="F5981">
            <v>3.8250000000000002</v>
          </cell>
        </row>
        <row r="5982">
          <cell r="A5982">
            <v>2562410</v>
          </cell>
          <cell r="B5982" t="str">
            <v>25-624-10</v>
          </cell>
          <cell r="C5982" t="str">
            <v xml:space="preserve">GUIDE PIN 1,0/MALL.+NAVICUL.            </v>
          </cell>
          <cell r="D5982" t="str">
            <v>PC</v>
          </cell>
          <cell r="E5982">
            <v>1.33</v>
          </cell>
          <cell r="F5982">
            <v>3.3250000000000002</v>
          </cell>
        </row>
        <row r="5983">
          <cell r="A5983">
            <v>2562415</v>
          </cell>
          <cell r="B5983" t="str">
            <v>25-624-15</v>
          </cell>
          <cell r="C5983" t="str">
            <v xml:space="preserve">GUIDE PIN 1,0/MALL.+NAVICUL.            </v>
          </cell>
          <cell r="D5983" t="str">
            <v>PC</v>
          </cell>
          <cell r="E5983">
            <v>1.33</v>
          </cell>
          <cell r="F5983">
            <v>3.3250000000000002</v>
          </cell>
        </row>
        <row r="5984">
          <cell r="A5984">
            <v>2562600</v>
          </cell>
          <cell r="B5984" t="str">
            <v>25-626-00</v>
          </cell>
          <cell r="C5984" t="str">
            <v xml:space="preserve">CORTEX-REAMER Ï  7MM                    </v>
          </cell>
          <cell r="D5984" t="str">
            <v>PC</v>
          </cell>
          <cell r="E5984">
            <v>43.78</v>
          </cell>
          <cell r="F5984">
            <v>109.45</v>
          </cell>
        </row>
        <row r="5985">
          <cell r="A5985">
            <v>2562605</v>
          </cell>
          <cell r="B5985" t="str">
            <v>25-626-05</v>
          </cell>
          <cell r="C5985" t="str">
            <v xml:space="preserve">DRILL BIT Ï 5 MM                        </v>
          </cell>
          <cell r="D5985" t="str">
            <v>PC</v>
          </cell>
          <cell r="E5985">
            <v>60.78</v>
          </cell>
          <cell r="F5985">
            <v>151.94999999999999</v>
          </cell>
        </row>
        <row r="5986">
          <cell r="A5986">
            <v>2562610</v>
          </cell>
          <cell r="B5986" t="str">
            <v>25-626-10</v>
          </cell>
          <cell r="C5986" t="str">
            <v xml:space="preserve">TAP Ï 7MM                               </v>
          </cell>
          <cell r="D5986" t="str">
            <v>PC</v>
          </cell>
          <cell r="E5986">
            <v>68.680000000000007</v>
          </cell>
          <cell r="F5986">
            <v>171.70000000000002</v>
          </cell>
        </row>
        <row r="5987">
          <cell r="A5987">
            <v>2562615</v>
          </cell>
          <cell r="B5987" t="str">
            <v>25-626-15</v>
          </cell>
          <cell r="C5987" t="str">
            <v xml:space="preserve">T-HANDLE HEX.KEY FOR Ï 7,0MM            </v>
          </cell>
          <cell r="D5987" t="str">
            <v>PC</v>
          </cell>
          <cell r="E5987">
            <v>84.75</v>
          </cell>
          <cell r="F5987">
            <v>211.875</v>
          </cell>
        </row>
        <row r="5988">
          <cell r="A5988">
            <v>2562620</v>
          </cell>
          <cell r="B5988" t="str">
            <v>25-626-20</v>
          </cell>
          <cell r="C5988" t="str">
            <v xml:space="preserve">TISSURE PROTECTOR SLEEVE                </v>
          </cell>
          <cell r="D5988" t="str">
            <v>PC</v>
          </cell>
          <cell r="E5988">
            <v>99.03</v>
          </cell>
          <cell r="F5988">
            <v>247.57499999999999</v>
          </cell>
        </row>
        <row r="5989">
          <cell r="A5989">
            <v>2562800</v>
          </cell>
          <cell r="B5989" t="str">
            <v>25-628-00</v>
          </cell>
          <cell r="C5989" t="str">
            <v xml:space="preserve">CORTEX-REAMER 4,5MM                     </v>
          </cell>
          <cell r="D5989" t="str">
            <v>PC</v>
          </cell>
          <cell r="E5989">
            <v>56.19</v>
          </cell>
          <cell r="F5989">
            <v>140.47499999999999</v>
          </cell>
        </row>
        <row r="5990">
          <cell r="A5990">
            <v>2562803</v>
          </cell>
          <cell r="B5990" t="str">
            <v>25-628-03</v>
          </cell>
          <cell r="C5990" t="str">
            <v xml:space="preserve">TAP 4,5 MM                              </v>
          </cell>
          <cell r="D5990" t="str">
            <v>PC</v>
          </cell>
          <cell r="E5990">
            <v>74.89</v>
          </cell>
          <cell r="F5990">
            <v>187.22499999999999</v>
          </cell>
        </row>
        <row r="5991">
          <cell r="A5991">
            <v>2562810</v>
          </cell>
          <cell r="B5991" t="str">
            <v>25-628-10</v>
          </cell>
          <cell r="C5991" t="str">
            <v xml:space="preserve">T-HANDLE HEX.KEY FOR 4,5MM              </v>
          </cell>
          <cell r="D5991" t="str">
            <v>PC</v>
          </cell>
          <cell r="E5991">
            <v>97.33</v>
          </cell>
          <cell r="F5991">
            <v>243.32499999999999</v>
          </cell>
        </row>
        <row r="5992">
          <cell r="A5992">
            <v>2563005</v>
          </cell>
          <cell r="B5992" t="str">
            <v>25-630-05</v>
          </cell>
          <cell r="C5992" t="str">
            <v xml:space="preserve">T-HANDLE HEX.KEY FOR 4,0MM              </v>
          </cell>
          <cell r="D5992" t="str">
            <v>PC</v>
          </cell>
          <cell r="E5992">
            <v>80.16</v>
          </cell>
          <cell r="F5992">
            <v>200.39999999999998</v>
          </cell>
        </row>
        <row r="5993">
          <cell r="A5993">
            <v>2565000</v>
          </cell>
          <cell r="B5993" t="str">
            <v>25-650-00</v>
          </cell>
          <cell r="C5993" t="str">
            <v xml:space="preserve">BLANK GRAY CLIP CARTRIDGE               </v>
          </cell>
          <cell r="D5993" t="str">
            <v>PC</v>
          </cell>
          <cell r="E5993">
            <v>1.02</v>
          </cell>
          <cell r="F5993">
            <v>2.5499999999999998</v>
          </cell>
        </row>
        <row r="5994">
          <cell r="A5994">
            <v>2565001</v>
          </cell>
          <cell r="B5994" t="str">
            <v>25-650-01</v>
          </cell>
          <cell r="C5994" t="str">
            <v xml:space="preserve">SCREW LENGTH MEASURING CLIP, 1.0 BLUE   </v>
          </cell>
          <cell r="D5994" t="str">
            <v>PC</v>
          </cell>
          <cell r="E5994">
            <v>1.38</v>
          </cell>
          <cell r="F5994">
            <v>3.4499999999999997</v>
          </cell>
        </row>
        <row r="5995">
          <cell r="A5995">
            <v>2565002</v>
          </cell>
          <cell r="B5995" t="str">
            <v>25-650-02</v>
          </cell>
          <cell r="C5995" t="str">
            <v xml:space="preserve">SCREW LENGTH MEASURING CLIP, 1.5 GREEN  </v>
          </cell>
          <cell r="D5995" t="str">
            <v>PC</v>
          </cell>
          <cell r="E5995">
            <v>1.38</v>
          </cell>
          <cell r="F5995">
            <v>3.4499999999999997</v>
          </cell>
        </row>
        <row r="5996">
          <cell r="A5996">
            <v>2565003</v>
          </cell>
          <cell r="B5996" t="str">
            <v>25-650-03</v>
          </cell>
          <cell r="C5996" t="str">
            <v xml:space="preserve">SCREW LENGTH MEASURING CLIP, 2.0 RED    </v>
          </cell>
          <cell r="D5996" t="str">
            <v>PC</v>
          </cell>
          <cell r="E5996">
            <v>1.38</v>
          </cell>
          <cell r="F5996">
            <v>3.4499999999999997</v>
          </cell>
        </row>
        <row r="5997">
          <cell r="A5997">
            <v>2565004</v>
          </cell>
          <cell r="B5997" t="str">
            <v>25-650-04</v>
          </cell>
          <cell r="C5997" t="str">
            <v xml:space="preserve">SCREW LENGTH MEASURING CLIP, 2.3 BLACK  </v>
          </cell>
          <cell r="D5997" t="str">
            <v>PC</v>
          </cell>
          <cell r="E5997">
            <v>1.38</v>
          </cell>
          <cell r="F5997">
            <v>3.4499999999999997</v>
          </cell>
        </row>
        <row r="5998">
          <cell r="A5998">
            <v>2565005</v>
          </cell>
          <cell r="B5998" t="str">
            <v>25-650-05</v>
          </cell>
          <cell r="C5998" t="str">
            <v xml:space="preserve">SCREW LENGTH MEASURING CLIP, 2.7 WHITE  </v>
          </cell>
          <cell r="D5998" t="str">
            <v>PC</v>
          </cell>
          <cell r="E5998">
            <v>1.38</v>
          </cell>
          <cell r="F5998">
            <v>3.4499999999999997</v>
          </cell>
        </row>
        <row r="5999">
          <cell r="A5999">
            <v>2565101</v>
          </cell>
          <cell r="B5999" t="str">
            <v>25-651-01</v>
          </cell>
          <cell r="C5999" t="str">
            <v xml:space="preserve">SCREW DIAMETER MEASURING CLIP           </v>
          </cell>
          <cell r="D5999" t="str">
            <v>PC</v>
          </cell>
          <cell r="E5999">
            <v>28.2</v>
          </cell>
          <cell r="F5999">
            <v>70.5</v>
          </cell>
        </row>
        <row r="6000">
          <cell r="A6000">
            <v>2565205</v>
          </cell>
          <cell r="B6000" t="str">
            <v>25-652-05</v>
          </cell>
          <cell r="C6000" t="str">
            <v xml:space="preserve">TI-CHAMPY MINI SCREWS 2X5MM             </v>
          </cell>
          <cell r="D6000">
            <v>5</v>
          </cell>
          <cell r="E6000">
            <v>30.6</v>
          </cell>
          <cell r="F6000">
            <v>76.5</v>
          </cell>
        </row>
        <row r="6001">
          <cell r="A6001">
            <v>2565206</v>
          </cell>
          <cell r="B6001" t="str">
            <v>25-652-06</v>
          </cell>
          <cell r="C6001" t="str">
            <v xml:space="preserve">TI-CHAMPY MINI SCREWS 2X6MM             </v>
          </cell>
          <cell r="D6001">
            <v>5</v>
          </cell>
          <cell r="E6001">
            <v>30.6</v>
          </cell>
          <cell r="F6001">
            <v>76.5</v>
          </cell>
        </row>
        <row r="6002">
          <cell r="A6002">
            <v>2565207</v>
          </cell>
          <cell r="B6002" t="str">
            <v>25-652-07</v>
          </cell>
          <cell r="C6002" t="str">
            <v xml:space="preserve">TI-CHAMPY MINI SCREWS 2X7MM             </v>
          </cell>
          <cell r="D6002">
            <v>5</v>
          </cell>
          <cell r="E6002">
            <v>30.6</v>
          </cell>
          <cell r="F6002">
            <v>76.5</v>
          </cell>
        </row>
        <row r="6003">
          <cell r="A6003">
            <v>2565209</v>
          </cell>
          <cell r="B6003" t="str">
            <v>25-652-09</v>
          </cell>
          <cell r="C6003" t="str">
            <v xml:space="preserve">TI-CHAMPY MINI SCREWS 2X9MM             </v>
          </cell>
          <cell r="D6003">
            <v>5</v>
          </cell>
          <cell r="E6003">
            <v>34.92</v>
          </cell>
          <cell r="F6003">
            <v>87.300000000000011</v>
          </cell>
        </row>
        <row r="6004">
          <cell r="A6004">
            <v>2565211</v>
          </cell>
          <cell r="B6004" t="str">
            <v>25-652-11</v>
          </cell>
          <cell r="C6004" t="str">
            <v xml:space="preserve">TI-CHAMPY MINI SCREWS 2X11MM            </v>
          </cell>
          <cell r="D6004">
            <v>5</v>
          </cell>
          <cell r="E6004">
            <v>34.92</v>
          </cell>
          <cell r="F6004">
            <v>87.300000000000011</v>
          </cell>
        </row>
        <row r="6005">
          <cell r="A6005">
            <v>2565213</v>
          </cell>
          <cell r="B6005" t="str">
            <v>25-652-13</v>
          </cell>
          <cell r="C6005" t="str">
            <v xml:space="preserve">TI-CHAMPY MINI SCREWS 2X13MM            </v>
          </cell>
          <cell r="D6005">
            <v>5</v>
          </cell>
          <cell r="E6005">
            <v>37.71</v>
          </cell>
          <cell r="F6005">
            <v>94.275000000000006</v>
          </cell>
        </row>
        <row r="6006">
          <cell r="A6006">
            <v>2565215</v>
          </cell>
          <cell r="B6006" t="str">
            <v>25-652-15</v>
          </cell>
          <cell r="C6006" t="str">
            <v xml:space="preserve">TI-CHAMPY MINI SCREWS 2X15MM            </v>
          </cell>
          <cell r="D6006">
            <v>5</v>
          </cell>
          <cell r="E6006">
            <v>37.71</v>
          </cell>
          <cell r="F6006">
            <v>94.275000000000006</v>
          </cell>
        </row>
        <row r="6007">
          <cell r="A6007">
            <v>2565217</v>
          </cell>
          <cell r="B6007" t="str">
            <v>25-652-17</v>
          </cell>
          <cell r="C6007" t="str">
            <v xml:space="preserve">TI-CHAMPY MINI SCREWS 2X17MM            </v>
          </cell>
          <cell r="D6007">
            <v>5</v>
          </cell>
          <cell r="E6007">
            <v>42.39</v>
          </cell>
          <cell r="F6007">
            <v>105.97499999999999</v>
          </cell>
        </row>
        <row r="6008">
          <cell r="A6008">
            <v>2565219</v>
          </cell>
          <cell r="B6008" t="str">
            <v>25-652-19</v>
          </cell>
          <cell r="C6008" t="str">
            <v xml:space="preserve">TI-CHAMPY MINI SCREWS 2X19MM            </v>
          </cell>
          <cell r="D6008">
            <v>5</v>
          </cell>
          <cell r="E6008">
            <v>42.39</v>
          </cell>
          <cell r="F6008">
            <v>105.97499999999999</v>
          </cell>
        </row>
        <row r="6009">
          <cell r="A6009">
            <v>2565235</v>
          </cell>
          <cell r="B6009" t="str">
            <v>25-652-35</v>
          </cell>
          <cell r="C6009" t="str">
            <v xml:space="preserve">CHAMPY MINI SCREWS STEEL 2X5MM          </v>
          </cell>
          <cell r="D6009">
            <v>5</v>
          </cell>
          <cell r="E6009">
            <v>17.82</v>
          </cell>
          <cell r="F6009">
            <v>44.55</v>
          </cell>
        </row>
        <row r="6010">
          <cell r="A6010">
            <v>2565236</v>
          </cell>
          <cell r="B6010" t="str">
            <v>25-652-36</v>
          </cell>
          <cell r="C6010" t="str">
            <v xml:space="preserve">CHAMPY MINI SCREWS STEEL 2X6MM          </v>
          </cell>
          <cell r="D6010">
            <v>5</v>
          </cell>
          <cell r="E6010">
            <v>17.82</v>
          </cell>
          <cell r="F6010">
            <v>44.55</v>
          </cell>
        </row>
        <row r="6011">
          <cell r="A6011">
            <v>2565237</v>
          </cell>
          <cell r="B6011" t="str">
            <v>25-652-37</v>
          </cell>
          <cell r="C6011" t="str">
            <v xml:space="preserve">CHAMPY MINI SCREWS STEEL 2X7MM          </v>
          </cell>
          <cell r="D6011">
            <v>5</v>
          </cell>
          <cell r="E6011">
            <v>17.82</v>
          </cell>
          <cell r="F6011">
            <v>44.55</v>
          </cell>
        </row>
        <row r="6012">
          <cell r="A6012">
            <v>2565239</v>
          </cell>
          <cell r="B6012" t="str">
            <v>25-652-39</v>
          </cell>
          <cell r="C6012" t="str">
            <v xml:space="preserve">CHAMPY MINI SCREWS STEEL 2X9MM          </v>
          </cell>
          <cell r="D6012">
            <v>5</v>
          </cell>
          <cell r="E6012">
            <v>22.05</v>
          </cell>
          <cell r="F6012">
            <v>55.125</v>
          </cell>
        </row>
        <row r="6013">
          <cell r="A6013">
            <v>2565241</v>
          </cell>
          <cell r="B6013" t="str">
            <v>25-652-41</v>
          </cell>
          <cell r="C6013" t="str">
            <v xml:space="preserve">CHAMPY MINI SCREWS STEEL 2X11MM         </v>
          </cell>
          <cell r="D6013">
            <v>5</v>
          </cell>
          <cell r="E6013">
            <v>22.05</v>
          </cell>
          <cell r="F6013">
            <v>55.125</v>
          </cell>
        </row>
        <row r="6014">
          <cell r="A6014">
            <v>2565243</v>
          </cell>
          <cell r="B6014" t="str">
            <v>25-652-43</v>
          </cell>
          <cell r="C6014" t="str">
            <v xml:space="preserve">CHAMPY MINI SCREWS STEEL 2X13MM         </v>
          </cell>
          <cell r="D6014">
            <v>5</v>
          </cell>
          <cell r="E6014">
            <v>24.57</v>
          </cell>
          <cell r="F6014">
            <v>61.424999999999997</v>
          </cell>
        </row>
        <row r="6015">
          <cell r="A6015">
            <v>2565245</v>
          </cell>
          <cell r="B6015" t="str">
            <v>25-652-45</v>
          </cell>
          <cell r="C6015" t="str">
            <v xml:space="preserve">CHAMPY MINI SCREWS STEEL 2X15MM         </v>
          </cell>
          <cell r="D6015">
            <v>5</v>
          </cell>
          <cell r="E6015">
            <v>24.57</v>
          </cell>
          <cell r="F6015">
            <v>61.424999999999997</v>
          </cell>
        </row>
        <row r="6016">
          <cell r="A6016">
            <v>2565247</v>
          </cell>
          <cell r="B6016" t="str">
            <v>25-652-47</v>
          </cell>
          <cell r="C6016" t="str">
            <v xml:space="preserve">CHAMPY MINI SCREWS STEEL 2X17MM         </v>
          </cell>
          <cell r="D6016">
            <v>5</v>
          </cell>
          <cell r="E6016">
            <v>26.82</v>
          </cell>
          <cell r="F6016">
            <v>67.05</v>
          </cell>
        </row>
        <row r="6017">
          <cell r="A6017">
            <v>2565249</v>
          </cell>
          <cell r="B6017" t="str">
            <v>25-652-49</v>
          </cell>
          <cell r="C6017" t="str">
            <v xml:space="preserve">CHAMPY MINI SCREWS STEEL 2X19MM         </v>
          </cell>
          <cell r="D6017">
            <v>5</v>
          </cell>
          <cell r="E6017">
            <v>26.82</v>
          </cell>
          <cell r="F6017">
            <v>67.05</v>
          </cell>
        </row>
        <row r="6018">
          <cell r="A6018">
            <v>2565305</v>
          </cell>
          <cell r="B6018" t="str">
            <v>25-653-05</v>
          </cell>
          <cell r="C6018" t="str">
            <v xml:space="preserve">TI-MINI SLOT SCREWS STANDARD 2X5MM      </v>
          </cell>
          <cell r="D6018">
            <v>5</v>
          </cell>
          <cell r="E6018">
            <v>30.69</v>
          </cell>
          <cell r="F6018">
            <v>76.725000000000009</v>
          </cell>
        </row>
        <row r="6019">
          <cell r="A6019">
            <v>2565307</v>
          </cell>
          <cell r="B6019" t="str">
            <v>25-653-07</v>
          </cell>
          <cell r="C6019" t="str">
            <v xml:space="preserve">TI-MINI SLOT SCREWS STANDARD 2X7MM      </v>
          </cell>
          <cell r="D6019">
            <v>5</v>
          </cell>
          <cell r="E6019">
            <v>30.69</v>
          </cell>
          <cell r="F6019">
            <v>76.725000000000009</v>
          </cell>
        </row>
        <row r="6020">
          <cell r="A6020">
            <v>2565309</v>
          </cell>
          <cell r="B6020" t="str">
            <v>25-653-09</v>
          </cell>
          <cell r="C6020" t="str">
            <v xml:space="preserve">TI-MINI SLOT SCREWS STANDARD 2X9MM      </v>
          </cell>
          <cell r="D6020">
            <v>5</v>
          </cell>
          <cell r="E6020">
            <v>31.59</v>
          </cell>
          <cell r="F6020">
            <v>78.974999999999994</v>
          </cell>
        </row>
        <row r="6021">
          <cell r="A6021">
            <v>2565311</v>
          </cell>
          <cell r="B6021" t="str">
            <v>25-653-11</v>
          </cell>
          <cell r="C6021" t="str">
            <v xml:space="preserve">TI-MINI SLOT SCREWS STANDARD 2X11MM     </v>
          </cell>
          <cell r="D6021">
            <v>5</v>
          </cell>
          <cell r="E6021">
            <v>31.59</v>
          </cell>
          <cell r="F6021">
            <v>78.974999999999994</v>
          </cell>
        </row>
        <row r="6022">
          <cell r="A6022">
            <v>2565313</v>
          </cell>
          <cell r="B6022" t="str">
            <v>25-653-13</v>
          </cell>
          <cell r="C6022" t="str">
            <v xml:space="preserve">TI-MINI SLOT SCREWS STANDARD 2X13MM     </v>
          </cell>
          <cell r="D6022">
            <v>5</v>
          </cell>
          <cell r="E6022">
            <v>34.020000000000003</v>
          </cell>
          <cell r="F6022">
            <v>85.050000000000011</v>
          </cell>
        </row>
        <row r="6023">
          <cell r="A6023">
            <v>2565315</v>
          </cell>
          <cell r="B6023" t="str">
            <v>25-653-15</v>
          </cell>
          <cell r="C6023" t="str">
            <v xml:space="preserve">TI-MINI SLOT SCREWS STANDARD 2X15MM     </v>
          </cell>
          <cell r="D6023">
            <v>5</v>
          </cell>
          <cell r="E6023">
            <v>41.58</v>
          </cell>
          <cell r="F6023">
            <v>103.94999999999999</v>
          </cell>
        </row>
        <row r="6024">
          <cell r="A6024">
            <v>2565317</v>
          </cell>
          <cell r="B6024" t="str">
            <v>25-653-17</v>
          </cell>
          <cell r="C6024" t="str">
            <v xml:space="preserve">TI-MINI SLOT SCREWS STANDARD 2X17MM     </v>
          </cell>
          <cell r="D6024">
            <v>5</v>
          </cell>
          <cell r="E6024">
            <v>46.44</v>
          </cell>
          <cell r="F6024">
            <v>116.1</v>
          </cell>
        </row>
        <row r="6025">
          <cell r="A6025">
            <v>2565319</v>
          </cell>
          <cell r="B6025" t="str">
            <v>25-653-19</v>
          </cell>
          <cell r="C6025" t="str">
            <v xml:space="preserve">TI-MINI SLOT SCREWS STANDARD 2X19MM     </v>
          </cell>
          <cell r="D6025">
            <v>5</v>
          </cell>
          <cell r="E6025">
            <v>51.39</v>
          </cell>
          <cell r="F6025">
            <v>128.47499999999999</v>
          </cell>
        </row>
        <row r="6026">
          <cell r="A6026">
            <v>2565407</v>
          </cell>
          <cell r="B6026" t="str">
            <v>25-654-07</v>
          </cell>
          <cell r="C6026" t="str">
            <v xml:space="preserve">TI-MINI EMERG. SCREWS STANDARD 2.3X7MM  </v>
          </cell>
          <cell r="D6026">
            <v>5</v>
          </cell>
          <cell r="E6026">
            <v>32.76</v>
          </cell>
          <cell r="F6026">
            <v>81.899999999999991</v>
          </cell>
        </row>
        <row r="6027">
          <cell r="A6027">
            <v>2565409</v>
          </cell>
          <cell r="B6027" t="str">
            <v>25-654-09</v>
          </cell>
          <cell r="C6027" t="str">
            <v xml:space="preserve">TI-MINI EMERG. SCREWS STANDARD 2.3X9MM  </v>
          </cell>
          <cell r="D6027">
            <v>5</v>
          </cell>
          <cell r="E6027">
            <v>32.76</v>
          </cell>
          <cell r="F6027">
            <v>81.899999999999991</v>
          </cell>
        </row>
        <row r="6028">
          <cell r="A6028">
            <v>2565503</v>
          </cell>
          <cell r="B6028" t="str">
            <v>25-655-03</v>
          </cell>
          <cell r="C6028" t="str">
            <v xml:space="preserve">TI-MICRO SLOT SCREWS 1.5X3.5MM          </v>
          </cell>
          <cell r="D6028">
            <v>5</v>
          </cell>
          <cell r="E6028">
            <v>53.82</v>
          </cell>
          <cell r="F6028">
            <v>134.55000000000001</v>
          </cell>
        </row>
        <row r="6029">
          <cell r="A6029">
            <v>2565504</v>
          </cell>
          <cell r="B6029" t="str">
            <v>25-655-04</v>
          </cell>
          <cell r="C6029" t="str">
            <v xml:space="preserve">TI-MICRO SLOT SCREWS 1.5X4MM            </v>
          </cell>
          <cell r="D6029">
            <v>5</v>
          </cell>
          <cell r="E6029">
            <v>53.82</v>
          </cell>
          <cell r="F6029">
            <v>134.55000000000001</v>
          </cell>
        </row>
        <row r="6030">
          <cell r="A6030">
            <v>2565505</v>
          </cell>
          <cell r="B6030" t="str">
            <v>25-655-05</v>
          </cell>
          <cell r="C6030" t="str">
            <v xml:space="preserve">TI-MICRO SLOT SCREWS 1.5X5MM            </v>
          </cell>
          <cell r="D6030">
            <v>5</v>
          </cell>
          <cell r="E6030">
            <v>58.77</v>
          </cell>
          <cell r="F6030">
            <v>146.92500000000001</v>
          </cell>
        </row>
        <row r="6031">
          <cell r="A6031">
            <v>2565506</v>
          </cell>
          <cell r="B6031" t="str">
            <v>25-655-06</v>
          </cell>
          <cell r="C6031" t="str">
            <v xml:space="preserve">TI-MICRO SLOT SCREWS 1.5X6MM            </v>
          </cell>
          <cell r="D6031">
            <v>5</v>
          </cell>
          <cell r="E6031">
            <v>63.54</v>
          </cell>
          <cell r="F6031">
            <v>158.85</v>
          </cell>
        </row>
        <row r="6032">
          <cell r="A6032">
            <v>2565507</v>
          </cell>
          <cell r="B6032" t="str">
            <v>25-655-07</v>
          </cell>
          <cell r="C6032" t="str">
            <v xml:space="preserve">TI-MICRO SLOT SCREWS 1.5X7MM            </v>
          </cell>
          <cell r="D6032">
            <v>5</v>
          </cell>
          <cell r="E6032">
            <v>63.54</v>
          </cell>
          <cell r="F6032">
            <v>158.85</v>
          </cell>
        </row>
        <row r="6033">
          <cell r="A6033">
            <v>2565508</v>
          </cell>
          <cell r="B6033" t="str">
            <v>25-655-08</v>
          </cell>
          <cell r="C6033" t="str">
            <v xml:space="preserve">TI-MICRO SLOT SCREWS 1.5X8MM            </v>
          </cell>
          <cell r="D6033">
            <v>5</v>
          </cell>
          <cell r="E6033">
            <v>63.54</v>
          </cell>
          <cell r="F6033">
            <v>158.85</v>
          </cell>
        </row>
        <row r="6034">
          <cell r="A6034">
            <v>2565509</v>
          </cell>
          <cell r="B6034" t="str">
            <v>25-655-09</v>
          </cell>
          <cell r="C6034" t="str">
            <v xml:space="preserve">TI-MICRO SLOT SCREWS 1.5X9MM            </v>
          </cell>
          <cell r="D6034">
            <v>5</v>
          </cell>
          <cell r="E6034">
            <v>76.23</v>
          </cell>
          <cell r="F6034">
            <v>190.57500000000002</v>
          </cell>
        </row>
        <row r="6035">
          <cell r="A6035">
            <v>2565511</v>
          </cell>
          <cell r="B6035" t="str">
            <v>25-655-11</v>
          </cell>
          <cell r="C6035" t="str">
            <v xml:space="preserve">TI-MICRO SLOT SCREWS 1.5X11MM           </v>
          </cell>
          <cell r="D6035">
            <v>5</v>
          </cell>
          <cell r="E6035">
            <v>78.75</v>
          </cell>
          <cell r="F6035">
            <v>196.875</v>
          </cell>
        </row>
        <row r="6036">
          <cell r="A6036">
            <v>2565513</v>
          </cell>
          <cell r="B6036" t="str">
            <v>25-655-13</v>
          </cell>
          <cell r="C6036" t="str">
            <v xml:space="preserve">TI-MICRO SLOT SCREWS 1.5X13MM           </v>
          </cell>
          <cell r="D6036">
            <v>5</v>
          </cell>
          <cell r="E6036">
            <v>81.180000000000007</v>
          </cell>
          <cell r="F6036">
            <v>202.95000000000002</v>
          </cell>
        </row>
        <row r="6037">
          <cell r="A6037">
            <v>2565515</v>
          </cell>
          <cell r="B6037" t="str">
            <v>25-655-15</v>
          </cell>
          <cell r="C6037" t="str">
            <v xml:space="preserve">TI-MICRO SLOT SCREWS 1.5X15MM           </v>
          </cell>
          <cell r="D6037">
            <v>5</v>
          </cell>
          <cell r="E6037">
            <v>90.9</v>
          </cell>
          <cell r="F6037">
            <v>227.25</v>
          </cell>
        </row>
        <row r="6038">
          <cell r="A6038">
            <v>2565603</v>
          </cell>
          <cell r="B6038" t="str">
            <v>25-656-03</v>
          </cell>
          <cell r="C6038" t="str">
            <v xml:space="preserve">TI-EMERGENCY SLOT SCREWS 1.8X3.5MM      </v>
          </cell>
          <cell r="D6038">
            <v>5</v>
          </cell>
          <cell r="E6038">
            <v>58.77</v>
          </cell>
          <cell r="F6038">
            <v>146.92500000000001</v>
          </cell>
        </row>
        <row r="6039">
          <cell r="A6039">
            <v>2565605</v>
          </cell>
          <cell r="B6039" t="str">
            <v>25-656-05</v>
          </cell>
          <cell r="C6039" t="str">
            <v xml:space="preserve">TI-EMERGENCY SLOT SCREWS 1.8X5MM        </v>
          </cell>
          <cell r="D6039">
            <v>5</v>
          </cell>
          <cell r="E6039">
            <v>58.77</v>
          </cell>
          <cell r="F6039">
            <v>146.92500000000001</v>
          </cell>
        </row>
        <row r="6040">
          <cell r="A6040">
            <v>2565607</v>
          </cell>
          <cell r="B6040" t="str">
            <v>25-656-07</v>
          </cell>
          <cell r="C6040" t="str">
            <v xml:space="preserve">TI-EMERGENCY SLOT SCREWS 1.8X7MM        </v>
          </cell>
          <cell r="D6040">
            <v>5</v>
          </cell>
          <cell r="E6040">
            <v>67.77</v>
          </cell>
          <cell r="F6040">
            <v>169.42499999999998</v>
          </cell>
        </row>
        <row r="6041">
          <cell r="A6041">
            <v>2565707</v>
          </cell>
          <cell r="B6041" t="str">
            <v>25-657-07</v>
          </cell>
          <cell r="C6041" t="str">
            <v xml:space="preserve">TI-CHAMPY EMERGENCY SCREWS 2.25X7MM     </v>
          </cell>
          <cell r="D6041">
            <v>5</v>
          </cell>
          <cell r="E6041">
            <v>37.71</v>
          </cell>
          <cell r="F6041">
            <v>94.275000000000006</v>
          </cell>
        </row>
        <row r="6042">
          <cell r="A6042">
            <v>2565747</v>
          </cell>
          <cell r="B6042" t="str">
            <v>25-657-47</v>
          </cell>
          <cell r="C6042" t="str">
            <v xml:space="preserve">CHAMPY EMERGENCY SCREWS STEEL 2.25X7MM  </v>
          </cell>
          <cell r="D6042">
            <v>5</v>
          </cell>
          <cell r="E6042">
            <v>23.13</v>
          </cell>
          <cell r="F6042">
            <v>57.824999999999996</v>
          </cell>
        </row>
        <row r="6043">
          <cell r="A6043">
            <v>2566002</v>
          </cell>
          <cell r="B6043" t="str">
            <v>25-660-02</v>
          </cell>
          <cell r="C6043" t="str">
            <v xml:space="preserve">TI-CENTRE-DRIVE MICRO SCREWS 1X2MM      </v>
          </cell>
          <cell r="D6043">
            <v>5</v>
          </cell>
          <cell r="E6043">
            <v>84.15</v>
          </cell>
          <cell r="F6043">
            <v>210.375</v>
          </cell>
        </row>
        <row r="6044">
          <cell r="A6044">
            <v>2566003</v>
          </cell>
          <cell r="B6044" t="str">
            <v>25-660-03</v>
          </cell>
          <cell r="C6044" t="str">
            <v xml:space="preserve">TI-CENTRE-DRIVE MICRO SCREWS 1X3MM      </v>
          </cell>
          <cell r="D6044">
            <v>5</v>
          </cell>
          <cell r="E6044">
            <v>84.15</v>
          </cell>
          <cell r="F6044">
            <v>210.375</v>
          </cell>
        </row>
        <row r="6045">
          <cell r="A6045">
            <v>2566004</v>
          </cell>
          <cell r="B6045" t="str">
            <v>25-660-04</v>
          </cell>
          <cell r="C6045" t="str">
            <v xml:space="preserve">TI-CENTRE-DRIVE MICRO SCREWS 1X4MM      </v>
          </cell>
          <cell r="D6045">
            <v>5</v>
          </cell>
          <cell r="E6045">
            <v>77.040000000000006</v>
          </cell>
          <cell r="F6045">
            <v>192.60000000000002</v>
          </cell>
        </row>
        <row r="6046">
          <cell r="A6046">
            <v>2566005</v>
          </cell>
          <cell r="B6046" t="str">
            <v>25-660-05</v>
          </cell>
          <cell r="C6046" t="str">
            <v xml:space="preserve">TI-CENTRE-DRIVE MICRO SCREWS 1X5MM      </v>
          </cell>
          <cell r="D6046">
            <v>5</v>
          </cell>
          <cell r="E6046">
            <v>77.040000000000006</v>
          </cell>
          <cell r="F6046">
            <v>192.60000000000002</v>
          </cell>
        </row>
        <row r="6047">
          <cell r="A6047">
            <v>2566006</v>
          </cell>
          <cell r="B6047" t="str">
            <v>25-660-06</v>
          </cell>
          <cell r="C6047" t="str">
            <v xml:space="preserve">TI-CENTRE-DRIVE MICRO SCREWS 1X6MM      </v>
          </cell>
          <cell r="D6047">
            <v>5</v>
          </cell>
          <cell r="E6047">
            <v>80.91</v>
          </cell>
          <cell r="F6047">
            <v>202.27499999999998</v>
          </cell>
        </row>
        <row r="6048">
          <cell r="A6048">
            <v>2566007</v>
          </cell>
          <cell r="B6048" t="str">
            <v>25-660-07</v>
          </cell>
          <cell r="C6048" t="str">
            <v xml:space="preserve">TI-CENTRE-DRIVE MICRO SCREWS 1X7MM      </v>
          </cell>
          <cell r="D6048">
            <v>5</v>
          </cell>
          <cell r="E6048">
            <v>80.91</v>
          </cell>
          <cell r="F6048">
            <v>202.27499999999998</v>
          </cell>
        </row>
        <row r="6049">
          <cell r="A6049">
            <v>2566009</v>
          </cell>
          <cell r="B6049" t="str">
            <v>25-660-09</v>
          </cell>
          <cell r="C6049" t="str">
            <v xml:space="preserve">TI-CENTRE-DRIVE MICRO SCREWS 1X9MM      </v>
          </cell>
          <cell r="D6049">
            <v>5</v>
          </cell>
          <cell r="E6049">
            <v>74.52</v>
          </cell>
          <cell r="F6049">
            <v>186.29999999999998</v>
          </cell>
        </row>
        <row r="6050">
          <cell r="A6050">
            <v>2566011</v>
          </cell>
          <cell r="B6050" t="str">
            <v>25-660-11</v>
          </cell>
          <cell r="C6050" t="str">
            <v xml:space="preserve">TI-CENTRE-DRIVE MICRO SCREWS 1X11MM     </v>
          </cell>
          <cell r="D6050">
            <v>5</v>
          </cell>
          <cell r="E6050">
            <v>77.040000000000006</v>
          </cell>
          <cell r="F6050">
            <v>192.60000000000002</v>
          </cell>
        </row>
        <row r="6051">
          <cell r="A6051">
            <v>2566013</v>
          </cell>
          <cell r="B6051" t="str">
            <v>25-660-13</v>
          </cell>
          <cell r="C6051" t="str">
            <v xml:space="preserve">TI-CENTRE-DRIVE MICRO SCREWS 1X13MM     </v>
          </cell>
          <cell r="D6051">
            <v>5</v>
          </cell>
          <cell r="E6051">
            <v>87.03</v>
          </cell>
          <cell r="F6051">
            <v>217.57499999999999</v>
          </cell>
        </row>
        <row r="6052">
          <cell r="A6052">
            <v>2566103</v>
          </cell>
          <cell r="B6052" t="str">
            <v>25-661-03</v>
          </cell>
          <cell r="C6052" t="str">
            <v xml:space="preserve">TI-CENTRE-DRIVE EMERG. SCREWS 1.2X3MM   </v>
          </cell>
          <cell r="D6052">
            <v>5</v>
          </cell>
          <cell r="E6052">
            <v>84.69</v>
          </cell>
          <cell r="F6052">
            <v>211.72499999999999</v>
          </cell>
        </row>
        <row r="6053">
          <cell r="A6053">
            <v>2566105</v>
          </cell>
          <cell r="B6053" t="str">
            <v>25-661-05</v>
          </cell>
          <cell r="C6053" t="str">
            <v xml:space="preserve">TI-CENTRE-DRIVE EMERG. SCREWS 1.2X5MM   </v>
          </cell>
          <cell r="D6053">
            <v>5</v>
          </cell>
          <cell r="E6053">
            <v>84.69</v>
          </cell>
          <cell r="F6053">
            <v>211.72499999999999</v>
          </cell>
        </row>
        <row r="6054">
          <cell r="A6054">
            <v>2566204</v>
          </cell>
          <cell r="B6054" t="str">
            <v>25-662-04</v>
          </cell>
          <cell r="C6054" t="str">
            <v xml:space="preserve">TI-CENTRE-DRIVE MINI SCREWS 2X4MM       </v>
          </cell>
          <cell r="D6054">
            <v>5</v>
          </cell>
          <cell r="E6054">
            <v>34.47</v>
          </cell>
          <cell r="F6054">
            <v>86.174999999999997</v>
          </cell>
        </row>
        <row r="6055">
          <cell r="A6055">
            <v>2566205</v>
          </cell>
          <cell r="B6055" t="str">
            <v>25-662-05</v>
          </cell>
          <cell r="C6055" t="str">
            <v xml:space="preserve">TI-CENTRE-DRIVE MINI SCREWS 2X5MM       </v>
          </cell>
          <cell r="D6055">
            <v>5</v>
          </cell>
          <cell r="E6055">
            <v>34.47</v>
          </cell>
          <cell r="F6055">
            <v>86.174999999999997</v>
          </cell>
        </row>
        <row r="6056">
          <cell r="A6056">
            <v>2566272</v>
          </cell>
          <cell r="B6056" t="str">
            <v>25-662-72</v>
          </cell>
          <cell r="C6056" t="str">
            <v>TI-CENTRE DRIVE SCREWS 2.0 X 5MM,STERILE</v>
          </cell>
          <cell r="D6056">
            <v>2</v>
          </cell>
          <cell r="E6056">
            <v>21.78</v>
          </cell>
          <cell r="F6056">
            <v>54.45</v>
          </cell>
        </row>
        <row r="6057">
          <cell r="A6057">
            <v>2566275</v>
          </cell>
          <cell r="B6057" t="str">
            <v>25-662-75</v>
          </cell>
          <cell r="C6057" t="str">
            <v>TI-CENTRE DRIVE SCREWS 2.0 X 5MM,STERILE</v>
          </cell>
          <cell r="D6057">
            <v>5</v>
          </cell>
          <cell r="E6057">
            <v>44.55</v>
          </cell>
          <cell r="F6057">
            <v>111.375</v>
          </cell>
        </row>
        <row r="6058">
          <cell r="A6058">
            <v>2566206</v>
          </cell>
          <cell r="B6058" t="str">
            <v>25-662-06</v>
          </cell>
          <cell r="C6058" t="str">
            <v xml:space="preserve">CENTRE-DRIVE MINI SCREWS TI 2X6MM       </v>
          </cell>
          <cell r="D6058">
            <v>5</v>
          </cell>
          <cell r="E6058">
            <v>34.380000000000003</v>
          </cell>
          <cell r="F6058">
            <v>85.95</v>
          </cell>
        </row>
        <row r="6059">
          <cell r="A6059">
            <v>2566207</v>
          </cell>
          <cell r="B6059" t="str">
            <v>25-662-07</v>
          </cell>
          <cell r="C6059" t="str">
            <v xml:space="preserve">TI-CENTRE-DRIVE MINI SCREWS 2X7MM       </v>
          </cell>
          <cell r="D6059">
            <v>5</v>
          </cell>
          <cell r="E6059">
            <v>34.47</v>
          </cell>
          <cell r="F6059">
            <v>86.174999999999997</v>
          </cell>
        </row>
        <row r="6060">
          <cell r="A6060">
            <v>2566272</v>
          </cell>
          <cell r="B6060" t="str">
            <v>25-662-72</v>
          </cell>
          <cell r="C6060" t="str">
            <v>TI-CENTRE DRIVE SCREWS 2.0 X 7MM,STERILE</v>
          </cell>
          <cell r="D6060">
            <v>2</v>
          </cell>
          <cell r="E6060">
            <v>21.78</v>
          </cell>
          <cell r="F6060">
            <v>54.45</v>
          </cell>
        </row>
        <row r="6061">
          <cell r="A6061">
            <v>2566275</v>
          </cell>
          <cell r="B6061" t="str">
            <v>25-662-75</v>
          </cell>
          <cell r="C6061" t="str">
            <v>TI-CENTRE DRIVE SCREWS 2.0 X 7MM,STERILE</v>
          </cell>
          <cell r="D6061">
            <v>5</v>
          </cell>
          <cell r="E6061">
            <v>44.55</v>
          </cell>
          <cell r="F6061">
            <v>111.375</v>
          </cell>
        </row>
        <row r="6062">
          <cell r="A6062">
            <v>2566208</v>
          </cell>
          <cell r="B6062" t="str">
            <v>25-662-08</v>
          </cell>
          <cell r="C6062" t="str">
            <v xml:space="preserve">CENTRE-DRIVE MINI SCREWS TI 2X8MM       </v>
          </cell>
          <cell r="D6062">
            <v>5</v>
          </cell>
          <cell r="E6062">
            <v>34.380000000000003</v>
          </cell>
          <cell r="F6062">
            <v>85.95</v>
          </cell>
        </row>
        <row r="6063">
          <cell r="A6063">
            <v>2566209</v>
          </cell>
          <cell r="B6063" t="str">
            <v>25-662-09</v>
          </cell>
          <cell r="C6063" t="str">
            <v xml:space="preserve">TI-CENTRE-DRIVE MINI SCREWS 2X9MM       </v>
          </cell>
          <cell r="D6063">
            <v>5</v>
          </cell>
          <cell r="E6063">
            <v>38.25</v>
          </cell>
          <cell r="F6063">
            <v>95.625</v>
          </cell>
        </row>
        <row r="6064">
          <cell r="A6064">
            <v>2566272</v>
          </cell>
          <cell r="B6064" t="str">
            <v>25-662-72</v>
          </cell>
          <cell r="C6064" t="str">
            <v>TI-CENTRE DRIVE SCREWS 2.0 X 9MM,STERILE</v>
          </cell>
          <cell r="D6064">
            <v>2</v>
          </cell>
          <cell r="E6064">
            <v>24.21</v>
          </cell>
          <cell r="F6064">
            <v>60.525000000000006</v>
          </cell>
        </row>
        <row r="6065">
          <cell r="A6065">
            <v>2566275</v>
          </cell>
          <cell r="B6065" t="str">
            <v>25-662-75</v>
          </cell>
          <cell r="C6065" t="str">
            <v>TI-CENTRE DRIVE SCREWS 2.0 X 9MM,STERILE</v>
          </cell>
          <cell r="D6065">
            <v>5</v>
          </cell>
          <cell r="E6065">
            <v>49.5</v>
          </cell>
          <cell r="F6065">
            <v>123.75</v>
          </cell>
        </row>
        <row r="6066">
          <cell r="A6066">
            <v>2566210</v>
          </cell>
          <cell r="B6066" t="str">
            <v>25-662-10</v>
          </cell>
          <cell r="C6066" t="str">
            <v xml:space="preserve">CENTRE-DRIVE MINI SCREWS TI 2X10MM      </v>
          </cell>
          <cell r="D6066">
            <v>5</v>
          </cell>
          <cell r="E6066">
            <v>38.159999999999997</v>
          </cell>
          <cell r="F6066">
            <v>95.399999999999991</v>
          </cell>
        </row>
        <row r="6067">
          <cell r="A6067">
            <v>2566211</v>
          </cell>
          <cell r="B6067" t="str">
            <v>25-662-11</v>
          </cell>
          <cell r="C6067" t="str">
            <v xml:space="preserve">TI-CENTRE-DRIVE MINI SCREWS 2X11MM      </v>
          </cell>
          <cell r="D6067">
            <v>5</v>
          </cell>
          <cell r="E6067">
            <v>38.25</v>
          </cell>
          <cell r="F6067">
            <v>95.625</v>
          </cell>
        </row>
        <row r="6068">
          <cell r="A6068">
            <v>2566272</v>
          </cell>
          <cell r="B6068" t="str">
            <v>25-662-72</v>
          </cell>
          <cell r="C6068" t="str">
            <v>TI-CENTRE DRIVE SCREWS 2.0 X11MM,STERILE</v>
          </cell>
          <cell r="D6068">
            <v>2</v>
          </cell>
          <cell r="E6068">
            <v>24.21</v>
          </cell>
          <cell r="F6068">
            <v>60.525000000000006</v>
          </cell>
        </row>
        <row r="6069">
          <cell r="A6069">
            <v>2566275</v>
          </cell>
          <cell r="B6069" t="str">
            <v>25-662-75</v>
          </cell>
          <cell r="C6069" t="str">
            <v>TI-CENTRE DRIVE SCREWS 2.0 X11MM,STERILE</v>
          </cell>
          <cell r="D6069">
            <v>5</v>
          </cell>
          <cell r="E6069">
            <v>49.5</v>
          </cell>
          <cell r="F6069">
            <v>123.75</v>
          </cell>
        </row>
        <row r="6070">
          <cell r="A6070">
            <v>2566212</v>
          </cell>
          <cell r="B6070" t="str">
            <v>25-662-12</v>
          </cell>
          <cell r="C6070" t="str">
            <v xml:space="preserve">CENTRE-DRIVE MINI SCREWS TI 2X12MM      </v>
          </cell>
          <cell r="D6070">
            <v>5</v>
          </cell>
          <cell r="E6070">
            <v>38.159999999999997</v>
          </cell>
          <cell r="F6070">
            <v>95.399999999999991</v>
          </cell>
        </row>
        <row r="6071">
          <cell r="A6071">
            <v>2566213</v>
          </cell>
          <cell r="B6071" t="str">
            <v>25-662-13</v>
          </cell>
          <cell r="C6071" t="str">
            <v xml:space="preserve">TI-CENTRE-DRIVE MINI SCREWS 2X13MM      </v>
          </cell>
          <cell r="D6071">
            <v>5</v>
          </cell>
          <cell r="E6071">
            <v>47.52</v>
          </cell>
          <cell r="F6071">
            <v>118.80000000000001</v>
          </cell>
        </row>
        <row r="6072">
          <cell r="A6072">
            <v>2566272</v>
          </cell>
          <cell r="B6072" t="str">
            <v>25-662-72</v>
          </cell>
          <cell r="C6072" t="str">
            <v>TI-CENTRE DRIVE SCREWS 2.0 X13MM,STERILE</v>
          </cell>
          <cell r="D6072">
            <v>2</v>
          </cell>
          <cell r="E6072">
            <v>30.33</v>
          </cell>
          <cell r="F6072">
            <v>75.824999999999989</v>
          </cell>
        </row>
        <row r="6073">
          <cell r="A6073">
            <v>2566275</v>
          </cell>
          <cell r="B6073" t="str">
            <v>25-662-75</v>
          </cell>
          <cell r="C6073" t="str">
            <v>TI-CENTRE DRIVE SCREWS 2.0 X13MM,STERILE</v>
          </cell>
          <cell r="D6073">
            <v>5</v>
          </cell>
          <cell r="E6073">
            <v>61.92</v>
          </cell>
          <cell r="F6073">
            <v>154.80000000000001</v>
          </cell>
        </row>
        <row r="6074">
          <cell r="A6074">
            <v>2566214</v>
          </cell>
          <cell r="B6074" t="str">
            <v>25-662-14</v>
          </cell>
          <cell r="C6074" t="str">
            <v xml:space="preserve">CENTRE-DRIVE MINI SCREWS TI 2X14MM      </v>
          </cell>
          <cell r="D6074">
            <v>5</v>
          </cell>
          <cell r="E6074">
            <v>47.52</v>
          </cell>
          <cell r="F6074">
            <v>118.80000000000001</v>
          </cell>
        </row>
        <row r="6075">
          <cell r="A6075">
            <v>2566215</v>
          </cell>
          <cell r="B6075" t="str">
            <v>25-662-15</v>
          </cell>
          <cell r="C6075" t="str">
            <v xml:space="preserve">TI-CENTRE-DRIVE MINI SCREWS 2X15MM      </v>
          </cell>
          <cell r="D6075">
            <v>5</v>
          </cell>
          <cell r="E6075">
            <v>47.52</v>
          </cell>
          <cell r="F6075">
            <v>118.80000000000001</v>
          </cell>
        </row>
        <row r="6076">
          <cell r="A6076">
            <v>2566272</v>
          </cell>
          <cell r="B6076" t="str">
            <v>25-662-72</v>
          </cell>
          <cell r="C6076" t="str">
            <v>TI-CENTRE DRIVE SCREWS 2.0 X15MM,STERILE</v>
          </cell>
          <cell r="D6076">
            <v>2</v>
          </cell>
          <cell r="E6076">
            <v>30.33</v>
          </cell>
          <cell r="F6076">
            <v>75.824999999999989</v>
          </cell>
        </row>
        <row r="6077">
          <cell r="A6077">
            <v>2566275</v>
          </cell>
          <cell r="B6077" t="str">
            <v>25-662-75</v>
          </cell>
          <cell r="C6077" t="str">
            <v>TI-CENTRE DRIVE SCREWS 2.0 X15MM,STERILE</v>
          </cell>
          <cell r="D6077">
            <v>5</v>
          </cell>
          <cell r="E6077">
            <v>61.92</v>
          </cell>
          <cell r="F6077">
            <v>154.80000000000001</v>
          </cell>
        </row>
        <row r="6078">
          <cell r="A6078">
            <v>2566216</v>
          </cell>
          <cell r="B6078" t="str">
            <v>25-662-16</v>
          </cell>
          <cell r="C6078" t="str">
            <v xml:space="preserve">CENTRE-DRIVE MINI SCREWS TI 2X16MM      </v>
          </cell>
          <cell r="D6078">
            <v>5</v>
          </cell>
          <cell r="E6078">
            <v>47.52</v>
          </cell>
          <cell r="F6078">
            <v>118.80000000000001</v>
          </cell>
        </row>
        <row r="6079">
          <cell r="A6079">
            <v>2566217</v>
          </cell>
          <cell r="B6079" t="str">
            <v>25-662-17</v>
          </cell>
          <cell r="C6079" t="str">
            <v xml:space="preserve">TI-CENTRE-DRIVE MINI SCREWS 2X17MM      </v>
          </cell>
          <cell r="D6079">
            <v>5</v>
          </cell>
          <cell r="E6079">
            <v>61.83</v>
          </cell>
          <cell r="F6079">
            <v>154.57499999999999</v>
          </cell>
        </row>
        <row r="6080">
          <cell r="A6080">
            <v>2566272</v>
          </cell>
          <cell r="B6080" t="str">
            <v>25-662-72</v>
          </cell>
          <cell r="C6080" t="str">
            <v xml:space="preserve">TI-CENTRE-DRIVE SCREWS 2.0X17MM,STERILE </v>
          </cell>
          <cell r="D6080">
            <v>2</v>
          </cell>
          <cell r="E6080">
            <v>39.33</v>
          </cell>
          <cell r="F6080">
            <v>98.324999999999989</v>
          </cell>
        </row>
        <row r="6081">
          <cell r="A6081">
            <v>2566275</v>
          </cell>
          <cell r="B6081" t="str">
            <v>25-662-75</v>
          </cell>
          <cell r="C6081" t="str">
            <v xml:space="preserve">TI-CENTRE-DRIVE SCREWS 2.0X17MM,STERILE </v>
          </cell>
          <cell r="D6081">
            <v>5</v>
          </cell>
          <cell r="E6081">
            <v>65.25</v>
          </cell>
          <cell r="F6081">
            <v>163.125</v>
          </cell>
        </row>
        <row r="6082">
          <cell r="A6082">
            <v>2566218</v>
          </cell>
          <cell r="B6082" t="str">
            <v>25-662-18</v>
          </cell>
          <cell r="C6082" t="str">
            <v xml:space="preserve">CENTRE-DRIVE MINI SCREWS TI 2X18MM      </v>
          </cell>
          <cell r="D6082">
            <v>5</v>
          </cell>
          <cell r="E6082">
            <v>61.83</v>
          </cell>
          <cell r="F6082">
            <v>154.57499999999999</v>
          </cell>
        </row>
        <row r="6083">
          <cell r="A6083">
            <v>2566219</v>
          </cell>
          <cell r="B6083" t="str">
            <v>25-662-19</v>
          </cell>
          <cell r="C6083" t="str">
            <v xml:space="preserve">TI-CENTRE-DRIVE MINI SCREWS 2X19MM      </v>
          </cell>
          <cell r="D6083">
            <v>5</v>
          </cell>
          <cell r="E6083">
            <v>61.83</v>
          </cell>
          <cell r="F6083">
            <v>154.57499999999999</v>
          </cell>
        </row>
        <row r="6084">
          <cell r="A6084">
            <v>2566272</v>
          </cell>
          <cell r="B6084" t="str">
            <v>25-662-72</v>
          </cell>
          <cell r="C6084" t="str">
            <v xml:space="preserve">TI-CENTRE-DRIVE SCREWS 2.0X19MM,STERILE </v>
          </cell>
          <cell r="D6084">
            <v>2</v>
          </cell>
          <cell r="E6084">
            <v>39.33</v>
          </cell>
          <cell r="F6084">
            <v>98.324999999999989</v>
          </cell>
        </row>
        <row r="6085">
          <cell r="A6085">
            <v>2566275</v>
          </cell>
          <cell r="B6085" t="str">
            <v>25-662-75</v>
          </cell>
          <cell r="C6085" t="str">
            <v xml:space="preserve">TI-CENTRE-DRIVE SCREWS 2.0X19MM,STERILE </v>
          </cell>
          <cell r="D6085">
            <v>5</v>
          </cell>
          <cell r="E6085">
            <v>65.25</v>
          </cell>
          <cell r="F6085">
            <v>163.125</v>
          </cell>
        </row>
        <row r="6086">
          <cell r="A6086">
            <v>2566220</v>
          </cell>
          <cell r="B6086" t="str">
            <v>25-662-20</v>
          </cell>
          <cell r="C6086" t="str">
            <v xml:space="preserve">CENTRE-DRIVE MINI SCREWS TI 2X20MM      </v>
          </cell>
          <cell r="D6086">
            <v>5</v>
          </cell>
          <cell r="E6086">
            <v>61.83</v>
          </cell>
          <cell r="F6086">
            <v>154.57499999999999</v>
          </cell>
        </row>
        <row r="6087">
          <cell r="A6087">
            <v>2566234</v>
          </cell>
          <cell r="B6087" t="str">
            <v>25-662-34</v>
          </cell>
          <cell r="C6087" t="str">
            <v xml:space="preserve">CENTRE-DRIVE MINI SCREWS STEEL 2X4MM    </v>
          </cell>
          <cell r="D6087">
            <v>5</v>
          </cell>
          <cell r="E6087">
            <v>21.15</v>
          </cell>
          <cell r="F6087">
            <v>52.875</v>
          </cell>
        </row>
        <row r="6088">
          <cell r="A6088">
            <v>2566235</v>
          </cell>
          <cell r="B6088" t="str">
            <v>25-662-35</v>
          </cell>
          <cell r="C6088" t="str">
            <v xml:space="preserve">CENTRE-DRIVE MINI SCREWS STEEL 2X5MM    </v>
          </cell>
          <cell r="D6088">
            <v>5</v>
          </cell>
          <cell r="E6088">
            <v>21.15</v>
          </cell>
          <cell r="F6088">
            <v>52.875</v>
          </cell>
        </row>
        <row r="6089">
          <cell r="A6089">
            <v>2566237</v>
          </cell>
          <cell r="B6089" t="str">
            <v>25-662-37</v>
          </cell>
          <cell r="C6089" t="str">
            <v xml:space="preserve">CENTRE-DRIVE MINI SCREWS STEEL 2X7MM    </v>
          </cell>
          <cell r="D6089">
            <v>5</v>
          </cell>
          <cell r="E6089">
            <v>21.15</v>
          </cell>
          <cell r="F6089">
            <v>52.875</v>
          </cell>
        </row>
        <row r="6090">
          <cell r="A6090">
            <v>2566239</v>
          </cell>
          <cell r="B6090" t="str">
            <v>25-662-39</v>
          </cell>
          <cell r="C6090" t="str">
            <v xml:space="preserve">CENTRE-DRIVE MINI SCREWS STEEL 2X9MM    </v>
          </cell>
          <cell r="D6090">
            <v>5</v>
          </cell>
          <cell r="E6090">
            <v>24.84</v>
          </cell>
          <cell r="F6090">
            <v>62.1</v>
          </cell>
        </row>
        <row r="6091">
          <cell r="A6091">
            <v>2566241</v>
          </cell>
          <cell r="B6091" t="str">
            <v>25-662-41</v>
          </cell>
          <cell r="C6091" t="str">
            <v xml:space="preserve">CENTRE-DRIVE MINI SCREWS STEEL 2X11MM   </v>
          </cell>
          <cell r="D6091">
            <v>5</v>
          </cell>
          <cell r="E6091">
            <v>24.84</v>
          </cell>
          <cell r="F6091">
            <v>62.1</v>
          </cell>
        </row>
        <row r="6092">
          <cell r="A6092">
            <v>2566243</v>
          </cell>
          <cell r="B6092" t="str">
            <v>25-662-43</v>
          </cell>
          <cell r="C6092" t="str">
            <v xml:space="preserve">CENTRE-DRIVE MINI SCREWS STEEL 2X13MM   </v>
          </cell>
          <cell r="D6092">
            <v>5</v>
          </cell>
          <cell r="E6092">
            <v>27.9</v>
          </cell>
          <cell r="F6092">
            <v>69.75</v>
          </cell>
        </row>
        <row r="6093">
          <cell r="A6093">
            <v>2566245</v>
          </cell>
          <cell r="B6093" t="str">
            <v>25-662-45</v>
          </cell>
          <cell r="C6093" t="str">
            <v xml:space="preserve">CENTRE-DRIVE MINI SCREWS STEEL 2X15MM   </v>
          </cell>
          <cell r="D6093">
            <v>5</v>
          </cell>
          <cell r="E6093">
            <v>27.9</v>
          </cell>
          <cell r="F6093">
            <v>69.75</v>
          </cell>
        </row>
        <row r="6094">
          <cell r="A6094">
            <v>2566247</v>
          </cell>
          <cell r="B6094" t="str">
            <v>25-662-47</v>
          </cell>
          <cell r="C6094" t="str">
            <v xml:space="preserve">CENTRE-DRIVE MINI SCREWS STEEL 2X17MM   </v>
          </cell>
          <cell r="D6094">
            <v>5</v>
          </cell>
          <cell r="E6094">
            <v>31.41</v>
          </cell>
          <cell r="F6094">
            <v>78.525000000000006</v>
          </cell>
        </row>
        <row r="6095">
          <cell r="A6095">
            <v>2566249</v>
          </cell>
          <cell r="B6095" t="str">
            <v>25-662-49</v>
          </cell>
          <cell r="C6095" t="str">
            <v xml:space="preserve">CENTRE-DRIVE MINI SCREWS STEEL 2X19MM   </v>
          </cell>
          <cell r="D6095">
            <v>5</v>
          </cell>
          <cell r="E6095">
            <v>31.41</v>
          </cell>
          <cell r="F6095">
            <v>78.525000000000006</v>
          </cell>
        </row>
        <row r="6096">
          <cell r="A6096">
            <v>2566305</v>
          </cell>
          <cell r="B6096" t="str">
            <v>25-663-05</v>
          </cell>
          <cell r="C6096" t="str">
            <v xml:space="preserve">TI-CENTRE-DRIVE SCREWS 2.3X5MM          </v>
          </cell>
          <cell r="D6096">
            <v>5</v>
          </cell>
          <cell r="E6096">
            <v>37.71</v>
          </cell>
          <cell r="F6096">
            <v>94.275000000000006</v>
          </cell>
        </row>
        <row r="6097">
          <cell r="A6097">
            <v>2566306</v>
          </cell>
          <cell r="B6097" t="str">
            <v>25-663-06</v>
          </cell>
          <cell r="C6097" t="str">
            <v xml:space="preserve">CENTRE-DRIVE SCREWS TI 2.3X6MM          </v>
          </cell>
          <cell r="D6097">
            <v>5</v>
          </cell>
          <cell r="E6097">
            <v>37.71</v>
          </cell>
          <cell r="F6097">
            <v>94.275000000000006</v>
          </cell>
        </row>
        <row r="6098">
          <cell r="A6098">
            <v>2566307</v>
          </cell>
          <cell r="B6098" t="str">
            <v>25-663-07</v>
          </cell>
          <cell r="C6098" t="str">
            <v xml:space="preserve">TI-CENTRE-DRIVE SCREWS 2.3X7MM          </v>
          </cell>
          <cell r="D6098">
            <v>5</v>
          </cell>
          <cell r="E6098">
            <v>37.71</v>
          </cell>
          <cell r="F6098">
            <v>94.275000000000006</v>
          </cell>
        </row>
        <row r="6099">
          <cell r="A6099">
            <v>2566372</v>
          </cell>
          <cell r="B6099" t="str">
            <v>25-663-72</v>
          </cell>
          <cell r="C6099" t="str">
            <v>TI-CENTRE DRIVE SCREWS 2.3 X 7MM,STERILE</v>
          </cell>
          <cell r="D6099">
            <v>2</v>
          </cell>
          <cell r="E6099">
            <v>23.94</v>
          </cell>
          <cell r="F6099">
            <v>59.85</v>
          </cell>
        </row>
        <row r="6100">
          <cell r="A6100">
            <v>2566375</v>
          </cell>
          <cell r="B6100" t="str">
            <v>25-663-75</v>
          </cell>
          <cell r="C6100" t="str">
            <v>TI-CENTRE DRIVE SCREWS 2.3 X 7MM,STERILE</v>
          </cell>
          <cell r="D6100">
            <v>5</v>
          </cell>
          <cell r="E6100">
            <v>48.96</v>
          </cell>
          <cell r="F6100">
            <v>122.4</v>
          </cell>
        </row>
        <row r="6101">
          <cell r="A6101">
            <v>2566308</v>
          </cell>
          <cell r="B6101" t="str">
            <v>25-663-08</v>
          </cell>
          <cell r="C6101" t="str">
            <v xml:space="preserve">CENTRE-DRIVE SCREWS TI 2.3X8MM          </v>
          </cell>
          <cell r="D6101">
            <v>5</v>
          </cell>
          <cell r="E6101">
            <v>37.71</v>
          </cell>
          <cell r="F6101">
            <v>94.275000000000006</v>
          </cell>
        </row>
        <row r="6102">
          <cell r="A6102">
            <v>2566309</v>
          </cell>
          <cell r="B6102" t="str">
            <v>25-663-09</v>
          </cell>
          <cell r="C6102" t="str">
            <v xml:space="preserve">TI-CENTRE-DRIVE SCREWS 2.3X9MM          </v>
          </cell>
          <cell r="D6102">
            <v>5</v>
          </cell>
          <cell r="E6102">
            <v>37.71</v>
          </cell>
          <cell r="F6102">
            <v>94.275000000000006</v>
          </cell>
        </row>
        <row r="6103">
          <cell r="A6103">
            <v>2566372</v>
          </cell>
          <cell r="B6103" t="str">
            <v>25-663-72</v>
          </cell>
          <cell r="C6103" t="str">
            <v>TI-CENTRE DRIVE SCREWS 2.3 X 9MM,STERILE</v>
          </cell>
          <cell r="D6103">
            <v>2</v>
          </cell>
          <cell r="E6103">
            <v>23.94</v>
          </cell>
          <cell r="F6103">
            <v>59.85</v>
          </cell>
        </row>
        <row r="6104">
          <cell r="A6104">
            <v>2566375</v>
          </cell>
          <cell r="B6104" t="str">
            <v>25-663-75</v>
          </cell>
          <cell r="C6104" t="str">
            <v>TI-CENTRE DRIVE SCREWS 2.3 X 9MM,STERILE</v>
          </cell>
          <cell r="D6104">
            <v>5</v>
          </cell>
          <cell r="E6104">
            <v>48.96</v>
          </cell>
          <cell r="F6104">
            <v>122.4</v>
          </cell>
        </row>
        <row r="6105">
          <cell r="A6105">
            <v>2566310</v>
          </cell>
          <cell r="B6105" t="str">
            <v>25-663-10</v>
          </cell>
          <cell r="C6105" t="str">
            <v xml:space="preserve">CENTRE-DRIVE SCREWS TI 2.3X10MM         </v>
          </cell>
          <cell r="D6105">
            <v>5</v>
          </cell>
          <cell r="E6105">
            <v>37.71</v>
          </cell>
          <cell r="F6105">
            <v>94.275000000000006</v>
          </cell>
        </row>
        <row r="6106">
          <cell r="A6106">
            <v>2566311</v>
          </cell>
          <cell r="B6106" t="str">
            <v>25-663-11</v>
          </cell>
          <cell r="C6106" t="str">
            <v xml:space="preserve">TI-CENTRE-DRIVE SCREWS 2.3X11MM         </v>
          </cell>
          <cell r="D6106">
            <v>5</v>
          </cell>
          <cell r="E6106">
            <v>42.03</v>
          </cell>
          <cell r="F6106">
            <v>105.075</v>
          </cell>
        </row>
        <row r="6107">
          <cell r="A6107">
            <v>2566312</v>
          </cell>
          <cell r="B6107" t="str">
            <v>25-663-12</v>
          </cell>
          <cell r="C6107" t="str">
            <v xml:space="preserve">CENTRE-DRIVE SCREWS TI 2.3X12MM         </v>
          </cell>
          <cell r="D6107">
            <v>5</v>
          </cell>
          <cell r="E6107">
            <v>42.03</v>
          </cell>
          <cell r="F6107">
            <v>105.075</v>
          </cell>
        </row>
        <row r="6108">
          <cell r="A6108">
            <v>2566313</v>
          </cell>
          <cell r="B6108" t="str">
            <v>25-663-13</v>
          </cell>
          <cell r="C6108" t="str">
            <v xml:space="preserve">TI-CENTRE-DRIVE SCREWS 2.3X13MM         </v>
          </cell>
          <cell r="D6108">
            <v>5</v>
          </cell>
          <cell r="E6108">
            <v>46.26</v>
          </cell>
          <cell r="F6108">
            <v>115.64999999999999</v>
          </cell>
        </row>
        <row r="6109">
          <cell r="A6109">
            <v>2566314</v>
          </cell>
          <cell r="B6109" t="str">
            <v>25-663-14</v>
          </cell>
          <cell r="C6109" t="str">
            <v xml:space="preserve">CENTRE-DRIVE SCREWS TI 2.3X14MM         </v>
          </cell>
          <cell r="D6109">
            <v>5</v>
          </cell>
          <cell r="E6109">
            <v>46.26</v>
          </cell>
          <cell r="F6109">
            <v>115.64999999999999</v>
          </cell>
        </row>
        <row r="6110">
          <cell r="A6110">
            <v>2566315</v>
          </cell>
          <cell r="B6110" t="str">
            <v>25-663-15</v>
          </cell>
          <cell r="C6110" t="str">
            <v xml:space="preserve">TI-CENTRE-DRIVE SCREWS 2.3X15MM         </v>
          </cell>
          <cell r="D6110">
            <v>5</v>
          </cell>
          <cell r="E6110">
            <v>50.49</v>
          </cell>
          <cell r="F6110">
            <v>126.22500000000001</v>
          </cell>
        </row>
        <row r="6111">
          <cell r="A6111">
            <v>2566316</v>
          </cell>
          <cell r="B6111" t="str">
            <v>25-663-16</v>
          </cell>
          <cell r="C6111" t="str">
            <v xml:space="preserve">CENTRE-DRIVE SCREWS TI 2.3X16MM         </v>
          </cell>
          <cell r="D6111">
            <v>5</v>
          </cell>
          <cell r="E6111">
            <v>50.49</v>
          </cell>
          <cell r="F6111">
            <v>126.22500000000001</v>
          </cell>
        </row>
        <row r="6112">
          <cell r="A6112">
            <v>2566317</v>
          </cell>
          <cell r="B6112" t="str">
            <v>25-663-17</v>
          </cell>
          <cell r="C6112" t="str">
            <v xml:space="preserve">TI-CENTRE-DRIVE SCREWS 2.3X17MM         </v>
          </cell>
          <cell r="D6112">
            <v>5</v>
          </cell>
          <cell r="E6112">
            <v>57.06</v>
          </cell>
          <cell r="F6112">
            <v>142.65</v>
          </cell>
        </row>
        <row r="6113">
          <cell r="A6113">
            <v>2566318</v>
          </cell>
          <cell r="B6113" t="str">
            <v>25-663-18</v>
          </cell>
          <cell r="C6113" t="str">
            <v xml:space="preserve">CENTRE-DRIVE SCREWS TI 2.3X18MM         </v>
          </cell>
          <cell r="D6113">
            <v>5</v>
          </cell>
          <cell r="E6113">
            <v>57.06</v>
          </cell>
          <cell r="F6113">
            <v>142.65</v>
          </cell>
        </row>
        <row r="6114">
          <cell r="A6114">
            <v>2566319</v>
          </cell>
          <cell r="B6114" t="str">
            <v>25-663-19</v>
          </cell>
          <cell r="C6114" t="str">
            <v xml:space="preserve">TI-CENTRE-DRIVE SCREWS 2.3X19MM         </v>
          </cell>
          <cell r="D6114">
            <v>5</v>
          </cell>
          <cell r="E6114">
            <v>61.83</v>
          </cell>
          <cell r="F6114">
            <v>154.57499999999999</v>
          </cell>
        </row>
        <row r="6115">
          <cell r="A6115">
            <v>2566320</v>
          </cell>
          <cell r="B6115" t="str">
            <v>25-663-20</v>
          </cell>
          <cell r="C6115" t="str">
            <v xml:space="preserve">CENTRE-DRIVE SCREWS TI 2.3X20MM         </v>
          </cell>
          <cell r="D6115">
            <v>5</v>
          </cell>
          <cell r="E6115">
            <v>61.83</v>
          </cell>
          <cell r="F6115">
            <v>154.57499999999999</v>
          </cell>
        </row>
        <row r="6116">
          <cell r="A6116">
            <v>2566337</v>
          </cell>
          <cell r="B6116" t="str">
            <v>25-663-37</v>
          </cell>
          <cell r="C6116" t="str">
            <v>CENTRE-DRIVE EMERG. SCREWS STEEL 2.3X7MM</v>
          </cell>
          <cell r="D6116">
            <v>5</v>
          </cell>
          <cell r="E6116">
            <v>27.9</v>
          </cell>
          <cell r="F6116">
            <v>69.75</v>
          </cell>
        </row>
        <row r="6117">
          <cell r="A6117">
            <v>2566339</v>
          </cell>
          <cell r="B6117" t="str">
            <v>25-663-39</v>
          </cell>
          <cell r="C6117" t="str">
            <v>CENTRE-DRIVE EMERG. SCREWS STEEL 2.3X9MM</v>
          </cell>
          <cell r="D6117">
            <v>5</v>
          </cell>
          <cell r="E6117">
            <v>27.9</v>
          </cell>
          <cell r="F6117">
            <v>69.75</v>
          </cell>
        </row>
        <row r="6118">
          <cell r="A6118">
            <v>2566345</v>
          </cell>
          <cell r="B6118" t="str">
            <v>25-663-45</v>
          </cell>
          <cell r="C6118" t="str">
            <v xml:space="preserve">TI-CENTRE-DRIVE EMERG. SCREWS 2.3X5MM   </v>
          </cell>
          <cell r="D6118">
            <v>5</v>
          </cell>
          <cell r="E6118">
            <v>37.71</v>
          </cell>
          <cell r="F6118">
            <v>94.275000000000006</v>
          </cell>
        </row>
        <row r="6119">
          <cell r="A6119">
            <v>2566347</v>
          </cell>
          <cell r="B6119" t="str">
            <v>25-663-47</v>
          </cell>
          <cell r="C6119" t="str">
            <v xml:space="preserve">TI-CENTRE-DRIVE EMERG. SCREWS 2.3X7MM   </v>
          </cell>
          <cell r="D6119">
            <v>5</v>
          </cell>
          <cell r="E6119">
            <v>37.71</v>
          </cell>
          <cell r="F6119">
            <v>94.275000000000006</v>
          </cell>
        </row>
        <row r="6120">
          <cell r="A6120">
            <v>2566375</v>
          </cell>
          <cell r="B6120" t="str">
            <v>25-663-75</v>
          </cell>
          <cell r="C6120" t="str">
            <v>TI-CENTRE DRIVE EMERG.SCREWS 2.3X7MM,STE</v>
          </cell>
          <cell r="D6120">
            <v>5</v>
          </cell>
          <cell r="E6120">
            <v>41.13</v>
          </cell>
          <cell r="F6120">
            <v>102.825</v>
          </cell>
        </row>
        <row r="6121">
          <cell r="A6121">
            <v>2566349</v>
          </cell>
          <cell r="B6121" t="str">
            <v>25-663-49</v>
          </cell>
          <cell r="C6121" t="str">
            <v xml:space="preserve">TI-CENTRE-DRIVE EMERG. SCREWS 2.3X9MM   </v>
          </cell>
          <cell r="D6121">
            <v>5</v>
          </cell>
          <cell r="E6121">
            <v>37.71</v>
          </cell>
          <cell r="F6121">
            <v>94.275000000000006</v>
          </cell>
        </row>
        <row r="6122">
          <cell r="A6122">
            <v>2566375</v>
          </cell>
          <cell r="B6122" t="str">
            <v>25-663-75</v>
          </cell>
          <cell r="C6122" t="str">
            <v>TI-CENTRE-DRIVE EMERG.SCREWS 2.3X9MM,STE</v>
          </cell>
          <cell r="D6122">
            <v>5</v>
          </cell>
          <cell r="E6122">
            <v>41.13</v>
          </cell>
          <cell r="F6122">
            <v>102.825</v>
          </cell>
        </row>
        <row r="6123">
          <cell r="A6123">
            <v>2566409</v>
          </cell>
          <cell r="B6123" t="str">
            <v>25-664-09</v>
          </cell>
          <cell r="C6123" t="str">
            <v xml:space="preserve">TI-CENTRE-DRIVE EMERG. SCREWS 2.5X9MM   </v>
          </cell>
          <cell r="D6123">
            <v>5</v>
          </cell>
          <cell r="E6123">
            <v>42.93</v>
          </cell>
          <cell r="F6123">
            <v>107.325</v>
          </cell>
        </row>
        <row r="6124">
          <cell r="A6124">
            <v>2566413</v>
          </cell>
          <cell r="B6124" t="str">
            <v>25-664-13</v>
          </cell>
          <cell r="C6124" t="str">
            <v xml:space="preserve">TI-CENTRE-DRIVE EMERG. SCREWS 2.5X13MM  </v>
          </cell>
          <cell r="D6124">
            <v>5</v>
          </cell>
          <cell r="E6124">
            <v>46.26</v>
          </cell>
          <cell r="F6124">
            <v>115.64999999999999</v>
          </cell>
        </row>
        <row r="6125">
          <cell r="A6125">
            <v>2566417</v>
          </cell>
          <cell r="B6125" t="str">
            <v>25-664-17</v>
          </cell>
          <cell r="C6125" t="str">
            <v xml:space="preserve">TI-CENTRE-DRIVE EMERG. SCREWS 2.5X17MM  </v>
          </cell>
          <cell r="D6125">
            <v>5</v>
          </cell>
          <cell r="E6125">
            <v>46.26</v>
          </cell>
          <cell r="F6125">
            <v>115.64999999999999</v>
          </cell>
        </row>
        <row r="6126">
          <cell r="A6126">
            <v>2566503</v>
          </cell>
          <cell r="B6126" t="str">
            <v>25-665-03</v>
          </cell>
          <cell r="C6126" t="str">
            <v xml:space="preserve">TI-CENTRE-DRIVE MICRO SCREWS 1.5X3.5MM  </v>
          </cell>
          <cell r="D6126">
            <v>5</v>
          </cell>
          <cell r="E6126">
            <v>54.27</v>
          </cell>
          <cell r="F6126">
            <v>135.67500000000001</v>
          </cell>
        </row>
        <row r="6127">
          <cell r="A6127">
            <v>2566572</v>
          </cell>
          <cell r="B6127" t="str">
            <v>25-665-72</v>
          </cell>
          <cell r="C6127" t="str">
            <v>TI-CENTRE DRIVE SCREWS 1.5X3.5MM,STERILE</v>
          </cell>
          <cell r="D6127">
            <v>2</v>
          </cell>
          <cell r="E6127">
            <v>34.56</v>
          </cell>
          <cell r="F6127">
            <v>86.4</v>
          </cell>
        </row>
        <row r="6128">
          <cell r="A6128">
            <v>2566575</v>
          </cell>
          <cell r="B6128" t="str">
            <v>25-665-75</v>
          </cell>
          <cell r="C6128" t="str">
            <v>TI-CENTRE DRIVE SCREWS 1.5X3.5MM,STERILE</v>
          </cell>
          <cell r="D6128">
            <v>5</v>
          </cell>
          <cell r="E6128">
            <v>67.319999999999993</v>
          </cell>
          <cell r="F6128">
            <v>168.29999999999998</v>
          </cell>
        </row>
        <row r="6129">
          <cell r="A6129">
            <v>2566504</v>
          </cell>
          <cell r="B6129" t="str">
            <v>25-665-04</v>
          </cell>
          <cell r="C6129" t="str">
            <v xml:space="preserve">TI-CENTRE-DRIVE MICRO SCREWS 1.5X4MM    </v>
          </cell>
          <cell r="D6129">
            <v>5</v>
          </cell>
          <cell r="E6129">
            <v>54.27</v>
          </cell>
          <cell r="F6129">
            <v>135.67500000000001</v>
          </cell>
        </row>
        <row r="6130">
          <cell r="A6130">
            <v>2566572</v>
          </cell>
          <cell r="B6130" t="str">
            <v>25-665-72</v>
          </cell>
          <cell r="C6130" t="str">
            <v>TI-CENTRE DRIVE SCREWS 1.5 X 4MM,STERILE</v>
          </cell>
          <cell r="D6130">
            <v>2</v>
          </cell>
          <cell r="E6130">
            <v>34.56</v>
          </cell>
          <cell r="F6130">
            <v>86.4</v>
          </cell>
        </row>
        <row r="6131">
          <cell r="A6131">
            <v>2566575</v>
          </cell>
          <cell r="B6131" t="str">
            <v>25-665-75</v>
          </cell>
          <cell r="C6131" t="str">
            <v>TI-CENTRE DRIVE SCREWS 1.5 X 4MM,STERILE</v>
          </cell>
          <cell r="D6131">
            <v>5</v>
          </cell>
          <cell r="E6131">
            <v>67.319999999999993</v>
          </cell>
          <cell r="F6131">
            <v>168.29999999999998</v>
          </cell>
        </row>
        <row r="6132">
          <cell r="A6132">
            <v>2566505</v>
          </cell>
          <cell r="B6132" t="str">
            <v>25-665-05</v>
          </cell>
          <cell r="C6132" t="str">
            <v xml:space="preserve">TI-CENTRE-DRIVE MICRO SCREWS 1.5X5MM    </v>
          </cell>
          <cell r="D6132">
            <v>5</v>
          </cell>
          <cell r="E6132">
            <v>61.02</v>
          </cell>
          <cell r="F6132">
            <v>152.55000000000001</v>
          </cell>
        </row>
        <row r="6133">
          <cell r="A6133">
            <v>2566572</v>
          </cell>
          <cell r="B6133" t="str">
            <v>25-665-72</v>
          </cell>
          <cell r="C6133" t="str">
            <v>TI-CENTRE DRIVE SCREWS 1.5 X 5MM,STERILE</v>
          </cell>
          <cell r="D6133">
            <v>2</v>
          </cell>
          <cell r="E6133">
            <v>38.700000000000003</v>
          </cell>
          <cell r="F6133">
            <v>96.75</v>
          </cell>
        </row>
        <row r="6134">
          <cell r="A6134">
            <v>2566575</v>
          </cell>
          <cell r="B6134" t="str">
            <v>25-665-75</v>
          </cell>
          <cell r="C6134" t="str">
            <v>TI-CENTRE DRIVE SCREWS 1.5 X 5MM,STERILE</v>
          </cell>
          <cell r="D6134">
            <v>5</v>
          </cell>
          <cell r="E6134">
            <v>75.06</v>
          </cell>
          <cell r="F6134">
            <v>187.65</v>
          </cell>
        </row>
        <row r="6135">
          <cell r="A6135">
            <v>2566506</v>
          </cell>
          <cell r="B6135" t="str">
            <v>25-665-06</v>
          </cell>
          <cell r="C6135" t="str">
            <v xml:space="preserve">TI-CENTRE-DRIVE MICRO SCREWS 1.5X6MM    </v>
          </cell>
          <cell r="D6135">
            <v>5</v>
          </cell>
          <cell r="E6135">
            <v>61.02</v>
          </cell>
          <cell r="F6135">
            <v>152.55000000000001</v>
          </cell>
        </row>
        <row r="6136">
          <cell r="A6136">
            <v>2566572</v>
          </cell>
          <cell r="B6136" t="str">
            <v>25-665-72</v>
          </cell>
          <cell r="C6136" t="str">
            <v>TI-CENTRE DRIVE SCREWS 1.5 X 6MM,STERILE</v>
          </cell>
          <cell r="D6136">
            <v>2</v>
          </cell>
          <cell r="E6136">
            <v>38.700000000000003</v>
          </cell>
          <cell r="F6136">
            <v>96.75</v>
          </cell>
        </row>
        <row r="6137">
          <cell r="A6137">
            <v>2566575</v>
          </cell>
          <cell r="B6137" t="str">
            <v>25-665-75</v>
          </cell>
          <cell r="C6137" t="str">
            <v>TI-CENTRE DRIVE SCREWS 1.5 X 6MM,STERILE</v>
          </cell>
          <cell r="D6137">
            <v>5</v>
          </cell>
          <cell r="E6137">
            <v>75.06</v>
          </cell>
          <cell r="F6137">
            <v>187.65</v>
          </cell>
        </row>
        <row r="6138">
          <cell r="A6138">
            <v>2566507</v>
          </cell>
          <cell r="B6138" t="str">
            <v>25-665-07</v>
          </cell>
          <cell r="C6138" t="str">
            <v xml:space="preserve">TI-CENTRE-DRIVE MICRO SCREWS 1.5X7MM    </v>
          </cell>
          <cell r="D6138">
            <v>5</v>
          </cell>
          <cell r="E6138">
            <v>67.59</v>
          </cell>
          <cell r="F6138">
            <v>168.97500000000002</v>
          </cell>
        </row>
        <row r="6139">
          <cell r="A6139">
            <v>2566572</v>
          </cell>
          <cell r="B6139" t="str">
            <v>25-665-72</v>
          </cell>
          <cell r="C6139" t="str">
            <v>TI-CENTRE DRIVE SCREWS 1.5 X 7MM,STERILE</v>
          </cell>
          <cell r="D6139">
            <v>2</v>
          </cell>
          <cell r="E6139">
            <v>42.93</v>
          </cell>
          <cell r="F6139">
            <v>107.325</v>
          </cell>
        </row>
        <row r="6140">
          <cell r="A6140">
            <v>2566575</v>
          </cell>
          <cell r="B6140" t="str">
            <v>25-665-75</v>
          </cell>
          <cell r="C6140" t="str">
            <v>TI-CENTRE DRIVE SCREWS 1.5 X 7MM,STERILE</v>
          </cell>
          <cell r="D6140">
            <v>5</v>
          </cell>
          <cell r="E6140">
            <v>83.07</v>
          </cell>
          <cell r="F6140">
            <v>207.67499999999998</v>
          </cell>
        </row>
        <row r="6141">
          <cell r="A6141">
            <v>2566508</v>
          </cell>
          <cell r="B6141" t="str">
            <v>25-665-08</v>
          </cell>
          <cell r="C6141" t="str">
            <v xml:space="preserve">TI-CENTRE-DRIVE MICRO SCREWS 1.5X8MM    </v>
          </cell>
          <cell r="D6141">
            <v>5</v>
          </cell>
          <cell r="E6141">
            <v>67.59</v>
          </cell>
          <cell r="F6141">
            <v>168.97500000000002</v>
          </cell>
        </row>
        <row r="6142">
          <cell r="A6142">
            <v>2566509</v>
          </cell>
          <cell r="B6142" t="str">
            <v>25-665-09</v>
          </cell>
          <cell r="C6142" t="str">
            <v xml:space="preserve">TI-CENTRE-DRIVE MICRO SCREWS 1.5X9MM    </v>
          </cell>
          <cell r="D6142">
            <v>5</v>
          </cell>
          <cell r="E6142">
            <v>74.25</v>
          </cell>
          <cell r="F6142">
            <v>185.625</v>
          </cell>
        </row>
        <row r="6143">
          <cell r="A6143">
            <v>2566572</v>
          </cell>
          <cell r="B6143" t="str">
            <v>25-665-72</v>
          </cell>
          <cell r="C6143" t="str">
            <v>TI-CENTRE DRIVE SCREWS 1.5 X 9MM,STERILE</v>
          </cell>
          <cell r="D6143">
            <v>2</v>
          </cell>
          <cell r="E6143">
            <v>46.98</v>
          </cell>
          <cell r="F6143">
            <v>117.44999999999999</v>
          </cell>
        </row>
        <row r="6144">
          <cell r="A6144">
            <v>2566575</v>
          </cell>
          <cell r="B6144" t="str">
            <v>25-665-75</v>
          </cell>
          <cell r="C6144" t="str">
            <v>TI-CENTRE DRIVE SCREWS 1.5 X 9MM,STERILE</v>
          </cell>
          <cell r="D6144">
            <v>5</v>
          </cell>
          <cell r="E6144">
            <v>90.9</v>
          </cell>
          <cell r="F6144">
            <v>227.25</v>
          </cell>
        </row>
        <row r="6145">
          <cell r="A6145">
            <v>2566511</v>
          </cell>
          <cell r="B6145" t="str">
            <v>25-665-11</v>
          </cell>
          <cell r="C6145" t="str">
            <v xml:space="preserve">TI-CENTRE-DRIVE MICRO SCREWS 1.5X11MM   </v>
          </cell>
          <cell r="D6145">
            <v>5</v>
          </cell>
          <cell r="E6145">
            <v>81.27</v>
          </cell>
          <cell r="F6145">
            <v>203.17499999999998</v>
          </cell>
        </row>
        <row r="6146">
          <cell r="A6146">
            <v>2566572</v>
          </cell>
          <cell r="B6146" t="str">
            <v>25-665-72</v>
          </cell>
          <cell r="C6146" t="str">
            <v>TI-CENTRE DRIVE SCREWS 1.5 X11MM,STERILE</v>
          </cell>
          <cell r="D6146">
            <v>2</v>
          </cell>
          <cell r="E6146">
            <v>51.66</v>
          </cell>
          <cell r="F6146">
            <v>129.14999999999998</v>
          </cell>
        </row>
        <row r="6147">
          <cell r="A6147">
            <v>2566575</v>
          </cell>
          <cell r="B6147" t="str">
            <v>25-665-75</v>
          </cell>
          <cell r="C6147" t="str">
            <v>TI-CENTRE DRIVE SCREWS 1.5 X11MM,STERILE</v>
          </cell>
          <cell r="D6147">
            <v>5</v>
          </cell>
          <cell r="E6147">
            <v>100.35</v>
          </cell>
          <cell r="F6147">
            <v>250.875</v>
          </cell>
        </row>
        <row r="6148">
          <cell r="A6148">
            <v>2566513</v>
          </cell>
          <cell r="B6148" t="str">
            <v>25-665-13</v>
          </cell>
          <cell r="C6148" t="str">
            <v xml:space="preserve">TI-CENTRE-DRIVE MICRO SCREWS 1.5X13MM   </v>
          </cell>
          <cell r="D6148">
            <v>5</v>
          </cell>
          <cell r="E6148">
            <v>81.27</v>
          </cell>
          <cell r="F6148">
            <v>203.17499999999998</v>
          </cell>
        </row>
        <row r="6149">
          <cell r="A6149">
            <v>2566572</v>
          </cell>
          <cell r="B6149" t="str">
            <v>25-665-72</v>
          </cell>
          <cell r="C6149" t="str">
            <v xml:space="preserve">TI-CENTRE-DRIVE SCREWS 1.5X13MM,STERILE </v>
          </cell>
          <cell r="D6149">
            <v>2</v>
          </cell>
          <cell r="E6149">
            <v>51.66</v>
          </cell>
          <cell r="F6149">
            <v>129.14999999999998</v>
          </cell>
        </row>
        <row r="6150">
          <cell r="A6150">
            <v>2566575</v>
          </cell>
          <cell r="B6150" t="str">
            <v>25-665-75</v>
          </cell>
          <cell r="C6150" t="str">
            <v xml:space="preserve">TI-CENTRE-DRIVE SCREWS 1.5X13MM,STERILE </v>
          </cell>
          <cell r="D6150">
            <v>5</v>
          </cell>
          <cell r="E6150">
            <v>85.77</v>
          </cell>
          <cell r="F6150">
            <v>214.42499999999998</v>
          </cell>
        </row>
        <row r="6151">
          <cell r="A6151">
            <v>2566515</v>
          </cell>
          <cell r="B6151" t="str">
            <v>25-665-15</v>
          </cell>
          <cell r="C6151" t="str">
            <v xml:space="preserve">TI-CENTRE-DRIVE MICRO SCREWS 1.5X15MM   </v>
          </cell>
          <cell r="D6151">
            <v>5</v>
          </cell>
          <cell r="E6151">
            <v>89.37</v>
          </cell>
          <cell r="F6151">
            <v>223.42500000000001</v>
          </cell>
        </row>
        <row r="6152">
          <cell r="A6152">
            <v>2566572</v>
          </cell>
          <cell r="B6152" t="str">
            <v>25-665-72</v>
          </cell>
          <cell r="C6152" t="str">
            <v>TI-CENTRE DRIVE SCREWS 1.5X15MM, STERILE</v>
          </cell>
          <cell r="D6152">
            <v>2</v>
          </cell>
          <cell r="E6152">
            <v>38.880000000000003</v>
          </cell>
          <cell r="F6152">
            <v>97.2</v>
          </cell>
        </row>
        <row r="6153">
          <cell r="A6153">
            <v>2566603</v>
          </cell>
          <cell r="B6153" t="str">
            <v>25-666-03</v>
          </cell>
          <cell r="C6153" t="str">
            <v xml:space="preserve">TI-CENTRE-DRIVE EMERG.SCREWS 1.8X3.5MM  </v>
          </cell>
          <cell r="D6153">
            <v>5</v>
          </cell>
          <cell r="E6153">
            <v>56.61</v>
          </cell>
          <cell r="F6153">
            <v>141.52500000000001</v>
          </cell>
        </row>
        <row r="6154">
          <cell r="A6154">
            <v>2566672</v>
          </cell>
          <cell r="B6154" t="str">
            <v>25-666-72</v>
          </cell>
          <cell r="C6154" t="str">
            <v>TI-CENTRE DRIVE EMERG.SCREWS 1.8X3.5MM,S</v>
          </cell>
          <cell r="D6154">
            <v>2</v>
          </cell>
          <cell r="E6154">
            <v>36</v>
          </cell>
          <cell r="F6154">
            <v>90</v>
          </cell>
        </row>
        <row r="6155">
          <cell r="A6155">
            <v>2566675</v>
          </cell>
          <cell r="B6155" t="str">
            <v>25-666-75</v>
          </cell>
          <cell r="C6155" t="str">
            <v>TI-CENTRE DRIVE EMERG.SCREWS 1.8X3.5MM,S</v>
          </cell>
          <cell r="D6155">
            <v>5</v>
          </cell>
          <cell r="E6155">
            <v>69.930000000000007</v>
          </cell>
          <cell r="F6155">
            <v>174.82500000000002</v>
          </cell>
        </row>
        <row r="6156">
          <cell r="A6156">
            <v>2566605</v>
          </cell>
          <cell r="B6156" t="str">
            <v>25-666-05</v>
          </cell>
          <cell r="C6156" t="str">
            <v xml:space="preserve">TI-CENTRE-DRIVE EMERG.SCREWS 1.8X5MM    </v>
          </cell>
          <cell r="D6156">
            <v>5</v>
          </cell>
          <cell r="E6156">
            <v>63.27</v>
          </cell>
          <cell r="F6156">
            <v>158.17500000000001</v>
          </cell>
        </row>
        <row r="6157">
          <cell r="A6157">
            <v>2566672</v>
          </cell>
          <cell r="B6157" t="str">
            <v>25-666-72</v>
          </cell>
          <cell r="C6157" t="str">
            <v>TI-CENTRE DRIVE EMERG.SCREWS 1.8X5MM,STE</v>
          </cell>
          <cell r="D6157">
            <v>2</v>
          </cell>
          <cell r="E6157">
            <v>40.229999999999997</v>
          </cell>
          <cell r="F6157">
            <v>100.57499999999999</v>
          </cell>
        </row>
        <row r="6158">
          <cell r="A6158">
            <v>2566675</v>
          </cell>
          <cell r="B6158" t="str">
            <v>25-666-75</v>
          </cell>
          <cell r="C6158" t="str">
            <v>TI-CENTRE DRIVE EMERG.SCREWS 1.8X5MM,STE</v>
          </cell>
          <cell r="D6158">
            <v>5</v>
          </cell>
          <cell r="E6158">
            <v>77.849999999999994</v>
          </cell>
          <cell r="F6158">
            <v>194.625</v>
          </cell>
        </row>
        <row r="6159">
          <cell r="A6159">
            <v>2566607</v>
          </cell>
          <cell r="B6159" t="str">
            <v>25-666-07</v>
          </cell>
          <cell r="C6159" t="str">
            <v xml:space="preserve">TI-CENTRE-DRIVE EMERG.SCREWS 1.8X7MM    </v>
          </cell>
          <cell r="D6159">
            <v>5</v>
          </cell>
          <cell r="E6159">
            <v>69.930000000000007</v>
          </cell>
          <cell r="F6159">
            <v>174.82500000000002</v>
          </cell>
        </row>
        <row r="6160">
          <cell r="A6160">
            <v>2566672</v>
          </cell>
          <cell r="B6160" t="str">
            <v>25-666-72</v>
          </cell>
          <cell r="C6160" t="str">
            <v>TI-CENTRE DRIVE EMERG.SCREWS 1.8X7MM,STE</v>
          </cell>
          <cell r="D6160">
            <v>2</v>
          </cell>
          <cell r="E6160">
            <v>44.28</v>
          </cell>
          <cell r="F6160">
            <v>110.7</v>
          </cell>
        </row>
        <row r="6161">
          <cell r="A6161">
            <v>2566675</v>
          </cell>
          <cell r="B6161" t="str">
            <v>25-666-75</v>
          </cell>
          <cell r="C6161" t="str">
            <v>TI-CENTRE DRIVE EMERG.SCREWS 1.8X7MM,STE</v>
          </cell>
          <cell r="D6161">
            <v>5</v>
          </cell>
          <cell r="E6161">
            <v>85.77</v>
          </cell>
          <cell r="F6161">
            <v>214.42499999999998</v>
          </cell>
        </row>
        <row r="6162">
          <cell r="A6162">
            <v>2566708</v>
          </cell>
          <cell r="B6162" t="str">
            <v>25-667-08</v>
          </cell>
          <cell r="C6162" t="str">
            <v xml:space="preserve">TI-CENTRE-DRIVE SCREWS 2.7X8MM          </v>
          </cell>
          <cell r="D6162">
            <v>5</v>
          </cell>
          <cell r="E6162">
            <v>80.91</v>
          </cell>
          <cell r="F6162">
            <v>202.27499999999998</v>
          </cell>
        </row>
        <row r="6163">
          <cell r="A6163">
            <v>2566710</v>
          </cell>
          <cell r="B6163" t="str">
            <v>25-667-10</v>
          </cell>
          <cell r="C6163" t="str">
            <v xml:space="preserve">TI-CENTRE-DRIVE SCREWS 2.7X10MM         </v>
          </cell>
          <cell r="D6163">
            <v>5</v>
          </cell>
          <cell r="E6163">
            <v>80.91</v>
          </cell>
          <cell r="F6163">
            <v>202.27499999999998</v>
          </cell>
        </row>
        <row r="6164">
          <cell r="A6164">
            <v>2566712</v>
          </cell>
          <cell r="B6164" t="str">
            <v>25-667-12</v>
          </cell>
          <cell r="C6164" t="str">
            <v xml:space="preserve">TI-CENTRE-DRIVE SCREWS 2.7X12MM         </v>
          </cell>
          <cell r="D6164">
            <v>5</v>
          </cell>
          <cell r="E6164">
            <v>85.5</v>
          </cell>
          <cell r="F6164">
            <v>213.75</v>
          </cell>
        </row>
        <row r="6165">
          <cell r="A6165">
            <v>2566714</v>
          </cell>
          <cell r="B6165" t="str">
            <v>25-667-14</v>
          </cell>
          <cell r="C6165" t="str">
            <v xml:space="preserve">TI-CENTRE-DRIVE SCREWS 2.7X14MM         </v>
          </cell>
          <cell r="D6165">
            <v>5</v>
          </cell>
          <cell r="E6165">
            <v>85.5</v>
          </cell>
          <cell r="F6165">
            <v>213.75</v>
          </cell>
        </row>
        <row r="6166">
          <cell r="A6166">
            <v>2566716</v>
          </cell>
          <cell r="B6166" t="str">
            <v>25-667-16</v>
          </cell>
          <cell r="C6166" t="str">
            <v xml:space="preserve">TI-CENTRE-DRIVE SCREWS 2.7X16MM         </v>
          </cell>
          <cell r="D6166">
            <v>5</v>
          </cell>
          <cell r="E6166">
            <v>90.45</v>
          </cell>
          <cell r="F6166">
            <v>226.125</v>
          </cell>
        </row>
        <row r="6167">
          <cell r="A6167">
            <v>2566718</v>
          </cell>
          <cell r="B6167" t="str">
            <v>25-667-18</v>
          </cell>
          <cell r="C6167" t="str">
            <v xml:space="preserve">TI-CENTRE-DRIVE SCREWS 2.7X18MM         </v>
          </cell>
          <cell r="D6167">
            <v>5</v>
          </cell>
          <cell r="E6167">
            <v>90.45</v>
          </cell>
          <cell r="F6167">
            <v>226.125</v>
          </cell>
        </row>
        <row r="6168">
          <cell r="A6168">
            <v>2566720</v>
          </cell>
          <cell r="B6168" t="str">
            <v>25-667-20</v>
          </cell>
          <cell r="C6168" t="str">
            <v xml:space="preserve">TI-CENTRE-DRIVE SCREWS 2.7X20MM         </v>
          </cell>
          <cell r="D6168">
            <v>5</v>
          </cell>
          <cell r="E6168">
            <v>95.4</v>
          </cell>
          <cell r="F6168">
            <v>238.5</v>
          </cell>
        </row>
        <row r="6169">
          <cell r="A6169">
            <v>2566722</v>
          </cell>
          <cell r="B6169" t="str">
            <v>25-667-22</v>
          </cell>
          <cell r="C6169" t="str">
            <v xml:space="preserve">TI-CENTRE-DRIVE SCREWS 2.7X22MM         </v>
          </cell>
          <cell r="D6169">
            <v>5</v>
          </cell>
          <cell r="E6169">
            <v>95.4</v>
          </cell>
          <cell r="F6169">
            <v>238.5</v>
          </cell>
        </row>
        <row r="6170">
          <cell r="A6170">
            <v>2566790</v>
          </cell>
          <cell r="B6170" t="str">
            <v>25-667-90</v>
          </cell>
          <cell r="C6170" t="str">
            <v xml:space="preserve">CENTRE DRIVE SPACER SCREWS              </v>
          </cell>
          <cell r="D6170">
            <v>5</v>
          </cell>
          <cell r="E6170">
            <v>47.07</v>
          </cell>
          <cell r="F6170">
            <v>117.675</v>
          </cell>
        </row>
        <row r="6171">
          <cell r="A6171">
            <v>2566804</v>
          </cell>
          <cell r="B6171" t="str">
            <v>25-668-04</v>
          </cell>
          <cell r="C6171" t="str">
            <v xml:space="preserve">TI-CENTRE-DRIVE DFS 1.5X4MM             </v>
          </cell>
          <cell r="D6171">
            <v>5</v>
          </cell>
          <cell r="E6171">
            <v>61.83</v>
          </cell>
          <cell r="F6171">
            <v>154.57499999999999</v>
          </cell>
        </row>
        <row r="6172">
          <cell r="A6172">
            <v>2566872</v>
          </cell>
          <cell r="B6172" t="str">
            <v>25-668-72</v>
          </cell>
          <cell r="C6172" t="str">
            <v xml:space="preserve">TI-CENTRE DRIVE DFS 1.5 X 4 MM, STERILE </v>
          </cell>
          <cell r="D6172">
            <v>2</v>
          </cell>
          <cell r="E6172">
            <v>39.33</v>
          </cell>
          <cell r="F6172">
            <v>98.324999999999989</v>
          </cell>
        </row>
        <row r="6173">
          <cell r="A6173">
            <v>2566875</v>
          </cell>
          <cell r="B6173" t="str">
            <v>25-668-75</v>
          </cell>
          <cell r="C6173" t="str">
            <v xml:space="preserve">TI-CENTRE DRIVE DFS 1.5 X 4 MM, STERILE </v>
          </cell>
          <cell r="D6173">
            <v>5</v>
          </cell>
          <cell r="E6173">
            <v>76.05</v>
          </cell>
          <cell r="F6173">
            <v>190.125</v>
          </cell>
        </row>
        <row r="6174">
          <cell r="A6174">
            <v>2566805</v>
          </cell>
          <cell r="B6174" t="str">
            <v>25-668-05</v>
          </cell>
          <cell r="C6174" t="str">
            <v xml:space="preserve">TI-CENTRE-DRIVE DFS 1.5X5MM             </v>
          </cell>
          <cell r="D6174">
            <v>5</v>
          </cell>
          <cell r="E6174">
            <v>61.83</v>
          </cell>
          <cell r="F6174">
            <v>154.57499999999999</v>
          </cell>
        </row>
        <row r="6175">
          <cell r="A6175">
            <v>2566872</v>
          </cell>
          <cell r="B6175" t="str">
            <v>25-668-72</v>
          </cell>
          <cell r="C6175" t="str">
            <v xml:space="preserve">TI-CENTRE DRIVE DFS 1.5 X 5 MM, STERILE </v>
          </cell>
          <cell r="D6175">
            <v>2</v>
          </cell>
          <cell r="E6175">
            <v>39.33</v>
          </cell>
          <cell r="F6175">
            <v>98.324999999999989</v>
          </cell>
        </row>
        <row r="6176">
          <cell r="A6176">
            <v>2566875</v>
          </cell>
          <cell r="B6176" t="str">
            <v>25-668-75</v>
          </cell>
          <cell r="C6176" t="str">
            <v xml:space="preserve">TI-CENTRE DRIVE DFS 1.5 X 5 MM, STERILE </v>
          </cell>
          <cell r="D6176">
            <v>5</v>
          </cell>
          <cell r="E6176">
            <v>76.05</v>
          </cell>
          <cell r="F6176">
            <v>190.125</v>
          </cell>
        </row>
        <row r="6177">
          <cell r="A6177">
            <v>2566806</v>
          </cell>
          <cell r="B6177" t="str">
            <v>25-668-06</v>
          </cell>
          <cell r="C6177" t="str">
            <v xml:space="preserve">TI-CENTRE-DRIVE DFS 1.5X6MM             </v>
          </cell>
          <cell r="D6177">
            <v>5</v>
          </cell>
          <cell r="E6177">
            <v>66.69</v>
          </cell>
          <cell r="F6177">
            <v>166.72499999999999</v>
          </cell>
        </row>
        <row r="6178">
          <cell r="A6178">
            <v>2566807</v>
          </cell>
          <cell r="B6178" t="str">
            <v>25-668-07</v>
          </cell>
          <cell r="C6178" t="str">
            <v xml:space="preserve">TI-CENTRE-DRIVE DFS 1.5X7MM             </v>
          </cell>
          <cell r="D6178">
            <v>5</v>
          </cell>
          <cell r="E6178">
            <v>66.69</v>
          </cell>
          <cell r="F6178">
            <v>166.72499999999999</v>
          </cell>
        </row>
        <row r="6179">
          <cell r="A6179">
            <v>2566872</v>
          </cell>
          <cell r="B6179" t="str">
            <v>25-668-72</v>
          </cell>
          <cell r="C6179" t="str">
            <v xml:space="preserve">TI-CENTRE DRIVE DFS 1.5 X 7 MM, STERILE </v>
          </cell>
          <cell r="D6179">
            <v>2</v>
          </cell>
          <cell r="E6179">
            <v>42.3</v>
          </cell>
          <cell r="F6179">
            <v>105.75</v>
          </cell>
        </row>
        <row r="6180">
          <cell r="A6180">
            <v>2566875</v>
          </cell>
          <cell r="B6180" t="str">
            <v>25-668-75</v>
          </cell>
          <cell r="C6180" t="str">
            <v xml:space="preserve">TI-CENTRE DRIVE DFS 1.5 X 7 MM, STERILE </v>
          </cell>
          <cell r="D6180">
            <v>5</v>
          </cell>
          <cell r="E6180">
            <v>81.900000000000006</v>
          </cell>
          <cell r="F6180">
            <v>204.75</v>
          </cell>
        </row>
        <row r="6181">
          <cell r="A6181">
            <v>2566905</v>
          </cell>
          <cell r="B6181" t="str">
            <v>25-669-05</v>
          </cell>
          <cell r="C6181" t="str">
            <v xml:space="preserve">TI-CENTRE-DRIVE DFS 2X5MM               </v>
          </cell>
          <cell r="D6181">
            <v>5</v>
          </cell>
          <cell r="E6181">
            <v>40.14</v>
          </cell>
          <cell r="F6181">
            <v>100.35</v>
          </cell>
        </row>
        <row r="6182">
          <cell r="A6182">
            <v>2566972</v>
          </cell>
          <cell r="B6182" t="str">
            <v>25-669-72</v>
          </cell>
          <cell r="C6182" t="str">
            <v xml:space="preserve">TI-CENTRE DRIVE DFS 2.0 X 5 MM, STERILE </v>
          </cell>
          <cell r="D6182">
            <v>2</v>
          </cell>
          <cell r="E6182">
            <v>25.56</v>
          </cell>
          <cell r="F6182">
            <v>63.9</v>
          </cell>
        </row>
        <row r="6183">
          <cell r="A6183">
            <v>2566975</v>
          </cell>
          <cell r="B6183" t="str">
            <v>25-669-75</v>
          </cell>
          <cell r="C6183" t="str">
            <v xml:space="preserve">TI-CENTRE DRIVE DFS 2.0 X 5 MM, STERILE </v>
          </cell>
          <cell r="D6183">
            <v>5</v>
          </cell>
          <cell r="E6183">
            <v>52.2</v>
          </cell>
          <cell r="F6183">
            <v>130.5</v>
          </cell>
        </row>
        <row r="6184">
          <cell r="A6184">
            <v>2566907</v>
          </cell>
          <cell r="B6184" t="str">
            <v>25-669-07</v>
          </cell>
          <cell r="C6184" t="str">
            <v xml:space="preserve">TI-CENTRE-DRIVE DFS 2X7MM               </v>
          </cell>
          <cell r="D6184">
            <v>5</v>
          </cell>
          <cell r="E6184">
            <v>40.14</v>
          </cell>
          <cell r="F6184">
            <v>100.35</v>
          </cell>
        </row>
        <row r="6185">
          <cell r="A6185">
            <v>2566972</v>
          </cell>
          <cell r="B6185" t="str">
            <v>25-669-72</v>
          </cell>
          <cell r="C6185" t="str">
            <v xml:space="preserve">TI-CENTRE DRIVE DFS 2.0 X 7 MM, STERILE </v>
          </cell>
          <cell r="D6185">
            <v>2</v>
          </cell>
          <cell r="E6185">
            <v>25.56</v>
          </cell>
          <cell r="F6185">
            <v>63.9</v>
          </cell>
        </row>
        <row r="6186">
          <cell r="A6186">
            <v>2566975</v>
          </cell>
          <cell r="B6186" t="str">
            <v>25-669-75</v>
          </cell>
          <cell r="C6186" t="str">
            <v xml:space="preserve">TI-CENTRE DRIVE DFS 2.0 X 7 MM, STERILE </v>
          </cell>
          <cell r="D6186">
            <v>5</v>
          </cell>
          <cell r="E6186">
            <v>52.2</v>
          </cell>
          <cell r="F6186">
            <v>130.5</v>
          </cell>
        </row>
        <row r="6187">
          <cell r="A6187">
            <v>2567002</v>
          </cell>
          <cell r="B6187" t="str">
            <v>25-670-02</v>
          </cell>
          <cell r="C6187" t="str">
            <v xml:space="preserve">TI-CROSS DRIVE MICRO SCREWS 1X2MM       </v>
          </cell>
          <cell r="D6187">
            <v>5</v>
          </cell>
          <cell r="E6187">
            <v>97.2</v>
          </cell>
          <cell r="F6187">
            <v>243</v>
          </cell>
        </row>
        <row r="6188">
          <cell r="A6188">
            <v>2567003</v>
          </cell>
          <cell r="B6188" t="str">
            <v>25-670-03</v>
          </cell>
          <cell r="C6188" t="str">
            <v xml:space="preserve">TI-CROSS DRIVE MICRO SCREWS 1X3MM       </v>
          </cell>
          <cell r="D6188">
            <v>5</v>
          </cell>
          <cell r="E6188">
            <v>97.2</v>
          </cell>
          <cell r="F6188">
            <v>243</v>
          </cell>
        </row>
        <row r="6189">
          <cell r="A6189">
            <v>2567004</v>
          </cell>
          <cell r="B6189" t="str">
            <v>25-670-04</v>
          </cell>
          <cell r="C6189" t="str">
            <v xml:space="preserve">TI-CROSS DRIVE MICRO SCREWS 1X4MM       </v>
          </cell>
          <cell r="D6189">
            <v>5</v>
          </cell>
          <cell r="E6189">
            <v>89.28</v>
          </cell>
          <cell r="F6189">
            <v>223.2</v>
          </cell>
        </row>
        <row r="6190">
          <cell r="A6190">
            <v>2567005</v>
          </cell>
          <cell r="B6190" t="str">
            <v>25-670-05</v>
          </cell>
          <cell r="C6190" t="str">
            <v xml:space="preserve">TI-CROSS DRIVE MICRO SCREWS 1X5MM       </v>
          </cell>
          <cell r="D6190">
            <v>5</v>
          </cell>
          <cell r="E6190">
            <v>89.28</v>
          </cell>
          <cell r="F6190">
            <v>223.2</v>
          </cell>
        </row>
        <row r="6191">
          <cell r="A6191">
            <v>2567006</v>
          </cell>
          <cell r="B6191" t="str">
            <v>25-670-06</v>
          </cell>
          <cell r="C6191" t="str">
            <v xml:space="preserve">TI-CROSS DRIVE MICRO SCREWS 1X6MM       </v>
          </cell>
          <cell r="D6191">
            <v>5</v>
          </cell>
          <cell r="E6191">
            <v>93.15</v>
          </cell>
          <cell r="F6191">
            <v>232.875</v>
          </cell>
        </row>
        <row r="6192">
          <cell r="A6192">
            <v>2567007</v>
          </cell>
          <cell r="B6192" t="str">
            <v>25-670-07</v>
          </cell>
          <cell r="C6192" t="str">
            <v xml:space="preserve">TI-CROSS DRIVE MICRO SCREWS 1X7MM       </v>
          </cell>
          <cell r="D6192">
            <v>5</v>
          </cell>
          <cell r="E6192">
            <v>100.35</v>
          </cell>
          <cell r="F6192">
            <v>250.875</v>
          </cell>
        </row>
        <row r="6193">
          <cell r="A6193">
            <v>2567009</v>
          </cell>
          <cell r="B6193" t="str">
            <v>25-670-09</v>
          </cell>
          <cell r="C6193" t="str">
            <v xml:space="preserve">TI-CROSS DRIVE MICRO SCREWS 1X9MM       </v>
          </cell>
          <cell r="D6193">
            <v>5</v>
          </cell>
          <cell r="E6193">
            <v>103.95</v>
          </cell>
          <cell r="F6193">
            <v>259.875</v>
          </cell>
        </row>
        <row r="6194">
          <cell r="A6194">
            <v>2567011</v>
          </cell>
          <cell r="B6194" t="str">
            <v>25-670-11</v>
          </cell>
          <cell r="C6194" t="str">
            <v xml:space="preserve">TI-CROSS DRIVE MICRO SCREWS 1X11MM      </v>
          </cell>
          <cell r="D6194">
            <v>5</v>
          </cell>
          <cell r="E6194">
            <v>106.2</v>
          </cell>
          <cell r="F6194">
            <v>265.5</v>
          </cell>
        </row>
        <row r="6195">
          <cell r="A6195">
            <v>2567013</v>
          </cell>
          <cell r="B6195" t="str">
            <v>25-670-13</v>
          </cell>
          <cell r="C6195" t="str">
            <v xml:space="preserve">TI-CROSS DRIVE MICRO SCREWS 1X13MM      </v>
          </cell>
          <cell r="D6195">
            <v>5</v>
          </cell>
          <cell r="E6195">
            <v>108</v>
          </cell>
          <cell r="F6195">
            <v>270</v>
          </cell>
        </row>
        <row r="6196">
          <cell r="A6196">
            <v>2567103</v>
          </cell>
          <cell r="B6196" t="str">
            <v>25-671-03</v>
          </cell>
          <cell r="C6196" t="str">
            <v xml:space="preserve">TI-CROSS DRIVE EMERG. SCREWS 1.2X3MM    </v>
          </cell>
          <cell r="D6196">
            <v>5</v>
          </cell>
          <cell r="E6196">
            <v>99</v>
          </cell>
          <cell r="F6196">
            <v>247.5</v>
          </cell>
        </row>
        <row r="6197">
          <cell r="A6197">
            <v>2567105</v>
          </cell>
          <cell r="B6197" t="str">
            <v>25-671-05</v>
          </cell>
          <cell r="C6197" t="str">
            <v xml:space="preserve">TI-CROSS DRIVE EMERG. SCREWS 1.2X5MM    </v>
          </cell>
          <cell r="D6197">
            <v>5</v>
          </cell>
          <cell r="E6197">
            <v>99</v>
          </cell>
          <cell r="F6197">
            <v>247.5</v>
          </cell>
        </row>
        <row r="6198">
          <cell r="A6198">
            <v>2567204</v>
          </cell>
          <cell r="B6198" t="str">
            <v>25-672-04</v>
          </cell>
          <cell r="C6198" t="str">
            <v xml:space="preserve">TI-CROSS DRIVE SCREWS 2X4MM             </v>
          </cell>
          <cell r="D6198">
            <v>5</v>
          </cell>
          <cell r="E6198">
            <v>37.44</v>
          </cell>
          <cell r="F6198">
            <v>93.6</v>
          </cell>
        </row>
        <row r="6199">
          <cell r="A6199">
            <v>2567275</v>
          </cell>
          <cell r="B6199" t="str">
            <v>25-672-75</v>
          </cell>
          <cell r="C6199" t="str">
            <v>TI-CROSS DRIVE SCREWS 2.0 X 4 MM,STERILE</v>
          </cell>
          <cell r="D6199">
            <v>5</v>
          </cell>
          <cell r="E6199">
            <v>46.35</v>
          </cell>
          <cell r="F6199">
            <v>115.875</v>
          </cell>
        </row>
        <row r="6200">
          <cell r="A6200">
            <v>2567205</v>
          </cell>
          <cell r="B6200" t="str">
            <v>25-672-05</v>
          </cell>
          <cell r="C6200" t="str">
            <v xml:space="preserve">TI-CROSS DRIVE SCREWS 2X5MM             </v>
          </cell>
          <cell r="D6200">
            <v>5</v>
          </cell>
          <cell r="E6200">
            <v>37.44</v>
          </cell>
          <cell r="F6200">
            <v>93.6</v>
          </cell>
        </row>
        <row r="6201">
          <cell r="A6201">
            <v>2567272</v>
          </cell>
          <cell r="B6201" t="str">
            <v>25-672-72</v>
          </cell>
          <cell r="C6201" t="str">
            <v>TI-CROSS DRIVE SCREWS 2.0 X 5 MM,STERILE</v>
          </cell>
          <cell r="D6201">
            <v>2</v>
          </cell>
          <cell r="E6201">
            <v>23.85</v>
          </cell>
          <cell r="F6201">
            <v>59.625</v>
          </cell>
        </row>
        <row r="6202">
          <cell r="A6202">
            <v>2567275</v>
          </cell>
          <cell r="B6202" t="str">
            <v>25-672-75</v>
          </cell>
          <cell r="C6202" t="str">
            <v>TI-CROSS DRIVE SCREWS 2.0 X 5 MM,STERILE</v>
          </cell>
          <cell r="D6202">
            <v>5</v>
          </cell>
          <cell r="E6202">
            <v>46.35</v>
          </cell>
          <cell r="F6202">
            <v>115.875</v>
          </cell>
        </row>
        <row r="6203">
          <cell r="A6203">
            <v>2567206</v>
          </cell>
          <cell r="B6203" t="str">
            <v>25-672-06</v>
          </cell>
          <cell r="C6203" t="str">
            <v xml:space="preserve">TI-CROSS DRIVE SCREWS 2X6MM             </v>
          </cell>
          <cell r="D6203">
            <v>5</v>
          </cell>
          <cell r="E6203">
            <v>37.44</v>
          </cell>
          <cell r="F6203">
            <v>93.6</v>
          </cell>
        </row>
        <row r="6204">
          <cell r="A6204">
            <v>2567207</v>
          </cell>
          <cell r="B6204" t="str">
            <v>25-672-07</v>
          </cell>
          <cell r="C6204" t="str">
            <v xml:space="preserve">TI-CROSS DRIVE SCREWS 2X7MM             </v>
          </cell>
          <cell r="D6204">
            <v>5</v>
          </cell>
          <cell r="E6204">
            <v>37.44</v>
          </cell>
          <cell r="F6204">
            <v>93.6</v>
          </cell>
        </row>
        <row r="6205">
          <cell r="A6205">
            <v>2567272</v>
          </cell>
          <cell r="B6205" t="str">
            <v>25-672-72</v>
          </cell>
          <cell r="C6205" t="str">
            <v>TI-CROSS DRIVE SCREWS 2.0 X 7 MM,STERILE</v>
          </cell>
          <cell r="D6205">
            <v>2</v>
          </cell>
          <cell r="E6205">
            <v>23.85</v>
          </cell>
          <cell r="F6205">
            <v>59.625</v>
          </cell>
        </row>
        <row r="6206">
          <cell r="A6206">
            <v>2567275</v>
          </cell>
          <cell r="B6206" t="str">
            <v>25-672-75</v>
          </cell>
          <cell r="C6206" t="str">
            <v>TI-CROSS DRIVE SCREWS 2.0 X 7 MM,STERILE</v>
          </cell>
          <cell r="D6206">
            <v>5</v>
          </cell>
          <cell r="E6206">
            <v>46.35</v>
          </cell>
          <cell r="F6206">
            <v>115.875</v>
          </cell>
        </row>
        <row r="6207">
          <cell r="A6207">
            <v>2567209</v>
          </cell>
          <cell r="B6207" t="str">
            <v>25-672-09</v>
          </cell>
          <cell r="C6207" t="str">
            <v xml:space="preserve">TI-CROSS DRIVE SCREWS 2X9MM             </v>
          </cell>
          <cell r="D6207">
            <v>5</v>
          </cell>
          <cell r="E6207">
            <v>41.58</v>
          </cell>
          <cell r="F6207">
            <v>103.94999999999999</v>
          </cell>
        </row>
        <row r="6208">
          <cell r="A6208">
            <v>2567272</v>
          </cell>
          <cell r="B6208" t="str">
            <v>25-672-72</v>
          </cell>
          <cell r="C6208" t="str">
            <v>TI-CROSS DRIVE SCREWS 2.0 X 9 MM,STERILE</v>
          </cell>
          <cell r="D6208">
            <v>2</v>
          </cell>
          <cell r="E6208">
            <v>26.46</v>
          </cell>
          <cell r="F6208">
            <v>66.150000000000006</v>
          </cell>
        </row>
        <row r="6209">
          <cell r="A6209">
            <v>2567275</v>
          </cell>
          <cell r="B6209" t="str">
            <v>25-672-75</v>
          </cell>
          <cell r="C6209" t="str">
            <v>TI-CROSS DRIVE SCREWS 2.0 X 9 MM,STERILE</v>
          </cell>
          <cell r="D6209">
            <v>5</v>
          </cell>
          <cell r="E6209">
            <v>51.39</v>
          </cell>
          <cell r="F6209">
            <v>128.47499999999999</v>
          </cell>
        </row>
        <row r="6210">
          <cell r="A6210">
            <v>2567211</v>
          </cell>
          <cell r="B6210" t="str">
            <v>25-672-11</v>
          </cell>
          <cell r="C6210" t="str">
            <v xml:space="preserve">TI-CROSS DRIVE SCREWS 2X11MM            </v>
          </cell>
          <cell r="D6210">
            <v>5</v>
          </cell>
          <cell r="E6210">
            <v>41.58</v>
          </cell>
          <cell r="F6210">
            <v>103.94999999999999</v>
          </cell>
        </row>
        <row r="6211">
          <cell r="A6211">
            <v>2567272</v>
          </cell>
          <cell r="B6211" t="str">
            <v>25-672-72</v>
          </cell>
          <cell r="C6211" t="str">
            <v>TI-CROSS DRIVE SCREWS 2.0 X11 MM,STERILE</v>
          </cell>
          <cell r="D6211">
            <v>2</v>
          </cell>
          <cell r="E6211">
            <v>26.46</v>
          </cell>
          <cell r="F6211">
            <v>66.150000000000006</v>
          </cell>
        </row>
        <row r="6212">
          <cell r="A6212">
            <v>2567275</v>
          </cell>
          <cell r="B6212" t="str">
            <v>25-672-75</v>
          </cell>
          <cell r="C6212" t="str">
            <v>TI-CROSS DRIVE SCREWS 2.0 X11 MM,STERILE</v>
          </cell>
          <cell r="D6212">
            <v>5</v>
          </cell>
          <cell r="E6212">
            <v>51.39</v>
          </cell>
          <cell r="F6212">
            <v>128.47499999999999</v>
          </cell>
        </row>
        <row r="6213">
          <cell r="A6213">
            <v>2567213</v>
          </cell>
          <cell r="B6213" t="str">
            <v>25-672-13</v>
          </cell>
          <cell r="C6213" t="str">
            <v xml:space="preserve">TI-CROSS DRIVE SCREWS 2X13MM            </v>
          </cell>
          <cell r="D6213">
            <v>5</v>
          </cell>
          <cell r="E6213">
            <v>51.93</v>
          </cell>
          <cell r="F6213">
            <v>129.82499999999999</v>
          </cell>
        </row>
        <row r="6214">
          <cell r="A6214">
            <v>2567272</v>
          </cell>
          <cell r="B6214" t="str">
            <v>25-672-72</v>
          </cell>
          <cell r="C6214" t="str">
            <v xml:space="preserve">TI-CROSS DRIVE SCREWS 2.0X13MM,STERILE  </v>
          </cell>
          <cell r="D6214">
            <v>2</v>
          </cell>
          <cell r="E6214">
            <v>32.94</v>
          </cell>
          <cell r="F6214">
            <v>82.35</v>
          </cell>
        </row>
        <row r="6215">
          <cell r="A6215">
            <v>2567275</v>
          </cell>
          <cell r="B6215" t="str">
            <v>25-672-75</v>
          </cell>
          <cell r="C6215" t="str">
            <v xml:space="preserve">TI-CROSS DRIVE SCREWS 2.0X13MM,STERILE  </v>
          </cell>
          <cell r="D6215">
            <v>5</v>
          </cell>
          <cell r="E6215">
            <v>54.9</v>
          </cell>
          <cell r="F6215">
            <v>137.25</v>
          </cell>
        </row>
        <row r="6216">
          <cell r="A6216">
            <v>2567215</v>
          </cell>
          <cell r="B6216" t="str">
            <v>25-672-15</v>
          </cell>
          <cell r="C6216" t="str">
            <v xml:space="preserve">TI-CROSS DRIVE SCREWS 2X15MM            </v>
          </cell>
          <cell r="D6216">
            <v>5</v>
          </cell>
          <cell r="E6216">
            <v>51.93</v>
          </cell>
          <cell r="F6216">
            <v>129.82499999999999</v>
          </cell>
        </row>
        <row r="6217">
          <cell r="A6217">
            <v>2567272</v>
          </cell>
          <cell r="B6217" t="str">
            <v>25-672-72</v>
          </cell>
          <cell r="C6217" t="str">
            <v xml:space="preserve">TI-CROSS DRIVE SCREWS 2X15MM, STERILE   </v>
          </cell>
          <cell r="D6217">
            <v>2</v>
          </cell>
          <cell r="E6217">
            <v>32.94</v>
          </cell>
          <cell r="F6217">
            <v>82.35</v>
          </cell>
        </row>
        <row r="6218">
          <cell r="A6218">
            <v>2567275</v>
          </cell>
          <cell r="B6218" t="str">
            <v>25-672-75</v>
          </cell>
          <cell r="C6218" t="str">
            <v xml:space="preserve">TI-CROSS DRIVE SCREWS 2.0X15MM,STERILE  </v>
          </cell>
          <cell r="D6218">
            <v>5</v>
          </cell>
          <cell r="E6218">
            <v>54.9</v>
          </cell>
          <cell r="F6218">
            <v>137.25</v>
          </cell>
        </row>
        <row r="6219">
          <cell r="A6219">
            <v>2567217</v>
          </cell>
          <cell r="B6219" t="str">
            <v>25-672-17</v>
          </cell>
          <cell r="C6219" t="str">
            <v xml:space="preserve">TI-CROSS DRIVE SCREWS 2X17MM            </v>
          </cell>
          <cell r="D6219">
            <v>5</v>
          </cell>
          <cell r="E6219">
            <v>67.319999999999993</v>
          </cell>
          <cell r="F6219">
            <v>168.29999999999998</v>
          </cell>
        </row>
        <row r="6220">
          <cell r="A6220">
            <v>2567272</v>
          </cell>
          <cell r="B6220" t="str">
            <v>25-672-72</v>
          </cell>
          <cell r="C6220" t="str">
            <v xml:space="preserve">TI-CROSS DRIVE SCREWS 2X17MM, STERILE   </v>
          </cell>
          <cell r="D6220">
            <v>2</v>
          </cell>
          <cell r="E6220">
            <v>42.75</v>
          </cell>
          <cell r="F6220">
            <v>106.875</v>
          </cell>
        </row>
        <row r="6221">
          <cell r="A6221">
            <v>2567275</v>
          </cell>
          <cell r="B6221" t="str">
            <v>25-672-75</v>
          </cell>
          <cell r="C6221" t="str">
            <v xml:space="preserve">TI-CROSS DRIVE SCREWS 2.0X17MM,STERILE  </v>
          </cell>
          <cell r="D6221">
            <v>5</v>
          </cell>
          <cell r="E6221">
            <v>71.099999999999994</v>
          </cell>
          <cell r="F6221">
            <v>177.75</v>
          </cell>
        </row>
        <row r="6222">
          <cell r="A6222">
            <v>2567219</v>
          </cell>
          <cell r="B6222" t="str">
            <v>25-672-19</v>
          </cell>
          <cell r="C6222" t="str">
            <v xml:space="preserve">TI-CROSS DRIVE SCREWS 2X19MM            </v>
          </cell>
          <cell r="D6222">
            <v>5</v>
          </cell>
          <cell r="E6222">
            <v>67.319999999999993</v>
          </cell>
          <cell r="F6222">
            <v>168.29999999999998</v>
          </cell>
        </row>
        <row r="6223">
          <cell r="A6223">
            <v>2567272</v>
          </cell>
          <cell r="B6223" t="str">
            <v>25-672-72</v>
          </cell>
          <cell r="C6223" t="str">
            <v xml:space="preserve">TI-CROSS DRIVE SCREWS 2.0X19MM,STERILE  </v>
          </cell>
          <cell r="D6223">
            <v>2</v>
          </cell>
          <cell r="E6223">
            <v>41.94</v>
          </cell>
          <cell r="F6223">
            <v>104.85</v>
          </cell>
        </row>
        <row r="6224">
          <cell r="A6224">
            <v>2567305</v>
          </cell>
          <cell r="B6224" t="str">
            <v>25-673-05</v>
          </cell>
          <cell r="C6224" t="str">
            <v xml:space="preserve">TI-CROSS DRIVE SCREWS 2.3X5MM           </v>
          </cell>
          <cell r="D6224">
            <v>5</v>
          </cell>
          <cell r="E6224">
            <v>36.18</v>
          </cell>
          <cell r="F6224">
            <v>90.45</v>
          </cell>
        </row>
        <row r="6225">
          <cell r="A6225">
            <v>2567372</v>
          </cell>
          <cell r="B6225" t="str">
            <v>25-673-72</v>
          </cell>
          <cell r="C6225" t="str">
            <v xml:space="preserve">TI-CROSS DRIVE SCREWS 2.3X5MM,STERIL    </v>
          </cell>
          <cell r="D6225">
            <v>2</v>
          </cell>
          <cell r="E6225">
            <v>15.75</v>
          </cell>
          <cell r="F6225">
            <v>39.375</v>
          </cell>
        </row>
        <row r="6226">
          <cell r="A6226">
            <v>2567375</v>
          </cell>
          <cell r="B6226" t="str">
            <v>25-673-75</v>
          </cell>
          <cell r="C6226" t="str">
            <v xml:space="preserve">TI-CROSS DRIVE SCREWS 2.3X5MM,STERIL    </v>
          </cell>
          <cell r="D6226">
            <v>5</v>
          </cell>
          <cell r="E6226">
            <v>39.06</v>
          </cell>
          <cell r="F6226">
            <v>97.65</v>
          </cell>
        </row>
        <row r="6227">
          <cell r="A6227">
            <v>2567307</v>
          </cell>
          <cell r="B6227" t="str">
            <v>25-673-07</v>
          </cell>
          <cell r="C6227" t="str">
            <v xml:space="preserve">TI-CROSS DRIVE SCREWS 2.3X7MM           </v>
          </cell>
          <cell r="D6227">
            <v>5</v>
          </cell>
          <cell r="E6227">
            <v>37.26</v>
          </cell>
          <cell r="F6227">
            <v>93.149999999999991</v>
          </cell>
        </row>
        <row r="6228">
          <cell r="A6228">
            <v>2567372</v>
          </cell>
          <cell r="B6228" t="str">
            <v>25-673-72</v>
          </cell>
          <cell r="C6228" t="str">
            <v>TI-CROSS DRIVE SCREWS 2.3 X 7 MM,STERILE</v>
          </cell>
          <cell r="D6228">
            <v>2</v>
          </cell>
          <cell r="E6228">
            <v>23.58</v>
          </cell>
          <cell r="F6228">
            <v>58.949999999999996</v>
          </cell>
        </row>
        <row r="6229">
          <cell r="A6229">
            <v>2567375</v>
          </cell>
          <cell r="B6229" t="str">
            <v>25-673-75</v>
          </cell>
          <cell r="C6229" t="str">
            <v>TI-CROSS DRIVE SCREWS 2.3 X 7 MM,STERILE</v>
          </cell>
          <cell r="D6229">
            <v>5</v>
          </cell>
          <cell r="E6229">
            <v>52.38</v>
          </cell>
          <cell r="F6229">
            <v>130.95000000000002</v>
          </cell>
        </row>
        <row r="6230">
          <cell r="A6230">
            <v>2567309</v>
          </cell>
          <cell r="B6230" t="str">
            <v>25-673-09</v>
          </cell>
          <cell r="C6230" t="str">
            <v xml:space="preserve">TI-CROSS DRIVE SCREWS 2.3X9MM           </v>
          </cell>
          <cell r="D6230">
            <v>5</v>
          </cell>
          <cell r="E6230">
            <v>37.26</v>
          </cell>
          <cell r="F6230">
            <v>93.149999999999991</v>
          </cell>
        </row>
        <row r="6231">
          <cell r="A6231">
            <v>2567372</v>
          </cell>
          <cell r="B6231" t="str">
            <v>25-673-72</v>
          </cell>
          <cell r="C6231" t="str">
            <v>TI-CROSS DRIVE SCREWS 2.3 X 9 MM,STERILE</v>
          </cell>
          <cell r="D6231">
            <v>2</v>
          </cell>
          <cell r="E6231">
            <v>23.58</v>
          </cell>
          <cell r="F6231">
            <v>58.949999999999996</v>
          </cell>
        </row>
        <row r="6232">
          <cell r="A6232">
            <v>2567375</v>
          </cell>
          <cell r="B6232" t="str">
            <v>25-673-75</v>
          </cell>
          <cell r="C6232" t="str">
            <v>TI-CROSS DRIVE SCREWS 2.3 X 9 MM,STERILE</v>
          </cell>
          <cell r="D6232">
            <v>5</v>
          </cell>
          <cell r="E6232">
            <v>52.38</v>
          </cell>
          <cell r="F6232">
            <v>130.95000000000002</v>
          </cell>
        </row>
        <row r="6233">
          <cell r="A6233">
            <v>2567311</v>
          </cell>
          <cell r="B6233" t="str">
            <v>25-673-11</v>
          </cell>
          <cell r="C6233" t="str">
            <v xml:space="preserve">TI-CROSS DRIVE SCREWS 2.3X11MM          </v>
          </cell>
          <cell r="D6233">
            <v>5</v>
          </cell>
          <cell r="E6233">
            <v>41.49</v>
          </cell>
          <cell r="F6233">
            <v>103.72500000000001</v>
          </cell>
        </row>
        <row r="6234">
          <cell r="A6234">
            <v>2567313</v>
          </cell>
          <cell r="B6234" t="str">
            <v>25-673-13</v>
          </cell>
          <cell r="C6234" t="str">
            <v xml:space="preserve">TI-CROSS DRIVE SCREWS 2.3X13MM          </v>
          </cell>
          <cell r="D6234">
            <v>5</v>
          </cell>
          <cell r="E6234">
            <v>45.9</v>
          </cell>
          <cell r="F6234">
            <v>114.75</v>
          </cell>
        </row>
        <row r="6235">
          <cell r="A6235">
            <v>2567315</v>
          </cell>
          <cell r="B6235" t="str">
            <v>25-673-15</v>
          </cell>
          <cell r="C6235" t="str">
            <v xml:space="preserve">TI-CROSS DRIVE SCREWS 2.3X15MM          </v>
          </cell>
          <cell r="D6235">
            <v>5</v>
          </cell>
          <cell r="E6235">
            <v>50.04</v>
          </cell>
          <cell r="F6235">
            <v>125.1</v>
          </cell>
        </row>
        <row r="6236">
          <cell r="A6236">
            <v>2567317</v>
          </cell>
          <cell r="B6236" t="str">
            <v>25-673-17</v>
          </cell>
          <cell r="C6236" t="str">
            <v xml:space="preserve">TI-CROSS DRIVE SCREWS 2.3X17MM          </v>
          </cell>
          <cell r="D6236">
            <v>5</v>
          </cell>
          <cell r="E6236">
            <v>56.43</v>
          </cell>
          <cell r="F6236">
            <v>141.07499999999999</v>
          </cell>
        </row>
        <row r="6237">
          <cell r="A6237">
            <v>2567319</v>
          </cell>
          <cell r="B6237" t="str">
            <v>25-673-19</v>
          </cell>
          <cell r="C6237" t="str">
            <v xml:space="preserve">TI-CROSS DRIVE SCREWS 2.3X19MM          </v>
          </cell>
          <cell r="D6237">
            <v>5</v>
          </cell>
          <cell r="E6237">
            <v>61.2</v>
          </cell>
          <cell r="F6237">
            <v>153</v>
          </cell>
        </row>
        <row r="6238">
          <cell r="A6238">
            <v>2567345</v>
          </cell>
          <cell r="B6238" t="str">
            <v>25-673-45</v>
          </cell>
          <cell r="C6238" t="str">
            <v xml:space="preserve">TI-CROSS DRIVE EMERG. SCREWS 2.3X5MM    </v>
          </cell>
          <cell r="D6238">
            <v>5</v>
          </cell>
          <cell r="E6238">
            <v>39.78</v>
          </cell>
          <cell r="F6238">
            <v>99.45</v>
          </cell>
        </row>
        <row r="6239">
          <cell r="A6239">
            <v>2567347</v>
          </cell>
          <cell r="B6239" t="str">
            <v>25-673-47</v>
          </cell>
          <cell r="C6239" t="str">
            <v xml:space="preserve">TI-CROSS DRIVE EMERG. SCREWS 2.3X7MM    </v>
          </cell>
          <cell r="D6239">
            <v>5</v>
          </cell>
          <cell r="E6239">
            <v>40.950000000000003</v>
          </cell>
          <cell r="F6239">
            <v>102.375</v>
          </cell>
        </row>
        <row r="6240">
          <cell r="A6240">
            <v>2567375</v>
          </cell>
          <cell r="B6240" t="str">
            <v>25-673-75</v>
          </cell>
          <cell r="C6240" t="str">
            <v>TI-CROSS DRIVE EMERG.SCREWS 2.3X7MM,STER</v>
          </cell>
          <cell r="D6240">
            <v>5</v>
          </cell>
          <cell r="E6240">
            <v>51.93</v>
          </cell>
          <cell r="F6240">
            <v>129.82499999999999</v>
          </cell>
        </row>
        <row r="6241">
          <cell r="A6241">
            <v>2567349</v>
          </cell>
          <cell r="B6241" t="str">
            <v>25-673-49</v>
          </cell>
          <cell r="C6241" t="str">
            <v xml:space="preserve">TI-CROSS DRIVE EMERG. SCREWS 2.3X9MM    </v>
          </cell>
          <cell r="D6241">
            <v>5</v>
          </cell>
          <cell r="E6241">
            <v>40.950000000000003</v>
          </cell>
          <cell r="F6241">
            <v>102.375</v>
          </cell>
        </row>
        <row r="6242">
          <cell r="A6242">
            <v>2567375</v>
          </cell>
          <cell r="B6242" t="str">
            <v>25-673-75</v>
          </cell>
          <cell r="C6242" t="str">
            <v>TI-CROSS DRIVE EMERG.SCREWS 2.3X9MM,STER</v>
          </cell>
          <cell r="D6242">
            <v>5</v>
          </cell>
          <cell r="E6242">
            <v>51.93</v>
          </cell>
          <cell r="F6242">
            <v>129.82499999999999</v>
          </cell>
        </row>
        <row r="6243">
          <cell r="A6243">
            <v>2567409</v>
          </cell>
          <cell r="B6243" t="str">
            <v>25-674-09</v>
          </cell>
          <cell r="C6243" t="str">
            <v xml:space="preserve">TI-CROSS DRIVE EMERG. SCREWS 2.5X9MM    </v>
          </cell>
          <cell r="D6243">
            <v>5</v>
          </cell>
          <cell r="E6243">
            <v>37.26</v>
          </cell>
          <cell r="F6243">
            <v>93.149999999999991</v>
          </cell>
        </row>
        <row r="6244">
          <cell r="A6244">
            <v>2567413</v>
          </cell>
          <cell r="B6244" t="str">
            <v>25-674-13</v>
          </cell>
          <cell r="C6244" t="str">
            <v xml:space="preserve">TI-CROSS DRIVE EMERG. SCREWS 2.5X13MM   </v>
          </cell>
          <cell r="D6244">
            <v>5</v>
          </cell>
          <cell r="E6244">
            <v>45.9</v>
          </cell>
          <cell r="F6244">
            <v>114.75</v>
          </cell>
        </row>
        <row r="6245">
          <cell r="A6245">
            <v>2567417</v>
          </cell>
          <cell r="B6245" t="str">
            <v>25-674-17</v>
          </cell>
          <cell r="C6245" t="str">
            <v xml:space="preserve">TI-CROSS DRIVE EMERG. SCREWS 2.5X17MM   </v>
          </cell>
          <cell r="D6245">
            <v>5</v>
          </cell>
          <cell r="E6245">
            <v>56.43</v>
          </cell>
          <cell r="F6245">
            <v>141.07499999999999</v>
          </cell>
        </row>
        <row r="6246">
          <cell r="A6246">
            <v>2567503</v>
          </cell>
          <cell r="B6246" t="str">
            <v>25-675-03</v>
          </cell>
          <cell r="C6246" t="str">
            <v xml:space="preserve">TI-CROSS DRIVE SCREWS 1.5X3.5MM         </v>
          </cell>
          <cell r="D6246">
            <v>5</v>
          </cell>
          <cell r="E6246">
            <v>59.04</v>
          </cell>
          <cell r="F6246">
            <v>147.6</v>
          </cell>
        </row>
        <row r="6247">
          <cell r="A6247">
            <v>2567572</v>
          </cell>
          <cell r="B6247" t="str">
            <v>25-675-72</v>
          </cell>
          <cell r="C6247" t="str">
            <v>TI-CROSS DRIVE SCREWS 1.5X3.5 MM,STERILE</v>
          </cell>
          <cell r="D6247">
            <v>2</v>
          </cell>
          <cell r="E6247">
            <v>37.35</v>
          </cell>
          <cell r="F6247">
            <v>93.375</v>
          </cell>
        </row>
        <row r="6248">
          <cell r="A6248">
            <v>2567575</v>
          </cell>
          <cell r="B6248" t="str">
            <v>25-675-75</v>
          </cell>
          <cell r="C6248" t="str">
            <v>TI-CROSS DRIVE SCREWS 1.5X3.5 MM,STERILE</v>
          </cell>
          <cell r="D6248">
            <v>5</v>
          </cell>
          <cell r="E6248">
            <v>69.209999999999994</v>
          </cell>
          <cell r="F6248">
            <v>173.02499999999998</v>
          </cell>
        </row>
        <row r="6249">
          <cell r="A6249">
            <v>2567504</v>
          </cell>
          <cell r="B6249" t="str">
            <v>25-675-04</v>
          </cell>
          <cell r="C6249" t="str">
            <v xml:space="preserve">TI-CROSS DRIVE SCREWS 1.5X4MM           </v>
          </cell>
          <cell r="D6249">
            <v>5</v>
          </cell>
          <cell r="E6249">
            <v>59.04</v>
          </cell>
          <cell r="F6249">
            <v>147.6</v>
          </cell>
        </row>
        <row r="6250">
          <cell r="A6250">
            <v>2567572</v>
          </cell>
          <cell r="B6250" t="str">
            <v>25-675-72</v>
          </cell>
          <cell r="C6250" t="str">
            <v>TI-CROSS DRIVE SCREWS 1.5 X 4 MM,STERILE</v>
          </cell>
          <cell r="D6250">
            <v>2</v>
          </cell>
          <cell r="E6250">
            <v>37.35</v>
          </cell>
          <cell r="F6250">
            <v>93.375</v>
          </cell>
        </row>
        <row r="6251">
          <cell r="A6251">
            <v>2567575</v>
          </cell>
          <cell r="B6251" t="str">
            <v>25-675-75</v>
          </cell>
          <cell r="C6251" t="str">
            <v>TI-CROSS DRIVE SCREWS 1.5 X 4 MM,STERILE</v>
          </cell>
          <cell r="D6251">
            <v>5</v>
          </cell>
          <cell r="E6251">
            <v>69.209999999999994</v>
          </cell>
          <cell r="F6251">
            <v>173.02499999999998</v>
          </cell>
        </row>
        <row r="6252">
          <cell r="A6252">
            <v>2567505</v>
          </cell>
          <cell r="B6252" t="str">
            <v>25-675-05</v>
          </cell>
          <cell r="C6252" t="str">
            <v xml:space="preserve">TI-CROSS DRIVE SCREWS 1.5X5MM           </v>
          </cell>
          <cell r="D6252">
            <v>5</v>
          </cell>
          <cell r="E6252">
            <v>66.33</v>
          </cell>
          <cell r="F6252">
            <v>165.82499999999999</v>
          </cell>
        </row>
        <row r="6253">
          <cell r="A6253">
            <v>2567572</v>
          </cell>
          <cell r="B6253" t="str">
            <v>25-675-72</v>
          </cell>
          <cell r="C6253" t="str">
            <v>TI-CROSS DRIVE SCREWS 1.5 X 5 MM,STERILE</v>
          </cell>
          <cell r="D6253">
            <v>2</v>
          </cell>
          <cell r="E6253">
            <v>42.21</v>
          </cell>
          <cell r="F6253">
            <v>105.52500000000001</v>
          </cell>
        </row>
        <row r="6254">
          <cell r="A6254">
            <v>2567575</v>
          </cell>
          <cell r="B6254" t="str">
            <v>25-675-75</v>
          </cell>
          <cell r="C6254" t="str">
            <v>TI-CROSS DRIVE SCREWS 1.5 X 5 MM,STERILE</v>
          </cell>
          <cell r="D6254">
            <v>5</v>
          </cell>
          <cell r="E6254">
            <v>77.489999999999995</v>
          </cell>
          <cell r="F6254">
            <v>193.72499999999999</v>
          </cell>
        </row>
        <row r="6255">
          <cell r="A6255">
            <v>2567506</v>
          </cell>
          <cell r="B6255" t="str">
            <v>25-675-06</v>
          </cell>
          <cell r="C6255" t="str">
            <v xml:space="preserve">TI-CROSS DRIVE SCREWS 1.5X6MM           </v>
          </cell>
          <cell r="D6255">
            <v>5</v>
          </cell>
          <cell r="E6255">
            <v>66.33</v>
          </cell>
          <cell r="F6255">
            <v>165.82499999999999</v>
          </cell>
        </row>
        <row r="6256">
          <cell r="A6256">
            <v>2567572</v>
          </cell>
          <cell r="B6256" t="str">
            <v>25-675-72</v>
          </cell>
          <cell r="C6256" t="str">
            <v xml:space="preserve">TI-CROSS DRIVE SCREWS 1.5X6MM, STERILE  </v>
          </cell>
          <cell r="D6256">
            <v>2</v>
          </cell>
          <cell r="E6256">
            <v>42.21</v>
          </cell>
          <cell r="F6256">
            <v>105.52500000000001</v>
          </cell>
        </row>
        <row r="6257">
          <cell r="A6257">
            <v>2567575</v>
          </cell>
          <cell r="B6257" t="str">
            <v>25-675-75</v>
          </cell>
          <cell r="C6257" t="str">
            <v xml:space="preserve">TI-CROSS DRIVE SCREWS 1.5X6MM,STERILE   </v>
          </cell>
          <cell r="D6257">
            <v>5</v>
          </cell>
          <cell r="E6257">
            <v>70.11</v>
          </cell>
          <cell r="F6257">
            <v>175.27500000000001</v>
          </cell>
        </row>
        <row r="6258">
          <cell r="A6258">
            <v>2567507</v>
          </cell>
          <cell r="B6258" t="str">
            <v>25-675-07</v>
          </cell>
          <cell r="C6258" t="str">
            <v xml:space="preserve">TI-CROSS DRIVE SCREWS 1.5X7MM           </v>
          </cell>
          <cell r="D6258">
            <v>5</v>
          </cell>
          <cell r="E6258">
            <v>73.260000000000005</v>
          </cell>
          <cell r="F6258">
            <v>183.15</v>
          </cell>
        </row>
        <row r="6259">
          <cell r="A6259">
            <v>2567572</v>
          </cell>
          <cell r="B6259" t="str">
            <v>25-675-72</v>
          </cell>
          <cell r="C6259" t="str">
            <v>TI-CROSS DRIVE SCREWS 1.5 X 7 MM,STERILE</v>
          </cell>
          <cell r="D6259">
            <v>2</v>
          </cell>
          <cell r="E6259">
            <v>46.44</v>
          </cell>
          <cell r="F6259">
            <v>116.1</v>
          </cell>
        </row>
        <row r="6260">
          <cell r="A6260">
            <v>2567575</v>
          </cell>
          <cell r="B6260" t="str">
            <v>25-675-75</v>
          </cell>
          <cell r="C6260" t="str">
            <v>TI-CROSS DRIVE SCREWS 1.5 X 7 MM,STERILE</v>
          </cell>
          <cell r="D6260">
            <v>5</v>
          </cell>
          <cell r="E6260">
            <v>85.23</v>
          </cell>
          <cell r="F6260">
            <v>213.07500000000002</v>
          </cell>
        </row>
        <row r="6261">
          <cell r="A6261">
            <v>2567508</v>
          </cell>
          <cell r="B6261" t="str">
            <v>25-675-08</v>
          </cell>
          <cell r="C6261" t="str">
            <v xml:space="preserve">TI-CROSS DRIVE SCREWS 1.5X8MM           </v>
          </cell>
          <cell r="D6261">
            <v>5</v>
          </cell>
          <cell r="E6261">
            <v>73.260000000000005</v>
          </cell>
          <cell r="F6261">
            <v>183.15</v>
          </cell>
        </row>
        <row r="6262">
          <cell r="A6262">
            <v>2567509</v>
          </cell>
          <cell r="B6262" t="str">
            <v>25-675-09</v>
          </cell>
          <cell r="C6262" t="str">
            <v xml:space="preserve">TI-CROSS DRIVE SCREWS 1.5X9MM           </v>
          </cell>
          <cell r="D6262">
            <v>5</v>
          </cell>
          <cell r="E6262">
            <v>80.73</v>
          </cell>
          <cell r="F6262">
            <v>201.82500000000002</v>
          </cell>
        </row>
        <row r="6263">
          <cell r="A6263">
            <v>2567572</v>
          </cell>
          <cell r="B6263" t="str">
            <v>25-675-72</v>
          </cell>
          <cell r="C6263" t="str">
            <v>TI-CROSS DRIVE SCREWS 1.5 X 9 MM,STERILE</v>
          </cell>
          <cell r="D6263">
            <v>2</v>
          </cell>
          <cell r="E6263">
            <v>51.21</v>
          </cell>
          <cell r="F6263">
            <v>128.02500000000001</v>
          </cell>
        </row>
        <row r="6264">
          <cell r="A6264">
            <v>2567575</v>
          </cell>
          <cell r="B6264" t="str">
            <v>25-675-75</v>
          </cell>
          <cell r="C6264" t="str">
            <v>TI-CROSS DRIVE SCREWS 1.5 X 9 MM,STERILE</v>
          </cell>
          <cell r="D6264">
            <v>5</v>
          </cell>
          <cell r="E6264">
            <v>93.6</v>
          </cell>
          <cell r="F6264">
            <v>234</v>
          </cell>
        </row>
        <row r="6265">
          <cell r="A6265">
            <v>2567511</v>
          </cell>
          <cell r="B6265" t="str">
            <v>25-675-11</v>
          </cell>
          <cell r="C6265" t="str">
            <v xml:space="preserve">TI-CROSS DRIVE SCREWS 1.5X11MM          </v>
          </cell>
          <cell r="D6265">
            <v>5</v>
          </cell>
          <cell r="E6265">
            <v>88.38</v>
          </cell>
          <cell r="F6265">
            <v>220.95</v>
          </cell>
        </row>
        <row r="6266">
          <cell r="A6266">
            <v>2567572</v>
          </cell>
          <cell r="B6266" t="str">
            <v>25-675-72</v>
          </cell>
          <cell r="C6266" t="str">
            <v xml:space="preserve">TI-CROSS DRIVE SCREWS 1.5X11MM,STERILE  </v>
          </cell>
          <cell r="D6266">
            <v>2</v>
          </cell>
          <cell r="E6266">
            <v>56.07</v>
          </cell>
          <cell r="F6266">
            <v>140.17500000000001</v>
          </cell>
        </row>
        <row r="6267">
          <cell r="A6267">
            <v>2567575</v>
          </cell>
          <cell r="B6267" t="str">
            <v>25-675-75</v>
          </cell>
          <cell r="C6267" t="str">
            <v xml:space="preserve">TI-CROSS DRIVE SCREWS 1.5X11MM,STERILE  </v>
          </cell>
          <cell r="D6267">
            <v>5</v>
          </cell>
          <cell r="E6267">
            <v>93.6</v>
          </cell>
          <cell r="F6267">
            <v>234</v>
          </cell>
        </row>
        <row r="6268">
          <cell r="A6268">
            <v>2567513</v>
          </cell>
          <cell r="B6268" t="str">
            <v>25-675-13</v>
          </cell>
          <cell r="C6268" t="str">
            <v xml:space="preserve">TI-CROSS DRIVE SCREWS 1.5X13MM          </v>
          </cell>
          <cell r="D6268">
            <v>5</v>
          </cell>
          <cell r="E6268">
            <v>88.38</v>
          </cell>
          <cell r="F6268">
            <v>220.95</v>
          </cell>
        </row>
        <row r="6269">
          <cell r="A6269">
            <v>2567572</v>
          </cell>
          <cell r="B6269" t="str">
            <v>25-675-72</v>
          </cell>
          <cell r="C6269" t="str">
            <v xml:space="preserve">TI-CROSS DRIVE SCREWS 1.5X13MM,STERILE  </v>
          </cell>
          <cell r="D6269">
            <v>2</v>
          </cell>
          <cell r="E6269">
            <v>56.07</v>
          </cell>
          <cell r="F6269">
            <v>140.17500000000001</v>
          </cell>
        </row>
        <row r="6270">
          <cell r="A6270">
            <v>2567575</v>
          </cell>
          <cell r="B6270" t="str">
            <v>25-675-75</v>
          </cell>
          <cell r="C6270" t="str">
            <v xml:space="preserve">TI-CROSS DRIVE SCREWS 1.5X13MM,STERILE  </v>
          </cell>
          <cell r="D6270">
            <v>5</v>
          </cell>
          <cell r="E6270">
            <v>93.6</v>
          </cell>
          <cell r="F6270">
            <v>234</v>
          </cell>
        </row>
        <row r="6271">
          <cell r="A6271">
            <v>2567515</v>
          </cell>
          <cell r="B6271" t="str">
            <v>25-675-15</v>
          </cell>
          <cell r="C6271" t="str">
            <v xml:space="preserve">TI-CROSS DRIVE SCREWS 1.5X15MM          </v>
          </cell>
          <cell r="D6271">
            <v>5</v>
          </cell>
          <cell r="E6271">
            <v>98.1</v>
          </cell>
          <cell r="F6271">
            <v>245.25</v>
          </cell>
        </row>
        <row r="6272">
          <cell r="A6272">
            <v>2567603</v>
          </cell>
          <cell r="B6272" t="str">
            <v>25-676-03</v>
          </cell>
          <cell r="C6272" t="str">
            <v xml:space="preserve">TI-CROSS DRIVE EMERG. SCREWS 1.8X3.5MM  </v>
          </cell>
          <cell r="D6272">
            <v>5</v>
          </cell>
          <cell r="E6272">
            <v>61.65</v>
          </cell>
          <cell r="F6272">
            <v>154.125</v>
          </cell>
        </row>
        <row r="6273">
          <cell r="A6273">
            <v>2567605</v>
          </cell>
          <cell r="B6273" t="str">
            <v>25-676-05</v>
          </cell>
          <cell r="C6273" t="str">
            <v xml:space="preserve">TI-CROSS DRIVE EMERG. SCREWS 1.8X5MM    </v>
          </cell>
          <cell r="D6273">
            <v>5</v>
          </cell>
          <cell r="E6273">
            <v>69.03</v>
          </cell>
          <cell r="F6273">
            <v>172.57499999999999</v>
          </cell>
        </row>
        <row r="6274">
          <cell r="A6274">
            <v>2567672</v>
          </cell>
          <cell r="B6274" t="str">
            <v>25-676-72</v>
          </cell>
          <cell r="C6274" t="str">
            <v>TI-CROSS DRIVE EMERG.SCREWS 1.8X5MM,STER</v>
          </cell>
          <cell r="D6274">
            <v>2</v>
          </cell>
          <cell r="E6274">
            <v>43.56</v>
          </cell>
          <cell r="F6274">
            <v>108.9</v>
          </cell>
        </row>
        <row r="6275">
          <cell r="A6275">
            <v>2567675</v>
          </cell>
          <cell r="B6275" t="str">
            <v>25-676-75</v>
          </cell>
          <cell r="C6275" t="str">
            <v>TI-CROSS DRIVE EMERG.SCREWS 1.8X5MM,STER</v>
          </cell>
          <cell r="D6275">
            <v>5</v>
          </cell>
          <cell r="E6275">
            <v>80.28</v>
          </cell>
          <cell r="F6275">
            <v>200.7</v>
          </cell>
        </row>
        <row r="6276">
          <cell r="A6276">
            <v>2567607</v>
          </cell>
          <cell r="B6276" t="str">
            <v>25-676-07</v>
          </cell>
          <cell r="C6276" t="str">
            <v xml:space="preserve">TI-CROSS DRIVE EMERG. SCREWS 1.8X7MM    </v>
          </cell>
          <cell r="D6276">
            <v>5</v>
          </cell>
          <cell r="E6276">
            <v>76.05</v>
          </cell>
          <cell r="F6276">
            <v>190.125</v>
          </cell>
        </row>
        <row r="6277">
          <cell r="A6277">
            <v>2567675</v>
          </cell>
          <cell r="B6277" t="str">
            <v>25-676-75</v>
          </cell>
          <cell r="C6277" t="str">
            <v>TI-CROSS DRIVE EMERG.SCREWS 1.8X7MM,STER</v>
          </cell>
          <cell r="D6277">
            <v>5</v>
          </cell>
          <cell r="E6277">
            <v>88.47</v>
          </cell>
          <cell r="F6277">
            <v>221.17500000000001</v>
          </cell>
        </row>
        <row r="6278">
          <cell r="A6278">
            <v>2567708</v>
          </cell>
          <cell r="B6278" t="str">
            <v>25-677-08</v>
          </cell>
          <cell r="C6278" t="str">
            <v xml:space="preserve">TI-CROSS DRIVE SCREWS 2.7X8MM           </v>
          </cell>
          <cell r="D6278">
            <v>5</v>
          </cell>
          <cell r="E6278">
            <v>92.7</v>
          </cell>
          <cell r="F6278">
            <v>231.75</v>
          </cell>
        </row>
        <row r="6279">
          <cell r="A6279">
            <v>2567710</v>
          </cell>
          <cell r="B6279" t="str">
            <v>25-677-10</v>
          </cell>
          <cell r="C6279" t="str">
            <v xml:space="preserve">TI-CROSS DRIVE SCREWS 2.7X10MM          </v>
          </cell>
          <cell r="D6279">
            <v>5</v>
          </cell>
          <cell r="E6279">
            <v>92.7</v>
          </cell>
          <cell r="F6279">
            <v>231.75</v>
          </cell>
        </row>
        <row r="6280">
          <cell r="A6280">
            <v>2567712</v>
          </cell>
          <cell r="B6280" t="str">
            <v>25-677-12</v>
          </cell>
          <cell r="C6280" t="str">
            <v xml:space="preserve">TI-CROSS DRIVE SCREWS 2.7X12MM          </v>
          </cell>
          <cell r="D6280">
            <v>5</v>
          </cell>
          <cell r="E6280">
            <v>99.45</v>
          </cell>
          <cell r="F6280">
            <v>248.625</v>
          </cell>
        </row>
        <row r="6281">
          <cell r="A6281">
            <v>2567714</v>
          </cell>
          <cell r="B6281" t="str">
            <v>25-677-14</v>
          </cell>
          <cell r="C6281" t="str">
            <v xml:space="preserve">TI-CROSS DRIVE SCREWS 2.7X14MM          </v>
          </cell>
          <cell r="D6281">
            <v>5</v>
          </cell>
          <cell r="E6281">
            <v>99.45</v>
          </cell>
          <cell r="F6281">
            <v>248.625</v>
          </cell>
        </row>
        <row r="6282">
          <cell r="A6282">
            <v>2567716</v>
          </cell>
          <cell r="B6282" t="str">
            <v>25-677-16</v>
          </cell>
          <cell r="C6282" t="str">
            <v xml:space="preserve">TI-CROSS DRIVE SCREWS 2.7X16MM          </v>
          </cell>
          <cell r="D6282">
            <v>5</v>
          </cell>
          <cell r="E6282">
            <v>104.85</v>
          </cell>
          <cell r="F6282">
            <v>262.125</v>
          </cell>
        </row>
        <row r="6283">
          <cell r="A6283">
            <v>2567718</v>
          </cell>
          <cell r="B6283" t="str">
            <v>25-677-18</v>
          </cell>
          <cell r="C6283" t="str">
            <v xml:space="preserve">TI-CROSS DRIVE SCREWS 2.7X18MM          </v>
          </cell>
          <cell r="D6283">
            <v>5</v>
          </cell>
          <cell r="E6283">
            <v>104.85</v>
          </cell>
          <cell r="F6283">
            <v>262.125</v>
          </cell>
        </row>
        <row r="6284">
          <cell r="A6284">
            <v>2567720</v>
          </cell>
          <cell r="B6284" t="str">
            <v>25-677-20</v>
          </cell>
          <cell r="C6284" t="str">
            <v xml:space="preserve">TI-CROSS DRIVE SCREWS 2.7X20MM          </v>
          </cell>
          <cell r="D6284">
            <v>5</v>
          </cell>
          <cell r="E6284">
            <v>109.8</v>
          </cell>
          <cell r="F6284">
            <v>274.5</v>
          </cell>
        </row>
        <row r="6285">
          <cell r="A6285">
            <v>2567722</v>
          </cell>
          <cell r="B6285" t="str">
            <v>25-677-22</v>
          </cell>
          <cell r="C6285" t="str">
            <v xml:space="preserve">TI-CROSS DRIVE SCREWS 2.7X22MM          </v>
          </cell>
          <cell r="D6285">
            <v>5</v>
          </cell>
          <cell r="E6285">
            <v>109.8</v>
          </cell>
          <cell r="F6285">
            <v>274.5</v>
          </cell>
        </row>
        <row r="6286">
          <cell r="A6286">
            <v>2567752</v>
          </cell>
          <cell r="B6286" t="str">
            <v>25-677-52</v>
          </cell>
          <cell r="C6286" t="str">
            <v xml:space="preserve">TI-CROSS DRIVE EMERG. SCREWS 3.2X12MM   </v>
          </cell>
          <cell r="D6286">
            <v>5</v>
          </cell>
          <cell r="E6286">
            <v>103.5</v>
          </cell>
          <cell r="F6286">
            <v>258.75</v>
          </cell>
        </row>
        <row r="6287">
          <cell r="A6287">
            <v>2567756</v>
          </cell>
          <cell r="B6287" t="str">
            <v>25-677-56</v>
          </cell>
          <cell r="C6287" t="str">
            <v xml:space="preserve">TI-CROSS DRIVE EMERG. SCREWS 3.2X16MM   </v>
          </cell>
          <cell r="D6287">
            <v>5</v>
          </cell>
          <cell r="E6287">
            <v>103.5</v>
          </cell>
          <cell r="F6287">
            <v>258.75</v>
          </cell>
        </row>
        <row r="6288">
          <cell r="A6288">
            <v>2567790</v>
          </cell>
          <cell r="B6288" t="str">
            <v>25-677-90</v>
          </cell>
          <cell r="C6288" t="str">
            <v xml:space="preserve">CROSS DRIVE SPACER SCREWS               </v>
          </cell>
          <cell r="D6288">
            <v>5</v>
          </cell>
          <cell r="E6288">
            <v>50.67</v>
          </cell>
          <cell r="F6288">
            <v>126.67500000000001</v>
          </cell>
        </row>
        <row r="6289">
          <cell r="A6289">
            <v>2567804</v>
          </cell>
          <cell r="B6289" t="str">
            <v>25-678-04</v>
          </cell>
          <cell r="C6289" t="str">
            <v xml:space="preserve">TI-CROSS DRIVE DFS 1.5X4MM              </v>
          </cell>
          <cell r="D6289">
            <v>5</v>
          </cell>
          <cell r="E6289">
            <v>61.2</v>
          </cell>
          <cell r="F6289">
            <v>153</v>
          </cell>
        </row>
        <row r="6290">
          <cell r="A6290">
            <v>2567872</v>
          </cell>
          <cell r="B6290" t="str">
            <v>25-678-72</v>
          </cell>
          <cell r="C6290" t="str">
            <v xml:space="preserve">TI-CROSS DRIVE DFS 1.5 X 4 MM, STERILE  </v>
          </cell>
          <cell r="D6290">
            <v>2</v>
          </cell>
          <cell r="E6290">
            <v>38.880000000000003</v>
          </cell>
          <cell r="F6290">
            <v>97.2</v>
          </cell>
        </row>
        <row r="6291">
          <cell r="A6291">
            <v>2567875</v>
          </cell>
          <cell r="B6291" t="str">
            <v>25-678-75</v>
          </cell>
          <cell r="C6291" t="str">
            <v xml:space="preserve">TI-CROSS DRIVE DFS 1.5 X 4 MM, STERILE  </v>
          </cell>
          <cell r="D6291">
            <v>5</v>
          </cell>
          <cell r="E6291">
            <v>71.73</v>
          </cell>
          <cell r="F6291">
            <v>179.32500000000002</v>
          </cell>
        </row>
        <row r="6292">
          <cell r="A6292">
            <v>2567805</v>
          </cell>
          <cell r="B6292" t="str">
            <v>25-678-05</v>
          </cell>
          <cell r="C6292" t="str">
            <v xml:space="preserve">TI-CROSS DRIVE DFS 1.5X5MM              </v>
          </cell>
          <cell r="D6292">
            <v>5</v>
          </cell>
          <cell r="E6292">
            <v>61.2</v>
          </cell>
          <cell r="F6292">
            <v>153</v>
          </cell>
        </row>
        <row r="6293">
          <cell r="A6293">
            <v>2567872</v>
          </cell>
          <cell r="B6293" t="str">
            <v>25-678-72</v>
          </cell>
          <cell r="C6293" t="str">
            <v xml:space="preserve">TI-CROSS DRIVE DFS 1.5 X 5 MM, STERILE  </v>
          </cell>
          <cell r="D6293">
            <v>2</v>
          </cell>
          <cell r="E6293">
            <v>38.880000000000003</v>
          </cell>
          <cell r="F6293">
            <v>97.2</v>
          </cell>
        </row>
        <row r="6294">
          <cell r="A6294">
            <v>2567875</v>
          </cell>
          <cell r="B6294" t="str">
            <v>25-678-75</v>
          </cell>
          <cell r="C6294" t="str">
            <v xml:space="preserve">TI-CROSS DRIVE DFS 1.5 X 5 MM, STERILE  </v>
          </cell>
          <cell r="D6294">
            <v>5</v>
          </cell>
          <cell r="E6294">
            <v>73.89</v>
          </cell>
          <cell r="F6294">
            <v>184.72499999999999</v>
          </cell>
        </row>
        <row r="6295">
          <cell r="A6295">
            <v>2567806</v>
          </cell>
          <cell r="B6295" t="str">
            <v>25-678-06</v>
          </cell>
          <cell r="C6295" t="str">
            <v xml:space="preserve">TI-CROSS DRIVE DFS 1.5X6MM              </v>
          </cell>
          <cell r="D6295">
            <v>5</v>
          </cell>
          <cell r="E6295">
            <v>65.88</v>
          </cell>
          <cell r="F6295">
            <v>164.7</v>
          </cell>
        </row>
        <row r="6296">
          <cell r="A6296">
            <v>2567875</v>
          </cell>
          <cell r="B6296" t="str">
            <v>25-678-75</v>
          </cell>
          <cell r="C6296" t="str">
            <v xml:space="preserve">TI-CROSS DRIVE DFS 1.5 X 6 MM, STERILE  </v>
          </cell>
          <cell r="D6296">
            <v>5</v>
          </cell>
          <cell r="E6296">
            <v>76.77</v>
          </cell>
          <cell r="F6296">
            <v>191.92499999999998</v>
          </cell>
        </row>
        <row r="6297">
          <cell r="A6297">
            <v>2567807</v>
          </cell>
          <cell r="B6297" t="str">
            <v>25-678-07</v>
          </cell>
          <cell r="C6297" t="str">
            <v xml:space="preserve">TI-CROSS DRIVE DFS 1.5X7mm              </v>
          </cell>
          <cell r="D6297">
            <v>5</v>
          </cell>
          <cell r="E6297">
            <v>65.88</v>
          </cell>
          <cell r="F6297">
            <v>164.7</v>
          </cell>
        </row>
        <row r="6298">
          <cell r="A6298">
            <v>2567872</v>
          </cell>
          <cell r="B6298" t="str">
            <v>25-678-72</v>
          </cell>
          <cell r="C6298" t="str">
            <v xml:space="preserve">TI-CROSS DRIVE DFS 1.5 X 7 MM, STERILE  </v>
          </cell>
          <cell r="D6298">
            <v>2</v>
          </cell>
          <cell r="E6298">
            <v>41.76</v>
          </cell>
          <cell r="F6298">
            <v>104.39999999999999</v>
          </cell>
        </row>
        <row r="6299">
          <cell r="A6299">
            <v>2567875</v>
          </cell>
          <cell r="B6299" t="str">
            <v>25-678-75</v>
          </cell>
          <cell r="C6299" t="str">
            <v xml:space="preserve">TI-CROSS DRIVE DFS 1.5 X 7 MM, STERILE  </v>
          </cell>
          <cell r="D6299">
            <v>5</v>
          </cell>
          <cell r="E6299">
            <v>76.77</v>
          </cell>
          <cell r="F6299">
            <v>191.92499999999998</v>
          </cell>
        </row>
        <row r="6300">
          <cell r="A6300">
            <v>2567905</v>
          </cell>
          <cell r="B6300" t="str">
            <v>25-679-05</v>
          </cell>
          <cell r="C6300" t="str">
            <v xml:space="preserve">TI-CROSS DRIVE DFS 2X5MM                </v>
          </cell>
          <cell r="D6300">
            <v>5</v>
          </cell>
          <cell r="E6300">
            <v>39.51</v>
          </cell>
          <cell r="F6300">
            <v>98.774999999999991</v>
          </cell>
        </row>
        <row r="6301">
          <cell r="A6301">
            <v>2567972</v>
          </cell>
          <cell r="B6301" t="str">
            <v>25-679-72</v>
          </cell>
          <cell r="C6301" t="str">
            <v xml:space="preserve">TI-CROSS DRIVE DFS 2X5MM, STERILE       </v>
          </cell>
          <cell r="D6301">
            <v>2</v>
          </cell>
          <cell r="E6301">
            <v>25.02</v>
          </cell>
          <cell r="F6301">
            <v>62.55</v>
          </cell>
        </row>
        <row r="6302">
          <cell r="A6302">
            <v>2567975</v>
          </cell>
          <cell r="B6302" t="str">
            <v>25-679-75</v>
          </cell>
          <cell r="C6302" t="str">
            <v xml:space="preserve">TI-CROSS DRIVE DFS 2,0X5 MM, STERILE    </v>
          </cell>
          <cell r="D6302">
            <v>5</v>
          </cell>
          <cell r="E6302">
            <v>41.49</v>
          </cell>
          <cell r="F6302">
            <v>103.72500000000001</v>
          </cell>
        </row>
        <row r="6303">
          <cell r="A6303">
            <v>2567907</v>
          </cell>
          <cell r="B6303" t="str">
            <v>25-679-07</v>
          </cell>
          <cell r="C6303" t="str">
            <v xml:space="preserve">TI-CROSS DRIVE DFS 2X7MM                </v>
          </cell>
          <cell r="D6303">
            <v>5</v>
          </cell>
          <cell r="E6303">
            <v>39.51</v>
          </cell>
          <cell r="F6303">
            <v>98.774999999999991</v>
          </cell>
        </row>
        <row r="6304">
          <cell r="A6304">
            <v>2575004</v>
          </cell>
          <cell r="B6304" t="str">
            <v>25-750-04</v>
          </cell>
          <cell r="C6304" t="str">
            <v xml:space="preserve">MINI PLATE 4-HOLES STRAIGHT T=1.0 MM    </v>
          </cell>
          <cell r="D6304" t="str">
            <v>PC</v>
          </cell>
          <cell r="E6304">
            <v>20</v>
          </cell>
          <cell r="F6304">
            <v>50</v>
          </cell>
        </row>
        <row r="6305">
          <cell r="A6305">
            <v>2575014</v>
          </cell>
          <cell r="B6305" t="str">
            <v>25-750-14</v>
          </cell>
          <cell r="C6305" t="str">
            <v xml:space="preserve">MINI PLATE 14-HOLES STRAIGHT T=1.0 MM   </v>
          </cell>
          <cell r="D6305" t="str">
            <v>PC</v>
          </cell>
          <cell r="E6305">
            <v>39.6</v>
          </cell>
          <cell r="F6305">
            <v>99</v>
          </cell>
        </row>
        <row r="6306">
          <cell r="A6306">
            <v>2575204</v>
          </cell>
          <cell r="B6306" t="str">
            <v>25-752-04</v>
          </cell>
          <cell r="C6306" t="str">
            <v>MINI PL.4HOLE STRAIG.W.INT.SPACE T=1.0MM</v>
          </cell>
          <cell r="D6306" t="str">
            <v>PC</v>
          </cell>
          <cell r="E6306">
            <v>20</v>
          </cell>
          <cell r="F6306">
            <v>50</v>
          </cell>
        </row>
        <row r="6307">
          <cell r="A6307">
            <v>2575206</v>
          </cell>
          <cell r="B6307" t="str">
            <v>25-752-06</v>
          </cell>
          <cell r="C6307" t="str">
            <v>MINI PL.6HOLE STRAIG.W.INT.SPACE T=1.0MM</v>
          </cell>
          <cell r="D6307" t="str">
            <v>PC</v>
          </cell>
          <cell r="E6307">
            <v>22</v>
          </cell>
          <cell r="F6307">
            <v>55</v>
          </cell>
        </row>
        <row r="6308">
          <cell r="A6308">
            <v>2577205</v>
          </cell>
          <cell r="B6308" t="str">
            <v>25-772-05</v>
          </cell>
          <cell r="C6308" t="str">
            <v xml:space="preserve">LOCKING SCREWS 2.0 X 5 MM               </v>
          </cell>
          <cell r="D6308">
            <v>5</v>
          </cell>
          <cell r="E6308">
            <v>52.2</v>
          </cell>
          <cell r="F6308">
            <v>130.5</v>
          </cell>
        </row>
        <row r="6309">
          <cell r="A6309">
            <v>2577206</v>
          </cell>
          <cell r="B6309" t="str">
            <v>25-772-06</v>
          </cell>
          <cell r="C6309" t="str">
            <v xml:space="preserve">LOCKING SCREWS 2.0 X 6 MM               </v>
          </cell>
          <cell r="D6309">
            <v>5</v>
          </cell>
          <cell r="E6309">
            <v>46.98</v>
          </cell>
          <cell r="F6309">
            <v>117.44999999999999</v>
          </cell>
        </row>
        <row r="6310">
          <cell r="A6310">
            <v>2577207</v>
          </cell>
          <cell r="B6310" t="str">
            <v>25-772-07</v>
          </cell>
          <cell r="C6310" t="str">
            <v xml:space="preserve">LOCKING SCREWS 2.0 X 7 MM               </v>
          </cell>
          <cell r="D6310">
            <v>5</v>
          </cell>
          <cell r="E6310">
            <v>52.2</v>
          </cell>
          <cell r="F6310">
            <v>130.5</v>
          </cell>
        </row>
        <row r="6311">
          <cell r="A6311">
            <v>2577208</v>
          </cell>
          <cell r="B6311" t="str">
            <v>25-772-08</v>
          </cell>
          <cell r="C6311" t="str">
            <v xml:space="preserve">LOCKING SCREWS 2.0 X 8 MM               </v>
          </cell>
          <cell r="D6311">
            <v>5</v>
          </cell>
          <cell r="E6311">
            <v>49.41</v>
          </cell>
          <cell r="F6311">
            <v>123.52499999999999</v>
          </cell>
        </row>
        <row r="6312">
          <cell r="A6312">
            <v>2577209</v>
          </cell>
          <cell r="B6312" t="str">
            <v>25-772-09</v>
          </cell>
          <cell r="C6312" t="str">
            <v xml:space="preserve">LOCKING SCREWS 2.0 X 9 MM               </v>
          </cell>
          <cell r="D6312">
            <v>5</v>
          </cell>
          <cell r="E6312">
            <v>54.9</v>
          </cell>
          <cell r="F6312">
            <v>137.25</v>
          </cell>
        </row>
        <row r="6313">
          <cell r="A6313">
            <v>2577210</v>
          </cell>
          <cell r="B6313" t="str">
            <v>25-772-10</v>
          </cell>
          <cell r="C6313" t="str">
            <v xml:space="preserve">LOCKING SCREWS 2.0 X 10 MM              </v>
          </cell>
          <cell r="D6313">
            <v>5</v>
          </cell>
          <cell r="E6313">
            <v>50.67</v>
          </cell>
          <cell r="F6313">
            <v>126.67500000000001</v>
          </cell>
        </row>
        <row r="6314">
          <cell r="A6314">
            <v>2577211</v>
          </cell>
          <cell r="B6314" t="str">
            <v>25-772-11</v>
          </cell>
          <cell r="C6314" t="str">
            <v xml:space="preserve">LOCKING SCREWS 2.0 X 11 MM              </v>
          </cell>
          <cell r="D6314">
            <v>5</v>
          </cell>
          <cell r="E6314">
            <v>56.3</v>
          </cell>
          <cell r="F6314">
            <v>140.75</v>
          </cell>
        </row>
        <row r="6315">
          <cell r="A6315">
            <v>2577212</v>
          </cell>
          <cell r="B6315" t="str">
            <v>25-772-12</v>
          </cell>
          <cell r="C6315" t="str">
            <v xml:space="preserve">LOCKING SCREWS 2.0 X 12 MM              </v>
          </cell>
          <cell r="D6315">
            <v>5</v>
          </cell>
          <cell r="E6315">
            <v>53.01</v>
          </cell>
          <cell r="F6315">
            <v>132.52500000000001</v>
          </cell>
        </row>
        <row r="6316">
          <cell r="A6316">
            <v>2577213</v>
          </cell>
          <cell r="B6316" t="str">
            <v>25-772-13</v>
          </cell>
          <cell r="C6316" t="str">
            <v xml:space="preserve">LOCKING SCREWS 2.0 X 13 MM              </v>
          </cell>
          <cell r="D6316">
            <v>5</v>
          </cell>
          <cell r="E6316">
            <v>58.9</v>
          </cell>
          <cell r="F6316">
            <v>147.25</v>
          </cell>
        </row>
        <row r="6317">
          <cell r="A6317">
            <v>2577214</v>
          </cell>
          <cell r="B6317" t="str">
            <v>25-772-14</v>
          </cell>
          <cell r="C6317" t="str">
            <v xml:space="preserve">LOCKING SCREWS 2.0 X 14 MM              </v>
          </cell>
          <cell r="D6317">
            <v>5</v>
          </cell>
          <cell r="E6317">
            <v>54.09</v>
          </cell>
          <cell r="F6317">
            <v>135.22500000000002</v>
          </cell>
        </row>
        <row r="6318">
          <cell r="A6318">
            <v>2577215</v>
          </cell>
          <cell r="B6318" t="str">
            <v>25-772-15</v>
          </cell>
          <cell r="C6318" t="str">
            <v xml:space="preserve">LOCKING SCREWS 2.0 X 15 MM              </v>
          </cell>
          <cell r="D6318">
            <v>5</v>
          </cell>
          <cell r="E6318">
            <v>60.1</v>
          </cell>
          <cell r="F6318">
            <v>150.25</v>
          </cell>
        </row>
        <row r="6319">
          <cell r="A6319">
            <v>2577217</v>
          </cell>
          <cell r="B6319" t="str">
            <v>25-772-17</v>
          </cell>
          <cell r="C6319" t="str">
            <v xml:space="preserve">LOCKING SCREWS 2.0 X 17 MM              </v>
          </cell>
          <cell r="D6319">
            <v>5</v>
          </cell>
          <cell r="E6319">
            <v>64.3</v>
          </cell>
          <cell r="F6319">
            <v>160.75</v>
          </cell>
        </row>
        <row r="6320">
          <cell r="A6320">
            <v>2577219</v>
          </cell>
          <cell r="B6320" t="str">
            <v>25-772-19</v>
          </cell>
          <cell r="C6320" t="str">
            <v xml:space="preserve">LOCKING SCREWS 2.0 X 19 MM              </v>
          </cell>
          <cell r="D6320">
            <v>5</v>
          </cell>
          <cell r="E6320">
            <v>65.599999999999994</v>
          </cell>
          <cell r="F6320">
            <v>164</v>
          </cell>
        </row>
        <row r="6321">
          <cell r="A6321">
            <v>2577305</v>
          </cell>
          <cell r="B6321" t="str">
            <v>25-773-05</v>
          </cell>
          <cell r="C6321" t="str">
            <v xml:space="preserve">LOCKING SCREWS 2.3 X 5 MM               </v>
          </cell>
          <cell r="D6321">
            <v>5</v>
          </cell>
          <cell r="E6321">
            <v>52.2</v>
          </cell>
          <cell r="F6321">
            <v>130.5</v>
          </cell>
        </row>
        <row r="6322">
          <cell r="A6322">
            <v>2577306</v>
          </cell>
          <cell r="B6322" t="str">
            <v>25-773-06</v>
          </cell>
          <cell r="C6322" t="str">
            <v xml:space="preserve">LOCKING SCREWS 2.3 X 6 MM               </v>
          </cell>
          <cell r="D6322">
            <v>5</v>
          </cell>
          <cell r="E6322">
            <v>46.98</v>
          </cell>
          <cell r="F6322">
            <v>117.44999999999999</v>
          </cell>
        </row>
        <row r="6323">
          <cell r="A6323">
            <v>2577307</v>
          </cell>
          <cell r="B6323" t="str">
            <v>25-773-07</v>
          </cell>
          <cell r="C6323" t="str">
            <v xml:space="preserve">LOCKING SCREWS 2.3 X 7 MM               </v>
          </cell>
          <cell r="D6323">
            <v>5</v>
          </cell>
          <cell r="E6323">
            <v>52.2</v>
          </cell>
          <cell r="F6323">
            <v>130.5</v>
          </cell>
        </row>
        <row r="6324">
          <cell r="A6324">
            <v>2577308</v>
          </cell>
          <cell r="B6324" t="str">
            <v>25-773-08</v>
          </cell>
          <cell r="C6324" t="str">
            <v xml:space="preserve">LOCKING SCREWS 2.3 X 8 MM               </v>
          </cell>
          <cell r="D6324">
            <v>5</v>
          </cell>
          <cell r="E6324">
            <v>49.41</v>
          </cell>
          <cell r="F6324">
            <v>123.52499999999999</v>
          </cell>
        </row>
        <row r="6325">
          <cell r="A6325">
            <v>2577309</v>
          </cell>
          <cell r="B6325" t="str">
            <v>25-773-09</v>
          </cell>
          <cell r="C6325" t="str">
            <v xml:space="preserve">LOCKING SCREWS 2.3 X 9 MM               </v>
          </cell>
          <cell r="D6325">
            <v>5</v>
          </cell>
          <cell r="E6325">
            <v>54.9</v>
          </cell>
          <cell r="F6325">
            <v>137.25</v>
          </cell>
        </row>
        <row r="6326">
          <cell r="A6326">
            <v>2577310</v>
          </cell>
          <cell r="B6326" t="str">
            <v>25-773-10</v>
          </cell>
          <cell r="C6326" t="str">
            <v xml:space="preserve">LOCKING SCREWS 2.3 X 10 MM              </v>
          </cell>
          <cell r="D6326">
            <v>5</v>
          </cell>
          <cell r="E6326">
            <v>50.67</v>
          </cell>
          <cell r="F6326">
            <v>126.67500000000001</v>
          </cell>
        </row>
        <row r="6327">
          <cell r="A6327">
            <v>2577311</v>
          </cell>
          <cell r="B6327" t="str">
            <v>25-773-11</v>
          </cell>
          <cell r="C6327" t="str">
            <v xml:space="preserve">LOCKING SCREWS 2.3 X 11 MM              </v>
          </cell>
          <cell r="D6327">
            <v>5</v>
          </cell>
          <cell r="E6327">
            <v>56.3</v>
          </cell>
          <cell r="F6327">
            <v>140.75</v>
          </cell>
        </row>
        <row r="6328">
          <cell r="A6328">
            <v>2577312</v>
          </cell>
          <cell r="B6328" t="str">
            <v>25-773-12</v>
          </cell>
          <cell r="C6328" t="str">
            <v xml:space="preserve">LOCKING SCREWS 2.3 X 12 MM              </v>
          </cell>
          <cell r="D6328">
            <v>5</v>
          </cell>
          <cell r="E6328">
            <v>53.01</v>
          </cell>
          <cell r="F6328">
            <v>132.52500000000001</v>
          </cell>
        </row>
        <row r="6329">
          <cell r="A6329">
            <v>2577313</v>
          </cell>
          <cell r="B6329" t="str">
            <v>25-773-13</v>
          </cell>
          <cell r="C6329" t="str">
            <v xml:space="preserve">LOCKING SCREWS 2.3 X 13 MM              </v>
          </cell>
          <cell r="D6329">
            <v>5</v>
          </cell>
          <cell r="E6329">
            <v>58.9</v>
          </cell>
          <cell r="F6329">
            <v>147.25</v>
          </cell>
        </row>
        <row r="6330">
          <cell r="A6330">
            <v>2577314</v>
          </cell>
          <cell r="B6330" t="str">
            <v>25-773-14</v>
          </cell>
          <cell r="C6330" t="str">
            <v xml:space="preserve">LOCKING SCREWS 2.3 X 14 MM              </v>
          </cell>
          <cell r="D6330">
            <v>5</v>
          </cell>
          <cell r="E6330">
            <v>54.09</v>
          </cell>
          <cell r="F6330">
            <v>135.22500000000002</v>
          </cell>
        </row>
        <row r="6331">
          <cell r="A6331">
            <v>2577315</v>
          </cell>
          <cell r="B6331" t="str">
            <v>25-773-15</v>
          </cell>
          <cell r="C6331" t="str">
            <v xml:space="preserve">LOCKING SCREWS 2.3 X 15 MM              </v>
          </cell>
          <cell r="D6331">
            <v>5</v>
          </cell>
          <cell r="E6331">
            <v>60.1</v>
          </cell>
          <cell r="F6331">
            <v>150.25</v>
          </cell>
        </row>
        <row r="6332">
          <cell r="A6332">
            <v>2577317</v>
          </cell>
          <cell r="B6332" t="str">
            <v>25-773-17</v>
          </cell>
          <cell r="C6332" t="str">
            <v xml:space="preserve">LOCKING SCREWS 2.3 X 17 MM              </v>
          </cell>
          <cell r="D6332">
            <v>5</v>
          </cell>
          <cell r="E6332">
            <v>64.3</v>
          </cell>
          <cell r="F6332">
            <v>160.75</v>
          </cell>
        </row>
        <row r="6333">
          <cell r="A6333">
            <v>2577319</v>
          </cell>
          <cell r="B6333" t="str">
            <v>25-773-19</v>
          </cell>
          <cell r="C6333" t="str">
            <v xml:space="preserve">LOCKING SCREWS 2.3 X 19 MM              </v>
          </cell>
          <cell r="D6333">
            <v>5</v>
          </cell>
          <cell r="E6333">
            <v>65.599999999999994</v>
          </cell>
          <cell r="F6333">
            <v>164</v>
          </cell>
        </row>
        <row r="6334">
          <cell r="A6334">
            <v>2577407</v>
          </cell>
          <cell r="B6334" t="str">
            <v>25-774-07</v>
          </cell>
          <cell r="C6334" t="str">
            <v xml:space="preserve">LOCKING SCREWS 2.7 X 7 MM               </v>
          </cell>
          <cell r="D6334">
            <v>5</v>
          </cell>
          <cell r="E6334">
            <v>68.3</v>
          </cell>
          <cell r="F6334">
            <v>170.75</v>
          </cell>
        </row>
        <row r="6335">
          <cell r="A6335">
            <v>2577409</v>
          </cell>
          <cell r="B6335" t="str">
            <v>25-774-09</v>
          </cell>
          <cell r="C6335" t="str">
            <v xml:space="preserve">LOCKING SCREWS 2.7 X 9 MM               </v>
          </cell>
          <cell r="D6335">
            <v>5</v>
          </cell>
          <cell r="E6335">
            <v>70.900000000000006</v>
          </cell>
          <cell r="F6335">
            <v>177.25</v>
          </cell>
        </row>
        <row r="6336">
          <cell r="A6336">
            <v>2577411</v>
          </cell>
          <cell r="B6336" t="str">
            <v>25-774-11</v>
          </cell>
          <cell r="C6336" t="str">
            <v xml:space="preserve">LOCKING SCREWS 2.7 X 11 MM              </v>
          </cell>
          <cell r="D6336">
            <v>5</v>
          </cell>
          <cell r="E6336">
            <v>70.900000000000006</v>
          </cell>
          <cell r="F6336">
            <v>177.25</v>
          </cell>
        </row>
        <row r="6337">
          <cell r="A6337">
            <v>2577413</v>
          </cell>
          <cell r="B6337" t="str">
            <v>25-774-13</v>
          </cell>
          <cell r="C6337" t="str">
            <v xml:space="preserve">LOCKING SCREWS 2.7 X 13 MM              </v>
          </cell>
          <cell r="D6337">
            <v>5</v>
          </cell>
          <cell r="E6337">
            <v>73.5</v>
          </cell>
          <cell r="F6337">
            <v>183.75</v>
          </cell>
        </row>
        <row r="6338">
          <cell r="A6338">
            <v>2577415</v>
          </cell>
          <cell r="B6338" t="str">
            <v>25-774-15</v>
          </cell>
          <cell r="C6338" t="str">
            <v xml:space="preserve">LOCKING SCREWS 2.7 X 15 MM              </v>
          </cell>
          <cell r="D6338">
            <v>5</v>
          </cell>
          <cell r="E6338">
            <v>73.5</v>
          </cell>
          <cell r="F6338">
            <v>183.75</v>
          </cell>
        </row>
        <row r="6339">
          <cell r="A6339">
            <v>2577417</v>
          </cell>
          <cell r="B6339" t="str">
            <v>25-774-17</v>
          </cell>
          <cell r="C6339" t="str">
            <v xml:space="preserve">LOCKING SCREWS 2.7 X 17 MM              </v>
          </cell>
          <cell r="D6339">
            <v>5</v>
          </cell>
          <cell r="E6339">
            <v>76.3</v>
          </cell>
          <cell r="F6339">
            <v>190.75</v>
          </cell>
        </row>
        <row r="6340">
          <cell r="A6340">
            <v>2577419</v>
          </cell>
          <cell r="B6340" t="str">
            <v>25-774-19</v>
          </cell>
          <cell r="C6340" t="str">
            <v xml:space="preserve">LOCKING SCREWS 2.7 X 19 MM              </v>
          </cell>
          <cell r="D6340">
            <v>5</v>
          </cell>
          <cell r="E6340">
            <v>76.3</v>
          </cell>
          <cell r="F6340">
            <v>190.75</v>
          </cell>
        </row>
        <row r="6341">
          <cell r="A6341">
            <v>2577804</v>
          </cell>
          <cell r="B6341" t="str">
            <v>25-778-04</v>
          </cell>
          <cell r="C6341" t="str">
            <v xml:space="preserve">CROSS-DRIVE SCREW DFS-J. 1.5X4MM        </v>
          </cell>
          <cell r="D6341">
            <v>5</v>
          </cell>
          <cell r="E6341">
            <v>62.01</v>
          </cell>
          <cell r="F6341">
            <v>155.02500000000001</v>
          </cell>
        </row>
        <row r="6342">
          <cell r="A6342">
            <v>2577805</v>
          </cell>
          <cell r="B6342" t="str">
            <v>25-778-05</v>
          </cell>
          <cell r="C6342" t="str">
            <v xml:space="preserve">CROSS-DRIVE SCREW DFS-J 1.5X5MM         </v>
          </cell>
          <cell r="D6342">
            <v>5</v>
          </cell>
          <cell r="E6342">
            <v>62.01</v>
          </cell>
          <cell r="F6342">
            <v>155.02500000000001</v>
          </cell>
        </row>
        <row r="6343">
          <cell r="A6343">
            <v>2577806</v>
          </cell>
          <cell r="B6343" t="str">
            <v>25-778-06</v>
          </cell>
          <cell r="C6343" t="str">
            <v xml:space="preserve">CROSS-DRIVE SCREW DFS-J 1.5X6MM         </v>
          </cell>
          <cell r="D6343">
            <v>5</v>
          </cell>
          <cell r="E6343">
            <v>66.510000000000005</v>
          </cell>
          <cell r="F6343">
            <v>166.27500000000001</v>
          </cell>
        </row>
        <row r="6344">
          <cell r="A6344">
            <v>2577807</v>
          </cell>
          <cell r="B6344" t="str">
            <v>25-778-07</v>
          </cell>
          <cell r="C6344" t="str">
            <v xml:space="preserve">CROSS-DRIVE SCREW DFS-J 1.5X7MM         </v>
          </cell>
          <cell r="D6344">
            <v>5</v>
          </cell>
          <cell r="E6344">
            <v>66.510000000000005</v>
          </cell>
          <cell r="F6344">
            <v>166.27500000000001</v>
          </cell>
        </row>
        <row r="6345">
          <cell r="A6345">
            <v>2577905</v>
          </cell>
          <cell r="B6345" t="str">
            <v>25-779-05</v>
          </cell>
          <cell r="C6345" t="str">
            <v xml:space="preserve">CROSS-DRIVE SCREW DFS-J 2.0X5MM         </v>
          </cell>
          <cell r="D6345">
            <v>5</v>
          </cell>
          <cell r="E6345">
            <v>36.270000000000003</v>
          </cell>
          <cell r="F6345">
            <v>90.675000000000011</v>
          </cell>
        </row>
        <row r="6346">
          <cell r="A6346">
            <v>2577907</v>
          </cell>
          <cell r="B6346" t="str">
            <v>25-779-07</v>
          </cell>
          <cell r="C6346" t="str">
            <v xml:space="preserve">CROSS-DRIVE SCREW DFS-J 2.0X7MM         </v>
          </cell>
          <cell r="D6346">
            <v>5</v>
          </cell>
          <cell r="E6346">
            <v>36.270000000000003</v>
          </cell>
          <cell r="F6346">
            <v>90.675000000000011</v>
          </cell>
        </row>
        <row r="6347">
          <cell r="A6347">
            <v>2606222</v>
          </cell>
          <cell r="B6347" t="str">
            <v>26-062-22</v>
          </cell>
          <cell r="C6347" t="str">
            <v xml:space="preserve">TI CENTRE-DRIVE MINI SCREWS 2 X 22 MM   </v>
          </cell>
          <cell r="D6347" t="str">
            <v>PC</v>
          </cell>
          <cell r="E6347">
            <v>18.18</v>
          </cell>
          <cell r="F6347">
            <v>45.45</v>
          </cell>
        </row>
        <row r="6348">
          <cell r="A6348">
            <v>2606224</v>
          </cell>
          <cell r="B6348" t="str">
            <v>26-062-24</v>
          </cell>
          <cell r="C6348" t="str">
            <v xml:space="preserve">TI CENTRE-DRIVE MINI SCREWS 2 X 24 MM   </v>
          </cell>
          <cell r="D6348" t="str">
            <v>PC</v>
          </cell>
          <cell r="E6348">
            <v>18.18</v>
          </cell>
          <cell r="F6348">
            <v>45.45</v>
          </cell>
        </row>
        <row r="6349">
          <cell r="A6349">
            <v>2606226</v>
          </cell>
          <cell r="B6349" t="str">
            <v>26-062-26</v>
          </cell>
          <cell r="C6349" t="str">
            <v xml:space="preserve">TI CENTRE-DRIVE MINI SCREWS 2 X 26 MM   </v>
          </cell>
          <cell r="D6349" t="str">
            <v>PC</v>
          </cell>
          <cell r="E6349">
            <v>19.53</v>
          </cell>
          <cell r="F6349">
            <v>48.825000000000003</v>
          </cell>
        </row>
        <row r="6350">
          <cell r="A6350">
            <v>2606228</v>
          </cell>
          <cell r="B6350" t="str">
            <v>26-062-28</v>
          </cell>
          <cell r="C6350" t="str">
            <v xml:space="preserve">TI CENTRE-DRIVE MINI SCREWS 2 X 28 MM   </v>
          </cell>
          <cell r="D6350" t="str">
            <v>PC</v>
          </cell>
          <cell r="E6350">
            <v>19.53</v>
          </cell>
          <cell r="F6350">
            <v>48.825000000000003</v>
          </cell>
        </row>
        <row r="6351">
          <cell r="A6351">
            <v>2606230</v>
          </cell>
          <cell r="B6351" t="str">
            <v>26-062-30</v>
          </cell>
          <cell r="C6351" t="str">
            <v xml:space="preserve">TI CENTRE-DRIVE MINI SCREWS 2 X 30 MM   </v>
          </cell>
          <cell r="D6351" t="str">
            <v>PC</v>
          </cell>
          <cell r="E6351">
            <v>20.97</v>
          </cell>
          <cell r="F6351">
            <v>52.424999999999997</v>
          </cell>
        </row>
        <row r="6352">
          <cell r="A6352">
            <v>2606232</v>
          </cell>
          <cell r="B6352" t="str">
            <v>26-062-32</v>
          </cell>
          <cell r="C6352" t="str">
            <v xml:space="preserve">TI CENTRE-DRIVE MINI SCREWS 2 X 32 MM   </v>
          </cell>
          <cell r="D6352" t="str">
            <v>PC</v>
          </cell>
          <cell r="E6352">
            <v>20.97</v>
          </cell>
          <cell r="F6352">
            <v>52.424999999999997</v>
          </cell>
        </row>
        <row r="6353">
          <cell r="A6353">
            <v>2606322</v>
          </cell>
          <cell r="B6353" t="str">
            <v>26-063-22</v>
          </cell>
          <cell r="C6353" t="str">
            <v xml:space="preserve">TI CENTRE-DRIVE SCREWS 2,3 X 22 MM      </v>
          </cell>
          <cell r="D6353" t="str">
            <v>PC</v>
          </cell>
          <cell r="E6353">
            <v>18.18</v>
          </cell>
          <cell r="F6353">
            <v>45.45</v>
          </cell>
        </row>
        <row r="6354">
          <cell r="A6354">
            <v>2606324</v>
          </cell>
          <cell r="B6354" t="str">
            <v>26-063-24</v>
          </cell>
          <cell r="C6354" t="str">
            <v xml:space="preserve">TI CENTRE-DRIVE SCREWS 2,3 X 24 MM      </v>
          </cell>
          <cell r="D6354" t="str">
            <v>PC</v>
          </cell>
          <cell r="E6354">
            <v>18.18</v>
          </cell>
          <cell r="F6354">
            <v>45.45</v>
          </cell>
        </row>
        <row r="6355">
          <cell r="A6355">
            <v>2606326</v>
          </cell>
          <cell r="B6355" t="str">
            <v>26-063-26</v>
          </cell>
          <cell r="C6355" t="str">
            <v xml:space="preserve">TI CENTRE-DRIVE SCREWS TI 2,3 X 26 MM   </v>
          </cell>
          <cell r="D6355" t="str">
            <v>PC</v>
          </cell>
          <cell r="E6355">
            <v>19.53</v>
          </cell>
          <cell r="F6355">
            <v>48.825000000000003</v>
          </cell>
        </row>
        <row r="6356">
          <cell r="A6356">
            <v>2606328</v>
          </cell>
          <cell r="B6356" t="str">
            <v>26-063-28</v>
          </cell>
          <cell r="C6356" t="str">
            <v xml:space="preserve">TI CENTRE-DRIVE SCREWS 2,3 X 28 MM      </v>
          </cell>
          <cell r="D6356" t="str">
            <v>PC</v>
          </cell>
          <cell r="E6356">
            <v>19.53</v>
          </cell>
          <cell r="F6356">
            <v>48.825000000000003</v>
          </cell>
        </row>
        <row r="6357">
          <cell r="A6357">
            <v>2606330</v>
          </cell>
          <cell r="B6357" t="str">
            <v>26-063-30</v>
          </cell>
          <cell r="C6357" t="str">
            <v xml:space="preserve">TI CENTRE-DRIVE SCREWS 2,3 X 30 MM      </v>
          </cell>
          <cell r="D6357" t="str">
            <v>PC</v>
          </cell>
          <cell r="E6357">
            <v>20.97</v>
          </cell>
          <cell r="F6357">
            <v>52.424999999999997</v>
          </cell>
        </row>
        <row r="6358">
          <cell r="A6358">
            <v>2606332</v>
          </cell>
          <cell r="B6358" t="str">
            <v>26-063-32</v>
          </cell>
          <cell r="C6358" t="str">
            <v xml:space="preserve">TI CENTRE-DRIVE SCREWS 2,3 X 32 MM      </v>
          </cell>
          <cell r="D6358" t="str">
            <v>PC</v>
          </cell>
          <cell r="E6358">
            <v>20.97</v>
          </cell>
          <cell r="F6358">
            <v>52.424999999999997</v>
          </cell>
        </row>
        <row r="6359">
          <cell r="A6359">
            <v>2610310</v>
          </cell>
          <cell r="B6359" t="str">
            <v>26-103-10</v>
          </cell>
          <cell r="C6359" t="str">
            <v>COMBI-DRIVE CORTICAL SCREW 3.5, 10MM,CUT</v>
          </cell>
          <cell r="D6359" t="str">
            <v>PC</v>
          </cell>
          <cell r="E6359">
            <v>14.13</v>
          </cell>
          <cell r="F6359">
            <v>35.325000000000003</v>
          </cell>
        </row>
        <row r="6360">
          <cell r="A6360">
            <v>2610311</v>
          </cell>
          <cell r="B6360" t="str">
            <v>26-103-11</v>
          </cell>
          <cell r="C6360" t="str">
            <v>COMBI-DRIVE CORTICAL SCREW 3.5, 11MM,CUT</v>
          </cell>
          <cell r="D6360" t="str">
            <v>PC</v>
          </cell>
          <cell r="E6360">
            <v>14.13</v>
          </cell>
          <cell r="F6360">
            <v>35.325000000000003</v>
          </cell>
        </row>
        <row r="6361">
          <cell r="A6361">
            <v>2610312</v>
          </cell>
          <cell r="B6361" t="str">
            <v>26-103-12</v>
          </cell>
          <cell r="C6361" t="str">
            <v>COMBI-DRIVE CORTICAL SCREW 3.5, 12MM,CUT</v>
          </cell>
          <cell r="D6361" t="str">
            <v>PC</v>
          </cell>
          <cell r="E6361">
            <v>14.13</v>
          </cell>
          <cell r="F6361">
            <v>35.325000000000003</v>
          </cell>
        </row>
        <row r="6362">
          <cell r="A6362">
            <v>2610313</v>
          </cell>
          <cell r="B6362" t="str">
            <v>26-103-13</v>
          </cell>
          <cell r="C6362" t="str">
            <v>COMBI-DRIVE CORTICAL SCREW 3.5, 13MM,CUT</v>
          </cell>
          <cell r="D6362" t="str">
            <v>PC</v>
          </cell>
          <cell r="E6362">
            <v>14.13</v>
          </cell>
          <cell r="F6362">
            <v>35.325000000000003</v>
          </cell>
        </row>
        <row r="6363">
          <cell r="A6363">
            <v>2610314</v>
          </cell>
          <cell r="B6363" t="str">
            <v>26-103-14</v>
          </cell>
          <cell r="C6363" t="str">
            <v>COMBI-DRIVE CORTICAL SCREW 3.5, 14MM,CUT</v>
          </cell>
          <cell r="D6363" t="str">
            <v>PC</v>
          </cell>
          <cell r="E6363">
            <v>14.13</v>
          </cell>
          <cell r="F6363">
            <v>35.325000000000003</v>
          </cell>
        </row>
        <row r="6364">
          <cell r="A6364">
            <v>2610315</v>
          </cell>
          <cell r="B6364" t="str">
            <v>26-103-15</v>
          </cell>
          <cell r="C6364" t="str">
            <v>COMBI-DRIVE CORTICAL SCREW 3.5, 15MM,CUT</v>
          </cell>
          <cell r="D6364" t="str">
            <v>PC</v>
          </cell>
          <cell r="E6364">
            <v>14.13</v>
          </cell>
          <cell r="F6364">
            <v>35.325000000000003</v>
          </cell>
        </row>
        <row r="6365">
          <cell r="A6365">
            <v>2610316</v>
          </cell>
          <cell r="B6365" t="str">
            <v>26-103-16</v>
          </cell>
          <cell r="C6365" t="str">
            <v>COMBI-DRIVE CORTICAL SCREW 3.5, 16MM,CUT</v>
          </cell>
          <cell r="D6365" t="str">
            <v>PC</v>
          </cell>
          <cell r="E6365">
            <v>14.13</v>
          </cell>
          <cell r="F6365">
            <v>35.325000000000003</v>
          </cell>
        </row>
        <row r="6366">
          <cell r="A6366">
            <v>2610317</v>
          </cell>
          <cell r="B6366" t="str">
            <v>26-103-17</v>
          </cell>
          <cell r="C6366" t="str">
            <v>COMBI-DRIVE CORTICAL SCREW 3.5, 17MM,CUT</v>
          </cell>
          <cell r="D6366" t="str">
            <v>PC</v>
          </cell>
          <cell r="E6366">
            <v>14.13</v>
          </cell>
          <cell r="F6366">
            <v>35.325000000000003</v>
          </cell>
        </row>
        <row r="6367">
          <cell r="A6367">
            <v>2610318</v>
          </cell>
          <cell r="B6367" t="str">
            <v>26-103-18</v>
          </cell>
          <cell r="C6367" t="str">
            <v>COMBI-DRIVE CORTICAL SCREW 3.5, 18MM,CUT</v>
          </cell>
          <cell r="D6367" t="str">
            <v>PC</v>
          </cell>
          <cell r="E6367">
            <v>14.13</v>
          </cell>
          <cell r="F6367">
            <v>35.325000000000003</v>
          </cell>
        </row>
        <row r="6368">
          <cell r="A6368">
            <v>2610319</v>
          </cell>
          <cell r="B6368" t="str">
            <v>26-103-19</v>
          </cell>
          <cell r="C6368" t="str">
            <v>COMBI-DRIVE CORTICAL SCREW 3.5, 19MM,CUT</v>
          </cell>
          <cell r="D6368" t="str">
            <v>PC</v>
          </cell>
          <cell r="E6368">
            <v>14.13</v>
          </cell>
          <cell r="F6368">
            <v>35.325000000000003</v>
          </cell>
        </row>
        <row r="6369">
          <cell r="A6369">
            <v>2610320</v>
          </cell>
          <cell r="B6369" t="str">
            <v>26-103-20</v>
          </cell>
          <cell r="C6369" t="str">
            <v>COMBI-DRIVE CORTICAL SCREW 3.5, 20MM,CUT</v>
          </cell>
          <cell r="D6369" t="str">
            <v>PC</v>
          </cell>
          <cell r="E6369">
            <v>14.13</v>
          </cell>
          <cell r="F6369">
            <v>35.325000000000003</v>
          </cell>
        </row>
        <row r="6370">
          <cell r="A6370">
            <v>2610322</v>
          </cell>
          <cell r="B6370" t="str">
            <v>26-103-22</v>
          </cell>
          <cell r="C6370" t="str">
            <v>COMBI-DRIVE CORTICAL SCREW 3.5, 22MM,CUT</v>
          </cell>
          <cell r="D6370" t="str">
            <v>PC</v>
          </cell>
          <cell r="E6370">
            <v>14.13</v>
          </cell>
          <cell r="F6370">
            <v>35.325000000000003</v>
          </cell>
        </row>
        <row r="6371">
          <cell r="A6371">
            <v>2610324</v>
          </cell>
          <cell r="B6371" t="str">
            <v>26-103-24</v>
          </cell>
          <cell r="C6371" t="str">
            <v>COMBI-DRIVE CORTICAL SCREW 3.5, 24MM,CUT</v>
          </cell>
          <cell r="D6371" t="str">
            <v>PC</v>
          </cell>
          <cell r="E6371">
            <v>14.13</v>
          </cell>
          <cell r="F6371">
            <v>35.325000000000003</v>
          </cell>
        </row>
        <row r="6372">
          <cell r="A6372">
            <v>2610326</v>
          </cell>
          <cell r="B6372" t="str">
            <v>26-103-26</v>
          </cell>
          <cell r="C6372" t="str">
            <v>COMBI-DRIVE CORTICAL SCREW 3.5, 26MM,CUT</v>
          </cell>
          <cell r="D6372" t="str">
            <v>PC</v>
          </cell>
          <cell r="E6372">
            <v>14.13</v>
          </cell>
          <cell r="F6372">
            <v>35.325000000000003</v>
          </cell>
        </row>
        <row r="6373">
          <cell r="A6373">
            <v>2610328</v>
          </cell>
          <cell r="B6373" t="str">
            <v>26-103-28</v>
          </cell>
          <cell r="C6373" t="str">
            <v>COMBI-DRIVE CORTICAL SCREW 3.5, 28MM,CUT</v>
          </cell>
          <cell r="D6373" t="str">
            <v>PC</v>
          </cell>
          <cell r="E6373">
            <v>14.13</v>
          </cell>
          <cell r="F6373">
            <v>35.325000000000003</v>
          </cell>
        </row>
        <row r="6374">
          <cell r="A6374">
            <v>2610330</v>
          </cell>
          <cell r="B6374" t="str">
            <v>26-103-30</v>
          </cell>
          <cell r="C6374" t="str">
            <v>COMBI-DRIVE CORTICAL SCREW 3.5, 30MM,CUT</v>
          </cell>
          <cell r="D6374" t="str">
            <v>PC</v>
          </cell>
          <cell r="E6374">
            <v>14.13</v>
          </cell>
          <cell r="F6374">
            <v>35.325000000000003</v>
          </cell>
        </row>
        <row r="6375">
          <cell r="A6375">
            <v>2610332</v>
          </cell>
          <cell r="B6375" t="str">
            <v>26-103-32</v>
          </cell>
          <cell r="C6375" t="str">
            <v>COMBI-DRIVE CORTICAL SCREW 3.5, 32MM,CUT</v>
          </cell>
          <cell r="D6375" t="str">
            <v>PC</v>
          </cell>
          <cell r="E6375">
            <v>14.13</v>
          </cell>
          <cell r="F6375">
            <v>35.325000000000003</v>
          </cell>
        </row>
        <row r="6376">
          <cell r="A6376">
            <v>2610334</v>
          </cell>
          <cell r="B6376" t="str">
            <v>26-103-34</v>
          </cell>
          <cell r="C6376" t="str">
            <v>COMBI-DRIVE CORTICAL SCREW 3.5, 34MM,CUT</v>
          </cell>
          <cell r="D6376" t="str">
            <v>PC</v>
          </cell>
          <cell r="E6376">
            <v>14.13</v>
          </cell>
          <cell r="F6376">
            <v>35.325000000000003</v>
          </cell>
        </row>
        <row r="6377">
          <cell r="A6377">
            <v>2610336</v>
          </cell>
          <cell r="B6377" t="str">
            <v>26-103-36</v>
          </cell>
          <cell r="C6377" t="str">
            <v>COMBI-DRIVE CORTICAL SCREW 3.5, 36MM,CUT</v>
          </cell>
          <cell r="D6377" t="str">
            <v>PC</v>
          </cell>
          <cell r="E6377">
            <v>14.13</v>
          </cell>
          <cell r="F6377">
            <v>35.325000000000003</v>
          </cell>
        </row>
        <row r="6378">
          <cell r="A6378">
            <v>2610338</v>
          </cell>
          <cell r="B6378" t="str">
            <v>26-103-38</v>
          </cell>
          <cell r="C6378" t="str">
            <v>COMBI-DRIVE CORTICAL SCREW 3.5, 38MM,CUT</v>
          </cell>
          <cell r="D6378" t="str">
            <v>PC</v>
          </cell>
          <cell r="E6378">
            <v>14.13</v>
          </cell>
          <cell r="F6378">
            <v>35.325000000000003</v>
          </cell>
        </row>
        <row r="6379">
          <cell r="A6379">
            <v>2610340</v>
          </cell>
          <cell r="B6379" t="str">
            <v>26-103-40</v>
          </cell>
          <cell r="C6379" t="str">
            <v>COMBI-DRIVE CORTICAL SCREW 3.5, 40MM,CUT</v>
          </cell>
          <cell r="D6379" t="str">
            <v>PC</v>
          </cell>
          <cell r="E6379">
            <v>14.13</v>
          </cell>
          <cell r="F6379">
            <v>35.325000000000003</v>
          </cell>
        </row>
        <row r="6380">
          <cell r="A6380">
            <v>2610342</v>
          </cell>
          <cell r="B6380" t="str">
            <v>26-103-42</v>
          </cell>
          <cell r="C6380" t="str">
            <v>COMBI-DRIVE CORTICAL SCREW 3.5, 42MM,CUT</v>
          </cell>
          <cell r="D6380" t="str">
            <v>PC</v>
          </cell>
          <cell r="E6380">
            <v>14.13</v>
          </cell>
          <cell r="F6380">
            <v>35.325000000000003</v>
          </cell>
        </row>
        <row r="6381">
          <cell r="A6381">
            <v>2610344</v>
          </cell>
          <cell r="B6381" t="str">
            <v>26-103-44</v>
          </cell>
          <cell r="C6381" t="str">
            <v>COMBI-DRIVE CORTICAL SCREW 3.5, 44MM,CUT</v>
          </cell>
          <cell r="D6381" t="str">
            <v>PC</v>
          </cell>
          <cell r="E6381">
            <v>14.13</v>
          </cell>
          <cell r="F6381">
            <v>35.325000000000003</v>
          </cell>
        </row>
        <row r="6382">
          <cell r="A6382">
            <v>2610510</v>
          </cell>
          <cell r="B6382" t="str">
            <v>26-105-10</v>
          </cell>
          <cell r="C6382" t="str">
            <v>COMBI-DRIVE CANCELLOUS SCR.3.5, 10MM,CUT</v>
          </cell>
          <cell r="D6382" t="str">
            <v>PC</v>
          </cell>
          <cell r="E6382">
            <v>14.13</v>
          </cell>
          <cell r="F6382">
            <v>35.325000000000003</v>
          </cell>
        </row>
        <row r="6383">
          <cell r="A6383">
            <v>2610511</v>
          </cell>
          <cell r="B6383" t="str">
            <v>26-105-11</v>
          </cell>
          <cell r="C6383" t="str">
            <v>COMBI-DRIVE CANCELLOUS SCR.3.5, 11MM,CUT</v>
          </cell>
          <cell r="D6383" t="str">
            <v>PC</v>
          </cell>
          <cell r="E6383">
            <v>14.13</v>
          </cell>
          <cell r="F6383">
            <v>35.325000000000003</v>
          </cell>
        </row>
        <row r="6384">
          <cell r="A6384">
            <v>2610512</v>
          </cell>
          <cell r="B6384" t="str">
            <v>26-105-12</v>
          </cell>
          <cell r="C6384" t="str">
            <v>COMBI-DRIVE CANCELLOUS SCR.3.5, 12MM,CUT</v>
          </cell>
          <cell r="D6384" t="str">
            <v>PC</v>
          </cell>
          <cell r="E6384">
            <v>14.13</v>
          </cell>
          <cell r="F6384">
            <v>35.325000000000003</v>
          </cell>
        </row>
        <row r="6385">
          <cell r="A6385">
            <v>2610513</v>
          </cell>
          <cell r="B6385" t="str">
            <v>26-105-13</v>
          </cell>
          <cell r="C6385" t="str">
            <v>COMBI-DRIVE CANCELLOUS SCR.3.5, 13MM,CUT</v>
          </cell>
          <cell r="D6385" t="str">
            <v>PC</v>
          </cell>
          <cell r="E6385">
            <v>14.13</v>
          </cell>
          <cell r="F6385">
            <v>35.325000000000003</v>
          </cell>
        </row>
        <row r="6386">
          <cell r="A6386">
            <v>2610514</v>
          </cell>
          <cell r="B6386" t="str">
            <v>26-105-14</v>
          </cell>
          <cell r="C6386" t="str">
            <v>COMBI-DRIVE CANCELLOUS SCR.3.5, 14MM,CUT</v>
          </cell>
          <cell r="D6386" t="str">
            <v>PC</v>
          </cell>
          <cell r="E6386">
            <v>14.13</v>
          </cell>
          <cell r="F6386">
            <v>35.325000000000003</v>
          </cell>
        </row>
        <row r="6387">
          <cell r="A6387">
            <v>2610515</v>
          </cell>
          <cell r="B6387" t="str">
            <v>26-105-15</v>
          </cell>
          <cell r="C6387" t="str">
            <v>COMBI-DRIVE CANCELLOUS SCR.3.5, 15MM,CUT</v>
          </cell>
          <cell r="D6387" t="str">
            <v>PC</v>
          </cell>
          <cell r="E6387">
            <v>14.13</v>
          </cell>
          <cell r="F6387">
            <v>35.325000000000003</v>
          </cell>
        </row>
        <row r="6388">
          <cell r="A6388">
            <v>2610516</v>
          </cell>
          <cell r="B6388" t="str">
            <v>26-105-16</v>
          </cell>
          <cell r="C6388" t="str">
            <v>COMBI-DRIVE CANCELLOUS SCR.3.5, 16MM,CUT</v>
          </cell>
          <cell r="D6388" t="str">
            <v>PC</v>
          </cell>
          <cell r="E6388">
            <v>14.13</v>
          </cell>
          <cell r="F6388">
            <v>35.325000000000003</v>
          </cell>
        </row>
        <row r="6389">
          <cell r="A6389">
            <v>2610517</v>
          </cell>
          <cell r="B6389" t="str">
            <v>26-105-17</v>
          </cell>
          <cell r="C6389" t="str">
            <v>COMBI-DRIVE CANCELLOUS SCR.3.5, 17MM,CUT</v>
          </cell>
          <cell r="D6389" t="str">
            <v>PC</v>
          </cell>
          <cell r="E6389">
            <v>14.13</v>
          </cell>
          <cell r="F6389">
            <v>35.325000000000003</v>
          </cell>
        </row>
        <row r="6390">
          <cell r="A6390">
            <v>2610518</v>
          </cell>
          <cell r="B6390" t="str">
            <v>26-105-18</v>
          </cell>
          <cell r="C6390" t="str">
            <v>COMBI-DRIVE CANCELLOUS SCR.3.5, 18MM,CUT</v>
          </cell>
          <cell r="D6390" t="str">
            <v>PC</v>
          </cell>
          <cell r="E6390">
            <v>14.13</v>
          </cell>
          <cell r="F6390">
            <v>35.325000000000003</v>
          </cell>
        </row>
        <row r="6391">
          <cell r="A6391">
            <v>2610519</v>
          </cell>
          <cell r="B6391" t="str">
            <v>26-105-19</v>
          </cell>
          <cell r="C6391" t="str">
            <v>COMBI-DRIVE CANCELLOUS SCR.3.5, 19MM,CUT</v>
          </cell>
          <cell r="D6391" t="str">
            <v>PC</v>
          </cell>
          <cell r="E6391">
            <v>14.13</v>
          </cell>
          <cell r="F6391">
            <v>35.325000000000003</v>
          </cell>
        </row>
        <row r="6392">
          <cell r="A6392">
            <v>2610520</v>
          </cell>
          <cell r="B6392" t="str">
            <v>26-105-20</v>
          </cell>
          <cell r="C6392" t="str">
            <v>COMBI-DRIVE CANCELLOUS SCR.3.5, 20MM,CUT</v>
          </cell>
          <cell r="D6392" t="str">
            <v>PC</v>
          </cell>
          <cell r="E6392">
            <v>14.13</v>
          </cell>
          <cell r="F6392">
            <v>35.325000000000003</v>
          </cell>
        </row>
        <row r="6393">
          <cell r="A6393">
            <v>2610522</v>
          </cell>
          <cell r="B6393" t="str">
            <v>26-105-22</v>
          </cell>
          <cell r="C6393" t="str">
            <v>COMBI-DRIVE CANCELLOUS SCR.3.5, 22MM,CUT</v>
          </cell>
          <cell r="D6393" t="str">
            <v>PC</v>
          </cell>
          <cell r="E6393">
            <v>14.13</v>
          </cell>
          <cell r="F6393">
            <v>35.325000000000003</v>
          </cell>
        </row>
        <row r="6394">
          <cell r="A6394">
            <v>2610524</v>
          </cell>
          <cell r="B6394" t="str">
            <v>26-105-24</v>
          </cell>
          <cell r="C6394" t="str">
            <v>COMBI-DRIVE CANCELLOUS SCR.3.5, 24MM,CUT</v>
          </cell>
          <cell r="D6394" t="str">
            <v>PC</v>
          </cell>
          <cell r="E6394">
            <v>14.13</v>
          </cell>
          <cell r="F6394">
            <v>35.325000000000003</v>
          </cell>
        </row>
        <row r="6395">
          <cell r="A6395">
            <v>2610526</v>
          </cell>
          <cell r="B6395" t="str">
            <v>26-105-26</v>
          </cell>
          <cell r="C6395" t="str">
            <v>COMBI-DRIVE CANCELLOUS SCR.3.5, 26MM,CUT</v>
          </cell>
          <cell r="D6395" t="str">
            <v>PC</v>
          </cell>
          <cell r="E6395">
            <v>14.13</v>
          </cell>
          <cell r="F6395">
            <v>35.325000000000003</v>
          </cell>
        </row>
        <row r="6396">
          <cell r="A6396">
            <v>2610528</v>
          </cell>
          <cell r="B6396" t="str">
            <v>26-105-28</v>
          </cell>
          <cell r="C6396" t="str">
            <v>COMBI-DRIVE CANCELLOUS SCR.3.5, 28MM,CUT</v>
          </cell>
          <cell r="D6396" t="str">
            <v>PC</v>
          </cell>
          <cell r="E6396">
            <v>14.13</v>
          </cell>
          <cell r="F6396">
            <v>35.325000000000003</v>
          </cell>
        </row>
        <row r="6397">
          <cell r="A6397">
            <v>2610530</v>
          </cell>
          <cell r="B6397" t="str">
            <v>26-105-30</v>
          </cell>
          <cell r="C6397" t="str">
            <v>COMBI-DRIVE CANCELLOUS SCR.3.5, 30MM,CUT</v>
          </cell>
          <cell r="D6397" t="str">
            <v>PC</v>
          </cell>
          <cell r="E6397">
            <v>14.13</v>
          </cell>
          <cell r="F6397">
            <v>35.325000000000003</v>
          </cell>
        </row>
        <row r="6398">
          <cell r="A6398">
            <v>2610532</v>
          </cell>
          <cell r="B6398" t="str">
            <v>26-105-32</v>
          </cell>
          <cell r="C6398" t="str">
            <v>COMBI-DRIVE CANCELLOUS SCR.3.5, 32MM,CUT</v>
          </cell>
          <cell r="D6398" t="str">
            <v>PC</v>
          </cell>
          <cell r="E6398">
            <v>14.13</v>
          </cell>
          <cell r="F6398">
            <v>35.325000000000003</v>
          </cell>
        </row>
        <row r="6399">
          <cell r="A6399">
            <v>2610534</v>
          </cell>
          <cell r="B6399" t="str">
            <v>26-105-34</v>
          </cell>
          <cell r="C6399" t="str">
            <v>COMBI-DRIVE CANCELLOUS SCR.3.5, 34MM,CUT</v>
          </cell>
          <cell r="D6399" t="str">
            <v>PC</v>
          </cell>
          <cell r="E6399">
            <v>14.13</v>
          </cell>
          <cell r="F6399">
            <v>35.325000000000003</v>
          </cell>
        </row>
        <row r="6400">
          <cell r="A6400">
            <v>2610536</v>
          </cell>
          <cell r="B6400" t="str">
            <v>26-105-36</v>
          </cell>
          <cell r="C6400" t="str">
            <v>COMBI-DRIVE CANCELLOUS SCR.3.5, 36MM,CUT</v>
          </cell>
          <cell r="D6400" t="str">
            <v>PC</v>
          </cell>
          <cell r="E6400">
            <v>14.13</v>
          </cell>
          <cell r="F6400">
            <v>35.325000000000003</v>
          </cell>
        </row>
        <row r="6401">
          <cell r="A6401">
            <v>2610538</v>
          </cell>
          <cell r="B6401" t="str">
            <v>26-105-38</v>
          </cell>
          <cell r="C6401" t="str">
            <v>COMBI-DRIVE CANCELLOUS SCR.3.5, 38MM,CUT</v>
          </cell>
          <cell r="D6401" t="str">
            <v>PC</v>
          </cell>
          <cell r="E6401">
            <v>14.13</v>
          </cell>
          <cell r="F6401">
            <v>35.325000000000003</v>
          </cell>
        </row>
        <row r="6402">
          <cell r="A6402">
            <v>2610540</v>
          </cell>
          <cell r="B6402" t="str">
            <v>26-105-40</v>
          </cell>
          <cell r="C6402" t="str">
            <v>COMBI-DRIVE CANCELLOUS SCR.3.5, 40MM,CUT</v>
          </cell>
          <cell r="D6402" t="str">
            <v>PC</v>
          </cell>
          <cell r="E6402">
            <v>14.13</v>
          </cell>
          <cell r="F6402">
            <v>35.325000000000003</v>
          </cell>
        </row>
        <row r="6403">
          <cell r="A6403">
            <v>2610542</v>
          </cell>
          <cell r="B6403" t="str">
            <v>26-105-42</v>
          </cell>
          <cell r="C6403" t="str">
            <v>COMBI-DRIVE CANCELLOUS SCR.3.5, 42MM,CUT</v>
          </cell>
          <cell r="D6403" t="str">
            <v>PC</v>
          </cell>
          <cell r="E6403">
            <v>14.13</v>
          </cell>
          <cell r="F6403">
            <v>35.325000000000003</v>
          </cell>
        </row>
        <row r="6404">
          <cell r="A6404">
            <v>2610544</v>
          </cell>
          <cell r="B6404" t="str">
            <v>26-105-44</v>
          </cell>
          <cell r="C6404" t="str">
            <v>COMBI-DRIVE CANCELLOUS SCR.3.5, 44MM,CUT</v>
          </cell>
          <cell r="D6404" t="str">
            <v>PC</v>
          </cell>
          <cell r="E6404">
            <v>14.13</v>
          </cell>
          <cell r="F6404">
            <v>35.325000000000003</v>
          </cell>
        </row>
        <row r="6405">
          <cell r="A6405">
            <v>2610605</v>
          </cell>
          <cell r="B6405" t="str">
            <v>26-106-05</v>
          </cell>
          <cell r="C6405" t="str">
            <v xml:space="preserve">TI-MICROPLATE, 0,6MM, 5-HOLE            </v>
          </cell>
          <cell r="D6405" t="str">
            <v>PC</v>
          </cell>
          <cell r="E6405">
            <v>35.799999999999997</v>
          </cell>
          <cell r="F6405">
            <v>89.5</v>
          </cell>
        </row>
        <row r="6406">
          <cell r="A6406">
            <v>2610606</v>
          </cell>
          <cell r="B6406" t="str">
            <v>26-106-06</v>
          </cell>
          <cell r="C6406" t="str">
            <v xml:space="preserve">TI-MICROPLATE, 0,6MM, 6-HOLE            </v>
          </cell>
          <cell r="D6406" t="str">
            <v>PC</v>
          </cell>
          <cell r="E6406">
            <v>36.9</v>
          </cell>
          <cell r="F6406">
            <v>92.25</v>
          </cell>
        </row>
        <row r="6407">
          <cell r="A6407">
            <v>2610610</v>
          </cell>
          <cell r="B6407" t="str">
            <v>26-106-10</v>
          </cell>
          <cell r="C6407" t="str">
            <v xml:space="preserve">TI-MICROPLATE, 0,6MM, RIGHT             </v>
          </cell>
          <cell r="D6407" t="str">
            <v>PC</v>
          </cell>
          <cell r="E6407">
            <v>95.2</v>
          </cell>
          <cell r="F6407">
            <v>238</v>
          </cell>
        </row>
        <row r="6408">
          <cell r="A6408">
            <v>2610611</v>
          </cell>
          <cell r="B6408" t="str">
            <v>26-106-11</v>
          </cell>
          <cell r="C6408" t="str">
            <v xml:space="preserve">TI-MICROPLATE, 0,6MM, LEFT              </v>
          </cell>
          <cell r="D6408" t="str">
            <v>PC</v>
          </cell>
          <cell r="E6408">
            <v>95.2</v>
          </cell>
          <cell r="F6408">
            <v>238</v>
          </cell>
        </row>
        <row r="6409">
          <cell r="A6409">
            <v>2610660</v>
          </cell>
          <cell r="B6409" t="str">
            <v>26-106-60</v>
          </cell>
          <cell r="C6409" t="str">
            <v xml:space="preserve">TI-MICRO L-PLATE, 0,6MM, RIGHT          </v>
          </cell>
          <cell r="D6409" t="str">
            <v>PC</v>
          </cell>
          <cell r="E6409">
            <v>54.4</v>
          </cell>
          <cell r="F6409">
            <v>136</v>
          </cell>
        </row>
        <row r="6410">
          <cell r="A6410">
            <v>2610661</v>
          </cell>
          <cell r="B6410" t="str">
            <v>26-106-61</v>
          </cell>
          <cell r="C6410" t="str">
            <v xml:space="preserve">TI-MICRO L-PLATE, 0,6MM, LEFT           </v>
          </cell>
          <cell r="D6410" t="str">
            <v>PC</v>
          </cell>
          <cell r="E6410">
            <v>54.4</v>
          </cell>
          <cell r="F6410">
            <v>136</v>
          </cell>
        </row>
        <row r="6411">
          <cell r="A6411">
            <v>2610670</v>
          </cell>
          <cell r="B6411" t="str">
            <v>26-106-70</v>
          </cell>
          <cell r="C6411" t="str">
            <v xml:space="preserve">TI-MICRO T-PLATE 100░, 0,6MM, RIGHT     </v>
          </cell>
          <cell r="D6411" t="str">
            <v>PC</v>
          </cell>
          <cell r="E6411">
            <v>55.1</v>
          </cell>
          <cell r="F6411">
            <v>137.75</v>
          </cell>
        </row>
        <row r="6412">
          <cell r="A6412">
            <v>2610671</v>
          </cell>
          <cell r="B6412" t="str">
            <v>26-106-71</v>
          </cell>
          <cell r="C6412" t="str">
            <v xml:space="preserve">TI-MICRO T-PLATE 100░, 0,6MM, LEFT      </v>
          </cell>
          <cell r="D6412" t="str">
            <v>PC</v>
          </cell>
          <cell r="E6412">
            <v>55.1</v>
          </cell>
          <cell r="F6412">
            <v>137.75</v>
          </cell>
        </row>
        <row r="6413">
          <cell r="A6413">
            <v>2610681</v>
          </cell>
          <cell r="B6413" t="str">
            <v>26-106-81</v>
          </cell>
          <cell r="C6413" t="str">
            <v xml:space="preserve">TI-MICRO DOUBLE T-PLATE, 0,6MM          </v>
          </cell>
          <cell r="D6413" t="str">
            <v>PC</v>
          </cell>
          <cell r="E6413">
            <v>62.2</v>
          </cell>
          <cell r="F6413">
            <v>155.5</v>
          </cell>
        </row>
        <row r="6414">
          <cell r="A6414">
            <v>2610682</v>
          </cell>
          <cell r="B6414" t="str">
            <v>26-106-82</v>
          </cell>
          <cell r="C6414" t="str">
            <v xml:space="preserve">TI-MICRO T-PLATE 2X4, 0,6MM             </v>
          </cell>
          <cell r="D6414" t="str">
            <v>PC</v>
          </cell>
          <cell r="E6414">
            <v>54.4</v>
          </cell>
          <cell r="F6414">
            <v>136</v>
          </cell>
        </row>
        <row r="6415">
          <cell r="A6415">
            <v>2610683</v>
          </cell>
          <cell r="B6415" t="str">
            <v>26-106-83</v>
          </cell>
          <cell r="C6415" t="str">
            <v xml:space="preserve">TI-MICRO T-PLATE 3X6, 0,6MM             </v>
          </cell>
          <cell r="D6415" t="str">
            <v>PC</v>
          </cell>
          <cell r="E6415">
            <v>62.2</v>
          </cell>
          <cell r="F6415">
            <v>155.5</v>
          </cell>
        </row>
        <row r="6416">
          <cell r="A6416">
            <v>2610684</v>
          </cell>
          <cell r="B6416" t="str">
            <v>26-106-84</v>
          </cell>
          <cell r="C6416" t="str">
            <v xml:space="preserve">TI-MICRO Z-PLATE, 0,6MM                 </v>
          </cell>
          <cell r="D6416" t="str">
            <v>PC</v>
          </cell>
          <cell r="E6416">
            <v>56.9</v>
          </cell>
          <cell r="F6416">
            <v>142.25</v>
          </cell>
        </row>
        <row r="6417">
          <cell r="A6417">
            <v>2610685</v>
          </cell>
          <cell r="B6417" t="str">
            <v>26-106-85</v>
          </cell>
          <cell r="C6417" t="str">
            <v xml:space="preserve">TI-MICRO Y-PLATE, 0,6MM                 </v>
          </cell>
          <cell r="D6417" t="str">
            <v>PC</v>
          </cell>
          <cell r="E6417">
            <v>60.4</v>
          </cell>
          <cell r="F6417">
            <v>151</v>
          </cell>
        </row>
        <row r="6418">
          <cell r="A6418">
            <v>2610688</v>
          </cell>
          <cell r="B6418" t="str">
            <v>26-106-88</v>
          </cell>
          <cell r="C6418" t="str">
            <v xml:space="preserve">TI-MICRO MESH STRAIGHT, 2X4, 0,6MM      </v>
          </cell>
          <cell r="D6418" t="str">
            <v>PC</v>
          </cell>
          <cell r="E6418">
            <v>81.3</v>
          </cell>
          <cell r="F6418">
            <v>203.25</v>
          </cell>
        </row>
        <row r="6419">
          <cell r="A6419">
            <v>2610690</v>
          </cell>
          <cell r="B6419" t="str">
            <v>26-106-90</v>
          </cell>
          <cell r="C6419" t="str">
            <v xml:space="preserve">TI-MICRO TRAPEZ PLATE, 0,6MM, RIGHT     </v>
          </cell>
          <cell r="D6419" t="str">
            <v>PC</v>
          </cell>
          <cell r="E6419">
            <v>90</v>
          </cell>
          <cell r="F6419">
            <v>225</v>
          </cell>
        </row>
        <row r="6420">
          <cell r="A6420">
            <v>2610691</v>
          </cell>
          <cell r="B6420" t="str">
            <v>26-106-91</v>
          </cell>
          <cell r="C6420" t="str">
            <v xml:space="preserve">TI-MICRO TRAPEZ PLATE, 0,6MM, LEFT      </v>
          </cell>
          <cell r="D6420" t="str">
            <v>PC</v>
          </cell>
          <cell r="E6420">
            <v>90</v>
          </cell>
          <cell r="F6420">
            <v>225</v>
          </cell>
        </row>
        <row r="6421">
          <cell r="A6421">
            <v>2610695</v>
          </cell>
          <cell r="B6421" t="str">
            <v>26-106-95</v>
          </cell>
          <cell r="C6421" t="str">
            <v xml:space="preserve">TI-MICRO MESH 2X2, 0,6MM                </v>
          </cell>
          <cell r="D6421" t="str">
            <v>PC</v>
          </cell>
          <cell r="E6421">
            <v>57.4</v>
          </cell>
          <cell r="F6421">
            <v>143.5</v>
          </cell>
        </row>
        <row r="6422">
          <cell r="A6422">
            <v>2610697</v>
          </cell>
          <cell r="B6422" t="str">
            <v>26-106-97</v>
          </cell>
          <cell r="C6422" t="str">
            <v xml:space="preserve">TI-MICRO MESH 2X3, 0,6MM                </v>
          </cell>
          <cell r="D6422" t="str">
            <v>PC</v>
          </cell>
          <cell r="E6422">
            <v>69.400000000000006</v>
          </cell>
          <cell r="F6422">
            <v>173.5</v>
          </cell>
        </row>
        <row r="6423">
          <cell r="A6423">
            <v>2610698</v>
          </cell>
          <cell r="B6423" t="str">
            <v>26-106-98</v>
          </cell>
          <cell r="C6423" t="str">
            <v xml:space="preserve">TI-MICRO MESH 2X4, 0,6MM                </v>
          </cell>
          <cell r="D6423" t="str">
            <v>PC</v>
          </cell>
          <cell r="E6423">
            <v>81.3</v>
          </cell>
          <cell r="F6423">
            <v>203.25</v>
          </cell>
        </row>
        <row r="6424">
          <cell r="A6424">
            <v>2610699</v>
          </cell>
          <cell r="B6424" t="str">
            <v>26-106-99</v>
          </cell>
          <cell r="C6424" t="str">
            <v xml:space="preserve">TI-MICRO MESH 5X4, 0,6MM                </v>
          </cell>
          <cell r="D6424" t="str">
            <v>PC</v>
          </cell>
          <cell r="E6424">
            <v>93.4</v>
          </cell>
          <cell r="F6424">
            <v>233.5</v>
          </cell>
        </row>
        <row r="6425">
          <cell r="A6425">
            <v>2611002</v>
          </cell>
          <cell r="B6425" t="str">
            <v>26-110-02</v>
          </cell>
          <cell r="C6425" t="str">
            <v xml:space="preserve">TI-MINI T-PLATE 2X7, 1,0 MM             </v>
          </cell>
          <cell r="D6425" t="str">
            <v>PC</v>
          </cell>
          <cell r="E6425">
            <v>63.8</v>
          </cell>
          <cell r="F6425">
            <v>159.5</v>
          </cell>
        </row>
        <row r="6426">
          <cell r="A6426">
            <v>2611005</v>
          </cell>
          <cell r="B6426" t="str">
            <v>26-110-05</v>
          </cell>
          <cell r="C6426" t="str">
            <v xml:space="preserve">TI-MINIPLATE, 1,0MM, 5-HOLE             </v>
          </cell>
          <cell r="D6426" t="str">
            <v>PC</v>
          </cell>
          <cell r="E6426">
            <v>35.799999999999997</v>
          </cell>
          <cell r="F6426">
            <v>89.5</v>
          </cell>
        </row>
        <row r="6427">
          <cell r="A6427">
            <v>2611008</v>
          </cell>
          <cell r="B6427" t="str">
            <v>26-110-08</v>
          </cell>
          <cell r="C6427" t="str">
            <v xml:space="preserve">TI-MINIPLATE, 1,0MM, 8-HOLE             </v>
          </cell>
          <cell r="D6427" t="str">
            <v>PC</v>
          </cell>
          <cell r="E6427">
            <v>39.5</v>
          </cell>
          <cell r="F6427">
            <v>98.75</v>
          </cell>
        </row>
        <row r="6428">
          <cell r="A6428">
            <v>2611010</v>
          </cell>
          <cell r="B6428" t="str">
            <v>26-110-10</v>
          </cell>
          <cell r="C6428" t="str">
            <v xml:space="preserve">MINI-CONDYLE-PLATE, 5-HOLE, RIGHT       </v>
          </cell>
          <cell r="D6428" t="str">
            <v>PC</v>
          </cell>
          <cell r="E6428">
            <v>91.7</v>
          </cell>
          <cell r="F6428">
            <v>229.25</v>
          </cell>
        </row>
        <row r="6429">
          <cell r="A6429">
            <v>2611011</v>
          </cell>
          <cell r="B6429" t="str">
            <v>26-110-11</v>
          </cell>
          <cell r="C6429" t="str">
            <v xml:space="preserve">MINI-CONDYLE-PLATE, 5-HOLE, LINKS       </v>
          </cell>
          <cell r="D6429" t="str">
            <v>PC</v>
          </cell>
          <cell r="E6429">
            <v>91.7</v>
          </cell>
          <cell r="F6429">
            <v>229.25</v>
          </cell>
        </row>
        <row r="6430">
          <cell r="A6430">
            <v>2611016</v>
          </cell>
          <cell r="B6430" t="str">
            <v>26-110-16</v>
          </cell>
          <cell r="C6430" t="str">
            <v xml:space="preserve">TI-MINIPLATE, 1,0MM, 6-HOLE             </v>
          </cell>
          <cell r="D6430" t="str">
            <v>PC</v>
          </cell>
          <cell r="E6430">
            <v>36.9</v>
          </cell>
          <cell r="F6430">
            <v>92.25</v>
          </cell>
        </row>
        <row r="6431">
          <cell r="A6431">
            <v>2611020</v>
          </cell>
          <cell r="B6431" t="str">
            <v>26-110-20</v>
          </cell>
          <cell r="C6431" t="str">
            <v xml:space="preserve">MINI-PLATE I                            </v>
          </cell>
          <cell r="D6431" t="str">
            <v>PC</v>
          </cell>
          <cell r="E6431">
            <v>56</v>
          </cell>
          <cell r="F6431">
            <v>140</v>
          </cell>
        </row>
        <row r="6432">
          <cell r="A6432">
            <v>2611060</v>
          </cell>
          <cell r="B6432" t="str">
            <v>26-110-60</v>
          </cell>
          <cell r="C6432" t="str">
            <v xml:space="preserve">TI-MINI L-PLATE, 1,0MM, RIGHT           </v>
          </cell>
          <cell r="D6432" t="str">
            <v>PC</v>
          </cell>
          <cell r="E6432">
            <v>54.4</v>
          </cell>
          <cell r="F6432">
            <v>136</v>
          </cell>
        </row>
        <row r="6433">
          <cell r="A6433">
            <v>2611061</v>
          </cell>
          <cell r="B6433" t="str">
            <v>26-110-61</v>
          </cell>
          <cell r="C6433" t="str">
            <v xml:space="preserve">TI-MINI L-PLATE, 1,0MM, LEFT            </v>
          </cell>
          <cell r="D6433" t="str">
            <v>PC</v>
          </cell>
          <cell r="E6433">
            <v>54.4</v>
          </cell>
          <cell r="F6433">
            <v>136</v>
          </cell>
        </row>
        <row r="6434">
          <cell r="A6434">
            <v>2611070</v>
          </cell>
          <cell r="B6434" t="str">
            <v>26-110-70</v>
          </cell>
          <cell r="C6434" t="str">
            <v xml:space="preserve">TI-MINI T-PLATE 100░, 1,0MM, RIGHT      </v>
          </cell>
          <cell r="D6434" t="str">
            <v>PC</v>
          </cell>
          <cell r="E6434">
            <v>55.1</v>
          </cell>
          <cell r="F6434">
            <v>137.75</v>
          </cell>
        </row>
        <row r="6435">
          <cell r="A6435">
            <v>2611071</v>
          </cell>
          <cell r="B6435" t="str">
            <v>26-110-71</v>
          </cell>
          <cell r="C6435" t="str">
            <v xml:space="preserve">TI-MINI T-PLATE 100░, 1,0MM, LEFT       </v>
          </cell>
          <cell r="D6435" t="str">
            <v>PC</v>
          </cell>
          <cell r="E6435">
            <v>55.1</v>
          </cell>
          <cell r="F6435">
            <v>137.75</v>
          </cell>
        </row>
        <row r="6436">
          <cell r="A6436">
            <v>2611081</v>
          </cell>
          <cell r="B6436" t="str">
            <v>26-110-81</v>
          </cell>
          <cell r="C6436" t="str">
            <v xml:space="preserve">TI-MINI DOUBLE T-PLATE, 1,0MM           </v>
          </cell>
          <cell r="D6436" t="str">
            <v>PC</v>
          </cell>
          <cell r="E6436">
            <v>62.2</v>
          </cell>
          <cell r="F6436">
            <v>155.5</v>
          </cell>
        </row>
        <row r="6437">
          <cell r="A6437">
            <v>2611082</v>
          </cell>
          <cell r="B6437" t="str">
            <v>26-110-82</v>
          </cell>
          <cell r="C6437" t="str">
            <v xml:space="preserve">TI-MINI T-PLATE F. ROTATION, 1,0MM      </v>
          </cell>
          <cell r="D6437" t="str">
            <v>PC</v>
          </cell>
          <cell r="E6437">
            <v>63.3</v>
          </cell>
          <cell r="F6437">
            <v>158.25</v>
          </cell>
        </row>
        <row r="6438">
          <cell r="A6438">
            <v>2611083</v>
          </cell>
          <cell r="B6438" t="str">
            <v>26-110-83</v>
          </cell>
          <cell r="C6438" t="str">
            <v xml:space="preserve">TI-MINI T-PLATE 3X4, 1,0MM              </v>
          </cell>
          <cell r="D6438" t="str">
            <v>PC</v>
          </cell>
          <cell r="E6438">
            <v>58</v>
          </cell>
          <cell r="F6438">
            <v>145</v>
          </cell>
        </row>
        <row r="6439">
          <cell r="A6439">
            <v>2611084</v>
          </cell>
          <cell r="B6439" t="str">
            <v>26-110-84</v>
          </cell>
          <cell r="C6439" t="str">
            <v xml:space="preserve">TI-MINI Z-PLATE, 1,0MM                  </v>
          </cell>
          <cell r="D6439" t="str">
            <v>PC</v>
          </cell>
          <cell r="E6439">
            <v>63.9</v>
          </cell>
          <cell r="F6439">
            <v>159.75</v>
          </cell>
        </row>
        <row r="6440">
          <cell r="A6440">
            <v>2611085</v>
          </cell>
          <cell r="B6440" t="str">
            <v>26-110-85</v>
          </cell>
          <cell r="C6440" t="str">
            <v xml:space="preserve">TI-MINI Y-PLATE, 1,0MM                  </v>
          </cell>
          <cell r="D6440" t="str">
            <v>PC</v>
          </cell>
          <cell r="E6440">
            <v>60.4</v>
          </cell>
          <cell r="F6440">
            <v>151</v>
          </cell>
        </row>
        <row r="6441">
          <cell r="A6441">
            <v>2611088</v>
          </cell>
          <cell r="B6441" t="str">
            <v>26-110-88</v>
          </cell>
          <cell r="C6441" t="str">
            <v xml:space="preserve">TI-MINI MESH STRIGHT 2X4, 1,0MM         </v>
          </cell>
          <cell r="D6441" t="str">
            <v>PC</v>
          </cell>
          <cell r="E6441">
            <v>85.6</v>
          </cell>
          <cell r="F6441">
            <v>214</v>
          </cell>
        </row>
        <row r="6442">
          <cell r="A6442">
            <v>2611090</v>
          </cell>
          <cell r="B6442" t="str">
            <v>26-110-90</v>
          </cell>
          <cell r="C6442" t="str">
            <v xml:space="preserve">TI-MINI TRAPEZ PLATE, 1,0MM, RIGHT      </v>
          </cell>
          <cell r="D6442" t="str">
            <v>PC</v>
          </cell>
          <cell r="E6442">
            <v>94.5</v>
          </cell>
          <cell r="F6442">
            <v>236.25</v>
          </cell>
        </row>
        <row r="6443">
          <cell r="A6443">
            <v>2611091</v>
          </cell>
          <cell r="B6443" t="str">
            <v>26-110-91</v>
          </cell>
          <cell r="C6443" t="str">
            <v xml:space="preserve">TI-MINI TRAPEZ PLATE, 1,0MM, LEFT       </v>
          </cell>
          <cell r="D6443" t="str">
            <v>PC</v>
          </cell>
          <cell r="E6443">
            <v>94.5</v>
          </cell>
          <cell r="F6443">
            <v>236.25</v>
          </cell>
        </row>
        <row r="6444">
          <cell r="A6444">
            <v>2611095</v>
          </cell>
          <cell r="B6444" t="str">
            <v>26-110-95</v>
          </cell>
          <cell r="C6444" t="str">
            <v xml:space="preserve">TI-MINI MESH 2X2, 1,0MM                 </v>
          </cell>
          <cell r="D6444" t="str">
            <v>PC</v>
          </cell>
          <cell r="E6444">
            <v>60.2</v>
          </cell>
          <cell r="F6444">
            <v>150.5</v>
          </cell>
        </row>
        <row r="6445">
          <cell r="A6445">
            <v>2611097</v>
          </cell>
          <cell r="B6445" t="str">
            <v>26-110-97</v>
          </cell>
          <cell r="C6445" t="str">
            <v xml:space="preserve">TI-MINI MESH 2X3, 1,0MM                 </v>
          </cell>
          <cell r="D6445" t="str">
            <v>PC</v>
          </cell>
          <cell r="E6445">
            <v>73</v>
          </cell>
          <cell r="F6445">
            <v>182.5</v>
          </cell>
        </row>
        <row r="6446">
          <cell r="A6446">
            <v>2611098</v>
          </cell>
          <cell r="B6446" t="str">
            <v>26-110-98</v>
          </cell>
          <cell r="C6446" t="str">
            <v xml:space="preserve">TI-MINI MESH 2X4, 1,0MM                 </v>
          </cell>
          <cell r="D6446" t="str">
            <v>PC</v>
          </cell>
          <cell r="E6446">
            <v>85.6</v>
          </cell>
          <cell r="F6446">
            <v>214</v>
          </cell>
        </row>
        <row r="6447">
          <cell r="A6447">
            <v>2611099</v>
          </cell>
          <cell r="B6447" t="str">
            <v>26-110-99</v>
          </cell>
          <cell r="C6447" t="str">
            <v xml:space="preserve">TI-MINI MESH 5X4, 1,0MM                 </v>
          </cell>
          <cell r="D6447" t="str">
            <v>PC</v>
          </cell>
          <cell r="E6447">
            <v>98.2</v>
          </cell>
          <cell r="F6447">
            <v>245.5</v>
          </cell>
        </row>
        <row r="6448">
          <cell r="A6448">
            <v>2611102</v>
          </cell>
          <cell r="B6448" t="str">
            <v>26-111-02</v>
          </cell>
          <cell r="C6448" t="str">
            <v xml:space="preserve">LPS-MINI T-PLATE 2X7, 1,0MM             </v>
          </cell>
          <cell r="D6448" t="str">
            <v>PC</v>
          </cell>
          <cell r="E6448">
            <v>72.8</v>
          </cell>
          <cell r="F6448">
            <v>182</v>
          </cell>
        </row>
        <row r="6449">
          <cell r="A6449">
            <v>2611106</v>
          </cell>
          <cell r="B6449" t="str">
            <v>26-111-06</v>
          </cell>
          <cell r="C6449" t="str">
            <v xml:space="preserve">LPS-MINIPLATE, 1,0MM, 6-HOLE            </v>
          </cell>
          <cell r="D6449" t="str">
            <v>PC</v>
          </cell>
          <cell r="E6449">
            <v>44.6</v>
          </cell>
          <cell r="F6449">
            <v>111.5</v>
          </cell>
        </row>
        <row r="6450">
          <cell r="A6450">
            <v>2611160</v>
          </cell>
          <cell r="B6450" t="str">
            <v>26-111-60</v>
          </cell>
          <cell r="C6450" t="str">
            <v xml:space="preserve">LPS-MINI L-PLATE, 1,0MM, RIGHT          </v>
          </cell>
          <cell r="D6450" t="str">
            <v>PC</v>
          </cell>
          <cell r="E6450">
            <v>62.9</v>
          </cell>
          <cell r="F6450">
            <v>157.25</v>
          </cell>
        </row>
        <row r="6451">
          <cell r="A6451">
            <v>2611161</v>
          </cell>
          <cell r="B6451" t="str">
            <v>26-111-61</v>
          </cell>
          <cell r="C6451" t="str">
            <v xml:space="preserve">LPS-MINI L-PLATE, 1,0MM, LEFT           </v>
          </cell>
          <cell r="D6451" t="str">
            <v>PC</v>
          </cell>
          <cell r="E6451">
            <v>62.9</v>
          </cell>
          <cell r="F6451">
            <v>157.25</v>
          </cell>
        </row>
        <row r="6452">
          <cell r="A6452">
            <v>2611185</v>
          </cell>
          <cell r="B6452" t="str">
            <v>26-111-85</v>
          </cell>
          <cell r="C6452" t="str">
            <v xml:space="preserve">LPS-MINI Y-PLATE, 1,0MM                 </v>
          </cell>
          <cell r="D6452" t="str">
            <v>PC</v>
          </cell>
          <cell r="E6452">
            <v>69.400000000000006</v>
          </cell>
          <cell r="F6452">
            <v>173.5</v>
          </cell>
        </row>
        <row r="6453">
          <cell r="A6453">
            <v>2611188</v>
          </cell>
          <cell r="B6453" t="str">
            <v>26-111-88</v>
          </cell>
          <cell r="C6453" t="str">
            <v xml:space="preserve">LPS-MINI MESH STRAIGHT 2X4, 1,0MM       </v>
          </cell>
          <cell r="D6453" t="str">
            <v>PC</v>
          </cell>
          <cell r="E6453">
            <v>93.7</v>
          </cell>
          <cell r="F6453">
            <v>234.25</v>
          </cell>
        </row>
        <row r="6454">
          <cell r="A6454">
            <v>2611195</v>
          </cell>
          <cell r="B6454" t="str">
            <v>26-111-95</v>
          </cell>
          <cell r="C6454" t="str">
            <v xml:space="preserve">LPS-MINI MESH 2X2, 1,0MM                </v>
          </cell>
          <cell r="D6454" t="str">
            <v>PC</v>
          </cell>
          <cell r="E6454">
            <v>65.2</v>
          </cell>
          <cell r="F6454">
            <v>163</v>
          </cell>
        </row>
        <row r="6455">
          <cell r="A6455">
            <v>2611197</v>
          </cell>
          <cell r="B6455" t="str">
            <v>26-111-97</v>
          </cell>
          <cell r="C6455" t="str">
            <v xml:space="preserve">LPS-MINI MESH 2X3, 1,0MM                </v>
          </cell>
          <cell r="D6455" t="str">
            <v>PC</v>
          </cell>
          <cell r="E6455">
            <v>79.5</v>
          </cell>
          <cell r="F6455">
            <v>198.75</v>
          </cell>
        </row>
        <row r="6456">
          <cell r="A6456">
            <v>2611198</v>
          </cell>
          <cell r="B6456" t="str">
            <v>26-111-98</v>
          </cell>
          <cell r="C6456" t="str">
            <v xml:space="preserve">LPS-MINI MESH 2X4, 1,0MM                </v>
          </cell>
          <cell r="D6456" t="str">
            <v>PC</v>
          </cell>
          <cell r="E6456">
            <v>93.7</v>
          </cell>
          <cell r="F6456">
            <v>234.25</v>
          </cell>
        </row>
        <row r="6457">
          <cell r="A6457">
            <v>2611199</v>
          </cell>
          <cell r="B6457" t="str">
            <v>26-111-99</v>
          </cell>
          <cell r="C6457" t="str">
            <v xml:space="preserve">LPS-MINI MESH 5X4, 1,0MM                </v>
          </cell>
          <cell r="D6457" t="str">
            <v>PC</v>
          </cell>
          <cell r="E6457">
            <v>108</v>
          </cell>
          <cell r="F6457">
            <v>270</v>
          </cell>
        </row>
        <row r="6458">
          <cell r="A6458">
            <v>2612010</v>
          </cell>
          <cell r="B6458" t="str">
            <v>26-120-10</v>
          </cell>
          <cell r="C6458" t="str">
            <v xml:space="preserve">TI-MIDI CONDYLAR PLATE, 1,2MM, RIGHT    </v>
          </cell>
          <cell r="D6458" t="str">
            <v>PC</v>
          </cell>
          <cell r="E6458">
            <v>95.2</v>
          </cell>
          <cell r="F6458">
            <v>238</v>
          </cell>
        </row>
        <row r="6459">
          <cell r="A6459">
            <v>2612011</v>
          </cell>
          <cell r="B6459" t="str">
            <v>26-120-11</v>
          </cell>
          <cell r="C6459" t="str">
            <v xml:space="preserve">TI-MIDI CONDYLAR PLATE, 1,2MM, LEFT     </v>
          </cell>
          <cell r="D6459" t="str">
            <v>PC</v>
          </cell>
          <cell r="E6459">
            <v>95.2</v>
          </cell>
          <cell r="F6459">
            <v>238</v>
          </cell>
        </row>
        <row r="6460">
          <cell r="A6460">
            <v>2612014</v>
          </cell>
          <cell r="B6460" t="str">
            <v>26-120-14</v>
          </cell>
          <cell r="C6460" t="str">
            <v xml:space="preserve">TI-MIDIPLATE, 1,2MM, 4-HOLE             </v>
          </cell>
          <cell r="D6460" t="str">
            <v>PC</v>
          </cell>
          <cell r="E6460">
            <v>35.799999999999997</v>
          </cell>
          <cell r="F6460">
            <v>89.5</v>
          </cell>
        </row>
        <row r="6461">
          <cell r="A6461">
            <v>2612015</v>
          </cell>
          <cell r="B6461" t="str">
            <v>26-120-15</v>
          </cell>
          <cell r="C6461" t="str">
            <v xml:space="preserve">TI-MIDIPLATE, 1,2MM, 4-HOLE; LONG       </v>
          </cell>
          <cell r="D6461" t="str">
            <v>PC</v>
          </cell>
          <cell r="E6461">
            <v>36.5</v>
          </cell>
          <cell r="F6461">
            <v>91.25</v>
          </cell>
        </row>
        <row r="6462">
          <cell r="A6462">
            <v>2612016</v>
          </cell>
          <cell r="B6462" t="str">
            <v>26-120-16</v>
          </cell>
          <cell r="C6462" t="str">
            <v xml:space="preserve">TI-MIDIPLATE, 1,2MM, 6-HOLE             </v>
          </cell>
          <cell r="D6462" t="str">
            <v>PC</v>
          </cell>
          <cell r="E6462">
            <v>37.799999999999997</v>
          </cell>
          <cell r="F6462">
            <v>94.5</v>
          </cell>
        </row>
        <row r="6463">
          <cell r="A6463">
            <v>2612017</v>
          </cell>
          <cell r="B6463" t="str">
            <v>26-120-17</v>
          </cell>
          <cell r="C6463" t="str">
            <v xml:space="preserve">TI-MIDIPLATE, 1,2MM, 6-HOLE; LONG       </v>
          </cell>
          <cell r="D6463" t="str">
            <v>PC</v>
          </cell>
          <cell r="E6463">
            <v>38.700000000000003</v>
          </cell>
          <cell r="F6463">
            <v>96.75</v>
          </cell>
        </row>
        <row r="6464">
          <cell r="A6464">
            <v>2612018</v>
          </cell>
          <cell r="B6464" t="str">
            <v>26-120-18</v>
          </cell>
          <cell r="C6464" t="str">
            <v xml:space="preserve">TI-MIDIPLATE, 1,2MM, 8-HOLE             </v>
          </cell>
          <cell r="D6464" t="str">
            <v>PC</v>
          </cell>
          <cell r="E6464">
            <v>40.5</v>
          </cell>
          <cell r="F6464">
            <v>101.25</v>
          </cell>
        </row>
        <row r="6465">
          <cell r="A6465">
            <v>2612060</v>
          </cell>
          <cell r="B6465" t="str">
            <v>26-120-60</v>
          </cell>
          <cell r="C6465" t="str">
            <v xml:space="preserve">TI-MIDI L-PLATE, 1,2MM, RIGHT           </v>
          </cell>
          <cell r="D6465" t="str">
            <v>PC</v>
          </cell>
          <cell r="E6465">
            <v>55.2</v>
          </cell>
          <cell r="F6465">
            <v>138</v>
          </cell>
        </row>
        <row r="6466">
          <cell r="A6466">
            <v>2612061</v>
          </cell>
          <cell r="B6466" t="str">
            <v>26-120-61</v>
          </cell>
          <cell r="C6466" t="str">
            <v xml:space="preserve">TI-MIDI L-PLATE, 1,2MM, LEFT            </v>
          </cell>
          <cell r="D6466" t="str">
            <v>PC</v>
          </cell>
          <cell r="E6466">
            <v>55.2</v>
          </cell>
          <cell r="F6466">
            <v>138</v>
          </cell>
        </row>
        <row r="6467">
          <cell r="A6467">
            <v>2612070</v>
          </cell>
          <cell r="B6467" t="str">
            <v>26-120-70</v>
          </cell>
          <cell r="C6467" t="str">
            <v xml:space="preserve">TI-MIDI T-PLATE 100░, 1,2MM, RIGHT      </v>
          </cell>
          <cell r="D6467" t="str">
            <v>PC</v>
          </cell>
          <cell r="E6467">
            <v>55.9</v>
          </cell>
          <cell r="F6467">
            <v>139.75</v>
          </cell>
        </row>
        <row r="6468">
          <cell r="A6468">
            <v>2612071</v>
          </cell>
          <cell r="B6468" t="str">
            <v>26-120-71</v>
          </cell>
          <cell r="C6468" t="str">
            <v xml:space="preserve">TI-MIDI T-PLATE 100░, 1,2MM, LEFT       </v>
          </cell>
          <cell r="D6468" t="str">
            <v>PC</v>
          </cell>
          <cell r="E6468">
            <v>55.9</v>
          </cell>
          <cell r="F6468">
            <v>139.75</v>
          </cell>
        </row>
        <row r="6469">
          <cell r="A6469">
            <v>2612081</v>
          </cell>
          <cell r="B6469" t="str">
            <v>26-120-81</v>
          </cell>
          <cell r="C6469" t="str">
            <v xml:space="preserve">TI-MIDI DOUBLE T-PLATE, 1,2MM           </v>
          </cell>
          <cell r="D6469" t="str">
            <v>PC</v>
          </cell>
          <cell r="E6469">
            <v>71.3</v>
          </cell>
          <cell r="F6469">
            <v>178.25</v>
          </cell>
        </row>
        <row r="6470">
          <cell r="A6470">
            <v>2612082</v>
          </cell>
          <cell r="B6470" t="str">
            <v>26-120-82</v>
          </cell>
          <cell r="C6470" t="str">
            <v xml:space="preserve">TI-MIDI T-PLATE F. ROTATION, 1,2MM      </v>
          </cell>
          <cell r="D6470" t="str">
            <v>PC</v>
          </cell>
          <cell r="E6470">
            <v>66.8</v>
          </cell>
          <cell r="F6470">
            <v>167</v>
          </cell>
        </row>
        <row r="6471">
          <cell r="A6471">
            <v>2612083</v>
          </cell>
          <cell r="B6471" t="str">
            <v>26-120-83</v>
          </cell>
          <cell r="C6471" t="str">
            <v xml:space="preserve">TI-MIDI T-PLATE 3X8, 1,2MM              </v>
          </cell>
          <cell r="D6471" t="str">
            <v>PC</v>
          </cell>
          <cell r="E6471">
            <v>69.5</v>
          </cell>
          <cell r="F6471">
            <v>173.75</v>
          </cell>
        </row>
        <row r="6472">
          <cell r="A6472">
            <v>2612084</v>
          </cell>
          <cell r="B6472" t="str">
            <v>26-120-84</v>
          </cell>
          <cell r="C6472" t="str">
            <v xml:space="preserve">TI-MIDI T-PLATE 2X4, 1,2MM              </v>
          </cell>
          <cell r="D6472" t="str">
            <v>PC</v>
          </cell>
          <cell r="E6472">
            <v>57.8</v>
          </cell>
          <cell r="F6472">
            <v>144.5</v>
          </cell>
        </row>
        <row r="6473">
          <cell r="A6473">
            <v>2612085</v>
          </cell>
          <cell r="B6473" t="str">
            <v>26-120-85</v>
          </cell>
          <cell r="C6473" t="str">
            <v xml:space="preserve">TI-MIDI Y-PLATE, 1,2MM                  </v>
          </cell>
          <cell r="D6473" t="str">
            <v>PC</v>
          </cell>
          <cell r="E6473">
            <v>52.4</v>
          </cell>
          <cell r="F6473">
            <v>131</v>
          </cell>
        </row>
        <row r="6474">
          <cell r="A6474">
            <v>2612086</v>
          </cell>
          <cell r="B6474" t="str">
            <v>26-120-86</v>
          </cell>
          <cell r="C6474" t="str">
            <v xml:space="preserve">TI-MIDI T-PLATE 2X6, 1,2MM              </v>
          </cell>
          <cell r="D6474" t="str">
            <v>PC</v>
          </cell>
          <cell r="E6474">
            <v>65.400000000000006</v>
          </cell>
          <cell r="F6474">
            <v>163.5</v>
          </cell>
        </row>
        <row r="6475">
          <cell r="A6475">
            <v>2612088</v>
          </cell>
          <cell r="B6475" t="str">
            <v>26-120-88</v>
          </cell>
          <cell r="C6475" t="str">
            <v xml:space="preserve">TI-MIDI MESH STRAIGHT 2X4, 1,2MM        </v>
          </cell>
          <cell r="D6475" t="str">
            <v>PC</v>
          </cell>
          <cell r="E6475">
            <v>89.8</v>
          </cell>
          <cell r="F6475">
            <v>224.5</v>
          </cell>
        </row>
        <row r="6476">
          <cell r="A6476">
            <v>2612095</v>
          </cell>
          <cell r="B6476" t="str">
            <v>26-120-95</v>
          </cell>
          <cell r="C6476" t="str">
            <v xml:space="preserve">TI-MIDI MESH 2X2, 1,2MM                 </v>
          </cell>
          <cell r="D6476" t="str">
            <v>PC</v>
          </cell>
          <cell r="E6476">
            <v>63.2</v>
          </cell>
          <cell r="F6476">
            <v>158</v>
          </cell>
        </row>
        <row r="6477">
          <cell r="A6477">
            <v>2612097</v>
          </cell>
          <cell r="B6477" t="str">
            <v>26-120-97</v>
          </cell>
          <cell r="C6477" t="str">
            <v xml:space="preserve">TI-MIDI MESH 2X3, 1,2MM                 </v>
          </cell>
          <cell r="D6477" t="str">
            <v>PC</v>
          </cell>
          <cell r="E6477">
            <v>76.599999999999994</v>
          </cell>
          <cell r="F6477">
            <v>191.5</v>
          </cell>
        </row>
        <row r="6478">
          <cell r="A6478">
            <v>2612098</v>
          </cell>
          <cell r="B6478" t="str">
            <v>26-120-98</v>
          </cell>
          <cell r="C6478" t="str">
            <v xml:space="preserve">TI-MIDI MESH 2X4, 1,2MM                 </v>
          </cell>
          <cell r="D6478" t="str">
            <v>PC</v>
          </cell>
          <cell r="E6478">
            <v>89.8</v>
          </cell>
          <cell r="F6478">
            <v>224.5</v>
          </cell>
        </row>
        <row r="6479">
          <cell r="A6479">
            <v>2612099</v>
          </cell>
          <cell r="B6479" t="str">
            <v>26-120-99</v>
          </cell>
          <cell r="C6479" t="str">
            <v xml:space="preserve">TI-MIDI MESH 5X4, 1,2MM                 </v>
          </cell>
          <cell r="D6479" t="str">
            <v>PC</v>
          </cell>
          <cell r="E6479">
            <v>103.5</v>
          </cell>
          <cell r="F6479">
            <v>258.75</v>
          </cell>
        </row>
        <row r="6480">
          <cell r="A6480">
            <v>2612106</v>
          </cell>
          <cell r="B6480" t="str">
            <v>26-121-06</v>
          </cell>
          <cell r="C6480" t="str">
            <v xml:space="preserve">LPS-MIDIPLATE, 1,2MM, 6-HOLE            </v>
          </cell>
          <cell r="D6480" t="str">
            <v>PC</v>
          </cell>
          <cell r="E6480">
            <v>46.8</v>
          </cell>
          <cell r="F6480">
            <v>117</v>
          </cell>
        </row>
        <row r="6481">
          <cell r="A6481">
            <v>2612160</v>
          </cell>
          <cell r="B6481" t="str">
            <v>26-121-60</v>
          </cell>
          <cell r="C6481" t="str">
            <v xml:space="preserve">LPS-MIDI L-PLATE, 1,2MM, RIGHT          </v>
          </cell>
          <cell r="D6481" t="str">
            <v>PC</v>
          </cell>
          <cell r="E6481">
            <v>63.7</v>
          </cell>
          <cell r="F6481">
            <v>159.25</v>
          </cell>
        </row>
        <row r="6482">
          <cell r="A6482">
            <v>2612161</v>
          </cell>
          <cell r="B6482" t="str">
            <v>26-121-61</v>
          </cell>
          <cell r="C6482" t="str">
            <v xml:space="preserve">LPS-MIDI L-PLATE, 1,2MM, LEFT           </v>
          </cell>
          <cell r="D6482" t="str">
            <v>PC</v>
          </cell>
          <cell r="E6482">
            <v>63.7</v>
          </cell>
          <cell r="F6482">
            <v>159.25</v>
          </cell>
        </row>
        <row r="6483">
          <cell r="A6483">
            <v>2612170</v>
          </cell>
          <cell r="B6483" t="str">
            <v>26-121-70</v>
          </cell>
          <cell r="C6483" t="str">
            <v xml:space="preserve">LPS-MIDI T-PLATE 100░, 1,2MM, RIGHT     </v>
          </cell>
          <cell r="D6483" t="str">
            <v>PC</v>
          </cell>
          <cell r="E6483">
            <v>64.400000000000006</v>
          </cell>
          <cell r="F6483">
            <v>161</v>
          </cell>
        </row>
        <row r="6484">
          <cell r="A6484">
            <v>2612171</v>
          </cell>
          <cell r="B6484" t="str">
            <v>26-121-71</v>
          </cell>
          <cell r="C6484" t="str">
            <v xml:space="preserve">LPS-MIDI T-PLATE 100░, 1,2MM, LEFT      </v>
          </cell>
          <cell r="D6484" t="str">
            <v>PC</v>
          </cell>
          <cell r="E6484">
            <v>64.900000000000006</v>
          </cell>
          <cell r="F6484">
            <v>162.25</v>
          </cell>
        </row>
        <row r="6485">
          <cell r="A6485">
            <v>2612184</v>
          </cell>
          <cell r="B6485" t="str">
            <v>26-121-84</v>
          </cell>
          <cell r="C6485" t="str">
            <v xml:space="preserve">LPS-MIDI T-PLATE 2X4, 1,2MM             </v>
          </cell>
          <cell r="D6485" t="str">
            <v>PC</v>
          </cell>
          <cell r="E6485">
            <v>66.099999999999994</v>
          </cell>
          <cell r="F6485">
            <v>165.25</v>
          </cell>
        </row>
        <row r="6486">
          <cell r="A6486">
            <v>2612188</v>
          </cell>
          <cell r="B6486" t="str">
            <v>26-121-88</v>
          </cell>
          <cell r="C6486" t="str">
            <v xml:space="preserve">LPS-MIDI MESH STRAIGHT 2X4, 1,2MM       </v>
          </cell>
          <cell r="D6486" t="str">
            <v>PC</v>
          </cell>
          <cell r="E6486">
            <v>97.9</v>
          </cell>
          <cell r="F6486">
            <v>244.75</v>
          </cell>
        </row>
        <row r="6487">
          <cell r="A6487">
            <v>2612195</v>
          </cell>
          <cell r="B6487" t="str">
            <v>26-121-95</v>
          </cell>
          <cell r="C6487" t="str">
            <v xml:space="preserve">LPS-MIDI MESH 2X2, 1,2MM                </v>
          </cell>
          <cell r="D6487" t="str">
            <v>PC</v>
          </cell>
          <cell r="E6487">
            <v>68.099999999999994</v>
          </cell>
          <cell r="F6487">
            <v>170.25</v>
          </cell>
        </row>
        <row r="6488">
          <cell r="A6488">
            <v>2612197</v>
          </cell>
          <cell r="B6488" t="str">
            <v>26-121-97</v>
          </cell>
          <cell r="C6488" t="str">
            <v xml:space="preserve">LPS-MIDI MESH 2X3, 1,2MM                </v>
          </cell>
          <cell r="D6488" t="str">
            <v>PC</v>
          </cell>
          <cell r="E6488">
            <v>83.1</v>
          </cell>
          <cell r="F6488">
            <v>207.75</v>
          </cell>
        </row>
        <row r="6489">
          <cell r="A6489">
            <v>2612198</v>
          </cell>
          <cell r="B6489" t="str">
            <v>26-121-98</v>
          </cell>
          <cell r="C6489" t="str">
            <v xml:space="preserve">LPS-MIDI MESH 2X4, 1,2MM                </v>
          </cell>
          <cell r="D6489" t="str">
            <v>PC</v>
          </cell>
          <cell r="E6489">
            <v>97.9</v>
          </cell>
          <cell r="F6489">
            <v>244.75</v>
          </cell>
        </row>
        <row r="6490">
          <cell r="A6490">
            <v>2612199</v>
          </cell>
          <cell r="B6490" t="str">
            <v>26-121-99</v>
          </cell>
          <cell r="C6490" t="str">
            <v xml:space="preserve">LPS-MIDI MESH 5X4, 1,2MM                </v>
          </cell>
          <cell r="D6490" t="str">
            <v>PC</v>
          </cell>
          <cell r="E6490">
            <v>112.5</v>
          </cell>
          <cell r="F6490">
            <v>281.25</v>
          </cell>
        </row>
        <row r="6491">
          <cell r="A6491">
            <v>2613000</v>
          </cell>
          <cell r="B6491" t="str">
            <v>26-130-00</v>
          </cell>
          <cell r="C6491" t="str">
            <v xml:space="preserve">WASHER Ï 4MM, 10 PC                     </v>
          </cell>
          <cell r="D6491">
            <v>10</v>
          </cell>
          <cell r="E6491">
            <v>27.9</v>
          </cell>
          <cell r="F6491">
            <v>69.75</v>
          </cell>
        </row>
        <row r="6492">
          <cell r="A6492">
            <v>2614115</v>
          </cell>
          <cell r="B6492" t="str">
            <v>26-141-15</v>
          </cell>
          <cell r="C6492" t="str">
            <v xml:space="preserve">TAP SLEEVE Ï 1,5 MM                     </v>
          </cell>
          <cell r="D6492" t="str">
            <v>PC</v>
          </cell>
          <cell r="E6492">
            <v>58.3</v>
          </cell>
          <cell r="F6492">
            <v>145.75</v>
          </cell>
        </row>
        <row r="6493">
          <cell r="A6493">
            <v>2614120</v>
          </cell>
          <cell r="B6493" t="str">
            <v>26-141-20</v>
          </cell>
          <cell r="C6493" t="str">
            <v xml:space="preserve">TAP SLEEVE Ï 2,0 MM                     </v>
          </cell>
          <cell r="D6493" t="str">
            <v>PC</v>
          </cell>
          <cell r="E6493">
            <v>58.3</v>
          </cell>
          <cell r="F6493">
            <v>145.75</v>
          </cell>
        </row>
        <row r="6494">
          <cell r="A6494">
            <v>2614123</v>
          </cell>
          <cell r="B6494" t="str">
            <v>26-141-23</v>
          </cell>
          <cell r="C6494" t="str">
            <v xml:space="preserve">TAP SLEEVE Ï 2,3 MM                     </v>
          </cell>
          <cell r="D6494" t="str">
            <v>PC</v>
          </cell>
          <cell r="E6494">
            <v>58.3</v>
          </cell>
          <cell r="F6494">
            <v>145.75</v>
          </cell>
        </row>
        <row r="6495">
          <cell r="A6495">
            <v>2614200</v>
          </cell>
          <cell r="B6495" t="str">
            <v>26-142-00</v>
          </cell>
          <cell r="C6495" t="str">
            <v xml:space="preserve">DRILL GUIDE,HANDLE                      </v>
          </cell>
          <cell r="D6495" t="str">
            <v>PC</v>
          </cell>
          <cell r="E6495">
            <v>108.5</v>
          </cell>
          <cell r="F6495">
            <v>271.25</v>
          </cell>
        </row>
        <row r="6496">
          <cell r="A6496">
            <v>2614214</v>
          </cell>
          <cell r="B6496" t="str">
            <v>26-142-14</v>
          </cell>
          <cell r="C6496" t="str">
            <v xml:space="preserve">INSERT MINI 1,5                         </v>
          </cell>
          <cell r="D6496" t="str">
            <v>PC</v>
          </cell>
          <cell r="E6496">
            <v>53.1</v>
          </cell>
          <cell r="F6496">
            <v>132.75</v>
          </cell>
        </row>
        <row r="6497">
          <cell r="A6497">
            <v>2614215</v>
          </cell>
          <cell r="B6497" t="str">
            <v>26-142-15</v>
          </cell>
          <cell r="C6497" t="str">
            <v xml:space="preserve">INSERT MIDI 1.5                         </v>
          </cell>
          <cell r="D6497" t="str">
            <v>PC</v>
          </cell>
          <cell r="E6497">
            <v>53.1</v>
          </cell>
          <cell r="F6497">
            <v>132.75</v>
          </cell>
        </row>
        <row r="6498">
          <cell r="A6498">
            <v>2614219</v>
          </cell>
          <cell r="B6498" t="str">
            <v>26-142-19</v>
          </cell>
          <cell r="C6498" t="str">
            <v xml:space="preserve">INSERT MINI 2.0                         </v>
          </cell>
          <cell r="D6498" t="str">
            <v>PC</v>
          </cell>
          <cell r="E6498">
            <v>53.1</v>
          </cell>
          <cell r="F6498">
            <v>132.75</v>
          </cell>
        </row>
        <row r="6499">
          <cell r="A6499">
            <v>2614220</v>
          </cell>
          <cell r="B6499" t="str">
            <v>26-142-20</v>
          </cell>
          <cell r="C6499" t="str">
            <v xml:space="preserve">INSERT MIDI 2.0                         </v>
          </cell>
          <cell r="D6499" t="str">
            <v>PC</v>
          </cell>
          <cell r="E6499">
            <v>53.1</v>
          </cell>
          <cell r="F6499">
            <v>132.75</v>
          </cell>
        </row>
        <row r="6500">
          <cell r="A6500">
            <v>2614223</v>
          </cell>
          <cell r="B6500" t="str">
            <v>26-142-23</v>
          </cell>
          <cell r="C6500" t="str">
            <v xml:space="preserve">INSERT MIDI 2.3                         </v>
          </cell>
          <cell r="D6500" t="str">
            <v>PC</v>
          </cell>
          <cell r="E6500">
            <v>53.1</v>
          </cell>
          <cell r="F6500">
            <v>132.75</v>
          </cell>
        </row>
        <row r="6501">
          <cell r="A6501">
            <v>2614501</v>
          </cell>
          <cell r="B6501" t="str">
            <v>26-145-01</v>
          </cell>
          <cell r="C6501" t="str">
            <v xml:space="preserve">DEPTH GAUGE 1,0/1,2 MM                  </v>
          </cell>
          <cell r="D6501" t="str">
            <v>PC</v>
          </cell>
          <cell r="E6501">
            <v>97.9</v>
          </cell>
          <cell r="F6501">
            <v>244.75</v>
          </cell>
        </row>
        <row r="6502">
          <cell r="A6502">
            <v>2614502</v>
          </cell>
          <cell r="B6502" t="str">
            <v>26-145-02</v>
          </cell>
          <cell r="C6502" t="str">
            <v xml:space="preserve">DEPTH GAUYE Ï 1.5 MM                    </v>
          </cell>
          <cell r="D6502" t="str">
            <v>PC</v>
          </cell>
          <cell r="E6502">
            <v>102</v>
          </cell>
          <cell r="F6502">
            <v>255</v>
          </cell>
        </row>
        <row r="6503">
          <cell r="A6503">
            <v>2614503</v>
          </cell>
          <cell r="B6503" t="str">
            <v>26-145-03</v>
          </cell>
          <cell r="C6503" t="str">
            <v xml:space="preserve">DEPTH GAUYE Ï 2.0/2.3                   </v>
          </cell>
          <cell r="D6503" t="str">
            <v>PC</v>
          </cell>
          <cell r="E6503">
            <v>102</v>
          </cell>
          <cell r="F6503">
            <v>255</v>
          </cell>
        </row>
        <row r="6504">
          <cell r="A6504">
            <v>2614505</v>
          </cell>
          <cell r="B6504" t="str">
            <v>26-145-05</v>
          </cell>
          <cell r="C6504" t="str">
            <v>MOH DEPTH GAUGE 1,5/2,0/2,3MM UP TO 20MM</v>
          </cell>
          <cell r="D6504" t="str">
            <v>PC</v>
          </cell>
          <cell r="E6504">
            <v>103</v>
          </cell>
          <cell r="F6504">
            <v>257.5</v>
          </cell>
        </row>
        <row r="6505">
          <cell r="A6505">
            <v>2614701</v>
          </cell>
          <cell r="B6505" t="str">
            <v>26-147-01</v>
          </cell>
          <cell r="C6505" t="str">
            <v xml:space="preserve">PLATE HOLDING FORCEPS                   </v>
          </cell>
          <cell r="D6505" t="str">
            <v>PC</v>
          </cell>
          <cell r="E6505">
            <v>127</v>
          </cell>
          <cell r="F6505">
            <v>317.5</v>
          </cell>
        </row>
        <row r="6506">
          <cell r="A6506">
            <v>2614801</v>
          </cell>
          <cell r="B6506" t="str">
            <v>26-148-01</v>
          </cell>
          <cell r="C6506" t="str">
            <v xml:space="preserve">BENDING PLIERS                          </v>
          </cell>
          <cell r="D6506" t="str">
            <v>PC</v>
          </cell>
          <cell r="E6506">
            <v>58.3</v>
          </cell>
          <cell r="F6506">
            <v>145.75</v>
          </cell>
        </row>
        <row r="6507">
          <cell r="A6507">
            <v>2615000</v>
          </cell>
          <cell r="B6507" t="str">
            <v>26-150-00</v>
          </cell>
          <cell r="C6507" t="str">
            <v xml:space="preserve">HANDLE DENTAL-COUPLING                  </v>
          </cell>
          <cell r="D6507" t="str">
            <v>PC</v>
          </cell>
          <cell r="E6507">
            <v>149.5</v>
          </cell>
          <cell r="F6507">
            <v>373.75</v>
          </cell>
        </row>
        <row r="6508">
          <cell r="A6508">
            <v>2615308</v>
          </cell>
          <cell r="B6508" t="str">
            <v>26-153-08</v>
          </cell>
          <cell r="C6508" t="str">
            <v xml:space="preserve">DRILL 0,8X50MM, DENTAL CPL.             </v>
          </cell>
          <cell r="D6508" t="str">
            <v>PC</v>
          </cell>
          <cell r="E6508">
            <v>57.2</v>
          </cell>
          <cell r="F6508">
            <v>143</v>
          </cell>
        </row>
        <row r="6509">
          <cell r="A6509">
            <v>2615310</v>
          </cell>
          <cell r="B6509" t="str">
            <v>26-153-10</v>
          </cell>
          <cell r="C6509" t="str">
            <v xml:space="preserve">DRILL 1X50MM, DENTAL CPL.               </v>
          </cell>
          <cell r="D6509" t="str">
            <v>PC</v>
          </cell>
          <cell r="E6509">
            <v>57.2</v>
          </cell>
          <cell r="F6509">
            <v>143</v>
          </cell>
        </row>
        <row r="6510">
          <cell r="A6510">
            <v>2615311</v>
          </cell>
          <cell r="B6510" t="str">
            <v>26-153-11</v>
          </cell>
          <cell r="C6510" t="str">
            <v xml:space="preserve">DRILL BIT 1.1X62 MM, DENTAL CPL.        </v>
          </cell>
          <cell r="D6510" t="str">
            <v>PC</v>
          </cell>
          <cell r="E6510">
            <v>62.2</v>
          </cell>
          <cell r="F6510">
            <v>155.5</v>
          </cell>
        </row>
        <row r="6511">
          <cell r="A6511">
            <v>2615315</v>
          </cell>
          <cell r="B6511" t="str">
            <v>26-153-15</v>
          </cell>
          <cell r="C6511" t="str">
            <v xml:space="preserve">DRILL BIT 1.5X62 MM, DENTAL CPL.        </v>
          </cell>
          <cell r="D6511" t="str">
            <v>PC</v>
          </cell>
          <cell r="E6511">
            <v>62.2</v>
          </cell>
          <cell r="F6511">
            <v>155.5</v>
          </cell>
        </row>
        <row r="6512">
          <cell r="A6512">
            <v>2615316</v>
          </cell>
          <cell r="B6512" t="str">
            <v>26-153-16</v>
          </cell>
          <cell r="C6512" t="str">
            <v xml:space="preserve">DRILL BIT 1.5X75 MM, DENTAL CPL.        </v>
          </cell>
          <cell r="D6512" t="str">
            <v>PC</v>
          </cell>
          <cell r="E6512">
            <v>67.2</v>
          </cell>
          <cell r="F6512">
            <v>168</v>
          </cell>
        </row>
        <row r="6513">
          <cell r="A6513">
            <v>2615318</v>
          </cell>
          <cell r="B6513" t="str">
            <v>26-153-18</v>
          </cell>
          <cell r="C6513" t="str">
            <v xml:space="preserve">DRILL BIT 1.8X75 MM, DENTAL CPL.        </v>
          </cell>
          <cell r="D6513" t="str">
            <v>PC</v>
          </cell>
          <cell r="E6513">
            <v>70.3</v>
          </cell>
          <cell r="F6513">
            <v>175.75</v>
          </cell>
        </row>
        <row r="6514">
          <cell r="A6514">
            <v>2615320</v>
          </cell>
          <cell r="B6514" t="str">
            <v>26-153-20</v>
          </cell>
          <cell r="C6514" t="str">
            <v xml:space="preserve">DRILL BIT 2.0X75 MM, DENTAL CPL.        </v>
          </cell>
          <cell r="D6514" t="str">
            <v>PC</v>
          </cell>
          <cell r="E6514">
            <v>62.2</v>
          </cell>
          <cell r="F6514">
            <v>155.5</v>
          </cell>
        </row>
        <row r="6515">
          <cell r="A6515">
            <v>2615323</v>
          </cell>
          <cell r="B6515" t="str">
            <v>26-153-23</v>
          </cell>
          <cell r="C6515" t="str">
            <v xml:space="preserve">DRILL BIT 2.3X75 MM, DENTAL CPL.        </v>
          </cell>
          <cell r="D6515" t="str">
            <v>PC</v>
          </cell>
          <cell r="E6515">
            <v>62.2</v>
          </cell>
          <cell r="F6515">
            <v>155.5</v>
          </cell>
        </row>
        <row r="6516">
          <cell r="A6516">
            <v>2615415</v>
          </cell>
          <cell r="B6516" t="str">
            <v>26-154-15</v>
          </cell>
          <cell r="C6516" t="str">
            <v xml:space="preserve">REAMER Ï 1,5                            </v>
          </cell>
          <cell r="D6516" t="str">
            <v>PC</v>
          </cell>
          <cell r="E6516">
            <v>43.7</v>
          </cell>
          <cell r="F6516">
            <v>109.25</v>
          </cell>
        </row>
        <row r="6517">
          <cell r="A6517">
            <v>2615416</v>
          </cell>
          <cell r="B6517" t="str">
            <v>26-154-16</v>
          </cell>
          <cell r="C6517" t="str">
            <v xml:space="preserve">REAMER Ï 1,5 WASHER                     </v>
          </cell>
          <cell r="D6517" t="str">
            <v>PC</v>
          </cell>
          <cell r="E6517">
            <v>43.7</v>
          </cell>
          <cell r="F6517">
            <v>109.25</v>
          </cell>
        </row>
        <row r="6518">
          <cell r="A6518">
            <v>2615420</v>
          </cell>
          <cell r="B6518" t="str">
            <v>26-154-20</v>
          </cell>
          <cell r="C6518" t="str">
            <v xml:space="preserve">REAMER Ï 2,0                            </v>
          </cell>
          <cell r="D6518" t="str">
            <v>PC</v>
          </cell>
          <cell r="E6518">
            <v>43.7</v>
          </cell>
          <cell r="F6518">
            <v>109.25</v>
          </cell>
        </row>
        <row r="6519">
          <cell r="A6519">
            <v>2615421</v>
          </cell>
          <cell r="B6519" t="str">
            <v>26-154-21</v>
          </cell>
          <cell r="C6519" t="str">
            <v xml:space="preserve">REAMER Ï 2,0 WASHER                     </v>
          </cell>
          <cell r="D6519" t="str">
            <v>PC</v>
          </cell>
          <cell r="E6519">
            <v>43.7</v>
          </cell>
          <cell r="F6519">
            <v>109.25</v>
          </cell>
        </row>
        <row r="6520">
          <cell r="A6520">
            <v>2615423</v>
          </cell>
          <cell r="B6520" t="str">
            <v>26-154-23</v>
          </cell>
          <cell r="C6520" t="str">
            <v xml:space="preserve">REAMER Ï 2,3                            </v>
          </cell>
          <cell r="D6520" t="str">
            <v>PC</v>
          </cell>
          <cell r="E6520">
            <v>45</v>
          </cell>
          <cell r="F6520">
            <v>112.5</v>
          </cell>
        </row>
        <row r="6521">
          <cell r="A6521">
            <v>2615424</v>
          </cell>
          <cell r="B6521" t="str">
            <v>26-154-24</v>
          </cell>
          <cell r="C6521" t="str">
            <v xml:space="preserve">REAMER Ï 2,3 WASHER                     </v>
          </cell>
          <cell r="D6521" t="str">
            <v>PC</v>
          </cell>
          <cell r="E6521">
            <v>51.5</v>
          </cell>
          <cell r="F6521">
            <v>128.75</v>
          </cell>
        </row>
        <row r="6522">
          <cell r="A6522">
            <v>2615615</v>
          </cell>
          <cell r="B6522" t="str">
            <v>26-156-15</v>
          </cell>
          <cell r="C6522" t="str">
            <v xml:space="preserve">TAP CD Ï 1.5                            </v>
          </cell>
          <cell r="D6522" t="str">
            <v>PC</v>
          </cell>
          <cell r="E6522">
            <v>54.4</v>
          </cell>
          <cell r="F6522">
            <v>136</v>
          </cell>
        </row>
        <row r="6523">
          <cell r="A6523">
            <v>2615620</v>
          </cell>
          <cell r="B6523" t="str">
            <v>26-156-20</v>
          </cell>
          <cell r="C6523" t="str">
            <v xml:space="preserve">TAP CD Ï 2.0                            </v>
          </cell>
          <cell r="D6523" t="str">
            <v>PC</v>
          </cell>
          <cell r="E6523">
            <v>54.4</v>
          </cell>
          <cell r="F6523">
            <v>136</v>
          </cell>
        </row>
        <row r="6524">
          <cell r="A6524">
            <v>2615623</v>
          </cell>
          <cell r="B6524" t="str">
            <v>26-156-23</v>
          </cell>
          <cell r="C6524" t="str">
            <v xml:space="preserve">TAP CD Ï 2,3                            </v>
          </cell>
          <cell r="D6524" t="str">
            <v>PC</v>
          </cell>
          <cell r="E6524">
            <v>54.4</v>
          </cell>
          <cell r="F6524">
            <v>136</v>
          </cell>
        </row>
        <row r="6525">
          <cell r="A6525">
            <v>2616107</v>
          </cell>
          <cell r="B6525" t="str">
            <v>26-161-07</v>
          </cell>
          <cell r="C6525" t="str">
            <v xml:space="preserve">ULNAR SHORTENING PLATE, 7 HOLE          </v>
          </cell>
          <cell r="D6525" t="str">
            <v>PC</v>
          </cell>
          <cell r="E6525">
            <v>68.2</v>
          </cell>
          <cell r="F6525">
            <v>170.5</v>
          </cell>
        </row>
        <row r="6526">
          <cell r="A6526">
            <v>2616206</v>
          </cell>
          <cell r="B6526" t="str">
            <v>26-162-06</v>
          </cell>
          <cell r="C6526" t="str">
            <v xml:space="preserve">RADIUS SHORTENING PLATE, 6 HOLE         </v>
          </cell>
          <cell r="D6526" t="str">
            <v>PC</v>
          </cell>
          <cell r="E6526">
            <v>68.2</v>
          </cell>
          <cell r="F6526">
            <v>170.5</v>
          </cell>
        </row>
        <row r="6527">
          <cell r="A6527">
            <v>2616306</v>
          </cell>
          <cell r="B6527" t="str">
            <v>26-163-06</v>
          </cell>
          <cell r="C6527" t="str">
            <v>RADIUS SHORTENING PLATE,FILIGRAN, 6HOLES</v>
          </cell>
          <cell r="D6527" t="str">
            <v>PC</v>
          </cell>
          <cell r="E6527">
            <v>102</v>
          </cell>
          <cell r="F6527">
            <v>255</v>
          </cell>
        </row>
        <row r="6528">
          <cell r="A6528">
            <v>2616307</v>
          </cell>
          <cell r="B6528" t="str">
            <v>26-163-07</v>
          </cell>
          <cell r="C6528" t="str">
            <v xml:space="preserve">ULNAR SHORTENING PLATE,FILIGRAN, 7HOLES </v>
          </cell>
          <cell r="D6528" t="str">
            <v>PC</v>
          </cell>
          <cell r="E6528">
            <v>102</v>
          </cell>
          <cell r="F6528">
            <v>255</v>
          </cell>
        </row>
        <row r="6529">
          <cell r="A6529">
            <v>2616601</v>
          </cell>
          <cell r="B6529" t="str">
            <v>26-166-01</v>
          </cell>
          <cell r="C6529" t="str">
            <v xml:space="preserve">T-DRIVE SCREWDRIVER, T 15               </v>
          </cell>
          <cell r="D6529" t="str">
            <v>PC</v>
          </cell>
          <cell r="E6529">
            <v>102</v>
          </cell>
          <cell r="F6529">
            <v>255</v>
          </cell>
        </row>
        <row r="6530">
          <cell r="A6530">
            <v>2616603</v>
          </cell>
          <cell r="B6530" t="str">
            <v>26-166-03</v>
          </cell>
          <cell r="C6530" t="str">
            <v xml:space="preserve">SAW GUIDE FOR PARALLEL CUT, 3 MM        </v>
          </cell>
          <cell r="D6530" t="str">
            <v>PC</v>
          </cell>
          <cell r="E6530">
            <v>239.5</v>
          </cell>
          <cell r="F6530">
            <v>598.75</v>
          </cell>
        </row>
        <row r="6531">
          <cell r="A6531">
            <v>2616604</v>
          </cell>
          <cell r="B6531" t="str">
            <v>26-166-04</v>
          </cell>
          <cell r="C6531" t="str">
            <v xml:space="preserve">SAW GUIDE FOR PARALLEL CUT, 4 MM        </v>
          </cell>
          <cell r="D6531" t="str">
            <v>PC</v>
          </cell>
          <cell r="E6531">
            <v>239.5</v>
          </cell>
          <cell r="F6531">
            <v>598.75</v>
          </cell>
        </row>
        <row r="6532">
          <cell r="A6532">
            <v>2616606</v>
          </cell>
          <cell r="B6532" t="str">
            <v>26-166-06</v>
          </cell>
          <cell r="C6532" t="str">
            <v xml:space="preserve">SAW GUIDE FOR PARALLEL CUT, 6 MM        </v>
          </cell>
          <cell r="D6532" t="str">
            <v>PC</v>
          </cell>
          <cell r="E6532">
            <v>239.5</v>
          </cell>
          <cell r="F6532">
            <v>598.75</v>
          </cell>
        </row>
        <row r="6533">
          <cell r="A6533">
            <v>2617110</v>
          </cell>
          <cell r="B6533" t="str">
            <v>26-171-10</v>
          </cell>
          <cell r="C6533" t="str">
            <v>RADIUS CORRECTION PLATE WITH FLAP, RIGHT</v>
          </cell>
          <cell r="D6533" t="str">
            <v>PC</v>
          </cell>
          <cell r="E6533">
            <v>181</v>
          </cell>
          <cell r="F6533">
            <v>452.5</v>
          </cell>
        </row>
        <row r="6534">
          <cell r="A6534">
            <v>2617111</v>
          </cell>
          <cell r="B6534" t="str">
            <v>26-171-11</v>
          </cell>
          <cell r="C6534" t="str">
            <v xml:space="preserve">RADIUS CORRECTION PLATE WITH FLAP, LEFT </v>
          </cell>
          <cell r="D6534" t="str">
            <v>PC</v>
          </cell>
          <cell r="E6534">
            <v>181</v>
          </cell>
          <cell r="F6534">
            <v>452.5</v>
          </cell>
        </row>
        <row r="6535">
          <cell r="A6535">
            <v>2617210</v>
          </cell>
          <cell r="B6535" t="str">
            <v>26-172-10</v>
          </cell>
          <cell r="C6535" t="str">
            <v xml:space="preserve">RADIUS CORRECTION PLATE, RIGHT          </v>
          </cell>
          <cell r="D6535" t="str">
            <v>PC</v>
          </cell>
          <cell r="E6535">
            <v>181</v>
          </cell>
          <cell r="F6535">
            <v>452.5</v>
          </cell>
        </row>
        <row r="6536">
          <cell r="A6536">
            <v>2617211</v>
          </cell>
          <cell r="B6536" t="str">
            <v>26-172-11</v>
          </cell>
          <cell r="C6536" t="str">
            <v xml:space="preserve">RADIUS CORRECTION PLATE, LEFT           </v>
          </cell>
          <cell r="D6536" t="str">
            <v>PC</v>
          </cell>
          <cell r="E6536">
            <v>181</v>
          </cell>
          <cell r="F6536">
            <v>452.5</v>
          </cell>
        </row>
        <row r="6537">
          <cell r="A6537">
            <v>2617310</v>
          </cell>
          <cell r="B6537" t="str">
            <v>26-173-10</v>
          </cell>
          <cell r="C6537" t="str">
            <v>RADIUS CORRECTION PLATE,LONG SHAFT,RIGHT</v>
          </cell>
          <cell r="D6537" t="str">
            <v>PC</v>
          </cell>
          <cell r="E6537">
            <v>200.5</v>
          </cell>
          <cell r="F6537">
            <v>501.25</v>
          </cell>
        </row>
        <row r="6538">
          <cell r="A6538">
            <v>2617311</v>
          </cell>
          <cell r="B6538" t="str">
            <v>26-173-11</v>
          </cell>
          <cell r="C6538" t="str">
            <v>RADIUS CORRECTION PLATE,LONG SHAFT, LEFT</v>
          </cell>
          <cell r="D6538" t="str">
            <v>PC</v>
          </cell>
          <cell r="E6538">
            <v>200.5</v>
          </cell>
          <cell r="F6538">
            <v>501.25</v>
          </cell>
        </row>
        <row r="6539">
          <cell r="A6539">
            <v>2617601</v>
          </cell>
          <cell r="B6539" t="str">
            <v>26-176-01</v>
          </cell>
          <cell r="C6539" t="str">
            <v xml:space="preserve">CENTERING SLEEVE                        </v>
          </cell>
          <cell r="D6539" t="str">
            <v>PC</v>
          </cell>
          <cell r="E6539">
            <v>46.6</v>
          </cell>
          <cell r="F6539">
            <v>116.5</v>
          </cell>
        </row>
        <row r="6540">
          <cell r="A6540">
            <v>2617602</v>
          </cell>
          <cell r="B6540" t="str">
            <v>26-176-02</v>
          </cell>
          <cell r="C6540" t="str">
            <v xml:space="preserve">BENDING IRON                            </v>
          </cell>
          <cell r="D6540" t="str">
            <v>PC</v>
          </cell>
          <cell r="E6540">
            <v>69.599999999999994</v>
          </cell>
          <cell r="F6540">
            <v>174</v>
          </cell>
        </row>
        <row r="6541">
          <cell r="A6541">
            <v>2617603</v>
          </cell>
          <cell r="B6541" t="str">
            <v>26-176-03</v>
          </cell>
          <cell r="C6541" t="str">
            <v xml:space="preserve">GUIDING SLEEVE                          </v>
          </cell>
          <cell r="D6541" t="str">
            <v>PC</v>
          </cell>
          <cell r="E6541">
            <v>85.7</v>
          </cell>
          <cell r="F6541">
            <v>214.25</v>
          </cell>
        </row>
        <row r="6542">
          <cell r="A6542">
            <v>2618210</v>
          </cell>
          <cell r="B6542" t="str">
            <v>26-182-10</v>
          </cell>
          <cell r="C6542" t="str">
            <v>UNIVERS.RADIAL PLATE W. PROX. FLAP,SHORT</v>
          </cell>
          <cell r="D6542" t="str">
            <v>PC</v>
          </cell>
          <cell r="E6542">
            <v>119</v>
          </cell>
          <cell r="F6542">
            <v>297.5</v>
          </cell>
        </row>
        <row r="6543">
          <cell r="A6543">
            <v>2618212</v>
          </cell>
          <cell r="B6543" t="str">
            <v>26-182-12</v>
          </cell>
          <cell r="C6543" t="str">
            <v xml:space="preserve">UNIVERSAL RADIAL PLATE WITH PROX. FLAP  </v>
          </cell>
          <cell r="D6543" t="str">
            <v>PC</v>
          </cell>
          <cell r="E6543">
            <v>119</v>
          </cell>
          <cell r="F6543">
            <v>297.5</v>
          </cell>
        </row>
        <row r="6544">
          <cell r="A6544">
            <v>2618220</v>
          </cell>
          <cell r="B6544" t="str">
            <v>26-182-20</v>
          </cell>
          <cell r="C6544" t="str">
            <v xml:space="preserve">UNIVERSAL RADIAL PLATE, SHORT           </v>
          </cell>
          <cell r="D6544" t="str">
            <v>PC</v>
          </cell>
          <cell r="E6544">
            <v>119</v>
          </cell>
          <cell r="F6544">
            <v>297.5</v>
          </cell>
        </row>
        <row r="6545">
          <cell r="A6545">
            <v>2618222</v>
          </cell>
          <cell r="B6545" t="str">
            <v>26-182-22</v>
          </cell>
          <cell r="C6545" t="str">
            <v xml:space="preserve">UNIVERSAL RADIAL PLATE                  </v>
          </cell>
          <cell r="D6545" t="str">
            <v>PC</v>
          </cell>
          <cell r="E6545">
            <v>119</v>
          </cell>
          <cell r="F6545">
            <v>297.5</v>
          </cell>
        </row>
        <row r="6546">
          <cell r="A6546">
            <v>2618230</v>
          </cell>
          <cell r="B6546" t="str">
            <v>26-182-30</v>
          </cell>
          <cell r="C6546" t="str">
            <v xml:space="preserve">UNIVERSAL JOINT FRACTURE PL.W.PROX.FLAP </v>
          </cell>
          <cell r="D6546" t="str">
            <v>PC</v>
          </cell>
          <cell r="E6546">
            <v>136.5</v>
          </cell>
          <cell r="F6546">
            <v>341.25</v>
          </cell>
        </row>
        <row r="6547">
          <cell r="A6547">
            <v>2618410</v>
          </cell>
          <cell r="B6547" t="str">
            <v>26-184-10</v>
          </cell>
          <cell r="C6547" t="str">
            <v xml:space="preserve">AC PLATE, 4 HOLE, RIGHT                 </v>
          </cell>
          <cell r="D6547" t="str">
            <v>PC</v>
          </cell>
          <cell r="E6547">
            <v>132.5</v>
          </cell>
          <cell r="F6547">
            <v>331.25</v>
          </cell>
        </row>
        <row r="6548">
          <cell r="A6548">
            <v>2618411</v>
          </cell>
          <cell r="B6548" t="str">
            <v>26-184-11</v>
          </cell>
          <cell r="C6548" t="str">
            <v xml:space="preserve">AC PLATE, 4 HOLE, LEFT                  </v>
          </cell>
          <cell r="D6548" t="str">
            <v>PC</v>
          </cell>
          <cell r="E6548">
            <v>132.5</v>
          </cell>
          <cell r="F6548">
            <v>331.25</v>
          </cell>
        </row>
        <row r="6549">
          <cell r="A6549">
            <v>2618510</v>
          </cell>
          <cell r="B6549" t="str">
            <v>26-185-10</v>
          </cell>
          <cell r="C6549" t="str">
            <v xml:space="preserve">BENDING PLIERS FOR 2,5 MM PLATES        </v>
          </cell>
          <cell r="D6549" t="str">
            <v>PC</v>
          </cell>
          <cell r="E6549">
            <v>850</v>
          </cell>
          <cell r="F6549">
            <v>2125</v>
          </cell>
        </row>
        <row r="6550">
          <cell r="A6550">
            <v>2618520</v>
          </cell>
          <cell r="B6550" t="str">
            <v>26-185-20</v>
          </cell>
          <cell r="C6550" t="str">
            <v xml:space="preserve">BENDING IRON FOR 2,0/2,5 MM PLATES      </v>
          </cell>
          <cell r="D6550" t="str">
            <v>PC</v>
          </cell>
          <cell r="E6550">
            <v>61.9</v>
          </cell>
          <cell r="F6550">
            <v>154.75</v>
          </cell>
        </row>
        <row r="6551">
          <cell r="A6551">
            <v>2618527</v>
          </cell>
          <cell r="B6551" t="str">
            <v>26-185-27</v>
          </cell>
          <cell r="C6551" t="str">
            <v xml:space="preserve">ISIS-CENTERING SLEEVE 2,7 MM            </v>
          </cell>
          <cell r="D6551" t="str">
            <v>PC</v>
          </cell>
          <cell r="E6551">
            <v>46.5</v>
          </cell>
          <cell r="F6551">
            <v>116.25</v>
          </cell>
        </row>
        <row r="6552">
          <cell r="A6552">
            <v>2618535</v>
          </cell>
          <cell r="B6552" t="str">
            <v>26-185-35</v>
          </cell>
          <cell r="C6552" t="str">
            <v xml:space="preserve">ISIS-CENTERING SLEEVE 3,5 MM            </v>
          </cell>
          <cell r="D6552" t="str">
            <v>PC</v>
          </cell>
          <cell r="E6552">
            <v>46.5</v>
          </cell>
          <cell r="F6552">
            <v>116.25</v>
          </cell>
        </row>
        <row r="6553">
          <cell r="A6553">
            <v>2618610</v>
          </cell>
          <cell r="B6553" t="str">
            <v>26-186-10</v>
          </cell>
          <cell r="C6553" t="str">
            <v xml:space="preserve">AC PLATE, 6 HOLE, RIGHT                 </v>
          </cell>
          <cell r="D6553" t="str">
            <v>PC</v>
          </cell>
          <cell r="E6553">
            <v>132.5</v>
          </cell>
          <cell r="F6553">
            <v>331.25</v>
          </cell>
        </row>
        <row r="6554">
          <cell r="A6554">
            <v>2618611</v>
          </cell>
          <cell r="B6554" t="str">
            <v>26-186-11</v>
          </cell>
          <cell r="C6554" t="str">
            <v xml:space="preserve">AC PLATE, 6 HOLE, LEFT                  </v>
          </cell>
          <cell r="D6554" t="str">
            <v>PC</v>
          </cell>
          <cell r="E6554">
            <v>132.5</v>
          </cell>
          <cell r="F6554">
            <v>331.25</v>
          </cell>
        </row>
        <row r="6555">
          <cell r="A6555">
            <v>2618710</v>
          </cell>
          <cell r="B6555" t="str">
            <v>26-187-10</v>
          </cell>
          <cell r="C6555" t="str">
            <v xml:space="preserve">CCP-PLATE SHORT, RIGHT                  </v>
          </cell>
          <cell r="D6555" t="str">
            <v>PC</v>
          </cell>
          <cell r="E6555">
            <v>225.5</v>
          </cell>
          <cell r="F6555">
            <v>563.75</v>
          </cell>
        </row>
        <row r="6556">
          <cell r="A6556">
            <v>2618711</v>
          </cell>
          <cell r="B6556" t="str">
            <v>26-187-11</v>
          </cell>
          <cell r="C6556" t="str">
            <v xml:space="preserve">CCP-PLATE SHORT, LEFT                   </v>
          </cell>
          <cell r="D6556" t="str">
            <v>PC</v>
          </cell>
          <cell r="E6556">
            <v>225.5</v>
          </cell>
          <cell r="F6556">
            <v>563.75</v>
          </cell>
        </row>
        <row r="6557">
          <cell r="A6557">
            <v>2618810</v>
          </cell>
          <cell r="B6557" t="str">
            <v>26-188-10</v>
          </cell>
          <cell r="C6557" t="str">
            <v xml:space="preserve">CCP-PLATE, RIGHT                        </v>
          </cell>
          <cell r="D6557" t="str">
            <v>PC</v>
          </cell>
          <cell r="E6557">
            <v>225.5</v>
          </cell>
          <cell r="F6557">
            <v>563.75</v>
          </cell>
        </row>
        <row r="6558">
          <cell r="A6558">
            <v>2618811</v>
          </cell>
          <cell r="B6558" t="str">
            <v>26-188-11</v>
          </cell>
          <cell r="C6558" t="str">
            <v xml:space="preserve">CCP-PLATE, LEFT                         </v>
          </cell>
          <cell r="D6558" t="str">
            <v>PC</v>
          </cell>
          <cell r="E6558">
            <v>225.5</v>
          </cell>
          <cell r="F6558">
            <v>563.75</v>
          </cell>
        </row>
        <row r="6559">
          <cell r="A6559">
            <v>2619001</v>
          </cell>
          <cell r="B6559" t="str">
            <v>26-190-01</v>
          </cell>
          <cell r="C6559" t="str">
            <v xml:space="preserve">BCP-PLATE                               </v>
          </cell>
          <cell r="D6559" t="str">
            <v>PC</v>
          </cell>
          <cell r="E6559">
            <v>218.5</v>
          </cell>
          <cell r="F6559">
            <v>546.25</v>
          </cell>
        </row>
        <row r="6560">
          <cell r="A6560">
            <v>2621001</v>
          </cell>
          <cell r="B6560" t="str">
            <v>26-210-01</v>
          </cell>
          <cell r="C6560" t="str">
            <v xml:space="preserve">HERBERT UHP PROTHESIS STEM STAND. SMALL </v>
          </cell>
          <cell r="D6560" t="str">
            <v>PC</v>
          </cell>
          <cell r="E6560">
            <v>503</v>
          </cell>
          <cell r="F6560">
            <v>1257.5</v>
          </cell>
        </row>
        <row r="6561">
          <cell r="A6561">
            <v>2621003</v>
          </cell>
          <cell r="B6561" t="str">
            <v>26-210-03</v>
          </cell>
          <cell r="C6561" t="str">
            <v xml:space="preserve">HERBERT UHP PROTHESIS STEM STAND.MEDIUM </v>
          </cell>
          <cell r="D6561" t="str">
            <v>PC</v>
          </cell>
          <cell r="E6561">
            <v>503</v>
          </cell>
          <cell r="F6561">
            <v>1257.5</v>
          </cell>
        </row>
        <row r="6562">
          <cell r="A6562">
            <v>2621005</v>
          </cell>
          <cell r="B6562" t="str">
            <v>26-210-05</v>
          </cell>
          <cell r="C6562" t="str">
            <v>HERBERT UHP PROSTHESIS STEM LARGE STAND.</v>
          </cell>
          <cell r="D6562" t="str">
            <v>PC</v>
          </cell>
          <cell r="E6562">
            <v>503</v>
          </cell>
          <cell r="F6562">
            <v>1257.5</v>
          </cell>
        </row>
        <row r="6563">
          <cell r="A6563">
            <v>2621011</v>
          </cell>
          <cell r="B6563" t="str">
            <v>26-210-11</v>
          </cell>
          <cell r="C6563" t="str">
            <v xml:space="preserve">HERBERT UHP STANDARD + STEM SMALL       </v>
          </cell>
          <cell r="D6563" t="str">
            <v>PC</v>
          </cell>
          <cell r="E6563">
            <v>528</v>
          </cell>
          <cell r="F6563">
            <v>1320</v>
          </cell>
        </row>
        <row r="6564">
          <cell r="A6564">
            <v>2621013</v>
          </cell>
          <cell r="B6564" t="str">
            <v>26-210-13</v>
          </cell>
          <cell r="C6564" t="str">
            <v xml:space="preserve">HERBERT UHP STANDARD + STEM MEDIUM      </v>
          </cell>
          <cell r="D6564" t="str">
            <v>PC</v>
          </cell>
          <cell r="E6564">
            <v>528</v>
          </cell>
          <cell r="F6564">
            <v>1320</v>
          </cell>
        </row>
        <row r="6565">
          <cell r="A6565">
            <v>2621015</v>
          </cell>
          <cell r="B6565" t="str">
            <v>26-210-15</v>
          </cell>
          <cell r="C6565" t="str">
            <v xml:space="preserve">HERBERT UHP STANDARD + STEM LARGE       </v>
          </cell>
          <cell r="D6565" t="str">
            <v>PC</v>
          </cell>
          <cell r="E6565">
            <v>528</v>
          </cell>
          <cell r="F6565">
            <v>1320</v>
          </cell>
        </row>
        <row r="6566">
          <cell r="A6566">
            <v>2621021</v>
          </cell>
          <cell r="B6566" t="str">
            <v>26-210-21</v>
          </cell>
          <cell r="C6566" t="str">
            <v xml:space="preserve">HERBERT UHP PROSTH.STEM F.REVIS.SMALL   </v>
          </cell>
          <cell r="D6566" t="str">
            <v>PC</v>
          </cell>
          <cell r="E6566">
            <v>606</v>
          </cell>
          <cell r="F6566">
            <v>1515</v>
          </cell>
        </row>
        <row r="6567">
          <cell r="A6567">
            <v>2621023</v>
          </cell>
          <cell r="B6567" t="str">
            <v>26-210-23</v>
          </cell>
          <cell r="C6567" t="str">
            <v xml:space="preserve">HERBERT UHP PROSTH.STEM F.REVIS MEDIUM  </v>
          </cell>
          <cell r="D6567" t="str">
            <v>PC</v>
          </cell>
          <cell r="E6567">
            <v>606</v>
          </cell>
          <cell r="F6567">
            <v>1515</v>
          </cell>
        </row>
        <row r="6568">
          <cell r="A6568">
            <v>2621025</v>
          </cell>
          <cell r="B6568" t="str">
            <v>26-210-25</v>
          </cell>
          <cell r="C6568" t="str">
            <v>HERBERT UHP PROSTH.STEM F.REVISION LARGE</v>
          </cell>
          <cell r="D6568" t="str">
            <v>PC</v>
          </cell>
          <cell r="E6568">
            <v>606</v>
          </cell>
          <cell r="F6568">
            <v>1515</v>
          </cell>
        </row>
        <row r="6569">
          <cell r="A6569">
            <v>2621101</v>
          </cell>
          <cell r="B6569" t="str">
            <v>26-211-01</v>
          </cell>
          <cell r="C6569" t="str">
            <v>HERBERT UHP TRIAL PROSTH STEM STAND.MED.</v>
          </cell>
          <cell r="D6569" t="str">
            <v>PC</v>
          </cell>
          <cell r="E6569">
            <v>135.5</v>
          </cell>
          <cell r="F6569">
            <v>338.75</v>
          </cell>
        </row>
        <row r="6570">
          <cell r="A6570">
            <v>2621103</v>
          </cell>
          <cell r="B6570" t="str">
            <v>26-211-03</v>
          </cell>
          <cell r="C6570" t="str">
            <v>HERBERT UHP TRIAL PROSTH.STEM.STAND.MED.</v>
          </cell>
          <cell r="D6570" t="str">
            <v>PC</v>
          </cell>
          <cell r="E6570">
            <v>135.5</v>
          </cell>
          <cell r="F6570">
            <v>338.75</v>
          </cell>
        </row>
        <row r="6571">
          <cell r="A6571">
            <v>2621105</v>
          </cell>
          <cell r="B6571" t="str">
            <v>26-211-05</v>
          </cell>
          <cell r="C6571" t="str">
            <v>HERBERT UHP STAND.PROSTH.STEM.TRIAL.LARG</v>
          </cell>
          <cell r="D6571" t="str">
            <v>PC</v>
          </cell>
          <cell r="E6571">
            <v>135.5</v>
          </cell>
          <cell r="F6571">
            <v>338.75</v>
          </cell>
        </row>
        <row r="6572">
          <cell r="A6572">
            <v>2621111</v>
          </cell>
          <cell r="B6572" t="str">
            <v>26-211-11</v>
          </cell>
          <cell r="C6572" t="str">
            <v>HERBERT UHP STANDARD + TRIAL STEM. SMALL</v>
          </cell>
          <cell r="D6572" t="str">
            <v>PC</v>
          </cell>
          <cell r="E6572">
            <v>146.5</v>
          </cell>
          <cell r="F6572">
            <v>366.25</v>
          </cell>
        </row>
        <row r="6573">
          <cell r="A6573">
            <v>2621113</v>
          </cell>
          <cell r="B6573" t="str">
            <v>26-211-13</v>
          </cell>
          <cell r="C6573" t="str">
            <v>HERBERT UHP STANDARD + TRIAL STEM MEDIUM</v>
          </cell>
          <cell r="D6573" t="str">
            <v>PC</v>
          </cell>
          <cell r="E6573">
            <v>146.5</v>
          </cell>
          <cell r="F6573">
            <v>366.25</v>
          </cell>
        </row>
        <row r="6574">
          <cell r="A6574">
            <v>2621115</v>
          </cell>
          <cell r="B6574" t="str">
            <v>26-211-15</v>
          </cell>
          <cell r="C6574" t="str">
            <v xml:space="preserve">HERBERT UHP STANDARD + FRIAL STEM LARGE </v>
          </cell>
          <cell r="D6574" t="str">
            <v>PC</v>
          </cell>
          <cell r="E6574">
            <v>146.5</v>
          </cell>
          <cell r="F6574">
            <v>366.25</v>
          </cell>
        </row>
        <row r="6575">
          <cell r="A6575">
            <v>2621121</v>
          </cell>
          <cell r="B6575" t="str">
            <v>26-211-21</v>
          </cell>
          <cell r="C6575" t="str">
            <v xml:space="preserve">HERBERT UHP TRIAL STEM F.REVISION SMALL </v>
          </cell>
          <cell r="D6575" t="str">
            <v>PC</v>
          </cell>
          <cell r="E6575">
            <v>154</v>
          </cell>
          <cell r="F6575">
            <v>385</v>
          </cell>
        </row>
        <row r="6576">
          <cell r="A6576">
            <v>2621123</v>
          </cell>
          <cell r="B6576" t="str">
            <v>26-211-23</v>
          </cell>
          <cell r="C6576" t="str">
            <v>HERBERT UHP TRIAL STEM F.REVISION MEDIUM</v>
          </cell>
          <cell r="D6576" t="str">
            <v>PC</v>
          </cell>
          <cell r="E6576">
            <v>154</v>
          </cell>
          <cell r="F6576">
            <v>385</v>
          </cell>
        </row>
        <row r="6577">
          <cell r="A6577">
            <v>2621125</v>
          </cell>
          <cell r="B6577" t="str">
            <v>26-211-25</v>
          </cell>
          <cell r="C6577" t="str">
            <v xml:space="preserve">HERBERT UHP TRIAL-STEM P.REVISION LARGE </v>
          </cell>
          <cell r="D6577" t="str">
            <v>PC</v>
          </cell>
          <cell r="E6577">
            <v>154</v>
          </cell>
          <cell r="F6577">
            <v>385</v>
          </cell>
        </row>
        <row r="6578">
          <cell r="A6578">
            <v>2622001</v>
          </cell>
          <cell r="B6578" t="str">
            <v>26-220-01</v>
          </cell>
          <cell r="C6578" t="str">
            <v xml:space="preserve">HERBERT UHP PROSTHESIS HEAD  CERAMICS   </v>
          </cell>
          <cell r="D6578" t="str">
            <v>PC</v>
          </cell>
          <cell r="E6578">
            <v>742</v>
          </cell>
          <cell r="F6578">
            <v>1855</v>
          </cell>
        </row>
        <row r="6579">
          <cell r="A6579">
            <v>2622003</v>
          </cell>
          <cell r="B6579" t="str">
            <v>26-220-03</v>
          </cell>
          <cell r="C6579" t="str">
            <v>HERBERT UHP PROSTHESIS HEAD CERAMICS MED</v>
          </cell>
          <cell r="D6579" t="str">
            <v>PC</v>
          </cell>
          <cell r="E6579">
            <v>742</v>
          </cell>
          <cell r="F6579">
            <v>1855</v>
          </cell>
        </row>
        <row r="6580">
          <cell r="A6580">
            <v>2622005</v>
          </cell>
          <cell r="B6580" t="str">
            <v>26-220-05</v>
          </cell>
          <cell r="C6580" t="str">
            <v xml:space="preserve">HERBERT UHP PROSTH.HEAD CERAMIC LARGE   </v>
          </cell>
          <cell r="D6580" t="str">
            <v>PC</v>
          </cell>
          <cell r="E6580">
            <v>742</v>
          </cell>
          <cell r="F6580">
            <v>1855</v>
          </cell>
        </row>
        <row r="6581">
          <cell r="A6581">
            <v>2622009</v>
          </cell>
          <cell r="B6581" t="str">
            <v>26-220-09</v>
          </cell>
          <cell r="C6581" t="str">
            <v xml:space="preserve">UHP CERAMIC HEAD SPHERICAL,SMALL        </v>
          </cell>
          <cell r="D6581" t="str">
            <v>PC</v>
          </cell>
          <cell r="E6581">
            <v>1135</v>
          </cell>
          <cell r="F6581">
            <v>2837.5</v>
          </cell>
        </row>
        <row r="6582">
          <cell r="A6582">
            <v>2622101</v>
          </cell>
          <cell r="B6582" t="str">
            <v>26-221-01</v>
          </cell>
          <cell r="C6582" t="str">
            <v xml:space="preserve">HERBERT UHP TRIAL PROST H.HEAD SMALL    </v>
          </cell>
          <cell r="D6582" t="str">
            <v>PC</v>
          </cell>
          <cell r="E6582">
            <v>159</v>
          </cell>
          <cell r="F6582">
            <v>397.5</v>
          </cell>
        </row>
        <row r="6583">
          <cell r="A6583">
            <v>2622103</v>
          </cell>
          <cell r="B6583" t="str">
            <v>26-221-03</v>
          </cell>
          <cell r="C6583" t="str">
            <v xml:space="preserve">HERBERT UHP TRIAL PROSTH.HEAD MEDIUM    </v>
          </cell>
          <cell r="D6583" t="str">
            <v>PC</v>
          </cell>
          <cell r="E6583">
            <v>159</v>
          </cell>
          <cell r="F6583">
            <v>397.5</v>
          </cell>
        </row>
        <row r="6584">
          <cell r="A6584">
            <v>2622105</v>
          </cell>
          <cell r="B6584" t="str">
            <v>26-221-05</v>
          </cell>
          <cell r="C6584" t="str">
            <v xml:space="preserve">HERBERT UHP TRIAL PROSTB.HEAD LARGE     </v>
          </cell>
          <cell r="D6584" t="str">
            <v>PC</v>
          </cell>
          <cell r="E6584">
            <v>159</v>
          </cell>
          <cell r="F6584">
            <v>397.5</v>
          </cell>
        </row>
        <row r="6585">
          <cell r="A6585">
            <v>2623001</v>
          </cell>
          <cell r="B6585" t="str">
            <v>26-230-01</v>
          </cell>
          <cell r="C6585" t="str">
            <v xml:space="preserve">UHP COBALT-CHROM HEAD, SMALL            </v>
          </cell>
          <cell r="D6585" t="str">
            <v>PC</v>
          </cell>
          <cell r="E6585">
            <v>544</v>
          </cell>
          <cell r="F6585">
            <v>1360</v>
          </cell>
        </row>
        <row r="6586">
          <cell r="A6586">
            <v>2623003</v>
          </cell>
          <cell r="B6586" t="str">
            <v>26-230-03</v>
          </cell>
          <cell r="C6586" t="str">
            <v xml:space="preserve">UHP COBALT-CHROM HEAD, MEDIUM           </v>
          </cell>
          <cell r="D6586" t="str">
            <v>PC</v>
          </cell>
          <cell r="E6586">
            <v>544</v>
          </cell>
          <cell r="F6586">
            <v>1360</v>
          </cell>
        </row>
        <row r="6587">
          <cell r="A6587">
            <v>2623005</v>
          </cell>
          <cell r="B6587" t="str">
            <v>26-230-05</v>
          </cell>
          <cell r="C6587" t="str">
            <v xml:space="preserve">UHP COBALT-CHROM HEAD, LARGE            </v>
          </cell>
          <cell r="D6587" t="str">
            <v>PC</v>
          </cell>
          <cell r="E6587">
            <v>544</v>
          </cell>
          <cell r="F6587">
            <v>1360</v>
          </cell>
        </row>
        <row r="6588">
          <cell r="A6588">
            <v>2623009</v>
          </cell>
          <cell r="B6588" t="str">
            <v>26-230-09</v>
          </cell>
          <cell r="C6588" t="str">
            <v xml:space="preserve">UHP COBALT-CHROM HEAD,SPHERICAL,SMALL   </v>
          </cell>
          <cell r="D6588" t="str">
            <v>PC</v>
          </cell>
          <cell r="E6588">
            <v>529</v>
          </cell>
          <cell r="F6588">
            <v>1322.5</v>
          </cell>
        </row>
        <row r="6589">
          <cell r="A6589">
            <v>2623011</v>
          </cell>
          <cell r="B6589" t="str">
            <v>26-230-11</v>
          </cell>
          <cell r="C6589" t="str">
            <v xml:space="preserve">UHP COBALT-CHROM HEAD,SPERICAL,MEDIUM   </v>
          </cell>
          <cell r="D6589" t="str">
            <v>PC</v>
          </cell>
          <cell r="E6589">
            <v>529</v>
          </cell>
          <cell r="F6589">
            <v>1322.5</v>
          </cell>
        </row>
        <row r="6590">
          <cell r="A6590">
            <v>2623013</v>
          </cell>
          <cell r="B6590" t="str">
            <v>26-230-13</v>
          </cell>
          <cell r="C6590" t="str">
            <v xml:space="preserve">UHP COBALT-CHROM HEAD,SPHERICAL,LARGE   </v>
          </cell>
          <cell r="D6590" t="str">
            <v>PC</v>
          </cell>
          <cell r="E6590">
            <v>529</v>
          </cell>
          <cell r="F6590">
            <v>1322.5</v>
          </cell>
        </row>
        <row r="6591">
          <cell r="A6591">
            <v>2623109</v>
          </cell>
          <cell r="B6591" t="str">
            <v>26-231-09</v>
          </cell>
          <cell r="C6591" t="str">
            <v xml:space="preserve">UHP-TRIAL PROSTH.HEAD,SPHERICAL SMALL   </v>
          </cell>
          <cell r="D6591" t="str">
            <v>PC</v>
          </cell>
          <cell r="E6591">
            <v>153</v>
          </cell>
          <cell r="F6591">
            <v>382.5</v>
          </cell>
        </row>
        <row r="6592">
          <cell r="A6592">
            <v>2623111</v>
          </cell>
          <cell r="B6592" t="str">
            <v>26-231-11</v>
          </cell>
          <cell r="C6592" t="str">
            <v xml:space="preserve">UHP-TRIAL PROSTH.HEAD,SPHERICAL MEDIUM  </v>
          </cell>
          <cell r="D6592" t="str">
            <v>PC</v>
          </cell>
          <cell r="E6592">
            <v>153</v>
          </cell>
          <cell r="F6592">
            <v>382.5</v>
          </cell>
        </row>
        <row r="6593">
          <cell r="A6593">
            <v>2623113</v>
          </cell>
          <cell r="B6593" t="str">
            <v>26-231-13</v>
          </cell>
          <cell r="C6593" t="str">
            <v xml:space="preserve">UHP-TRIAL PROSTH.HEAD,SPHERICAL LARGE   </v>
          </cell>
          <cell r="D6593" t="str">
            <v>PC</v>
          </cell>
          <cell r="E6593">
            <v>153</v>
          </cell>
          <cell r="F6593">
            <v>382.5</v>
          </cell>
        </row>
        <row r="6594">
          <cell r="A6594">
            <v>2624101</v>
          </cell>
          <cell r="B6594" t="str">
            <v>26-241-01</v>
          </cell>
          <cell r="C6594" t="str">
            <v xml:space="preserve">HANDLE FOR BENDABLE SHAFT               </v>
          </cell>
          <cell r="D6594" t="str">
            <v>PC</v>
          </cell>
          <cell r="E6594">
            <v>170.5</v>
          </cell>
          <cell r="F6594">
            <v>426.25</v>
          </cell>
        </row>
        <row r="6595">
          <cell r="A6595">
            <v>2624103</v>
          </cell>
          <cell r="B6595" t="str">
            <v>26-241-03</v>
          </cell>
          <cell r="C6595" t="str">
            <v xml:space="preserve">BENDABLE SHAFT FOR SPH. UHP-HEAD        </v>
          </cell>
          <cell r="D6595" t="str">
            <v>PC</v>
          </cell>
          <cell r="E6595">
            <v>286.5</v>
          </cell>
          <cell r="F6595">
            <v>716.25</v>
          </cell>
        </row>
        <row r="6596">
          <cell r="A6596">
            <v>2624109</v>
          </cell>
          <cell r="B6596" t="str">
            <v>26-241-09</v>
          </cell>
          <cell r="C6596" t="str">
            <v xml:space="preserve">BURR MINI FOR SPHERICAL UHP, 9MM        </v>
          </cell>
          <cell r="D6596" t="str">
            <v>PC</v>
          </cell>
          <cell r="E6596">
            <v>178.5</v>
          </cell>
          <cell r="F6596">
            <v>446.25</v>
          </cell>
        </row>
        <row r="6597">
          <cell r="A6597">
            <v>2624113</v>
          </cell>
          <cell r="B6597" t="str">
            <v>26-241-13</v>
          </cell>
          <cell r="C6597" t="str">
            <v xml:space="preserve">BURR MINI FOR SPHERICAL UHP, 13MM       </v>
          </cell>
          <cell r="D6597" t="str">
            <v>PC</v>
          </cell>
          <cell r="E6597">
            <v>178.5</v>
          </cell>
          <cell r="F6597">
            <v>446.25</v>
          </cell>
        </row>
        <row r="6598">
          <cell r="A6598">
            <v>2624115</v>
          </cell>
          <cell r="B6598" t="str">
            <v>26-241-15</v>
          </cell>
          <cell r="C6598" t="str">
            <v xml:space="preserve">BURR SMALL FOR SPHERICAL UHP, 15MM      </v>
          </cell>
          <cell r="D6598" t="str">
            <v>PC</v>
          </cell>
          <cell r="E6598">
            <v>178.5</v>
          </cell>
          <cell r="F6598">
            <v>446.25</v>
          </cell>
        </row>
        <row r="6599">
          <cell r="A6599">
            <v>2624118</v>
          </cell>
          <cell r="B6599" t="str">
            <v>26-241-18</v>
          </cell>
          <cell r="C6599" t="str">
            <v xml:space="preserve">BURR MEDIUM FOR SPHERICAL UHP, 18MM     </v>
          </cell>
          <cell r="D6599" t="str">
            <v>PC</v>
          </cell>
          <cell r="E6599">
            <v>178.5</v>
          </cell>
          <cell r="F6599">
            <v>446.25</v>
          </cell>
        </row>
        <row r="6600">
          <cell r="A6600">
            <v>2624119</v>
          </cell>
          <cell r="B6600" t="str">
            <v>26-241-19</v>
          </cell>
          <cell r="C6600" t="str">
            <v xml:space="preserve">UHP TESTING DEVICE, SPHERICAL MINI      </v>
          </cell>
          <cell r="D6600" t="str">
            <v>PC</v>
          </cell>
          <cell r="E6600">
            <v>102</v>
          </cell>
          <cell r="F6600">
            <v>255</v>
          </cell>
        </row>
        <row r="6601">
          <cell r="A6601">
            <v>2624121</v>
          </cell>
          <cell r="B6601" t="str">
            <v>26-241-21</v>
          </cell>
          <cell r="C6601" t="str">
            <v xml:space="preserve">UHP TESTING DEVICE, SPHERICAL SMALL     </v>
          </cell>
          <cell r="D6601" t="str">
            <v>PC</v>
          </cell>
          <cell r="E6601">
            <v>102</v>
          </cell>
          <cell r="F6601">
            <v>255</v>
          </cell>
        </row>
        <row r="6602">
          <cell r="A6602">
            <v>2624123</v>
          </cell>
          <cell r="B6602" t="str">
            <v>26-241-23</v>
          </cell>
          <cell r="C6602" t="str">
            <v xml:space="preserve">UHP TESTING DEVICE, SPHERICAL MEDIUM    </v>
          </cell>
          <cell r="D6602" t="str">
            <v>PC</v>
          </cell>
          <cell r="E6602">
            <v>102</v>
          </cell>
          <cell r="F6602">
            <v>255</v>
          </cell>
        </row>
        <row r="6603">
          <cell r="A6603">
            <v>2624199</v>
          </cell>
          <cell r="B6603" t="str">
            <v>26-241-99</v>
          </cell>
          <cell r="C6603" t="str">
            <v xml:space="preserve">COMBINATION WRENCH                      </v>
          </cell>
          <cell r="D6603" t="str">
            <v>PC</v>
          </cell>
          <cell r="E6603">
            <v>37.799999999999997</v>
          </cell>
          <cell r="F6603">
            <v>94.5</v>
          </cell>
        </row>
        <row r="6604">
          <cell r="A6604">
            <v>2625001</v>
          </cell>
          <cell r="B6604" t="str">
            <v>26-250-01</v>
          </cell>
          <cell r="C6604" t="str">
            <v xml:space="preserve">HERBERT UHP STANDARD RASP SMALL         </v>
          </cell>
          <cell r="D6604" t="str">
            <v>PC</v>
          </cell>
          <cell r="E6604">
            <v>74.2</v>
          </cell>
          <cell r="F6604">
            <v>185.5</v>
          </cell>
        </row>
        <row r="6605">
          <cell r="A6605">
            <v>2625003</v>
          </cell>
          <cell r="B6605" t="str">
            <v>26-250-03</v>
          </cell>
          <cell r="C6605" t="str">
            <v xml:space="preserve">HERBERT UHP STANDARD RASP MEDIUM        </v>
          </cell>
          <cell r="D6605" t="str">
            <v>PC</v>
          </cell>
          <cell r="E6605">
            <v>74.2</v>
          </cell>
          <cell r="F6605">
            <v>185.5</v>
          </cell>
        </row>
        <row r="6606">
          <cell r="A6606">
            <v>2625005</v>
          </cell>
          <cell r="B6606" t="str">
            <v>26-250-05</v>
          </cell>
          <cell r="C6606" t="str">
            <v xml:space="preserve">HERBERT UHP STANDARD RASP LARGE         </v>
          </cell>
          <cell r="D6606" t="str">
            <v>PC</v>
          </cell>
          <cell r="E6606">
            <v>74.2</v>
          </cell>
          <cell r="F6606">
            <v>185.5</v>
          </cell>
        </row>
        <row r="6607">
          <cell r="A6607">
            <v>2626001</v>
          </cell>
          <cell r="B6607" t="str">
            <v>26-260-01</v>
          </cell>
          <cell r="C6607" t="str">
            <v xml:space="preserve">HERBERT UHP REVISION RASP SMALL         </v>
          </cell>
          <cell r="D6607" t="str">
            <v>PC</v>
          </cell>
          <cell r="E6607">
            <v>74.2</v>
          </cell>
          <cell r="F6607">
            <v>185.5</v>
          </cell>
        </row>
        <row r="6608">
          <cell r="A6608">
            <v>2626003</v>
          </cell>
          <cell r="B6608" t="str">
            <v>26-260-03</v>
          </cell>
          <cell r="C6608" t="str">
            <v xml:space="preserve">HERBERT UHP REVISION RASP MEDIUM        </v>
          </cell>
          <cell r="D6608" t="str">
            <v>PC</v>
          </cell>
          <cell r="E6608">
            <v>74.2</v>
          </cell>
          <cell r="F6608">
            <v>185.5</v>
          </cell>
        </row>
        <row r="6609">
          <cell r="A6609">
            <v>2626005</v>
          </cell>
          <cell r="B6609" t="str">
            <v>26-260-05</v>
          </cell>
          <cell r="C6609" t="str">
            <v xml:space="preserve">HERBERT UHP REVISION RASP LARGE         </v>
          </cell>
          <cell r="D6609" t="str">
            <v>PC</v>
          </cell>
          <cell r="E6609">
            <v>74.2</v>
          </cell>
          <cell r="F6609">
            <v>185.5</v>
          </cell>
        </row>
        <row r="6610">
          <cell r="A6610">
            <v>2626505</v>
          </cell>
          <cell r="B6610" t="str">
            <v>26-265-05</v>
          </cell>
          <cell r="C6610" t="str">
            <v xml:space="preserve">HERBERT UHP RESEKTIONSMESSINSTRUMENT    </v>
          </cell>
          <cell r="D6610" t="str">
            <v>PC</v>
          </cell>
          <cell r="E6610">
            <v>36.700000000000003</v>
          </cell>
          <cell r="F6610">
            <v>91.75</v>
          </cell>
        </row>
        <row r="6611">
          <cell r="A6611">
            <v>2626507</v>
          </cell>
          <cell r="B6611" t="str">
            <v>26-265-07</v>
          </cell>
          <cell r="C6611" t="str">
            <v xml:space="preserve">HERBERT UHP EXTRACTION DEVICE           </v>
          </cell>
          <cell r="D6611" t="str">
            <v>PC</v>
          </cell>
          <cell r="E6611">
            <v>171</v>
          </cell>
          <cell r="F6611">
            <v>427.5</v>
          </cell>
        </row>
        <row r="6612">
          <cell r="A6612">
            <v>2626513</v>
          </cell>
          <cell r="B6612" t="str">
            <v>26-265-13</v>
          </cell>
          <cell r="C6612" t="str">
            <v xml:space="preserve">HERBERT UHP BONE HOLDING FORCEPS        </v>
          </cell>
          <cell r="D6612" t="str">
            <v>PC</v>
          </cell>
          <cell r="E6612">
            <v>88.4</v>
          </cell>
          <cell r="F6612">
            <v>221</v>
          </cell>
        </row>
        <row r="6613">
          <cell r="A6613">
            <v>2626515</v>
          </cell>
          <cell r="B6613" t="str">
            <v>26-265-15</v>
          </cell>
          <cell r="C6613" t="str">
            <v xml:space="preserve">HERBERT UHP SHARP SPOON                 </v>
          </cell>
          <cell r="D6613" t="str">
            <v>PC</v>
          </cell>
          <cell r="E6613">
            <v>60.6</v>
          </cell>
          <cell r="F6613">
            <v>151.5</v>
          </cell>
        </row>
        <row r="6614">
          <cell r="A6614">
            <v>2626520</v>
          </cell>
          <cell r="B6614" t="str">
            <v>26-265-20</v>
          </cell>
          <cell r="C6614" t="str">
            <v xml:space="preserve">HERBERT UHP SOFT TISSUE RETRACTOR RIGHT </v>
          </cell>
          <cell r="D6614" t="str">
            <v>PC</v>
          </cell>
          <cell r="E6614">
            <v>43</v>
          </cell>
          <cell r="F6614">
            <v>107.5</v>
          </cell>
        </row>
        <row r="6615">
          <cell r="A6615">
            <v>2626522</v>
          </cell>
          <cell r="B6615" t="str">
            <v>26-265-22</v>
          </cell>
          <cell r="C6615" t="str">
            <v xml:space="preserve">HERBERT UHP SOFT TISSUE RETRACTOR LEFT  </v>
          </cell>
          <cell r="D6615" t="str">
            <v>PC</v>
          </cell>
          <cell r="E6615">
            <v>43</v>
          </cell>
          <cell r="F6615">
            <v>107.5</v>
          </cell>
        </row>
        <row r="6616">
          <cell r="A6616">
            <v>2626530</v>
          </cell>
          <cell r="B6616" t="str">
            <v>26-265-30</v>
          </cell>
          <cell r="C6616" t="str">
            <v xml:space="preserve">HERBERT UHP CONE IMPACTOR               </v>
          </cell>
          <cell r="D6616" t="str">
            <v>PC</v>
          </cell>
          <cell r="E6616">
            <v>145</v>
          </cell>
          <cell r="F6616">
            <v>362.5</v>
          </cell>
        </row>
        <row r="6617">
          <cell r="A6617">
            <v>2626535</v>
          </cell>
          <cell r="B6617" t="str">
            <v>26-265-35</v>
          </cell>
          <cell r="C6617" t="str">
            <v xml:space="preserve">HERBERT UHP EXPLANTATION CHISEL SMALL   </v>
          </cell>
          <cell r="D6617" t="str">
            <v>PC</v>
          </cell>
          <cell r="E6617">
            <v>68.099999999999994</v>
          </cell>
          <cell r="F6617">
            <v>170.25</v>
          </cell>
        </row>
        <row r="6618">
          <cell r="A6618">
            <v>2626537</v>
          </cell>
          <cell r="B6618" t="str">
            <v>26-265-37</v>
          </cell>
          <cell r="C6618" t="str">
            <v xml:space="preserve">HERBERT UHP EXPLANTATION CHISEL BIG     </v>
          </cell>
          <cell r="D6618" t="str">
            <v>PC</v>
          </cell>
          <cell r="E6618">
            <v>68.099999999999994</v>
          </cell>
          <cell r="F6618">
            <v>170.25</v>
          </cell>
        </row>
        <row r="6619">
          <cell r="A6619">
            <v>2627110</v>
          </cell>
          <cell r="B6619" t="str">
            <v>26-271-10</v>
          </cell>
          <cell r="C6619" t="str">
            <v xml:space="preserve">MATLOCK-RADIAL PLATE, WIDE, RIGHT       </v>
          </cell>
          <cell r="D6619" t="str">
            <v>PC</v>
          </cell>
          <cell r="E6619">
            <v>147</v>
          </cell>
          <cell r="F6619">
            <v>367.5</v>
          </cell>
        </row>
        <row r="6620">
          <cell r="A6620">
            <v>2627111</v>
          </cell>
          <cell r="B6620" t="str">
            <v>26-271-11</v>
          </cell>
          <cell r="C6620" t="str">
            <v xml:space="preserve">MATLOCK-RADIAL PLATE, WIDE, LEFT        </v>
          </cell>
          <cell r="D6620" t="str">
            <v>PC</v>
          </cell>
          <cell r="E6620">
            <v>147</v>
          </cell>
          <cell r="F6620">
            <v>367.5</v>
          </cell>
        </row>
        <row r="6621">
          <cell r="A6621">
            <v>2627210</v>
          </cell>
          <cell r="B6621" t="str">
            <v>26-272-10</v>
          </cell>
          <cell r="C6621" t="str">
            <v xml:space="preserve">MATLOCK-RADIAL PLATE, NARROW, RIGHT     </v>
          </cell>
          <cell r="D6621" t="str">
            <v>PC</v>
          </cell>
          <cell r="E6621">
            <v>147</v>
          </cell>
          <cell r="F6621">
            <v>367.5</v>
          </cell>
        </row>
        <row r="6622">
          <cell r="A6622">
            <v>2627211</v>
          </cell>
          <cell r="B6622" t="str">
            <v>26-272-11</v>
          </cell>
          <cell r="C6622" t="str">
            <v xml:space="preserve">MATLOCK-RADIAL PLATE, NARROW, LEFT      </v>
          </cell>
          <cell r="D6622" t="str">
            <v>PC</v>
          </cell>
          <cell r="E6622">
            <v>147</v>
          </cell>
          <cell r="F6622">
            <v>367.5</v>
          </cell>
        </row>
        <row r="6623">
          <cell r="A6623">
            <v>2627310</v>
          </cell>
          <cell r="B6623" t="str">
            <v>26-273-10</v>
          </cell>
          <cell r="C6623" t="str">
            <v xml:space="preserve">MATLOCK-RADIAL PLATE, NARROW,LONG,RIGHT </v>
          </cell>
          <cell r="D6623" t="str">
            <v>PC</v>
          </cell>
          <cell r="E6623">
            <v>162</v>
          </cell>
          <cell r="F6623">
            <v>405</v>
          </cell>
        </row>
        <row r="6624">
          <cell r="A6624">
            <v>2627311</v>
          </cell>
          <cell r="B6624" t="str">
            <v>26-273-11</v>
          </cell>
          <cell r="C6624" t="str">
            <v xml:space="preserve">MATLOCK-RADIAL PLATE, NARROW,LONG,LEFT  </v>
          </cell>
          <cell r="D6624" t="str">
            <v>PC</v>
          </cell>
          <cell r="E6624">
            <v>162</v>
          </cell>
          <cell r="F6624">
            <v>405</v>
          </cell>
        </row>
        <row r="6625">
          <cell r="A6625">
            <v>2627410</v>
          </cell>
          <cell r="B6625" t="str">
            <v>26-274-10</v>
          </cell>
          <cell r="C6625" t="str">
            <v>MATL.-RADIAL PLATE,NARR.EXTRA LONG,RIGHT</v>
          </cell>
          <cell r="D6625" t="str">
            <v>PC</v>
          </cell>
          <cell r="E6625">
            <v>189</v>
          </cell>
          <cell r="F6625">
            <v>472.5</v>
          </cell>
        </row>
        <row r="6626">
          <cell r="A6626">
            <v>2627411</v>
          </cell>
          <cell r="B6626" t="str">
            <v>26-274-11</v>
          </cell>
          <cell r="C6626" t="str">
            <v>MATL.-RADIAL PLATE,NARROW,EXTRALONG,LEFT</v>
          </cell>
          <cell r="D6626" t="str">
            <v>PC</v>
          </cell>
          <cell r="E6626">
            <v>189</v>
          </cell>
          <cell r="F6626">
            <v>472.5</v>
          </cell>
        </row>
        <row r="6627">
          <cell r="A6627">
            <v>2627601</v>
          </cell>
          <cell r="B6627" t="str">
            <v>26-276-01</v>
          </cell>
          <cell r="C6627" t="str">
            <v xml:space="preserve">REDUCTION SLEEVE  FOR GUIDING HANDLE    </v>
          </cell>
          <cell r="D6627" t="str">
            <v>PC</v>
          </cell>
          <cell r="E6627">
            <v>44.8</v>
          </cell>
          <cell r="F6627">
            <v>112</v>
          </cell>
        </row>
        <row r="6628">
          <cell r="A6628">
            <v>2627602</v>
          </cell>
          <cell r="B6628" t="str">
            <v>26-276-02</v>
          </cell>
          <cell r="C6628" t="str">
            <v xml:space="preserve">CENTERING SLEEVE FOR GUIDE WIRE Ï 1MM   </v>
          </cell>
          <cell r="D6628" t="str">
            <v>PC</v>
          </cell>
          <cell r="E6628">
            <v>45.2</v>
          </cell>
          <cell r="F6628">
            <v>113</v>
          </cell>
        </row>
        <row r="6629">
          <cell r="A6629">
            <v>2627603</v>
          </cell>
          <cell r="B6629" t="str">
            <v>26-276-03</v>
          </cell>
          <cell r="C6629" t="str">
            <v xml:space="preserve">CENTERING SLEEVE FOR DRILL Ï 2 MM       </v>
          </cell>
          <cell r="D6629" t="str">
            <v>PC</v>
          </cell>
          <cell r="E6629">
            <v>45.2</v>
          </cell>
          <cell r="F6629">
            <v>113</v>
          </cell>
        </row>
        <row r="6630">
          <cell r="A6630">
            <v>2627604</v>
          </cell>
          <cell r="B6630" t="str">
            <v>26-276-04</v>
          </cell>
          <cell r="C6630" t="str">
            <v xml:space="preserve">CENTERING SLEEVE FOR DRILL Ï 2,5 MM     </v>
          </cell>
          <cell r="D6630" t="str">
            <v>PC</v>
          </cell>
          <cell r="E6630">
            <v>45.2</v>
          </cell>
          <cell r="F6630">
            <v>113</v>
          </cell>
        </row>
        <row r="6631">
          <cell r="A6631">
            <v>2627619</v>
          </cell>
          <cell r="B6631" t="str">
            <v>26-276-19</v>
          </cell>
          <cell r="C6631" t="str">
            <v xml:space="preserve">CANNULATED DRILL Ï 1,9 MM               </v>
          </cell>
          <cell r="D6631" t="str">
            <v>PC</v>
          </cell>
          <cell r="E6631">
            <v>134.5</v>
          </cell>
          <cell r="F6631">
            <v>336.25</v>
          </cell>
        </row>
        <row r="6632">
          <cell r="A6632">
            <v>2627620</v>
          </cell>
          <cell r="B6632" t="str">
            <v>26-276-20</v>
          </cell>
          <cell r="C6632" t="str">
            <v xml:space="preserve">CANNULATED DRILL Ï 2,0 MM               </v>
          </cell>
          <cell r="D6632" t="str">
            <v>PC</v>
          </cell>
          <cell r="E6632">
            <v>134.5</v>
          </cell>
          <cell r="F6632">
            <v>336.25</v>
          </cell>
        </row>
        <row r="6633">
          <cell r="A6633">
            <v>2627625</v>
          </cell>
          <cell r="B6633" t="str">
            <v>26-276-25</v>
          </cell>
          <cell r="C6633" t="str">
            <v xml:space="preserve">CANNULATED DRILL Ï 2,5 MM               </v>
          </cell>
          <cell r="D6633" t="str">
            <v>PC</v>
          </cell>
          <cell r="E6633">
            <v>134.5</v>
          </cell>
          <cell r="F6633">
            <v>336.25</v>
          </cell>
        </row>
        <row r="6634">
          <cell r="A6634">
            <v>2630010</v>
          </cell>
          <cell r="B6634" t="str">
            <v>26-300-10</v>
          </cell>
          <cell r="C6634" t="str">
            <v xml:space="preserve">HBS STAND. COMP. SCREW 10 MM            </v>
          </cell>
          <cell r="D6634" t="str">
            <v>PC</v>
          </cell>
          <cell r="E6634">
            <v>61.65</v>
          </cell>
          <cell r="F6634">
            <v>154.125</v>
          </cell>
        </row>
        <row r="6635">
          <cell r="A6635">
            <v>2630011</v>
          </cell>
          <cell r="B6635" t="str">
            <v>26-300-11</v>
          </cell>
          <cell r="C6635" t="str">
            <v xml:space="preserve">HBS STAND. COMP. SCREW 11 MM            </v>
          </cell>
          <cell r="D6635" t="str">
            <v>PC</v>
          </cell>
          <cell r="E6635">
            <v>61.65</v>
          </cell>
          <cell r="F6635">
            <v>154.125</v>
          </cell>
        </row>
        <row r="6636">
          <cell r="A6636">
            <v>2630012</v>
          </cell>
          <cell r="B6636" t="str">
            <v>26-300-12</v>
          </cell>
          <cell r="C6636" t="str">
            <v xml:space="preserve">HBS STAND. COMP. SCREW 12 MM            </v>
          </cell>
          <cell r="D6636" t="str">
            <v>PC</v>
          </cell>
          <cell r="E6636">
            <v>61.65</v>
          </cell>
          <cell r="F6636">
            <v>154.125</v>
          </cell>
        </row>
        <row r="6637">
          <cell r="A6637">
            <v>2630013</v>
          </cell>
          <cell r="B6637" t="str">
            <v>26-300-13</v>
          </cell>
          <cell r="C6637" t="str">
            <v xml:space="preserve">HBS STAND. COMP. SCREW 13 MM            </v>
          </cell>
          <cell r="D6637" t="str">
            <v>PC</v>
          </cell>
          <cell r="E6637">
            <v>61.65</v>
          </cell>
          <cell r="F6637">
            <v>154.125</v>
          </cell>
        </row>
        <row r="6638">
          <cell r="A6638">
            <v>2630014</v>
          </cell>
          <cell r="B6638" t="str">
            <v>26-300-14</v>
          </cell>
          <cell r="C6638" t="str">
            <v xml:space="preserve">HBS STAND. COMP. SCREW 14 MM            </v>
          </cell>
          <cell r="D6638" t="str">
            <v>PC</v>
          </cell>
          <cell r="E6638">
            <v>61.65</v>
          </cell>
          <cell r="F6638">
            <v>154.125</v>
          </cell>
        </row>
        <row r="6639">
          <cell r="A6639">
            <v>2630015</v>
          </cell>
          <cell r="B6639" t="str">
            <v>26-300-15</v>
          </cell>
          <cell r="C6639" t="str">
            <v xml:space="preserve">HBS STAND. COMP. SCREW 15 MM            </v>
          </cell>
          <cell r="D6639" t="str">
            <v>PC</v>
          </cell>
          <cell r="E6639">
            <v>61.65</v>
          </cell>
          <cell r="F6639">
            <v>154.125</v>
          </cell>
        </row>
        <row r="6640">
          <cell r="A6640">
            <v>2630016</v>
          </cell>
          <cell r="B6640" t="str">
            <v>26-300-16</v>
          </cell>
          <cell r="C6640" t="str">
            <v xml:space="preserve">HBS STAND. COMP. SCREW 16 MM            </v>
          </cell>
          <cell r="D6640" t="str">
            <v>PC</v>
          </cell>
          <cell r="E6640">
            <v>61.65</v>
          </cell>
          <cell r="F6640">
            <v>154.125</v>
          </cell>
        </row>
        <row r="6641">
          <cell r="A6641">
            <v>2630017</v>
          </cell>
          <cell r="B6641" t="str">
            <v>26-300-17</v>
          </cell>
          <cell r="C6641" t="str">
            <v xml:space="preserve">HBS STAND. COMP. SCREW 17 MM            </v>
          </cell>
          <cell r="D6641" t="str">
            <v>PC</v>
          </cell>
          <cell r="E6641">
            <v>61.65</v>
          </cell>
          <cell r="F6641">
            <v>154.125</v>
          </cell>
        </row>
        <row r="6642">
          <cell r="A6642">
            <v>2630018</v>
          </cell>
          <cell r="B6642" t="str">
            <v>26-300-18</v>
          </cell>
          <cell r="C6642" t="str">
            <v xml:space="preserve">HBS STAND COMP. SCREW 18 MM             </v>
          </cell>
          <cell r="D6642" t="str">
            <v>PC</v>
          </cell>
          <cell r="E6642">
            <v>61.65</v>
          </cell>
          <cell r="F6642">
            <v>154.125</v>
          </cell>
        </row>
        <row r="6643">
          <cell r="A6643">
            <v>2630019</v>
          </cell>
          <cell r="B6643" t="str">
            <v>26-300-19</v>
          </cell>
          <cell r="C6643" t="str">
            <v xml:space="preserve">HBS STAND. COMP. SCREW 19 MM            </v>
          </cell>
          <cell r="D6643" t="str">
            <v>PC</v>
          </cell>
          <cell r="E6643">
            <v>61.65</v>
          </cell>
          <cell r="F6643">
            <v>154.125</v>
          </cell>
        </row>
        <row r="6644">
          <cell r="A6644">
            <v>2630020</v>
          </cell>
          <cell r="B6644" t="str">
            <v>26-300-20</v>
          </cell>
          <cell r="C6644" t="str">
            <v xml:space="preserve">HBS STAND. COMP. SCREW 20 MM            </v>
          </cell>
          <cell r="D6644" t="str">
            <v>PC</v>
          </cell>
          <cell r="E6644">
            <v>61.65</v>
          </cell>
          <cell r="F6644">
            <v>154.125</v>
          </cell>
        </row>
        <row r="6645">
          <cell r="A6645">
            <v>2630021</v>
          </cell>
          <cell r="B6645" t="str">
            <v>26-300-21</v>
          </cell>
          <cell r="C6645" t="str">
            <v xml:space="preserve">HBS STAND. COMP. SCREW 21 MM            </v>
          </cell>
          <cell r="D6645" t="str">
            <v>PC</v>
          </cell>
          <cell r="E6645">
            <v>61.65</v>
          </cell>
          <cell r="F6645">
            <v>154.125</v>
          </cell>
        </row>
        <row r="6646">
          <cell r="A6646">
            <v>2630022</v>
          </cell>
          <cell r="B6646" t="str">
            <v>26-300-22</v>
          </cell>
          <cell r="C6646" t="str">
            <v xml:space="preserve">HBS STAND COMP. SCREW 22 MM             </v>
          </cell>
          <cell r="D6646" t="str">
            <v>PC</v>
          </cell>
          <cell r="E6646">
            <v>61.65</v>
          </cell>
          <cell r="F6646">
            <v>154.125</v>
          </cell>
        </row>
        <row r="6647">
          <cell r="A6647">
            <v>2630023</v>
          </cell>
          <cell r="B6647" t="str">
            <v>26-300-23</v>
          </cell>
          <cell r="C6647" t="str">
            <v xml:space="preserve">HBS STAND. COMP. SCREW 23 MM            </v>
          </cell>
          <cell r="D6647" t="str">
            <v>PC</v>
          </cell>
          <cell r="E6647">
            <v>61.65</v>
          </cell>
          <cell r="F6647">
            <v>154.125</v>
          </cell>
        </row>
        <row r="6648">
          <cell r="A6648">
            <v>2630024</v>
          </cell>
          <cell r="B6648" t="str">
            <v>26-300-24</v>
          </cell>
          <cell r="C6648" t="str">
            <v xml:space="preserve">HBS STAND. COMP. SCREW 24 MM            </v>
          </cell>
          <cell r="D6648" t="str">
            <v>PC</v>
          </cell>
          <cell r="E6648">
            <v>61.65</v>
          </cell>
          <cell r="F6648">
            <v>154.125</v>
          </cell>
        </row>
        <row r="6649">
          <cell r="A6649">
            <v>2630025</v>
          </cell>
          <cell r="B6649" t="str">
            <v>26-300-25</v>
          </cell>
          <cell r="C6649" t="str">
            <v xml:space="preserve">HBS STAND. COMP. SCREW 25 MM            </v>
          </cell>
          <cell r="D6649" t="str">
            <v>PC</v>
          </cell>
          <cell r="E6649">
            <v>61.65</v>
          </cell>
          <cell r="F6649">
            <v>154.125</v>
          </cell>
        </row>
        <row r="6650">
          <cell r="A6650">
            <v>2630026</v>
          </cell>
          <cell r="B6650" t="str">
            <v>26-300-26</v>
          </cell>
          <cell r="C6650" t="str">
            <v xml:space="preserve">HBS STAND. CORMP. SCREW 26 MM           </v>
          </cell>
          <cell r="D6650" t="str">
            <v>PC</v>
          </cell>
          <cell r="E6650">
            <v>61.65</v>
          </cell>
          <cell r="F6650">
            <v>154.125</v>
          </cell>
        </row>
        <row r="6651">
          <cell r="A6651">
            <v>2630027</v>
          </cell>
          <cell r="B6651" t="str">
            <v>26-300-27</v>
          </cell>
          <cell r="C6651" t="str">
            <v xml:space="preserve">HBS STAND. COMP. SCREW 27 MM            </v>
          </cell>
          <cell r="D6651" t="str">
            <v>PC</v>
          </cell>
          <cell r="E6651">
            <v>61.65</v>
          </cell>
          <cell r="F6651">
            <v>154.125</v>
          </cell>
        </row>
        <row r="6652">
          <cell r="A6652">
            <v>2630028</v>
          </cell>
          <cell r="B6652" t="str">
            <v>26-300-28</v>
          </cell>
          <cell r="C6652" t="str">
            <v xml:space="preserve">HBS STAND. COMP. SCREW 28 MM            </v>
          </cell>
          <cell r="D6652" t="str">
            <v>PC</v>
          </cell>
          <cell r="E6652">
            <v>61.65</v>
          </cell>
          <cell r="F6652">
            <v>154.125</v>
          </cell>
        </row>
        <row r="6653">
          <cell r="A6653">
            <v>2630029</v>
          </cell>
          <cell r="B6653" t="str">
            <v>26-300-29</v>
          </cell>
          <cell r="C6653" t="str">
            <v xml:space="preserve">HBS STAND. COMP. SCREW 29 MM            </v>
          </cell>
          <cell r="D6653" t="str">
            <v>PC</v>
          </cell>
          <cell r="E6653">
            <v>61.65</v>
          </cell>
          <cell r="F6653">
            <v>154.125</v>
          </cell>
        </row>
        <row r="6654">
          <cell r="A6654">
            <v>2630030</v>
          </cell>
          <cell r="B6654" t="str">
            <v>26-300-30</v>
          </cell>
          <cell r="C6654" t="str">
            <v xml:space="preserve">HBS STAND. COMP. SCREW 30 MM            </v>
          </cell>
          <cell r="D6654" t="str">
            <v>PC</v>
          </cell>
          <cell r="E6654">
            <v>61.65</v>
          </cell>
          <cell r="F6654">
            <v>154.125</v>
          </cell>
        </row>
        <row r="6655">
          <cell r="A6655">
            <v>2630110</v>
          </cell>
          <cell r="B6655" t="str">
            <v>26-301-10</v>
          </cell>
          <cell r="C6655" t="str">
            <v xml:space="preserve">HBS ST.COMPR.SCREW,10MM,SINGLE/STERILP. </v>
          </cell>
          <cell r="D6655" t="str">
            <v>PC</v>
          </cell>
          <cell r="E6655">
            <v>68.489999999999995</v>
          </cell>
          <cell r="F6655">
            <v>171.22499999999999</v>
          </cell>
        </row>
        <row r="6656">
          <cell r="A6656">
            <v>2630111</v>
          </cell>
          <cell r="B6656" t="str">
            <v>26-301-11</v>
          </cell>
          <cell r="C6656" t="str">
            <v xml:space="preserve">HBS ST.COMPR.SCREW,11MM,SINGLE/STERILP. </v>
          </cell>
          <cell r="D6656" t="str">
            <v>PC</v>
          </cell>
          <cell r="E6656">
            <v>68.489999999999995</v>
          </cell>
          <cell r="F6656">
            <v>171.22499999999999</v>
          </cell>
        </row>
        <row r="6657">
          <cell r="A6657">
            <v>2630112</v>
          </cell>
          <cell r="B6657" t="str">
            <v>26-301-12</v>
          </cell>
          <cell r="C6657" t="str">
            <v xml:space="preserve">HBS ST.COMPR.SCREW,12MM,SINGLE/STERILP. </v>
          </cell>
          <cell r="D6657" t="str">
            <v>PC</v>
          </cell>
          <cell r="E6657">
            <v>68.489999999999995</v>
          </cell>
          <cell r="F6657">
            <v>171.22499999999999</v>
          </cell>
        </row>
        <row r="6658">
          <cell r="A6658">
            <v>2630113</v>
          </cell>
          <cell r="B6658" t="str">
            <v>26-301-13</v>
          </cell>
          <cell r="C6658" t="str">
            <v xml:space="preserve">HBS ST.COMPR.SCREW,13MM,SINGLE/STERILP. </v>
          </cell>
          <cell r="D6658" t="str">
            <v>PC</v>
          </cell>
          <cell r="E6658">
            <v>68.489999999999995</v>
          </cell>
          <cell r="F6658">
            <v>171.22499999999999</v>
          </cell>
        </row>
        <row r="6659">
          <cell r="A6659">
            <v>2630114</v>
          </cell>
          <cell r="B6659" t="str">
            <v>26-301-14</v>
          </cell>
          <cell r="C6659" t="str">
            <v xml:space="preserve">HBS ST.COMPR.SCREW,14MM,SINGLE/STERILP. </v>
          </cell>
          <cell r="D6659" t="str">
            <v>PC</v>
          </cell>
          <cell r="E6659">
            <v>68.489999999999995</v>
          </cell>
          <cell r="F6659">
            <v>171.22499999999999</v>
          </cell>
        </row>
        <row r="6660">
          <cell r="A6660">
            <v>2630115</v>
          </cell>
          <cell r="B6660" t="str">
            <v>26-301-15</v>
          </cell>
          <cell r="C6660" t="str">
            <v xml:space="preserve">HBS ST.COMPR.SCREW,15MM,SINGLE/STERILP. </v>
          </cell>
          <cell r="D6660" t="str">
            <v>PC</v>
          </cell>
          <cell r="E6660">
            <v>68.489999999999995</v>
          </cell>
          <cell r="F6660">
            <v>171.22499999999999</v>
          </cell>
        </row>
        <row r="6661">
          <cell r="A6661">
            <v>2630116</v>
          </cell>
          <cell r="B6661" t="str">
            <v>26-301-16</v>
          </cell>
          <cell r="C6661" t="str">
            <v xml:space="preserve">HBS ST.COMPR.SCREW,16MM,SINGLE/STERILP. </v>
          </cell>
          <cell r="D6661" t="str">
            <v>PC</v>
          </cell>
          <cell r="E6661">
            <v>68.489999999999995</v>
          </cell>
          <cell r="F6661">
            <v>171.22499999999999</v>
          </cell>
        </row>
        <row r="6662">
          <cell r="A6662">
            <v>2630117</v>
          </cell>
          <cell r="B6662" t="str">
            <v>26-301-17</v>
          </cell>
          <cell r="C6662" t="str">
            <v xml:space="preserve">HBS ST.COMPR.SCREW,17MM,SINGLE/STERILP. </v>
          </cell>
          <cell r="D6662" t="str">
            <v>PC</v>
          </cell>
          <cell r="E6662">
            <v>68.489999999999995</v>
          </cell>
          <cell r="F6662">
            <v>171.22499999999999</v>
          </cell>
        </row>
        <row r="6663">
          <cell r="A6663">
            <v>2630118</v>
          </cell>
          <cell r="B6663" t="str">
            <v>26-301-18</v>
          </cell>
          <cell r="C6663" t="str">
            <v xml:space="preserve">HBS ST.COMPR.SCREW,18MM,SINGLE/STERILP. </v>
          </cell>
          <cell r="D6663" t="str">
            <v>PC</v>
          </cell>
          <cell r="E6663">
            <v>68.489999999999995</v>
          </cell>
          <cell r="F6663">
            <v>171.22499999999999</v>
          </cell>
        </row>
        <row r="6664">
          <cell r="A6664">
            <v>2630119</v>
          </cell>
          <cell r="B6664" t="str">
            <v>26-301-19</v>
          </cell>
          <cell r="C6664" t="str">
            <v xml:space="preserve">HBS ST.COMPR.SCREW,19MM,SINGLE/STERILP. </v>
          </cell>
          <cell r="D6664" t="str">
            <v>PC</v>
          </cell>
          <cell r="E6664">
            <v>68.489999999999995</v>
          </cell>
          <cell r="F6664">
            <v>171.22499999999999</v>
          </cell>
        </row>
        <row r="6665">
          <cell r="A6665">
            <v>2630120</v>
          </cell>
          <cell r="B6665" t="str">
            <v>26-301-20</v>
          </cell>
          <cell r="C6665" t="str">
            <v xml:space="preserve">HBS ST.COMPR.SCREW,20MM,SINGLE/STERILP. </v>
          </cell>
          <cell r="D6665" t="str">
            <v>PC</v>
          </cell>
          <cell r="E6665">
            <v>68.489999999999995</v>
          </cell>
          <cell r="F6665">
            <v>171.22499999999999</v>
          </cell>
        </row>
        <row r="6666">
          <cell r="A6666">
            <v>2630121</v>
          </cell>
          <cell r="B6666" t="str">
            <v>26-301-21</v>
          </cell>
          <cell r="C6666" t="str">
            <v xml:space="preserve">HBS ST.COMPR.SCREW,21MM,SINGLE/STERILP. </v>
          </cell>
          <cell r="D6666" t="str">
            <v>PC</v>
          </cell>
          <cell r="E6666">
            <v>68.489999999999995</v>
          </cell>
          <cell r="F6666">
            <v>171.22499999999999</v>
          </cell>
        </row>
        <row r="6667">
          <cell r="A6667">
            <v>2630122</v>
          </cell>
          <cell r="B6667" t="str">
            <v>26-301-22</v>
          </cell>
          <cell r="C6667" t="str">
            <v xml:space="preserve">HBS ST.COMPR.SCREW,22MM,SINGLE/STERILP. </v>
          </cell>
          <cell r="D6667" t="str">
            <v>PC</v>
          </cell>
          <cell r="E6667">
            <v>68.489999999999995</v>
          </cell>
          <cell r="F6667">
            <v>171.22499999999999</v>
          </cell>
        </row>
        <row r="6668">
          <cell r="A6668">
            <v>2630123</v>
          </cell>
          <cell r="B6668" t="str">
            <v>26-301-23</v>
          </cell>
          <cell r="C6668" t="str">
            <v xml:space="preserve">HBS ST.COMPR.SCREW,23MM,SINGLE/STERILP. </v>
          </cell>
          <cell r="D6668" t="str">
            <v>PC</v>
          </cell>
          <cell r="E6668">
            <v>68.489999999999995</v>
          </cell>
          <cell r="F6668">
            <v>171.22499999999999</v>
          </cell>
        </row>
        <row r="6669">
          <cell r="A6669">
            <v>2630124</v>
          </cell>
          <cell r="B6669" t="str">
            <v>26-301-24</v>
          </cell>
          <cell r="C6669" t="str">
            <v xml:space="preserve">HBS ST.COMPR.SCREW,24MM,SINGLE/STERILP. </v>
          </cell>
          <cell r="D6669" t="str">
            <v>PC</v>
          </cell>
          <cell r="E6669">
            <v>68.489999999999995</v>
          </cell>
          <cell r="F6669">
            <v>171.22499999999999</v>
          </cell>
        </row>
        <row r="6670">
          <cell r="A6670">
            <v>2630125</v>
          </cell>
          <cell r="B6670" t="str">
            <v>26-301-25</v>
          </cell>
          <cell r="C6670" t="str">
            <v xml:space="preserve">HBS ST.COMPR.SCREW,25MM,SINGLE/STERILP. </v>
          </cell>
          <cell r="D6670" t="str">
            <v>PC</v>
          </cell>
          <cell r="E6670">
            <v>68.489999999999995</v>
          </cell>
          <cell r="F6670">
            <v>171.22499999999999</v>
          </cell>
        </row>
        <row r="6671">
          <cell r="A6671">
            <v>2630126</v>
          </cell>
          <cell r="B6671" t="str">
            <v>26-301-26</v>
          </cell>
          <cell r="C6671" t="str">
            <v xml:space="preserve">HBS ST.COMPR.SCREW,26MM,SINGLE/STERILP. </v>
          </cell>
          <cell r="D6671" t="str">
            <v>PC</v>
          </cell>
          <cell r="E6671">
            <v>68.489999999999995</v>
          </cell>
          <cell r="F6671">
            <v>171.22499999999999</v>
          </cell>
        </row>
        <row r="6672">
          <cell r="A6672">
            <v>2630127</v>
          </cell>
          <cell r="B6672" t="str">
            <v>26-301-27</v>
          </cell>
          <cell r="C6672" t="str">
            <v xml:space="preserve">HBS ST.COMPR.SCREW,27MM,SINGLE/STERILP. </v>
          </cell>
          <cell r="D6672" t="str">
            <v>PC</v>
          </cell>
          <cell r="E6672">
            <v>68.489999999999995</v>
          </cell>
          <cell r="F6672">
            <v>171.22499999999999</v>
          </cell>
        </row>
        <row r="6673">
          <cell r="A6673">
            <v>2630128</v>
          </cell>
          <cell r="B6673" t="str">
            <v>26-301-28</v>
          </cell>
          <cell r="C6673" t="str">
            <v xml:space="preserve">HBS ST.COMPR.SCREW,28MM,SINGLE/STERILP. </v>
          </cell>
          <cell r="D6673" t="str">
            <v>PC</v>
          </cell>
          <cell r="E6673">
            <v>68.489999999999995</v>
          </cell>
          <cell r="F6673">
            <v>171.22499999999999</v>
          </cell>
        </row>
        <row r="6674">
          <cell r="A6674">
            <v>2630129</v>
          </cell>
          <cell r="B6674" t="str">
            <v>26-301-29</v>
          </cell>
          <cell r="C6674" t="str">
            <v xml:space="preserve">HBS ST.COMPR.SCREW,29MM,SINGLE/STERILP. </v>
          </cell>
          <cell r="D6674" t="str">
            <v>PC</v>
          </cell>
          <cell r="E6674">
            <v>68.489999999999995</v>
          </cell>
          <cell r="F6674">
            <v>171.22499999999999</v>
          </cell>
        </row>
        <row r="6675">
          <cell r="A6675">
            <v>2630130</v>
          </cell>
          <cell r="B6675" t="str">
            <v>26-301-30</v>
          </cell>
          <cell r="C6675" t="str">
            <v xml:space="preserve">HBS ST.COMPR.SCREW,30MM,SINGLE/STERILP. </v>
          </cell>
          <cell r="D6675" t="str">
            <v>PC</v>
          </cell>
          <cell r="E6675">
            <v>68.489999999999995</v>
          </cell>
          <cell r="F6675">
            <v>171.22499999999999</v>
          </cell>
        </row>
        <row r="6676">
          <cell r="A6676">
            <v>2631010</v>
          </cell>
          <cell r="B6676" t="str">
            <v>26-310-10</v>
          </cell>
          <cell r="C6676" t="str">
            <v xml:space="preserve">HBS HIGH COMP. SCREW 10 MM              </v>
          </cell>
          <cell r="D6676" t="str">
            <v>PC</v>
          </cell>
          <cell r="E6676">
            <v>64.53</v>
          </cell>
          <cell r="F6676">
            <v>161.32499999999999</v>
          </cell>
        </row>
        <row r="6677">
          <cell r="A6677">
            <v>2631011</v>
          </cell>
          <cell r="B6677" t="str">
            <v>26-310-11</v>
          </cell>
          <cell r="C6677" t="str">
            <v xml:space="preserve">HBS HIGH COMP. SCREW 11 MM              </v>
          </cell>
          <cell r="D6677" t="str">
            <v>PC</v>
          </cell>
          <cell r="E6677">
            <v>64.53</v>
          </cell>
          <cell r="F6677">
            <v>161.32499999999999</v>
          </cell>
        </row>
        <row r="6678">
          <cell r="A6678">
            <v>2631012</v>
          </cell>
          <cell r="B6678" t="str">
            <v>26-310-12</v>
          </cell>
          <cell r="C6678" t="str">
            <v xml:space="preserve">HBS HIGH COMP. SCREW 12 MM              </v>
          </cell>
          <cell r="D6678" t="str">
            <v>PC</v>
          </cell>
          <cell r="E6678">
            <v>64.53</v>
          </cell>
          <cell r="F6678">
            <v>161.32499999999999</v>
          </cell>
        </row>
        <row r="6679">
          <cell r="A6679">
            <v>2631013</v>
          </cell>
          <cell r="B6679" t="str">
            <v>26-310-13</v>
          </cell>
          <cell r="C6679" t="str">
            <v xml:space="preserve">HBS HIGH COMP. SCREW 13 MM              </v>
          </cell>
          <cell r="D6679" t="str">
            <v>PC</v>
          </cell>
          <cell r="E6679">
            <v>64.53</v>
          </cell>
          <cell r="F6679">
            <v>161.32499999999999</v>
          </cell>
        </row>
        <row r="6680">
          <cell r="A6680">
            <v>2631014</v>
          </cell>
          <cell r="B6680" t="str">
            <v>26-310-14</v>
          </cell>
          <cell r="C6680" t="str">
            <v xml:space="preserve">HBS HIGH COMP. SCREW 14 MM              </v>
          </cell>
          <cell r="D6680" t="str">
            <v>PC</v>
          </cell>
          <cell r="E6680">
            <v>64.53</v>
          </cell>
          <cell r="F6680">
            <v>161.32499999999999</v>
          </cell>
        </row>
        <row r="6681">
          <cell r="A6681">
            <v>2631015</v>
          </cell>
          <cell r="B6681" t="str">
            <v>26-310-15</v>
          </cell>
          <cell r="C6681" t="str">
            <v xml:space="preserve">HBS HIGH COMP. SCREW 15 MM              </v>
          </cell>
          <cell r="D6681" t="str">
            <v>PC</v>
          </cell>
          <cell r="E6681">
            <v>64.53</v>
          </cell>
          <cell r="F6681">
            <v>161.32499999999999</v>
          </cell>
        </row>
        <row r="6682">
          <cell r="A6682">
            <v>2631016</v>
          </cell>
          <cell r="B6682" t="str">
            <v>26-310-16</v>
          </cell>
          <cell r="C6682" t="str">
            <v xml:space="preserve">HBS HIGH COMP. SCREW 16 MM              </v>
          </cell>
          <cell r="D6682" t="str">
            <v>PC</v>
          </cell>
          <cell r="E6682">
            <v>64.53</v>
          </cell>
          <cell r="F6682">
            <v>161.32499999999999</v>
          </cell>
        </row>
        <row r="6683">
          <cell r="A6683">
            <v>2631017</v>
          </cell>
          <cell r="B6683" t="str">
            <v>26-310-17</v>
          </cell>
          <cell r="C6683" t="str">
            <v xml:space="preserve">HBS HIGH COMP. SCREW 17 MM              </v>
          </cell>
          <cell r="D6683" t="str">
            <v>PC</v>
          </cell>
          <cell r="E6683">
            <v>64.53</v>
          </cell>
          <cell r="F6683">
            <v>161.32499999999999</v>
          </cell>
        </row>
        <row r="6684">
          <cell r="A6684">
            <v>2631018</v>
          </cell>
          <cell r="B6684" t="str">
            <v>26-310-18</v>
          </cell>
          <cell r="C6684" t="str">
            <v xml:space="preserve">HBS HIGH COMP. SCREW 18 MM              </v>
          </cell>
          <cell r="D6684" t="str">
            <v>PC</v>
          </cell>
          <cell r="E6684">
            <v>64.53</v>
          </cell>
          <cell r="F6684">
            <v>161.32499999999999</v>
          </cell>
        </row>
        <row r="6685">
          <cell r="A6685">
            <v>2631019</v>
          </cell>
          <cell r="B6685" t="str">
            <v>26-310-19</v>
          </cell>
          <cell r="C6685" t="str">
            <v xml:space="preserve">HBS HIGH COMP. SCREW 19 MM              </v>
          </cell>
          <cell r="D6685" t="str">
            <v>PC</v>
          </cell>
          <cell r="E6685">
            <v>64.53</v>
          </cell>
          <cell r="F6685">
            <v>161.32499999999999</v>
          </cell>
        </row>
        <row r="6686">
          <cell r="A6686">
            <v>2631020</v>
          </cell>
          <cell r="B6686" t="str">
            <v>26-310-20</v>
          </cell>
          <cell r="C6686" t="str">
            <v xml:space="preserve">HBS HIGH COMP. SCREW 20 MM              </v>
          </cell>
          <cell r="D6686" t="str">
            <v>PC</v>
          </cell>
          <cell r="E6686">
            <v>64.53</v>
          </cell>
          <cell r="F6686">
            <v>161.32499999999999</v>
          </cell>
        </row>
        <row r="6687">
          <cell r="A6687">
            <v>2631021</v>
          </cell>
          <cell r="B6687" t="str">
            <v>26-310-21</v>
          </cell>
          <cell r="C6687" t="str">
            <v xml:space="preserve">HBS HIGH COMP. SCREW 21 MM              </v>
          </cell>
          <cell r="D6687" t="str">
            <v>PC</v>
          </cell>
          <cell r="E6687">
            <v>64.53</v>
          </cell>
          <cell r="F6687">
            <v>161.32499999999999</v>
          </cell>
        </row>
        <row r="6688">
          <cell r="A6688">
            <v>2631022</v>
          </cell>
          <cell r="B6688" t="str">
            <v>26-310-22</v>
          </cell>
          <cell r="C6688" t="str">
            <v xml:space="preserve">HBS HIGH COMP. SCREW 22 MM              </v>
          </cell>
          <cell r="D6688" t="str">
            <v>PC</v>
          </cell>
          <cell r="E6688">
            <v>64.53</v>
          </cell>
          <cell r="F6688">
            <v>161.32499999999999</v>
          </cell>
        </row>
        <row r="6689">
          <cell r="A6689">
            <v>2631023</v>
          </cell>
          <cell r="B6689" t="str">
            <v>26-310-23</v>
          </cell>
          <cell r="C6689" t="str">
            <v xml:space="preserve">HBS HIGH COMP. SCREW 23 MM              </v>
          </cell>
          <cell r="D6689" t="str">
            <v>PC</v>
          </cell>
          <cell r="E6689">
            <v>64.53</v>
          </cell>
          <cell r="F6689">
            <v>161.32499999999999</v>
          </cell>
        </row>
        <row r="6690">
          <cell r="A6690">
            <v>2631024</v>
          </cell>
          <cell r="B6690" t="str">
            <v>26-310-24</v>
          </cell>
          <cell r="C6690" t="str">
            <v xml:space="preserve">HBS HIGH COMP. SCREW 24 MM              </v>
          </cell>
          <cell r="D6690" t="str">
            <v>PC</v>
          </cell>
          <cell r="E6690">
            <v>64.53</v>
          </cell>
          <cell r="F6690">
            <v>161.32499999999999</v>
          </cell>
        </row>
        <row r="6691">
          <cell r="A6691">
            <v>2631025</v>
          </cell>
          <cell r="B6691" t="str">
            <v>26-310-25</v>
          </cell>
          <cell r="C6691" t="str">
            <v xml:space="preserve">HBS HIGH COMP. SCREW 25 MM              </v>
          </cell>
          <cell r="D6691" t="str">
            <v>PC</v>
          </cell>
          <cell r="E6691">
            <v>64.53</v>
          </cell>
          <cell r="F6691">
            <v>161.32499999999999</v>
          </cell>
        </row>
        <row r="6692">
          <cell r="A6692">
            <v>2631026</v>
          </cell>
          <cell r="B6692" t="str">
            <v>26-310-26</v>
          </cell>
          <cell r="C6692" t="str">
            <v xml:space="preserve">HBS HIGH COMP. SCREW 26 MM              </v>
          </cell>
          <cell r="D6692" t="str">
            <v>PC</v>
          </cell>
          <cell r="E6692">
            <v>64.53</v>
          </cell>
          <cell r="F6692">
            <v>161.32499999999999</v>
          </cell>
        </row>
        <row r="6693">
          <cell r="A6693">
            <v>2631027</v>
          </cell>
          <cell r="B6693" t="str">
            <v>26-310-27</v>
          </cell>
          <cell r="C6693" t="str">
            <v xml:space="preserve">HBS HIGH COMP. SCREW 27 MM              </v>
          </cell>
          <cell r="D6693" t="str">
            <v>PC</v>
          </cell>
          <cell r="E6693">
            <v>64.53</v>
          </cell>
          <cell r="F6693">
            <v>161.32499999999999</v>
          </cell>
        </row>
        <row r="6694">
          <cell r="A6694">
            <v>2631028</v>
          </cell>
          <cell r="B6694" t="str">
            <v>26-310-28</v>
          </cell>
          <cell r="C6694" t="str">
            <v xml:space="preserve">HBS HIGH COMP. SCREW 28 MM              </v>
          </cell>
          <cell r="D6694" t="str">
            <v>PC</v>
          </cell>
          <cell r="E6694">
            <v>64.53</v>
          </cell>
          <cell r="F6694">
            <v>161.32499999999999</v>
          </cell>
        </row>
        <row r="6695">
          <cell r="A6695">
            <v>2631029</v>
          </cell>
          <cell r="B6695" t="str">
            <v>26-310-29</v>
          </cell>
          <cell r="C6695" t="str">
            <v xml:space="preserve">HBS HIGH COMP. SCREW 29 MM              </v>
          </cell>
          <cell r="D6695" t="str">
            <v>PC</v>
          </cell>
          <cell r="E6695">
            <v>64.53</v>
          </cell>
          <cell r="F6695">
            <v>161.32499999999999</v>
          </cell>
        </row>
        <row r="6696">
          <cell r="A6696">
            <v>2631030</v>
          </cell>
          <cell r="B6696" t="str">
            <v>26-310-30</v>
          </cell>
          <cell r="C6696" t="str">
            <v xml:space="preserve">HBS HIGH COMP. SCREW 30 MM              </v>
          </cell>
          <cell r="D6696" t="str">
            <v>PC</v>
          </cell>
          <cell r="E6696">
            <v>64.53</v>
          </cell>
          <cell r="F6696">
            <v>161.32499999999999</v>
          </cell>
        </row>
        <row r="6697">
          <cell r="A6697">
            <v>2631110</v>
          </cell>
          <cell r="B6697" t="str">
            <v>26-311-10</v>
          </cell>
          <cell r="C6697" t="str">
            <v>HBS HIGH COMPR.SCREW,10MM,SINGLE/STERILP</v>
          </cell>
          <cell r="D6697" t="str">
            <v>PC</v>
          </cell>
          <cell r="E6697">
            <v>71.099999999999994</v>
          </cell>
          <cell r="F6697">
            <v>177.75</v>
          </cell>
        </row>
        <row r="6698">
          <cell r="A6698">
            <v>2631111</v>
          </cell>
          <cell r="B6698" t="str">
            <v>26-311-11</v>
          </cell>
          <cell r="C6698" t="str">
            <v>HBS HIGH COMPR.SCREW,11MM,SINGLE/STERILP</v>
          </cell>
          <cell r="D6698" t="str">
            <v>PC</v>
          </cell>
          <cell r="E6698">
            <v>71.099999999999994</v>
          </cell>
          <cell r="F6698">
            <v>177.75</v>
          </cell>
        </row>
        <row r="6699">
          <cell r="A6699">
            <v>2631112</v>
          </cell>
          <cell r="B6699" t="str">
            <v>26-311-12</v>
          </cell>
          <cell r="C6699" t="str">
            <v>HBS HIGH COMPR.SCREW,12MM,SINGLE/STERILP</v>
          </cell>
          <cell r="D6699" t="str">
            <v>PC</v>
          </cell>
          <cell r="E6699">
            <v>71.099999999999994</v>
          </cell>
          <cell r="F6699">
            <v>177.75</v>
          </cell>
        </row>
        <row r="6700">
          <cell r="A6700">
            <v>2631113</v>
          </cell>
          <cell r="B6700" t="str">
            <v>26-311-13</v>
          </cell>
          <cell r="C6700" t="str">
            <v>HBS HIGH COMPR.SCREW,13MM,SINGLE/STERILP</v>
          </cell>
          <cell r="D6700" t="str">
            <v>PC</v>
          </cell>
          <cell r="E6700">
            <v>71.099999999999994</v>
          </cell>
          <cell r="F6700">
            <v>177.75</v>
          </cell>
        </row>
        <row r="6701">
          <cell r="A6701">
            <v>2631114</v>
          </cell>
          <cell r="B6701" t="str">
            <v>26-311-14</v>
          </cell>
          <cell r="C6701" t="str">
            <v>HBS HIGH COMPR.SCREW,14MM,SINGLE/STERILP</v>
          </cell>
          <cell r="D6701" t="str">
            <v>PC</v>
          </cell>
          <cell r="E6701">
            <v>71.099999999999994</v>
          </cell>
          <cell r="F6701">
            <v>177.75</v>
          </cell>
        </row>
        <row r="6702">
          <cell r="A6702">
            <v>2631115</v>
          </cell>
          <cell r="B6702" t="str">
            <v>26-311-15</v>
          </cell>
          <cell r="C6702" t="str">
            <v>HBS HIGH COMPR.SCREW,15MM,SINGLE/STERILP</v>
          </cell>
          <cell r="D6702" t="str">
            <v>PC</v>
          </cell>
          <cell r="E6702">
            <v>71.099999999999994</v>
          </cell>
          <cell r="F6702">
            <v>177.75</v>
          </cell>
        </row>
        <row r="6703">
          <cell r="A6703">
            <v>2631116</v>
          </cell>
          <cell r="B6703" t="str">
            <v>26-311-16</v>
          </cell>
          <cell r="C6703" t="str">
            <v>HBS HIGH COMPR.SCREW,16MM,SINGLE/STERILP</v>
          </cell>
          <cell r="D6703" t="str">
            <v>PC</v>
          </cell>
          <cell r="E6703">
            <v>71.099999999999994</v>
          </cell>
          <cell r="F6703">
            <v>177.75</v>
          </cell>
        </row>
        <row r="6704">
          <cell r="A6704">
            <v>2631117</v>
          </cell>
          <cell r="B6704" t="str">
            <v>26-311-17</v>
          </cell>
          <cell r="C6704" t="str">
            <v>HBS HIGH COMPR.SCREW,17MM,SINGLE/STERILP</v>
          </cell>
          <cell r="D6704" t="str">
            <v>PC</v>
          </cell>
          <cell r="E6704">
            <v>71.099999999999994</v>
          </cell>
          <cell r="F6704">
            <v>177.75</v>
          </cell>
        </row>
        <row r="6705">
          <cell r="A6705">
            <v>2631118</v>
          </cell>
          <cell r="B6705" t="str">
            <v>26-311-18</v>
          </cell>
          <cell r="C6705" t="str">
            <v>HBS HIGH COMPR.SCREW,18MM,SINGLE/STERILP</v>
          </cell>
          <cell r="D6705" t="str">
            <v>PC</v>
          </cell>
          <cell r="E6705">
            <v>71.099999999999994</v>
          </cell>
          <cell r="F6705">
            <v>177.75</v>
          </cell>
        </row>
        <row r="6706">
          <cell r="A6706">
            <v>2631119</v>
          </cell>
          <cell r="B6706" t="str">
            <v>26-311-19</v>
          </cell>
          <cell r="C6706" t="str">
            <v>HBS HIGH COMPR.SCREW,19MM,SINGLE/STERILP</v>
          </cell>
          <cell r="D6706" t="str">
            <v>PC</v>
          </cell>
          <cell r="E6706">
            <v>71.099999999999994</v>
          </cell>
          <cell r="F6706">
            <v>177.75</v>
          </cell>
        </row>
        <row r="6707">
          <cell r="A6707">
            <v>2631120</v>
          </cell>
          <cell r="B6707" t="str">
            <v>26-311-20</v>
          </cell>
          <cell r="C6707" t="str">
            <v>HBS HIGH COMPR.SCREW,20MM,SINGLE/STERILP</v>
          </cell>
          <cell r="D6707" t="str">
            <v>PC</v>
          </cell>
          <cell r="E6707">
            <v>71.099999999999994</v>
          </cell>
          <cell r="F6707">
            <v>177.75</v>
          </cell>
        </row>
        <row r="6708">
          <cell r="A6708">
            <v>2631121</v>
          </cell>
          <cell r="B6708" t="str">
            <v>26-311-21</v>
          </cell>
          <cell r="C6708" t="str">
            <v>HBS HIGH COMPR.SCREW,21MM,SINGLE/STERILP</v>
          </cell>
          <cell r="D6708" t="str">
            <v>PC</v>
          </cell>
          <cell r="E6708">
            <v>71.099999999999994</v>
          </cell>
          <cell r="F6708">
            <v>177.75</v>
          </cell>
        </row>
        <row r="6709">
          <cell r="A6709">
            <v>2631122</v>
          </cell>
          <cell r="B6709" t="str">
            <v>26-311-22</v>
          </cell>
          <cell r="C6709" t="str">
            <v>HBS HIGH COMPR.SCREW,22MM,SINGLE/STERILP</v>
          </cell>
          <cell r="D6709" t="str">
            <v>PC</v>
          </cell>
          <cell r="E6709">
            <v>71.099999999999994</v>
          </cell>
          <cell r="F6709">
            <v>177.75</v>
          </cell>
        </row>
        <row r="6710">
          <cell r="A6710">
            <v>2631123</v>
          </cell>
          <cell r="B6710" t="str">
            <v>26-311-23</v>
          </cell>
          <cell r="C6710" t="str">
            <v>HBS HIGH COMPR.SCREW,23MM,SINGLE/STERILP</v>
          </cell>
          <cell r="D6710" t="str">
            <v>PC</v>
          </cell>
          <cell r="E6710">
            <v>71.099999999999994</v>
          </cell>
          <cell r="F6710">
            <v>177.75</v>
          </cell>
        </row>
        <row r="6711">
          <cell r="A6711">
            <v>2631124</v>
          </cell>
          <cell r="B6711" t="str">
            <v>26-311-24</v>
          </cell>
          <cell r="C6711" t="str">
            <v>HBS HIGH COMPR.SCREW,24MM,SINGLE/STERILP</v>
          </cell>
          <cell r="D6711" t="str">
            <v>PC</v>
          </cell>
          <cell r="E6711">
            <v>71.099999999999994</v>
          </cell>
          <cell r="F6711">
            <v>177.75</v>
          </cell>
        </row>
        <row r="6712">
          <cell r="A6712">
            <v>2631125</v>
          </cell>
          <cell r="B6712" t="str">
            <v>26-311-25</v>
          </cell>
          <cell r="C6712" t="str">
            <v>HBS HIGH COMPR.SCREW,25MM,SINGLE/STERILP</v>
          </cell>
          <cell r="D6712" t="str">
            <v>PC</v>
          </cell>
          <cell r="E6712">
            <v>71.099999999999994</v>
          </cell>
          <cell r="F6712">
            <v>177.75</v>
          </cell>
        </row>
        <row r="6713">
          <cell r="A6713">
            <v>2631126</v>
          </cell>
          <cell r="B6713" t="str">
            <v>26-311-26</v>
          </cell>
          <cell r="C6713" t="str">
            <v>HBS HIGH COMPR.SCREW,26MM,SINGLE/STERILP</v>
          </cell>
          <cell r="D6713" t="str">
            <v>PC</v>
          </cell>
          <cell r="E6713">
            <v>71.099999999999994</v>
          </cell>
          <cell r="F6713">
            <v>177.75</v>
          </cell>
        </row>
        <row r="6714">
          <cell r="A6714">
            <v>2631127</v>
          </cell>
          <cell r="B6714" t="str">
            <v>26-311-27</v>
          </cell>
          <cell r="C6714" t="str">
            <v>HBS HIGH COMPR.SCREW,27MM,SINGLE/STERILP</v>
          </cell>
          <cell r="D6714" t="str">
            <v>PC</v>
          </cell>
          <cell r="E6714">
            <v>71.099999999999994</v>
          </cell>
          <cell r="F6714">
            <v>177.75</v>
          </cell>
        </row>
        <row r="6715">
          <cell r="A6715">
            <v>2631128</v>
          </cell>
          <cell r="B6715" t="str">
            <v>26-311-28</v>
          </cell>
          <cell r="C6715" t="str">
            <v>HBS HIGH COMPR.SCREW,28MM,SINGLE/STERILP</v>
          </cell>
          <cell r="D6715" t="str">
            <v>PC</v>
          </cell>
          <cell r="E6715">
            <v>71.099999999999994</v>
          </cell>
          <cell r="F6715">
            <v>177.75</v>
          </cell>
        </row>
        <row r="6716">
          <cell r="A6716">
            <v>2631129</v>
          </cell>
          <cell r="B6716" t="str">
            <v>26-311-29</v>
          </cell>
          <cell r="C6716" t="str">
            <v>HBS HIGH COMPR.SCREW,29MM,SINGLE/STERILP</v>
          </cell>
          <cell r="D6716" t="str">
            <v>PC</v>
          </cell>
          <cell r="E6716">
            <v>71.099999999999994</v>
          </cell>
          <cell r="F6716">
            <v>177.75</v>
          </cell>
        </row>
        <row r="6717">
          <cell r="A6717">
            <v>2631130</v>
          </cell>
          <cell r="B6717" t="str">
            <v>26-311-30</v>
          </cell>
          <cell r="C6717" t="str">
            <v>HBS HIGH COMPR.SCREW,30MM,SINGLE/STERILP</v>
          </cell>
          <cell r="D6717" t="str">
            <v>PC</v>
          </cell>
          <cell r="E6717">
            <v>71.099999999999994</v>
          </cell>
          <cell r="F6717">
            <v>177.75</v>
          </cell>
        </row>
        <row r="6718">
          <cell r="A6718">
            <v>2632010</v>
          </cell>
          <cell r="B6718" t="str">
            <v>26-320-10</v>
          </cell>
          <cell r="C6718" t="str">
            <v xml:space="preserve">HBS MINI SCREW 10 MM                    </v>
          </cell>
          <cell r="D6718" t="str">
            <v>PC</v>
          </cell>
          <cell r="E6718">
            <v>50.49</v>
          </cell>
          <cell r="F6718">
            <v>126.22500000000001</v>
          </cell>
        </row>
        <row r="6719">
          <cell r="A6719">
            <v>2632011</v>
          </cell>
          <cell r="B6719" t="str">
            <v>26-320-11</v>
          </cell>
          <cell r="C6719" t="str">
            <v xml:space="preserve">HBS MINI SCREW 11 MM                    </v>
          </cell>
          <cell r="D6719" t="str">
            <v>PC</v>
          </cell>
          <cell r="E6719">
            <v>50.49</v>
          </cell>
          <cell r="F6719">
            <v>126.22500000000001</v>
          </cell>
        </row>
        <row r="6720">
          <cell r="A6720">
            <v>2632012</v>
          </cell>
          <cell r="B6720" t="str">
            <v>26-320-12</v>
          </cell>
          <cell r="C6720" t="str">
            <v xml:space="preserve">HBS MINI SCREW 12 MM                    </v>
          </cell>
          <cell r="D6720" t="str">
            <v>PC</v>
          </cell>
          <cell r="E6720">
            <v>50.49</v>
          </cell>
          <cell r="F6720">
            <v>126.22500000000001</v>
          </cell>
        </row>
        <row r="6721">
          <cell r="A6721">
            <v>2632013</v>
          </cell>
          <cell r="B6721" t="str">
            <v>26-320-13</v>
          </cell>
          <cell r="C6721" t="str">
            <v xml:space="preserve">HBS MINI SCREW 13 MM                    </v>
          </cell>
          <cell r="D6721" t="str">
            <v>PC</v>
          </cell>
          <cell r="E6721">
            <v>50.49</v>
          </cell>
          <cell r="F6721">
            <v>126.22500000000001</v>
          </cell>
        </row>
        <row r="6722">
          <cell r="A6722">
            <v>2632014</v>
          </cell>
          <cell r="B6722" t="str">
            <v>26-320-14</v>
          </cell>
          <cell r="C6722" t="str">
            <v xml:space="preserve">HBS MINI SCREW 14 MM                    </v>
          </cell>
          <cell r="D6722" t="str">
            <v>PC</v>
          </cell>
          <cell r="E6722">
            <v>50.49</v>
          </cell>
          <cell r="F6722">
            <v>126.22500000000001</v>
          </cell>
        </row>
        <row r="6723">
          <cell r="A6723">
            <v>2632015</v>
          </cell>
          <cell r="B6723" t="str">
            <v>26-320-15</v>
          </cell>
          <cell r="C6723" t="str">
            <v xml:space="preserve">HBS MINI SCREW 15 MM                    </v>
          </cell>
          <cell r="D6723" t="str">
            <v>PC</v>
          </cell>
          <cell r="E6723">
            <v>50.49</v>
          </cell>
          <cell r="F6723">
            <v>126.22500000000001</v>
          </cell>
        </row>
        <row r="6724">
          <cell r="A6724">
            <v>2632016</v>
          </cell>
          <cell r="B6724" t="str">
            <v>26-320-16</v>
          </cell>
          <cell r="C6724" t="str">
            <v xml:space="preserve">HBS MINI SCREW 16 MM                    </v>
          </cell>
          <cell r="D6724" t="str">
            <v>PC</v>
          </cell>
          <cell r="E6724">
            <v>50.49</v>
          </cell>
          <cell r="F6724">
            <v>126.22500000000001</v>
          </cell>
        </row>
        <row r="6725">
          <cell r="A6725">
            <v>2632017</v>
          </cell>
          <cell r="B6725" t="str">
            <v>26-320-17</v>
          </cell>
          <cell r="C6725" t="str">
            <v xml:space="preserve">HBS MINI SCREW 17 MM                    </v>
          </cell>
          <cell r="D6725" t="str">
            <v>PC</v>
          </cell>
          <cell r="E6725">
            <v>50.49</v>
          </cell>
          <cell r="F6725">
            <v>126.22500000000001</v>
          </cell>
        </row>
        <row r="6726">
          <cell r="A6726">
            <v>2632018</v>
          </cell>
          <cell r="B6726" t="str">
            <v>26-320-18</v>
          </cell>
          <cell r="C6726" t="str">
            <v xml:space="preserve">HBS MINI SCREW 18 MM                    </v>
          </cell>
          <cell r="D6726" t="str">
            <v>PC</v>
          </cell>
          <cell r="E6726">
            <v>50.49</v>
          </cell>
          <cell r="F6726">
            <v>126.22500000000001</v>
          </cell>
        </row>
        <row r="6727">
          <cell r="A6727">
            <v>2632019</v>
          </cell>
          <cell r="B6727" t="str">
            <v>26-320-19</v>
          </cell>
          <cell r="C6727" t="str">
            <v xml:space="preserve">HBS MINI SCREW 19 MM                    </v>
          </cell>
          <cell r="D6727" t="str">
            <v>PC</v>
          </cell>
          <cell r="E6727">
            <v>50.49</v>
          </cell>
          <cell r="F6727">
            <v>126.22500000000001</v>
          </cell>
        </row>
        <row r="6728">
          <cell r="A6728">
            <v>2632020</v>
          </cell>
          <cell r="B6728" t="str">
            <v>26-320-20</v>
          </cell>
          <cell r="C6728" t="str">
            <v xml:space="preserve">HBS MINI SCREW 20 MM                    </v>
          </cell>
          <cell r="D6728" t="str">
            <v>PC</v>
          </cell>
          <cell r="E6728">
            <v>50.49</v>
          </cell>
          <cell r="F6728">
            <v>126.22500000000001</v>
          </cell>
        </row>
        <row r="6729">
          <cell r="A6729">
            <v>2632021</v>
          </cell>
          <cell r="B6729" t="str">
            <v>26-320-21</v>
          </cell>
          <cell r="C6729" t="str">
            <v xml:space="preserve">HBS MINI SCREW 21 MM                    </v>
          </cell>
          <cell r="D6729" t="str">
            <v>PC</v>
          </cell>
          <cell r="E6729">
            <v>50.49</v>
          </cell>
          <cell r="F6729">
            <v>126.22500000000001</v>
          </cell>
        </row>
        <row r="6730">
          <cell r="A6730">
            <v>2632022</v>
          </cell>
          <cell r="B6730" t="str">
            <v>26-320-22</v>
          </cell>
          <cell r="C6730" t="str">
            <v xml:space="preserve">HBS MINI SCREW 22 MM                    </v>
          </cell>
          <cell r="D6730" t="str">
            <v>PC</v>
          </cell>
          <cell r="E6730">
            <v>50.49</v>
          </cell>
          <cell r="F6730">
            <v>126.22500000000001</v>
          </cell>
        </row>
        <row r="6731">
          <cell r="A6731">
            <v>2632023</v>
          </cell>
          <cell r="B6731" t="str">
            <v>26-320-23</v>
          </cell>
          <cell r="C6731" t="str">
            <v xml:space="preserve">HBS MINI SCREW 23 MM                    </v>
          </cell>
          <cell r="D6731" t="str">
            <v>PC</v>
          </cell>
          <cell r="E6731">
            <v>50.49</v>
          </cell>
          <cell r="F6731">
            <v>126.22500000000001</v>
          </cell>
        </row>
        <row r="6732">
          <cell r="A6732">
            <v>2632024</v>
          </cell>
          <cell r="B6732" t="str">
            <v>26-320-24</v>
          </cell>
          <cell r="C6732" t="str">
            <v xml:space="preserve">HBS MINI SCREW 24 MM                    </v>
          </cell>
          <cell r="D6732" t="str">
            <v>PC</v>
          </cell>
          <cell r="E6732">
            <v>50.49</v>
          </cell>
          <cell r="F6732">
            <v>126.22500000000001</v>
          </cell>
        </row>
        <row r="6733">
          <cell r="A6733">
            <v>2632025</v>
          </cell>
          <cell r="B6733" t="str">
            <v>26-320-25</v>
          </cell>
          <cell r="C6733" t="str">
            <v xml:space="preserve">HBS MINI SCREW 25 MM                    </v>
          </cell>
          <cell r="D6733" t="str">
            <v>PC</v>
          </cell>
          <cell r="E6733">
            <v>50.49</v>
          </cell>
          <cell r="F6733">
            <v>126.22500000000001</v>
          </cell>
        </row>
        <row r="6734">
          <cell r="A6734">
            <v>2632026</v>
          </cell>
          <cell r="B6734" t="str">
            <v>26-320-26</v>
          </cell>
          <cell r="C6734" t="str">
            <v xml:space="preserve">HBS MINI SCREW 26 MM                    </v>
          </cell>
          <cell r="D6734" t="str">
            <v>PC</v>
          </cell>
          <cell r="E6734">
            <v>50.49</v>
          </cell>
          <cell r="F6734">
            <v>126.22500000000001</v>
          </cell>
        </row>
        <row r="6735">
          <cell r="A6735">
            <v>2632027</v>
          </cell>
          <cell r="B6735" t="str">
            <v>26-320-27</v>
          </cell>
          <cell r="C6735" t="str">
            <v xml:space="preserve">HBS MINI SCREW 27 MM                    </v>
          </cell>
          <cell r="D6735" t="str">
            <v>PC</v>
          </cell>
          <cell r="E6735">
            <v>50.49</v>
          </cell>
          <cell r="F6735">
            <v>126.22500000000001</v>
          </cell>
        </row>
        <row r="6736">
          <cell r="A6736">
            <v>2632028</v>
          </cell>
          <cell r="B6736" t="str">
            <v>26-320-28</v>
          </cell>
          <cell r="C6736" t="str">
            <v xml:space="preserve">HBS MINI SCREW 28 MM                    </v>
          </cell>
          <cell r="D6736" t="str">
            <v>PC</v>
          </cell>
          <cell r="E6736">
            <v>50.49</v>
          </cell>
          <cell r="F6736">
            <v>126.22500000000001</v>
          </cell>
        </row>
        <row r="6737">
          <cell r="A6737">
            <v>2632029</v>
          </cell>
          <cell r="B6737" t="str">
            <v>26-320-29</v>
          </cell>
          <cell r="C6737" t="str">
            <v xml:space="preserve">HBS MINI SCREW 29 MM                    </v>
          </cell>
          <cell r="D6737" t="str">
            <v>PC</v>
          </cell>
          <cell r="E6737">
            <v>50.49</v>
          </cell>
          <cell r="F6737">
            <v>126.22500000000001</v>
          </cell>
        </row>
        <row r="6738">
          <cell r="A6738">
            <v>2632030</v>
          </cell>
          <cell r="B6738" t="str">
            <v>26-320-30</v>
          </cell>
          <cell r="C6738" t="str">
            <v xml:space="preserve">HBS MINI SCREW 30 MM                    </v>
          </cell>
          <cell r="D6738" t="str">
            <v>PC</v>
          </cell>
          <cell r="E6738">
            <v>50.49</v>
          </cell>
          <cell r="F6738">
            <v>126.22500000000001</v>
          </cell>
        </row>
        <row r="6739">
          <cell r="A6739">
            <v>2632110</v>
          </cell>
          <cell r="B6739" t="str">
            <v>26-321-10</v>
          </cell>
          <cell r="C6739" t="str">
            <v xml:space="preserve">HBS MINI SCREW,10MM,SINGLE/STERILEPACK. </v>
          </cell>
          <cell r="D6739" t="str">
            <v>PC</v>
          </cell>
          <cell r="E6739">
            <v>57.6</v>
          </cell>
          <cell r="F6739">
            <v>144</v>
          </cell>
        </row>
        <row r="6740">
          <cell r="A6740">
            <v>2632111</v>
          </cell>
          <cell r="B6740" t="str">
            <v>26-321-11</v>
          </cell>
          <cell r="C6740" t="str">
            <v xml:space="preserve">HBS MINI SCREW,11MM,SINGLE/STERILEPACK. </v>
          </cell>
          <cell r="D6740" t="str">
            <v>PC</v>
          </cell>
          <cell r="E6740">
            <v>57.6</v>
          </cell>
          <cell r="F6740">
            <v>144</v>
          </cell>
        </row>
        <row r="6741">
          <cell r="A6741">
            <v>2632112</v>
          </cell>
          <cell r="B6741" t="str">
            <v>26-321-12</v>
          </cell>
          <cell r="C6741" t="str">
            <v xml:space="preserve">HBS MINI SCREW,12MM,SINGLE/STERILEPACK. </v>
          </cell>
          <cell r="D6741" t="str">
            <v>PC</v>
          </cell>
          <cell r="E6741">
            <v>57.6</v>
          </cell>
          <cell r="F6741">
            <v>144</v>
          </cell>
        </row>
        <row r="6742">
          <cell r="A6742">
            <v>2632113</v>
          </cell>
          <cell r="B6742" t="str">
            <v>26-321-13</v>
          </cell>
          <cell r="C6742" t="str">
            <v xml:space="preserve">HBS MINI SCREW,13MM,SINGLE/STERILEPACK. </v>
          </cell>
          <cell r="D6742" t="str">
            <v>PC</v>
          </cell>
          <cell r="E6742">
            <v>57.6</v>
          </cell>
          <cell r="F6742">
            <v>144</v>
          </cell>
        </row>
        <row r="6743">
          <cell r="A6743">
            <v>2632114</v>
          </cell>
          <cell r="B6743" t="str">
            <v>26-321-14</v>
          </cell>
          <cell r="C6743" t="str">
            <v xml:space="preserve">HBS MINI SCREW,14MM,SINGLE/STERILEPACK. </v>
          </cell>
          <cell r="D6743" t="str">
            <v>PC</v>
          </cell>
          <cell r="E6743">
            <v>57.6</v>
          </cell>
          <cell r="F6743">
            <v>144</v>
          </cell>
        </row>
        <row r="6744">
          <cell r="A6744">
            <v>2632115</v>
          </cell>
          <cell r="B6744" t="str">
            <v>26-321-15</v>
          </cell>
          <cell r="C6744" t="str">
            <v xml:space="preserve">HBS MINI SCREW,15MM,SINGLE/STERILEPACK. </v>
          </cell>
          <cell r="D6744" t="str">
            <v>PC</v>
          </cell>
          <cell r="E6744">
            <v>57.6</v>
          </cell>
          <cell r="F6744">
            <v>144</v>
          </cell>
        </row>
        <row r="6745">
          <cell r="A6745">
            <v>2632116</v>
          </cell>
          <cell r="B6745" t="str">
            <v>26-321-16</v>
          </cell>
          <cell r="C6745" t="str">
            <v xml:space="preserve">HBS MINI SCREW,16MM,SINGLE/STERILEPACK. </v>
          </cell>
          <cell r="D6745" t="str">
            <v>PC</v>
          </cell>
          <cell r="E6745">
            <v>57.6</v>
          </cell>
          <cell r="F6745">
            <v>144</v>
          </cell>
        </row>
        <row r="6746">
          <cell r="A6746">
            <v>2632117</v>
          </cell>
          <cell r="B6746" t="str">
            <v>26-321-17</v>
          </cell>
          <cell r="C6746" t="str">
            <v xml:space="preserve">HBS MINI SCREW,17MM,SINGLE/STERILEPACK. </v>
          </cell>
          <cell r="D6746" t="str">
            <v>PC</v>
          </cell>
          <cell r="E6746">
            <v>57.6</v>
          </cell>
          <cell r="F6746">
            <v>144</v>
          </cell>
        </row>
        <row r="6747">
          <cell r="A6747">
            <v>2632118</v>
          </cell>
          <cell r="B6747" t="str">
            <v>26-321-18</v>
          </cell>
          <cell r="C6747" t="str">
            <v xml:space="preserve">HBS MINI SCREW,18MM,SINGLE/STERILEPACK. </v>
          </cell>
          <cell r="D6747" t="str">
            <v>PC</v>
          </cell>
          <cell r="E6747">
            <v>57.6</v>
          </cell>
          <cell r="F6747">
            <v>144</v>
          </cell>
        </row>
        <row r="6748">
          <cell r="A6748">
            <v>2632119</v>
          </cell>
          <cell r="B6748" t="str">
            <v>26-321-19</v>
          </cell>
          <cell r="C6748" t="str">
            <v xml:space="preserve">HBS MINI SCREW,19MM,SINGLE/STERILEPACK. </v>
          </cell>
          <cell r="D6748" t="str">
            <v>PC</v>
          </cell>
          <cell r="E6748">
            <v>57.6</v>
          </cell>
          <cell r="F6748">
            <v>144</v>
          </cell>
        </row>
        <row r="6749">
          <cell r="A6749">
            <v>2632120</v>
          </cell>
          <cell r="B6749" t="str">
            <v>26-321-20</v>
          </cell>
          <cell r="C6749" t="str">
            <v xml:space="preserve">HBS MINI SCREW,20MM,SINGLE/STERILEPACK. </v>
          </cell>
          <cell r="D6749" t="str">
            <v>PC</v>
          </cell>
          <cell r="E6749">
            <v>57.6</v>
          </cell>
          <cell r="F6749">
            <v>144</v>
          </cell>
        </row>
        <row r="6750">
          <cell r="A6750">
            <v>2632121</v>
          </cell>
          <cell r="B6750" t="str">
            <v>26-321-21</v>
          </cell>
          <cell r="C6750" t="str">
            <v xml:space="preserve">HBS MINI SCREW,21MM,SINGLE/STERILEPACK. </v>
          </cell>
          <cell r="D6750" t="str">
            <v>PC</v>
          </cell>
          <cell r="E6750">
            <v>57.6</v>
          </cell>
          <cell r="F6750">
            <v>144</v>
          </cell>
        </row>
        <row r="6751">
          <cell r="A6751">
            <v>2632122</v>
          </cell>
          <cell r="B6751" t="str">
            <v>26-321-22</v>
          </cell>
          <cell r="C6751" t="str">
            <v xml:space="preserve">HBS MINI SCREW,22MM,SINGLE/STERILEPACK. </v>
          </cell>
          <cell r="D6751" t="str">
            <v>PC</v>
          </cell>
          <cell r="E6751">
            <v>57.6</v>
          </cell>
          <cell r="F6751">
            <v>144</v>
          </cell>
        </row>
        <row r="6752">
          <cell r="A6752">
            <v>2632123</v>
          </cell>
          <cell r="B6752" t="str">
            <v>26-321-23</v>
          </cell>
          <cell r="C6752" t="str">
            <v xml:space="preserve">HBS MINI SCREW,23MM,SINGLE/STERILEPACK. </v>
          </cell>
          <cell r="D6752" t="str">
            <v>PC</v>
          </cell>
          <cell r="E6752">
            <v>57.6</v>
          </cell>
          <cell r="F6752">
            <v>144</v>
          </cell>
        </row>
        <row r="6753">
          <cell r="A6753">
            <v>2632124</v>
          </cell>
          <cell r="B6753" t="str">
            <v>26-321-24</v>
          </cell>
          <cell r="C6753" t="str">
            <v xml:space="preserve">HBS MINI SCREW,24MM,SINGLE/STERILEPACK. </v>
          </cell>
          <cell r="D6753" t="str">
            <v>PC</v>
          </cell>
          <cell r="E6753">
            <v>57.6</v>
          </cell>
          <cell r="F6753">
            <v>144</v>
          </cell>
        </row>
        <row r="6754">
          <cell r="A6754">
            <v>2632125</v>
          </cell>
          <cell r="B6754" t="str">
            <v>26-321-25</v>
          </cell>
          <cell r="C6754" t="str">
            <v xml:space="preserve">HBS MINI SCREW,25MM,SINGLE/STERILEPACK. </v>
          </cell>
          <cell r="D6754" t="str">
            <v>PC</v>
          </cell>
          <cell r="E6754">
            <v>57.6</v>
          </cell>
          <cell r="F6754">
            <v>144</v>
          </cell>
        </row>
        <row r="6755">
          <cell r="A6755">
            <v>2632126</v>
          </cell>
          <cell r="B6755" t="str">
            <v>26-321-26</v>
          </cell>
          <cell r="C6755" t="str">
            <v xml:space="preserve">HBS MINI SCREW,26MM,SINGLE/STERILEPACK. </v>
          </cell>
          <cell r="D6755" t="str">
            <v>PC</v>
          </cell>
          <cell r="E6755">
            <v>57.6</v>
          </cell>
          <cell r="F6755">
            <v>144</v>
          </cell>
        </row>
        <row r="6756">
          <cell r="A6756">
            <v>2632127</v>
          </cell>
          <cell r="B6756" t="str">
            <v>26-321-27</v>
          </cell>
          <cell r="C6756" t="str">
            <v xml:space="preserve">HBS MINI SCREW,27MM,SINGLE/STERILEPACK. </v>
          </cell>
          <cell r="D6756" t="str">
            <v>PC</v>
          </cell>
          <cell r="E6756">
            <v>57.6</v>
          </cell>
          <cell r="F6756">
            <v>144</v>
          </cell>
        </row>
        <row r="6757">
          <cell r="A6757">
            <v>2632128</v>
          </cell>
          <cell r="B6757" t="str">
            <v>26-321-28</v>
          </cell>
          <cell r="C6757" t="str">
            <v xml:space="preserve">HBS MINI SCREW,28MM,SINGLE/STERILEPACK. </v>
          </cell>
          <cell r="D6757" t="str">
            <v>PC</v>
          </cell>
          <cell r="E6757">
            <v>57.6</v>
          </cell>
          <cell r="F6757">
            <v>144</v>
          </cell>
        </row>
        <row r="6758">
          <cell r="A6758">
            <v>2632129</v>
          </cell>
          <cell r="B6758" t="str">
            <v>26-321-29</v>
          </cell>
          <cell r="C6758" t="str">
            <v xml:space="preserve">HBS MINI SCREW,29MM,SINGLE/STERILEPACK. </v>
          </cell>
          <cell r="D6758" t="str">
            <v>PC</v>
          </cell>
          <cell r="E6758">
            <v>57.6</v>
          </cell>
          <cell r="F6758">
            <v>144</v>
          </cell>
        </row>
        <row r="6759">
          <cell r="A6759">
            <v>2632130</v>
          </cell>
          <cell r="B6759" t="str">
            <v>26-321-30</v>
          </cell>
          <cell r="C6759" t="str">
            <v xml:space="preserve">HBS MINI SCREW,30MM,SINGLE/STERILEPACK. </v>
          </cell>
          <cell r="D6759" t="str">
            <v>PC</v>
          </cell>
          <cell r="E6759">
            <v>57.6</v>
          </cell>
          <cell r="F6759">
            <v>144</v>
          </cell>
        </row>
        <row r="6760">
          <cell r="A6760">
            <v>2632210</v>
          </cell>
          <cell r="B6760" t="str">
            <v>26-322-10</v>
          </cell>
          <cell r="C6760" t="str">
            <v xml:space="preserve">HBS MINI-SCREW, CANNULATED, 10 MM       </v>
          </cell>
          <cell r="D6760" t="str">
            <v>PC</v>
          </cell>
          <cell r="E6760">
            <v>60.93</v>
          </cell>
          <cell r="F6760">
            <v>152.32499999999999</v>
          </cell>
        </row>
        <row r="6761">
          <cell r="A6761">
            <v>2632211</v>
          </cell>
          <cell r="B6761" t="str">
            <v>26-322-11</v>
          </cell>
          <cell r="C6761" t="str">
            <v xml:space="preserve">HBS MINI-SCREW, CANNULATED, 11 MM       </v>
          </cell>
          <cell r="D6761" t="str">
            <v>PC</v>
          </cell>
          <cell r="E6761">
            <v>60.93</v>
          </cell>
          <cell r="F6761">
            <v>152.32499999999999</v>
          </cell>
        </row>
        <row r="6762">
          <cell r="A6762">
            <v>2632212</v>
          </cell>
          <cell r="B6762" t="str">
            <v>26-322-12</v>
          </cell>
          <cell r="C6762" t="str">
            <v xml:space="preserve">HBS MINI-SCREW, CANNULATED, 12 MM       </v>
          </cell>
          <cell r="D6762" t="str">
            <v>PC</v>
          </cell>
          <cell r="E6762">
            <v>60.93</v>
          </cell>
          <cell r="F6762">
            <v>152.32499999999999</v>
          </cell>
        </row>
        <row r="6763">
          <cell r="A6763">
            <v>2632213</v>
          </cell>
          <cell r="B6763" t="str">
            <v>26-322-13</v>
          </cell>
          <cell r="C6763" t="str">
            <v xml:space="preserve">HBS MINI-SCREW, CANNULATED, 13 MM       </v>
          </cell>
          <cell r="D6763" t="str">
            <v>PC</v>
          </cell>
          <cell r="E6763">
            <v>60.93</v>
          </cell>
          <cell r="F6763">
            <v>152.32499999999999</v>
          </cell>
        </row>
        <row r="6764">
          <cell r="A6764">
            <v>2632214</v>
          </cell>
          <cell r="B6764" t="str">
            <v>26-322-14</v>
          </cell>
          <cell r="C6764" t="str">
            <v xml:space="preserve">HBS MINI-SCREW, CANNULATED, 14 MM       </v>
          </cell>
          <cell r="D6764" t="str">
            <v>PC</v>
          </cell>
          <cell r="E6764">
            <v>60.93</v>
          </cell>
          <cell r="F6764">
            <v>152.32499999999999</v>
          </cell>
        </row>
        <row r="6765">
          <cell r="A6765">
            <v>2632215</v>
          </cell>
          <cell r="B6765" t="str">
            <v>26-322-15</v>
          </cell>
          <cell r="C6765" t="str">
            <v xml:space="preserve">HBS MINI-SCREW, CANNULATED, 15 MM       </v>
          </cell>
          <cell r="D6765" t="str">
            <v>PC</v>
          </cell>
          <cell r="E6765">
            <v>60.93</v>
          </cell>
          <cell r="F6765">
            <v>152.32499999999999</v>
          </cell>
        </row>
        <row r="6766">
          <cell r="A6766">
            <v>2632216</v>
          </cell>
          <cell r="B6766" t="str">
            <v>26-322-16</v>
          </cell>
          <cell r="C6766" t="str">
            <v xml:space="preserve">HBS MINI-SCREW, CANNULATED, 16 MM       </v>
          </cell>
          <cell r="D6766" t="str">
            <v>PC</v>
          </cell>
          <cell r="E6766">
            <v>60.93</v>
          </cell>
          <cell r="F6766">
            <v>152.32499999999999</v>
          </cell>
        </row>
        <row r="6767">
          <cell r="A6767">
            <v>2632217</v>
          </cell>
          <cell r="B6767" t="str">
            <v>26-322-17</v>
          </cell>
          <cell r="C6767" t="str">
            <v xml:space="preserve">HBS MINI-SCREW, CANNULATED, 17 MM       </v>
          </cell>
          <cell r="D6767" t="str">
            <v>PC</v>
          </cell>
          <cell r="E6767">
            <v>60.93</v>
          </cell>
          <cell r="F6767">
            <v>152.32499999999999</v>
          </cell>
        </row>
        <row r="6768">
          <cell r="A6768">
            <v>2632218</v>
          </cell>
          <cell r="B6768" t="str">
            <v>26-322-18</v>
          </cell>
          <cell r="C6768" t="str">
            <v xml:space="preserve">HBS MINI-SCREW, CANNULATED, 18 MM       </v>
          </cell>
          <cell r="D6768" t="str">
            <v>PC</v>
          </cell>
          <cell r="E6768">
            <v>60.93</v>
          </cell>
          <cell r="F6768">
            <v>152.32499999999999</v>
          </cell>
        </row>
        <row r="6769">
          <cell r="A6769">
            <v>2632219</v>
          </cell>
          <cell r="B6769" t="str">
            <v>26-322-19</v>
          </cell>
          <cell r="C6769" t="str">
            <v xml:space="preserve">HBS MINI-SCREW, CANNULATED, 19 MM       </v>
          </cell>
          <cell r="D6769" t="str">
            <v>PC</v>
          </cell>
          <cell r="E6769">
            <v>60.93</v>
          </cell>
          <cell r="F6769">
            <v>152.32499999999999</v>
          </cell>
        </row>
        <row r="6770">
          <cell r="A6770">
            <v>2632220</v>
          </cell>
          <cell r="B6770" t="str">
            <v>26-322-20</v>
          </cell>
          <cell r="C6770" t="str">
            <v xml:space="preserve">HBS MINI-SCREW, CANNULATED, 20 MM       </v>
          </cell>
          <cell r="D6770" t="str">
            <v>PC</v>
          </cell>
          <cell r="E6770">
            <v>60.93</v>
          </cell>
          <cell r="F6770">
            <v>152.32499999999999</v>
          </cell>
        </row>
        <row r="6771">
          <cell r="A6771">
            <v>2632221</v>
          </cell>
          <cell r="B6771" t="str">
            <v>26-322-21</v>
          </cell>
          <cell r="C6771" t="str">
            <v xml:space="preserve">HBS MINI-SCREW, CANNULATED, 21 MM       </v>
          </cell>
          <cell r="D6771" t="str">
            <v>PC</v>
          </cell>
          <cell r="E6771">
            <v>59.13</v>
          </cell>
          <cell r="F6771">
            <v>147.82500000000002</v>
          </cell>
        </row>
        <row r="6772">
          <cell r="A6772">
            <v>2632222</v>
          </cell>
          <cell r="B6772" t="str">
            <v>26-322-22</v>
          </cell>
          <cell r="C6772" t="str">
            <v xml:space="preserve">HBS MINI-SCREW, CANNULATED, 22 MM       </v>
          </cell>
          <cell r="D6772" t="str">
            <v>PC</v>
          </cell>
          <cell r="E6772">
            <v>59.13</v>
          </cell>
          <cell r="F6772">
            <v>147.82500000000002</v>
          </cell>
        </row>
        <row r="6773">
          <cell r="A6773">
            <v>2632223</v>
          </cell>
          <cell r="B6773" t="str">
            <v>26-322-23</v>
          </cell>
          <cell r="C6773" t="str">
            <v xml:space="preserve">HBS MINI-SCREW, CANNULATED, 23 MM       </v>
          </cell>
          <cell r="D6773" t="str">
            <v>PC</v>
          </cell>
          <cell r="E6773">
            <v>59.13</v>
          </cell>
          <cell r="F6773">
            <v>147.82500000000002</v>
          </cell>
        </row>
        <row r="6774">
          <cell r="A6774">
            <v>2632224</v>
          </cell>
          <cell r="B6774" t="str">
            <v>26-322-24</v>
          </cell>
          <cell r="C6774" t="str">
            <v xml:space="preserve">HBS MINI-SCREW, CANNULATED, 24 MM       </v>
          </cell>
          <cell r="D6774" t="str">
            <v>PC</v>
          </cell>
          <cell r="E6774">
            <v>59.13</v>
          </cell>
          <cell r="F6774">
            <v>147.82500000000002</v>
          </cell>
        </row>
        <row r="6775">
          <cell r="A6775">
            <v>2632225</v>
          </cell>
          <cell r="B6775" t="str">
            <v>26-322-25</v>
          </cell>
          <cell r="C6775" t="str">
            <v xml:space="preserve">HBS MINI-SCREW, CANNULATED, 25 MM       </v>
          </cell>
          <cell r="D6775" t="str">
            <v>PC</v>
          </cell>
          <cell r="E6775">
            <v>59.13</v>
          </cell>
          <cell r="F6775">
            <v>147.82500000000002</v>
          </cell>
        </row>
        <row r="6776">
          <cell r="A6776">
            <v>2632226</v>
          </cell>
          <cell r="B6776" t="str">
            <v>26-322-26</v>
          </cell>
          <cell r="C6776" t="str">
            <v xml:space="preserve">HBS MINI-SCREW, CANNULATED, 26 MM       </v>
          </cell>
          <cell r="D6776" t="str">
            <v>PC</v>
          </cell>
          <cell r="E6776">
            <v>59.13</v>
          </cell>
          <cell r="F6776">
            <v>147.82500000000002</v>
          </cell>
        </row>
        <row r="6777">
          <cell r="A6777">
            <v>2632227</v>
          </cell>
          <cell r="B6777" t="str">
            <v>26-322-27</v>
          </cell>
          <cell r="C6777" t="str">
            <v xml:space="preserve">HBS MINI-SCREW, CANNULATED, 27 MM       </v>
          </cell>
          <cell r="D6777" t="str">
            <v>PC</v>
          </cell>
          <cell r="E6777">
            <v>59.13</v>
          </cell>
          <cell r="F6777">
            <v>147.82500000000002</v>
          </cell>
        </row>
        <row r="6778">
          <cell r="A6778">
            <v>2632228</v>
          </cell>
          <cell r="B6778" t="str">
            <v>26-322-28</v>
          </cell>
          <cell r="C6778" t="str">
            <v xml:space="preserve">HBS MINI-SCREW, CANNULATED, 28 MM       </v>
          </cell>
          <cell r="D6778" t="str">
            <v>PC</v>
          </cell>
          <cell r="E6778">
            <v>59.13</v>
          </cell>
          <cell r="F6778">
            <v>147.82500000000002</v>
          </cell>
        </row>
        <row r="6779">
          <cell r="A6779">
            <v>2633012</v>
          </cell>
          <cell r="B6779" t="str">
            <v>26-330-12</v>
          </cell>
          <cell r="C6779" t="str">
            <v xml:space="preserve">HBS-FOOT SCREW 12MM                     </v>
          </cell>
          <cell r="D6779" t="str">
            <v>PC</v>
          </cell>
          <cell r="E6779">
            <v>87</v>
          </cell>
          <cell r="F6779">
            <v>217.5</v>
          </cell>
        </row>
        <row r="6780">
          <cell r="A6780">
            <v>2633014</v>
          </cell>
          <cell r="B6780" t="str">
            <v>26-330-14</v>
          </cell>
          <cell r="C6780" t="str">
            <v xml:space="preserve">HBS-FOOT SCREW 14MM                     </v>
          </cell>
          <cell r="D6780" t="str">
            <v>PC</v>
          </cell>
          <cell r="E6780">
            <v>87</v>
          </cell>
          <cell r="F6780">
            <v>217.5</v>
          </cell>
        </row>
        <row r="6781">
          <cell r="A6781">
            <v>2633016</v>
          </cell>
          <cell r="B6781" t="str">
            <v>26-330-16</v>
          </cell>
          <cell r="C6781" t="str">
            <v xml:space="preserve">HBS-FOOT SCREW 16MM                     </v>
          </cell>
          <cell r="D6781" t="str">
            <v>PC</v>
          </cell>
          <cell r="E6781">
            <v>87</v>
          </cell>
          <cell r="F6781">
            <v>217.5</v>
          </cell>
        </row>
        <row r="6782">
          <cell r="A6782">
            <v>2633018</v>
          </cell>
          <cell r="B6782" t="str">
            <v>26-330-18</v>
          </cell>
          <cell r="C6782" t="str">
            <v xml:space="preserve">HBS-FOOT SCREW 16MM                     </v>
          </cell>
          <cell r="D6782" t="str">
            <v>PC</v>
          </cell>
          <cell r="E6782">
            <v>87</v>
          </cell>
          <cell r="F6782">
            <v>217.5</v>
          </cell>
        </row>
        <row r="6783">
          <cell r="A6783">
            <v>2633020</v>
          </cell>
          <cell r="B6783" t="str">
            <v>26-330-20</v>
          </cell>
          <cell r="C6783" t="str">
            <v xml:space="preserve">HBS-FOOT SCREW 20MM                     </v>
          </cell>
          <cell r="D6783" t="str">
            <v>PC</v>
          </cell>
          <cell r="E6783">
            <v>87</v>
          </cell>
          <cell r="F6783">
            <v>217.5</v>
          </cell>
        </row>
        <row r="6784">
          <cell r="A6784">
            <v>2633022</v>
          </cell>
          <cell r="B6784" t="str">
            <v>26-330-22</v>
          </cell>
          <cell r="C6784" t="str">
            <v xml:space="preserve">HBS-FOOT SCREW 22MM                     </v>
          </cell>
          <cell r="D6784" t="str">
            <v>PC</v>
          </cell>
          <cell r="E6784">
            <v>87</v>
          </cell>
          <cell r="F6784">
            <v>217.5</v>
          </cell>
        </row>
        <row r="6785">
          <cell r="A6785">
            <v>2633024</v>
          </cell>
          <cell r="B6785" t="str">
            <v>26-330-24</v>
          </cell>
          <cell r="C6785" t="str">
            <v xml:space="preserve">HBS-FOOT SCREW 24MM                     </v>
          </cell>
          <cell r="D6785" t="str">
            <v>PC</v>
          </cell>
          <cell r="E6785">
            <v>87</v>
          </cell>
          <cell r="F6785">
            <v>217.5</v>
          </cell>
        </row>
        <row r="6786">
          <cell r="A6786">
            <v>2633026</v>
          </cell>
          <cell r="B6786" t="str">
            <v>26-330-26</v>
          </cell>
          <cell r="C6786" t="str">
            <v xml:space="preserve">HBS-FOOT SCREW 26MM                     </v>
          </cell>
          <cell r="D6786" t="str">
            <v>PC</v>
          </cell>
          <cell r="E6786">
            <v>87</v>
          </cell>
          <cell r="F6786">
            <v>217.5</v>
          </cell>
        </row>
        <row r="6787">
          <cell r="A6787">
            <v>2633028</v>
          </cell>
          <cell r="B6787" t="str">
            <v>26-330-28</v>
          </cell>
          <cell r="C6787" t="str">
            <v xml:space="preserve">HBS-FOOT SCREW 28MM                     </v>
          </cell>
          <cell r="D6787" t="str">
            <v>PC</v>
          </cell>
          <cell r="E6787">
            <v>87</v>
          </cell>
          <cell r="F6787">
            <v>217.5</v>
          </cell>
        </row>
        <row r="6788">
          <cell r="A6788">
            <v>2633030</v>
          </cell>
          <cell r="B6788" t="str">
            <v>26-330-30</v>
          </cell>
          <cell r="C6788" t="str">
            <v xml:space="preserve">HBS-FOOT SCREW 30MM                     </v>
          </cell>
          <cell r="D6788" t="str">
            <v>PC</v>
          </cell>
          <cell r="E6788">
            <v>87</v>
          </cell>
          <cell r="F6788">
            <v>217.5</v>
          </cell>
        </row>
        <row r="6789">
          <cell r="A6789">
            <v>2633032</v>
          </cell>
          <cell r="B6789" t="str">
            <v>26-330-32</v>
          </cell>
          <cell r="C6789" t="str">
            <v xml:space="preserve">HBS-FOOT SCREW 32MM                     </v>
          </cell>
          <cell r="D6789" t="str">
            <v>PC</v>
          </cell>
          <cell r="E6789">
            <v>87</v>
          </cell>
          <cell r="F6789">
            <v>217.5</v>
          </cell>
        </row>
        <row r="6790">
          <cell r="A6790">
            <v>2633034</v>
          </cell>
          <cell r="B6790" t="str">
            <v>26-330-34</v>
          </cell>
          <cell r="C6790" t="str">
            <v xml:space="preserve">HBS-FOOT SCREW 34MM                     </v>
          </cell>
          <cell r="D6790" t="str">
            <v>PC</v>
          </cell>
          <cell r="E6790">
            <v>87</v>
          </cell>
          <cell r="F6790">
            <v>217.5</v>
          </cell>
        </row>
        <row r="6791">
          <cell r="A6791">
            <v>2633036</v>
          </cell>
          <cell r="B6791" t="str">
            <v>26-330-36</v>
          </cell>
          <cell r="C6791" t="str">
            <v xml:space="preserve">HBS-FOOT SCREW 36MM                     </v>
          </cell>
          <cell r="D6791" t="str">
            <v>PC</v>
          </cell>
          <cell r="E6791">
            <v>87</v>
          </cell>
          <cell r="F6791">
            <v>217.5</v>
          </cell>
        </row>
        <row r="6792">
          <cell r="A6792">
            <v>2633038</v>
          </cell>
          <cell r="B6792" t="str">
            <v>26-330-38</v>
          </cell>
          <cell r="C6792" t="str">
            <v xml:space="preserve">HBS-FOOT SCREW 38MM                     </v>
          </cell>
          <cell r="D6792" t="str">
            <v>PC</v>
          </cell>
          <cell r="E6792">
            <v>87</v>
          </cell>
          <cell r="F6792">
            <v>217.5</v>
          </cell>
        </row>
        <row r="6793">
          <cell r="A6793">
            <v>2633040</v>
          </cell>
          <cell r="B6793" t="str">
            <v>26-330-40</v>
          </cell>
          <cell r="C6793" t="str">
            <v xml:space="preserve">HBS-FOOT SCREW 40MM                     </v>
          </cell>
          <cell r="D6793" t="str">
            <v>PC</v>
          </cell>
          <cell r="E6793">
            <v>87</v>
          </cell>
          <cell r="F6793">
            <v>217.5</v>
          </cell>
        </row>
        <row r="6794">
          <cell r="A6794">
            <v>2633112</v>
          </cell>
          <cell r="B6794" t="str">
            <v>26-331-12</v>
          </cell>
          <cell r="C6794" t="str">
            <v xml:space="preserve">HBS FOOT SCREW 12 MM, SINGLE/STERILEP.  </v>
          </cell>
          <cell r="D6794" t="str">
            <v>PC</v>
          </cell>
          <cell r="E6794">
            <v>95.5</v>
          </cell>
          <cell r="F6794">
            <v>238.75</v>
          </cell>
        </row>
        <row r="6795">
          <cell r="A6795">
            <v>2633114</v>
          </cell>
          <cell r="B6795" t="str">
            <v>26-331-14</v>
          </cell>
          <cell r="C6795" t="str">
            <v xml:space="preserve">HBS FOOT SCREW 14 MM, SINGLE/STERILEP.  </v>
          </cell>
          <cell r="D6795" t="str">
            <v>PC</v>
          </cell>
          <cell r="E6795">
            <v>95.5</v>
          </cell>
          <cell r="F6795">
            <v>238.75</v>
          </cell>
        </row>
        <row r="6796">
          <cell r="A6796">
            <v>2633116</v>
          </cell>
          <cell r="B6796" t="str">
            <v>26-331-16</v>
          </cell>
          <cell r="C6796" t="str">
            <v xml:space="preserve">HBS FOOT SCREW 16 MM, SINGLE/STERILEP.  </v>
          </cell>
          <cell r="D6796" t="str">
            <v>PC</v>
          </cell>
          <cell r="E6796">
            <v>95.5</v>
          </cell>
          <cell r="F6796">
            <v>238.75</v>
          </cell>
        </row>
        <row r="6797">
          <cell r="A6797">
            <v>2633118</v>
          </cell>
          <cell r="B6797" t="str">
            <v>26-331-18</v>
          </cell>
          <cell r="C6797" t="str">
            <v xml:space="preserve">HBS FOOT SCREW 18 MM, SINGLE/STERILEP.  </v>
          </cell>
          <cell r="D6797" t="str">
            <v>PC</v>
          </cell>
          <cell r="E6797">
            <v>95.5</v>
          </cell>
          <cell r="F6797">
            <v>238.75</v>
          </cell>
        </row>
        <row r="6798">
          <cell r="A6798">
            <v>2633120</v>
          </cell>
          <cell r="B6798" t="str">
            <v>26-331-20</v>
          </cell>
          <cell r="C6798" t="str">
            <v xml:space="preserve">HBS FOOT SCREW 20 MM, SINGLE/STERILEP.  </v>
          </cell>
          <cell r="D6798" t="str">
            <v>PC</v>
          </cell>
          <cell r="E6798">
            <v>95.5</v>
          </cell>
          <cell r="F6798">
            <v>238.75</v>
          </cell>
        </row>
        <row r="6799">
          <cell r="A6799">
            <v>2633122</v>
          </cell>
          <cell r="B6799" t="str">
            <v>26-331-22</v>
          </cell>
          <cell r="C6799" t="str">
            <v xml:space="preserve">HBS FOOT SCREW 22 MM, SINGLE/STERILEP.  </v>
          </cell>
          <cell r="D6799" t="str">
            <v>PC</v>
          </cell>
          <cell r="E6799">
            <v>95.5</v>
          </cell>
          <cell r="F6799">
            <v>238.75</v>
          </cell>
        </row>
        <row r="6800">
          <cell r="A6800">
            <v>2633124</v>
          </cell>
          <cell r="B6800" t="str">
            <v>26-331-24</v>
          </cell>
          <cell r="C6800" t="str">
            <v xml:space="preserve">HBS FOOT SCREW 24 MM, SINGLE/STERILEP.  </v>
          </cell>
          <cell r="D6800" t="str">
            <v>PC</v>
          </cell>
          <cell r="E6800">
            <v>95.5</v>
          </cell>
          <cell r="F6800">
            <v>238.75</v>
          </cell>
        </row>
        <row r="6801">
          <cell r="A6801">
            <v>2633126</v>
          </cell>
          <cell r="B6801" t="str">
            <v>26-331-26</v>
          </cell>
          <cell r="C6801" t="str">
            <v xml:space="preserve">HBS FOOT SCREW 26 MM, SINGLE/STERILEP.  </v>
          </cell>
          <cell r="D6801" t="str">
            <v>PC</v>
          </cell>
          <cell r="E6801">
            <v>95.5</v>
          </cell>
          <cell r="F6801">
            <v>238.75</v>
          </cell>
        </row>
        <row r="6802">
          <cell r="A6802">
            <v>2633128</v>
          </cell>
          <cell r="B6802" t="str">
            <v>26-331-28</v>
          </cell>
          <cell r="C6802" t="str">
            <v xml:space="preserve">HBS FOOT SCREW 28 MM, SINGLE/STERILEP.  </v>
          </cell>
          <cell r="D6802" t="str">
            <v>PC</v>
          </cell>
          <cell r="E6802">
            <v>95.5</v>
          </cell>
          <cell r="F6802">
            <v>238.75</v>
          </cell>
        </row>
        <row r="6803">
          <cell r="A6803">
            <v>2633130</v>
          </cell>
          <cell r="B6803" t="str">
            <v>26-331-30</v>
          </cell>
          <cell r="C6803" t="str">
            <v xml:space="preserve">HBS FOOT SCREW 30 MM, SINGLE/STERILEP.  </v>
          </cell>
          <cell r="D6803" t="str">
            <v>PC</v>
          </cell>
          <cell r="E6803">
            <v>95.5</v>
          </cell>
          <cell r="F6803">
            <v>238.75</v>
          </cell>
        </row>
        <row r="6804">
          <cell r="A6804">
            <v>2633132</v>
          </cell>
          <cell r="B6804" t="str">
            <v>26-331-32</v>
          </cell>
          <cell r="C6804" t="str">
            <v xml:space="preserve">HBS FOOT SCREW 32 MM, SINGLE/STERILEP.  </v>
          </cell>
          <cell r="D6804" t="str">
            <v>PC</v>
          </cell>
          <cell r="E6804">
            <v>95.5</v>
          </cell>
          <cell r="F6804">
            <v>238.75</v>
          </cell>
        </row>
        <row r="6805">
          <cell r="A6805">
            <v>2633134</v>
          </cell>
          <cell r="B6805" t="str">
            <v>26-331-34</v>
          </cell>
          <cell r="C6805" t="str">
            <v xml:space="preserve">HBS FOOT SCREW 34 MM, SINGLE/STERILEP.  </v>
          </cell>
          <cell r="D6805" t="str">
            <v>PC</v>
          </cell>
          <cell r="E6805">
            <v>95.5</v>
          </cell>
          <cell r="F6805">
            <v>238.75</v>
          </cell>
        </row>
        <row r="6806">
          <cell r="A6806">
            <v>2633136</v>
          </cell>
          <cell r="B6806" t="str">
            <v>26-331-36</v>
          </cell>
          <cell r="C6806" t="str">
            <v xml:space="preserve">HBS FOOT SCREW 36 MM, SINGLE/STERILEP.  </v>
          </cell>
          <cell r="D6806" t="str">
            <v>PC</v>
          </cell>
          <cell r="E6806">
            <v>95.5</v>
          </cell>
          <cell r="F6806">
            <v>238.75</v>
          </cell>
        </row>
        <row r="6807">
          <cell r="A6807">
            <v>2633138</v>
          </cell>
          <cell r="B6807" t="str">
            <v>26-331-38</v>
          </cell>
          <cell r="C6807" t="str">
            <v xml:space="preserve">HBS FOOT SCREW 38 MM, SINGLE/STERILEP.  </v>
          </cell>
          <cell r="D6807" t="str">
            <v>PC</v>
          </cell>
          <cell r="E6807">
            <v>95.5</v>
          </cell>
          <cell r="F6807">
            <v>238.75</v>
          </cell>
        </row>
        <row r="6808">
          <cell r="A6808">
            <v>2633140</v>
          </cell>
          <cell r="B6808" t="str">
            <v>26-331-40</v>
          </cell>
          <cell r="C6808" t="str">
            <v xml:space="preserve">HBS FOOT SCREW 40 MM, SINGLE/STERILEP.  </v>
          </cell>
          <cell r="D6808" t="str">
            <v>PC</v>
          </cell>
          <cell r="E6808">
            <v>95.5</v>
          </cell>
          <cell r="F6808">
            <v>238.75</v>
          </cell>
        </row>
        <row r="6809">
          <cell r="A6809">
            <v>2635000</v>
          </cell>
          <cell r="B6809" t="str">
            <v>26-350-00</v>
          </cell>
          <cell r="C6809" t="str">
            <v xml:space="preserve">HBS GUIDE WIRE Ï 1 MM  125 MM           </v>
          </cell>
          <cell r="D6809">
            <v>10</v>
          </cell>
          <cell r="E6809">
            <v>79.2</v>
          </cell>
          <cell r="F6809">
            <v>198</v>
          </cell>
        </row>
        <row r="6810">
          <cell r="A6810">
            <v>2635001</v>
          </cell>
          <cell r="B6810" t="str">
            <v>26-350-01</v>
          </cell>
          <cell r="C6810" t="str">
            <v xml:space="preserve">HBS GUIDING HANDLE                      </v>
          </cell>
          <cell r="D6810" t="str">
            <v>PC</v>
          </cell>
          <cell r="E6810">
            <v>136.5</v>
          </cell>
          <cell r="F6810">
            <v>341.25</v>
          </cell>
        </row>
        <row r="6811">
          <cell r="A6811">
            <v>2635002</v>
          </cell>
          <cell r="B6811" t="str">
            <v>26-350-02</v>
          </cell>
          <cell r="C6811" t="str">
            <v xml:space="preserve">HBS-SLEEVE                              </v>
          </cell>
          <cell r="D6811" t="str">
            <v>PC</v>
          </cell>
          <cell r="E6811">
            <v>72.8</v>
          </cell>
          <cell r="F6811">
            <v>182</v>
          </cell>
        </row>
        <row r="6812">
          <cell r="A6812">
            <v>2635003</v>
          </cell>
          <cell r="B6812" t="str">
            <v>26-350-03</v>
          </cell>
          <cell r="C6812" t="str">
            <v xml:space="preserve">HBS INLAY FOR 26-350-01                 </v>
          </cell>
          <cell r="D6812" t="str">
            <v>PC</v>
          </cell>
          <cell r="E6812">
            <v>46.6</v>
          </cell>
          <cell r="F6812">
            <v>116.5</v>
          </cell>
        </row>
        <row r="6813">
          <cell r="A6813">
            <v>2635005</v>
          </cell>
          <cell r="B6813" t="str">
            <v>26-350-05</v>
          </cell>
          <cell r="C6813" t="str">
            <v xml:space="preserve">HBS REDUCTION SLEEVE FOR GUIDE WIRE     </v>
          </cell>
          <cell r="D6813" t="str">
            <v>PC</v>
          </cell>
          <cell r="E6813">
            <v>47.6</v>
          </cell>
          <cell r="F6813">
            <v>119</v>
          </cell>
        </row>
        <row r="6814">
          <cell r="A6814">
            <v>2635006</v>
          </cell>
          <cell r="B6814" t="str">
            <v>26-350-06</v>
          </cell>
          <cell r="C6814" t="str">
            <v>HBS MEASURING SLEEVE,OPT.SOFT TIS.PROTEC</v>
          </cell>
          <cell r="D6814" t="str">
            <v>PC</v>
          </cell>
          <cell r="E6814">
            <v>76.3</v>
          </cell>
          <cell r="F6814">
            <v>190.75</v>
          </cell>
        </row>
        <row r="6815">
          <cell r="A6815">
            <v>2635007</v>
          </cell>
          <cell r="B6815" t="str">
            <v>26-350-07</v>
          </cell>
          <cell r="C6815" t="str">
            <v xml:space="preserve">HBS MEASURING SLEEVE                    </v>
          </cell>
          <cell r="D6815" t="str">
            <v>PC</v>
          </cell>
          <cell r="E6815">
            <v>50.6</v>
          </cell>
          <cell r="F6815">
            <v>126.5</v>
          </cell>
        </row>
        <row r="6816">
          <cell r="A6816">
            <v>2635008</v>
          </cell>
          <cell r="B6816" t="str">
            <v>26-350-08</v>
          </cell>
          <cell r="C6816" t="str">
            <v xml:space="preserve">HBS-CORTICAL DRILL                      </v>
          </cell>
          <cell r="D6816" t="str">
            <v>PC</v>
          </cell>
          <cell r="E6816">
            <v>62.1</v>
          </cell>
          <cell r="F6816">
            <v>155.25</v>
          </cell>
        </row>
        <row r="6817">
          <cell r="A6817">
            <v>2635009</v>
          </cell>
          <cell r="B6817" t="str">
            <v>26-350-09</v>
          </cell>
          <cell r="C6817" t="str">
            <v xml:space="preserve">HBS DRILL CANNULATED                    </v>
          </cell>
          <cell r="D6817" t="str">
            <v>PC</v>
          </cell>
          <cell r="E6817">
            <v>173</v>
          </cell>
          <cell r="F6817">
            <v>432.5</v>
          </cell>
        </row>
        <row r="6818">
          <cell r="A6818">
            <v>2635010</v>
          </cell>
          <cell r="B6818" t="str">
            <v>26-350-10</v>
          </cell>
          <cell r="C6818" t="str">
            <v xml:space="preserve">HBS DRILL BIT BLADE, SINGLE             </v>
          </cell>
          <cell r="D6818" t="str">
            <v>PC</v>
          </cell>
          <cell r="E6818">
            <v>36.1</v>
          </cell>
          <cell r="F6818">
            <v>90.25</v>
          </cell>
        </row>
        <row r="6819">
          <cell r="A6819">
            <v>2635011</v>
          </cell>
          <cell r="B6819" t="str">
            <v>26-350-11</v>
          </cell>
          <cell r="C6819" t="str">
            <v xml:space="preserve">HBS HANDLE FOR DRILL 26-350-09          </v>
          </cell>
          <cell r="D6819" t="str">
            <v>PC</v>
          </cell>
          <cell r="E6819">
            <v>192.5</v>
          </cell>
          <cell r="F6819">
            <v>481.25</v>
          </cell>
        </row>
        <row r="6820">
          <cell r="A6820">
            <v>2635012</v>
          </cell>
          <cell r="B6820" t="str">
            <v>26-350-12</v>
          </cell>
          <cell r="C6820" t="str">
            <v xml:space="preserve">HBS KNURLED NUT F. DRILL BIT, SINGLE    </v>
          </cell>
          <cell r="D6820" t="str">
            <v>PC</v>
          </cell>
          <cell r="E6820">
            <v>124</v>
          </cell>
          <cell r="F6820">
            <v>310</v>
          </cell>
        </row>
        <row r="6821">
          <cell r="A6821">
            <v>2635013</v>
          </cell>
          <cell r="B6821" t="str">
            <v>26-350-13</v>
          </cell>
          <cell r="C6821" t="str">
            <v xml:space="preserve">HBS TAP 1,25 FOR STANDARD COMPRESSION   </v>
          </cell>
          <cell r="D6821" t="str">
            <v>PC</v>
          </cell>
          <cell r="E6821">
            <v>182.5</v>
          </cell>
          <cell r="F6821">
            <v>456.25</v>
          </cell>
        </row>
        <row r="6822">
          <cell r="A6822">
            <v>2635014</v>
          </cell>
          <cell r="B6822" t="str">
            <v>26-350-14</v>
          </cell>
          <cell r="C6822" t="str">
            <v xml:space="preserve">HBS TAP, SINGLE, STANDARD COMPRESSION   </v>
          </cell>
          <cell r="D6822" t="str">
            <v>PC</v>
          </cell>
          <cell r="E6822">
            <v>61.4</v>
          </cell>
          <cell r="F6822">
            <v>153.5</v>
          </cell>
        </row>
        <row r="6823">
          <cell r="A6823">
            <v>2635015</v>
          </cell>
          <cell r="B6823" t="str">
            <v>26-350-15</v>
          </cell>
          <cell r="C6823" t="str">
            <v xml:space="preserve">HBS TAP 1,5 FOR HIGH COMPRESSION        </v>
          </cell>
          <cell r="D6823" t="str">
            <v>PC</v>
          </cell>
          <cell r="E6823">
            <v>182.5</v>
          </cell>
          <cell r="F6823">
            <v>456.25</v>
          </cell>
        </row>
        <row r="6824">
          <cell r="A6824">
            <v>2635016</v>
          </cell>
          <cell r="B6824" t="str">
            <v>26-350-16</v>
          </cell>
          <cell r="C6824" t="str">
            <v xml:space="preserve">HBS TAP, SINGLE, HIGH COMPRESSION       </v>
          </cell>
          <cell r="D6824" t="str">
            <v>PC</v>
          </cell>
          <cell r="E6824">
            <v>61.4</v>
          </cell>
          <cell r="F6824">
            <v>153.5</v>
          </cell>
        </row>
        <row r="6825">
          <cell r="A6825">
            <v>2635017</v>
          </cell>
          <cell r="B6825" t="str">
            <v>26-350-17</v>
          </cell>
          <cell r="C6825" t="str">
            <v xml:space="preserve">HBS T-DRIVE SCREWDRIVER T8              </v>
          </cell>
          <cell r="D6825" t="str">
            <v>PC</v>
          </cell>
          <cell r="E6825">
            <v>110</v>
          </cell>
          <cell r="F6825">
            <v>275</v>
          </cell>
        </row>
        <row r="6826">
          <cell r="A6826">
            <v>2635018</v>
          </cell>
          <cell r="B6826" t="str">
            <v>26-350-18</v>
          </cell>
          <cell r="C6826" t="str">
            <v xml:space="preserve">HBS DRILL BIT, SINGLE, AO-ATTACHMENT    </v>
          </cell>
          <cell r="D6826" t="str">
            <v>PC</v>
          </cell>
          <cell r="E6826">
            <v>36.1</v>
          </cell>
          <cell r="F6826">
            <v>90.25</v>
          </cell>
        </row>
        <row r="6827">
          <cell r="A6827">
            <v>2635019</v>
          </cell>
          <cell r="B6827" t="str">
            <v>26-350-19</v>
          </cell>
          <cell r="C6827" t="str">
            <v xml:space="preserve">HBS CLEANING WIRE                       </v>
          </cell>
          <cell r="D6827" t="str">
            <v>PC</v>
          </cell>
          <cell r="E6827">
            <v>62.1</v>
          </cell>
          <cell r="F6827">
            <v>155.25</v>
          </cell>
        </row>
        <row r="6828">
          <cell r="A6828">
            <v>2635100</v>
          </cell>
          <cell r="B6828" t="str">
            <v>26-351-00</v>
          </cell>
          <cell r="C6828" t="str">
            <v>HBS GUIDE WIRE WITHOUT THREAD 1MM 125 MM</v>
          </cell>
          <cell r="D6828">
            <v>10</v>
          </cell>
          <cell r="E6828">
            <v>59.4</v>
          </cell>
          <cell r="F6828">
            <v>148.5</v>
          </cell>
        </row>
        <row r="6829">
          <cell r="A6829">
            <v>2636005</v>
          </cell>
          <cell r="B6829" t="str">
            <v>26-360-05</v>
          </cell>
          <cell r="C6829" t="str">
            <v xml:space="preserve">HBS REDUCTION SLEEVE FOR JIG            </v>
          </cell>
          <cell r="D6829" t="str">
            <v>PC</v>
          </cell>
          <cell r="E6829">
            <v>52.2</v>
          </cell>
          <cell r="F6829">
            <v>130.5</v>
          </cell>
        </row>
        <row r="6830">
          <cell r="A6830">
            <v>2636009</v>
          </cell>
          <cell r="B6830" t="str">
            <v>26-360-09</v>
          </cell>
          <cell r="C6830" t="str">
            <v xml:space="preserve">HBS DRILL CANNULATED FOR JIG            </v>
          </cell>
          <cell r="D6830" t="str">
            <v>PC</v>
          </cell>
          <cell r="E6830">
            <v>147</v>
          </cell>
          <cell r="F6830">
            <v>367.5</v>
          </cell>
        </row>
        <row r="6831">
          <cell r="A6831">
            <v>2636017</v>
          </cell>
          <cell r="B6831" t="str">
            <v>26-360-17</v>
          </cell>
          <cell r="C6831" t="str">
            <v xml:space="preserve">HBS T-DRIVE SCREWDRIVER T8 FOR JIG      </v>
          </cell>
          <cell r="D6831" t="str">
            <v>PC</v>
          </cell>
          <cell r="E6831">
            <v>114.5</v>
          </cell>
          <cell r="F6831">
            <v>286.25</v>
          </cell>
        </row>
        <row r="6832">
          <cell r="A6832">
            <v>2637003</v>
          </cell>
          <cell r="B6832" t="str">
            <v>26-370-03</v>
          </cell>
          <cell r="C6832" t="str">
            <v xml:space="preserve">HBS MINI GUIDE FOR 26-350-01            </v>
          </cell>
          <cell r="D6832" t="str">
            <v>PC</v>
          </cell>
          <cell r="E6832">
            <v>51.4</v>
          </cell>
          <cell r="F6832">
            <v>128.5</v>
          </cell>
        </row>
        <row r="6833">
          <cell r="A6833">
            <v>2637009</v>
          </cell>
          <cell r="B6833" t="str">
            <v>26-370-09</v>
          </cell>
          <cell r="C6833" t="str">
            <v xml:space="preserve">HBS MINI DRILL                          </v>
          </cell>
          <cell r="D6833" t="str">
            <v>PC</v>
          </cell>
          <cell r="E6833">
            <v>139</v>
          </cell>
          <cell r="F6833">
            <v>347.5</v>
          </cell>
        </row>
        <row r="6834">
          <cell r="A6834">
            <v>2637013</v>
          </cell>
          <cell r="B6834" t="str">
            <v>26-370-13</v>
          </cell>
          <cell r="C6834" t="str">
            <v xml:space="preserve">HBS MINI TAP                            </v>
          </cell>
          <cell r="D6834" t="str">
            <v>PC</v>
          </cell>
          <cell r="E6834">
            <v>147.5</v>
          </cell>
          <cell r="F6834">
            <v>368.75</v>
          </cell>
        </row>
        <row r="6835">
          <cell r="A6835">
            <v>2637017</v>
          </cell>
          <cell r="B6835" t="str">
            <v>26-370-17</v>
          </cell>
          <cell r="C6835" t="str">
            <v xml:space="preserve">HBS MINI SCREWDRIVER T6                 </v>
          </cell>
          <cell r="D6835" t="str">
            <v>PC</v>
          </cell>
          <cell r="E6835">
            <v>102.5</v>
          </cell>
          <cell r="F6835">
            <v>256.25</v>
          </cell>
        </row>
        <row r="6836">
          <cell r="A6836">
            <v>2637500</v>
          </cell>
          <cell r="B6836" t="str">
            <v>26-375-00</v>
          </cell>
          <cell r="C6836" t="str">
            <v xml:space="preserve">HBS MINI-GUIDE WIRE, Ï 0,8 MM; 125MM    </v>
          </cell>
          <cell r="D6836">
            <v>10</v>
          </cell>
          <cell r="E6836">
            <v>56.8</v>
          </cell>
          <cell r="F6836">
            <v>142</v>
          </cell>
        </row>
        <row r="6837">
          <cell r="A6837">
            <v>2637505</v>
          </cell>
          <cell r="B6837" t="str">
            <v>26-375-05</v>
          </cell>
          <cell r="C6837" t="str">
            <v xml:space="preserve">HBS MINI-REDUCTION SLEEVE               </v>
          </cell>
          <cell r="D6837" t="str">
            <v>PC</v>
          </cell>
          <cell r="E6837">
            <v>36.200000000000003</v>
          </cell>
          <cell r="F6837">
            <v>90.5</v>
          </cell>
        </row>
        <row r="6838">
          <cell r="A6838">
            <v>2637506</v>
          </cell>
          <cell r="B6838" t="str">
            <v>26-375-06</v>
          </cell>
          <cell r="C6838" t="str">
            <v xml:space="preserve">HBS MINI DRILL BIT, CANNULATED          </v>
          </cell>
          <cell r="D6838" t="str">
            <v>PC</v>
          </cell>
          <cell r="E6838">
            <v>173</v>
          </cell>
          <cell r="F6838">
            <v>432.5</v>
          </cell>
        </row>
        <row r="6839">
          <cell r="A6839">
            <v>2637509</v>
          </cell>
          <cell r="B6839" t="str">
            <v>26-375-09</v>
          </cell>
          <cell r="C6839" t="str">
            <v xml:space="preserve">HBS MINI CORTICAL DRILL BIT             </v>
          </cell>
          <cell r="D6839" t="str">
            <v>PC</v>
          </cell>
          <cell r="E6839">
            <v>57.8</v>
          </cell>
          <cell r="F6839">
            <v>144.5</v>
          </cell>
        </row>
        <row r="6840">
          <cell r="A6840">
            <v>2637510</v>
          </cell>
          <cell r="B6840" t="str">
            <v>26-375-10</v>
          </cell>
          <cell r="C6840" t="str">
            <v xml:space="preserve">HBS MINI DRILL BIT, SINGLE              </v>
          </cell>
          <cell r="D6840" t="str">
            <v>PC</v>
          </cell>
          <cell r="E6840">
            <v>36.1</v>
          </cell>
          <cell r="F6840">
            <v>90.25</v>
          </cell>
        </row>
        <row r="6841">
          <cell r="A6841">
            <v>2637512</v>
          </cell>
          <cell r="B6841" t="str">
            <v>26-375-12</v>
          </cell>
          <cell r="C6841" t="str">
            <v>HBS MINI-KNURLED NUT F. DRILLBIT, SINGLE</v>
          </cell>
          <cell r="D6841" t="str">
            <v>PC</v>
          </cell>
          <cell r="E6841">
            <v>120.5</v>
          </cell>
          <cell r="F6841">
            <v>301.25</v>
          </cell>
        </row>
        <row r="6842">
          <cell r="A6842">
            <v>2637517</v>
          </cell>
          <cell r="B6842" t="str">
            <v>26-375-17</v>
          </cell>
          <cell r="C6842" t="str">
            <v xml:space="preserve">HBS MINI-SCREWDRIVER, CANNULATED        </v>
          </cell>
          <cell r="D6842" t="str">
            <v>PC</v>
          </cell>
          <cell r="E6842">
            <v>101.5</v>
          </cell>
          <cell r="F6842">
            <v>253.75</v>
          </cell>
        </row>
        <row r="6843">
          <cell r="A6843">
            <v>2637519</v>
          </cell>
          <cell r="B6843" t="str">
            <v>26-375-19</v>
          </cell>
          <cell r="C6843" t="str">
            <v xml:space="preserve">HBS MINI-CLEANING WIRE                  </v>
          </cell>
          <cell r="D6843" t="str">
            <v>PC</v>
          </cell>
          <cell r="E6843">
            <v>52.9</v>
          </cell>
          <cell r="F6843">
            <v>132.25</v>
          </cell>
        </row>
        <row r="6844">
          <cell r="A6844">
            <v>2638003</v>
          </cell>
          <cell r="B6844" t="str">
            <v>26-380-03</v>
          </cell>
          <cell r="C6844" t="str">
            <v xml:space="preserve">HBS-FOOT INLAY FOR 26-350-01            </v>
          </cell>
          <cell r="D6844" t="str">
            <v>PC</v>
          </cell>
          <cell r="E6844">
            <v>58.8</v>
          </cell>
          <cell r="F6844">
            <v>147</v>
          </cell>
        </row>
        <row r="6845">
          <cell r="A6845">
            <v>2638005</v>
          </cell>
          <cell r="B6845" t="str">
            <v>26-380-05</v>
          </cell>
          <cell r="C6845" t="str">
            <v xml:space="preserve">HBS-FOOT REDUCTION SLEEVE               </v>
          </cell>
          <cell r="D6845" t="str">
            <v>PC</v>
          </cell>
          <cell r="E6845">
            <v>60</v>
          </cell>
          <cell r="F6845">
            <v>150</v>
          </cell>
        </row>
        <row r="6846">
          <cell r="A6846">
            <v>2638007</v>
          </cell>
          <cell r="B6846" t="str">
            <v>26-380-07</v>
          </cell>
          <cell r="C6846" t="str">
            <v xml:space="preserve">HBS-FOOT MEASURING SLEEVE               </v>
          </cell>
          <cell r="D6846" t="str">
            <v>PC</v>
          </cell>
          <cell r="E6846">
            <v>63.5</v>
          </cell>
          <cell r="F6846">
            <v>158.75</v>
          </cell>
        </row>
        <row r="6847">
          <cell r="A6847">
            <v>2638009</v>
          </cell>
          <cell r="B6847" t="str">
            <v>26-380-09</v>
          </cell>
          <cell r="C6847" t="str">
            <v xml:space="preserve">HBS-FOOT DRILL                          </v>
          </cell>
          <cell r="D6847" t="str">
            <v>PC</v>
          </cell>
          <cell r="E6847">
            <v>230.5</v>
          </cell>
          <cell r="F6847">
            <v>576.25</v>
          </cell>
        </row>
        <row r="6848">
          <cell r="A6848">
            <v>2638010</v>
          </cell>
          <cell r="B6848" t="str">
            <v>26-380-10</v>
          </cell>
          <cell r="C6848" t="str">
            <v xml:space="preserve">HBS-FOOT DRILL BIT BLADE, SINGLE        </v>
          </cell>
          <cell r="D6848" t="str">
            <v>PC</v>
          </cell>
          <cell r="E6848">
            <v>42.2</v>
          </cell>
          <cell r="F6848">
            <v>105.5</v>
          </cell>
        </row>
        <row r="6849">
          <cell r="A6849">
            <v>2638013</v>
          </cell>
          <cell r="B6849" t="str">
            <v>26-380-13</v>
          </cell>
          <cell r="C6849" t="str">
            <v xml:space="preserve">HBS-FOOT TAP                            </v>
          </cell>
          <cell r="D6849" t="str">
            <v>PC</v>
          </cell>
          <cell r="E6849">
            <v>241</v>
          </cell>
          <cell r="F6849">
            <v>602.5</v>
          </cell>
        </row>
        <row r="6850">
          <cell r="A6850">
            <v>2638017</v>
          </cell>
          <cell r="B6850" t="str">
            <v>26-380-17</v>
          </cell>
          <cell r="C6850" t="str">
            <v xml:space="preserve">HBS-FOOT T-DRIVE SCREWDRIVER, T8        </v>
          </cell>
          <cell r="D6850" t="str">
            <v>PC</v>
          </cell>
          <cell r="E6850">
            <v>132</v>
          </cell>
          <cell r="F6850">
            <v>330</v>
          </cell>
        </row>
        <row r="6851">
          <cell r="A6851">
            <v>2640112</v>
          </cell>
          <cell r="B6851" t="str">
            <v>26-401-12</v>
          </cell>
          <cell r="C6851" t="str">
            <v xml:space="preserve">MULTIDIR. LOCKING CAN. PIN  2,0/12MM    </v>
          </cell>
          <cell r="D6851" t="str">
            <v>PC</v>
          </cell>
          <cell r="E6851">
            <v>14.49</v>
          </cell>
          <cell r="F6851">
            <v>36.225000000000001</v>
          </cell>
        </row>
        <row r="6852">
          <cell r="A6852">
            <v>2640114</v>
          </cell>
          <cell r="B6852" t="str">
            <v>26-401-14</v>
          </cell>
          <cell r="C6852" t="str">
            <v xml:space="preserve">MULTIDIR. LOCKING CAN. PIN  2,0/14MM    </v>
          </cell>
          <cell r="D6852" t="str">
            <v>PC</v>
          </cell>
          <cell r="E6852">
            <v>14.49</v>
          </cell>
          <cell r="F6852">
            <v>36.225000000000001</v>
          </cell>
        </row>
        <row r="6853">
          <cell r="A6853">
            <v>2640116</v>
          </cell>
          <cell r="B6853" t="str">
            <v>26-401-16</v>
          </cell>
          <cell r="C6853" t="str">
            <v xml:space="preserve">MULTIDIR. LOCKING CAN. PIN  2,0/16MM    </v>
          </cell>
          <cell r="D6853" t="str">
            <v>PC</v>
          </cell>
          <cell r="E6853">
            <v>14.49</v>
          </cell>
          <cell r="F6853">
            <v>36.225000000000001</v>
          </cell>
        </row>
        <row r="6854">
          <cell r="A6854">
            <v>2640118</v>
          </cell>
          <cell r="B6854" t="str">
            <v>26-401-18</v>
          </cell>
          <cell r="C6854" t="str">
            <v xml:space="preserve">MULTIDIR. LOCKING CAN. PIN  2,0/18MM    </v>
          </cell>
          <cell r="D6854" t="str">
            <v>PC</v>
          </cell>
          <cell r="E6854">
            <v>14.49</v>
          </cell>
          <cell r="F6854">
            <v>36.225000000000001</v>
          </cell>
        </row>
        <row r="6855">
          <cell r="A6855">
            <v>2640120</v>
          </cell>
          <cell r="B6855" t="str">
            <v>26-401-20</v>
          </cell>
          <cell r="C6855" t="str">
            <v xml:space="preserve">MULTIDIR. LOCKING CAN. PIN  2,0/20MM    </v>
          </cell>
          <cell r="D6855" t="str">
            <v>PC</v>
          </cell>
          <cell r="E6855">
            <v>14.49</v>
          </cell>
          <cell r="F6855">
            <v>36.225000000000001</v>
          </cell>
        </row>
        <row r="6856">
          <cell r="A6856">
            <v>2640122</v>
          </cell>
          <cell r="B6856" t="str">
            <v>26-401-22</v>
          </cell>
          <cell r="C6856" t="str">
            <v xml:space="preserve">MULTIDIR. LOCKING CAN. PIN  2,0/22MM    </v>
          </cell>
          <cell r="D6856" t="str">
            <v>PC</v>
          </cell>
          <cell r="E6856">
            <v>14.49</v>
          </cell>
          <cell r="F6856">
            <v>36.225000000000001</v>
          </cell>
        </row>
        <row r="6857">
          <cell r="A6857">
            <v>2640124</v>
          </cell>
          <cell r="B6857" t="str">
            <v>26-401-24</v>
          </cell>
          <cell r="C6857" t="str">
            <v xml:space="preserve">MULTIDIR. LOCKING CAN. PIN  2,0/24MM    </v>
          </cell>
          <cell r="D6857" t="str">
            <v>PC</v>
          </cell>
          <cell r="E6857">
            <v>14.49</v>
          </cell>
          <cell r="F6857">
            <v>36.225000000000001</v>
          </cell>
        </row>
        <row r="6858">
          <cell r="A6858">
            <v>2640126</v>
          </cell>
          <cell r="B6858" t="str">
            <v>26-401-26</v>
          </cell>
          <cell r="C6858" t="str">
            <v xml:space="preserve">MULTIDIR. LOCKING CAN. PIN  2,0/26MM    </v>
          </cell>
          <cell r="D6858" t="str">
            <v>PC</v>
          </cell>
          <cell r="E6858">
            <v>14.49</v>
          </cell>
          <cell r="F6858">
            <v>36.225000000000001</v>
          </cell>
        </row>
        <row r="6859">
          <cell r="A6859">
            <v>2640128</v>
          </cell>
          <cell r="B6859" t="str">
            <v>26-401-28</v>
          </cell>
          <cell r="C6859" t="str">
            <v xml:space="preserve">MULTIDIR. LOCKING CAN. PIN  2,0/28MM    </v>
          </cell>
          <cell r="D6859" t="str">
            <v>PC</v>
          </cell>
          <cell r="E6859">
            <v>14.49</v>
          </cell>
          <cell r="F6859">
            <v>36.225000000000001</v>
          </cell>
        </row>
        <row r="6860">
          <cell r="A6860">
            <v>2640130</v>
          </cell>
          <cell r="B6860" t="str">
            <v>26-401-30</v>
          </cell>
          <cell r="C6860" t="str">
            <v xml:space="preserve">MULTIDIR. LOCKING CAN. PIN  2,0/30MM    </v>
          </cell>
          <cell r="D6860" t="str">
            <v>PC</v>
          </cell>
          <cell r="E6860">
            <v>14.49</v>
          </cell>
          <cell r="F6860">
            <v>36.225000000000001</v>
          </cell>
        </row>
        <row r="6861">
          <cell r="A6861">
            <v>2640132</v>
          </cell>
          <cell r="B6861" t="str">
            <v>26-401-32</v>
          </cell>
          <cell r="C6861" t="str">
            <v xml:space="preserve">MULTIDIR. LOCKING CAN. PIN  2,0/32MM    </v>
          </cell>
          <cell r="D6861" t="str">
            <v>PC</v>
          </cell>
          <cell r="E6861">
            <v>14.49</v>
          </cell>
          <cell r="F6861">
            <v>36.225000000000001</v>
          </cell>
        </row>
        <row r="6862">
          <cell r="A6862">
            <v>2640134</v>
          </cell>
          <cell r="B6862" t="str">
            <v>26-401-34</v>
          </cell>
          <cell r="C6862" t="str">
            <v xml:space="preserve">MULTIDIR. LOCKING CAN. PIN  2,0/34MM    </v>
          </cell>
          <cell r="D6862" t="str">
            <v>PC</v>
          </cell>
          <cell r="E6862">
            <v>14.49</v>
          </cell>
          <cell r="F6862">
            <v>36.225000000000001</v>
          </cell>
        </row>
        <row r="6863">
          <cell r="A6863">
            <v>2640136</v>
          </cell>
          <cell r="B6863" t="str">
            <v>26-401-36</v>
          </cell>
          <cell r="C6863" t="str">
            <v xml:space="preserve">MULTIDIR. LOCKING CAN. PIN  2,0/36MM    </v>
          </cell>
          <cell r="D6863" t="str">
            <v>PC</v>
          </cell>
          <cell r="E6863">
            <v>14.49</v>
          </cell>
          <cell r="F6863">
            <v>36.225000000000001</v>
          </cell>
        </row>
        <row r="6864">
          <cell r="A6864">
            <v>2640214</v>
          </cell>
          <cell r="B6864" t="str">
            <v>26-402-14</v>
          </cell>
          <cell r="C6864" t="str">
            <v xml:space="preserve">MULTIDIR. LOCKING CAN. SCREW Ï2,7/14MM  </v>
          </cell>
          <cell r="D6864" t="str">
            <v>PC</v>
          </cell>
          <cell r="E6864">
            <v>17.73</v>
          </cell>
          <cell r="F6864">
            <v>44.325000000000003</v>
          </cell>
        </row>
        <row r="6865">
          <cell r="A6865">
            <v>2640216</v>
          </cell>
          <cell r="B6865" t="str">
            <v>26-402-16</v>
          </cell>
          <cell r="C6865" t="str">
            <v xml:space="preserve">MULTIDIR. LOCKING CAN. SCREW Ï2,7/16MM  </v>
          </cell>
          <cell r="D6865" t="str">
            <v>PC</v>
          </cell>
          <cell r="E6865">
            <v>17.73</v>
          </cell>
          <cell r="F6865">
            <v>44.325000000000003</v>
          </cell>
        </row>
        <row r="6866">
          <cell r="A6866">
            <v>2640218</v>
          </cell>
          <cell r="B6866" t="str">
            <v>26-402-18</v>
          </cell>
          <cell r="C6866" t="str">
            <v xml:space="preserve">MULTIDIR. LOCKING CAN. SCREW Ï2,7/18MM  </v>
          </cell>
          <cell r="D6866" t="str">
            <v>PC</v>
          </cell>
          <cell r="E6866">
            <v>17.73</v>
          </cell>
          <cell r="F6866">
            <v>44.325000000000003</v>
          </cell>
        </row>
        <row r="6867">
          <cell r="A6867">
            <v>2640220</v>
          </cell>
          <cell r="B6867" t="str">
            <v>26-402-20</v>
          </cell>
          <cell r="C6867" t="str">
            <v xml:space="preserve">MULTIDIR. LOCKING CAN. SCREW Ï2,7/20MM  </v>
          </cell>
          <cell r="D6867" t="str">
            <v>PC</v>
          </cell>
          <cell r="E6867">
            <v>17.73</v>
          </cell>
          <cell r="F6867">
            <v>44.325000000000003</v>
          </cell>
        </row>
        <row r="6868">
          <cell r="A6868">
            <v>2640222</v>
          </cell>
          <cell r="B6868" t="str">
            <v>26-402-22</v>
          </cell>
          <cell r="C6868" t="str">
            <v xml:space="preserve">MULTIDIR. LOCKING CAN. SCREW Ï2,7/22MM  </v>
          </cell>
          <cell r="D6868" t="str">
            <v>PC</v>
          </cell>
          <cell r="E6868">
            <v>17.73</v>
          </cell>
          <cell r="F6868">
            <v>44.325000000000003</v>
          </cell>
        </row>
        <row r="6869">
          <cell r="A6869">
            <v>2640224</v>
          </cell>
          <cell r="B6869" t="str">
            <v>26-402-24</v>
          </cell>
          <cell r="C6869" t="str">
            <v xml:space="preserve">MULTIDIR. LOCKING CAN. SCREW Ï2,7/24MM  </v>
          </cell>
          <cell r="D6869" t="str">
            <v>PC</v>
          </cell>
          <cell r="E6869">
            <v>17.73</v>
          </cell>
          <cell r="F6869">
            <v>44.325000000000003</v>
          </cell>
        </row>
        <row r="6870">
          <cell r="A6870">
            <v>2640226</v>
          </cell>
          <cell r="B6870" t="str">
            <v>26-402-26</v>
          </cell>
          <cell r="C6870" t="str">
            <v xml:space="preserve">MULTIDIR. LOCKING CAN. SCREW Ï2,7/26MM  </v>
          </cell>
          <cell r="D6870" t="str">
            <v>PC</v>
          </cell>
          <cell r="E6870">
            <v>17.73</v>
          </cell>
          <cell r="F6870">
            <v>44.325000000000003</v>
          </cell>
        </row>
        <row r="6871">
          <cell r="A6871">
            <v>2640228</v>
          </cell>
          <cell r="B6871" t="str">
            <v>26-402-28</v>
          </cell>
          <cell r="C6871" t="str">
            <v xml:space="preserve">MULTIDIR. LOCKING CAN. SCREW Ï2,7/28MM  </v>
          </cell>
          <cell r="D6871" t="str">
            <v>PC</v>
          </cell>
          <cell r="E6871">
            <v>17.73</v>
          </cell>
          <cell r="F6871">
            <v>44.325000000000003</v>
          </cell>
        </row>
        <row r="6872">
          <cell r="A6872">
            <v>2640230</v>
          </cell>
          <cell r="B6872" t="str">
            <v>26-402-30</v>
          </cell>
          <cell r="C6872" t="str">
            <v xml:space="preserve">MULTIDIR. LOCKING CAN. SCREW Ï2,7/30MM  </v>
          </cell>
          <cell r="D6872" t="str">
            <v>PC</v>
          </cell>
          <cell r="E6872">
            <v>17.73</v>
          </cell>
          <cell r="F6872">
            <v>44.325000000000003</v>
          </cell>
        </row>
        <row r="6873">
          <cell r="A6873">
            <v>2640232</v>
          </cell>
          <cell r="B6873" t="str">
            <v>26-402-32</v>
          </cell>
          <cell r="C6873" t="str">
            <v xml:space="preserve">MULTIDIR. LOCKING CAN. SCREW Ï2,7/32MM  </v>
          </cell>
          <cell r="D6873" t="str">
            <v>PC</v>
          </cell>
          <cell r="E6873">
            <v>17.73</v>
          </cell>
          <cell r="F6873">
            <v>44.325000000000003</v>
          </cell>
        </row>
        <row r="6874">
          <cell r="A6874">
            <v>2640234</v>
          </cell>
          <cell r="B6874" t="str">
            <v>26-402-34</v>
          </cell>
          <cell r="C6874" t="str">
            <v xml:space="preserve">MULTIDIR. LOCKING CAN. SCREW Ï2,7/34MM  </v>
          </cell>
          <cell r="D6874" t="str">
            <v>PC</v>
          </cell>
          <cell r="E6874">
            <v>17.73</v>
          </cell>
          <cell r="F6874">
            <v>44.325000000000003</v>
          </cell>
        </row>
        <row r="6875">
          <cell r="A6875">
            <v>2640236</v>
          </cell>
          <cell r="B6875" t="str">
            <v>26-402-36</v>
          </cell>
          <cell r="C6875" t="str">
            <v xml:space="preserve">MULTIDIR. LOCKING CAN. SCREW Ï2,7/36MM  </v>
          </cell>
          <cell r="D6875" t="str">
            <v>PC</v>
          </cell>
          <cell r="E6875">
            <v>17.73</v>
          </cell>
          <cell r="F6875">
            <v>44.325000000000003</v>
          </cell>
        </row>
        <row r="6876">
          <cell r="A6876">
            <v>2640414</v>
          </cell>
          <cell r="B6876" t="str">
            <v>26-404-14</v>
          </cell>
          <cell r="C6876" t="str">
            <v xml:space="preserve">MULTIDIR. LOCKING CAN. SCREW Ï3,5/14MM  </v>
          </cell>
          <cell r="D6876" t="str">
            <v>PC</v>
          </cell>
          <cell r="E6876">
            <v>17.73</v>
          </cell>
          <cell r="F6876">
            <v>44.325000000000003</v>
          </cell>
        </row>
        <row r="6877">
          <cell r="A6877">
            <v>2640416</v>
          </cell>
          <cell r="B6877" t="str">
            <v>26-404-16</v>
          </cell>
          <cell r="C6877" t="str">
            <v xml:space="preserve">MULTIDIR. LOCKING CAN. SCREW Ï3,5/16MM  </v>
          </cell>
          <cell r="D6877" t="str">
            <v>PC</v>
          </cell>
          <cell r="E6877">
            <v>17.73</v>
          </cell>
          <cell r="F6877">
            <v>44.325000000000003</v>
          </cell>
        </row>
        <row r="6878">
          <cell r="A6878">
            <v>2640418</v>
          </cell>
          <cell r="B6878" t="str">
            <v>26-404-18</v>
          </cell>
          <cell r="C6878" t="str">
            <v xml:space="preserve">MULTIDIR. LOCKING CAN. SCREW Ï3,5/18MM  </v>
          </cell>
          <cell r="D6878" t="str">
            <v>PC</v>
          </cell>
          <cell r="E6878">
            <v>17.73</v>
          </cell>
          <cell r="F6878">
            <v>44.325000000000003</v>
          </cell>
        </row>
        <row r="6879">
          <cell r="A6879">
            <v>2640420</v>
          </cell>
          <cell r="B6879" t="str">
            <v>26-404-20</v>
          </cell>
          <cell r="C6879" t="str">
            <v xml:space="preserve">MULTIDIR. LOCKING CAN. SCREW Ï3,5/20MM  </v>
          </cell>
          <cell r="D6879" t="str">
            <v>PC</v>
          </cell>
          <cell r="E6879">
            <v>17.73</v>
          </cell>
          <cell r="F6879">
            <v>44.325000000000003</v>
          </cell>
        </row>
        <row r="6880">
          <cell r="A6880">
            <v>2640422</v>
          </cell>
          <cell r="B6880" t="str">
            <v>26-404-22</v>
          </cell>
          <cell r="C6880" t="str">
            <v xml:space="preserve">MULTIDIR. LOCKING CAN. SCREW Ï3,5/22MM  </v>
          </cell>
          <cell r="D6880" t="str">
            <v>PC</v>
          </cell>
          <cell r="E6880">
            <v>17.73</v>
          </cell>
          <cell r="F6880">
            <v>44.325000000000003</v>
          </cell>
        </row>
        <row r="6881">
          <cell r="A6881">
            <v>2640424</v>
          </cell>
          <cell r="B6881" t="str">
            <v>26-404-24</v>
          </cell>
          <cell r="C6881" t="str">
            <v xml:space="preserve">MULTIDIR. LOCKING CAN. SCREW Ï3,5/24MM  </v>
          </cell>
          <cell r="D6881" t="str">
            <v>PC</v>
          </cell>
          <cell r="E6881">
            <v>17.73</v>
          </cell>
          <cell r="F6881">
            <v>44.325000000000003</v>
          </cell>
        </row>
        <row r="6882">
          <cell r="A6882">
            <v>2640426</v>
          </cell>
          <cell r="B6882" t="str">
            <v>26-404-26</v>
          </cell>
          <cell r="C6882" t="str">
            <v xml:space="preserve">MULTIDIR. LOCKING CAN. SCREW Ï3,5/26MM  </v>
          </cell>
          <cell r="D6882" t="str">
            <v>PC</v>
          </cell>
          <cell r="E6882">
            <v>17.73</v>
          </cell>
          <cell r="F6882">
            <v>44.325000000000003</v>
          </cell>
        </row>
        <row r="6883">
          <cell r="A6883">
            <v>2640428</v>
          </cell>
          <cell r="B6883" t="str">
            <v>26-404-28</v>
          </cell>
          <cell r="C6883" t="str">
            <v xml:space="preserve">MULTIDIR. LOCKING CAN. SCREW Ï3,5/28MM  </v>
          </cell>
          <cell r="D6883" t="str">
            <v>PC</v>
          </cell>
          <cell r="E6883">
            <v>17.73</v>
          </cell>
          <cell r="F6883">
            <v>44.325000000000003</v>
          </cell>
        </row>
        <row r="6884">
          <cell r="A6884">
            <v>2640430</v>
          </cell>
          <cell r="B6884" t="str">
            <v>26-404-30</v>
          </cell>
          <cell r="C6884" t="str">
            <v xml:space="preserve">MULTIDIR. LOCKING CAN. SCREW Ï3,5/30MM  </v>
          </cell>
          <cell r="D6884" t="str">
            <v>PC</v>
          </cell>
          <cell r="E6884">
            <v>17.73</v>
          </cell>
          <cell r="F6884">
            <v>44.325000000000003</v>
          </cell>
        </row>
        <row r="6885">
          <cell r="A6885">
            <v>2640432</v>
          </cell>
          <cell r="B6885" t="str">
            <v>26-404-32</v>
          </cell>
          <cell r="C6885" t="str">
            <v xml:space="preserve">MULTIDIR. LOCKING CAN. SCREW Ï3,5/32MM  </v>
          </cell>
          <cell r="D6885" t="str">
            <v>PC</v>
          </cell>
          <cell r="E6885">
            <v>17.73</v>
          </cell>
          <cell r="F6885">
            <v>44.325000000000003</v>
          </cell>
        </row>
        <row r="6886">
          <cell r="A6886">
            <v>2640434</v>
          </cell>
          <cell r="B6886" t="str">
            <v>26-404-34</v>
          </cell>
          <cell r="C6886" t="str">
            <v xml:space="preserve">MULTIDIR. LOCKING CAN. SCREW Ï3,5/34MM  </v>
          </cell>
          <cell r="D6886" t="str">
            <v>PC</v>
          </cell>
          <cell r="E6886">
            <v>17.73</v>
          </cell>
          <cell r="F6886">
            <v>44.325000000000003</v>
          </cell>
        </row>
        <row r="6887">
          <cell r="A6887">
            <v>2640436</v>
          </cell>
          <cell r="B6887" t="str">
            <v>26-404-36</v>
          </cell>
          <cell r="C6887" t="str">
            <v xml:space="preserve">MULTIDIR. LOCKING CAN. SCREW Ï3,5/36MM  </v>
          </cell>
          <cell r="D6887" t="str">
            <v>PC</v>
          </cell>
          <cell r="E6887">
            <v>17.73</v>
          </cell>
          <cell r="F6887">
            <v>44.325000000000003</v>
          </cell>
        </row>
        <row r="6888">
          <cell r="A6888">
            <v>2642310</v>
          </cell>
          <cell r="B6888" t="str">
            <v>26-423-10</v>
          </cell>
          <cell r="C6888" t="str">
            <v xml:space="preserve">CANNULATED SCREW Ï 2,3 MM; 10MM         </v>
          </cell>
          <cell r="D6888" t="str">
            <v>PC</v>
          </cell>
          <cell r="E6888">
            <v>36.299999999999997</v>
          </cell>
          <cell r="F6888">
            <v>90.75</v>
          </cell>
        </row>
        <row r="6889">
          <cell r="A6889">
            <v>2642311</v>
          </cell>
          <cell r="B6889" t="str">
            <v>26-423-11</v>
          </cell>
          <cell r="C6889" t="str">
            <v xml:space="preserve">CANNULATED SCREW Ï 2,3 MM; 11MM         </v>
          </cell>
          <cell r="D6889" t="str">
            <v>PC</v>
          </cell>
          <cell r="E6889">
            <v>36.299999999999997</v>
          </cell>
          <cell r="F6889">
            <v>90.75</v>
          </cell>
        </row>
        <row r="6890">
          <cell r="A6890">
            <v>2642312</v>
          </cell>
          <cell r="B6890" t="str">
            <v>26-423-12</v>
          </cell>
          <cell r="C6890" t="str">
            <v xml:space="preserve">CANNULATED SCREW Ï 2,3 MM; 12MM         </v>
          </cell>
          <cell r="D6890" t="str">
            <v>PC</v>
          </cell>
          <cell r="E6890">
            <v>36.299999999999997</v>
          </cell>
          <cell r="F6890">
            <v>90.75</v>
          </cell>
        </row>
        <row r="6891">
          <cell r="A6891">
            <v>2642313</v>
          </cell>
          <cell r="B6891" t="str">
            <v>26-423-13</v>
          </cell>
          <cell r="C6891" t="str">
            <v xml:space="preserve">CANNULATED SCREW Ï 2,3 MM; 13MM         </v>
          </cell>
          <cell r="D6891" t="str">
            <v>PC</v>
          </cell>
          <cell r="E6891">
            <v>36.299999999999997</v>
          </cell>
          <cell r="F6891">
            <v>90.75</v>
          </cell>
        </row>
        <row r="6892">
          <cell r="A6892">
            <v>2642314</v>
          </cell>
          <cell r="B6892" t="str">
            <v>26-423-14</v>
          </cell>
          <cell r="C6892" t="str">
            <v xml:space="preserve">CANNULATED SCREW Ï 2,3 MM; 14MM         </v>
          </cell>
          <cell r="D6892" t="str">
            <v>PC</v>
          </cell>
          <cell r="E6892">
            <v>36.299999999999997</v>
          </cell>
          <cell r="F6892">
            <v>90.75</v>
          </cell>
        </row>
        <row r="6893">
          <cell r="A6893">
            <v>2642315</v>
          </cell>
          <cell r="B6893" t="str">
            <v>26-423-15</v>
          </cell>
          <cell r="C6893" t="str">
            <v xml:space="preserve">CANNULATED SCREW Ï 2,3 MM; 15MM         </v>
          </cell>
          <cell r="D6893" t="str">
            <v>PC</v>
          </cell>
          <cell r="E6893">
            <v>36.299999999999997</v>
          </cell>
          <cell r="F6893">
            <v>90.75</v>
          </cell>
        </row>
        <row r="6894">
          <cell r="A6894">
            <v>2642316</v>
          </cell>
          <cell r="B6894" t="str">
            <v>26-423-16</v>
          </cell>
          <cell r="C6894" t="str">
            <v xml:space="preserve">CANNULATED SCREW Ï 2,3 MM; 16MM         </v>
          </cell>
          <cell r="D6894" t="str">
            <v>PC</v>
          </cell>
          <cell r="E6894">
            <v>36.299999999999997</v>
          </cell>
          <cell r="F6894">
            <v>90.75</v>
          </cell>
        </row>
        <row r="6895">
          <cell r="A6895">
            <v>2642317</v>
          </cell>
          <cell r="B6895" t="str">
            <v>26-423-17</v>
          </cell>
          <cell r="C6895" t="str">
            <v xml:space="preserve">CANNULATED SCREW Ï 2,3 MM; 17MM         </v>
          </cell>
          <cell r="D6895" t="str">
            <v>PC</v>
          </cell>
          <cell r="E6895">
            <v>36.299999999999997</v>
          </cell>
          <cell r="F6895">
            <v>90.75</v>
          </cell>
        </row>
        <row r="6896">
          <cell r="A6896">
            <v>2642318</v>
          </cell>
          <cell r="B6896" t="str">
            <v>26-423-18</v>
          </cell>
          <cell r="C6896" t="str">
            <v xml:space="preserve">CANNULATED SCREW Ï 2,3 MM; 18MM         </v>
          </cell>
          <cell r="D6896" t="str">
            <v>PC</v>
          </cell>
          <cell r="E6896">
            <v>36.299999999999997</v>
          </cell>
          <cell r="F6896">
            <v>90.75</v>
          </cell>
        </row>
        <row r="6897">
          <cell r="A6897">
            <v>2642319</v>
          </cell>
          <cell r="B6897" t="str">
            <v>26-423-19</v>
          </cell>
          <cell r="C6897" t="str">
            <v xml:space="preserve">CANNULATED SCREW Ï 2,3 MM; 19MM         </v>
          </cell>
          <cell r="D6897" t="str">
            <v>PC</v>
          </cell>
          <cell r="E6897">
            <v>36.299999999999997</v>
          </cell>
          <cell r="F6897">
            <v>90.75</v>
          </cell>
        </row>
        <row r="6898">
          <cell r="A6898">
            <v>2642320</v>
          </cell>
          <cell r="B6898" t="str">
            <v>26-423-20</v>
          </cell>
          <cell r="C6898" t="str">
            <v xml:space="preserve">CANNULATED SCREW Ï 2,3 MM; 20MM         </v>
          </cell>
          <cell r="D6898" t="str">
            <v>PC</v>
          </cell>
          <cell r="E6898">
            <v>36.299999999999997</v>
          </cell>
          <cell r="F6898">
            <v>90.75</v>
          </cell>
        </row>
        <row r="6899">
          <cell r="A6899">
            <v>2642322</v>
          </cell>
          <cell r="B6899" t="str">
            <v>26-423-22</v>
          </cell>
          <cell r="C6899" t="str">
            <v xml:space="preserve">CANNULATED SCREW Ï 2,3 MM; 22MM         </v>
          </cell>
          <cell r="D6899" t="str">
            <v>PC</v>
          </cell>
          <cell r="E6899">
            <v>37.1</v>
          </cell>
          <cell r="F6899">
            <v>92.75</v>
          </cell>
        </row>
        <row r="6900">
          <cell r="A6900">
            <v>2642324</v>
          </cell>
          <cell r="B6900" t="str">
            <v>26-423-24</v>
          </cell>
          <cell r="C6900" t="str">
            <v xml:space="preserve">CANNULATED SCREW Ï 2,3 MM; 24MM         </v>
          </cell>
          <cell r="D6900" t="str">
            <v>PC</v>
          </cell>
          <cell r="E6900">
            <v>37.1</v>
          </cell>
          <cell r="F6900">
            <v>92.75</v>
          </cell>
        </row>
        <row r="6901">
          <cell r="A6901">
            <v>2642326</v>
          </cell>
          <cell r="B6901" t="str">
            <v>26-423-26</v>
          </cell>
          <cell r="C6901" t="str">
            <v xml:space="preserve">CANNULATED SCREW Ï 2,3 MM; 26MM         </v>
          </cell>
          <cell r="D6901" t="str">
            <v>PC</v>
          </cell>
          <cell r="E6901">
            <v>37.1</v>
          </cell>
          <cell r="F6901">
            <v>92.75</v>
          </cell>
        </row>
        <row r="6902">
          <cell r="A6902">
            <v>2642328</v>
          </cell>
          <cell r="B6902" t="str">
            <v>26-423-28</v>
          </cell>
          <cell r="C6902" t="str">
            <v xml:space="preserve">CANNULATED SCREW Ï 2,3 MM; 28MM         </v>
          </cell>
          <cell r="D6902" t="str">
            <v>PC</v>
          </cell>
          <cell r="E6902">
            <v>37.1</v>
          </cell>
          <cell r="F6902">
            <v>92.75</v>
          </cell>
        </row>
        <row r="6903">
          <cell r="A6903">
            <v>2642330</v>
          </cell>
          <cell r="B6903" t="str">
            <v>26-423-30</v>
          </cell>
          <cell r="C6903" t="str">
            <v xml:space="preserve">CANNULATED SCREW Ï 2,3 MM; 30MM         </v>
          </cell>
          <cell r="D6903" t="str">
            <v>PC</v>
          </cell>
          <cell r="E6903">
            <v>37.1</v>
          </cell>
          <cell r="F6903">
            <v>92.75</v>
          </cell>
        </row>
        <row r="6904">
          <cell r="A6904">
            <v>2642332</v>
          </cell>
          <cell r="B6904" t="str">
            <v>26-423-32</v>
          </cell>
          <cell r="C6904" t="str">
            <v xml:space="preserve">CANNULATED SCREW Ï 2,3 MM; 32MM         </v>
          </cell>
          <cell r="D6904" t="str">
            <v>PC</v>
          </cell>
          <cell r="E6904">
            <v>37.1</v>
          </cell>
          <cell r="F6904">
            <v>92.75</v>
          </cell>
        </row>
        <row r="6905">
          <cell r="A6905">
            <v>2642334</v>
          </cell>
          <cell r="B6905" t="str">
            <v>26-423-34</v>
          </cell>
          <cell r="C6905" t="str">
            <v xml:space="preserve">CANNULATED SCREW Ï 2,3 MM; 34MM         </v>
          </cell>
          <cell r="D6905" t="str">
            <v>PC</v>
          </cell>
          <cell r="E6905">
            <v>37.1</v>
          </cell>
          <cell r="F6905">
            <v>92.75</v>
          </cell>
        </row>
        <row r="6906">
          <cell r="A6906">
            <v>2642336</v>
          </cell>
          <cell r="B6906" t="str">
            <v>26-423-36</v>
          </cell>
          <cell r="C6906" t="str">
            <v xml:space="preserve">CANNULATED SCREW Ï 2,3 MM; 36MM         </v>
          </cell>
          <cell r="D6906" t="str">
            <v>PC</v>
          </cell>
          <cell r="E6906">
            <v>37.1</v>
          </cell>
          <cell r="F6906">
            <v>92.75</v>
          </cell>
        </row>
        <row r="6907">
          <cell r="A6907">
            <v>2642338</v>
          </cell>
          <cell r="B6907" t="str">
            <v>26-423-38</v>
          </cell>
          <cell r="C6907" t="str">
            <v xml:space="preserve">CANNULATED SCREW Ï 2,3 MM; 38MM         </v>
          </cell>
          <cell r="D6907" t="str">
            <v>PC</v>
          </cell>
          <cell r="E6907">
            <v>37.1</v>
          </cell>
          <cell r="F6907">
            <v>92.75</v>
          </cell>
        </row>
        <row r="6908">
          <cell r="A6908">
            <v>2642340</v>
          </cell>
          <cell r="B6908" t="str">
            <v>26-423-40</v>
          </cell>
          <cell r="C6908" t="str">
            <v xml:space="preserve">CANNULATED SCREW Ï 2,3 MM; 40MM         </v>
          </cell>
          <cell r="D6908" t="str">
            <v>PC</v>
          </cell>
          <cell r="E6908">
            <v>37.1</v>
          </cell>
          <cell r="F6908">
            <v>92.75</v>
          </cell>
        </row>
        <row r="6909">
          <cell r="A6909">
            <v>2642399</v>
          </cell>
          <cell r="B6909" t="str">
            <v>26-423-99</v>
          </cell>
          <cell r="C6909" t="str">
            <v xml:space="preserve">WASHER FOR Ï 2,3/2,7 MM                 </v>
          </cell>
          <cell r="D6909" t="str">
            <v>PC</v>
          </cell>
          <cell r="E6909">
            <v>5.57</v>
          </cell>
          <cell r="F6909">
            <v>13.925000000000001</v>
          </cell>
        </row>
        <row r="6910">
          <cell r="A6910">
            <v>2642412</v>
          </cell>
          <cell r="B6910" t="str">
            <v>26-424-12</v>
          </cell>
          <cell r="C6910" t="str">
            <v>CANNULATED SCR.Ï 2,3 MM; 12MM; PART. THR</v>
          </cell>
          <cell r="D6910" t="str">
            <v>PC</v>
          </cell>
          <cell r="E6910">
            <v>35.5</v>
          </cell>
          <cell r="F6910">
            <v>88.75</v>
          </cell>
        </row>
        <row r="6911">
          <cell r="A6911">
            <v>2642414</v>
          </cell>
          <cell r="B6911" t="str">
            <v>26-424-14</v>
          </cell>
          <cell r="C6911" t="str">
            <v>CANNULATED SCR.Ï 2,3 MM; 14MM; PART. THR</v>
          </cell>
          <cell r="D6911" t="str">
            <v>PC</v>
          </cell>
          <cell r="E6911">
            <v>35.5</v>
          </cell>
          <cell r="F6911">
            <v>88.75</v>
          </cell>
        </row>
        <row r="6912">
          <cell r="A6912">
            <v>2642416</v>
          </cell>
          <cell r="B6912" t="str">
            <v>26-424-16</v>
          </cell>
          <cell r="C6912" t="str">
            <v>CANNULATED SCR.Ï 2,3 MM; 16MM; PART. THR</v>
          </cell>
          <cell r="D6912" t="str">
            <v>PC</v>
          </cell>
          <cell r="E6912">
            <v>35.5</v>
          </cell>
          <cell r="F6912">
            <v>88.75</v>
          </cell>
        </row>
        <row r="6913">
          <cell r="A6913">
            <v>2642418</v>
          </cell>
          <cell r="B6913" t="str">
            <v>26-424-18</v>
          </cell>
          <cell r="C6913" t="str">
            <v>CANNULATED SCR.Ï 2,3 MM; 18MM; PART. THR</v>
          </cell>
          <cell r="D6913" t="str">
            <v>PC</v>
          </cell>
          <cell r="E6913">
            <v>35.5</v>
          </cell>
          <cell r="F6913">
            <v>88.75</v>
          </cell>
        </row>
        <row r="6914">
          <cell r="A6914">
            <v>2642420</v>
          </cell>
          <cell r="B6914" t="str">
            <v>26-424-20</v>
          </cell>
          <cell r="C6914" t="str">
            <v>CANNULATED SCR.Ï 2,3 MM; 20MM; PART. THR</v>
          </cell>
          <cell r="D6914" t="str">
            <v>PC</v>
          </cell>
          <cell r="E6914">
            <v>35.5</v>
          </cell>
          <cell r="F6914">
            <v>88.75</v>
          </cell>
        </row>
        <row r="6915">
          <cell r="A6915">
            <v>2642422</v>
          </cell>
          <cell r="B6915" t="str">
            <v>26-424-22</v>
          </cell>
          <cell r="C6915" t="str">
            <v>CANNULATED SCR.Ï 2,3 MM; 22MM; PART. THR</v>
          </cell>
          <cell r="D6915" t="str">
            <v>PC</v>
          </cell>
          <cell r="E6915">
            <v>36.4</v>
          </cell>
          <cell r="F6915">
            <v>91</v>
          </cell>
        </row>
        <row r="6916">
          <cell r="A6916">
            <v>2642424</v>
          </cell>
          <cell r="B6916" t="str">
            <v>26-424-24</v>
          </cell>
          <cell r="C6916" t="str">
            <v>CANNULATED SCR.Ï 2,3 MM; 24MM; PART. THR</v>
          </cell>
          <cell r="D6916" t="str">
            <v>PC</v>
          </cell>
          <cell r="E6916">
            <v>36.4</v>
          </cell>
          <cell r="F6916">
            <v>91</v>
          </cell>
        </row>
        <row r="6917">
          <cell r="A6917">
            <v>2642426</v>
          </cell>
          <cell r="B6917" t="str">
            <v>26-424-26</v>
          </cell>
          <cell r="C6917" t="str">
            <v>CANNULATED SCR.Ï 2,3 MM; 26MM; PART. THR</v>
          </cell>
          <cell r="D6917" t="str">
            <v>PC</v>
          </cell>
          <cell r="E6917">
            <v>36.4</v>
          </cell>
          <cell r="F6917">
            <v>91</v>
          </cell>
        </row>
        <row r="6918">
          <cell r="A6918">
            <v>2642428</v>
          </cell>
          <cell r="B6918" t="str">
            <v>26-424-28</v>
          </cell>
          <cell r="C6918" t="str">
            <v>CANNULATED SCR.Ï 2,3 MM; 28MM; PART. THR</v>
          </cell>
          <cell r="D6918" t="str">
            <v>PC</v>
          </cell>
          <cell r="E6918">
            <v>36.4</v>
          </cell>
          <cell r="F6918">
            <v>91</v>
          </cell>
        </row>
        <row r="6919">
          <cell r="A6919">
            <v>2642430</v>
          </cell>
          <cell r="B6919" t="str">
            <v>26-424-30</v>
          </cell>
          <cell r="C6919" t="str">
            <v>CANNULATED SCR.Ï 2,3 MM; 30MM; PART. THR</v>
          </cell>
          <cell r="D6919" t="str">
            <v>PC</v>
          </cell>
          <cell r="E6919">
            <v>36.4</v>
          </cell>
          <cell r="F6919">
            <v>91</v>
          </cell>
        </row>
        <row r="6920">
          <cell r="A6920">
            <v>2642432</v>
          </cell>
          <cell r="B6920" t="str">
            <v>26-424-32</v>
          </cell>
          <cell r="C6920" t="str">
            <v>CANNULATED SCR.Ï 2,3 MM; 32MM; PART. THR</v>
          </cell>
          <cell r="D6920" t="str">
            <v>PC</v>
          </cell>
          <cell r="E6920">
            <v>36.4</v>
          </cell>
          <cell r="F6920">
            <v>91</v>
          </cell>
        </row>
        <row r="6921">
          <cell r="A6921">
            <v>2642434</v>
          </cell>
          <cell r="B6921" t="str">
            <v>26-424-34</v>
          </cell>
          <cell r="C6921" t="str">
            <v>CANNULATED SCR.Ï 2,3 MM; 34MM; PART. THR</v>
          </cell>
          <cell r="D6921" t="str">
            <v>PC</v>
          </cell>
          <cell r="E6921">
            <v>36.4</v>
          </cell>
          <cell r="F6921">
            <v>91</v>
          </cell>
        </row>
        <row r="6922">
          <cell r="A6922">
            <v>2642436</v>
          </cell>
          <cell r="B6922" t="str">
            <v>26-424-36</v>
          </cell>
          <cell r="C6922" t="str">
            <v>CANNULATED SCR.Ï 2,3 MM; 36MM; PART. THR</v>
          </cell>
          <cell r="D6922" t="str">
            <v>PC</v>
          </cell>
          <cell r="E6922">
            <v>36.4</v>
          </cell>
          <cell r="F6922">
            <v>91</v>
          </cell>
        </row>
        <row r="6923">
          <cell r="A6923">
            <v>2642438</v>
          </cell>
          <cell r="B6923" t="str">
            <v>26-424-38</v>
          </cell>
          <cell r="C6923" t="str">
            <v>CANNULATED SCR.Ï 2,3 MM; 38MM; PART. THR</v>
          </cell>
          <cell r="D6923" t="str">
            <v>PC</v>
          </cell>
          <cell r="E6923">
            <v>36.4</v>
          </cell>
          <cell r="F6923">
            <v>91</v>
          </cell>
        </row>
        <row r="6924">
          <cell r="A6924">
            <v>2642440</v>
          </cell>
          <cell r="B6924" t="str">
            <v>26-424-40</v>
          </cell>
          <cell r="C6924" t="str">
            <v>CANNULATED SCR.Ï 2,3 MM; 40MM; PART. THR</v>
          </cell>
          <cell r="D6924" t="str">
            <v>PC</v>
          </cell>
          <cell r="E6924">
            <v>36.4</v>
          </cell>
          <cell r="F6924">
            <v>91</v>
          </cell>
        </row>
        <row r="6925">
          <cell r="A6925">
            <v>2642710</v>
          </cell>
          <cell r="B6925" t="str">
            <v>26-427-10</v>
          </cell>
          <cell r="C6925" t="str">
            <v xml:space="preserve">CANNULATED SCREW Ï 2,7 MM; 10MM         </v>
          </cell>
          <cell r="D6925" t="str">
            <v>PC</v>
          </cell>
          <cell r="E6925">
            <v>37.6</v>
          </cell>
          <cell r="F6925">
            <v>94</v>
          </cell>
        </row>
        <row r="6926">
          <cell r="A6926">
            <v>2642711</v>
          </cell>
          <cell r="B6926" t="str">
            <v>26-427-11</v>
          </cell>
          <cell r="C6926" t="str">
            <v xml:space="preserve">CANNULATED SCREW Ï 2,7 MM; 11MM         </v>
          </cell>
          <cell r="D6926" t="str">
            <v>PC</v>
          </cell>
          <cell r="E6926">
            <v>37.6</v>
          </cell>
          <cell r="F6926">
            <v>94</v>
          </cell>
        </row>
        <row r="6927">
          <cell r="A6927">
            <v>2642712</v>
          </cell>
          <cell r="B6927" t="str">
            <v>26-427-12</v>
          </cell>
          <cell r="C6927" t="str">
            <v xml:space="preserve">CANNULATED SCREW Ï 2,7 MM; 12MM         </v>
          </cell>
          <cell r="D6927" t="str">
            <v>PC</v>
          </cell>
          <cell r="E6927">
            <v>37.6</v>
          </cell>
          <cell r="F6927">
            <v>94</v>
          </cell>
        </row>
        <row r="6928">
          <cell r="A6928">
            <v>2642713</v>
          </cell>
          <cell r="B6928" t="str">
            <v>26-427-13</v>
          </cell>
          <cell r="C6928" t="str">
            <v xml:space="preserve">CANNULATED SCREW Ï 2,7 MM; 13MM         </v>
          </cell>
          <cell r="D6928" t="str">
            <v>PC</v>
          </cell>
          <cell r="E6928">
            <v>37.6</v>
          </cell>
          <cell r="F6928">
            <v>94</v>
          </cell>
        </row>
        <row r="6929">
          <cell r="A6929">
            <v>2642714</v>
          </cell>
          <cell r="B6929" t="str">
            <v>26-427-14</v>
          </cell>
          <cell r="C6929" t="str">
            <v xml:space="preserve">CANNULATED SCREW Ï 2,7 MM; 14MM         </v>
          </cell>
          <cell r="D6929" t="str">
            <v>PC</v>
          </cell>
          <cell r="E6929">
            <v>37.6</v>
          </cell>
          <cell r="F6929">
            <v>94</v>
          </cell>
        </row>
        <row r="6930">
          <cell r="A6930">
            <v>2642715</v>
          </cell>
          <cell r="B6930" t="str">
            <v>26-427-15</v>
          </cell>
          <cell r="C6930" t="str">
            <v xml:space="preserve">CANNULATED SCREW Ï 2,7 MM; 15MM         </v>
          </cell>
          <cell r="D6930" t="str">
            <v>PC</v>
          </cell>
          <cell r="E6930">
            <v>37.6</v>
          </cell>
          <cell r="F6930">
            <v>94</v>
          </cell>
        </row>
        <row r="6931">
          <cell r="A6931">
            <v>2642716</v>
          </cell>
          <cell r="B6931" t="str">
            <v>26-427-16</v>
          </cell>
          <cell r="C6931" t="str">
            <v xml:space="preserve">CANNULATED SCREW Ï 2,7 MM; 16MM         </v>
          </cell>
          <cell r="D6931" t="str">
            <v>PC</v>
          </cell>
          <cell r="E6931">
            <v>37.6</v>
          </cell>
          <cell r="F6931">
            <v>94</v>
          </cell>
        </row>
        <row r="6932">
          <cell r="A6932">
            <v>2642717</v>
          </cell>
          <cell r="B6932" t="str">
            <v>26-427-17</v>
          </cell>
          <cell r="C6932" t="str">
            <v xml:space="preserve">CANNULATED SCREW Ï 2,7 MM; 17MM         </v>
          </cell>
          <cell r="D6932" t="str">
            <v>PC</v>
          </cell>
          <cell r="E6932">
            <v>37.6</v>
          </cell>
          <cell r="F6932">
            <v>94</v>
          </cell>
        </row>
        <row r="6933">
          <cell r="A6933">
            <v>2642718</v>
          </cell>
          <cell r="B6933" t="str">
            <v>26-427-18</v>
          </cell>
          <cell r="C6933" t="str">
            <v xml:space="preserve">CANNULATED SCREW Ï 2,7 MM; 18MM         </v>
          </cell>
          <cell r="D6933" t="str">
            <v>PC</v>
          </cell>
          <cell r="E6933">
            <v>37.6</v>
          </cell>
          <cell r="F6933">
            <v>94</v>
          </cell>
        </row>
        <row r="6934">
          <cell r="A6934">
            <v>2642719</v>
          </cell>
          <cell r="B6934" t="str">
            <v>26-427-19</v>
          </cell>
          <cell r="C6934" t="str">
            <v xml:space="preserve">CANNULATED SCREW Ï 2,7 MM; 19MM         </v>
          </cell>
          <cell r="D6934" t="str">
            <v>PC</v>
          </cell>
          <cell r="E6934">
            <v>37.6</v>
          </cell>
          <cell r="F6934">
            <v>94</v>
          </cell>
        </row>
        <row r="6935">
          <cell r="A6935">
            <v>2642720</v>
          </cell>
          <cell r="B6935" t="str">
            <v>26-427-20</v>
          </cell>
          <cell r="C6935" t="str">
            <v xml:space="preserve">CANNULATED SCREW Ï 2,7 MM; 20MM         </v>
          </cell>
          <cell r="D6935" t="str">
            <v>PC</v>
          </cell>
          <cell r="E6935">
            <v>37.6</v>
          </cell>
          <cell r="F6935">
            <v>94</v>
          </cell>
        </row>
        <row r="6936">
          <cell r="A6936">
            <v>2642722</v>
          </cell>
          <cell r="B6936" t="str">
            <v>26-427-22</v>
          </cell>
          <cell r="C6936" t="str">
            <v xml:space="preserve">CANNULATED SCREW Ï 2,7 MM; 22MM         </v>
          </cell>
          <cell r="D6936" t="str">
            <v>PC</v>
          </cell>
          <cell r="E6936">
            <v>38.5</v>
          </cell>
          <cell r="F6936">
            <v>96.25</v>
          </cell>
        </row>
        <row r="6937">
          <cell r="A6937">
            <v>2642724</v>
          </cell>
          <cell r="B6937" t="str">
            <v>26-427-24</v>
          </cell>
          <cell r="C6937" t="str">
            <v xml:space="preserve">CANNULATED SCREW Ï 2,7 MM; 24MM         </v>
          </cell>
          <cell r="D6937" t="str">
            <v>PC</v>
          </cell>
          <cell r="E6937">
            <v>38.5</v>
          </cell>
          <cell r="F6937">
            <v>96.25</v>
          </cell>
        </row>
        <row r="6938">
          <cell r="A6938">
            <v>2642726</v>
          </cell>
          <cell r="B6938" t="str">
            <v>26-427-26</v>
          </cell>
          <cell r="C6938" t="str">
            <v xml:space="preserve">CANNULATED SCREW Ï 2,7 MM; 26MM         </v>
          </cell>
          <cell r="D6938" t="str">
            <v>PC</v>
          </cell>
          <cell r="E6938">
            <v>38.5</v>
          </cell>
          <cell r="F6938">
            <v>96.25</v>
          </cell>
        </row>
        <row r="6939">
          <cell r="A6939">
            <v>2642728</v>
          </cell>
          <cell r="B6939" t="str">
            <v>26-427-28</v>
          </cell>
          <cell r="C6939" t="str">
            <v xml:space="preserve">CANNULATED SCREW Ï 2,7 MM; 28MM         </v>
          </cell>
          <cell r="D6939" t="str">
            <v>PC</v>
          </cell>
          <cell r="E6939">
            <v>38.5</v>
          </cell>
          <cell r="F6939">
            <v>96.25</v>
          </cell>
        </row>
        <row r="6940">
          <cell r="A6940">
            <v>2642730</v>
          </cell>
          <cell r="B6940" t="str">
            <v>26-427-30</v>
          </cell>
          <cell r="C6940" t="str">
            <v xml:space="preserve">CANNULATED SCREW Ï 2,7 MM; 30MM         </v>
          </cell>
          <cell r="D6940" t="str">
            <v>PC</v>
          </cell>
          <cell r="E6940">
            <v>38.5</v>
          </cell>
          <cell r="F6940">
            <v>96.25</v>
          </cell>
        </row>
        <row r="6941">
          <cell r="A6941">
            <v>2642732</v>
          </cell>
          <cell r="B6941" t="str">
            <v>26-427-32</v>
          </cell>
          <cell r="C6941" t="str">
            <v xml:space="preserve">CANNULATED SCREW Ï 2,7 MM; 32MM         </v>
          </cell>
          <cell r="D6941" t="str">
            <v>PC</v>
          </cell>
          <cell r="E6941">
            <v>38.5</v>
          </cell>
          <cell r="F6941">
            <v>96.25</v>
          </cell>
        </row>
        <row r="6942">
          <cell r="A6942">
            <v>2642734</v>
          </cell>
          <cell r="B6942" t="str">
            <v>26-427-34</v>
          </cell>
          <cell r="C6942" t="str">
            <v xml:space="preserve">CANNULATED SCREW Ï 2,7 MM; 34MM         </v>
          </cell>
          <cell r="D6942" t="str">
            <v>PC</v>
          </cell>
          <cell r="E6942">
            <v>38.5</v>
          </cell>
          <cell r="F6942">
            <v>96.25</v>
          </cell>
        </row>
        <row r="6943">
          <cell r="A6943">
            <v>2642736</v>
          </cell>
          <cell r="B6943" t="str">
            <v>26-427-36</v>
          </cell>
          <cell r="C6943" t="str">
            <v xml:space="preserve">CANNULATED SCREW Ï 2,7 MM; 36MM         </v>
          </cell>
          <cell r="D6943" t="str">
            <v>PC</v>
          </cell>
          <cell r="E6943">
            <v>38.5</v>
          </cell>
          <cell r="F6943">
            <v>96.25</v>
          </cell>
        </row>
        <row r="6944">
          <cell r="A6944">
            <v>2642738</v>
          </cell>
          <cell r="B6944" t="str">
            <v>26-427-38</v>
          </cell>
          <cell r="C6944" t="str">
            <v xml:space="preserve">CANNULATED SCREW Ï 2,7 MM; 38MM         </v>
          </cell>
          <cell r="D6944" t="str">
            <v>PC</v>
          </cell>
          <cell r="E6944">
            <v>38.5</v>
          </cell>
          <cell r="F6944">
            <v>96.25</v>
          </cell>
        </row>
        <row r="6945">
          <cell r="A6945">
            <v>2642740</v>
          </cell>
          <cell r="B6945" t="str">
            <v>26-427-40</v>
          </cell>
          <cell r="C6945" t="str">
            <v xml:space="preserve">CANNULATED SCREW Ï 2,7 MM; 40MM         </v>
          </cell>
          <cell r="D6945" t="str">
            <v>PC</v>
          </cell>
          <cell r="E6945">
            <v>38.5</v>
          </cell>
          <cell r="F6945">
            <v>96.25</v>
          </cell>
        </row>
        <row r="6946">
          <cell r="A6946">
            <v>2642812</v>
          </cell>
          <cell r="B6946" t="str">
            <v>26-428-12</v>
          </cell>
          <cell r="C6946" t="str">
            <v>CANNULATED SCR.Ï 2,7 MM; 12MM; PART. THR</v>
          </cell>
          <cell r="D6946" t="str">
            <v>PC</v>
          </cell>
          <cell r="E6946">
            <v>36.9</v>
          </cell>
          <cell r="F6946">
            <v>92.25</v>
          </cell>
        </row>
        <row r="6947">
          <cell r="A6947">
            <v>2642814</v>
          </cell>
          <cell r="B6947" t="str">
            <v>26-428-14</v>
          </cell>
          <cell r="C6947" t="str">
            <v>CANNULATED SCR.Ï 2,7 MM; 14MM; PART. THR</v>
          </cell>
          <cell r="D6947" t="str">
            <v>PC</v>
          </cell>
          <cell r="E6947">
            <v>36.9</v>
          </cell>
          <cell r="F6947">
            <v>92.25</v>
          </cell>
        </row>
        <row r="6948">
          <cell r="A6948">
            <v>2642816</v>
          </cell>
          <cell r="B6948" t="str">
            <v>26-428-16</v>
          </cell>
          <cell r="C6948" t="str">
            <v>CANNULATED SCR.Ï 2,7 MM; 16MM; PART. THR</v>
          </cell>
          <cell r="D6948" t="str">
            <v>PC</v>
          </cell>
          <cell r="E6948">
            <v>36.9</v>
          </cell>
          <cell r="F6948">
            <v>92.25</v>
          </cell>
        </row>
        <row r="6949">
          <cell r="A6949">
            <v>2642818</v>
          </cell>
          <cell r="B6949" t="str">
            <v>26-428-18</v>
          </cell>
          <cell r="C6949" t="str">
            <v>CANNULATED SCR.Ï 2,7 MM; 18MM; PART. THR</v>
          </cell>
          <cell r="D6949" t="str">
            <v>PC</v>
          </cell>
          <cell r="E6949">
            <v>36.9</v>
          </cell>
          <cell r="F6949">
            <v>92.25</v>
          </cell>
        </row>
        <row r="6950">
          <cell r="A6950">
            <v>2642820</v>
          </cell>
          <cell r="B6950" t="str">
            <v>26-428-20</v>
          </cell>
          <cell r="C6950" t="str">
            <v>CANNULATED SCR.Ï 2,7 MM; 20MM; PART. THR</v>
          </cell>
          <cell r="D6950" t="str">
            <v>PC</v>
          </cell>
          <cell r="E6950">
            <v>36.9</v>
          </cell>
          <cell r="F6950">
            <v>92.25</v>
          </cell>
        </row>
        <row r="6951">
          <cell r="A6951">
            <v>2642822</v>
          </cell>
          <cell r="B6951" t="str">
            <v>26-428-22</v>
          </cell>
          <cell r="C6951" t="str">
            <v>CANNULATED SCR.Ï 2,7 MM; 22MM; PART. THR</v>
          </cell>
          <cell r="D6951" t="str">
            <v>PC</v>
          </cell>
          <cell r="E6951">
            <v>37.700000000000003</v>
          </cell>
          <cell r="F6951">
            <v>94.25</v>
          </cell>
        </row>
        <row r="6952">
          <cell r="A6952">
            <v>2642824</v>
          </cell>
          <cell r="B6952" t="str">
            <v>26-428-24</v>
          </cell>
          <cell r="C6952" t="str">
            <v>CANNULATED SCR.Ï 2,7 MM; 24MM; PART. THR</v>
          </cell>
          <cell r="D6952" t="str">
            <v>PC</v>
          </cell>
          <cell r="E6952">
            <v>37.700000000000003</v>
          </cell>
          <cell r="F6952">
            <v>94.25</v>
          </cell>
        </row>
        <row r="6953">
          <cell r="A6953">
            <v>2642826</v>
          </cell>
          <cell r="B6953" t="str">
            <v>26-428-26</v>
          </cell>
          <cell r="C6953" t="str">
            <v>CANNULATED SCR.Ï 2,7 MM; 26MM; PART. THR</v>
          </cell>
          <cell r="D6953" t="str">
            <v>PC</v>
          </cell>
          <cell r="E6953">
            <v>37.700000000000003</v>
          </cell>
          <cell r="F6953">
            <v>94.25</v>
          </cell>
        </row>
        <row r="6954">
          <cell r="A6954">
            <v>2642828</v>
          </cell>
          <cell r="B6954" t="str">
            <v>26-428-28</v>
          </cell>
          <cell r="C6954" t="str">
            <v>CANNULATED SCR.Ï 2,7 MM; 28MM; PART. THR</v>
          </cell>
          <cell r="D6954" t="str">
            <v>PC</v>
          </cell>
          <cell r="E6954">
            <v>37.700000000000003</v>
          </cell>
          <cell r="F6954">
            <v>94.25</v>
          </cell>
        </row>
        <row r="6955">
          <cell r="A6955">
            <v>2642830</v>
          </cell>
          <cell r="B6955" t="str">
            <v>26-428-30</v>
          </cell>
          <cell r="C6955" t="str">
            <v>CANNULATED SCR.Ï 2,7 MM; 30MM; PART. THR</v>
          </cell>
          <cell r="D6955" t="str">
            <v>PC</v>
          </cell>
          <cell r="E6955">
            <v>37.700000000000003</v>
          </cell>
          <cell r="F6955">
            <v>94.25</v>
          </cell>
        </row>
        <row r="6956">
          <cell r="A6956">
            <v>2642832</v>
          </cell>
          <cell r="B6956" t="str">
            <v>26-428-32</v>
          </cell>
          <cell r="C6956" t="str">
            <v>CANNULATED SCR.Ï 2,7 MM; 32MM; PART. THR</v>
          </cell>
          <cell r="D6956" t="str">
            <v>PC</v>
          </cell>
          <cell r="E6956">
            <v>37.700000000000003</v>
          </cell>
          <cell r="F6956">
            <v>94.25</v>
          </cell>
        </row>
        <row r="6957">
          <cell r="A6957">
            <v>2642834</v>
          </cell>
          <cell r="B6957" t="str">
            <v>26-428-34</v>
          </cell>
          <cell r="C6957" t="str">
            <v>CANNULATED SCR.Ï 2,7 MM; 34MM; PART. THR</v>
          </cell>
          <cell r="D6957" t="str">
            <v>PC</v>
          </cell>
          <cell r="E6957">
            <v>37.700000000000003</v>
          </cell>
          <cell r="F6957">
            <v>94.25</v>
          </cell>
        </row>
        <row r="6958">
          <cell r="A6958">
            <v>2642836</v>
          </cell>
          <cell r="B6958" t="str">
            <v>26-428-36</v>
          </cell>
          <cell r="C6958" t="str">
            <v>CANNULATED SCR.Ï 2,7 MM; 36MM; PART. THR</v>
          </cell>
          <cell r="D6958" t="str">
            <v>PC</v>
          </cell>
          <cell r="E6958">
            <v>37.700000000000003</v>
          </cell>
          <cell r="F6958">
            <v>94.25</v>
          </cell>
        </row>
        <row r="6959">
          <cell r="A6959">
            <v>2642838</v>
          </cell>
          <cell r="B6959" t="str">
            <v>26-428-38</v>
          </cell>
          <cell r="C6959" t="str">
            <v>CANNULATED SCR.Ï 2,7 MM; 38MM; PART. THR</v>
          </cell>
          <cell r="D6959" t="str">
            <v>PC</v>
          </cell>
          <cell r="E6959">
            <v>37.700000000000003</v>
          </cell>
          <cell r="F6959">
            <v>94.25</v>
          </cell>
        </row>
        <row r="6960">
          <cell r="A6960">
            <v>2642840</v>
          </cell>
          <cell r="B6960" t="str">
            <v>26-428-40</v>
          </cell>
          <cell r="C6960" t="str">
            <v>CANNULATED SCR.Ï 2,7 MM; 40MM; PART. THR</v>
          </cell>
          <cell r="D6960" t="str">
            <v>PC</v>
          </cell>
          <cell r="E6960">
            <v>37.700000000000003</v>
          </cell>
          <cell r="F6960">
            <v>94.25</v>
          </cell>
        </row>
        <row r="6961">
          <cell r="A6961">
            <v>2643320</v>
          </cell>
          <cell r="B6961" t="str">
            <v>26-433-20</v>
          </cell>
          <cell r="C6961" t="str">
            <v>CANNULATED SCREW Ï 3,5 MM; 20MM; PARTIAL</v>
          </cell>
          <cell r="D6961" t="str">
            <v>PC</v>
          </cell>
          <cell r="E6961">
            <v>41.2</v>
          </cell>
          <cell r="F6961">
            <v>103</v>
          </cell>
        </row>
        <row r="6962">
          <cell r="A6962">
            <v>2643322</v>
          </cell>
          <cell r="B6962" t="str">
            <v>26-433-22</v>
          </cell>
          <cell r="C6962" t="str">
            <v>CANNULATED SCREW Ï 3,5 MM; 22MM; PARTIAL</v>
          </cell>
          <cell r="D6962" t="str">
            <v>PC</v>
          </cell>
          <cell r="E6962">
            <v>41.2</v>
          </cell>
          <cell r="F6962">
            <v>103</v>
          </cell>
        </row>
        <row r="6963">
          <cell r="A6963">
            <v>2643324</v>
          </cell>
          <cell r="B6963" t="str">
            <v>26-433-24</v>
          </cell>
          <cell r="C6963" t="str">
            <v>CANNULATED SCREW Ï 3,5 MM; 24MM; PARTIAL</v>
          </cell>
          <cell r="D6963" t="str">
            <v>PC</v>
          </cell>
          <cell r="E6963">
            <v>41.2</v>
          </cell>
          <cell r="F6963">
            <v>103</v>
          </cell>
        </row>
        <row r="6964">
          <cell r="A6964">
            <v>2643326</v>
          </cell>
          <cell r="B6964" t="str">
            <v>26-433-26</v>
          </cell>
          <cell r="C6964" t="str">
            <v>CANNULATED SCREW Ï 3,5 MM; 26MM; PARTIAL</v>
          </cell>
          <cell r="D6964" t="str">
            <v>PC</v>
          </cell>
          <cell r="E6964">
            <v>41.2</v>
          </cell>
          <cell r="F6964">
            <v>103</v>
          </cell>
        </row>
        <row r="6965">
          <cell r="A6965">
            <v>2643328</v>
          </cell>
          <cell r="B6965" t="str">
            <v>26-433-28</v>
          </cell>
          <cell r="C6965" t="str">
            <v>CANNULATED SCREW Ï 3,5 MM; 28MM; PARTIAL</v>
          </cell>
          <cell r="D6965" t="str">
            <v>PC</v>
          </cell>
          <cell r="E6965">
            <v>41.2</v>
          </cell>
          <cell r="F6965">
            <v>103</v>
          </cell>
        </row>
        <row r="6966">
          <cell r="A6966">
            <v>2643330</v>
          </cell>
          <cell r="B6966" t="str">
            <v>26-433-30</v>
          </cell>
          <cell r="C6966" t="str">
            <v>CANNULATED SCREW Ï 3,5 MM; 30MM; PARTIAL</v>
          </cell>
          <cell r="D6966" t="str">
            <v>PC</v>
          </cell>
          <cell r="E6966">
            <v>41.2</v>
          </cell>
          <cell r="F6966">
            <v>103</v>
          </cell>
        </row>
        <row r="6967">
          <cell r="A6967">
            <v>2643332</v>
          </cell>
          <cell r="B6967" t="str">
            <v>26-433-32</v>
          </cell>
          <cell r="C6967" t="str">
            <v>CANNULATED SCREW Ï 3,5 MM; 32MM; PARTIAL</v>
          </cell>
          <cell r="D6967" t="str">
            <v>PC</v>
          </cell>
          <cell r="E6967">
            <v>41.2</v>
          </cell>
          <cell r="F6967">
            <v>103</v>
          </cell>
        </row>
        <row r="6968">
          <cell r="A6968">
            <v>2643334</v>
          </cell>
          <cell r="B6968" t="str">
            <v>26-433-34</v>
          </cell>
          <cell r="C6968" t="str">
            <v>CANNULATED SCREW Ï 3,5 MM; 34MM; PARTIAL</v>
          </cell>
          <cell r="D6968" t="str">
            <v>PC</v>
          </cell>
          <cell r="E6968">
            <v>41.2</v>
          </cell>
          <cell r="F6968">
            <v>103</v>
          </cell>
        </row>
        <row r="6969">
          <cell r="A6969">
            <v>2643336</v>
          </cell>
          <cell r="B6969" t="str">
            <v>26-433-36</v>
          </cell>
          <cell r="C6969" t="str">
            <v>CANNULATED SCREW Ï 3,5 MM; 36MM; PARTIAL</v>
          </cell>
          <cell r="D6969" t="str">
            <v>PC</v>
          </cell>
          <cell r="E6969">
            <v>41.6</v>
          </cell>
          <cell r="F6969">
            <v>104</v>
          </cell>
        </row>
        <row r="6970">
          <cell r="A6970">
            <v>2643338</v>
          </cell>
          <cell r="B6970" t="str">
            <v>26-433-38</v>
          </cell>
          <cell r="C6970" t="str">
            <v>CANNULATED SCREW Ï 3,5 MM; 38MM; PARTIAL</v>
          </cell>
          <cell r="D6970" t="str">
            <v>PC</v>
          </cell>
          <cell r="E6970">
            <v>41.6</v>
          </cell>
          <cell r="F6970">
            <v>104</v>
          </cell>
        </row>
        <row r="6971">
          <cell r="A6971">
            <v>2643340</v>
          </cell>
          <cell r="B6971" t="str">
            <v>26-433-40</v>
          </cell>
          <cell r="C6971" t="str">
            <v>CANNULATED SCREW Ï 3,5 MM; 40MM; PARTIAL</v>
          </cell>
          <cell r="D6971" t="str">
            <v>PC</v>
          </cell>
          <cell r="E6971">
            <v>41.6</v>
          </cell>
          <cell r="F6971">
            <v>104</v>
          </cell>
        </row>
        <row r="6972">
          <cell r="A6972">
            <v>2643342</v>
          </cell>
          <cell r="B6972" t="str">
            <v>26-433-42</v>
          </cell>
          <cell r="C6972" t="str">
            <v>CANNULATED SCREW Ï 3,5 MM; 42MM; PARTIAL</v>
          </cell>
          <cell r="D6972" t="str">
            <v>PC</v>
          </cell>
          <cell r="E6972">
            <v>41.6</v>
          </cell>
          <cell r="F6972">
            <v>104</v>
          </cell>
        </row>
        <row r="6973">
          <cell r="A6973">
            <v>2643344</v>
          </cell>
          <cell r="B6973" t="str">
            <v>26-433-44</v>
          </cell>
          <cell r="C6973" t="str">
            <v>CANNULATED SCREW Ï 3,5 MM; 44MM; PARTIAL</v>
          </cell>
          <cell r="D6973" t="str">
            <v>PC</v>
          </cell>
          <cell r="E6973">
            <v>41.6</v>
          </cell>
          <cell r="F6973">
            <v>104</v>
          </cell>
        </row>
        <row r="6974">
          <cell r="A6974">
            <v>2643346</v>
          </cell>
          <cell r="B6974" t="str">
            <v>26-433-46</v>
          </cell>
          <cell r="C6974" t="str">
            <v>CANNULATED SCREW Ï 3,5 MM; 46MM; PARTIAL</v>
          </cell>
          <cell r="D6974" t="str">
            <v>PC</v>
          </cell>
          <cell r="E6974">
            <v>41.6</v>
          </cell>
          <cell r="F6974">
            <v>104</v>
          </cell>
        </row>
        <row r="6975">
          <cell r="A6975">
            <v>2643348</v>
          </cell>
          <cell r="B6975" t="str">
            <v>26-433-48</v>
          </cell>
          <cell r="C6975" t="str">
            <v>CANNULATED SCREW Ï 3,5 MM; 48MM; PARTIAL</v>
          </cell>
          <cell r="D6975" t="str">
            <v>PC</v>
          </cell>
          <cell r="E6975">
            <v>41.6</v>
          </cell>
          <cell r="F6975">
            <v>104</v>
          </cell>
        </row>
        <row r="6976">
          <cell r="A6976">
            <v>2643350</v>
          </cell>
          <cell r="B6976" t="str">
            <v>26-433-50</v>
          </cell>
          <cell r="C6976" t="str">
            <v>CANNULATED SCREW Ï 3,5 MM; 50MM; PARTIAL</v>
          </cell>
          <cell r="D6976" t="str">
            <v>PC</v>
          </cell>
          <cell r="E6976">
            <v>41.6</v>
          </cell>
          <cell r="F6976">
            <v>104</v>
          </cell>
        </row>
        <row r="6977">
          <cell r="A6977">
            <v>2643510</v>
          </cell>
          <cell r="B6977" t="str">
            <v>26-435-10</v>
          </cell>
          <cell r="C6977" t="str">
            <v xml:space="preserve">CANNULATED SCREW Ï 3,5 MM; 10MM         </v>
          </cell>
          <cell r="D6977" t="str">
            <v>PC</v>
          </cell>
          <cell r="E6977">
            <v>41.6</v>
          </cell>
          <cell r="F6977">
            <v>104</v>
          </cell>
        </row>
        <row r="6978">
          <cell r="A6978">
            <v>2643512</v>
          </cell>
          <cell r="B6978" t="str">
            <v>26-435-12</v>
          </cell>
          <cell r="C6978" t="str">
            <v xml:space="preserve">CANNULATED SCREW Ï 3,5 MM; 12MM         </v>
          </cell>
          <cell r="D6978" t="str">
            <v>PC</v>
          </cell>
          <cell r="E6978">
            <v>41.6</v>
          </cell>
          <cell r="F6978">
            <v>104</v>
          </cell>
        </row>
        <row r="6979">
          <cell r="A6979">
            <v>2643514</v>
          </cell>
          <cell r="B6979" t="str">
            <v>26-435-14</v>
          </cell>
          <cell r="C6979" t="str">
            <v xml:space="preserve">CANNULATED SCREW Ï 3,5 MM; 14MM         </v>
          </cell>
          <cell r="D6979" t="str">
            <v>PC</v>
          </cell>
          <cell r="E6979">
            <v>41.6</v>
          </cell>
          <cell r="F6979">
            <v>104</v>
          </cell>
        </row>
        <row r="6980">
          <cell r="A6980">
            <v>2643516</v>
          </cell>
          <cell r="B6980" t="str">
            <v>26-435-16</v>
          </cell>
          <cell r="C6980" t="str">
            <v xml:space="preserve">CANNULATED SCREW Ï 3,5 MM; 16MM         </v>
          </cell>
          <cell r="D6980" t="str">
            <v>PC</v>
          </cell>
          <cell r="E6980">
            <v>41.6</v>
          </cell>
          <cell r="F6980">
            <v>104</v>
          </cell>
        </row>
        <row r="6981">
          <cell r="A6981">
            <v>2643518</v>
          </cell>
          <cell r="B6981" t="str">
            <v>26-435-18</v>
          </cell>
          <cell r="C6981" t="str">
            <v xml:space="preserve">CANNULATED SCREW Ï 3,5 MM; 18MM         </v>
          </cell>
          <cell r="D6981" t="str">
            <v>PC</v>
          </cell>
          <cell r="E6981">
            <v>41.6</v>
          </cell>
          <cell r="F6981">
            <v>104</v>
          </cell>
        </row>
        <row r="6982">
          <cell r="A6982">
            <v>2643520</v>
          </cell>
          <cell r="B6982" t="str">
            <v>26-435-20</v>
          </cell>
          <cell r="C6982" t="str">
            <v xml:space="preserve">CANNULATED SCREW Ï 3,5 MM; 20MM         </v>
          </cell>
          <cell r="D6982" t="str">
            <v>PC</v>
          </cell>
          <cell r="E6982">
            <v>41.6</v>
          </cell>
          <cell r="F6982">
            <v>104</v>
          </cell>
        </row>
        <row r="6983">
          <cell r="A6983">
            <v>2643522</v>
          </cell>
          <cell r="B6983" t="str">
            <v>26-435-22</v>
          </cell>
          <cell r="C6983" t="str">
            <v xml:space="preserve">CANNULATED SCREW Ï 3,5 MM; 22MM         </v>
          </cell>
          <cell r="D6983" t="str">
            <v>PC</v>
          </cell>
          <cell r="E6983">
            <v>41.6</v>
          </cell>
          <cell r="F6983">
            <v>104</v>
          </cell>
        </row>
        <row r="6984">
          <cell r="A6984">
            <v>2643524</v>
          </cell>
          <cell r="B6984" t="str">
            <v>26-435-24</v>
          </cell>
          <cell r="C6984" t="str">
            <v xml:space="preserve">CANNULATED SCREW Ï 3,5 MM; 24MM         </v>
          </cell>
          <cell r="D6984" t="str">
            <v>PC</v>
          </cell>
          <cell r="E6984">
            <v>41.6</v>
          </cell>
          <cell r="F6984">
            <v>104</v>
          </cell>
        </row>
        <row r="6985">
          <cell r="A6985">
            <v>2643526</v>
          </cell>
          <cell r="B6985" t="str">
            <v>26-435-26</v>
          </cell>
          <cell r="C6985" t="str">
            <v xml:space="preserve">CANNULATED SCREW Ï 3,5 MM; 26MM         </v>
          </cell>
          <cell r="D6985" t="str">
            <v>PC</v>
          </cell>
          <cell r="E6985">
            <v>41.6</v>
          </cell>
          <cell r="F6985">
            <v>104</v>
          </cell>
        </row>
        <row r="6986">
          <cell r="A6986">
            <v>2643528</v>
          </cell>
          <cell r="B6986" t="str">
            <v>26-435-28</v>
          </cell>
          <cell r="C6986" t="str">
            <v xml:space="preserve">CANNULATED SCREW Ï 3,5 MM; 28MM         </v>
          </cell>
          <cell r="D6986" t="str">
            <v>PC</v>
          </cell>
          <cell r="E6986">
            <v>41.6</v>
          </cell>
          <cell r="F6986">
            <v>104</v>
          </cell>
        </row>
        <row r="6987">
          <cell r="A6987">
            <v>2643530</v>
          </cell>
          <cell r="B6987" t="str">
            <v>26-435-30</v>
          </cell>
          <cell r="C6987" t="str">
            <v xml:space="preserve">CANNULATED SCREW Ï 3,5 MM; 30MM         </v>
          </cell>
          <cell r="D6987" t="str">
            <v>PC</v>
          </cell>
          <cell r="E6987">
            <v>42.4</v>
          </cell>
          <cell r="F6987">
            <v>106</v>
          </cell>
        </row>
        <row r="6988">
          <cell r="A6988">
            <v>2643532</v>
          </cell>
          <cell r="B6988" t="str">
            <v>26-435-32</v>
          </cell>
          <cell r="C6988" t="str">
            <v xml:space="preserve">CANNULATED SCREW Ï 3,5 MM; 32MM         </v>
          </cell>
          <cell r="D6988" t="str">
            <v>PC</v>
          </cell>
          <cell r="E6988">
            <v>42.4</v>
          </cell>
          <cell r="F6988">
            <v>106</v>
          </cell>
        </row>
        <row r="6989">
          <cell r="A6989">
            <v>2643534</v>
          </cell>
          <cell r="B6989" t="str">
            <v>26-435-34</v>
          </cell>
          <cell r="C6989" t="str">
            <v xml:space="preserve">CANNULATED SCREW Ï 3,5 MM; 34MM         </v>
          </cell>
          <cell r="D6989" t="str">
            <v>PC</v>
          </cell>
          <cell r="E6989">
            <v>42.4</v>
          </cell>
          <cell r="F6989">
            <v>106</v>
          </cell>
        </row>
        <row r="6990">
          <cell r="A6990">
            <v>2643536</v>
          </cell>
          <cell r="B6990" t="str">
            <v>26-435-36</v>
          </cell>
          <cell r="C6990" t="str">
            <v xml:space="preserve">CANNULATED SCREW Ï 3,5 MM; 36MM         </v>
          </cell>
          <cell r="D6990" t="str">
            <v>PC</v>
          </cell>
          <cell r="E6990">
            <v>42.4</v>
          </cell>
          <cell r="F6990">
            <v>106</v>
          </cell>
        </row>
        <row r="6991">
          <cell r="A6991">
            <v>2643538</v>
          </cell>
          <cell r="B6991" t="str">
            <v>26-435-38</v>
          </cell>
          <cell r="C6991" t="str">
            <v xml:space="preserve">CANNULATED SCREW Ï 3,5 MM; 38MM         </v>
          </cell>
          <cell r="D6991" t="str">
            <v>PC</v>
          </cell>
          <cell r="E6991">
            <v>42.4</v>
          </cell>
          <cell r="F6991">
            <v>106</v>
          </cell>
        </row>
        <row r="6992">
          <cell r="A6992">
            <v>2643540</v>
          </cell>
          <cell r="B6992" t="str">
            <v>26-435-40</v>
          </cell>
          <cell r="C6992" t="str">
            <v xml:space="preserve">CANNULATED SCREW Ï 3,5 MM; 40MM         </v>
          </cell>
          <cell r="D6992" t="str">
            <v>PC</v>
          </cell>
          <cell r="E6992">
            <v>42.4</v>
          </cell>
          <cell r="F6992">
            <v>106</v>
          </cell>
        </row>
        <row r="6993">
          <cell r="A6993">
            <v>2643542</v>
          </cell>
          <cell r="B6993" t="str">
            <v>26-435-42</v>
          </cell>
          <cell r="C6993" t="str">
            <v xml:space="preserve">CANNULATED SCREW Ï 3,5 MM; 42MM         </v>
          </cell>
          <cell r="D6993" t="str">
            <v>PC</v>
          </cell>
          <cell r="E6993">
            <v>42.4</v>
          </cell>
          <cell r="F6993">
            <v>106</v>
          </cell>
        </row>
        <row r="6994">
          <cell r="A6994">
            <v>2643544</v>
          </cell>
          <cell r="B6994" t="str">
            <v>26-435-44</v>
          </cell>
          <cell r="C6994" t="str">
            <v xml:space="preserve">CANNULATED SCREW Ï 3,5 MM; 44MM         </v>
          </cell>
          <cell r="D6994" t="str">
            <v>PC</v>
          </cell>
          <cell r="E6994">
            <v>42.4</v>
          </cell>
          <cell r="F6994">
            <v>106</v>
          </cell>
        </row>
        <row r="6995">
          <cell r="A6995">
            <v>2643546</v>
          </cell>
          <cell r="B6995" t="str">
            <v>26-435-46</v>
          </cell>
          <cell r="C6995" t="str">
            <v xml:space="preserve">CANNULATED SCREW Ï 3,5 MM; 46MM         </v>
          </cell>
          <cell r="D6995" t="str">
            <v>PC</v>
          </cell>
          <cell r="E6995">
            <v>42.4</v>
          </cell>
          <cell r="F6995">
            <v>106</v>
          </cell>
        </row>
        <row r="6996">
          <cell r="A6996">
            <v>2643548</v>
          </cell>
          <cell r="B6996" t="str">
            <v>26-435-48</v>
          </cell>
          <cell r="C6996" t="str">
            <v xml:space="preserve">CANNULATED SCREW Ï 3,5 MM; 48MM         </v>
          </cell>
          <cell r="D6996" t="str">
            <v>PC</v>
          </cell>
          <cell r="E6996">
            <v>42.4</v>
          </cell>
          <cell r="F6996">
            <v>106</v>
          </cell>
        </row>
        <row r="6997">
          <cell r="A6997">
            <v>2643550</v>
          </cell>
          <cell r="B6997" t="str">
            <v>26-435-50</v>
          </cell>
          <cell r="C6997" t="str">
            <v xml:space="preserve">CANNULATED SCREW Ï 3,5 MM; 50MM         </v>
          </cell>
          <cell r="D6997" t="str">
            <v>PC</v>
          </cell>
          <cell r="E6997">
            <v>42.4</v>
          </cell>
          <cell r="F6997">
            <v>106</v>
          </cell>
        </row>
        <row r="6998">
          <cell r="A6998">
            <v>2643599</v>
          </cell>
          <cell r="B6998" t="str">
            <v>26-435-99</v>
          </cell>
          <cell r="C6998" t="str">
            <v xml:space="preserve">WASHER FOR Ï 3,5 MM                     </v>
          </cell>
          <cell r="D6998" t="str">
            <v>PC</v>
          </cell>
          <cell r="E6998">
            <v>5.57</v>
          </cell>
          <cell r="F6998">
            <v>13.925000000000001</v>
          </cell>
        </row>
        <row r="6999">
          <cell r="A6999">
            <v>2645002</v>
          </cell>
          <cell r="B6999" t="str">
            <v>26-450-02</v>
          </cell>
          <cell r="C6999" t="str">
            <v xml:space="preserve">PROTECTION SLEEVE FOR Ï 2,3/2,7 MM      </v>
          </cell>
          <cell r="D6999" t="str">
            <v>PC</v>
          </cell>
          <cell r="E6999">
            <v>93.1</v>
          </cell>
          <cell r="F6999">
            <v>232.75</v>
          </cell>
        </row>
        <row r="7000">
          <cell r="A7000">
            <v>2645003</v>
          </cell>
          <cell r="B7000" t="str">
            <v>26-450-03</v>
          </cell>
          <cell r="C7000" t="str">
            <v xml:space="preserve">DRILL GUIDE FOR Ï 2,3/2,7 MM            </v>
          </cell>
          <cell r="D7000" t="str">
            <v>PC</v>
          </cell>
          <cell r="E7000">
            <v>58.2</v>
          </cell>
          <cell r="F7000">
            <v>145.5</v>
          </cell>
        </row>
        <row r="7001">
          <cell r="A7001">
            <v>2645005</v>
          </cell>
          <cell r="B7001" t="str">
            <v>26-450-05</v>
          </cell>
          <cell r="C7001" t="str">
            <v xml:space="preserve">REDUCTION SLEEVE  FOR Ï 2,3/2,7 MM      </v>
          </cell>
          <cell r="D7001" t="str">
            <v>PC</v>
          </cell>
          <cell r="E7001">
            <v>59.3</v>
          </cell>
          <cell r="F7001">
            <v>148.25</v>
          </cell>
        </row>
        <row r="7002">
          <cell r="A7002">
            <v>2645006</v>
          </cell>
          <cell r="B7002" t="str">
            <v>26-450-06</v>
          </cell>
          <cell r="C7002" t="str">
            <v xml:space="preserve">MEASURING SLEEVE LONG FOR Ï 2,3/2,7 MM  </v>
          </cell>
          <cell r="D7002" t="str">
            <v>PC</v>
          </cell>
          <cell r="E7002">
            <v>98.7</v>
          </cell>
          <cell r="F7002">
            <v>246.75</v>
          </cell>
        </row>
        <row r="7003">
          <cell r="A7003">
            <v>2645007</v>
          </cell>
          <cell r="B7003" t="str">
            <v>26-450-07</v>
          </cell>
          <cell r="C7003" t="str">
            <v xml:space="preserve">MEASURING SLEEVE FOR Ï 2,3/2,7 MM       </v>
          </cell>
          <cell r="D7003" t="str">
            <v>PC</v>
          </cell>
          <cell r="E7003">
            <v>65.3</v>
          </cell>
          <cell r="F7003">
            <v>163.25</v>
          </cell>
        </row>
        <row r="7004">
          <cell r="A7004">
            <v>2645008</v>
          </cell>
          <cell r="B7004" t="str">
            <v>26-450-08</v>
          </cell>
          <cell r="C7004" t="str">
            <v xml:space="preserve">SCREWDRIVER CANNULATED; T 8             </v>
          </cell>
          <cell r="D7004" t="str">
            <v>PC</v>
          </cell>
          <cell r="E7004">
            <v>145</v>
          </cell>
          <cell r="F7004">
            <v>362.5</v>
          </cell>
        </row>
        <row r="7005">
          <cell r="A7005">
            <v>2645009</v>
          </cell>
          <cell r="B7005" t="str">
            <v>26-450-09</v>
          </cell>
          <cell r="C7005" t="str">
            <v xml:space="preserve">CLEANING WIRE  FOR Ï 2,3/2,7 MM         </v>
          </cell>
          <cell r="D7005" t="str">
            <v>PC</v>
          </cell>
          <cell r="E7005">
            <v>79.7</v>
          </cell>
          <cell r="F7005">
            <v>199.25</v>
          </cell>
        </row>
        <row r="7006">
          <cell r="A7006">
            <v>2645019</v>
          </cell>
          <cell r="B7006" t="str">
            <v>26-450-19</v>
          </cell>
          <cell r="C7006" t="str">
            <v xml:space="preserve">CANOS MINI CANUL.DRILL, D 1.9 MM        </v>
          </cell>
          <cell r="D7006" t="str">
            <v>PC</v>
          </cell>
          <cell r="E7006">
            <v>166</v>
          </cell>
          <cell r="F7006">
            <v>415</v>
          </cell>
        </row>
        <row r="7007">
          <cell r="A7007">
            <v>2645021</v>
          </cell>
          <cell r="B7007" t="str">
            <v>26-450-21</v>
          </cell>
          <cell r="C7007" t="str">
            <v xml:space="preserve">CANOS MINI CANU. DRILL, SHORT, D.1,9MM  </v>
          </cell>
          <cell r="D7007" t="str">
            <v>PC</v>
          </cell>
          <cell r="E7007">
            <v>171</v>
          </cell>
          <cell r="F7007">
            <v>427.5</v>
          </cell>
        </row>
        <row r="7008">
          <cell r="A7008">
            <v>2645021</v>
          </cell>
          <cell r="B7008" t="str">
            <v>26-450-21</v>
          </cell>
          <cell r="C7008" t="str">
            <v xml:space="preserve">CANOS MINI CANUL.DRILL, D 2.1 MM        </v>
          </cell>
          <cell r="D7008" t="str">
            <v>PC</v>
          </cell>
          <cell r="E7008">
            <v>166</v>
          </cell>
          <cell r="F7008">
            <v>415</v>
          </cell>
        </row>
        <row r="7009">
          <cell r="A7009">
            <v>2645021</v>
          </cell>
          <cell r="B7009" t="str">
            <v>26-450-21</v>
          </cell>
          <cell r="C7009" t="str">
            <v xml:space="preserve">CANOS MINI CANU. DRILL, SHORT, D. 2,1MM </v>
          </cell>
          <cell r="D7009" t="str">
            <v>PC</v>
          </cell>
          <cell r="E7009">
            <v>171</v>
          </cell>
          <cell r="F7009">
            <v>427.5</v>
          </cell>
        </row>
        <row r="7010">
          <cell r="A7010">
            <v>2645023</v>
          </cell>
          <cell r="B7010" t="str">
            <v>26-450-23</v>
          </cell>
          <cell r="C7010" t="str">
            <v xml:space="preserve">CANOS MINI CANUL.DRILL, D 2.3 MM        </v>
          </cell>
          <cell r="D7010" t="str">
            <v>PC</v>
          </cell>
          <cell r="E7010">
            <v>166</v>
          </cell>
          <cell r="F7010">
            <v>415</v>
          </cell>
        </row>
        <row r="7011">
          <cell r="A7011">
            <v>2645027</v>
          </cell>
          <cell r="B7011" t="str">
            <v>26-450-27</v>
          </cell>
          <cell r="C7011" t="str">
            <v xml:space="preserve">CANOS MINI CANUL.DRILL, D 2.7 MM        </v>
          </cell>
          <cell r="D7011" t="str">
            <v>PC</v>
          </cell>
          <cell r="E7011">
            <v>166</v>
          </cell>
          <cell r="F7011">
            <v>415</v>
          </cell>
        </row>
        <row r="7012">
          <cell r="A7012">
            <v>2645100</v>
          </cell>
          <cell r="B7012" t="str">
            <v>26-451-00</v>
          </cell>
          <cell r="C7012" t="str">
            <v xml:space="preserve">GUIDE WIRE 1,6 X 150MM                  </v>
          </cell>
          <cell r="D7012">
            <v>10</v>
          </cell>
          <cell r="E7012">
            <v>76.099999999999994</v>
          </cell>
          <cell r="F7012">
            <v>190.25</v>
          </cell>
        </row>
        <row r="7013">
          <cell r="A7013">
            <v>2645102</v>
          </cell>
          <cell r="B7013" t="str">
            <v>26-451-02</v>
          </cell>
          <cell r="C7013" t="str">
            <v xml:space="preserve">PROTECTION SLEEVE FOR Ï  3,5 MM         </v>
          </cell>
          <cell r="D7013" t="str">
            <v>PC</v>
          </cell>
          <cell r="E7013">
            <v>90.8</v>
          </cell>
          <cell r="F7013">
            <v>227</v>
          </cell>
        </row>
        <row r="7014">
          <cell r="A7014">
            <v>2645103</v>
          </cell>
          <cell r="B7014" t="str">
            <v>26-451-03</v>
          </cell>
          <cell r="C7014" t="str">
            <v xml:space="preserve">DRILL GUIDE FOR Ï  3,5 MM               </v>
          </cell>
          <cell r="D7014" t="str">
            <v>PC</v>
          </cell>
          <cell r="E7014">
            <v>58.2</v>
          </cell>
          <cell r="F7014">
            <v>145.5</v>
          </cell>
        </row>
        <row r="7015">
          <cell r="A7015">
            <v>2645105</v>
          </cell>
          <cell r="B7015" t="str">
            <v>26-451-05</v>
          </cell>
          <cell r="C7015" t="str">
            <v xml:space="preserve">REDUCTION SLEEVE  FOR Ï  3,5 MM         </v>
          </cell>
          <cell r="D7015" t="str">
            <v>PC</v>
          </cell>
          <cell r="E7015">
            <v>59.3</v>
          </cell>
          <cell r="F7015">
            <v>148.25</v>
          </cell>
        </row>
        <row r="7016">
          <cell r="A7016">
            <v>2645106</v>
          </cell>
          <cell r="B7016" t="str">
            <v>26-451-06</v>
          </cell>
          <cell r="C7016" t="str">
            <v xml:space="preserve">MEASURING SLEEVE LONG FOR Ï  3,5 MM     </v>
          </cell>
          <cell r="D7016" t="str">
            <v>PC</v>
          </cell>
          <cell r="E7016">
            <v>98.7</v>
          </cell>
          <cell r="F7016">
            <v>246.75</v>
          </cell>
        </row>
        <row r="7017">
          <cell r="A7017">
            <v>2645107</v>
          </cell>
          <cell r="B7017" t="str">
            <v>26-451-07</v>
          </cell>
          <cell r="C7017" t="str">
            <v xml:space="preserve">MEASURING SLEEVE FOR Ï  3,5 MM          </v>
          </cell>
          <cell r="D7017" t="str">
            <v>PC</v>
          </cell>
          <cell r="E7017">
            <v>65.3</v>
          </cell>
          <cell r="F7017">
            <v>163.25</v>
          </cell>
        </row>
        <row r="7018">
          <cell r="A7018">
            <v>2645109</v>
          </cell>
          <cell r="B7018" t="str">
            <v>26-451-09</v>
          </cell>
          <cell r="C7018" t="str">
            <v xml:space="preserve">CLEANING WIRE  FOR Ï  3,5 MM            </v>
          </cell>
          <cell r="D7018" t="str">
            <v>PC</v>
          </cell>
          <cell r="E7018">
            <v>79.7</v>
          </cell>
          <cell r="F7018">
            <v>199.25</v>
          </cell>
        </row>
        <row r="7019">
          <cell r="A7019">
            <v>2645115</v>
          </cell>
          <cell r="B7019" t="str">
            <v>26-451-15</v>
          </cell>
          <cell r="C7019" t="str">
            <v xml:space="preserve">SCREWDRIVER CANNULATED; T 15            </v>
          </cell>
          <cell r="D7019" t="str">
            <v>PC</v>
          </cell>
          <cell r="E7019">
            <v>145</v>
          </cell>
          <cell r="F7019">
            <v>362.5</v>
          </cell>
        </row>
        <row r="7020">
          <cell r="A7020">
            <v>2645126</v>
          </cell>
          <cell r="B7020" t="str">
            <v>26-451-26</v>
          </cell>
          <cell r="C7020" t="str">
            <v xml:space="preserve">CANOS MINI CANULATED.DRILL, D 2,6MM     </v>
          </cell>
          <cell r="D7020" t="str">
            <v>PC</v>
          </cell>
          <cell r="E7020">
            <v>171</v>
          </cell>
          <cell r="F7020">
            <v>427.5</v>
          </cell>
        </row>
        <row r="7021">
          <cell r="A7021">
            <v>2645127</v>
          </cell>
          <cell r="B7021" t="str">
            <v>26-451-27</v>
          </cell>
          <cell r="C7021" t="str">
            <v xml:space="preserve">CANOS MINI CANUL.DRILL,STEEL,D 2,6 MM   </v>
          </cell>
          <cell r="D7021" t="str">
            <v>PC</v>
          </cell>
          <cell r="E7021">
            <v>166</v>
          </cell>
          <cell r="F7021">
            <v>415</v>
          </cell>
        </row>
        <row r="7022">
          <cell r="A7022">
            <v>2645135</v>
          </cell>
          <cell r="B7022" t="str">
            <v>26-451-35</v>
          </cell>
          <cell r="C7022" t="str">
            <v xml:space="preserve">CANOS MINI CANULATED.DRILL, D 3,5 MM    </v>
          </cell>
          <cell r="D7022" t="str">
            <v>PC</v>
          </cell>
          <cell r="E7022">
            <v>171</v>
          </cell>
          <cell r="F7022">
            <v>427.5</v>
          </cell>
        </row>
        <row r="7023">
          <cell r="A7023">
            <v>2645137</v>
          </cell>
          <cell r="B7023" t="str">
            <v>26-451-37</v>
          </cell>
          <cell r="C7023" t="str">
            <v xml:space="preserve">CANOS MINI CANUL.DRILL,STEEL,D 3,5 MM   </v>
          </cell>
          <cell r="D7023" t="str">
            <v>PC</v>
          </cell>
          <cell r="E7023">
            <v>166</v>
          </cell>
          <cell r="F7023">
            <v>415</v>
          </cell>
        </row>
        <row r="7024">
          <cell r="A7024">
            <v>2645317</v>
          </cell>
          <cell r="B7024" t="str">
            <v>26-453-17</v>
          </cell>
          <cell r="C7024" t="str">
            <v>T-DRIVE SCREWDRIVER FOR EXPLANTATION, T8</v>
          </cell>
          <cell r="D7024" t="str">
            <v>PC</v>
          </cell>
          <cell r="E7024">
            <v>108.5</v>
          </cell>
          <cell r="F7024">
            <v>271.25</v>
          </cell>
        </row>
        <row r="7025">
          <cell r="A7025">
            <v>2650212</v>
          </cell>
          <cell r="B7025" t="str">
            <v>26-502-12</v>
          </cell>
          <cell r="C7025" t="str">
            <v xml:space="preserve">MULTIDIR. LOCKING SCREW Ï2,7/12MM       </v>
          </cell>
          <cell r="D7025" t="str">
            <v>PC</v>
          </cell>
          <cell r="E7025">
            <v>14.31</v>
          </cell>
          <cell r="F7025">
            <v>35.774999999999999</v>
          </cell>
        </row>
        <row r="7026">
          <cell r="A7026">
            <v>2650214</v>
          </cell>
          <cell r="B7026" t="str">
            <v>26-502-14</v>
          </cell>
          <cell r="C7026" t="str">
            <v xml:space="preserve">MULTIDIR. LOCKING SCREW Ï2,7/14MM       </v>
          </cell>
          <cell r="D7026" t="str">
            <v>PC</v>
          </cell>
          <cell r="E7026">
            <v>14.31</v>
          </cell>
          <cell r="F7026">
            <v>35.774999999999999</v>
          </cell>
        </row>
        <row r="7027">
          <cell r="A7027">
            <v>2650216</v>
          </cell>
          <cell r="B7027" t="str">
            <v>26-502-16</v>
          </cell>
          <cell r="C7027" t="str">
            <v xml:space="preserve">MULTIDIR. LOCKING SCREW Ï2,7/16MM       </v>
          </cell>
          <cell r="D7027" t="str">
            <v>PC</v>
          </cell>
          <cell r="E7027">
            <v>14.31</v>
          </cell>
          <cell r="F7027">
            <v>35.774999999999999</v>
          </cell>
        </row>
        <row r="7028">
          <cell r="A7028">
            <v>2650218</v>
          </cell>
          <cell r="B7028" t="str">
            <v>26-502-18</v>
          </cell>
          <cell r="C7028" t="str">
            <v xml:space="preserve">MULTIDIR. LOCKING SCREW Ï2,7/18MM       </v>
          </cell>
          <cell r="D7028" t="str">
            <v>PC</v>
          </cell>
          <cell r="E7028">
            <v>14.31</v>
          </cell>
          <cell r="F7028">
            <v>35.774999999999999</v>
          </cell>
        </row>
        <row r="7029">
          <cell r="A7029">
            <v>2650220</v>
          </cell>
          <cell r="B7029" t="str">
            <v>26-502-20</v>
          </cell>
          <cell r="C7029" t="str">
            <v xml:space="preserve">MULTIDIR. LOCKING SCREW Ï2,7/20MM       </v>
          </cell>
          <cell r="D7029" t="str">
            <v>PC</v>
          </cell>
          <cell r="E7029">
            <v>14.31</v>
          </cell>
          <cell r="F7029">
            <v>35.774999999999999</v>
          </cell>
        </row>
        <row r="7030">
          <cell r="A7030">
            <v>2650222</v>
          </cell>
          <cell r="B7030" t="str">
            <v>26-502-22</v>
          </cell>
          <cell r="C7030" t="str">
            <v xml:space="preserve">MULTIDIR. LOCKING SCREW Ï2,7/22MM       </v>
          </cell>
          <cell r="D7030" t="str">
            <v>PC</v>
          </cell>
          <cell r="E7030">
            <v>14.31</v>
          </cell>
          <cell r="F7030">
            <v>35.774999999999999</v>
          </cell>
        </row>
        <row r="7031">
          <cell r="A7031">
            <v>2650224</v>
          </cell>
          <cell r="B7031" t="str">
            <v>26-502-24</v>
          </cell>
          <cell r="C7031" t="str">
            <v xml:space="preserve">MULTIDIR. LOCKING SCREW Ï2,7/24MM       </v>
          </cell>
          <cell r="D7031" t="str">
            <v>PC</v>
          </cell>
          <cell r="E7031">
            <v>14.31</v>
          </cell>
          <cell r="F7031">
            <v>35.774999999999999</v>
          </cell>
        </row>
        <row r="7032">
          <cell r="A7032">
            <v>2650226</v>
          </cell>
          <cell r="B7032" t="str">
            <v>26-502-26</v>
          </cell>
          <cell r="C7032" t="str">
            <v xml:space="preserve">MULTIDIR. LOCKING SCREW Ï2,7/26MM       </v>
          </cell>
          <cell r="D7032" t="str">
            <v>PC</v>
          </cell>
          <cell r="E7032">
            <v>14.31</v>
          </cell>
          <cell r="F7032">
            <v>35.774999999999999</v>
          </cell>
        </row>
        <row r="7033">
          <cell r="A7033">
            <v>2650228</v>
          </cell>
          <cell r="B7033" t="str">
            <v>26-502-28</v>
          </cell>
          <cell r="C7033" t="str">
            <v xml:space="preserve">MULTIDIR. LOCKING SCREW Ï2,7/28MM       </v>
          </cell>
          <cell r="D7033" t="str">
            <v>PC</v>
          </cell>
          <cell r="E7033">
            <v>14.31</v>
          </cell>
          <cell r="F7033">
            <v>35.774999999999999</v>
          </cell>
        </row>
        <row r="7034">
          <cell r="A7034">
            <v>2650230</v>
          </cell>
          <cell r="B7034" t="str">
            <v>26-502-30</v>
          </cell>
          <cell r="C7034" t="str">
            <v xml:space="preserve">MULTIDIR. LOCKING SCREW Ï2,7/30MM       </v>
          </cell>
          <cell r="D7034" t="str">
            <v>PC</v>
          </cell>
          <cell r="E7034">
            <v>14.31</v>
          </cell>
          <cell r="F7034">
            <v>35.774999999999999</v>
          </cell>
        </row>
        <row r="7035">
          <cell r="A7035">
            <v>2650232</v>
          </cell>
          <cell r="B7035" t="str">
            <v>26-502-32</v>
          </cell>
          <cell r="C7035" t="str">
            <v xml:space="preserve">MULTIDIR. LOCKING SCREW Ï2,7/32MM       </v>
          </cell>
          <cell r="D7035" t="str">
            <v>PC</v>
          </cell>
          <cell r="E7035">
            <v>14.31</v>
          </cell>
          <cell r="F7035">
            <v>35.774999999999999</v>
          </cell>
        </row>
        <row r="7036">
          <cell r="A7036">
            <v>2650234</v>
          </cell>
          <cell r="B7036" t="str">
            <v>26-502-34</v>
          </cell>
          <cell r="C7036" t="str">
            <v xml:space="preserve">MULTIDIR. LOCKING SCREW Ï2,7/34MM       </v>
          </cell>
          <cell r="D7036" t="str">
            <v>PC</v>
          </cell>
          <cell r="E7036">
            <v>14.31</v>
          </cell>
          <cell r="F7036">
            <v>35.774999999999999</v>
          </cell>
        </row>
        <row r="7037">
          <cell r="A7037">
            <v>2650236</v>
          </cell>
          <cell r="B7037" t="str">
            <v>26-502-36</v>
          </cell>
          <cell r="C7037" t="str">
            <v xml:space="preserve">MULTIDIR. LOCKING SCREW Ï2,7/36MM       </v>
          </cell>
          <cell r="D7037" t="str">
            <v>PC</v>
          </cell>
          <cell r="E7037">
            <v>14.31</v>
          </cell>
          <cell r="F7037">
            <v>35.774999999999999</v>
          </cell>
        </row>
        <row r="7038">
          <cell r="A7038">
            <v>2650238</v>
          </cell>
          <cell r="B7038" t="str">
            <v>26-502-38</v>
          </cell>
          <cell r="C7038" t="str">
            <v xml:space="preserve">MULTIDIR. LOCKING SCREW Ï2,7/38MM       </v>
          </cell>
          <cell r="D7038" t="str">
            <v>PC</v>
          </cell>
          <cell r="E7038">
            <v>14.31</v>
          </cell>
          <cell r="F7038">
            <v>35.774999999999999</v>
          </cell>
        </row>
        <row r="7039">
          <cell r="A7039">
            <v>2650240</v>
          </cell>
          <cell r="B7039" t="str">
            <v>26-502-40</v>
          </cell>
          <cell r="C7039" t="str">
            <v xml:space="preserve">MULTIDIR. LOCKING SCREW Ï2,7/40MM       </v>
          </cell>
          <cell r="D7039" t="str">
            <v>PC</v>
          </cell>
          <cell r="E7039">
            <v>14.31</v>
          </cell>
          <cell r="F7039">
            <v>35.774999999999999</v>
          </cell>
        </row>
        <row r="7040">
          <cell r="A7040">
            <v>2650242</v>
          </cell>
          <cell r="B7040" t="str">
            <v>26-502-42</v>
          </cell>
          <cell r="C7040" t="str">
            <v xml:space="preserve">MULTIDIR. LOCKING SCREW Ï2,7/42MM       </v>
          </cell>
          <cell r="D7040" t="str">
            <v>PC</v>
          </cell>
          <cell r="E7040">
            <v>14.31</v>
          </cell>
          <cell r="F7040">
            <v>35.774999999999999</v>
          </cell>
        </row>
        <row r="7041">
          <cell r="A7041">
            <v>2650244</v>
          </cell>
          <cell r="B7041" t="str">
            <v>26-502-44</v>
          </cell>
          <cell r="C7041" t="str">
            <v xml:space="preserve">MULTIDIR. LOCKING SCREW Ï2,7/44MM       </v>
          </cell>
          <cell r="D7041" t="str">
            <v>PC</v>
          </cell>
          <cell r="E7041">
            <v>14.31</v>
          </cell>
          <cell r="F7041">
            <v>35.774999999999999</v>
          </cell>
        </row>
        <row r="7042">
          <cell r="A7042">
            <v>2650246</v>
          </cell>
          <cell r="B7042" t="str">
            <v>26-502-46</v>
          </cell>
          <cell r="C7042" t="str">
            <v xml:space="preserve">MULTIDIR. LOCKING SCREW Ï2,7/46MM       </v>
          </cell>
          <cell r="D7042" t="str">
            <v>PC</v>
          </cell>
          <cell r="E7042">
            <v>14.31</v>
          </cell>
          <cell r="F7042">
            <v>35.774999999999999</v>
          </cell>
        </row>
        <row r="7043">
          <cell r="A7043">
            <v>2650248</v>
          </cell>
          <cell r="B7043" t="str">
            <v>26-502-48</v>
          </cell>
          <cell r="C7043" t="str">
            <v xml:space="preserve">MULTIDIR. LOCKING SCREW Ï2,7/48MM       </v>
          </cell>
          <cell r="D7043" t="str">
            <v>PC</v>
          </cell>
          <cell r="E7043">
            <v>14.31</v>
          </cell>
          <cell r="F7043">
            <v>35.774999999999999</v>
          </cell>
        </row>
        <row r="7044">
          <cell r="A7044">
            <v>2650250</v>
          </cell>
          <cell r="B7044" t="str">
            <v>26-502-50</v>
          </cell>
          <cell r="C7044" t="str">
            <v xml:space="preserve">MULTIDIR. LOCKING SCREW Ï2,7/50MM       </v>
          </cell>
          <cell r="D7044" t="str">
            <v>PC</v>
          </cell>
          <cell r="E7044">
            <v>14.31</v>
          </cell>
          <cell r="F7044">
            <v>35.774999999999999</v>
          </cell>
        </row>
        <row r="7045">
          <cell r="A7045">
            <v>2650412</v>
          </cell>
          <cell r="B7045" t="str">
            <v>26-504-12</v>
          </cell>
          <cell r="C7045" t="str">
            <v xml:space="preserve">MULTIDIR. LOCKING SCREW Ï3.5/12MM       </v>
          </cell>
          <cell r="D7045" t="str">
            <v>PC</v>
          </cell>
          <cell r="E7045">
            <v>14.31</v>
          </cell>
          <cell r="F7045">
            <v>35.774999999999999</v>
          </cell>
        </row>
        <row r="7046">
          <cell r="A7046">
            <v>2650414</v>
          </cell>
          <cell r="B7046" t="str">
            <v>26-504-14</v>
          </cell>
          <cell r="C7046" t="str">
            <v xml:space="preserve">MULTIDIR. LOCKING SCREW Ï3.5/14MM       </v>
          </cell>
          <cell r="D7046" t="str">
            <v>PC</v>
          </cell>
          <cell r="E7046">
            <v>14.31</v>
          </cell>
          <cell r="F7046">
            <v>35.774999999999999</v>
          </cell>
        </row>
        <row r="7047">
          <cell r="A7047">
            <v>2650416</v>
          </cell>
          <cell r="B7047" t="str">
            <v>26-504-16</v>
          </cell>
          <cell r="C7047" t="str">
            <v xml:space="preserve">MULTIDIR. LOCKING SCREW Ï3.5/16MM       </v>
          </cell>
          <cell r="D7047" t="str">
            <v>PC</v>
          </cell>
          <cell r="E7047">
            <v>14.31</v>
          </cell>
          <cell r="F7047">
            <v>35.774999999999999</v>
          </cell>
        </row>
        <row r="7048">
          <cell r="A7048">
            <v>2650418</v>
          </cell>
          <cell r="B7048" t="str">
            <v>26-504-18</v>
          </cell>
          <cell r="C7048" t="str">
            <v xml:space="preserve">MULTIDIR. LOCKING SCREW Ï3.5/18MM       </v>
          </cell>
          <cell r="D7048" t="str">
            <v>PC</v>
          </cell>
          <cell r="E7048">
            <v>14.31</v>
          </cell>
          <cell r="F7048">
            <v>35.774999999999999</v>
          </cell>
        </row>
        <row r="7049">
          <cell r="A7049">
            <v>2650420</v>
          </cell>
          <cell r="B7049" t="str">
            <v>26-504-20</v>
          </cell>
          <cell r="C7049" t="str">
            <v xml:space="preserve">MULTIDIR. LOCKING SCREW Ï3.5/20MM       </v>
          </cell>
          <cell r="D7049" t="str">
            <v>PC</v>
          </cell>
          <cell r="E7049">
            <v>14.31</v>
          </cell>
          <cell r="F7049">
            <v>35.774999999999999</v>
          </cell>
        </row>
        <row r="7050">
          <cell r="A7050">
            <v>2650422</v>
          </cell>
          <cell r="B7050" t="str">
            <v>26-504-22</v>
          </cell>
          <cell r="C7050" t="str">
            <v xml:space="preserve">MULTIDIR. LOCKING SCREW Ï3.5/22MM       </v>
          </cell>
          <cell r="D7050" t="str">
            <v>PC</v>
          </cell>
          <cell r="E7050">
            <v>14.31</v>
          </cell>
          <cell r="F7050">
            <v>35.774999999999999</v>
          </cell>
        </row>
        <row r="7051">
          <cell r="A7051">
            <v>2650424</v>
          </cell>
          <cell r="B7051" t="str">
            <v>26-504-24</v>
          </cell>
          <cell r="C7051" t="str">
            <v xml:space="preserve">MULTIDIR. LOCKING SCREW Ï3.5/24MM       </v>
          </cell>
          <cell r="D7051" t="str">
            <v>PC</v>
          </cell>
          <cell r="E7051">
            <v>14.31</v>
          </cell>
          <cell r="F7051">
            <v>35.774999999999999</v>
          </cell>
        </row>
        <row r="7052">
          <cell r="A7052">
            <v>2650426</v>
          </cell>
          <cell r="B7052" t="str">
            <v>26-504-26</v>
          </cell>
          <cell r="C7052" t="str">
            <v xml:space="preserve">MULTIDIR. LOCKING SCREW Ï3.5/26MM       </v>
          </cell>
          <cell r="D7052" t="str">
            <v>PC</v>
          </cell>
          <cell r="E7052">
            <v>14.31</v>
          </cell>
          <cell r="F7052">
            <v>35.774999999999999</v>
          </cell>
        </row>
        <row r="7053">
          <cell r="A7053">
            <v>2650428</v>
          </cell>
          <cell r="B7053" t="str">
            <v>26-504-28</v>
          </cell>
          <cell r="C7053" t="str">
            <v xml:space="preserve">MULTIDIR. LOCKING SCREW Ï3.5/28MM       </v>
          </cell>
          <cell r="D7053" t="str">
            <v>PC</v>
          </cell>
          <cell r="E7053">
            <v>14.31</v>
          </cell>
          <cell r="F7053">
            <v>35.774999999999999</v>
          </cell>
        </row>
        <row r="7054">
          <cell r="A7054">
            <v>2650430</v>
          </cell>
          <cell r="B7054" t="str">
            <v>26-504-30</v>
          </cell>
          <cell r="C7054" t="str">
            <v xml:space="preserve">MULTIDIR. LOCKING SCREW Ï3.5/30MM       </v>
          </cell>
          <cell r="D7054" t="str">
            <v>PC</v>
          </cell>
          <cell r="E7054">
            <v>14.31</v>
          </cell>
          <cell r="F7054">
            <v>35.774999999999999</v>
          </cell>
        </row>
        <row r="7055">
          <cell r="A7055">
            <v>2650432</v>
          </cell>
          <cell r="B7055" t="str">
            <v>26-504-32</v>
          </cell>
          <cell r="C7055" t="str">
            <v xml:space="preserve">MULTIDIR. LOCKING SCREW Ï3.5/32MM       </v>
          </cell>
          <cell r="D7055" t="str">
            <v>PC</v>
          </cell>
          <cell r="E7055">
            <v>14.31</v>
          </cell>
          <cell r="F7055">
            <v>35.774999999999999</v>
          </cell>
        </row>
        <row r="7056">
          <cell r="A7056">
            <v>2650434</v>
          </cell>
          <cell r="B7056" t="str">
            <v>26-504-34</v>
          </cell>
          <cell r="C7056" t="str">
            <v xml:space="preserve">MULTIDIR. LOCKING SCREW Ï3.5/34MM       </v>
          </cell>
          <cell r="D7056" t="str">
            <v>PC</v>
          </cell>
          <cell r="E7056">
            <v>14.31</v>
          </cell>
          <cell r="F7056">
            <v>35.774999999999999</v>
          </cell>
        </row>
        <row r="7057">
          <cell r="A7057">
            <v>2650436</v>
          </cell>
          <cell r="B7057" t="str">
            <v>26-504-36</v>
          </cell>
          <cell r="C7057" t="str">
            <v xml:space="preserve">MULTIDIR. LOCKING SCREW Ï3.5/36MM       </v>
          </cell>
          <cell r="D7057" t="str">
            <v>PC</v>
          </cell>
          <cell r="E7057">
            <v>14.31</v>
          </cell>
          <cell r="F7057">
            <v>35.774999999999999</v>
          </cell>
        </row>
        <row r="7058">
          <cell r="A7058">
            <v>2650438</v>
          </cell>
          <cell r="B7058" t="str">
            <v>26-504-38</v>
          </cell>
          <cell r="C7058" t="str">
            <v xml:space="preserve">MULTIDIR. LOCKING SCREW Ï3.5/38MM       </v>
          </cell>
          <cell r="D7058" t="str">
            <v>PC</v>
          </cell>
          <cell r="E7058">
            <v>14.31</v>
          </cell>
          <cell r="F7058">
            <v>35.774999999999999</v>
          </cell>
        </row>
        <row r="7059">
          <cell r="A7059">
            <v>2650440</v>
          </cell>
          <cell r="B7059" t="str">
            <v>26-504-40</v>
          </cell>
          <cell r="C7059" t="str">
            <v xml:space="preserve">MULTIDIR. LOCKING SCREW Ï3.5/40MM       </v>
          </cell>
          <cell r="D7059" t="str">
            <v>PC</v>
          </cell>
          <cell r="E7059">
            <v>14.31</v>
          </cell>
          <cell r="F7059">
            <v>35.774999999999999</v>
          </cell>
        </row>
        <row r="7060">
          <cell r="A7060">
            <v>2650442</v>
          </cell>
          <cell r="B7060" t="str">
            <v>26-504-42</v>
          </cell>
          <cell r="C7060" t="str">
            <v xml:space="preserve">MULTIDIR. LOCKING SCREW Ï3.5/42MM       </v>
          </cell>
          <cell r="D7060" t="str">
            <v>PC</v>
          </cell>
          <cell r="E7060">
            <v>14.31</v>
          </cell>
          <cell r="F7060">
            <v>35.774999999999999</v>
          </cell>
        </row>
        <row r="7061">
          <cell r="A7061">
            <v>2650444</v>
          </cell>
          <cell r="B7061" t="str">
            <v>26-504-44</v>
          </cell>
          <cell r="C7061" t="str">
            <v xml:space="preserve">MULTIDIR. LOCKING SCREW Ï3.5/44MM       </v>
          </cell>
          <cell r="D7061" t="str">
            <v>PC</v>
          </cell>
          <cell r="E7061">
            <v>14.31</v>
          </cell>
          <cell r="F7061">
            <v>35.774999999999999</v>
          </cell>
        </row>
        <row r="7062">
          <cell r="A7062">
            <v>2650446</v>
          </cell>
          <cell r="B7062" t="str">
            <v>26-504-46</v>
          </cell>
          <cell r="C7062" t="str">
            <v xml:space="preserve">MULTIDIR. LOCKING SCREW Ï3.5/46MM       </v>
          </cell>
          <cell r="D7062" t="str">
            <v>PC</v>
          </cell>
          <cell r="E7062">
            <v>14.31</v>
          </cell>
          <cell r="F7062">
            <v>35.774999999999999</v>
          </cell>
        </row>
        <row r="7063">
          <cell r="A7063">
            <v>2650448</v>
          </cell>
          <cell r="B7063" t="str">
            <v>26-504-48</v>
          </cell>
          <cell r="C7063" t="str">
            <v xml:space="preserve">MULTIDIR. LOCKING SCREW Ï3.5/48MM       </v>
          </cell>
          <cell r="D7063" t="str">
            <v>PC</v>
          </cell>
          <cell r="E7063">
            <v>14.31</v>
          </cell>
          <cell r="F7063">
            <v>35.774999999999999</v>
          </cell>
        </row>
        <row r="7064">
          <cell r="A7064">
            <v>2650450</v>
          </cell>
          <cell r="B7064" t="str">
            <v>26-504-50</v>
          </cell>
          <cell r="C7064" t="str">
            <v xml:space="preserve">MULTIDIR. LOCKING SCREW Ï3.5/50MM       </v>
          </cell>
          <cell r="D7064" t="str">
            <v>PC</v>
          </cell>
          <cell r="E7064">
            <v>14.31</v>
          </cell>
          <cell r="F7064">
            <v>35.774999999999999</v>
          </cell>
        </row>
        <row r="7065">
          <cell r="A7065">
            <v>2652610</v>
          </cell>
          <cell r="B7065" t="str">
            <v>26-526-10</v>
          </cell>
          <cell r="C7065" t="str">
            <v xml:space="preserve">MONODYNAFIX LONG RIGIDE                 </v>
          </cell>
          <cell r="D7065" t="str">
            <v>PC</v>
          </cell>
          <cell r="E7065">
            <v>1980</v>
          </cell>
          <cell r="F7065">
            <v>4950</v>
          </cell>
        </row>
        <row r="7066">
          <cell r="A7066">
            <v>2655210</v>
          </cell>
          <cell r="B7066" t="str">
            <v>26-552-10</v>
          </cell>
          <cell r="C7066" t="str">
            <v xml:space="preserve">MONODYNAFIX SHORT RIGID                 </v>
          </cell>
          <cell r="D7066" t="str">
            <v>PC</v>
          </cell>
          <cell r="E7066">
            <v>1765</v>
          </cell>
          <cell r="F7066">
            <v>4412.5</v>
          </cell>
        </row>
        <row r="7067">
          <cell r="A7067">
            <v>2655501</v>
          </cell>
          <cell r="B7067" t="str">
            <v>26-555-01</v>
          </cell>
          <cell r="C7067" t="str">
            <v xml:space="preserve">T-JOINT                                 </v>
          </cell>
          <cell r="D7067" t="str">
            <v>PC</v>
          </cell>
          <cell r="E7067">
            <v>151.5</v>
          </cell>
          <cell r="F7067">
            <v>378.75</v>
          </cell>
        </row>
        <row r="7068">
          <cell r="A7068">
            <v>2657015</v>
          </cell>
          <cell r="B7068" t="str">
            <v>26-570-15</v>
          </cell>
          <cell r="C7068" t="str">
            <v xml:space="preserve">TWIST DRILL 3.5 X 145MM                 </v>
          </cell>
          <cell r="D7068" t="str">
            <v>PC</v>
          </cell>
          <cell r="E7068">
            <v>25.4</v>
          </cell>
          <cell r="F7068">
            <v>63.5</v>
          </cell>
        </row>
        <row r="7069">
          <cell r="A7069">
            <v>2657020</v>
          </cell>
          <cell r="B7069" t="str">
            <v>26-570-20</v>
          </cell>
          <cell r="C7069" t="str">
            <v xml:space="preserve">TWIST DRILL 3,5X195MM                   </v>
          </cell>
          <cell r="D7069" t="str">
            <v>PC</v>
          </cell>
          <cell r="E7069">
            <v>29</v>
          </cell>
          <cell r="F7069">
            <v>72.5</v>
          </cell>
        </row>
        <row r="7070">
          <cell r="A7070">
            <v>2657215</v>
          </cell>
          <cell r="B7070" t="str">
            <v>26-572-15</v>
          </cell>
          <cell r="C7070" t="str">
            <v xml:space="preserve">TWIST DRILL 4,5X145MM                   </v>
          </cell>
          <cell r="D7070" t="str">
            <v>PC</v>
          </cell>
          <cell r="E7070">
            <v>25.4</v>
          </cell>
          <cell r="F7070">
            <v>63.5</v>
          </cell>
        </row>
        <row r="7071">
          <cell r="A7071">
            <v>2657220</v>
          </cell>
          <cell r="B7071" t="str">
            <v>26-572-20</v>
          </cell>
          <cell r="C7071" t="str">
            <v xml:space="preserve">TWIST DRILL 4,5X195MM                   </v>
          </cell>
          <cell r="D7071" t="str">
            <v>PC</v>
          </cell>
          <cell r="E7071">
            <v>29</v>
          </cell>
          <cell r="F7071">
            <v>72.5</v>
          </cell>
        </row>
        <row r="7072">
          <cell r="A7072">
            <v>2657501</v>
          </cell>
          <cell r="B7072" t="str">
            <v>26-575-01</v>
          </cell>
          <cell r="C7072" t="str">
            <v xml:space="preserve">MONODYNAFIX SPACER                      </v>
          </cell>
          <cell r="D7072" t="str">
            <v>PC</v>
          </cell>
          <cell r="E7072">
            <v>22.9</v>
          </cell>
          <cell r="F7072">
            <v>57.25</v>
          </cell>
        </row>
        <row r="7073">
          <cell r="A7073">
            <v>2657502</v>
          </cell>
          <cell r="B7073" t="str">
            <v>26-575-02</v>
          </cell>
          <cell r="C7073" t="str">
            <v xml:space="preserve">MONODYNAFIX THREAD PLATE INN            </v>
          </cell>
          <cell r="D7073" t="str">
            <v>PC</v>
          </cell>
          <cell r="E7073">
            <v>15.4</v>
          </cell>
          <cell r="F7073">
            <v>38.5</v>
          </cell>
        </row>
        <row r="7074">
          <cell r="A7074">
            <v>2657503</v>
          </cell>
          <cell r="B7074" t="str">
            <v>26-575-03</v>
          </cell>
          <cell r="C7074" t="str">
            <v xml:space="preserve">MONODYNAFIX THREAD PLATE OUT            </v>
          </cell>
          <cell r="D7074" t="str">
            <v>PC</v>
          </cell>
          <cell r="E7074">
            <v>15.4</v>
          </cell>
          <cell r="F7074">
            <v>38.5</v>
          </cell>
        </row>
        <row r="7075">
          <cell r="A7075">
            <v>2658001</v>
          </cell>
          <cell r="B7075" t="str">
            <v>26-580-01</v>
          </cell>
          <cell r="C7075" t="str">
            <v xml:space="preserve">ASSAMBL JOINT F DYNA + MONOD            </v>
          </cell>
          <cell r="D7075" t="str">
            <v>PC</v>
          </cell>
          <cell r="E7075">
            <v>47.9</v>
          </cell>
          <cell r="F7075">
            <v>119.75</v>
          </cell>
        </row>
        <row r="7076">
          <cell r="A7076">
            <v>2658502</v>
          </cell>
          <cell r="B7076" t="str">
            <v>26-585-02</v>
          </cell>
          <cell r="C7076" t="str">
            <v xml:space="preserve">JOINT GOLD UP F.2MM SCREW               </v>
          </cell>
          <cell r="D7076" t="str">
            <v>PC</v>
          </cell>
          <cell r="E7076">
            <v>15</v>
          </cell>
          <cell r="F7076">
            <v>37.5</v>
          </cell>
        </row>
        <row r="7077">
          <cell r="A7077">
            <v>2658503</v>
          </cell>
          <cell r="B7077" t="str">
            <v>26-585-03</v>
          </cell>
          <cell r="C7077" t="str">
            <v xml:space="preserve">JOINT GOLD UP F.3MM SCREW               </v>
          </cell>
          <cell r="D7077" t="str">
            <v>PC</v>
          </cell>
          <cell r="E7077">
            <v>15</v>
          </cell>
          <cell r="F7077">
            <v>37.5</v>
          </cell>
        </row>
        <row r="7078">
          <cell r="A7078">
            <v>2658505</v>
          </cell>
          <cell r="B7078" t="str">
            <v>26-585-05</v>
          </cell>
          <cell r="C7078" t="str">
            <v xml:space="preserve">JOINT GOLD UPPER SECTION                </v>
          </cell>
          <cell r="D7078" t="str">
            <v>PC</v>
          </cell>
          <cell r="E7078">
            <v>15</v>
          </cell>
          <cell r="F7078">
            <v>37.5</v>
          </cell>
        </row>
        <row r="7079">
          <cell r="A7079">
            <v>2658510</v>
          </cell>
          <cell r="B7079" t="str">
            <v>26-585-10</v>
          </cell>
          <cell r="C7079" t="str">
            <v xml:space="preserve">JOINT GOLD LOWER SECTION                </v>
          </cell>
          <cell r="D7079" t="str">
            <v>PC</v>
          </cell>
          <cell r="E7079">
            <v>17.899999999999999</v>
          </cell>
          <cell r="F7079">
            <v>44.75</v>
          </cell>
        </row>
        <row r="7080">
          <cell r="A7080">
            <v>2658515</v>
          </cell>
          <cell r="B7080" t="str">
            <v>26-585-15</v>
          </cell>
          <cell r="C7080" t="str">
            <v xml:space="preserve">JOINT GOLD UP SECT W THREAD             </v>
          </cell>
          <cell r="D7080" t="str">
            <v>PC</v>
          </cell>
          <cell r="E7080">
            <v>15</v>
          </cell>
          <cell r="F7080">
            <v>37.5</v>
          </cell>
        </row>
        <row r="7081">
          <cell r="A7081">
            <v>2659005</v>
          </cell>
          <cell r="B7081" t="str">
            <v>26-590-05</v>
          </cell>
          <cell r="C7081" t="str">
            <v xml:space="preserve">JOINT BLUE UP SECT WO THREAD            </v>
          </cell>
          <cell r="D7081" t="str">
            <v>PC</v>
          </cell>
          <cell r="E7081">
            <v>16.5</v>
          </cell>
          <cell r="F7081">
            <v>41.25</v>
          </cell>
        </row>
        <row r="7082">
          <cell r="A7082">
            <v>2659010</v>
          </cell>
          <cell r="B7082" t="str">
            <v>26-590-10</v>
          </cell>
          <cell r="C7082" t="str">
            <v xml:space="preserve">JOINT BLUE UP SECT W THREAD             </v>
          </cell>
          <cell r="D7082" t="str">
            <v>PC</v>
          </cell>
          <cell r="E7082">
            <v>17.899999999999999</v>
          </cell>
          <cell r="F7082">
            <v>44.75</v>
          </cell>
        </row>
        <row r="7083">
          <cell r="A7083">
            <v>2659505</v>
          </cell>
          <cell r="B7083" t="str">
            <v>26-595-05</v>
          </cell>
          <cell r="C7083" t="str">
            <v xml:space="preserve">JOINT BLUE UP SEC THR+IDENTI            </v>
          </cell>
          <cell r="D7083" t="str">
            <v>PC</v>
          </cell>
          <cell r="E7083">
            <v>15.7</v>
          </cell>
          <cell r="F7083">
            <v>39.25</v>
          </cell>
        </row>
        <row r="7084">
          <cell r="A7084">
            <v>2660005</v>
          </cell>
          <cell r="B7084" t="str">
            <v>26-600-05</v>
          </cell>
          <cell r="C7084" t="str">
            <v xml:space="preserve">JOINT BLUE LOW SEC W TEETH              </v>
          </cell>
          <cell r="D7084" t="str">
            <v>PC</v>
          </cell>
          <cell r="E7084">
            <v>20.3</v>
          </cell>
          <cell r="F7084">
            <v>50.75</v>
          </cell>
        </row>
        <row r="7085">
          <cell r="A7085">
            <v>2660010</v>
          </cell>
          <cell r="B7085" t="str">
            <v>26-600-10</v>
          </cell>
          <cell r="C7085" t="str">
            <v xml:space="preserve">JOINT BLUE LOW SEC WO TEETH             </v>
          </cell>
          <cell r="D7085" t="str">
            <v>PC</v>
          </cell>
          <cell r="E7085">
            <v>15</v>
          </cell>
          <cell r="F7085">
            <v>37.5</v>
          </cell>
        </row>
        <row r="7086">
          <cell r="A7086">
            <v>2660505</v>
          </cell>
          <cell r="B7086" t="str">
            <v>26-605-05</v>
          </cell>
          <cell r="C7086" t="str">
            <v xml:space="preserve">HALFJOINT BLUE W TEETH   5MM            </v>
          </cell>
          <cell r="D7086" t="str">
            <v>PC</v>
          </cell>
          <cell r="E7086">
            <v>18.8</v>
          </cell>
          <cell r="F7086">
            <v>47</v>
          </cell>
        </row>
        <row r="7087">
          <cell r="A7087">
            <v>2660510</v>
          </cell>
          <cell r="B7087" t="str">
            <v>26-605-10</v>
          </cell>
          <cell r="C7087" t="str">
            <v xml:space="preserve">HALFJOINT GOLD W TEETH   5MM            </v>
          </cell>
          <cell r="D7087" t="str">
            <v>PC</v>
          </cell>
          <cell r="E7087">
            <v>18.8</v>
          </cell>
          <cell r="F7087">
            <v>47</v>
          </cell>
        </row>
        <row r="7088">
          <cell r="A7088">
            <v>2660520</v>
          </cell>
          <cell r="B7088" t="str">
            <v>26-605-20</v>
          </cell>
          <cell r="C7088" t="str">
            <v xml:space="preserve">HALFJOINT BLUE W TEETH  20MM            </v>
          </cell>
          <cell r="D7088" t="str">
            <v>PC</v>
          </cell>
          <cell r="E7088">
            <v>18.8</v>
          </cell>
          <cell r="F7088">
            <v>47</v>
          </cell>
        </row>
        <row r="7089">
          <cell r="A7089">
            <v>2661000</v>
          </cell>
          <cell r="B7089" t="str">
            <v>26-610-00</v>
          </cell>
          <cell r="C7089" t="str">
            <v xml:space="preserve">WASHER RED  10 MM                       </v>
          </cell>
          <cell r="D7089" t="str">
            <v>PC</v>
          </cell>
          <cell r="E7089">
            <v>15.7</v>
          </cell>
          <cell r="F7089">
            <v>39.25</v>
          </cell>
        </row>
        <row r="7090">
          <cell r="A7090">
            <v>2661015</v>
          </cell>
          <cell r="B7090" t="str">
            <v>26-610-15</v>
          </cell>
          <cell r="C7090" t="str">
            <v xml:space="preserve">WASHER RED 1,5 MM                       </v>
          </cell>
          <cell r="D7090" t="str">
            <v>PC</v>
          </cell>
          <cell r="E7090">
            <v>15.7</v>
          </cell>
          <cell r="F7090">
            <v>39.25</v>
          </cell>
        </row>
        <row r="7091">
          <cell r="A7091">
            <v>2661025</v>
          </cell>
          <cell r="B7091" t="str">
            <v>26-610-25</v>
          </cell>
          <cell r="C7091" t="str">
            <v xml:space="preserve">WASHER RED 2,5 MM                       </v>
          </cell>
          <cell r="D7091" t="str">
            <v>PC</v>
          </cell>
          <cell r="E7091">
            <v>15.7</v>
          </cell>
          <cell r="F7091">
            <v>39.25</v>
          </cell>
        </row>
        <row r="7092">
          <cell r="A7092">
            <v>2661050</v>
          </cell>
          <cell r="B7092" t="str">
            <v>26-610-50</v>
          </cell>
          <cell r="C7092" t="str">
            <v xml:space="preserve">WASHER RED 5,0 MM                       </v>
          </cell>
          <cell r="D7092" t="str">
            <v>PC</v>
          </cell>
          <cell r="E7092">
            <v>15.7</v>
          </cell>
          <cell r="F7092">
            <v>39.25</v>
          </cell>
        </row>
        <row r="7093">
          <cell r="A7093">
            <v>2661510</v>
          </cell>
          <cell r="B7093" t="str">
            <v>26-615-10</v>
          </cell>
          <cell r="C7093" t="str">
            <v xml:space="preserve">CARBON-FIBRE ROD 100MM, 8MM             </v>
          </cell>
          <cell r="D7093" t="str">
            <v>PC</v>
          </cell>
          <cell r="E7093">
            <v>17</v>
          </cell>
          <cell r="F7093">
            <v>42.5</v>
          </cell>
        </row>
        <row r="7094">
          <cell r="A7094">
            <v>2661515</v>
          </cell>
          <cell r="B7094" t="str">
            <v>26-615-15</v>
          </cell>
          <cell r="C7094" t="str">
            <v xml:space="preserve">CARBON-FIBRE ROD 150MM, 8MM             </v>
          </cell>
          <cell r="D7094" t="str">
            <v>PC</v>
          </cell>
          <cell r="E7094">
            <v>18.8</v>
          </cell>
          <cell r="F7094">
            <v>47</v>
          </cell>
        </row>
        <row r="7095">
          <cell r="A7095">
            <v>2661520</v>
          </cell>
          <cell r="B7095" t="str">
            <v>26-615-20</v>
          </cell>
          <cell r="C7095" t="str">
            <v xml:space="preserve">CARBON-FIBRE ROD 200MM, 8MM             </v>
          </cell>
          <cell r="D7095" t="str">
            <v>PC</v>
          </cell>
          <cell r="E7095">
            <v>22.1</v>
          </cell>
          <cell r="F7095">
            <v>55.25</v>
          </cell>
        </row>
        <row r="7096">
          <cell r="A7096">
            <v>2661525</v>
          </cell>
          <cell r="B7096" t="str">
            <v>26-615-25</v>
          </cell>
          <cell r="C7096" t="str">
            <v xml:space="preserve">CARBON-FIBRE ROD 250MM, 8MM             </v>
          </cell>
          <cell r="D7096" t="str">
            <v>PC</v>
          </cell>
          <cell r="E7096">
            <v>25.4</v>
          </cell>
          <cell r="F7096">
            <v>63.5</v>
          </cell>
        </row>
        <row r="7097">
          <cell r="A7097">
            <v>2661530</v>
          </cell>
          <cell r="B7097" t="str">
            <v>26-615-30</v>
          </cell>
          <cell r="C7097" t="str">
            <v xml:space="preserve">CARBON-FIBRE ROD 300MM, 8MM             </v>
          </cell>
          <cell r="D7097" t="str">
            <v>PC</v>
          </cell>
          <cell r="E7097">
            <v>27.9</v>
          </cell>
          <cell r="F7097">
            <v>69.75</v>
          </cell>
        </row>
        <row r="7098">
          <cell r="A7098">
            <v>2661535</v>
          </cell>
          <cell r="B7098" t="str">
            <v>26-615-35</v>
          </cell>
          <cell r="C7098" t="str">
            <v xml:space="preserve">CARBON-FIBRE ROD 350MM, 8MM             </v>
          </cell>
          <cell r="D7098" t="str">
            <v>PC</v>
          </cell>
          <cell r="E7098">
            <v>31.1</v>
          </cell>
          <cell r="F7098">
            <v>77.75</v>
          </cell>
        </row>
        <row r="7099">
          <cell r="A7099">
            <v>2661540</v>
          </cell>
          <cell r="B7099" t="str">
            <v>26-615-40</v>
          </cell>
          <cell r="C7099" t="str">
            <v xml:space="preserve">CARBON-FIBRE ROD 400MM, 8MM             </v>
          </cell>
          <cell r="D7099" t="str">
            <v>PC</v>
          </cell>
          <cell r="E7099">
            <v>36.299999999999997</v>
          </cell>
          <cell r="F7099">
            <v>90.75</v>
          </cell>
        </row>
        <row r="7100">
          <cell r="A7100">
            <v>2661545</v>
          </cell>
          <cell r="B7100" t="str">
            <v>26-615-45</v>
          </cell>
          <cell r="C7100" t="str">
            <v xml:space="preserve">CARBON-FIBRE ROD 450MM, 8MM             </v>
          </cell>
          <cell r="D7100" t="str">
            <v>PC</v>
          </cell>
          <cell r="E7100">
            <v>41.3</v>
          </cell>
          <cell r="F7100">
            <v>103.25</v>
          </cell>
        </row>
        <row r="7101">
          <cell r="A7101">
            <v>2662010</v>
          </cell>
          <cell r="B7101" t="str">
            <v>26-620-10</v>
          </cell>
          <cell r="C7101" t="str">
            <v xml:space="preserve">HEX SCREW 10MM 5MM INNER HEX            </v>
          </cell>
          <cell r="D7101" t="str">
            <v>PC</v>
          </cell>
          <cell r="E7101">
            <v>2.15</v>
          </cell>
          <cell r="F7101">
            <v>5.375</v>
          </cell>
        </row>
        <row r="7102">
          <cell r="A7102">
            <v>2662020</v>
          </cell>
          <cell r="B7102" t="str">
            <v>26-620-20</v>
          </cell>
          <cell r="C7102" t="str">
            <v xml:space="preserve">HEX SCREW 20MM 5MM INNER HEX            </v>
          </cell>
          <cell r="D7102" t="str">
            <v>PC</v>
          </cell>
          <cell r="E7102">
            <v>2.15</v>
          </cell>
          <cell r="F7102">
            <v>5.375</v>
          </cell>
        </row>
        <row r="7103">
          <cell r="A7103">
            <v>2662025</v>
          </cell>
          <cell r="B7103" t="str">
            <v>26-620-25</v>
          </cell>
          <cell r="C7103" t="str">
            <v xml:space="preserve">HEX SCREW 25MM 5MM INNER HEX            </v>
          </cell>
          <cell r="D7103" t="str">
            <v>PC</v>
          </cell>
          <cell r="E7103">
            <v>2.15</v>
          </cell>
          <cell r="F7103">
            <v>5.375</v>
          </cell>
        </row>
        <row r="7104">
          <cell r="A7104">
            <v>2662030</v>
          </cell>
          <cell r="B7104" t="str">
            <v>26-620-30</v>
          </cell>
          <cell r="C7104" t="str">
            <v xml:space="preserve">HEX SCREW 30MM 5MM INNER HEX            </v>
          </cell>
          <cell r="D7104" t="str">
            <v>PC</v>
          </cell>
          <cell r="E7104">
            <v>2.15</v>
          </cell>
          <cell r="F7104">
            <v>5.375</v>
          </cell>
        </row>
        <row r="7105">
          <cell r="A7105">
            <v>2662050</v>
          </cell>
          <cell r="B7105" t="str">
            <v>26-620-50</v>
          </cell>
          <cell r="C7105" t="str">
            <v xml:space="preserve">HEX SCREW 50MM 5MM INNER HEX            </v>
          </cell>
          <cell r="D7105" t="str">
            <v>PC</v>
          </cell>
          <cell r="E7105">
            <v>2.15</v>
          </cell>
          <cell r="F7105">
            <v>5.375</v>
          </cell>
        </row>
        <row r="7106">
          <cell r="A7106">
            <v>2662060</v>
          </cell>
          <cell r="B7106" t="str">
            <v>26-620-60</v>
          </cell>
          <cell r="C7106" t="str">
            <v xml:space="preserve">HEX SCREW 60MM 5MM INNER HEX            </v>
          </cell>
          <cell r="D7106" t="str">
            <v>PC</v>
          </cell>
          <cell r="E7106">
            <v>2.15</v>
          </cell>
          <cell r="F7106">
            <v>5.375</v>
          </cell>
        </row>
        <row r="7107">
          <cell r="A7107">
            <v>2663008</v>
          </cell>
          <cell r="B7107" t="str">
            <v>26-630-08</v>
          </cell>
          <cell r="C7107" t="str">
            <v xml:space="preserve">SCHANZ SCREW  80 MM                     </v>
          </cell>
          <cell r="D7107" t="str">
            <v>PC</v>
          </cell>
          <cell r="E7107">
            <v>22</v>
          </cell>
          <cell r="F7107">
            <v>55</v>
          </cell>
        </row>
        <row r="7108">
          <cell r="A7108">
            <v>2663012</v>
          </cell>
          <cell r="B7108" t="str">
            <v>26-630-12</v>
          </cell>
          <cell r="C7108" t="str">
            <v xml:space="preserve">SCHANZ SCREW 120 MM                     </v>
          </cell>
          <cell r="D7108" t="str">
            <v>PC</v>
          </cell>
          <cell r="E7108">
            <v>23</v>
          </cell>
          <cell r="F7108">
            <v>57.5</v>
          </cell>
        </row>
        <row r="7109">
          <cell r="A7109">
            <v>2663015</v>
          </cell>
          <cell r="B7109" t="str">
            <v>26-630-15</v>
          </cell>
          <cell r="C7109" t="str">
            <v xml:space="preserve">SCHANZ SCREW 150 MM                     </v>
          </cell>
          <cell r="D7109" t="str">
            <v>PC</v>
          </cell>
          <cell r="E7109">
            <v>24.1</v>
          </cell>
          <cell r="F7109">
            <v>60.25</v>
          </cell>
        </row>
        <row r="7110">
          <cell r="A7110">
            <v>2663017</v>
          </cell>
          <cell r="B7110" t="str">
            <v>26-630-17</v>
          </cell>
          <cell r="C7110" t="str">
            <v xml:space="preserve">SCHANZ SCREW 170 MM                     </v>
          </cell>
          <cell r="D7110" t="str">
            <v>PC</v>
          </cell>
          <cell r="E7110">
            <v>25</v>
          </cell>
          <cell r="F7110">
            <v>62.5</v>
          </cell>
        </row>
        <row r="7111">
          <cell r="A7111">
            <v>2663020</v>
          </cell>
          <cell r="B7111" t="str">
            <v>26-630-20</v>
          </cell>
          <cell r="C7111" t="str">
            <v xml:space="preserve">SCHANZ SCREW 200 MM                     </v>
          </cell>
          <cell r="D7111" t="str">
            <v>PC</v>
          </cell>
          <cell r="E7111">
            <v>26.2</v>
          </cell>
          <cell r="F7111">
            <v>65.5</v>
          </cell>
        </row>
        <row r="7112">
          <cell r="A7112">
            <v>2663208</v>
          </cell>
          <cell r="B7112" t="str">
            <v>26-632-08</v>
          </cell>
          <cell r="C7112" t="str">
            <v xml:space="preserve">SCHANZ-CAPRETTO SCREW  80 MM            </v>
          </cell>
          <cell r="D7112" t="str">
            <v>PC</v>
          </cell>
          <cell r="E7112">
            <v>22</v>
          </cell>
          <cell r="F7112">
            <v>55</v>
          </cell>
        </row>
        <row r="7113">
          <cell r="A7113">
            <v>2663212</v>
          </cell>
          <cell r="B7113" t="str">
            <v>26-632-12</v>
          </cell>
          <cell r="C7113" t="str">
            <v xml:space="preserve">SCHANZ-CAPRETTO SCREW 120 MM            </v>
          </cell>
          <cell r="D7113" t="str">
            <v>PC</v>
          </cell>
          <cell r="E7113">
            <v>23</v>
          </cell>
          <cell r="F7113">
            <v>57.5</v>
          </cell>
        </row>
        <row r="7114">
          <cell r="A7114">
            <v>2663215</v>
          </cell>
          <cell r="B7114" t="str">
            <v>26-632-15</v>
          </cell>
          <cell r="C7114" t="str">
            <v xml:space="preserve">SCHANZ-CAPRETTO SCREW 150 MM            </v>
          </cell>
          <cell r="D7114" t="str">
            <v>PC</v>
          </cell>
          <cell r="E7114">
            <v>24.1</v>
          </cell>
          <cell r="F7114">
            <v>60.25</v>
          </cell>
        </row>
        <row r="7115">
          <cell r="A7115">
            <v>2663217</v>
          </cell>
          <cell r="B7115" t="str">
            <v>26-632-17</v>
          </cell>
          <cell r="C7115" t="str">
            <v xml:space="preserve">SCHANZ-CAPRETTO SCREW 170 MM            </v>
          </cell>
          <cell r="D7115" t="str">
            <v>PC</v>
          </cell>
          <cell r="E7115">
            <v>25</v>
          </cell>
          <cell r="F7115">
            <v>62.5</v>
          </cell>
        </row>
        <row r="7116">
          <cell r="A7116">
            <v>2663220</v>
          </cell>
          <cell r="B7116" t="str">
            <v>26-632-20</v>
          </cell>
          <cell r="C7116" t="str">
            <v xml:space="preserve">SCHANZ-CAPRETTO SCREW 200 MM            </v>
          </cell>
          <cell r="D7116" t="str">
            <v>PC</v>
          </cell>
          <cell r="E7116">
            <v>26.2</v>
          </cell>
          <cell r="F7116">
            <v>65.5</v>
          </cell>
        </row>
        <row r="7117">
          <cell r="A7117">
            <v>2663520</v>
          </cell>
          <cell r="B7117" t="str">
            <v>26-635-20</v>
          </cell>
          <cell r="C7117" t="str">
            <v xml:space="preserve">STEINMANN PIN WO THREAD200MM            </v>
          </cell>
          <cell r="D7117" t="str">
            <v>PC</v>
          </cell>
          <cell r="E7117">
            <v>20.3</v>
          </cell>
          <cell r="F7117">
            <v>50.75</v>
          </cell>
        </row>
        <row r="7118">
          <cell r="A7118">
            <v>2663525</v>
          </cell>
          <cell r="B7118" t="str">
            <v>26-635-25</v>
          </cell>
          <cell r="C7118" t="str">
            <v xml:space="preserve">STEINMANN PIN WO THREAD250MM            </v>
          </cell>
          <cell r="D7118" t="str">
            <v>PC</v>
          </cell>
          <cell r="E7118">
            <v>23</v>
          </cell>
          <cell r="F7118">
            <v>57.5</v>
          </cell>
        </row>
        <row r="7119">
          <cell r="A7119">
            <v>2663530</v>
          </cell>
          <cell r="B7119" t="str">
            <v>26-635-30</v>
          </cell>
          <cell r="C7119" t="str">
            <v xml:space="preserve">STEINMANN PIN WO THREAD300MM            </v>
          </cell>
          <cell r="D7119" t="str">
            <v>PC</v>
          </cell>
          <cell r="E7119">
            <v>25.7</v>
          </cell>
          <cell r="F7119">
            <v>64.25</v>
          </cell>
        </row>
        <row r="7120">
          <cell r="A7120">
            <v>2663618</v>
          </cell>
          <cell r="B7120" t="str">
            <v>26-636-18</v>
          </cell>
          <cell r="C7120" t="str">
            <v xml:space="preserve">STEINMANN PIN W THREAD 180MM            </v>
          </cell>
          <cell r="D7120" t="str">
            <v>PC</v>
          </cell>
          <cell r="E7120">
            <v>23</v>
          </cell>
          <cell r="F7120">
            <v>57.5</v>
          </cell>
        </row>
        <row r="7121">
          <cell r="A7121">
            <v>2663620</v>
          </cell>
          <cell r="B7121" t="str">
            <v>26-636-20</v>
          </cell>
          <cell r="C7121" t="str">
            <v xml:space="preserve">STEINMANN PIN W THREAD 200MM            </v>
          </cell>
          <cell r="D7121" t="str">
            <v>PC</v>
          </cell>
          <cell r="E7121">
            <v>23.7</v>
          </cell>
          <cell r="F7121">
            <v>59.25</v>
          </cell>
        </row>
        <row r="7122">
          <cell r="A7122">
            <v>2663800</v>
          </cell>
          <cell r="B7122" t="str">
            <v>26-638-00</v>
          </cell>
          <cell r="C7122" t="str">
            <v xml:space="preserve">HEX WRENCH 5MM F DYNA+MONODY            </v>
          </cell>
          <cell r="D7122" t="str">
            <v>PC</v>
          </cell>
          <cell r="E7122">
            <v>21.8</v>
          </cell>
          <cell r="F7122">
            <v>54.5</v>
          </cell>
        </row>
        <row r="7123">
          <cell r="A7123">
            <v>2664200</v>
          </cell>
          <cell r="B7123" t="str">
            <v>26-642-00</v>
          </cell>
          <cell r="C7123" t="str">
            <v xml:space="preserve">HANDLE  F DRILL GUIDES                  </v>
          </cell>
          <cell r="D7123" t="str">
            <v>PC</v>
          </cell>
          <cell r="E7123">
            <v>72</v>
          </cell>
          <cell r="F7123">
            <v>180</v>
          </cell>
        </row>
        <row r="7124">
          <cell r="A7124">
            <v>2664207</v>
          </cell>
          <cell r="B7124" t="str">
            <v>26-642-07</v>
          </cell>
          <cell r="C7124" t="str">
            <v xml:space="preserve">DRILL GIUDE  70MM                       </v>
          </cell>
          <cell r="D7124" t="str">
            <v>PC</v>
          </cell>
          <cell r="E7124">
            <v>22.8</v>
          </cell>
          <cell r="F7124">
            <v>57</v>
          </cell>
        </row>
        <row r="7125">
          <cell r="A7125">
            <v>2664210</v>
          </cell>
          <cell r="B7125" t="str">
            <v>26-642-10</v>
          </cell>
          <cell r="C7125" t="str">
            <v xml:space="preserve">DRILL GUIDE 100MM                       </v>
          </cell>
          <cell r="D7125" t="str">
            <v>PC</v>
          </cell>
          <cell r="E7125">
            <v>25.4</v>
          </cell>
          <cell r="F7125">
            <v>63.5</v>
          </cell>
        </row>
        <row r="7126">
          <cell r="A7126">
            <v>2664307</v>
          </cell>
          <cell r="B7126" t="str">
            <v>26-643-07</v>
          </cell>
          <cell r="C7126" t="str">
            <v xml:space="preserve">DRILL GUIDE USE JOINT 5/70MM            </v>
          </cell>
          <cell r="D7126" t="str">
            <v>PC</v>
          </cell>
          <cell r="E7126">
            <v>20</v>
          </cell>
          <cell r="F7126">
            <v>50</v>
          </cell>
        </row>
        <row r="7127">
          <cell r="A7127">
            <v>2664310</v>
          </cell>
          <cell r="B7127" t="str">
            <v>26-643-10</v>
          </cell>
          <cell r="C7127" t="str">
            <v xml:space="preserve">DRILL GUIDE USE JOINT 5/100             </v>
          </cell>
          <cell r="D7127" t="str">
            <v>PC</v>
          </cell>
          <cell r="E7127">
            <v>22.8</v>
          </cell>
          <cell r="F7127">
            <v>57</v>
          </cell>
        </row>
        <row r="7128">
          <cell r="A7128">
            <v>2664600</v>
          </cell>
          <cell r="B7128" t="str">
            <v>26-646-00</v>
          </cell>
          <cell r="C7128" t="str">
            <v xml:space="preserve">BASIC UNIT F COMPR-DISTR                </v>
          </cell>
          <cell r="D7128" t="str">
            <v>PC</v>
          </cell>
          <cell r="E7128">
            <v>50.6</v>
          </cell>
          <cell r="F7128">
            <v>126.5</v>
          </cell>
        </row>
        <row r="7129">
          <cell r="A7129">
            <v>2664800</v>
          </cell>
          <cell r="B7129" t="str">
            <v>26-648-00</v>
          </cell>
          <cell r="C7129" t="str">
            <v xml:space="preserve">UP SEC WO IDENT+MARK BASIC              </v>
          </cell>
          <cell r="D7129" t="str">
            <v>PC</v>
          </cell>
          <cell r="E7129">
            <v>15.1</v>
          </cell>
          <cell r="F7129">
            <v>37.75</v>
          </cell>
        </row>
        <row r="7130">
          <cell r="A7130">
            <v>2664805</v>
          </cell>
          <cell r="B7130" t="str">
            <v>26-648-05</v>
          </cell>
          <cell r="C7130" t="str">
            <v xml:space="preserve">UP SEC W IDENT+MARK BASIC UN            </v>
          </cell>
          <cell r="D7130" t="str">
            <v>PC</v>
          </cell>
          <cell r="E7130">
            <v>13.6</v>
          </cell>
          <cell r="F7130">
            <v>34</v>
          </cell>
        </row>
        <row r="7131">
          <cell r="A7131">
            <v>2665550</v>
          </cell>
          <cell r="B7131" t="str">
            <v>26-655-50</v>
          </cell>
          <cell r="C7131" t="str">
            <v xml:space="preserve">CARDAN WRENCH        5 MM               </v>
          </cell>
          <cell r="D7131" t="str">
            <v>PC</v>
          </cell>
          <cell r="E7131">
            <v>147</v>
          </cell>
          <cell r="F7131">
            <v>367.5</v>
          </cell>
        </row>
        <row r="7132">
          <cell r="A7132">
            <v>2666005</v>
          </cell>
          <cell r="B7132" t="str">
            <v>26-660-05</v>
          </cell>
          <cell r="C7132" t="str">
            <v xml:space="preserve">COMBINED INSTRUMENT 5MM SCR.            </v>
          </cell>
          <cell r="D7132" t="str">
            <v>PC</v>
          </cell>
          <cell r="E7132">
            <v>45.1</v>
          </cell>
          <cell r="F7132">
            <v>112.75</v>
          </cell>
        </row>
        <row r="7133">
          <cell r="A7133">
            <v>2670215</v>
          </cell>
          <cell r="B7133" t="str">
            <v>26-702-15</v>
          </cell>
          <cell r="C7133" t="str">
            <v>INTERNAL FINGERDISTRACTOR, 2 HOLES,15 MM</v>
          </cell>
          <cell r="D7133" t="str">
            <v>PC</v>
          </cell>
          <cell r="E7133">
            <v>631</v>
          </cell>
          <cell r="F7133">
            <v>1577.5</v>
          </cell>
        </row>
        <row r="7134">
          <cell r="A7134">
            <v>2670220</v>
          </cell>
          <cell r="B7134" t="str">
            <v>26-702-20</v>
          </cell>
          <cell r="C7134" t="str">
            <v>INTERNAL FINGERDISTRACTOR, 2 HOLES,20 MM</v>
          </cell>
          <cell r="D7134" t="str">
            <v>PC</v>
          </cell>
          <cell r="E7134">
            <v>631</v>
          </cell>
          <cell r="F7134">
            <v>1577.5</v>
          </cell>
        </row>
        <row r="7135">
          <cell r="A7135">
            <v>2670225</v>
          </cell>
          <cell r="B7135" t="str">
            <v>26-702-25</v>
          </cell>
          <cell r="C7135" t="str">
            <v>INTERNAL FINGERDISTRACTOR, 2 HOLES,25 MM</v>
          </cell>
          <cell r="D7135" t="str">
            <v>PC</v>
          </cell>
          <cell r="E7135">
            <v>631</v>
          </cell>
          <cell r="F7135">
            <v>1577.5</v>
          </cell>
        </row>
        <row r="7136">
          <cell r="A7136">
            <v>2670230</v>
          </cell>
          <cell r="B7136" t="str">
            <v>26-702-30</v>
          </cell>
          <cell r="C7136" t="str">
            <v>INTERNAL FINGERDISTRACTOR, 2 HOLES,30 MM</v>
          </cell>
          <cell r="D7136" t="str">
            <v>PC</v>
          </cell>
          <cell r="E7136">
            <v>631</v>
          </cell>
          <cell r="F7136">
            <v>1577.5</v>
          </cell>
        </row>
        <row r="7137">
          <cell r="A7137">
            <v>2670423</v>
          </cell>
          <cell r="B7137" t="str">
            <v>26-704-23</v>
          </cell>
          <cell r="C7137" t="str">
            <v>INTERNAL FINGERDISTRACTOR, 4 HOLES,23 MM</v>
          </cell>
          <cell r="D7137" t="str">
            <v>PC</v>
          </cell>
          <cell r="E7137">
            <v>631</v>
          </cell>
          <cell r="F7137">
            <v>1577.5</v>
          </cell>
        </row>
        <row r="7138">
          <cell r="A7138">
            <v>2675025</v>
          </cell>
          <cell r="B7138" t="str">
            <v>26-750-25</v>
          </cell>
          <cell r="C7138" t="str">
            <v xml:space="preserve">PATIENT SCREWDRIVER, STRAIGHT, 0,25     </v>
          </cell>
          <cell r="D7138" t="str">
            <v>PC</v>
          </cell>
          <cell r="E7138">
            <v>94.3</v>
          </cell>
          <cell r="F7138">
            <v>235.75</v>
          </cell>
        </row>
        <row r="7139">
          <cell r="A7139">
            <v>2690100</v>
          </cell>
          <cell r="B7139" t="str">
            <v>26-901-00</v>
          </cell>
          <cell r="C7139" t="str">
            <v xml:space="preserve">WASHER FOR SCREW, Ï2,7MM, 5PC           </v>
          </cell>
          <cell r="D7139">
            <v>5</v>
          </cell>
          <cell r="E7139">
            <v>58.9</v>
          </cell>
          <cell r="F7139">
            <v>147.25</v>
          </cell>
        </row>
        <row r="7140">
          <cell r="A7140">
            <v>2690108</v>
          </cell>
          <cell r="B7140" t="str">
            <v>26-901-08</v>
          </cell>
          <cell r="C7140" t="str">
            <v xml:space="preserve">T-DRIVE SCREW 2.7MM,8MM, CUT            </v>
          </cell>
          <cell r="D7140" t="str">
            <v>PC</v>
          </cell>
          <cell r="E7140">
            <v>16.600000000000001</v>
          </cell>
          <cell r="F7140">
            <v>41.5</v>
          </cell>
        </row>
        <row r="7141">
          <cell r="A7141">
            <v>2690110</v>
          </cell>
          <cell r="B7141" t="str">
            <v>26-901-10</v>
          </cell>
          <cell r="C7141" t="str">
            <v xml:space="preserve">T-DRIVE SCREW 2.7MM,10MM, CUT           </v>
          </cell>
          <cell r="D7141" t="str">
            <v>PC</v>
          </cell>
          <cell r="E7141">
            <v>16.600000000000001</v>
          </cell>
          <cell r="F7141">
            <v>41.5</v>
          </cell>
        </row>
        <row r="7142">
          <cell r="A7142">
            <v>2690112</v>
          </cell>
          <cell r="B7142" t="str">
            <v>26-901-12</v>
          </cell>
          <cell r="C7142" t="str">
            <v xml:space="preserve">T-DRIVE SCREW 2.7MM,12MM, CUT           </v>
          </cell>
          <cell r="D7142" t="str">
            <v>PC</v>
          </cell>
          <cell r="E7142">
            <v>16.600000000000001</v>
          </cell>
          <cell r="F7142">
            <v>41.5</v>
          </cell>
        </row>
        <row r="7143">
          <cell r="A7143">
            <v>2690114</v>
          </cell>
          <cell r="B7143" t="str">
            <v>26-901-14</v>
          </cell>
          <cell r="C7143" t="str">
            <v xml:space="preserve">T-DRIVE SCREW 2.7MM,14MM, CUT           </v>
          </cell>
          <cell r="D7143" t="str">
            <v>PC</v>
          </cell>
          <cell r="E7143">
            <v>16.600000000000001</v>
          </cell>
          <cell r="F7143">
            <v>41.5</v>
          </cell>
        </row>
        <row r="7144">
          <cell r="A7144">
            <v>2690116</v>
          </cell>
          <cell r="B7144" t="str">
            <v>26-901-16</v>
          </cell>
          <cell r="C7144" t="str">
            <v xml:space="preserve">T-DRIVE SCREW 2.7MM,16MM, CUT           </v>
          </cell>
          <cell r="D7144" t="str">
            <v>PC</v>
          </cell>
          <cell r="E7144">
            <v>16.600000000000001</v>
          </cell>
          <cell r="F7144">
            <v>41.5</v>
          </cell>
        </row>
        <row r="7145">
          <cell r="A7145">
            <v>2690118</v>
          </cell>
          <cell r="B7145" t="str">
            <v>26-901-18</v>
          </cell>
          <cell r="C7145" t="str">
            <v xml:space="preserve">T-DRIVE SCREW 2.7MM,18MM, CUT           </v>
          </cell>
          <cell r="D7145" t="str">
            <v>PC</v>
          </cell>
          <cell r="E7145">
            <v>16.600000000000001</v>
          </cell>
          <cell r="F7145">
            <v>41.5</v>
          </cell>
        </row>
        <row r="7146">
          <cell r="A7146">
            <v>2690120</v>
          </cell>
          <cell r="B7146" t="str">
            <v>26-901-20</v>
          </cell>
          <cell r="C7146" t="str">
            <v xml:space="preserve">T-DRIVE SCREW 2.7MM,20MM, CUT           </v>
          </cell>
          <cell r="D7146" t="str">
            <v>PC</v>
          </cell>
          <cell r="E7146">
            <v>16.600000000000001</v>
          </cell>
          <cell r="F7146">
            <v>41.5</v>
          </cell>
        </row>
        <row r="7147">
          <cell r="A7147">
            <v>2690122</v>
          </cell>
          <cell r="B7147" t="str">
            <v>26-901-22</v>
          </cell>
          <cell r="C7147" t="str">
            <v xml:space="preserve">T-DRIVE SCREW 2.7MM,22MM, CUT           </v>
          </cell>
          <cell r="D7147" t="str">
            <v>PC</v>
          </cell>
          <cell r="E7147">
            <v>16.600000000000001</v>
          </cell>
          <cell r="F7147">
            <v>41.5</v>
          </cell>
        </row>
        <row r="7148">
          <cell r="A7148">
            <v>2690124</v>
          </cell>
          <cell r="B7148" t="str">
            <v>26-901-24</v>
          </cell>
          <cell r="C7148" t="str">
            <v xml:space="preserve">T-DRIVE SCREW 2.7MM,24MM, CUT           </v>
          </cell>
          <cell r="D7148" t="str">
            <v>PC</v>
          </cell>
          <cell r="E7148">
            <v>16.600000000000001</v>
          </cell>
          <cell r="F7148">
            <v>41.5</v>
          </cell>
        </row>
        <row r="7149">
          <cell r="A7149">
            <v>2690126</v>
          </cell>
          <cell r="B7149" t="str">
            <v>26-901-26</v>
          </cell>
          <cell r="C7149" t="str">
            <v xml:space="preserve">T-DRIVE SCREW 2.7MM,26MM, CUT           </v>
          </cell>
          <cell r="D7149" t="str">
            <v>PC</v>
          </cell>
          <cell r="E7149">
            <v>16.600000000000001</v>
          </cell>
          <cell r="F7149">
            <v>41.5</v>
          </cell>
        </row>
        <row r="7150">
          <cell r="A7150">
            <v>2690128</v>
          </cell>
          <cell r="B7150" t="str">
            <v>26-901-28</v>
          </cell>
          <cell r="C7150" t="str">
            <v xml:space="preserve">T-DRIVE SCREW 2.7MM,28MM, CUT           </v>
          </cell>
          <cell r="D7150" t="str">
            <v>PC</v>
          </cell>
          <cell r="E7150">
            <v>16.600000000000001</v>
          </cell>
          <cell r="F7150">
            <v>41.5</v>
          </cell>
        </row>
        <row r="7151">
          <cell r="A7151">
            <v>2690130</v>
          </cell>
          <cell r="B7151" t="str">
            <v>26-901-30</v>
          </cell>
          <cell r="C7151" t="str">
            <v xml:space="preserve">T-DRIVE SCREW 2.7MM,30MM, CUT           </v>
          </cell>
          <cell r="D7151" t="str">
            <v>PC</v>
          </cell>
          <cell r="E7151">
            <v>16.600000000000001</v>
          </cell>
          <cell r="F7151">
            <v>41.5</v>
          </cell>
        </row>
        <row r="7152">
          <cell r="A7152">
            <v>2690132</v>
          </cell>
          <cell r="B7152" t="str">
            <v>26-901-32</v>
          </cell>
          <cell r="C7152" t="str">
            <v xml:space="preserve">T-DRIVE SCREW 2.7MM,32MM, CUT           </v>
          </cell>
          <cell r="D7152" t="str">
            <v>PC</v>
          </cell>
          <cell r="E7152">
            <v>16.600000000000001</v>
          </cell>
          <cell r="F7152">
            <v>41.5</v>
          </cell>
        </row>
        <row r="7153">
          <cell r="A7153">
            <v>2690134</v>
          </cell>
          <cell r="B7153" t="str">
            <v>26-901-34</v>
          </cell>
          <cell r="C7153" t="str">
            <v xml:space="preserve">T-DRIVE SCREW 2.7MM,34MM, CUT           </v>
          </cell>
          <cell r="D7153" t="str">
            <v>PC</v>
          </cell>
          <cell r="E7153">
            <v>16.600000000000001</v>
          </cell>
          <cell r="F7153">
            <v>41.5</v>
          </cell>
        </row>
        <row r="7154">
          <cell r="A7154">
            <v>2690136</v>
          </cell>
          <cell r="B7154" t="str">
            <v>26-901-36</v>
          </cell>
          <cell r="C7154" t="str">
            <v xml:space="preserve">T-DRIVE SCREW 2.7MM,36MM, CUT           </v>
          </cell>
          <cell r="D7154" t="str">
            <v>PC</v>
          </cell>
          <cell r="E7154">
            <v>16.600000000000001</v>
          </cell>
          <cell r="F7154">
            <v>41.5</v>
          </cell>
        </row>
        <row r="7155">
          <cell r="A7155">
            <v>2690138</v>
          </cell>
          <cell r="B7155" t="str">
            <v>26-901-38</v>
          </cell>
          <cell r="C7155" t="str">
            <v xml:space="preserve">T-DRIVE SCREW 2.7MM,38MM, CUT           </v>
          </cell>
          <cell r="D7155" t="str">
            <v>PC</v>
          </cell>
          <cell r="E7155">
            <v>16.600000000000001</v>
          </cell>
          <cell r="F7155">
            <v>41.5</v>
          </cell>
        </row>
        <row r="7156">
          <cell r="A7156">
            <v>2690140</v>
          </cell>
          <cell r="B7156" t="str">
            <v>26-901-40</v>
          </cell>
          <cell r="C7156" t="str">
            <v xml:space="preserve">T-DRIVE SCREW 2.7MM,40MM, CUT           </v>
          </cell>
          <cell r="D7156" t="str">
            <v>PC</v>
          </cell>
          <cell r="E7156">
            <v>16.600000000000001</v>
          </cell>
          <cell r="F7156">
            <v>41.5</v>
          </cell>
        </row>
        <row r="7157">
          <cell r="A7157">
            <v>2690142</v>
          </cell>
          <cell r="B7157" t="str">
            <v>26-901-42</v>
          </cell>
          <cell r="C7157" t="str">
            <v xml:space="preserve">T-DRIVE SCREW 2.7MM,42MM, CUT           </v>
          </cell>
          <cell r="D7157" t="str">
            <v>PC</v>
          </cell>
          <cell r="E7157">
            <v>16.600000000000001</v>
          </cell>
          <cell r="F7157">
            <v>41.5</v>
          </cell>
        </row>
        <row r="7158">
          <cell r="A7158">
            <v>2690144</v>
          </cell>
          <cell r="B7158" t="str">
            <v>26-901-44</v>
          </cell>
          <cell r="C7158" t="str">
            <v xml:space="preserve">T-DRIVE SCREW 2.7MM,44MM, CUT           </v>
          </cell>
          <cell r="D7158" t="str">
            <v>PC</v>
          </cell>
          <cell r="E7158">
            <v>16.600000000000001</v>
          </cell>
          <cell r="F7158">
            <v>41.5</v>
          </cell>
        </row>
        <row r="7159">
          <cell r="A7159">
            <v>2690146</v>
          </cell>
          <cell r="B7159" t="str">
            <v>26-901-46</v>
          </cell>
          <cell r="C7159" t="str">
            <v xml:space="preserve">T-DRIVE SCREW 2.7MM,46MM, CUT           </v>
          </cell>
          <cell r="D7159" t="str">
            <v>PC</v>
          </cell>
          <cell r="E7159">
            <v>16.600000000000001</v>
          </cell>
          <cell r="F7159">
            <v>41.5</v>
          </cell>
        </row>
        <row r="7160">
          <cell r="A7160">
            <v>2690148</v>
          </cell>
          <cell r="B7160" t="str">
            <v>26-901-48</v>
          </cell>
          <cell r="C7160" t="str">
            <v xml:space="preserve">T-DRIVE SCREW 2.7MM,48MM, CUT           </v>
          </cell>
          <cell r="D7160" t="str">
            <v>PC</v>
          </cell>
          <cell r="E7160">
            <v>16.600000000000001</v>
          </cell>
          <cell r="F7160">
            <v>41.5</v>
          </cell>
        </row>
        <row r="7161">
          <cell r="A7161">
            <v>2690150</v>
          </cell>
          <cell r="B7161" t="str">
            <v>26-901-50</v>
          </cell>
          <cell r="C7161" t="str">
            <v xml:space="preserve">T-DRIVE SCREW 2.7MM,50MM, CUT           </v>
          </cell>
          <cell r="D7161" t="str">
            <v>PC</v>
          </cell>
          <cell r="E7161">
            <v>16.600000000000001</v>
          </cell>
          <cell r="F7161">
            <v>41.5</v>
          </cell>
        </row>
        <row r="7162">
          <cell r="A7162">
            <v>2690152</v>
          </cell>
          <cell r="B7162" t="str">
            <v>26-901-52</v>
          </cell>
          <cell r="C7162" t="str">
            <v xml:space="preserve">TI-T-DRIVE SCREW Ï 2,7X52 MM,CUT        </v>
          </cell>
          <cell r="D7162" t="str">
            <v>PC</v>
          </cell>
          <cell r="E7162">
            <v>16.600000000000001</v>
          </cell>
          <cell r="F7162">
            <v>41.5</v>
          </cell>
        </row>
        <row r="7163">
          <cell r="A7163">
            <v>2690154</v>
          </cell>
          <cell r="B7163" t="str">
            <v>26-901-54</v>
          </cell>
          <cell r="C7163" t="str">
            <v xml:space="preserve">TI-T-DRIVE SCREW Ï 2,7X54 MM,CUT        </v>
          </cell>
          <cell r="D7163" t="str">
            <v>PC</v>
          </cell>
          <cell r="E7163">
            <v>16.600000000000001</v>
          </cell>
          <cell r="F7163">
            <v>41.5</v>
          </cell>
        </row>
        <row r="7164">
          <cell r="A7164">
            <v>2690156</v>
          </cell>
          <cell r="B7164" t="str">
            <v>26-901-56</v>
          </cell>
          <cell r="C7164" t="str">
            <v xml:space="preserve">TI-T-DRIVE SCREW Ï 2,7X56 MM,CUT        </v>
          </cell>
          <cell r="D7164" t="str">
            <v>PC</v>
          </cell>
          <cell r="E7164">
            <v>16.600000000000001</v>
          </cell>
          <cell r="F7164">
            <v>41.5</v>
          </cell>
        </row>
        <row r="7165">
          <cell r="A7165">
            <v>2690158</v>
          </cell>
          <cell r="B7165" t="str">
            <v>26-901-58</v>
          </cell>
          <cell r="C7165" t="str">
            <v xml:space="preserve">TI-T-DRIVE SCREW Ï 2,7X58 MM,CUT        </v>
          </cell>
          <cell r="D7165" t="str">
            <v>PC</v>
          </cell>
          <cell r="E7165">
            <v>16.600000000000001</v>
          </cell>
          <cell r="F7165">
            <v>41.5</v>
          </cell>
        </row>
        <row r="7166">
          <cell r="A7166">
            <v>2690160</v>
          </cell>
          <cell r="B7166" t="str">
            <v>26-901-60</v>
          </cell>
          <cell r="C7166" t="str">
            <v xml:space="preserve">TI-T-DRIVE SCREW Ï 2,7X60 MM,CUT        </v>
          </cell>
          <cell r="D7166" t="str">
            <v>PC</v>
          </cell>
          <cell r="E7166">
            <v>16.600000000000001</v>
          </cell>
          <cell r="F7166">
            <v>41.5</v>
          </cell>
        </row>
        <row r="7167">
          <cell r="A7167">
            <v>2690162</v>
          </cell>
          <cell r="B7167" t="str">
            <v>26-901-62</v>
          </cell>
          <cell r="C7167" t="str">
            <v xml:space="preserve">TI-T-DRIVE SCREW Ï 2,7X62 MM,CUT        </v>
          </cell>
          <cell r="D7167" t="str">
            <v>PC</v>
          </cell>
          <cell r="E7167">
            <v>16.600000000000001</v>
          </cell>
          <cell r="F7167">
            <v>41.5</v>
          </cell>
        </row>
        <row r="7168">
          <cell r="A7168">
            <v>2690164</v>
          </cell>
          <cell r="B7168" t="str">
            <v>26-901-64</v>
          </cell>
          <cell r="C7168" t="str">
            <v xml:space="preserve">TI-T-DRIVE SCREW Ï 2,7X64 MM,CUT        </v>
          </cell>
          <cell r="D7168" t="str">
            <v>PC</v>
          </cell>
          <cell r="E7168">
            <v>16.600000000000001</v>
          </cell>
          <cell r="F7168">
            <v>41.5</v>
          </cell>
        </row>
        <row r="7169">
          <cell r="A7169">
            <v>2690166</v>
          </cell>
          <cell r="B7169" t="str">
            <v>26-901-66</v>
          </cell>
          <cell r="C7169" t="str">
            <v xml:space="preserve">TI-T-DRIVE SCREW Ï 2,7X66 MM,CUT        </v>
          </cell>
          <cell r="D7169" t="str">
            <v>PC</v>
          </cell>
          <cell r="E7169">
            <v>16.2</v>
          </cell>
          <cell r="F7169">
            <v>40.5</v>
          </cell>
        </row>
        <row r="7170">
          <cell r="A7170">
            <v>2690168</v>
          </cell>
          <cell r="B7170" t="str">
            <v>26-901-68</v>
          </cell>
          <cell r="C7170" t="str">
            <v xml:space="preserve">TI-T-DRIVE SCREW Ï 2,7X68 MM,CUT        </v>
          </cell>
          <cell r="D7170" t="str">
            <v>PC</v>
          </cell>
          <cell r="E7170">
            <v>16.600000000000001</v>
          </cell>
          <cell r="F7170">
            <v>41.5</v>
          </cell>
        </row>
        <row r="7171">
          <cell r="A7171">
            <v>2690170</v>
          </cell>
          <cell r="B7171" t="str">
            <v>26-901-70</v>
          </cell>
          <cell r="C7171" t="str">
            <v xml:space="preserve">TI-T-DRIVE SCREW Ï 2,7X70 MM,CUT        </v>
          </cell>
          <cell r="D7171" t="str">
            <v>PC</v>
          </cell>
          <cell r="E7171">
            <v>16.600000000000001</v>
          </cell>
          <cell r="F7171">
            <v>41.5</v>
          </cell>
        </row>
        <row r="7172">
          <cell r="A7172">
            <v>2690300</v>
          </cell>
          <cell r="B7172" t="str">
            <v>26-903-00</v>
          </cell>
          <cell r="C7172" t="str">
            <v xml:space="preserve">WASHER FOR SCREW, Ï3,5MM, 5PC           </v>
          </cell>
          <cell r="D7172">
            <v>5</v>
          </cell>
          <cell r="E7172">
            <v>58.9</v>
          </cell>
          <cell r="F7172">
            <v>147.25</v>
          </cell>
        </row>
        <row r="7173">
          <cell r="A7173">
            <v>2690308</v>
          </cell>
          <cell r="B7173" t="str">
            <v>26-903-08</v>
          </cell>
          <cell r="C7173" t="str">
            <v xml:space="preserve">T-DRIVE SCREW 3.5MM,8MM, CUT            </v>
          </cell>
          <cell r="D7173" t="str">
            <v>PC</v>
          </cell>
          <cell r="E7173">
            <v>16.600000000000001</v>
          </cell>
          <cell r="F7173">
            <v>41.5</v>
          </cell>
        </row>
        <row r="7174">
          <cell r="A7174">
            <v>2690310</v>
          </cell>
          <cell r="B7174" t="str">
            <v>26-903-10</v>
          </cell>
          <cell r="C7174" t="str">
            <v xml:space="preserve">T-DRIVE SCREW 3.5MM,10MM, CUT           </v>
          </cell>
          <cell r="D7174" t="str">
            <v>PC</v>
          </cell>
          <cell r="E7174">
            <v>16.600000000000001</v>
          </cell>
          <cell r="F7174">
            <v>41.5</v>
          </cell>
        </row>
        <row r="7175">
          <cell r="A7175">
            <v>2690312</v>
          </cell>
          <cell r="B7175" t="str">
            <v>26-903-12</v>
          </cell>
          <cell r="C7175" t="str">
            <v xml:space="preserve">T-DRIVE SCREW 3.5MM,12MM, CUT           </v>
          </cell>
          <cell r="D7175" t="str">
            <v>PC</v>
          </cell>
          <cell r="E7175">
            <v>16.600000000000001</v>
          </cell>
          <cell r="F7175">
            <v>41.5</v>
          </cell>
        </row>
        <row r="7176">
          <cell r="A7176">
            <v>2690314</v>
          </cell>
          <cell r="B7176" t="str">
            <v>26-903-14</v>
          </cell>
          <cell r="C7176" t="str">
            <v xml:space="preserve">T-DRIVE SCREW 3.5MM,14MM, CUT           </v>
          </cell>
          <cell r="D7176" t="str">
            <v>PC</v>
          </cell>
          <cell r="E7176">
            <v>16.600000000000001</v>
          </cell>
          <cell r="F7176">
            <v>41.5</v>
          </cell>
        </row>
        <row r="7177">
          <cell r="A7177">
            <v>2690316</v>
          </cell>
          <cell r="B7177" t="str">
            <v>26-903-16</v>
          </cell>
          <cell r="C7177" t="str">
            <v xml:space="preserve">T-DRIVE SCREW 3.5MM,16MM, CUT           </v>
          </cell>
          <cell r="D7177" t="str">
            <v>PC</v>
          </cell>
          <cell r="E7177">
            <v>16.600000000000001</v>
          </cell>
          <cell r="F7177">
            <v>41.5</v>
          </cell>
        </row>
        <row r="7178">
          <cell r="A7178">
            <v>2690318</v>
          </cell>
          <cell r="B7178" t="str">
            <v>26-903-18</v>
          </cell>
          <cell r="C7178" t="str">
            <v xml:space="preserve">T-DRIVE SCREW 3.5MM,18MM, CUT           </v>
          </cell>
          <cell r="D7178" t="str">
            <v>PC</v>
          </cell>
          <cell r="E7178">
            <v>16.600000000000001</v>
          </cell>
          <cell r="F7178">
            <v>41.5</v>
          </cell>
        </row>
        <row r="7179">
          <cell r="A7179">
            <v>2690320</v>
          </cell>
          <cell r="B7179" t="str">
            <v>26-903-20</v>
          </cell>
          <cell r="C7179" t="str">
            <v xml:space="preserve">T-DRIVE SCREW 3.5MM,20MM, CUT           </v>
          </cell>
          <cell r="D7179" t="str">
            <v>PC</v>
          </cell>
          <cell r="E7179">
            <v>16.600000000000001</v>
          </cell>
          <cell r="F7179">
            <v>41.5</v>
          </cell>
        </row>
        <row r="7180">
          <cell r="A7180">
            <v>2690322</v>
          </cell>
          <cell r="B7180" t="str">
            <v>26-903-22</v>
          </cell>
          <cell r="C7180" t="str">
            <v xml:space="preserve">T-DRIVE SCREW 3.5MM,22MM, CUT           </v>
          </cell>
          <cell r="D7180" t="str">
            <v>PC</v>
          </cell>
          <cell r="E7180">
            <v>16.600000000000001</v>
          </cell>
          <cell r="F7180">
            <v>41.5</v>
          </cell>
        </row>
        <row r="7181">
          <cell r="A7181">
            <v>2690324</v>
          </cell>
          <cell r="B7181" t="str">
            <v>26-903-24</v>
          </cell>
          <cell r="C7181" t="str">
            <v xml:space="preserve">T-DRIVE SCREW 3.5MM,24MM, CUT           </v>
          </cell>
          <cell r="D7181" t="str">
            <v>PC</v>
          </cell>
          <cell r="E7181">
            <v>16.600000000000001</v>
          </cell>
          <cell r="F7181">
            <v>41.5</v>
          </cell>
        </row>
        <row r="7182">
          <cell r="A7182">
            <v>2690326</v>
          </cell>
          <cell r="B7182" t="str">
            <v>26-903-26</v>
          </cell>
          <cell r="C7182" t="str">
            <v xml:space="preserve">T-DRIVE SCREW 3.5MM,26MM, CUT           </v>
          </cell>
          <cell r="D7182" t="str">
            <v>PC</v>
          </cell>
          <cell r="E7182">
            <v>16.600000000000001</v>
          </cell>
          <cell r="F7182">
            <v>41.5</v>
          </cell>
        </row>
        <row r="7183">
          <cell r="A7183">
            <v>2690328</v>
          </cell>
          <cell r="B7183" t="str">
            <v>26-903-28</v>
          </cell>
          <cell r="C7183" t="str">
            <v xml:space="preserve">T-DRIVE SCREW 3.5MM,28MM, CUT           </v>
          </cell>
          <cell r="D7183" t="str">
            <v>PC</v>
          </cell>
          <cell r="E7183">
            <v>16.600000000000001</v>
          </cell>
          <cell r="F7183">
            <v>41.5</v>
          </cell>
        </row>
        <row r="7184">
          <cell r="A7184">
            <v>2690330</v>
          </cell>
          <cell r="B7184" t="str">
            <v>26-903-30</v>
          </cell>
          <cell r="C7184" t="str">
            <v xml:space="preserve">T-DRIVE SCREW 3.5MM,30MM, CUT           </v>
          </cell>
          <cell r="D7184" t="str">
            <v>PC</v>
          </cell>
          <cell r="E7184">
            <v>16.600000000000001</v>
          </cell>
          <cell r="F7184">
            <v>41.5</v>
          </cell>
        </row>
        <row r="7185">
          <cell r="A7185">
            <v>2690332</v>
          </cell>
          <cell r="B7185" t="str">
            <v>26-903-32</v>
          </cell>
          <cell r="C7185" t="str">
            <v xml:space="preserve">T-DRIVE SCREW 3.5MM,32MM, CUT           </v>
          </cell>
          <cell r="D7185" t="str">
            <v>PC</v>
          </cell>
          <cell r="E7185">
            <v>16.600000000000001</v>
          </cell>
          <cell r="F7185">
            <v>41.5</v>
          </cell>
        </row>
        <row r="7186">
          <cell r="A7186">
            <v>2690334</v>
          </cell>
          <cell r="B7186" t="str">
            <v>26-903-34</v>
          </cell>
          <cell r="C7186" t="str">
            <v xml:space="preserve">T-DRIVE SCREW 3.5MM,34MM, CUT           </v>
          </cell>
          <cell r="D7186" t="str">
            <v>PC</v>
          </cell>
          <cell r="E7186">
            <v>16.600000000000001</v>
          </cell>
          <cell r="F7186">
            <v>41.5</v>
          </cell>
        </row>
        <row r="7187">
          <cell r="A7187">
            <v>2690336</v>
          </cell>
          <cell r="B7187" t="str">
            <v>26-903-36</v>
          </cell>
          <cell r="C7187" t="str">
            <v xml:space="preserve">T-DRIVE SCREW 3.5MM,36MM, CUT           </v>
          </cell>
          <cell r="D7187" t="str">
            <v>PC</v>
          </cell>
          <cell r="E7187">
            <v>16.600000000000001</v>
          </cell>
          <cell r="F7187">
            <v>41.5</v>
          </cell>
        </row>
        <row r="7188">
          <cell r="A7188">
            <v>2690338</v>
          </cell>
          <cell r="B7188" t="str">
            <v>26-903-38</v>
          </cell>
          <cell r="C7188" t="str">
            <v xml:space="preserve">T-DRIVE SCREW 3.5MM,38MM, CUT           </v>
          </cell>
          <cell r="D7188" t="str">
            <v>PC</v>
          </cell>
          <cell r="E7188">
            <v>16.600000000000001</v>
          </cell>
          <cell r="F7188">
            <v>41.5</v>
          </cell>
        </row>
        <row r="7189">
          <cell r="A7189">
            <v>2690340</v>
          </cell>
          <cell r="B7189" t="str">
            <v>26-903-40</v>
          </cell>
          <cell r="C7189" t="str">
            <v xml:space="preserve">T-DRIVE SCREW 3.5MM,40MM, CUT           </v>
          </cell>
          <cell r="D7189" t="str">
            <v>PC</v>
          </cell>
          <cell r="E7189">
            <v>16.600000000000001</v>
          </cell>
          <cell r="F7189">
            <v>41.5</v>
          </cell>
        </row>
        <row r="7190">
          <cell r="A7190">
            <v>2690342</v>
          </cell>
          <cell r="B7190" t="str">
            <v>26-903-42</v>
          </cell>
          <cell r="C7190" t="str">
            <v xml:space="preserve">T-DRIVE SCREW 3.5MM,42MM, CUT           </v>
          </cell>
          <cell r="D7190" t="str">
            <v>PC</v>
          </cell>
          <cell r="E7190">
            <v>16.600000000000001</v>
          </cell>
          <cell r="F7190">
            <v>41.5</v>
          </cell>
        </row>
        <row r="7191">
          <cell r="A7191">
            <v>2690344</v>
          </cell>
          <cell r="B7191" t="str">
            <v>26-903-44</v>
          </cell>
          <cell r="C7191" t="str">
            <v xml:space="preserve">T-DRIVE SCREW 3.5MM,44MM, CUT           </v>
          </cell>
          <cell r="D7191" t="str">
            <v>PC</v>
          </cell>
          <cell r="E7191">
            <v>16.600000000000001</v>
          </cell>
          <cell r="F7191">
            <v>41.5</v>
          </cell>
        </row>
        <row r="7192">
          <cell r="A7192">
            <v>2690346</v>
          </cell>
          <cell r="B7192" t="str">
            <v>26-903-46</v>
          </cell>
          <cell r="C7192" t="str">
            <v xml:space="preserve">T-DRIVE SCREW 3.5MM,46MM, CUT           </v>
          </cell>
          <cell r="D7192" t="str">
            <v>PC</v>
          </cell>
          <cell r="E7192">
            <v>16.600000000000001</v>
          </cell>
          <cell r="F7192">
            <v>41.5</v>
          </cell>
        </row>
        <row r="7193">
          <cell r="A7193">
            <v>2690348</v>
          </cell>
          <cell r="B7193" t="str">
            <v>26-903-48</v>
          </cell>
          <cell r="C7193" t="str">
            <v xml:space="preserve">T-DRIVE SCREW 3.5MM,48MM, CUT           </v>
          </cell>
          <cell r="D7193" t="str">
            <v>PC</v>
          </cell>
          <cell r="E7193">
            <v>16.600000000000001</v>
          </cell>
          <cell r="F7193">
            <v>41.5</v>
          </cell>
        </row>
        <row r="7194">
          <cell r="A7194">
            <v>2690350</v>
          </cell>
          <cell r="B7194" t="str">
            <v>26-903-50</v>
          </cell>
          <cell r="C7194" t="str">
            <v xml:space="preserve">T-DRIVE SCREW Ï 3,5, 50MM, CUT          </v>
          </cell>
          <cell r="D7194" t="str">
            <v>PC</v>
          </cell>
          <cell r="E7194">
            <v>16.600000000000001</v>
          </cell>
          <cell r="F7194">
            <v>41.5</v>
          </cell>
        </row>
        <row r="7195">
          <cell r="A7195">
            <v>2690352</v>
          </cell>
          <cell r="B7195" t="str">
            <v>26-903-52</v>
          </cell>
          <cell r="C7195" t="str">
            <v xml:space="preserve">Ti-T-DRIVE SCREW Ï 3,5X52 MM,CUT        </v>
          </cell>
          <cell r="D7195" t="str">
            <v>PC</v>
          </cell>
          <cell r="E7195">
            <v>16.600000000000001</v>
          </cell>
          <cell r="F7195">
            <v>41.5</v>
          </cell>
        </row>
        <row r="7196">
          <cell r="A7196">
            <v>2690354</v>
          </cell>
          <cell r="B7196" t="str">
            <v>26-903-54</v>
          </cell>
          <cell r="C7196" t="str">
            <v xml:space="preserve">TI-T-DRIVE SCREW Ï 3,5X54 MM,CUT        </v>
          </cell>
          <cell r="D7196" t="str">
            <v>PC</v>
          </cell>
          <cell r="E7196">
            <v>16.600000000000001</v>
          </cell>
          <cell r="F7196">
            <v>41.5</v>
          </cell>
        </row>
        <row r="7197">
          <cell r="A7197">
            <v>2690356</v>
          </cell>
          <cell r="B7197" t="str">
            <v>26-903-56</v>
          </cell>
          <cell r="C7197" t="str">
            <v xml:space="preserve">TI-T-DRIVE SCREW Ï 3,5X56 MM,CUT        </v>
          </cell>
          <cell r="D7197" t="str">
            <v>PC</v>
          </cell>
          <cell r="E7197">
            <v>16.600000000000001</v>
          </cell>
          <cell r="F7197">
            <v>41.5</v>
          </cell>
        </row>
        <row r="7198">
          <cell r="A7198">
            <v>2690358</v>
          </cell>
          <cell r="B7198" t="str">
            <v>26-903-58</v>
          </cell>
          <cell r="C7198" t="str">
            <v xml:space="preserve">TI-T-DRIVE SCREW Ï 3,5X58 MM,CUT        </v>
          </cell>
          <cell r="D7198" t="str">
            <v>PC</v>
          </cell>
          <cell r="E7198">
            <v>16.600000000000001</v>
          </cell>
          <cell r="F7198">
            <v>41.5</v>
          </cell>
        </row>
        <row r="7199">
          <cell r="A7199">
            <v>2690360</v>
          </cell>
          <cell r="B7199" t="str">
            <v>26-903-60</v>
          </cell>
          <cell r="C7199" t="str">
            <v xml:space="preserve">TI-T-DRIVE SCREW Ï 3,5X60 MM,CUT        </v>
          </cell>
          <cell r="D7199" t="str">
            <v>PC</v>
          </cell>
          <cell r="E7199">
            <v>16.600000000000001</v>
          </cell>
          <cell r="F7199">
            <v>41.5</v>
          </cell>
        </row>
        <row r="7200">
          <cell r="A7200">
            <v>2690362</v>
          </cell>
          <cell r="B7200" t="str">
            <v>26-903-62</v>
          </cell>
          <cell r="C7200" t="str">
            <v xml:space="preserve">TI-T-DRIVE SCREW Ï 3,5X62 MM,CUT        </v>
          </cell>
          <cell r="D7200" t="str">
            <v>PC</v>
          </cell>
          <cell r="E7200">
            <v>16.600000000000001</v>
          </cell>
          <cell r="F7200">
            <v>41.5</v>
          </cell>
        </row>
        <row r="7201">
          <cell r="A7201">
            <v>2690364</v>
          </cell>
          <cell r="B7201" t="str">
            <v>26-903-64</v>
          </cell>
          <cell r="C7201" t="str">
            <v xml:space="preserve">TI-T-DRIVE SCREW Ï 3,5X64 MM,CUT        </v>
          </cell>
          <cell r="D7201" t="str">
            <v>PC</v>
          </cell>
          <cell r="E7201">
            <v>16.600000000000001</v>
          </cell>
          <cell r="F7201">
            <v>41.5</v>
          </cell>
        </row>
        <row r="7202">
          <cell r="A7202">
            <v>2690366</v>
          </cell>
          <cell r="B7202" t="str">
            <v>26-903-66</v>
          </cell>
          <cell r="C7202" t="str">
            <v xml:space="preserve">TI-T-DRIVE SCREW Ï 3,5X66 MM,CUT        </v>
          </cell>
          <cell r="D7202" t="str">
            <v>PC</v>
          </cell>
          <cell r="E7202">
            <v>16.600000000000001</v>
          </cell>
          <cell r="F7202">
            <v>41.5</v>
          </cell>
        </row>
        <row r="7203">
          <cell r="A7203">
            <v>2690368</v>
          </cell>
          <cell r="B7203" t="str">
            <v>26-903-68</v>
          </cell>
          <cell r="C7203" t="str">
            <v xml:space="preserve">TI-T-DRIVE SCREW Ï 3,5X68 MM,CUT        </v>
          </cell>
          <cell r="D7203" t="str">
            <v>PC</v>
          </cell>
          <cell r="E7203">
            <v>16.600000000000001</v>
          </cell>
          <cell r="F7203">
            <v>41.5</v>
          </cell>
        </row>
        <row r="7204">
          <cell r="A7204">
            <v>2690370</v>
          </cell>
          <cell r="B7204" t="str">
            <v>26-903-70</v>
          </cell>
          <cell r="C7204" t="str">
            <v xml:space="preserve">TI-T-DRIVE SCREW Ï 3,5X70 MM,CUT        </v>
          </cell>
          <cell r="D7204" t="str">
            <v>PC</v>
          </cell>
          <cell r="E7204">
            <v>16.600000000000001</v>
          </cell>
          <cell r="F7204">
            <v>41.5</v>
          </cell>
        </row>
        <row r="7205">
          <cell r="A7205">
            <v>2691006</v>
          </cell>
          <cell r="B7205" t="str">
            <v>26-910-06</v>
          </cell>
          <cell r="C7205" t="str">
            <v xml:space="preserve">FOREFOOT 6 HOLE PLATE, STRAIGHT         </v>
          </cell>
          <cell r="D7205" t="str">
            <v>PC</v>
          </cell>
          <cell r="E7205">
            <v>155</v>
          </cell>
          <cell r="F7205">
            <v>387.5</v>
          </cell>
        </row>
        <row r="7206">
          <cell r="A7206">
            <v>2691008</v>
          </cell>
          <cell r="B7206" t="str">
            <v>26-910-08</v>
          </cell>
          <cell r="C7206" t="str">
            <v xml:space="preserve">FOREFOOT 8 HOLE PLATE, STRAIGHT         </v>
          </cell>
          <cell r="D7206" t="str">
            <v>PC</v>
          </cell>
          <cell r="E7206">
            <v>197</v>
          </cell>
          <cell r="F7206">
            <v>492.5</v>
          </cell>
        </row>
        <row r="7207">
          <cell r="A7207">
            <v>2691010</v>
          </cell>
          <cell r="B7207" t="str">
            <v>26-910-10</v>
          </cell>
          <cell r="C7207" t="str">
            <v xml:space="preserve">FOREFOOT CONDYLAR PLATE,4 HOLES, RIGHT  </v>
          </cell>
          <cell r="D7207" t="str">
            <v>PC</v>
          </cell>
          <cell r="E7207">
            <v>159</v>
          </cell>
          <cell r="F7207">
            <v>397.5</v>
          </cell>
        </row>
        <row r="7208">
          <cell r="A7208">
            <v>2691011</v>
          </cell>
          <cell r="B7208" t="str">
            <v>26-910-11</v>
          </cell>
          <cell r="C7208" t="str">
            <v xml:space="preserve">FOREFOOT CONDYLAR PLATE,4 HOLES, LEFT   </v>
          </cell>
          <cell r="D7208" t="str">
            <v>PC</v>
          </cell>
          <cell r="E7208">
            <v>159</v>
          </cell>
          <cell r="F7208">
            <v>397.5</v>
          </cell>
        </row>
        <row r="7209">
          <cell r="A7209">
            <v>2691012</v>
          </cell>
          <cell r="B7209" t="str">
            <v>26-910-12</v>
          </cell>
          <cell r="C7209" t="str">
            <v xml:space="preserve">FOREFOOT CONDYLAR PLATE,6 HOLES, RIGHT  </v>
          </cell>
          <cell r="D7209" t="str">
            <v>PC</v>
          </cell>
          <cell r="E7209">
            <v>181.5</v>
          </cell>
          <cell r="F7209">
            <v>453.75</v>
          </cell>
        </row>
        <row r="7210">
          <cell r="A7210">
            <v>2691013</v>
          </cell>
          <cell r="B7210" t="str">
            <v>26-910-13</v>
          </cell>
          <cell r="C7210" t="str">
            <v xml:space="preserve">FOREFOOT CONDYLAR PLATE,6 HOLES, LEFT   </v>
          </cell>
          <cell r="D7210" t="str">
            <v>PC</v>
          </cell>
          <cell r="E7210">
            <v>181.5</v>
          </cell>
          <cell r="F7210">
            <v>453.75</v>
          </cell>
        </row>
        <row r="7211">
          <cell r="A7211">
            <v>2691020</v>
          </cell>
          <cell r="B7211" t="str">
            <v>26-910-20</v>
          </cell>
          <cell r="C7211" t="str">
            <v xml:space="preserve">FOREFOOT T-PLATE, 4 HOLES               </v>
          </cell>
          <cell r="D7211" t="str">
            <v>PC</v>
          </cell>
          <cell r="E7211">
            <v>121.5</v>
          </cell>
          <cell r="F7211">
            <v>303.75</v>
          </cell>
        </row>
        <row r="7212">
          <cell r="A7212">
            <v>2691030</v>
          </cell>
          <cell r="B7212" t="str">
            <v>26-910-30</v>
          </cell>
          <cell r="C7212" t="str">
            <v xml:space="preserve">TI-FOREFOOT T-PLATE, 6 HOLES            </v>
          </cell>
          <cell r="D7212" t="str">
            <v>PC</v>
          </cell>
          <cell r="E7212">
            <v>147</v>
          </cell>
          <cell r="F7212">
            <v>367.5</v>
          </cell>
        </row>
        <row r="7213">
          <cell r="A7213">
            <v>2691032</v>
          </cell>
          <cell r="B7213" t="str">
            <v>26-910-32</v>
          </cell>
          <cell r="C7213" t="str">
            <v xml:space="preserve">FOREFOOT T-PLATE, 7 HOLES               </v>
          </cell>
          <cell r="D7213" t="str">
            <v>PC</v>
          </cell>
          <cell r="E7213">
            <v>171</v>
          </cell>
          <cell r="F7213">
            <v>427.5</v>
          </cell>
        </row>
        <row r="7214">
          <cell r="A7214">
            <v>2691040</v>
          </cell>
          <cell r="B7214" t="str">
            <v>26-910-40</v>
          </cell>
          <cell r="C7214" t="str">
            <v xml:space="preserve">FOREFOOT L-PLATE,4 HOLES, RIGHT         </v>
          </cell>
          <cell r="D7214" t="str">
            <v>PC</v>
          </cell>
          <cell r="E7214">
            <v>121.5</v>
          </cell>
          <cell r="F7214">
            <v>303.75</v>
          </cell>
        </row>
        <row r="7215">
          <cell r="A7215">
            <v>2691041</v>
          </cell>
          <cell r="B7215" t="str">
            <v>26-910-41</v>
          </cell>
          <cell r="C7215" t="str">
            <v xml:space="preserve">FOREFOOT L-PLATE,4 HOLES, LEFT          </v>
          </cell>
          <cell r="D7215" t="str">
            <v>PC</v>
          </cell>
          <cell r="E7215">
            <v>121.5</v>
          </cell>
          <cell r="F7215">
            <v>303.75</v>
          </cell>
        </row>
        <row r="7216">
          <cell r="A7216">
            <v>2691050</v>
          </cell>
          <cell r="B7216" t="str">
            <v>26-910-50</v>
          </cell>
          <cell r="C7216" t="str">
            <v xml:space="preserve">FOREFOOT L-PLATE, 6 HOLES, RIGHT        </v>
          </cell>
          <cell r="D7216" t="str">
            <v>PC</v>
          </cell>
          <cell r="E7216">
            <v>147</v>
          </cell>
          <cell r="F7216">
            <v>367.5</v>
          </cell>
        </row>
        <row r="7217">
          <cell r="A7217">
            <v>2691051</v>
          </cell>
          <cell r="B7217" t="str">
            <v>26-910-51</v>
          </cell>
          <cell r="C7217" t="str">
            <v xml:space="preserve">FOREFOOT L-PLATE, 6 HOLES, LEFT         </v>
          </cell>
          <cell r="D7217" t="str">
            <v>PC</v>
          </cell>
          <cell r="E7217">
            <v>147</v>
          </cell>
          <cell r="F7217">
            <v>367.5</v>
          </cell>
        </row>
        <row r="7218">
          <cell r="A7218">
            <v>2692006</v>
          </cell>
          <cell r="B7218" t="str">
            <v>26-920-06</v>
          </cell>
          <cell r="C7218" t="str">
            <v xml:space="preserve">HINDFOOT 6 HOLE PLATE, STRAIGHT         </v>
          </cell>
          <cell r="D7218" t="str">
            <v>PC</v>
          </cell>
          <cell r="E7218">
            <v>162</v>
          </cell>
          <cell r="F7218">
            <v>405</v>
          </cell>
        </row>
        <row r="7219">
          <cell r="A7219">
            <v>2692008</v>
          </cell>
          <cell r="B7219" t="str">
            <v>26-920-08</v>
          </cell>
          <cell r="C7219" t="str">
            <v xml:space="preserve">HINDFOOT 8 HOLE PLATE, STRAIGHT         </v>
          </cell>
          <cell r="D7219" t="str">
            <v>PC</v>
          </cell>
          <cell r="E7219">
            <v>202</v>
          </cell>
          <cell r="F7219">
            <v>505</v>
          </cell>
        </row>
        <row r="7220">
          <cell r="A7220">
            <v>2692020</v>
          </cell>
          <cell r="B7220" t="str">
            <v>26-920-20</v>
          </cell>
          <cell r="C7220" t="str">
            <v xml:space="preserve">HINDFOOT T-PLATE, 5 HOLES               </v>
          </cell>
          <cell r="D7220" t="str">
            <v>PC</v>
          </cell>
          <cell r="E7220">
            <v>133</v>
          </cell>
          <cell r="F7220">
            <v>332.5</v>
          </cell>
        </row>
        <row r="7221">
          <cell r="A7221">
            <v>2692021</v>
          </cell>
          <cell r="B7221" t="str">
            <v>26-920-21</v>
          </cell>
          <cell r="C7221" t="str">
            <v xml:space="preserve">HINDFOOT T-PLATE, 6 HOLES               </v>
          </cell>
          <cell r="D7221" t="str">
            <v>PC</v>
          </cell>
          <cell r="E7221">
            <v>155</v>
          </cell>
          <cell r="F7221">
            <v>387.5</v>
          </cell>
        </row>
        <row r="7222">
          <cell r="A7222">
            <v>2692022</v>
          </cell>
          <cell r="B7222" t="str">
            <v>26-920-22</v>
          </cell>
          <cell r="C7222" t="str">
            <v xml:space="preserve">HINDFOOT T-PLATE, 7 HOLES               </v>
          </cell>
          <cell r="D7222" t="str">
            <v>PC</v>
          </cell>
          <cell r="E7222">
            <v>174</v>
          </cell>
          <cell r="F7222">
            <v>435</v>
          </cell>
        </row>
        <row r="7223">
          <cell r="A7223">
            <v>2692050</v>
          </cell>
          <cell r="B7223" t="str">
            <v>26-920-50</v>
          </cell>
          <cell r="C7223" t="str">
            <v xml:space="preserve">HINDFOOT L-PLATE, 5 HOLES, RIGHT        </v>
          </cell>
          <cell r="D7223" t="str">
            <v>PC</v>
          </cell>
          <cell r="E7223">
            <v>133</v>
          </cell>
          <cell r="F7223">
            <v>332.5</v>
          </cell>
        </row>
        <row r="7224">
          <cell r="A7224">
            <v>2692051</v>
          </cell>
          <cell r="B7224" t="str">
            <v>26-920-51</v>
          </cell>
          <cell r="C7224" t="str">
            <v xml:space="preserve">HINDFOOT L-PLATE, 5 HOLES, LEFT         </v>
          </cell>
          <cell r="D7224" t="str">
            <v>PC</v>
          </cell>
          <cell r="E7224">
            <v>133</v>
          </cell>
          <cell r="F7224">
            <v>332.5</v>
          </cell>
        </row>
        <row r="7225">
          <cell r="A7225">
            <v>2692060</v>
          </cell>
          <cell r="B7225" t="str">
            <v>26-920-60</v>
          </cell>
          <cell r="C7225" t="str">
            <v xml:space="preserve">HINDFOOT L-PLATE, 6 HOLES, RIGHT        </v>
          </cell>
          <cell r="D7225" t="str">
            <v>PC</v>
          </cell>
          <cell r="E7225">
            <v>155</v>
          </cell>
          <cell r="F7225">
            <v>387.5</v>
          </cell>
        </row>
        <row r="7226">
          <cell r="A7226">
            <v>2692061</v>
          </cell>
          <cell r="B7226" t="str">
            <v>26-920-61</v>
          </cell>
          <cell r="C7226" t="str">
            <v xml:space="preserve">HINDFOOT L-PLATE, 6 HOLES, LEFT         </v>
          </cell>
          <cell r="D7226" t="str">
            <v>PC</v>
          </cell>
          <cell r="E7226">
            <v>155</v>
          </cell>
          <cell r="F7226">
            <v>387.5</v>
          </cell>
        </row>
        <row r="7227">
          <cell r="A7227">
            <v>2692080</v>
          </cell>
          <cell r="B7227" t="str">
            <v>26-920-80</v>
          </cell>
          <cell r="C7227" t="str">
            <v xml:space="preserve">HINDFOOT H-PLATE, 8 HOLES, BROAD        </v>
          </cell>
          <cell r="D7227" t="str">
            <v>PC</v>
          </cell>
          <cell r="E7227">
            <v>246.5</v>
          </cell>
          <cell r="F7227">
            <v>616.25</v>
          </cell>
        </row>
        <row r="7228">
          <cell r="A7228">
            <v>2692081</v>
          </cell>
          <cell r="B7228" t="str">
            <v>26-920-81</v>
          </cell>
          <cell r="C7228" t="str">
            <v xml:space="preserve">HINDFOOT H-PLATE, 8 HOLES, NARROW       </v>
          </cell>
          <cell r="D7228" t="str">
            <v>PC</v>
          </cell>
          <cell r="E7228">
            <v>246.5</v>
          </cell>
          <cell r="F7228">
            <v>616.25</v>
          </cell>
        </row>
        <row r="7229">
          <cell r="A7229">
            <v>2692090</v>
          </cell>
          <cell r="B7229" t="str">
            <v>26-920-90</v>
          </cell>
          <cell r="C7229" t="str">
            <v>HINDFOOT DOUBLE-BRIDGE PL.,8 HOLES,BROAD</v>
          </cell>
          <cell r="D7229" t="str">
            <v>PC</v>
          </cell>
          <cell r="E7229">
            <v>246.5</v>
          </cell>
          <cell r="F7229">
            <v>616.25</v>
          </cell>
        </row>
        <row r="7230">
          <cell r="A7230">
            <v>2692091</v>
          </cell>
          <cell r="B7230" t="str">
            <v>26-920-91</v>
          </cell>
          <cell r="C7230" t="str">
            <v>HINDFOOT DOUBLE-BRIDGE PL.,8HOLES,NARROW</v>
          </cell>
          <cell r="D7230" t="str">
            <v>PC</v>
          </cell>
          <cell r="E7230">
            <v>246.5</v>
          </cell>
          <cell r="F7230">
            <v>616.25</v>
          </cell>
        </row>
        <row r="7231">
          <cell r="A7231">
            <v>2693010</v>
          </cell>
          <cell r="B7231" t="str">
            <v>26-930-10</v>
          </cell>
          <cell r="C7231" t="str">
            <v xml:space="preserve">FORE- &amp; HINDFOOT BENDING TOOL, RIGHT    </v>
          </cell>
          <cell r="D7231" t="str">
            <v>PC</v>
          </cell>
          <cell r="E7231">
            <v>346.5</v>
          </cell>
          <cell r="F7231">
            <v>866.25</v>
          </cell>
        </row>
        <row r="7232">
          <cell r="A7232">
            <v>2693011</v>
          </cell>
          <cell r="B7232" t="str">
            <v>26-930-11</v>
          </cell>
          <cell r="C7232" t="str">
            <v xml:space="preserve">FORE- &amp; HINDFOOT BENDING TOOL, LEFT     </v>
          </cell>
          <cell r="D7232" t="str">
            <v>PC</v>
          </cell>
          <cell r="E7232">
            <v>346.5</v>
          </cell>
          <cell r="F7232">
            <v>866.25</v>
          </cell>
        </row>
        <row r="7233">
          <cell r="A7233">
            <v>2693020</v>
          </cell>
          <cell r="B7233" t="str">
            <v>26-930-20</v>
          </cell>
          <cell r="C7233" t="str">
            <v xml:space="preserve">BENDING IRON 2,0/2,5 MM                 </v>
          </cell>
          <cell r="D7233" t="str">
            <v>PC</v>
          </cell>
          <cell r="E7233">
            <v>83.4</v>
          </cell>
          <cell r="F7233">
            <v>208.5</v>
          </cell>
        </row>
        <row r="7234">
          <cell r="A7234">
            <v>2693021</v>
          </cell>
          <cell r="B7234" t="str">
            <v>26-930-21</v>
          </cell>
          <cell r="C7234" t="str">
            <v xml:space="preserve">BENDING IRON 2,5/2,0 MM                 </v>
          </cell>
          <cell r="D7234" t="str">
            <v>PC</v>
          </cell>
          <cell r="E7234">
            <v>83.4</v>
          </cell>
          <cell r="F7234">
            <v>208.5</v>
          </cell>
        </row>
        <row r="7235">
          <cell r="A7235">
            <v>2693023</v>
          </cell>
          <cell r="B7235" t="str">
            <v>26-930-23</v>
          </cell>
          <cell r="C7235" t="str">
            <v xml:space="preserve">BENDER-CUTTER D 2,0/2,5 MM              </v>
          </cell>
          <cell r="D7235" t="str">
            <v>PC</v>
          </cell>
          <cell r="E7235">
            <v>598</v>
          </cell>
          <cell r="F7235">
            <v>1495</v>
          </cell>
        </row>
        <row r="7236">
          <cell r="A7236">
            <v>2693024</v>
          </cell>
          <cell r="B7236" t="str">
            <v>26-930-24</v>
          </cell>
          <cell r="C7236" t="str">
            <v xml:space="preserve">BENDING TOOL D 2,0/2,5 MM WITH ROLLERS  </v>
          </cell>
          <cell r="D7236" t="str">
            <v>PC</v>
          </cell>
          <cell r="E7236">
            <v>679</v>
          </cell>
          <cell r="F7236">
            <v>1697.5</v>
          </cell>
        </row>
        <row r="7237">
          <cell r="A7237">
            <v>2693127</v>
          </cell>
          <cell r="B7237" t="str">
            <v>26-931-27</v>
          </cell>
          <cell r="C7237" t="str">
            <v xml:space="preserve">FORE- &amp; HINDFOOT TAP SLEEVE, 2,7 MM     </v>
          </cell>
          <cell r="D7237" t="str">
            <v>PC</v>
          </cell>
          <cell r="E7237">
            <v>72.5</v>
          </cell>
          <cell r="F7237">
            <v>181.25</v>
          </cell>
        </row>
        <row r="7238">
          <cell r="A7238">
            <v>2693135</v>
          </cell>
          <cell r="B7238" t="str">
            <v>26-931-35</v>
          </cell>
          <cell r="C7238" t="str">
            <v xml:space="preserve">FORE- &amp; HINDFOOT TAP SLEEVE, 3,5 MM     </v>
          </cell>
          <cell r="D7238" t="str">
            <v>PC</v>
          </cell>
          <cell r="E7238">
            <v>72.5</v>
          </cell>
          <cell r="F7238">
            <v>181.25</v>
          </cell>
        </row>
        <row r="7239">
          <cell r="A7239">
            <v>2693327</v>
          </cell>
          <cell r="B7239" t="str">
            <v>26-933-27</v>
          </cell>
          <cell r="C7239" t="str">
            <v>FORE- &amp; HINDFOOT INSERT;2,7 MM;ECCENTRIC</v>
          </cell>
          <cell r="D7239" t="str">
            <v>PC</v>
          </cell>
          <cell r="E7239">
            <v>66.400000000000006</v>
          </cell>
          <cell r="F7239">
            <v>166</v>
          </cell>
        </row>
        <row r="7240">
          <cell r="A7240">
            <v>2693335</v>
          </cell>
          <cell r="B7240" t="str">
            <v>26-933-35</v>
          </cell>
          <cell r="C7240" t="str">
            <v>FORE- &amp; HINDFOOT INSERT;3,5 MM;ECCENTRIC</v>
          </cell>
          <cell r="D7240" t="str">
            <v>PC</v>
          </cell>
          <cell r="E7240">
            <v>66.400000000000006</v>
          </cell>
          <cell r="F7240">
            <v>166</v>
          </cell>
        </row>
        <row r="7241">
          <cell r="A7241">
            <v>2693427</v>
          </cell>
          <cell r="B7241" t="str">
            <v>26-934-27</v>
          </cell>
          <cell r="C7241" t="str">
            <v xml:space="preserve">FORE- &amp; HINDFOOT INSERT;2,7 MM;CENTRIC  </v>
          </cell>
          <cell r="D7241" t="str">
            <v>PC</v>
          </cell>
          <cell r="E7241">
            <v>66.400000000000006</v>
          </cell>
          <cell r="F7241">
            <v>166</v>
          </cell>
        </row>
        <row r="7242">
          <cell r="A7242">
            <v>2693435</v>
          </cell>
          <cell r="B7242" t="str">
            <v>26-934-35</v>
          </cell>
          <cell r="C7242" t="str">
            <v xml:space="preserve">FORE- &amp; HINDFOOT INSERT;3,5 MM;CENTRIC  </v>
          </cell>
          <cell r="D7242" t="str">
            <v>PC</v>
          </cell>
          <cell r="E7242">
            <v>66.400000000000006</v>
          </cell>
          <cell r="F7242">
            <v>166</v>
          </cell>
        </row>
        <row r="7243">
          <cell r="A7243">
            <v>2693527</v>
          </cell>
          <cell r="B7243" t="str">
            <v>26-935-27</v>
          </cell>
          <cell r="C7243" t="str">
            <v>FORE-&amp;HINDFOOT PLATE HOLDING INSTR;2,7MM</v>
          </cell>
          <cell r="D7243" t="str">
            <v>PC</v>
          </cell>
          <cell r="E7243">
            <v>47.2</v>
          </cell>
          <cell r="F7243">
            <v>118</v>
          </cell>
        </row>
        <row r="7244">
          <cell r="A7244">
            <v>2693535</v>
          </cell>
          <cell r="B7244" t="str">
            <v>26-935-35</v>
          </cell>
          <cell r="C7244" t="str">
            <v>FORE-&amp;HINDFOOT PLATE HOLDING INSTR;3,5MM</v>
          </cell>
          <cell r="D7244" t="str">
            <v>PC</v>
          </cell>
          <cell r="E7244">
            <v>47.2</v>
          </cell>
          <cell r="F7244">
            <v>118</v>
          </cell>
        </row>
        <row r="7245">
          <cell r="A7245">
            <v>2693720</v>
          </cell>
          <cell r="B7245" t="str">
            <v>26-937-20</v>
          </cell>
          <cell r="C7245" t="str">
            <v xml:space="preserve">DRILL BIT Ï 2.0 MM                      </v>
          </cell>
          <cell r="D7245" t="str">
            <v>PC</v>
          </cell>
          <cell r="E7245">
            <v>24.9</v>
          </cell>
          <cell r="F7245">
            <v>62.25</v>
          </cell>
        </row>
        <row r="7246">
          <cell r="A7246">
            <v>2693721</v>
          </cell>
          <cell r="B7246" t="str">
            <v>26-937-21</v>
          </cell>
          <cell r="C7246" t="str">
            <v xml:space="preserve">DRILL LONG Ï 2,0 MM                     </v>
          </cell>
          <cell r="D7246" t="str">
            <v>PC</v>
          </cell>
          <cell r="E7246">
            <v>28.4</v>
          </cell>
          <cell r="F7246">
            <v>71</v>
          </cell>
        </row>
        <row r="7247">
          <cell r="A7247">
            <v>2693725</v>
          </cell>
          <cell r="B7247" t="str">
            <v>26-937-25</v>
          </cell>
          <cell r="C7247" t="str">
            <v xml:space="preserve">DRILL BIT Ï 2.5 MM                      </v>
          </cell>
          <cell r="D7247" t="str">
            <v>PC</v>
          </cell>
          <cell r="E7247">
            <v>24.9</v>
          </cell>
          <cell r="F7247">
            <v>62.25</v>
          </cell>
        </row>
        <row r="7248">
          <cell r="A7248">
            <v>2693726</v>
          </cell>
          <cell r="B7248" t="str">
            <v>26-937-26</v>
          </cell>
          <cell r="C7248" t="str">
            <v xml:space="preserve">DRILL LONG Ï 2,5 MM                     </v>
          </cell>
          <cell r="D7248" t="str">
            <v>PC</v>
          </cell>
          <cell r="E7248">
            <v>28.4</v>
          </cell>
          <cell r="F7248">
            <v>71</v>
          </cell>
        </row>
        <row r="7249">
          <cell r="A7249">
            <v>2693727</v>
          </cell>
          <cell r="B7249" t="str">
            <v>26-937-27</v>
          </cell>
          <cell r="C7249" t="str">
            <v xml:space="preserve">DRILL BIT Ï 2.7 MM                      </v>
          </cell>
          <cell r="D7249" t="str">
            <v>PC</v>
          </cell>
          <cell r="E7249">
            <v>24.9</v>
          </cell>
          <cell r="F7249">
            <v>62.25</v>
          </cell>
        </row>
        <row r="7250">
          <cell r="A7250">
            <v>2693735</v>
          </cell>
          <cell r="B7250" t="str">
            <v>26-937-35</v>
          </cell>
          <cell r="C7250" t="str">
            <v xml:space="preserve">DRILL BIT Ï 3.5 MM                      </v>
          </cell>
          <cell r="D7250" t="str">
            <v>PC</v>
          </cell>
          <cell r="E7250">
            <v>24.9</v>
          </cell>
          <cell r="F7250">
            <v>62.25</v>
          </cell>
        </row>
        <row r="7251">
          <cell r="A7251">
            <v>2693827</v>
          </cell>
          <cell r="B7251" t="str">
            <v>26-938-27</v>
          </cell>
          <cell r="C7251" t="str">
            <v xml:space="preserve">CORTICAL TAP Ï 2,7 MM                   </v>
          </cell>
          <cell r="D7251" t="str">
            <v>PC</v>
          </cell>
          <cell r="E7251">
            <v>30.2</v>
          </cell>
          <cell r="F7251">
            <v>75.5</v>
          </cell>
        </row>
        <row r="7252">
          <cell r="A7252">
            <v>2693835</v>
          </cell>
          <cell r="B7252" t="str">
            <v>26-938-35</v>
          </cell>
          <cell r="C7252" t="str">
            <v xml:space="preserve">CORTICAL TAP Ï 3,5 MM                   </v>
          </cell>
          <cell r="D7252" t="str">
            <v>PC</v>
          </cell>
          <cell r="E7252">
            <v>30.2</v>
          </cell>
          <cell r="F7252">
            <v>75.5</v>
          </cell>
        </row>
        <row r="7253">
          <cell r="A7253">
            <v>2694500</v>
          </cell>
          <cell r="B7253" t="str">
            <v>26-945-00</v>
          </cell>
          <cell r="C7253" t="str">
            <v xml:space="preserve">FORE- &amp; HINDFOOT DEPTH GAUGE            </v>
          </cell>
          <cell r="D7253" t="str">
            <v>PC</v>
          </cell>
          <cell r="E7253">
            <v>128.5</v>
          </cell>
          <cell r="F7253">
            <v>321.25</v>
          </cell>
        </row>
        <row r="7254">
          <cell r="A7254">
            <v>2694570</v>
          </cell>
          <cell r="B7254" t="str">
            <v>26-945-70</v>
          </cell>
          <cell r="C7254" t="str">
            <v xml:space="preserve">ISIS DEPTH GAUGE, 70 MM                 </v>
          </cell>
          <cell r="D7254" t="str">
            <v>PC</v>
          </cell>
          <cell r="E7254">
            <v>98.5</v>
          </cell>
          <cell r="F7254">
            <v>246.25</v>
          </cell>
        </row>
        <row r="7255">
          <cell r="A7255">
            <v>2694800</v>
          </cell>
          <cell r="B7255" t="str">
            <v>26-948-00</v>
          </cell>
          <cell r="C7255" t="str">
            <v xml:space="preserve">T-DRIVE SCREWDRIVER DEVICE, T8          </v>
          </cell>
          <cell r="D7255" t="str">
            <v>PC</v>
          </cell>
          <cell r="E7255">
            <v>100.5</v>
          </cell>
          <cell r="F7255">
            <v>251.25</v>
          </cell>
        </row>
        <row r="7256">
          <cell r="A7256">
            <v>2695017</v>
          </cell>
          <cell r="B7256" t="str">
            <v>26-950-17</v>
          </cell>
          <cell r="C7256" t="str">
            <v xml:space="preserve">T-DRIVE SCREWDRIVER T8                  </v>
          </cell>
          <cell r="D7256" t="str">
            <v>PC</v>
          </cell>
          <cell r="E7256">
            <v>125.5</v>
          </cell>
          <cell r="F7256">
            <v>313.75</v>
          </cell>
        </row>
        <row r="7257">
          <cell r="A7257">
            <v>2699010</v>
          </cell>
          <cell r="B7257" t="str">
            <v>26-990-10</v>
          </cell>
          <cell r="C7257" t="str">
            <v xml:space="preserve">REDUCTION INSTRUMENT                    </v>
          </cell>
          <cell r="D7257" t="str">
            <v>PC</v>
          </cell>
          <cell r="E7257">
            <v>125.5</v>
          </cell>
          <cell r="F7257">
            <v>313.75</v>
          </cell>
        </row>
        <row r="7258">
          <cell r="A7258">
            <v>2711314</v>
          </cell>
          <cell r="B7258" t="str">
            <v>27-113-14</v>
          </cell>
          <cell r="C7258" t="str">
            <v xml:space="preserve">LABORDE TRACHEAL DILATOR                </v>
          </cell>
          <cell r="D7258" t="str">
            <v>PC</v>
          </cell>
          <cell r="E7258">
            <v>100.35</v>
          </cell>
          <cell r="F7258">
            <v>250.875</v>
          </cell>
        </row>
        <row r="7259">
          <cell r="A7259">
            <v>2711514</v>
          </cell>
          <cell r="B7259" t="str">
            <v>27-115-14</v>
          </cell>
          <cell r="C7259" t="str">
            <v xml:space="preserve">TROUSSEAU TRACHEAL DILATOR              </v>
          </cell>
          <cell r="D7259" t="str">
            <v>PC</v>
          </cell>
          <cell r="E7259">
            <v>41.04</v>
          </cell>
          <cell r="F7259">
            <v>102.6</v>
          </cell>
        </row>
        <row r="7260">
          <cell r="A7260">
            <v>2712516</v>
          </cell>
          <cell r="B7260" t="str">
            <v>27-125-16</v>
          </cell>
          <cell r="C7260" t="str">
            <v xml:space="preserve">ITERSON TRACHEA RETRACTOR SH            </v>
          </cell>
          <cell r="D7260" t="str">
            <v>PC</v>
          </cell>
          <cell r="E7260">
            <v>16.739999999999998</v>
          </cell>
          <cell r="F7260">
            <v>41.849999999999994</v>
          </cell>
        </row>
        <row r="7261">
          <cell r="A7261">
            <v>2712716</v>
          </cell>
          <cell r="B7261" t="str">
            <v>27-127-16</v>
          </cell>
          <cell r="C7261" t="str">
            <v xml:space="preserve">ITERSON TRACHEA RETRACTOR BL            </v>
          </cell>
          <cell r="D7261" t="str">
            <v>PC</v>
          </cell>
          <cell r="E7261">
            <v>16.739999999999998</v>
          </cell>
          <cell r="F7261">
            <v>41.849999999999994</v>
          </cell>
        </row>
        <row r="7262">
          <cell r="A7262">
            <v>2714313</v>
          </cell>
          <cell r="B7262" t="str">
            <v>27-143-13</v>
          </cell>
          <cell r="C7262" t="str">
            <v xml:space="preserve">ROSE TRACHEA RETRACTOR                  </v>
          </cell>
          <cell r="D7262" t="str">
            <v>PC</v>
          </cell>
          <cell r="E7262">
            <v>19.53</v>
          </cell>
          <cell r="F7262">
            <v>48.825000000000003</v>
          </cell>
        </row>
        <row r="7263">
          <cell r="A7263">
            <v>2714511</v>
          </cell>
          <cell r="B7263" t="str">
            <v>27-145-11</v>
          </cell>
          <cell r="C7263" t="str">
            <v xml:space="preserve">LUER TRACHEA RETRACTOR                  </v>
          </cell>
          <cell r="D7263" t="str">
            <v>PC</v>
          </cell>
          <cell r="E7263">
            <v>17.91</v>
          </cell>
          <cell r="F7263">
            <v>44.774999999999999</v>
          </cell>
        </row>
        <row r="7264">
          <cell r="A7264">
            <v>2715117</v>
          </cell>
          <cell r="B7264" t="str">
            <v>27-151-17</v>
          </cell>
          <cell r="C7264" t="str">
            <v xml:space="preserve">LUKENS-THYMUS DOUBLE HOOK               </v>
          </cell>
          <cell r="D7264" t="str">
            <v>PC</v>
          </cell>
          <cell r="E7264">
            <v>29.25</v>
          </cell>
          <cell r="F7264">
            <v>73.125</v>
          </cell>
        </row>
        <row r="7265">
          <cell r="A7265">
            <v>2715517</v>
          </cell>
          <cell r="B7265" t="str">
            <v>27-155-17</v>
          </cell>
          <cell r="C7265" t="str">
            <v xml:space="preserve">JACKSON TRACH RETRACT DOUBLE            </v>
          </cell>
          <cell r="D7265" t="str">
            <v>PC</v>
          </cell>
          <cell r="E7265">
            <v>26.82</v>
          </cell>
          <cell r="F7265">
            <v>67.05</v>
          </cell>
        </row>
        <row r="7266">
          <cell r="A7266">
            <v>2734226</v>
          </cell>
          <cell r="B7266" t="str">
            <v>27-342-26</v>
          </cell>
          <cell r="C7266" t="str">
            <v xml:space="preserve">CANNULA CLEANING BRUSH                  </v>
          </cell>
          <cell r="D7266">
            <v>10</v>
          </cell>
          <cell r="E7266">
            <v>10.62</v>
          </cell>
          <cell r="F7266">
            <v>26.549999999999997</v>
          </cell>
        </row>
        <row r="7267">
          <cell r="A7267">
            <v>2741115</v>
          </cell>
          <cell r="B7267" t="str">
            <v>27-411-15</v>
          </cell>
          <cell r="C7267" t="str">
            <v xml:space="preserve">KOCHER GOITR ENUCL WTHT EYE             </v>
          </cell>
          <cell r="D7267" t="str">
            <v>PC</v>
          </cell>
          <cell r="E7267">
            <v>31.95</v>
          </cell>
          <cell r="F7267">
            <v>79.875</v>
          </cell>
        </row>
        <row r="7268">
          <cell r="A7268">
            <v>2741315</v>
          </cell>
          <cell r="B7268" t="str">
            <v>27-413-15</v>
          </cell>
          <cell r="C7268" t="str">
            <v xml:space="preserve">KOCHER GOITRE ENUCL WITH EYE            </v>
          </cell>
          <cell r="D7268" t="str">
            <v>PC</v>
          </cell>
          <cell r="E7268">
            <v>32.58</v>
          </cell>
          <cell r="F7268">
            <v>81.449999999999989</v>
          </cell>
        </row>
        <row r="7269">
          <cell r="A7269">
            <v>2744915</v>
          </cell>
          <cell r="B7269" t="str">
            <v>27-449-15</v>
          </cell>
          <cell r="C7269" t="str">
            <v xml:space="preserve">LAHEY GOITRE SEIZ FORCEPS               </v>
          </cell>
          <cell r="D7269" t="str">
            <v>PC</v>
          </cell>
          <cell r="E7269">
            <v>43.2</v>
          </cell>
          <cell r="F7269">
            <v>108</v>
          </cell>
        </row>
        <row r="7270">
          <cell r="A7270">
            <v>2744920</v>
          </cell>
          <cell r="B7270" t="str">
            <v>27-449-20</v>
          </cell>
          <cell r="C7270" t="str">
            <v xml:space="preserve">LAHEY GOITRE SEIZ FORCEPS               </v>
          </cell>
          <cell r="D7270" t="str">
            <v>PC</v>
          </cell>
          <cell r="E7270">
            <v>55.44</v>
          </cell>
          <cell r="F7270">
            <v>138.6</v>
          </cell>
        </row>
        <row r="7271">
          <cell r="A7271">
            <v>2750004</v>
          </cell>
          <cell r="B7271" t="str">
            <v>27-500-04</v>
          </cell>
          <cell r="C7271" t="str">
            <v xml:space="preserve">TRACHEAL TUBE, 4MM, CLOSED              </v>
          </cell>
          <cell r="D7271" t="str">
            <v>PC</v>
          </cell>
          <cell r="E7271">
            <v>43.38</v>
          </cell>
          <cell r="F7271">
            <v>108.45</v>
          </cell>
        </row>
        <row r="7272">
          <cell r="A7272">
            <v>2750005</v>
          </cell>
          <cell r="B7272" t="str">
            <v>27-500-05</v>
          </cell>
          <cell r="C7272" t="str">
            <v xml:space="preserve">TRACHEAL TUBE, 5MM, CLOSED              </v>
          </cell>
          <cell r="D7272" t="str">
            <v>PC</v>
          </cell>
          <cell r="E7272">
            <v>43.38</v>
          </cell>
          <cell r="F7272">
            <v>108.45</v>
          </cell>
        </row>
        <row r="7273">
          <cell r="A7273">
            <v>2750006</v>
          </cell>
          <cell r="B7273" t="str">
            <v>27-500-06</v>
          </cell>
          <cell r="C7273" t="str">
            <v xml:space="preserve">TRACHEAL TUBE, 6MM, CLOSED              </v>
          </cell>
          <cell r="D7273" t="str">
            <v>PC</v>
          </cell>
          <cell r="E7273">
            <v>43.38</v>
          </cell>
          <cell r="F7273">
            <v>108.45</v>
          </cell>
        </row>
        <row r="7274">
          <cell r="A7274">
            <v>2750007</v>
          </cell>
          <cell r="B7274" t="str">
            <v>27-500-07</v>
          </cell>
          <cell r="C7274" t="str">
            <v xml:space="preserve">TRACHEAL TUBE, 7MM, CLOSED              </v>
          </cell>
          <cell r="D7274" t="str">
            <v>PC</v>
          </cell>
          <cell r="E7274">
            <v>49.14</v>
          </cell>
          <cell r="F7274">
            <v>122.85</v>
          </cell>
        </row>
        <row r="7275">
          <cell r="A7275">
            <v>2750008</v>
          </cell>
          <cell r="B7275" t="str">
            <v>27-500-08</v>
          </cell>
          <cell r="C7275" t="str">
            <v xml:space="preserve">TRACHEAL TUBE, 8MM, CLOSED              </v>
          </cell>
          <cell r="D7275" t="str">
            <v>PC</v>
          </cell>
          <cell r="E7275">
            <v>49.14</v>
          </cell>
          <cell r="F7275">
            <v>122.85</v>
          </cell>
        </row>
        <row r="7276">
          <cell r="A7276">
            <v>2750009</v>
          </cell>
          <cell r="B7276" t="str">
            <v>27-500-09</v>
          </cell>
          <cell r="C7276" t="str">
            <v xml:space="preserve">TRACHEAL TUBE, 9MM, CLOSED              </v>
          </cell>
          <cell r="D7276" t="str">
            <v>PC</v>
          </cell>
          <cell r="E7276">
            <v>54.99</v>
          </cell>
          <cell r="F7276">
            <v>137.47499999999999</v>
          </cell>
        </row>
        <row r="7277">
          <cell r="A7277">
            <v>2750010</v>
          </cell>
          <cell r="B7277" t="str">
            <v>27-500-10</v>
          </cell>
          <cell r="C7277" t="str">
            <v xml:space="preserve">TRACHEAL TUBE,10MM, CLOSED              </v>
          </cell>
          <cell r="D7277" t="str">
            <v>PC</v>
          </cell>
          <cell r="E7277">
            <v>60.66</v>
          </cell>
          <cell r="F7277">
            <v>151.64999999999998</v>
          </cell>
        </row>
        <row r="7278">
          <cell r="A7278">
            <v>2750011</v>
          </cell>
          <cell r="B7278" t="str">
            <v>27-500-11</v>
          </cell>
          <cell r="C7278" t="str">
            <v xml:space="preserve">TRACHEAL TUBE,11MM, CLOSED              </v>
          </cell>
          <cell r="D7278" t="str">
            <v>PC</v>
          </cell>
          <cell r="E7278">
            <v>60.66</v>
          </cell>
          <cell r="F7278">
            <v>151.64999999999998</v>
          </cell>
        </row>
        <row r="7279">
          <cell r="A7279">
            <v>2750012</v>
          </cell>
          <cell r="B7279" t="str">
            <v>27-500-12</v>
          </cell>
          <cell r="C7279" t="str">
            <v xml:space="preserve">TRACHEAL TUBE,12MM, CLOSED              </v>
          </cell>
          <cell r="D7279" t="str">
            <v>PC</v>
          </cell>
          <cell r="E7279">
            <v>66.06</v>
          </cell>
          <cell r="F7279">
            <v>165.15</v>
          </cell>
        </row>
        <row r="7280">
          <cell r="A7280">
            <v>2750013</v>
          </cell>
          <cell r="B7280" t="str">
            <v>27-500-13</v>
          </cell>
          <cell r="C7280" t="str">
            <v xml:space="preserve">TRACHEAL TUBE,13MM, CLOSED              </v>
          </cell>
          <cell r="D7280" t="str">
            <v>PC</v>
          </cell>
          <cell r="E7280">
            <v>71.010000000000005</v>
          </cell>
          <cell r="F7280">
            <v>177.52500000000001</v>
          </cell>
        </row>
        <row r="7281">
          <cell r="A7281">
            <v>2750104</v>
          </cell>
          <cell r="B7281" t="str">
            <v>27-501-04</v>
          </cell>
          <cell r="C7281" t="str">
            <v xml:space="preserve">TRACHEAL TUBE, 4MM, CLOSED              </v>
          </cell>
          <cell r="D7281" t="str">
            <v>PC</v>
          </cell>
          <cell r="E7281">
            <v>31.41</v>
          </cell>
          <cell r="F7281">
            <v>78.525000000000006</v>
          </cell>
        </row>
        <row r="7282">
          <cell r="A7282">
            <v>2750105</v>
          </cell>
          <cell r="B7282" t="str">
            <v>27-501-05</v>
          </cell>
          <cell r="C7282" t="str">
            <v xml:space="preserve">TRACHEAL TUBE, 5MM, CLOSED              </v>
          </cell>
          <cell r="D7282" t="str">
            <v>PC</v>
          </cell>
          <cell r="E7282">
            <v>31.41</v>
          </cell>
          <cell r="F7282">
            <v>78.525000000000006</v>
          </cell>
        </row>
        <row r="7283">
          <cell r="A7283">
            <v>2750106</v>
          </cell>
          <cell r="B7283" t="str">
            <v>27-501-06</v>
          </cell>
          <cell r="C7283" t="str">
            <v xml:space="preserve">TRACHEAL TUBE, 6MM, CLOSED              </v>
          </cell>
          <cell r="D7283" t="str">
            <v>PC</v>
          </cell>
          <cell r="E7283">
            <v>31.41</v>
          </cell>
          <cell r="F7283">
            <v>78.525000000000006</v>
          </cell>
        </row>
        <row r="7284">
          <cell r="A7284">
            <v>2750107</v>
          </cell>
          <cell r="B7284" t="str">
            <v>27-501-07</v>
          </cell>
          <cell r="C7284" t="str">
            <v xml:space="preserve">TRACHEAL TUBE, 7MM, CLOSED              </v>
          </cell>
          <cell r="D7284" t="str">
            <v>PC</v>
          </cell>
          <cell r="E7284">
            <v>31.41</v>
          </cell>
          <cell r="F7284">
            <v>78.525000000000006</v>
          </cell>
        </row>
        <row r="7285">
          <cell r="A7285">
            <v>2750108</v>
          </cell>
          <cell r="B7285" t="str">
            <v>27-501-08</v>
          </cell>
          <cell r="C7285" t="str">
            <v xml:space="preserve">TRACHEAL TUBE, 8MM, CLOSED              </v>
          </cell>
          <cell r="D7285" t="str">
            <v>PC</v>
          </cell>
          <cell r="E7285">
            <v>31.41</v>
          </cell>
          <cell r="F7285">
            <v>78.525000000000006</v>
          </cell>
        </row>
        <row r="7286">
          <cell r="A7286">
            <v>2750109</v>
          </cell>
          <cell r="B7286" t="str">
            <v>27-501-09</v>
          </cell>
          <cell r="C7286" t="str">
            <v xml:space="preserve">TRACHEAL TUBE, 9MM, CLOSED              </v>
          </cell>
          <cell r="D7286" t="str">
            <v>PC</v>
          </cell>
          <cell r="E7286">
            <v>34.11</v>
          </cell>
          <cell r="F7286">
            <v>85.275000000000006</v>
          </cell>
        </row>
        <row r="7287">
          <cell r="A7287">
            <v>2750110</v>
          </cell>
          <cell r="B7287" t="str">
            <v>27-501-10</v>
          </cell>
          <cell r="C7287" t="str">
            <v xml:space="preserve">TRACHEAL TUBE,10MM, CLOSED              </v>
          </cell>
          <cell r="D7287" t="str">
            <v>PC</v>
          </cell>
          <cell r="E7287">
            <v>34.11</v>
          </cell>
          <cell r="F7287">
            <v>85.275000000000006</v>
          </cell>
        </row>
        <row r="7288">
          <cell r="A7288">
            <v>2750111</v>
          </cell>
          <cell r="B7288" t="str">
            <v>27-501-11</v>
          </cell>
          <cell r="C7288" t="str">
            <v xml:space="preserve">TRACHEAL TUBE,11MM, CLOSED              </v>
          </cell>
          <cell r="D7288" t="str">
            <v>PC</v>
          </cell>
          <cell r="E7288">
            <v>34.11</v>
          </cell>
          <cell r="F7288">
            <v>85.275000000000006</v>
          </cell>
        </row>
        <row r="7289">
          <cell r="A7289">
            <v>2750112</v>
          </cell>
          <cell r="B7289" t="str">
            <v>27-501-12</v>
          </cell>
          <cell r="C7289" t="str">
            <v xml:space="preserve">TRACHEAL TUBE,12MM, CLOSED              </v>
          </cell>
          <cell r="D7289" t="str">
            <v>PC</v>
          </cell>
          <cell r="E7289">
            <v>38.79</v>
          </cell>
          <cell r="F7289">
            <v>96.974999999999994</v>
          </cell>
        </row>
        <row r="7290">
          <cell r="A7290">
            <v>2750113</v>
          </cell>
          <cell r="B7290" t="str">
            <v>27-501-13</v>
          </cell>
          <cell r="C7290" t="str">
            <v xml:space="preserve">TRACHEAL TUBE,13MM, CLOSED              </v>
          </cell>
          <cell r="D7290" t="str">
            <v>PC</v>
          </cell>
          <cell r="E7290">
            <v>42.03</v>
          </cell>
          <cell r="F7290">
            <v>105.075</v>
          </cell>
        </row>
        <row r="7291">
          <cell r="A7291">
            <v>2750407</v>
          </cell>
          <cell r="B7291" t="str">
            <v>27-504-07</v>
          </cell>
          <cell r="C7291" t="str">
            <v xml:space="preserve">TRACHEAL TUBE, 7MM, WINDOW/WINDOW       </v>
          </cell>
          <cell r="D7291" t="str">
            <v>PC</v>
          </cell>
          <cell r="E7291">
            <v>67.59</v>
          </cell>
          <cell r="F7291">
            <v>168.97500000000002</v>
          </cell>
        </row>
        <row r="7292">
          <cell r="A7292">
            <v>2750408</v>
          </cell>
          <cell r="B7292" t="str">
            <v>27-504-08</v>
          </cell>
          <cell r="C7292" t="str">
            <v xml:space="preserve">TRACHEAL TUBE, 8MM, WINDOW/WINDOW       </v>
          </cell>
          <cell r="D7292" t="str">
            <v>PC</v>
          </cell>
          <cell r="E7292">
            <v>67.59</v>
          </cell>
          <cell r="F7292">
            <v>168.97500000000002</v>
          </cell>
        </row>
        <row r="7293">
          <cell r="A7293">
            <v>2750409</v>
          </cell>
          <cell r="B7293" t="str">
            <v>27-504-09</v>
          </cell>
          <cell r="C7293" t="str">
            <v xml:space="preserve">TRACHEAL TUBE, 9MM, WINDOW/WINDOW       </v>
          </cell>
          <cell r="D7293" t="str">
            <v>PC</v>
          </cell>
          <cell r="E7293">
            <v>74.61</v>
          </cell>
          <cell r="F7293">
            <v>186.52500000000001</v>
          </cell>
        </row>
        <row r="7294">
          <cell r="A7294">
            <v>2750410</v>
          </cell>
          <cell r="B7294" t="str">
            <v>27-504-10</v>
          </cell>
          <cell r="C7294" t="str">
            <v xml:space="preserve">TRACHEAL TUBE,10MM, WINDOW/WINDOW       </v>
          </cell>
          <cell r="D7294" t="str">
            <v>PC</v>
          </cell>
          <cell r="E7294">
            <v>80.28</v>
          </cell>
          <cell r="F7294">
            <v>200.7</v>
          </cell>
        </row>
        <row r="7295">
          <cell r="A7295">
            <v>2750411</v>
          </cell>
          <cell r="B7295" t="str">
            <v>27-504-11</v>
          </cell>
          <cell r="C7295" t="str">
            <v xml:space="preserve">TRACHEAL TUBE,11MM, WINDOW/WINDOW       </v>
          </cell>
          <cell r="D7295" t="str">
            <v>PC</v>
          </cell>
          <cell r="E7295">
            <v>80.28</v>
          </cell>
          <cell r="F7295">
            <v>200.7</v>
          </cell>
        </row>
        <row r="7296">
          <cell r="A7296">
            <v>2750412</v>
          </cell>
          <cell r="B7296" t="str">
            <v>27-504-12</v>
          </cell>
          <cell r="C7296" t="str">
            <v xml:space="preserve">TRACHEAL TUBE,12MM, WINDOW/WINDOW       </v>
          </cell>
          <cell r="D7296" t="str">
            <v>PC</v>
          </cell>
          <cell r="E7296">
            <v>86.04</v>
          </cell>
          <cell r="F7296">
            <v>215.10000000000002</v>
          </cell>
        </row>
        <row r="7297">
          <cell r="A7297">
            <v>2750413</v>
          </cell>
          <cell r="B7297" t="str">
            <v>27-504-13</v>
          </cell>
          <cell r="C7297" t="str">
            <v xml:space="preserve">TRACHEAL TUBE,13MM, WINDOW/WINDOW       </v>
          </cell>
          <cell r="D7297" t="str">
            <v>PC</v>
          </cell>
          <cell r="E7297">
            <v>91.35</v>
          </cell>
          <cell r="F7297">
            <v>228.375</v>
          </cell>
        </row>
        <row r="7298">
          <cell r="A7298">
            <v>2750507</v>
          </cell>
          <cell r="B7298" t="str">
            <v>27-505-07</v>
          </cell>
          <cell r="C7298" t="str">
            <v xml:space="preserve">TRACHEAL TUBE, 7MM, WINDOW/WINDOW       </v>
          </cell>
          <cell r="D7298" t="str">
            <v>PC</v>
          </cell>
          <cell r="E7298">
            <v>56.16</v>
          </cell>
          <cell r="F7298">
            <v>140.39999999999998</v>
          </cell>
        </row>
        <row r="7299">
          <cell r="A7299">
            <v>2750508</v>
          </cell>
          <cell r="B7299" t="str">
            <v>27-505-08</v>
          </cell>
          <cell r="C7299" t="str">
            <v xml:space="preserve">TRACHEAL TUBE, 8MM, WINDOW/WINDOW       </v>
          </cell>
          <cell r="D7299" t="str">
            <v>PC</v>
          </cell>
          <cell r="E7299">
            <v>56.16</v>
          </cell>
          <cell r="F7299">
            <v>140.39999999999998</v>
          </cell>
        </row>
        <row r="7300">
          <cell r="A7300">
            <v>2750509</v>
          </cell>
          <cell r="B7300" t="str">
            <v>27-505-09</v>
          </cell>
          <cell r="C7300" t="str">
            <v xml:space="preserve">TRACHEAL TUBE, 9MM, WINDOW/WINDOW       </v>
          </cell>
          <cell r="D7300" t="str">
            <v>PC</v>
          </cell>
          <cell r="E7300">
            <v>59.22</v>
          </cell>
          <cell r="F7300">
            <v>148.05000000000001</v>
          </cell>
        </row>
        <row r="7301">
          <cell r="A7301">
            <v>2750510</v>
          </cell>
          <cell r="B7301" t="str">
            <v>27-505-10</v>
          </cell>
          <cell r="C7301" t="str">
            <v xml:space="preserve">TRACHEAL TUBE,10MM, WINDOW/WINDOW       </v>
          </cell>
          <cell r="D7301" t="str">
            <v>PC</v>
          </cell>
          <cell r="E7301">
            <v>59.22</v>
          </cell>
          <cell r="F7301">
            <v>148.05000000000001</v>
          </cell>
        </row>
        <row r="7302">
          <cell r="A7302">
            <v>2750511</v>
          </cell>
          <cell r="B7302" t="str">
            <v>27-505-11</v>
          </cell>
          <cell r="C7302" t="str">
            <v xml:space="preserve">TRACHEAL TUBE,11MM, WINDOW/WINDOW       </v>
          </cell>
          <cell r="D7302" t="str">
            <v>PC</v>
          </cell>
          <cell r="E7302">
            <v>59.22</v>
          </cell>
          <cell r="F7302">
            <v>148.05000000000001</v>
          </cell>
        </row>
        <row r="7303">
          <cell r="A7303">
            <v>2750512</v>
          </cell>
          <cell r="B7303" t="str">
            <v>27-505-12</v>
          </cell>
          <cell r="C7303" t="str">
            <v xml:space="preserve">TRACHEAL TUBE,12MM, WINDOW/WINDOW       </v>
          </cell>
          <cell r="D7303" t="str">
            <v>PC</v>
          </cell>
          <cell r="E7303">
            <v>63.09</v>
          </cell>
          <cell r="F7303">
            <v>157.72500000000002</v>
          </cell>
        </row>
        <row r="7304">
          <cell r="A7304">
            <v>2750513</v>
          </cell>
          <cell r="B7304" t="str">
            <v>27-505-13</v>
          </cell>
          <cell r="C7304" t="str">
            <v xml:space="preserve">TRACHEAL TUBE,13MM, WINDOW/WINDOW       </v>
          </cell>
          <cell r="D7304" t="str">
            <v>PC</v>
          </cell>
          <cell r="E7304">
            <v>66.239999999999995</v>
          </cell>
          <cell r="F7304">
            <v>165.6</v>
          </cell>
        </row>
        <row r="7305">
          <cell r="A7305">
            <v>2750807</v>
          </cell>
          <cell r="B7305" t="str">
            <v>27-508-07</v>
          </cell>
          <cell r="C7305" t="str">
            <v xml:space="preserve">TRACHEAL TUBE, 7MM, WINDOW/SIEVE        </v>
          </cell>
          <cell r="D7305" t="str">
            <v>PC</v>
          </cell>
          <cell r="E7305">
            <v>72.27</v>
          </cell>
          <cell r="F7305">
            <v>180.67499999999998</v>
          </cell>
        </row>
        <row r="7306">
          <cell r="A7306">
            <v>2750808</v>
          </cell>
          <cell r="B7306" t="str">
            <v>27-508-08</v>
          </cell>
          <cell r="C7306" t="str">
            <v xml:space="preserve">TRACHEAL TUBE, 8MM, WINDOW/SIEVE        </v>
          </cell>
          <cell r="D7306" t="str">
            <v>PC</v>
          </cell>
          <cell r="E7306">
            <v>72</v>
          </cell>
          <cell r="F7306">
            <v>180</v>
          </cell>
        </row>
        <row r="7307">
          <cell r="A7307">
            <v>2750809</v>
          </cell>
          <cell r="B7307" t="str">
            <v>27-508-09</v>
          </cell>
          <cell r="C7307" t="str">
            <v xml:space="preserve">TRACHEAL TUBE, 9MM, WINDOW/SIEVE        </v>
          </cell>
          <cell r="D7307" t="str">
            <v>PC</v>
          </cell>
          <cell r="E7307">
            <v>79.290000000000006</v>
          </cell>
          <cell r="F7307">
            <v>198.22500000000002</v>
          </cell>
        </row>
        <row r="7308">
          <cell r="A7308">
            <v>2750810</v>
          </cell>
          <cell r="B7308" t="str">
            <v>27-508-10</v>
          </cell>
          <cell r="C7308" t="str">
            <v xml:space="preserve">TRACHEAL TUBE,10MM, WINDOW/SIEVE        </v>
          </cell>
          <cell r="D7308" t="str">
            <v>PC</v>
          </cell>
          <cell r="E7308">
            <v>85.68</v>
          </cell>
          <cell r="F7308">
            <v>214.20000000000002</v>
          </cell>
        </row>
        <row r="7309">
          <cell r="A7309">
            <v>2750811</v>
          </cell>
          <cell r="B7309" t="str">
            <v>27-508-11</v>
          </cell>
          <cell r="C7309" t="str">
            <v xml:space="preserve">TRACHEAL TUBE,11MM, WINDOW/SIEVE        </v>
          </cell>
          <cell r="D7309" t="str">
            <v>PC</v>
          </cell>
          <cell r="E7309">
            <v>85.68</v>
          </cell>
          <cell r="F7309">
            <v>214.20000000000002</v>
          </cell>
        </row>
        <row r="7310">
          <cell r="A7310">
            <v>2750812</v>
          </cell>
          <cell r="B7310" t="str">
            <v>27-508-12</v>
          </cell>
          <cell r="C7310" t="str">
            <v xml:space="preserve">TRACHEAL TUBE,12MM, WINDOW/SIEVE        </v>
          </cell>
          <cell r="D7310" t="str">
            <v>PC</v>
          </cell>
          <cell r="E7310">
            <v>91.35</v>
          </cell>
          <cell r="F7310">
            <v>228.375</v>
          </cell>
        </row>
        <row r="7311">
          <cell r="A7311">
            <v>2750813</v>
          </cell>
          <cell r="B7311" t="str">
            <v>27-508-13</v>
          </cell>
          <cell r="C7311" t="str">
            <v xml:space="preserve">TRACHEAL TUBE,13MM, WINDOW/SIEVE        </v>
          </cell>
          <cell r="D7311" t="str">
            <v>PC</v>
          </cell>
          <cell r="E7311">
            <v>97.2</v>
          </cell>
          <cell r="F7311">
            <v>243</v>
          </cell>
        </row>
        <row r="7312">
          <cell r="A7312">
            <v>2750907</v>
          </cell>
          <cell r="B7312" t="str">
            <v>27-509-07</v>
          </cell>
          <cell r="C7312" t="str">
            <v xml:space="preserve">TRACHEAL TUBE, 7MM, WINDOW/SIEVE        </v>
          </cell>
          <cell r="D7312" t="str">
            <v>PC</v>
          </cell>
          <cell r="E7312">
            <v>63.9</v>
          </cell>
          <cell r="F7312">
            <v>159.75</v>
          </cell>
        </row>
        <row r="7313">
          <cell r="A7313">
            <v>2750908</v>
          </cell>
          <cell r="B7313" t="str">
            <v>27-509-08</v>
          </cell>
          <cell r="C7313" t="str">
            <v xml:space="preserve">TRACHEAL TUBE, 8MM, WINDOW/SIEVE        </v>
          </cell>
          <cell r="D7313" t="str">
            <v>PC</v>
          </cell>
          <cell r="E7313">
            <v>63.9</v>
          </cell>
          <cell r="F7313">
            <v>159.75</v>
          </cell>
        </row>
        <row r="7314">
          <cell r="A7314">
            <v>2750909</v>
          </cell>
          <cell r="B7314" t="str">
            <v>27-509-09</v>
          </cell>
          <cell r="C7314" t="str">
            <v xml:space="preserve">TRACHEAL TUBE, 9MM, WINDOW/SIEVE        </v>
          </cell>
          <cell r="D7314" t="str">
            <v>PC</v>
          </cell>
          <cell r="E7314">
            <v>66.959999999999994</v>
          </cell>
          <cell r="F7314">
            <v>167.39999999999998</v>
          </cell>
        </row>
        <row r="7315">
          <cell r="A7315">
            <v>2750910</v>
          </cell>
          <cell r="B7315" t="str">
            <v>27-509-10</v>
          </cell>
          <cell r="C7315" t="str">
            <v xml:space="preserve">TRACHEAL TUBE,10MM, WINDOW/SIEVE        </v>
          </cell>
          <cell r="D7315" t="str">
            <v>PC</v>
          </cell>
          <cell r="E7315">
            <v>66.959999999999994</v>
          </cell>
          <cell r="F7315">
            <v>167.39999999999998</v>
          </cell>
        </row>
        <row r="7316">
          <cell r="A7316">
            <v>2750911</v>
          </cell>
          <cell r="B7316" t="str">
            <v>27-509-11</v>
          </cell>
          <cell r="C7316" t="str">
            <v xml:space="preserve">TRACHEAL TUBE,11MM, WINDOW/SIEVE        </v>
          </cell>
          <cell r="D7316" t="str">
            <v>PC</v>
          </cell>
          <cell r="E7316">
            <v>66.959999999999994</v>
          </cell>
          <cell r="F7316">
            <v>167.39999999999998</v>
          </cell>
        </row>
        <row r="7317">
          <cell r="A7317">
            <v>2750912</v>
          </cell>
          <cell r="B7317" t="str">
            <v>27-509-12</v>
          </cell>
          <cell r="C7317" t="str">
            <v xml:space="preserve">TRACHEAL TUBE,12MM, WINDOW/SIEVE        </v>
          </cell>
          <cell r="D7317" t="str">
            <v>PC</v>
          </cell>
          <cell r="E7317">
            <v>71.099999999999994</v>
          </cell>
          <cell r="F7317">
            <v>177.75</v>
          </cell>
        </row>
        <row r="7318">
          <cell r="A7318">
            <v>2750913</v>
          </cell>
          <cell r="B7318" t="str">
            <v>27-509-13</v>
          </cell>
          <cell r="C7318" t="str">
            <v xml:space="preserve">TRACHEAL TUBE,13MM, WINDOW/SIEVE        </v>
          </cell>
          <cell r="D7318" t="str">
            <v>PC</v>
          </cell>
          <cell r="E7318">
            <v>74.069999999999993</v>
          </cell>
          <cell r="F7318">
            <v>185.17499999999998</v>
          </cell>
        </row>
        <row r="7319">
          <cell r="A7319">
            <v>2751207</v>
          </cell>
          <cell r="B7319" t="str">
            <v>27-512-07</v>
          </cell>
          <cell r="C7319" t="str">
            <v xml:space="preserve">TRACHEAL TUBE, 7MM, SIEVE/SIEVE         </v>
          </cell>
          <cell r="D7319" t="str">
            <v>PC</v>
          </cell>
          <cell r="E7319">
            <v>78.48</v>
          </cell>
          <cell r="F7319">
            <v>196.20000000000002</v>
          </cell>
        </row>
        <row r="7320">
          <cell r="A7320">
            <v>2751208</v>
          </cell>
          <cell r="B7320" t="str">
            <v>27-512-08</v>
          </cell>
          <cell r="C7320" t="str">
            <v xml:space="preserve">TRACHEAL TUBE, 8MM, SIEVE/SIEVE         </v>
          </cell>
          <cell r="D7320" t="str">
            <v>PC</v>
          </cell>
          <cell r="E7320">
            <v>78.48</v>
          </cell>
          <cell r="F7320">
            <v>196.20000000000002</v>
          </cell>
        </row>
        <row r="7321">
          <cell r="A7321">
            <v>2751209</v>
          </cell>
          <cell r="B7321" t="str">
            <v>27-512-09</v>
          </cell>
          <cell r="C7321" t="str">
            <v xml:space="preserve">TRACHEAL TUBE, 9MM, SIEVE/SIEVE         </v>
          </cell>
          <cell r="D7321" t="str">
            <v>PC</v>
          </cell>
          <cell r="E7321">
            <v>85.77</v>
          </cell>
          <cell r="F7321">
            <v>214.42499999999998</v>
          </cell>
        </row>
        <row r="7322">
          <cell r="A7322">
            <v>2751210</v>
          </cell>
          <cell r="B7322" t="str">
            <v>27-512-10</v>
          </cell>
          <cell r="C7322" t="str">
            <v xml:space="preserve">TRACHEAL TUBE,10MM, SIEVE/SIEVE         </v>
          </cell>
          <cell r="D7322" t="str">
            <v>PC</v>
          </cell>
          <cell r="E7322">
            <v>91.8</v>
          </cell>
          <cell r="F7322">
            <v>229.5</v>
          </cell>
        </row>
        <row r="7323">
          <cell r="A7323">
            <v>2751211</v>
          </cell>
          <cell r="B7323" t="str">
            <v>27-512-11</v>
          </cell>
          <cell r="C7323" t="str">
            <v xml:space="preserve">TRACHEAL TUBE,11MM, SIEVE/SIEVE         </v>
          </cell>
          <cell r="D7323" t="str">
            <v>PC</v>
          </cell>
          <cell r="E7323">
            <v>91.8</v>
          </cell>
          <cell r="F7323">
            <v>229.5</v>
          </cell>
        </row>
        <row r="7324">
          <cell r="A7324">
            <v>2751212</v>
          </cell>
          <cell r="B7324" t="str">
            <v>27-512-12</v>
          </cell>
          <cell r="C7324" t="str">
            <v xml:space="preserve">TRACHEAL TUBE,12MM, SIEVE/SIEVE         </v>
          </cell>
          <cell r="D7324" t="str">
            <v>PC</v>
          </cell>
          <cell r="E7324">
            <v>98.1</v>
          </cell>
          <cell r="F7324">
            <v>245.25</v>
          </cell>
        </row>
        <row r="7325">
          <cell r="A7325">
            <v>2751213</v>
          </cell>
          <cell r="B7325" t="str">
            <v>27-512-13</v>
          </cell>
          <cell r="C7325" t="str">
            <v xml:space="preserve">TRACHEAL TUBE,13MM, SIEVE/SIEVE         </v>
          </cell>
          <cell r="D7325" t="str">
            <v>PC</v>
          </cell>
          <cell r="E7325">
            <v>103.05</v>
          </cell>
          <cell r="F7325">
            <v>257.625</v>
          </cell>
        </row>
        <row r="7326">
          <cell r="A7326">
            <v>2751307</v>
          </cell>
          <cell r="B7326" t="str">
            <v>27-513-07</v>
          </cell>
          <cell r="C7326" t="str">
            <v xml:space="preserve">TRACHEAL TUBE, 7MM, SIEVE/SIEVE         </v>
          </cell>
          <cell r="D7326" t="str">
            <v>PC</v>
          </cell>
          <cell r="E7326">
            <v>71.73</v>
          </cell>
          <cell r="F7326">
            <v>179.32500000000002</v>
          </cell>
        </row>
        <row r="7327">
          <cell r="A7327">
            <v>2751308</v>
          </cell>
          <cell r="B7327" t="str">
            <v>27-513-08</v>
          </cell>
          <cell r="C7327" t="str">
            <v xml:space="preserve">TRACHEAL TUBE, 8MM, SIEVE/SIEVE         </v>
          </cell>
          <cell r="D7327" t="str">
            <v>PC</v>
          </cell>
          <cell r="E7327">
            <v>71.73</v>
          </cell>
          <cell r="F7327">
            <v>179.32500000000002</v>
          </cell>
        </row>
        <row r="7328">
          <cell r="A7328">
            <v>2751309</v>
          </cell>
          <cell r="B7328" t="str">
            <v>27-513-09</v>
          </cell>
          <cell r="C7328" t="str">
            <v xml:space="preserve">TRACHEAL TUBE, 9MM, SIEVE/SIEVE         </v>
          </cell>
          <cell r="D7328" t="str">
            <v>PC</v>
          </cell>
          <cell r="E7328">
            <v>74.16</v>
          </cell>
          <cell r="F7328">
            <v>185.39999999999998</v>
          </cell>
        </row>
        <row r="7329">
          <cell r="A7329">
            <v>2751310</v>
          </cell>
          <cell r="B7329" t="str">
            <v>27-513-10</v>
          </cell>
          <cell r="C7329" t="str">
            <v xml:space="preserve">TRACHEAL TUBE,10MM, SIEVE/SIEVE         </v>
          </cell>
          <cell r="D7329" t="str">
            <v>PC</v>
          </cell>
          <cell r="E7329">
            <v>74.16</v>
          </cell>
          <cell r="F7329">
            <v>185.39999999999998</v>
          </cell>
        </row>
        <row r="7330">
          <cell r="A7330">
            <v>2751311</v>
          </cell>
          <cell r="B7330" t="str">
            <v>27-513-11</v>
          </cell>
          <cell r="C7330" t="str">
            <v xml:space="preserve">TRACHEAL TUBE,11MM, SIEVE/SIEVE         </v>
          </cell>
          <cell r="D7330" t="str">
            <v>PC</v>
          </cell>
          <cell r="E7330">
            <v>74.16</v>
          </cell>
          <cell r="F7330">
            <v>185.39999999999998</v>
          </cell>
        </row>
        <row r="7331">
          <cell r="A7331">
            <v>2751312</v>
          </cell>
          <cell r="B7331" t="str">
            <v>27-513-12</v>
          </cell>
          <cell r="C7331" t="str">
            <v xml:space="preserve">TRACHEAL TUBE,12MM, SIEVE/SIEVE         </v>
          </cell>
          <cell r="D7331" t="str">
            <v>PC</v>
          </cell>
          <cell r="E7331">
            <v>78.569999999999993</v>
          </cell>
          <cell r="F7331">
            <v>196.42499999999998</v>
          </cell>
        </row>
        <row r="7332">
          <cell r="A7332">
            <v>2751313</v>
          </cell>
          <cell r="B7332" t="str">
            <v>27-513-13</v>
          </cell>
          <cell r="C7332" t="str">
            <v xml:space="preserve">TRACHEAL TUBE,13MM, SIEVE/SIEVE         </v>
          </cell>
          <cell r="D7332" t="str">
            <v>PC</v>
          </cell>
          <cell r="E7332">
            <v>81.72</v>
          </cell>
          <cell r="F7332">
            <v>204.3</v>
          </cell>
        </row>
        <row r="7333">
          <cell r="A7333">
            <v>2751604</v>
          </cell>
          <cell r="B7333" t="str">
            <v>27-516-04</v>
          </cell>
          <cell r="C7333" t="str">
            <v xml:space="preserve">TRACHEAL TUBE, 4MM, CLOSED              </v>
          </cell>
          <cell r="D7333" t="str">
            <v>PC</v>
          </cell>
          <cell r="E7333">
            <v>49.68</v>
          </cell>
          <cell r="F7333">
            <v>124.2</v>
          </cell>
        </row>
        <row r="7334">
          <cell r="A7334">
            <v>2751605</v>
          </cell>
          <cell r="B7334" t="str">
            <v>27-516-05</v>
          </cell>
          <cell r="C7334" t="str">
            <v xml:space="preserve">TRACHEAL TUBE, 5MM, CLOSED              </v>
          </cell>
          <cell r="D7334" t="str">
            <v>PC</v>
          </cell>
          <cell r="E7334">
            <v>49.68</v>
          </cell>
          <cell r="F7334">
            <v>124.2</v>
          </cell>
        </row>
        <row r="7335">
          <cell r="A7335">
            <v>2751606</v>
          </cell>
          <cell r="B7335" t="str">
            <v>27-516-06</v>
          </cell>
          <cell r="C7335" t="str">
            <v xml:space="preserve">TRACHEAL TUBE, 6MM, CLOSED              </v>
          </cell>
          <cell r="D7335" t="str">
            <v>PC</v>
          </cell>
          <cell r="E7335">
            <v>49.68</v>
          </cell>
          <cell r="F7335">
            <v>124.2</v>
          </cell>
        </row>
        <row r="7336">
          <cell r="A7336">
            <v>2751607</v>
          </cell>
          <cell r="B7336" t="str">
            <v>27-516-07</v>
          </cell>
          <cell r="C7336" t="str">
            <v xml:space="preserve">TRACHEAL TUBE, 7MM, CLOSED              </v>
          </cell>
          <cell r="D7336" t="str">
            <v>PC</v>
          </cell>
          <cell r="E7336">
            <v>56.07</v>
          </cell>
          <cell r="F7336">
            <v>140.17500000000001</v>
          </cell>
        </row>
        <row r="7337">
          <cell r="A7337">
            <v>2751608</v>
          </cell>
          <cell r="B7337" t="str">
            <v>27-516-08</v>
          </cell>
          <cell r="C7337" t="str">
            <v xml:space="preserve">TRACHEAL TUBE, 8MM, CLOSED              </v>
          </cell>
          <cell r="D7337" t="str">
            <v>PC</v>
          </cell>
          <cell r="E7337">
            <v>56.07</v>
          </cell>
          <cell r="F7337">
            <v>140.17500000000001</v>
          </cell>
        </row>
        <row r="7338">
          <cell r="A7338">
            <v>2751609</v>
          </cell>
          <cell r="B7338" t="str">
            <v>27-516-09</v>
          </cell>
          <cell r="C7338" t="str">
            <v xml:space="preserve">TRACHEAL TUBE, 9MM, CLOSED              </v>
          </cell>
          <cell r="D7338" t="str">
            <v>PC</v>
          </cell>
          <cell r="E7338">
            <v>65.25</v>
          </cell>
          <cell r="F7338">
            <v>163.125</v>
          </cell>
        </row>
        <row r="7339">
          <cell r="A7339">
            <v>2751610</v>
          </cell>
          <cell r="B7339" t="str">
            <v>27-516-10</v>
          </cell>
          <cell r="C7339" t="str">
            <v xml:space="preserve">TRACHEAL TUBE, 10MM, CLOSED             </v>
          </cell>
          <cell r="D7339" t="str">
            <v>PC</v>
          </cell>
          <cell r="E7339">
            <v>74.52</v>
          </cell>
          <cell r="F7339">
            <v>186.29999999999998</v>
          </cell>
        </row>
        <row r="7340">
          <cell r="A7340">
            <v>2751611</v>
          </cell>
          <cell r="B7340" t="str">
            <v>27-516-11</v>
          </cell>
          <cell r="C7340" t="str">
            <v xml:space="preserve">TRACHEAL TUBE, 11MM, CLOSED             </v>
          </cell>
          <cell r="D7340" t="str">
            <v>PC</v>
          </cell>
          <cell r="E7340">
            <v>74.52</v>
          </cell>
          <cell r="F7340">
            <v>186.29999999999998</v>
          </cell>
        </row>
        <row r="7341">
          <cell r="A7341">
            <v>2751612</v>
          </cell>
          <cell r="B7341" t="str">
            <v>27-516-12</v>
          </cell>
          <cell r="C7341" t="str">
            <v xml:space="preserve">TRACHEAL TUBE, 12MM, CLOSED             </v>
          </cell>
          <cell r="D7341" t="str">
            <v>PC</v>
          </cell>
          <cell r="E7341">
            <v>85.59</v>
          </cell>
          <cell r="F7341">
            <v>213.97500000000002</v>
          </cell>
        </row>
        <row r="7342">
          <cell r="A7342">
            <v>2751613</v>
          </cell>
          <cell r="B7342" t="str">
            <v>27-516-13</v>
          </cell>
          <cell r="C7342" t="str">
            <v xml:space="preserve">TRACHEAL TUBE, 13MM, CLOSED             </v>
          </cell>
          <cell r="D7342" t="str">
            <v>PC</v>
          </cell>
          <cell r="E7342">
            <v>98.55</v>
          </cell>
          <cell r="F7342">
            <v>246.375</v>
          </cell>
        </row>
        <row r="7343">
          <cell r="A7343">
            <v>2751704</v>
          </cell>
          <cell r="B7343" t="str">
            <v>27-517-04</v>
          </cell>
          <cell r="C7343" t="str">
            <v xml:space="preserve">TRACHEAL TUBE, 4MM, CLOSED              </v>
          </cell>
          <cell r="D7343" t="str">
            <v>PC</v>
          </cell>
          <cell r="E7343">
            <v>38.97</v>
          </cell>
          <cell r="F7343">
            <v>97.424999999999997</v>
          </cell>
        </row>
        <row r="7344">
          <cell r="A7344">
            <v>2751705</v>
          </cell>
          <cell r="B7344" t="str">
            <v>27-517-05</v>
          </cell>
          <cell r="C7344" t="str">
            <v xml:space="preserve">TRACHEAL TUBE, 5MM, CLOSED              </v>
          </cell>
          <cell r="D7344" t="str">
            <v>PC</v>
          </cell>
          <cell r="E7344">
            <v>38.97</v>
          </cell>
          <cell r="F7344">
            <v>97.424999999999997</v>
          </cell>
        </row>
        <row r="7345">
          <cell r="A7345">
            <v>2751706</v>
          </cell>
          <cell r="B7345" t="str">
            <v>27-517-06</v>
          </cell>
          <cell r="C7345" t="str">
            <v xml:space="preserve">TRACHEAL TUBE, 6MM, CLOSED              </v>
          </cell>
          <cell r="D7345" t="str">
            <v>PC</v>
          </cell>
          <cell r="E7345">
            <v>38.97</v>
          </cell>
          <cell r="F7345">
            <v>97.424999999999997</v>
          </cell>
        </row>
        <row r="7346">
          <cell r="A7346">
            <v>2751707</v>
          </cell>
          <cell r="B7346" t="str">
            <v>27-517-07</v>
          </cell>
          <cell r="C7346" t="str">
            <v xml:space="preserve">TRACHEAL TUBE, 7MM, CLOSED              </v>
          </cell>
          <cell r="D7346" t="str">
            <v>PC</v>
          </cell>
          <cell r="E7346">
            <v>38.97</v>
          </cell>
          <cell r="F7346">
            <v>97.424999999999997</v>
          </cell>
        </row>
        <row r="7347">
          <cell r="A7347">
            <v>2751708</v>
          </cell>
          <cell r="B7347" t="str">
            <v>27-517-08</v>
          </cell>
          <cell r="C7347" t="str">
            <v xml:space="preserve">TRACHEAL TUBE, 8MM, CLOSED              </v>
          </cell>
          <cell r="D7347" t="str">
            <v>PC</v>
          </cell>
          <cell r="E7347">
            <v>38.97</v>
          </cell>
          <cell r="F7347">
            <v>97.424999999999997</v>
          </cell>
        </row>
        <row r="7348">
          <cell r="A7348">
            <v>2751709</v>
          </cell>
          <cell r="B7348" t="str">
            <v>27-517-09</v>
          </cell>
          <cell r="C7348" t="str">
            <v xml:space="preserve">TRACHEAL TUBE, 9MM, CLOSED              </v>
          </cell>
          <cell r="D7348" t="str">
            <v>PC</v>
          </cell>
          <cell r="E7348">
            <v>41.94</v>
          </cell>
          <cell r="F7348">
            <v>104.85</v>
          </cell>
        </row>
        <row r="7349">
          <cell r="A7349">
            <v>2751710</v>
          </cell>
          <cell r="B7349" t="str">
            <v>27-517-10</v>
          </cell>
          <cell r="C7349" t="str">
            <v xml:space="preserve">TRACHEAL TUBE, 10MM, CLOSED             </v>
          </cell>
          <cell r="D7349" t="str">
            <v>PC</v>
          </cell>
          <cell r="E7349">
            <v>41.94</v>
          </cell>
          <cell r="F7349">
            <v>104.85</v>
          </cell>
        </row>
        <row r="7350">
          <cell r="A7350">
            <v>2751711</v>
          </cell>
          <cell r="B7350" t="str">
            <v>27-517-11</v>
          </cell>
          <cell r="C7350" t="str">
            <v xml:space="preserve">TRACHEAL TUBE, 11MM, CLOSED             </v>
          </cell>
          <cell r="D7350" t="str">
            <v>PC</v>
          </cell>
          <cell r="E7350">
            <v>41.94</v>
          </cell>
          <cell r="F7350">
            <v>104.85</v>
          </cell>
        </row>
        <row r="7351">
          <cell r="A7351">
            <v>2751712</v>
          </cell>
          <cell r="B7351" t="str">
            <v>27-517-12</v>
          </cell>
          <cell r="C7351" t="str">
            <v xml:space="preserve">TRACHEAL TUBE, 12MM, CLOSED             </v>
          </cell>
          <cell r="D7351" t="str">
            <v>PC</v>
          </cell>
          <cell r="E7351">
            <v>45.81</v>
          </cell>
          <cell r="F7351">
            <v>114.52500000000001</v>
          </cell>
        </row>
        <row r="7352">
          <cell r="A7352">
            <v>2751713</v>
          </cell>
          <cell r="B7352" t="str">
            <v>27-517-13</v>
          </cell>
          <cell r="C7352" t="str">
            <v xml:space="preserve">TRACHEAL TUBE, 13MM, CLOSED             </v>
          </cell>
          <cell r="D7352" t="str">
            <v>PC</v>
          </cell>
          <cell r="E7352">
            <v>48.96</v>
          </cell>
          <cell r="F7352">
            <v>122.4</v>
          </cell>
        </row>
        <row r="7353">
          <cell r="A7353">
            <v>2751907</v>
          </cell>
          <cell r="B7353" t="str">
            <v>27-519-07</v>
          </cell>
          <cell r="C7353" t="str">
            <v xml:space="preserve">TRACHEAL TUBE, 7MM, WINDOW/WINDOW       </v>
          </cell>
          <cell r="D7353" t="str">
            <v>PC</v>
          </cell>
          <cell r="E7353">
            <v>74.97</v>
          </cell>
          <cell r="F7353">
            <v>187.42500000000001</v>
          </cell>
        </row>
        <row r="7354">
          <cell r="A7354">
            <v>2751908</v>
          </cell>
          <cell r="B7354" t="str">
            <v>27-519-08</v>
          </cell>
          <cell r="C7354" t="str">
            <v xml:space="preserve">TRACHEAL TUBE, 8MM, WINDOW/WINDOW       </v>
          </cell>
          <cell r="D7354" t="str">
            <v>PC</v>
          </cell>
          <cell r="E7354">
            <v>74.97</v>
          </cell>
          <cell r="F7354">
            <v>187.42500000000001</v>
          </cell>
        </row>
        <row r="7355">
          <cell r="A7355">
            <v>2751909</v>
          </cell>
          <cell r="B7355" t="str">
            <v>27-519-09</v>
          </cell>
          <cell r="C7355" t="str">
            <v xml:space="preserve">TRACHEAL TUBE, 9MM, WINDOW/WINDOW       </v>
          </cell>
          <cell r="D7355" t="str">
            <v>PC</v>
          </cell>
          <cell r="E7355">
            <v>81.99</v>
          </cell>
          <cell r="F7355">
            <v>204.97499999999999</v>
          </cell>
        </row>
        <row r="7356">
          <cell r="A7356">
            <v>2751910</v>
          </cell>
          <cell r="B7356" t="str">
            <v>27-519-10</v>
          </cell>
          <cell r="C7356" t="str">
            <v xml:space="preserve">TRACHEAL TUBE, 10MM, WINDOW/WINDOW      </v>
          </cell>
          <cell r="D7356" t="str">
            <v>PC</v>
          </cell>
          <cell r="E7356">
            <v>88.02</v>
          </cell>
          <cell r="F7356">
            <v>220.04999999999998</v>
          </cell>
        </row>
        <row r="7357">
          <cell r="A7357">
            <v>2751911</v>
          </cell>
          <cell r="B7357" t="str">
            <v>27-519-11</v>
          </cell>
          <cell r="C7357" t="str">
            <v xml:space="preserve">TRACHEAL TUBE, 11MM, WINDOW/WINDOW      </v>
          </cell>
          <cell r="D7357" t="str">
            <v>PC</v>
          </cell>
          <cell r="E7357">
            <v>88.02</v>
          </cell>
          <cell r="F7357">
            <v>220.04999999999998</v>
          </cell>
        </row>
        <row r="7358">
          <cell r="A7358">
            <v>2751912</v>
          </cell>
          <cell r="B7358" t="str">
            <v>27-519-12</v>
          </cell>
          <cell r="C7358" t="str">
            <v xml:space="preserve">TRACHEAL TUBE, 12MM, WINDOW/WINDOW      </v>
          </cell>
          <cell r="D7358" t="str">
            <v>PC</v>
          </cell>
          <cell r="E7358">
            <v>94.05</v>
          </cell>
          <cell r="F7358">
            <v>235.125</v>
          </cell>
        </row>
        <row r="7359">
          <cell r="A7359">
            <v>2751913</v>
          </cell>
          <cell r="B7359" t="str">
            <v>27-519-13</v>
          </cell>
          <cell r="C7359" t="str">
            <v xml:space="preserve">TRACHEAL TUBE, 13MM, WINDOW/WINDOW      </v>
          </cell>
          <cell r="D7359" t="str">
            <v>PC</v>
          </cell>
          <cell r="E7359">
            <v>99</v>
          </cell>
          <cell r="F7359">
            <v>247.5</v>
          </cell>
        </row>
        <row r="7360">
          <cell r="A7360">
            <v>2752007</v>
          </cell>
          <cell r="B7360" t="str">
            <v>27-520-07</v>
          </cell>
          <cell r="C7360" t="str">
            <v xml:space="preserve">TRACHEAL TUBE, 7MM, WINDOW/WINDOW       </v>
          </cell>
          <cell r="D7360" t="str">
            <v>PC</v>
          </cell>
          <cell r="E7360">
            <v>66.69</v>
          </cell>
          <cell r="F7360">
            <v>166.72499999999999</v>
          </cell>
        </row>
        <row r="7361">
          <cell r="A7361">
            <v>2752008</v>
          </cell>
          <cell r="B7361" t="str">
            <v>27-520-08</v>
          </cell>
          <cell r="C7361" t="str">
            <v xml:space="preserve">TRACHEAL TUBE, 8MM, WINDOW/WINDOW       </v>
          </cell>
          <cell r="D7361" t="str">
            <v>PC</v>
          </cell>
          <cell r="E7361">
            <v>66.69</v>
          </cell>
          <cell r="F7361">
            <v>166.72499999999999</v>
          </cell>
        </row>
        <row r="7362">
          <cell r="A7362">
            <v>2752009</v>
          </cell>
          <cell r="B7362" t="str">
            <v>27-520-09</v>
          </cell>
          <cell r="C7362" t="str">
            <v xml:space="preserve">TRACHEAL TUBE, 9MM, WINDOW/WINDOW       </v>
          </cell>
          <cell r="D7362" t="str">
            <v>PC</v>
          </cell>
          <cell r="E7362">
            <v>69.209999999999994</v>
          </cell>
          <cell r="F7362">
            <v>173.02499999999998</v>
          </cell>
        </row>
        <row r="7363">
          <cell r="A7363">
            <v>2752010</v>
          </cell>
          <cell r="B7363" t="str">
            <v>27-520-10</v>
          </cell>
          <cell r="C7363" t="str">
            <v xml:space="preserve">TRACHEAL TUBE, 10MM, WINDOW/WINDOW      </v>
          </cell>
          <cell r="D7363" t="str">
            <v>PC</v>
          </cell>
          <cell r="E7363">
            <v>69.209999999999994</v>
          </cell>
          <cell r="F7363">
            <v>173.02499999999998</v>
          </cell>
        </row>
        <row r="7364">
          <cell r="A7364">
            <v>2752011</v>
          </cell>
          <cell r="B7364" t="str">
            <v>27-520-11</v>
          </cell>
          <cell r="C7364" t="str">
            <v xml:space="preserve">TRACHEAL TUBE, 11MM, WINDOW/WINDOW      </v>
          </cell>
          <cell r="D7364" t="str">
            <v>PC</v>
          </cell>
          <cell r="E7364">
            <v>69.209999999999994</v>
          </cell>
          <cell r="F7364">
            <v>173.02499999999998</v>
          </cell>
        </row>
        <row r="7365">
          <cell r="A7365">
            <v>2752012</v>
          </cell>
          <cell r="B7365" t="str">
            <v>27-520-12</v>
          </cell>
          <cell r="C7365" t="str">
            <v xml:space="preserve">TRACHEAL TUBE, 12MM, WINDOW/WINDOW      </v>
          </cell>
          <cell r="D7365" t="str">
            <v>PC</v>
          </cell>
          <cell r="E7365">
            <v>73.709999999999994</v>
          </cell>
          <cell r="F7365">
            <v>184.27499999999998</v>
          </cell>
        </row>
        <row r="7366">
          <cell r="A7366">
            <v>2752013</v>
          </cell>
          <cell r="B7366" t="str">
            <v>27-520-13</v>
          </cell>
          <cell r="C7366" t="str">
            <v xml:space="preserve">TRACHEAL TUBE, 13MM, WINDOW/WINDOW      </v>
          </cell>
          <cell r="D7366" t="str">
            <v>PC</v>
          </cell>
          <cell r="E7366">
            <v>76.680000000000007</v>
          </cell>
          <cell r="F7366">
            <v>191.70000000000002</v>
          </cell>
        </row>
        <row r="7367">
          <cell r="A7367">
            <v>2752207</v>
          </cell>
          <cell r="B7367" t="str">
            <v>27-522-07</v>
          </cell>
          <cell r="C7367" t="str">
            <v xml:space="preserve">TRACHEAL TUBE, 7MM, WINDOW/SIEVE        </v>
          </cell>
          <cell r="D7367" t="str">
            <v>PC</v>
          </cell>
          <cell r="E7367">
            <v>79.83</v>
          </cell>
          <cell r="F7367">
            <v>199.57499999999999</v>
          </cell>
        </row>
        <row r="7368">
          <cell r="A7368">
            <v>2752208</v>
          </cell>
          <cell r="B7368" t="str">
            <v>27-522-08</v>
          </cell>
          <cell r="C7368" t="str">
            <v xml:space="preserve">TRACHEAL TUBE, 8MM, WINDOW/SIEVE        </v>
          </cell>
          <cell r="D7368" t="str">
            <v>PC</v>
          </cell>
          <cell r="E7368">
            <v>79.83</v>
          </cell>
          <cell r="F7368">
            <v>199.57499999999999</v>
          </cell>
        </row>
        <row r="7369">
          <cell r="A7369">
            <v>2752209</v>
          </cell>
          <cell r="B7369" t="str">
            <v>27-522-09</v>
          </cell>
          <cell r="C7369" t="str">
            <v xml:space="preserve">TRACHEAL TUBE, 9MM, WINDOW/SIEVE        </v>
          </cell>
          <cell r="D7369" t="str">
            <v>PC</v>
          </cell>
          <cell r="E7369">
            <v>87.39</v>
          </cell>
          <cell r="F7369">
            <v>218.47499999999999</v>
          </cell>
        </row>
        <row r="7370">
          <cell r="A7370">
            <v>2752210</v>
          </cell>
          <cell r="B7370" t="str">
            <v>27-522-10</v>
          </cell>
          <cell r="C7370" t="str">
            <v xml:space="preserve">TRACHEAL TUBE, 10MM, WINDOW/SIEVE       </v>
          </cell>
          <cell r="D7370" t="str">
            <v>PC</v>
          </cell>
          <cell r="E7370">
            <v>93.15</v>
          </cell>
          <cell r="F7370">
            <v>232.875</v>
          </cell>
        </row>
        <row r="7371">
          <cell r="A7371">
            <v>2752211</v>
          </cell>
          <cell r="B7371" t="str">
            <v>27-522-11</v>
          </cell>
          <cell r="C7371" t="str">
            <v xml:space="preserve">TRACHEAL TUBE, 11MM, WINDOW/SIEVE       </v>
          </cell>
          <cell r="D7371" t="str">
            <v>PC</v>
          </cell>
          <cell r="E7371">
            <v>93.15</v>
          </cell>
          <cell r="F7371">
            <v>232.875</v>
          </cell>
        </row>
        <row r="7372">
          <cell r="A7372">
            <v>2752212</v>
          </cell>
          <cell r="B7372" t="str">
            <v>27-522-12</v>
          </cell>
          <cell r="C7372" t="str">
            <v xml:space="preserve">TRACHEAL TUBE, 12MM, WINDOW/SIEVE       </v>
          </cell>
          <cell r="D7372" t="str">
            <v>PC</v>
          </cell>
          <cell r="E7372">
            <v>99</v>
          </cell>
          <cell r="F7372">
            <v>247.5</v>
          </cell>
        </row>
        <row r="7373">
          <cell r="A7373">
            <v>2752213</v>
          </cell>
          <cell r="B7373" t="str">
            <v>27-522-13</v>
          </cell>
          <cell r="C7373" t="str">
            <v xml:space="preserve">TRACHEAL TUBE, 13MM, WINDOW/SIEVE       </v>
          </cell>
          <cell r="D7373" t="str">
            <v>PC</v>
          </cell>
          <cell r="E7373">
            <v>103.95</v>
          </cell>
          <cell r="F7373">
            <v>259.875</v>
          </cell>
        </row>
        <row r="7374">
          <cell r="A7374">
            <v>2752307</v>
          </cell>
          <cell r="B7374" t="str">
            <v>27-523-07</v>
          </cell>
          <cell r="C7374" t="str">
            <v xml:space="preserve">TRACHEAL TUBE, 7MM, WINDOW/SIEVE        </v>
          </cell>
          <cell r="D7374" t="str">
            <v>PC</v>
          </cell>
          <cell r="E7374">
            <v>71.819999999999993</v>
          </cell>
          <cell r="F7374">
            <v>179.54999999999998</v>
          </cell>
        </row>
        <row r="7375">
          <cell r="A7375">
            <v>2752308</v>
          </cell>
          <cell r="B7375" t="str">
            <v>27-523-08</v>
          </cell>
          <cell r="C7375" t="str">
            <v xml:space="preserve">TRACHEAL TUBE, 8MM, WINDOW/SIEVE        </v>
          </cell>
          <cell r="D7375" t="str">
            <v>PC</v>
          </cell>
          <cell r="E7375">
            <v>71.819999999999993</v>
          </cell>
          <cell r="F7375">
            <v>179.54999999999998</v>
          </cell>
        </row>
        <row r="7376">
          <cell r="A7376">
            <v>2752309</v>
          </cell>
          <cell r="B7376" t="str">
            <v>27-523-09</v>
          </cell>
          <cell r="C7376" t="str">
            <v xml:space="preserve">TRACHEAL TUBE, 9MM, WINDOW/SIEVE        </v>
          </cell>
          <cell r="D7376" t="str">
            <v>PC</v>
          </cell>
          <cell r="E7376">
            <v>74.61</v>
          </cell>
          <cell r="F7376">
            <v>186.52500000000001</v>
          </cell>
        </row>
        <row r="7377">
          <cell r="A7377">
            <v>2752310</v>
          </cell>
          <cell r="B7377" t="str">
            <v>27-523-10</v>
          </cell>
          <cell r="C7377" t="str">
            <v xml:space="preserve">TRACHEAL TUBE, 10MM, WINDOW/SIEVE       </v>
          </cell>
          <cell r="D7377" t="str">
            <v>PC</v>
          </cell>
          <cell r="E7377">
            <v>74.61</v>
          </cell>
          <cell r="F7377">
            <v>186.52500000000001</v>
          </cell>
        </row>
        <row r="7378">
          <cell r="A7378">
            <v>2752311</v>
          </cell>
          <cell r="B7378" t="str">
            <v>27-523-11</v>
          </cell>
          <cell r="C7378" t="str">
            <v xml:space="preserve">TRACHEAL TUBE, 11MM, WINDOW/SIEVE       </v>
          </cell>
          <cell r="D7378" t="str">
            <v>PC</v>
          </cell>
          <cell r="E7378">
            <v>74.61</v>
          </cell>
          <cell r="F7378">
            <v>186.52500000000001</v>
          </cell>
        </row>
        <row r="7379">
          <cell r="A7379">
            <v>2752312</v>
          </cell>
          <cell r="B7379" t="str">
            <v>27-523-12</v>
          </cell>
          <cell r="C7379" t="str">
            <v xml:space="preserve">TRACHEAL TUBE, 12MM, WINDOW/SIEVE       </v>
          </cell>
          <cell r="D7379" t="str">
            <v>PC</v>
          </cell>
          <cell r="E7379">
            <v>78.66</v>
          </cell>
          <cell r="F7379">
            <v>196.64999999999998</v>
          </cell>
        </row>
        <row r="7380">
          <cell r="A7380">
            <v>2752313</v>
          </cell>
          <cell r="B7380" t="str">
            <v>27-523-13</v>
          </cell>
          <cell r="C7380" t="str">
            <v xml:space="preserve">TRACHEAL TUBE, 13MM, WINDOW/SIEVE       </v>
          </cell>
          <cell r="D7380" t="str">
            <v>PC</v>
          </cell>
          <cell r="E7380">
            <v>81.63</v>
          </cell>
          <cell r="F7380">
            <v>204.07499999999999</v>
          </cell>
        </row>
        <row r="7381">
          <cell r="A7381">
            <v>2752507</v>
          </cell>
          <cell r="B7381" t="str">
            <v>27-525-07</v>
          </cell>
          <cell r="C7381" t="str">
            <v xml:space="preserve">TRACHEAL TUBE, 7MM, SIEVE/SIEVE         </v>
          </cell>
          <cell r="D7381" t="str">
            <v>PC</v>
          </cell>
          <cell r="E7381">
            <v>84.87</v>
          </cell>
          <cell r="F7381">
            <v>212.17500000000001</v>
          </cell>
        </row>
        <row r="7382">
          <cell r="A7382">
            <v>2752508</v>
          </cell>
          <cell r="B7382" t="str">
            <v>27-525-08</v>
          </cell>
          <cell r="C7382" t="str">
            <v xml:space="preserve">TRACHEAL TUBE, 8MM, SIEVE/SIEVE         </v>
          </cell>
          <cell r="D7382" t="str">
            <v>PC</v>
          </cell>
          <cell r="E7382">
            <v>84.87</v>
          </cell>
          <cell r="F7382">
            <v>212.17500000000001</v>
          </cell>
        </row>
        <row r="7383">
          <cell r="A7383">
            <v>2752509</v>
          </cell>
          <cell r="B7383" t="str">
            <v>27-525-09</v>
          </cell>
          <cell r="C7383" t="str">
            <v xml:space="preserve">TRACHEAL TUBE, 9MM, SIEVE/SIEVE         </v>
          </cell>
          <cell r="D7383" t="str">
            <v>PC</v>
          </cell>
          <cell r="E7383">
            <v>94.5</v>
          </cell>
          <cell r="F7383">
            <v>236.25</v>
          </cell>
        </row>
        <row r="7384">
          <cell r="A7384">
            <v>2752510</v>
          </cell>
          <cell r="B7384" t="str">
            <v>27-525-10</v>
          </cell>
          <cell r="C7384" t="str">
            <v xml:space="preserve">TRACHEAL TUBE, 10MM, SIEVE/SIEVE        </v>
          </cell>
          <cell r="D7384" t="str">
            <v>PC</v>
          </cell>
          <cell r="E7384">
            <v>103.95</v>
          </cell>
          <cell r="F7384">
            <v>259.875</v>
          </cell>
        </row>
        <row r="7385">
          <cell r="A7385">
            <v>2752511</v>
          </cell>
          <cell r="B7385" t="str">
            <v>27-525-11</v>
          </cell>
          <cell r="C7385" t="str">
            <v xml:space="preserve">TRACHEAL TUBE, 11MM, SIEVE/SIEVE        </v>
          </cell>
          <cell r="D7385" t="str">
            <v>PC</v>
          </cell>
          <cell r="E7385">
            <v>103.95</v>
          </cell>
          <cell r="F7385">
            <v>259.875</v>
          </cell>
        </row>
        <row r="7386">
          <cell r="A7386">
            <v>2752512</v>
          </cell>
          <cell r="B7386" t="str">
            <v>27-525-12</v>
          </cell>
          <cell r="C7386" t="str">
            <v xml:space="preserve">TRACHEAL TUBE, 12MM, SIEVE/SIEVE        </v>
          </cell>
          <cell r="D7386" t="str">
            <v>PC</v>
          </cell>
          <cell r="E7386">
            <v>113.85</v>
          </cell>
          <cell r="F7386">
            <v>284.625</v>
          </cell>
        </row>
        <row r="7387">
          <cell r="A7387">
            <v>2752513</v>
          </cell>
          <cell r="B7387" t="str">
            <v>27-525-13</v>
          </cell>
          <cell r="C7387" t="str">
            <v xml:space="preserve">TRACHEAL TUBE, 13MM, SIEVE/SIEVE        </v>
          </cell>
          <cell r="D7387" t="str">
            <v>PC</v>
          </cell>
          <cell r="E7387">
            <v>126</v>
          </cell>
          <cell r="F7387">
            <v>315</v>
          </cell>
        </row>
        <row r="7388">
          <cell r="A7388">
            <v>2752607</v>
          </cell>
          <cell r="B7388" t="str">
            <v>27-526-07</v>
          </cell>
          <cell r="C7388" t="str">
            <v xml:space="preserve">TRACHEAL TUBE, 7MM, SIEVE/SIEVE         </v>
          </cell>
          <cell r="D7388" t="str">
            <v>PC</v>
          </cell>
          <cell r="E7388">
            <v>78.75</v>
          </cell>
          <cell r="F7388">
            <v>196.875</v>
          </cell>
        </row>
        <row r="7389">
          <cell r="A7389">
            <v>2752608</v>
          </cell>
          <cell r="B7389" t="str">
            <v>27-526-08</v>
          </cell>
          <cell r="C7389" t="str">
            <v xml:space="preserve">TRACHEAL TUBE, 8MM, SIEVE/SIEVE         </v>
          </cell>
          <cell r="D7389" t="str">
            <v>PC</v>
          </cell>
          <cell r="E7389">
            <v>78.75</v>
          </cell>
          <cell r="F7389">
            <v>196.875</v>
          </cell>
        </row>
        <row r="7390">
          <cell r="A7390">
            <v>2752609</v>
          </cell>
          <cell r="B7390" t="str">
            <v>27-526-09</v>
          </cell>
          <cell r="C7390" t="str">
            <v xml:space="preserve">TRACHEAL TUBE, 9MM, SIEVE/SIEVE         </v>
          </cell>
          <cell r="D7390" t="str">
            <v>PC</v>
          </cell>
          <cell r="E7390">
            <v>81.72</v>
          </cell>
          <cell r="F7390">
            <v>204.3</v>
          </cell>
        </row>
        <row r="7391">
          <cell r="A7391">
            <v>2752610</v>
          </cell>
          <cell r="B7391" t="str">
            <v>27-526-10</v>
          </cell>
          <cell r="C7391" t="str">
            <v xml:space="preserve">TRACHEAL TUBE, 10MM, SIEVE/SIEVE        </v>
          </cell>
          <cell r="D7391" t="str">
            <v>PC</v>
          </cell>
          <cell r="E7391">
            <v>81.72</v>
          </cell>
          <cell r="F7391">
            <v>204.3</v>
          </cell>
        </row>
        <row r="7392">
          <cell r="A7392">
            <v>2752611</v>
          </cell>
          <cell r="B7392" t="str">
            <v>27-526-11</v>
          </cell>
          <cell r="C7392" t="str">
            <v xml:space="preserve">TRACHEAL TUBE, 11MM, SIEVE/SIEVE        </v>
          </cell>
          <cell r="D7392" t="str">
            <v>PC</v>
          </cell>
          <cell r="E7392">
            <v>81.72</v>
          </cell>
          <cell r="F7392">
            <v>204.3</v>
          </cell>
        </row>
        <row r="7393">
          <cell r="A7393">
            <v>2752612</v>
          </cell>
          <cell r="B7393" t="str">
            <v>27-526-12</v>
          </cell>
          <cell r="C7393" t="str">
            <v xml:space="preserve">TRACHEAL TUBE, 12MM, SIEVE/SIEVE        </v>
          </cell>
          <cell r="D7393" t="str">
            <v>PC</v>
          </cell>
          <cell r="E7393">
            <v>85.68</v>
          </cell>
          <cell r="F7393">
            <v>214.20000000000002</v>
          </cell>
        </row>
        <row r="7394">
          <cell r="A7394">
            <v>2752613</v>
          </cell>
          <cell r="B7394" t="str">
            <v>27-526-13</v>
          </cell>
          <cell r="C7394" t="str">
            <v xml:space="preserve">TRACHEAL TUBE, 13MM, SIEVE/SIEVE        </v>
          </cell>
          <cell r="D7394" t="str">
            <v>PC</v>
          </cell>
          <cell r="E7394">
            <v>88.56</v>
          </cell>
          <cell r="F7394">
            <v>221.4</v>
          </cell>
        </row>
        <row r="7395">
          <cell r="A7395">
            <v>2752808</v>
          </cell>
          <cell r="B7395" t="str">
            <v>27-528-08</v>
          </cell>
          <cell r="C7395" t="str">
            <v xml:space="preserve">SPEAKING TUBE, 8MM, CLOSED              </v>
          </cell>
          <cell r="D7395" t="str">
            <v>PC</v>
          </cell>
          <cell r="E7395">
            <v>136.80000000000001</v>
          </cell>
          <cell r="F7395">
            <v>342</v>
          </cell>
        </row>
        <row r="7396">
          <cell r="A7396">
            <v>2752809</v>
          </cell>
          <cell r="B7396" t="str">
            <v>27-528-09</v>
          </cell>
          <cell r="C7396" t="str">
            <v xml:space="preserve">SPEAKING TUBE, 9MM, CLOSED              </v>
          </cell>
          <cell r="D7396" t="str">
            <v>PC</v>
          </cell>
          <cell r="E7396">
            <v>136.80000000000001</v>
          </cell>
          <cell r="F7396">
            <v>342</v>
          </cell>
        </row>
        <row r="7397">
          <cell r="A7397">
            <v>2752810</v>
          </cell>
          <cell r="B7397" t="str">
            <v>27-528-10</v>
          </cell>
          <cell r="C7397" t="str">
            <v xml:space="preserve">SPEAKING TUBE, 101MM, CLOSED            </v>
          </cell>
          <cell r="D7397" t="str">
            <v>PC</v>
          </cell>
          <cell r="E7397">
            <v>136.80000000000001</v>
          </cell>
          <cell r="F7397">
            <v>342</v>
          </cell>
        </row>
        <row r="7398">
          <cell r="A7398">
            <v>2752811</v>
          </cell>
          <cell r="B7398" t="str">
            <v>27-528-11</v>
          </cell>
          <cell r="C7398" t="str">
            <v xml:space="preserve">SPEAKING TUBE, 11MM, CLOSED             </v>
          </cell>
          <cell r="D7398" t="str">
            <v>PC</v>
          </cell>
          <cell r="E7398">
            <v>136.80000000000001</v>
          </cell>
          <cell r="F7398">
            <v>342</v>
          </cell>
        </row>
        <row r="7399">
          <cell r="A7399">
            <v>2752812</v>
          </cell>
          <cell r="B7399" t="str">
            <v>27-528-12</v>
          </cell>
          <cell r="C7399" t="str">
            <v xml:space="preserve">SPEAKING TUBE, 12MM, CLOSED             </v>
          </cell>
          <cell r="D7399" t="str">
            <v>PC</v>
          </cell>
          <cell r="E7399">
            <v>142.19999999999999</v>
          </cell>
          <cell r="F7399">
            <v>355.5</v>
          </cell>
        </row>
        <row r="7400">
          <cell r="A7400">
            <v>2752813</v>
          </cell>
          <cell r="B7400" t="str">
            <v>27-528-13</v>
          </cell>
          <cell r="C7400" t="str">
            <v xml:space="preserve">SPEAKING TUBE, 13MM, CLOSED             </v>
          </cell>
          <cell r="D7400" t="str">
            <v>PC</v>
          </cell>
          <cell r="E7400">
            <v>148.05000000000001</v>
          </cell>
          <cell r="F7400">
            <v>370.125</v>
          </cell>
        </row>
        <row r="7401">
          <cell r="A7401">
            <v>2752908</v>
          </cell>
          <cell r="B7401" t="str">
            <v>27-529-08</v>
          </cell>
          <cell r="C7401" t="str">
            <v xml:space="preserve">SPEAKING TUBE, 8MM, WINDOW/WINDOW       </v>
          </cell>
          <cell r="D7401" t="str">
            <v>PC</v>
          </cell>
          <cell r="E7401">
            <v>158.4</v>
          </cell>
          <cell r="F7401">
            <v>396</v>
          </cell>
        </row>
        <row r="7402">
          <cell r="A7402">
            <v>2752909</v>
          </cell>
          <cell r="B7402" t="str">
            <v>27-529-09</v>
          </cell>
          <cell r="C7402" t="str">
            <v xml:space="preserve">SPEAKING TUBE, 9MM, WINDOW/WINDOW       </v>
          </cell>
          <cell r="D7402" t="str">
            <v>PC</v>
          </cell>
          <cell r="E7402">
            <v>158.4</v>
          </cell>
          <cell r="F7402">
            <v>396</v>
          </cell>
        </row>
        <row r="7403">
          <cell r="A7403">
            <v>2752910</v>
          </cell>
          <cell r="B7403" t="str">
            <v>27-529-10</v>
          </cell>
          <cell r="C7403" t="str">
            <v xml:space="preserve">SPEAKING TUBE, 10MM, WINDOW/WINDOW      </v>
          </cell>
          <cell r="D7403" t="str">
            <v>PC</v>
          </cell>
          <cell r="E7403">
            <v>158.4</v>
          </cell>
          <cell r="F7403">
            <v>396</v>
          </cell>
        </row>
        <row r="7404">
          <cell r="A7404">
            <v>2752911</v>
          </cell>
          <cell r="B7404" t="str">
            <v>27-529-11</v>
          </cell>
          <cell r="C7404" t="str">
            <v xml:space="preserve">SPEAKING TUBE, 1MM, WINDOW/WINDOW       </v>
          </cell>
          <cell r="D7404" t="str">
            <v>PC</v>
          </cell>
          <cell r="E7404">
            <v>158.4</v>
          </cell>
          <cell r="F7404">
            <v>396</v>
          </cell>
        </row>
        <row r="7405">
          <cell r="A7405">
            <v>2752912</v>
          </cell>
          <cell r="B7405" t="str">
            <v>27-529-12</v>
          </cell>
          <cell r="C7405" t="str">
            <v xml:space="preserve">SPEAKING TUBE, 12MM, WINDOW/WINDOW      </v>
          </cell>
          <cell r="D7405" t="str">
            <v>PC</v>
          </cell>
          <cell r="E7405">
            <v>164.7</v>
          </cell>
          <cell r="F7405">
            <v>411.75</v>
          </cell>
        </row>
        <row r="7406">
          <cell r="A7406">
            <v>2752913</v>
          </cell>
          <cell r="B7406" t="str">
            <v>27-529-13</v>
          </cell>
          <cell r="C7406" t="str">
            <v xml:space="preserve">SPEAKING TUBE, 13MM, WINDOW/WINDOW      </v>
          </cell>
          <cell r="D7406" t="str">
            <v>PC</v>
          </cell>
          <cell r="E7406">
            <v>169.2</v>
          </cell>
          <cell r="F7406">
            <v>423</v>
          </cell>
        </row>
        <row r="7407">
          <cell r="A7407">
            <v>2753008</v>
          </cell>
          <cell r="B7407" t="str">
            <v>27-530-08</v>
          </cell>
          <cell r="C7407" t="str">
            <v xml:space="preserve">SPEAKING TUBE, 8MM, WINDOW/SIEVE        </v>
          </cell>
          <cell r="D7407" t="str">
            <v>PC</v>
          </cell>
          <cell r="E7407">
            <v>165.6</v>
          </cell>
          <cell r="F7407">
            <v>414</v>
          </cell>
        </row>
        <row r="7408">
          <cell r="A7408">
            <v>2753009</v>
          </cell>
          <cell r="B7408" t="str">
            <v>27-530-09</v>
          </cell>
          <cell r="C7408" t="str">
            <v xml:space="preserve">SPEAKING TUBE, 9MM, WINDOW/SIEVE        </v>
          </cell>
          <cell r="D7408" t="str">
            <v>PC</v>
          </cell>
          <cell r="E7408">
            <v>165.6</v>
          </cell>
          <cell r="F7408">
            <v>414</v>
          </cell>
        </row>
        <row r="7409">
          <cell r="A7409">
            <v>2753010</v>
          </cell>
          <cell r="B7409" t="str">
            <v>27-530-10</v>
          </cell>
          <cell r="C7409" t="str">
            <v xml:space="preserve">SPEAKING TUBE, 10MM, WINDOW/SIEVE       </v>
          </cell>
          <cell r="D7409" t="str">
            <v>PC</v>
          </cell>
          <cell r="E7409">
            <v>191.7</v>
          </cell>
          <cell r="F7409">
            <v>479.25</v>
          </cell>
        </row>
        <row r="7410">
          <cell r="A7410">
            <v>2753011</v>
          </cell>
          <cell r="B7410" t="str">
            <v>27-530-11</v>
          </cell>
          <cell r="C7410" t="str">
            <v xml:space="preserve">SPEAKING TUBE, 11MM, WINDOW/SIEVE       </v>
          </cell>
          <cell r="D7410" t="str">
            <v>PC</v>
          </cell>
          <cell r="E7410">
            <v>165.6</v>
          </cell>
          <cell r="F7410">
            <v>414</v>
          </cell>
        </row>
        <row r="7411">
          <cell r="A7411">
            <v>2753012</v>
          </cell>
          <cell r="B7411" t="str">
            <v>27-530-12</v>
          </cell>
          <cell r="C7411" t="str">
            <v xml:space="preserve">SPEAKING TUBE, 12MM, WINDOW/SIEVE       </v>
          </cell>
          <cell r="D7411" t="str">
            <v>PC</v>
          </cell>
          <cell r="E7411">
            <v>169.65</v>
          </cell>
          <cell r="F7411">
            <v>424.125</v>
          </cell>
        </row>
        <row r="7412">
          <cell r="A7412">
            <v>2753013</v>
          </cell>
          <cell r="B7412" t="str">
            <v>27-530-13</v>
          </cell>
          <cell r="C7412" t="str">
            <v xml:space="preserve">SPEAKING TUBE, 13MM, WINDOW/SIEVE       </v>
          </cell>
          <cell r="D7412" t="str">
            <v>PC</v>
          </cell>
          <cell r="E7412">
            <v>175.05</v>
          </cell>
          <cell r="F7412">
            <v>437.625</v>
          </cell>
        </row>
        <row r="7413">
          <cell r="A7413">
            <v>2753108</v>
          </cell>
          <cell r="B7413" t="str">
            <v>27-531-08</v>
          </cell>
          <cell r="C7413" t="str">
            <v xml:space="preserve">SPEAKING TUBE, 8MM, SIEVE/SIEVE         </v>
          </cell>
          <cell r="D7413" t="str">
            <v>PC</v>
          </cell>
          <cell r="E7413">
            <v>170.55</v>
          </cell>
          <cell r="F7413">
            <v>426.375</v>
          </cell>
        </row>
        <row r="7414">
          <cell r="A7414">
            <v>2753109</v>
          </cell>
          <cell r="B7414" t="str">
            <v>27-531-09</v>
          </cell>
          <cell r="C7414" t="str">
            <v xml:space="preserve">SPEAKING TUBE, 9MM, SIEVE/SIEVE         </v>
          </cell>
          <cell r="D7414" t="str">
            <v>PC</v>
          </cell>
          <cell r="E7414">
            <v>170.55</v>
          </cell>
          <cell r="F7414">
            <v>426.375</v>
          </cell>
        </row>
        <row r="7415">
          <cell r="A7415">
            <v>2753110</v>
          </cell>
          <cell r="B7415" t="str">
            <v>27-531-10</v>
          </cell>
          <cell r="C7415" t="str">
            <v xml:space="preserve">SPEAKING TUBE, 10MM, SIEVE/SIEVE        </v>
          </cell>
          <cell r="D7415" t="str">
            <v>PC</v>
          </cell>
          <cell r="E7415">
            <v>170.55</v>
          </cell>
          <cell r="F7415">
            <v>426.375</v>
          </cell>
        </row>
        <row r="7416">
          <cell r="A7416">
            <v>2753111</v>
          </cell>
          <cell r="B7416" t="str">
            <v>27-531-11</v>
          </cell>
          <cell r="C7416" t="str">
            <v xml:space="preserve">SPEAKING TUBE, 11MM, SIEVE/SIEVE        </v>
          </cell>
          <cell r="D7416" t="str">
            <v>PC</v>
          </cell>
          <cell r="E7416">
            <v>170.55</v>
          </cell>
          <cell r="F7416">
            <v>426.375</v>
          </cell>
        </row>
        <row r="7417">
          <cell r="A7417">
            <v>2753112</v>
          </cell>
          <cell r="B7417" t="str">
            <v>27-531-12</v>
          </cell>
          <cell r="C7417" t="str">
            <v xml:space="preserve">SPEAKING TUBE, 12MM, SIEVE/SIEVE        </v>
          </cell>
          <cell r="D7417" t="str">
            <v>PC</v>
          </cell>
          <cell r="E7417">
            <v>176.4</v>
          </cell>
          <cell r="F7417">
            <v>441</v>
          </cell>
        </row>
        <row r="7418">
          <cell r="A7418">
            <v>2753113</v>
          </cell>
          <cell r="B7418" t="str">
            <v>27-531-13</v>
          </cell>
          <cell r="C7418" t="str">
            <v xml:space="preserve">SPEAKING TUBE, 13MM, SIEVE/SIEVE        </v>
          </cell>
          <cell r="D7418" t="str">
            <v>PC</v>
          </cell>
          <cell r="E7418">
            <v>181.8</v>
          </cell>
          <cell r="F7418">
            <v>454.5</v>
          </cell>
        </row>
        <row r="7419">
          <cell r="A7419">
            <v>2753208</v>
          </cell>
          <cell r="B7419" t="str">
            <v>27-532-08</v>
          </cell>
          <cell r="C7419" t="str">
            <v xml:space="preserve">SPEAKING TUBE, 8MM, CLOSED              </v>
          </cell>
          <cell r="D7419" t="str">
            <v>PC</v>
          </cell>
          <cell r="E7419">
            <v>126.9</v>
          </cell>
          <cell r="F7419">
            <v>317.25</v>
          </cell>
        </row>
        <row r="7420">
          <cell r="A7420">
            <v>2753209</v>
          </cell>
          <cell r="B7420" t="str">
            <v>27-532-09</v>
          </cell>
          <cell r="C7420" t="str">
            <v xml:space="preserve">SPEAKING TUBE, 9MM, CLOSED              </v>
          </cell>
          <cell r="D7420" t="str">
            <v>PC</v>
          </cell>
          <cell r="E7420">
            <v>126.9</v>
          </cell>
          <cell r="F7420">
            <v>317.25</v>
          </cell>
        </row>
        <row r="7421">
          <cell r="A7421">
            <v>2753210</v>
          </cell>
          <cell r="B7421" t="str">
            <v>27-532-10</v>
          </cell>
          <cell r="C7421" t="str">
            <v xml:space="preserve">SPEAKING TUBE, 10MM, CLOSED             </v>
          </cell>
          <cell r="D7421" t="str">
            <v>PC</v>
          </cell>
          <cell r="E7421">
            <v>126.9</v>
          </cell>
          <cell r="F7421">
            <v>317.25</v>
          </cell>
        </row>
        <row r="7422">
          <cell r="A7422">
            <v>2753211</v>
          </cell>
          <cell r="B7422" t="str">
            <v>27-532-11</v>
          </cell>
          <cell r="C7422" t="str">
            <v xml:space="preserve">SPEAKING TUBE, 11MM, CLOSED             </v>
          </cell>
          <cell r="D7422" t="str">
            <v>PC</v>
          </cell>
          <cell r="E7422">
            <v>126.9</v>
          </cell>
          <cell r="F7422">
            <v>317.25</v>
          </cell>
        </row>
        <row r="7423">
          <cell r="A7423">
            <v>2753212</v>
          </cell>
          <cell r="B7423" t="str">
            <v>27-532-12</v>
          </cell>
          <cell r="C7423" t="str">
            <v xml:space="preserve">SPEAKING TUBE, 12MM, CLOSED             </v>
          </cell>
          <cell r="D7423" t="str">
            <v>PC</v>
          </cell>
          <cell r="E7423">
            <v>132.75</v>
          </cell>
          <cell r="F7423">
            <v>331.875</v>
          </cell>
        </row>
        <row r="7424">
          <cell r="A7424">
            <v>2753213</v>
          </cell>
          <cell r="B7424" t="str">
            <v>27-532-13</v>
          </cell>
          <cell r="C7424" t="str">
            <v xml:space="preserve">SPEAKING TUBE, 13MM, CLOSED             </v>
          </cell>
          <cell r="D7424" t="str">
            <v>PC</v>
          </cell>
          <cell r="E7424">
            <v>136.80000000000001</v>
          </cell>
          <cell r="F7424">
            <v>342</v>
          </cell>
        </row>
        <row r="7425">
          <cell r="A7425">
            <v>2753308</v>
          </cell>
          <cell r="B7425" t="str">
            <v>27-533-08</v>
          </cell>
          <cell r="C7425" t="str">
            <v xml:space="preserve">SPEAKING TUBE, 8MM, WINDOW/WINDOW       </v>
          </cell>
          <cell r="D7425" t="str">
            <v>PC</v>
          </cell>
          <cell r="E7425">
            <v>149.85</v>
          </cell>
          <cell r="F7425">
            <v>374.625</v>
          </cell>
        </row>
        <row r="7426">
          <cell r="A7426">
            <v>2753309</v>
          </cell>
          <cell r="B7426" t="str">
            <v>27-533-09</v>
          </cell>
          <cell r="C7426" t="str">
            <v xml:space="preserve">SPEAKING TUBE, 9MM, WINDOW/WINDOW       </v>
          </cell>
          <cell r="D7426" t="str">
            <v>PC</v>
          </cell>
          <cell r="E7426">
            <v>149.85</v>
          </cell>
          <cell r="F7426">
            <v>374.625</v>
          </cell>
        </row>
        <row r="7427">
          <cell r="A7427">
            <v>2753310</v>
          </cell>
          <cell r="B7427" t="str">
            <v>27-533-10</v>
          </cell>
          <cell r="C7427" t="str">
            <v xml:space="preserve">SPEAKING TUBE, 10MM, WINDOW/WINDOW      </v>
          </cell>
          <cell r="D7427" t="str">
            <v>PC</v>
          </cell>
          <cell r="E7427">
            <v>149.85</v>
          </cell>
          <cell r="F7427">
            <v>374.625</v>
          </cell>
        </row>
        <row r="7428">
          <cell r="A7428">
            <v>2753311</v>
          </cell>
          <cell r="B7428" t="str">
            <v>27-533-11</v>
          </cell>
          <cell r="C7428" t="str">
            <v xml:space="preserve">SPEAKING TUBE, 11MM, WINDOW/WINDOW      </v>
          </cell>
          <cell r="D7428" t="str">
            <v>PC</v>
          </cell>
          <cell r="E7428">
            <v>149.85</v>
          </cell>
          <cell r="F7428">
            <v>374.625</v>
          </cell>
        </row>
        <row r="7429">
          <cell r="A7429">
            <v>2753312</v>
          </cell>
          <cell r="B7429" t="str">
            <v>27-533-12</v>
          </cell>
          <cell r="C7429" t="str">
            <v xml:space="preserve">SPEAKING TUBE, 12MM, WINDOW/WINDOW      </v>
          </cell>
          <cell r="D7429" t="str">
            <v>PC</v>
          </cell>
          <cell r="E7429">
            <v>154.35</v>
          </cell>
          <cell r="F7429">
            <v>385.875</v>
          </cell>
        </row>
        <row r="7430">
          <cell r="A7430">
            <v>2753313</v>
          </cell>
          <cell r="B7430" t="str">
            <v>27-533-13</v>
          </cell>
          <cell r="C7430" t="str">
            <v xml:space="preserve">SPEAKING TUBE, 13MM, WINDOW/WINDOW      </v>
          </cell>
          <cell r="D7430" t="str">
            <v>PC</v>
          </cell>
          <cell r="E7430">
            <v>159.75</v>
          </cell>
          <cell r="F7430">
            <v>399.375</v>
          </cell>
        </row>
        <row r="7431">
          <cell r="A7431">
            <v>2753408</v>
          </cell>
          <cell r="B7431" t="str">
            <v>27-534-08</v>
          </cell>
          <cell r="C7431" t="str">
            <v xml:space="preserve">SPEAKING TUBE, 8MM, WINDOW/SIEVE        </v>
          </cell>
          <cell r="D7431" t="str">
            <v>PC</v>
          </cell>
          <cell r="E7431">
            <v>154.80000000000001</v>
          </cell>
          <cell r="F7431">
            <v>387</v>
          </cell>
        </row>
        <row r="7432">
          <cell r="A7432">
            <v>2753409</v>
          </cell>
          <cell r="B7432" t="str">
            <v>27-534-09</v>
          </cell>
          <cell r="C7432" t="str">
            <v xml:space="preserve">SPEAKING TUBE, 9MM, WINDOW/SIEVE        </v>
          </cell>
          <cell r="D7432" t="str">
            <v>PC</v>
          </cell>
          <cell r="E7432">
            <v>154.80000000000001</v>
          </cell>
          <cell r="F7432">
            <v>387</v>
          </cell>
        </row>
        <row r="7433">
          <cell r="A7433">
            <v>2753410</v>
          </cell>
          <cell r="B7433" t="str">
            <v>27-534-10</v>
          </cell>
          <cell r="C7433" t="str">
            <v xml:space="preserve">SPEAKING TUBE, 10MM, WINDOW/SIEVE       </v>
          </cell>
          <cell r="D7433" t="str">
            <v>PC</v>
          </cell>
          <cell r="E7433">
            <v>154.80000000000001</v>
          </cell>
          <cell r="F7433">
            <v>387</v>
          </cell>
        </row>
        <row r="7434">
          <cell r="A7434">
            <v>2753411</v>
          </cell>
          <cell r="B7434" t="str">
            <v>27-534-11</v>
          </cell>
          <cell r="C7434" t="str">
            <v xml:space="preserve">SPEAKING TUBE, 11MM, WINDOW/SIEVE       </v>
          </cell>
          <cell r="D7434" t="str">
            <v>PC</v>
          </cell>
          <cell r="E7434">
            <v>154.80000000000001</v>
          </cell>
          <cell r="F7434">
            <v>387</v>
          </cell>
        </row>
        <row r="7435">
          <cell r="A7435">
            <v>2753412</v>
          </cell>
          <cell r="B7435" t="str">
            <v>27-534-12</v>
          </cell>
          <cell r="C7435" t="str">
            <v xml:space="preserve">SPEAKING TUBE, 12MM, WINDOW/SIEVE       </v>
          </cell>
          <cell r="D7435" t="str">
            <v>PC</v>
          </cell>
          <cell r="E7435">
            <v>159.75</v>
          </cell>
          <cell r="F7435">
            <v>399.375</v>
          </cell>
        </row>
        <row r="7436">
          <cell r="A7436">
            <v>2753413</v>
          </cell>
          <cell r="B7436" t="str">
            <v>27-534-13</v>
          </cell>
          <cell r="C7436" t="str">
            <v xml:space="preserve">SPEAKING TUBE, 13MM, WINDOW/SIEVE       </v>
          </cell>
          <cell r="D7436" t="str">
            <v>PC</v>
          </cell>
          <cell r="E7436">
            <v>165.6</v>
          </cell>
          <cell r="F7436">
            <v>414</v>
          </cell>
        </row>
        <row r="7437">
          <cell r="A7437">
            <v>2753508</v>
          </cell>
          <cell r="B7437" t="str">
            <v>27-535-08</v>
          </cell>
          <cell r="C7437" t="str">
            <v xml:space="preserve">SPEAKING TUBE, 8MM, SIEVE/SIEVE         </v>
          </cell>
          <cell r="D7437" t="str">
            <v>PC</v>
          </cell>
          <cell r="E7437">
            <v>162.44999999999999</v>
          </cell>
          <cell r="F7437">
            <v>406.125</v>
          </cell>
        </row>
        <row r="7438">
          <cell r="A7438">
            <v>2753509</v>
          </cell>
          <cell r="B7438" t="str">
            <v>27-535-09</v>
          </cell>
          <cell r="C7438" t="str">
            <v xml:space="preserve">SPEAKING TUBE, 9MM, SIEVE/SIEVE         </v>
          </cell>
          <cell r="D7438" t="str">
            <v>PC</v>
          </cell>
          <cell r="E7438">
            <v>162.44999999999999</v>
          </cell>
          <cell r="F7438">
            <v>406.125</v>
          </cell>
        </row>
        <row r="7439">
          <cell r="A7439">
            <v>2753510</v>
          </cell>
          <cell r="B7439" t="str">
            <v>27-535-10</v>
          </cell>
          <cell r="C7439" t="str">
            <v xml:space="preserve">SPEAKING TUBE, 10MM, SIEVE/SIEVE        </v>
          </cell>
          <cell r="D7439" t="str">
            <v>PC</v>
          </cell>
          <cell r="E7439">
            <v>162.44999999999999</v>
          </cell>
          <cell r="F7439">
            <v>406.125</v>
          </cell>
        </row>
        <row r="7440">
          <cell r="A7440">
            <v>2753511</v>
          </cell>
          <cell r="B7440" t="str">
            <v>27-535-11</v>
          </cell>
          <cell r="C7440" t="str">
            <v xml:space="preserve">SPEAKING TUBE, 11MM, SIEVE/SIEVE        </v>
          </cell>
          <cell r="D7440" t="str">
            <v>PC</v>
          </cell>
          <cell r="E7440">
            <v>162.44999999999999</v>
          </cell>
          <cell r="F7440">
            <v>406.125</v>
          </cell>
        </row>
        <row r="7441">
          <cell r="A7441">
            <v>2753512</v>
          </cell>
          <cell r="B7441" t="str">
            <v>27-535-12</v>
          </cell>
          <cell r="C7441" t="str">
            <v xml:space="preserve">SPEAKING TUBE, 12MM, SIEVE/SIEVE        </v>
          </cell>
          <cell r="D7441" t="str">
            <v>PC</v>
          </cell>
          <cell r="E7441">
            <v>167.4</v>
          </cell>
          <cell r="F7441">
            <v>418.5</v>
          </cell>
        </row>
        <row r="7442">
          <cell r="A7442">
            <v>2753513</v>
          </cell>
          <cell r="B7442" t="str">
            <v>27-535-13</v>
          </cell>
          <cell r="C7442" t="str">
            <v xml:space="preserve">SPEAKING TUBE, 13MM, SIEVE/SIEVE        </v>
          </cell>
          <cell r="D7442" t="str">
            <v>PC</v>
          </cell>
          <cell r="E7442">
            <v>172.35</v>
          </cell>
          <cell r="F7442">
            <v>430.875</v>
          </cell>
        </row>
        <row r="7443">
          <cell r="A7443">
            <v>2753608</v>
          </cell>
          <cell r="B7443" t="str">
            <v>27-536-08</v>
          </cell>
          <cell r="C7443" t="str">
            <v xml:space="preserve">SPEAKING TUBE, 8MM, CLOSED              </v>
          </cell>
          <cell r="D7443" t="str">
            <v>PC</v>
          </cell>
          <cell r="E7443">
            <v>197.1</v>
          </cell>
          <cell r="F7443">
            <v>492.75</v>
          </cell>
        </row>
        <row r="7444">
          <cell r="A7444">
            <v>2753609</v>
          </cell>
          <cell r="B7444" t="str">
            <v>27-536-09</v>
          </cell>
          <cell r="C7444" t="str">
            <v xml:space="preserve">SPEAKING TUBE, 9MM, CLOSED              </v>
          </cell>
          <cell r="D7444" t="str">
            <v>PC</v>
          </cell>
          <cell r="E7444">
            <v>197.1</v>
          </cell>
          <cell r="F7444">
            <v>492.75</v>
          </cell>
        </row>
        <row r="7445">
          <cell r="A7445">
            <v>2753610</v>
          </cell>
          <cell r="B7445" t="str">
            <v>27-536-10</v>
          </cell>
          <cell r="C7445" t="str">
            <v xml:space="preserve">SPEAKING TUBE, 10MM, CLOSED             </v>
          </cell>
          <cell r="D7445" t="str">
            <v>PC</v>
          </cell>
          <cell r="E7445">
            <v>197.1</v>
          </cell>
          <cell r="F7445">
            <v>492.75</v>
          </cell>
        </row>
        <row r="7446">
          <cell r="A7446">
            <v>2753611</v>
          </cell>
          <cell r="B7446" t="str">
            <v>27-536-11</v>
          </cell>
          <cell r="C7446" t="str">
            <v xml:space="preserve">SPEAKING TUBE, 11MM, CLOSED             </v>
          </cell>
          <cell r="D7446" t="str">
            <v>PC</v>
          </cell>
          <cell r="E7446">
            <v>197.1</v>
          </cell>
          <cell r="F7446">
            <v>492.75</v>
          </cell>
        </row>
        <row r="7447">
          <cell r="A7447">
            <v>2753612</v>
          </cell>
          <cell r="B7447" t="str">
            <v>27-536-12</v>
          </cell>
          <cell r="C7447" t="str">
            <v xml:space="preserve">SPEAKING TUBE, 12MM, CLOSED             </v>
          </cell>
          <cell r="D7447" t="str">
            <v>PC</v>
          </cell>
          <cell r="E7447">
            <v>209.7</v>
          </cell>
          <cell r="F7447">
            <v>524.25</v>
          </cell>
        </row>
        <row r="7448">
          <cell r="A7448">
            <v>2753613</v>
          </cell>
          <cell r="B7448" t="str">
            <v>27-536-13</v>
          </cell>
          <cell r="C7448" t="str">
            <v xml:space="preserve">SPEAKING TUBE, 13MM, CLOSED             </v>
          </cell>
          <cell r="D7448" t="str">
            <v>PC</v>
          </cell>
          <cell r="E7448">
            <v>213.75</v>
          </cell>
          <cell r="F7448">
            <v>534.375</v>
          </cell>
        </row>
        <row r="7449">
          <cell r="A7449">
            <v>2753708</v>
          </cell>
          <cell r="B7449" t="str">
            <v>27-537-08</v>
          </cell>
          <cell r="C7449" t="str">
            <v xml:space="preserve">SPEAKING TUBE, 8MM, WINDOW/WINDOW       </v>
          </cell>
          <cell r="D7449" t="str">
            <v>PC</v>
          </cell>
          <cell r="E7449">
            <v>218.25</v>
          </cell>
          <cell r="F7449">
            <v>545.625</v>
          </cell>
        </row>
        <row r="7450">
          <cell r="A7450">
            <v>2753709</v>
          </cell>
          <cell r="B7450" t="str">
            <v>27-537-09</v>
          </cell>
          <cell r="C7450" t="str">
            <v xml:space="preserve">SPEAKING TUBE, 9MM, WINDOW/WINDOW       </v>
          </cell>
          <cell r="D7450" t="str">
            <v>PC</v>
          </cell>
          <cell r="E7450">
            <v>218.7</v>
          </cell>
          <cell r="F7450">
            <v>546.75</v>
          </cell>
        </row>
        <row r="7451">
          <cell r="A7451">
            <v>2753710</v>
          </cell>
          <cell r="B7451" t="str">
            <v>27-537-10</v>
          </cell>
          <cell r="C7451" t="str">
            <v xml:space="preserve">SPEAKING TUBE, 10MM, WINDOW/WINDOW      </v>
          </cell>
          <cell r="D7451" t="str">
            <v>PC</v>
          </cell>
          <cell r="E7451">
            <v>218.7</v>
          </cell>
          <cell r="F7451">
            <v>546.75</v>
          </cell>
        </row>
        <row r="7452">
          <cell r="A7452">
            <v>2753711</v>
          </cell>
          <cell r="B7452" t="str">
            <v>27-537-11</v>
          </cell>
          <cell r="C7452" t="str">
            <v xml:space="preserve">SPEAKING TUBE, 11MM, WINDOW/WINDOW      </v>
          </cell>
          <cell r="D7452" t="str">
            <v>PC</v>
          </cell>
          <cell r="E7452">
            <v>218.7</v>
          </cell>
          <cell r="F7452">
            <v>546.75</v>
          </cell>
        </row>
        <row r="7453">
          <cell r="A7453">
            <v>2753712</v>
          </cell>
          <cell r="B7453" t="str">
            <v>27-537-12</v>
          </cell>
          <cell r="C7453" t="str">
            <v xml:space="preserve">SPEAKING TUBE, 12MM, WINDOW/WINDOW      </v>
          </cell>
          <cell r="D7453" t="str">
            <v>PC</v>
          </cell>
          <cell r="E7453">
            <v>232.65</v>
          </cell>
          <cell r="F7453">
            <v>581.625</v>
          </cell>
        </row>
        <row r="7454">
          <cell r="A7454">
            <v>2753713</v>
          </cell>
          <cell r="B7454" t="str">
            <v>27-537-13</v>
          </cell>
          <cell r="C7454" t="str">
            <v xml:space="preserve">SPEAKING TUBE, 13MM, WINDOW/WINDOW      </v>
          </cell>
          <cell r="D7454" t="str">
            <v>PC</v>
          </cell>
          <cell r="E7454">
            <v>236.25</v>
          </cell>
          <cell r="F7454">
            <v>590.625</v>
          </cell>
        </row>
        <row r="7455">
          <cell r="A7455">
            <v>2753808</v>
          </cell>
          <cell r="B7455" t="str">
            <v>27-538-08</v>
          </cell>
          <cell r="C7455" t="str">
            <v xml:space="preserve">SPEAKING TUBE, 8MM, WINDOW/SIEVE        </v>
          </cell>
          <cell r="D7455" t="str">
            <v>PC</v>
          </cell>
          <cell r="E7455">
            <v>226.35</v>
          </cell>
          <cell r="F7455">
            <v>565.875</v>
          </cell>
        </row>
        <row r="7456">
          <cell r="A7456">
            <v>2753809</v>
          </cell>
          <cell r="B7456" t="str">
            <v>27-538-09</v>
          </cell>
          <cell r="C7456" t="str">
            <v xml:space="preserve">SPEAKING TUBE, 9MM, WINDOW/SIEVE        </v>
          </cell>
          <cell r="D7456" t="str">
            <v>PC</v>
          </cell>
          <cell r="E7456">
            <v>226.35</v>
          </cell>
          <cell r="F7456">
            <v>565.875</v>
          </cell>
        </row>
        <row r="7457">
          <cell r="A7457">
            <v>2753810</v>
          </cell>
          <cell r="B7457" t="str">
            <v>27-538-10</v>
          </cell>
          <cell r="C7457" t="str">
            <v xml:space="preserve">SPEAKING TUBE, 10MM, WINDOW/SIEVE       </v>
          </cell>
          <cell r="D7457" t="str">
            <v>PC</v>
          </cell>
          <cell r="E7457">
            <v>226.35</v>
          </cell>
          <cell r="F7457">
            <v>565.875</v>
          </cell>
        </row>
        <row r="7458">
          <cell r="A7458">
            <v>2753811</v>
          </cell>
          <cell r="B7458" t="str">
            <v>27-538-11</v>
          </cell>
          <cell r="C7458" t="str">
            <v xml:space="preserve">SPEAKING TUBE, 11MM, WINDOW/SIEVE       </v>
          </cell>
          <cell r="D7458" t="str">
            <v>PC</v>
          </cell>
          <cell r="E7458">
            <v>226.35</v>
          </cell>
          <cell r="F7458">
            <v>565.875</v>
          </cell>
        </row>
        <row r="7459">
          <cell r="A7459">
            <v>2753812</v>
          </cell>
          <cell r="B7459" t="str">
            <v>27-538-12</v>
          </cell>
          <cell r="C7459" t="str">
            <v xml:space="preserve">SPEAKING TUBE, 12MM, WINDOW/SIEVE       </v>
          </cell>
          <cell r="D7459" t="str">
            <v>PC</v>
          </cell>
          <cell r="E7459">
            <v>238.05</v>
          </cell>
          <cell r="F7459">
            <v>595.125</v>
          </cell>
        </row>
        <row r="7460">
          <cell r="A7460">
            <v>2753813</v>
          </cell>
          <cell r="B7460" t="str">
            <v>27-538-13</v>
          </cell>
          <cell r="C7460" t="str">
            <v xml:space="preserve">SPEAKING TUBE, 13MM, WINDOW/SIEVE       </v>
          </cell>
          <cell r="D7460" t="str">
            <v>PC</v>
          </cell>
          <cell r="E7460">
            <v>243</v>
          </cell>
          <cell r="F7460">
            <v>607.5</v>
          </cell>
        </row>
        <row r="7461">
          <cell r="A7461">
            <v>2753908</v>
          </cell>
          <cell r="B7461" t="str">
            <v>27-539-08</v>
          </cell>
          <cell r="C7461" t="str">
            <v xml:space="preserve">SPEAKING TUBE, 8MM, SIEVE/SIEVE         </v>
          </cell>
          <cell r="D7461" t="str">
            <v>PC</v>
          </cell>
          <cell r="E7461">
            <v>232.2</v>
          </cell>
          <cell r="F7461">
            <v>580.5</v>
          </cell>
        </row>
        <row r="7462">
          <cell r="A7462">
            <v>2753909</v>
          </cell>
          <cell r="B7462" t="str">
            <v>27-539-09</v>
          </cell>
          <cell r="C7462" t="str">
            <v xml:space="preserve">SPEAKING TUBE, 9MM, SIEVE/SIEVE         </v>
          </cell>
          <cell r="D7462" t="str">
            <v>PC</v>
          </cell>
          <cell r="E7462">
            <v>232.2</v>
          </cell>
          <cell r="F7462">
            <v>580.5</v>
          </cell>
        </row>
        <row r="7463">
          <cell r="A7463">
            <v>2753910</v>
          </cell>
          <cell r="B7463" t="str">
            <v>27-539-10</v>
          </cell>
          <cell r="C7463" t="str">
            <v xml:space="preserve">SPEAKING TUBE, 10MM, SIEVE/SIEVE        </v>
          </cell>
          <cell r="D7463" t="str">
            <v>PC</v>
          </cell>
          <cell r="E7463">
            <v>232.2</v>
          </cell>
          <cell r="F7463">
            <v>580.5</v>
          </cell>
        </row>
        <row r="7464">
          <cell r="A7464">
            <v>2753911</v>
          </cell>
          <cell r="B7464" t="str">
            <v>27-539-11</v>
          </cell>
          <cell r="C7464" t="str">
            <v xml:space="preserve">SPEAKING TUBE, 11MM, SIEVE/SIEVE        </v>
          </cell>
          <cell r="D7464" t="str">
            <v>PC</v>
          </cell>
          <cell r="E7464">
            <v>232.2</v>
          </cell>
          <cell r="F7464">
            <v>580.5</v>
          </cell>
        </row>
        <row r="7465">
          <cell r="A7465">
            <v>2753912</v>
          </cell>
          <cell r="B7465" t="str">
            <v>27-539-12</v>
          </cell>
          <cell r="C7465" t="str">
            <v xml:space="preserve">SPEAKING TUBE, 12MM, SIEVE/SIEVE        </v>
          </cell>
          <cell r="D7465" t="str">
            <v>PC</v>
          </cell>
          <cell r="E7465">
            <v>245.7</v>
          </cell>
          <cell r="F7465">
            <v>614.25</v>
          </cell>
        </row>
        <row r="7466">
          <cell r="A7466">
            <v>2753913</v>
          </cell>
          <cell r="B7466" t="str">
            <v>27-539-13</v>
          </cell>
          <cell r="C7466" t="str">
            <v xml:space="preserve">VALVE SPEAK TUBE SLID VALVE             </v>
          </cell>
          <cell r="D7466" t="str">
            <v>PC</v>
          </cell>
          <cell r="E7466">
            <v>250.2</v>
          </cell>
          <cell r="F7466">
            <v>625.5</v>
          </cell>
        </row>
        <row r="7467">
          <cell r="A7467">
            <v>2812414</v>
          </cell>
          <cell r="B7467" t="str">
            <v>28-124-14</v>
          </cell>
          <cell r="C7467" t="str">
            <v xml:space="preserve">MONCORPS KNIFE                          </v>
          </cell>
          <cell r="D7467" t="str">
            <v>PC</v>
          </cell>
          <cell r="E7467">
            <v>40.409999999999997</v>
          </cell>
          <cell r="F7467">
            <v>101.02499999999999</v>
          </cell>
        </row>
        <row r="7468">
          <cell r="A7468">
            <v>2813514</v>
          </cell>
          <cell r="B7468" t="str">
            <v>28-135-14</v>
          </cell>
          <cell r="C7468" t="str">
            <v xml:space="preserve">VIDAL LUPUS SCRAPER                     </v>
          </cell>
          <cell r="D7468" t="str">
            <v>PC</v>
          </cell>
          <cell r="E7468">
            <v>27.99</v>
          </cell>
          <cell r="F7468">
            <v>69.974999999999994</v>
          </cell>
        </row>
        <row r="7469">
          <cell r="A7469">
            <v>2818801</v>
          </cell>
          <cell r="B7469" t="str">
            <v>28-188-01</v>
          </cell>
          <cell r="C7469" t="str">
            <v xml:space="preserve">FOX LUPUS CURETTE 3MM                   </v>
          </cell>
          <cell r="D7469" t="str">
            <v>PC</v>
          </cell>
          <cell r="E7469">
            <v>42.57</v>
          </cell>
          <cell r="F7469">
            <v>106.425</v>
          </cell>
        </row>
        <row r="7470">
          <cell r="A7470">
            <v>2818802</v>
          </cell>
          <cell r="B7470" t="str">
            <v>28-188-02</v>
          </cell>
          <cell r="C7470" t="str">
            <v xml:space="preserve">FOX LUPUS CURETTE 4 MM                  </v>
          </cell>
          <cell r="D7470" t="str">
            <v>PC</v>
          </cell>
          <cell r="E7470">
            <v>42.57</v>
          </cell>
          <cell r="F7470">
            <v>106.425</v>
          </cell>
        </row>
        <row r="7471">
          <cell r="A7471">
            <v>2818803</v>
          </cell>
          <cell r="B7471" t="str">
            <v>28-188-03</v>
          </cell>
          <cell r="C7471" t="str">
            <v xml:space="preserve">FOX LUPUS CURETTE 5 MM                  </v>
          </cell>
          <cell r="D7471" t="str">
            <v>PC</v>
          </cell>
          <cell r="E7471">
            <v>42.57</v>
          </cell>
          <cell r="F7471">
            <v>106.425</v>
          </cell>
        </row>
        <row r="7472">
          <cell r="A7472">
            <v>2818804</v>
          </cell>
          <cell r="B7472" t="str">
            <v>28-188-04</v>
          </cell>
          <cell r="C7472" t="str">
            <v xml:space="preserve">FOX LUPUS CURETTE 6 MM                  </v>
          </cell>
          <cell r="D7472" t="str">
            <v>PC</v>
          </cell>
          <cell r="E7472">
            <v>42.57</v>
          </cell>
          <cell r="F7472">
            <v>106.425</v>
          </cell>
        </row>
        <row r="7473">
          <cell r="A7473">
            <v>2819601</v>
          </cell>
          <cell r="B7473" t="str">
            <v>28-196-01</v>
          </cell>
          <cell r="C7473" t="str">
            <v xml:space="preserve">WOLFF LUPUS CURETTE PERFORAT            </v>
          </cell>
          <cell r="D7473" t="str">
            <v>PC</v>
          </cell>
          <cell r="E7473">
            <v>43.02</v>
          </cell>
          <cell r="F7473">
            <v>107.55000000000001</v>
          </cell>
        </row>
        <row r="7474">
          <cell r="A7474">
            <v>2819602</v>
          </cell>
          <cell r="B7474" t="str">
            <v>28-196-02</v>
          </cell>
          <cell r="C7474" t="str">
            <v xml:space="preserve">WOLFF LUPUS CURETTE PERFORAT            </v>
          </cell>
          <cell r="D7474" t="str">
            <v>PC</v>
          </cell>
          <cell r="E7474">
            <v>43.02</v>
          </cell>
          <cell r="F7474">
            <v>107.55000000000001</v>
          </cell>
        </row>
        <row r="7475">
          <cell r="A7475">
            <v>2819603</v>
          </cell>
          <cell r="B7475" t="str">
            <v>28-196-03</v>
          </cell>
          <cell r="C7475" t="str">
            <v xml:space="preserve">WOLFF LUPUS CURETTE PERFORAT            </v>
          </cell>
          <cell r="D7475" t="str">
            <v>PC</v>
          </cell>
          <cell r="E7475">
            <v>43.02</v>
          </cell>
          <cell r="F7475">
            <v>107.55000000000001</v>
          </cell>
        </row>
        <row r="7476">
          <cell r="A7476">
            <v>2819604</v>
          </cell>
          <cell r="B7476" t="str">
            <v>28-196-04</v>
          </cell>
          <cell r="C7476" t="str">
            <v xml:space="preserve">WOLFF LUPUS CURETTE PERFORAT            </v>
          </cell>
          <cell r="D7476" t="str">
            <v>PC</v>
          </cell>
          <cell r="E7476">
            <v>43.02</v>
          </cell>
          <cell r="F7476">
            <v>107.55000000000001</v>
          </cell>
        </row>
        <row r="7477">
          <cell r="A7477">
            <v>2819605</v>
          </cell>
          <cell r="B7477" t="str">
            <v>28-196-05</v>
          </cell>
          <cell r="C7477" t="str">
            <v xml:space="preserve">WOLFF LUPUS CURETTE PERFORAT            </v>
          </cell>
          <cell r="D7477" t="str">
            <v>PC</v>
          </cell>
          <cell r="E7477">
            <v>43.02</v>
          </cell>
          <cell r="F7477">
            <v>107.55000000000001</v>
          </cell>
        </row>
        <row r="7478">
          <cell r="A7478">
            <v>2819606</v>
          </cell>
          <cell r="B7478" t="str">
            <v>28-196-06</v>
          </cell>
          <cell r="C7478" t="str">
            <v xml:space="preserve">WOLFF LUPUS CURETTE PERFORAT            </v>
          </cell>
          <cell r="D7478" t="str">
            <v>PC</v>
          </cell>
          <cell r="E7478">
            <v>43.02</v>
          </cell>
          <cell r="F7478">
            <v>107.55000000000001</v>
          </cell>
        </row>
        <row r="7479">
          <cell r="A7479">
            <v>2820315</v>
          </cell>
          <cell r="B7479" t="str">
            <v>28-203-15</v>
          </cell>
          <cell r="C7479" t="str">
            <v xml:space="preserve">KILNER CUTAN HOOKLET                    </v>
          </cell>
          <cell r="D7479" t="str">
            <v>PC</v>
          </cell>
          <cell r="E7479">
            <v>18.18</v>
          </cell>
          <cell r="F7479">
            <v>45.45</v>
          </cell>
        </row>
        <row r="7480">
          <cell r="A7480">
            <v>2820718</v>
          </cell>
          <cell r="B7480" t="str">
            <v>28-207-18</v>
          </cell>
          <cell r="C7480" t="str">
            <v xml:space="preserve">GILLIES CUTAN HOOKLET  FIG 1            </v>
          </cell>
          <cell r="D7480" t="str">
            <v>PC</v>
          </cell>
          <cell r="E7480">
            <v>18.27</v>
          </cell>
          <cell r="F7480">
            <v>45.674999999999997</v>
          </cell>
        </row>
        <row r="7481">
          <cell r="A7481">
            <v>2820918</v>
          </cell>
          <cell r="B7481" t="str">
            <v>28-209-18</v>
          </cell>
          <cell r="C7481" t="str">
            <v xml:space="preserve">GILLIES CUTAN HOOKLET FIG 2             </v>
          </cell>
          <cell r="D7481" t="str">
            <v>PC</v>
          </cell>
          <cell r="E7481">
            <v>18.27</v>
          </cell>
          <cell r="F7481">
            <v>45.674999999999997</v>
          </cell>
        </row>
        <row r="7482">
          <cell r="A7482">
            <v>2821503</v>
          </cell>
          <cell r="B7482" t="str">
            <v>28-215-03</v>
          </cell>
          <cell r="C7482" t="str">
            <v xml:space="preserve">KAYE FACE-LIFT RETRACTOR                </v>
          </cell>
          <cell r="D7482" t="str">
            <v>PC</v>
          </cell>
          <cell r="E7482">
            <v>36.630000000000003</v>
          </cell>
          <cell r="F7482">
            <v>91.575000000000003</v>
          </cell>
        </row>
        <row r="7483">
          <cell r="A7483">
            <v>2821504</v>
          </cell>
          <cell r="B7483" t="str">
            <v>28-215-04</v>
          </cell>
          <cell r="C7483" t="str">
            <v xml:space="preserve">KAYE FACE-LIFT RETRACTOR                </v>
          </cell>
          <cell r="D7483" t="str">
            <v>PC</v>
          </cell>
          <cell r="E7483">
            <v>36.54</v>
          </cell>
          <cell r="F7483">
            <v>91.35</v>
          </cell>
        </row>
        <row r="7484">
          <cell r="A7484">
            <v>2821802</v>
          </cell>
          <cell r="B7484" t="str">
            <v>28-218-02</v>
          </cell>
          <cell r="C7484" t="str">
            <v xml:space="preserve">CUTANEOUS TREPHINE 2MM                  </v>
          </cell>
          <cell r="D7484" t="str">
            <v>PC</v>
          </cell>
          <cell r="E7484">
            <v>25.38</v>
          </cell>
          <cell r="F7484">
            <v>63.449999999999996</v>
          </cell>
        </row>
        <row r="7485">
          <cell r="A7485">
            <v>2821804</v>
          </cell>
          <cell r="B7485" t="str">
            <v>28-218-04</v>
          </cell>
          <cell r="C7485" t="str">
            <v xml:space="preserve">CUTANEOUS TREPHINE      4 MM            </v>
          </cell>
          <cell r="D7485" t="str">
            <v>PC</v>
          </cell>
          <cell r="E7485">
            <v>25.38</v>
          </cell>
          <cell r="F7485">
            <v>63.449999999999996</v>
          </cell>
        </row>
        <row r="7486">
          <cell r="A7486">
            <v>2821806</v>
          </cell>
          <cell r="B7486" t="str">
            <v>28-218-06</v>
          </cell>
          <cell r="C7486" t="str">
            <v xml:space="preserve">CUTANEOUS TREPHINE      6 MM            </v>
          </cell>
          <cell r="D7486" t="str">
            <v>PC</v>
          </cell>
          <cell r="E7486">
            <v>25.38</v>
          </cell>
          <cell r="F7486">
            <v>63.449999999999996</v>
          </cell>
        </row>
        <row r="7487">
          <cell r="A7487">
            <v>2821808</v>
          </cell>
          <cell r="B7487" t="str">
            <v>28-218-08</v>
          </cell>
          <cell r="C7487" t="str">
            <v xml:space="preserve">CUTANEOUS TREPHINE      8 MM            </v>
          </cell>
          <cell r="D7487" t="str">
            <v>PC</v>
          </cell>
          <cell r="E7487">
            <v>25.38</v>
          </cell>
          <cell r="F7487">
            <v>63.449999999999996</v>
          </cell>
        </row>
        <row r="7488">
          <cell r="A7488">
            <v>2821810</v>
          </cell>
          <cell r="B7488" t="str">
            <v>28-218-10</v>
          </cell>
          <cell r="C7488" t="str">
            <v xml:space="preserve">CUTANEOUS TREPHINE     10 MM            </v>
          </cell>
          <cell r="D7488" t="str">
            <v>PC</v>
          </cell>
          <cell r="E7488">
            <v>25.38</v>
          </cell>
          <cell r="F7488">
            <v>63.449999999999996</v>
          </cell>
        </row>
        <row r="7489">
          <cell r="A7489">
            <v>2821812</v>
          </cell>
          <cell r="B7489" t="str">
            <v>28-218-12</v>
          </cell>
          <cell r="C7489" t="str">
            <v xml:space="preserve">CUTANEOUS TREPHINE     12 MM            </v>
          </cell>
          <cell r="D7489" t="str">
            <v>PC</v>
          </cell>
          <cell r="E7489">
            <v>25.38</v>
          </cell>
          <cell r="F7489">
            <v>63.449999999999996</v>
          </cell>
        </row>
        <row r="7490">
          <cell r="A7490">
            <v>2822000</v>
          </cell>
          <cell r="B7490" t="str">
            <v>28-220-00</v>
          </cell>
          <cell r="C7490" t="str">
            <v xml:space="preserve">HANDLE FOR 28 218 02-12                 </v>
          </cell>
          <cell r="D7490" t="str">
            <v>PC</v>
          </cell>
          <cell r="E7490">
            <v>20.52</v>
          </cell>
          <cell r="F7490">
            <v>51.3</v>
          </cell>
        </row>
        <row r="7491">
          <cell r="A7491">
            <v>2824002</v>
          </cell>
          <cell r="B7491" t="str">
            <v>28-240-02</v>
          </cell>
          <cell r="C7491" t="str">
            <v xml:space="preserve">KEYES CUTANEOUS TREPHINE 2MM            </v>
          </cell>
          <cell r="D7491" t="str">
            <v>PC</v>
          </cell>
          <cell r="E7491">
            <v>24.75</v>
          </cell>
          <cell r="F7491">
            <v>61.875</v>
          </cell>
        </row>
        <row r="7492">
          <cell r="A7492">
            <v>2824003</v>
          </cell>
          <cell r="B7492" t="str">
            <v>28-240-03</v>
          </cell>
          <cell r="C7492" t="str">
            <v xml:space="preserve">KEYES CUTANEOUS TREPHINE 3MM            </v>
          </cell>
          <cell r="D7492" t="str">
            <v>PC</v>
          </cell>
          <cell r="E7492">
            <v>24.75</v>
          </cell>
          <cell r="F7492">
            <v>61.875</v>
          </cell>
        </row>
        <row r="7493">
          <cell r="A7493">
            <v>2824004</v>
          </cell>
          <cell r="B7493" t="str">
            <v>28-240-04</v>
          </cell>
          <cell r="C7493" t="str">
            <v xml:space="preserve">KEYES CUTANEOUS TREPHINE 4MM            </v>
          </cell>
          <cell r="D7493" t="str">
            <v>PC</v>
          </cell>
          <cell r="E7493">
            <v>24.75</v>
          </cell>
          <cell r="F7493">
            <v>61.875</v>
          </cell>
        </row>
        <row r="7494">
          <cell r="A7494">
            <v>2824005</v>
          </cell>
          <cell r="B7494" t="str">
            <v>28-240-05</v>
          </cell>
          <cell r="C7494" t="str">
            <v xml:space="preserve">KEYES CUTANEOUS TREPHINE 5MM            </v>
          </cell>
          <cell r="D7494" t="str">
            <v>PC</v>
          </cell>
          <cell r="E7494">
            <v>24.75</v>
          </cell>
          <cell r="F7494">
            <v>61.875</v>
          </cell>
        </row>
        <row r="7495">
          <cell r="A7495">
            <v>2824006</v>
          </cell>
          <cell r="B7495" t="str">
            <v>28-240-06</v>
          </cell>
          <cell r="C7495" t="str">
            <v xml:space="preserve">KEYES CUTANEOUS TREPHINE 6MM            </v>
          </cell>
          <cell r="D7495" t="str">
            <v>PC</v>
          </cell>
          <cell r="E7495">
            <v>24.75</v>
          </cell>
          <cell r="F7495">
            <v>61.875</v>
          </cell>
        </row>
        <row r="7496">
          <cell r="A7496">
            <v>2824007</v>
          </cell>
          <cell r="B7496" t="str">
            <v>28-240-07</v>
          </cell>
          <cell r="C7496" t="str">
            <v xml:space="preserve">KEYES CUTANEOUS TREPHINE 7MM            </v>
          </cell>
          <cell r="D7496" t="str">
            <v>PC</v>
          </cell>
          <cell r="E7496">
            <v>24.75</v>
          </cell>
          <cell r="F7496">
            <v>61.875</v>
          </cell>
        </row>
        <row r="7497">
          <cell r="A7497">
            <v>2824008</v>
          </cell>
          <cell r="B7497" t="str">
            <v>28-240-08</v>
          </cell>
          <cell r="C7497" t="str">
            <v xml:space="preserve">KEYES CUTANEOUS TREPHINE 8MM            </v>
          </cell>
          <cell r="D7497" t="str">
            <v>PC</v>
          </cell>
          <cell r="E7497">
            <v>24.75</v>
          </cell>
          <cell r="F7497">
            <v>61.875</v>
          </cell>
        </row>
        <row r="7498">
          <cell r="A7498">
            <v>2826114</v>
          </cell>
          <cell r="B7498" t="str">
            <v>28-261-14</v>
          </cell>
          <cell r="C7498" t="str">
            <v xml:space="preserve">UNNA COMEDONE EXTRACTOR DBL             </v>
          </cell>
          <cell r="D7498" t="str">
            <v>PC</v>
          </cell>
          <cell r="E7498">
            <v>22.68</v>
          </cell>
          <cell r="F7498">
            <v>56.7</v>
          </cell>
        </row>
        <row r="7499">
          <cell r="A7499">
            <v>2826314</v>
          </cell>
          <cell r="B7499" t="str">
            <v>28-263-14</v>
          </cell>
          <cell r="C7499" t="str">
            <v xml:space="preserve">UNNA COMEDONE EXTRACTOR DBL             </v>
          </cell>
          <cell r="D7499" t="str">
            <v>PC</v>
          </cell>
          <cell r="E7499">
            <v>22.68</v>
          </cell>
          <cell r="F7499">
            <v>56.7</v>
          </cell>
        </row>
        <row r="7500">
          <cell r="A7500">
            <v>2827110</v>
          </cell>
          <cell r="B7500" t="str">
            <v>28-271-10</v>
          </cell>
          <cell r="C7500" t="str">
            <v xml:space="preserve">SAALFELD COMED EXTR W LANCET            </v>
          </cell>
          <cell r="D7500" t="str">
            <v>PC</v>
          </cell>
          <cell r="E7500">
            <v>14.22</v>
          </cell>
          <cell r="F7500">
            <v>35.550000000000004</v>
          </cell>
        </row>
        <row r="7501">
          <cell r="A7501">
            <v>2827514</v>
          </cell>
          <cell r="B7501" t="str">
            <v>28-275-14</v>
          </cell>
          <cell r="C7501" t="str">
            <v xml:space="preserve">SAALFELD COMED EXTR W KNIFE             </v>
          </cell>
          <cell r="D7501" t="str">
            <v>PC</v>
          </cell>
          <cell r="E7501">
            <v>19.89</v>
          </cell>
          <cell r="F7501">
            <v>49.725000000000001</v>
          </cell>
        </row>
        <row r="7502">
          <cell r="A7502">
            <v>2827910</v>
          </cell>
          <cell r="B7502" t="str">
            <v>28-279-10</v>
          </cell>
          <cell r="C7502" t="str">
            <v xml:space="preserve">SCHAMBERG COMEDONE EXTRACTOR            </v>
          </cell>
          <cell r="D7502" t="str">
            <v>PC</v>
          </cell>
          <cell r="E7502">
            <v>15.21</v>
          </cell>
          <cell r="F7502">
            <v>38.025000000000006</v>
          </cell>
        </row>
        <row r="7503">
          <cell r="A7503">
            <v>2829414</v>
          </cell>
          <cell r="B7503" t="str">
            <v>28-294-14</v>
          </cell>
          <cell r="C7503" t="str">
            <v xml:space="preserve">KATSCH COMED EXTRACT W LANC             </v>
          </cell>
          <cell r="D7503" t="str">
            <v>PC</v>
          </cell>
          <cell r="E7503">
            <v>20.43</v>
          </cell>
          <cell r="F7503">
            <v>51.075000000000003</v>
          </cell>
        </row>
        <row r="7504">
          <cell r="A7504">
            <v>2829611</v>
          </cell>
          <cell r="B7504" t="str">
            <v>28-296-11</v>
          </cell>
          <cell r="C7504" t="str">
            <v xml:space="preserve">UNNA-VIDAL COMEDO EXTRACTOR             </v>
          </cell>
          <cell r="D7504" t="str">
            <v>PC</v>
          </cell>
          <cell r="E7504">
            <v>30.6</v>
          </cell>
          <cell r="F7504">
            <v>76.5</v>
          </cell>
        </row>
        <row r="7505">
          <cell r="A7505">
            <v>2830015</v>
          </cell>
          <cell r="B7505" t="str">
            <v>28-300-15</v>
          </cell>
          <cell r="C7505" t="str">
            <v xml:space="preserve">ASSUMPCAO FACE-LIFT FORCEPS             </v>
          </cell>
          <cell r="D7505" t="str">
            <v>PC</v>
          </cell>
          <cell r="E7505">
            <v>124.65</v>
          </cell>
          <cell r="F7505">
            <v>311.625</v>
          </cell>
        </row>
        <row r="7506">
          <cell r="A7506">
            <v>2850114</v>
          </cell>
          <cell r="B7506" t="str">
            <v>28-501-14</v>
          </cell>
          <cell r="C7506" t="str">
            <v xml:space="preserve">TC-GREGORY FACE-LIFT SCISSORS CURVED    </v>
          </cell>
          <cell r="D7506" t="str">
            <v>PC</v>
          </cell>
          <cell r="E7506">
            <v>99.9</v>
          </cell>
          <cell r="F7506">
            <v>249.75</v>
          </cell>
        </row>
        <row r="7507">
          <cell r="A7507">
            <v>2850315</v>
          </cell>
          <cell r="B7507" t="str">
            <v>28-503-15</v>
          </cell>
          <cell r="C7507" t="str">
            <v xml:space="preserve">TC-KAYE FACE-LIFT SCISSORS CURVED       </v>
          </cell>
          <cell r="D7507" t="str">
            <v>PC</v>
          </cell>
          <cell r="E7507">
            <v>112.5</v>
          </cell>
          <cell r="F7507">
            <v>281.25</v>
          </cell>
        </row>
        <row r="7508">
          <cell r="A7508">
            <v>2850318</v>
          </cell>
          <cell r="B7508" t="str">
            <v>28-503-18</v>
          </cell>
          <cell r="C7508" t="str">
            <v xml:space="preserve">TC-KAYE FACE-LIFT SCISSORS CURVED       </v>
          </cell>
          <cell r="D7508" t="str">
            <v>PC</v>
          </cell>
          <cell r="E7508">
            <v>119.25</v>
          </cell>
          <cell r="F7508">
            <v>298.125</v>
          </cell>
        </row>
        <row r="7509">
          <cell r="A7509">
            <v>2850518</v>
          </cell>
          <cell r="B7509" t="str">
            <v>28-505-18</v>
          </cell>
          <cell r="C7509" t="str">
            <v xml:space="preserve">TC-STELLA-S FACE-LIFT SCISSORS CURVED   </v>
          </cell>
          <cell r="D7509" t="str">
            <v>PC</v>
          </cell>
          <cell r="E7509">
            <v>121.5</v>
          </cell>
          <cell r="F7509">
            <v>303.75</v>
          </cell>
        </row>
        <row r="7510">
          <cell r="A7510">
            <v>2852118</v>
          </cell>
          <cell r="B7510" t="str">
            <v>28-521-18</v>
          </cell>
          <cell r="C7510" t="str">
            <v xml:space="preserve">TC-GORNEY FACE-LIFT SCISSORS CURVED     </v>
          </cell>
          <cell r="D7510" t="str">
            <v>PC</v>
          </cell>
          <cell r="E7510">
            <v>131.85</v>
          </cell>
          <cell r="F7510">
            <v>329.625</v>
          </cell>
        </row>
        <row r="7511">
          <cell r="A7511">
            <v>2852518</v>
          </cell>
          <cell r="B7511" t="str">
            <v>28-525-18</v>
          </cell>
          <cell r="C7511" t="str">
            <v xml:space="preserve">TC-FREEMAN-KAYE FACE-LIFT SCISSORS      </v>
          </cell>
          <cell r="D7511" t="str">
            <v>PC</v>
          </cell>
          <cell r="E7511">
            <v>140.85</v>
          </cell>
          <cell r="F7511">
            <v>352.125</v>
          </cell>
        </row>
        <row r="7512">
          <cell r="A7512">
            <v>2852923</v>
          </cell>
          <cell r="B7512" t="str">
            <v>28-529-23</v>
          </cell>
          <cell r="C7512" t="str">
            <v xml:space="preserve">TC-FREEMANN FACE-LIFT SCISSORS CURVED   </v>
          </cell>
          <cell r="D7512" t="str">
            <v>PC</v>
          </cell>
          <cell r="E7512">
            <v>146.25</v>
          </cell>
          <cell r="F7512">
            <v>365.625</v>
          </cell>
        </row>
        <row r="7513">
          <cell r="A7513">
            <v>3013012</v>
          </cell>
          <cell r="B7513" t="str">
            <v>30-130-12</v>
          </cell>
          <cell r="C7513" t="str">
            <v xml:space="preserve">ALLIS-BABY TISSUE FCPS 4X5T             </v>
          </cell>
          <cell r="D7513" t="str">
            <v>PC</v>
          </cell>
          <cell r="E7513">
            <v>36.81</v>
          </cell>
          <cell r="F7513">
            <v>92.025000000000006</v>
          </cell>
        </row>
        <row r="7514">
          <cell r="A7514">
            <v>3013215</v>
          </cell>
          <cell r="B7514" t="str">
            <v>30-132-15</v>
          </cell>
          <cell r="C7514" t="str">
            <v xml:space="preserve">ALLIS FORCEPS 4/5 TEETH, 6"             </v>
          </cell>
          <cell r="D7514" t="str">
            <v>PC</v>
          </cell>
          <cell r="E7514">
            <v>27.03</v>
          </cell>
          <cell r="F7514">
            <v>67.575000000000003</v>
          </cell>
        </row>
        <row r="7515">
          <cell r="A7515">
            <v>3013415</v>
          </cell>
          <cell r="B7515" t="str">
            <v>30-134-15</v>
          </cell>
          <cell r="C7515" t="str">
            <v xml:space="preserve">ALLIS FORCEPS 5/6 TEETH, 6"             </v>
          </cell>
          <cell r="D7515" t="str">
            <v>PC</v>
          </cell>
          <cell r="E7515">
            <v>27.03</v>
          </cell>
          <cell r="F7515">
            <v>67.575000000000003</v>
          </cell>
        </row>
        <row r="7516">
          <cell r="A7516">
            <v>3013419</v>
          </cell>
          <cell r="B7516" t="str">
            <v>30-134-19</v>
          </cell>
          <cell r="C7516" t="str">
            <v xml:space="preserve">ALLIS INTEST. FCPS. 5/6TEETH            </v>
          </cell>
          <cell r="D7516" t="str">
            <v>PC</v>
          </cell>
          <cell r="E7516">
            <v>33.92</v>
          </cell>
          <cell r="F7516">
            <v>84.800000000000011</v>
          </cell>
        </row>
        <row r="7517">
          <cell r="A7517">
            <v>3013425</v>
          </cell>
          <cell r="B7517" t="str">
            <v>30-134-25</v>
          </cell>
          <cell r="C7517" t="str">
            <v xml:space="preserve">ALLIS INTES-FCP.5/6TEETH 10"            </v>
          </cell>
          <cell r="D7517" t="str">
            <v>PC</v>
          </cell>
          <cell r="E7517">
            <v>49.81</v>
          </cell>
          <cell r="F7517">
            <v>124.52500000000001</v>
          </cell>
        </row>
        <row r="7518">
          <cell r="A7518">
            <v>3013616</v>
          </cell>
          <cell r="B7518" t="str">
            <v>30-136-16</v>
          </cell>
          <cell r="C7518" t="str">
            <v xml:space="preserve">ALLIS ATRAUMA FORCEPS 16 CM             </v>
          </cell>
          <cell r="D7518" t="str">
            <v>PC</v>
          </cell>
          <cell r="E7518">
            <v>89.68</v>
          </cell>
          <cell r="F7518">
            <v>224.20000000000002</v>
          </cell>
        </row>
        <row r="7519">
          <cell r="A7519">
            <v>3013620</v>
          </cell>
          <cell r="B7519" t="str">
            <v>30-136-20</v>
          </cell>
          <cell r="C7519" t="str">
            <v xml:space="preserve">ALLIS ATRAUMA FORCEPS 20 CM             </v>
          </cell>
          <cell r="D7519" t="str">
            <v>PC</v>
          </cell>
          <cell r="E7519">
            <v>102</v>
          </cell>
          <cell r="F7519">
            <v>255</v>
          </cell>
        </row>
        <row r="7520">
          <cell r="A7520">
            <v>3013625</v>
          </cell>
          <cell r="B7520" t="str">
            <v>30-136-25</v>
          </cell>
          <cell r="C7520" t="str">
            <v xml:space="preserve">ALLIS ATRAUMA FORCEPS 25 CM             </v>
          </cell>
          <cell r="D7520" t="str">
            <v>PC</v>
          </cell>
          <cell r="E7520">
            <v>102</v>
          </cell>
          <cell r="F7520">
            <v>255</v>
          </cell>
        </row>
        <row r="7521">
          <cell r="A7521">
            <v>3013630</v>
          </cell>
          <cell r="B7521" t="str">
            <v>30-136-30</v>
          </cell>
          <cell r="C7521" t="str">
            <v xml:space="preserve">ALLIS ATRAUMA FORCEPS 30 CM             </v>
          </cell>
          <cell r="D7521" t="str">
            <v>PC</v>
          </cell>
          <cell r="E7521">
            <v>110.93</v>
          </cell>
          <cell r="F7521">
            <v>277.32500000000005</v>
          </cell>
        </row>
        <row r="7522">
          <cell r="A7522">
            <v>3013815</v>
          </cell>
          <cell r="B7522" t="str">
            <v>30-138-15</v>
          </cell>
          <cell r="C7522" t="str">
            <v xml:space="preserve">ALLIS-ADAIR INT FORC 11/12T             </v>
          </cell>
          <cell r="D7522" t="str">
            <v>PC</v>
          </cell>
          <cell r="E7522">
            <v>41.31</v>
          </cell>
          <cell r="F7522">
            <v>103.27500000000001</v>
          </cell>
        </row>
        <row r="7523">
          <cell r="A7523">
            <v>3014215</v>
          </cell>
          <cell r="B7523" t="str">
            <v>30-142-15</v>
          </cell>
          <cell r="C7523" t="str">
            <v xml:space="preserve">BOYS-ALLIS INTEST FORC 5/6T             </v>
          </cell>
          <cell r="D7523" t="str">
            <v>PC</v>
          </cell>
          <cell r="E7523">
            <v>37.74</v>
          </cell>
          <cell r="F7523">
            <v>94.350000000000009</v>
          </cell>
        </row>
        <row r="7524">
          <cell r="A7524">
            <v>3014815</v>
          </cell>
          <cell r="B7524" t="str">
            <v>30-148-15</v>
          </cell>
          <cell r="C7524" t="str">
            <v xml:space="preserve">JUDD-ALLIS INTESTIN FORCEPS             </v>
          </cell>
          <cell r="D7524" t="str">
            <v>PC</v>
          </cell>
          <cell r="E7524">
            <v>32.39</v>
          </cell>
          <cell r="F7524">
            <v>80.974999999999994</v>
          </cell>
        </row>
        <row r="7525">
          <cell r="A7525">
            <v>3014819</v>
          </cell>
          <cell r="B7525" t="str">
            <v>30-148-19</v>
          </cell>
          <cell r="C7525" t="str">
            <v xml:space="preserve">JUDD-ALLIS INTESTIN FORCEPS             </v>
          </cell>
          <cell r="D7525" t="str">
            <v>PC</v>
          </cell>
          <cell r="E7525">
            <v>44.8</v>
          </cell>
          <cell r="F7525">
            <v>112</v>
          </cell>
        </row>
        <row r="7526">
          <cell r="A7526">
            <v>3015020</v>
          </cell>
          <cell r="B7526" t="str">
            <v>30-150-20</v>
          </cell>
          <cell r="C7526" t="str">
            <v xml:space="preserve">THOMS-ALLIS INTEST FORC 6/7T            </v>
          </cell>
          <cell r="D7526" t="str">
            <v>PC</v>
          </cell>
          <cell r="E7526">
            <v>48.03</v>
          </cell>
          <cell r="F7526">
            <v>120.075</v>
          </cell>
        </row>
        <row r="7527">
          <cell r="A7527">
            <v>3015420</v>
          </cell>
          <cell r="B7527" t="str">
            <v>30-154-20</v>
          </cell>
          <cell r="C7527" t="str">
            <v xml:space="preserve">ALLIS INTESTINAL FORCEP 5/6T            </v>
          </cell>
          <cell r="D7527" t="str">
            <v>PC</v>
          </cell>
          <cell r="E7527">
            <v>41.4</v>
          </cell>
          <cell r="F7527">
            <v>103.5</v>
          </cell>
        </row>
        <row r="7528">
          <cell r="A7528">
            <v>3017020</v>
          </cell>
          <cell r="B7528" t="str">
            <v>30-170-20</v>
          </cell>
          <cell r="C7528" t="str">
            <v xml:space="preserve">LOCKWOOD INTEST FORC FENESTR            </v>
          </cell>
          <cell r="D7528" t="str">
            <v>PC</v>
          </cell>
          <cell r="E7528">
            <v>100.73</v>
          </cell>
          <cell r="F7528">
            <v>251.82500000000002</v>
          </cell>
        </row>
        <row r="7529">
          <cell r="A7529">
            <v>3018616</v>
          </cell>
          <cell r="B7529" t="str">
            <v>30-186-16</v>
          </cell>
          <cell r="C7529" t="str">
            <v xml:space="preserve">WILLIAMS INT      FORCEP FEN            </v>
          </cell>
          <cell r="D7529" t="str">
            <v>PC</v>
          </cell>
          <cell r="E7529">
            <v>57.12</v>
          </cell>
          <cell r="F7529">
            <v>142.79999999999998</v>
          </cell>
        </row>
        <row r="7530">
          <cell r="A7530">
            <v>3019016</v>
          </cell>
          <cell r="B7530" t="str">
            <v>30-190-16</v>
          </cell>
          <cell r="C7530" t="str">
            <v xml:space="preserve">BABCOCK INT FORCEPS FEN TC              </v>
          </cell>
          <cell r="D7530" t="str">
            <v>PC</v>
          </cell>
          <cell r="E7530">
            <v>65.790000000000006</v>
          </cell>
          <cell r="F7530">
            <v>164.47500000000002</v>
          </cell>
        </row>
        <row r="7531">
          <cell r="A7531">
            <v>3019020</v>
          </cell>
          <cell r="B7531" t="str">
            <v>30-190-20</v>
          </cell>
          <cell r="C7531" t="str">
            <v xml:space="preserve">BABCOCK INT FORCEPS FEN TC              </v>
          </cell>
          <cell r="D7531" t="str">
            <v>PC</v>
          </cell>
          <cell r="E7531">
            <v>80.84</v>
          </cell>
          <cell r="F7531">
            <v>202.10000000000002</v>
          </cell>
        </row>
        <row r="7532">
          <cell r="A7532">
            <v>3019216</v>
          </cell>
          <cell r="B7532" t="str">
            <v>30-192-16</v>
          </cell>
          <cell r="C7532" t="str">
            <v xml:space="preserve">BABCOCK INTES-FCP.FEN 6 1/4"            </v>
          </cell>
          <cell r="D7532" t="str">
            <v>PC</v>
          </cell>
          <cell r="E7532">
            <v>43.18</v>
          </cell>
          <cell r="F7532">
            <v>107.95</v>
          </cell>
        </row>
        <row r="7533">
          <cell r="A7533">
            <v>3019218</v>
          </cell>
          <cell r="B7533" t="str">
            <v>30-192-18</v>
          </cell>
          <cell r="C7533" t="str">
            <v xml:space="preserve">BABCOCK INTEST FCPS. FEN 7"             </v>
          </cell>
          <cell r="D7533" t="str">
            <v>PC</v>
          </cell>
          <cell r="E7533">
            <v>43.61</v>
          </cell>
          <cell r="F7533">
            <v>109.02500000000001</v>
          </cell>
        </row>
        <row r="7534">
          <cell r="A7534">
            <v>3019220</v>
          </cell>
          <cell r="B7534" t="str">
            <v>30-192-20</v>
          </cell>
          <cell r="C7534" t="str">
            <v xml:space="preserve">BABCOCK INTEST FCPS FEN 8"              </v>
          </cell>
          <cell r="D7534" t="str">
            <v>PC</v>
          </cell>
          <cell r="E7534">
            <v>47.35</v>
          </cell>
          <cell r="F7534">
            <v>118.375</v>
          </cell>
        </row>
        <row r="7535">
          <cell r="A7535">
            <v>3019224</v>
          </cell>
          <cell r="B7535" t="str">
            <v>30-192-24</v>
          </cell>
          <cell r="C7535" t="str">
            <v xml:space="preserve">BABCOCK INTEST FORCEPS FEN              </v>
          </cell>
          <cell r="D7535" t="str">
            <v>PC</v>
          </cell>
          <cell r="E7535">
            <v>68.680000000000007</v>
          </cell>
          <cell r="F7535">
            <v>171.70000000000002</v>
          </cell>
        </row>
        <row r="7536">
          <cell r="A7536">
            <v>3019616</v>
          </cell>
          <cell r="B7536" t="str">
            <v>30-196-16</v>
          </cell>
          <cell r="C7536" t="str">
            <v xml:space="preserve">BABCOCK FORCEPS ATRAUMATIC              </v>
          </cell>
          <cell r="D7536" t="str">
            <v>PC</v>
          </cell>
          <cell r="E7536">
            <v>100.73</v>
          </cell>
          <cell r="F7536">
            <v>251.82500000000002</v>
          </cell>
        </row>
        <row r="7537">
          <cell r="A7537">
            <v>3019620</v>
          </cell>
          <cell r="B7537" t="str">
            <v>30-196-20</v>
          </cell>
          <cell r="C7537" t="str">
            <v xml:space="preserve">BABCOCK FORCEPS ATRAUMATIC              </v>
          </cell>
          <cell r="D7537" t="str">
            <v>PC</v>
          </cell>
          <cell r="E7537">
            <v>124.53</v>
          </cell>
          <cell r="F7537">
            <v>311.32499999999999</v>
          </cell>
        </row>
        <row r="7538">
          <cell r="A7538">
            <v>3020620</v>
          </cell>
          <cell r="B7538" t="str">
            <v>30-206-20</v>
          </cell>
          <cell r="C7538" t="str">
            <v xml:space="preserve">DUVAL INT FORCEPS FENESTR TC            </v>
          </cell>
          <cell r="D7538" t="str">
            <v>PC</v>
          </cell>
          <cell r="E7538">
            <v>115.18</v>
          </cell>
          <cell r="F7538">
            <v>287.95000000000005</v>
          </cell>
        </row>
        <row r="7539">
          <cell r="A7539">
            <v>3021018</v>
          </cell>
          <cell r="B7539" t="str">
            <v>30-210-18</v>
          </cell>
          <cell r="C7539" t="str">
            <v xml:space="preserve">DUVAL INTEST FORCEPS FENESTR            </v>
          </cell>
          <cell r="D7539" t="str">
            <v>PC</v>
          </cell>
          <cell r="E7539">
            <v>65.88</v>
          </cell>
          <cell r="F7539">
            <v>164.7</v>
          </cell>
        </row>
        <row r="7540">
          <cell r="A7540">
            <v>3021020</v>
          </cell>
          <cell r="B7540" t="str">
            <v>30-210-20</v>
          </cell>
          <cell r="C7540" t="str">
            <v xml:space="preserve">DUVAL INTEST FORCEPS FEN 8"             </v>
          </cell>
          <cell r="D7540" t="str">
            <v>PC</v>
          </cell>
          <cell r="E7540">
            <v>69.87</v>
          </cell>
          <cell r="F7540">
            <v>174.67500000000001</v>
          </cell>
        </row>
        <row r="7541">
          <cell r="A7541">
            <v>3021220</v>
          </cell>
          <cell r="B7541" t="str">
            <v>30-212-20</v>
          </cell>
          <cell r="C7541" t="str">
            <v xml:space="preserve">DUVAL INTEST FORCEPS FENESTR            </v>
          </cell>
          <cell r="D7541" t="str">
            <v>PC</v>
          </cell>
          <cell r="E7541">
            <v>69.87</v>
          </cell>
          <cell r="F7541">
            <v>174.67500000000001</v>
          </cell>
        </row>
        <row r="7542">
          <cell r="A7542">
            <v>3021223</v>
          </cell>
          <cell r="B7542" t="str">
            <v>30-212-23</v>
          </cell>
          <cell r="C7542" t="str">
            <v xml:space="preserve">DUVAL INTEST FORCEPS FENESTR            </v>
          </cell>
          <cell r="D7542" t="str">
            <v>PC</v>
          </cell>
          <cell r="E7542">
            <v>99.88</v>
          </cell>
          <cell r="F7542">
            <v>249.7</v>
          </cell>
        </row>
        <row r="7543">
          <cell r="A7543">
            <v>3027421</v>
          </cell>
          <cell r="B7543" t="str">
            <v>30-274-21</v>
          </cell>
          <cell r="C7543" t="str">
            <v xml:space="preserve">DOYEN INTEST CLAMP FORCEPS              </v>
          </cell>
          <cell r="D7543" t="str">
            <v>PC</v>
          </cell>
          <cell r="E7543">
            <v>64.8</v>
          </cell>
          <cell r="F7543">
            <v>162</v>
          </cell>
        </row>
        <row r="7544">
          <cell r="A7544">
            <v>3027423</v>
          </cell>
          <cell r="B7544" t="str">
            <v>30-274-23</v>
          </cell>
          <cell r="C7544" t="str">
            <v xml:space="preserve">DOYEN INTEST CLAMP FORCEPS              </v>
          </cell>
          <cell r="D7544" t="str">
            <v>PC</v>
          </cell>
          <cell r="E7544">
            <v>73.53</v>
          </cell>
          <cell r="F7544">
            <v>183.82499999999999</v>
          </cell>
        </row>
        <row r="7545">
          <cell r="A7545">
            <v>3027521</v>
          </cell>
          <cell r="B7545" t="str">
            <v>30-275-21</v>
          </cell>
          <cell r="C7545" t="str">
            <v xml:space="preserve">DOYEN INTEST CLAMP FORCEPS              </v>
          </cell>
          <cell r="D7545" t="str">
            <v>PC</v>
          </cell>
          <cell r="E7545">
            <v>69.12</v>
          </cell>
          <cell r="F7545">
            <v>172.8</v>
          </cell>
        </row>
        <row r="7546">
          <cell r="A7546">
            <v>3027523</v>
          </cell>
          <cell r="B7546" t="str">
            <v>30-275-23</v>
          </cell>
          <cell r="C7546" t="str">
            <v xml:space="preserve">DOYEN INTEST CLAMP FORCEPS              </v>
          </cell>
          <cell r="D7546" t="str">
            <v>PC</v>
          </cell>
          <cell r="E7546">
            <v>81.900000000000006</v>
          </cell>
          <cell r="F7546">
            <v>204.75</v>
          </cell>
        </row>
        <row r="7547">
          <cell r="A7547">
            <v>3027618</v>
          </cell>
          <cell r="B7547" t="str">
            <v>30-276-18</v>
          </cell>
          <cell r="C7547" t="str">
            <v xml:space="preserve">DOYEN-BABY INTEST FORCEPS ST            </v>
          </cell>
          <cell r="D7547" t="str">
            <v>PC</v>
          </cell>
          <cell r="E7547">
            <v>63.54</v>
          </cell>
          <cell r="F7547">
            <v>158.85</v>
          </cell>
        </row>
        <row r="7548">
          <cell r="A7548">
            <v>3027718</v>
          </cell>
          <cell r="B7548" t="str">
            <v>30-277-18</v>
          </cell>
          <cell r="C7548" t="str">
            <v xml:space="preserve">DOYEN-BABY INTEST FORCEPS CV            </v>
          </cell>
          <cell r="D7548" t="str">
            <v>PC</v>
          </cell>
          <cell r="E7548">
            <v>69.209999999999994</v>
          </cell>
          <cell r="F7548">
            <v>173.02499999999998</v>
          </cell>
        </row>
        <row r="7549">
          <cell r="A7549">
            <v>3028621</v>
          </cell>
          <cell r="B7549" t="str">
            <v>30-286-21</v>
          </cell>
          <cell r="C7549" t="str">
            <v xml:space="preserve">MAYO-ROBSON INT CLAMP FORCEP            </v>
          </cell>
          <cell r="D7549" t="str">
            <v>PC</v>
          </cell>
          <cell r="E7549">
            <v>64.44</v>
          </cell>
          <cell r="F7549">
            <v>161.1</v>
          </cell>
        </row>
        <row r="7550">
          <cell r="A7550">
            <v>3028623</v>
          </cell>
          <cell r="B7550" t="str">
            <v>30-286-23</v>
          </cell>
          <cell r="C7550" t="str">
            <v xml:space="preserve">MAYO-ROBSON INT CLAMP FORCEP            </v>
          </cell>
          <cell r="D7550" t="str">
            <v>PC</v>
          </cell>
          <cell r="E7550">
            <v>68.94</v>
          </cell>
          <cell r="F7550">
            <v>172.35</v>
          </cell>
        </row>
        <row r="7551">
          <cell r="A7551">
            <v>3028721</v>
          </cell>
          <cell r="B7551" t="str">
            <v>30-287-21</v>
          </cell>
          <cell r="C7551" t="str">
            <v xml:space="preserve">MAYO-ROBSON INT CLAMP FORCEP            </v>
          </cell>
          <cell r="D7551" t="str">
            <v>PC</v>
          </cell>
          <cell r="E7551">
            <v>66.42</v>
          </cell>
          <cell r="F7551">
            <v>166.05</v>
          </cell>
        </row>
        <row r="7552">
          <cell r="A7552">
            <v>3028723</v>
          </cell>
          <cell r="B7552" t="str">
            <v>30-287-23</v>
          </cell>
          <cell r="C7552" t="str">
            <v xml:space="preserve">MAYO-ROBSON INT CLAMP FORCEP            </v>
          </cell>
          <cell r="D7552" t="str">
            <v>PC</v>
          </cell>
          <cell r="E7552">
            <v>69.12</v>
          </cell>
          <cell r="F7552">
            <v>172.8</v>
          </cell>
        </row>
        <row r="7553">
          <cell r="A7553">
            <v>3028825</v>
          </cell>
          <cell r="B7553" t="str">
            <v>30-288-25</v>
          </cell>
          <cell r="C7553" t="str">
            <v xml:space="preserve">MAYO-ROBSON INT CLAMP FORCEP            </v>
          </cell>
          <cell r="D7553" t="str">
            <v>PC</v>
          </cell>
          <cell r="E7553">
            <v>72.45</v>
          </cell>
          <cell r="F7553">
            <v>181.125</v>
          </cell>
        </row>
        <row r="7554">
          <cell r="A7554">
            <v>3028925</v>
          </cell>
          <cell r="B7554" t="str">
            <v>30-289-25</v>
          </cell>
          <cell r="C7554" t="str">
            <v xml:space="preserve">MAYO-ROBSON INT CLAMP FORCEP            </v>
          </cell>
          <cell r="D7554" t="str">
            <v>PC</v>
          </cell>
          <cell r="E7554">
            <v>74.34</v>
          </cell>
          <cell r="F7554">
            <v>185.85000000000002</v>
          </cell>
        </row>
        <row r="7555">
          <cell r="A7555">
            <v>3030422</v>
          </cell>
          <cell r="B7555" t="str">
            <v>30-304-22</v>
          </cell>
          <cell r="C7555" t="str">
            <v xml:space="preserve">KOCHER INT CLAMP FORC ELAST             </v>
          </cell>
          <cell r="D7555" t="str">
            <v>PC</v>
          </cell>
          <cell r="E7555">
            <v>98.1</v>
          </cell>
          <cell r="F7555">
            <v>245.25</v>
          </cell>
        </row>
        <row r="7556">
          <cell r="A7556">
            <v>3030425</v>
          </cell>
          <cell r="B7556" t="str">
            <v>30-304-25</v>
          </cell>
          <cell r="C7556" t="str">
            <v xml:space="preserve">KOCHER INT CLAMP FORC ELAST             </v>
          </cell>
          <cell r="D7556" t="str">
            <v>PC</v>
          </cell>
          <cell r="E7556">
            <v>99.9</v>
          </cell>
          <cell r="F7556">
            <v>249.75</v>
          </cell>
        </row>
        <row r="7557">
          <cell r="A7557">
            <v>3030428</v>
          </cell>
          <cell r="B7557" t="str">
            <v>30-304-28</v>
          </cell>
          <cell r="C7557" t="str">
            <v xml:space="preserve">KOCHER INT CLAMP FORC ELAST             </v>
          </cell>
          <cell r="D7557" t="str">
            <v>PC</v>
          </cell>
          <cell r="E7557">
            <v>112.5</v>
          </cell>
          <cell r="F7557">
            <v>281.25</v>
          </cell>
        </row>
        <row r="7558">
          <cell r="A7558">
            <v>3030522</v>
          </cell>
          <cell r="B7558" t="str">
            <v>30-305-22</v>
          </cell>
          <cell r="C7558" t="str">
            <v xml:space="preserve">KOCHER INT CLAMP FORC ELAST             </v>
          </cell>
          <cell r="D7558" t="str">
            <v>PC</v>
          </cell>
          <cell r="E7558">
            <v>106.2</v>
          </cell>
          <cell r="F7558">
            <v>265.5</v>
          </cell>
        </row>
        <row r="7559">
          <cell r="A7559">
            <v>3030525</v>
          </cell>
          <cell r="B7559" t="str">
            <v>30-305-25</v>
          </cell>
          <cell r="C7559" t="str">
            <v xml:space="preserve">KOCHER INT CLAMP FORC ELAST             </v>
          </cell>
          <cell r="D7559" t="str">
            <v>PC</v>
          </cell>
          <cell r="E7559">
            <v>110.25</v>
          </cell>
          <cell r="F7559">
            <v>275.625</v>
          </cell>
        </row>
        <row r="7560">
          <cell r="A7560">
            <v>3030528</v>
          </cell>
          <cell r="B7560" t="str">
            <v>30-305-28</v>
          </cell>
          <cell r="C7560" t="str">
            <v xml:space="preserve">KOCHER INT CLAMP FORC ELAST             </v>
          </cell>
          <cell r="D7560" t="str">
            <v>PC</v>
          </cell>
          <cell r="E7560">
            <v>114.3</v>
          </cell>
          <cell r="F7560">
            <v>285.75</v>
          </cell>
        </row>
        <row r="7561">
          <cell r="A7561">
            <v>3039816</v>
          </cell>
          <cell r="B7561" t="str">
            <v>30-398-16</v>
          </cell>
          <cell r="C7561" t="str">
            <v xml:space="preserve">ALLEN INTESTINAL FCP CHILD              </v>
          </cell>
          <cell r="D7561" t="str">
            <v>PC</v>
          </cell>
          <cell r="E7561">
            <v>60.48</v>
          </cell>
          <cell r="F7561">
            <v>151.19999999999999</v>
          </cell>
        </row>
        <row r="7562">
          <cell r="A7562">
            <v>3041515</v>
          </cell>
          <cell r="B7562" t="str">
            <v>30-415-15</v>
          </cell>
          <cell r="C7562" t="str">
            <v xml:space="preserve">PAYR-BABY INT CLAMP WITH PIN            </v>
          </cell>
          <cell r="D7562" t="str">
            <v>PC</v>
          </cell>
          <cell r="E7562">
            <v>148.05000000000001</v>
          </cell>
          <cell r="F7562">
            <v>370.125</v>
          </cell>
        </row>
        <row r="7563">
          <cell r="A7563">
            <v>3041921</v>
          </cell>
          <cell r="B7563" t="str">
            <v>30-419-21</v>
          </cell>
          <cell r="C7563" t="str">
            <v xml:space="preserve">PAYR INTEST CLAMP WITH PIN              </v>
          </cell>
          <cell r="D7563" t="str">
            <v>PC</v>
          </cell>
          <cell r="E7563">
            <v>168.75</v>
          </cell>
          <cell r="F7563">
            <v>421.875</v>
          </cell>
        </row>
        <row r="7564">
          <cell r="A7564">
            <v>3042529</v>
          </cell>
          <cell r="B7564" t="str">
            <v>30-425-29</v>
          </cell>
          <cell r="C7564" t="str">
            <v xml:space="preserve">PAYR INTEST CLAMP WITH PIN              </v>
          </cell>
          <cell r="D7564" t="str">
            <v>PC</v>
          </cell>
          <cell r="E7564">
            <v>191.7</v>
          </cell>
          <cell r="F7564">
            <v>479.25</v>
          </cell>
        </row>
        <row r="7565">
          <cell r="A7565">
            <v>3043335</v>
          </cell>
          <cell r="B7565" t="str">
            <v>30-433-35</v>
          </cell>
          <cell r="C7565" t="str">
            <v xml:space="preserve">PAYR STOMACH CLAMP WITH PIN             </v>
          </cell>
          <cell r="D7565" t="str">
            <v>PC</v>
          </cell>
          <cell r="E7565">
            <v>173.25</v>
          </cell>
          <cell r="F7565">
            <v>433.125</v>
          </cell>
        </row>
        <row r="7566">
          <cell r="A7566">
            <v>3049605</v>
          </cell>
          <cell r="B7566" t="str">
            <v>30-496-05</v>
          </cell>
          <cell r="C7566" t="str">
            <v xml:space="preserve">DE MARTEL-WOLFSON SET CLAMPS            </v>
          </cell>
          <cell r="D7566" t="str">
            <v>SET</v>
          </cell>
          <cell r="E7566">
            <v>247.05</v>
          </cell>
          <cell r="F7566">
            <v>617.625</v>
          </cell>
        </row>
        <row r="7567">
          <cell r="A7567">
            <v>3049607</v>
          </cell>
          <cell r="B7567" t="str">
            <v>30-496-07</v>
          </cell>
          <cell r="C7567" t="str">
            <v xml:space="preserve">DE MARTEL-WOLFSON SET CLAMPS            </v>
          </cell>
          <cell r="D7567" t="str">
            <v>SET</v>
          </cell>
          <cell r="E7567">
            <v>309.60000000000002</v>
          </cell>
          <cell r="F7567">
            <v>774</v>
          </cell>
        </row>
        <row r="7568">
          <cell r="A7568">
            <v>3049610</v>
          </cell>
          <cell r="B7568" t="str">
            <v>30-496-10</v>
          </cell>
          <cell r="C7568" t="str">
            <v xml:space="preserve">DE MARTEL-WOLFSON SET CLAMPS            </v>
          </cell>
          <cell r="D7568" t="str">
            <v>SET</v>
          </cell>
          <cell r="E7568">
            <v>345.6</v>
          </cell>
          <cell r="F7568">
            <v>864</v>
          </cell>
        </row>
        <row r="7569">
          <cell r="A7569">
            <v>3049726</v>
          </cell>
          <cell r="B7569" t="str">
            <v>30-497-26</v>
          </cell>
          <cell r="C7569" t="str">
            <v xml:space="preserve">DE MARTEL CLAMP CLOS FORCEPS            </v>
          </cell>
          <cell r="D7569" t="str">
            <v>PC</v>
          </cell>
          <cell r="E7569">
            <v>274.95</v>
          </cell>
          <cell r="F7569">
            <v>687.375</v>
          </cell>
        </row>
        <row r="7570">
          <cell r="A7570">
            <v>3049808</v>
          </cell>
          <cell r="B7570" t="str">
            <v>30-498-08</v>
          </cell>
          <cell r="C7570" t="str">
            <v xml:space="preserve">DE MARTEL-WOLFSON CLAMP HOLD            </v>
          </cell>
          <cell r="D7570" t="str">
            <v>PC</v>
          </cell>
          <cell r="E7570">
            <v>40.68</v>
          </cell>
          <cell r="F7570">
            <v>101.7</v>
          </cell>
        </row>
        <row r="7571">
          <cell r="A7571">
            <v>3049823</v>
          </cell>
          <cell r="B7571" t="str">
            <v>30-498-23</v>
          </cell>
          <cell r="C7571" t="str">
            <v xml:space="preserve">DE MARTEL-WOLFSON CLAMP HOLD            </v>
          </cell>
          <cell r="D7571" t="str">
            <v>PC</v>
          </cell>
          <cell r="E7571">
            <v>75.150000000000006</v>
          </cell>
          <cell r="F7571">
            <v>187.875</v>
          </cell>
        </row>
        <row r="7572">
          <cell r="A7572">
            <v>3051916</v>
          </cell>
          <cell r="B7572" t="str">
            <v>30-519-16</v>
          </cell>
          <cell r="C7572" t="str">
            <v xml:space="preserve">BENSON PYLORUS SPREADER 155MM           </v>
          </cell>
          <cell r="D7572" t="str">
            <v>PC</v>
          </cell>
          <cell r="E7572">
            <v>49.41</v>
          </cell>
          <cell r="F7572">
            <v>123.52499999999999</v>
          </cell>
        </row>
        <row r="7573">
          <cell r="A7573">
            <v>3052007</v>
          </cell>
          <cell r="B7573" t="str">
            <v>30-520-07</v>
          </cell>
          <cell r="C7573" t="str">
            <v xml:space="preserve">STONE-WATT INTESTIANL CLAMP             </v>
          </cell>
          <cell r="D7573" t="str">
            <v>PC</v>
          </cell>
          <cell r="E7573">
            <v>43.2</v>
          </cell>
          <cell r="F7573">
            <v>108</v>
          </cell>
        </row>
        <row r="7574">
          <cell r="A7574">
            <v>3052010</v>
          </cell>
          <cell r="B7574" t="str">
            <v>30-520-10</v>
          </cell>
          <cell r="C7574" t="str">
            <v xml:space="preserve">STONE-WATT INTESTIANL CLAMP             </v>
          </cell>
          <cell r="D7574" t="str">
            <v>PC</v>
          </cell>
          <cell r="E7574">
            <v>46.62</v>
          </cell>
          <cell r="F7574">
            <v>116.55</v>
          </cell>
        </row>
        <row r="7575">
          <cell r="A7575">
            <v>3052200</v>
          </cell>
          <cell r="B7575" t="str">
            <v>30-522-00</v>
          </cell>
          <cell r="C7575" t="str">
            <v xml:space="preserve">STONE-WATT LOCK DEV F INT CL            </v>
          </cell>
          <cell r="D7575" t="str">
            <v>PC</v>
          </cell>
          <cell r="E7575">
            <v>18.63</v>
          </cell>
          <cell r="F7575">
            <v>46.574999999999996</v>
          </cell>
        </row>
        <row r="7576">
          <cell r="A7576">
            <v>3052415</v>
          </cell>
          <cell r="B7576" t="str">
            <v>30-524-15</v>
          </cell>
          <cell r="C7576" t="str">
            <v xml:space="preserve">STONE APPLYING FORC F 30510             </v>
          </cell>
          <cell r="D7576" t="str">
            <v>PC</v>
          </cell>
          <cell r="E7576">
            <v>48.51</v>
          </cell>
          <cell r="F7576">
            <v>121.27499999999999</v>
          </cell>
        </row>
        <row r="7577">
          <cell r="A7577">
            <v>3053430</v>
          </cell>
          <cell r="B7577" t="str">
            <v>30-534-30</v>
          </cell>
          <cell r="C7577" t="str">
            <v xml:space="preserve">LANE STOMACH TWIN CLAMP, STR.           </v>
          </cell>
          <cell r="D7577" t="str">
            <v>PC</v>
          </cell>
          <cell r="E7577">
            <v>366.3</v>
          </cell>
          <cell r="F7577">
            <v>915.75</v>
          </cell>
        </row>
        <row r="7578">
          <cell r="A7578">
            <v>3053530</v>
          </cell>
          <cell r="B7578" t="str">
            <v>30-535-30</v>
          </cell>
          <cell r="C7578" t="str">
            <v xml:space="preserve">LANE STOMACH TWIN CLAMP, CVD.           </v>
          </cell>
          <cell r="D7578" t="str">
            <v>PC</v>
          </cell>
          <cell r="E7578">
            <v>387.9</v>
          </cell>
          <cell r="F7578">
            <v>969.75</v>
          </cell>
        </row>
        <row r="7579">
          <cell r="A7579">
            <v>3054018</v>
          </cell>
          <cell r="B7579" t="str">
            <v>30-540-18</v>
          </cell>
          <cell r="C7579" t="str">
            <v xml:space="preserve">SCHEIBE ORGAN SEIZING FORCPS            </v>
          </cell>
          <cell r="D7579" t="str">
            <v>PC</v>
          </cell>
          <cell r="E7579">
            <v>103.28</v>
          </cell>
          <cell r="F7579">
            <v>258.2</v>
          </cell>
        </row>
        <row r="7580">
          <cell r="A7580">
            <v>3054020</v>
          </cell>
          <cell r="B7580" t="str">
            <v>30-540-20</v>
          </cell>
          <cell r="C7580" t="str">
            <v xml:space="preserve">SCHEIBE ORGAN SEIZING FORCPS            </v>
          </cell>
          <cell r="D7580" t="str">
            <v>PC</v>
          </cell>
          <cell r="E7580">
            <v>111.78</v>
          </cell>
          <cell r="F7580">
            <v>279.45</v>
          </cell>
        </row>
        <row r="7581">
          <cell r="A7581">
            <v>3054023</v>
          </cell>
          <cell r="B7581" t="str">
            <v>30-540-23</v>
          </cell>
          <cell r="C7581" t="str">
            <v xml:space="preserve">SCHEIBE ORGAN SEIZ FORCEPS              </v>
          </cell>
          <cell r="D7581" t="str">
            <v>PC</v>
          </cell>
          <cell r="E7581">
            <v>153.43</v>
          </cell>
          <cell r="F7581">
            <v>383.57500000000005</v>
          </cell>
        </row>
        <row r="7582">
          <cell r="A7582">
            <v>3055013</v>
          </cell>
          <cell r="B7582" t="str">
            <v>30-550-13</v>
          </cell>
          <cell r="C7582" t="str">
            <v xml:space="preserve">BABY-DOYEN ATR.INTEST.FCPS.             </v>
          </cell>
          <cell r="D7582" t="str">
            <v>PC</v>
          </cell>
          <cell r="E7582">
            <v>73.53</v>
          </cell>
          <cell r="F7582">
            <v>183.82499999999999</v>
          </cell>
        </row>
        <row r="7583">
          <cell r="A7583">
            <v>3055016</v>
          </cell>
          <cell r="B7583" t="str">
            <v>30-550-16</v>
          </cell>
          <cell r="C7583" t="str">
            <v xml:space="preserve">BABY-DOYEN ATRAU INT FORCEPS            </v>
          </cell>
          <cell r="D7583" t="str">
            <v>PC</v>
          </cell>
          <cell r="E7583">
            <v>81.900000000000006</v>
          </cell>
          <cell r="F7583">
            <v>204.75</v>
          </cell>
        </row>
        <row r="7584">
          <cell r="A7584">
            <v>3055018</v>
          </cell>
          <cell r="B7584" t="str">
            <v>30-550-18</v>
          </cell>
          <cell r="C7584" t="str">
            <v xml:space="preserve">DOYEN BABY ATRAU INT FORCEPS            </v>
          </cell>
          <cell r="D7584" t="str">
            <v>PC</v>
          </cell>
          <cell r="E7584">
            <v>84.6</v>
          </cell>
          <cell r="F7584">
            <v>211.5</v>
          </cell>
        </row>
        <row r="7585">
          <cell r="A7585">
            <v>3055021</v>
          </cell>
          <cell r="B7585" t="str">
            <v>30-550-21</v>
          </cell>
          <cell r="C7585" t="str">
            <v xml:space="preserve">DOYEN ATRAU INTEST FORC 21CM            </v>
          </cell>
          <cell r="D7585" t="str">
            <v>PC</v>
          </cell>
          <cell r="E7585">
            <v>97.65</v>
          </cell>
          <cell r="F7585">
            <v>244.125</v>
          </cell>
        </row>
        <row r="7586">
          <cell r="A7586">
            <v>3055023</v>
          </cell>
          <cell r="B7586" t="str">
            <v>30-550-23</v>
          </cell>
          <cell r="C7586" t="str">
            <v xml:space="preserve">DOYEN ATRAU INTEST FORC 23CM            </v>
          </cell>
          <cell r="D7586" t="str">
            <v>PC</v>
          </cell>
          <cell r="E7586">
            <v>100.35</v>
          </cell>
          <cell r="F7586">
            <v>250.875</v>
          </cell>
        </row>
        <row r="7587">
          <cell r="A7587">
            <v>3055113</v>
          </cell>
          <cell r="B7587" t="str">
            <v>30-551-13</v>
          </cell>
          <cell r="C7587" t="str">
            <v xml:space="preserve">BABY-DOYEN ATR.INTEST.FCPS.             </v>
          </cell>
          <cell r="D7587" t="str">
            <v>PC</v>
          </cell>
          <cell r="E7587">
            <v>77.760000000000005</v>
          </cell>
          <cell r="F7587">
            <v>194.4</v>
          </cell>
        </row>
        <row r="7588">
          <cell r="A7588">
            <v>3055116</v>
          </cell>
          <cell r="B7588" t="str">
            <v>30-551-16</v>
          </cell>
          <cell r="C7588" t="str">
            <v xml:space="preserve">BABY-DOYEN ATRAU INT FCP CVD            </v>
          </cell>
          <cell r="D7588" t="str">
            <v>PC</v>
          </cell>
          <cell r="E7588">
            <v>86.31</v>
          </cell>
          <cell r="F7588">
            <v>215.77500000000001</v>
          </cell>
        </row>
        <row r="7589">
          <cell r="A7589">
            <v>3055118</v>
          </cell>
          <cell r="B7589" t="str">
            <v>30-551-18</v>
          </cell>
          <cell r="C7589" t="str">
            <v xml:space="preserve">DOYEN BABY ATRAU INT FORCEPS            </v>
          </cell>
          <cell r="D7589" t="str">
            <v>PC</v>
          </cell>
          <cell r="E7589">
            <v>88.83</v>
          </cell>
          <cell r="F7589">
            <v>222.07499999999999</v>
          </cell>
        </row>
        <row r="7590">
          <cell r="A7590">
            <v>3055121</v>
          </cell>
          <cell r="B7590" t="str">
            <v>30-551-21</v>
          </cell>
          <cell r="C7590" t="str">
            <v xml:space="preserve">DOYEN ATRAU INTEST FORC 21CM            </v>
          </cell>
          <cell r="D7590" t="str">
            <v>PC</v>
          </cell>
          <cell r="E7590">
            <v>100.35</v>
          </cell>
          <cell r="F7590">
            <v>250.875</v>
          </cell>
        </row>
        <row r="7591">
          <cell r="A7591">
            <v>3055123</v>
          </cell>
          <cell r="B7591" t="str">
            <v>30-551-23</v>
          </cell>
          <cell r="C7591" t="str">
            <v xml:space="preserve">DOYEN ATRAU INTEST FORC 23CM            </v>
          </cell>
          <cell r="D7591" t="str">
            <v>PC</v>
          </cell>
          <cell r="E7591">
            <v>104.85</v>
          </cell>
          <cell r="F7591">
            <v>262.125</v>
          </cell>
        </row>
        <row r="7592">
          <cell r="A7592">
            <v>3055425</v>
          </cell>
          <cell r="B7592" t="str">
            <v>30-554-25</v>
          </cell>
          <cell r="C7592" t="str">
            <v xml:space="preserve">MAYO-ROBS ATRAU INTEST FORC             </v>
          </cell>
          <cell r="D7592" t="str">
            <v>PC</v>
          </cell>
          <cell r="E7592">
            <v>86.31</v>
          </cell>
          <cell r="F7592">
            <v>215.77500000000001</v>
          </cell>
        </row>
        <row r="7593">
          <cell r="A7593">
            <v>3055525</v>
          </cell>
          <cell r="B7593" t="str">
            <v>30-555-25</v>
          </cell>
          <cell r="C7593" t="str">
            <v xml:space="preserve">MAYO-ROBS ATRAU INTEST FORC             </v>
          </cell>
          <cell r="D7593" t="str">
            <v>PC</v>
          </cell>
          <cell r="E7593">
            <v>91.35</v>
          </cell>
          <cell r="F7593">
            <v>228.375</v>
          </cell>
        </row>
        <row r="7594">
          <cell r="A7594">
            <v>3056022</v>
          </cell>
          <cell r="B7594" t="str">
            <v>30-560-22</v>
          </cell>
          <cell r="C7594" t="str">
            <v xml:space="preserve">KOCHER ATRAU INTEST FORCEPS             </v>
          </cell>
          <cell r="D7594" t="str">
            <v>PC</v>
          </cell>
          <cell r="E7594">
            <v>93.6</v>
          </cell>
          <cell r="F7594">
            <v>234</v>
          </cell>
        </row>
        <row r="7595">
          <cell r="A7595">
            <v>3056025</v>
          </cell>
          <cell r="B7595" t="str">
            <v>30-560-25</v>
          </cell>
          <cell r="C7595" t="str">
            <v xml:space="preserve">KOCHER ATRAU INTEST FORCEPS             </v>
          </cell>
          <cell r="D7595" t="str">
            <v>PC</v>
          </cell>
          <cell r="E7595">
            <v>104.85</v>
          </cell>
          <cell r="F7595">
            <v>262.125</v>
          </cell>
        </row>
        <row r="7596">
          <cell r="A7596">
            <v>3056028</v>
          </cell>
          <cell r="B7596" t="str">
            <v>30-560-28</v>
          </cell>
          <cell r="C7596" t="str">
            <v xml:space="preserve">KOCHER ATRAU INTEST FORCEPS             </v>
          </cell>
          <cell r="D7596" t="str">
            <v>PC</v>
          </cell>
          <cell r="E7596">
            <v>121.5</v>
          </cell>
          <cell r="F7596">
            <v>303.75</v>
          </cell>
        </row>
        <row r="7597">
          <cell r="A7597">
            <v>3056122</v>
          </cell>
          <cell r="B7597" t="str">
            <v>30-561-22</v>
          </cell>
          <cell r="C7597" t="str">
            <v xml:space="preserve">KOCHER ATRAU INTEST FORCEPS             </v>
          </cell>
          <cell r="D7597" t="str">
            <v>PC</v>
          </cell>
          <cell r="E7597">
            <v>103.95</v>
          </cell>
          <cell r="F7597">
            <v>259.875</v>
          </cell>
        </row>
        <row r="7598">
          <cell r="A7598">
            <v>3056125</v>
          </cell>
          <cell r="B7598" t="str">
            <v>30-561-25</v>
          </cell>
          <cell r="C7598" t="str">
            <v xml:space="preserve">KOCHER ATRAU INTEST FORCEPS             </v>
          </cell>
          <cell r="D7598" t="str">
            <v>PC</v>
          </cell>
          <cell r="E7598">
            <v>117.45</v>
          </cell>
          <cell r="F7598">
            <v>293.625</v>
          </cell>
        </row>
        <row r="7599">
          <cell r="A7599">
            <v>3056128</v>
          </cell>
          <cell r="B7599" t="str">
            <v>30-561-28</v>
          </cell>
          <cell r="C7599" t="str">
            <v xml:space="preserve">KOCHER ATRAU INTEST FORCEPS             </v>
          </cell>
          <cell r="D7599" t="str">
            <v>PC</v>
          </cell>
          <cell r="E7599">
            <v>126</v>
          </cell>
          <cell r="F7599">
            <v>315</v>
          </cell>
        </row>
        <row r="7600">
          <cell r="A7600">
            <v>3057033</v>
          </cell>
          <cell r="B7600" t="str">
            <v>30-570-33</v>
          </cell>
          <cell r="C7600" t="str">
            <v xml:space="preserve">SCUDDER ATRAU INTEST FORCEPS            </v>
          </cell>
          <cell r="D7600" t="str">
            <v>PC</v>
          </cell>
          <cell r="E7600">
            <v>173.25</v>
          </cell>
          <cell r="F7600">
            <v>433.125</v>
          </cell>
        </row>
        <row r="7601">
          <cell r="A7601">
            <v>3057133</v>
          </cell>
          <cell r="B7601" t="str">
            <v>30-571-33</v>
          </cell>
          <cell r="C7601" t="str">
            <v xml:space="preserve">SCUDDER ATRAU INTEST FORCEPS            </v>
          </cell>
          <cell r="D7601" t="str">
            <v>PC</v>
          </cell>
          <cell r="E7601">
            <v>186.3</v>
          </cell>
          <cell r="F7601">
            <v>465.75</v>
          </cell>
        </row>
        <row r="7602">
          <cell r="A7602">
            <v>3058024</v>
          </cell>
          <cell r="B7602" t="str">
            <v>30-580-24</v>
          </cell>
          <cell r="C7602" t="str">
            <v xml:space="preserve">BRUNNER ATRAU INT CLAMP BAYO            </v>
          </cell>
          <cell r="D7602" t="str">
            <v>PC</v>
          </cell>
          <cell r="E7602">
            <v>117.45</v>
          </cell>
          <cell r="F7602">
            <v>293.625</v>
          </cell>
        </row>
        <row r="7603">
          <cell r="A7603">
            <v>3058126</v>
          </cell>
          <cell r="B7603" t="str">
            <v>30-581-26</v>
          </cell>
          <cell r="C7603" t="str">
            <v xml:space="preserve">HAYES RECTUM CLAMP  26 CM               </v>
          </cell>
          <cell r="D7603" t="str">
            <v>PC</v>
          </cell>
          <cell r="E7603">
            <v>169.2</v>
          </cell>
          <cell r="F7603">
            <v>423</v>
          </cell>
        </row>
        <row r="7604">
          <cell r="A7604">
            <v>3058128</v>
          </cell>
          <cell r="B7604" t="str">
            <v>30-581-28</v>
          </cell>
          <cell r="C7604" t="str">
            <v xml:space="preserve">HAYES RECTUM CLAMP  28 CM               </v>
          </cell>
          <cell r="D7604" t="str">
            <v>PC</v>
          </cell>
          <cell r="E7604">
            <v>188.1</v>
          </cell>
          <cell r="F7604">
            <v>470.25</v>
          </cell>
        </row>
        <row r="7605">
          <cell r="A7605">
            <v>3058323</v>
          </cell>
          <cell r="B7605" t="str">
            <v>30-583-23</v>
          </cell>
          <cell r="C7605" t="str">
            <v xml:space="preserve">VEIDENHEIMER RECTUM CLAMP               </v>
          </cell>
          <cell r="D7605" t="str">
            <v>PC</v>
          </cell>
          <cell r="E7605">
            <v>204.75</v>
          </cell>
          <cell r="F7605">
            <v>511.875</v>
          </cell>
        </row>
        <row r="7606">
          <cell r="A7606">
            <v>3058524</v>
          </cell>
          <cell r="B7606" t="str">
            <v>30-585-24</v>
          </cell>
          <cell r="C7606" t="str">
            <v xml:space="preserve">FEHLAND RESECTION CLAMP                 </v>
          </cell>
          <cell r="D7606" t="str">
            <v>PC</v>
          </cell>
          <cell r="E7606">
            <v>183.6</v>
          </cell>
          <cell r="F7606">
            <v>459</v>
          </cell>
        </row>
        <row r="7607">
          <cell r="A7607">
            <v>3058730</v>
          </cell>
          <cell r="B7607" t="str">
            <v>30-587-30</v>
          </cell>
          <cell r="C7607" t="str">
            <v xml:space="preserve">RESANO RECTUM CLAMP                     </v>
          </cell>
          <cell r="D7607" t="str">
            <v>PC</v>
          </cell>
          <cell r="E7607">
            <v>184.5</v>
          </cell>
          <cell r="F7607">
            <v>461.25</v>
          </cell>
        </row>
        <row r="7608">
          <cell r="A7608">
            <v>3061315</v>
          </cell>
          <cell r="B7608" t="str">
            <v>30-613-15</v>
          </cell>
          <cell r="C7608" t="str">
            <v xml:space="preserve">SIMS RECTAL SPECULUM                    </v>
          </cell>
          <cell r="D7608" t="str">
            <v>PC</v>
          </cell>
          <cell r="E7608">
            <v>99.45</v>
          </cell>
          <cell r="F7608">
            <v>248.625</v>
          </cell>
        </row>
        <row r="7609">
          <cell r="A7609">
            <v>3061515</v>
          </cell>
          <cell r="B7609" t="str">
            <v>30-615-15</v>
          </cell>
          <cell r="C7609" t="str">
            <v xml:space="preserve">SIMS RECTAL SPECULUM FENESTR            </v>
          </cell>
          <cell r="D7609" t="str">
            <v>PC</v>
          </cell>
          <cell r="E7609">
            <v>114.75</v>
          </cell>
          <cell r="F7609">
            <v>286.875</v>
          </cell>
        </row>
        <row r="7610">
          <cell r="A7610">
            <v>3064115</v>
          </cell>
          <cell r="B7610" t="str">
            <v>30-641-15</v>
          </cell>
          <cell r="C7610" t="str">
            <v xml:space="preserve">IVES FANSLER ANUSCOPE                   </v>
          </cell>
          <cell r="D7610" t="str">
            <v>PC</v>
          </cell>
          <cell r="E7610">
            <v>62.1</v>
          </cell>
          <cell r="F7610">
            <v>155.25</v>
          </cell>
        </row>
        <row r="7611">
          <cell r="A7611">
            <v>3064700</v>
          </cell>
          <cell r="B7611" t="str">
            <v>30-647-00</v>
          </cell>
          <cell r="C7611" t="str">
            <v xml:space="preserve">ALAN-PARKS RECTAL SPREADER              </v>
          </cell>
          <cell r="D7611" t="str">
            <v>PC</v>
          </cell>
          <cell r="E7611">
            <v>389.7</v>
          </cell>
          <cell r="F7611">
            <v>974.25</v>
          </cell>
        </row>
        <row r="7612">
          <cell r="A7612">
            <v>3064750</v>
          </cell>
          <cell r="B7612" t="str">
            <v>30-647-50</v>
          </cell>
          <cell r="C7612" t="str">
            <v xml:space="preserve">ALAN-PARKS RE.SPREAD.WITH FO            </v>
          </cell>
          <cell r="D7612" t="str">
            <v>PC</v>
          </cell>
          <cell r="E7612">
            <v>639.9</v>
          </cell>
          <cell r="F7612">
            <v>1599.75</v>
          </cell>
        </row>
        <row r="7613">
          <cell r="A7613">
            <v>3064751</v>
          </cell>
          <cell r="B7613" t="str">
            <v>30-647-51</v>
          </cell>
          <cell r="C7613" t="str">
            <v xml:space="preserve">FIBER OPTIC LIGHT F30-647-50            </v>
          </cell>
          <cell r="D7613" t="str">
            <v>PC</v>
          </cell>
          <cell r="E7613">
            <v>144.44999999999999</v>
          </cell>
          <cell r="F7613">
            <v>361.125</v>
          </cell>
        </row>
        <row r="7614">
          <cell r="A7614">
            <v>3064901</v>
          </cell>
          <cell r="B7614" t="str">
            <v>30-649-01</v>
          </cell>
          <cell r="C7614" t="str">
            <v xml:space="preserve">KELLY SPHINKTEROSCOPE 21X50 MM          </v>
          </cell>
          <cell r="D7614" t="str">
            <v>PC</v>
          </cell>
          <cell r="E7614">
            <v>82.35</v>
          </cell>
          <cell r="F7614">
            <v>205.875</v>
          </cell>
        </row>
        <row r="7615">
          <cell r="A7615">
            <v>3064902</v>
          </cell>
          <cell r="B7615" t="str">
            <v>30-649-02</v>
          </cell>
          <cell r="C7615" t="str">
            <v xml:space="preserve">KELLY SPHINKTEROSCOPE 25X50 MM          </v>
          </cell>
          <cell r="D7615" t="str">
            <v>PC</v>
          </cell>
          <cell r="E7615">
            <v>82.35</v>
          </cell>
          <cell r="F7615">
            <v>205.875</v>
          </cell>
        </row>
        <row r="7616">
          <cell r="A7616">
            <v>3072310</v>
          </cell>
          <cell r="B7616" t="str">
            <v>30-723-10</v>
          </cell>
          <cell r="C7616" t="str">
            <v xml:space="preserve">RUBBER RINGS F.HAEMORR.-LIGAT.(100/PC.) </v>
          </cell>
          <cell r="D7616" t="str">
            <v>PC</v>
          </cell>
          <cell r="E7616">
            <v>17.46</v>
          </cell>
          <cell r="F7616">
            <v>43.650000000000006</v>
          </cell>
        </row>
        <row r="7617">
          <cell r="A7617">
            <v>3072326</v>
          </cell>
          <cell r="B7617" t="str">
            <v>30-723-26</v>
          </cell>
          <cell r="C7617" t="str">
            <v xml:space="preserve">RUDD LOADING CONE ONLY                  </v>
          </cell>
          <cell r="D7617" t="str">
            <v>PC</v>
          </cell>
          <cell r="E7617">
            <v>9.4499999999999993</v>
          </cell>
          <cell r="F7617">
            <v>23.625</v>
          </cell>
        </row>
        <row r="7618">
          <cell r="A7618">
            <v>3072327</v>
          </cell>
          <cell r="B7618" t="str">
            <v>30-723-27</v>
          </cell>
          <cell r="C7618" t="str">
            <v xml:space="preserve">RUDD HAEMORRHOIDAL-LIGATOR 27,5 CM      </v>
          </cell>
          <cell r="D7618" t="str">
            <v>PC</v>
          </cell>
          <cell r="E7618">
            <v>68.94</v>
          </cell>
          <cell r="F7618">
            <v>172.35</v>
          </cell>
        </row>
        <row r="7619">
          <cell r="A7619">
            <v>3072419</v>
          </cell>
          <cell r="B7619" t="str">
            <v>30-724-19</v>
          </cell>
          <cell r="C7619" t="str">
            <v xml:space="preserve">MCGIVNEY HAEMORRHOIDAL FORCEPS 19 CM    </v>
          </cell>
          <cell r="D7619" t="str">
            <v>PC</v>
          </cell>
          <cell r="E7619">
            <v>47.52</v>
          </cell>
          <cell r="F7619">
            <v>118.80000000000001</v>
          </cell>
        </row>
        <row r="7620">
          <cell r="A7620">
            <v>3072500</v>
          </cell>
          <cell r="B7620" t="str">
            <v>30-725-00</v>
          </cell>
          <cell r="C7620" t="str">
            <v xml:space="preserve">HANDLE F.BIOPSY FCPS.,42CM              </v>
          </cell>
          <cell r="D7620" t="str">
            <v>PC</v>
          </cell>
          <cell r="E7620">
            <v>182.25</v>
          </cell>
          <cell r="F7620">
            <v>455.625</v>
          </cell>
        </row>
        <row r="7621">
          <cell r="A7621">
            <v>3072542</v>
          </cell>
          <cell r="B7621" t="str">
            <v>30-725-42</v>
          </cell>
          <cell r="C7621" t="str">
            <v xml:space="preserve">BIOPSY FORCEPS FIG. 1 WITHOUT HANDLE    </v>
          </cell>
          <cell r="D7621" t="str">
            <v>PC</v>
          </cell>
          <cell r="E7621">
            <v>225.9</v>
          </cell>
          <cell r="F7621">
            <v>564.75</v>
          </cell>
        </row>
        <row r="7622">
          <cell r="A7622">
            <v>3072742</v>
          </cell>
          <cell r="B7622" t="str">
            <v>30-727-42</v>
          </cell>
          <cell r="C7622" t="str">
            <v>BIOPSY FORCEPS FIG.1 CURV.WITHOUT HANDLE</v>
          </cell>
          <cell r="D7622" t="str">
            <v>PC</v>
          </cell>
          <cell r="E7622">
            <v>233.55</v>
          </cell>
          <cell r="F7622">
            <v>583.875</v>
          </cell>
        </row>
        <row r="7623">
          <cell r="A7623">
            <v>3072942</v>
          </cell>
          <cell r="B7623" t="str">
            <v>30-729-42</v>
          </cell>
          <cell r="C7623" t="str">
            <v xml:space="preserve">BIOPSY FORCEPS FIG. 2 WITHOUT HANDLE    </v>
          </cell>
          <cell r="D7623" t="str">
            <v>PC</v>
          </cell>
          <cell r="E7623">
            <v>247.05</v>
          </cell>
          <cell r="F7623">
            <v>617.625</v>
          </cell>
        </row>
        <row r="7624">
          <cell r="A7624">
            <v>3073142</v>
          </cell>
          <cell r="B7624" t="str">
            <v>30-731-42</v>
          </cell>
          <cell r="C7624" t="str">
            <v>BIOPSY FORCEPS FIG.2 CURVED WITHO.HANDLE</v>
          </cell>
          <cell r="D7624" t="str">
            <v>PC</v>
          </cell>
          <cell r="E7624">
            <v>264.14999999999998</v>
          </cell>
          <cell r="F7624">
            <v>660.375</v>
          </cell>
        </row>
        <row r="7625">
          <cell r="A7625">
            <v>3073342</v>
          </cell>
          <cell r="B7625" t="str">
            <v>30-733-42</v>
          </cell>
          <cell r="C7625" t="str">
            <v xml:space="preserve">BIOPSY FORCEPS FIG. 3 WITHOUT HANDLE    </v>
          </cell>
          <cell r="D7625" t="str">
            <v>PC</v>
          </cell>
          <cell r="E7625">
            <v>229.5</v>
          </cell>
          <cell r="F7625">
            <v>573.75</v>
          </cell>
        </row>
        <row r="7626">
          <cell r="A7626">
            <v>3074138</v>
          </cell>
          <cell r="B7626" t="str">
            <v>30-741-38</v>
          </cell>
          <cell r="C7626" t="str">
            <v xml:space="preserve">BIOPSY GRASPING FCPS.,38CM              </v>
          </cell>
          <cell r="D7626" t="str">
            <v>PC</v>
          </cell>
          <cell r="E7626">
            <v>375.75</v>
          </cell>
          <cell r="F7626">
            <v>939.375</v>
          </cell>
        </row>
        <row r="7627">
          <cell r="A7627">
            <v>3110123</v>
          </cell>
          <cell r="B7627" t="str">
            <v>31-101-23</v>
          </cell>
          <cell r="C7627" t="str">
            <v xml:space="preserve">RANDALL KIDN STONE FORC FIG1            </v>
          </cell>
          <cell r="D7627" t="str">
            <v>PC</v>
          </cell>
          <cell r="E7627">
            <v>77.58</v>
          </cell>
          <cell r="F7627">
            <v>193.95</v>
          </cell>
        </row>
        <row r="7628">
          <cell r="A7628">
            <v>3110322</v>
          </cell>
          <cell r="B7628" t="str">
            <v>31-103-22</v>
          </cell>
          <cell r="C7628" t="str">
            <v xml:space="preserve">RANDALL KIDN STONE FORC FIG2            </v>
          </cell>
          <cell r="D7628" t="str">
            <v>PC</v>
          </cell>
          <cell r="E7628">
            <v>77.58</v>
          </cell>
          <cell r="F7628">
            <v>193.95</v>
          </cell>
        </row>
        <row r="7629">
          <cell r="A7629">
            <v>3110522</v>
          </cell>
          <cell r="B7629" t="str">
            <v>31-105-22</v>
          </cell>
          <cell r="C7629" t="str">
            <v xml:space="preserve">RANDALL KIDN STONE FORC FIG3            </v>
          </cell>
          <cell r="D7629" t="str">
            <v>PC</v>
          </cell>
          <cell r="E7629">
            <v>77.58</v>
          </cell>
          <cell r="F7629">
            <v>193.95</v>
          </cell>
        </row>
        <row r="7630">
          <cell r="A7630">
            <v>3110722</v>
          </cell>
          <cell r="B7630" t="str">
            <v>31-107-22</v>
          </cell>
          <cell r="C7630" t="str">
            <v xml:space="preserve">RANDALL KIDN STONE FORC FIG4            </v>
          </cell>
          <cell r="D7630" t="str">
            <v>PC</v>
          </cell>
          <cell r="E7630">
            <v>77.58</v>
          </cell>
          <cell r="F7630">
            <v>193.95</v>
          </cell>
        </row>
        <row r="7631">
          <cell r="A7631">
            <v>3111223</v>
          </cell>
          <cell r="B7631" t="str">
            <v>31-112-23</v>
          </cell>
          <cell r="C7631" t="str">
            <v xml:space="preserve">RANDALL KIDNEY STONE FORCEPS 23 CM      </v>
          </cell>
          <cell r="D7631" t="str">
            <v>PC</v>
          </cell>
          <cell r="E7631">
            <v>211.05</v>
          </cell>
          <cell r="F7631">
            <v>527.625</v>
          </cell>
        </row>
        <row r="7632">
          <cell r="A7632">
            <v>3111224</v>
          </cell>
          <cell r="B7632" t="str">
            <v>31-112-24</v>
          </cell>
          <cell r="C7632" t="str">
            <v xml:space="preserve">RANDALL KIDNEY STONE FORCEPS 24,5 CM    </v>
          </cell>
          <cell r="D7632" t="str">
            <v>PC</v>
          </cell>
          <cell r="E7632">
            <v>211.05</v>
          </cell>
          <cell r="F7632">
            <v>527.625</v>
          </cell>
        </row>
        <row r="7633">
          <cell r="A7633">
            <v>3111316</v>
          </cell>
          <cell r="B7633" t="str">
            <v>31-113-16</v>
          </cell>
          <cell r="C7633" t="str">
            <v xml:space="preserve">KIDNEY FORCEPS SMALL FULLY CVD.         </v>
          </cell>
          <cell r="D7633" t="str">
            <v>PC</v>
          </cell>
          <cell r="E7633">
            <v>285.75</v>
          </cell>
          <cell r="F7633">
            <v>714.375</v>
          </cell>
        </row>
        <row r="7634">
          <cell r="A7634">
            <v>3111317</v>
          </cell>
          <cell r="B7634" t="str">
            <v>31-113-17</v>
          </cell>
          <cell r="C7634" t="str">
            <v xml:space="preserve">KIDNEY FORCEPS SMALL SLIGHTLY CVD.      </v>
          </cell>
          <cell r="D7634" t="str">
            <v>PC</v>
          </cell>
          <cell r="E7634">
            <v>285.75</v>
          </cell>
          <cell r="F7634">
            <v>714.375</v>
          </cell>
        </row>
        <row r="7635">
          <cell r="A7635">
            <v>3111501</v>
          </cell>
          <cell r="B7635" t="str">
            <v>31-115-01</v>
          </cell>
          <cell r="C7635" t="str">
            <v xml:space="preserve">ELSAESSER KIDN FIST FORC FG1            </v>
          </cell>
          <cell r="D7635" t="str">
            <v>PC</v>
          </cell>
          <cell r="E7635">
            <v>612</v>
          </cell>
          <cell r="F7635">
            <v>1530</v>
          </cell>
        </row>
        <row r="7636">
          <cell r="A7636">
            <v>3111502</v>
          </cell>
          <cell r="B7636" t="str">
            <v>31-115-02</v>
          </cell>
          <cell r="C7636" t="str">
            <v xml:space="preserve">ELSAESSER KIDN FIST FORC FG2            </v>
          </cell>
          <cell r="D7636" t="str">
            <v>PC</v>
          </cell>
          <cell r="E7636">
            <v>612</v>
          </cell>
          <cell r="F7636">
            <v>1530</v>
          </cell>
        </row>
        <row r="7637">
          <cell r="A7637">
            <v>3117001</v>
          </cell>
          <cell r="B7637" t="str">
            <v>31-170-01</v>
          </cell>
          <cell r="C7637" t="str">
            <v xml:space="preserve">BAKES GALL DUCT DILATOR OLIV            </v>
          </cell>
          <cell r="D7637" t="str">
            <v>PC</v>
          </cell>
          <cell r="E7637">
            <v>10.71</v>
          </cell>
          <cell r="F7637">
            <v>26.775000000000002</v>
          </cell>
        </row>
        <row r="7638">
          <cell r="A7638">
            <v>3117002</v>
          </cell>
          <cell r="B7638" t="str">
            <v>31-170-02</v>
          </cell>
          <cell r="C7638" t="str">
            <v xml:space="preserve">BAKES GALL DUCT DILATOR OLIV            </v>
          </cell>
          <cell r="D7638" t="str">
            <v>PC</v>
          </cell>
          <cell r="E7638">
            <v>10.71</v>
          </cell>
          <cell r="F7638">
            <v>26.775000000000002</v>
          </cell>
        </row>
        <row r="7639">
          <cell r="A7639">
            <v>3117003</v>
          </cell>
          <cell r="B7639" t="str">
            <v>31-170-03</v>
          </cell>
          <cell r="C7639" t="str">
            <v xml:space="preserve">BAKES GALL DUCT DILATOR OLIV            </v>
          </cell>
          <cell r="D7639" t="str">
            <v>PC</v>
          </cell>
          <cell r="E7639">
            <v>10.71</v>
          </cell>
          <cell r="F7639">
            <v>26.775000000000002</v>
          </cell>
        </row>
        <row r="7640">
          <cell r="A7640">
            <v>3117004</v>
          </cell>
          <cell r="B7640" t="str">
            <v>31-170-04</v>
          </cell>
          <cell r="C7640" t="str">
            <v xml:space="preserve">BAKES GALL DUCT DILATOR OLIV            </v>
          </cell>
          <cell r="D7640" t="str">
            <v>PC</v>
          </cell>
          <cell r="E7640">
            <v>11.7</v>
          </cell>
          <cell r="F7640">
            <v>29.25</v>
          </cell>
        </row>
        <row r="7641">
          <cell r="A7641">
            <v>3117005</v>
          </cell>
          <cell r="B7641" t="str">
            <v>31-170-05</v>
          </cell>
          <cell r="C7641" t="str">
            <v xml:space="preserve">BAKES GALL DUCT DILATOR OLIV            </v>
          </cell>
          <cell r="D7641" t="str">
            <v>PC</v>
          </cell>
          <cell r="E7641">
            <v>11.7</v>
          </cell>
          <cell r="F7641">
            <v>29.25</v>
          </cell>
        </row>
        <row r="7642">
          <cell r="A7642">
            <v>3117006</v>
          </cell>
          <cell r="B7642" t="str">
            <v>31-170-06</v>
          </cell>
          <cell r="C7642" t="str">
            <v xml:space="preserve">BAKES GALL DUCT DILATOR OLIV            </v>
          </cell>
          <cell r="D7642" t="str">
            <v>PC</v>
          </cell>
          <cell r="E7642">
            <v>11.7</v>
          </cell>
          <cell r="F7642">
            <v>29.25</v>
          </cell>
        </row>
        <row r="7643">
          <cell r="A7643">
            <v>3117007</v>
          </cell>
          <cell r="B7643" t="str">
            <v>31-170-07</v>
          </cell>
          <cell r="C7643" t="str">
            <v xml:space="preserve">BAKES GALL DUCT DILATOR OLIV            </v>
          </cell>
          <cell r="D7643" t="str">
            <v>PC</v>
          </cell>
          <cell r="E7643">
            <v>11.7</v>
          </cell>
          <cell r="F7643">
            <v>29.25</v>
          </cell>
        </row>
        <row r="7644">
          <cell r="A7644">
            <v>3117008</v>
          </cell>
          <cell r="B7644" t="str">
            <v>31-170-08</v>
          </cell>
          <cell r="C7644" t="str">
            <v xml:space="preserve">BAKES GALL DUCT DILATOR OLIV            </v>
          </cell>
          <cell r="D7644" t="str">
            <v>PC</v>
          </cell>
          <cell r="E7644">
            <v>12.87</v>
          </cell>
          <cell r="F7644">
            <v>32.174999999999997</v>
          </cell>
        </row>
        <row r="7645">
          <cell r="A7645">
            <v>3117009</v>
          </cell>
          <cell r="B7645" t="str">
            <v>31-170-09</v>
          </cell>
          <cell r="C7645" t="str">
            <v xml:space="preserve">BAKES GALL DUCT DILATOR OLIV            </v>
          </cell>
          <cell r="D7645" t="str">
            <v>PC</v>
          </cell>
          <cell r="E7645">
            <v>12.87</v>
          </cell>
          <cell r="F7645">
            <v>32.174999999999997</v>
          </cell>
        </row>
        <row r="7646">
          <cell r="A7646">
            <v>3117010</v>
          </cell>
          <cell r="B7646" t="str">
            <v>31-170-10</v>
          </cell>
          <cell r="C7646" t="str">
            <v xml:space="preserve">BAKES GALL DUCT DILATOR OLIV            </v>
          </cell>
          <cell r="D7646" t="str">
            <v>PC</v>
          </cell>
          <cell r="E7646">
            <v>12.87</v>
          </cell>
          <cell r="F7646">
            <v>32.174999999999997</v>
          </cell>
        </row>
        <row r="7647">
          <cell r="A7647">
            <v>3117011</v>
          </cell>
          <cell r="B7647" t="str">
            <v>31-170-11</v>
          </cell>
          <cell r="C7647" t="str">
            <v xml:space="preserve">BAKES GALL DUCT DILATOR OLIV            </v>
          </cell>
          <cell r="D7647" t="str">
            <v>PC</v>
          </cell>
          <cell r="E7647">
            <v>12.87</v>
          </cell>
          <cell r="F7647">
            <v>32.174999999999997</v>
          </cell>
        </row>
        <row r="7648">
          <cell r="A7648">
            <v>3117012</v>
          </cell>
          <cell r="B7648" t="str">
            <v>31-170-12</v>
          </cell>
          <cell r="C7648" t="str">
            <v xml:space="preserve">BAKES GALL DUCT DILATOR OLIV            </v>
          </cell>
          <cell r="D7648" t="str">
            <v>PC</v>
          </cell>
          <cell r="E7648">
            <v>12.87</v>
          </cell>
          <cell r="F7648">
            <v>32.174999999999997</v>
          </cell>
        </row>
        <row r="7649">
          <cell r="A7649">
            <v>3117013</v>
          </cell>
          <cell r="B7649" t="str">
            <v>31-170-13</v>
          </cell>
          <cell r="C7649" t="str">
            <v xml:space="preserve">BAKES GALL DUCT DILATOR OLIV            </v>
          </cell>
          <cell r="D7649" t="str">
            <v>PC</v>
          </cell>
          <cell r="E7649">
            <v>12.87</v>
          </cell>
          <cell r="F7649">
            <v>32.174999999999997</v>
          </cell>
        </row>
        <row r="7650">
          <cell r="A7650">
            <v>3120420</v>
          </cell>
          <cell r="B7650" t="str">
            <v>31-204-20</v>
          </cell>
          <cell r="C7650" t="str">
            <v xml:space="preserve">BLAKE GALL STONE FORCEPS STR            </v>
          </cell>
          <cell r="D7650" t="str">
            <v>PC</v>
          </cell>
          <cell r="E7650">
            <v>67.319999999999993</v>
          </cell>
          <cell r="F7650">
            <v>168.29999999999998</v>
          </cell>
        </row>
        <row r="7651">
          <cell r="A7651">
            <v>3120520</v>
          </cell>
          <cell r="B7651" t="str">
            <v>31-205-20</v>
          </cell>
          <cell r="C7651" t="str">
            <v xml:space="preserve">BLAKE GALL STONE FORCEPS CVD            </v>
          </cell>
          <cell r="D7651" t="str">
            <v>PC</v>
          </cell>
          <cell r="E7651">
            <v>70.2</v>
          </cell>
          <cell r="F7651">
            <v>175.5</v>
          </cell>
        </row>
        <row r="7652">
          <cell r="A7652">
            <v>3121420</v>
          </cell>
          <cell r="B7652" t="str">
            <v>31-214-20</v>
          </cell>
          <cell r="C7652" t="str">
            <v xml:space="preserve">MAYO-BLAKE GALLS TONE FORCEP            </v>
          </cell>
          <cell r="D7652" t="str">
            <v>PC</v>
          </cell>
          <cell r="E7652">
            <v>70.2</v>
          </cell>
          <cell r="F7652">
            <v>175.5</v>
          </cell>
        </row>
        <row r="7653">
          <cell r="A7653">
            <v>3121520</v>
          </cell>
          <cell r="B7653" t="str">
            <v>31-215-20</v>
          </cell>
          <cell r="C7653" t="str">
            <v xml:space="preserve">MAYO-BLAKE GALLS TONE FORCEP            </v>
          </cell>
          <cell r="D7653" t="str">
            <v>PC</v>
          </cell>
          <cell r="E7653">
            <v>72.989999999999995</v>
          </cell>
          <cell r="F7653">
            <v>182.47499999999999</v>
          </cell>
        </row>
        <row r="7654">
          <cell r="A7654">
            <v>3121722</v>
          </cell>
          <cell r="B7654" t="str">
            <v>31-217-22</v>
          </cell>
          <cell r="C7654" t="str">
            <v xml:space="preserve">MIXTER GALLS TONE FORCEPS               </v>
          </cell>
          <cell r="D7654" t="str">
            <v>PC</v>
          </cell>
          <cell r="E7654">
            <v>80.819999999999993</v>
          </cell>
          <cell r="F7654">
            <v>202.04999999999998</v>
          </cell>
        </row>
        <row r="7655">
          <cell r="A7655">
            <v>3122323</v>
          </cell>
          <cell r="B7655" t="str">
            <v>31-223-23</v>
          </cell>
          <cell r="C7655" t="str">
            <v xml:space="preserve">DESJARDINS GALL ST FORC FIG1            </v>
          </cell>
          <cell r="D7655" t="str">
            <v>PC</v>
          </cell>
          <cell r="E7655">
            <v>71.099999999999994</v>
          </cell>
          <cell r="F7655">
            <v>177.75</v>
          </cell>
        </row>
        <row r="7656">
          <cell r="A7656">
            <v>3122523</v>
          </cell>
          <cell r="B7656" t="str">
            <v>31-225-23</v>
          </cell>
          <cell r="C7656" t="str">
            <v xml:space="preserve">DESJARDINS GALL ST FORC FIG2            </v>
          </cell>
          <cell r="D7656" t="str">
            <v>PC</v>
          </cell>
          <cell r="E7656">
            <v>71.099999999999994</v>
          </cell>
          <cell r="F7656">
            <v>177.75</v>
          </cell>
        </row>
        <row r="7657">
          <cell r="A7657">
            <v>3122624</v>
          </cell>
          <cell r="B7657" t="str">
            <v>31-226-24</v>
          </cell>
          <cell r="C7657" t="str">
            <v xml:space="preserve">GALL STONE FCPS. FINE CVD. 24 CM        </v>
          </cell>
          <cell r="D7657" t="str">
            <v>PC</v>
          </cell>
          <cell r="E7657">
            <v>133.65</v>
          </cell>
          <cell r="F7657">
            <v>334.125</v>
          </cell>
        </row>
        <row r="7658">
          <cell r="A7658">
            <v>3122625</v>
          </cell>
          <cell r="B7658" t="str">
            <v>31-226-25</v>
          </cell>
          <cell r="C7658" t="str">
            <v xml:space="preserve">GALL STONE FCPS. FINE CVD. 24 CM        </v>
          </cell>
          <cell r="D7658" t="str">
            <v>PC</v>
          </cell>
          <cell r="E7658">
            <v>133.65</v>
          </cell>
          <cell r="F7658">
            <v>334.125</v>
          </cell>
        </row>
        <row r="7659">
          <cell r="A7659">
            <v>3134001</v>
          </cell>
          <cell r="B7659" t="str">
            <v>31-340-01</v>
          </cell>
          <cell r="C7659" t="str">
            <v xml:space="preserve">GALLST SCOOP F000 2.5MM 32CM            </v>
          </cell>
          <cell r="D7659" t="str">
            <v>PC</v>
          </cell>
          <cell r="E7659">
            <v>44.46</v>
          </cell>
          <cell r="F7659">
            <v>111.15</v>
          </cell>
        </row>
        <row r="7660">
          <cell r="A7660">
            <v>3134002</v>
          </cell>
          <cell r="B7660" t="str">
            <v>31-340-02</v>
          </cell>
          <cell r="C7660" t="str">
            <v xml:space="preserve">GALLST SCOOP F 00 3.2MM 32CM            </v>
          </cell>
          <cell r="D7660" t="str">
            <v>PC</v>
          </cell>
          <cell r="E7660">
            <v>44.46</v>
          </cell>
          <cell r="F7660">
            <v>111.15</v>
          </cell>
        </row>
        <row r="7661">
          <cell r="A7661">
            <v>3134003</v>
          </cell>
          <cell r="B7661" t="str">
            <v>31-340-03</v>
          </cell>
          <cell r="C7661" t="str">
            <v xml:space="preserve">GALLST SCOOP FG 0 4.2MM 32CM            </v>
          </cell>
          <cell r="D7661" t="str">
            <v>PC</v>
          </cell>
          <cell r="E7661">
            <v>44.46</v>
          </cell>
          <cell r="F7661">
            <v>111.15</v>
          </cell>
        </row>
        <row r="7662">
          <cell r="A7662">
            <v>3134004</v>
          </cell>
          <cell r="B7662" t="str">
            <v>31-340-04</v>
          </cell>
          <cell r="C7662" t="str">
            <v xml:space="preserve">GALLST SCOOP FG 1 5.5MM 32CM            </v>
          </cell>
          <cell r="D7662" t="str">
            <v>PC</v>
          </cell>
          <cell r="E7662">
            <v>44.46</v>
          </cell>
          <cell r="F7662">
            <v>111.15</v>
          </cell>
        </row>
        <row r="7663">
          <cell r="A7663">
            <v>3134005</v>
          </cell>
          <cell r="B7663" t="str">
            <v>31-340-05</v>
          </cell>
          <cell r="C7663" t="str">
            <v xml:space="preserve">GALLST SCOOP FG 2 6.7MM 32CM            </v>
          </cell>
          <cell r="D7663" t="str">
            <v>PC</v>
          </cell>
          <cell r="E7663">
            <v>44.46</v>
          </cell>
          <cell r="F7663">
            <v>111.15</v>
          </cell>
        </row>
        <row r="7664">
          <cell r="A7664">
            <v>3134006</v>
          </cell>
          <cell r="B7664" t="str">
            <v>31-340-06</v>
          </cell>
          <cell r="C7664" t="str">
            <v xml:space="preserve">GALLST SCOOP FG 3 8.0MM 32CM            </v>
          </cell>
          <cell r="D7664" t="str">
            <v>PC</v>
          </cell>
          <cell r="E7664">
            <v>44.46</v>
          </cell>
          <cell r="F7664">
            <v>111.15</v>
          </cell>
        </row>
        <row r="7665">
          <cell r="A7665">
            <v>3134007</v>
          </cell>
          <cell r="B7665" t="str">
            <v>31-340-07</v>
          </cell>
          <cell r="C7665" t="str">
            <v xml:space="preserve">GALLST SCOOP FG 4 11 MM 32CM            </v>
          </cell>
          <cell r="D7665" t="str">
            <v>PC</v>
          </cell>
          <cell r="E7665">
            <v>44.46</v>
          </cell>
          <cell r="F7665">
            <v>111.15</v>
          </cell>
        </row>
        <row r="7666">
          <cell r="A7666">
            <v>3134008</v>
          </cell>
          <cell r="B7666" t="str">
            <v>31-340-08</v>
          </cell>
          <cell r="C7666" t="str">
            <v xml:space="preserve">GALLST SCOOP FG 5 15MM 32CM             </v>
          </cell>
          <cell r="D7666" t="str">
            <v>PC</v>
          </cell>
          <cell r="E7666">
            <v>44.46</v>
          </cell>
          <cell r="F7666">
            <v>111.15</v>
          </cell>
        </row>
        <row r="7667">
          <cell r="A7667">
            <v>3140121</v>
          </cell>
          <cell r="B7667" t="str">
            <v>31-401-21</v>
          </cell>
          <cell r="C7667" t="str">
            <v xml:space="preserve">YOUNG PROSTATIC RETRACT NARR            </v>
          </cell>
          <cell r="D7667" t="str">
            <v>PC</v>
          </cell>
          <cell r="E7667">
            <v>95.2</v>
          </cell>
          <cell r="F7667">
            <v>238</v>
          </cell>
        </row>
        <row r="7668">
          <cell r="A7668">
            <v>3140521</v>
          </cell>
          <cell r="B7668" t="str">
            <v>31-405-21</v>
          </cell>
          <cell r="C7668" t="str">
            <v xml:space="preserve">YOUNG BULB RETRACTOR                    </v>
          </cell>
          <cell r="D7668" t="str">
            <v>PC</v>
          </cell>
          <cell r="E7668">
            <v>95.2</v>
          </cell>
          <cell r="F7668">
            <v>238</v>
          </cell>
        </row>
        <row r="7669">
          <cell r="A7669">
            <v>3140722</v>
          </cell>
          <cell r="B7669" t="str">
            <v>31-407-22</v>
          </cell>
          <cell r="C7669" t="str">
            <v xml:space="preserve">YOUNG PROST RETRACTOR REFURC            </v>
          </cell>
          <cell r="D7669" t="str">
            <v>PC</v>
          </cell>
          <cell r="E7669">
            <v>95.2</v>
          </cell>
          <cell r="F7669">
            <v>238</v>
          </cell>
        </row>
        <row r="7670">
          <cell r="A7670">
            <v>3145124</v>
          </cell>
          <cell r="B7670" t="str">
            <v>31-451-24</v>
          </cell>
          <cell r="C7670" t="str">
            <v xml:space="preserve">MILLIN LOBE GRASPING FORCEPS            </v>
          </cell>
          <cell r="D7670" t="str">
            <v>PC</v>
          </cell>
          <cell r="E7670">
            <v>124.95</v>
          </cell>
          <cell r="F7670">
            <v>312.375</v>
          </cell>
        </row>
        <row r="7671">
          <cell r="A7671">
            <v>3145324</v>
          </cell>
          <cell r="B7671" t="str">
            <v>31-453-24</v>
          </cell>
          <cell r="C7671" t="str">
            <v xml:space="preserve">MILLIN LOBE GRASPING FORCEPS            </v>
          </cell>
          <cell r="D7671" t="str">
            <v>PC</v>
          </cell>
          <cell r="E7671">
            <v>117.73</v>
          </cell>
          <cell r="F7671">
            <v>294.32499999999999</v>
          </cell>
        </row>
        <row r="7672">
          <cell r="A7672">
            <v>3146123</v>
          </cell>
          <cell r="B7672" t="str">
            <v>31-461-23</v>
          </cell>
          <cell r="C7672" t="str">
            <v xml:space="preserve">MILLIN CAPSULE FORCEPS                  </v>
          </cell>
          <cell r="D7672" t="str">
            <v>PC</v>
          </cell>
          <cell r="E7672">
            <v>102</v>
          </cell>
          <cell r="F7672">
            <v>255</v>
          </cell>
        </row>
        <row r="7673">
          <cell r="A7673">
            <v>3146323</v>
          </cell>
          <cell r="B7673" t="str">
            <v>31-463-23</v>
          </cell>
          <cell r="C7673" t="str">
            <v xml:space="preserve">MILLIN CAPS FORCEPS 8/9T                </v>
          </cell>
          <cell r="D7673" t="str">
            <v>PC</v>
          </cell>
          <cell r="E7673">
            <v>102</v>
          </cell>
          <cell r="F7673">
            <v>255</v>
          </cell>
        </row>
        <row r="7674">
          <cell r="A7674">
            <v>3146524</v>
          </cell>
          <cell r="B7674" t="str">
            <v>31-465-24</v>
          </cell>
          <cell r="C7674" t="str">
            <v xml:space="preserve">MILLIN LIGATURE CARR FORCEPS            </v>
          </cell>
          <cell r="D7674" t="str">
            <v>PC</v>
          </cell>
          <cell r="E7674">
            <v>102</v>
          </cell>
          <cell r="F7674">
            <v>255</v>
          </cell>
        </row>
        <row r="7675">
          <cell r="A7675">
            <v>3147500</v>
          </cell>
          <cell r="B7675" t="str">
            <v>31-475-00</v>
          </cell>
          <cell r="C7675" t="str">
            <v xml:space="preserve">MILLIN MEATUS CLAMP                     </v>
          </cell>
          <cell r="D7675" t="str">
            <v>PC</v>
          </cell>
          <cell r="E7675">
            <v>104.98</v>
          </cell>
          <cell r="F7675">
            <v>262.45</v>
          </cell>
        </row>
        <row r="7676">
          <cell r="A7676">
            <v>3151000</v>
          </cell>
          <cell r="B7676" t="str">
            <v>31-510-00</v>
          </cell>
          <cell r="C7676" t="str">
            <v xml:space="preserve">JUDD-MASON BLADDER RETRACTOR            </v>
          </cell>
          <cell r="D7676" t="str">
            <v>PC</v>
          </cell>
          <cell r="E7676">
            <v>283.48</v>
          </cell>
          <cell r="F7676">
            <v>708.7</v>
          </cell>
        </row>
        <row r="7677">
          <cell r="A7677">
            <v>3151200</v>
          </cell>
          <cell r="B7677" t="str">
            <v>31-512-00</v>
          </cell>
          <cell r="C7677" t="str">
            <v xml:space="preserve">MILLIN BLADDER RETRACTOR                </v>
          </cell>
          <cell r="D7677" t="str">
            <v>PC</v>
          </cell>
          <cell r="E7677">
            <v>357</v>
          </cell>
          <cell r="F7677">
            <v>892.5</v>
          </cell>
        </row>
        <row r="7678">
          <cell r="A7678">
            <v>3151250</v>
          </cell>
          <cell r="B7678" t="str">
            <v>31-512-50</v>
          </cell>
          <cell r="C7678" t="str">
            <v xml:space="preserve">MILLIN BLADDER RETR.WITH F.O            </v>
          </cell>
          <cell r="D7678" t="str">
            <v>PC</v>
          </cell>
          <cell r="E7678">
            <v>508.3</v>
          </cell>
          <cell r="F7678">
            <v>1270.75</v>
          </cell>
        </row>
        <row r="7679">
          <cell r="A7679">
            <v>3151251</v>
          </cell>
          <cell r="B7679" t="str">
            <v>31-512-51</v>
          </cell>
          <cell r="C7679" t="str">
            <v xml:space="preserve">FIBER OPTIC LIGHT F31-512-50            </v>
          </cell>
          <cell r="D7679" t="str">
            <v>PC</v>
          </cell>
          <cell r="E7679">
            <v>153.43</v>
          </cell>
          <cell r="F7679">
            <v>383.57500000000005</v>
          </cell>
        </row>
        <row r="7680">
          <cell r="A7680">
            <v>3159900</v>
          </cell>
          <cell r="B7680" t="str">
            <v>31-599-00</v>
          </cell>
          <cell r="C7680" t="str">
            <v xml:space="preserve">V BUREN UR SOUND SET 8-36 CH            </v>
          </cell>
          <cell r="D7680" t="str">
            <v>PC</v>
          </cell>
          <cell r="E7680">
            <v>284.5</v>
          </cell>
          <cell r="F7680">
            <v>711.25</v>
          </cell>
        </row>
        <row r="7681">
          <cell r="A7681">
            <v>3159908</v>
          </cell>
          <cell r="B7681" t="str">
            <v>31-599-08</v>
          </cell>
          <cell r="C7681" t="str">
            <v xml:space="preserve">V BUREN UR SOUND     8 CHARR            </v>
          </cell>
          <cell r="D7681" t="str">
            <v>PC</v>
          </cell>
          <cell r="E7681">
            <v>19.7</v>
          </cell>
          <cell r="F7681">
            <v>49.25</v>
          </cell>
        </row>
        <row r="7682">
          <cell r="A7682">
            <v>3159910</v>
          </cell>
          <cell r="B7682" t="str">
            <v>31-599-10</v>
          </cell>
          <cell r="C7682" t="str">
            <v xml:space="preserve">V BUREN UR SOUND    10 CHARR            </v>
          </cell>
          <cell r="D7682" t="str">
            <v>PC</v>
          </cell>
          <cell r="E7682">
            <v>19.7</v>
          </cell>
          <cell r="F7682">
            <v>49.25</v>
          </cell>
        </row>
        <row r="7683">
          <cell r="A7683">
            <v>3159912</v>
          </cell>
          <cell r="B7683" t="str">
            <v>31-599-12</v>
          </cell>
          <cell r="C7683" t="str">
            <v xml:space="preserve">V BUREN UR SOUND    12 CHARR            </v>
          </cell>
          <cell r="D7683" t="str">
            <v>PC</v>
          </cell>
          <cell r="E7683">
            <v>19.7</v>
          </cell>
          <cell r="F7683">
            <v>49.25</v>
          </cell>
        </row>
        <row r="7684">
          <cell r="A7684">
            <v>3159914</v>
          </cell>
          <cell r="B7684" t="str">
            <v>31-599-14</v>
          </cell>
          <cell r="C7684" t="str">
            <v xml:space="preserve">V BUREN UR SOUND    14 CHARR            </v>
          </cell>
          <cell r="D7684" t="str">
            <v>PC</v>
          </cell>
          <cell r="E7684">
            <v>19.7</v>
          </cell>
          <cell r="F7684">
            <v>49.25</v>
          </cell>
        </row>
        <row r="7685">
          <cell r="A7685">
            <v>3159916</v>
          </cell>
          <cell r="B7685" t="str">
            <v>31-599-16</v>
          </cell>
          <cell r="C7685" t="str">
            <v xml:space="preserve">V BUREN UR SOUND    16 CHARR            </v>
          </cell>
          <cell r="D7685" t="str">
            <v>PC</v>
          </cell>
          <cell r="E7685">
            <v>19.7</v>
          </cell>
          <cell r="F7685">
            <v>49.25</v>
          </cell>
        </row>
        <row r="7686">
          <cell r="A7686">
            <v>3159918</v>
          </cell>
          <cell r="B7686" t="str">
            <v>31-599-18</v>
          </cell>
          <cell r="C7686" t="str">
            <v xml:space="preserve">V BUREN UR SOUND    18 CHARR            </v>
          </cell>
          <cell r="D7686" t="str">
            <v>PC</v>
          </cell>
          <cell r="E7686">
            <v>22.2</v>
          </cell>
          <cell r="F7686">
            <v>55.5</v>
          </cell>
        </row>
        <row r="7687">
          <cell r="A7687">
            <v>3159920</v>
          </cell>
          <cell r="B7687" t="str">
            <v>31-599-20</v>
          </cell>
          <cell r="C7687" t="str">
            <v xml:space="preserve">V BUREN UR SOUND    20 CHARR            </v>
          </cell>
          <cell r="D7687" t="str">
            <v>PC</v>
          </cell>
          <cell r="E7687">
            <v>20</v>
          </cell>
          <cell r="F7687">
            <v>50</v>
          </cell>
        </row>
        <row r="7688">
          <cell r="A7688">
            <v>3159922</v>
          </cell>
          <cell r="B7688" t="str">
            <v>31-599-22</v>
          </cell>
          <cell r="C7688" t="str">
            <v xml:space="preserve">V BUREN UR SOUND    22 CHARR            </v>
          </cell>
          <cell r="D7688" t="str">
            <v>PC</v>
          </cell>
          <cell r="E7688">
            <v>22.2</v>
          </cell>
          <cell r="F7688">
            <v>55.5</v>
          </cell>
        </row>
        <row r="7689">
          <cell r="A7689">
            <v>3159924</v>
          </cell>
          <cell r="B7689" t="str">
            <v>31-599-24</v>
          </cell>
          <cell r="C7689" t="str">
            <v xml:space="preserve">V BUREN UR SOUND    24 CHARR            </v>
          </cell>
          <cell r="D7689" t="str">
            <v>PC</v>
          </cell>
          <cell r="E7689">
            <v>22.2</v>
          </cell>
          <cell r="F7689">
            <v>55.5</v>
          </cell>
        </row>
        <row r="7690">
          <cell r="A7690">
            <v>3159926</v>
          </cell>
          <cell r="B7690" t="str">
            <v>31-599-26</v>
          </cell>
          <cell r="C7690" t="str">
            <v xml:space="preserve">V BUREN UR SOUND    26 CHARR            </v>
          </cell>
          <cell r="D7690" t="str">
            <v>PC</v>
          </cell>
          <cell r="E7690">
            <v>20.6</v>
          </cell>
          <cell r="F7690">
            <v>51.5</v>
          </cell>
        </row>
        <row r="7691">
          <cell r="A7691">
            <v>3159928</v>
          </cell>
          <cell r="B7691" t="str">
            <v>31-599-28</v>
          </cell>
          <cell r="C7691" t="str">
            <v xml:space="preserve">V BUREN UR SOUND    28 CHARR            </v>
          </cell>
          <cell r="D7691" t="str">
            <v>PC</v>
          </cell>
          <cell r="E7691">
            <v>21</v>
          </cell>
          <cell r="F7691">
            <v>52.5</v>
          </cell>
        </row>
        <row r="7692">
          <cell r="A7692">
            <v>3159930</v>
          </cell>
          <cell r="B7692" t="str">
            <v>31-599-30</v>
          </cell>
          <cell r="C7692" t="str">
            <v xml:space="preserve">V BUREN UR SOUND    30 CHARR            </v>
          </cell>
          <cell r="D7692" t="str">
            <v>PC</v>
          </cell>
          <cell r="E7692">
            <v>25.1</v>
          </cell>
          <cell r="F7692">
            <v>62.75</v>
          </cell>
        </row>
        <row r="7693">
          <cell r="A7693">
            <v>3159932</v>
          </cell>
          <cell r="B7693" t="str">
            <v>31-599-32</v>
          </cell>
          <cell r="C7693" t="str">
            <v xml:space="preserve">V BUREN UR SOUND    32 CHARR            </v>
          </cell>
          <cell r="D7693" t="str">
            <v>PC</v>
          </cell>
          <cell r="E7693">
            <v>23.7</v>
          </cell>
          <cell r="F7693">
            <v>59.25</v>
          </cell>
        </row>
        <row r="7694">
          <cell r="A7694">
            <v>3159934</v>
          </cell>
          <cell r="B7694" t="str">
            <v>31-599-34</v>
          </cell>
          <cell r="C7694" t="str">
            <v xml:space="preserve">V BUREN UR SOUND    34 CHARR            </v>
          </cell>
          <cell r="D7694" t="str">
            <v>PC</v>
          </cell>
          <cell r="E7694">
            <v>23.7</v>
          </cell>
          <cell r="F7694">
            <v>59.25</v>
          </cell>
        </row>
        <row r="7695">
          <cell r="A7695">
            <v>3159936</v>
          </cell>
          <cell r="B7695" t="str">
            <v>31-599-36</v>
          </cell>
          <cell r="C7695" t="str">
            <v xml:space="preserve">V BUREN UR SOUND    36 CHARR            </v>
          </cell>
          <cell r="D7695" t="str">
            <v>PC</v>
          </cell>
          <cell r="E7695">
            <v>23.7</v>
          </cell>
          <cell r="F7695">
            <v>59.25</v>
          </cell>
        </row>
        <row r="7696">
          <cell r="A7696">
            <v>3160710</v>
          </cell>
          <cell r="B7696" t="str">
            <v>31-607-10</v>
          </cell>
          <cell r="C7696" t="str">
            <v xml:space="preserve">GUYON URETHRAL SOUND CH. 10             </v>
          </cell>
          <cell r="D7696" t="str">
            <v>PC</v>
          </cell>
          <cell r="E7696">
            <v>30.9</v>
          </cell>
          <cell r="F7696">
            <v>77.25</v>
          </cell>
        </row>
        <row r="7697">
          <cell r="A7697">
            <v>3160711</v>
          </cell>
          <cell r="B7697" t="str">
            <v>31-607-11</v>
          </cell>
          <cell r="C7697" t="str">
            <v xml:space="preserve">GUYON URETHRAL SOUND CH. 11             </v>
          </cell>
          <cell r="D7697" t="str">
            <v>PC</v>
          </cell>
          <cell r="E7697">
            <v>30.9</v>
          </cell>
          <cell r="F7697">
            <v>77.25</v>
          </cell>
        </row>
        <row r="7698">
          <cell r="A7698">
            <v>3160712</v>
          </cell>
          <cell r="B7698" t="str">
            <v>31-607-12</v>
          </cell>
          <cell r="C7698" t="str">
            <v xml:space="preserve">GUYON URETHRAL SOUND CH. 12             </v>
          </cell>
          <cell r="D7698" t="str">
            <v>PC</v>
          </cell>
          <cell r="E7698">
            <v>30.9</v>
          </cell>
          <cell r="F7698">
            <v>77.25</v>
          </cell>
        </row>
        <row r="7699">
          <cell r="A7699">
            <v>3160713</v>
          </cell>
          <cell r="B7699" t="str">
            <v>31-607-13</v>
          </cell>
          <cell r="C7699" t="str">
            <v xml:space="preserve">GUYON URETHRAL SOUND CH. 13             </v>
          </cell>
          <cell r="D7699" t="str">
            <v>PC</v>
          </cell>
          <cell r="E7699">
            <v>30.9</v>
          </cell>
          <cell r="F7699">
            <v>77.25</v>
          </cell>
        </row>
        <row r="7700">
          <cell r="A7700">
            <v>3160714</v>
          </cell>
          <cell r="B7700" t="str">
            <v>31-607-14</v>
          </cell>
          <cell r="C7700" t="str">
            <v xml:space="preserve">GUYON URETHRAL SOUND CH. 14             </v>
          </cell>
          <cell r="D7700" t="str">
            <v>PC</v>
          </cell>
          <cell r="E7700">
            <v>30.9</v>
          </cell>
          <cell r="F7700">
            <v>77.25</v>
          </cell>
        </row>
        <row r="7701">
          <cell r="A7701">
            <v>3160715</v>
          </cell>
          <cell r="B7701" t="str">
            <v>31-607-15</v>
          </cell>
          <cell r="C7701" t="str">
            <v xml:space="preserve">GUYON URETHRAL SOUND CH. 15             </v>
          </cell>
          <cell r="D7701" t="str">
            <v>PC</v>
          </cell>
          <cell r="E7701">
            <v>30.9</v>
          </cell>
          <cell r="F7701">
            <v>77.25</v>
          </cell>
        </row>
        <row r="7702">
          <cell r="A7702">
            <v>3160716</v>
          </cell>
          <cell r="B7702" t="str">
            <v>31-607-16</v>
          </cell>
          <cell r="C7702" t="str">
            <v xml:space="preserve">GUYON URETHRAL SOUND CH. 16             </v>
          </cell>
          <cell r="D7702" t="str">
            <v>PC</v>
          </cell>
          <cell r="E7702">
            <v>30.9</v>
          </cell>
          <cell r="F7702">
            <v>77.25</v>
          </cell>
        </row>
        <row r="7703">
          <cell r="A7703">
            <v>3160717</v>
          </cell>
          <cell r="B7703" t="str">
            <v>31-607-17</v>
          </cell>
          <cell r="C7703" t="str">
            <v xml:space="preserve">GUYON URETHRAL SOUND CH. 17             </v>
          </cell>
          <cell r="D7703" t="str">
            <v>PC</v>
          </cell>
          <cell r="E7703">
            <v>30.9</v>
          </cell>
          <cell r="F7703">
            <v>77.25</v>
          </cell>
        </row>
        <row r="7704">
          <cell r="A7704">
            <v>3160718</v>
          </cell>
          <cell r="B7704" t="str">
            <v>31-607-18</v>
          </cell>
          <cell r="C7704" t="str">
            <v xml:space="preserve">GUYON URETHRAL SOUND CH. 18             </v>
          </cell>
          <cell r="D7704" t="str">
            <v>PC</v>
          </cell>
          <cell r="E7704">
            <v>30.9</v>
          </cell>
          <cell r="F7704">
            <v>77.25</v>
          </cell>
        </row>
        <row r="7705">
          <cell r="A7705">
            <v>3160719</v>
          </cell>
          <cell r="B7705" t="str">
            <v>31-607-19</v>
          </cell>
          <cell r="C7705" t="str">
            <v xml:space="preserve">GUYON URETHRAL SOUND CH. 19             </v>
          </cell>
          <cell r="D7705" t="str">
            <v>PC</v>
          </cell>
          <cell r="E7705">
            <v>30.9</v>
          </cell>
          <cell r="F7705">
            <v>77.25</v>
          </cell>
        </row>
        <row r="7706">
          <cell r="A7706">
            <v>3160720</v>
          </cell>
          <cell r="B7706" t="str">
            <v>31-607-20</v>
          </cell>
          <cell r="C7706" t="str">
            <v xml:space="preserve">GUYON URETHRAL SOUND CH. 20             </v>
          </cell>
          <cell r="D7706" t="str">
            <v>PC</v>
          </cell>
          <cell r="E7706">
            <v>30.9</v>
          </cell>
          <cell r="F7706">
            <v>77.25</v>
          </cell>
        </row>
        <row r="7707">
          <cell r="A7707">
            <v>3160721</v>
          </cell>
          <cell r="B7707" t="str">
            <v>31-607-21</v>
          </cell>
          <cell r="C7707" t="str">
            <v xml:space="preserve">GUYON URETHRAL SOUND CH. 21             </v>
          </cell>
          <cell r="D7707" t="str">
            <v>PC</v>
          </cell>
          <cell r="E7707">
            <v>30.9</v>
          </cell>
          <cell r="F7707">
            <v>77.25</v>
          </cell>
        </row>
        <row r="7708">
          <cell r="A7708">
            <v>3160722</v>
          </cell>
          <cell r="B7708" t="str">
            <v>31-607-22</v>
          </cell>
          <cell r="C7708" t="str">
            <v xml:space="preserve">GUYON URETHRAL SOUND CH. 22             </v>
          </cell>
          <cell r="D7708" t="str">
            <v>PC</v>
          </cell>
          <cell r="E7708">
            <v>30.9</v>
          </cell>
          <cell r="F7708">
            <v>77.25</v>
          </cell>
        </row>
        <row r="7709">
          <cell r="A7709">
            <v>3160723</v>
          </cell>
          <cell r="B7709" t="str">
            <v>31-607-23</v>
          </cell>
          <cell r="C7709" t="str">
            <v xml:space="preserve">GUYON URETHRAL SOUND CH. 23             </v>
          </cell>
          <cell r="D7709" t="str">
            <v>PC</v>
          </cell>
          <cell r="E7709">
            <v>30.9</v>
          </cell>
          <cell r="F7709">
            <v>77.25</v>
          </cell>
        </row>
        <row r="7710">
          <cell r="A7710">
            <v>3160724</v>
          </cell>
          <cell r="B7710" t="str">
            <v>31-607-24</v>
          </cell>
          <cell r="C7710" t="str">
            <v xml:space="preserve">GUYON URETHRAL SOUND CH. 24             </v>
          </cell>
          <cell r="D7710" t="str">
            <v>PC</v>
          </cell>
          <cell r="E7710">
            <v>30.9</v>
          </cell>
          <cell r="F7710">
            <v>77.25</v>
          </cell>
        </row>
        <row r="7711">
          <cell r="A7711">
            <v>3160725</v>
          </cell>
          <cell r="B7711" t="str">
            <v>31-607-25</v>
          </cell>
          <cell r="C7711" t="str">
            <v xml:space="preserve">GUYON URETHRAL SOUND CH. 25             </v>
          </cell>
          <cell r="D7711" t="str">
            <v>PC</v>
          </cell>
          <cell r="E7711">
            <v>30.9</v>
          </cell>
          <cell r="F7711">
            <v>77.25</v>
          </cell>
        </row>
        <row r="7712">
          <cell r="A7712">
            <v>3160726</v>
          </cell>
          <cell r="B7712" t="str">
            <v>31-607-26</v>
          </cell>
          <cell r="C7712" t="str">
            <v xml:space="preserve">GUYON URETHRAL SOUND CH. 26             </v>
          </cell>
          <cell r="D7712" t="str">
            <v>PC</v>
          </cell>
          <cell r="E7712">
            <v>30.9</v>
          </cell>
          <cell r="F7712">
            <v>77.25</v>
          </cell>
        </row>
        <row r="7713">
          <cell r="A7713">
            <v>3160727</v>
          </cell>
          <cell r="B7713" t="str">
            <v>31-607-27</v>
          </cell>
          <cell r="C7713" t="str">
            <v xml:space="preserve">GUYON URETHRAL SOUND CH. 27             </v>
          </cell>
          <cell r="D7713" t="str">
            <v>PC</v>
          </cell>
          <cell r="E7713">
            <v>30.9</v>
          </cell>
          <cell r="F7713">
            <v>77.25</v>
          </cell>
        </row>
        <row r="7714">
          <cell r="A7714">
            <v>3160728</v>
          </cell>
          <cell r="B7714" t="str">
            <v>31-607-28</v>
          </cell>
          <cell r="C7714" t="str">
            <v xml:space="preserve">GUYON URETHRAL SOUND CH. 28             </v>
          </cell>
          <cell r="D7714" t="str">
            <v>PC</v>
          </cell>
          <cell r="E7714">
            <v>30.9</v>
          </cell>
          <cell r="F7714">
            <v>77.25</v>
          </cell>
        </row>
        <row r="7715">
          <cell r="A7715">
            <v>3160729</v>
          </cell>
          <cell r="B7715" t="str">
            <v>31-607-29</v>
          </cell>
          <cell r="C7715" t="str">
            <v xml:space="preserve">GUYON URETHRAL SOUND CH. 29             </v>
          </cell>
          <cell r="D7715" t="str">
            <v>PC</v>
          </cell>
          <cell r="E7715">
            <v>30.9</v>
          </cell>
          <cell r="F7715">
            <v>77.25</v>
          </cell>
        </row>
        <row r="7716">
          <cell r="A7716">
            <v>3160730</v>
          </cell>
          <cell r="B7716" t="str">
            <v>31-607-30</v>
          </cell>
          <cell r="C7716" t="str">
            <v xml:space="preserve">GUYON URETHRAL SOUND CH. 30             </v>
          </cell>
          <cell r="D7716" t="str">
            <v>PC</v>
          </cell>
          <cell r="E7716">
            <v>30.9</v>
          </cell>
          <cell r="F7716">
            <v>77.25</v>
          </cell>
        </row>
        <row r="7717">
          <cell r="A7717">
            <v>3161013</v>
          </cell>
          <cell r="B7717" t="str">
            <v>31-610-13</v>
          </cell>
          <cell r="C7717" t="str">
            <v xml:space="preserve">FILIFORM-BOUGIE, CHARR. 3               </v>
          </cell>
          <cell r="D7717" t="str">
            <v>PC</v>
          </cell>
          <cell r="E7717">
            <v>48.8</v>
          </cell>
          <cell r="F7717">
            <v>122</v>
          </cell>
        </row>
        <row r="7718">
          <cell r="A7718">
            <v>3161014</v>
          </cell>
          <cell r="B7718" t="str">
            <v>31-610-14</v>
          </cell>
          <cell r="C7718" t="str">
            <v xml:space="preserve">FILIFORM-BOUGIE, CHARR. 4               </v>
          </cell>
          <cell r="D7718" t="str">
            <v>PC</v>
          </cell>
          <cell r="E7718">
            <v>48.8</v>
          </cell>
          <cell r="F7718">
            <v>122</v>
          </cell>
        </row>
        <row r="7719">
          <cell r="A7719">
            <v>3161015</v>
          </cell>
          <cell r="B7719" t="str">
            <v>31-610-15</v>
          </cell>
          <cell r="C7719" t="str">
            <v xml:space="preserve">FILIFORM-BOUGIE, CHARR. 5               </v>
          </cell>
          <cell r="D7719" t="str">
            <v>PC</v>
          </cell>
          <cell r="E7719">
            <v>48.8</v>
          </cell>
          <cell r="F7719">
            <v>122</v>
          </cell>
        </row>
        <row r="7720">
          <cell r="A7720">
            <v>3161016</v>
          </cell>
          <cell r="B7720" t="str">
            <v>31-610-16</v>
          </cell>
          <cell r="C7720" t="str">
            <v xml:space="preserve">FILIFORM-BOUGIE, CHARR. 6               </v>
          </cell>
          <cell r="D7720" t="str">
            <v>PC</v>
          </cell>
          <cell r="E7720">
            <v>48.8</v>
          </cell>
          <cell r="F7720">
            <v>122</v>
          </cell>
        </row>
        <row r="7721">
          <cell r="A7721">
            <v>3161200</v>
          </cell>
          <cell r="B7721" t="str">
            <v>31-612-00</v>
          </cell>
          <cell r="C7721" t="str">
            <v xml:space="preserve">GUYON DIL SOUNDS SET 10-30CH            </v>
          </cell>
          <cell r="D7721" t="str">
            <v>PC</v>
          </cell>
          <cell r="E7721">
            <v>1080</v>
          </cell>
          <cell r="F7721">
            <v>2700</v>
          </cell>
        </row>
        <row r="7722">
          <cell r="A7722">
            <v>3174000</v>
          </cell>
          <cell r="B7722" t="str">
            <v>31-740-00</v>
          </cell>
          <cell r="C7722" t="str">
            <v xml:space="preserve">OTIS URETHROTOME COMPLETE               </v>
          </cell>
          <cell r="D7722" t="str">
            <v>PC</v>
          </cell>
          <cell r="E7722">
            <v>820</v>
          </cell>
          <cell r="F7722">
            <v>2050</v>
          </cell>
        </row>
        <row r="7723">
          <cell r="A7723">
            <v>3174500</v>
          </cell>
          <cell r="B7723" t="str">
            <v>31-745-00</v>
          </cell>
          <cell r="C7723" t="str">
            <v xml:space="preserve">OTIS SPARE BLADE ONLY                   </v>
          </cell>
          <cell r="D7723" t="str">
            <v>PC</v>
          </cell>
          <cell r="E7723">
            <v>46.5</v>
          </cell>
          <cell r="F7723">
            <v>116.25</v>
          </cell>
        </row>
        <row r="7724">
          <cell r="A7724">
            <v>3176000</v>
          </cell>
          <cell r="B7724" t="str">
            <v>31-760-00</v>
          </cell>
          <cell r="C7724" t="str">
            <v xml:space="preserve">KNUTSON URETHROGRAPHY INSTR             </v>
          </cell>
          <cell r="D7724" t="str">
            <v>PC</v>
          </cell>
          <cell r="E7724">
            <v>210</v>
          </cell>
          <cell r="F7724">
            <v>525</v>
          </cell>
        </row>
        <row r="7725">
          <cell r="A7725">
            <v>3176300</v>
          </cell>
          <cell r="B7725" t="str">
            <v>31-763-00</v>
          </cell>
          <cell r="C7725" t="str">
            <v xml:space="preserve">KNUTSON-KOCH CONE ONLY                  </v>
          </cell>
          <cell r="D7725" t="str">
            <v>PC</v>
          </cell>
          <cell r="E7725">
            <v>26</v>
          </cell>
          <cell r="F7725">
            <v>65</v>
          </cell>
        </row>
        <row r="7726">
          <cell r="A7726">
            <v>3176508</v>
          </cell>
          <cell r="B7726" t="str">
            <v>31-765-08</v>
          </cell>
          <cell r="C7726" t="str">
            <v xml:space="preserve">CIRCUMCISION INSTRUMENT 8 MM            </v>
          </cell>
          <cell r="D7726" t="str">
            <v>PC</v>
          </cell>
          <cell r="E7726">
            <v>156</v>
          </cell>
          <cell r="F7726">
            <v>390</v>
          </cell>
        </row>
        <row r="7727">
          <cell r="A7727">
            <v>3176511</v>
          </cell>
          <cell r="B7727" t="str">
            <v>31-765-11</v>
          </cell>
          <cell r="C7727" t="str">
            <v xml:space="preserve">CIRCUMCISION INSTRUMENT 11MM            </v>
          </cell>
          <cell r="D7727" t="str">
            <v>PC</v>
          </cell>
          <cell r="E7727">
            <v>156</v>
          </cell>
          <cell r="F7727">
            <v>390</v>
          </cell>
        </row>
        <row r="7728">
          <cell r="A7728">
            <v>3176513</v>
          </cell>
          <cell r="B7728" t="str">
            <v>31-765-13</v>
          </cell>
          <cell r="C7728" t="str">
            <v xml:space="preserve">CIRCUMCISION INSTRUMENT 13MM            </v>
          </cell>
          <cell r="D7728" t="str">
            <v>PC</v>
          </cell>
          <cell r="E7728">
            <v>156</v>
          </cell>
          <cell r="F7728">
            <v>390</v>
          </cell>
        </row>
        <row r="7729">
          <cell r="A7729">
            <v>3176516</v>
          </cell>
          <cell r="B7729" t="str">
            <v>31-765-16</v>
          </cell>
          <cell r="C7729" t="str">
            <v xml:space="preserve">CIRCUMCISION INSTRUMENT 16MM            </v>
          </cell>
          <cell r="D7729" t="str">
            <v>PC</v>
          </cell>
          <cell r="E7729">
            <v>156</v>
          </cell>
          <cell r="F7729">
            <v>390</v>
          </cell>
        </row>
        <row r="7730">
          <cell r="A7730">
            <v>3176521</v>
          </cell>
          <cell r="B7730" t="str">
            <v>31-765-21</v>
          </cell>
          <cell r="C7730" t="str">
            <v xml:space="preserve">CIRCUMCISION INSTRUMENT 21MM            </v>
          </cell>
          <cell r="D7730" t="str">
            <v>PC</v>
          </cell>
          <cell r="E7730">
            <v>156</v>
          </cell>
          <cell r="F7730">
            <v>390</v>
          </cell>
        </row>
        <row r="7731">
          <cell r="A7731">
            <v>3176526</v>
          </cell>
          <cell r="B7731" t="str">
            <v>31-765-26</v>
          </cell>
          <cell r="C7731" t="str">
            <v xml:space="preserve">CIRCUMCISION INSTRUMENT 26MM            </v>
          </cell>
          <cell r="D7731" t="str">
            <v>PC</v>
          </cell>
          <cell r="E7731">
            <v>156</v>
          </cell>
          <cell r="F7731">
            <v>390</v>
          </cell>
        </row>
        <row r="7732">
          <cell r="A7732">
            <v>3176532</v>
          </cell>
          <cell r="B7732" t="str">
            <v>31-765-32</v>
          </cell>
          <cell r="C7732" t="str">
            <v xml:space="preserve">CIRCUMCISION INSTRUMENT 32MM            </v>
          </cell>
          <cell r="D7732" t="str">
            <v>PC</v>
          </cell>
          <cell r="E7732">
            <v>156.5</v>
          </cell>
          <cell r="F7732">
            <v>391.25</v>
          </cell>
        </row>
        <row r="7733">
          <cell r="A7733">
            <v>3176600</v>
          </cell>
          <cell r="B7733" t="str">
            <v>31-766-00</v>
          </cell>
          <cell r="C7733" t="str">
            <v xml:space="preserve">MOGEN CIRCUMCISION INSTRUMENT           </v>
          </cell>
          <cell r="D7733" t="str">
            <v>PC</v>
          </cell>
          <cell r="E7733">
            <v>196</v>
          </cell>
          <cell r="F7733">
            <v>490</v>
          </cell>
        </row>
        <row r="7734">
          <cell r="A7734">
            <v>3181120</v>
          </cell>
          <cell r="B7734" t="str">
            <v>31-811-20</v>
          </cell>
          <cell r="C7734" t="str">
            <v xml:space="preserve">MATHIEU FOREIGN BODY FORCEPS            </v>
          </cell>
          <cell r="D7734" t="str">
            <v>PC</v>
          </cell>
          <cell r="E7734">
            <v>316</v>
          </cell>
          <cell r="F7734">
            <v>790</v>
          </cell>
        </row>
        <row r="7735">
          <cell r="A7735">
            <v>3181128</v>
          </cell>
          <cell r="B7735" t="str">
            <v>31-811-28</v>
          </cell>
          <cell r="C7735" t="str">
            <v xml:space="preserve">MATHIEU FOREIGN BODY FORCEPS            </v>
          </cell>
          <cell r="D7735" t="str">
            <v>PC</v>
          </cell>
          <cell r="E7735">
            <v>316</v>
          </cell>
          <cell r="F7735">
            <v>790</v>
          </cell>
        </row>
        <row r="7736">
          <cell r="A7736">
            <v>3181700</v>
          </cell>
          <cell r="B7736" t="str">
            <v>31-817-00</v>
          </cell>
          <cell r="C7736" t="str">
            <v xml:space="preserve">GAUGE FOR SACHSE MEATOTOM               </v>
          </cell>
          <cell r="D7736" t="str">
            <v>PC</v>
          </cell>
          <cell r="E7736">
            <v>54.5</v>
          </cell>
          <cell r="F7736">
            <v>136.25</v>
          </cell>
        </row>
        <row r="7737">
          <cell r="A7737">
            <v>3181712</v>
          </cell>
          <cell r="B7737" t="str">
            <v>31-817-12</v>
          </cell>
          <cell r="C7737" t="str">
            <v xml:space="preserve">SACHSE MEATOME                          </v>
          </cell>
          <cell r="D7737" t="str">
            <v>PC</v>
          </cell>
          <cell r="E7737">
            <v>316.5</v>
          </cell>
          <cell r="F7737">
            <v>791.25</v>
          </cell>
        </row>
        <row r="7738">
          <cell r="A7738">
            <v>3187508</v>
          </cell>
          <cell r="B7738" t="str">
            <v>31-875-08</v>
          </cell>
          <cell r="C7738" t="str">
            <v xml:space="preserve">STOCKMANN MEATUS CL NO CATCH            </v>
          </cell>
          <cell r="D7738" t="str">
            <v>PC</v>
          </cell>
          <cell r="E7738">
            <v>21.6</v>
          </cell>
          <cell r="F7738">
            <v>54</v>
          </cell>
        </row>
        <row r="7739">
          <cell r="A7739">
            <v>3188111</v>
          </cell>
          <cell r="B7739" t="str">
            <v>31-881-11</v>
          </cell>
          <cell r="C7739" t="str">
            <v xml:space="preserve">STRAUSS MEATUS CL RUBBER COV            </v>
          </cell>
          <cell r="D7739" t="str">
            <v>PC</v>
          </cell>
          <cell r="E7739">
            <v>19.8</v>
          </cell>
          <cell r="F7739">
            <v>49.5</v>
          </cell>
        </row>
        <row r="7740">
          <cell r="A7740">
            <v>3211001</v>
          </cell>
          <cell r="B7740" t="str">
            <v>32-110-01</v>
          </cell>
          <cell r="C7740" t="str">
            <v xml:space="preserve">CUSCO VAG SPECULUM   75X32MM            </v>
          </cell>
          <cell r="D7740" t="str">
            <v>PC</v>
          </cell>
          <cell r="E7740">
            <v>35.549999999999997</v>
          </cell>
          <cell r="F7740">
            <v>88.875</v>
          </cell>
        </row>
        <row r="7741">
          <cell r="A7741">
            <v>3211002</v>
          </cell>
          <cell r="B7741" t="str">
            <v>32-110-02</v>
          </cell>
          <cell r="C7741" t="str">
            <v xml:space="preserve">CUSCO VAG SPECULUM   85X35MM            </v>
          </cell>
          <cell r="D7741" t="str">
            <v>PC</v>
          </cell>
          <cell r="E7741">
            <v>35.549999999999997</v>
          </cell>
          <cell r="F7741">
            <v>88.875</v>
          </cell>
        </row>
        <row r="7742">
          <cell r="A7742">
            <v>3211003</v>
          </cell>
          <cell r="B7742" t="str">
            <v>32-110-03</v>
          </cell>
          <cell r="C7742" t="str">
            <v xml:space="preserve">CUSCO VAG SPECULUM  100X35MM            </v>
          </cell>
          <cell r="D7742" t="str">
            <v>PC</v>
          </cell>
          <cell r="E7742">
            <v>35.549999999999997</v>
          </cell>
          <cell r="F7742">
            <v>88.875</v>
          </cell>
        </row>
        <row r="7743">
          <cell r="A7743">
            <v>3211201</v>
          </cell>
          <cell r="B7743" t="str">
            <v>32-112-01</v>
          </cell>
          <cell r="C7743" t="str">
            <v xml:space="preserve">CUSCO VAG SPECULA 75X17MM               </v>
          </cell>
          <cell r="D7743" t="str">
            <v>PC</v>
          </cell>
          <cell r="E7743">
            <v>38.07</v>
          </cell>
          <cell r="F7743">
            <v>95.174999999999997</v>
          </cell>
        </row>
        <row r="7744">
          <cell r="A7744">
            <v>3211401</v>
          </cell>
          <cell r="B7744" t="str">
            <v>32-114-01</v>
          </cell>
          <cell r="C7744" t="str">
            <v xml:space="preserve">CUSCO VAG.SPECULUM   80X22MM            </v>
          </cell>
          <cell r="D7744" t="str">
            <v>PC</v>
          </cell>
          <cell r="E7744">
            <v>38.07</v>
          </cell>
          <cell r="F7744">
            <v>95.174999999999997</v>
          </cell>
        </row>
        <row r="7745">
          <cell r="A7745">
            <v>3211402</v>
          </cell>
          <cell r="B7745" t="str">
            <v>32-114-02</v>
          </cell>
          <cell r="C7745" t="str">
            <v xml:space="preserve">CUSCO VAG SPECULUM  100X25MM            </v>
          </cell>
          <cell r="D7745" t="str">
            <v>PC</v>
          </cell>
          <cell r="E7745">
            <v>38.07</v>
          </cell>
          <cell r="F7745">
            <v>95.174999999999997</v>
          </cell>
        </row>
        <row r="7746">
          <cell r="A7746">
            <v>3211403</v>
          </cell>
          <cell r="B7746" t="str">
            <v>32-114-03</v>
          </cell>
          <cell r="C7746" t="str">
            <v xml:space="preserve">CUSCO VAG.SPECULUM  105X27MM            </v>
          </cell>
          <cell r="D7746" t="str">
            <v>PC</v>
          </cell>
          <cell r="E7746">
            <v>38.07</v>
          </cell>
          <cell r="F7746">
            <v>95.174999999999997</v>
          </cell>
        </row>
        <row r="7747">
          <cell r="A7747">
            <v>3211601</v>
          </cell>
          <cell r="B7747" t="str">
            <v>32-116-01</v>
          </cell>
          <cell r="C7747" t="str">
            <v xml:space="preserve">CUSCO VAG SPECULA 75X32MM               </v>
          </cell>
          <cell r="D7747" t="str">
            <v>PC</v>
          </cell>
          <cell r="E7747">
            <v>39.869999999999997</v>
          </cell>
          <cell r="F7747">
            <v>99.674999999999997</v>
          </cell>
        </row>
        <row r="7748">
          <cell r="A7748">
            <v>3211602</v>
          </cell>
          <cell r="B7748" t="str">
            <v>32-116-02</v>
          </cell>
          <cell r="C7748" t="str">
            <v xml:space="preserve">CUSCO VAG SPECULA 85X35MM               </v>
          </cell>
          <cell r="D7748" t="str">
            <v>PC</v>
          </cell>
          <cell r="E7748">
            <v>39.869999999999997</v>
          </cell>
          <cell r="F7748">
            <v>99.674999999999997</v>
          </cell>
        </row>
        <row r="7749">
          <cell r="A7749">
            <v>3211603</v>
          </cell>
          <cell r="B7749" t="str">
            <v>32-116-03</v>
          </cell>
          <cell r="C7749" t="str">
            <v xml:space="preserve">CUSCO VAG SPECULA 100X37MM              </v>
          </cell>
          <cell r="D7749" t="str">
            <v>PC</v>
          </cell>
          <cell r="E7749">
            <v>39.869999999999997</v>
          </cell>
          <cell r="F7749">
            <v>99.674999999999997</v>
          </cell>
        </row>
        <row r="7750">
          <cell r="A7750">
            <v>3212001</v>
          </cell>
          <cell r="B7750" t="str">
            <v>32-120-01</v>
          </cell>
          <cell r="C7750" t="str">
            <v xml:space="preserve">COLLIN VAGIN SPECUL  85X25MM            </v>
          </cell>
          <cell r="D7750" t="str">
            <v>PC</v>
          </cell>
          <cell r="E7750">
            <v>59.58</v>
          </cell>
          <cell r="F7750">
            <v>148.94999999999999</v>
          </cell>
        </row>
        <row r="7751">
          <cell r="A7751">
            <v>3212002</v>
          </cell>
          <cell r="B7751" t="str">
            <v>32-120-02</v>
          </cell>
          <cell r="C7751" t="str">
            <v xml:space="preserve">COLLIN VAGIN SPECUL 100X35MM            </v>
          </cell>
          <cell r="D7751" t="str">
            <v>PC</v>
          </cell>
          <cell r="E7751">
            <v>59.58</v>
          </cell>
          <cell r="F7751">
            <v>148.94999999999999</v>
          </cell>
        </row>
        <row r="7752">
          <cell r="A7752">
            <v>3212003</v>
          </cell>
          <cell r="B7752" t="str">
            <v>32-120-03</v>
          </cell>
          <cell r="C7752" t="str">
            <v xml:space="preserve">COLLIN VAGIN SPECUL 110X40MM            </v>
          </cell>
          <cell r="D7752" t="str">
            <v>PC</v>
          </cell>
          <cell r="E7752">
            <v>59.58</v>
          </cell>
          <cell r="F7752">
            <v>148.94999999999999</v>
          </cell>
        </row>
        <row r="7753">
          <cell r="A7753">
            <v>3212601</v>
          </cell>
          <cell r="B7753" t="str">
            <v>32-126-01</v>
          </cell>
          <cell r="C7753" t="str">
            <v xml:space="preserve">TRELAT VAG SPEC 85X33MM                 </v>
          </cell>
          <cell r="D7753" t="str">
            <v>PC</v>
          </cell>
          <cell r="E7753">
            <v>186.75</v>
          </cell>
          <cell r="F7753">
            <v>466.875</v>
          </cell>
        </row>
        <row r="7754">
          <cell r="A7754">
            <v>3212602</v>
          </cell>
          <cell r="B7754" t="str">
            <v>32-126-02</v>
          </cell>
          <cell r="C7754" t="str">
            <v xml:space="preserve">TRELAT VAG SPEC 95X35MM                 </v>
          </cell>
          <cell r="D7754" t="str">
            <v>PC</v>
          </cell>
          <cell r="E7754">
            <v>251.55</v>
          </cell>
          <cell r="F7754">
            <v>628.875</v>
          </cell>
        </row>
        <row r="7755">
          <cell r="A7755">
            <v>3212603</v>
          </cell>
          <cell r="B7755" t="str">
            <v>32-126-03</v>
          </cell>
          <cell r="C7755" t="str">
            <v xml:space="preserve">TRELAT VAG SPEC 115X43 MM               </v>
          </cell>
          <cell r="D7755" t="str">
            <v>PC</v>
          </cell>
          <cell r="E7755">
            <v>211.05</v>
          </cell>
          <cell r="F7755">
            <v>527.625</v>
          </cell>
        </row>
        <row r="7756">
          <cell r="A7756">
            <v>3212801</v>
          </cell>
          <cell r="B7756" t="str">
            <v>32-128-01</v>
          </cell>
          <cell r="C7756" t="str">
            <v xml:space="preserve">PEDERSON VAG SPEC 85X13MM               </v>
          </cell>
          <cell r="D7756" t="str">
            <v>PC</v>
          </cell>
          <cell r="E7756">
            <v>24.39</v>
          </cell>
          <cell r="F7756">
            <v>60.975000000000001</v>
          </cell>
        </row>
        <row r="7757">
          <cell r="A7757">
            <v>3212802</v>
          </cell>
          <cell r="B7757" t="str">
            <v>32-128-02</v>
          </cell>
          <cell r="C7757" t="str">
            <v xml:space="preserve">PEDERSON VAG SPEC 100X22MM              </v>
          </cell>
          <cell r="D7757" t="str">
            <v>PC</v>
          </cell>
          <cell r="E7757">
            <v>24.39</v>
          </cell>
          <cell r="F7757">
            <v>60.975000000000001</v>
          </cell>
        </row>
        <row r="7758">
          <cell r="A7758">
            <v>3212803</v>
          </cell>
          <cell r="B7758" t="str">
            <v>32-128-03</v>
          </cell>
          <cell r="C7758" t="str">
            <v xml:space="preserve">PEDERSON VAG SPEC 120X25MM              </v>
          </cell>
          <cell r="D7758" t="str">
            <v>PC</v>
          </cell>
          <cell r="E7758">
            <v>26.1</v>
          </cell>
          <cell r="F7758">
            <v>65.25</v>
          </cell>
        </row>
        <row r="7759">
          <cell r="A7759">
            <v>3213001</v>
          </cell>
          <cell r="B7759" t="str">
            <v>32-130-01</v>
          </cell>
          <cell r="C7759" t="str">
            <v xml:space="preserve">GRAVE VAGIN SPECUL   75X20MM            </v>
          </cell>
          <cell r="D7759" t="str">
            <v>PC</v>
          </cell>
          <cell r="E7759">
            <v>24.39</v>
          </cell>
          <cell r="F7759">
            <v>60.975000000000001</v>
          </cell>
        </row>
        <row r="7760">
          <cell r="A7760">
            <v>3213002</v>
          </cell>
          <cell r="B7760" t="str">
            <v>32-130-02</v>
          </cell>
          <cell r="C7760" t="str">
            <v xml:space="preserve">GRAVE VAGIN SPECUL   95X35MM            </v>
          </cell>
          <cell r="D7760" t="str">
            <v>PC</v>
          </cell>
          <cell r="E7760">
            <v>24.39</v>
          </cell>
          <cell r="F7760">
            <v>60.975000000000001</v>
          </cell>
        </row>
        <row r="7761">
          <cell r="A7761">
            <v>3213003</v>
          </cell>
          <cell r="B7761" t="str">
            <v>32-130-03</v>
          </cell>
          <cell r="C7761" t="str">
            <v xml:space="preserve">GRAVE VAGIN SPECUL  115X35MM            </v>
          </cell>
          <cell r="D7761" t="str">
            <v>PC</v>
          </cell>
          <cell r="E7761">
            <v>26.1</v>
          </cell>
          <cell r="F7761">
            <v>65.25</v>
          </cell>
        </row>
        <row r="7762">
          <cell r="A7762">
            <v>3213201</v>
          </cell>
          <cell r="B7762" t="str">
            <v>32-132-01</v>
          </cell>
          <cell r="C7762" t="str">
            <v xml:space="preserve">SEMM VAG SPEC 1-HD 100X17/20            </v>
          </cell>
          <cell r="D7762" t="str">
            <v>PC</v>
          </cell>
          <cell r="E7762">
            <v>27.99</v>
          </cell>
          <cell r="F7762">
            <v>69.974999999999994</v>
          </cell>
        </row>
        <row r="7763">
          <cell r="A7763">
            <v>3213202</v>
          </cell>
          <cell r="B7763" t="str">
            <v>32-132-02</v>
          </cell>
          <cell r="C7763" t="str">
            <v xml:space="preserve">SEMM VAG SPEC 1-HD 100X25/30            </v>
          </cell>
          <cell r="D7763" t="str">
            <v>PC</v>
          </cell>
          <cell r="E7763">
            <v>34.74</v>
          </cell>
          <cell r="F7763">
            <v>86.850000000000009</v>
          </cell>
        </row>
        <row r="7764">
          <cell r="A7764">
            <v>3216001</v>
          </cell>
          <cell r="B7764" t="str">
            <v>32-160-01</v>
          </cell>
          <cell r="C7764" t="str">
            <v xml:space="preserve">SIMS VAG SPECULUM 65X25X30MM            </v>
          </cell>
          <cell r="D7764" t="str">
            <v>PC</v>
          </cell>
          <cell r="E7764">
            <v>17.55</v>
          </cell>
          <cell r="F7764">
            <v>43.875</v>
          </cell>
        </row>
        <row r="7765">
          <cell r="A7765">
            <v>3216002</v>
          </cell>
          <cell r="B7765" t="str">
            <v>32-160-02</v>
          </cell>
          <cell r="C7765" t="str">
            <v xml:space="preserve">SIMS VAG SPECULUM 70X30X35MM            </v>
          </cell>
          <cell r="D7765" t="str">
            <v>PC</v>
          </cell>
          <cell r="E7765">
            <v>17.55</v>
          </cell>
          <cell r="F7765">
            <v>43.875</v>
          </cell>
        </row>
        <row r="7766">
          <cell r="A7766">
            <v>3216003</v>
          </cell>
          <cell r="B7766" t="str">
            <v>32-160-03</v>
          </cell>
          <cell r="C7766" t="str">
            <v xml:space="preserve">SIMS VAG SPECULUM 85X35X40MM            </v>
          </cell>
          <cell r="D7766" t="str">
            <v>PC</v>
          </cell>
          <cell r="E7766">
            <v>17.55</v>
          </cell>
          <cell r="F7766">
            <v>43.875</v>
          </cell>
        </row>
        <row r="7767">
          <cell r="A7767">
            <v>3216501</v>
          </cell>
          <cell r="B7767" t="str">
            <v>32-165-01</v>
          </cell>
          <cell r="C7767" t="str">
            <v xml:space="preserve">JACKSON VAGINAL SPECULUM 75X38 MM       </v>
          </cell>
          <cell r="D7767" t="str">
            <v>PC</v>
          </cell>
          <cell r="E7767">
            <v>21.33</v>
          </cell>
          <cell r="F7767">
            <v>53.324999999999996</v>
          </cell>
        </row>
        <row r="7768">
          <cell r="A7768">
            <v>3216502</v>
          </cell>
          <cell r="B7768" t="str">
            <v>32-165-02</v>
          </cell>
          <cell r="C7768" t="str">
            <v xml:space="preserve">JACKSON VAGINAL SPECULUM 90X38 MM       </v>
          </cell>
          <cell r="D7768" t="str">
            <v>PC</v>
          </cell>
          <cell r="E7768">
            <v>21.33</v>
          </cell>
          <cell r="F7768">
            <v>53.324999999999996</v>
          </cell>
        </row>
        <row r="7769">
          <cell r="A7769">
            <v>3218201</v>
          </cell>
          <cell r="B7769" t="str">
            <v>32-182-01</v>
          </cell>
          <cell r="C7769" t="str">
            <v xml:space="preserve">KRISTELLER SPECULUM  70X27MM            </v>
          </cell>
          <cell r="D7769" t="str">
            <v>PC</v>
          </cell>
          <cell r="E7769">
            <v>17.100000000000001</v>
          </cell>
          <cell r="F7769">
            <v>42.75</v>
          </cell>
        </row>
        <row r="7770">
          <cell r="A7770">
            <v>3218202</v>
          </cell>
          <cell r="B7770" t="str">
            <v>32-182-02</v>
          </cell>
          <cell r="C7770" t="str">
            <v xml:space="preserve">KRISTELLER SPECULUM  80X30MM            </v>
          </cell>
          <cell r="D7770" t="str">
            <v>PC</v>
          </cell>
          <cell r="E7770">
            <v>17.100000000000001</v>
          </cell>
          <cell r="F7770">
            <v>42.75</v>
          </cell>
        </row>
        <row r="7771">
          <cell r="A7771">
            <v>3218203</v>
          </cell>
          <cell r="B7771" t="str">
            <v>32-182-03</v>
          </cell>
          <cell r="C7771" t="str">
            <v xml:space="preserve">KRISTELLER SPECULUM  90X36MM            </v>
          </cell>
          <cell r="D7771" t="str">
            <v>PC</v>
          </cell>
          <cell r="E7771">
            <v>17.100000000000001</v>
          </cell>
          <cell r="F7771">
            <v>42.75</v>
          </cell>
        </row>
        <row r="7772">
          <cell r="A7772">
            <v>3218301</v>
          </cell>
          <cell r="B7772" t="str">
            <v>32-183-01</v>
          </cell>
          <cell r="C7772" t="str">
            <v xml:space="preserve">KRISTELLER VAG RETR  75X23MM            </v>
          </cell>
          <cell r="D7772" t="str">
            <v>PC</v>
          </cell>
          <cell r="E7772">
            <v>12.69</v>
          </cell>
          <cell r="F7772">
            <v>31.724999999999998</v>
          </cell>
        </row>
        <row r="7773">
          <cell r="A7773">
            <v>3218302</v>
          </cell>
          <cell r="B7773" t="str">
            <v>32-183-02</v>
          </cell>
          <cell r="C7773" t="str">
            <v xml:space="preserve">KRISTELLER VAG RETR  85X26MM            </v>
          </cell>
          <cell r="D7773" t="str">
            <v>PC</v>
          </cell>
          <cell r="E7773">
            <v>12.69</v>
          </cell>
          <cell r="F7773">
            <v>31.724999999999998</v>
          </cell>
        </row>
        <row r="7774">
          <cell r="A7774">
            <v>3218303</v>
          </cell>
          <cell r="B7774" t="str">
            <v>32-183-03</v>
          </cell>
          <cell r="C7774" t="str">
            <v xml:space="preserve">KRISTELLER VAG RETR 100X32MM            </v>
          </cell>
          <cell r="D7774" t="str">
            <v>PC</v>
          </cell>
          <cell r="E7774">
            <v>12.69</v>
          </cell>
          <cell r="F7774">
            <v>31.724999999999998</v>
          </cell>
        </row>
        <row r="7775">
          <cell r="A7775">
            <v>3218501</v>
          </cell>
          <cell r="B7775" t="str">
            <v>32-185-01</v>
          </cell>
          <cell r="C7775" t="str">
            <v xml:space="preserve">KRISTELLER 32 182/183 01                </v>
          </cell>
          <cell r="D7775" t="str">
            <v>SET</v>
          </cell>
          <cell r="E7775">
            <v>29.61</v>
          </cell>
          <cell r="F7775">
            <v>74.025000000000006</v>
          </cell>
        </row>
        <row r="7776">
          <cell r="A7776">
            <v>3218502</v>
          </cell>
          <cell r="B7776" t="str">
            <v>32-185-02</v>
          </cell>
          <cell r="C7776" t="str">
            <v xml:space="preserve">KRISTELLER 32 182/183 02                </v>
          </cell>
          <cell r="D7776" t="str">
            <v>SET</v>
          </cell>
          <cell r="E7776">
            <v>29.61</v>
          </cell>
          <cell r="F7776">
            <v>74.025000000000006</v>
          </cell>
        </row>
        <row r="7777">
          <cell r="A7777">
            <v>3218503</v>
          </cell>
          <cell r="B7777" t="str">
            <v>32-185-03</v>
          </cell>
          <cell r="C7777" t="str">
            <v xml:space="preserve">KRISTELLER 32 182/183 03                </v>
          </cell>
          <cell r="D7777" t="str">
            <v>SET</v>
          </cell>
          <cell r="E7777">
            <v>29.61</v>
          </cell>
          <cell r="F7777">
            <v>74.025000000000006</v>
          </cell>
        </row>
        <row r="7778">
          <cell r="A7778">
            <v>3219001</v>
          </cell>
          <cell r="B7778" t="str">
            <v>32-190-01</v>
          </cell>
          <cell r="C7778" t="str">
            <v xml:space="preserve">KRISTELLER SPECULUM 105X18MM            </v>
          </cell>
          <cell r="D7778" t="str">
            <v>PC</v>
          </cell>
          <cell r="E7778">
            <v>20.52</v>
          </cell>
          <cell r="F7778">
            <v>51.3</v>
          </cell>
        </row>
        <row r="7779">
          <cell r="A7779">
            <v>3219002</v>
          </cell>
          <cell r="B7779" t="str">
            <v>32-190-02</v>
          </cell>
          <cell r="C7779" t="str">
            <v xml:space="preserve">KRISTELLER SPECULUM 105X21MM            </v>
          </cell>
          <cell r="D7779" t="str">
            <v>PC</v>
          </cell>
          <cell r="E7779">
            <v>20.52</v>
          </cell>
          <cell r="F7779">
            <v>51.3</v>
          </cell>
        </row>
        <row r="7780">
          <cell r="A7780">
            <v>3219101</v>
          </cell>
          <cell r="B7780" t="str">
            <v>32-191-01</v>
          </cell>
          <cell r="C7780" t="str">
            <v xml:space="preserve">KRISTELLER VAG RETR 110X14MM            </v>
          </cell>
          <cell r="D7780" t="str">
            <v>PC</v>
          </cell>
          <cell r="E7780">
            <v>14.4</v>
          </cell>
          <cell r="F7780">
            <v>36</v>
          </cell>
        </row>
        <row r="7781">
          <cell r="A7781">
            <v>3219102</v>
          </cell>
          <cell r="B7781" t="str">
            <v>32-191-02</v>
          </cell>
          <cell r="C7781" t="str">
            <v xml:space="preserve">KRISTELLER VAG RETR 110X17MM            </v>
          </cell>
          <cell r="D7781" t="str">
            <v>PC</v>
          </cell>
          <cell r="E7781">
            <v>14.4</v>
          </cell>
          <cell r="F7781">
            <v>36</v>
          </cell>
        </row>
        <row r="7782">
          <cell r="A7782">
            <v>3219501</v>
          </cell>
          <cell r="B7782" t="str">
            <v>32-195-01</v>
          </cell>
          <cell r="C7782" t="str">
            <v xml:space="preserve">KRISTELLER 32 190/191 01                </v>
          </cell>
          <cell r="D7782" t="str">
            <v>SET</v>
          </cell>
          <cell r="E7782">
            <v>34.65</v>
          </cell>
          <cell r="F7782">
            <v>86.625</v>
          </cell>
        </row>
        <row r="7783">
          <cell r="A7783">
            <v>3219502</v>
          </cell>
          <cell r="B7783" t="str">
            <v>32-195-02</v>
          </cell>
          <cell r="C7783" t="str">
            <v xml:space="preserve">KRISTELLER 32 190/191 02                </v>
          </cell>
          <cell r="D7783" t="str">
            <v>SET</v>
          </cell>
          <cell r="E7783">
            <v>34.65</v>
          </cell>
          <cell r="F7783">
            <v>86.625</v>
          </cell>
        </row>
        <row r="7784">
          <cell r="A7784">
            <v>3219601</v>
          </cell>
          <cell r="B7784" t="str">
            <v>32-196-01</v>
          </cell>
          <cell r="C7784" t="str">
            <v xml:space="preserve">KRISTELLER SPEC FL 105X26 MM            </v>
          </cell>
          <cell r="D7784" t="str">
            <v>PC</v>
          </cell>
          <cell r="E7784">
            <v>21.78</v>
          </cell>
          <cell r="F7784">
            <v>54.45</v>
          </cell>
        </row>
        <row r="7785">
          <cell r="A7785">
            <v>3219602</v>
          </cell>
          <cell r="B7785" t="str">
            <v>32-196-02</v>
          </cell>
          <cell r="C7785" t="str">
            <v xml:space="preserve">KRISTELLER SPEC FL 105X28 MM            </v>
          </cell>
          <cell r="D7785" t="str">
            <v>PC</v>
          </cell>
          <cell r="E7785">
            <v>21.78</v>
          </cell>
          <cell r="F7785">
            <v>54.45</v>
          </cell>
        </row>
        <row r="7786">
          <cell r="A7786">
            <v>3219603</v>
          </cell>
          <cell r="B7786" t="str">
            <v>32-196-03</v>
          </cell>
          <cell r="C7786" t="str">
            <v xml:space="preserve">KRISTELLER SPEC FL 105X33 MM            </v>
          </cell>
          <cell r="D7786" t="str">
            <v>PC</v>
          </cell>
          <cell r="E7786">
            <v>21.78</v>
          </cell>
          <cell r="F7786">
            <v>54.45</v>
          </cell>
        </row>
        <row r="7787">
          <cell r="A7787">
            <v>3219701</v>
          </cell>
          <cell r="B7787" t="str">
            <v>32-197-01</v>
          </cell>
          <cell r="C7787" t="str">
            <v xml:space="preserve">KRISTELLER RETRACT 115X22 MM            </v>
          </cell>
          <cell r="D7787" t="str">
            <v>PC</v>
          </cell>
          <cell r="E7787">
            <v>14.94</v>
          </cell>
          <cell r="F7787">
            <v>37.35</v>
          </cell>
        </row>
        <row r="7788">
          <cell r="A7788">
            <v>3219702</v>
          </cell>
          <cell r="B7788" t="str">
            <v>32-197-02</v>
          </cell>
          <cell r="C7788" t="str">
            <v xml:space="preserve">KRISTELLER RETRACT 115X24 MM            </v>
          </cell>
          <cell r="D7788" t="str">
            <v>PC</v>
          </cell>
          <cell r="E7788">
            <v>14.94</v>
          </cell>
          <cell r="F7788">
            <v>37.35</v>
          </cell>
        </row>
        <row r="7789">
          <cell r="A7789">
            <v>3219703</v>
          </cell>
          <cell r="B7789" t="str">
            <v>32-197-03</v>
          </cell>
          <cell r="C7789" t="str">
            <v xml:space="preserve">KRISTELLER RETRACT 115X29 MM            </v>
          </cell>
          <cell r="D7789" t="str">
            <v>PC</v>
          </cell>
          <cell r="E7789">
            <v>14.94</v>
          </cell>
          <cell r="F7789">
            <v>37.35</v>
          </cell>
        </row>
        <row r="7790">
          <cell r="A7790">
            <v>3219901</v>
          </cell>
          <cell r="B7790" t="str">
            <v>32-199-01</v>
          </cell>
          <cell r="C7790" t="str">
            <v xml:space="preserve">KRISTELLER 32-196/197-01                </v>
          </cell>
          <cell r="D7790" t="str">
            <v>SET</v>
          </cell>
          <cell r="E7790">
            <v>36.270000000000003</v>
          </cell>
          <cell r="F7790">
            <v>90.675000000000011</v>
          </cell>
        </row>
        <row r="7791">
          <cell r="A7791">
            <v>3219902</v>
          </cell>
          <cell r="B7791" t="str">
            <v>32-199-02</v>
          </cell>
          <cell r="C7791" t="str">
            <v xml:space="preserve">KRISTELLER 32-196/197-02                </v>
          </cell>
          <cell r="D7791" t="str">
            <v>SET</v>
          </cell>
          <cell r="E7791">
            <v>36.270000000000003</v>
          </cell>
          <cell r="F7791">
            <v>90.675000000000011</v>
          </cell>
        </row>
        <row r="7792">
          <cell r="A7792">
            <v>3219903</v>
          </cell>
          <cell r="B7792" t="str">
            <v>32-199-03</v>
          </cell>
          <cell r="C7792" t="str">
            <v xml:space="preserve">KRISTELLER 32-196/197-03                </v>
          </cell>
          <cell r="D7792" t="str">
            <v>SET</v>
          </cell>
          <cell r="E7792">
            <v>36.270000000000003</v>
          </cell>
          <cell r="F7792">
            <v>90.675000000000011</v>
          </cell>
        </row>
        <row r="7793">
          <cell r="A7793">
            <v>3220201</v>
          </cell>
          <cell r="B7793" t="str">
            <v>32-202-01</v>
          </cell>
          <cell r="C7793" t="str">
            <v xml:space="preserve">KRISTELLER SPECULUM 110X27MM            </v>
          </cell>
          <cell r="D7793" t="str">
            <v>PC</v>
          </cell>
          <cell r="E7793">
            <v>20.52</v>
          </cell>
          <cell r="F7793">
            <v>51.3</v>
          </cell>
        </row>
        <row r="7794">
          <cell r="A7794">
            <v>3220202</v>
          </cell>
          <cell r="B7794" t="str">
            <v>32-202-02</v>
          </cell>
          <cell r="C7794" t="str">
            <v xml:space="preserve">KRISTELLER SPECULUM 110X30MM            </v>
          </cell>
          <cell r="D7794" t="str">
            <v>PC</v>
          </cell>
          <cell r="E7794">
            <v>20.52</v>
          </cell>
          <cell r="F7794">
            <v>51.3</v>
          </cell>
        </row>
        <row r="7795">
          <cell r="A7795">
            <v>3220203</v>
          </cell>
          <cell r="B7795" t="str">
            <v>32-202-03</v>
          </cell>
          <cell r="C7795" t="str">
            <v xml:space="preserve">KRISTELLER SPECULUM 110X36MM            </v>
          </cell>
          <cell r="D7795" t="str">
            <v>PC</v>
          </cell>
          <cell r="E7795">
            <v>20.52</v>
          </cell>
          <cell r="F7795">
            <v>51.3</v>
          </cell>
        </row>
        <row r="7796">
          <cell r="A7796">
            <v>3220301</v>
          </cell>
          <cell r="B7796" t="str">
            <v>32-203-01</v>
          </cell>
          <cell r="C7796" t="str">
            <v xml:space="preserve">KRISTELLER VAG RETR 115X23MM            </v>
          </cell>
          <cell r="D7796" t="str">
            <v>PC</v>
          </cell>
          <cell r="E7796">
            <v>14.4</v>
          </cell>
          <cell r="F7796">
            <v>36</v>
          </cell>
        </row>
        <row r="7797">
          <cell r="A7797">
            <v>3220302</v>
          </cell>
          <cell r="B7797" t="str">
            <v>32-203-02</v>
          </cell>
          <cell r="C7797" t="str">
            <v xml:space="preserve">KRISTELLER VAG RETR 115X26MM            </v>
          </cell>
          <cell r="D7797" t="str">
            <v>PC</v>
          </cell>
          <cell r="E7797">
            <v>14.4</v>
          </cell>
          <cell r="F7797">
            <v>36</v>
          </cell>
        </row>
        <row r="7798">
          <cell r="A7798">
            <v>3220303</v>
          </cell>
          <cell r="B7798" t="str">
            <v>32-203-03</v>
          </cell>
          <cell r="C7798" t="str">
            <v xml:space="preserve">KRISTELLER VAG RETR 115X32MM            </v>
          </cell>
          <cell r="D7798" t="str">
            <v>PC</v>
          </cell>
          <cell r="E7798">
            <v>14.4</v>
          </cell>
          <cell r="F7798">
            <v>36</v>
          </cell>
        </row>
        <row r="7799">
          <cell r="A7799">
            <v>3220501</v>
          </cell>
          <cell r="B7799" t="str">
            <v>32-205-01</v>
          </cell>
          <cell r="C7799" t="str">
            <v xml:space="preserve">KRISTELLER 32 202/203 01                </v>
          </cell>
          <cell r="D7799" t="str">
            <v>SET</v>
          </cell>
          <cell r="E7799">
            <v>34.65</v>
          </cell>
          <cell r="F7799">
            <v>86.625</v>
          </cell>
        </row>
        <row r="7800">
          <cell r="A7800">
            <v>3220502</v>
          </cell>
          <cell r="B7800" t="str">
            <v>32-205-02</v>
          </cell>
          <cell r="C7800" t="str">
            <v xml:space="preserve">KRISTELLER 32 202/203 02                </v>
          </cell>
          <cell r="D7800" t="str">
            <v>SET</v>
          </cell>
          <cell r="E7800">
            <v>34.65</v>
          </cell>
          <cell r="F7800">
            <v>86.625</v>
          </cell>
        </row>
        <row r="7801">
          <cell r="A7801">
            <v>3220503</v>
          </cell>
          <cell r="B7801" t="str">
            <v>32-205-03</v>
          </cell>
          <cell r="C7801" t="str">
            <v xml:space="preserve">KRISTELLER 32 202/203 03                </v>
          </cell>
          <cell r="D7801" t="str">
            <v>SET</v>
          </cell>
          <cell r="E7801">
            <v>34.65</v>
          </cell>
          <cell r="F7801">
            <v>86.625</v>
          </cell>
        </row>
        <row r="7802">
          <cell r="A7802">
            <v>3223201</v>
          </cell>
          <cell r="B7802" t="str">
            <v>32-232-01</v>
          </cell>
          <cell r="C7802" t="str">
            <v xml:space="preserve">KALLMORGEN SPECULUM  70X40MM            </v>
          </cell>
          <cell r="D7802" t="str">
            <v>PC</v>
          </cell>
          <cell r="E7802">
            <v>19.170000000000002</v>
          </cell>
          <cell r="F7802">
            <v>47.925000000000004</v>
          </cell>
        </row>
        <row r="7803">
          <cell r="A7803">
            <v>3223202</v>
          </cell>
          <cell r="B7803" t="str">
            <v>32-232-02</v>
          </cell>
          <cell r="C7803" t="str">
            <v xml:space="preserve">KALLMORGEN SPECULUM  90X40MM            </v>
          </cell>
          <cell r="D7803" t="str">
            <v>PC</v>
          </cell>
          <cell r="E7803">
            <v>19.170000000000002</v>
          </cell>
          <cell r="F7803">
            <v>47.925000000000004</v>
          </cell>
        </row>
        <row r="7804">
          <cell r="A7804">
            <v>3223301</v>
          </cell>
          <cell r="B7804" t="str">
            <v>32-233-01</v>
          </cell>
          <cell r="C7804" t="str">
            <v xml:space="preserve">KALLMORGEN VAG RETR  70X33MM            </v>
          </cell>
          <cell r="D7804" t="str">
            <v>PC</v>
          </cell>
          <cell r="E7804">
            <v>15.66</v>
          </cell>
          <cell r="F7804">
            <v>39.15</v>
          </cell>
        </row>
        <row r="7805">
          <cell r="A7805">
            <v>3223302</v>
          </cell>
          <cell r="B7805" t="str">
            <v>32-233-02</v>
          </cell>
          <cell r="C7805" t="str">
            <v xml:space="preserve">KALLMORGEN VAG RETR  90X33MM            </v>
          </cell>
          <cell r="D7805" t="str">
            <v>PC</v>
          </cell>
          <cell r="E7805">
            <v>15.66</v>
          </cell>
          <cell r="F7805">
            <v>39.15</v>
          </cell>
        </row>
        <row r="7806">
          <cell r="A7806">
            <v>3223501</v>
          </cell>
          <cell r="B7806" t="str">
            <v>32-235-01</v>
          </cell>
          <cell r="C7806" t="str">
            <v xml:space="preserve">KALLMORGEN 32 232/233 01                </v>
          </cell>
          <cell r="D7806" t="str">
            <v>SET</v>
          </cell>
          <cell r="E7806">
            <v>34.65</v>
          </cell>
          <cell r="F7806">
            <v>86.625</v>
          </cell>
        </row>
        <row r="7807">
          <cell r="A7807">
            <v>3223502</v>
          </cell>
          <cell r="B7807" t="str">
            <v>32-235-02</v>
          </cell>
          <cell r="C7807" t="str">
            <v xml:space="preserve">KALLMORGEN 32 232/233 02                </v>
          </cell>
          <cell r="D7807" t="str">
            <v>SET</v>
          </cell>
          <cell r="E7807">
            <v>34.65</v>
          </cell>
          <cell r="F7807">
            <v>86.625</v>
          </cell>
        </row>
        <row r="7808">
          <cell r="A7808">
            <v>3224901</v>
          </cell>
          <cell r="B7808" t="str">
            <v>32-249-01</v>
          </cell>
          <cell r="C7808" t="str">
            <v xml:space="preserve">DOYEN SPEC SL CONC   63X35MM            </v>
          </cell>
          <cell r="D7808" t="str">
            <v>PC</v>
          </cell>
          <cell r="E7808">
            <v>38.07</v>
          </cell>
          <cell r="F7808">
            <v>95.174999999999997</v>
          </cell>
        </row>
        <row r="7809">
          <cell r="A7809">
            <v>3224902</v>
          </cell>
          <cell r="B7809" t="str">
            <v>32-249-02</v>
          </cell>
          <cell r="C7809" t="str">
            <v xml:space="preserve">DOYEN SPEC SL CONC   94X35MM            </v>
          </cell>
          <cell r="D7809" t="str">
            <v>PC</v>
          </cell>
          <cell r="E7809">
            <v>38.07</v>
          </cell>
          <cell r="F7809">
            <v>95.174999999999997</v>
          </cell>
        </row>
        <row r="7810">
          <cell r="A7810">
            <v>3224903</v>
          </cell>
          <cell r="B7810" t="str">
            <v>32-249-03</v>
          </cell>
          <cell r="C7810" t="str">
            <v xml:space="preserve">DOYEN SPEC SL CONC  124X35MM            </v>
          </cell>
          <cell r="D7810" t="str">
            <v>PC</v>
          </cell>
          <cell r="E7810">
            <v>38.07</v>
          </cell>
          <cell r="F7810">
            <v>95.174999999999997</v>
          </cell>
        </row>
        <row r="7811">
          <cell r="A7811">
            <v>3225001</v>
          </cell>
          <cell r="B7811" t="str">
            <v>32-250-01</v>
          </cell>
          <cell r="C7811" t="str">
            <v xml:space="preserve">DOYEN SPEC SL CONC   66X47MM            </v>
          </cell>
          <cell r="D7811" t="str">
            <v>PC</v>
          </cell>
          <cell r="E7811">
            <v>38.07</v>
          </cell>
          <cell r="F7811">
            <v>95.174999999999997</v>
          </cell>
        </row>
        <row r="7812">
          <cell r="A7812">
            <v>3225002</v>
          </cell>
          <cell r="B7812" t="str">
            <v>32-250-02</v>
          </cell>
          <cell r="C7812" t="str">
            <v xml:space="preserve">DOYEN SPEC SL CONC   95X47MM            </v>
          </cell>
          <cell r="D7812" t="str">
            <v>PC</v>
          </cell>
          <cell r="E7812">
            <v>38.07</v>
          </cell>
          <cell r="F7812">
            <v>95.174999999999997</v>
          </cell>
        </row>
        <row r="7813">
          <cell r="A7813">
            <v>3225003</v>
          </cell>
          <cell r="B7813" t="str">
            <v>32-250-03</v>
          </cell>
          <cell r="C7813" t="str">
            <v xml:space="preserve">DOYEN SPEC SL CONC  126X47MM            </v>
          </cell>
          <cell r="D7813" t="str">
            <v>PC</v>
          </cell>
          <cell r="E7813">
            <v>38.07</v>
          </cell>
          <cell r="F7813">
            <v>95.174999999999997</v>
          </cell>
        </row>
        <row r="7814">
          <cell r="A7814">
            <v>3225004</v>
          </cell>
          <cell r="B7814" t="str">
            <v>32-250-04</v>
          </cell>
          <cell r="C7814" t="str">
            <v xml:space="preserve">DOYEN SPEC SL CONC  160X47MM            </v>
          </cell>
          <cell r="D7814" t="str">
            <v>PC</v>
          </cell>
          <cell r="E7814">
            <v>57.96</v>
          </cell>
          <cell r="F7814">
            <v>144.9</v>
          </cell>
        </row>
        <row r="7815">
          <cell r="A7815">
            <v>3225101</v>
          </cell>
          <cell r="B7815" t="str">
            <v>32-251-01</v>
          </cell>
          <cell r="C7815" t="str">
            <v xml:space="preserve">DOYEN SPEC SL CONC   55X60MM            </v>
          </cell>
          <cell r="D7815" t="str">
            <v>PC</v>
          </cell>
          <cell r="E7815">
            <v>39.869999999999997</v>
          </cell>
          <cell r="F7815">
            <v>99.674999999999997</v>
          </cell>
        </row>
        <row r="7816">
          <cell r="A7816">
            <v>3225102</v>
          </cell>
          <cell r="B7816" t="str">
            <v>32-251-02</v>
          </cell>
          <cell r="C7816" t="str">
            <v xml:space="preserve">DOYEN SPEC SL CONC   95X60MM            </v>
          </cell>
          <cell r="D7816" t="str">
            <v>PC</v>
          </cell>
          <cell r="E7816">
            <v>39.869999999999997</v>
          </cell>
          <cell r="F7816">
            <v>99.674999999999997</v>
          </cell>
        </row>
        <row r="7817">
          <cell r="A7817">
            <v>3225103</v>
          </cell>
          <cell r="B7817" t="str">
            <v>32-251-03</v>
          </cell>
          <cell r="C7817" t="str">
            <v xml:space="preserve">DOYEN SPEC SL CONC  130X60MM            </v>
          </cell>
          <cell r="D7817" t="str">
            <v>PC</v>
          </cell>
          <cell r="E7817">
            <v>39.869999999999997</v>
          </cell>
          <cell r="F7817">
            <v>99.674999999999997</v>
          </cell>
        </row>
        <row r="7818">
          <cell r="A7818">
            <v>3230200</v>
          </cell>
          <cell r="B7818" t="str">
            <v>32-302-00</v>
          </cell>
          <cell r="C7818" t="str">
            <v xml:space="preserve">SCHERBAK VAGINAL SPECULA                </v>
          </cell>
          <cell r="D7818" t="str">
            <v>SET</v>
          </cell>
          <cell r="E7818">
            <v>319.05</v>
          </cell>
          <cell r="F7818">
            <v>797.625</v>
          </cell>
        </row>
        <row r="7819">
          <cell r="A7819">
            <v>3230201</v>
          </cell>
          <cell r="B7819" t="str">
            <v>32-302-01</v>
          </cell>
          <cell r="C7819" t="str">
            <v xml:space="preserve">SCHERBAK VAG SPECUL 80X30MM             </v>
          </cell>
          <cell r="D7819" t="str">
            <v>PC</v>
          </cell>
          <cell r="E7819">
            <v>39.869999999999997</v>
          </cell>
          <cell r="F7819">
            <v>99.674999999999997</v>
          </cell>
        </row>
        <row r="7820">
          <cell r="A7820">
            <v>3230202</v>
          </cell>
          <cell r="B7820" t="str">
            <v>32-302-02</v>
          </cell>
          <cell r="C7820" t="str">
            <v xml:space="preserve">SCHERBAK VAG SPECUL 85X35MM             </v>
          </cell>
          <cell r="D7820" t="str">
            <v>PC</v>
          </cell>
          <cell r="E7820">
            <v>39.869999999999997</v>
          </cell>
          <cell r="F7820">
            <v>99.674999999999997</v>
          </cell>
        </row>
        <row r="7821">
          <cell r="A7821">
            <v>3230203</v>
          </cell>
          <cell r="B7821" t="str">
            <v>32-302-03</v>
          </cell>
          <cell r="C7821" t="str">
            <v xml:space="preserve">SCHERBAK VAG SPECUL 85X40MM             </v>
          </cell>
          <cell r="D7821" t="str">
            <v>PC</v>
          </cell>
          <cell r="E7821">
            <v>39.869999999999997</v>
          </cell>
          <cell r="F7821">
            <v>99.674999999999997</v>
          </cell>
        </row>
        <row r="7822">
          <cell r="A7822">
            <v>3230204</v>
          </cell>
          <cell r="B7822" t="str">
            <v>32-302-04</v>
          </cell>
          <cell r="C7822" t="str">
            <v xml:space="preserve">SCHERBAK VAG SPEC 55X40X60MM            </v>
          </cell>
          <cell r="D7822" t="str">
            <v>PC</v>
          </cell>
          <cell r="E7822">
            <v>39.869999999999997</v>
          </cell>
          <cell r="F7822">
            <v>99.674999999999997</v>
          </cell>
        </row>
        <row r="7823">
          <cell r="A7823">
            <v>3230205</v>
          </cell>
          <cell r="B7823" t="str">
            <v>32-302-05</v>
          </cell>
          <cell r="C7823" t="str">
            <v xml:space="preserve">SCHERBAK VAG SPEC 70X45/70MM            </v>
          </cell>
          <cell r="D7823" t="str">
            <v>PC</v>
          </cell>
          <cell r="E7823">
            <v>49.32</v>
          </cell>
          <cell r="F7823">
            <v>123.3</v>
          </cell>
        </row>
        <row r="7824">
          <cell r="A7824">
            <v>3230210</v>
          </cell>
          <cell r="B7824" t="str">
            <v>32-302-10</v>
          </cell>
          <cell r="C7824" t="str">
            <v xml:space="preserve">SCHERBAK VAG SPECULUM WEIGHT            </v>
          </cell>
          <cell r="D7824" t="str">
            <v>PC</v>
          </cell>
          <cell r="E7824">
            <v>41.58</v>
          </cell>
          <cell r="F7824">
            <v>103.94999999999999</v>
          </cell>
        </row>
        <row r="7825">
          <cell r="A7825">
            <v>3230212</v>
          </cell>
          <cell r="B7825" t="str">
            <v>32-302-12</v>
          </cell>
          <cell r="C7825" t="str">
            <v xml:space="preserve">SCHERBAK VAG SPEC WGT 800 GM            </v>
          </cell>
          <cell r="D7825" t="str">
            <v>PC</v>
          </cell>
          <cell r="E7825">
            <v>48.51</v>
          </cell>
          <cell r="F7825">
            <v>121.27499999999999</v>
          </cell>
        </row>
        <row r="7826">
          <cell r="A7826">
            <v>3230214</v>
          </cell>
          <cell r="B7826" t="str">
            <v>32-302-14</v>
          </cell>
          <cell r="C7826" t="str">
            <v xml:space="preserve">SCHERBAK VAG SPECULUM HANDLE            </v>
          </cell>
          <cell r="D7826" t="str">
            <v>PC</v>
          </cell>
          <cell r="E7826">
            <v>69.12</v>
          </cell>
          <cell r="F7826">
            <v>172.8</v>
          </cell>
        </row>
        <row r="7827">
          <cell r="A7827">
            <v>3231022</v>
          </cell>
          <cell r="B7827" t="str">
            <v>32-310-22</v>
          </cell>
          <cell r="C7827" t="str">
            <v xml:space="preserve">AUVARD VAG SPECULUM  80X38MM            </v>
          </cell>
          <cell r="D7827" t="str">
            <v>PC</v>
          </cell>
          <cell r="E7827">
            <v>121.5</v>
          </cell>
          <cell r="F7827">
            <v>303.75</v>
          </cell>
        </row>
        <row r="7828">
          <cell r="A7828">
            <v>3231424</v>
          </cell>
          <cell r="B7828" t="str">
            <v>32-314-24</v>
          </cell>
          <cell r="C7828" t="str">
            <v xml:space="preserve">WEISSBARTH VAG SPEC  80X42MM            </v>
          </cell>
          <cell r="D7828" t="str">
            <v>PC</v>
          </cell>
          <cell r="E7828">
            <v>135.44999999999999</v>
          </cell>
          <cell r="F7828">
            <v>338.625</v>
          </cell>
        </row>
        <row r="7829">
          <cell r="A7829">
            <v>3231499</v>
          </cell>
          <cell r="B7829" t="str">
            <v>32-314-99</v>
          </cell>
          <cell r="C7829" t="str">
            <v xml:space="preserve">STRAINER FOR 32-314-24                  </v>
          </cell>
          <cell r="D7829" t="str">
            <v>PC</v>
          </cell>
          <cell r="E7829">
            <v>51.93</v>
          </cell>
          <cell r="F7829">
            <v>129.82499999999999</v>
          </cell>
        </row>
        <row r="7830">
          <cell r="A7830">
            <v>3232320</v>
          </cell>
          <cell r="B7830" t="str">
            <v>32-323-20</v>
          </cell>
          <cell r="C7830" t="str">
            <v xml:space="preserve">BREISKY VAG SPEC  100X20 MM             </v>
          </cell>
          <cell r="D7830" t="str">
            <v>PC</v>
          </cell>
          <cell r="E7830">
            <v>57.96</v>
          </cell>
          <cell r="F7830">
            <v>144.9</v>
          </cell>
        </row>
        <row r="7831">
          <cell r="A7831">
            <v>3232325</v>
          </cell>
          <cell r="B7831" t="str">
            <v>32-323-25</v>
          </cell>
          <cell r="C7831" t="str">
            <v xml:space="preserve">BREISKY VAG SPEC 100X25 MM              </v>
          </cell>
          <cell r="D7831" t="str">
            <v>PC</v>
          </cell>
          <cell r="E7831">
            <v>57.96</v>
          </cell>
          <cell r="F7831">
            <v>144.9</v>
          </cell>
        </row>
        <row r="7832">
          <cell r="A7832">
            <v>3232330</v>
          </cell>
          <cell r="B7832" t="str">
            <v>32-323-30</v>
          </cell>
          <cell r="C7832" t="str">
            <v xml:space="preserve">BREISKY VAG SPEC 100X30 MM              </v>
          </cell>
          <cell r="D7832" t="str">
            <v>PC</v>
          </cell>
          <cell r="E7832">
            <v>59.58</v>
          </cell>
          <cell r="F7832">
            <v>148.94999999999999</v>
          </cell>
        </row>
        <row r="7833">
          <cell r="A7833">
            <v>3232335</v>
          </cell>
          <cell r="B7833" t="str">
            <v>32-323-35</v>
          </cell>
          <cell r="C7833" t="str">
            <v xml:space="preserve">BREISKY VAG SPEC 100X35 MM              </v>
          </cell>
          <cell r="D7833" t="str">
            <v>PC</v>
          </cell>
          <cell r="E7833">
            <v>60.48</v>
          </cell>
          <cell r="F7833">
            <v>151.19999999999999</v>
          </cell>
        </row>
        <row r="7834">
          <cell r="A7834">
            <v>3232340</v>
          </cell>
          <cell r="B7834" t="str">
            <v>32-323-40</v>
          </cell>
          <cell r="C7834" t="str">
            <v xml:space="preserve">BREISKY VAG SPEC 100X40 MM              </v>
          </cell>
          <cell r="D7834" t="str">
            <v>PC</v>
          </cell>
          <cell r="E7834">
            <v>63</v>
          </cell>
          <cell r="F7834">
            <v>157.5</v>
          </cell>
        </row>
        <row r="7835">
          <cell r="A7835">
            <v>3232420</v>
          </cell>
          <cell r="B7835" t="str">
            <v>32-324-20</v>
          </cell>
          <cell r="C7835" t="str">
            <v xml:space="preserve">BREISKY VAG SPEC 130X20 MM              </v>
          </cell>
          <cell r="D7835" t="str">
            <v>PC</v>
          </cell>
          <cell r="E7835">
            <v>57.96</v>
          </cell>
          <cell r="F7835">
            <v>144.9</v>
          </cell>
        </row>
        <row r="7836">
          <cell r="A7836">
            <v>3232425</v>
          </cell>
          <cell r="B7836" t="str">
            <v>32-324-25</v>
          </cell>
          <cell r="C7836" t="str">
            <v xml:space="preserve">BREISKY VAG SPEC 130X25 MM              </v>
          </cell>
          <cell r="D7836" t="str">
            <v>PC</v>
          </cell>
          <cell r="E7836">
            <v>59.58</v>
          </cell>
          <cell r="F7836">
            <v>148.94999999999999</v>
          </cell>
        </row>
        <row r="7837">
          <cell r="A7837">
            <v>3232430</v>
          </cell>
          <cell r="B7837" t="str">
            <v>32-324-30</v>
          </cell>
          <cell r="C7837" t="str">
            <v xml:space="preserve">BREISKY VAG SPEC 130X30 MM              </v>
          </cell>
          <cell r="D7837" t="str">
            <v>PC</v>
          </cell>
          <cell r="E7837">
            <v>61.38</v>
          </cell>
          <cell r="F7837">
            <v>153.45000000000002</v>
          </cell>
        </row>
        <row r="7838">
          <cell r="A7838">
            <v>3232435</v>
          </cell>
          <cell r="B7838" t="str">
            <v>32-324-35</v>
          </cell>
          <cell r="C7838" t="str">
            <v xml:space="preserve">BREISKY VAG SPEC 130X35 MM              </v>
          </cell>
          <cell r="D7838" t="str">
            <v>PC</v>
          </cell>
          <cell r="E7838">
            <v>63</v>
          </cell>
          <cell r="F7838">
            <v>157.5</v>
          </cell>
        </row>
        <row r="7839">
          <cell r="A7839">
            <v>3232440</v>
          </cell>
          <cell r="B7839" t="str">
            <v>32-324-40</v>
          </cell>
          <cell r="C7839" t="str">
            <v xml:space="preserve">BREISKY VAG SPEC 130X40 MM              </v>
          </cell>
          <cell r="D7839" t="str">
            <v>PC</v>
          </cell>
          <cell r="E7839">
            <v>64.8</v>
          </cell>
          <cell r="F7839">
            <v>162</v>
          </cell>
        </row>
        <row r="7840">
          <cell r="A7840">
            <v>3232540</v>
          </cell>
          <cell r="B7840" t="str">
            <v>32-325-40</v>
          </cell>
          <cell r="C7840" t="str">
            <v xml:space="preserve">BREISKY VAG SPEC 155X40 MM              </v>
          </cell>
          <cell r="D7840" t="str">
            <v>PC</v>
          </cell>
          <cell r="E7840">
            <v>70.83</v>
          </cell>
          <cell r="F7840">
            <v>177.07499999999999</v>
          </cell>
        </row>
        <row r="7841">
          <cell r="A7841">
            <v>3234224</v>
          </cell>
          <cell r="B7841" t="str">
            <v>32-342-24</v>
          </cell>
          <cell r="C7841" t="str">
            <v xml:space="preserve">DOYEN VAGIN RETRACT  70X30MM            </v>
          </cell>
          <cell r="D7841" t="str">
            <v>PC</v>
          </cell>
          <cell r="E7841">
            <v>33.299999999999997</v>
          </cell>
          <cell r="F7841">
            <v>83.25</v>
          </cell>
        </row>
        <row r="7842">
          <cell r="A7842">
            <v>3238124</v>
          </cell>
          <cell r="B7842" t="str">
            <v>32-381-24</v>
          </cell>
          <cell r="C7842" t="str">
            <v xml:space="preserve">KOGAN ENDOSPECULUM                      </v>
          </cell>
          <cell r="D7842" t="str">
            <v>PC</v>
          </cell>
          <cell r="E7842">
            <v>133.65</v>
          </cell>
          <cell r="F7842">
            <v>334.125</v>
          </cell>
        </row>
        <row r="7843">
          <cell r="A7843">
            <v>3238324</v>
          </cell>
          <cell r="B7843" t="str">
            <v>32-383-24</v>
          </cell>
          <cell r="C7843" t="str">
            <v xml:space="preserve">KOGAN ENDOSPECUL SCALE RATCH            </v>
          </cell>
          <cell r="D7843" t="str">
            <v>PC</v>
          </cell>
          <cell r="E7843">
            <v>151.65</v>
          </cell>
          <cell r="F7843">
            <v>379.125</v>
          </cell>
        </row>
        <row r="7844">
          <cell r="A7844">
            <v>3240001</v>
          </cell>
          <cell r="B7844" t="str">
            <v>32-400-01</v>
          </cell>
          <cell r="C7844" t="str">
            <v xml:space="preserve">HEGAR UTERINE DILATOR  1,0MM            </v>
          </cell>
          <cell r="D7844" t="str">
            <v>PC</v>
          </cell>
          <cell r="E7844">
            <v>4.82</v>
          </cell>
          <cell r="F7844">
            <v>12.05</v>
          </cell>
        </row>
        <row r="7845">
          <cell r="A7845">
            <v>3240002</v>
          </cell>
          <cell r="B7845" t="str">
            <v>32-400-02</v>
          </cell>
          <cell r="C7845" t="str">
            <v xml:space="preserve">HEGAR UTERINE DILATOR  2,0MM            </v>
          </cell>
          <cell r="D7845" t="str">
            <v>PC</v>
          </cell>
          <cell r="E7845">
            <v>4.82</v>
          </cell>
          <cell r="F7845">
            <v>12.05</v>
          </cell>
        </row>
        <row r="7846">
          <cell r="A7846">
            <v>3240003</v>
          </cell>
          <cell r="B7846" t="str">
            <v>32-400-03</v>
          </cell>
          <cell r="C7846" t="str">
            <v xml:space="preserve">HEGAR UTERINE DILATOR  3,0MM            </v>
          </cell>
          <cell r="D7846" t="str">
            <v>PC</v>
          </cell>
          <cell r="E7846">
            <v>4.82</v>
          </cell>
          <cell r="F7846">
            <v>12.05</v>
          </cell>
        </row>
        <row r="7847">
          <cell r="A7847">
            <v>3240004</v>
          </cell>
          <cell r="B7847" t="str">
            <v>32-400-04</v>
          </cell>
          <cell r="C7847" t="str">
            <v xml:space="preserve">HEGAR UTERINE DILATOR  4,0MM            </v>
          </cell>
          <cell r="D7847" t="str">
            <v>PC</v>
          </cell>
          <cell r="E7847">
            <v>4.82</v>
          </cell>
          <cell r="F7847">
            <v>12.05</v>
          </cell>
        </row>
        <row r="7848">
          <cell r="A7848">
            <v>3240005</v>
          </cell>
          <cell r="B7848" t="str">
            <v>32-400-05</v>
          </cell>
          <cell r="C7848" t="str">
            <v xml:space="preserve">HEGAR UTERINE DILATOR  5,0MM            </v>
          </cell>
          <cell r="D7848" t="str">
            <v>PC</v>
          </cell>
          <cell r="E7848">
            <v>4.82</v>
          </cell>
          <cell r="F7848">
            <v>12.05</v>
          </cell>
        </row>
        <row r="7849">
          <cell r="A7849">
            <v>3240006</v>
          </cell>
          <cell r="B7849" t="str">
            <v>32-400-06</v>
          </cell>
          <cell r="C7849" t="str">
            <v xml:space="preserve">HEGAR UTERINE DILATOR  6,0MM            </v>
          </cell>
          <cell r="D7849" t="str">
            <v>PC</v>
          </cell>
          <cell r="E7849">
            <v>8.6</v>
          </cell>
          <cell r="F7849">
            <v>21.5</v>
          </cell>
        </row>
        <row r="7850">
          <cell r="A7850">
            <v>3240007</v>
          </cell>
          <cell r="B7850" t="str">
            <v>32-400-07</v>
          </cell>
          <cell r="C7850" t="str">
            <v xml:space="preserve">HEGAR UTERINE DILATOR  7,0MM            </v>
          </cell>
          <cell r="D7850" t="str">
            <v>PC</v>
          </cell>
          <cell r="E7850">
            <v>8.6</v>
          </cell>
          <cell r="F7850">
            <v>21.5</v>
          </cell>
        </row>
        <row r="7851">
          <cell r="A7851">
            <v>3240008</v>
          </cell>
          <cell r="B7851" t="str">
            <v>32-400-08</v>
          </cell>
          <cell r="C7851" t="str">
            <v xml:space="preserve">HEGAR UTERINE DILATOR  8,0MM            </v>
          </cell>
          <cell r="D7851" t="str">
            <v>PC</v>
          </cell>
          <cell r="E7851">
            <v>8.6</v>
          </cell>
          <cell r="F7851">
            <v>21.5</v>
          </cell>
        </row>
        <row r="7852">
          <cell r="A7852">
            <v>3240009</v>
          </cell>
          <cell r="B7852" t="str">
            <v>32-400-09</v>
          </cell>
          <cell r="C7852" t="str">
            <v xml:space="preserve">HEGAR UTERINE DILATOR  9,0MM            </v>
          </cell>
          <cell r="D7852" t="str">
            <v>PC</v>
          </cell>
          <cell r="E7852">
            <v>8.6</v>
          </cell>
          <cell r="F7852">
            <v>21.5</v>
          </cell>
        </row>
        <row r="7853">
          <cell r="A7853">
            <v>3240010</v>
          </cell>
          <cell r="B7853" t="str">
            <v>32-400-10</v>
          </cell>
          <cell r="C7853" t="str">
            <v xml:space="preserve">HEGAR UTERINE DILATOR 10,0MM            </v>
          </cell>
          <cell r="D7853" t="str">
            <v>PC</v>
          </cell>
          <cell r="E7853">
            <v>8.6</v>
          </cell>
          <cell r="F7853">
            <v>21.5</v>
          </cell>
        </row>
        <row r="7854">
          <cell r="A7854">
            <v>3240011</v>
          </cell>
          <cell r="B7854" t="str">
            <v>32-400-11</v>
          </cell>
          <cell r="C7854" t="str">
            <v xml:space="preserve">HEGAR UTERINE DILATOR 11,0MM            </v>
          </cell>
          <cell r="D7854" t="str">
            <v>PC</v>
          </cell>
          <cell r="E7854">
            <v>12.24</v>
          </cell>
          <cell r="F7854">
            <v>30.6</v>
          </cell>
        </row>
        <row r="7855">
          <cell r="A7855">
            <v>3240012</v>
          </cell>
          <cell r="B7855" t="str">
            <v>32-400-12</v>
          </cell>
          <cell r="C7855" t="str">
            <v xml:space="preserve">HEGAR UTERINE DILATOR 12,0MM            </v>
          </cell>
          <cell r="D7855" t="str">
            <v>PC</v>
          </cell>
          <cell r="E7855">
            <v>12.24</v>
          </cell>
          <cell r="F7855">
            <v>30.6</v>
          </cell>
        </row>
        <row r="7856">
          <cell r="A7856">
            <v>3240013</v>
          </cell>
          <cell r="B7856" t="str">
            <v>32-400-13</v>
          </cell>
          <cell r="C7856" t="str">
            <v xml:space="preserve">HEGAR UTERINE DILATOR 13,0MM            </v>
          </cell>
          <cell r="D7856" t="str">
            <v>PC</v>
          </cell>
          <cell r="E7856">
            <v>12.24</v>
          </cell>
          <cell r="F7856">
            <v>30.6</v>
          </cell>
        </row>
        <row r="7857">
          <cell r="A7857">
            <v>3240014</v>
          </cell>
          <cell r="B7857" t="str">
            <v>32-400-14</v>
          </cell>
          <cell r="C7857" t="str">
            <v xml:space="preserve">HEGAR UTERINE DILATOR 14,0MM            </v>
          </cell>
          <cell r="D7857" t="str">
            <v>PC</v>
          </cell>
          <cell r="E7857">
            <v>12.24</v>
          </cell>
          <cell r="F7857">
            <v>30.6</v>
          </cell>
        </row>
        <row r="7858">
          <cell r="A7858">
            <v>3240015</v>
          </cell>
          <cell r="B7858" t="str">
            <v>32-400-15</v>
          </cell>
          <cell r="C7858" t="str">
            <v xml:space="preserve">HEGAR UTERINE DILATOR 15,0MM            </v>
          </cell>
          <cell r="D7858" t="str">
            <v>PC</v>
          </cell>
          <cell r="E7858">
            <v>12.24</v>
          </cell>
          <cell r="F7858">
            <v>30.6</v>
          </cell>
        </row>
        <row r="7859">
          <cell r="A7859">
            <v>3240016</v>
          </cell>
          <cell r="B7859" t="str">
            <v>32-400-16</v>
          </cell>
          <cell r="C7859" t="str">
            <v xml:space="preserve">HEGAR UTERINE DILATOR 16,0MM            </v>
          </cell>
          <cell r="D7859" t="str">
            <v>PC</v>
          </cell>
          <cell r="E7859">
            <v>14.85</v>
          </cell>
          <cell r="F7859">
            <v>37.125</v>
          </cell>
        </row>
        <row r="7860">
          <cell r="A7860">
            <v>3240017</v>
          </cell>
          <cell r="B7860" t="str">
            <v>32-400-17</v>
          </cell>
          <cell r="C7860" t="str">
            <v xml:space="preserve">HEGAR UTERINE DILATOR 17,0MM            </v>
          </cell>
          <cell r="D7860" t="str">
            <v>PC</v>
          </cell>
          <cell r="E7860">
            <v>14.85</v>
          </cell>
          <cell r="F7860">
            <v>37.125</v>
          </cell>
        </row>
        <row r="7861">
          <cell r="A7861">
            <v>3240018</v>
          </cell>
          <cell r="B7861" t="str">
            <v>32-400-18</v>
          </cell>
          <cell r="C7861" t="str">
            <v xml:space="preserve">HEGAR UTERINE DILATOR 18,0MM            </v>
          </cell>
          <cell r="D7861" t="str">
            <v>PC</v>
          </cell>
          <cell r="E7861">
            <v>14.85</v>
          </cell>
          <cell r="F7861">
            <v>37.125</v>
          </cell>
        </row>
        <row r="7862">
          <cell r="A7862">
            <v>3240019</v>
          </cell>
          <cell r="B7862" t="str">
            <v>32-400-19</v>
          </cell>
          <cell r="C7862" t="str">
            <v xml:space="preserve">HEGAR UTERINE DILATOR 19,0MM            </v>
          </cell>
          <cell r="D7862" t="str">
            <v>PC</v>
          </cell>
          <cell r="E7862">
            <v>16.739999999999998</v>
          </cell>
          <cell r="F7862">
            <v>41.849999999999994</v>
          </cell>
        </row>
        <row r="7863">
          <cell r="A7863">
            <v>3240021</v>
          </cell>
          <cell r="B7863" t="str">
            <v>32-400-21</v>
          </cell>
          <cell r="C7863" t="str">
            <v xml:space="preserve">HEGAR UTERINE DILATOR 21,0MM            </v>
          </cell>
          <cell r="D7863" t="str">
            <v>PC</v>
          </cell>
          <cell r="E7863">
            <v>16.739999999999998</v>
          </cell>
          <cell r="F7863">
            <v>41.849999999999994</v>
          </cell>
        </row>
        <row r="7864">
          <cell r="A7864">
            <v>3240022</v>
          </cell>
          <cell r="B7864" t="str">
            <v>32-400-22</v>
          </cell>
          <cell r="C7864" t="str">
            <v xml:space="preserve">HEGAR UTERINE DILATOR 22,0MM            </v>
          </cell>
          <cell r="D7864" t="str">
            <v>PC</v>
          </cell>
          <cell r="E7864">
            <v>20.25</v>
          </cell>
          <cell r="F7864">
            <v>50.625</v>
          </cell>
        </row>
        <row r="7865">
          <cell r="A7865">
            <v>3240023</v>
          </cell>
          <cell r="B7865" t="str">
            <v>32-400-23</v>
          </cell>
          <cell r="C7865" t="str">
            <v xml:space="preserve">HEGAR UTERINE DILATOR 23,0MM            </v>
          </cell>
          <cell r="D7865" t="str">
            <v>PC</v>
          </cell>
          <cell r="E7865">
            <v>20.25</v>
          </cell>
          <cell r="F7865">
            <v>50.625</v>
          </cell>
        </row>
        <row r="7866">
          <cell r="A7866">
            <v>3240024</v>
          </cell>
          <cell r="B7866" t="str">
            <v>32-400-24</v>
          </cell>
          <cell r="C7866" t="str">
            <v xml:space="preserve">HEGAR UTERINE DILATOR 24,0MM            </v>
          </cell>
          <cell r="D7866" t="str">
            <v>PC</v>
          </cell>
          <cell r="E7866">
            <v>20.25</v>
          </cell>
          <cell r="F7866">
            <v>50.625</v>
          </cell>
        </row>
        <row r="7867">
          <cell r="A7867">
            <v>3240025</v>
          </cell>
          <cell r="B7867" t="str">
            <v>32-400-25</v>
          </cell>
          <cell r="C7867" t="str">
            <v xml:space="preserve">HEGAR UTERINE DILATOR 25,0MM            </v>
          </cell>
          <cell r="D7867" t="str">
            <v>PC</v>
          </cell>
          <cell r="E7867">
            <v>23.49</v>
          </cell>
          <cell r="F7867">
            <v>58.724999999999994</v>
          </cell>
        </row>
        <row r="7868">
          <cell r="A7868">
            <v>3240026</v>
          </cell>
          <cell r="B7868" t="str">
            <v>32-400-26</v>
          </cell>
          <cell r="C7868" t="str">
            <v xml:space="preserve">HEGAR UTERINE DILATOR 26,0MM            </v>
          </cell>
          <cell r="D7868" t="str">
            <v>PC</v>
          </cell>
          <cell r="E7868">
            <v>23.49</v>
          </cell>
          <cell r="F7868">
            <v>58.724999999999994</v>
          </cell>
        </row>
        <row r="7869">
          <cell r="A7869">
            <v>3240080</v>
          </cell>
          <cell r="B7869" t="str">
            <v>32-400-80</v>
          </cell>
          <cell r="C7869" t="str">
            <v xml:space="preserve">HEGAR UT DILATORS 4-17MM                </v>
          </cell>
          <cell r="D7869" t="str">
            <v>SET</v>
          </cell>
          <cell r="E7869">
            <v>142.65</v>
          </cell>
          <cell r="F7869">
            <v>356.625</v>
          </cell>
        </row>
        <row r="7870">
          <cell r="A7870">
            <v>3240084</v>
          </cell>
          <cell r="B7870" t="str">
            <v>32-400-84</v>
          </cell>
          <cell r="C7870" t="str">
            <v xml:space="preserve">HEGAR UT DILATORS 4-17MM                </v>
          </cell>
          <cell r="D7870" t="str">
            <v>SET</v>
          </cell>
          <cell r="E7870">
            <v>323.10000000000002</v>
          </cell>
          <cell r="F7870">
            <v>807.75</v>
          </cell>
        </row>
        <row r="7871">
          <cell r="A7871">
            <v>3240090</v>
          </cell>
          <cell r="B7871" t="str">
            <v>32-400-90</v>
          </cell>
          <cell r="C7871" t="str">
            <v xml:space="preserve">HEGAR UT DILATORS 1-26MM                </v>
          </cell>
          <cell r="D7871" t="str">
            <v>SET</v>
          </cell>
          <cell r="E7871">
            <v>327.60000000000002</v>
          </cell>
          <cell r="F7871">
            <v>819</v>
          </cell>
        </row>
        <row r="7872">
          <cell r="A7872">
            <v>3240101</v>
          </cell>
          <cell r="B7872" t="str">
            <v>32-401-01</v>
          </cell>
          <cell r="C7872" t="str">
            <v xml:space="preserve">HEGAR UTERUS DILATOR   1,5MM            </v>
          </cell>
          <cell r="D7872" t="str">
            <v>PC</v>
          </cell>
          <cell r="E7872">
            <v>5.81</v>
          </cell>
          <cell r="F7872">
            <v>14.524999999999999</v>
          </cell>
        </row>
        <row r="7873">
          <cell r="A7873">
            <v>3240102</v>
          </cell>
          <cell r="B7873" t="str">
            <v>32-401-02</v>
          </cell>
          <cell r="C7873" t="str">
            <v xml:space="preserve">HEGAR UTERUS DILATOR   2,5MM            </v>
          </cell>
          <cell r="D7873" t="str">
            <v>PC</v>
          </cell>
          <cell r="E7873">
            <v>5.81</v>
          </cell>
          <cell r="F7873">
            <v>14.524999999999999</v>
          </cell>
        </row>
        <row r="7874">
          <cell r="A7874">
            <v>3240103</v>
          </cell>
          <cell r="B7874" t="str">
            <v>32-401-03</v>
          </cell>
          <cell r="C7874" t="str">
            <v xml:space="preserve">HEGAR UTERUS DILATOR   3,5MM            </v>
          </cell>
          <cell r="D7874" t="str">
            <v>PC</v>
          </cell>
          <cell r="E7874">
            <v>5.81</v>
          </cell>
          <cell r="F7874">
            <v>14.524999999999999</v>
          </cell>
        </row>
        <row r="7875">
          <cell r="A7875">
            <v>3240104</v>
          </cell>
          <cell r="B7875" t="str">
            <v>32-401-04</v>
          </cell>
          <cell r="C7875" t="str">
            <v xml:space="preserve">HEGAR UTERUS DILATOR   4,5MM            </v>
          </cell>
          <cell r="D7875" t="str">
            <v>PC</v>
          </cell>
          <cell r="E7875">
            <v>5.81</v>
          </cell>
          <cell r="F7875">
            <v>14.524999999999999</v>
          </cell>
        </row>
        <row r="7876">
          <cell r="A7876">
            <v>3240105</v>
          </cell>
          <cell r="B7876" t="str">
            <v>32-401-05</v>
          </cell>
          <cell r="C7876" t="str">
            <v xml:space="preserve">HEGAR UTERUS DILATOR   5,5MM            </v>
          </cell>
          <cell r="D7876" t="str">
            <v>PC</v>
          </cell>
          <cell r="E7876">
            <v>5.81</v>
          </cell>
          <cell r="F7876">
            <v>14.524999999999999</v>
          </cell>
        </row>
        <row r="7877">
          <cell r="A7877">
            <v>3240106</v>
          </cell>
          <cell r="B7877" t="str">
            <v>32-401-06</v>
          </cell>
          <cell r="C7877" t="str">
            <v xml:space="preserve">HEGAR UTERUS DILATOR   6,5MM            </v>
          </cell>
          <cell r="D7877" t="str">
            <v>PC</v>
          </cell>
          <cell r="E7877">
            <v>10.17</v>
          </cell>
          <cell r="F7877">
            <v>25.425000000000001</v>
          </cell>
        </row>
        <row r="7878">
          <cell r="A7878">
            <v>3240107</v>
          </cell>
          <cell r="B7878" t="str">
            <v>32-401-07</v>
          </cell>
          <cell r="C7878" t="str">
            <v xml:space="preserve">HEGAR UTERUS DILATOR   7,5MM            </v>
          </cell>
          <cell r="D7878" t="str">
            <v>PC</v>
          </cell>
          <cell r="E7878">
            <v>10.17</v>
          </cell>
          <cell r="F7878">
            <v>25.425000000000001</v>
          </cell>
        </row>
        <row r="7879">
          <cell r="A7879">
            <v>3240108</v>
          </cell>
          <cell r="B7879" t="str">
            <v>32-401-08</v>
          </cell>
          <cell r="C7879" t="str">
            <v xml:space="preserve">HEGAR UTERUS DILATOR   8,5MM            </v>
          </cell>
          <cell r="D7879" t="str">
            <v>PC</v>
          </cell>
          <cell r="E7879">
            <v>10.17</v>
          </cell>
          <cell r="F7879">
            <v>25.425000000000001</v>
          </cell>
        </row>
        <row r="7880">
          <cell r="A7880">
            <v>3240109</v>
          </cell>
          <cell r="B7880" t="str">
            <v>32-401-09</v>
          </cell>
          <cell r="C7880" t="str">
            <v xml:space="preserve">HEGAR UTERUS DILATOR   9,5MM            </v>
          </cell>
          <cell r="D7880" t="str">
            <v>PC</v>
          </cell>
          <cell r="E7880">
            <v>10.17</v>
          </cell>
          <cell r="F7880">
            <v>25.425000000000001</v>
          </cell>
        </row>
        <row r="7881">
          <cell r="A7881">
            <v>3240110</v>
          </cell>
          <cell r="B7881" t="str">
            <v>32-401-10</v>
          </cell>
          <cell r="C7881" t="str">
            <v xml:space="preserve">HEGAR UTERUS DILATOR  10,5MM            </v>
          </cell>
          <cell r="D7881" t="str">
            <v>PC</v>
          </cell>
          <cell r="E7881">
            <v>10.17</v>
          </cell>
          <cell r="F7881">
            <v>25.425000000000001</v>
          </cell>
        </row>
        <row r="7882">
          <cell r="A7882">
            <v>3240111</v>
          </cell>
          <cell r="B7882" t="str">
            <v>32-401-11</v>
          </cell>
          <cell r="C7882" t="str">
            <v xml:space="preserve">HEGAR UTERUS DILATOR  11,5MM            </v>
          </cell>
          <cell r="D7882" t="str">
            <v>PC</v>
          </cell>
          <cell r="E7882">
            <v>14.22</v>
          </cell>
          <cell r="F7882">
            <v>35.550000000000004</v>
          </cell>
        </row>
        <row r="7883">
          <cell r="A7883">
            <v>3240112</v>
          </cell>
          <cell r="B7883" t="str">
            <v>32-401-12</v>
          </cell>
          <cell r="C7883" t="str">
            <v xml:space="preserve">HEGAR UTERUS DILATOR  12,5MM            </v>
          </cell>
          <cell r="D7883" t="str">
            <v>PC</v>
          </cell>
          <cell r="E7883">
            <v>14.22</v>
          </cell>
          <cell r="F7883">
            <v>35.550000000000004</v>
          </cell>
        </row>
        <row r="7884">
          <cell r="A7884">
            <v>3240113</v>
          </cell>
          <cell r="B7884" t="str">
            <v>32-401-13</v>
          </cell>
          <cell r="C7884" t="str">
            <v xml:space="preserve">HEGAR UTERUS DILATOR  13,5MM            </v>
          </cell>
          <cell r="D7884" t="str">
            <v>PC</v>
          </cell>
          <cell r="E7884">
            <v>14.22</v>
          </cell>
          <cell r="F7884">
            <v>35.550000000000004</v>
          </cell>
        </row>
        <row r="7885">
          <cell r="A7885">
            <v>3240114</v>
          </cell>
          <cell r="B7885" t="str">
            <v>32-401-14</v>
          </cell>
          <cell r="C7885" t="str">
            <v xml:space="preserve">HEGAR UTERUS DILATOR  14,5MM            </v>
          </cell>
          <cell r="D7885" t="str">
            <v>PC</v>
          </cell>
          <cell r="E7885">
            <v>14.22</v>
          </cell>
          <cell r="F7885">
            <v>35.550000000000004</v>
          </cell>
        </row>
        <row r="7886">
          <cell r="A7886">
            <v>3240115</v>
          </cell>
          <cell r="B7886" t="str">
            <v>32-401-15</v>
          </cell>
          <cell r="C7886" t="str">
            <v xml:space="preserve">HEGAR UTERUS DILATOR  15,5MM            </v>
          </cell>
          <cell r="D7886" t="str">
            <v>PC</v>
          </cell>
          <cell r="E7886">
            <v>14.22</v>
          </cell>
          <cell r="F7886">
            <v>35.550000000000004</v>
          </cell>
        </row>
        <row r="7887">
          <cell r="A7887">
            <v>3240116</v>
          </cell>
          <cell r="B7887" t="str">
            <v>32-401-16</v>
          </cell>
          <cell r="C7887" t="str">
            <v xml:space="preserve">HEGAR UTERUS DILATOR  16,5MM            </v>
          </cell>
          <cell r="D7887" t="str">
            <v>PC</v>
          </cell>
          <cell r="E7887">
            <v>16.29</v>
          </cell>
          <cell r="F7887">
            <v>40.724999999999994</v>
          </cell>
        </row>
        <row r="7888">
          <cell r="A7888">
            <v>3240117</v>
          </cell>
          <cell r="B7888" t="str">
            <v>32-401-17</v>
          </cell>
          <cell r="C7888" t="str">
            <v xml:space="preserve">HEGAR UTERUS DILATOR  17,5MM            </v>
          </cell>
          <cell r="D7888" t="str">
            <v>PC</v>
          </cell>
          <cell r="E7888">
            <v>16.29</v>
          </cell>
          <cell r="F7888">
            <v>40.724999999999994</v>
          </cell>
        </row>
        <row r="7889">
          <cell r="A7889">
            <v>3243002</v>
          </cell>
          <cell r="B7889" t="str">
            <v>32-430-02</v>
          </cell>
          <cell r="C7889" t="str">
            <v xml:space="preserve">HEGAR UTER DILAT DBL  1X 2MM            </v>
          </cell>
          <cell r="D7889" t="str">
            <v>PC</v>
          </cell>
          <cell r="E7889">
            <v>7.28</v>
          </cell>
          <cell r="F7889">
            <v>18.2</v>
          </cell>
        </row>
        <row r="7890">
          <cell r="A7890">
            <v>3243004</v>
          </cell>
          <cell r="B7890" t="str">
            <v>32-430-04</v>
          </cell>
          <cell r="C7890" t="str">
            <v xml:space="preserve">HEGAR UTER DILAT DBL  3X 4MM            </v>
          </cell>
          <cell r="D7890" t="str">
            <v>PC</v>
          </cell>
          <cell r="E7890">
            <v>7.28</v>
          </cell>
          <cell r="F7890">
            <v>18.2</v>
          </cell>
        </row>
        <row r="7891">
          <cell r="A7891">
            <v>3243006</v>
          </cell>
          <cell r="B7891" t="str">
            <v>32-430-06</v>
          </cell>
          <cell r="C7891" t="str">
            <v xml:space="preserve">HEGAR UTER DILAT DBL  5X 6MM            </v>
          </cell>
          <cell r="D7891" t="str">
            <v>PC</v>
          </cell>
          <cell r="E7891">
            <v>7.28</v>
          </cell>
          <cell r="F7891">
            <v>18.2</v>
          </cell>
        </row>
        <row r="7892">
          <cell r="A7892">
            <v>3243008</v>
          </cell>
          <cell r="B7892" t="str">
            <v>32-430-08</v>
          </cell>
          <cell r="C7892" t="str">
            <v xml:space="preserve">HEGAR UTER DILAT DBL  7X 8MM            </v>
          </cell>
          <cell r="D7892" t="str">
            <v>PC</v>
          </cell>
          <cell r="E7892">
            <v>11.61</v>
          </cell>
          <cell r="F7892">
            <v>29.024999999999999</v>
          </cell>
        </row>
        <row r="7893">
          <cell r="A7893">
            <v>3243010</v>
          </cell>
          <cell r="B7893" t="str">
            <v>32-430-10</v>
          </cell>
          <cell r="C7893" t="str">
            <v xml:space="preserve">HEGAR UTER DILAT DBL  9X10MM            </v>
          </cell>
          <cell r="D7893" t="str">
            <v>PC</v>
          </cell>
          <cell r="E7893">
            <v>11.97</v>
          </cell>
          <cell r="F7893">
            <v>29.925000000000001</v>
          </cell>
        </row>
        <row r="7894">
          <cell r="A7894">
            <v>3243012</v>
          </cell>
          <cell r="B7894" t="str">
            <v>32-430-12</v>
          </cell>
          <cell r="C7894" t="str">
            <v xml:space="preserve">HEGAR DBL DIL W TUBE 11X12MM            </v>
          </cell>
          <cell r="D7894" t="str">
            <v>PC</v>
          </cell>
          <cell r="E7894">
            <v>12.42</v>
          </cell>
          <cell r="F7894">
            <v>31.05</v>
          </cell>
        </row>
        <row r="7895">
          <cell r="A7895">
            <v>3243014</v>
          </cell>
          <cell r="B7895" t="str">
            <v>32-430-14</v>
          </cell>
          <cell r="C7895" t="str">
            <v xml:space="preserve">HEGAR UTER DILAT DBL 13X14MM            </v>
          </cell>
          <cell r="D7895" t="str">
            <v>PC</v>
          </cell>
          <cell r="E7895">
            <v>13.59</v>
          </cell>
          <cell r="F7895">
            <v>33.975000000000001</v>
          </cell>
        </row>
        <row r="7896">
          <cell r="A7896">
            <v>3243016</v>
          </cell>
          <cell r="B7896" t="str">
            <v>32-430-16</v>
          </cell>
          <cell r="C7896" t="str">
            <v xml:space="preserve">HEGAR UTER DILAT DBL 15X16MM            </v>
          </cell>
          <cell r="D7896" t="str">
            <v>PC</v>
          </cell>
          <cell r="E7896">
            <v>14.04</v>
          </cell>
          <cell r="F7896">
            <v>35.099999999999994</v>
          </cell>
        </row>
        <row r="7897">
          <cell r="A7897">
            <v>3243018</v>
          </cell>
          <cell r="B7897" t="str">
            <v>32-430-18</v>
          </cell>
          <cell r="C7897" t="str">
            <v xml:space="preserve">HEGAR UTER DILAT DBL 17X18MM            </v>
          </cell>
          <cell r="D7897" t="str">
            <v>PC</v>
          </cell>
          <cell r="E7897">
            <v>15.21</v>
          </cell>
          <cell r="F7897">
            <v>38.025000000000006</v>
          </cell>
        </row>
        <row r="7898">
          <cell r="A7898">
            <v>3243020</v>
          </cell>
          <cell r="B7898" t="str">
            <v>32-430-20</v>
          </cell>
          <cell r="C7898" t="str">
            <v xml:space="preserve">HEGAR UTER DILAT DBL 19X20MM            </v>
          </cell>
          <cell r="D7898" t="str">
            <v>PC</v>
          </cell>
          <cell r="E7898">
            <v>16.829999999999998</v>
          </cell>
          <cell r="F7898">
            <v>42.074999999999996</v>
          </cell>
        </row>
        <row r="7899">
          <cell r="A7899">
            <v>3243022</v>
          </cell>
          <cell r="B7899" t="str">
            <v>32-430-22</v>
          </cell>
          <cell r="C7899" t="str">
            <v xml:space="preserve">HEGAR UTER DILAT DBL 21X22MM            </v>
          </cell>
          <cell r="D7899" t="str">
            <v>PC</v>
          </cell>
          <cell r="E7899">
            <v>17.28</v>
          </cell>
          <cell r="F7899">
            <v>43.2</v>
          </cell>
        </row>
        <row r="7900">
          <cell r="A7900">
            <v>3243024</v>
          </cell>
          <cell r="B7900" t="str">
            <v>32-430-24</v>
          </cell>
          <cell r="C7900" t="str">
            <v xml:space="preserve">HEGAR UTER DILAT DBL 23X24MM            </v>
          </cell>
          <cell r="D7900" t="str">
            <v>PC</v>
          </cell>
          <cell r="E7900">
            <v>18.09</v>
          </cell>
          <cell r="F7900">
            <v>45.225000000000001</v>
          </cell>
        </row>
        <row r="7901">
          <cell r="A7901">
            <v>3243026</v>
          </cell>
          <cell r="B7901" t="str">
            <v>32-430-26</v>
          </cell>
          <cell r="C7901" t="str">
            <v xml:space="preserve">HEGAR UTER DILAT DBL 25X26MM            </v>
          </cell>
          <cell r="D7901" t="str">
            <v>PC</v>
          </cell>
          <cell r="E7901">
            <v>18.45</v>
          </cell>
          <cell r="F7901">
            <v>46.125</v>
          </cell>
        </row>
        <row r="7902">
          <cell r="A7902">
            <v>3243080</v>
          </cell>
          <cell r="B7902" t="str">
            <v>32-430-80</v>
          </cell>
          <cell r="C7902" t="str">
            <v xml:space="preserve">HEGAR DILATOR DOUBLE 3X4/17X18MM        </v>
          </cell>
          <cell r="D7902" t="str">
            <v>SET</v>
          </cell>
          <cell r="E7902">
            <v>91.8</v>
          </cell>
          <cell r="F7902">
            <v>229.5</v>
          </cell>
        </row>
        <row r="7903">
          <cell r="A7903">
            <v>3243082</v>
          </cell>
          <cell r="B7903" t="str">
            <v>32-430-82</v>
          </cell>
          <cell r="C7903" t="str">
            <v xml:space="preserve">HEGAR DILAT DOUB.IN PCH 3X4/17X18MM     </v>
          </cell>
          <cell r="D7903" t="str">
            <v>SET</v>
          </cell>
          <cell r="E7903">
            <v>105.75</v>
          </cell>
          <cell r="F7903">
            <v>264.375</v>
          </cell>
        </row>
        <row r="7904">
          <cell r="A7904">
            <v>3243084</v>
          </cell>
          <cell r="B7904" t="str">
            <v>32-430-84</v>
          </cell>
          <cell r="C7904" t="str">
            <v xml:space="preserve">HEGAR DBL I CASE 3X4/17X18MM            </v>
          </cell>
          <cell r="D7904" t="str">
            <v>SET</v>
          </cell>
          <cell r="E7904">
            <v>254.25</v>
          </cell>
          <cell r="F7904">
            <v>635.625</v>
          </cell>
        </row>
        <row r="7905">
          <cell r="A7905">
            <v>3246010</v>
          </cell>
          <cell r="B7905" t="str">
            <v>32-460-10</v>
          </cell>
          <cell r="C7905" t="str">
            <v xml:space="preserve">HANK UTER DILAT DBP   9X10AM            </v>
          </cell>
          <cell r="D7905" t="str">
            <v>PC</v>
          </cell>
          <cell r="E7905">
            <v>11.52</v>
          </cell>
          <cell r="F7905">
            <v>28.799999999999997</v>
          </cell>
        </row>
        <row r="7906">
          <cell r="A7906">
            <v>3246012</v>
          </cell>
          <cell r="B7906" t="str">
            <v>32-460-12</v>
          </cell>
          <cell r="C7906" t="str">
            <v xml:space="preserve">HANK UTER DILAT DBP  11X12AM            </v>
          </cell>
          <cell r="D7906" t="str">
            <v>PC</v>
          </cell>
          <cell r="E7906">
            <v>11.52</v>
          </cell>
          <cell r="F7906">
            <v>28.799999999999997</v>
          </cell>
        </row>
        <row r="7907">
          <cell r="A7907">
            <v>3246014</v>
          </cell>
          <cell r="B7907" t="str">
            <v>32-460-14</v>
          </cell>
          <cell r="C7907" t="str">
            <v xml:space="preserve">HANK UTER DILAT DBP  13X14AM            </v>
          </cell>
          <cell r="D7907" t="str">
            <v>PC</v>
          </cell>
          <cell r="E7907">
            <v>12.51</v>
          </cell>
          <cell r="F7907">
            <v>31.274999999999999</v>
          </cell>
        </row>
        <row r="7908">
          <cell r="A7908">
            <v>3246016</v>
          </cell>
          <cell r="B7908" t="str">
            <v>32-460-16</v>
          </cell>
          <cell r="C7908" t="str">
            <v xml:space="preserve">HANK UTER DILAT DBP  15X16AM            </v>
          </cell>
          <cell r="D7908" t="str">
            <v>PC</v>
          </cell>
          <cell r="E7908">
            <v>12.51</v>
          </cell>
          <cell r="F7908">
            <v>31.274999999999999</v>
          </cell>
        </row>
        <row r="7909">
          <cell r="A7909">
            <v>3246018</v>
          </cell>
          <cell r="B7909" t="str">
            <v>32-460-18</v>
          </cell>
          <cell r="C7909" t="str">
            <v xml:space="preserve">HANK UTER DILAT DBP  17X18AM            </v>
          </cell>
          <cell r="D7909" t="str">
            <v>PC</v>
          </cell>
          <cell r="E7909">
            <v>13.59</v>
          </cell>
          <cell r="F7909">
            <v>33.975000000000001</v>
          </cell>
        </row>
        <row r="7910">
          <cell r="A7910">
            <v>3246020</v>
          </cell>
          <cell r="B7910" t="str">
            <v>32-460-20</v>
          </cell>
          <cell r="C7910" t="str">
            <v xml:space="preserve">HANK UTER DILAT DBP  19X20AM            </v>
          </cell>
          <cell r="D7910" t="str">
            <v>PC</v>
          </cell>
          <cell r="E7910">
            <v>13.59</v>
          </cell>
          <cell r="F7910">
            <v>33.975000000000001</v>
          </cell>
        </row>
        <row r="7911">
          <cell r="A7911">
            <v>3246082</v>
          </cell>
          <cell r="B7911" t="str">
            <v>32-460-82</v>
          </cell>
          <cell r="C7911" t="str">
            <v xml:space="preserve">HANK I PCH  9X10/19X20AM                </v>
          </cell>
          <cell r="D7911" t="str">
            <v>SET</v>
          </cell>
          <cell r="E7911">
            <v>88.74</v>
          </cell>
          <cell r="F7911">
            <v>221.85</v>
          </cell>
        </row>
        <row r="7912">
          <cell r="A7912">
            <v>3258332</v>
          </cell>
          <cell r="B7912" t="str">
            <v>32-583-32</v>
          </cell>
          <cell r="C7912" t="str">
            <v xml:space="preserve">SIMS UTERINE SOUND                      </v>
          </cell>
          <cell r="D7912" t="str">
            <v>PC</v>
          </cell>
          <cell r="E7912">
            <v>17.100000000000001</v>
          </cell>
          <cell r="F7912">
            <v>42.75</v>
          </cell>
        </row>
        <row r="7913">
          <cell r="A7913">
            <v>3258432</v>
          </cell>
          <cell r="B7913" t="str">
            <v>32-584-32</v>
          </cell>
          <cell r="C7913" t="str">
            <v xml:space="preserve">SIMS UTERINE SOUND MALLEABLE            </v>
          </cell>
          <cell r="D7913" t="str">
            <v>PC</v>
          </cell>
          <cell r="E7913">
            <v>18.36</v>
          </cell>
          <cell r="F7913">
            <v>45.9</v>
          </cell>
        </row>
        <row r="7914">
          <cell r="A7914">
            <v>3259325</v>
          </cell>
          <cell r="B7914" t="str">
            <v>32-593-25</v>
          </cell>
          <cell r="C7914" t="str">
            <v xml:space="preserve">VALLEIX UTERINE SOUND                   </v>
          </cell>
          <cell r="D7914" t="str">
            <v>PC</v>
          </cell>
          <cell r="E7914">
            <v>30.87</v>
          </cell>
          <cell r="F7914">
            <v>77.174999999999997</v>
          </cell>
        </row>
        <row r="7915">
          <cell r="A7915">
            <v>3259526</v>
          </cell>
          <cell r="B7915" t="str">
            <v>32-595-26</v>
          </cell>
          <cell r="C7915" t="str">
            <v xml:space="preserve">BRUAN UTERINE DEPRESSOR                 </v>
          </cell>
          <cell r="D7915" t="str">
            <v>PC</v>
          </cell>
          <cell r="E7915">
            <v>32.94</v>
          </cell>
          <cell r="F7915">
            <v>82.35</v>
          </cell>
        </row>
        <row r="7916">
          <cell r="A7916">
            <v>3262225</v>
          </cell>
          <cell r="B7916" t="str">
            <v>32-622-25</v>
          </cell>
          <cell r="C7916" t="str">
            <v xml:space="preserve">SCHROEDER TENACULUM FORCEPS             </v>
          </cell>
          <cell r="D7916" t="str">
            <v>PC</v>
          </cell>
          <cell r="E7916">
            <v>25.11</v>
          </cell>
          <cell r="F7916">
            <v>62.774999999999999</v>
          </cell>
        </row>
        <row r="7917">
          <cell r="A7917">
            <v>3262825</v>
          </cell>
          <cell r="B7917" t="str">
            <v>32-628-25</v>
          </cell>
          <cell r="C7917" t="str">
            <v xml:space="preserve">BRAUN TENAKULUM FORCEPS                 </v>
          </cell>
          <cell r="D7917" t="str">
            <v>PC</v>
          </cell>
          <cell r="E7917">
            <v>32.94</v>
          </cell>
          <cell r="F7917">
            <v>82.35</v>
          </cell>
        </row>
        <row r="7918">
          <cell r="A7918">
            <v>3264528</v>
          </cell>
          <cell r="B7918" t="str">
            <v>32-645-28</v>
          </cell>
          <cell r="C7918" t="str">
            <v xml:space="preserve">DUPLAY TENACULUM FORCEPS                </v>
          </cell>
          <cell r="D7918" t="str">
            <v>PC</v>
          </cell>
          <cell r="E7918">
            <v>54.81</v>
          </cell>
          <cell r="F7918">
            <v>137.02500000000001</v>
          </cell>
        </row>
        <row r="7919">
          <cell r="A7919">
            <v>3265926</v>
          </cell>
          <cell r="B7919" t="str">
            <v>32-659-26</v>
          </cell>
          <cell r="C7919" t="str">
            <v xml:space="preserve">BEACHAM AMNIOTOME                       </v>
          </cell>
          <cell r="D7919" t="str">
            <v>PC</v>
          </cell>
          <cell r="E7919">
            <v>21.87</v>
          </cell>
          <cell r="F7919">
            <v>54.675000000000004</v>
          </cell>
        </row>
        <row r="7920">
          <cell r="A7920">
            <v>3266324</v>
          </cell>
          <cell r="B7920" t="str">
            <v>32-663-24</v>
          </cell>
          <cell r="C7920" t="str">
            <v xml:space="preserve">SKENE TENACULUM FORCEPS                 </v>
          </cell>
          <cell r="D7920" t="str">
            <v>PC</v>
          </cell>
          <cell r="E7920">
            <v>38.61</v>
          </cell>
          <cell r="F7920">
            <v>96.525000000000006</v>
          </cell>
        </row>
        <row r="7921">
          <cell r="A7921">
            <v>3268224</v>
          </cell>
          <cell r="B7921" t="str">
            <v>32-682-24</v>
          </cell>
          <cell r="C7921" t="str">
            <v xml:space="preserve">SCHROEDER VULS FORC STR 2/2T            </v>
          </cell>
          <cell r="D7921" t="str">
            <v>PC</v>
          </cell>
          <cell r="E7921">
            <v>48.51</v>
          </cell>
          <cell r="F7921">
            <v>121.27499999999999</v>
          </cell>
        </row>
        <row r="7922">
          <cell r="A7922">
            <v>3268324</v>
          </cell>
          <cell r="B7922" t="str">
            <v>32-683-24</v>
          </cell>
          <cell r="C7922" t="str">
            <v xml:space="preserve">SCHROEDER VULS FORC CRV 2/2T            </v>
          </cell>
          <cell r="D7922" t="str">
            <v>PC</v>
          </cell>
          <cell r="E7922">
            <v>58.14</v>
          </cell>
          <cell r="F7922">
            <v>145.35</v>
          </cell>
        </row>
        <row r="7923">
          <cell r="A7923">
            <v>3269723</v>
          </cell>
          <cell r="B7923" t="str">
            <v>32-697-23</v>
          </cell>
          <cell r="C7923" t="str">
            <v xml:space="preserve">TEALE TENACULUM FORCEPS CURV            </v>
          </cell>
          <cell r="D7923" t="str">
            <v>PC</v>
          </cell>
          <cell r="E7923">
            <v>80.459999999999994</v>
          </cell>
          <cell r="F7923">
            <v>201.14999999999998</v>
          </cell>
        </row>
        <row r="7924">
          <cell r="A7924">
            <v>3269926</v>
          </cell>
          <cell r="B7924" t="str">
            <v>32-699-26</v>
          </cell>
          <cell r="C7924" t="str">
            <v xml:space="preserve">IOWA VULSELLUM FORC TOOTHED             </v>
          </cell>
          <cell r="D7924" t="str">
            <v>PC</v>
          </cell>
          <cell r="E7924">
            <v>95.4</v>
          </cell>
          <cell r="F7924">
            <v>238.5</v>
          </cell>
        </row>
        <row r="7925">
          <cell r="A7925">
            <v>3270224</v>
          </cell>
          <cell r="B7925" t="str">
            <v>32-702-24</v>
          </cell>
          <cell r="C7925" t="str">
            <v xml:space="preserve">MUSEUX VULS FORC CV 6MM 2/2T            </v>
          </cell>
          <cell r="D7925" t="str">
            <v>PC</v>
          </cell>
          <cell r="E7925">
            <v>55.35</v>
          </cell>
          <cell r="F7925">
            <v>138.375</v>
          </cell>
        </row>
        <row r="7926">
          <cell r="A7926">
            <v>3270424</v>
          </cell>
          <cell r="B7926" t="str">
            <v>32-704-24</v>
          </cell>
          <cell r="C7926" t="str">
            <v xml:space="preserve">MUSEUX VULS FORC ST 8MM 2/2T            </v>
          </cell>
          <cell r="D7926" t="str">
            <v>PC</v>
          </cell>
          <cell r="E7926">
            <v>55.35</v>
          </cell>
          <cell r="F7926">
            <v>138.375</v>
          </cell>
        </row>
        <row r="7927">
          <cell r="A7927">
            <v>3270624</v>
          </cell>
          <cell r="B7927" t="str">
            <v>32-706-24</v>
          </cell>
          <cell r="C7927" t="str">
            <v xml:space="preserve">MUSEUX VLS FORC ST 10MM 2/2T            </v>
          </cell>
          <cell r="D7927" t="str">
            <v>PC</v>
          </cell>
          <cell r="E7927">
            <v>55.35</v>
          </cell>
          <cell r="F7927">
            <v>138.375</v>
          </cell>
        </row>
        <row r="7928">
          <cell r="A7928">
            <v>3272821</v>
          </cell>
          <cell r="B7928" t="str">
            <v>32-728-21</v>
          </cell>
          <cell r="C7928" t="str">
            <v xml:space="preserve">JACOBS VULS FORCEPS ST 2/2T             </v>
          </cell>
          <cell r="D7928" t="str">
            <v>PC</v>
          </cell>
          <cell r="E7928">
            <v>46.62</v>
          </cell>
          <cell r="F7928">
            <v>116.55</v>
          </cell>
        </row>
        <row r="7929">
          <cell r="A7929">
            <v>3273426</v>
          </cell>
          <cell r="B7929" t="str">
            <v>32-734-26</v>
          </cell>
          <cell r="C7929" t="str">
            <v xml:space="preserve">VULSELLUM FCPS 26 CM 4X4 T              </v>
          </cell>
          <cell r="D7929" t="str">
            <v>PC</v>
          </cell>
          <cell r="E7929">
            <v>78.39</v>
          </cell>
          <cell r="F7929">
            <v>195.97499999999999</v>
          </cell>
        </row>
        <row r="7930">
          <cell r="A7930">
            <v>3273816</v>
          </cell>
          <cell r="B7930" t="str">
            <v>32-738-16</v>
          </cell>
          <cell r="C7930" t="str">
            <v xml:space="preserve">BRAUN VULS FCP 15.5 CM 4X4 T            </v>
          </cell>
          <cell r="D7930" t="str">
            <v>PC</v>
          </cell>
          <cell r="E7930">
            <v>58.32</v>
          </cell>
          <cell r="F7930">
            <v>145.80000000000001</v>
          </cell>
        </row>
        <row r="7931">
          <cell r="A7931">
            <v>3274021</v>
          </cell>
          <cell r="B7931" t="str">
            <v>32-740-21</v>
          </cell>
          <cell r="C7931" t="str">
            <v xml:space="preserve">CZERNY VUL FCP 20.5 CM 4X4 T            </v>
          </cell>
          <cell r="D7931" t="str">
            <v>PC</v>
          </cell>
          <cell r="E7931">
            <v>70.11</v>
          </cell>
          <cell r="F7931">
            <v>175.27500000000001</v>
          </cell>
        </row>
        <row r="7932">
          <cell r="A7932">
            <v>3274132</v>
          </cell>
          <cell r="B7932" t="str">
            <v>32-741-32</v>
          </cell>
          <cell r="C7932" t="str">
            <v xml:space="preserve">KELLY UTERINE POLYPUS FORCEP            </v>
          </cell>
          <cell r="D7932" t="str">
            <v>PC</v>
          </cell>
          <cell r="E7932">
            <v>74.52</v>
          </cell>
          <cell r="F7932">
            <v>186.29999999999998</v>
          </cell>
        </row>
        <row r="7933">
          <cell r="A7933">
            <v>3274427</v>
          </cell>
          <cell r="B7933" t="str">
            <v>32-744-27</v>
          </cell>
          <cell r="C7933" t="str">
            <v xml:space="preserve">NOTO UTERINE POLYPUS FORCEPS            </v>
          </cell>
          <cell r="D7933" t="str">
            <v>PC</v>
          </cell>
          <cell r="E7933">
            <v>79.38</v>
          </cell>
          <cell r="F7933">
            <v>198.45</v>
          </cell>
        </row>
        <row r="7934">
          <cell r="A7934">
            <v>3274525</v>
          </cell>
          <cell r="B7934" t="str">
            <v>32-745-25</v>
          </cell>
          <cell r="C7934" t="str">
            <v xml:space="preserve">HEYWOOD-SMITH UTERINE FORCEPS 25 CM     </v>
          </cell>
          <cell r="D7934" t="str">
            <v>PC</v>
          </cell>
          <cell r="E7934">
            <v>155.25</v>
          </cell>
          <cell r="F7934">
            <v>388.125</v>
          </cell>
        </row>
        <row r="7935">
          <cell r="A7935">
            <v>3275817</v>
          </cell>
          <cell r="B7935" t="str">
            <v>32-758-17</v>
          </cell>
          <cell r="C7935" t="str">
            <v xml:space="preserve">DOYEN MYOMA SCREW                       </v>
          </cell>
          <cell r="D7935" t="str">
            <v>PC</v>
          </cell>
          <cell r="E7935">
            <v>33.659999999999997</v>
          </cell>
          <cell r="F7935">
            <v>84.149999999999991</v>
          </cell>
        </row>
        <row r="7936">
          <cell r="A7936">
            <v>3276017</v>
          </cell>
          <cell r="B7936" t="str">
            <v>32-760-17</v>
          </cell>
          <cell r="C7936" t="str">
            <v xml:space="preserve">DOYEN MYOMA SCREW                       </v>
          </cell>
          <cell r="D7936" t="str">
            <v>PC</v>
          </cell>
          <cell r="E7936">
            <v>33.659999999999997</v>
          </cell>
          <cell r="F7936">
            <v>84.149999999999991</v>
          </cell>
        </row>
        <row r="7937">
          <cell r="A7937">
            <v>3276227</v>
          </cell>
          <cell r="B7937" t="str">
            <v>32-762-27</v>
          </cell>
          <cell r="C7937" t="str">
            <v xml:space="preserve">SEGOND MYOMA KNIFE                      </v>
          </cell>
          <cell r="D7937" t="str">
            <v>PC</v>
          </cell>
          <cell r="E7937">
            <v>104.4</v>
          </cell>
          <cell r="F7937">
            <v>261</v>
          </cell>
        </row>
        <row r="7938">
          <cell r="A7938">
            <v>3277327</v>
          </cell>
          <cell r="B7938" t="str">
            <v>32-773-27</v>
          </cell>
          <cell r="C7938" t="str">
            <v xml:space="preserve">DARTIGUES UTERINE ELEV FORC             </v>
          </cell>
          <cell r="D7938" t="str">
            <v>PC</v>
          </cell>
          <cell r="E7938">
            <v>175.95</v>
          </cell>
          <cell r="F7938">
            <v>439.875</v>
          </cell>
        </row>
        <row r="7939">
          <cell r="A7939">
            <v>3277923</v>
          </cell>
          <cell r="B7939" t="str">
            <v>32-779-23</v>
          </cell>
          <cell r="C7939" t="str">
            <v xml:space="preserve">SOMER UTERINE ELEVAT FORCEPS            </v>
          </cell>
          <cell r="D7939" t="str">
            <v>PC</v>
          </cell>
          <cell r="E7939">
            <v>250.65</v>
          </cell>
          <cell r="F7939">
            <v>626.625</v>
          </cell>
        </row>
        <row r="7940">
          <cell r="A7940">
            <v>3279325</v>
          </cell>
          <cell r="B7940" t="str">
            <v>32-793-25</v>
          </cell>
          <cell r="C7940" t="str">
            <v xml:space="preserve">COLLIN UTERINE ELEVAT FORCEP            </v>
          </cell>
          <cell r="D7940" t="str">
            <v>PC</v>
          </cell>
          <cell r="E7940">
            <v>188.1</v>
          </cell>
          <cell r="F7940">
            <v>470.25</v>
          </cell>
        </row>
        <row r="7941">
          <cell r="A7941">
            <v>3280123</v>
          </cell>
          <cell r="B7941" t="str">
            <v>32-801-23</v>
          </cell>
          <cell r="C7941" t="str">
            <v xml:space="preserve">AYRE CONE KNIFE                         </v>
          </cell>
          <cell r="D7941" t="str">
            <v>PC</v>
          </cell>
          <cell r="E7941">
            <v>59.58</v>
          </cell>
          <cell r="F7941">
            <v>148.94999999999999</v>
          </cell>
        </row>
        <row r="7942">
          <cell r="A7942">
            <v>3280403</v>
          </cell>
          <cell r="B7942" t="str">
            <v>32-804-03</v>
          </cell>
          <cell r="C7942" t="str">
            <v xml:space="preserve">EMMETT FIST HOOK FIG3  22CM             </v>
          </cell>
          <cell r="D7942" t="str">
            <v>PC</v>
          </cell>
          <cell r="E7942">
            <v>21.69</v>
          </cell>
          <cell r="F7942">
            <v>54.225000000000001</v>
          </cell>
        </row>
        <row r="7943">
          <cell r="A7943">
            <v>3280622</v>
          </cell>
          <cell r="B7943" t="str">
            <v>32-806-22</v>
          </cell>
          <cell r="C7943" t="str">
            <v xml:space="preserve">SIMON FISTULA HOOK 1T                   </v>
          </cell>
          <cell r="D7943" t="str">
            <v>PC</v>
          </cell>
          <cell r="E7943">
            <v>22.86</v>
          </cell>
          <cell r="F7943">
            <v>57.15</v>
          </cell>
        </row>
        <row r="7944">
          <cell r="A7944">
            <v>3280822</v>
          </cell>
          <cell r="B7944" t="str">
            <v>32-808-22</v>
          </cell>
          <cell r="C7944" t="str">
            <v xml:space="preserve">SIMON FISTULA HOOK 2T                   </v>
          </cell>
          <cell r="D7944" t="str">
            <v>PC</v>
          </cell>
          <cell r="E7944">
            <v>28.53</v>
          </cell>
          <cell r="F7944">
            <v>71.325000000000003</v>
          </cell>
        </row>
        <row r="7945">
          <cell r="A7945">
            <v>3282523</v>
          </cell>
          <cell r="B7945" t="str">
            <v>32-825-23</v>
          </cell>
          <cell r="C7945" t="str">
            <v xml:space="preserve">NOVAK SUCTION CURETTE D 4MM             </v>
          </cell>
          <cell r="D7945" t="str">
            <v>PC</v>
          </cell>
          <cell r="E7945">
            <v>20.79</v>
          </cell>
          <cell r="F7945">
            <v>51.974999999999994</v>
          </cell>
        </row>
        <row r="7946">
          <cell r="A7946">
            <v>3282730</v>
          </cell>
          <cell r="B7946" t="str">
            <v>32-827-30</v>
          </cell>
          <cell r="C7946" t="str">
            <v xml:space="preserve">KEVORKIAN BIOPSY CURETTE                </v>
          </cell>
          <cell r="D7946" t="str">
            <v>PC</v>
          </cell>
          <cell r="E7946">
            <v>34.92</v>
          </cell>
          <cell r="F7946">
            <v>87.300000000000011</v>
          </cell>
        </row>
        <row r="7947">
          <cell r="A7947">
            <v>3282927</v>
          </cell>
          <cell r="B7947" t="str">
            <v>32-829-27</v>
          </cell>
          <cell r="C7947" t="str">
            <v xml:space="preserve">MUENCHEN BIOPSY CURETTE                 </v>
          </cell>
          <cell r="D7947" t="str">
            <v>PC</v>
          </cell>
          <cell r="E7947">
            <v>46.71</v>
          </cell>
          <cell r="F7947">
            <v>116.77500000000001</v>
          </cell>
        </row>
        <row r="7948">
          <cell r="A7948">
            <v>3284123</v>
          </cell>
          <cell r="B7948" t="str">
            <v>32-841-23</v>
          </cell>
          <cell r="C7948" t="str">
            <v xml:space="preserve">GELLHORN BIOPS SPECIM FORCEP            </v>
          </cell>
          <cell r="D7948" t="str">
            <v>PC</v>
          </cell>
          <cell r="E7948">
            <v>205.65</v>
          </cell>
          <cell r="F7948">
            <v>514.125</v>
          </cell>
        </row>
        <row r="7949">
          <cell r="A7949">
            <v>3284321</v>
          </cell>
          <cell r="B7949" t="str">
            <v>32-843-21</v>
          </cell>
          <cell r="C7949" t="str">
            <v xml:space="preserve">FAURE CERV BIOP.SPEC FCPS               </v>
          </cell>
          <cell r="D7949" t="str">
            <v>PC</v>
          </cell>
          <cell r="E7949">
            <v>323.10000000000002</v>
          </cell>
          <cell r="F7949">
            <v>807.75</v>
          </cell>
        </row>
        <row r="7950">
          <cell r="A7950">
            <v>3284621</v>
          </cell>
          <cell r="B7950" t="str">
            <v>32-846-21</v>
          </cell>
          <cell r="C7950" t="str">
            <v xml:space="preserve">SCHUBERT BIOPSY FORCEPS                 </v>
          </cell>
          <cell r="D7950" t="str">
            <v>PC</v>
          </cell>
          <cell r="E7950">
            <v>212.85</v>
          </cell>
          <cell r="F7950">
            <v>532.125</v>
          </cell>
        </row>
        <row r="7951">
          <cell r="A7951">
            <v>3284628</v>
          </cell>
          <cell r="B7951" t="str">
            <v>32-846-28</v>
          </cell>
          <cell r="C7951" t="str">
            <v xml:space="preserve">SCHUBERT CER.BIO. SPEC. FCP             </v>
          </cell>
          <cell r="D7951" t="str">
            <v>PC</v>
          </cell>
          <cell r="E7951">
            <v>217.8</v>
          </cell>
          <cell r="F7951">
            <v>544.5</v>
          </cell>
        </row>
        <row r="7952">
          <cell r="A7952">
            <v>3285122</v>
          </cell>
          <cell r="B7952" t="str">
            <v>32-851-22</v>
          </cell>
          <cell r="C7952" t="str">
            <v xml:space="preserve">THOMS-GAYLOR BIOPSY FORCEPS             </v>
          </cell>
          <cell r="D7952" t="str">
            <v>PC</v>
          </cell>
          <cell r="E7952">
            <v>199.35</v>
          </cell>
          <cell r="F7952">
            <v>498.375</v>
          </cell>
        </row>
        <row r="7953">
          <cell r="A7953">
            <v>3285124</v>
          </cell>
          <cell r="B7953" t="str">
            <v>32-851-24</v>
          </cell>
          <cell r="C7953" t="str">
            <v xml:space="preserve">THOMS-GAYLOR BIOPSY FORCEPS             </v>
          </cell>
          <cell r="D7953" t="str">
            <v>PC</v>
          </cell>
          <cell r="E7953">
            <v>199.35</v>
          </cell>
          <cell r="F7953">
            <v>498.375</v>
          </cell>
        </row>
        <row r="7954">
          <cell r="A7954">
            <v>3285326</v>
          </cell>
          <cell r="B7954" t="str">
            <v>32-853-26</v>
          </cell>
          <cell r="C7954" t="str">
            <v xml:space="preserve">SCHUBERT BIOPSY FORCEPS                 </v>
          </cell>
          <cell r="D7954" t="str">
            <v>PC</v>
          </cell>
          <cell r="E7954">
            <v>248.4</v>
          </cell>
          <cell r="F7954">
            <v>621</v>
          </cell>
        </row>
        <row r="7955">
          <cell r="A7955">
            <v>3285524</v>
          </cell>
          <cell r="B7955" t="str">
            <v>32-855-24</v>
          </cell>
          <cell r="C7955" t="str">
            <v xml:space="preserve">VAN DOREN CER.BIO.SPEC FCPS             </v>
          </cell>
          <cell r="D7955" t="str">
            <v>PC</v>
          </cell>
          <cell r="E7955">
            <v>225.9</v>
          </cell>
          <cell r="F7955">
            <v>564.75</v>
          </cell>
        </row>
        <row r="7956">
          <cell r="A7956">
            <v>3285525</v>
          </cell>
          <cell r="B7956" t="str">
            <v>32-855-25</v>
          </cell>
          <cell r="C7956" t="str">
            <v xml:space="preserve">VAN DOREN BIOPS SPECIM FORC             </v>
          </cell>
          <cell r="D7956" t="str">
            <v>PC</v>
          </cell>
          <cell r="E7956">
            <v>225.9</v>
          </cell>
          <cell r="F7956">
            <v>564.75</v>
          </cell>
        </row>
        <row r="7957">
          <cell r="A7957">
            <v>3285728</v>
          </cell>
          <cell r="B7957" t="str">
            <v>32-857-28</v>
          </cell>
          <cell r="C7957" t="str">
            <v xml:space="preserve">ALEXANDER BIOPSY FORCEPS                </v>
          </cell>
          <cell r="D7957" t="str">
            <v>PC</v>
          </cell>
          <cell r="E7957">
            <v>285.75</v>
          </cell>
          <cell r="F7957">
            <v>714.375</v>
          </cell>
        </row>
        <row r="7958">
          <cell r="A7958">
            <v>3285932</v>
          </cell>
          <cell r="B7958" t="str">
            <v>32-859-32</v>
          </cell>
          <cell r="C7958" t="str">
            <v xml:space="preserve">KEVORKIAN CERVICAL BIOPS.FCP            </v>
          </cell>
          <cell r="D7958" t="str">
            <v>PC</v>
          </cell>
          <cell r="E7958">
            <v>247.5</v>
          </cell>
          <cell r="F7958">
            <v>618.75</v>
          </cell>
        </row>
        <row r="7959">
          <cell r="A7959">
            <v>3286102</v>
          </cell>
          <cell r="B7959" t="str">
            <v>32-861-02</v>
          </cell>
          <cell r="C7959" t="str">
            <v xml:space="preserve">SCHUMACHER BIOPSY SPEC FCPS             </v>
          </cell>
          <cell r="D7959" t="str">
            <v>PC</v>
          </cell>
          <cell r="E7959">
            <v>304.64999999999998</v>
          </cell>
          <cell r="F7959">
            <v>761.625</v>
          </cell>
        </row>
        <row r="7960">
          <cell r="A7960">
            <v>3286500</v>
          </cell>
          <cell r="B7960" t="str">
            <v>32-865-00</v>
          </cell>
          <cell r="C7960" t="str">
            <v xml:space="preserve">SCHUMACHER BIOPSY SP.FCP COM            </v>
          </cell>
          <cell r="D7960" t="str">
            <v>PC</v>
          </cell>
          <cell r="E7960">
            <v>540</v>
          </cell>
          <cell r="F7960">
            <v>1350</v>
          </cell>
        </row>
        <row r="7961">
          <cell r="A7961">
            <v>3286501</v>
          </cell>
          <cell r="B7961" t="str">
            <v>32-865-01</v>
          </cell>
          <cell r="C7961" t="str">
            <v xml:space="preserve">SCHUMACHER BIO FCP TIP ONLY             </v>
          </cell>
          <cell r="D7961" t="str">
            <v>PC</v>
          </cell>
          <cell r="E7961">
            <v>243.45</v>
          </cell>
          <cell r="F7961">
            <v>608.625</v>
          </cell>
        </row>
        <row r="7962">
          <cell r="A7962">
            <v>3286622</v>
          </cell>
          <cell r="B7962" t="str">
            <v>32-866-22</v>
          </cell>
          <cell r="C7962" t="str">
            <v xml:space="preserve">IUP-REMOVAL FORCEPS FLEXIBLE 22 CM      </v>
          </cell>
          <cell r="D7962" t="str">
            <v>PC</v>
          </cell>
          <cell r="E7962">
            <v>110.7</v>
          </cell>
          <cell r="F7962">
            <v>276.75</v>
          </cell>
        </row>
        <row r="7963">
          <cell r="A7963">
            <v>3286628</v>
          </cell>
          <cell r="B7963" t="str">
            <v>32-866-28</v>
          </cell>
          <cell r="C7963" t="str">
            <v xml:space="preserve">IUP-REMOVAL FORCEPS FLEXIBLE 28,5 CM    </v>
          </cell>
          <cell r="D7963" t="str">
            <v>PC</v>
          </cell>
          <cell r="E7963">
            <v>110.7</v>
          </cell>
          <cell r="F7963">
            <v>276.75</v>
          </cell>
        </row>
        <row r="7964">
          <cell r="A7964">
            <v>3290001</v>
          </cell>
          <cell r="B7964" t="str">
            <v>32-900-01</v>
          </cell>
          <cell r="C7964" t="str">
            <v xml:space="preserve">SIMON UTER SCOOP SHARP 25CM             </v>
          </cell>
          <cell r="D7964" t="str">
            <v>PC</v>
          </cell>
          <cell r="E7964">
            <v>42.03</v>
          </cell>
          <cell r="F7964">
            <v>105.075</v>
          </cell>
        </row>
        <row r="7965">
          <cell r="A7965">
            <v>3290002</v>
          </cell>
          <cell r="B7965" t="str">
            <v>32-900-02</v>
          </cell>
          <cell r="C7965" t="str">
            <v xml:space="preserve">SIMON UTER SCOOP SHARP 25CM             </v>
          </cell>
          <cell r="D7965" t="str">
            <v>PC</v>
          </cell>
          <cell r="E7965">
            <v>37.71</v>
          </cell>
          <cell r="F7965">
            <v>94.275000000000006</v>
          </cell>
        </row>
        <row r="7966">
          <cell r="A7966">
            <v>3290003</v>
          </cell>
          <cell r="B7966" t="str">
            <v>32-900-03</v>
          </cell>
          <cell r="C7966" t="str">
            <v xml:space="preserve">SIMON UTER SCOOP SHARP 25CM             </v>
          </cell>
          <cell r="D7966" t="str">
            <v>PC</v>
          </cell>
          <cell r="E7966">
            <v>37.71</v>
          </cell>
          <cell r="F7966">
            <v>94.275000000000006</v>
          </cell>
        </row>
        <row r="7967">
          <cell r="A7967">
            <v>3290004</v>
          </cell>
          <cell r="B7967" t="str">
            <v>32-900-04</v>
          </cell>
          <cell r="C7967" t="str">
            <v xml:space="preserve">SIMON UTER SCOOP SHARP 25CM             </v>
          </cell>
          <cell r="D7967" t="str">
            <v>PC</v>
          </cell>
          <cell r="E7967">
            <v>37.71</v>
          </cell>
          <cell r="F7967">
            <v>94.275000000000006</v>
          </cell>
        </row>
        <row r="7968">
          <cell r="A7968">
            <v>3290005</v>
          </cell>
          <cell r="B7968" t="str">
            <v>32-900-05</v>
          </cell>
          <cell r="C7968" t="str">
            <v xml:space="preserve">SIMON UTER SCOOP SHARP 25CM             </v>
          </cell>
          <cell r="D7968" t="str">
            <v>PC</v>
          </cell>
          <cell r="E7968">
            <v>37.71</v>
          </cell>
          <cell r="F7968">
            <v>94.275000000000006</v>
          </cell>
        </row>
        <row r="7969">
          <cell r="A7969">
            <v>3290006</v>
          </cell>
          <cell r="B7969" t="str">
            <v>32-900-06</v>
          </cell>
          <cell r="C7969" t="str">
            <v xml:space="preserve">SIMON UTER SCOOP SHARP 25CM             </v>
          </cell>
          <cell r="D7969" t="str">
            <v>PC</v>
          </cell>
          <cell r="E7969">
            <v>37.71</v>
          </cell>
          <cell r="F7969">
            <v>94.275000000000006</v>
          </cell>
        </row>
        <row r="7970">
          <cell r="A7970">
            <v>3290601</v>
          </cell>
          <cell r="B7970" t="str">
            <v>32-906-01</v>
          </cell>
          <cell r="C7970" t="str">
            <v xml:space="preserve">SCHROEDER SCOOP SHARP   31CM            </v>
          </cell>
          <cell r="D7970" t="str">
            <v>PC</v>
          </cell>
          <cell r="E7970">
            <v>43.02</v>
          </cell>
          <cell r="F7970">
            <v>107.55000000000001</v>
          </cell>
        </row>
        <row r="7971">
          <cell r="A7971">
            <v>3290602</v>
          </cell>
          <cell r="B7971" t="str">
            <v>32-906-02</v>
          </cell>
          <cell r="C7971" t="str">
            <v xml:space="preserve">SCHROEDER SCOOP SHARP   31CM            </v>
          </cell>
          <cell r="D7971" t="str">
            <v>PC</v>
          </cell>
          <cell r="E7971">
            <v>43.02</v>
          </cell>
          <cell r="F7971">
            <v>107.55000000000001</v>
          </cell>
        </row>
        <row r="7972">
          <cell r="A7972">
            <v>3290603</v>
          </cell>
          <cell r="B7972" t="str">
            <v>32-906-03</v>
          </cell>
          <cell r="C7972" t="str">
            <v xml:space="preserve">SCHROEDER SCOOP SHARP   31CM            </v>
          </cell>
          <cell r="D7972" t="str">
            <v>PC</v>
          </cell>
          <cell r="E7972">
            <v>43.02</v>
          </cell>
          <cell r="F7972">
            <v>107.55000000000001</v>
          </cell>
        </row>
        <row r="7973">
          <cell r="A7973">
            <v>3290604</v>
          </cell>
          <cell r="B7973" t="str">
            <v>32-906-04</v>
          </cell>
          <cell r="C7973" t="str">
            <v xml:space="preserve">SCHROEDER SCOOP SHARP   31CM            </v>
          </cell>
          <cell r="D7973" t="str">
            <v>PC</v>
          </cell>
          <cell r="E7973">
            <v>43.02</v>
          </cell>
          <cell r="F7973">
            <v>107.55000000000001</v>
          </cell>
        </row>
        <row r="7974">
          <cell r="A7974">
            <v>3290605</v>
          </cell>
          <cell r="B7974" t="str">
            <v>32-906-05</v>
          </cell>
          <cell r="C7974" t="str">
            <v xml:space="preserve">SCHROEDER SCOOP SHARP   31CM            </v>
          </cell>
          <cell r="D7974" t="str">
            <v>PC</v>
          </cell>
          <cell r="E7974">
            <v>43.02</v>
          </cell>
          <cell r="F7974">
            <v>107.55000000000001</v>
          </cell>
        </row>
        <row r="7975">
          <cell r="A7975">
            <v>3290606</v>
          </cell>
          <cell r="B7975" t="str">
            <v>32-906-06</v>
          </cell>
          <cell r="C7975" t="str">
            <v xml:space="preserve">SCHROEDER SCOOP SHARP   31CM            </v>
          </cell>
          <cell r="D7975" t="str">
            <v>PC</v>
          </cell>
          <cell r="E7975">
            <v>43.02</v>
          </cell>
          <cell r="F7975">
            <v>107.55000000000001</v>
          </cell>
        </row>
        <row r="7976">
          <cell r="A7976">
            <v>3291900</v>
          </cell>
          <cell r="B7976" t="str">
            <v>32-919-00</v>
          </cell>
          <cell r="C7976" t="str">
            <v xml:space="preserve">BLAKE DOUBLE CURETTE, SHP/BL            </v>
          </cell>
          <cell r="D7976" t="str">
            <v>PC</v>
          </cell>
          <cell r="E7976">
            <v>31.95</v>
          </cell>
          <cell r="F7976">
            <v>79.875</v>
          </cell>
        </row>
        <row r="7977">
          <cell r="A7977">
            <v>3292005</v>
          </cell>
          <cell r="B7977" t="str">
            <v>32-920-05</v>
          </cell>
          <cell r="C7977" t="str">
            <v xml:space="preserve">CURETTE 5 MM F00 LG SHP RIGD            </v>
          </cell>
          <cell r="D7977" t="str">
            <v>PC</v>
          </cell>
          <cell r="E7977">
            <v>38.880000000000003</v>
          </cell>
          <cell r="F7977">
            <v>97.2</v>
          </cell>
        </row>
        <row r="7978">
          <cell r="A7978">
            <v>3292006</v>
          </cell>
          <cell r="B7978" t="str">
            <v>32-920-06</v>
          </cell>
          <cell r="C7978" t="str">
            <v xml:space="preserve">CURETTE 6 MM F 0 LG SHP RIGD            </v>
          </cell>
          <cell r="D7978" t="str">
            <v>PC</v>
          </cell>
          <cell r="E7978">
            <v>38.880000000000003</v>
          </cell>
          <cell r="F7978">
            <v>97.2</v>
          </cell>
        </row>
        <row r="7979">
          <cell r="A7979">
            <v>3292007</v>
          </cell>
          <cell r="B7979" t="str">
            <v>32-920-07</v>
          </cell>
          <cell r="C7979" t="str">
            <v xml:space="preserve">CURETTE 7 MM F 1 LG SHP RIGD            </v>
          </cell>
          <cell r="D7979" t="str">
            <v>PC</v>
          </cell>
          <cell r="E7979">
            <v>38.880000000000003</v>
          </cell>
          <cell r="F7979">
            <v>97.2</v>
          </cell>
        </row>
        <row r="7980">
          <cell r="A7980">
            <v>3292008</v>
          </cell>
          <cell r="B7980" t="str">
            <v>32-920-08</v>
          </cell>
          <cell r="C7980" t="str">
            <v xml:space="preserve">CURETTE 8 MM F 2 LG SHP RIGD            </v>
          </cell>
          <cell r="D7980" t="str">
            <v>PC</v>
          </cell>
          <cell r="E7980">
            <v>38.880000000000003</v>
          </cell>
          <cell r="F7980">
            <v>97.2</v>
          </cell>
        </row>
        <row r="7981">
          <cell r="A7981">
            <v>3292009</v>
          </cell>
          <cell r="B7981" t="str">
            <v>32-920-09</v>
          </cell>
          <cell r="C7981" t="str">
            <v xml:space="preserve">CURETTE 9 MM F 3 LG SHP RIGD            </v>
          </cell>
          <cell r="D7981" t="str">
            <v>PC</v>
          </cell>
          <cell r="E7981">
            <v>38.880000000000003</v>
          </cell>
          <cell r="F7981">
            <v>97.2</v>
          </cell>
        </row>
        <row r="7982">
          <cell r="A7982">
            <v>3292011</v>
          </cell>
          <cell r="B7982" t="str">
            <v>32-920-11</v>
          </cell>
          <cell r="C7982" t="str">
            <v xml:space="preserve">CURETTE 11MM F4 LG SHP RIGD             </v>
          </cell>
          <cell r="D7982" t="str">
            <v>PC</v>
          </cell>
          <cell r="E7982">
            <v>38.880000000000003</v>
          </cell>
          <cell r="F7982">
            <v>97.2</v>
          </cell>
        </row>
        <row r="7983">
          <cell r="A7983">
            <v>3292012</v>
          </cell>
          <cell r="B7983" t="str">
            <v>32-920-12</v>
          </cell>
          <cell r="C7983" t="str">
            <v xml:space="preserve">CURETTE 12MM F 5 LG SHP RIGD            </v>
          </cell>
          <cell r="D7983" t="str">
            <v>PC</v>
          </cell>
          <cell r="E7983">
            <v>38.880000000000003</v>
          </cell>
          <cell r="F7983">
            <v>97.2</v>
          </cell>
        </row>
        <row r="7984">
          <cell r="A7984">
            <v>3292014</v>
          </cell>
          <cell r="B7984" t="str">
            <v>32-920-14</v>
          </cell>
          <cell r="C7984" t="str">
            <v xml:space="preserve">CURETTE 14MM F 6 LG SHP RIGD            </v>
          </cell>
          <cell r="D7984" t="str">
            <v>PC</v>
          </cell>
          <cell r="E7984">
            <v>38.880000000000003</v>
          </cell>
          <cell r="F7984">
            <v>97.2</v>
          </cell>
        </row>
        <row r="7985">
          <cell r="A7985">
            <v>3292015</v>
          </cell>
          <cell r="B7985" t="str">
            <v>32-920-15</v>
          </cell>
          <cell r="C7985" t="str">
            <v xml:space="preserve">CURETTE 15MM F 7 LG SHP RIGD            </v>
          </cell>
          <cell r="D7985" t="str">
            <v>PC</v>
          </cell>
          <cell r="E7985">
            <v>42.3</v>
          </cell>
          <cell r="F7985">
            <v>105.75</v>
          </cell>
        </row>
        <row r="7986">
          <cell r="A7986">
            <v>3292016</v>
          </cell>
          <cell r="B7986" t="str">
            <v>32-920-16</v>
          </cell>
          <cell r="C7986" t="str">
            <v xml:space="preserve">CURETTE 16MM F 8 LG SHP RIGD            </v>
          </cell>
          <cell r="D7986" t="str">
            <v>PC</v>
          </cell>
          <cell r="E7986">
            <v>42.3</v>
          </cell>
          <cell r="F7986">
            <v>105.75</v>
          </cell>
        </row>
        <row r="7987">
          <cell r="A7987">
            <v>3292019</v>
          </cell>
          <cell r="B7987" t="str">
            <v>32-920-19</v>
          </cell>
          <cell r="C7987" t="str">
            <v xml:space="preserve">CURETTE 19MM F 9 LG SHP RIGD            </v>
          </cell>
          <cell r="D7987" t="str">
            <v>PC</v>
          </cell>
          <cell r="E7987">
            <v>42.3</v>
          </cell>
          <cell r="F7987">
            <v>105.75</v>
          </cell>
        </row>
        <row r="7988">
          <cell r="A7988">
            <v>3292020</v>
          </cell>
          <cell r="B7988" t="str">
            <v>32-920-20</v>
          </cell>
          <cell r="C7988" t="str">
            <v xml:space="preserve">CURETTE 20MM F10 LG SHP RIGD            </v>
          </cell>
          <cell r="D7988" t="str">
            <v>PC</v>
          </cell>
          <cell r="E7988">
            <v>42.3</v>
          </cell>
          <cell r="F7988">
            <v>105.75</v>
          </cell>
        </row>
        <row r="7989">
          <cell r="A7989">
            <v>3292021</v>
          </cell>
          <cell r="B7989" t="str">
            <v>32-920-21</v>
          </cell>
          <cell r="C7989" t="str">
            <v xml:space="preserve">CURETTE 21MM F11 LG SHP RIGD            </v>
          </cell>
          <cell r="D7989" t="str">
            <v>PC</v>
          </cell>
          <cell r="E7989">
            <v>43.02</v>
          </cell>
          <cell r="F7989">
            <v>107.55000000000001</v>
          </cell>
        </row>
        <row r="7990">
          <cell r="A7990">
            <v>3292023</v>
          </cell>
          <cell r="B7990" t="str">
            <v>32-920-23</v>
          </cell>
          <cell r="C7990" t="str">
            <v xml:space="preserve">CURETTE 23MM F12 LG SHP RIGD            </v>
          </cell>
          <cell r="D7990" t="str">
            <v>PC</v>
          </cell>
          <cell r="E7990">
            <v>43.02</v>
          </cell>
          <cell r="F7990">
            <v>107.55000000000001</v>
          </cell>
        </row>
        <row r="7991">
          <cell r="A7991">
            <v>3292025</v>
          </cell>
          <cell r="B7991" t="str">
            <v>32-920-25</v>
          </cell>
          <cell r="C7991" t="str">
            <v xml:space="preserve">CURETTE 25MM F13 LG SHP RIGD            </v>
          </cell>
          <cell r="D7991" t="str">
            <v>PC</v>
          </cell>
          <cell r="E7991">
            <v>43.02</v>
          </cell>
          <cell r="F7991">
            <v>107.55000000000001</v>
          </cell>
        </row>
        <row r="7992">
          <cell r="A7992">
            <v>3292030</v>
          </cell>
          <cell r="B7992" t="str">
            <v>32-920-30</v>
          </cell>
          <cell r="C7992" t="str">
            <v xml:space="preserve">CURETTE 30MM F14 LG SHP RIGD            </v>
          </cell>
          <cell r="D7992" t="str">
            <v>PC</v>
          </cell>
          <cell r="E7992">
            <v>48.24</v>
          </cell>
          <cell r="F7992">
            <v>120.60000000000001</v>
          </cell>
        </row>
        <row r="7993">
          <cell r="A7993">
            <v>3292035</v>
          </cell>
          <cell r="B7993" t="str">
            <v>32-920-35</v>
          </cell>
          <cell r="C7993" t="str">
            <v xml:space="preserve">CURETTE 35MM F15 LG SHP RIGD            </v>
          </cell>
          <cell r="D7993" t="str">
            <v>PC</v>
          </cell>
          <cell r="E7993">
            <v>48.24</v>
          </cell>
          <cell r="F7993">
            <v>120.60000000000001</v>
          </cell>
        </row>
        <row r="7994">
          <cell r="A7994">
            <v>3292040</v>
          </cell>
          <cell r="B7994" t="str">
            <v>32-920-40</v>
          </cell>
          <cell r="C7994" t="str">
            <v xml:space="preserve">CURETTE 40MM F16 LGSHP RIGD             </v>
          </cell>
          <cell r="D7994" t="str">
            <v>PC</v>
          </cell>
          <cell r="E7994">
            <v>45.18</v>
          </cell>
          <cell r="F7994">
            <v>112.95</v>
          </cell>
        </row>
        <row r="7995">
          <cell r="A7995">
            <v>3292105</v>
          </cell>
          <cell r="B7995" t="str">
            <v>32-921-05</v>
          </cell>
          <cell r="C7995" t="str">
            <v xml:space="preserve">CURETTE 05MM F00 LG SHP FLEX            </v>
          </cell>
          <cell r="D7995" t="str">
            <v>PC</v>
          </cell>
          <cell r="E7995">
            <v>45.54</v>
          </cell>
          <cell r="F7995">
            <v>113.85</v>
          </cell>
        </row>
        <row r="7996">
          <cell r="A7996">
            <v>3292106</v>
          </cell>
          <cell r="B7996" t="str">
            <v>32-921-06</v>
          </cell>
          <cell r="C7996" t="str">
            <v xml:space="preserve">CURETTE 06MM F 0 LG SHP FLEX            </v>
          </cell>
          <cell r="D7996" t="str">
            <v>PC</v>
          </cell>
          <cell r="E7996">
            <v>45.54</v>
          </cell>
          <cell r="F7996">
            <v>113.85</v>
          </cell>
        </row>
        <row r="7997">
          <cell r="A7997">
            <v>3292107</v>
          </cell>
          <cell r="B7997" t="str">
            <v>32-921-07</v>
          </cell>
          <cell r="C7997" t="str">
            <v xml:space="preserve">CURETTE 07MM F 1 LG SHP FLEX            </v>
          </cell>
          <cell r="D7997" t="str">
            <v>PC</v>
          </cell>
          <cell r="E7997">
            <v>45.54</v>
          </cell>
          <cell r="F7997">
            <v>113.85</v>
          </cell>
        </row>
        <row r="7998">
          <cell r="A7998">
            <v>3292108</v>
          </cell>
          <cell r="B7998" t="str">
            <v>32-921-08</v>
          </cell>
          <cell r="C7998" t="str">
            <v xml:space="preserve">CURETTE 08MM F 2 LG SHP FLEX            </v>
          </cell>
          <cell r="D7998" t="str">
            <v>PC</v>
          </cell>
          <cell r="E7998">
            <v>45.54</v>
          </cell>
          <cell r="F7998">
            <v>113.85</v>
          </cell>
        </row>
        <row r="7999">
          <cell r="A7999">
            <v>3292109</v>
          </cell>
          <cell r="B7999" t="str">
            <v>32-921-09</v>
          </cell>
          <cell r="C7999" t="str">
            <v xml:space="preserve">CURETTE 09MM F 3 LG SHP FLEX            </v>
          </cell>
          <cell r="D7999" t="str">
            <v>PC</v>
          </cell>
          <cell r="E7999">
            <v>45.54</v>
          </cell>
          <cell r="F7999">
            <v>113.85</v>
          </cell>
        </row>
        <row r="8000">
          <cell r="A8000">
            <v>3292111</v>
          </cell>
          <cell r="B8000" t="str">
            <v>32-921-11</v>
          </cell>
          <cell r="C8000" t="str">
            <v xml:space="preserve">CURETTE 11MM F 4 LG SHP FLEX            </v>
          </cell>
          <cell r="D8000" t="str">
            <v>PC</v>
          </cell>
          <cell r="E8000">
            <v>45.54</v>
          </cell>
          <cell r="F8000">
            <v>113.85</v>
          </cell>
        </row>
        <row r="8001">
          <cell r="A8001">
            <v>3292112</v>
          </cell>
          <cell r="B8001" t="str">
            <v>32-921-12</v>
          </cell>
          <cell r="C8001" t="str">
            <v xml:space="preserve">CURETTE 12MM F 5 LG SHP FLEX            </v>
          </cell>
          <cell r="D8001" t="str">
            <v>PC</v>
          </cell>
          <cell r="E8001">
            <v>45.54</v>
          </cell>
          <cell r="F8001">
            <v>113.85</v>
          </cell>
        </row>
        <row r="8002">
          <cell r="A8002">
            <v>3292114</v>
          </cell>
          <cell r="B8002" t="str">
            <v>32-921-14</v>
          </cell>
          <cell r="C8002" t="str">
            <v xml:space="preserve">CURETTE 14MM F 6 LG SHP FLEX            </v>
          </cell>
          <cell r="D8002" t="str">
            <v>PC</v>
          </cell>
          <cell r="E8002">
            <v>45.54</v>
          </cell>
          <cell r="F8002">
            <v>113.85</v>
          </cell>
        </row>
        <row r="8003">
          <cell r="A8003">
            <v>3292115</v>
          </cell>
          <cell r="B8003" t="str">
            <v>32-921-15</v>
          </cell>
          <cell r="C8003" t="str">
            <v xml:space="preserve">CURETTE 15MM F 7 LG SHP FLEX            </v>
          </cell>
          <cell r="D8003" t="str">
            <v>PC</v>
          </cell>
          <cell r="E8003">
            <v>47.7</v>
          </cell>
          <cell r="F8003">
            <v>119.25</v>
          </cell>
        </row>
        <row r="8004">
          <cell r="A8004">
            <v>3292116</v>
          </cell>
          <cell r="B8004" t="str">
            <v>32-921-16</v>
          </cell>
          <cell r="C8004" t="str">
            <v xml:space="preserve">CURETTE 16MM F 8 LG SHP FLEX            </v>
          </cell>
          <cell r="D8004" t="str">
            <v>PC</v>
          </cell>
          <cell r="E8004">
            <v>47.7</v>
          </cell>
          <cell r="F8004">
            <v>119.25</v>
          </cell>
        </row>
        <row r="8005">
          <cell r="A8005">
            <v>3292119</v>
          </cell>
          <cell r="B8005" t="str">
            <v>32-921-19</v>
          </cell>
          <cell r="C8005" t="str">
            <v xml:space="preserve">CURETTE 19MM F 9 LG SHP FLEX            </v>
          </cell>
          <cell r="D8005" t="str">
            <v>PC</v>
          </cell>
          <cell r="E8005">
            <v>47.7</v>
          </cell>
          <cell r="F8005">
            <v>119.25</v>
          </cell>
        </row>
        <row r="8006">
          <cell r="A8006">
            <v>3292120</v>
          </cell>
          <cell r="B8006" t="str">
            <v>32-921-20</v>
          </cell>
          <cell r="C8006" t="str">
            <v xml:space="preserve">CURETTE 20MM F10 LG SHP FLEX            </v>
          </cell>
          <cell r="D8006" t="str">
            <v>PC</v>
          </cell>
          <cell r="E8006">
            <v>47.7</v>
          </cell>
          <cell r="F8006">
            <v>119.25</v>
          </cell>
        </row>
        <row r="8007">
          <cell r="A8007">
            <v>3292121</v>
          </cell>
          <cell r="B8007" t="str">
            <v>32-921-21</v>
          </cell>
          <cell r="C8007" t="str">
            <v xml:space="preserve">CURETTE 21MM F11 LG SHP FLEX            </v>
          </cell>
          <cell r="D8007" t="str">
            <v>PC</v>
          </cell>
          <cell r="E8007">
            <v>49.59</v>
          </cell>
          <cell r="F8007">
            <v>123.97500000000001</v>
          </cell>
        </row>
        <row r="8008">
          <cell r="A8008">
            <v>3292123</v>
          </cell>
          <cell r="B8008" t="str">
            <v>32-921-23</v>
          </cell>
          <cell r="C8008" t="str">
            <v xml:space="preserve">CURETTE 23MM F12 LG SHP FLEX            </v>
          </cell>
          <cell r="D8008" t="str">
            <v>PC</v>
          </cell>
          <cell r="E8008">
            <v>49.59</v>
          </cell>
          <cell r="F8008">
            <v>123.97500000000001</v>
          </cell>
        </row>
        <row r="8009">
          <cell r="A8009">
            <v>3292125</v>
          </cell>
          <cell r="B8009" t="str">
            <v>32-921-25</v>
          </cell>
          <cell r="C8009" t="str">
            <v xml:space="preserve">CURETTE 25MM F13 LG SHP FLEX            </v>
          </cell>
          <cell r="D8009" t="str">
            <v>PC</v>
          </cell>
          <cell r="E8009">
            <v>49.59</v>
          </cell>
          <cell r="F8009">
            <v>123.97500000000001</v>
          </cell>
        </row>
        <row r="8010">
          <cell r="A8010">
            <v>3292130</v>
          </cell>
          <cell r="B8010" t="str">
            <v>32-921-30</v>
          </cell>
          <cell r="C8010" t="str">
            <v xml:space="preserve">CURETTE 30MM F14 LG SHP FLEX            </v>
          </cell>
          <cell r="D8010" t="str">
            <v>PC</v>
          </cell>
          <cell r="E8010">
            <v>53.37</v>
          </cell>
          <cell r="F8010">
            <v>133.42499999999998</v>
          </cell>
        </row>
        <row r="8011">
          <cell r="A8011">
            <v>3292135</v>
          </cell>
          <cell r="B8011" t="str">
            <v>32-921-35</v>
          </cell>
          <cell r="C8011" t="str">
            <v xml:space="preserve">CURETTE 35MM F15 LG SHP FLEX            </v>
          </cell>
          <cell r="D8011" t="str">
            <v>PC</v>
          </cell>
          <cell r="E8011">
            <v>60.93</v>
          </cell>
          <cell r="F8011">
            <v>152.32499999999999</v>
          </cell>
        </row>
        <row r="8012">
          <cell r="A8012">
            <v>3292140</v>
          </cell>
          <cell r="B8012" t="str">
            <v>32-921-40</v>
          </cell>
          <cell r="C8012" t="str">
            <v xml:space="preserve">CURETTE 40MM F16 LG SHP FLEX            </v>
          </cell>
          <cell r="D8012" t="str">
            <v>PC</v>
          </cell>
          <cell r="E8012">
            <v>60.93</v>
          </cell>
          <cell r="F8012">
            <v>152.32499999999999</v>
          </cell>
        </row>
        <row r="8013">
          <cell r="A8013">
            <v>3292605</v>
          </cell>
          <cell r="B8013" t="str">
            <v>32-926-05</v>
          </cell>
          <cell r="C8013" t="str">
            <v xml:space="preserve">CURETTE 05MM F00 LG BLT RIGD            </v>
          </cell>
          <cell r="D8013" t="str">
            <v>PC</v>
          </cell>
          <cell r="E8013">
            <v>37.44</v>
          </cell>
          <cell r="F8013">
            <v>93.6</v>
          </cell>
        </row>
        <row r="8014">
          <cell r="A8014">
            <v>3292606</v>
          </cell>
          <cell r="B8014" t="str">
            <v>32-926-06</v>
          </cell>
          <cell r="C8014" t="str">
            <v xml:space="preserve">CURETTE 06MM F 0 LG BLT RIGD            </v>
          </cell>
          <cell r="D8014" t="str">
            <v>PC</v>
          </cell>
          <cell r="E8014">
            <v>37.44</v>
          </cell>
          <cell r="F8014">
            <v>93.6</v>
          </cell>
        </row>
        <row r="8015">
          <cell r="A8015">
            <v>3292607</v>
          </cell>
          <cell r="B8015" t="str">
            <v>32-926-07</v>
          </cell>
          <cell r="C8015" t="str">
            <v xml:space="preserve">CURETTE 07MM F 1 LG BLT RIGD            </v>
          </cell>
          <cell r="D8015" t="str">
            <v>PC</v>
          </cell>
          <cell r="E8015">
            <v>37.44</v>
          </cell>
          <cell r="F8015">
            <v>93.6</v>
          </cell>
        </row>
        <row r="8016">
          <cell r="A8016">
            <v>3292608</v>
          </cell>
          <cell r="B8016" t="str">
            <v>32-926-08</v>
          </cell>
          <cell r="C8016" t="str">
            <v xml:space="preserve">CURETTE 08MM F 2 LG BLT RIGD            </v>
          </cell>
          <cell r="D8016" t="str">
            <v>PC</v>
          </cell>
          <cell r="E8016">
            <v>37.44</v>
          </cell>
          <cell r="F8016">
            <v>93.6</v>
          </cell>
        </row>
        <row r="8017">
          <cell r="A8017">
            <v>3292609</v>
          </cell>
          <cell r="B8017" t="str">
            <v>32-926-09</v>
          </cell>
          <cell r="C8017" t="str">
            <v xml:space="preserve">CURETTE 09MM F 3 LG BLT RIGD            </v>
          </cell>
          <cell r="D8017" t="str">
            <v>PC</v>
          </cell>
          <cell r="E8017">
            <v>37.44</v>
          </cell>
          <cell r="F8017">
            <v>93.6</v>
          </cell>
        </row>
        <row r="8018">
          <cell r="A8018">
            <v>3292611</v>
          </cell>
          <cell r="B8018" t="str">
            <v>32-926-11</v>
          </cell>
          <cell r="C8018" t="str">
            <v xml:space="preserve">CURETTE 10MM F 4 LG BLT RIGD            </v>
          </cell>
          <cell r="D8018" t="str">
            <v>PC</v>
          </cell>
          <cell r="E8018">
            <v>37.44</v>
          </cell>
          <cell r="F8018">
            <v>93.6</v>
          </cell>
        </row>
        <row r="8019">
          <cell r="A8019">
            <v>3292612</v>
          </cell>
          <cell r="B8019" t="str">
            <v>32-926-12</v>
          </cell>
          <cell r="C8019" t="str">
            <v xml:space="preserve">CURETTE 12MM F 5 LG BLT RIGD            </v>
          </cell>
          <cell r="D8019" t="str">
            <v>PC</v>
          </cell>
          <cell r="E8019">
            <v>37.44</v>
          </cell>
          <cell r="F8019">
            <v>93.6</v>
          </cell>
        </row>
        <row r="8020">
          <cell r="A8020">
            <v>3292614</v>
          </cell>
          <cell r="B8020" t="str">
            <v>32-926-14</v>
          </cell>
          <cell r="C8020" t="str">
            <v xml:space="preserve">CURETTE 14MM F 6 LG BLT RIGD            </v>
          </cell>
          <cell r="D8020" t="str">
            <v>PC</v>
          </cell>
          <cell r="E8020">
            <v>37.44</v>
          </cell>
          <cell r="F8020">
            <v>93.6</v>
          </cell>
        </row>
        <row r="8021">
          <cell r="A8021">
            <v>3292615</v>
          </cell>
          <cell r="B8021" t="str">
            <v>32-926-15</v>
          </cell>
          <cell r="C8021" t="str">
            <v xml:space="preserve">CURETTE 15MM F 7 LG BLT RIGD            </v>
          </cell>
          <cell r="D8021" t="str">
            <v>PC</v>
          </cell>
          <cell r="E8021">
            <v>40.770000000000003</v>
          </cell>
          <cell r="F8021">
            <v>101.92500000000001</v>
          </cell>
        </row>
        <row r="8022">
          <cell r="A8022">
            <v>3292616</v>
          </cell>
          <cell r="B8022" t="str">
            <v>32-926-16</v>
          </cell>
          <cell r="C8022" t="str">
            <v xml:space="preserve">CURETTE 16MM F 8 LG BLT RIGD            </v>
          </cell>
          <cell r="D8022" t="str">
            <v>PC</v>
          </cell>
          <cell r="E8022">
            <v>40.770000000000003</v>
          </cell>
          <cell r="F8022">
            <v>101.92500000000001</v>
          </cell>
        </row>
        <row r="8023">
          <cell r="A8023">
            <v>3292619</v>
          </cell>
          <cell r="B8023" t="str">
            <v>32-926-19</v>
          </cell>
          <cell r="C8023" t="str">
            <v xml:space="preserve">CURETTE 19MM F 9 LG BLT RIGD            </v>
          </cell>
          <cell r="D8023" t="str">
            <v>PC</v>
          </cell>
          <cell r="E8023">
            <v>40.770000000000003</v>
          </cell>
          <cell r="F8023">
            <v>101.92500000000001</v>
          </cell>
        </row>
        <row r="8024">
          <cell r="A8024">
            <v>3292620</v>
          </cell>
          <cell r="B8024" t="str">
            <v>32-926-20</v>
          </cell>
          <cell r="C8024" t="str">
            <v xml:space="preserve">CURETTE 20MM F10 LG BLT RIGD            </v>
          </cell>
          <cell r="D8024" t="str">
            <v>PC</v>
          </cell>
          <cell r="E8024">
            <v>40.770000000000003</v>
          </cell>
          <cell r="F8024">
            <v>101.92500000000001</v>
          </cell>
        </row>
        <row r="8025">
          <cell r="A8025">
            <v>3292621</v>
          </cell>
          <cell r="B8025" t="str">
            <v>32-926-21</v>
          </cell>
          <cell r="C8025" t="str">
            <v xml:space="preserve">CURETTE 21MM F11 LG BLT RIGD            </v>
          </cell>
          <cell r="D8025" t="str">
            <v>PC</v>
          </cell>
          <cell r="E8025">
            <v>40.770000000000003</v>
          </cell>
          <cell r="F8025">
            <v>101.92500000000001</v>
          </cell>
        </row>
        <row r="8026">
          <cell r="A8026">
            <v>3292623</v>
          </cell>
          <cell r="B8026" t="str">
            <v>32-926-23</v>
          </cell>
          <cell r="C8026" t="str">
            <v xml:space="preserve">CURETTE 23MM F12 LG BLT RIGD            </v>
          </cell>
          <cell r="D8026" t="str">
            <v>PC</v>
          </cell>
          <cell r="E8026">
            <v>40.770000000000003</v>
          </cell>
          <cell r="F8026">
            <v>101.92500000000001</v>
          </cell>
        </row>
        <row r="8027">
          <cell r="A8027">
            <v>3292625</v>
          </cell>
          <cell r="B8027" t="str">
            <v>32-926-25</v>
          </cell>
          <cell r="C8027" t="str">
            <v xml:space="preserve">CURETTE 25MM F13 LG BLT RIGD            </v>
          </cell>
          <cell r="D8027" t="str">
            <v>PC</v>
          </cell>
          <cell r="E8027">
            <v>40.770000000000003</v>
          </cell>
          <cell r="F8027">
            <v>101.92500000000001</v>
          </cell>
        </row>
        <row r="8028">
          <cell r="A8028">
            <v>3292630</v>
          </cell>
          <cell r="B8028" t="str">
            <v>32-926-30</v>
          </cell>
          <cell r="C8028" t="str">
            <v xml:space="preserve">CURETTE 30MM F14 LGBLT RIGD             </v>
          </cell>
          <cell r="D8028" t="str">
            <v>PC</v>
          </cell>
          <cell r="E8028">
            <v>45.54</v>
          </cell>
          <cell r="F8028">
            <v>113.85</v>
          </cell>
        </row>
        <row r="8029">
          <cell r="A8029">
            <v>3292635</v>
          </cell>
          <cell r="B8029" t="str">
            <v>32-926-35</v>
          </cell>
          <cell r="C8029" t="str">
            <v xml:space="preserve">CURETTE 35MM F15 LG BLT RIGD            </v>
          </cell>
          <cell r="D8029" t="str">
            <v>PC</v>
          </cell>
          <cell r="E8029">
            <v>50.49</v>
          </cell>
          <cell r="F8029">
            <v>126.22500000000001</v>
          </cell>
        </row>
        <row r="8030">
          <cell r="A8030">
            <v>3292640</v>
          </cell>
          <cell r="B8030" t="str">
            <v>32-926-40</v>
          </cell>
          <cell r="C8030" t="str">
            <v xml:space="preserve">CURETTE 40MM F16 LG BLT RIGD            </v>
          </cell>
          <cell r="D8030" t="str">
            <v>PC</v>
          </cell>
          <cell r="E8030">
            <v>50.49</v>
          </cell>
          <cell r="F8030">
            <v>126.22500000000001</v>
          </cell>
        </row>
        <row r="8031">
          <cell r="A8031">
            <v>3292705</v>
          </cell>
          <cell r="B8031" t="str">
            <v>32-927-05</v>
          </cell>
          <cell r="C8031" t="str">
            <v xml:space="preserve">CURETTE 05MM F00 LG BLT FLEX            </v>
          </cell>
          <cell r="D8031" t="str">
            <v>PC</v>
          </cell>
          <cell r="E8031">
            <v>47.7</v>
          </cell>
          <cell r="F8031">
            <v>119.25</v>
          </cell>
        </row>
        <row r="8032">
          <cell r="A8032">
            <v>3292706</v>
          </cell>
          <cell r="B8032" t="str">
            <v>32-927-06</v>
          </cell>
          <cell r="C8032" t="str">
            <v xml:space="preserve">CURETTE 06MM F 0 LG BLT FLEX            </v>
          </cell>
          <cell r="D8032" t="str">
            <v>PC</v>
          </cell>
          <cell r="E8032">
            <v>47.7</v>
          </cell>
          <cell r="F8032">
            <v>119.25</v>
          </cell>
        </row>
        <row r="8033">
          <cell r="A8033">
            <v>3292707</v>
          </cell>
          <cell r="B8033" t="str">
            <v>32-927-07</v>
          </cell>
          <cell r="C8033" t="str">
            <v xml:space="preserve">CURETTE 07MM F 1 LG BLT FLEX            </v>
          </cell>
          <cell r="D8033" t="str">
            <v>PC</v>
          </cell>
          <cell r="E8033">
            <v>47.7</v>
          </cell>
          <cell r="F8033">
            <v>119.25</v>
          </cell>
        </row>
        <row r="8034">
          <cell r="A8034">
            <v>3292708</v>
          </cell>
          <cell r="B8034" t="str">
            <v>32-927-08</v>
          </cell>
          <cell r="C8034" t="str">
            <v xml:space="preserve">CURETTE 08MM F 2 LG BLT FLEX            </v>
          </cell>
          <cell r="D8034" t="str">
            <v>PC</v>
          </cell>
          <cell r="E8034">
            <v>47.7</v>
          </cell>
          <cell r="F8034">
            <v>119.25</v>
          </cell>
        </row>
        <row r="8035">
          <cell r="A8035">
            <v>3292709</v>
          </cell>
          <cell r="B8035" t="str">
            <v>32-927-09</v>
          </cell>
          <cell r="C8035" t="str">
            <v xml:space="preserve">CURETTE 09MM F 3 LG BLT FLEX            </v>
          </cell>
          <cell r="D8035" t="str">
            <v>PC</v>
          </cell>
          <cell r="E8035">
            <v>47.7</v>
          </cell>
          <cell r="F8035">
            <v>119.25</v>
          </cell>
        </row>
        <row r="8036">
          <cell r="A8036">
            <v>3292711</v>
          </cell>
          <cell r="B8036" t="str">
            <v>32-927-11</v>
          </cell>
          <cell r="C8036" t="str">
            <v xml:space="preserve">CURETTE 11MM F 4 LG BLT FLEX            </v>
          </cell>
          <cell r="D8036" t="str">
            <v>PC</v>
          </cell>
          <cell r="E8036">
            <v>47.7</v>
          </cell>
          <cell r="F8036">
            <v>119.25</v>
          </cell>
        </row>
        <row r="8037">
          <cell r="A8037">
            <v>3292712</v>
          </cell>
          <cell r="B8037" t="str">
            <v>32-927-12</v>
          </cell>
          <cell r="C8037" t="str">
            <v xml:space="preserve">CURETTE 12MM F 5 LG BLT FLEX            </v>
          </cell>
          <cell r="D8037" t="str">
            <v>PC</v>
          </cell>
          <cell r="E8037">
            <v>47.7</v>
          </cell>
          <cell r="F8037">
            <v>119.25</v>
          </cell>
        </row>
        <row r="8038">
          <cell r="A8038">
            <v>3292714</v>
          </cell>
          <cell r="B8038" t="str">
            <v>32-927-14</v>
          </cell>
          <cell r="C8038" t="str">
            <v xml:space="preserve">CURETTE 14MM F 6 LG BLT FLEX            </v>
          </cell>
          <cell r="D8038" t="str">
            <v>PC</v>
          </cell>
          <cell r="E8038">
            <v>47.7</v>
          </cell>
          <cell r="F8038">
            <v>119.25</v>
          </cell>
        </row>
        <row r="8039">
          <cell r="A8039">
            <v>3292715</v>
          </cell>
          <cell r="B8039" t="str">
            <v>32-927-15</v>
          </cell>
          <cell r="C8039" t="str">
            <v xml:space="preserve">CURETTE 15MM F 7 LG BLT FLEX            </v>
          </cell>
          <cell r="D8039" t="str">
            <v>PC</v>
          </cell>
          <cell r="E8039">
            <v>49.59</v>
          </cell>
          <cell r="F8039">
            <v>123.97500000000001</v>
          </cell>
        </row>
        <row r="8040">
          <cell r="A8040">
            <v>3292716</v>
          </cell>
          <cell r="B8040" t="str">
            <v>32-927-16</v>
          </cell>
          <cell r="C8040" t="str">
            <v xml:space="preserve">CURETTE 16MM F 8 LG BLT FLEX            </v>
          </cell>
          <cell r="D8040" t="str">
            <v>PC</v>
          </cell>
          <cell r="E8040">
            <v>49.59</v>
          </cell>
          <cell r="F8040">
            <v>123.97500000000001</v>
          </cell>
        </row>
        <row r="8041">
          <cell r="A8041">
            <v>3292719</v>
          </cell>
          <cell r="B8041" t="str">
            <v>32-927-19</v>
          </cell>
          <cell r="C8041" t="str">
            <v xml:space="preserve">CURETTE 19MM F 9 LG BLT FLEX            </v>
          </cell>
          <cell r="D8041" t="str">
            <v>PC</v>
          </cell>
          <cell r="E8041">
            <v>49.59</v>
          </cell>
          <cell r="F8041">
            <v>123.97500000000001</v>
          </cell>
        </row>
        <row r="8042">
          <cell r="A8042">
            <v>3292720</v>
          </cell>
          <cell r="B8042" t="str">
            <v>32-927-20</v>
          </cell>
          <cell r="C8042" t="str">
            <v xml:space="preserve">CURETTE 20MM F10 LG BLT FLEX            </v>
          </cell>
          <cell r="D8042" t="str">
            <v>PC</v>
          </cell>
          <cell r="E8042">
            <v>49.59</v>
          </cell>
          <cell r="F8042">
            <v>123.97500000000001</v>
          </cell>
        </row>
        <row r="8043">
          <cell r="A8043">
            <v>3292721</v>
          </cell>
          <cell r="B8043" t="str">
            <v>32-927-21</v>
          </cell>
          <cell r="C8043" t="str">
            <v xml:space="preserve">CURETTE 21MM F11 LG BLT FLEX            </v>
          </cell>
          <cell r="D8043" t="str">
            <v>PC</v>
          </cell>
          <cell r="E8043">
            <v>49.59</v>
          </cell>
          <cell r="F8043">
            <v>123.97500000000001</v>
          </cell>
        </row>
        <row r="8044">
          <cell r="A8044">
            <v>3292723</v>
          </cell>
          <cell r="B8044" t="str">
            <v>32-927-23</v>
          </cell>
          <cell r="C8044" t="str">
            <v xml:space="preserve">CURETTE 23MM F12 LG BLT FLEX            </v>
          </cell>
          <cell r="D8044" t="str">
            <v>PC</v>
          </cell>
          <cell r="E8044">
            <v>49.59</v>
          </cell>
          <cell r="F8044">
            <v>123.97500000000001</v>
          </cell>
        </row>
        <row r="8045">
          <cell r="A8045">
            <v>3292725</v>
          </cell>
          <cell r="B8045" t="str">
            <v>32-927-25</v>
          </cell>
          <cell r="C8045" t="str">
            <v xml:space="preserve">CURETTE 25MM F13 LG BLT FLEX            </v>
          </cell>
          <cell r="D8045" t="str">
            <v>PC</v>
          </cell>
          <cell r="E8045">
            <v>49.59</v>
          </cell>
          <cell r="F8045">
            <v>123.97500000000001</v>
          </cell>
        </row>
        <row r="8046">
          <cell r="A8046">
            <v>3292730</v>
          </cell>
          <cell r="B8046" t="str">
            <v>32-927-30</v>
          </cell>
          <cell r="C8046" t="str">
            <v xml:space="preserve">CURETTE 30MM F14 LG BLT FLEX            </v>
          </cell>
          <cell r="D8046" t="str">
            <v>PC</v>
          </cell>
          <cell r="E8046">
            <v>49.59</v>
          </cell>
          <cell r="F8046">
            <v>123.97500000000001</v>
          </cell>
        </row>
        <row r="8047">
          <cell r="A8047">
            <v>3292735</v>
          </cell>
          <cell r="B8047" t="str">
            <v>32-927-35</v>
          </cell>
          <cell r="C8047" t="str">
            <v xml:space="preserve">CURETTE 35MM F15 LG BLT FLEX            </v>
          </cell>
          <cell r="D8047" t="str">
            <v>PC</v>
          </cell>
          <cell r="E8047">
            <v>58.05</v>
          </cell>
          <cell r="F8047">
            <v>145.125</v>
          </cell>
        </row>
        <row r="8048">
          <cell r="A8048">
            <v>3292740</v>
          </cell>
          <cell r="B8048" t="str">
            <v>32-927-40</v>
          </cell>
          <cell r="C8048" t="str">
            <v xml:space="preserve">CURETTE 40MM F16 LG BLT FLEX            </v>
          </cell>
          <cell r="D8048" t="str">
            <v>PC</v>
          </cell>
          <cell r="E8048">
            <v>58.05</v>
          </cell>
          <cell r="F8048">
            <v>145.125</v>
          </cell>
        </row>
        <row r="8049">
          <cell r="A8049">
            <v>3298903</v>
          </cell>
          <cell r="B8049" t="str">
            <v>32-989-03</v>
          </cell>
          <cell r="C8049" t="str">
            <v xml:space="preserve">SPECIMEN A.ASPIR.CURET 3.0MM            </v>
          </cell>
          <cell r="D8049" t="str">
            <v>PC</v>
          </cell>
          <cell r="E8049">
            <v>59.04</v>
          </cell>
          <cell r="F8049">
            <v>147.6</v>
          </cell>
        </row>
        <row r="8050">
          <cell r="A8050">
            <v>3298904</v>
          </cell>
          <cell r="B8050" t="str">
            <v>32-989-04</v>
          </cell>
          <cell r="C8050" t="str">
            <v xml:space="preserve">SPECIMEN A.ASPIR.CURET 4.5MM            </v>
          </cell>
          <cell r="D8050" t="str">
            <v>PC</v>
          </cell>
          <cell r="E8050">
            <v>59.04</v>
          </cell>
          <cell r="F8050">
            <v>147.6</v>
          </cell>
        </row>
        <row r="8051">
          <cell r="A8051">
            <v>3298906</v>
          </cell>
          <cell r="B8051" t="str">
            <v>32-989-06</v>
          </cell>
          <cell r="C8051" t="str">
            <v xml:space="preserve">ASPIRATING CURETTE    6 MM              </v>
          </cell>
          <cell r="D8051" t="str">
            <v>PC</v>
          </cell>
          <cell r="E8051">
            <v>71.099999999999994</v>
          </cell>
          <cell r="F8051">
            <v>177.75</v>
          </cell>
        </row>
        <row r="8052">
          <cell r="A8052">
            <v>3298908</v>
          </cell>
          <cell r="B8052" t="str">
            <v>32-989-08</v>
          </cell>
          <cell r="C8052" t="str">
            <v xml:space="preserve">ASPIRATING CURETTE    8 MM              </v>
          </cell>
          <cell r="D8052" t="str">
            <v>PC</v>
          </cell>
          <cell r="E8052">
            <v>71.099999999999994</v>
          </cell>
          <cell r="F8052">
            <v>177.75</v>
          </cell>
        </row>
        <row r="8053">
          <cell r="A8053">
            <v>3298910</v>
          </cell>
          <cell r="B8053" t="str">
            <v>32-989-10</v>
          </cell>
          <cell r="C8053" t="str">
            <v xml:space="preserve">ASPIRATING CURETTE   10 MM              </v>
          </cell>
          <cell r="D8053" t="str">
            <v>PC</v>
          </cell>
          <cell r="E8053">
            <v>71.099999999999994</v>
          </cell>
          <cell r="F8053">
            <v>177.75</v>
          </cell>
        </row>
        <row r="8054">
          <cell r="A8054">
            <v>3298912</v>
          </cell>
          <cell r="B8054" t="str">
            <v>32-989-12</v>
          </cell>
          <cell r="C8054" t="str">
            <v xml:space="preserve">ASPIRATING CURETTE   12 MM              </v>
          </cell>
          <cell r="D8054" t="str">
            <v>PC</v>
          </cell>
          <cell r="E8054">
            <v>71.099999999999994</v>
          </cell>
          <cell r="F8054">
            <v>177.75</v>
          </cell>
        </row>
        <row r="8055">
          <cell r="A8055">
            <v>3298914</v>
          </cell>
          <cell r="B8055" t="str">
            <v>32-989-14</v>
          </cell>
          <cell r="C8055" t="str">
            <v xml:space="preserve">ASPIRATING CURETTE   14 MM              </v>
          </cell>
          <cell r="D8055" t="str">
            <v>PC</v>
          </cell>
          <cell r="E8055">
            <v>71.099999999999994</v>
          </cell>
          <cell r="F8055">
            <v>177.75</v>
          </cell>
        </row>
        <row r="8056">
          <cell r="A8056">
            <v>3298950</v>
          </cell>
          <cell r="B8056" t="str">
            <v>32-989-50</v>
          </cell>
          <cell r="C8056" t="str">
            <v xml:space="preserve">CONNECTING PIECE                        </v>
          </cell>
          <cell r="D8056" t="str">
            <v>PC</v>
          </cell>
          <cell r="E8056">
            <v>38.43</v>
          </cell>
          <cell r="F8056">
            <v>96.075000000000003</v>
          </cell>
        </row>
        <row r="8057">
          <cell r="A8057">
            <v>3299500</v>
          </cell>
          <cell r="B8057" t="str">
            <v>32-995-00</v>
          </cell>
          <cell r="C8057" t="str">
            <v xml:space="preserve">SCHULTZE SALPINGOGRAPH CPL              </v>
          </cell>
          <cell r="D8057" t="str">
            <v>PC</v>
          </cell>
          <cell r="E8057">
            <v>270.89999999999998</v>
          </cell>
          <cell r="F8057">
            <v>677.25</v>
          </cell>
        </row>
        <row r="8058">
          <cell r="A8058">
            <v>3299501</v>
          </cell>
          <cell r="B8058" t="str">
            <v>32-995-01</v>
          </cell>
          <cell r="C8058" t="str">
            <v xml:space="preserve">SALPINGOGRAPH WTHT MANOMETER            </v>
          </cell>
          <cell r="D8058" t="str">
            <v>PC</v>
          </cell>
          <cell r="E8058">
            <v>208.35</v>
          </cell>
          <cell r="F8058">
            <v>520.875</v>
          </cell>
        </row>
        <row r="8059">
          <cell r="A8059">
            <v>3299502</v>
          </cell>
          <cell r="B8059" t="str">
            <v>32-995-02</v>
          </cell>
          <cell r="C8059" t="str">
            <v xml:space="preserve">MANOMETER FOR SALPINGOGRAPH             </v>
          </cell>
          <cell r="D8059" t="str">
            <v>PC</v>
          </cell>
          <cell r="E8059">
            <v>63.63</v>
          </cell>
          <cell r="F8059">
            <v>159.07500000000002</v>
          </cell>
        </row>
        <row r="8060">
          <cell r="A8060">
            <v>3299801</v>
          </cell>
          <cell r="B8060" t="str">
            <v>32-998-01</v>
          </cell>
          <cell r="C8060" t="str">
            <v xml:space="preserve">TUBAL SUPPORT, PLASTIC                  </v>
          </cell>
          <cell r="D8060" t="str">
            <v>PC</v>
          </cell>
          <cell r="E8060">
            <v>22.68</v>
          </cell>
          <cell r="F8060">
            <v>56.7</v>
          </cell>
        </row>
        <row r="8061">
          <cell r="A8061">
            <v>3310334</v>
          </cell>
          <cell r="B8061" t="str">
            <v>33-103-34</v>
          </cell>
          <cell r="C8061" t="str">
            <v xml:space="preserve">MARTIN PELVIMETER INCH/CM               </v>
          </cell>
          <cell r="D8061" t="str">
            <v>PC</v>
          </cell>
          <cell r="E8061">
            <v>169.65</v>
          </cell>
          <cell r="F8061">
            <v>424.125</v>
          </cell>
        </row>
        <row r="8062">
          <cell r="A8062">
            <v>3314136</v>
          </cell>
          <cell r="B8062" t="str">
            <v>33-141-36</v>
          </cell>
          <cell r="C8062" t="str">
            <v xml:space="preserve">NAEGELE OBSTETRICAL FORCEPS             </v>
          </cell>
          <cell r="D8062" t="str">
            <v>PC</v>
          </cell>
          <cell r="E8062">
            <v>174.6</v>
          </cell>
          <cell r="F8062">
            <v>436.5</v>
          </cell>
        </row>
        <row r="8063">
          <cell r="A8063">
            <v>3314140</v>
          </cell>
          <cell r="B8063" t="str">
            <v>33-141-40</v>
          </cell>
          <cell r="C8063" t="str">
            <v xml:space="preserve">NAEGELE OBSTETRICAL FORCEPS             </v>
          </cell>
          <cell r="D8063" t="str">
            <v>PC</v>
          </cell>
          <cell r="E8063">
            <v>215.55</v>
          </cell>
          <cell r="F8063">
            <v>538.875</v>
          </cell>
        </row>
        <row r="8064">
          <cell r="A8064">
            <v>3314530</v>
          </cell>
          <cell r="B8064" t="str">
            <v>33-145-30</v>
          </cell>
          <cell r="C8064" t="str">
            <v xml:space="preserve">SIMPSON OBSTETRICAL FORCEPS             </v>
          </cell>
          <cell r="D8064" t="str">
            <v>PC</v>
          </cell>
          <cell r="E8064">
            <v>167.4</v>
          </cell>
          <cell r="F8064">
            <v>418.5</v>
          </cell>
        </row>
        <row r="8065">
          <cell r="A8065">
            <v>3314628</v>
          </cell>
          <cell r="B8065" t="str">
            <v>33-146-28</v>
          </cell>
          <cell r="C8065" t="str">
            <v xml:space="preserve">WRIGLEY OBSTETRIC FORCEPS 28 CM         </v>
          </cell>
          <cell r="D8065" t="str">
            <v>PC</v>
          </cell>
          <cell r="E8065">
            <v>172.8</v>
          </cell>
          <cell r="F8065">
            <v>432</v>
          </cell>
        </row>
        <row r="8066">
          <cell r="A8066">
            <v>3314936</v>
          </cell>
          <cell r="B8066" t="str">
            <v>33-149-36</v>
          </cell>
          <cell r="C8066" t="str">
            <v xml:space="preserve">SIMPSON OBSTETRICAL FORCEPS             </v>
          </cell>
          <cell r="D8066" t="str">
            <v>PC</v>
          </cell>
          <cell r="E8066">
            <v>156.6</v>
          </cell>
          <cell r="F8066">
            <v>391.5</v>
          </cell>
        </row>
        <row r="8067">
          <cell r="A8067">
            <v>3319541</v>
          </cell>
          <cell r="B8067" t="str">
            <v>33-195-41</v>
          </cell>
          <cell r="C8067" t="str">
            <v xml:space="preserve">KIELLAND OBSTETRICAL FORCEPS            </v>
          </cell>
          <cell r="D8067" t="str">
            <v>PC</v>
          </cell>
          <cell r="E8067">
            <v>177.3</v>
          </cell>
          <cell r="F8067">
            <v>443.25</v>
          </cell>
        </row>
        <row r="8068">
          <cell r="A8068">
            <v>3319740</v>
          </cell>
          <cell r="B8068" t="str">
            <v>33-197-40</v>
          </cell>
          <cell r="C8068" t="str">
            <v xml:space="preserve">KIELLAND-LUIKART OBSTETR. FORCEPS, 40CM </v>
          </cell>
          <cell r="D8068" t="str">
            <v>PC</v>
          </cell>
          <cell r="E8068">
            <v>168.75</v>
          </cell>
          <cell r="F8068">
            <v>421.875</v>
          </cell>
        </row>
        <row r="8069">
          <cell r="A8069">
            <v>3319844</v>
          </cell>
          <cell r="B8069" t="str">
            <v>33-198-44</v>
          </cell>
          <cell r="C8069" t="str">
            <v xml:space="preserve">PIPER OBSTETRICAL FORCEPS, 44 CM        </v>
          </cell>
          <cell r="D8069" t="str">
            <v>PC</v>
          </cell>
          <cell r="E8069">
            <v>131.4</v>
          </cell>
          <cell r="F8069">
            <v>328.5</v>
          </cell>
        </row>
        <row r="8070">
          <cell r="A8070">
            <v>3330021</v>
          </cell>
          <cell r="B8070" t="str">
            <v>33-300-21</v>
          </cell>
          <cell r="C8070" t="str">
            <v xml:space="preserve">GREEN ARMYTAGE UT HAEM FORC             </v>
          </cell>
          <cell r="D8070" t="str">
            <v>PC</v>
          </cell>
          <cell r="E8070">
            <v>95.4</v>
          </cell>
          <cell r="F8070">
            <v>238.5</v>
          </cell>
        </row>
        <row r="8071">
          <cell r="A8071">
            <v>3330928</v>
          </cell>
          <cell r="B8071" t="str">
            <v>33-309-28</v>
          </cell>
          <cell r="C8071" t="str">
            <v xml:space="preserve">SELLHEIM ELEVATING SPOON                </v>
          </cell>
          <cell r="D8071" t="str">
            <v>PC</v>
          </cell>
          <cell r="E8071">
            <v>103.95</v>
          </cell>
          <cell r="F8071">
            <v>259.875</v>
          </cell>
        </row>
        <row r="8072">
          <cell r="A8072">
            <v>3332827</v>
          </cell>
          <cell r="B8072" t="str">
            <v>33-328-27</v>
          </cell>
          <cell r="C8072" t="str">
            <v xml:space="preserve">SAENGER OVUM FORCEPS STR                </v>
          </cell>
          <cell r="D8072" t="str">
            <v>PC</v>
          </cell>
          <cell r="E8072">
            <v>113.4</v>
          </cell>
          <cell r="F8072">
            <v>283.5</v>
          </cell>
        </row>
        <row r="8073">
          <cell r="A8073">
            <v>3332927</v>
          </cell>
          <cell r="B8073" t="str">
            <v>33-329-27</v>
          </cell>
          <cell r="C8073" t="str">
            <v xml:space="preserve">SAENGER OVUM FORCEPS CURVED             </v>
          </cell>
          <cell r="D8073" t="str">
            <v>PC</v>
          </cell>
          <cell r="E8073">
            <v>113.4</v>
          </cell>
          <cell r="F8073">
            <v>283.5</v>
          </cell>
        </row>
        <row r="8074">
          <cell r="A8074">
            <v>3334401</v>
          </cell>
          <cell r="B8074" t="str">
            <v>33-344-01</v>
          </cell>
          <cell r="C8074" t="str">
            <v xml:space="preserve">WINTER OVUM FORCEPS STR 11IN            </v>
          </cell>
          <cell r="D8074" t="str">
            <v>PC</v>
          </cell>
          <cell r="E8074">
            <v>53.28</v>
          </cell>
          <cell r="F8074">
            <v>133.19999999999999</v>
          </cell>
        </row>
        <row r="8075">
          <cell r="A8075">
            <v>3334402</v>
          </cell>
          <cell r="B8075" t="str">
            <v>33-344-02</v>
          </cell>
          <cell r="C8075" t="str">
            <v xml:space="preserve">WINTER OVUM FORCEPS STR 11IN            </v>
          </cell>
          <cell r="D8075" t="str">
            <v>PC</v>
          </cell>
          <cell r="E8075">
            <v>53.28</v>
          </cell>
          <cell r="F8075">
            <v>133.19999999999999</v>
          </cell>
        </row>
        <row r="8076">
          <cell r="A8076">
            <v>3334501</v>
          </cell>
          <cell r="B8076" t="str">
            <v>33-345-01</v>
          </cell>
          <cell r="C8076" t="str">
            <v xml:space="preserve">WINTER OVUM FORCEPS CV  28CM            </v>
          </cell>
          <cell r="D8076" t="str">
            <v>PC</v>
          </cell>
          <cell r="E8076">
            <v>72.63</v>
          </cell>
          <cell r="F8076">
            <v>181.57499999999999</v>
          </cell>
        </row>
        <row r="8077">
          <cell r="A8077">
            <v>3334502</v>
          </cell>
          <cell r="B8077" t="str">
            <v>33-345-02</v>
          </cell>
          <cell r="C8077" t="str">
            <v xml:space="preserve">WINTER OVUM FORCEPS CV  28CM            </v>
          </cell>
          <cell r="D8077" t="str">
            <v>PC</v>
          </cell>
          <cell r="E8077">
            <v>72.63</v>
          </cell>
          <cell r="F8077">
            <v>181.57499999999999</v>
          </cell>
        </row>
        <row r="8078">
          <cell r="A8078">
            <v>3338201</v>
          </cell>
          <cell r="B8078" t="str">
            <v>33-382-01</v>
          </cell>
          <cell r="C8078" t="str">
            <v xml:space="preserve">CUZZI OVUM CURETTE 30CM                 </v>
          </cell>
          <cell r="D8078" t="str">
            <v>PC</v>
          </cell>
          <cell r="E8078">
            <v>62.73</v>
          </cell>
          <cell r="F8078">
            <v>156.82499999999999</v>
          </cell>
        </row>
        <row r="8079">
          <cell r="A8079">
            <v>3338202</v>
          </cell>
          <cell r="B8079" t="str">
            <v>33-382-02</v>
          </cell>
          <cell r="C8079" t="str">
            <v xml:space="preserve">CUZZI OVUM CURETTE 30CM                 </v>
          </cell>
          <cell r="D8079" t="str">
            <v>PC</v>
          </cell>
          <cell r="E8079">
            <v>62.73</v>
          </cell>
          <cell r="F8079">
            <v>156.82499999999999</v>
          </cell>
        </row>
        <row r="8080">
          <cell r="A8080">
            <v>3338203</v>
          </cell>
          <cell r="B8080" t="str">
            <v>33-382-03</v>
          </cell>
          <cell r="C8080" t="str">
            <v xml:space="preserve">CUZZI OVUM CURETTE 30CM                 </v>
          </cell>
          <cell r="D8080" t="str">
            <v>PC</v>
          </cell>
          <cell r="E8080">
            <v>62.73</v>
          </cell>
          <cell r="F8080">
            <v>156.82499999999999</v>
          </cell>
        </row>
        <row r="8081">
          <cell r="A8081">
            <v>3338630</v>
          </cell>
          <cell r="B8081" t="str">
            <v>33-386-30</v>
          </cell>
          <cell r="C8081" t="str">
            <v xml:space="preserve">PESTALOZZA OVUM CURETTE                 </v>
          </cell>
          <cell r="D8081" t="str">
            <v>PC</v>
          </cell>
          <cell r="E8081">
            <v>64.62</v>
          </cell>
          <cell r="F8081">
            <v>161.55000000000001</v>
          </cell>
        </row>
        <row r="8082">
          <cell r="A8082">
            <v>3346108</v>
          </cell>
          <cell r="B8082" t="str">
            <v>33-461-08</v>
          </cell>
          <cell r="C8082" t="str">
            <v xml:space="preserve">KANE UMBILICAL CORD CLAMP               </v>
          </cell>
          <cell r="D8082" t="str">
            <v>PC</v>
          </cell>
          <cell r="E8082">
            <v>45.27</v>
          </cell>
          <cell r="F8082">
            <v>113.17500000000001</v>
          </cell>
        </row>
        <row r="8083">
          <cell r="A8083">
            <v>3346509</v>
          </cell>
          <cell r="B8083" t="str">
            <v>33-465-09</v>
          </cell>
          <cell r="C8083" t="str">
            <v xml:space="preserve">COLLIN UMBILICAL CORD CLAMP             </v>
          </cell>
          <cell r="D8083" t="str">
            <v>PC</v>
          </cell>
          <cell r="E8083">
            <v>27.99</v>
          </cell>
          <cell r="F8083">
            <v>69.974999999999994</v>
          </cell>
        </row>
        <row r="8084">
          <cell r="A8084">
            <v>3410500</v>
          </cell>
          <cell r="B8084" t="str">
            <v>34-105-00</v>
          </cell>
          <cell r="C8084" t="str">
            <v xml:space="preserve">SCHIOETZ TONOMETER                      </v>
          </cell>
          <cell r="D8084" t="str">
            <v>PC</v>
          </cell>
          <cell r="E8084">
            <v>191.5</v>
          </cell>
          <cell r="F8084">
            <v>478.75</v>
          </cell>
        </row>
        <row r="8085">
          <cell r="A8085">
            <v>3410600</v>
          </cell>
          <cell r="B8085" t="str">
            <v>34-106-00</v>
          </cell>
          <cell r="C8085" t="str">
            <v xml:space="preserve">TONOMETER OFFICIALLY GAUGED             </v>
          </cell>
          <cell r="D8085" t="str">
            <v>PC</v>
          </cell>
          <cell r="E8085">
            <v>196.5</v>
          </cell>
          <cell r="F8085">
            <v>491.25</v>
          </cell>
        </row>
        <row r="8086">
          <cell r="A8086">
            <v>3411003</v>
          </cell>
          <cell r="B8086" t="str">
            <v>34-110-03</v>
          </cell>
          <cell r="C8086" t="str">
            <v xml:space="preserve">BARR-COLIBRI EYE SPEC F CHIL            </v>
          </cell>
          <cell r="D8086" t="str">
            <v>PC</v>
          </cell>
          <cell r="E8086">
            <v>12.7</v>
          </cell>
          <cell r="F8086">
            <v>31.75</v>
          </cell>
        </row>
        <row r="8087">
          <cell r="A8087">
            <v>3411004</v>
          </cell>
          <cell r="B8087" t="str">
            <v>34-110-04</v>
          </cell>
          <cell r="C8087" t="str">
            <v xml:space="preserve">BARRAQ-COLIBRI EYE SPECULA              </v>
          </cell>
          <cell r="D8087" t="str">
            <v>PC</v>
          </cell>
          <cell r="E8087">
            <v>12.7</v>
          </cell>
          <cell r="F8087">
            <v>31.75</v>
          </cell>
        </row>
        <row r="8088">
          <cell r="A8088">
            <v>3411204</v>
          </cell>
          <cell r="B8088" t="str">
            <v>34-112-04</v>
          </cell>
          <cell r="C8088" t="str">
            <v xml:space="preserve">BARRAQUER EYE SPECULA MODIF             </v>
          </cell>
          <cell r="D8088" t="str">
            <v>PC</v>
          </cell>
          <cell r="E8088">
            <v>20.9</v>
          </cell>
          <cell r="F8088">
            <v>52.25</v>
          </cell>
        </row>
        <row r="8089">
          <cell r="A8089">
            <v>3412007</v>
          </cell>
          <cell r="B8089" t="str">
            <v>34-120-07</v>
          </cell>
          <cell r="C8089" t="str">
            <v xml:space="preserve">BOWMAN EYE SPECULUM                     </v>
          </cell>
          <cell r="D8089" t="str">
            <v>PC</v>
          </cell>
          <cell r="E8089">
            <v>12.3</v>
          </cell>
          <cell r="F8089">
            <v>30.75</v>
          </cell>
        </row>
        <row r="8090">
          <cell r="A8090">
            <v>3412706</v>
          </cell>
          <cell r="B8090" t="str">
            <v>34-127-06</v>
          </cell>
          <cell r="C8090" t="str">
            <v xml:space="preserve">GRAEFE EYE SPECULA CHILDREN             </v>
          </cell>
          <cell r="D8090" t="str">
            <v>PC</v>
          </cell>
          <cell r="E8090">
            <v>46.5</v>
          </cell>
          <cell r="F8090">
            <v>116.25</v>
          </cell>
        </row>
        <row r="8091">
          <cell r="A8091">
            <v>3412709</v>
          </cell>
          <cell r="B8091" t="str">
            <v>34-127-09</v>
          </cell>
          <cell r="C8091" t="str">
            <v xml:space="preserve">GRAEFE EYE SPECULA ADULTS               </v>
          </cell>
          <cell r="D8091" t="str">
            <v>PC</v>
          </cell>
          <cell r="E8091">
            <v>46.5</v>
          </cell>
          <cell r="F8091">
            <v>116.25</v>
          </cell>
        </row>
        <row r="8092">
          <cell r="A8092">
            <v>3413507</v>
          </cell>
          <cell r="B8092" t="str">
            <v>34-135-07</v>
          </cell>
          <cell r="C8092" t="str">
            <v xml:space="preserve">ZIEGLER EYE SPECULUM                    </v>
          </cell>
          <cell r="D8092" t="str">
            <v>PC</v>
          </cell>
          <cell r="E8092">
            <v>110</v>
          </cell>
          <cell r="F8092">
            <v>275</v>
          </cell>
        </row>
        <row r="8093">
          <cell r="A8093">
            <v>3414508</v>
          </cell>
          <cell r="B8093" t="str">
            <v>34-145-08</v>
          </cell>
          <cell r="C8093" t="str">
            <v xml:space="preserve">KNAPP-CLARK EYE SPECULUM                </v>
          </cell>
          <cell r="D8093" t="str">
            <v>PC</v>
          </cell>
          <cell r="E8093">
            <v>69.599999999999994</v>
          </cell>
          <cell r="F8093">
            <v>174</v>
          </cell>
        </row>
        <row r="8094">
          <cell r="A8094">
            <v>3414907</v>
          </cell>
          <cell r="B8094" t="str">
            <v>34-149-07</v>
          </cell>
          <cell r="C8094" t="str">
            <v xml:space="preserve">LANCASTER EYE SPECULUM                  </v>
          </cell>
          <cell r="D8094" t="str">
            <v>PC</v>
          </cell>
          <cell r="E8094">
            <v>58</v>
          </cell>
          <cell r="F8094">
            <v>145</v>
          </cell>
        </row>
        <row r="8095">
          <cell r="A8095">
            <v>3415007</v>
          </cell>
          <cell r="B8095" t="str">
            <v>34-150-07</v>
          </cell>
          <cell r="C8095" t="str">
            <v xml:space="preserve">WEISS EYE SPEC F CHILDREN               </v>
          </cell>
          <cell r="D8095" t="str">
            <v>PC</v>
          </cell>
          <cell r="E8095">
            <v>66.8</v>
          </cell>
          <cell r="F8095">
            <v>167</v>
          </cell>
        </row>
        <row r="8096">
          <cell r="A8096">
            <v>3415009</v>
          </cell>
          <cell r="B8096" t="str">
            <v>34-150-09</v>
          </cell>
          <cell r="C8096" t="str">
            <v xml:space="preserve">WEISS EYE SPEC F ADULTS                 </v>
          </cell>
          <cell r="D8096" t="str">
            <v>PC</v>
          </cell>
          <cell r="E8096">
            <v>66.8</v>
          </cell>
          <cell r="F8096">
            <v>167</v>
          </cell>
        </row>
        <row r="8097">
          <cell r="A8097">
            <v>3415107</v>
          </cell>
          <cell r="B8097" t="str">
            <v>34-151-07</v>
          </cell>
          <cell r="C8097" t="str">
            <v xml:space="preserve">WEISS EYE SPECULUM F CHILDR             </v>
          </cell>
          <cell r="D8097" t="str">
            <v>PC</v>
          </cell>
          <cell r="E8097">
            <v>66.8</v>
          </cell>
          <cell r="F8097">
            <v>167</v>
          </cell>
        </row>
        <row r="8098">
          <cell r="A8098">
            <v>3415109</v>
          </cell>
          <cell r="B8098" t="str">
            <v>34-151-09</v>
          </cell>
          <cell r="C8098" t="str">
            <v xml:space="preserve">WEISS EYE SPECULUM F ADULTS             </v>
          </cell>
          <cell r="D8098" t="str">
            <v>PC</v>
          </cell>
          <cell r="E8098">
            <v>66.8</v>
          </cell>
          <cell r="F8098">
            <v>167</v>
          </cell>
        </row>
        <row r="8099">
          <cell r="A8099">
            <v>3415308</v>
          </cell>
          <cell r="B8099" t="str">
            <v>34-153-08</v>
          </cell>
          <cell r="C8099" t="str">
            <v xml:space="preserve">WEISS EYE SPECULUM                      </v>
          </cell>
          <cell r="D8099" t="str">
            <v>PC</v>
          </cell>
          <cell r="E8099">
            <v>66.8</v>
          </cell>
          <cell r="F8099">
            <v>167</v>
          </cell>
        </row>
        <row r="8100">
          <cell r="A8100">
            <v>3415708</v>
          </cell>
          <cell r="B8100" t="str">
            <v>34-157-08</v>
          </cell>
          <cell r="C8100" t="str">
            <v xml:space="preserve">LISTER-BURCH EYE SPECULUM               </v>
          </cell>
          <cell r="D8100" t="str">
            <v>PC</v>
          </cell>
          <cell r="E8100">
            <v>73.099999999999994</v>
          </cell>
          <cell r="F8100">
            <v>182.75</v>
          </cell>
        </row>
        <row r="8101">
          <cell r="A8101">
            <v>3416107</v>
          </cell>
          <cell r="B8101" t="str">
            <v>34-161-07</v>
          </cell>
          <cell r="C8101" t="str">
            <v xml:space="preserve">WILLIAMS EYE SP F CHILDREN              </v>
          </cell>
          <cell r="D8101" t="str">
            <v>PC</v>
          </cell>
          <cell r="E8101">
            <v>71.5</v>
          </cell>
          <cell r="F8101">
            <v>178.75</v>
          </cell>
        </row>
        <row r="8102">
          <cell r="A8102">
            <v>3416108</v>
          </cell>
          <cell r="B8102" t="str">
            <v>34-161-08</v>
          </cell>
          <cell r="C8102" t="str">
            <v xml:space="preserve">WILLIAMS EYE SPECULUM                   </v>
          </cell>
          <cell r="D8102" t="str">
            <v>PC</v>
          </cell>
          <cell r="E8102">
            <v>71.5</v>
          </cell>
          <cell r="F8102">
            <v>178.75</v>
          </cell>
        </row>
        <row r="8103">
          <cell r="A8103">
            <v>3416708</v>
          </cell>
          <cell r="B8103" t="str">
            <v>34-167-08</v>
          </cell>
          <cell r="C8103" t="str">
            <v xml:space="preserve">PARK-GUYTON EYE SPECULUM                </v>
          </cell>
          <cell r="D8103" t="str">
            <v>PC</v>
          </cell>
          <cell r="E8103">
            <v>115.5</v>
          </cell>
          <cell r="F8103">
            <v>288.75</v>
          </cell>
        </row>
        <row r="8104">
          <cell r="A8104">
            <v>3416808</v>
          </cell>
          <cell r="B8104" t="str">
            <v>34-168-08</v>
          </cell>
          <cell r="C8104" t="str">
            <v xml:space="preserve">PARK-MAUMENEE EYE SPECULUM              </v>
          </cell>
          <cell r="D8104" t="str">
            <v>PC</v>
          </cell>
          <cell r="E8104">
            <v>115.5</v>
          </cell>
          <cell r="F8104">
            <v>288.75</v>
          </cell>
        </row>
        <row r="8105">
          <cell r="A8105">
            <v>3417107</v>
          </cell>
          <cell r="B8105" t="str">
            <v>34-171-07</v>
          </cell>
          <cell r="C8105" t="str">
            <v xml:space="preserve">ARRUGA EYE SPECULA LEFT                 </v>
          </cell>
          <cell r="D8105" t="str">
            <v>PC</v>
          </cell>
          <cell r="E8105">
            <v>60.7</v>
          </cell>
          <cell r="F8105">
            <v>151.75</v>
          </cell>
        </row>
        <row r="8106">
          <cell r="A8106">
            <v>3417307</v>
          </cell>
          <cell r="B8106" t="str">
            <v>34-173-07</v>
          </cell>
          <cell r="C8106" t="str">
            <v xml:space="preserve">ARRUGA EYE SPECULA RIGHT                </v>
          </cell>
          <cell r="D8106" t="str">
            <v>PC</v>
          </cell>
          <cell r="E8106">
            <v>60.7</v>
          </cell>
          <cell r="F8106">
            <v>151.75</v>
          </cell>
        </row>
        <row r="8107">
          <cell r="A8107">
            <v>3417705</v>
          </cell>
          <cell r="B8107" t="str">
            <v>34-177-05</v>
          </cell>
          <cell r="C8107" t="str">
            <v xml:space="preserve">MURDOCK EYE SPECULUM                    </v>
          </cell>
          <cell r="D8107" t="str">
            <v>PC</v>
          </cell>
          <cell r="E8107">
            <v>49.4</v>
          </cell>
          <cell r="F8107">
            <v>123.5</v>
          </cell>
        </row>
        <row r="8108">
          <cell r="A8108">
            <v>3417904</v>
          </cell>
          <cell r="B8108" t="str">
            <v>34-179-04</v>
          </cell>
          <cell r="C8108" t="str">
            <v xml:space="preserve">COOK EYE SPECULUM F CHILDREN            </v>
          </cell>
          <cell r="D8108" t="str">
            <v>PC</v>
          </cell>
          <cell r="E8108">
            <v>58.9</v>
          </cell>
          <cell r="F8108">
            <v>147.25</v>
          </cell>
        </row>
        <row r="8109">
          <cell r="A8109">
            <v>3417905</v>
          </cell>
          <cell r="B8109" t="str">
            <v>34-179-05</v>
          </cell>
          <cell r="C8109" t="str">
            <v xml:space="preserve">COOK EYE SPECULUM F ADULTS              </v>
          </cell>
          <cell r="D8109" t="str">
            <v>PC</v>
          </cell>
          <cell r="E8109">
            <v>58.9</v>
          </cell>
          <cell r="F8109">
            <v>147.25</v>
          </cell>
        </row>
        <row r="8110">
          <cell r="A8110">
            <v>3418105</v>
          </cell>
          <cell r="B8110" t="str">
            <v>34-181-05</v>
          </cell>
          <cell r="C8110" t="str">
            <v xml:space="preserve">MELLINGER EYE SPEC F CHILDR             </v>
          </cell>
          <cell r="D8110" t="str">
            <v>PC</v>
          </cell>
          <cell r="E8110">
            <v>32.4</v>
          </cell>
          <cell r="F8110">
            <v>81</v>
          </cell>
        </row>
        <row r="8111">
          <cell r="A8111">
            <v>3418107</v>
          </cell>
          <cell r="B8111" t="str">
            <v>34-181-07</v>
          </cell>
          <cell r="C8111" t="str">
            <v xml:space="preserve">MELLINGER EYE SPECULUM                  </v>
          </cell>
          <cell r="D8111" t="str">
            <v>PC</v>
          </cell>
          <cell r="E8111">
            <v>32.4</v>
          </cell>
          <cell r="F8111">
            <v>81</v>
          </cell>
        </row>
        <row r="8112">
          <cell r="A8112">
            <v>3418307</v>
          </cell>
          <cell r="B8112" t="str">
            <v>34-183-07</v>
          </cell>
          <cell r="C8112" t="str">
            <v xml:space="preserve">MELLINGER-AXENFELD EYE SPEC             </v>
          </cell>
          <cell r="D8112" t="str">
            <v>PC</v>
          </cell>
          <cell r="E8112">
            <v>34.799999999999997</v>
          </cell>
          <cell r="F8112">
            <v>87</v>
          </cell>
        </row>
        <row r="8113">
          <cell r="A8113">
            <v>3418507</v>
          </cell>
          <cell r="B8113" t="str">
            <v>34-185-07</v>
          </cell>
          <cell r="C8113" t="str">
            <v xml:space="preserve">MELLINGER-AXENFELD EYE SPEC             </v>
          </cell>
          <cell r="D8113" t="str">
            <v>PC</v>
          </cell>
          <cell r="E8113">
            <v>34.799999999999997</v>
          </cell>
          <cell r="F8113">
            <v>87</v>
          </cell>
        </row>
        <row r="8114">
          <cell r="A8114">
            <v>3418905</v>
          </cell>
          <cell r="B8114" t="str">
            <v>34-189-05</v>
          </cell>
          <cell r="C8114" t="str">
            <v xml:space="preserve">MELLING-BEARD EYE SP CHILD              </v>
          </cell>
          <cell r="D8114" t="str">
            <v>PC</v>
          </cell>
          <cell r="E8114">
            <v>32.4</v>
          </cell>
          <cell r="F8114">
            <v>81</v>
          </cell>
        </row>
        <row r="8115">
          <cell r="A8115">
            <v>3418907</v>
          </cell>
          <cell r="B8115" t="str">
            <v>34-189-07</v>
          </cell>
          <cell r="C8115" t="str">
            <v xml:space="preserve">MELLINGER-BEARD EYE SPECULUM            </v>
          </cell>
          <cell r="D8115" t="str">
            <v>PC</v>
          </cell>
          <cell r="E8115">
            <v>32.4</v>
          </cell>
          <cell r="F8115">
            <v>81</v>
          </cell>
        </row>
        <row r="8116">
          <cell r="A8116">
            <v>3419503</v>
          </cell>
          <cell r="B8116" t="str">
            <v>34-195-03</v>
          </cell>
          <cell r="C8116" t="str">
            <v xml:space="preserve">SAUER EYE SPECULUM                      </v>
          </cell>
          <cell r="D8116" t="str">
            <v>PC</v>
          </cell>
          <cell r="E8116">
            <v>44.2</v>
          </cell>
          <cell r="F8116">
            <v>110.5</v>
          </cell>
        </row>
        <row r="8117">
          <cell r="A8117">
            <v>3420108</v>
          </cell>
          <cell r="B8117" t="str">
            <v>34-201-08</v>
          </cell>
          <cell r="C8117" t="str">
            <v xml:space="preserve">CASTROVIEJO EYE SPECULUM                </v>
          </cell>
          <cell r="D8117" t="str">
            <v>PC</v>
          </cell>
          <cell r="E8117">
            <v>97.9</v>
          </cell>
          <cell r="F8117">
            <v>244.75</v>
          </cell>
        </row>
        <row r="8118">
          <cell r="A8118">
            <v>3421307</v>
          </cell>
          <cell r="B8118" t="str">
            <v>34-213-07</v>
          </cell>
          <cell r="C8118" t="str">
            <v xml:space="preserve">STEVENSON LACHR SAC RETRACT             </v>
          </cell>
          <cell r="D8118" t="str">
            <v>PC</v>
          </cell>
          <cell r="E8118">
            <v>66.8</v>
          </cell>
          <cell r="F8118">
            <v>167</v>
          </cell>
        </row>
        <row r="8119">
          <cell r="A8119">
            <v>3421707</v>
          </cell>
          <cell r="B8119" t="str">
            <v>34-217-07</v>
          </cell>
          <cell r="C8119" t="str">
            <v xml:space="preserve">MUELLER LACHRYMAL SAC RETRAC            </v>
          </cell>
          <cell r="D8119" t="str">
            <v>PC</v>
          </cell>
          <cell r="E8119">
            <v>50.9</v>
          </cell>
          <cell r="F8119">
            <v>127.25</v>
          </cell>
        </row>
        <row r="8120">
          <cell r="A8120">
            <v>3421904</v>
          </cell>
          <cell r="B8120" t="str">
            <v>34-219-04</v>
          </cell>
          <cell r="C8120" t="str">
            <v xml:space="preserve">AGRICOLA LACHRYM SAC RETRACT            </v>
          </cell>
          <cell r="D8120" t="str">
            <v>PC</v>
          </cell>
          <cell r="E8120">
            <v>66</v>
          </cell>
          <cell r="F8120">
            <v>165</v>
          </cell>
        </row>
        <row r="8121">
          <cell r="A8121">
            <v>3422003</v>
          </cell>
          <cell r="B8121" t="str">
            <v>34-220-03</v>
          </cell>
          <cell r="C8121" t="str">
            <v xml:space="preserve">GOLDSTEIN LACHRYM SAC RETRAC            </v>
          </cell>
          <cell r="D8121" t="str">
            <v>PC</v>
          </cell>
          <cell r="E8121">
            <v>48.9</v>
          </cell>
          <cell r="F8121">
            <v>122.25</v>
          </cell>
        </row>
        <row r="8122">
          <cell r="A8122">
            <v>3422714</v>
          </cell>
          <cell r="B8122" t="str">
            <v>34-227-14</v>
          </cell>
          <cell r="C8122" t="str">
            <v xml:space="preserve">SCHOTT EYE SPECULUM                     </v>
          </cell>
          <cell r="D8122" t="str">
            <v>PC</v>
          </cell>
          <cell r="E8122">
            <v>147</v>
          </cell>
          <cell r="F8122">
            <v>367.5</v>
          </cell>
        </row>
        <row r="8123">
          <cell r="A8123">
            <v>3427113</v>
          </cell>
          <cell r="B8123" t="str">
            <v>34-271-13</v>
          </cell>
          <cell r="C8123" t="str">
            <v xml:space="preserve">CONWAY LID RETRACT 4,5X8,5MM            </v>
          </cell>
          <cell r="D8123" t="str">
            <v>PC</v>
          </cell>
          <cell r="E8123">
            <v>25.5</v>
          </cell>
          <cell r="F8123">
            <v>63.75</v>
          </cell>
        </row>
        <row r="8124">
          <cell r="A8124">
            <v>3427313</v>
          </cell>
          <cell r="B8124" t="str">
            <v>34-273-13</v>
          </cell>
          <cell r="C8124" t="str">
            <v xml:space="preserve">DESMARRES LID REDRACTOR 9MM             </v>
          </cell>
          <cell r="D8124" t="str">
            <v>PC</v>
          </cell>
          <cell r="E8124">
            <v>23</v>
          </cell>
          <cell r="F8124">
            <v>57.5</v>
          </cell>
        </row>
        <row r="8125">
          <cell r="A8125">
            <v>3427513</v>
          </cell>
          <cell r="B8125" t="str">
            <v>34-275-13</v>
          </cell>
          <cell r="C8125" t="str">
            <v xml:space="preserve">DESMARRES LID RECRACTOR 12MM            </v>
          </cell>
          <cell r="D8125" t="str">
            <v>PC</v>
          </cell>
          <cell r="E8125">
            <v>23</v>
          </cell>
          <cell r="F8125">
            <v>57.5</v>
          </cell>
        </row>
        <row r="8126">
          <cell r="A8126">
            <v>3427613</v>
          </cell>
          <cell r="B8126" t="str">
            <v>34-276-13</v>
          </cell>
          <cell r="C8126" t="str">
            <v xml:space="preserve">DESMARRES LID RETRACTOR 14MM            </v>
          </cell>
          <cell r="D8126" t="str">
            <v>PC</v>
          </cell>
          <cell r="E8126">
            <v>23</v>
          </cell>
          <cell r="F8126">
            <v>57.5</v>
          </cell>
        </row>
        <row r="8127">
          <cell r="A8127">
            <v>3427713</v>
          </cell>
          <cell r="B8127" t="str">
            <v>34-277-13</v>
          </cell>
          <cell r="C8127" t="str">
            <v xml:space="preserve">DESMARRES LID RETRACTOR 16MM            </v>
          </cell>
          <cell r="D8127" t="str">
            <v>PC</v>
          </cell>
          <cell r="E8127">
            <v>23</v>
          </cell>
          <cell r="F8127">
            <v>57.5</v>
          </cell>
        </row>
        <row r="8128">
          <cell r="A8128">
            <v>3429611</v>
          </cell>
          <cell r="B8128" t="str">
            <v>34-296-11</v>
          </cell>
          <cell r="C8128" t="str">
            <v xml:space="preserve">JAEGER LID PALTE                        </v>
          </cell>
          <cell r="D8128" t="str">
            <v>PC</v>
          </cell>
          <cell r="E8128">
            <v>6.34</v>
          </cell>
          <cell r="F8128">
            <v>15.85</v>
          </cell>
        </row>
        <row r="8129">
          <cell r="A8129">
            <v>3430804</v>
          </cell>
          <cell r="B8129" t="str">
            <v>34-308-04</v>
          </cell>
          <cell r="C8129" t="str">
            <v xml:space="preserve">DIAMOND KNIFE 110 MM FIG 4              </v>
          </cell>
          <cell r="D8129" t="str">
            <v>PC</v>
          </cell>
          <cell r="E8129">
            <v>1140</v>
          </cell>
          <cell r="F8129">
            <v>2850</v>
          </cell>
        </row>
        <row r="8130">
          <cell r="A8130">
            <v>3437001</v>
          </cell>
          <cell r="B8130" t="str">
            <v>34-370-01</v>
          </cell>
          <cell r="C8130" t="str">
            <v xml:space="preserve">KELLENMESSER; 4 X 6 MM, 16,5 CM         </v>
          </cell>
          <cell r="D8130" t="str">
            <v>PC</v>
          </cell>
          <cell r="E8130">
            <v>39.06</v>
          </cell>
          <cell r="F8130">
            <v>97.65</v>
          </cell>
        </row>
        <row r="8131">
          <cell r="A8131">
            <v>3437002</v>
          </cell>
          <cell r="B8131" t="str">
            <v>34-370-02</v>
          </cell>
          <cell r="C8131" t="str">
            <v xml:space="preserve">KELLENMESSER; 7 X 11 MM, 16,5 CM        </v>
          </cell>
          <cell r="D8131" t="str">
            <v>PC</v>
          </cell>
          <cell r="E8131">
            <v>39.06</v>
          </cell>
          <cell r="F8131">
            <v>97.65</v>
          </cell>
        </row>
        <row r="8132">
          <cell r="A8132">
            <v>3440201</v>
          </cell>
          <cell r="B8132" t="str">
            <v>34-402-01</v>
          </cell>
          <cell r="C8132" t="str">
            <v xml:space="preserve">KNAPP DISCISSION KNIFE 5 MM             </v>
          </cell>
          <cell r="D8132" t="str">
            <v>PC</v>
          </cell>
          <cell r="E8132">
            <v>29.7</v>
          </cell>
          <cell r="F8132">
            <v>74.25</v>
          </cell>
        </row>
        <row r="8133">
          <cell r="A8133">
            <v>3441511</v>
          </cell>
          <cell r="B8133" t="str">
            <v>34-415-11</v>
          </cell>
          <cell r="C8133" t="str">
            <v xml:space="preserve">ZIEGLER CAPSULOTOMY KNIFE               </v>
          </cell>
          <cell r="D8133" t="str">
            <v>PC</v>
          </cell>
          <cell r="E8133">
            <v>31.2</v>
          </cell>
          <cell r="F8133">
            <v>78</v>
          </cell>
        </row>
        <row r="8134">
          <cell r="A8134">
            <v>3451112</v>
          </cell>
          <cell r="B8134" t="str">
            <v>34-511-12</v>
          </cell>
          <cell r="C8134" t="str">
            <v xml:space="preserve">GUYTON-LUNDSGAARD SCLEROTOME            </v>
          </cell>
          <cell r="D8134" t="str">
            <v>PC</v>
          </cell>
          <cell r="E8134">
            <v>32.9</v>
          </cell>
          <cell r="F8134">
            <v>82.25</v>
          </cell>
        </row>
        <row r="8135">
          <cell r="A8135">
            <v>3452813</v>
          </cell>
          <cell r="B8135" t="str">
            <v>34-528-13</v>
          </cell>
          <cell r="C8135" t="str">
            <v xml:space="preserve">SCHEIE GONIOTOMY KNIFE                  </v>
          </cell>
          <cell r="D8135" t="str">
            <v>PC</v>
          </cell>
          <cell r="E8135">
            <v>41</v>
          </cell>
          <cell r="F8135">
            <v>102.5</v>
          </cell>
        </row>
        <row r="8136">
          <cell r="A8136">
            <v>3457013</v>
          </cell>
          <cell r="B8136" t="str">
            <v>34-570-13</v>
          </cell>
          <cell r="C8136" t="str">
            <v xml:space="preserve">FOREIGN BODY NEEDLE STRAIGHT            </v>
          </cell>
          <cell r="D8136" t="str">
            <v>PC</v>
          </cell>
          <cell r="E8136">
            <v>22.7</v>
          </cell>
          <cell r="F8136">
            <v>56.75</v>
          </cell>
        </row>
        <row r="8137">
          <cell r="A8137">
            <v>3465000</v>
          </cell>
          <cell r="B8137" t="str">
            <v>34-650-00</v>
          </cell>
          <cell r="C8137" t="str">
            <v xml:space="preserve">MARTIN PERMANENT BAR MAGNET             </v>
          </cell>
          <cell r="D8137" t="str">
            <v>PC</v>
          </cell>
          <cell r="E8137">
            <v>41.6</v>
          </cell>
          <cell r="F8137">
            <v>104</v>
          </cell>
        </row>
        <row r="8138">
          <cell r="A8138">
            <v>3465200</v>
          </cell>
          <cell r="B8138" t="str">
            <v>34-652-00</v>
          </cell>
          <cell r="C8138" t="str">
            <v xml:space="preserve">MARTIN PERMANENT ENSEMBLE               </v>
          </cell>
          <cell r="D8138" t="str">
            <v>PC</v>
          </cell>
          <cell r="E8138">
            <v>62.4</v>
          </cell>
          <cell r="F8138">
            <v>156</v>
          </cell>
        </row>
        <row r="8139">
          <cell r="A8139">
            <v>3465812</v>
          </cell>
          <cell r="B8139" t="str">
            <v>34-658-12</v>
          </cell>
          <cell r="C8139" t="str">
            <v xml:space="preserve">FOREIGN BODY REMOV AND MAGN             </v>
          </cell>
          <cell r="D8139" t="str">
            <v>PC</v>
          </cell>
          <cell r="E8139">
            <v>12.9</v>
          </cell>
          <cell r="F8139">
            <v>32.25</v>
          </cell>
        </row>
        <row r="8140">
          <cell r="A8140">
            <v>3465912</v>
          </cell>
          <cell r="B8140" t="str">
            <v>34-659-12</v>
          </cell>
          <cell r="C8140" t="str">
            <v xml:space="preserve">EYE MAGNET WITH LOOP                    </v>
          </cell>
          <cell r="D8140" t="str">
            <v>PC</v>
          </cell>
          <cell r="E8140">
            <v>20.7</v>
          </cell>
          <cell r="F8140">
            <v>51.75</v>
          </cell>
        </row>
        <row r="8141">
          <cell r="A8141">
            <v>3469012</v>
          </cell>
          <cell r="B8141" t="str">
            <v>34-690-12</v>
          </cell>
          <cell r="C8141" t="str">
            <v xml:space="preserve">O'CONNOR IRIS HOOK SHARP                </v>
          </cell>
          <cell r="D8141" t="str">
            <v>PC</v>
          </cell>
          <cell r="E8141">
            <v>22</v>
          </cell>
          <cell r="F8141">
            <v>55</v>
          </cell>
        </row>
        <row r="8142">
          <cell r="A8142">
            <v>3469713</v>
          </cell>
          <cell r="B8142" t="str">
            <v>34-697-13</v>
          </cell>
          <cell r="C8142" t="str">
            <v xml:space="preserve">GRAEFE LENS HOOK                        </v>
          </cell>
          <cell r="D8142" t="str">
            <v>PC</v>
          </cell>
          <cell r="E8142">
            <v>31.2</v>
          </cell>
          <cell r="F8142">
            <v>78</v>
          </cell>
        </row>
        <row r="8143">
          <cell r="A8143">
            <v>3470012</v>
          </cell>
          <cell r="B8143" t="str">
            <v>34-700-12</v>
          </cell>
          <cell r="C8143" t="str">
            <v xml:space="preserve">GUTHRIE FIX HOOK SHARP SMALL            </v>
          </cell>
          <cell r="D8143" t="str">
            <v>PC</v>
          </cell>
          <cell r="E8143">
            <v>26.9</v>
          </cell>
          <cell r="F8143">
            <v>67.25</v>
          </cell>
        </row>
        <row r="8144">
          <cell r="A8144">
            <v>3470213</v>
          </cell>
          <cell r="B8144" t="str">
            <v>34-702-13</v>
          </cell>
          <cell r="C8144" t="str">
            <v xml:space="preserve">GUTHRIE FIX HOOK SHARP LARGE            </v>
          </cell>
          <cell r="D8144" t="str">
            <v>PC</v>
          </cell>
          <cell r="E8144">
            <v>26.9</v>
          </cell>
          <cell r="F8144">
            <v>67.25</v>
          </cell>
        </row>
        <row r="8145">
          <cell r="A8145">
            <v>3471113</v>
          </cell>
          <cell r="B8145" t="str">
            <v>34-711-13</v>
          </cell>
          <cell r="C8145" t="str">
            <v xml:space="preserve">KNAPP RECTRACTOR BLUNT 4 PR             </v>
          </cell>
          <cell r="D8145" t="str">
            <v>PC</v>
          </cell>
          <cell r="E8145">
            <v>29.4</v>
          </cell>
          <cell r="F8145">
            <v>73.5</v>
          </cell>
        </row>
        <row r="8146">
          <cell r="A8146">
            <v>3471613</v>
          </cell>
          <cell r="B8146" t="str">
            <v>34-716-13</v>
          </cell>
          <cell r="C8146" t="str">
            <v xml:space="preserve">ROLLET RETRACTOR SHARP 4 PR             </v>
          </cell>
          <cell r="D8146" t="str">
            <v>PC</v>
          </cell>
          <cell r="E8146">
            <v>29.2</v>
          </cell>
          <cell r="F8146">
            <v>73</v>
          </cell>
        </row>
        <row r="8147">
          <cell r="A8147">
            <v>3472213</v>
          </cell>
          <cell r="B8147" t="str">
            <v>34-722-13</v>
          </cell>
          <cell r="C8147" t="str">
            <v xml:space="preserve">KNAPP ROLLET RETRACTOR SHARP 2 PRONGS   </v>
          </cell>
          <cell r="D8147" t="str">
            <v>PC</v>
          </cell>
          <cell r="E8147">
            <v>30.5</v>
          </cell>
          <cell r="F8147">
            <v>76.25</v>
          </cell>
        </row>
        <row r="8148">
          <cell r="A8148">
            <v>3472814</v>
          </cell>
          <cell r="B8148" t="str">
            <v>34-728-14</v>
          </cell>
          <cell r="C8148" t="str">
            <v xml:space="preserve">AXENFELD RETRACTOR SHARP 2PR            </v>
          </cell>
          <cell r="D8148" t="str">
            <v>PC</v>
          </cell>
          <cell r="E8148">
            <v>26.5</v>
          </cell>
          <cell r="F8148">
            <v>66.25</v>
          </cell>
        </row>
        <row r="8149">
          <cell r="A8149">
            <v>3473713</v>
          </cell>
          <cell r="B8149" t="str">
            <v>34-737-13</v>
          </cell>
          <cell r="C8149" t="str">
            <v xml:space="preserve">ARRUGA RETR F DETACH O RETIN            </v>
          </cell>
          <cell r="D8149" t="str">
            <v>PC</v>
          </cell>
          <cell r="E8149">
            <v>58.1</v>
          </cell>
          <cell r="F8149">
            <v>145.25</v>
          </cell>
        </row>
        <row r="8150">
          <cell r="A8150">
            <v>3474713</v>
          </cell>
          <cell r="B8150" t="str">
            <v>34-747-13</v>
          </cell>
          <cell r="C8150" t="str">
            <v xml:space="preserve">JAMESON STRABISMUS HOOK                 </v>
          </cell>
          <cell r="D8150" t="str">
            <v>PC</v>
          </cell>
          <cell r="E8150">
            <v>25.6</v>
          </cell>
          <cell r="F8150">
            <v>64</v>
          </cell>
        </row>
        <row r="8151">
          <cell r="A8151">
            <v>3475914</v>
          </cell>
          <cell r="B8151" t="str">
            <v>34-759-14</v>
          </cell>
          <cell r="C8151" t="str">
            <v xml:space="preserve">GRAEFE STRABISMUS HOOK FIG 2            </v>
          </cell>
          <cell r="D8151" t="str">
            <v>PC</v>
          </cell>
          <cell r="E8151">
            <v>18.600000000000001</v>
          </cell>
          <cell r="F8151">
            <v>46.5</v>
          </cell>
        </row>
        <row r="8152">
          <cell r="A8152">
            <v>3476101</v>
          </cell>
          <cell r="B8152" t="str">
            <v>34-761-01</v>
          </cell>
          <cell r="C8152" t="str">
            <v xml:space="preserve">JAEGER STRAB HOOK SHARP SMAL            </v>
          </cell>
          <cell r="D8152" t="str">
            <v>PC</v>
          </cell>
          <cell r="E8152">
            <v>18.600000000000001</v>
          </cell>
          <cell r="F8152">
            <v>46.5</v>
          </cell>
        </row>
        <row r="8153">
          <cell r="A8153">
            <v>3479312</v>
          </cell>
          <cell r="B8153" t="str">
            <v>34-793-12</v>
          </cell>
          <cell r="C8153" t="str">
            <v xml:space="preserve">CASTR-BARR CYCLDY SPAT 12 MM            </v>
          </cell>
          <cell r="D8153" t="str">
            <v>PC</v>
          </cell>
          <cell r="E8153">
            <v>26.5</v>
          </cell>
          <cell r="F8153">
            <v>66.25</v>
          </cell>
        </row>
        <row r="8154">
          <cell r="A8154">
            <v>3479912</v>
          </cell>
          <cell r="B8154" t="str">
            <v>34-799-12</v>
          </cell>
          <cell r="C8154" t="str">
            <v xml:space="preserve">BARRAQUER FINO CYCLO SPATULA            </v>
          </cell>
          <cell r="D8154" t="str">
            <v>PC</v>
          </cell>
          <cell r="E8154">
            <v>26.5</v>
          </cell>
          <cell r="F8154">
            <v>66.25</v>
          </cell>
        </row>
        <row r="8155">
          <cell r="A8155">
            <v>3482313</v>
          </cell>
          <cell r="B8155" t="str">
            <v>34-823-13</v>
          </cell>
          <cell r="C8155" t="str">
            <v xml:space="preserve">SNELLEN LENS LOOP SMOOTH                </v>
          </cell>
          <cell r="D8155" t="str">
            <v>PC</v>
          </cell>
          <cell r="E8155">
            <v>30.5</v>
          </cell>
          <cell r="F8155">
            <v>76.25</v>
          </cell>
        </row>
        <row r="8156">
          <cell r="A8156">
            <v>3482913</v>
          </cell>
          <cell r="B8156" t="str">
            <v>34-829-13</v>
          </cell>
          <cell r="C8156" t="str">
            <v xml:space="preserve">SINSKEY-CORNIC LENS MANIPUL             </v>
          </cell>
          <cell r="D8156" t="str">
            <v>PC</v>
          </cell>
          <cell r="E8156">
            <v>47.5</v>
          </cell>
          <cell r="F8156">
            <v>118.75</v>
          </cell>
        </row>
        <row r="8157">
          <cell r="A8157">
            <v>3483113</v>
          </cell>
          <cell r="B8157" t="str">
            <v>34-831-13</v>
          </cell>
          <cell r="C8157" t="str">
            <v xml:space="preserve">SINSKEY LENS MANIPULATORS               </v>
          </cell>
          <cell r="D8157" t="str">
            <v>PC</v>
          </cell>
          <cell r="E8157">
            <v>47.5</v>
          </cell>
          <cell r="F8157">
            <v>118.75</v>
          </cell>
        </row>
        <row r="8158">
          <cell r="A8158">
            <v>3483211</v>
          </cell>
          <cell r="B8158" t="str">
            <v>34-832-11</v>
          </cell>
          <cell r="C8158" t="str">
            <v xml:space="preserve">JAFFE-BERCHERT IOL HOOK                 </v>
          </cell>
          <cell r="D8158" t="str">
            <v>PC</v>
          </cell>
          <cell r="E8158">
            <v>65.2</v>
          </cell>
          <cell r="F8158">
            <v>163</v>
          </cell>
        </row>
        <row r="8159">
          <cell r="A8159">
            <v>3487415</v>
          </cell>
          <cell r="B8159" t="str">
            <v>34-874-15</v>
          </cell>
          <cell r="C8159" t="str">
            <v xml:space="preserve">MEYHOEFER CHAL CURET 1,5 MM             </v>
          </cell>
          <cell r="D8159" t="str">
            <v>PC</v>
          </cell>
          <cell r="E8159">
            <v>36.4</v>
          </cell>
          <cell r="F8159">
            <v>91</v>
          </cell>
        </row>
        <row r="8160">
          <cell r="A8160">
            <v>3487418</v>
          </cell>
          <cell r="B8160" t="str">
            <v>34-874-18</v>
          </cell>
          <cell r="C8160" t="str">
            <v xml:space="preserve">MEYHOEFER US CHAL CUR 1,8 MM            </v>
          </cell>
          <cell r="D8160" t="str">
            <v>PC</v>
          </cell>
          <cell r="E8160">
            <v>36.4</v>
          </cell>
          <cell r="F8160">
            <v>91</v>
          </cell>
        </row>
        <row r="8161">
          <cell r="A8161">
            <v>3487420</v>
          </cell>
          <cell r="B8161" t="str">
            <v>34-874-20</v>
          </cell>
          <cell r="C8161" t="str">
            <v xml:space="preserve">MEYHOEFER CHAL CURET 2,0 MM             </v>
          </cell>
          <cell r="D8161" t="str">
            <v>PC</v>
          </cell>
          <cell r="E8161">
            <v>36.4</v>
          </cell>
          <cell r="F8161">
            <v>91</v>
          </cell>
        </row>
        <row r="8162">
          <cell r="A8162">
            <v>3487425</v>
          </cell>
          <cell r="B8162" t="str">
            <v>34-874-25</v>
          </cell>
          <cell r="C8162" t="str">
            <v xml:space="preserve">MEYHOEFER CHAL CURET 2,5 MM             </v>
          </cell>
          <cell r="D8162" t="str">
            <v>PC</v>
          </cell>
          <cell r="E8162">
            <v>36.4</v>
          </cell>
          <cell r="F8162">
            <v>91</v>
          </cell>
        </row>
        <row r="8163">
          <cell r="A8163">
            <v>3493510</v>
          </cell>
          <cell r="B8163" t="str">
            <v>34-935-10</v>
          </cell>
          <cell r="C8163" t="str">
            <v xml:space="preserve">KIRBY CAPSULAR FORCEPS                  </v>
          </cell>
          <cell r="D8163" t="str">
            <v>PC</v>
          </cell>
          <cell r="E8163">
            <v>94.1</v>
          </cell>
          <cell r="F8163">
            <v>235.25</v>
          </cell>
        </row>
        <row r="8164">
          <cell r="A8164">
            <v>3494410</v>
          </cell>
          <cell r="B8164" t="str">
            <v>34-944-10</v>
          </cell>
          <cell r="C8164" t="str">
            <v xml:space="preserve">KIRBY FORCEPS 1/2T SMOOTH               </v>
          </cell>
          <cell r="D8164" t="str">
            <v>PC</v>
          </cell>
          <cell r="E8164">
            <v>89.8</v>
          </cell>
          <cell r="F8164">
            <v>224.5</v>
          </cell>
        </row>
        <row r="8165">
          <cell r="A8165">
            <v>3494710</v>
          </cell>
          <cell r="B8165" t="str">
            <v>34-947-10</v>
          </cell>
          <cell r="C8165" t="str">
            <v xml:space="preserve">KIRBY FORCEPS 1/2T SERRATED             </v>
          </cell>
          <cell r="D8165" t="str">
            <v>PC</v>
          </cell>
          <cell r="E8165">
            <v>103</v>
          </cell>
          <cell r="F8165">
            <v>257.5</v>
          </cell>
        </row>
        <row r="8166">
          <cell r="A8166">
            <v>3495900</v>
          </cell>
          <cell r="B8166" t="str">
            <v>34-959-00</v>
          </cell>
          <cell r="C8166" t="str">
            <v xml:space="preserve">ELLIOT HANDLE WITH CHUCK                </v>
          </cell>
          <cell r="D8166" t="str">
            <v>PC</v>
          </cell>
          <cell r="E8166">
            <v>33.700000000000003</v>
          </cell>
          <cell r="F8166">
            <v>84.25</v>
          </cell>
        </row>
        <row r="8167">
          <cell r="A8167">
            <v>3496470</v>
          </cell>
          <cell r="B8167" t="str">
            <v>34-964-70</v>
          </cell>
          <cell r="C8167" t="str">
            <v xml:space="preserve">CASTROVIEJO TREPHINE   7,0MM            </v>
          </cell>
          <cell r="D8167" t="str">
            <v>PC</v>
          </cell>
          <cell r="E8167">
            <v>169.5</v>
          </cell>
          <cell r="F8167">
            <v>423.75</v>
          </cell>
        </row>
        <row r="8168">
          <cell r="A8168">
            <v>3496480</v>
          </cell>
          <cell r="B8168" t="str">
            <v>34-964-80</v>
          </cell>
          <cell r="C8168" t="str">
            <v xml:space="preserve">CASTROVIEJO TREPHINE   8,0MM            </v>
          </cell>
          <cell r="D8168" t="str">
            <v>PC</v>
          </cell>
          <cell r="E8168">
            <v>169.5</v>
          </cell>
          <cell r="F8168">
            <v>423.75</v>
          </cell>
        </row>
        <row r="8169">
          <cell r="A8169">
            <v>3496660</v>
          </cell>
          <cell r="B8169" t="str">
            <v>34-966-60</v>
          </cell>
          <cell r="C8169" t="str">
            <v xml:space="preserve">MARTIN KERATOPL TREPH 6,0MM             </v>
          </cell>
          <cell r="D8169" t="str">
            <v>PC</v>
          </cell>
          <cell r="E8169">
            <v>46.8</v>
          </cell>
          <cell r="F8169">
            <v>117</v>
          </cell>
        </row>
        <row r="8170">
          <cell r="A8170">
            <v>3497690</v>
          </cell>
          <cell r="B8170" t="str">
            <v>34-976-90</v>
          </cell>
          <cell r="C8170" t="str">
            <v xml:space="preserve">CANNULA WITH PROBE POINT 23G            </v>
          </cell>
          <cell r="D8170" t="str">
            <v>PC</v>
          </cell>
          <cell r="E8170">
            <v>12.7</v>
          </cell>
          <cell r="F8170">
            <v>31.75</v>
          </cell>
        </row>
        <row r="8171">
          <cell r="A8171">
            <v>3497850</v>
          </cell>
          <cell r="B8171" t="str">
            <v>34-978-50</v>
          </cell>
          <cell r="C8171" t="str">
            <v xml:space="preserve">FRIEDBURG IRRIG/ASP CAN 14 G            </v>
          </cell>
          <cell r="D8171" t="str">
            <v>PC</v>
          </cell>
          <cell r="E8171">
            <v>84</v>
          </cell>
          <cell r="F8171">
            <v>210</v>
          </cell>
        </row>
        <row r="8172">
          <cell r="A8172">
            <v>3497890</v>
          </cell>
          <cell r="B8172" t="str">
            <v>34-978-90</v>
          </cell>
          <cell r="C8172" t="str">
            <v xml:space="preserve">SIMCOE IRRIG/ASP CANN 25/23G            </v>
          </cell>
          <cell r="D8172" t="str">
            <v>PC</v>
          </cell>
          <cell r="E8172">
            <v>88.1</v>
          </cell>
          <cell r="F8172">
            <v>220.25</v>
          </cell>
        </row>
        <row r="8173">
          <cell r="A8173">
            <v>3497900</v>
          </cell>
          <cell r="B8173" t="str">
            <v>34-979-00</v>
          </cell>
          <cell r="C8173" t="str">
            <v xml:space="preserve">KRATZ COLLAR BUTTON CANN 23G            </v>
          </cell>
          <cell r="D8173" t="str">
            <v>PC</v>
          </cell>
          <cell r="E8173">
            <v>84.5</v>
          </cell>
          <cell r="F8173">
            <v>211.25</v>
          </cell>
        </row>
        <row r="8174">
          <cell r="A8174">
            <v>3498000</v>
          </cell>
          <cell r="B8174" t="str">
            <v>34-980-00</v>
          </cell>
          <cell r="C8174" t="str">
            <v xml:space="preserve">AIR INJECTION CAN ANGL 30 GA            </v>
          </cell>
          <cell r="D8174" t="str">
            <v>PC</v>
          </cell>
          <cell r="E8174">
            <v>7.53</v>
          </cell>
          <cell r="F8174">
            <v>18.824999999999999</v>
          </cell>
        </row>
        <row r="8175">
          <cell r="A8175">
            <v>3498010</v>
          </cell>
          <cell r="B8175" t="str">
            <v>34-980-10</v>
          </cell>
          <cell r="C8175" t="str">
            <v xml:space="preserve">AIR INJECTION CAN ANGEL 27GA            </v>
          </cell>
          <cell r="D8175" t="str">
            <v>PC</v>
          </cell>
          <cell r="E8175">
            <v>7.53</v>
          </cell>
          <cell r="F8175">
            <v>18.824999999999999</v>
          </cell>
        </row>
        <row r="8176">
          <cell r="A8176">
            <v>3498070</v>
          </cell>
          <cell r="B8176" t="str">
            <v>34-980-70</v>
          </cell>
          <cell r="C8176" t="str">
            <v xml:space="preserve">KRATZ CYSTOTOME CANNULA 22 G            </v>
          </cell>
          <cell r="D8176" t="str">
            <v>PC</v>
          </cell>
          <cell r="E8176">
            <v>47.4</v>
          </cell>
          <cell r="F8176">
            <v>118.5</v>
          </cell>
        </row>
        <row r="8177">
          <cell r="A8177">
            <v>3498100</v>
          </cell>
          <cell r="B8177" t="str">
            <v>34-981-00</v>
          </cell>
          <cell r="C8177" t="str">
            <v xml:space="preserve">JENSEN CAPSULE POLISHER DIAM            </v>
          </cell>
          <cell r="D8177" t="str">
            <v>PC</v>
          </cell>
          <cell r="E8177">
            <v>50.1</v>
          </cell>
          <cell r="F8177">
            <v>125.25</v>
          </cell>
        </row>
        <row r="8178">
          <cell r="A8178">
            <v>3498180</v>
          </cell>
          <cell r="B8178" t="str">
            <v>34-981-80</v>
          </cell>
          <cell r="C8178" t="str">
            <v xml:space="preserve">SIMCOE ANT CHAMBER CANN 25 G            </v>
          </cell>
          <cell r="D8178" t="str">
            <v>PC</v>
          </cell>
          <cell r="E8178">
            <v>8.27</v>
          </cell>
          <cell r="F8178">
            <v>20.674999999999997</v>
          </cell>
        </row>
        <row r="8179">
          <cell r="A8179">
            <v>3499010</v>
          </cell>
          <cell r="B8179" t="str">
            <v>34-990-10</v>
          </cell>
          <cell r="C8179" t="str">
            <v xml:space="preserve">MC INTYRE INFUSION HANDPIECE            </v>
          </cell>
          <cell r="D8179" t="str">
            <v>PC</v>
          </cell>
          <cell r="E8179">
            <v>21.3</v>
          </cell>
          <cell r="F8179">
            <v>53.25</v>
          </cell>
        </row>
        <row r="8180">
          <cell r="A8180">
            <v>3513306</v>
          </cell>
          <cell r="B8180" t="str">
            <v>35-133-06</v>
          </cell>
          <cell r="C8180" t="str">
            <v xml:space="preserve">CASTROVIEJO CALIPER 0-15 MM             </v>
          </cell>
          <cell r="D8180" t="str">
            <v>PC</v>
          </cell>
          <cell r="E8180">
            <v>109.5</v>
          </cell>
          <cell r="F8180">
            <v>273.75</v>
          </cell>
        </row>
        <row r="8181">
          <cell r="A8181">
            <v>3513307</v>
          </cell>
          <cell r="B8181" t="str">
            <v>35-133-07</v>
          </cell>
          <cell r="C8181" t="str">
            <v xml:space="preserve">CASTROVIEJO CALIPER 20MM STR            </v>
          </cell>
          <cell r="D8181" t="str">
            <v>PC</v>
          </cell>
          <cell r="E8181">
            <v>114.5</v>
          </cell>
          <cell r="F8181">
            <v>286.25</v>
          </cell>
        </row>
        <row r="8182">
          <cell r="A8182">
            <v>3513309</v>
          </cell>
          <cell r="B8182" t="str">
            <v>35-133-09</v>
          </cell>
          <cell r="C8182" t="str">
            <v xml:space="preserve">CAST-SCHACH CALIPER 20MM CRV            </v>
          </cell>
          <cell r="D8182" t="str">
            <v>PC</v>
          </cell>
          <cell r="E8182">
            <v>120</v>
          </cell>
          <cell r="F8182">
            <v>300</v>
          </cell>
        </row>
        <row r="8183">
          <cell r="A8183">
            <v>3513409</v>
          </cell>
          <cell r="B8183" t="str">
            <v>35-134-09</v>
          </cell>
          <cell r="C8183" t="str">
            <v xml:space="preserve">CASTROVIEJO-EPKER CALIPER               </v>
          </cell>
          <cell r="D8183" t="str">
            <v>PC</v>
          </cell>
          <cell r="E8183">
            <v>138.5</v>
          </cell>
          <cell r="F8183">
            <v>346.25</v>
          </cell>
        </row>
        <row r="8184">
          <cell r="A8184">
            <v>3513418</v>
          </cell>
          <cell r="B8184" t="str">
            <v>35-134-18</v>
          </cell>
          <cell r="C8184" t="str">
            <v xml:space="preserve">CASTROVIEJO-EPKER CALIPER               </v>
          </cell>
          <cell r="D8184" t="str">
            <v>PC</v>
          </cell>
          <cell r="E8184">
            <v>196.5</v>
          </cell>
          <cell r="F8184">
            <v>491.25</v>
          </cell>
        </row>
        <row r="8185">
          <cell r="A8185">
            <v>3517812</v>
          </cell>
          <cell r="B8185" t="str">
            <v>35-178-12</v>
          </cell>
          <cell r="C8185" t="str">
            <v xml:space="preserve">CASTROVIEJO LACRIMAL DILATOR            </v>
          </cell>
          <cell r="D8185" t="str">
            <v>PC</v>
          </cell>
          <cell r="E8185">
            <v>12.7</v>
          </cell>
          <cell r="F8185">
            <v>31.75</v>
          </cell>
        </row>
        <row r="8186">
          <cell r="A8186">
            <v>3518001</v>
          </cell>
          <cell r="B8186" t="str">
            <v>35-180-01</v>
          </cell>
          <cell r="C8186" t="str">
            <v xml:space="preserve">WILDER LACRIMAL DILATOR FINE            </v>
          </cell>
          <cell r="D8186" t="str">
            <v>PC</v>
          </cell>
          <cell r="E8186">
            <v>8.75</v>
          </cell>
          <cell r="F8186">
            <v>21.875</v>
          </cell>
        </row>
        <row r="8187">
          <cell r="A8187">
            <v>3518002</v>
          </cell>
          <cell r="B8187" t="str">
            <v>35-180-02</v>
          </cell>
          <cell r="C8187" t="str">
            <v xml:space="preserve">WILDER LACRIMAL DILATOR MED             </v>
          </cell>
          <cell r="D8187" t="str">
            <v>PC</v>
          </cell>
          <cell r="E8187">
            <v>8.75</v>
          </cell>
          <cell r="F8187">
            <v>21.875</v>
          </cell>
        </row>
        <row r="8188">
          <cell r="A8188">
            <v>3522400</v>
          </cell>
          <cell r="B8188" t="str">
            <v>35-224-00</v>
          </cell>
          <cell r="C8188" t="str">
            <v xml:space="preserve">BOWMAN LACRIMAL PROBE   00/0            </v>
          </cell>
          <cell r="D8188" t="str">
            <v>PC</v>
          </cell>
          <cell r="E8188">
            <v>11.8</v>
          </cell>
          <cell r="F8188">
            <v>29.5</v>
          </cell>
        </row>
        <row r="8189">
          <cell r="A8189">
            <v>3522401</v>
          </cell>
          <cell r="B8189" t="str">
            <v>35-224-01</v>
          </cell>
          <cell r="C8189" t="str">
            <v xml:space="preserve">BOWMAN LACHRYMAL PROBE   0/1            </v>
          </cell>
          <cell r="D8189" t="str">
            <v>PC</v>
          </cell>
          <cell r="E8189">
            <v>11.8</v>
          </cell>
          <cell r="F8189">
            <v>29.5</v>
          </cell>
        </row>
        <row r="8190">
          <cell r="A8190">
            <v>3522412</v>
          </cell>
          <cell r="B8190" t="str">
            <v>35-224-12</v>
          </cell>
          <cell r="C8190" t="str">
            <v xml:space="preserve">BOWMAN LACHRYMAL PROBE   1/2            </v>
          </cell>
          <cell r="D8190" t="str">
            <v>PC</v>
          </cell>
          <cell r="E8190">
            <v>11.8</v>
          </cell>
          <cell r="F8190">
            <v>29.5</v>
          </cell>
        </row>
        <row r="8191">
          <cell r="A8191">
            <v>3522423</v>
          </cell>
          <cell r="B8191" t="str">
            <v>35-224-23</v>
          </cell>
          <cell r="C8191" t="str">
            <v xml:space="preserve">BOWMAN LACHRYMAL PRPOBE  2/3            </v>
          </cell>
          <cell r="D8191" t="str">
            <v>PC</v>
          </cell>
          <cell r="E8191">
            <v>11.8</v>
          </cell>
          <cell r="F8191">
            <v>29.5</v>
          </cell>
        </row>
        <row r="8192">
          <cell r="A8192">
            <v>3522434</v>
          </cell>
          <cell r="B8192" t="str">
            <v>35-224-34</v>
          </cell>
          <cell r="C8192" t="str">
            <v xml:space="preserve">BOWMAN LACHRYMAL PROBE   3/4            </v>
          </cell>
          <cell r="D8192" t="str">
            <v>PC</v>
          </cell>
          <cell r="E8192">
            <v>11.8</v>
          </cell>
          <cell r="F8192">
            <v>29.5</v>
          </cell>
        </row>
        <row r="8193">
          <cell r="A8193">
            <v>3522445</v>
          </cell>
          <cell r="B8193" t="str">
            <v>35-224-45</v>
          </cell>
          <cell r="C8193" t="str">
            <v xml:space="preserve">BOWMAN LACHRYMAL PROBE   4/5            </v>
          </cell>
          <cell r="D8193" t="str">
            <v>PC</v>
          </cell>
          <cell r="E8193">
            <v>11.8</v>
          </cell>
          <cell r="F8193">
            <v>29.5</v>
          </cell>
        </row>
        <row r="8194">
          <cell r="A8194">
            <v>3522456</v>
          </cell>
          <cell r="B8194" t="str">
            <v>35-224-56</v>
          </cell>
          <cell r="C8194" t="str">
            <v xml:space="preserve">BOWMAN LACHRYMAL PROBE   5/6            </v>
          </cell>
          <cell r="D8194" t="str">
            <v>PC</v>
          </cell>
          <cell r="E8194">
            <v>11.8</v>
          </cell>
          <cell r="F8194">
            <v>29.5</v>
          </cell>
        </row>
        <row r="8195">
          <cell r="A8195">
            <v>3522478</v>
          </cell>
          <cell r="B8195" t="str">
            <v>35-224-78</v>
          </cell>
          <cell r="C8195" t="str">
            <v xml:space="preserve">BOWMAN LACHRYMAL PROBE   7/8            </v>
          </cell>
          <cell r="D8195" t="str">
            <v>PC</v>
          </cell>
          <cell r="E8195">
            <v>11.8</v>
          </cell>
          <cell r="F8195">
            <v>29.5</v>
          </cell>
        </row>
        <row r="8196">
          <cell r="A8196">
            <v>3522600</v>
          </cell>
          <cell r="B8196" t="str">
            <v>35-226-00</v>
          </cell>
          <cell r="C8196" t="str">
            <v xml:space="preserve">BOWMAN LACHRYMAL PROBE  00/0            </v>
          </cell>
          <cell r="D8196" t="str">
            <v>PC</v>
          </cell>
          <cell r="E8196">
            <v>12.6</v>
          </cell>
          <cell r="F8196">
            <v>31.5</v>
          </cell>
        </row>
        <row r="8197">
          <cell r="A8197">
            <v>3522601</v>
          </cell>
          <cell r="B8197" t="str">
            <v>35-226-01</v>
          </cell>
          <cell r="C8197" t="str">
            <v xml:space="preserve">BOWMAN LACHRYMAL PROBE   0/1            </v>
          </cell>
          <cell r="D8197" t="str">
            <v>PC</v>
          </cell>
          <cell r="E8197">
            <v>12.6</v>
          </cell>
          <cell r="F8197">
            <v>31.5</v>
          </cell>
        </row>
        <row r="8198">
          <cell r="A8198">
            <v>3522612</v>
          </cell>
          <cell r="B8198" t="str">
            <v>35-226-12</v>
          </cell>
          <cell r="C8198" t="str">
            <v xml:space="preserve">BOWMAN LACHRYMAL PROBE   1/2            </v>
          </cell>
          <cell r="D8198" t="str">
            <v>PC</v>
          </cell>
          <cell r="E8198">
            <v>12.6</v>
          </cell>
          <cell r="F8198">
            <v>31.5</v>
          </cell>
        </row>
        <row r="8199">
          <cell r="A8199">
            <v>3522623</v>
          </cell>
          <cell r="B8199" t="str">
            <v>35-226-23</v>
          </cell>
          <cell r="C8199" t="str">
            <v xml:space="preserve">BOWMAN LACHRYMAL PROBE   2/3            </v>
          </cell>
          <cell r="D8199" t="str">
            <v>PC</v>
          </cell>
          <cell r="E8199">
            <v>12.6</v>
          </cell>
          <cell r="F8199">
            <v>31.5</v>
          </cell>
        </row>
        <row r="8200">
          <cell r="A8200">
            <v>3522634</v>
          </cell>
          <cell r="B8200" t="str">
            <v>35-226-34</v>
          </cell>
          <cell r="C8200" t="str">
            <v xml:space="preserve">BOWMAN LACHRYMAL PROBE   3/4            </v>
          </cell>
          <cell r="D8200" t="str">
            <v>PC</v>
          </cell>
          <cell r="E8200">
            <v>12.6</v>
          </cell>
          <cell r="F8200">
            <v>31.5</v>
          </cell>
        </row>
        <row r="8201">
          <cell r="A8201">
            <v>3522645</v>
          </cell>
          <cell r="B8201" t="str">
            <v>35-226-45</v>
          </cell>
          <cell r="C8201" t="str">
            <v xml:space="preserve">BOWMAN LACHRYMAL PROBE   4/5            </v>
          </cell>
          <cell r="D8201" t="str">
            <v>PC</v>
          </cell>
          <cell r="E8201">
            <v>12.6</v>
          </cell>
          <cell r="F8201">
            <v>31.5</v>
          </cell>
        </row>
        <row r="8202">
          <cell r="A8202">
            <v>3522656</v>
          </cell>
          <cell r="B8202" t="str">
            <v>35-226-56</v>
          </cell>
          <cell r="C8202" t="str">
            <v xml:space="preserve">BOWMAN LACHRYMAL PROBE   5/6            </v>
          </cell>
          <cell r="D8202" t="str">
            <v>PC</v>
          </cell>
          <cell r="E8202">
            <v>12.6</v>
          </cell>
          <cell r="F8202">
            <v>31.5</v>
          </cell>
        </row>
        <row r="8203">
          <cell r="A8203">
            <v>3522678</v>
          </cell>
          <cell r="B8203" t="str">
            <v>35-226-78</v>
          </cell>
          <cell r="C8203" t="str">
            <v xml:space="preserve">BOWMAN LACHRYMAL PROBE   7/8            </v>
          </cell>
          <cell r="D8203" t="str">
            <v>PC</v>
          </cell>
          <cell r="E8203">
            <v>12.6</v>
          </cell>
          <cell r="F8203">
            <v>31.5</v>
          </cell>
        </row>
        <row r="8204">
          <cell r="A8204">
            <v>3530412</v>
          </cell>
          <cell r="B8204" t="str">
            <v>35-304-12</v>
          </cell>
          <cell r="C8204" t="str">
            <v xml:space="preserve">DIX NEEDLE AND GOUGE                    </v>
          </cell>
          <cell r="D8204" t="str">
            <v>PC</v>
          </cell>
          <cell r="E8204">
            <v>39.5</v>
          </cell>
          <cell r="F8204">
            <v>98.75</v>
          </cell>
        </row>
        <row r="8205">
          <cell r="A8205">
            <v>3535005</v>
          </cell>
          <cell r="B8205" t="str">
            <v>35-350-05</v>
          </cell>
          <cell r="C8205" t="str">
            <v xml:space="preserve">GRAEFE FCPS SERRATED STR 0,5            </v>
          </cell>
          <cell r="D8205" t="str">
            <v>PC</v>
          </cell>
          <cell r="E8205">
            <v>47.5</v>
          </cell>
          <cell r="F8205">
            <v>118.75</v>
          </cell>
        </row>
        <row r="8206">
          <cell r="A8206">
            <v>3535105</v>
          </cell>
          <cell r="B8206" t="str">
            <v>35-351-05</v>
          </cell>
          <cell r="C8206" t="str">
            <v xml:space="preserve">GRAEFE FCPS SERRATED CRV 0,5            </v>
          </cell>
          <cell r="D8206" t="str">
            <v>PC</v>
          </cell>
          <cell r="E8206">
            <v>50.9</v>
          </cell>
          <cell r="F8206">
            <v>127.25</v>
          </cell>
        </row>
        <row r="8207">
          <cell r="A8207">
            <v>3535405</v>
          </cell>
          <cell r="B8207" t="str">
            <v>35-354-05</v>
          </cell>
          <cell r="C8207" t="str">
            <v xml:space="preserve">GRAEFE FCPS  1X2 T STR 0,5MM            </v>
          </cell>
          <cell r="D8207" t="str">
            <v>PC</v>
          </cell>
          <cell r="E8207">
            <v>52.7</v>
          </cell>
          <cell r="F8207">
            <v>131.75</v>
          </cell>
        </row>
        <row r="8208">
          <cell r="A8208">
            <v>3536010</v>
          </cell>
          <cell r="B8208" t="str">
            <v>35-360-10</v>
          </cell>
          <cell r="C8208" t="str">
            <v xml:space="preserve">GRAEFE FORC SERRATED STRAIGH            </v>
          </cell>
          <cell r="D8208" t="str">
            <v>PC</v>
          </cell>
          <cell r="E8208">
            <v>11.9</v>
          </cell>
          <cell r="F8208">
            <v>29.75</v>
          </cell>
        </row>
        <row r="8209">
          <cell r="A8209">
            <v>3536110</v>
          </cell>
          <cell r="B8209" t="str">
            <v>35-361-10</v>
          </cell>
          <cell r="C8209" t="str">
            <v xml:space="preserve">GRAEFE FCPS SERRAT LGHT CRV             </v>
          </cell>
          <cell r="D8209" t="str">
            <v>PC</v>
          </cell>
          <cell r="E8209">
            <v>15</v>
          </cell>
          <cell r="F8209">
            <v>37.5</v>
          </cell>
        </row>
        <row r="8210">
          <cell r="A8210">
            <v>3536310</v>
          </cell>
          <cell r="B8210" t="str">
            <v>35-363-10</v>
          </cell>
          <cell r="C8210" t="str">
            <v xml:space="preserve">GRAEFE FCPS SERRAT STRG CRV             </v>
          </cell>
          <cell r="D8210" t="str">
            <v>PC</v>
          </cell>
          <cell r="E8210">
            <v>15.4</v>
          </cell>
          <cell r="F8210">
            <v>38.5</v>
          </cell>
        </row>
        <row r="8211">
          <cell r="A8211">
            <v>3536410</v>
          </cell>
          <cell r="B8211" t="str">
            <v>35-364-10</v>
          </cell>
          <cell r="C8211" t="str">
            <v xml:space="preserve">GRAEFE FCPS 1X2 T STRAIGHT              </v>
          </cell>
          <cell r="D8211" t="str">
            <v>PC</v>
          </cell>
          <cell r="E8211">
            <v>15.9</v>
          </cell>
          <cell r="F8211">
            <v>39.75</v>
          </cell>
        </row>
        <row r="8212">
          <cell r="A8212">
            <v>3536510</v>
          </cell>
          <cell r="B8212" t="str">
            <v>35-365-10</v>
          </cell>
          <cell r="C8212" t="str">
            <v xml:space="preserve">GRAEFE FCPS 1X2 T LGHT CURV             </v>
          </cell>
          <cell r="D8212" t="str">
            <v>PC</v>
          </cell>
          <cell r="E8212">
            <v>18.899999999999999</v>
          </cell>
          <cell r="F8212">
            <v>47.25</v>
          </cell>
        </row>
        <row r="8213">
          <cell r="A8213">
            <v>3536710</v>
          </cell>
          <cell r="B8213" t="str">
            <v>35-367-10</v>
          </cell>
          <cell r="C8213" t="str">
            <v xml:space="preserve">GRAEFE FCPS 1X2 T STRONG CRV            </v>
          </cell>
          <cell r="D8213" t="str">
            <v>PC</v>
          </cell>
          <cell r="E8213">
            <v>21.8</v>
          </cell>
          <cell r="F8213">
            <v>54.5</v>
          </cell>
        </row>
        <row r="8214">
          <cell r="A8214">
            <v>3537310</v>
          </cell>
          <cell r="B8214" t="str">
            <v>35-373-10</v>
          </cell>
          <cell r="C8214" t="str">
            <v xml:space="preserve">STEVENS FCPS SERRAT STRG CRV            </v>
          </cell>
          <cell r="D8214" t="str">
            <v>PC</v>
          </cell>
          <cell r="E8214">
            <v>32.200000000000003</v>
          </cell>
          <cell r="F8214">
            <v>80.5</v>
          </cell>
        </row>
        <row r="8215">
          <cell r="A8215">
            <v>3538108</v>
          </cell>
          <cell r="B8215" t="str">
            <v>35-381-08</v>
          </cell>
          <cell r="C8215" t="str">
            <v xml:space="preserve">FOERSTER FCPS SERRATED CRV              </v>
          </cell>
          <cell r="D8215" t="str">
            <v>PC</v>
          </cell>
          <cell r="E8215">
            <v>69.400000000000006</v>
          </cell>
          <cell r="F8215">
            <v>173.5</v>
          </cell>
        </row>
        <row r="8216">
          <cell r="A8216">
            <v>3538508</v>
          </cell>
          <cell r="B8216" t="str">
            <v>35-385-08</v>
          </cell>
          <cell r="C8216" t="str">
            <v xml:space="preserve">FOERSTER FCPS 1X2 T CURVED              </v>
          </cell>
          <cell r="D8216" t="str">
            <v>PC</v>
          </cell>
          <cell r="E8216">
            <v>75.7</v>
          </cell>
          <cell r="F8216">
            <v>189.25</v>
          </cell>
        </row>
        <row r="8217">
          <cell r="A8217">
            <v>3541707</v>
          </cell>
          <cell r="B8217" t="str">
            <v>35-417-07</v>
          </cell>
          <cell r="C8217" t="str">
            <v xml:space="preserve">BONN FCPS  1X2 T  0,12MM 7CM            </v>
          </cell>
          <cell r="D8217" t="str">
            <v>PC</v>
          </cell>
          <cell r="E8217">
            <v>158.5</v>
          </cell>
          <cell r="F8217">
            <v>396.25</v>
          </cell>
        </row>
        <row r="8218">
          <cell r="A8218">
            <v>3541810</v>
          </cell>
          <cell r="B8218" t="str">
            <v>35-418-10</v>
          </cell>
          <cell r="C8218" t="str">
            <v xml:space="preserve">BONN FCPS 1X2 T  0,12MM 10CM            </v>
          </cell>
          <cell r="D8218" t="str">
            <v>PC</v>
          </cell>
          <cell r="E8218">
            <v>172.5</v>
          </cell>
          <cell r="F8218">
            <v>431.25</v>
          </cell>
        </row>
        <row r="8219">
          <cell r="A8219">
            <v>3542208</v>
          </cell>
          <cell r="B8219" t="str">
            <v>35-422-08</v>
          </cell>
          <cell r="C8219" t="str">
            <v xml:space="preserve">BISHOP-HARM FCPS SERRAT 0,5             </v>
          </cell>
          <cell r="D8219" t="str">
            <v>PC</v>
          </cell>
          <cell r="E8219">
            <v>43.9</v>
          </cell>
          <cell r="F8219">
            <v>109.75</v>
          </cell>
        </row>
        <row r="8220">
          <cell r="A8220">
            <v>3542408</v>
          </cell>
          <cell r="B8220" t="str">
            <v>35-424-08</v>
          </cell>
          <cell r="C8220" t="str">
            <v xml:space="preserve">BISHOP-HARM FCPS 1X2 T 0,5MM            </v>
          </cell>
          <cell r="D8220" t="str">
            <v>PC</v>
          </cell>
          <cell r="E8220">
            <v>49.7</v>
          </cell>
          <cell r="F8220">
            <v>124.25</v>
          </cell>
        </row>
        <row r="8221">
          <cell r="A8221">
            <v>3542608</v>
          </cell>
          <cell r="B8221" t="str">
            <v>35-426-08</v>
          </cell>
          <cell r="C8221" t="str">
            <v xml:space="preserve">BISHOP-HARM FCPS SERRAT  0,8            </v>
          </cell>
          <cell r="D8221" t="str">
            <v>PC</v>
          </cell>
          <cell r="E8221">
            <v>42.1</v>
          </cell>
          <cell r="F8221">
            <v>105.25</v>
          </cell>
        </row>
        <row r="8222">
          <cell r="A8222">
            <v>3542808</v>
          </cell>
          <cell r="B8222" t="str">
            <v>35-428-08</v>
          </cell>
          <cell r="C8222" t="str">
            <v xml:space="preserve">BISHOP-HARM FCPS 1X2 T 0,8MM            </v>
          </cell>
          <cell r="D8222" t="str">
            <v>PC</v>
          </cell>
          <cell r="E8222">
            <v>46.6</v>
          </cell>
          <cell r="F8222">
            <v>116.5</v>
          </cell>
        </row>
        <row r="8223">
          <cell r="A8223">
            <v>3543001</v>
          </cell>
          <cell r="B8223" t="str">
            <v>35-430-01</v>
          </cell>
          <cell r="C8223" t="str">
            <v xml:space="preserve">TUEBINGEN TYING FCPS STR TIT            </v>
          </cell>
          <cell r="D8223" t="str">
            <v>PC</v>
          </cell>
          <cell r="E8223">
            <v>159</v>
          </cell>
          <cell r="F8223">
            <v>397.5</v>
          </cell>
        </row>
        <row r="8224">
          <cell r="A8224">
            <v>3543002</v>
          </cell>
          <cell r="B8224" t="str">
            <v>35-430-02</v>
          </cell>
          <cell r="C8224" t="str">
            <v xml:space="preserve">BONN SUTUR FCPS 0.12MM TITAN            </v>
          </cell>
          <cell r="D8224" t="str">
            <v>PC</v>
          </cell>
          <cell r="E8224">
            <v>241</v>
          </cell>
          <cell r="F8224">
            <v>602.5</v>
          </cell>
        </row>
        <row r="8225">
          <cell r="A8225">
            <v>3543003</v>
          </cell>
          <cell r="B8225" t="str">
            <v>35-430-03</v>
          </cell>
          <cell r="C8225" t="str">
            <v xml:space="preserve">TUEBINGEN TYING FCPS CRV TIT            </v>
          </cell>
          <cell r="D8225" t="str">
            <v>PC</v>
          </cell>
          <cell r="E8225">
            <v>168</v>
          </cell>
          <cell r="F8225">
            <v>420</v>
          </cell>
        </row>
        <row r="8226">
          <cell r="A8226">
            <v>3543707</v>
          </cell>
          <cell r="B8226" t="str">
            <v>35-437-07</v>
          </cell>
          <cell r="C8226" t="str">
            <v xml:space="preserve">GILL COLIB FCPS 1X2 T  0,3MM            </v>
          </cell>
          <cell r="D8226" t="str">
            <v>PC</v>
          </cell>
          <cell r="E8226">
            <v>64.7</v>
          </cell>
          <cell r="F8226">
            <v>161.75</v>
          </cell>
        </row>
        <row r="8227">
          <cell r="A8227">
            <v>3544707</v>
          </cell>
          <cell r="B8227" t="str">
            <v>35-447-07</v>
          </cell>
          <cell r="C8227" t="str">
            <v xml:space="preserve">TROUTMAN COL FCPS 1X2T  0,12            </v>
          </cell>
          <cell r="D8227" t="str">
            <v>PC</v>
          </cell>
          <cell r="E8227">
            <v>141</v>
          </cell>
          <cell r="F8227">
            <v>352.5</v>
          </cell>
        </row>
        <row r="8228">
          <cell r="A8228">
            <v>3544807</v>
          </cell>
          <cell r="B8228" t="str">
            <v>35-448-07</v>
          </cell>
          <cell r="C8228" t="str">
            <v xml:space="preserve">BARR COLIBRI FCPS  1X2T 0,12            </v>
          </cell>
          <cell r="D8228" t="str">
            <v>PC</v>
          </cell>
          <cell r="E8228">
            <v>151</v>
          </cell>
          <cell r="F8228">
            <v>377.5</v>
          </cell>
        </row>
        <row r="8229">
          <cell r="A8229">
            <v>3544907</v>
          </cell>
          <cell r="B8229" t="str">
            <v>35-449-07</v>
          </cell>
          <cell r="C8229" t="str">
            <v xml:space="preserve">BARR-KATZ COL FCPS 1X2T 0,12            </v>
          </cell>
          <cell r="D8229" t="str">
            <v>PC</v>
          </cell>
          <cell r="E8229">
            <v>138.5</v>
          </cell>
          <cell r="F8229">
            <v>346.25</v>
          </cell>
        </row>
        <row r="8230">
          <cell r="A8230">
            <v>3545107</v>
          </cell>
          <cell r="B8230" t="str">
            <v>35-451-07</v>
          </cell>
          <cell r="C8230" t="str">
            <v xml:space="preserve">BARR COLIBRI FCPS 1X2T  0,12            </v>
          </cell>
          <cell r="D8230" t="str">
            <v>PC</v>
          </cell>
          <cell r="E8230">
            <v>151</v>
          </cell>
          <cell r="F8230">
            <v>377.5</v>
          </cell>
        </row>
        <row r="8231">
          <cell r="A8231">
            <v>3545710</v>
          </cell>
          <cell r="B8231" t="str">
            <v>35-457-10</v>
          </cell>
          <cell r="C8231" t="str">
            <v xml:space="preserve">CASTROV-COLIBRI FCPS 0,12 MM            </v>
          </cell>
          <cell r="D8231" t="str">
            <v>PC</v>
          </cell>
          <cell r="E8231">
            <v>171.5</v>
          </cell>
          <cell r="F8231">
            <v>428.75</v>
          </cell>
        </row>
        <row r="8232">
          <cell r="A8232">
            <v>3553110</v>
          </cell>
          <cell r="B8232" t="str">
            <v>35-531-10</v>
          </cell>
          <cell r="C8232" t="str">
            <v xml:space="preserve">ARRUGA CAPS FCPS CALIBRATED             </v>
          </cell>
          <cell r="D8232" t="str">
            <v>PC</v>
          </cell>
          <cell r="E8232">
            <v>87.7</v>
          </cell>
          <cell r="F8232">
            <v>219.25</v>
          </cell>
        </row>
        <row r="8233">
          <cell r="A8233">
            <v>3555011</v>
          </cell>
          <cell r="B8233" t="str">
            <v>35-550-11</v>
          </cell>
          <cell r="C8233" t="str">
            <v xml:space="preserve">GRAEFE FIX FCPS WITHOUT LOCK            </v>
          </cell>
          <cell r="D8233" t="str">
            <v>PC</v>
          </cell>
          <cell r="E8233">
            <v>25.2</v>
          </cell>
          <cell r="F8233">
            <v>63</v>
          </cell>
        </row>
        <row r="8234">
          <cell r="A8234">
            <v>3555211</v>
          </cell>
          <cell r="B8234" t="str">
            <v>35-552-11</v>
          </cell>
          <cell r="C8234" t="str">
            <v xml:space="preserve">GRAEFE FIXATION FCPS.,4 1/2"            </v>
          </cell>
          <cell r="D8234" t="str">
            <v>PC</v>
          </cell>
          <cell r="E8234">
            <v>30.4</v>
          </cell>
          <cell r="F8234">
            <v>76</v>
          </cell>
        </row>
        <row r="8235">
          <cell r="A8235">
            <v>3558611</v>
          </cell>
          <cell r="B8235" t="str">
            <v>35-586-11</v>
          </cell>
          <cell r="C8235" t="str">
            <v xml:space="preserve">ELSCHNIG FCPS 1X2T WTHT LOCK            </v>
          </cell>
          <cell r="D8235" t="str">
            <v>PC</v>
          </cell>
          <cell r="E8235">
            <v>17.100000000000001</v>
          </cell>
          <cell r="F8235">
            <v>42.75</v>
          </cell>
        </row>
        <row r="8236">
          <cell r="A8236">
            <v>3561410</v>
          </cell>
          <cell r="B8236" t="str">
            <v>35-614-10</v>
          </cell>
          <cell r="C8236" t="str">
            <v xml:space="preserve">MOORFIELD CONJUNCTIVA FCPS              </v>
          </cell>
          <cell r="D8236" t="str">
            <v>PC</v>
          </cell>
          <cell r="E8236">
            <v>31.3</v>
          </cell>
          <cell r="F8236">
            <v>78.25</v>
          </cell>
        </row>
        <row r="8237">
          <cell r="A8237">
            <v>3561801</v>
          </cell>
          <cell r="B8237" t="str">
            <v>35-618-01</v>
          </cell>
          <cell r="C8237" t="str">
            <v xml:space="preserve">CASTROV FCPS 1X2T STR 0,12MM            </v>
          </cell>
          <cell r="D8237" t="str">
            <v>PC</v>
          </cell>
          <cell r="E8237">
            <v>149.5</v>
          </cell>
          <cell r="F8237">
            <v>373.75</v>
          </cell>
        </row>
        <row r="8238">
          <cell r="A8238">
            <v>3561803</v>
          </cell>
          <cell r="B8238" t="str">
            <v>35-618-03</v>
          </cell>
          <cell r="C8238" t="str">
            <v xml:space="preserve">CASTROV FCPS  1X2T STR 0,3MM            </v>
          </cell>
          <cell r="D8238" t="str">
            <v>PC</v>
          </cell>
          <cell r="E8238">
            <v>133</v>
          </cell>
          <cell r="F8238">
            <v>332.5</v>
          </cell>
        </row>
        <row r="8239">
          <cell r="A8239">
            <v>3561805</v>
          </cell>
          <cell r="B8239" t="str">
            <v>35-618-05</v>
          </cell>
          <cell r="C8239" t="str">
            <v xml:space="preserve">CASTROV FCPS  1X2T STR 0,5MM            </v>
          </cell>
          <cell r="D8239" t="str">
            <v>PC</v>
          </cell>
          <cell r="E8239">
            <v>110.5</v>
          </cell>
          <cell r="F8239">
            <v>276.25</v>
          </cell>
        </row>
        <row r="8240">
          <cell r="A8240">
            <v>3561810</v>
          </cell>
          <cell r="B8240" t="str">
            <v>35-618-10</v>
          </cell>
          <cell r="C8240" t="str">
            <v xml:space="preserve">CASTROV FCPS  1X2T STR 1,5MM            </v>
          </cell>
          <cell r="D8240" t="str">
            <v>PC</v>
          </cell>
          <cell r="E8240">
            <v>102</v>
          </cell>
          <cell r="F8240">
            <v>255</v>
          </cell>
        </row>
        <row r="8241">
          <cell r="A8241">
            <v>3562207</v>
          </cell>
          <cell r="B8241" t="str">
            <v>35-622-07</v>
          </cell>
          <cell r="C8241" t="str">
            <v xml:space="preserve">ST MARTIN SUT FORCEPS 1X2 T             </v>
          </cell>
          <cell r="D8241" t="str">
            <v>PC</v>
          </cell>
          <cell r="E8241">
            <v>62.6</v>
          </cell>
          <cell r="F8241">
            <v>156.5</v>
          </cell>
        </row>
        <row r="8242">
          <cell r="A8242">
            <v>3562710</v>
          </cell>
          <cell r="B8242" t="str">
            <v>35-627-10</v>
          </cell>
          <cell r="C8242" t="str">
            <v xml:space="preserve">TROUTM SUP RECTUS FCPS 0,8MM            </v>
          </cell>
          <cell r="D8242" t="str">
            <v>PC</v>
          </cell>
          <cell r="E8242">
            <v>74.900000000000006</v>
          </cell>
          <cell r="F8242">
            <v>187.25</v>
          </cell>
        </row>
        <row r="8243">
          <cell r="A8243">
            <v>3564411</v>
          </cell>
          <cell r="B8243" t="str">
            <v>35-644-11</v>
          </cell>
          <cell r="C8243" t="str">
            <v xml:space="preserve">DASTOOR DRESSING FORCEPS                </v>
          </cell>
          <cell r="D8243" t="str">
            <v>PC</v>
          </cell>
          <cell r="E8243">
            <v>9.75</v>
          </cell>
          <cell r="F8243">
            <v>24.375</v>
          </cell>
        </row>
        <row r="8244">
          <cell r="A8244">
            <v>3564611</v>
          </cell>
          <cell r="B8244" t="str">
            <v>35-646-11</v>
          </cell>
          <cell r="C8244" t="str">
            <v xml:space="preserve">DASTOOR STRAB FCPS SERR 1X2T            </v>
          </cell>
          <cell r="D8244" t="str">
            <v>PC</v>
          </cell>
          <cell r="E8244">
            <v>13.5</v>
          </cell>
          <cell r="F8244">
            <v>33.75</v>
          </cell>
        </row>
        <row r="8245">
          <cell r="A8245">
            <v>3564811</v>
          </cell>
          <cell r="B8245" t="str">
            <v>35-648-11</v>
          </cell>
          <cell r="C8245" t="str">
            <v xml:space="preserve">DASTOOR STRABISMUS FCPS 2X3T            </v>
          </cell>
          <cell r="D8245" t="str">
            <v>PC</v>
          </cell>
          <cell r="E8245">
            <v>24.3</v>
          </cell>
          <cell r="F8245">
            <v>60.75</v>
          </cell>
        </row>
        <row r="8246">
          <cell r="A8246">
            <v>3565310</v>
          </cell>
          <cell r="B8246" t="str">
            <v>35-653-10</v>
          </cell>
          <cell r="C8246" t="str">
            <v xml:space="preserve">JAMESON MUSCLE FCPS LEFT 6 T            </v>
          </cell>
          <cell r="D8246" t="str">
            <v>PC</v>
          </cell>
          <cell r="E8246">
            <v>107.5</v>
          </cell>
          <cell r="F8246">
            <v>268.75</v>
          </cell>
        </row>
        <row r="8247">
          <cell r="A8247">
            <v>3565510</v>
          </cell>
          <cell r="B8247" t="str">
            <v>35-655-10</v>
          </cell>
          <cell r="C8247" t="str">
            <v xml:space="preserve">JAMESON MUSCLE FCPS RIGHT 2T            </v>
          </cell>
          <cell r="D8247" t="str">
            <v>PC</v>
          </cell>
          <cell r="E8247">
            <v>107.5</v>
          </cell>
          <cell r="F8247">
            <v>268.75</v>
          </cell>
        </row>
        <row r="8248">
          <cell r="A8248">
            <v>3570009</v>
          </cell>
          <cell r="B8248" t="str">
            <v>35-700-09</v>
          </cell>
          <cell r="C8248" t="str">
            <v xml:space="preserve">AYER CHALAZION FORCEPS                  </v>
          </cell>
          <cell r="D8248" t="str">
            <v>PC</v>
          </cell>
          <cell r="E8248">
            <v>41.1</v>
          </cell>
          <cell r="F8248">
            <v>102.75</v>
          </cell>
        </row>
        <row r="8249">
          <cell r="A8249">
            <v>3570209</v>
          </cell>
          <cell r="B8249" t="str">
            <v>35-702-09</v>
          </cell>
          <cell r="C8249" t="str">
            <v xml:space="preserve">AYER CHALAZION FCPS W SCREW             </v>
          </cell>
          <cell r="D8249" t="str">
            <v>PC</v>
          </cell>
          <cell r="E8249">
            <v>50.2</v>
          </cell>
          <cell r="F8249">
            <v>125.5</v>
          </cell>
        </row>
        <row r="8250">
          <cell r="A8250">
            <v>3570609</v>
          </cell>
          <cell r="B8250" t="str">
            <v>35-706-09</v>
          </cell>
          <cell r="C8250" t="str">
            <v xml:space="preserve">LAMBERT CHALAZION FORCEPS               </v>
          </cell>
          <cell r="D8250" t="str">
            <v>PC</v>
          </cell>
          <cell r="E8250">
            <v>50.2</v>
          </cell>
          <cell r="F8250">
            <v>125.5</v>
          </cell>
        </row>
        <row r="8251">
          <cell r="A8251">
            <v>3571409</v>
          </cell>
          <cell r="B8251" t="str">
            <v>35-714-09</v>
          </cell>
          <cell r="C8251" t="str">
            <v xml:space="preserve">DESMARRES CHALAZION FCP 20MM            </v>
          </cell>
          <cell r="D8251" t="str">
            <v>PC</v>
          </cell>
          <cell r="E8251">
            <v>30.4</v>
          </cell>
          <cell r="F8251">
            <v>76</v>
          </cell>
        </row>
        <row r="8252">
          <cell r="A8252">
            <v>3571609</v>
          </cell>
          <cell r="B8252" t="str">
            <v>35-716-09</v>
          </cell>
          <cell r="C8252" t="str">
            <v xml:space="preserve">DESMARRES CHALAZION FCP 20MM            </v>
          </cell>
          <cell r="D8252" t="str">
            <v>PC</v>
          </cell>
          <cell r="E8252">
            <v>34.799999999999997</v>
          </cell>
          <cell r="F8252">
            <v>87</v>
          </cell>
        </row>
        <row r="8253">
          <cell r="A8253">
            <v>3571809</v>
          </cell>
          <cell r="B8253" t="str">
            <v>35-718-09</v>
          </cell>
          <cell r="C8253" t="str">
            <v xml:space="preserve">DESMARRES CHALAZION FCP 31MM            </v>
          </cell>
          <cell r="D8253" t="str">
            <v>PC</v>
          </cell>
          <cell r="E8253">
            <v>34.799999999999997</v>
          </cell>
          <cell r="F8253">
            <v>87</v>
          </cell>
        </row>
        <row r="8254">
          <cell r="A8254">
            <v>3572510</v>
          </cell>
          <cell r="B8254" t="str">
            <v>35-725-10</v>
          </cell>
          <cell r="C8254" t="str">
            <v xml:space="preserve">TUEBINGEN TYING FORCEPS                 </v>
          </cell>
          <cell r="D8254" t="str">
            <v>PC</v>
          </cell>
          <cell r="E8254">
            <v>71.3</v>
          </cell>
          <cell r="F8254">
            <v>178.25</v>
          </cell>
        </row>
        <row r="8255">
          <cell r="A8255">
            <v>3572608</v>
          </cell>
          <cell r="B8255" t="str">
            <v>35-726-08</v>
          </cell>
          <cell r="C8255" t="str">
            <v xml:space="preserve">PAUFIQUE TYING FORCEPS                  </v>
          </cell>
          <cell r="D8255" t="str">
            <v>PC</v>
          </cell>
          <cell r="E8255">
            <v>66.099999999999994</v>
          </cell>
          <cell r="F8255">
            <v>165.25</v>
          </cell>
        </row>
        <row r="8256">
          <cell r="A8256">
            <v>3572610</v>
          </cell>
          <cell r="B8256" t="str">
            <v>35-726-10</v>
          </cell>
          <cell r="C8256" t="str">
            <v xml:space="preserve">PAUFIQUE SUTURING FORCEPS               </v>
          </cell>
          <cell r="D8256" t="str">
            <v>PC</v>
          </cell>
          <cell r="E8256">
            <v>70.8</v>
          </cell>
          <cell r="F8256">
            <v>177</v>
          </cell>
        </row>
        <row r="8257">
          <cell r="A8257">
            <v>3572808</v>
          </cell>
          <cell r="B8257" t="str">
            <v>35-728-08</v>
          </cell>
          <cell r="C8257" t="str">
            <v xml:space="preserve">MC PHERSON SUTURING FORCEPS             </v>
          </cell>
          <cell r="D8257" t="str">
            <v>PC</v>
          </cell>
          <cell r="E8257">
            <v>88.1</v>
          </cell>
          <cell r="F8257">
            <v>220.25</v>
          </cell>
        </row>
        <row r="8258">
          <cell r="A8258">
            <v>3572810</v>
          </cell>
          <cell r="B8258" t="str">
            <v>35-728-10</v>
          </cell>
          <cell r="C8258" t="str">
            <v xml:space="preserve">MC PHERSON TYING FORCEPS                </v>
          </cell>
          <cell r="D8258" t="str">
            <v>PC</v>
          </cell>
          <cell r="E8258">
            <v>78.2</v>
          </cell>
          <cell r="F8258">
            <v>195.5</v>
          </cell>
        </row>
        <row r="8259">
          <cell r="A8259">
            <v>3572910</v>
          </cell>
          <cell r="B8259" t="str">
            <v>35-729-10</v>
          </cell>
          <cell r="C8259" t="str">
            <v xml:space="preserve">KELMAN-MCPHERSON CAPSULE FCP            </v>
          </cell>
          <cell r="D8259" t="str">
            <v>PC</v>
          </cell>
          <cell r="E8259">
            <v>86.7</v>
          </cell>
          <cell r="F8259">
            <v>216.75</v>
          </cell>
        </row>
        <row r="8260">
          <cell r="A8260">
            <v>3573107</v>
          </cell>
          <cell r="B8260" t="str">
            <v>35-731-07</v>
          </cell>
          <cell r="C8260" t="str">
            <v xml:space="preserve">BARRAQUER SUTURE REMOV FCPS             </v>
          </cell>
          <cell r="D8260" t="str">
            <v>PC</v>
          </cell>
          <cell r="E8260">
            <v>134.5</v>
          </cell>
          <cell r="F8260">
            <v>336.25</v>
          </cell>
        </row>
        <row r="8261">
          <cell r="A8261">
            <v>3575510</v>
          </cell>
          <cell r="B8261" t="str">
            <v>35-755-10</v>
          </cell>
          <cell r="C8261" t="str">
            <v xml:space="preserve">TROUTMAN MICRO SCISSORS RIGH            </v>
          </cell>
          <cell r="D8261" t="str">
            <v>PC</v>
          </cell>
          <cell r="E8261">
            <v>154</v>
          </cell>
          <cell r="F8261">
            <v>385</v>
          </cell>
        </row>
        <row r="8262">
          <cell r="A8262">
            <v>3575710</v>
          </cell>
          <cell r="B8262" t="str">
            <v>35-757-10</v>
          </cell>
          <cell r="C8262" t="str">
            <v xml:space="preserve">TROUTMAN MICRO SCISSORS LEFT            </v>
          </cell>
          <cell r="D8262" t="str">
            <v>PC</v>
          </cell>
          <cell r="E8262">
            <v>154</v>
          </cell>
          <cell r="F8262">
            <v>385</v>
          </cell>
        </row>
        <row r="8263">
          <cell r="A8263">
            <v>3576110</v>
          </cell>
          <cell r="B8263" t="str">
            <v>35-761-10</v>
          </cell>
          <cell r="C8263" t="str">
            <v xml:space="preserve">KATZIN CORNEAL SCISSORS LEFT            </v>
          </cell>
          <cell r="D8263" t="str">
            <v>PC</v>
          </cell>
          <cell r="E8263">
            <v>157</v>
          </cell>
          <cell r="F8263">
            <v>392.5</v>
          </cell>
        </row>
        <row r="8264">
          <cell r="A8264">
            <v>3576310</v>
          </cell>
          <cell r="B8264" t="str">
            <v>35-763-10</v>
          </cell>
          <cell r="C8264" t="str">
            <v xml:space="preserve">KATZIN CORNEAL SCISSORS RIGH            </v>
          </cell>
          <cell r="D8264" t="str">
            <v>PC</v>
          </cell>
          <cell r="E8264">
            <v>157</v>
          </cell>
          <cell r="F8264">
            <v>392.5</v>
          </cell>
        </row>
        <row r="8265">
          <cell r="A8265">
            <v>3576810</v>
          </cell>
          <cell r="B8265" t="str">
            <v>35-768-10</v>
          </cell>
          <cell r="C8265" t="str">
            <v xml:space="preserve">MICRO SCISSORS STRAIGHT                 </v>
          </cell>
          <cell r="D8265" t="str">
            <v>PC</v>
          </cell>
          <cell r="E8265">
            <v>115.5</v>
          </cell>
          <cell r="F8265">
            <v>288.75</v>
          </cell>
        </row>
        <row r="8266">
          <cell r="A8266">
            <v>3576910</v>
          </cell>
          <cell r="B8266" t="str">
            <v>35-769-10</v>
          </cell>
          <cell r="C8266" t="str">
            <v xml:space="preserve">MICRO SCISSORS CURVED                   </v>
          </cell>
          <cell r="D8266" t="str">
            <v>PC</v>
          </cell>
          <cell r="E8266">
            <v>120</v>
          </cell>
          <cell r="F8266">
            <v>300</v>
          </cell>
        </row>
        <row r="8267">
          <cell r="A8267">
            <v>3577510</v>
          </cell>
          <cell r="B8267" t="str">
            <v>35-775-10</v>
          </cell>
          <cell r="C8267" t="str">
            <v xml:space="preserve">CASTROVIEJO MICRO SCISS CURV            </v>
          </cell>
          <cell r="D8267" t="str">
            <v>PC</v>
          </cell>
          <cell r="E8267">
            <v>148</v>
          </cell>
          <cell r="F8267">
            <v>370</v>
          </cell>
        </row>
        <row r="8268">
          <cell r="A8268">
            <v>3580111</v>
          </cell>
          <cell r="B8268" t="str">
            <v>35-801-11</v>
          </cell>
          <cell r="C8268" t="str">
            <v xml:space="preserve">WECKER SCISSORS SHARP/SHARP             </v>
          </cell>
          <cell r="D8268" t="str">
            <v>PC</v>
          </cell>
          <cell r="E8268">
            <v>141</v>
          </cell>
          <cell r="F8268">
            <v>352.5</v>
          </cell>
        </row>
        <row r="8269">
          <cell r="A8269">
            <v>3580311</v>
          </cell>
          <cell r="B8269" t="str">
            <v>35-803-11</v>
          </cell>
          <cell r="C8269" t="str">
            <v xml:space="preserve">WECKER SCISSORS SHARP/BLUNT             </v>
          </cell>
          <cell r="D8269" t="str">
            <v>PC</v>
          </cell>
          <cell r="E8269">
            <v>141</v>
          </cell>
          <cell r="F8269">
            <v>352.5</v>
          </cell>
        </row>
        <row r="8270">
          <cell r="A8270">
            <v>3580511</v>
          </cell>
          <cell r="B8270" t="str">
            <v>35-805-11</v>
          </cell>
          <cell r="C8270" t="str">
            <v xml:space="preserve">WECKER SCISSORS BLUNT/BLUNT             </v>
          </cell>
          <cell r="D8270" t="str">
            <v>PC</v>
          </cell>
          <cell r="E8270">
            <v>141</v>
          </cell>
          <cell r="F8270">
            <v>352.5</v>
          </cell>
        </row>
        <row r="8271">
          <cell r="A8271">
            <v>3580911</v>
          </cell>
          <cell r="B8271" t="str">
            <v>35-809-11</v>
          </cell>
          <cell r="C8271" t="str">
            <v xml:space="preserve">WECKER-MARTIN SCISSORS SH/SH            </v>
          </cell>
          <cell r="D8271" t="str">
            <v>PC</v>
          </cell>
          <cell r="E8271">
            <v>141</v>
          </cell>
          <cell r="F8271">
            <v>352.5</v>
          </cell>
        </row>
        <row r="8272">
          <cell r="A8272">
            <v>3582211</v>
          </cell>
          <cell r="B8272" t="str">
            <v>35-822-11</v>
          </cell>
          <cell r="C8272" t="str">
            <v xml:space="preserve">WESTCOTT TENOTOMY SCISS SHRP            </v>
          </cell>
          <cell r="D8272" t="str">
            <v>PC</v>
          </cell>
          <cell r="E8272">
            <v>156</v>
          </cell>
          <cell r="F8272">
            <v>390</v>
          </cell>
        </row>
        <row r="8273">
          <cell r="A8273">
            <v>3582411</v>
          </cell>
          <cell r="B8273" t="str">
            <v>35-824-11</v>
          </cell>
          <cell r="C8273" t="str">
            <v xml:space="preserve">WESTCOTT TENOTOMY SCISS BLNT            </v>
          </cell>
          <cell r="D8273" t="str">
            <v>PC</v>
          </cell>
          <cell r="E8273">
            <v>156</v>
          </cell>
          <cell r="F8273">
            <v>390</v>
          </cell>
        </row>
        <row r="8274">
          <cell r="A8274">
            <v>3583109</v>
          </cell>
          <cell r="B8274" t="str">
            <v>35-831-09</v>
          </cell>
          <cell r="C8274" t="str">
            <v xml:space="preserve">CASTROVIEJO SCISSORS ANGULAR            </v>
          </cell>
          <cell r="D8274" t="str">
            <v>PC</v>
          </cell>
          <cell r="E8274">
            <v>119.5</v>
          </cell>
          <cell r="F8274">
            <v>298.75</v>
          </cell>
        </row>
        <row r="8275">
          <cell r="A8275">
            <v>3583310</v>
          </cell>
          <cell r="B8275" t="str">
            <v>35-833-10</v>
          </cell>
          <cell r="C8275" t="str">
            <v xml:space="preserve">CASTROVIEJO SCISS CRV SHARP             </v>
          </cell>
          <cell r="D8275" t="str">
            <v>PC</v>
          </cell>
          <cell r="E8275">
            <v>132</v>
          </cell>
          <cell r="F8275">
            <v>330</v>
          </cell>
        </row>
        <row r="8276">
          <cell r="A8276">
            <v>3583510</v>
          </cell>
          <cell r="B8276" t="str">
            <v>35-835-10</v>
          </cell>
          <cell r="C8276" t="str">
            <v xml:space="preserve">CASTROVIEJO SCISS CURV BLUNT            </v>
          </cell>
          <cell r="D8276" t="str">
            <v>PC</v>
          </cell>
          <cell r="E8276">
            <v>132</v>
          </cell>
          <cell r="F8276">
            <v>330</v>
          </cell>
        </row>
        <row r="8277">
          <cell r="A8277">
            <v>3583710</v>
          </cell>
          <cell r="B8277" t="str">
            <v>35-837-10</v>
          </cell>
          <cell r="C8277" t="str">
            <v xml:space="preserve">CASTROV SCISS STRG CV SHARP             </v>
          </cell>
          <cell r="D8277" t="str">
            <v>PC</v>
          </cell>
          <cell r="E8277">
            <v>132</v>
          </cell>
          <cell r="F8277">
            <v>330</v>
          </cell>
        </row>
        <row r="8278">
          <cell r="A8278">
            <v>3584001</v>
          </cell>
          <cell r="B8278" t="str">
            <v>35-840-01</v>
          </cell>
          <cell r="C8278" t="str">
            <v xml:space="preserve">GILLS-W CAPSUL SCISS STRAIGH            </v>
          </cell>
          <cell r="D8278" t="str">
            <v>PC</v>
          </cell>
          <cell r="E8278">
            <v>134.5</v>
          </cell>
          <cell r="F8278">
            <v>336.25</v>
          </cell>
        </row>
        <row r="8279">
          <cell r="A8279">
            <v>3584002</v>
          </cell>
          <cell r="B8279" t="str">
            <v>35-840-02</v>
          </cell>
          <cell r="C8279" t="str">
            <v xml:space="preserve">GILLS-W CAPSUL SCISS  CURVED            </v>
          </cell>
          <cell r="D8279" t="str">
            <v>PC</v>
          </cell>
          <cell r="E8279">
            <v>137</v>
          </cell>
          <cell r="F8279">
            <v>342.5</v>
          </cell>
        </row>
        <row r="8280">
          <cell r="A8280">
            <v>3584003</v>
          </cell>
          <cell r="B8280" t="str">
            <v>35-840-03</v>
          </cell>
          <cell r="C8280" t="str">
            <v xml:space="preserve">GILLS-W CAPSUL SCISS ANGLED             </v>
          </cell>
          <cell r="D8280" t="str">
            <v>PC</v>
          </cell>
          <cell r="E8280">
            <v>156</v>
          </cell>
          <cell r="F8280">
            <v>390</v>
          </cell>
        </row>
        <row r="8281">
          <cell r="A8281">
            <v>3584004</v>
          </cell>
          <cell r="B8281" t="str">
            <v>35-840-04</v>
          </cell>
          <cell r="C8281" t="str">
            <v xml:space="preserve">GILLS-W CAPSUL SCISS ANGLED             </v>
          </cell>
          <cell r="D8281" t="str">
            <v>PC</v>
          </cell>
          <cell r="E8281">
            <v>172</v>
          </cell>
          <cell r="F8281">
            <v>430</v>
          </cell>
        </row>
        <row r="8282">
          <cell r="A8282">
            <v>3584008</v>
          </cell>
          <cell r="B8282" t="str">
            <v>35-840-08</v>
          </cell>
          <cell r="C8282" t="str">
            <v xml:space="preserve">VANNAS CAPSULOTOMY SCISS STR            </v>
          </cell>
          <cell r="D8282" t="str">
            <v>PC</v>
          </cell>
          <cell r="E8282">
            <v>125.5</v>
          </cell>
          <cell r="F8282">
            <v>313.75</v>
          </cell>
        </row>
        <row r="8283">
          <cell r="A8283">
            <v>3584108</v>
          </cell>
          <cell r="B8283" t="str">
            <v>35-841-08</v>
          </cell>
          <cell r="C8283" t="str">
            <v xml:space="preserve">VANNAS CAPSULOTOMY SCISS CRV            </v>
          </cell>
          <cell r="D8283" t="str">
            <v>PC</v>
          </cell>
          <cell r="E8283">
            <v>128.5</v>
          </cell>
          <cell r="F8283">
            <v>321.25</v>
          </cell>
        </row>
        <row r="8284">
          <cell r="A8284">
            <v>3584208</v>
          </cell>
          <cell r="B8284" t="str">
            <v>35-842-08</v>
          </cell>
          <cell r="C8284" t="str">
            <v xml:space="preserve">VANNAS CAPSUL SCISS STR 5CM             </v>
          </cell>
          <cell r="D8284" t="str">
            <v>PC</v>
          </cell>
          <cell r="E8284">
            <v>128.5</v>
          </cell>
          <cell r="F8284">
            <v>321.25</v>
          </cell>
        </row>
        <row r="8285">
          <cell r="A8285">
            <v>3584308</v>
          </cell>
          <cell r="B8285" t="str">
            <v>35-843-08</v>
          </cell>
          <cell r="C8285" t="str">
            <v xml:space="preserve">VANNAS CAPSUL SCISS CRV 5CM             </v>
          </cell>
          <cell r="D8285" t="str">
            <v>PC</v>
          </cell>
          <cell r="E8285">
            <v>132</v>
          </cell>
          <cell r="F8285">
            <v>330</v>
          </cell>
        </row>
        <row r="8286">
          <cell r="A8286">
            <v>3584408</v>
          </cell>
          <cell r="B8286" t="str">
            <v>35-844-08</v>
          </cell>
          <cell r="C8286" t="str">
            <v xml:space="preserve">VANNAS CAPS SCISS ANGLED 5CM            </v>
          </cell>
          <cell r="D8286" t="str">
            <v>PC</v>
          </cell>
          <cell r="E8286">
            <v>154</v>
          </cell>
          <cell r="F8286">
            <v>385</v>
          </cell>
        </row>
        <row r="8287">
          <cell r="A8287">
            <v>3584507</v>
          </cell>
          <cell r="B8287" t="str">
            <v>35-845-07</v>
          </cell>
          <cell r="C8287" t="str">
            <v xml:space="preserve">BARRAQUER IRIS SCISSORS 7 MM            </v>
          </cell>
          <cell r="D8287" t="str">
            <v>PC</v>
          </cell>
          <cell r="E8287">
            <v>153</v>
          </cell>
          <cell r="F8287">
            <v>382.5</v>
          </cell>
        </row>
        <row r="8288">
          <cell r="A8288">
            <v>3584510</v>
          </cell>
          <cell r="B8288" t="str">
            <v>35-845-10</v>
          </cell>
          <cell r="C8288" t="str">
            <v xml:space="preserve">BARRAQUER IRIS SCISSORS 10MM            </v>
          </cell>
          <cell r="D8288" t="str">
            <v>PC</v>
          </cell>
          <cell r="E8288">
            <v>153</v>
          </cell>
          <cell r="F8288">
            <v>382.5</v>
          </cell>
        </row>
        <row r="8289">
          <cell r="A8289">
            <v>3585110</v>
          </cell>
          <cell r="B8289" t="str">
            <v>35-851-10</v>
          </cell>
          <cell r="C8289" t="str">
            <v xml:space="preserve">CASTROV CORNEAL SCISSORS LFT            </v>
          </cell>
          <cell r="D8289" t="str">
            <v>PC</v>
          </cell>
          <cell r="E8289">
            <v>155</v>
          </cell>
          <cell r="F8289">
            <v>387.5</v>
          </cell>
        </row>
        <row r="8290">
          <cell r="A8290">
            <v>3585111</v>
          </cell>
          <cell r="B8290" t="str">
            <v>35-851-11</v>
          </cell>
          <cell r="C8290" t="str">
            <v xml:space="preserve">CASTROV CORNEAL SCISS LEFT              </v>
          </cell>
          <cell r="D8290" t="str">
            <v>PC</v>
          </cell>
          <cell r="E8290">
            <v>155</v>
          </cell>
          <cell r="F8290">
            <v>387.5</v>
          </cell>
        </row>
        <row r="8291">
          <cell r="A8291">
            <v>3585310</v>
          </cell>
          <cell r="B8291" t="str">
            <v>35-853-10</v>
          </cell>
          <cell r="C8291" t="str">
            <v xml:space="preserve">CASTROV CORNEAL SCISS RIGHT             </v>
          </cell>
          <cell r="D8291" t="str">
            <v>PC</v>
          </cell>
          <cell r="E8291">
            <v>155</v>
          </cell>
          <cell r="F8291">
            <v>387.5</v>
          </cell>
        </row>
        <row r="8292">
          <cell r="A8292">
            <v>3585511</v>
          </cell>
          <cell r="B8292" t="str">
            <v>35-855-11</v>
          </cell>
          <cell r="C8292" t="str">
            <v xml:space="preserve">CASTROVIEJO MICRO SCISSORSAS            </v>
          </cell>
          <cell r="D8292" t="str">
            <v>PC</v>
          </cell>
          <cell r="E8292">
            <v>154</v>
          </cell>
          <cell r="F8292">
            <v>385</v>
          </cell>
        </row>
        <row r="8293">
          <cell r="A8293">
            <v>3585710</v>
          </cell>
          <cell r="B8293" t="str">
            <v>35-857-10</v>
          </cell>
          <cell r="C8293" t="str">
            <v xml:space="preserve">CASTROV CORNEAL SCISSORS LFT            </v>
          </cell>
          <cell r="D8293" t="str">
            <v>PC</v>
          </cell>
          <cell r="E8293">
            <v>157.5</v>
          </cell>
          <cell r="F8293">
            <v>393.75</v>
          </cell>
        </row>
        <row r="8294">
          <cell r="A8294">
            <v>3585910</v>
          </cell>
          <cell r="B8294" t="str">
            <v>35-859-10</v>
          </cell>
          <cell r="C8294" t="str">
            <v xml:space="preserve">CASTROV CORNEAL SCISSORS RGH            </v>
          </cell>
          <cell r="D8294" t="str">
            <v>PC</v>
          </cell>
          <cell r="E8294">
            <v>157.5</v>
          </cell>
          <cell r="F8294">
            <v>393.75</v>
          </cell>
        </row>
        <row r="8295">
          <cell r="A8295">
            <v>3587712</v>
          </cell>
          <cell r="B8295" t="str">
            <v>35-877-12</v>
          </cell>
          <cell r="C8295" t="str">
            <v xml:space="preserve">DE LA ROZA STITCH NEEDLE LFT            </v>
          </cell>
          <cell r="D8295" t="str">
            <v>PC</v>
          </cell>
          <cell r="E8295">
            <v>36</v>
          </cell>
          <cell r="F8295">
            <v>90</v>
          </cell>
        </row>
        <row r="8296">
          <cell r="A8296">
            <v>3587912</v>
          </cell>
          <cell r="B8296" t="str">
            <v>35-879-12</v>
          </cell>
          <cell r="C8296" t="str">
            <v xml:space="preserve">DE LA ROZA STITCH NEEDLE RGH            </v>
          </cell>
          <cell r="D8296" t="str">
            <v>PC</v>
          </cell>
          <cell r="E8296">
            <v>36</v>
          </cell>
          <cell r="F8296">
            <v>90</v>
          </cell>
        </row>
        <row r="8297">
          <cell r="A8297">
            <v>3588817</v>
          </cell>
          <cell r="B8297" t="str">
            <v>35-888-17</v>
          </cell>
          <cell r="C8297" t="str">
            <v xml:space="preserve">HEIDELBERG SWAB HOLDER                  </v>
          </cell>
          <cell r="D8297" t="str">
            <v>PC</v>
          </cell>
          <cell r="E8297">
            <v>37.9</v>
          </cell>
          <cell r="F8297">
            <v>94.75</v>
          </cell>
        </row>
        <row r="8298">
          <cell r="A8298">
            <v>3599101</v>
          </cell>
          <cell r="B8298" t="str">
            <v>35-991-01</v>
          </cell>
          <cell r="C8298" t="str">
            <v xml:space="preserve">EYE SHIELD SINGLE RIGHT                 </v>
          </cell>
          <cell r="D8298" t="str">
            <v>PC</v>
          </cell>
          <cell r="E8298">
            <v>6.38</v>
          </cell>
          <cell r="F8298">
            <v>15.95</v>
          </cell>
        </row>
        <row r="8299">
          <cell r="A8299">
            <v>3599102</v>
          </cell>
          <cell r="B8299" t="str">
            <v>35-991-02</v>
          </cell>
          <cell r="C8299" t="str">
            <v xml:space="preserve">EYE SHIELD SINGLE LEFT                  </v>
          </cell>
          <cell r="D8299" t="str">
            <v>PC</v>
          </cell>
          <cell r="E8299">
            <v>6.38</v>
          </cell>
          <cell r="F8299">
            <v>15.95</v>
          </cell>
        </row>
        <row r="8300">
          <cell r="A8300">
            <v>3600101</v>
          </cell>
          <cell r="B8300" t="str">
            <v>36-001-01</v>
          </cell>
          <cell r="C8300" t="str">
            <v xml:space="preserve">MICRO EAR FCPS SMOOTH STR.              </v>
          </cell>
          <cell r="D8300" t="str">
            <v>PC</v>
          </cell>
          <cell r="E8300">
            <v>229.95</v>
          </cell>
          <cell r="F8300">
            <v>574.875</v>
          </cell>
        </row>
        <row r="8301">
          <cell r="A8301">
            <v>3600106</v>
          </cell>
          <cell r="B8301" t="str">
            <v>36-001-06</v>
          </cell>
          <cell r="C8301" t="str">
            <v xml:space="preserve">MICRO EAR FCPS SERRATED STR.            </v>
          </cell>
          <cell r="D8301" t="str">
            <v>PC</v>
          </cell>
          <cell r="E8301">
            <v>229.95</v>
          </cell>
          <cell r="F8301">
            <v>574.875</v>
          </cell>
        </row>
        <row r="8302">
          <cell r="A8302">
            <v>3600107</v>
          </cell>
          <cell r="B8302" t="str">
            <v>36-001-07</v>
          </cell>
          <cell r="C8302" t="str">
            <v xml:space="preserve">MICRO EAR FCPS SERRATED CVD.            </v>
          </cell>
          <cell r="D8302" t="str">
            <v>PC</v>
          </cell>
          <cell r="E8302">
            <v>229.95</v>
          </cell>
          <cell r="F8302">
            <v>574.875</v>
          </cell>
        </row>
        <row r="8303">
          <cell r="A8303">
            <v>3600108</v>
          </cell>
          <cell r="B8303" t="str">
            <v>36-001-08</v>
          </cell>
          <cell r="C8303" t="str">
            <v xml:space="preserve">MICRO EAR FCPS SERRATED RIGH            </v>
          </cell>
          <cell r="D8303" t="str">
            <v>PC</v>
          </cell>
          <cell r="E8303">
            <v>229.95</v>
          </cell>
          <cell r="F8303">
            <v>574.875</v>
          </cell>
        </row>
        <row r="8304">
          <cell r="A8304">
            <v>3600109</v>
          </cell>
          <cell r="B8304" t="str">
            <v>36-001-09</v>
          </cell>
          <cell r="C8304" t="str">
            <v xml:space="preserve">MICRO EAR FCPS SERRATED LEFT            </v>
          </cell>
          <cell r="D8304" t="str">
            <v>PC</v>
          </cell>
          <cell r="E8304">
            <v>229.95</v>
          </cell>
          <cell r="F8304">
            <v>574.875</v>
          </cell>
        </row>
        <row r="8305">
          <cell r="A8305">
            <v>3600111</v>
          </cell>
          <cell r="B8305" t="str">
            <v>36-001-11</v>
          </cell>
          <cell r="C8305" t="str">
            <v xml:space="preserve">MINI MCGEE ALIGATOR,SMOOTH              </v>
          </cell>
          <cell r="D8305" t="str">
            <v>PC</v>
          </cell>
          <cell r="E8305">
            <v>229.95</v>
          </cell>
          <cell r="F8305">
            <v>574.875</v>
          </cell>
        </row>
        <row r="8306">
          <cell r="A8306">
            <v>3600116</v>
          </cell>
          <cell r="B8306" t="str">
            <v>36-001-16</v>
          </cell>
          <cell r="C8306" t="str">
            <v xml:space="preserve">MINI MCGEE ALIGATOR,SERRATED            </v>
          </cell>
          <cell r="D8306" t="str">
            <v>PC</v>
          </cell>
          <cell r="E8306">
            <v>229.95</v>
          </cell>
          <cell r="F8306">
            <v>574.875</v>
          </cell>
        </row>
        <row r="8307">
          <cell r="A8307">
            <v>3600121</v>
          </cell>
          <cell r="B8307" t="str">
            <v>36-001-21</v>
          </cell>
          <cell r="C8307" t="str">
            <v xml:space="preserve">MICRO EAR FCPS SMOOTH STRAIGHT          </v>
          </cell>
          <cell r="D8307" t="str">
            <v>PC</v>
          </cell>
          <cell r="E8307">
            <v>229.95</v>
          </cell>
          <cell r="F8307">
            <v>574.875</v>
          </cell>
        </row>
        <row r="8308">
          <cell r="A8308">
            <v>3600126</v>
          </cell>
          <cell r="B8308" t="str">
            <v>36-001-26</v>
          </cell>
          <cell r="C8308" t="str">
            <v xml:space="preserve">MICRO EAR FCPS SERRATED STRAIGHT        </v>
          </cell>
          <cell r="D8308" t="str">
            <v>PC</v>
          </cell>
          <cell r="E8308">
            <v>229.95</v>
          </cell>
          <cell r="F8308">
            <v>574.875</v>
          </cell>
        </row>
        <row r="8309">
          <cell r="A8309">
            <v>3600127</v>
          </cell>
          <cell r="B8309" t="str">
            <v>36-001-27</v>
          </cell>
          <cell r="C8309" t="str">
            <v xml:space="preserve">MICRO EAR FCPS SERRATED CVD.            </v>
          </cell>
          <cell r="D8309" t="str">
            <v>PC</v>
          </cell>
          <cell r="E8309">
            <v>229.95</v>
          </cell>
          <cell r="F8309">
            <v>574.875</v>
          </cell>
        </row>
        <row r="8310">
          <cell r="A8310">
            <v>3600128</v>
          </cell>
          <cell r="B8310" t="str">
            <v>36-001-28</v>
          </cell>
          <cell r="C8310" t="str">
            <v xml:space="preserve">MICRO EAR FCPS SERRATED RIGHT           </v>
          </cell>
          <cell r="D8310" t="str">
            <v>PC</v>
          </cell>
          <cell r="E8310">
            <v>229.95</v>
          </cell>
          <cell r="F8310">
            <v>574.875</v>
          </cell>
        </row>
        <row r="8311">
          <cell r="A8311">
            <v>3600129</v>
          </cell>
          <cell r="B8311" t="str">
            <v>36-001-29</v>
          </cell>
          <cell r="C8311" t="str">
            <v xml:space="preserve">MICRO EAR FCPS SERRATED LEFT            </v>
          </cell>
          <cell r="D8311" t="str">
            <v>PC</v>
          </cell>
          <cell r="E8311">
            <v>229.95</v>
          </cell>
          <cell r="F8311">
            <v>574.875</v>
          </cell>
        </row>
        <row r="8312">
          <cell r="A8312">
            <v>3600301</v>
          </cell>
          <cell r="B8312" t="str">
            <v>36-003-01</v>
          </cell>
          <cell r="C8312" t="str">
            <v xml:space="preserve">MICRO CUP-SHAPED FCPS. STRAIGHT         </v>
          </cell>
          <cell r="D8312" t="str">
            <v>PC</v>
          </cell>
          <cell r="E8312">
            <v>229.95</v>
          </cell>
          <cell r="F8312">
            <v>574.875</v>
          </cell>
        </row>
        <row r="8313">
          <cell r="A8313">
            <v>3600302</v>
          </cell>
          <cell r="B8313" t="str">
            <v>36-003-02</v>
          </cell>
          <cell r="C8313" t="str">
            <v xml:space="preserve">MICRO CUP-SHAPED FCPS.CVD.UP            </v>
          </cell>
          <cell r="D8313" t="str">
            <v>PC</v>
          </cell>
          <cell r="E8313">
            <v>229.95</v>
          </cell>
          <cell r="F8313">
            <v>574.875</v>
          </cell>
        </row>
        <row r="8314">
          <cell r="A8314">
            <v>3600303</v>
          </cell>
          <cell r="B8314" t="str">
            <v>36-003-03</v>
          </cell>
          <cell r="C8314" t="str">
            <v xml:space="preserve">MICRO CUP-SHAPED FCPS.RIGHT             </v>
          </cell>
          <cell r="D8314" t="str">
            <v>PC</v>
          </cell>
          <cell r="E8314">
            <v>229.95</v>
          </cell>
          <cell r="F8314">
            <v>574.875</v>
          </cell>
        </row>
        <row r="8315">
          <cell r="A8315">
            <v>3600304</v>
          </cell>
          <cell r="B8315" t="str">
            <v>36-003-04</v>
          </cell>
          <cell r="C8315" t="str">
            <v xml:space="preserve">MICRO CUP-SHAPED FCPS.LEFT              </v>
          </cell>
          <cell r="D8315" t="str">
            <v>PC</v>
          </cell>
          <cell r="E8315">
            <v>229.95</v>
          </cell>
          <cell r="F8315">
            <v>574.875</v>
          </cell>
        </row>
        <row r="8316">
          <cell r="A8316">
            <v>3600311</v>
          </cell>
          <cell r="B8316" t="str">
            <v>36-003-11</v>
          </cell>
          <cell r="C8316" t="str">
            <v xml:space="preserve">MICRO CUP-SHAPED FCPS. STRAIGHT         </v>
          </cell>
          <cell r="D8316" t="str">
            <v>PC</v>
          </cell>
          <cell r="E8316">
            <v>229.95</v>
          </cell>
          <cell r="F8316">
            <v>574.875</v>
          </cell>
        </row>
        <row r="8317">
          <cell r="A8317">
            <v>3600312</v>
          </cell>
          <cell r="B8317" t="str">
            <v>36-003-12</v>
          </cell>
          <cell r="C8317" t="str">
            <v xml:space="preserve">MICRO CUP-SHAPED FCPS.CVD.UP            </v>
          </cell>
          <cell r="D8317" t="str">
            <v>PC</v>
          </cell>
          <cell r="E8317">
            <v>229.95</v>
          </cell>
          <cell r="F8317">
            <v>574.875</v>
          </cell>
        </row>
        <row r="8318">
          <cell r="A8318">
            <v>3600313</v>
          </cell>
          <cell r="B8318" t="str">
            <v>36-003-13</v>
          </cell>
          <cell r="C8318" t="str">
            <v xml:space="preserve">MICRO CUP-SHAPED FCPS.RIGHT             </v>
          </cell>
          <cell r="D8318" t="str">
            <v>PC</v>
          </cell>
          <cell r="E8318">
            <v>229.95</v>
          </cell>
          <cell r="F8318">
            <v>574.875</v>
          </cell>
        </row>
        <row r="8319">
          <cell r="A8319">
            <v>3600314</v>
          </cell>
          <cell r="B8319" t="str">
            <v>36-003-14</v>
          </cell>
          <cell r="C8319" t="str">
            <v xml:space="preserve">MICRO CUP-SHAPED FCPS.LEFT              </v>
          </cell>
          <cell r="D8319" t="str">
            <v>PC</v>
          </cell>
          <cell r="E8319">
            <v>229.95</v>
          </cell>
          <cell r="F8319">
            <v>574.875</v>
          </cell>
        </row>
        <row r="8320">
          <cell r="A8320">
            <v>3600501</v>
          </cell>
          <cell r="B8320" t="str">
            <v>36-005-01</v>
          </cell>
          <cell r="C8320" t="str">
            <v xml:space="preserve">BELLUCCI MICRO EAR SCS.STR.             </v>
          </cell>
          <cell r="D8320" t="str">
            <v>PC</v>
          </cell>
          <cell r="E8320">
            <v>212.85</v>
          </cell>
          <cell r="F8320">
            <v>532.125</v>
          </cell>
        </row>
        <row r="8321">
          <cell r="A8321">
            <v>3600502</v>
          </cell>
          <cell r="B8321" t="str">
            <v>36-005-02</v>
          </cell>
          <cell r="C8321" t="str">
            <v xml:space="preserve">BELLUCCI MICRO EAR SCS.CVD.U            </v>
          </cell>
          <cell r="D8321" t="str">
            <v>PC</v>
          </cell>
          <cell r="E8321">
            <v>212.85</v>
          </cell>
          <cell r="F8321">
            <v>532.125</v>
          </cell>
        </row>
        <row r="8322">
          <cell r="A8322">
            <v>3600503</v>
          </cell>
          <cell r="B8322" t="str">
            <v>36-005-03</v>
          </cell>
          <cell r="C8322" t="str">
            <v xml:space="preserve">BELLUCCI MICRO EAR SCS.RIGHT            </v>
          </cell>
          <cell r="D8322" t="str">
            <v>PC</v>
          </cell>
          <cell r="E8322">
            <v>212.85</v>
          </cell>
          <cell r="F8322">
            <v>532.125</v>
          </cell>
        </row>
        <row r="8323">
          <cell r="A8323">
            <v>3600504</v>
          </cell>
          <cell r="B8323" t="str">
            <v>36-005-04</v>
          </cell>
          <cell r="C8323" t="str">
            <v xml:space="preserve">BELLUCCI MICRO EAR SCS.LEFT             </v>
          </cell>
          <cell r="D8323" t="str">
            <v>PC</v>
          </cell>
          <cell r="E8323">
            <v>212.85</v>
          </cell>
          <cell r="F8323">
            <v>532.125</v>
          </cell>
        </row>
        <row r="8324">
          <cell r="A8324">
            <v>3600551</v>
          </cell>
          <cell r="B8324" t="str">
            <v>36-005-51</v>
          </cell>
          <cell r="C8324" t="str">
            <v xml:space="preserve">WULLSTEIN MICRO EAR SCS.STR.            </v>
          </cell>
          <cell r="D8324" t="str">
            <v>PC</v>
          </cell>
          <cell r="E8324">
            <v>146.25</v>
          </cell>
          <cell r="F8324">
            <v>365.625</v>
          </cell>
        </row>
        <row r="8325">
          <cell r="A8325">
            <v>3600552</v>
          </cell>
          <cell r="B8325" t="str">
            <v>36-005-52</v>
          </cell>
          <cell r="C8325" t="str">
            <v xml:space="preserve">WULLSTEIN MICRO EAR SCS.CVD.            </v>
          </cell>
          <cell r="D8325" t="str">
            <v>PC</v>
          </cell>
          <cell r="E8325">
            <v>148.94999999999999</v>
          </cell>
          <cell r="F8325">
            <v>372.375</v>
          </cell>
        </row>
        <row r="8326">
          <cell r="A8326">
            <v>3600553</v>
          </cell>
          <cell r="B8326" t="str">
            <v>36-005-53</v>
          </cell>
          <cell r="C8326" t="str">
            <v xml:space="preserve">WULLSTEIN MICRO EAR SCS.RIGH            </v>
          </cell>
          <cell r="D8326" t="str">
            <v>PC</v>
          </cell>
          <cell r="E8326">
            <v>148.94999999999999</v>
          </cell>
          <cell r="F8326">
            <v>372.375</v>
          </cell>
        </row>
        <row r="8327">
          <cell r="A8327">
            <v>3600554</v>
          </cell>
          <cell r="B8327" t="str">
            <v>36-005-54</v>
          </cell>
          <cell r="C8327" t="str">
            <v xml:space="preserve">WULLSTEIN MICRO EAR SCS.LEFT            </v>
          </cell>
          <cell r="D8327" t="str">
            <v>PC</v>
          </cell>
          <cell r="E8327">
            <v>148.94999999999999</v>
          </cell>
          <cell r="F8327">
            <v>372.375</v>
          </cell>
        </row>
        <row r="8328">
          <cell r="A8328">
            <v>3601011</v>
          </cell>
          <cell r="B8328" t="str">
            <v>36-010-11</v>
          </cell>
          <cell r="C8328" t="str">
            <v xml:space="preserve">MCGEE WIRE CLOSURE FCPS3,5MM            </v>
          </cell>
          <cell r="D8328" t="str">
            <v>PC</v>
          </cell>
          <cell r="E8328">
            <v>204.3</v>
          </cell>
          <cell r="F8328">
            <v>510.75</v>
          </cell>
        </row>
        <row r="8329">
          <cell r="A8329">
            <v>3601012</v>
          </cell>
          <cell r="B8329" t="str">
            <v>36-010-12</v>
          </cell>
          <cell r="C8329" t="str">
            <v xml:space="preserve">MCGEE WIRE CLOSURE FCPS6,0MM            </v>
          </cell>
          <cell r="D8329" t="str">
            <v>PC</v>
          </cell>
          <cell r="E8329">
            <v>204.3</v>
          </cell>
          <cell r="F8329">
            <v>510.75</v>
          </cell>
        </row>
        <row r="8330">
          <cell r="A8330">
            <v>3601101</v>
          </cell>
          <cell r="B8330" t="str">
            <v>36-011-01</v>
          </cell>
          <cell r="C8330" t="str">
            <v xml:space="preserve">HOUSE-DIETER MALLEUS NIPPER             </v>
          </cell>
          <cell r="D8330" t="str">
            <v>PC</v>
          </cell>
          <cell r="E8330">
            <v>255.15</v>
          </cell>
          <cell r="F8330">
            <v>637.875</v>
          </cell>
        </row>
        <row r="8331">
          <cell r="A8331">
            <v>3601102</v>
          </cell>
          <cell r="B8331" t="str">
            <v>36-011-02</v>
          </cell>
          <cell r="C8331" t="str">
            <v xml:space="preserve">HOUSE-DIETER MALLEUS NIPPER             </v>
          </cell>
          <cell r="D8331" t="str">
            <v>PC</v>
          </cell>
          <cell r="E8331">
            <v>255.15</v>
          </cell>
          <cell r="F8331">
            <v>637.875</v>
          </cell>
        </row>
        <row r="8332">
          <cell r="A8332">
            <v>3601106</v>
          </cell>
          <cell r="B8332" t="str">
            <v>36-011-06</v>
          </cell>
          <cell r="C8332" t="str">
            <v xml:space="preserve">HOUSE-DIETER MALLEUS NIPPER             </v>
          </cell>
          <cell r="D8332" t="str">
            <v>PC</v>
          </cell>
          <cell r="E8332">
            <v>255.15</v>
          </cell>
          <cell r="F8332">
            <v>637.875</v>
          </cell>
        </row>
        <row r="8333">
          <cell r="A8333">
            <v>3601107</v>
          </cell>
          <cell r="B8333" t="str">
            <v>36-011-07</v>
          </cell>
          <cell r="C8333" t="str">
            <v xml:space="preserve">HOUSE-DIETER MALLEUS NIPPER             </v>
          </cell>
          <cell r="D8333" t="str">
            <v>PC</v>
          </cell>
          <cell r="E8333">
            <v>255.15</v>
          </cell>
          <cell r="F8333">
            <v>637.875</v>
          </cell>
        </row>
        <row r="8334">
          <cell r="A8334">
            <v>3601301</v>
          </cell>
          <cell r="B8334" t="str">
            <v>36-013-01</v>
          </cell>
          <cell r="C8334" t="str">
            <v xml:space="preserve">FULLER FAR PROSTHESIS FCPS              </v>
          </cell>
          <cell r="D8334" t="str">
            <v>PC</v>
          </cell>
          <cell r="E8334">
            <v>212.85</v>
          </cell>
          <cell r="F8334">
            <v>532.125</v>
          </cell>
        </row>
        <row r="8335">
          <cell r="A8335">
            <v>3602006</v>
          </cell>
          <cell r="B8335" t="str">
            <v>36-020-06</v>
          </cell>
          <cell r="C8335" t="str">
            <v xml:space="preserve">SCHUKNECHT SICKLE KNIFE                 </v>
          </cell>
          <cell r="D8335" t="str">
            <v>PC</v>
          </cell>
          <cell r="E8335">
            <v>42.66</v>
          </cell>
          <cell r="F8335">
            <v>106.64999999999999</v>
          </cell>
        </row>
        <row r="8336">
          <cell r="A8336">
            <v>3602011</v>
          </cell>
          <cell r="B8336" t="str">
            <v>36-020-11</v>
          </cell>
          <cell r="C8336" t="str">
            <v xml:space="preserve">WULLSTEIN SICKLE KNIFE                  </v>
          </cell>
          <cell r="D8336" t="str">
            <v>PC</v>
          </cell>
          <cell r="E8336">
            <v>42.66</v>
          </cell>
          <cell r="F8336">
            <v>106.64999999999999</v>
          </cell>
        </row>
        <row r="8337">
          <cell r="A8337">
            <v>3602016</v>
          </cell>
          <cell r="B8337" t="str">
            <v>36-020-16</v>
          </cell>
          <cell r="C8337" t="str">
            <v xml:space="preserve">TABB SICKLE KNIFE F.CUT.MUCO            </v>
          </cell>
          <cell r="D8337" t="str">
            <v>PC</v>
          </cell>
          <cell r="E8337">
            <v>40.409999999999997</v>
          </cell>
          <cell r="F8337">
            <v>101.02499999999999</v>
          </cell>
        </row>
        <row r="8338">
          <cell r="A8338">
            <v>3602021</v>
          </cell>
          <cell r="B8338" t="str">
            <v>36-020-21</v>
          </cell>
          <cell r="C8338" t="str">
            <v xml:space="preserve">PLESTER FLAP KNIFE 3,5 MM               </v>
          </cell>
          <cell r="D8338" t="str">
            <v>PC</v>
          </cell>
          <cell r="E8338">
            <v>41.49</v>
          </cell>
          <cell r="F8338">
            <v>103.72500000000001</v>
          </cell>
        </row>
        <row r="8339">
          <cell r="A8339">
            <v>3602201</v>
          </cell>
          <cell r="B8339" t="str">
            <v>36-022-01</v>
          </cell>
          <cell r="C8339" t="str">
            <v xml:space="preserve">ROSEN ROUND KNIFE FIG. 1                </v>
          </cell>
          <cell r="D8339" t="str">
            <v>PC</v>
          </cell>
          <cell r="E8339">
            <v>42.57</v>
          </cell>
          <cell r="F8339">
            <v>106.425</v>
          </cell>
        </row>
        <row r="8340">
          <cell r="A8340">
            <v>3602202</v>
          </cell>
          <cell r="B8340" t="str">
            <v>36-022-02</v>
          </cell>
          <cell r="C8340" t="str">
            <v xml:space="preserve">ROSEN ROUND KNIFE FIG. 2                </v>
          </cell>
          <cell r="D8340" t="str">
            <v>PC</v>
          </cell>
          <cell r="E8340">
            <v>42.57</v>
          </cell>
          <cell r="F8340">
            <v>106.425</v>
          </cell>
        </row>
        <row r="8341">
          <cell r="A8341">
            <v>3602203</v>
          </cell>
          <cell r="B8341" t="str">
            <v>36-022-03</v>
          </cell>
          <cell r="C8341" t="str">
            <v xml:space="preserve">ROSEN ROUND KNIFE FIG. 3                </v>
          </cell>
          <cell r="D8341" t="str">
            <v>PC</v>
          </cell>
          <cell r="E8341">
            <v>42.57</v>
          </cell>
          <cell r="F8341">
            <v>106.425</v>
          </cell>
        </row>
        <row r="8342">
          <cell r="A8342">
            <v>3602204</v>
          </cell>
          <cell r="B8342" t="str">
            <v>36-022-04</v>
          </cell>
          <cell r="C8342" t="str">
            <v xml:space="preserve">ROSEN ROUND KNIFE FIG. 4                </v>
          </cell>
          <cell r="D8342" t="str">
            <v>PC</v>
          </cell>
          <cell r="E8342">
            <v>42.57</v>
          </cell>
          <cell r="F8342">
            <v>106.425</v>
          </cell>
        </row>
        <row r="8343">
          <cell r="A8343">
            <v>3602205</v>
          </cell>
          <cell r="B8343" t="str">
            <v>36-022-05</v>
          </cell>
          <cell r="C8343" t="str">
            <v xml:space="preserve">ROSEN ROUND KNIFE FIG. 5                </v>
          </cell>
          <cell r="D8343" t="str">
            <v>PC</v>
          </cell>
          <cell r="E8343">
            <v>42.57</v>
          </cell>
          <cell r="F8343">
            <v>106.425</v>
          </cell>
        </row>
        <row r="8344">
          <cell r="A8344">
            <v>3602206</v>
          </cell>
          <cell r="B8344" t="str">
            <v>36-022-06</v>
          </cell>
          <cell r="C8344" t="str">
            <v xml:space="preserve">ROSEN ROUND KNIFE FIG. 6                </v>
          </cell>
          <cell r="D8344" t="str">
            <v>PC</v>
          </cell>
          <cell r="E8344">
            <v>42.57</v>
          </cell>
          <cell r="F8344">
            <v>106.425</v>
          </cell>
        </row>
        <row r="8345">
          <cell r="A8345">
            <v>3602207</v>
          </cell>
          <cell r="B8345" t="str">
            <v>36-022-07</v>
          </cell>
          <cell r="C8345" t="str">
            <v xml:space="preserve">ROSEN ROUND KNIFE FIG. 7                </v>
          </cell>
          <cell r="D8345" t="str">
            <v>PC</v>
          </cell>
          <cell r="E8345">
            <v>42.57</v>
          </cell>
          <cell r="F8345">
            <v>106.425</v>
          </cell>
        </row>
        <row r="8346">
          <cell r="A8346">
            <v>3602401</v>
          </cell>
          <cell r="B8346" t="str">
            <v>36-024-01</v>
          </cell>
          <cell r="C8346" t="str">
            <v xml:space="preserve">BARBARA NEEDLE STR. SHARP PT            </v>
          </cell>
          <cell r="D8346" t="str">
            <v>PC</v>
          </cell>
          <cell r="E8346">
            <v>31.86</v>
          </cell>
          <cell r="F8346">
            <v>79.650000000000006</v>
          </cell>
        </row>
        <row r="8347">
          <cell r="A8347">
            <v>3602402</v>
          </cell>
          <cell r="B8347" t="str">
            <v>36-024-02</v>
          </cell>
          <cell r="C8347" t="str">
            <v xml:space="preserve">BARBARA NEEDLE CVD. DULL PT.            </v>
          </cell>
          <cell r="D8347" t="str">
            <v>PC</v>
          </cell>
          <cell r="E8347">
            <v>31.86</v>
          </cell>
          <cell r="F8347">
            <v>79.650000000000006</v>
          </cell>
        </row>
        <row r="8348">
          <cell r="A8348">
            <v>3602403</v>
          </cell>
          <cell r="B8348" t="str">
            <v>36-024-03</v>
          </cell>
          <cell r="C8348" t="str">
            <v xml:space="preserve">BARBARA NEEDLE LIGHT CVD. SH            </v>
          </cell>
          <cell r="D8348" t="str">
            <v>PC</v>
          </cell>
          <cell r="E8348">
            <v>31.86</v>
          </cell>
          <cell r="F8348">
            <v>79.650000000000006</v>
          </cell>
        </row>
        <row r="8349">
          <cell r="A8349">
            <v>3602404</v>
          </cell>
          <cell r="B8349" t="str">
            <v>36-024-04</v>
          </cell>
          <cell r="C8349" t="str">
            <v xml:space="preserve">ROSEN NEEDLE STRONG CVD. SH.            </v>
          </cell>
          <cell r="D8349" t="str">
            <v>PC</v>
          </cell>
          <cell r="E8349">
            <v>31.86</v>
          </cell>
          <cell r="F8349">
            <v>79.650000000000006</v>
          </cell>
        </row>
        <row r="8350">
          <cell r="A8350">
            <v>3602406</v>
          </cell>
          <cell r="B8350" t="str">
            <v>36-024-06</v>
          </cell>
          <cell r="C8350" t="str">
            <v xml:space="preserve">BARBARA PICK 25DEGREE 0,3 MM            </v>
          </cell>
          <cell r="D8350" t="str">
            <v>PC</v>
          </cell>
          <cell r="E8350">
            <v>31.86</v>
          </cell>
          <cell r="F8350">
            <v>79.650000000000006</v>
          </cell>
        </row>
        <row r="8351">
          <cell r="A8351">
            <v>3602407</v>
          </cell>
          <cell r="B8351" t="str">
            <v>36-024-07</v>
          </cell>
          <cell r="C8351" t="str">
            <v xml:space="preserve">BARBARA PICK 25DEGREE 0,6 MM            </v>
          </cell>
          <cell r="D8351" t="str">
            <v>PC</v>
          </cell>
          <cell r="E8351">
            <v>31.95</v>
          </cell>
          <cell r="F8351">
            <v>79.875</v>
          </cell>
        </row>
        <row r="8352">
          <cell r="A8352">
            <v>3602408</v>
          </cell>
          <cell r="B8352" t="str">
            <v>36-024-08</v>
          </cell>
          <cell r="C8352" t="str">
            <v xml:space="preserve">BARBARA PICK 25DEGREE 1,0 MM            </v>
          </cell>
          <cell r="D8352" t="str">
            <v>PC</v>
          </cell>
          <cell r="E8352">
            <v>31.86</v>
          </cell>
          <cell r="F8352">
            <v>79.650000000000006</v>
          </cell>
        </row>
        <row r="8353">
          <cell r="A8353">
            <v>3602411</v>
          </cell>
          <cell r="B8353" t="str">
            <v>36-024-11</v>
          </cell>
          <cell r="C8353" t="str">
            <v xml:space="preserve">BARBARA PICK 45DEGREE 0,3 MM            </v>
          </cell>
          <cell r="D8353" t="str">
            <v>PC</v>
          </cell>
          <cell r="E8353">
            <v>31.86</v>
          </cell>
          <cell r="F8353">
            <v>79.650000000000006</v>
          </cell>
        </row>
        <row r="8354">
          <cell r="A8354">
            <v>3602412</v>
          </cell>
          <cell r="B8354" t="str">
            <v>36-024-12</v>
          </cell>
          <cell r="C8354" t="str">
            <v xml:space="preserve">BARBARA PICK 45DEGREE 0,6 MM            </v>
          </cell>
          <cell r="D8354" t="str">
            <v>PC</v>
          </cell>
          <cell r="E8354">
            <v>31.95</v>
          </cell>
          <cell r="F8354">
            <v>79.875</v>
          </cell>
        </row>
        <row r="8355">
          <cell r="A8355">
            <v>3602413</v>
          </cell>
          <cell r="B8355" t="str">
            <v>36-024-13</v>
          </cell>
          <cell r="C8355" t="str">
            <v xml:space="preserve">BARBARA PICK 45DEGREE 1,0 MM            </v>
          </cell>
          <cell r="D8355" t="str">
            <v>PC</v>
          </cell>
          <cell r="E8355">
            <v>31.86</v>
          </cell>
          <cell r="F8355">
            <v>79.650000000000006</v>
          </cell>
        </row>
        <row r="8356">
          <cell r="A8356">
            <v>3602414</v>
          </cell>
          <cell r="B8356" t="str">
            <v>36-024-14</v>
          </cell>
          <cell r="C8356" t="str">
            <v xml:space="preserve">BARBARA PICK 45DEGREE 1,2 MM            </v>
          </cell>
          <cell r="D8356" t="str">
            <v>PC</v>
          </cell>
          <cell r="E8356">
            <v>31.95</v>
          </cell>
          <cell r="F8356">
            <v>79.875</v>
          </cell>
        </row>
        <row r="8357">
          <cell r="A8357">
            <v>3602415</v>
          </cell>
          <cell r="B8357" t="str">
            <v>36-024-15</v>
          </cell>
          <cell r="C8357" t="str">
            <v xml:space="preserve">BARBARA PICK 45DEGREE 1,5 MM            </v>
          </cell>
          <cell r="D8357" t="str">
            <v>PC</v>
          </cell>
          <cell r="E8357">
            <v>31.86</v>
          </cell>
          <cell r="F8357">
            <v>79.650000000000006</v>
          </cell>
        </row>
        <row r="8358">
          <cell r="A8358">
            <v>3602416</v>
          </cell>
          <cell r="B8358" t="str">
            <v>36-024-16</v>
          </cell>
          <cell r="C8358" t="str">
            <v xml:space="preserve">BARBARA PICK 45DEGREE 2,0 MM            </v>
          </cell>
          <cell r="D8358" t="str">
            <v>PC</v>
          </cell>
          <cell r="E8358">
            <v>31.86</v>
          </cell>
          <cell r="F8358">
            <v>79.650000000000006</v>
          </cell>
        </row>
        <row r="8359">
          <cell r="A8359">
            <v>3602417</v>
          </cell>
          <cell r="B8359" t="str">
            <v>36-024-17</v>
          </cell>
          <cell r="C8359" t="str">
            <v xml:space="preserve">BARBARA PICK 45DEGREE 2,5 MM            </v>
          </cell>
          <cell r="D8359" t="str">
            <v>PC</v>
          </cell>
          <cell r="E8359">
            <v>31.95</v>
          </cell>
          <cell r="F8359">
            <v>79.875</v>
          </cell>
        </row>
        <row r="8360">
          <cell r="A8360">
            <v>3602421</v>
          </cell>
          <cell r="B8360" t="str">
            <v>36-024-21</v>
          </cell>
          <cell r="C8360" t="str">
            <v xml:space="preserve">BARBARA PICK 90DEGREE 0,3 MM            </v>
          </cell>
          <cell r="D8360" t="str">
            <v>PC</v>
          </cell>
          <cell r="E8360">
            <v>31.95</v>
          </cell>
          <cell r="F8360">
            <v>79.875</v>
          </cell>
        </row>
        <row r="8361">
          <cell r="A8361">
            <v>3602422</v>
          </cell>
          <cell r="B8361" t="str">
            <v>36-024-22</v>
          </cell>
          <cell r="C8361" t="str">
            <v xml:space="preserve">BARBARA PICK 90DEGREE 0,6 MM            </v>
          </cell>
          <cell r="D8361" t="str">
            <v>PC</v>
          </cell>
          <cell r="E8361">
            <v>31.86</v>
          </cell>
          <cell r="F8361">
            <v>79.650000000000006</v>
          </cell>
        </row>
        <row r="8362">
          <cell r="A8362">
            <v>3602423</v>
          </cell>
          <cell r="B8362" t="str">
            <v>36-024-23</v>
          </cell>
          <cell r="C8362" t="str">
            <v xml:space="preserve">BARBARA PICK 90DEGREE 1,0 MM            </v>
          </cell>
          <cell r="D8362" t="str">
            <v>PC</v>
          </cell>
          <cell r="E8362">
            <v>31.86</v>
          </cell>
          <cell r="F8362">
            <v>79.650000000000006</v>
          </cell>
        </row>
        <row r="8363">
          <cell r="A8363">
            <v>3602424</v>
          </cell>
          <cell r="B8363" t="str">
            <v>36-024-24</v>
          </cell>
          <cell r="C8363" t="str">
            <v xml:space="preserve">BARBARA PICK 90DEGREE 1,2 MM            </v>
          </cell>
          <cell r="D8363" t="str">
            <v>PC</v>
          </cell>
          <cell r="E8363">
            <v>31.86</v>
          </cell>
          <cell r="F8363">
            <v>79.650000000000006</v>
          </cell>
        </row>
        <row r="8364">
          <cell r="A8364">
            <v>3602425</v>
          </cell>
          <cell r="B8364" t="str">
            <v>36-024-25</v>
          </cell>
          <cell r="C8364" t="str">
            <v xml:space="preserve">BARBARA PICK 90DEGREE 1,5 MM            </v>
          </cell>
          <cell r="D8364" t="str">
            <v>PC</v>
          </cell>
          <cell r="E8364">
            <v>31.95</v>
          </cell>
          <cell r="F8364">
            <v>79.875</v>
          </cell>
        </row>
        <row r="8365">
          <cell r="A8365">
            <v>3602426</v>
          </cell>
          <cell r="B8365" t="str">
            <v>36-024-26</v>
          </cell>
          <cell r="C8365" t="str">
            <v xml:space="preserve">BARBARA PICK 90DEGREE 2,0 MM            </v>
          </cell>
          <cell r="D8365" t="str">
            <v>PC</v>
          </cell>
          <cell r="E8365">
            <v>31.86</v>
          </cell>
          <cell r="F8365">
            <v>79.650000000000006</v>
          </cell>
        </row>
        <row r="8366">
          <cell r="A8366">
            <v>3602427</v>
          </cell>
          <cell r="B8366" t="str">
            <v>36-024-27</v>
          </cell>
          <cell r="C8366" t="str">
            <v xml:space="preserve">BARBARA PICK 90DEGREE 2,5 MM            </v>
          </cell>
          <cell r="D8366" t="str">
            <v>PC</v>
          </cell>
          <cell r="E8366">
            <v>31.95</v>
          </cell>
          <cell r="F8366">
            <v>79.875</v>
          </cell>
        </row>
        <row r="8367">
          <cell r="A8367">
            <v>3602431</v>
          </cell>
          <cell r="B8367" t="str">
            <v>36-024-31</v>
          </cell>
          <cell r="C8367" t="str">
            <v xml:space="preserve">BARBARA PICK CURVED   0,5 MM            </v>
          </cell>
          <cell r="D8367" t="str">
            <v>PC</v>
          </cell>
          <cell r="E8367">
            <v>31.86</v>
          </cell>
          <cell r="F8367">
            <v>79.650000000000006</v>
          </cell>
        </row>
        <row r="8368">
          <cell r="A8368">
            <v>3602432</v>
          </cell>
          <cell r="B8368" t="str">
            <v>36-024-32</v>
          </cell>
          <cell r="C8368" t="str">
            <v xml:space="preserve">BARBARA PICK CURVED   1,0 MM            </v>
          </cell>
          <cell r="D8368" t="str">
            <v>PC</v>
          </cell>
          <cell r="E8368">
            <v>31.86</v>
          </cell>
          <cell r="F8368">
            <v>79.650000000000006</v>
          </cell>
        </row>
        <row r="8369">
          <cell r="A8369">
            <v>3602501</v>
          </cell>
          <cell r="B8369" t="str">
            <v>36-025-01</v>
          </cell>
          <cell r="C8369" t="str">
            <v xml:space="preserve">PICK 0,3MM 90DEGREE ANG.UP              </v>
          </cell>
          <cell r="D8369" t="str">
            <v>PC</v>
          </cell>
          <cell r="E8369">
            <v>31.86</v>
          </cell>
          <cell r="F8369">
            <v>79.650000000000006</v>
          </cell>
        </row>
        <row r="8370">
          <cell r="A8370">
            <v>3602502</v>
          </cell>
          <cell r="B8370" t="str">
            <v>36-025-02</v>
          </cell>
          <cell r="C8370" t="str">
            <v xml:space="preserve">PICK 0,6MM 90DEGREE ANG.UP              </v>
          </cell>
          <cell r="D8370" t="str">
            <v>PC</v>
          </cell>
          <cell r="E8370">
            <v>31.86</v>
          </cell>
          <cell r="F8370">
            <v>79.650000000000006</v>
          </cell>
        </row>
        <row r="8371">
          <cell r="A8371">
            <v>3602503</v>
          </cell>
          <cell r="B8371" t="str">
            <v>36-025-03</v>
          </cell>
          <cell r="C8371" t="str">
            <v xml:space="preserve">PICK 1,0MM 90DEGREE ANG.UP              </v>
          </cell>
          <cell r="D8371" t="str">
            <v>PC</v>
          </cell>
          <cell r="E8371">
            <v>31.86</v>
          </cell>
          <cell r="F8371">
            <v>79.650000000000006</v>
          </cell>
        </row>
        <row r="8372">
          <cell r="A8372">
            <v>3602506</v>
          </cell>
          <cell r="B8372" t="str">
            <v>36-025-06</v>
          </cell>
          <cell r="C8372" t="str">
            <v xml:space="preserve">PICK 0,3MM 90DEGREE ANG.DOWN            </v>
          </cell>
          <cell r="D8372" t="str">
            <v>PC</v>
          </cell>
          <cell r="E8372">
            <v>31.86</v>
          </cell>
          <cell r="F8372">
            <v>79.650000000000006</v>
          </cell>
        </row>
        <row r="8373">
          <cell r="A8373">
            <v>3602507</v>
          </cell>
          <cell r="B8373" t="str">
            <v>36-025-07</v>
          </cell>
          <cell r="C8373" t="str">
            <v xml:space="preserve">PICK 0,6MM 90DEGREE ANG.DOWN            </v>
          </cell>
          <cell r="D8373" t="str">
            <v>PC</v>
          </cell>
          <cell r="E8373">
            <v>31.86</v>
          </cell>
          <cell r="F8373">
            <v>79.650000000000006</v>
          </cell>
        </row>
        <row r="8374">
          <cell r="A8374">
            <v>3602508</v>
          </cell>
          <cell r="B8374" t="str">
            <v>36-025-08</v>
          </cell>
          <cell r="C8374" t="str">
            <v xml:space="preserve">PICK 1,0MM 90DEGREE ANG.DOWN            </v>
          </cell>
          <cell r="D8374" t="str">
            <v>PC</v>
          </cell>
          <cell r="E8374">
            <v>31.86</v>
          </cell>
          <cell r="F8374">
            <v>79.650000000000006</v>
          </cell>
        </row>
        <row r="8375">
          <cell r="A8375">
            <v>3602701</v>
          </cell>
          <cell r="B8375" t="str">
            <v>36-027-01</v>
          </cell>
          <cell r="C8375" t="str">
            <v xml:space="preserve">MCGEE PICK 0,5MM CURVED UP              </v>
          </cell>
          <cell r="D8375" t="str">
            <v>PC</v>
          </cell>
          <cell r="E8375">
            <v>31.86</v>
          </cell>
          <cell r="F8375">
            <v>79.650000000000006</v>
          </cell>
        </row>
        <row r="8376">
          <cell r="A8376">
            <v>3602702</v>
          </cell>
          <cell r="B8376" t="str">
            <v>36-027-02</v>
          </cell>
          <cell r="C8376" t="str">
            <v xml:space="preserve">MCGEE PICK 1,0MM CURVED UP              </v>
          </cell>
          <cell r="D8376" t="str">
            <v>PC</v>
          </cell>
          <cell r="E8376">
            <v>31.86</v>
          </cell>
          <cell r="F8376">
            <v>79.650000000000006</v>
          </cell>
        </row>
        <row r="8377">
          <cell r="A8377">
            <v>3602711</v>
          </cell>
          <cell r="B8377" t="str">
            <v>36-027-11</v>
          </cell>
          <cell r="C8377" t="str">
            <v xml:space="preserve">MCGEE PICK 0,5MM CURVED DOWN            </v>
          </cell>
          <cell r="D8377" t="str">
            <v>PC</v>
          </cell>
          <cell r="E8377">
            <v>31.86</v>
          </cell>
          <cell r="F8377">
            <v>79.650000000000006</v>
          </cell>
        </row>
        <row r="8378">
          <cell r="A8378">
            <v>3602712</v>
          </cell>
          <cell r="B8378" t="str">
            <v>36-027-12</v>
          </cell>
          <cell r="C8378" t="str">
            <v xml:space="preserve">MCGEE PICK 1,0MM CURVED DOWN            </v>
          </cell>
          <cell r="D8378" t="str">
            <v>PC</v>
          </cell>
          <cell r="E8378">
            <v>31.86</v>
          </cell>
          <cell r="F8378">
            <v>79.650000000000006</v>
          </cell>
        </row>
        <row r="8379">
          <cell r="A8379">
            <v>3602901</v>
          </cell>
          <cell r="B8379" t="str">
            <v>36-029-01</v>
          </cell>
          <cell r="C8379" t="str">
            <v xml:space="preserve">BARBARA NEEDLE STR. SHARP PT            </v>
          </cell>
          <cell r="D8379" t="str">
            <v>PC</v>
          </cell>
          <cell r="E8379">
            <v>31.86</v>
          </cell>
          <cell r="F8379">
            <v>79.650000000000006</v>
          </cell>
        </row>
        <row r="8380">
          <cell r="A8380">
            <v>3602906</v>
          </cell>
          <cell r="B8380" t="str">
            <v>36-029-06</v>
          </cell>
          <cell r="C8380" t="str">
            <v xml:space="preserve">ROSEN NEEDLE CVD. SHARP PT              </v>
          </cell>
          <cell r="D8380" t="str">
            <v>PC</v>
          </cell>
          <cell r="E8380">
            <v>29.07</v>
          </cell>
          <cell r="F8380">
            <v>72.674999999999997</v>
          </cell>
        </row>
        <row r="8381">
          <cell r="A8381">
            <v>3603006</v>
          </cell>
          <cell r="B8381" t="str">
            <v>36-030-06</v>
          </cell>
          <cell r="C8381" t="str">
            <v xml:space="preserve">MICRO EAR HOOK 0.3MM                    </v>
          </cell>
          <cell r="D8381" t="str">
            <v>PC</v>
          </cell>
          <cell r="E8381">
            <v>28.44</v>
          </cell>
          <cell r="F8381">
            <v>71.100000000000009</v>
          </cell>
        </row>
        <row r="8382">
          <cell r="A8382">
            <v>3603007</v>
          </cell>
          <cell r="B8382" t="str">
            <v>36-030-07</v>
          </cell>
          <cell r="C8382" t="str">
            <v xml:space="preserve">MICRO EAR HOOK 0.6MM                    </v>
          </cell>
          <cell r="D8382" t="str">
            <v>PC</v>
          </cell>
          <cell r="E8382">
            <v>28.44</v>
          </cell>
          <cell r="F8382">
            <v>71.100000000000009</v>
          </cell>
        </row>
        <row r="8383">
          <cell r="A8383">
            <v>3603008</v>
          </cell>
          <cell r="B8383" t="str">
            <v>36-030-08</v>
          </cell>
          <cell r="C8383" t="str">
            <v xml:space="preserve">SHAMBAUGH MICRO EAR HOOK 1.0MM          </v>
          </cell>
          <cell r="D8383" t="str">
            <v>PC</v>
          </cell>
          <cell r="E8383">
            <v>28.44</v>
          </cell>
          <cell r="F8383">
            <v>71.100000000000009</v>
          </cell>
        </row>
        <row r="8384">
          <cell r="A8384">
            <v>3603011</v>
          </cell>
          <cell r="B8384" t="str">
            <v>36-030-11</v>
          </cell>
          <cell r="C8384" t="str">
            <v xml:space="preserve">MICRO EAR HOOK 0.3MM                    </v>
          </cell>
          <cell r="D8384" t="str">
            <v>PC</v>
          </cell>
          <cell r="E8384">
            <v>28.44</v>
          </cell>
          <cell r="F8384">
            <v>71.100000000000009</v>
          </cell>
        </row>
        <row r="8385">
          <cell r="A8385">
            <v>3603012</v>
          </cell>
          <cell r="B8385" t="str">
            <v>36-030-12</v>
          </cell>
          <cell r="C8385" t="str">
            <v xml:space="preserve">MICRO EAR HOOK 0.6MM                    </v>
          </cell>
          <cell r="D8385" t="str">
            <v>PC</v>
          </cell>
          <cell r="E8385">
            <v>28.44</v>
          </cell>
          <cell r="F8385">
            <v>71.100000000000009</v>
          </cell>
        </row>
        <row r="8386">
          <cell r="A8386">
            <v>3603013</v>
          </cell>
          <cell r="B8386" t="str">
            <v>36-030-13</v>
          </cell>
          <cell r="C8386" t="str">
            <v xml:space="preserve">SHAMBAUGH MICRO EAR HOOK 1.0MM          </v>
          </cell>
          <cell r="D8386" t="str">
            <v>PC</v>
          </cell>
          <cell r="E8386">
            <v>28.44</v>
          </cell>
          <cell r="F8386">
            <v>71.100000000000009</v>
          </cell>
        </row>
        <row r="8387">
          <cell r="A8387">
            <v>3603020</v>
          </cell>
          <cell r="B8387" t="str">
            <v>36-030-20</v>
          </cell>
          <cell r="C8387" t="str">
            <v xml:space="preserve">SHEA EXPLORING HOOK 2.0MM               </v>
          </cell>
          <cell r="D8387" t="str">
            <v>PC</v>
          </cell>
          <cell r="E8387">
            <v>38.700000000000003</v>
          </cell>
          <cell r="F8387">
            <v>96.75</v>
          </cell>
        </row>
        <row r="8388">
          <cell r="A8388">
            <v>3603030</v>
          </cell>
          <cell r="B8388" t="str">
            <v>36-030-30</v>
          </cell>
          <cell r="C8388" t="str">
            <v xml:space="preserve">AUSTIN ATTIC DISSECTOR 3.0MM            </v>
          </cell>
          <cell r="D8388" t="str">
            <v>PC</v>
          </cell>
          <cell r="E8388">
            <v>38.700000000000003</v>
          </cell>
          <cell r="F8388">
            <v>96.75</v>
          </cell>
        </row>
        <row r="8389">
          <cell r="A8389">
            <v>3603601</v>
          </cell>
          <cell r="B8389" t="str">
            <v>36-036-01</v>
          </cell>
          <cell r="C8389" t="str">
            <v xml:space="preserve">FISCH DISSECTOR CURVED RIGHT            </v>
          </cell>
          <cell r="D8389" t="str">
            <v>PC</v>
          </cell>
          <cell r="E8389">
            <v>31.86</v>
          </cell>
          <cell r="F8389">
            <v>79.650000000000006</v>
          </cell>
        </row>
        <row r="8390">
          <cell r="A8390">
            <v>3603602</v>
          </cell>
          <cell r="B8390" t="str">
            <v>36-036-02</v>
          </cell>
          <cell r="C8390" t="str">
            <v xml:space="preserve">FISCH DISSECTOR CURVED LEFT             </v>
          </cell>
          <cell r="D8390" t="str">
            <v>PC</v>
          </cell>
          <cell r="E8390">
            <v>31.86</v>
          </cell>
          <cell r="F8390">
            <v>79.650000000000006</v>
          </cell>
        </row>
        <row r="8391">
          <cell r="A8391">
            <v>3603605</v>
          </cell>
          <cell r="B8391" t="str">
            <v>36-036-05</v>
          </cell>
          <cell r="C8391" t="str">
            <v xml:space="preserve">FISCH DISSECTOR RIGHT                   </v>
          </cell>
          <cell r="D8391" t="str">
            <v>PC</v>
          </cell>
          <cell r="E8391">
            <v>31.86</v>
          </cell>
          <cell r="F8391">
            <v>79.650000000000006</v>
          </cell>
        </row>
        <row r="8392">
          <cell r="A8392">
            <v>3603606</v>
          </cell>
          <cell r="B8392" t="str">
            <v>36-036-06</v>
          </cell>
          <cell r="C8392" t="str">
            <v xml:space="preserve">FISCH DISSECTOR LEFT                    </v>
          </cell>
          <cell r="D8392" t="str">
            <v>PC</v>
          </cell>
          <cell r="E8392">
            <v>31.86</v>
          </cell>
          <cell r="F8392">
            <v>79.650000000000006</v>
          </cell>
        </row>
        <row r="8393">
          <cell r="A8393">
            <v>3603623</v>
          </cell>
          <cell r="B8393" t="str">
            <v>36-036-23</v>
          </cell>
          <cell r="C8393" t="str">
            <v xml:space="preserve">ELEVATOR FINE, CURVED  1,2MM            </v>
          </cell>
          <cell r="D8393" t="str">
            <v>PC</v>
          </cell>
          <cell r="E8393">
            <v>36.630000000000003</v>
          </cell>
          <cell r="F8393">
            <v>91.575000000000003</v>
          </cell>
        </row>
        <row r="8394">
          <cell r="A8394">
            <v>3603801</v>
          </cell>
          <cell r="B8394" t="str">
            <v>36-038-01</v>
          </cell>
          <cell r="C8394" t="str">
            <v xml:space="preserve">MEASURING ROD MARKER AT3,5MM            </v>
          </cell>
          <cell r="D8394" t="str">
            <v>PC</v>
          </cell>
          <cell r="E8394">
            <v>56.16</v>
          </cell>
          <cell r="F8394">
            <v>140.39999999999998</v>
          </cell>
        </row>
        <row r="8395">
          <cell r="A8395">
            <v>3603802</v>
          </cell>
          <cell r="B8395" t="str">
            <v>36-038-02</v>
          </cell>
          <cell r="C8395" t="str">
            <v xml:space="preserve">MEASURING ROD MARKER AT4,0MM            </v>
          </cell>
          <cell r="D8395" t="str">
            <v>PC</v>
          </cell>
          <cell r="E8395">
            <v>56.16</v>
          </cell>
          <cell r="F8395">
            <v>140.39999999999998</v>
          </cell>
        </row>
        <row r="8396">
          <cell r="A8396">
            <v>3603803</v>
          </cell>
          <cell r="B8396" t="str">
            <v>36-038-03</v>
          </cell>
          <cell r="C8396" t="str">
            <v xml:space="preserve">MEASURING ROD MARKER AT4,5MM            </v>
          </cell>
          <cell r="D8396" t="str">
            <v>PC</v>
          </cell>
          <cell r="E8396">
            <v>56.16</v>
          </cell>
          <cell r="F8396">
            <v>140.39999999999998</v>
          </cell>
        </row>
        <row r="8397">
          <cell r="A8397">
            <v>3603804</v>
          </cell>
          <cell r="B8397" t="str">
            <v>36-038-04</v>
          </cell>
          <cell r="C8397" t="str">
            <v xml:space="preserve">MEASURING ROD MARKER AT5,0MM            </v>
          </cell>
          <cell r="D8397" t="str">
            <v>PC</v>
          </cell>
          <cell r="E8397">
            <v>56.16</v>
          </cell>
          <cell r="F8397">
            <v>140.39999999999998</v>
          </cell>
        </row>
        <row r="8398">
          <cell r="A8398">
            <v>3604401</v>
          </cell>
          <cell r="B8398" t="str">
            <v>36-044-01</v>
          </cell>
          <cell r="C8398" t="str">
            <v xml:space="preserve">HOUSE D/E CURETTE 1,0+1,2MM             </v>
          </cell>
          <cell r="D8398" t="str">
            <v>PC</v>
          </cell>
          <cell r="E8398">
            <v>57.33</v>
          </cell>
          <cell r="F8398">
            <v>143.32499999999999</v>
          </cell>
        </row>
        <row r="8399">
          <cell r="A8399">
            <v>3604402</v>
          </cell>
          <cell r="B8399" t="str">
            <v>36-044-02</v>
          </cell>
          <cell r="C8399" t="str">
            <v xml:space="preserve">HOUSE D/E CURETTE 1,5+1,8MM             </v>
          </cell>
          <cell r="D8399" t="str">
            <v>PC</v>
          </cell>
          <cell r="E8399">
            <v>57.87</v>
          </cell>
          <cell r="F8399">
            <v>144.67499999999998</v>
          </cell>
        </row>
        <row r="8400">
          <cell r="A8400">
            <v>3604403</v>
          </cell>
          <cell r="B8400" t="str">
            <v>36-044-03</v>
          </cell>
          <cell r="C8400" t="str">
            <v xml:space="preserve">HOUSE D/E CURETTE 1,0+1,2MM             </v>
          </cell>
          <cell r="D8400" t="str">
            <v>PC</v>
          </cell>
          <cell r="E8400">
            <v>57.87</v>
          </cell>
          <cell r="F8400">
            <v>144.67499999999998</v>
          </cell>
        </row>
        <row r="8401">
          <cell r="A8401">
            <v>3611203</v>
          </cell>
          <cell r="B8401" t="str">
            <v>36-112-03</v>
          </cell>
          <cell r="C8401" t="str">
            <v xml:space="preserve">HARTMANN EAR SPECULA                    </v>
          </cell>
          <cell r="D8401" t="str">
            <v>SET</v>
          </cell>
          <cell r="E8401">
            <v>18.8</v>
          </cell>
          <cell r="F8401">
            <v>47</v>
          </cell>
        </row>
        <row r="8402">
          <cell r="A8402">
            <v>3611210</v>
          </cell>
          <cell r="B8402" t="str">
            <v>36-112-10</v>
          </cell>
          <cell r="C8402" t="str">
            <v xml:space="preserve">HARTMANN EAR SPECULUM FIG 0             </v>
          </cell>
          <cell r="D8402" t="str">
            <v>PC</v>
          </cell>
          <cell r="E8402">
            <v>6.78</v>
          </cell>
          <cell r="F8402">
            <v>16.95</v>
          </cell>
        </row>
        <row r="8403">
          <cell r="A8403">
            <v>3611211</v>
          </cell>
          <cell r="B8403" t="str">
            <v>36-112-11</v>
          </cell>
          <cell r="C8403" t="str">
            <v xml:space="preserve">HARTMANN EAR SPECULUM FIG 1             </v>
          </cell>
          <cell r="D8403" t="str">
            <v>PC</v>
          </cell>
          <cell r="E8403">
            <v>6.41</v>
          </cell>
          <cell r="F8403">
            <v>16.024999999999999</v>
          </cell>
        </row>
        <row r="8404">
          <cell r="A8404">
            <v>3611212</v>
          </cell>
          <cell r="B8404" t="str">
            <v>36-112-12</v>
          </cell>
          <cell r="C8404" t="str">
            <v xml:space="preserve">HARTMANN EAR SPECULUM FIG 2             </v>
          </cell>
          <cell r="D8404" t="str">
            <v>PC</v>
          </cell>
          <cell r="E8404">
            <v>6.24</v>
          </cell>
          <cell r="F8404">
            <v>15.600000000000001</v>
          </cell>
        </row>
        <row r="8405">
          <cell r="A8405">
            <v>3611213</v>
          </cell>
          <cell r="B8405" t="str">
            <v>36-112-13</v>
          </cell>
          <cell r="C8405" t="str">
            <v xml:space="preserve">HARTMANN EAR SPECULUM FIG 3             </v>
          </cell>
          <cell r="D8405" t="str">
            <v>PC</v>
          </cell>
          <cell r="E8405">
            <v>6.24</v>
          </cell>
          <cell r="F8405">
            <v>15.600000000000001</v>
          </cell>
        </row>
        <row r="8406">
          <cell r="A8406">
            <v>3611214</v>
          </cell>
          <cell r="B8406" t="str">
            <v>36-112-14</v>
          </cell>
          <cell r="C8406" t="str">
            <v xml:space="preserve">HARTMANN EAR SPECULUM FIG 4             </v>
          </cell>
          <cell r="D8406" t="str">
            <v>PC</v>
          </cell>
          <cell r="E8406">
            <v>6.24</v>
          </cell>
          <cell r="F8406">
            <v>15.600000000000001</v>
          </cell>
        </row>
        <row r="8407">
          <cell r="A8407">
            <v>3611403</v>
          </cell>
          <cell r="B8407" t="str">
            <v>36-114-03</v>
          </cell>
          <cell r="C8407" t="str">
            <v xml:space="preserve">HARTMANN EAR SPECULA                    </v>
          </cell>
          <cell r="D8407" t="str">
            <v>SET</v>
          </cell>
          <cell r="E8407">
            <v>18.63</v>
          </cell>
          <cell r="F8407">
            <v>46.574999999999996</v>
          </cell>
        </row>
        <row r="8408">
          <cell r="A8408">
            <v>3611504</v>
          </cell>
          <cell r="B8408" t="str">
            <v>36-115-04</v>
          </cell>
          <cell r="C8408" t="str">
            <v xml:space="preserve">HARTMANN EAR SPECULA                    </v>
          </cell>
          <cell r="D8408" t="str">
            <v>SET</v>
          </cell>
          <cell r="E8408">
            <v>25.2</v>
          </cell>
          <cell r="F8408">
            <v>63</v>
          </cell>
        </row>
        <row r="8409">
          <cell r="A8409">
            <v>3611803</v>
          </cell>
          <cell r="B8409" t="str">
            <v>36-118-03</v>
          </cell>
          <cell r="C8409" t="str">
            <v xml:space="preserve">TOYNBEE EAR SPECULA                     </v>
          </cell>
          <cell r="D8409" t="str">
            <v>SET</v>
          </cell>
          <cell r="E8409">
            <v>17.899999999999999</v>
          </cell>
          <cell r="F8409">
            <v>44.75</v>
          </cell>
        </row>
        <row r="8410">
          <cell r="A8410">
            <v>3611811</v>
          </cell>
          <cell r="B8410" t="str">
            <v>36-118-11</v>
          </cell>
          <cell r="C8410" t="str">
            <v xml:space="preserve">TOYNBEE EAR SPECULUM FIG 1              </v>
          </cell>
          <cell r="D8410" t="str">
            <v>PC</v>
          </cell>
          <cell r="E8410">
            <v>6.23</v>
          </cell>
          <cell r="F8410">
            <v>15.575000000000001</v>
          </cell>
        </row>
        <row r="8411">
          <cell r="A8411">
            <v>3611812</v>
          </cell>
          <cell r="B8411" t="str">
            <v>36-118-12</v>
          </cell>
          <cell r="C8411" t="str">
            <v xml:space="preserve">TOYNBEE EAR SPECULUM FIG 2              </v>
          </cell>
          <cell r="D8411" t="str">
            <v>PC</v>
          </cell>
          <cell r="E8411">
            <v>6</v>
          </cell>
          <cell r="F8411">
            <v>15</v>
          </cell>
        </row>
        <row r="8412">
          <cell r="A8412">
            <v>3611813</v>
          </cell>
          <cell r="B8412" t="str">
            <v>36-118-13</v>
          </cell>
          <cell r="C8412" t="str">
            <v xml:space="preserve">TOYNBEE EAR SPECULUM FIG 3              </v>
          </cell>
          <cell r="D8412" t="str">
            <v>PC</v>
          </cell>
          <cell r="E8412">
            <v>6</v>
          </cell>
          <cell r="F8412">
            <v>15</v>
          </cell>
        </row>
        <row r="8413">
          <cell r="A8413">
            <v>3611814</v>
          </cell>
          <cell r="B8413" t="str">
            <v>36-118-14</v>
          </cell>
          <cell r="C8413" t="str">
            <v xml:space="preserve">TOYNBEE EAR SPECULUM FIG 4              </v>
          </cell>
          <cell r="D8413" t="str">
            <v>PC</v>
          </cell>
          <cell r="E8413">
            <v>6</v>
          </cell>
          <cell r="F8413">
            <v>15</v>
          </cell>
        </row>
        <row r="8414">
          <cell r="A8414">
            <v>3611904</v>
          </cell>
          <cell r="B8414" t="str">
            <v>36-119-04</v>
          </cell>
          <cell r="C8414" t="str">
            <v xml:space="preserve">TOYNBEE EAR SPECULA                     </v>
          </cell>
          <cell r="D8414" t="str">
            <v>SET</v>
          </cell>
          <cell r="E8414">
            <v>24</v>
          </cell>
          <cell r="F8414">
            <v>60</v>
          </cell>
        </row>
        <row r="8415">
          <cell r="A8415">
            <v>3613200</v>
          </cell>
          <cell r="B8415" t="str">
            <v>36-132-00</v>
          </cell>
          <cell r="C8415" t="str">
            <v xml:space="preserve">ZOELLNER EAR SPECULUM                   </v>
          </cell>
          <cell r="D8415" t="str">
            <v>SET</v>
          </cell>
          <cell r="E8415">
            <v>55.35</v>
          </cell>
          <cell r="F8415">
            <v>138.375</v>
          </cell>
        </row>
        <row r="8416">
          <cell r="A8416">
            <v>3613201</v>
          </cell>
          <cell r="B8416" t="str">
            <v>36-132-01</v>
          </cell>
          <cell r="C8416" t="str">
            <v xml:space="preserve">ZOELLNER EAR SPECULUM F1 BLA            </v>
          </cell>
          <cell r="D8416" t="str">
            <v>PC</v>
          </cell>
          <cell r="E8416">
            <v>10.44</v>
          </cell>
          <cell r="F8416">
            <v>26.099999999999998</v>
          </cell>
        </row>
        <row r="8417">
          <cell r="A8417">
            <v>3613202</v>
          </cell>
          <cell r="B8417" t="str">
            <v>36-132-02</v>
          </cell>
          <cell r="C8417" t="str">
            <v xml:space="preserve">ZOELLNER EAR SPECULUM F2 BLA            </v>
          </cell>
          <cell r="D8417" t="str">
            <v>PC</v>
          </cell>
          <cell r="E8417">
            <v>10.44</v>
          </cell>
          <cell r="F8417">
            <v>26.099999999999998</v>
          </cell>
        </row>
        <row r="8418">
          <cell r="A8418">
            <v>3613203</v>
          </cell>
          <cell r="B8418" t="str">
            <v>36-132-03</v>
          </cell>
          <cell r="C8418" t="str">
            <v xml:space="preserve">ZOELLNER EAR SPECULUM F3 BLA            </v>
          </cell>
          <cell r="D8418" t="str">
            <v>PC</v>
          </cell>
          <cell r="E8418">
            <v>8.89</v>
          </cell>
          <cell r="F8418">
            <v>22.225000000000001</v>
          </cell>
        </row>
        <row r="8419">
          <cell r="A8419">
            <v>3613204</v>
          </cell>
          <cell r="B8419" t="str">
            <v>36-132-04</v>
          </cell>
          <cell r="C8419" t="str">
            <v xml:space="preserve">ZOELLNER EAR SPECULUM F4 BLA            </v>
          </cell>
          <cell r="D8419" t="str">
            <v>PC</v>
          </cell>
          <cell r="E8419">
            <v>10.89</v>
          </cell>
          <cell r="F8419">
            <v>27.225000000000001</v>
          </cell>
        </row>
        <row r="8420">
          <cell r="A8420">
            <v>3613205</v>
          </cell>
          <cell r="B8420" t="str">
            <v>36-132-05</v>
          </cell>
          <cell r="C8420" t="str">
            <v xml:space="preserve">ZOELLNER EAR SPECULUM F5 BLA            </v>
          </cell>
          <cell r="D8420" t="str">
            <v>PC</v>
          </cell>
          <cell r="E8420">
            <v>10.44</v>
          </cell>
          <cell r="F8420">
            <v>26.099999999999998</v>
          </cell>
        </row>
        <row r="8421">
          <cell r="A8421">
            <v>3613206</v>
          </cell>
          <cell r="B8421" t="str">
            <v>36-132-06</v>
          </cell>
          <cell r="C8421" t="str">
            <v xml:space="preserve">ZOELLNER EAR SPECULUM F6 BLA            </v>
          </cell>
          <cell r="D8421" t="str">
            <v>PC</v>
          </cell>
          <cell r="E8421">
            <v>10.44</v>
          </cell>
          <cell r="F8421">
            <v>26.099999999999998</v>
          </cell>
        </row>
        <row r="8422">
          <cell r="A8422">
            <v>3613401</v>
          </cell>
          <cell r="B8422" t="str">
            <v>36-134-01</v>
          </cell>
          <cell r="C8422" t="str">
            <v xml:space="preserve">FARRIOR  EAR SPECULUM FIG 1             </v>
          </cell>
          <cell r="D8422" t="str">
            <v>PC</v>
          </cell>
          <cell r="E8422">
            <v>15.57</v>
          </cell>
          <cell r="F8422">
            <v>38.924999999999997</v>
          </cell>
        </row>
        <row r="8423">
          <cell r="A8423">
            <v>3613402</v>
          </cell>
          <cell r="B8423" t="str">
            <v>36-134-02</v>
          </cell>
          <cell r="C8423" t="str">
            <v xml:space="preserve">FARRIOR  EAR SPECULUM FIG 2             </v>
          </cell>
          <cell r="D8423" t="str">
            <v>PC</v>
          </cell>
          <cell r="E8423">
            <v>15.57</v>
          </cell>
          <cell r="F8423">
            <v>38.924999999999997</v>
          </cell>
        </row>
        <row r="8424">
          <cell r="A8424">
            <v>3613403</v>
          </cell>
          <cell r="B8424" t="str">
            <v>36-134-03</v>
          </cell>
          <cell r="C8424" t="str">
            <v xml:space="preserve">FARRIOR  EAR SPECULUM FIG 3             </v>
          </cell>
          <cell r="D8424" t="str">
            <v>PC</v>
          </cell>
          <cell r="E8424">
            <v>15.57</v>
          </cell>
          <cell r="F8424">
            <v>38.924999999999997</v>
          </cell>
        </row>
        <row r="8425">
          <cell r="A8425">
            <v>3613404</v>
          </cell>
          <cell r="B8425" t="str">
            <v>36-134-04</v>
          </cell>
          <cell r="C8425" t="str">
            <v xml:space="preserve">FARRIOR  EAR SPECULUM FIG 4             </v>
          </cell>
          <cell r="D8425" t="str">
            <v>PC</v>
          </cell>
          <cell r="E8425">
            <v>15.57</v>
          </cell>
          <cell r="F8425">
            <v>38.924999999999997</v>
          </cell>
        </row>
        <row r="8426">
          <cell r="A8426">
            <v>3613405</v>
          </cell>
          <cell r="B8426" t="str">
            <v>36-134-05</v>
          </cell>
          <cell r="C8426" t="str">
            <v xml:space="preserve">FARRIOR  EAR SPECULUM FIG 5             </v>
          </cell>
          <cell r="D8426" t="str">
            <v>PC</v>
          </cell>
          <cell r="E8426">
            <v>15.57</v>
          </cell>
          <cell r="F8426">
            <v>38.924999999999997</v>
          </cell>
        </row>
        <row r="8427">
          <cell r="A8427">
            <v>3613406</v>
          </cell>
          <cell r="B8427" t="str">
            <v>36-134-06</v>
          </cell>
          <cell r="C8427" t="str">
            <v xml:space="preserve">FARRIOR  EAR SPECULUM FIG 6             </v>
          </cell>
          <cell r="D8427" t="str">
            <v>PC</v>
          </cell>
          <cell r="E8427">
            <v>15.57</v>
          </cell>
          <cell r="F8427">
            <v>38.924999999999997</v>
          </cell>
        </row>
        <row r="8428">
          <cell r="A8428">
            <v>3613407</v>
          </cell>
          <cell r="B8428" t="str">
            <v>36-134-07</v>
          </cell>
          <cell r="C8428" t="str">
            <v xml:space="preserve">FARRIOR  EAR SPECULUM FIG 7             </v>
          </cell>
          <cell r="D8428" t="str">
            <v>PC</v>
          </cell>
          <cell r="E8428">
            <v>15.57</v>
          </cell>
          <cell r="F8428">
            <v>38.924999999999997</v>
          </cell>
        </row>
        <row r="8429">
          <cell r="A8429">
            <v>3614812</v>
          </cell>
          <cell r="B8429" t="str">
            <v>36-148-12</v>
          </cell>
          <cell r="C8429" t="str">
            <v xml:space="preserve">METAL RACK FOR 12 SPECULA               </v>
          </cell>
          <cell r="D8429" t="str">
            <v>PC</v>
          </cell>
          <cell r="E8429">
            <v>41.1</v>
          </cell>
          <cell r="F8429">
            <v>102.75</v>
          </cell>
        </row>
        <row r="8430">
          <cell r="A8430">
            <v>3617007</v>
          </cell>
          <cell r="B8430" t="str">
            <v>36-170-07</v>
          </cell>
          <cell r="C8430" t="str">
            <v xml:space="preserve">FRENCH TUNING FORK C-2 16               </v>
          </cell>
          <cell r="D8430" t="str">
            <v>PC</v>
          </cell>
          <cell r="E8430">
            <v>119.5</v>
          </cell>
          <cell r="F8430">
            <v>298.75</v>
          </cell>
        </row>
        <row r="8431">
          <cell r="A8431">
            <v>3617208</v>
          </cell>
          <cell r="B8431" t="str">
            <v>36-172-08</v>
          </cell>
          <cell r="C8431" t="str">
            <v xml:space="preserve">FRENCH TUNING FORK C-1 32               </v>
          </cell>
          <cell r="D8431" t="str">
            <v>PC</v>
          </cell>
          <cell r="E8431">
            <v>85.7</v>
          </cell>
          <cell r="F8431">
            <v>214.25</v>
          </cell>
        </row>
        <row r="8432">
          <cell r="A8432">
            <v>3617409</v>
          </cell>
          <cell r="B8432" t="str">
            <v>36-174-09</v>
          </cell>
          <cell r="C8432" t="str">
            <v xml:space="preserve">HARTMANN TUNING FORK C 64               </v>
          </cell>
          <cell r="D8432" t="str">
            <v>PC</v>
          </cell>
          <cell r="E8432">
            <v>65</v>
          </cell>
          <cell r="F8432">
            <v>162.5</v>
          </cell>
        </row>
        <row r="8433">
          <cell r="A8433">
            <v>3617510</v>
          </cell>
          <cell r="B8433" t="str">
            <v>36-175-10</v>
          </cell>
          <cell r="C8433" t="str">
            <v xml:space="preserve">HARTMANN TUNING FORK  C 128             </v>
          </cell>
          <cell r="D8433" t="str">
            <v>PC</v>
          </cell>
          <cell r="E8433">
            <v>37.6</v>
          </cell>
          <cell r="F8433">
            <v>94</v>
          </cell>
        </row>
        <row r="8434">
          <cell r="A8434">
            <v>3617711</v>
          </cell>
          <cell r="B8434" t="str">
            <v>36-177-11</v>
          </cell>
          <cell r="C8434" t="str">
            <v xml:space="preserve">HARTMANN TUNING FORK C 1 256            </v>
          </cell>
          <cell r="D8434" t="str">
            <v>PC</v>
          </cell>
          <cell r="E8434">
            <v>33</v>
          </cell>
          <cell r="F8434">
            <v>82.5</v>
          </cell>
        </row>
        <row r="8435">
          <cell r="A8435">
            <v>3618010</v>
          </cell>
          <cell r="B8435" t="str">
            <v>36-180-10</v>
          </cell>
          <cell r="C8435" t="str">
            <v xml:space="preserve">M-ALLOY TUNING FORK C 128               </v>
          </cell>
          <cell r="D8435" t="str">
            <v>PC</v>
          </cell>
          <cell r="E8435">
            <v>36</v>
          </cell>
          <cell r="F8435">
            <v>90</v>
          </cell>
        </row>
        <row r="8436">
          <cell r="A8436">
            <v>3618211</v>
          </cell>
          <cell r="B8436" t="str">
            <v>36-182-11</v>
          </cell>
          <cell r="C8436" t="str">
            <v xml:space="preserve">M-ALLOY TUNING FORK C1 256              </v>
          </cell>
          <cell r="D8436" t="str">
            <v>PC</v>
          </cell>
          <cell r="E8436">
            <v>33.799999999999997</v>
          </cell>
          <cell r="F8436">
            <v>84.5</v>
          </cell>
        </row>
        <row r="8437">
          <cell r="A8437">
            <v>3618412</v>
          </cell>
          <cell r="B8437" t="str">
            <v>36-184-12</v>
          </cell>
          <cell r="C8437" t="str">
            <v xml:space="preserve">M-ALLOY TUNING FORK C2 512              </v>
          </cell>
          <cell r="D8437" t="str">
            <v>PC</v>
          </cell>
          <cell r="E8437">
            <v>31.2</v>
          </cell>
          <cell r="F8437">
            <v>78</v>
          </cell>
        </row>
        <row r="8438">
          <cell r="A8438">
            <v>3618613</v>
          </cell>
          <cell r="B8438" t="str">
            <v>36-186-13</v>
          </cell>
          <cell r="C8438" t="str">
            <v xml:space="preserve">M-ALLOY TUNING FORK C3 1024             </v>
          </cell>
          <cell r="D8438" t="str">
            <v>PC</v>
          </cell>
          <cell r="E8438">
            <v>31.2</v>
          </cell>
          <cell r="F8438">
            <v>78</v>
          </cell>
        </row>
        <row r="8439">
          <cell r="A8439">
            <v>3618814</v>
          </cell>
          <cell r="B8439" t="str">
            <v>36-188-14</v>
          </cell>
          <cell r="C8439" t="str">
            <v xml:space="preserve">M-ALLOY TUNING FORK C4 2048             </v>
          </cell>
          <cell r="D8439" t="str">
            <v>PC</v>
          </cell>
          <cell r="E8439">
            <v>31.2</v>
          </cell>
          <cell r="F8439">
            <v>78</v>
          </cell>
        </row>
        <row r="8440">
          <cell r="A8440">
            <v>3618910</v>
          </cell>
          <cell r="B8440" t="str">
            <v>36-189-10</v>
          </cell>
          <cell r="C8440" t="str">
            <v xml:space="preserve">HARTMANN TUNING FORK  C 128             </v>
          </cell>
          <cell r="D8440" t="str">
            <v>PC</v>
          </cell>
          <cell r="E8440">
            <v>36.5</v>
          </cell>
          <cell r="F8440">
            <v>91.25</v>
          </cell>
        </row>
        <row r="8441">
          <cell r="A8441">
            <v>3619211</v>
          </cell>
          <cell r="B8441" t="str">
            <v>36-192-11</v>
          </cell>
          <cell r="C8441" t="str">
            <v xml:space="preserve">HARTMANN TUNING FORK C1 256             </v>
          </cell>
          <cell r="D8441" t="str">
            <v>PC</v>
          </cell>
          <cell r="E8441">
            <v>28.8</v>
          </cell>
          <cell r="F8441">
            <v>72</v>
          </cell>
        </row>
        <row r="8442">
          <cell r="A8442">
            <v>3619412</v>
          </cell>
          <cell r="B8442" t="str">
            <v>36-194-12</v>
          </cell>
          <cell r="C8442" t="str">
            <v xml:space="preserve">HARTMANN TUNING FORK C2 512             </v>
          </cell>
          <cell r="D8442" t="str">
            <v>PC</v>
          </cell>
          <cell r="E8442">
            <v>25.6</v>
          </cell>
          <cell r="F8442">
            <v>64</v>
          </cell>
        </row>
        <row r="8443">
          <cell r="A8443">
            <v>3619613</v>
          </cell>
          <cell r="B8443" t="str">
            <v>36-196-13</v>
          </cell>
          <cell r="C8443" t="str">
            <v xml:space="preserve">HARTMANN TUNING FORK C3 1024            </v>
          </cell>
          <cell r="D8443" t="str">
            <v>PC</v>
          </cell>
          <cell r="E8443">
            <v>25.2</v>
          </cell>
          <cell r="F8443">
            <v>63</v>
          </cell>
        </row>
        <row r="8444">
          <cell r="A8444">
            <v>3619814</v>
          </cell>
          <cell r="B8444" t="str">
            <v>36-198-14</v>
          </cell>
          <cell r="C8444" t="str">
            <v xml:space="preserve">HARTMANN TUNING FORK C4 2048            </v>
          </cell>
          <cell r="D8444" t="str">
            <v>PC</v>
          </cell>
          <cell r="E8444">
            <v>29.4</v>
          </cell>
          <cell r="F8444">
            <v>73.5</v>
          </cell>
        </row>
        <row r="8445">
          <cell r="A8445">
            <v>3620015</v>
          </cell>
          <cell r="B8445" t="str">
            <v>36-200-15</v>
          </cell>
          <cell r="C8445" t="str">
            <v xml:space="preserve">HARTMANN TUNING FORK C5 4096            </v>
          </cell>
          <cell r="D8445" t="str">
            <v>PC</v>
          </cell>
          <cell r="E8445">
            <v>33.1</v>
          </cell>
          <cell r="F8445">
            <v>82.75</v>
          </cell>
        </row>
        <row r="8446">
          <cell r="A8446">
            <v>3621010</v>
          </cell>
          <cell r="B8446" t="str">
            <v>36-210-10</v>
          </cell>
          <cell r="C8446" t="str">
            <v xml:space="preserve">LUCAE TUNING FORK C 128                 </v>
          </cell>
          <cell r="D8446" t="str">
            <v>PC</v>
          </cell>
          <cell r="E8446">
            <v>54.9</v>
          </cell>
          <cell r="F8446">
            <v>137.25</v>
          </cell>
        </row>
        <row r="8447">
          <cell r="A8447">
            <v>3621211</v>
          </cell>
          <cell r="B8447" t="str">
            <v>36-212-11</v>
          </cell>
          <cell r="C8447" t="str">
            <v xml:space="preserve">LUCAE TUNING FORK C1 256                </v>
          </cell>
          <cell r="D8447" t="str">
            <v>PC</v>
          </cell>
          <cell r="E8447">
            <v>47.2</v>
          </cell>
          <cell r="F8447">
            <v>118</v>
          </cell>
        </row>
        <row r="8448">
          <cell r="A8448">
            <v>3621412</v>
          </cell>
          <cell r="B8448" t="str">
            <v>36-214-12</v>
          </cell>
          <cell r="C8448" t="str">
            <v xml:space="preserve">LUCAE TUNING FORK C2 512                </v>
          </cell>
          <cell r="D8448" t="str">
            <v>PC</v>
          </cell>
          <cell r="E8448">
            <v>43.3</v>
          </cell>
          <cell r="F8448">
            <v>108.25</v>
          </cell>
        </row>
        <row r="8449">
          <cell r="A8449">
            <v>3621613</v>
          </cell>
          <cell r="B8449" t="str">
            <v>36-216-13</v>
          </cell>
          <cell r="C8449" t="str">
            <v xml:space="preserve">LUCAE TUNING FORK C3 1024               </v>
          </cell>
          <cell r="D8449" t="str">
            <v>PC</v>
          </cell>
          <cell r="E8449">
            <v>39.700000000000003</v>
          </cell>
          <cell r="F8449">
            <v>99.25</v>
          </cell>
        </row>
        <row r="8450">
          <cell r="A8450">
            <v>3621814</v>
          </cell>
          <cell r="B8450" t="str">
            <v>36-218-14</v>
          </cell>
          <cell r="C8450" t="str">
            <v xml:space="preserve">LUCAE TUNING FORK C4 2048               </v>
          </cell>
          <cell r="D8450" t="str">
            <v>PC</v>
          </cell>
          <cell r="E8450">
            <v>45.7</v>
          </cell>
          <cell r="F8450">
            <v>114.25</v>
          </cell>
        </row>
        <row r="8451">
          <cell r="A8451">
            <v>3622015</v>
          </cell>
          <cell r="B8451" t="str">
            <v>36-220-15</v>
          </cell>
          <cell r="C8451" t="str">
            <v xml:space="preserve">LUCAE TUNING FORK C5 4096               </v>
          </cell>
          <cell r="D8451" t="str">
            <v>PC</v>
          </cell>
          <cell r="E8451">
            <v>47.8</v>
          </cell>
          <cell r="F8451">
            <v>119.5</v>
          </cell>
        </row>
        <row r="8452">
          <cell r="A8452">
            <v>3622110</v>
          </cell>
          <cell r="B8452" t="str">
            <v>36-221-10</v>
          </cell>
          <cell r="C8452" t="str">
            <v xml:space="preserve">LUCAE TUNING FORK C 128                 </v>
          </cell>
          <cell r="D8452" t="str">
            <v>PC</v>
          </cell>
          <cell r="E8452">
            <v>55.2</v>
          </cell>
          <cell r="F8452">
            <v>138</v>
          </cell>
        </row>
        <row r="8453">
          <cell r="A8453">
            <v>3622210</v>
          </cell>
          <cell r="B8453" t="str">
            <v>36-222-10</v>
          </cell>
          <cell r="C8453" t="str">
            <v xml:space="preserve">HARTMANN TUN.FORK VARI.C 128            </v>
          </cell>
          <cell r="D8453" t="str">
            <v>PC</v>
          </cell>
          <cell r="E8453">
            <v>50.9</v>
          </cell>
          <cell r="F8453">
            <v>127.25</v>
          </cell>
        </row>
        <row r="8454">
          <cell r="A8454">
            <v>3622311</v>
          </cell>
          <cell r="B8454" t="str">
            <v>36-223-11</v>
          </cell>
          <cell r="C8454" t="str">
            <v xml:space="preserve">HARTMANN TUNING FORK C 1 256            </v>
          </cell>
          <cell r="D8454" t="str">
            <v>PC</v>
          </cell>
          <cell r="E8454">
            <v>34.700000000000003</v>
          </cell>
          <cell r="F8454">
            <v>86.75</v>
          </cell>
        </row>
        <row r="8455">
          <cell r="A8455">
            <v>3622410</v>
          </cell>
          <cell r="B8455" t="str">
            <v>36-224-10</v>
          </cell>
          <cell r="C8455" t="str">
            <v xml:space="preserve">RYDEL-SEIFFER TUNING FORK               </v>
          </cell>
          <cell r="D8455" t="str">
            <v>PC</v>
          </cell>
          <cell r="E8455">
            <v>74.400000000000006</v>
          </cell>
          <cell r="F8455">
            <v>186</v>
          </cell>
        </row>
        <row r="8456">
          <cell r="A8456">
            <v>3622600</v>
          </cell>
          <cell r="B8456" t="str">
            <v>36-226-00</v>
          </cell>
          <cell r="C8456" t="str">
            <v xml:space="preserve">NEUROL.TUNING FORK W.HAMMER             </v>
          </cell>
          <cell r="D8456" t="str">
            <v>PC</v>
          </cell>
          <cell r="E8456">
            <v>107.5</v>
          </cell>
          <cell r="F8456">
            <v>268.75</v>
          </cell>
        </row>
        <row r="8457">
          <cell r="A8457">
            <v>3623059</v>
          </cell>
          <cell r="B8457" t="str">
            <v>36-230-59</v>
          </cell>
          <cell r="C8457" t="str">
            <v xml:space="preserve">KOENIG TUNING FORK A 109                </v>
          </cell>
          <cell r="D8457" t="str">
            <v>PC</v>
          </cell>
          <cell r="E8457">
            <v>55.2</v>
          </cell>
          <cell r="F8457">
            <v>138</v>
          </cell>
        </row>
        <row r="8458">
          <cell r="A8458">
            <v>3623461</v>
          </cell>
          <cell r="B8458" t="str">
            <v>36-234-61</v>
          </cell>
          <cell r="C8458" t="str">
            <v xml:space="preserve">TUNING FORK A1 435                      </v>
          </cell>
          <cell r="D8458" t="str">
            <v>PC</v>
          </cell>
          <cell r="E8458">
            <v>30.7</v>
          </cell>
          <cell r="F8458">
            <v>76.75</v>
          </cell>
        </row>
        <row r="8459">
          <cell r="A8459">
            <v>3632101</v>
          </cell>
          <cell r="B8459" t="str">
            <v>36-321-01</v>
          </cell>
          <cell r="C8459" t="str">
            <v xml:space="preserve">HARTMANN EUSTACH CATHET FIG1            </v>
          </cell>
          <cell r="D8459" t="str">
            <v>PC</v>
          </cell>
          <cell r="E8459">
            <v>11.9</v>
          </cell>
          <cell r="F8459">
            <v>29.75</v>
          </cell>
        </row>
        <row r="8460">
          <cell r="A8460">
            <v>3632102</v>
          </cell>
          <cell r="B8460" t="str">
            <v>36-321-02</v>
          </cell>
          <cell r="C8460" t="str">
            <v xml:space="preserve">HARTMANN EUSTACH CATHET FIG2            </v>
          </cell>
          <cell r="D8460" t="str">
            <v>PC</v>
          </cell>
          <cell r="E8460">
            <v>11.9</v>
          </cell>
          <cell r="F8460">
            <v>29.75</v>
          </cell>
        </row>
        <row r="8461">
          <cell r="A8461">
            <v>3632103</v>
          </cell>
          <cell r="B8461" t="str">
            <v>36-321-03</v>
          </cell>
          <cell r="C8461" t="str">
            <v xml:space="preserve">HARTMANN EUSTACH CATHET FIG3            </v>
          </cell>
          <cell r="D8461" t="str">
            <v>PC</v>
          </cell>
          <cell r="E8461">
            <v>11.9</v>
          </cell>
          <cell r="F8461">
            <v>29.75</v>
          </cell>
        </row>
        <row r="8462">
          <cell r="A8462">
            <v>3635116</v>
          </cell>
          <cell r="B8462" t="str">
            <v>36-351-16</v>
          </cell>
          <cell r="C8462" t="str">
            <v xml:space="preserve">KRAUSE EAR POLYPUS SNARE                </v>
          </cell>
          <cell r="D8462" t="str">
            <v>PC</v>
          </cell>
          <cell r="E8462">
            <v>84.15</v>
          </cell>
          <cell r="F8462">
            <v>210.375</v>
          </cell>
        </row>
        <row r="8463">
          <cell r="A8463">
            <v>3635316</v>
          </cell>
          <cell r="B8463" t="str">
            <v>36-353-16</v>
          </cell>
          <cell r="C8463" t="str">
            <v xml:space="preserve">KRAUSE-VOSS POLYPUS SNARE               </v>
          </cell>
          <cell r="D8463" t="str">
            <v>PC</v>
          </cell>
          <cell r="E8463">
            <v>90.45</v>
          </cell>
          <cell r="F8463">
            <v>226.125</v>
          </cell>
        </row>
        <row r="8464">
          <cell r="A8464">
            <v>3635830</v>
          </cell>
          <cell r="B8464" t="str">
            <v>36-358-30</v>
          </cell>
          <cell r="C8464" t="str">
            <v xml:space="preserve">STEEL WIRE 0.3 MM COIL                  </v>
          </cell>
          <cell r="D8464" t="str">
            <v>PC</v>
          </cell>
          <cell r="E8464">
            <v>5.62</v>
          </cell>
          <cell r="F8464">
            <v>14.05</v>
          </cell>
        </row>
        <row r="8465">
          <cell r="A8465">
            <v>3635840</v>
          </cell>
          <cell r="B8465" t="str">
            <v>36-358-40</v>
          </cell>
          <cell r="C8465" t="str">
            <v xml:space="preserve">STEEL WIRE 0.4 MM COIL                  </v>
          </cell>
          <cell r="D8465" t="str">
            <v>PC</v>
          </cell>
          <cell r="E8465">
            <v>6.59</v>
          </cell>
          <cell r="F8465">
            <v>16.475000000000001</v>
          </cell>
        </row>
        <row r="8466">
          <cell r="A8466">
            <v>3637111</v>
          </cell>
          <cell r="B8466" t="str">
            <v>36-371-11</v>
          </cell>
          <cell r="C8466" t="str">
            <v xml:space="preserve">TROELTSCH EAR DRESS FORCEPS             </v>
          </cell>
          <cell r="D8466" t="str">
            <v>PC</v>
          </cell>
          <cell r="E8466">
            <v>11.97</v>
          </cell>
          <cell r="F8466">
            <v>29.925000000000001</v>
          </cell>
        </row>
        <row r="8467">
          <cell r="A8467">
            <v>3637512</v>
          </cell>
          <cell r="B8467" t="str">
            <v>36-375-12</v>
          </cell>
          <cell r="C8467" t="str">
            <v xml:space="preserve">TROELTSCH EAR DRESS FORCEPS             </v>
          </cell>
          <cell r="D8467" t="str">
            <v>PC</v>
          </cell>
          <cell r="E8467">
            <v>11.97</v>
          </cell>
          <cell r="F8467">
            <v>29.925000000000001</v>
          </cell>
        </row>
        <row r="8468">
          <cell r="A8468">
            <v>3638113</v>
          </cell>
          <cell r="B8468" t="str">
            <v>36-381-13</v>
          </cell>
          <cell r="C8468" t="str">
            <v xml:space="preserve">TROELTSCH FORCEPS CROSS ACT             </v>
          </cell>
          <cell r="D8468" t="str">
            <v>PC</v>
          </cell>
          <cell r="E8468">
            <v>27.9</v>
          </cell>
          <cell r="F8468">
            <v>69.75</v>
          </cell>
        </row>
        <row r="8469">
          <cell r="A8469">
            <v>3639114</v>
          </cell>
          <cell r="B8469" t="str">
            <v>36-391-14</v>
          </cell>
          <cell r="C8469" t="str">
            <v xml:space="preserve">LUCAE EAR FORCEPS                       </v>
          </cell>
          <cell r="D8469" t="str">
            <v>PC</v>
          </cell>
          <cell r="E8469">
            <v>11.97</v>
          </cell>
          <cell r="F8469">
            <v>29.925000000000001</v>
          </cell>
        </row>
        <row r="8470">
          <cell r="A8470">
            <v>3639516</v>
          </cell>
          <cell r="B8470" t="str">
            <v>36-395-16</v>
          </cell>
          <cell r="C8470" t="str">
            <v xml:space="preserve">JANSEN EAR FORCEPS                      </v>
          </cell>
          <cell r="D8470" t="str">
            <v>PC</v>
          </cell>
          <cell r="E8470">
            <v>18.63</v>
          </cell>
          <cell r="F8470">
            <v>46.574999999999996</v>
          </cell>
        </row>
        <row r="8471">
          <cell r="A8471">
            <v>3639520</v>
          </cell>
          <cell r="B8471" t="str">
            <v>36-395-20</v>
          </cell>
          <cell r="C8471" t="str">
            <v xml:space="preserve">JANSEN EAR FORCEPS                      </v>
          </cell>
          <cell r="D8471" t="str">
            <v>PC</v>
          </cell>
          <cell r="E8471">
            <v>26.91</v>
          </cell>
          <cell r="F8471">
            <v>67.275000000000006</v>
          </cell>
        </row>
        <row r="8472">
          <cell r="A8472">
            <v>3640112</v>
          </cell>
          <cell r="B8472" t="str">
            <v>36-401-12</v>
          </cell>
          <cell r="C8472" t="str">
            <v xml:space="preserve">LITTAUER EAR POLYPUS FORCEPS            </v>
          </cell>
          <cell r="D8472" t="str">
            <v>PC</v>
          </cell>
          <cell r="E8472">
            <v>69.930000000000007</v>
          </cell>
          <cell r="F8472">
            <v>174.82500000000002</v>
          </cell>
        </row>
        <row r="8473">
          <cell r="A8473">
            <v>3640512</v>
          </cell>
          <cell r="B8473" t="str">
            <v>36-405-12</v>
          </cell>
          <cell r="C8473" t="str">
            <v xml:space="preserve">HARTMANN EAR POLYPUS FORCEPS            </v>
          </cell>
          <cell r="D8473" t="str">
            <v>PC</v>
          </cell>
          <cell r="E8473">
            <v>90.45</v>
          </cell>
          <cell r="F8473">
            <v>226.125</v>
          </cell>
        </row>
        <row r="8474">
          <cell r="A8474">
            <v>3640714</v>
          </cell>
          <cell r="B8474" t="str">
            <v>36-407-14</v>
          </cell>
          <cell r="C8474" t="str">
            <v xml:space="preserve">HARTMANN EAR POLYPUS FORCEPS            </v>
          </cell>
          <cell r="D8474" t="str">
            <v>PC</v>
          </cell>
          <cell r="E8474">
            <v>90.45</v>
          </cell>
          <cell r="F8474">
            <v>226.125</v>
          </cell>
        </row>
        <row r="8475">
          <cell r="A8475">
            <v>3641611</v>
          </cell>
          <cell r="B8475" t="str">
            <v>36-416-11</v>
          </cell>
          <cell r="C8475" t="str">
            <v xml:space="preserve">BUCK EAR POLYPUS FORCEPS                </v>
          </cell>
          <cell r="D8475" t="str">
            <v>PC</v>
          </cell>
          <cell r="E8475">
            <v>58.05</v>
          </cell>
          <cell r="F8475">
            <v>145.125</v>
          </cell>
        </row>
        <row r="8476">
          <cell r="A8476">
            <v>3641810</v>
          </cell>
          <cell r="B8476" t="str">
            <v>36-418-10</v>
          </cell>
          <cell r="C8476" t="str">
            <v xml:space="preserve">QUIRE FOREIGN BODY LEVER                </v>
          </cell>
          <cell r="D8476" t="str">
            <v>PC</v>
          </cell>
          <cell r="E8476">
            <v>48.24</v>
          </cell>
          <cell r="F8476">
            <v>120.60000000000001</v>
          </cell>
        </row>
        <row r="8477">
          <cell r="A8477">
            <v>3642508</v>
          </cell>
          <cell r="B8477" t="str">
            <v>36-425-08</v>
          </cell>
          <cell r="C8477" t="str">
            <v xml:space="preserve">HARTMANN-WULLST POLYPUS FORC            </v>
          </cell>
          <cell r="D8477" t="str">
            <v>PC</v>
          </cell>
          <cell r="E8477">
            <v>104.85</v>
          </cell>
          <cell r="F8477">
            <v>262.125</v>
          </cell>
        </row>
        <row r="8478">
          <cell r="A8478">
            <v>3642708</v>
          </cell>
          <cell r="B8478" t="str">
            <v>36-427-08</v>
          </cell>
          <cell r="C8478" t="str">
            <v xml:space="preserve">HARTMANN-WULLST POLYPUS FORC            </v>
          </cell>
          <cell r="D8478" t="str">
            <v>PC</v>
          </cell>
          <cell r="E8478">
            <v>151.19999999999999</v>
          </cell>
          <cell r="F8478">
            <v>378</v>
          </cell>
        </row>
        <row r="8479">
          <cell r="A8479">
            <v>3643008</v>
          </cell>
          <cell r="B8479" t="str">
            <v>36-430-08</v>
          </cell>
          <cell r="C8479" t="str">
            <v xml:space="preserve">HARTMANN EAR POLYPUS FORCEPS            </v>
          </cell>
          <cell r="D8479" t="str">
            <v>PC</v>
          </cell>
          <cell r="E8479">
            <v>106.65</v>
          </cell>
          <cell r="F8479">
            <v>266.625</v>
          </cell>
        </row>
        <row r="8480">
          <cell r="A8480">
            <v>3643014</v>
          </cell>
          <cell r="B8480" t="str">
            <v>36-430-14</v>
          </cell>
          <cell r="C8480" t="str">
            <v xml:space="preserve">HARTMANN EAR POLYPUS FORCEPS            </v>
          </cell>
          <cell r="D8480" t="str">
            <v>PC</v>
          </cell>
          <cell r="E8480">
            <v>125.55</v>
          </cell>
          <cell r="F8480">
            <v>313.875</v>
          </cell>
        </row>
        <row r="8481">
          <cell r="A8481">
            <v>3644281</v>
          </cell>
          <cell r="B8481" t="str">
            <v>36-442-81</v>
          </cell>
          <cell r="C8481" t="str">
            <v xml:space="preserve">HARTMANN POLYP FORCEPS 2,0MM            </v>
          </cell>
          <cell r="D8481" t="str">
            <v>PC</v>
          </cell>
          <cell r="E8481">
            <v>212.85</v>
          </cell>
          <cell r="F8481">
            <v>532.125</v>
          </cell>
        </row>
        <row r="8482">
          <cell r="A8482">
            <v>3644282</v>
          </cell>
          <cell r="B8482" t="str">
            <v>36-442-82</v>
          </cell>
          <cell r="C8482" t="str">
            <v xml:space="preserve">HARTMANN POLYP FORCEPS 2,5MM            </v>
          </cell>
          <cell r="D8482" t="str">
            <v>PC</v>
          </cell>
          <cell r="E8482">
            <v>212.85</v>
          </cell>
          <cell r="F8482">
            <v>532.125</v>
          </cell>
        </row>
        <row r="8483">
          <cell r="A8483">
            <v>3644283</v>
          </cell>
          <cell r="B8483" t="str">
            <v>36-442-83</v>
          </cell>
          <cell r="C8483" t="str">
            <v xml:space="preserve">HARTMANN POLYP FORCEPS 3,0MM            </v>
          </cell>
          <cell r="D8483" t="str">
            <v>PC</v>
          </cell>
          <cell r="E8483">
            <v>212.85</v>
          </cell>
          <cell r="F8483">
            <v>532.125</v>
          </cell>
        </row>
        <row r="8484">
          <cell r="A8484">
            <v>3644808</v>
          </cell>
          <cell r="B8484" t="str">
            <v>36-448-08</v>
          </cell>
          <cell r="C8484" t="str">
            <v xml:space="preserve">STRUEMPEL EAR POLYP FORCEPS             </v>
          </cell>
          <cell r="D8484" t="str">
            <v>PC</v>
          </cell>
          <cell r="E8484">
            <v>212.85</v>
          </cell>
          <cell r="F8484">
            <v>532.125</v>
          </cell>
        </row>
        <row r="8485">
          <cell r="A8485">
            <v>3645608</v>
          </cell>
          <cell r="B8485" t="str">
            <v>36-456-08</v>
          </cell>
          <cell r="C8485" t="str">
            <v xml:space="preserve">HARTMANN-HOFFM POLYP FORCEPS            </v>
          </cell>
          <cell r="D8485" t="str">
            <v>PC</v>
          </cell>
          <cell r="E8485">
            <v>162</v>
          </cell>
          <cell r="F8485">
            <v>405</v>
          </cell>
        </row>
        <row r="8486">
          <cell r="A8486">
            <v>3646117</v>
          </cell>
          <cell r="B8486" t="str">
            <v>36-461-17</v>
          </cell>
          <cell r="C8486" t="str">
            <v xml:space="preserve">CITELLI EAR PUNCH                       </v>
          </cell>
          <cell r="D8486" t="str">
            <v>PC</v>
          </cell>
          <cell r="E8486">
            <v>272.25</v>
          </cell>
          <cell r="F8486">
            <v>680.625</v>
          </cell>
        </row>
        <row r="8487">
          <cell r="A8487">
            <v>3646319</v>
          </cell>
          <cell r="B8487" t="str">
            <v>36-463-19</v>
          </cell>
          <cell r="C8487" t="str">
            <v xml:space="preserve">BEYER EAR PUNCH                         </v>
          </cell>
          <cell r="D8487" t="str">
            <v>PC</v>
          </cell>
          <cell r="E8487">
            <v>316.35000000000002</v>
          </cell>
          <cell r="F8487">
            <v>790.875</v>
          </cell>
        </row>
        <row r="8488">
          <cell r="A8488">
            <v>3646614</v>
          </cell>
          <cell r="B8488" t="str">
            <v>36-466-14</v>
          </cell>
          <cell r="C8488" t="str">
            <v xml:space="preserve">BONE PUNCH DELICATE                     </v>
          </cell>
          <cell r="D8488" t="str">
            <v>PC</v>
          </cell>
          <cell r="E8488">
            <v>316.35000000000002</v>
          </cell>
          <cell r="F8488">
            <v>790.875</v>
          </cell>
        </row>
        <row r="8489">
          <cell r="A8489">
            <v>3649113</v>
          </cell>
          <cell r="B8489" t="str">
            <v>36-491-13</v>
          </cell>
          <cell r="C8489" t="str">
            <v xml:space="preserve">LANGENBECK EAR CURETTE                  </v>
          </cell>
          <cell r="D8489" t="str">
            <v>PC</v>
          </cell>
          <cell r="E8489">
            <v>24.48</v>
          </cell>
          <cell r="F8489">
            <v>61.2</v>
          </cell>
        </row>
        <row r="8490">
          <cell r="A8490">
            <v>3649301</v>
          </cell>
          <cell r="B8490" t="str">
            <v>36-493-01</v>
          </cell>
          <cell r="C8490" t="str">
            <v xml:space="preserve">SHAPLEIGH EAR CURETTE FIG 1             </v>
          </cell>
          <cell r="D8490" t="str">
            <v>PC</v>
          </cell>
          <cell r="E8490">
            <v>24.66</v>
          </cell>
          <cell r="F8490">
            <v>61.65</v>
          </cell>
        </row>
        <row r="8491">
          <cell r="A8491">
            <v>3649302</v>
          </cell>
          <cell r="B8491" t="str">
            <v>36-493-02</v>
          </cell>
          <cell r="C8491" t="str">
            <v xml:space="preserve">SHAPLEIGH EAR CURETTE FIG.2             </v>
          </cell>
          <cell r="D8491" t="str">
            <v>PC</v>
          </cell>
          <cell r="E8491">
            <v>24.66</v>
          </cell>
          <cell r="F8491">
            <v>61.65</v>
          </cell>
        </row>
        <row r="8492">
          <cell r="A8492">
            <v>3649502</v>
          </cell>
          <cell r="B8492" t="str">
            <v>36-495-02</v>
          </cell>
          <cell r="C8492" t="str">
            <v xml:space="preserve">BUCK EAR CURETTE FIG 00                 </v>
          </cell>
          <cell r="D8492" t="str">
            <v>PC</v>
          </cell>
          <cell r="E8492">
            <v>11.88</v>
          </cell>
          <cell r="F8492">
            <v>29.700000000000003</v>
          </cell>
        </row>
        <row r="8493">
          <cell r="A8493">
            <v>3649510</v>
          </cell>
          <cell r="B8493" t="str">
            <v>36-495-10</v>
          </cell>
          <cell r="C8493" t="str">
            <v xml:space="preserve">BUCK EAR CURETTE FIG 0                  </v>
          </cell>
          <cell r="D8493" t="str">
            <v>PC</v>
          </cell>
          <cell r="E8493">
            <v>11.88</v>
          </cell>
          <cell r="F8493">
            <v>29.700000000000003</v>
          </cell>
        </row>
        <row r="8494">
          <cell r="A8494">
            <v>3649511</v>
          </cell>
          <cell r="B8494" t="str">
            <v>36-495-11</v>
          </cell>
          <cell r="C8494" t="str">
            <v xml:space="preserve">BUCK EAR CURETTE FIG 1                  </v>
          </cell>
          <cell r="D8494" t="str">
            <v>PC</v>
          </cell>
          <cell r="E8494">
            <v>11.88</v>
          </cell>
          <cell r="F8494">
            <v>29.700000000000003</v>
          </cell>
        </row>
        <row r="8495">
          <cell r="A8495">
            <v>3649512</v>
          </cell>
          <cell r="B8495" t="str">
            <v>36-495-12</v>
          </cell>
          <cell r="C8495" t="str">
            <v xml:space="preserve">BUCK EAR CURETTE FIG 2                  </v>
          </cell>
          <cell r="D8495" t="str">
            <v>PC</v>
          </cell>
          <cell r="E8495">
            <v>11.88</v>
          </cell>
          <cell r="F8495">
            <v>29.700000000000003</v>
          </cell>
        </row>
        <row r="8496">
          <cell r="A8496">
            <v>3649701</v>
          </cell>
          <cell r="B8496" t="str">
            <v>36-497-01</v>
          </cell>
          <cell r="C8496" t="str">
            <v xml:space="preserve">BUCK EAR CURETTE CURV FIG000            </v>
          </cell>
          <cell r="D8496" t="str">
            <v>PC</v>
          </cell>
          <cell r="E8496">
            <v>11.88</v>
          </cell>
          <cell r="F8496">
            <v>29.700000000000003</v>
          </cell>
        </row>
        <row r="8497">
          <cell r="A8497">
            <v>3649702</v>
          </cell>
          <cell r="B8497" t="str">
            <v>36-497-02</v>
          </cell>
          <cell r="C8497" t="str">
            <v xml:space="preserve">BUCK EAR CURETTE CURV FIG00             </v>
          </cell>
          <cell r="D8497" t="str">
            <v>PC</v>
          </cell>
          <cell r="E8497">
            <v>11.88</v>
          </cell>
          <cell r="F8497">
            <v>29.700000000000003</v>
          </cell>
        </row>
        <row r="8498">
          <cell r="A8498">
            <v>3649710</v>
          </cell>
          <cell r="B8498" t="str">
            <v>36-497-10</v>
          </cell>
          <cell r="C8498" t="str">
            <v xml:space="preserve">BUCK EAR CURETTE CURV FIG 0             </v>
          </cell>
          <cell r="D8498" t="str">
            <v>PC</v>
          </cell>
          <cell r="E8498">
            <v>11.88</v>
          </cell>
          <cell r="F8498">
            <v>29.700000000000003</v>
          </cell>
        </row>
        <row r="8499">
          <cell r="A8499">
            <v>3649711</v>
          </cell>
          <cell r="B8499" t="str">
            <v>36-497-11</v>
          </cell>
          <cell r="C8499" t="str">
            <v xml:space="preserve">BUCK EAR CURETTE CURV FIG 1             </v>
          </cell>
          <cell r="D8499" t="str">
            <v>PC</v>
          </cell>
          <cell r="E8499">
            <v>11.88</v>
          </cell>
          <cell r="F8499">
            <v>29.700000000000003</v>
          </cell>
        </row>
        <row r="8500">
          <cell r="A8500">
            <v>3649712</v>
          </cell>
          <cell r="B8500" t="str">
            <v>36-497-12</v>
          </cell>
          <cell r="C8500" t="str">
            <v xml:space="preserve">BUCK EAR CURETTE CURV FIG 2             </v>
          </cell>
          <cell r="D8500" t="str">
            <v>PC</v>
          </cell>
          <cell r="E8500">
            <v>11.88</v>
          </cell>
          <cell r="F8500">
            <v>29.700000000000003</v>
          </cell>
        </row>
        <row r="8501">
          <cell r="A8501">
            <v>3649713</v>
          </cell>
          <cell r="B8501" t="str">
            <v>36-497-13</v>
          </cell>
          <cell r="C8501" t="str">
            <v xml:space="preserve">BUCK EAR CURETTE CURV FIG 3             </v>
          </cell>
          <cell r="D8501" t="str">
            <v>PC</v>
          </cell>
          <cell r="E8501">
            <v>11.88</v>
          </cell>
          <cell r="F8501">
            <v>29.700000000000003</v>
          </cell>
        </row>
        <row r="8502">
          <cell r="A8502">
            <v>3649714</v>
          </cell>
          <cell r="B8502" t="str">
            <v>36-497-14</v>
          </cell>
          <cell r="C8502" t="str">
            <v xml:space="preserve">BUCK EAR CURETTE CURV FIG 4             </v>
          </cell>
          <cell r="D8502" t="str">
            <v>PC</v>
          </cell>
          <cell r="E8502">
            <v>11.88</v>
          </cell>
          <cell r="F8502">
            <v>29.700000000000003</v>
          </cell>
        </row>
        <row r="8503">
          <cell r="A8503">
            <v>3649801</v>
          </cell>
          <cell r="B8503" t="str">
            <v>36-498-01</v>
          </cell>
          <cell r="C8503" t="str">
            <v xml:space="preserve">BUCK EAR CURETTE CURV FIG000            </v>
          </cell>
          <cell r="D8503" t="str">
            <v>PC</v>
          </cell>
          <cell r="E8503">
            <v>12.42</v>
          </cell>
          <cell r="F8503">
            <v>31.05</v>
          </cell>
        </row>
        <row r="8504">
          <cell r="A8504">
            <v>3649802</v>
          </cell>
          <cell r="B8504" t="str">
            <v>36-498-02</v>
          </cell>
          <cell r="C8504" t="str">
            <v xml:space="preserve">BUCK EAR CURETTE CURV FIG 00            </v>
          </cell>
          <cell r="D8504" t="str">
            <v>PC</v>
          </cell>
          <cell r="E8504">
            <v>12.42</v>
          </cell>
          <cell r="F8504">
            <v>31.05</v>
          </cell>
        </row>
        <row r="8505">
          <cell r="A8505">
            <v>3649810</v>
          </cell>
          <cell r="B8505" t="str">
            <v>36-498-10</v>
          </cell>
          <cell r="C8505" t="str">
            <v xml:space="preserve">BUCK EAR CURETTE CURV FIG 0             </v>
          </cell>
          <cell r="D8505" t="str">
            <v>PC</v>
          </cell>
          <cell r="E8505">
            <v>12.42</v>
          </cell>
          <cell r="F8505">
            <v>31.05</v>
          </cell>
        </row>
        <row r="8506">
          <cell r="A8506">
            <v>3649811</v>
          </cell>
          <cell r="B8506" t="str">
            <v>36-498-11</v>
          </cell>
          <cell r="C8506" t="str">
            <v xml:space="preserve">BUCK EAR CURETTE CURV FIG 1             </v>
          </cell>
          <cell r="D8506" t="str">
            <v>PC</v>
          </cell>
          <cell r="E8506">
            <v>12.42</v>
          </cell>
          <cell r="F8506">
            <v>31.05</v>
          </cell>
        </row>
        <row r="8507">
          <cell r="A8507">
            <v>3649812</v>
          </cell>
          <cell r="B8507" t="str">
            <v>36-498-12</v>
          </cell>
          <cell r="C8507" t="str">
            <v xml:space="preserve">BUCK EAR CURETTE CURV FIG 2             </v>
          </cell>
          <cell r="D8507" t="str">
            <v>PC</v>
          </cell>
          <cell r="E8507">
            <v>12.42</v>
          </cell>
          <cell r="F8507">
            <v>31.05</v>
          </cell>
        </row>
        <row r="8508">
          <cell r="A8508">
            <v>3649813</v>
          </cell>
          <cell r="B8508" t="str">
            <v>36-498-13</v>
          </cell>
          <cell r="C8508" t="str">
            <v xml:space="preserve">BUCK EAR CURETTE CURV FIG 3             </v>
          </cell>
          <cell r="D8508" t="str">
            <v>PC</v>
          </cell>
          <cell r="E8508">
            <v>12.42</v>
          </cell>
          <cell r="F8508">
            <v>31.05</v>
          </cell>
        </row>
        <row r="8509">
          <cell r="A8509">
            <v>3649814</v>
          </cell>
          <cell r="B8509" t="str">
            <v>36-498-14</v>
          </cell>
          <cell r="C8509" t="str">
            <v xml:space="preserve">BUCK EAR CURETTE CURV FIG 4             </v>
          </cell>
          <cell r="D8509" t="str">
            <v>PC</v>
          </cell>
          <cell r="E8509">
            <v>12.42</v>
          </cell>
          <cell r="F8509">
            <v>31.05</v>
          </cell>
        </row>
        <row r="8510">
          <cell r="A8510">
            <v>3653215</v>
          </cell>
          <cell r="B8510" t="str">
            <v>36-532-15</v>
          </cell>
          <cell r="C8510" t="str">
            <v xml:space="preserve">JANSEN DOUBLE EAR SPOON                 </v>
          </cell>
          <cell r="D8510" t="str">
            <v>PC</v>
          </cell>
          <cell r="E8510">
            <v>24.57</v>
          </cell>
          <cell r="F8510">
            <v>61.424999999999997</v>
          </cell>
        </row>
        <row r="8511">
          <cell r="A8511">
            <v>3654312</v>
          </cell>
          <cell r="B8511" t="str">
            <v>36-543-12</v>
          </cell>
          <cell r="C8511" t="str">
            <v xml:space="preserve">GROSS CURETTE AND HOOKLET               </v>
          </cell>
          <cell r="D8511" t="str">
            <v>PC</v>
          </cell>
          <cell r="E8511">
            <v>18.809999999999999</v>
          </cell>
          <cell r="F8511">
            <v>47.024999999999999</v>
          </cell>
        </row>
        <row r="8512">
          <cell r="A8512">
            <v>3655101</v>
          </cell>
          <cell r="B8512" t="str">
            <v>36-551-01</v>
          </cell>
          <cell r="C8512" t="str">
            <v xml:space="preserve">FOREIGN BODY INSTRUMENT F 1             </v>
          </cell>
          <cell r="D8512" t="str">
            <v>PC</v>
          </cell>
          <cell r="E8512">
            <v>24.39</v>
          </cell>
          <cell r="F8512">
            <v>60.975000000000001</v>
          </cell>
        </row>
        <row r="8513">
          <cell r="A8513">
            <v>3655401</v>
          </cell>
          <cell r="B8513" t="str">
            <v>36-554-01</v>
          </cell>
          <cell r="C8513" t="str">
            <v xml:space="preserve">BILLEAU EAR LOOP                        </v>
          </cell>
          <cell r="D8513" t="str">
            <v>PC</v>
          </cell>
          <cell r="E8513">
            <v>12.96</v>
          </cell>
          <cell r="F8513">
            <v>32.400000000000006</v>
          </cell>
        </row>
        <row r="8514">
          <cell r="A8514">
            <v>3655402</v>
          </cell>
          <cell r="B8514" t="str">
            <v>36-554-02</v>
          </cell>
          <cell r="C8514" t="str">
            <v xml:space="preserve">BILLEAU EAR LOOP                        </v>
          </cell>
          <cell r="D8514" t="str">
            <v>PC</v>
          </cell>
          <cell r="E8514">
            <v>12.96</v>
          </cell>
          <cell r="F8514">
            <v>32.400000000000006</v>
          </cell>
        </row>
        <row r="8515">
          <cell r="A8515">
            <v>3655403</v>
          </cell>
          <cell r="B8515" t="str">
            <v>36-554-03</v>
          </cell>
          <cell r="C8515" t="str">
            <v xml:space="preserve">BILLEAU EAR LOOP                        </v>
          </cell>
          <cell r="D8515" t="str">
            <v>PC</v>
          </cell>
          <cell r="E8515">
            <v>12.96</v>
          </cell>
          <cell r="F8515">
            <v>32.400000000000006</v>
          </cell>
        </row>
        <row r="8516">
          <cell r="A8516">
            <v>3656116</v>
          </cell>
          <cell r="B8516" t="str">
            <v>36-561-16</v>
          </cell>
          <cell r="C8516" t="str">
            <v xml:space="preserve">MOLDENHAUER FOREIGN B LEVER             </v>
          </cell>
          <cell r="D8516" t="str">
            <v>PC</v>
          </cell>
          <cell r="E8516">
            <v>23.04</v>
          </cell>
          <cell r="F8516">
            <v>57.599999999999994</v>
          </cell>
        </row>
        <row r="8517">
          <cell r="A8517">
            <v>3656316</v>
          </cell>
          <cell r="B8517" t="str">
            <v>36-563-16</v>
          </cell>
          <cell r="C8517" t="str">
            <v xml:space="preserve">ZAUFAL FOREIGN BODY LEVER               </v>
          </cell>
          <cell r="D8517" t="str">
            <v>PC</v>
          </cell>
          <cell r="E8517">
            <v>17.37</v>
          </cell>
          <cell r="F8517">
            <v>43.425000000000004</v>
          </cell>
        </row>
        <row r="8518">
          <cell r="A8518">
            <v>3657016</v>
          </cell>
          <cell r="B8518" t="str">
            <v>36-570-16</v>
          </cell>
          <cell r="C8518" t="str">
            <v xml:space="preserve">HARTMANN HOOKLET                        </v>
          </cell>
          <cell r="D8518" t="str">
            <v>PC</v>
          </cell>
          <cell r="E8518">
            <v>24.48</v>
          </cell>
          <cell r="F8518">
            <v>61.2</v>
          </cell>
        </row>
        <row r="8519">
          <cell r="A8519">
            <v>3657701</v>
          </cell>
          <cell r="B8519" t="str">
            <v>36-577-01</v>
          </cell>
          <cell r="C8519" t="str">
            <v xml:space="preserve">LUCAE HOOK PROBE POINTED                </v>
          </cell>
          <cell r="D8519" t="str">
            <v>PC</v>
          </cell>
          <cell r="E8519">
            <v>11.97</v>
          </cell>
          <cell r="F8519">
            <v>29.925000000000001</v>
          </cell>
        </row>
        <row r="8520">
          <cell r="A8520">
            <v>3657702</v>
          </cell>
          <cell r="B8520" t="str">
            <v>36-577-02</v>
          </cell>
          <cell r="C8520" t="str">
            <v xml:space="preserve">LUCAE HOOK PROBE POINTED                </v>
          </cell>
          <cell r="D8520" t="str">
            <v>PC</v>
          </cell>
          <cell r="E8520">
            <v>11.97</v>
          </cell>
          <cell r="F8520">
            <v>29.925000000000001</v>
          </cell>
        </row>
        <row r="8521">
          <cell r="A8521">
            <v>3657703</v>
          </cell>
          <cell r="B8521" t="str">
            <v>36-577-03</v>
          </cell>
          <cell r="C8521" t="str">
            <v xml:space="preserve">LUCAE HOOK PROBE POINTED                </v>
          </cell>
          <cell r="D8521" t="str">
            <v>PC</v>
          </cell>
          <cell r="E8521">
            <v>11.97</v>
          </cell>
          <cell r="F8521">
            <v>29.925000000000001</v>
          </cell>
        </row>
        <row r="8522">
          <cell r="A8522">
            <v>3658501</v>
          </cell>
          <cell r="B8522" t="str">
            <v>36-585-01</v>
          </cell>
          <cell r="C8522" t="str">
            <v xml:space="preserve">WAGENER HOOK PROBE POINTED              </v>
          </cell>
          <cell r="D8522" t="str">
            <v>PC</v>
          </cell>
          <cell r="E8522">
            <v>14.04</v>
          </cell>
          <cell r="F8522">
            <v>35.099999999999994</v>
          </cell>
        </row>
        <row r="8523">
          <cell r="A8523">
            <v>3658502</v>
          </cell>
          <cell r="B8523" t="str">
            <v>36-585-02</v>
          </cell>
          <cell r="C8523" t="str">
            <v xml:space="preserve">WAGENER HOOK PROBE POINTED              </v>
          </cell>
          <cell r="D8523" t="str">
            <v>PC</v>
          </cell>
          <cell r="E8523">
            <v>14.04</v>
          </cell>
          <cell r="F8523">
            <v>35.099999999999994</v>
          </cell>
        </row>
        <row r="8524">
          <cell r="A8524">
            <v>3658503</v>
          </cell>
          <cell r="B8524" t="str">
            <v>36-585-03</v>
          </cell>
          <cell r="C8524" t="str">
            <v xml:space="preserve">WAGENER HOOK PROBE POINTED              </v>
          </cell>
          <cell r="D8524" t="str">
            <v>PC</v>
          </cell>
          <cell r="E8524">
            <v>14.04</v>
          </cell>
          <cell r="F8524">
            <v>35.099999999999994</v>
          </cell>
        </row>
        <row r="8525">
          <cell r="A8525">
            <v>3658504</v>
          </cell>
          <cell r="B8525" t="str">
            <v>36-585-04</v>
          </cell>
          <cell r="C8525" t="str">
            <v xml:space="preserve">WAGENER HOOK PROBE POINTED              </v>
          </cell>
          <cell r="D8525" t="str">
            <v>PC</v>
          </cell>
          <cell r="E8525">
            <v>14.04</v>
          </cell>
          <cell r="F8525">
            <v>35.099999999999994</v>
          </cell>
        </row>
        <row r="8526">
          <cell r="A8526">
            <v>3658505</v>
          </cell>
          <cell r="B8526" t="str">
            <v>36-585-05</v>
          </cell>
          <cell r="C8526" t="str">
            <v xml:space="preserve">WAGENER HOOK PROBE POINTED              </v>
          </cell>
          <cell r="D8526" t="str">
            <v>PC</v>
          </cell>
          <cell r="E8526">
            <v>14.04</v>
          </cell>
          <cell r="F8526">
            <v>35.099999999999994</v>
          </cell>
        </row>
        <row r="8527">
          <cell r="A8527">
            <v>3658506</v>
          </cell>
          <cell r="B8527" t="str">
            <v>36-585-06</v>
          </cell>
          <cell r="C8527" t="str">
            <v xml:space="preserve">WAGENER HOOK PROBE POINTED              </v>
          </cell>
          <cell r="D8527" t="str">
            <v>PC</v>
          </cell>
          <cell r="E8527">
            <v>14.76</v>
          </cell>
          <cell r="F8527">
            <v>36.9</v>
          </cell>
        </row>
        <row r="8528">
          <cell r="A8528">
            <v>3658507</v>
          </cell>
          <cell r="B8528" t="str">
            <v>36-585-07</v>
          </cell>
          <cell r="C8528" t="str">
            <v xml:space="preserve">WAGENER HOOK PROBE POINTED              </v>
          </cell>
          <cell r="D8528" t="str">
            <v>PC</v>
          </cell>
          <cell r="E8528">
            <v>14.76</v>
          </cell>
          <cell r="F8528">
            <v>36.9</v>
          </cell>
        </row>
        <row r="8529">
          <cell r="A8529">
            <v>3658901</v>
          </cell>
          <cell r="B8529" t="str">
            <v>36-589-01</v>
          </cell>
          <cell r="C8529" t="str">
            <v xml:space="preserve">DAY EAR HOOK                            </v>
          </cell>
          <cell r="D8529" t="str">
            <v>PC</v>
          </cell>
          <cell r="E8529">
            <v>13.23</v>
          </cell>
          <cell r="F8529">
            <v>33.075000000000003</v>
          </cell>
        </row>
        <row r="8530">
          <cell r="A8530">
            <v>3658902</v>
          </cell>
          <cell r="B8530" t="str">
            <v>36-589-02</v>
          </cell>
          <cell r="C8530" t="str">
            <v xml:space="preserve">DAY EAR HOOK                            </v>
          </cell>
          <cell r="D8530" t="str">
            <v>PC</v>
          </cell>
          <cell r="E8530">
            <v>13.23</v>
          </cell>
          <cell r="F8530">
            <v>33.075000000000003</v>
          </cell>
        </row>
        <row r="8531">
          <cell r="A8531">
            <v>3663016</v>
          </cell>
          <cell r="B8531" t="str">
            <v>36-630-16</v>
          </cell>
          <cell r="C8531" t="str">
            <v xml:space="preserve">POLITZER PARACENT INSTRUMENT            </v>
          </cell>
          <cell r="D8531" t="str">
            <v>PC</v>
          </cell>
          <cell r="E8531">
            <v>23.67</v>
          </cell>
          <cell r="F8531">
            <v>59.175000000000004</v>
          </cell>
        </row>
        <row r="8532">
          <cell r="A8532">
            <v>3665516</v>
          </cell>
          <cell r="B8532" t="str">
            <v>36-655-16</v>
          </cell>
          <cell r="C8532" t="str">
            <v xml:space="preserve">POLITZER TYMPANUM PERFORATOR            </v>
          </cell>
          <cell r="D8532" t="str">
            <v>PC</v>
          </cell>
          <cell r="E8532">
            <v>21.33</v>
          </cell>
          <cell r="F8532">
            <v>53.324999999999996</v>
          </cell>
        </row>
        <row r="8533">
          <cell r="A8533">
            <v>3665716</v>
          </cell>
          <cell r="B8533" t="str">
            <v>36-657-16</v>
          </cell>
          <cell r="C8533" t="str">
            <v xml:space="preserve">POLITZER TYMPANUM PERFORATOR            </v>
          </cell>
          <cell r="D8533" t="str">
            <v>PC</v>
          </cell>
          <cell r="E8533">
            <v>22.5</v>
          </cell>
          <cell r="F8533">
            <v>56.25</v>
          </cell>
        </row>
        <row r="8534">
          <cell r="A8534">
            <v>3666118</v>
          </cell>
          <cell r="B8534" t="str">
            <v>36-661-18</v>
          </cell>
          <cell r="C8534" t="str">
            <v xml:space="preserve">LUCAE TYMPANUM PERFORATOR               </v>
          </cell>
          <cell r="D8534" t="str">
            <v>PC</v>
          </cell>
          <cell r="E8534">
            <v>23.67</v>
          </cell>
          <cell r="F8534">
            <v>59.175000000000004</v>
          </cell>
        </row>
        <row r="8535">
          <cell r="A8535">
            <v>3666318</v>
          </cell>
          <cell r="B8535" t="str">
            <v>36-663-18</v>
          </cell>
          <cell r="C8535" t="str">
            <v xml:space="preserve">LUCAE TYMPANUM PERFORATOR               </v>
          </cell>
          <cell r="D8535" t="str">
            <v>PC</v>
          </cell>
          <cell r="E8535">
            <v>23.67</v>
          </cell>
          <cell r="F8535">
            <v>59.175000000000004</v>
          </cell>
        </row>
        <row r="8536">
          <cell r="A8536">
            <v>3673720</v>
          </cell>
          <cell r="B8536" t="str">
            <v>36-737-20</v>
          </cell>
          <cell r="C8536" t="str">
            <v xml:space="preserve">LEMPERT ELEVATOR CVD.,5 1/4"            </v>
          </cell>
          <cell r="D8536" t="str">
            <v>PC</v>
          </cell>
          <cell r="E8536">
            <v>37.35</v>
          </cell>
          <cell r="F8536">
            <v>93.375</v>
          </cell>
        </row>
        <row r="8537">
          <cell r="A8537">
            <v>3673917</v>
          </cell>
          <cell r="B8537" t="str">
            <v>36-739-17</v>
          </cell>
          <cell r="C8537" t="str">
            <v xml:space="preserve">LEMPERT ELEVATOR CURVED                 </v>
          </cell>
          <cell r="D8537" t="str">
            <v>PC</v>
          </cell>
          <cell r="E8537">
            <v>37.35</v>
          </cell>
          <cell r="F8537">
            <v>93.375</v>
          </cell>
        </row>
        <row r="8538">
          <cell r="A8538">
            <v>3674310</v>
          </cell>
          <cell r="B8538" t="str">
            <v>36-743-10</v>
          </cell>
          <cell r="C8538" t="str">
            <v xml:space="preserve">LEMPERT SHARP SPOON                     </v>
          </cell>
          <cell r="D8538" t="str">
            <v>PC</v>
          </cell>
          <cell r="E8538">
            <v>31.95</v>
          </cell>
          <cell r="F8538">
            <v>79.875</v>
          </cell>
        </row>
        <row r="8539">
          <cell r="A8539">
            <v>3674320</v>
          </cell>
          <cell r="B8539" t="str">
            <v>36-743-20</v>
          </cell>
          <cell r="C8539" t="str">
            <v xml:space="preserve">LEMPERT SHARP SPOON                     </v>
          </cell>
          <cell r="D8539" t="str">
            <v>PC</v>
          </cell>
          <cell r="E8539">
            <v>32.22</v>
          </cell>
          <cell r="F8539">
            <v>80.55</v>
          </cell>
        </row>
        <row r="8540">
          <cell r="A8540">
            <v>3674330</v>
          </cell>
          <cell r="B8540" t="str">
            <v>36-743-30</v>
          </cell>
          <cell r="C8540" t="str">
            <v xml:space="preserve">LEMPERT SHARP SPOON                     </v>
          </cell>
          <cell r="D8540" t="str">
            <v>PC</v>
          </cell>
          <cell r="E8540">
            <v>32.22</v>
          </cell>
          <cell r="F8540">
            <v>80.55</v>
          </cell>
        </row>
        <row r="8541">
          <cell r="A8541">
            <v>3674340</v>
          </cell>
          <cell r="B8541" t="str">
            <v>36-743-40</v>
          </cell>
          <cell r="C8541" t="str">
            <v xml:space="preserve">LEMPERT SHARP SPOON                     </v>
          </cell>
          <cell r="D8541" t="str">
            <v>PC</v>
          </cell>
          <cell r="E8541">
            <v>32.22</v>
          </cell>
          <cell r="F8541">
            <v>80.55</v>
          </cell>
        </row>
        <row r="8542">
          <cell r="A8542">
            <v>3674350</v>
          </cell>
          <cell r="B8542" t="str">
            <v>36-743-50</v>
          </cell>
          <cell r="C8542" t="str">
            <v xml:space="preserve">LEMPERT SHARP SPOON                     </v>
          </cell>
          <cell r="D8542" t="str">
            <v>PC</v>
          </cell>
          <cell r="E8542">
            <v>32.22</v>
          </cell>
          <cell r="F8542">
            <v>80.55</v>
          </cell>
        </row>
        <row r="8543">
          <cell r="A8543">
            <v>3678000</v>
          </cell>
          <cell r="B8543" t="str">
            <v>36-780-00</v>
          </cell>
          <cell r="C8543" t="str">
            <v xml:space="preserve">KABIERSKE POWDER BLOWER                 </v>
          </cell>
          <cell r="D8543" t="str">
            <v>PC</v>
          </cell>
          <cell r="E8543">
            <v>48.9</v>
          </cell>
          <cell r="F8543">
            <v>122.25</v>
          </cell>
        </row>
        <row r="8544">
          <cell r="A8544">
            <v>3678001</v>
          </cell>
          <cell r="B8544" t="str">
            <v>36-780-01</v>
          </cell>
          <cell r="C8544" t="str">
            <v xml:space="preserve">KABIERSKE BOTTLE ONLY                   </v>
          </cell>
          <cell r="D8544" t="str">
            <v>PC</v>
          </cell>
          <cell r="E8544">
            <v>6.34</v>
          </cell>
          <cell r="F8544">
            <v>15.85</v>
          </cell>
        </row>
        <row r="8545">
          <cell r="A8545">
            <v>3678008</v>
          </cell>
          <cell r="B8545" t="str">
            <v>36-780-08</v>
          </cell>
          <cell r="C8545" t="str">
            <v xml:space="preserve">KABIERSKE CANNULA 8 CM ONLY             </v>
          </cell>
          <cell r="D8545" t="str">
            <v>PC</v>
          </cell>
          <cell r="E8545">
            <v>6.34</v>
          </cell>
          <cell r="F8545">
            <v>15.85</v>
          </cell>
        </row>
        <row r="8546">
          <cell r="A8546">
            <v>3678011</v>
          </cell>
          <cell r="B8546" t="str">
            <v>36-780-11</v>
          </cell>
          <cell r="C8546" t="str">
            <v xml:space="preserve">KABIERSKE CANNULA 11 CM ONLY            </v>
          </cell>
          <cell r="D8546" t="str">
            <v>PC</v>
          </cell>
          <cell r="E8546">
            <v>6.34</v>
          </cell>
          <cell r="F8546">
            <v>15.85</v>
          </cell>
        </row>
        <row r="8547">
          <cell r="A8547">
            <v>3678013</v>
          </cell>
          <cell r="B8547" t="str">
            <v>36-780-13</v>
          </cell>
          <cell r="C8547" t="str">
            <v xml:space="preserve">KABIERSKE CANNULA 13 CM ONLY            </v>
          </cell>
          <cell r="D8547" t="str">
            <v>PC</v>
          </cell>
          <cell r="E8547">
            <v>6.47</v>
          </cell>
          <cell r="F8547">
            <v>16.175000000000001</v>
          </cell>
        </row>
        <row r="8548">
          <cell r="A8548">
            <v>3678050</v>
          </cell>
          <cell r="B8548" t="str">
            <v>36-780-50</v>
          </cell>
          <cell r="C8548" t="str">
            <v xml:space="preserve">KABIERSKE RUBBER BULB                   </v>
          </cell>
          <cell r="D8548" t="str">
            <v>PC</v>
          </cell>
          <cell r="E8548">
            <v>8.9700000000000006</v>
          </cell>
          <cell r="F8548">
            <v>22.425000000000001</v>
          </cell>
        </row>
        <row r="8549">
          <cell r="A8549">
            <v>3678600</v>
          </cell>
          <cell r="B8549" t="str">
            <v>36-786-00</v>
          </cell>
          <cell r="C8549" t="str">
            <v xml:space="preserve">UNIVERSAL ATOMIZER COMPLETE             </v>
          </cell>
          <cell r="D8549" t="str">
            <v>PC</v>
          </cell>
          <cell r="E8549">
            <v>43.5</v>
          </cell>
          <cell r="F8549">
            <v>108.75</v>
          </cell>
        </row>
        <row r="8550">
          <cell r="A8550">
            <v>3678601</v>
          </cell>
          <cell r="B8550" t="str">
            <v>36-786-01</v>
          </cell>
          <cell r="C8550" t="str">
            <v xml:space="preserve">UNIVERSAL ATOMIZER WITHOUT BLOWER       </v>
          </cell>
          <cell r="D8550" t="str">
            <v>PC</v>
          </cell>
          <cell r="E8550">
            <v>40.4</v>
          </cell>
          <cell r="F8550">
            <v>101</v>
          </cell>
        </row>
        <row r="8551">
          <cell r="A8551">
            <v>3679200</v>
          </cell>
          <cell r="B8551" t="str">
            <v>36-792-00</v>
          </cell>
          <cell r="C8551" t="str">
            <v xml:space="preserve">POLITZER AIR BAG                        </v>
          </cell>
          <cell r="D8551" t="str">
            <v>PC</v>
          </cell>
          <cell r="E8551">
            <v>43.9</v>
          </cell>
          <cell r="F8551">
            <v>109.75</v>
          </cell>
        </row>
        <row r="8552">
          <cell r="A8552">
            <v>3679201</v>
          </cell>
          <cell r="B8552" t="str">
            <v>36-792-01</v>
          </cell>
          <cell r="C8552" t="str">
            <v xml:space="preserve">POLITZER AIR BAG                        </v>
          </cell>
          <cell r="D8552" t="str">
            <v>PC</v>
          </cell>
          <cell r="E8552">
            <v>50.9</v>
          </cell>
          <cell r="F8552">
            <v>127.25</v>
          </cell>
        </row>
        <row r="8553">
          <cell r="A8553">
            <v>3679202</v>
          </cell>
          <cell r="B8553" t="str">
            <v>36-792-02</v>
          </cell>
          <cell r="C8553" t="str">
            <v xml:space="preserve">POLITZER AIR BAG                        </v>
          </cell>
          <cell r="D8553" t="str">
            <v>PC</v>
          </cell>
          <cell r="E8553">
            <v>68.599999999999994</v>
          </cell>
          <cell r="F8553">
            <v>171.5</v>
          </cell>
        </row>
        <row r="8554">
          <cell r="A8554">
            <v>3679203</v>
          </cell>
          <cell r="B8554" t="str">
            <v>36-792-03</v>
          </cell>
          <cell r="C8554" t="str">
            <v xml:space="preserve">POLITZER CONNECTING NOZZLE              </v>
          </cell>
          <cell r="D8554" t="str">
            <v>PC</v>
          </cell>
          <cell r="E8554">
            <v>8.4600000000000009</v>
          </cell>
          <cell r="F8554">
            <v>21.150000000000002</v>
          </cell>
        </row>
        <row r="8555">
          <cell r="A8555">
            <v>3679204</v>
          </cell>
          <cell r="B8555" t="str">
            <v>36-792-04</v>
          </cell>
          <cell r="C8555" t="str">
            <v xml:space="preserve">POLITZER EAR TIP ONLY                   </v>
          </cell>
          <cell r="D8555" t="str">
            <v>PC</v>
          </cell>
          <cell r="E8555">
            <v>7.13</v>
          </cell>
          <cell r="F8555">
            <v>17.824999999999999</v>
          </cell>
        </row>
        <row r="8556">
          <cell r="A8556">
            <v>3679215</v>
          </cell>
          <cell r="B8556" t="str">
            <v>36-792-15</v>
          </cell>
          <cell r="C8556" t="str">
            <v xml:space="preserve">POLITZER NASAL TIP 15MM                 </v>
          </cell>
          <cell r="D8556" t="str">
            <v>PC</v>
          </cell>
          <cell r="E8556">
            <v>7.13</v>
          </cell>
          <cell r="F8556">
            <v>17.824999999999999</v>
          </cell>
        </row>
        <row r="8557">
          <cell r="A8557">
            <v>3679217</v>
          </cell>
          <cell r="B8557" t="str">
            <v>36-792-17</v>
          </cell>
          <cell r="C8557" t="str">
            <v xml:space="preserve">POLITZER NASAL TIP 17MM                 </v>
          </cell>
          <cell r="D8557" t="str">
            <v>PC</v>
          </cell>
          <cell r="E8557">
            <v>7.13</v>
          </cell>
          <cell r="F8557">
            <v>17.824999999999999</v>
          </cell>
        </row>
        <row r="8558">
          <cell r="A8558">
            <v>3679222</v>
          </cell>
          <cell r="B8558" t="str">
            <v>36-792-22</v>
          </cell>
          <cell r="C8558" t="str">
            <v xml:space="preserve">POLITZER NASAL TIP 22MM                 </v>
          </cell>
          <cell r="D8558" t="str">
            <v>PC</v>
          </cell>
          <cell r="E8558">
            <v>7.13</v>
          </cell>
          <cell r="F8558">
            <v>17.824999999999999</v>
          </cell>
        </row>
        <row r="8559">
          <cell r="A8559">
            <v>3679250</v>
          </cell>
          <cell r="B8559" t="str">
            <v>36-792-50</v>
          </cell>
          <cell r="C8559" t="str">
            <v xml:space="preserve">POLITZER RUBBER BULB                    </v>
          </cell>
          <cell r="D8559" t="str">
            <v>PC</v>
          </cell>
          <cell r="E8559">
            <v>9.75</v>
          </cell>
          <cell r="F8559">
            <v>24.375</v>
          </cell>
        </row>
        <row r="8560">
          <cell r="A8560">
            <v>3679400</v>
          </cell>
          <cell r="B8560" t="str">
            <v>36-794-00</v>
          </cell>
          <cell r="C8560" t="str">
            <v xml:space="preserve">EAR SYRINGE 10 ML W ACCESSOR            </v>
          </cell>
          <cell r="D8560" t="str">
            <v>PC</v>
          </cell>
          <cell r="E8560">
            <v>115</v>
          </cell>
          <cell r="F8560">
            <v>287.5</v>
          </cell>
        </row>
        <row r="8561">
          <cell r="A8561">
            <v>3679402</v>
          </cell>
          <cell r="B8561" t="str">
            <v>36-794-02</v>
          </cell>
          <cell r="C8561" t="str">
            <v xml:space="preserve">VALVE CONNECTION                        </v>
          </cell>
          <cell r="D8561" t="str">
            <v>PC</v>
          </cell>
          <cell r="E8561">
            <v>29.7</v>
          </cell>
          <cell r="F8561">
            <v>74.25</v>
          </cell>
        </row>
        <row r="8562">
          <cell r="A8562">
            <v>3679403</v>
          </cell>
          <cell r="B8562" t="str">
            <v>36-794-03</v>
          </cell>
          <cell r="C8562" t="str">
            <v xml:space="preserve">PLASTIC TUBE 600MM LONG7X2MM            </v>
          </cell>
          <cell r="D8562" t="str">
            <v>PC</v>
          </cell>
          <cell r="E8562">
            <v>7.28</v>
          </cell>
          <cell r="F8562">
            <v>18.2</v>
          </cell>
        </row>
        <row r="8563">
          <cell r="A8563">
            <v>3679404</v>
          </cell>
          <cell r="B8563" t="str">
            <v>36-794-04</v>
          </cell>
          <cell r="C8563" t="str">
            <v xml:space="preserve">SUCTION END                             </v>
          </cell>
          <cell r="D8563" t="str">
            <v>PC</v>
          </cell>
          <cell r="E8563">
            <v>7.43</v>
          </cell>
          <cell r="F8563">
            <v>18.574999999999999</v>
          </cell>
        </row>
        <row r="8564">
          <cell r="A8564">
            <v>3679405</v>
          </cell>
          <cell r="B8564" t="str">
            <v>36-794-05</v>
          </cell>
          <cell r="C8564" t="str">
            <v xml:space="preserve">PROTECTION SHIELD ONLY                  </v>
          </cell>
          <cell r="D8564" t="str">
            <v>PC</v>
          </cell>
          <cell r="E8564">
            <v>13.8</v>
          </cell>
          <cell r="F8564">
            <v>34.5</v>
          </cell>
        </row>
        <row r="8565">
          <cell r="A8565">
            <v>3679406</v>
          </cell>
          <cell r="B8565" t="str">
            <v>36-794-06</v>
          </cell>
          <cell r="C8565" t="str">
            <v xml:space="preserve">EAR TIP ONLY                            </v>
          </cell>
          <cell r="D8565" t="str">
            <v>PC</v>
          </cell>
          <cell r="E8565">
            <v>6.45</v>
          </cell>
          <cell r="F8565">
            <v>16.125</v>
          </cell>
        </row>
        <row r="8566">
          <cell r="A8566">
            <v>3679407</v>
          </cell>
          <cell r="B8566" t="str">
            <v>36-794-07</v>
          </cell>
          <cell r="C8566" t="str">
            <v xml:space="preserve">POMEROY EAR TIP ONLY                    </v>
          </cell>
          <cell r="D8566" t="str">
            <v>PC</v>
          </cell>
          <cell r="E8566">
            <v>6.45</v>
          </cell>
          <cell r="F8566">
            <v>16.125</v>
          </cell>
        </row>
        <row r="8567">
          <cell r="A8567">
            <v>3679408</v>
          </cell>
          <cell r="B8567" t="str">
            <v>36-794-08</v>
          </cell>
          <cell r="C8567" t="str">
            <v xml:space="preserve">FISTULA TIP ONLY                        </v>
          </cell>
          <cell r="D8567" t="str">
            <v>PC</v>
          </cell>
          <cell r="E8567">
            <v>6.45</v>
          </cell>
          <cell r="F8567">
            <v>16.125</v>
          </cell>
        </row>
        <row r="8568">
          <cell r="A8568">
            <v>3679409</v>
          </cell>
          <cell r="B8568" t="str">
            <v>36-794-09</v>
          </cell>
          <cell r="C8568" t="str">
            <v xml:space="preserve">CATHETER TIP ONLY                       </v>
          </cell>
          <cell r="D8568" t="str">
            <v>PC</v>
          </cell>
          <cell r="E8568">
            <v>11</v>
          </cell>
          <cell r="F8568">
            <v>27.5</v>
          </cell>
        </row>
        <row r="8569">
          <cell r="A8569">
            <v>3679500</v>
          </cell>
          <cell r="B8569" t="str">
            <v>36-795-00</v>
          </cell>
          <cell r="C8569" t="str">
            <v xml:space="preserve">EAR SYRINGE COMPLETE    50ML            </v>
          </cell>
          <cell r="D8569" t="str">
            <v>PC</v>
          </cell>
          <cell r="E8569">
            <v>70.7</v>
          </cell>
          <cell r="F8569">
            <v>176.75</v>
          </cell>
        </row>
        <row r="8570">
          <cell r="A8570">
            <v>3679501</v>
          </cell>
          <cell r="B8570" t="str">
            <v>36-795-01</v>
          </cell>
          <cell r="C8570" t="str">
            <v xml:space="preserve">SYRINGE 10 ML F 36-794-00               </v>
          </cell>
          <cell r="D8570" t="str">
            <v>PC</v>
          </cell>
          <cell r="E8570">
            <v>61.6</v>
          </cell>
          <cell r="F8570">
            <v>154</v>
          </cell>
        </row>
        <row r="8571">
          <cell r="A8571">
            <v>3679504</v>
          </cell>
          <cell r="B8571" t="str">
            <v>36-795-04</v>
          </cell>
          <cell r="C8571" t="str">
            <v xml:space="preserve">EAR SYRINGE COMPLETE   100ML            </v>
          </cell>
          <cell r="D8571" t="str">
            <v>PC</v>
          </cell>
          <cell r="E8571">
            <v>80</v>
          </cell>
          <cell r="F8571">
            <v>200</v>
          </cell>
        </row>
        <row r="8572">
          <cell r="A8572">
            <v>3681701</v>
          </cell>
          <cell r="B8572" t="str">
            <v>36-817-01</v>
          </cell>
          <cell r="C8572" t="str">
            <v xml:space="preserve">GOLDSMITH NASAL SPECULUM                </v>
          </cell>
          <cell r="D8572" t="str">
            <v>PC</v>
          </cell>
          <cell r="E8572">
            <v>10.35</v>
          </cell>
          <cell r="F8572">
            <v>25.875</v>
          </cell>
        </row>
        <row r="8573">
          <cell r="A8573">
            <v>3681702</v>
          </cell>
          <cell r="B8573" t="str">
            <v>36-817-02</v>
          </cell>
          <cell r="C8573" t="str">
            <v xml:space="preserve">GOLDSMITH NASAL SPECULUM                </v>
          </cell>
          <cell r="D8573" t="str">
            <v>PC</v>
          </cell>
          <cell r="E8573">
            <v>10.35</v>
          </cell>
          <cell r="F8573">
            <v>25.875</v>
          </cell>
        </row>
        <row r="8574">
          <cell r="A8574">
            <v>3681703</v>
          </cell>
          <cell r="B8574" t="str">
            <v>36-817-03</v>
          </cell>
          <cell r="C8574" t="str">
            <v xml:space="preserve">GOLDSMITH NASAL SPECULUM                </v>
          </cell>
          <cell r="D8574" t="str">
            <v>PC</v>
          </cell>
          <cell r="E8574">
            <v>10.35</v>
          </cell>
          <cell r="F8574">
            <v>25.875</v>
          </cell>
        </row>
        <row r="8575">
          <cell r="A8575">
            <v>3684501</v>
          </cell>
          <cell r="B8575" t="str">
            <v>36-845-01</v>
          </cell>
          <cell r="C8575" t="str">
            <v xml:space="preserve">HARTMANN-HALLE NAS SPECULUM             </v>
          </cell>
          <cell r="D8575" t="str">
            <v>PC</v>
          </cell>
          <cell r="E8575">
            <v>63.63</v>
          </cell>
          <cell r="F8575">
            <v>159.07500000000002</v>
          </cell>
        </row>
        <row r="8576">
          <cell r="A8576">
            <v>3684502</v>
          </cell>
          <cell r="B8576" t="str">
            <v>36-845-02</v>
          </cell>
          <cell r="C8576" t="str">
            <v xml:space="preserve">HARTMANN-HALLE NAS SPECULUM             </v>
          </cell>
          <cell r="D8576" t="str">
            <v>PC</v>
          </cell>
          <cell r="E8576">
            <v>63.63</v>
          </cell>
          <cell r="F8576">
            <v>159.07500000000002</v>
          </cell>
        </row>
        <row r="8577">
          <cell r="A8577">
            <v>3684503</v>
          </cell>
          <cell r="B8577" t="str">
            <v>36-845-03</v>
          </cell>
          <cell r="C8577" t="str">
            <v xml:space="preserve">HARTMANN-HALLE NAS SPECULUM             </v>
          </cell>
          <cell r="D8577" t="str">
            <v>PC</v>
          </cell>
          <cell r="E8577">
            <v>63.63</v>
          </cell>
          <cell r="F8577">
            <v>159.07500000000002</v>
          </cell>
        </row>
        <row r="8578">
          <cell r="A8578">
            <v>3684813</v>
          </cell>
          <cell r="B8578" t="str">
            <v>36-848-13</v>
          </cell>
          <cell r="C8578" t="str">
            <v>MOD.MARTIN NASAL SPECULUM PEDIATRICS STR</v>
          </cell>
          <cell r="D8578" t="str">
            <v>PC</v>
          </cell>
          <cell r="E8578">
            <v>63.9</v>
          </cell>
          <cell r="F8578">
            <v>159.75</v>
          </cell>
        </row>
        <row r="8579">
          <cell r="A8579">
            <v>3684913</v>
          </cell>
          <cell r="B8579" t="str">
            <v>36-849-13</v>
          </cell>
          <cell r="C8579" t="str">
            <v xml:space="preserve">MOD.MARTIN NASAL SPECULUM CURVED        </v>
          </cell>
          <cell r="D8579" t="str">
            <v>PC</v>
          </cell>
          <cell r="E8579">
            <v>66.599999999999994</v>
          </cell>
          <cell r="F8579">
            <v>166.5</v>
          </cell>
        </row>
        <row r="8580">
          <cell r="A8580">
            <v>3685213</v>
          </cell>
          <cell r="B8580" t="str">
            <v>36-852-13</v>
          </cell>
          <cell r="C8580" t="str">
            <v xml:space="preserve">TIECK-HALLE NASAL SPECULUM              </v>
          </cell>
          <cell r="D8580" t="str">
            <v>PC</v>
          </cell>
          <cell r="E8580">
            <v>72.989999999999995</v>
          </cell>
          <cell r="F8580">
            <v>182.47499999999999</v>
          </cell>
        </row>
        <row r="8581">
          <cell r="A8581">
            <v>3685601</v>
          </cell>
          <cell r="B8581" t="str">
            <v>36-856-01</v>
          </cell>
          <cell r="C8581" t="str">
            <v xml:space="preserve">KILLIAN NASAL SPECULUM 35 MM            </v>
          </cell>
          <cell r="D8581" t="str">
            <v>PC</v>
          </cell>
          <cell r="E8581">
            <v>75.69</v>
          </cell>
          <cell r="F8581">
            <v>189.22499999999999</v>
          </cell>
        </row>
        <row r="8582">
          <cell r="A8582">
            <v>3685602</v>
          </cell>
          <cell r="B8582" t="str">
            <v>36-856-02</v>
          </cell>
          <cell r="C8582" t="str">
            <v xml:space="preserve">KILLIAN NASAL SPECULUM 50 MM            </v>
          </cell>
          <cell r="D8582" t="str">
            <v>PC</v>
          </cell>
          <cell r="E8582">
            <v>75.69</v>
          </cell>
          <cell r="F8582">
            <v>189.22499999999999</v>
          </cell>
        </row>
        <row r="8583">
          <cell r="A8583">
            <v>3685603</v>
          </cell>
          <cell r="B8583" t="str">
            <v>36-856-03</v>
          </cell>
          <cell r="C8583" t="str">
            <v xml:space="preserve">KILLIAN NASAL SPECULUM 75 MM            </v>
          </cell>
          <cell r="D8583" t="str">
            <v>PC</v>
          </cell>
          <cell r="E8583">
            <v>75.69</v>
          </cell>
          <cell r="F8583">
            <v>189.22499999999999</v>
          </cell>
        </row>
        <row r="8584">
          <cell r="A8584">
            <v>3685604</v>
          </cell>
          <cell r="B8584" t="str">
            <v>36-856-04</v>
          </cell>
          <cell r="C8584" t="str">
            <v xml:space="preserve">KILLIAN NASAL SPECULUM 90 MM            </v>
          </cell>
          <cell r="D8584" t="str">
            <v>PC</v>
          </cell>
          <cell r="E8584">
            <v>75.69</v>
          </cell>
          <cell r="F8584">
            <v>189.22499999999999</v>
          </cell>
        </row>
        <row r="8585">
          <cell r="A8585">
            <v>3685814</v>
          </cell>
          <cell r="B8585" t="str">
            <v>36-858-14</v>
          </cell>
          <cell r="C8585" t="str">
            <v xml:space="preserve">MOD WIEN NASAL SPECULUM                 </v>
          </cell>
          <cell r="D8585" t="str">
            <v>PC</v>
          </cell>
          <cell r="E8585">
            <v>62.37</v>
          </cell>
          <cell r="F8585">
            <v>155.92499999999998</v>
          </cell>
        </row>
        <row r="8586">
          <cell r="A8586">
            <v>3685935</v>
          </cell>
          <cell r="B8586" t="str">
            <v>36-859-35</v>
          </cell>
          <cell r="C8586" t="str">
            <v xml:space="preserve">COTTLE NASAL SPECULA                    </v>
          </cell>
          <cell r="D8586" t="str">
            <v>PC</v>
          </cell>
          <cell r="E8586">
            <v>93.6</v>
          </cell>
          <cell r="F8586">
            <v>234</v>
          </cell>
        </row>
        <row r="8587">
          <cell r="A8587">
            <v>3685950</v>
          </cell>
          <cell r="B8587" t="str">
            <v>36-859-50</v>
          </cell>
          <cell r="C8587" t="str">
            <v xml:space="preserve">COTTLE NASAL SPECULA                    </v>
          </cell>
          <cell r="D8587" t="str">
            <v>PC</v>
          </cell>
          <cell r="E8587">
            <v>93.6</v>
          </cell>
          <cell r="F8587">
            <v>234</v>
          </cell>
        </row>
        <row r="8588">
          <cell r="A8588">
            <v>3685975</v>
          </cell>
          <cell r="B8588" t="str">
            <v>36-859-75</v>
          </cell>
          <cell r="C8588" t="str">
            <v xml:space="preserve">COTTLE NASAL SPECULA                    </v>
          </cell>
          <cell r="D8588" t="str">
            <v>PC</v>
          </cell>
          <cell r="E8588">
            <v>93.6</v>
          </cell>
          <cell r="F8588">
            <v>234</v>
          </cell>
        </row>
        <row r="8589">
          <cell r="A8589">
            <v>3685990</v>
          </cell>
          <cell r="B8589" t="str">
            <v>36-859-90</v>
          </cell>
          <cell r="C8589" t="str">
            <v xml:space="preserve">COTTLE NASAL SPECULA                    </v>
          </cell>
          <cell r="D8589" t="str">
            <v>PC</v>
          </cell>
          <cell r="E8589">
            <v>93.6</v>
          </cell>
          <cell r="F8589">
            <v>234</v>
          </cell>
        </row>
        <row r="8590">
          <cell r="A8590">
            <v>3686145</v>
          </cell>
          <cell r="B8590" t="str">
            <v>36-861-45</v>
          </cell>
          <cell r="C8590" t="str">
            <v xml:space="preserve">COTTLE NASAL SPEC BLACK CHRO            </v>
          </cell>
          <cell r="D8590" t="str">
            <v>PC</v>
          </cell>
          <cell r="E8590">
            <v>112.95</v>
          </cell>
          <cell r="F8590">
            <v>282.375</v>
          </cell>
        </row>
        <row r="8591">
          <cell r="A8591">
            <v>3686175</v>
          </cell>
          <cell r="B8591" t="str">
            <v>36-861-75</v>
          </cell>
          <cell r="C8591" t="str">
            <v xml:space="preserve">COTTLE NASAL SPEC BLACK CHRO            </v>
          </cell>
          <cell r="D8591" t="str">
            <v>PC</v>
          </cell>
          <cell r="E8591">
            <v>112.95</v>
          </cell>
          <cell r="F8591">
            <v>282.375</v>
          </cell>
        </row>
        <row r="8592">
          <cell r="A8592">
            <v>3688526</v>
          </cell>
          <cell r="B8592" t="str">
            <v>36-885-26</v>
          </cell>
          <cell r="C8592" t="str">
            <v xml:space="preserve">KRAUSE NASAL SNARE 26 CM                </v>
          </cell>
          <cell r="D8592" t="str">
            <v>PC</v>
          </cell>
          <cell r="E8592">
            <v>87.03</v>
          </cell>
          <cell r="F8592">
            <v>217.57499999999999</v>
          </cell>
        </row>
        <row r="8593">
          <cell r="A8593">
            <v>3688726</v>
          </cell>
          <cell r="B8593" t="str">
            <v>36-887-26</v>
          </cell>
          <cell r="C8593" t="str">
            <v xml:space="preserve">KRAUSE-VOSS NASAL SNARE                 </v>
          </cell>
          <cell r="D8593" t="str">
            <v>PC</v>
          </cell>
          <cell r="E8593">
            <v>107.1</v>
          </cell>
          <cell r="F8593">
            <v>267.75</v>
          </cell>
        </row>
        <row r="8594">
          <cell r="A8594">
            <v>3689912</v>
          </cell>
          <cell r="B8594" t="str">
            <v>36-899-12</v>
          </cell>
          <cell r="C8594" t="str">
            <v xml:space="preserve">STEEL WIRE 0,3 MM BUNDLE 12PCS.         </v>
          </cell>
          <cell r="D8594" t="str">
            <v>PC</v>
          </cell>
          <cell r="E8594">
            <v>7.09</v>
          </cell>
          <cell r="F8594">
            <v>17.725000000000001</v>
          </cell>
        </row>
        <row r="8595">
          <cell r="A8595">
            <v>3710115</v>
          </cell>
          <cell r="B8595" t="str">
            <v>37-101-15</v>
          </cell>
          <cell r="C8595" t="str">
            <v xml:space="preserve">TROELTSCH TAMPON FORCEPS                </v>
          </cell>
          <cell r="D8595" t="str">
            <v>PC</v>
          </cell>
          <cell r="E8595">
            <v>25.38</v>
          </cell>
          <cell r="F8595">
            <v>63.449999999999996</v>
          </cell>
        </row>
        <row r="8596">
          <cell r="A8596">
            <v>3710518</v>
          </cell>
          <cell r="B8596" t="str">
            <v>37-105-18</v>
          </cell>
          <cell r="C8596" t="str">
            <v xml:space="preserve">TROELTSCH TAMPON FORCEPS                </v>
          </cell>
          <cell r="D8596" t="str">
            <v>PC</v>
          </cell>
          <cell r="E8596">
            <v>27.18</v>
          </cell>
          <cell r="F8596">
            <v>67.95</v>
          </cell>
        </row>
        <row r="8597">
          <cell r="A8597">
            <v>3711520</v>
          </cell>
          <cell r="B8597" t="str">
            <v>37-115-20</v>
          </cell>
          <cell r="C8597" t="str">
            <v xml:space="preserve">GRUENWALD TAMPON FORCEPS                </v>
          </cell>
          <cell r="D8597" t="str">
            <v>PC</v>
          </cell>
          <cell r="E8597">
            <v>27.18</v>
          </cell>
          <cell r="F8597">
            <v>67.95</v>
          </cell>
        </row>
        <row r="8598">
          <cell r="A8598">
            <v>3712920</v>
          </cell>
          <cell r="B8598" t="str">
            <v>37-129-20</v>
          </cell>
          <cell r="C8598" t="str">
            <v xml:space="preserve">LUBET-BARBON TAMPON FORCEPS             </v>
          </cell>
          <cell r="D8598" t="str">
            <v>PC</v>
          </cell>
          <cell r="E8598">
            <v>55.35</v>
          </cell>
          <cell r="F8598">
            <v>138.375</v>
          </cell>
        </row>
        <row r="8599">
          <cell r="A8599">
            <v>3714520</v>
          </cell>
          <cell r="B8599" t="str">
            <v>37-145-20</v>
          </cell>
          <cell r="C8599" t="str">
            <v xml:space="preserve">HARTMANN POLYPUS FORCEPS                </v>
          </cell>
          <cell r="D8599" t="str">
            <v>PC</v>
          </cell>
          <cell r="E8599">
            <v>88.65</v>
          </cell>
          <cell r="F8599">
            <v>221.625</v>
          </cell>
        </row>
        <row r="8600">
          <cell r="A8600">
            <v>3720718</v>
          </cell>
          <cell r="B8600" t="str">
            <v>37-207-18</v>
          </cell>
          <cell r="C8600" t="str">
            <v xml:space="preserve">KNIGHT NASAL CUTT FORCEPS               </v>
          </cell>
          <cell r="D8600" t="str">
            <v>PC</v>
          </cell>
          <cell r="E8600">
            <v>154.80000000000001</v>
          </cell>
          <cell r="F8600">
            <v>387</v>
          </cell>
        </row>
        <row r="8601">
          <cell r="A8601">
            <v>3721318</v>
          </cell>
          <cell r="B8601" t="str">
            <v>37-213-18</v>
          </cell>
          <cell r="C8601" t="str">
            <v xml:space="preserve">CRAIG SEPTUM/VOMER FORCEPS              </v>
          </cell>
          <cell r="D8601" t="str">
            <v>PC</v>
          </cell>
          <cell r="E8601">
            <v>103.95</v>
          </cell>
          <cell r="F8601">
            <v>259.875</v>
          </cell>
        </row>
        <row r="8602">
          <cell r="A8602">
            <v>3721501</v>
          </cell>
          <cell r="B8602" t="str">
            <v>37-215-01</v>
          </cell>
          <cell r="C8602" t="str">
            <v xml:space="preserve">SEPTUM FORCEPS LF CVD 18CM              </v>
          </cell>
          <cell r="D8602" t="str">
            <v>PC</v>
          </cell>
          <cell r="E8602">
            <v>103.95</v>
          </cell>
          <cell r="F8602">
            <v>259.875</v>
          </cell>
        </row>
        <row r="8603">
          <cell r="A8603">
            <v>3721502</v>
          </cell>
          <cell r="B8603" t="str">
            <v>37-215-02</v>
          </cell>
          <cell r="C8603" t="str">
            <v xml:space="preserve">SEPTUM FORCEPS RT CVD 18CM              </v>
          </cell>
          <cell r="D8603" t="str">
            <v>PC</v>
          </cell>
          <cell r="E8603">
            <v>103.95</v>
          </cell>
          <cell r="F8603">
            <v>259.875</v>
          </cell>
        </row>
        <row r="8604">
          <cell r="A8604">
            <v>3722701</v>
          </cell>
          <cell r="B8604" t="str">
            <v>37-227-01</v>
          </cell>
          <cell r="C8604" t="str">
            <v xml:space="preserve">BRUENINGS SEPTUM FORCEPS                </v>
          </cell>
          <cell r="D8604" t="str">
            <v>PC</v>
          </cell>
          <cell r="E8604">
            <v>117.9</v>
          </cell>
          <cell r="F8604">
            <v>294.75</v>
          </cell>
        </row>
        <row r="8605">
          <cell r="A8605">
            <v>3722702</v>
          </cell>
          <cell r="B8605" t="str">
            <v>37-227-02</v>
          </cell>
          <cell r="C8605" t="str">
            <v xml:space="preserve">BRUENINGS SEPTUM FORCEPS                </v>
          </cell>
          <cell r="D8605" t="str">
            <v>PC</v>
          </cell>
          <cell r="E8605">
            <v>117.9</v>
          </cell>
          <cell r="F8605">
            <v>294.75</v>
          </cell>
        </row>
        <row r="8606">
          <cell r="A8606">
            <v>3722703</v>
          </cell>
          <cell r="B8606" t="str">
            <v>37-227-03</v>
          </cell>
          <cell r="C8606" t="str">
            <v xml:space="preserve">BRUENINGS SEPTUM FORCEPS                </v>
          </cell>
          <cell r="D8606" t="str">
            <v>PC</v>
          </cell>
          <cell r="E8606">
            <v>117.9</v>
          </cell>
          <cell r="F8606">
            <v>294.75</v>
          </cell>
        </row>
        <row r="8607">
          <cell r="A8607">
            <v>3722704</v>
          </cell>
          <cell r="B8607" t="str">
            <v>37-227-04</v>
          </cell>
          <cell r="C8607" t="str">
            <v xml:space="preserve">BRUENINGS SEPTUM FORCEPS                </v>
          </cell>
          <cell r="D8607" t="str">
            <v>PC</v>
          </cell>
          <cell r="E8607">
            <v>117.9</v>
          </cell>
          <cell r="F8607">
            <v>294.75</v>
          </cell>
        </row>
        <row r="8608">
          <cell r="A8608">
            <v>3723512</v>
          </cell>
          <cell r="B8608" t="str">
            <v>37-235-12</v>
          </cell>
          <cell r="C8608" t="str">
            <v xml:space="preserve">TAKAHASHI ETHMOID FORCEPS               </v>
          </cell>
          <cell r="D8608" t="str">
            <v>PC</v>
          </cell>
          <cell r="E8608">
            <v>279.89999999999998</v>
          </cell>
          <cell r="F8608">
            <v>699.75</v>
          </cell>
        </row>
        <row r="8609">
          <cell r="A8609">
            <v>3723712</v>
          </cell>
          <cell r="B8609" t="str">
            <v>37-237-12</v>
          </cell>
          <cell r="C8609" t="str">
            <v xml:space="preserve">TAKAHASHI ETHMOID FORCEPS               </v>
          </cell>
          <cell r="D8609" t="str">
            <v>PC</v>
          </cell>
          <cell r="E8609">
            <v>288.45</v>
          </cell>
          <cell r="F8609">
            <v>721.125</v>
          </cell>
        </row>
        <row r="8610">
          <cell r="A8610">
            <v>3724110</v>
          </cell>
          <cell r="B8610" t="str">
            <v>37-241-10</v>
          </cell>
          <cell r="C8610" t="str">
            <v xml:space="preserve">WATSON-WILLIAMS ETHMOID FCPS            </v>
          </cell>
          <cell r="D8610" t="str">
            <v>PC</v>
          </cell>
          <cell r="E8610">
            <v>311.85000000000002</v>
          </cell>
          <cell r="F8610">
            <v>779.625</v>
          </cell>
        </row>
        <row r="8611">
          <cell r="A8611">
            <v>3724112</v>
          </cell>
          <cell r="B8611" t="str">
            <v>37-241-12</v>
          </cell>
          <cell r="C8611" t="str">
            <v xml:space="preserve">WATSON-WILL ETHMOID FORCEPS             </v>
          </cell>
          <cell r="D8611" t="str">
            <v>PC</v>
          </cell>
          <cell r="E8611">
            <v>311.85000000000002</v>
          </cell>
          <cell r="F8611">
            <v>779.625</v>
          </cell>
        </row>
        <row r="8612">
          <cell r="A8612">
            <v>3724912</v>
          </cell>
          <cell r="B8612" t="str">
            <v>37-249-12</v>
          </cell>
          <cell r="C8612" t="str">
            <v xml:space="preserve">WEIL NASAL CUTTING FORCEPS              </v>
          </cell>
          <cell r="D8612" t="str">
            <v>PC</v>
          </cell>
          <cell r="E8612">
            <v>311.85000000000002</v>
          </cell>
          <cell r="F8612">
            <v>779.625</v>
          </cell>
        </row>
        <row r="8613">
          <cell r="A8613">
            <v>3725501</v>
          </cell>
          <cell r="B8613" t="str">
            <v>37-255-01</v>
          </cell>
          <cell r="C8613" t="str">
            <v xml:space="preserve">WEIL-BLAKESLEY CUTT FORCEPS             </v>
          </cell>
          <cell r="D8613" t="str">
            <v>PC</v>
          </cell>
          <cell r="E8613">
            <v>279.89999999999998</v>
          </cell>
          <cell r="F8613">
            <v>699.75</v>
          </cell>
        </row>
        <row r="8614">
          <cell r="A8614">
            <v>3725502</v>
          </cell>
          <cell r="B8614" t="str">
            <v>37-255-02</v>
          </cell>
          <cell r="C8614" t="str">
            <v xml:space="preserve">WEIL-BLAKESLEY CUTT FORCEPS             </v>
          </cell>
          <cell r="D8614" t="str">
            <v>PC</v>
          </cell>
          <cell r="E8614">
            <v>279.89999999999998</v>
          </cell>
          <cell r="F8614">
            <v>699.75</v>
          </cell>
        </row>
        <row r="8615">
          <cell r="A8615">
            <v>3725503</v>
          </cell>
          <cell r="B8615" t="str">
            <v>37-255-03</v>
          </cell>
          <cell r="C8615" t="str">
            <v xml:space="preserve">WEIL-BLAKESLEY CUTT FORCEPS             </v>
          </cell>
          <cell r="D8615" t="str">
            <v>PC</v>
          </cell>
          <cell r="E8615">
            <v>279.89999999999998</v>
          </cell>
          <cell r="F8615">
            <v>699.75</v>
          </cell>
        </row>
        <row r="8616">
          <cell r="A8616">
            <v>3725504</v>
          </cell>
          <cell r="B8616" t="str">
            <v>37-255-04</v>
          </cell>
          <cell r="C8616" t="str">
            <v xml:space="preserve">WEIL-BLAKESLEY CUTT FORCEPS             </v>
          </cell>
          <cell r="D8616" t="str">
            <v>PC</v>
          </cell>
          <cell r="E8616">
            <v>279.89999999999998</v>
          </cell>
          <cell r="F8616">
            <v>699.75</v>
          </cell>
        </row>
        <row r="8617">
          <cell r="A8617">
            <v>3725505</v>
          </cell>
          <cell r="B8617" t="str">
            <v>37-255-05</v>
          </cell>
          <cell r="C8617" t="str">
            <v xml:space="preserve">WEIL-BLAKESLEY CUTT FORCEPS             </v>
          </cell>
          <cell r="D8617" t="str">
            <v>PC</v>
          </cell>
          <cell r="E8617">
            <v>279.89999999999998</v>
          </cell>
          <cell r="F8617">
            <v>699.75</v>
          </cell>
        </row>
        <row r="8618">
          <cell r="A8618">
            <v>3725601</v>
          </cell>
          <cell r="B8618" t="str">
            <v>37-256-01</v>
          </cell>
          <cell r="C8618" t="str">
            <v xml:space="preserve">WEIL-BLAKESLEY ETHMOID BONE FORCEPS     </v>
          </cell>
          <cell r="D8618" t="str">
            <v>PC</v>
          </cell>
          <cell r="E8618">
            <v>149.85</v>
          </cell>
          <cell r="F8618">
            <v>374.625</v>
          </cell>
        </row>
        <row r="8619">
          <cell r="A8619">
            <v>3725602</v>
          </cell>
          <cell r="B8619" t="str">
            <v>37-256-02</v>
          </cell>
          <cell r="C8619" t="str">
            <v xml:space="preserve">WEIL-BLAKESLEY ETHMOID BONE FORCEPS     </v>
          </cell>
          <cell r="D8619" t="str">
            <v>PC</v>
          </cell>
          <cell r="E8619">
            <v>149.85</v>
          </cell>
          <cell r="F8619">
            <v>374.625</v>
          </cell>
        </row>
        <row r="8620">
          <cell r="A8620">
            <v>3725603</v>
          </cell>
          <cell r="B8620" t="str">
            <v>37-256-03</v>
          </cell>
          <cell r="C8620" t="str">
            <v xml:space="preserve">WEIL-BLAKESLEY ETHMOID BONE FORCEPS     </v>
          </cell>
          <cell r="D8620" t="str">
            <v>PC</v>
          </cell>
          <cell r="E8620">
            <v>149.85</v>
          </cell>
          <cell r="F8620">
            <v>374.625</v>
          </cell>
        </row>
        <row r="8621">
          <cell r="A8621">
            <v>3725604</v>
          </cell>
          <cell r="B8621" t="str">
            <v>37-256-04</v>
          </cell>
          <cell r="C8621" t="str">
            <v xml:space="preserve">WEIL-BLAKESLEY ETHMOID BONE FORCEPS     </v>
          </cell>
          <cell r="D8621" t="str">
            <v>PC</v>
          </cell>
          <cell r="E8621">
            <v>149.85</v>
          </cell>
          <cell r="F8621">
            <v>374.625</v>
          </cell>
        </row>
        <row r="8622">
          <cell r="A8622">
            <v>3725801</v>
          </cell>
          <cell r="B8622" t="str">
            <v>37-258-01</v>
          </cell>
          <cell r="C8622" t="str">
            <v xml:space="preserve">WEIL-BLAKESLEY ETHMOID BONE FORCEPS     </v>
          </cell>
          <cell r="D8622" t="str">
            <v>PC</v>
          </cell>
          <cell r="E8622">
            <v>149.85</v>
          </cell>
          <cell r="F8622">
            <v>374.625</v>
          </cell>
        </row>
        <row r="8623">
          <cell r="A8623">
            <v>3725802</v>
          </cell>
          <cell r="B8623" t="str">
            <v>37-258-02</v>
          </cell>
          <cell r="C8623" t="str">
            <v xml:space="preserve">WEIL-BLAKESLEY ETHMOID BONE FORCEPS     </v>
          </cell>
          <cell r="D8623" t="str">
            <v>PC</v>
          </cell>
          <cell r="E8623">
            <v>149.85</v>
          </cell>
          <cell r="F8623">
            <v>374.625</v>
          </cell>
        </row>
        <row r="8624">
          <cell r="A8624">
            <v>3725803</v>
          </cell>
          <cell r="B8624" t="str">
            <v>37-258-03</v>
          </cell>
          <cell r="C8624" t="str">
            <v xml:space="preserve">WEIL-BLAKESLEY ETHMOID BONE FORCEPS     </v>
          </cell>
          <cell r="D8624" t="str">
            <v>PC</v>
          </cell>
          <cell r="E8624">
            <v>149.85</v>
          </cell>
          <cell r="F8624">
            <v>374.625</v>
          </cell>
        </row>
        <row r="8625">
          <cell r="A8625">
            <v>3725804</v>
          </cell>
          <cell r="B8625" t="str">
            <v>37-258-04</v>
          </cell>
          <cell r="C8625" t="str">
            <v xml:space="preserve">WEIL-BLAKESLEY ETHMOID BONE FORCEPS     </v>
          </cell>
          <cell r="D8625" t="str">
            <v>PC</v>
          </cell>
          <cell r="E8625">
            <v>149.85</v>
          </cell>
          <cell r="F8625">
            <v>374.625</v>
          </cell>
        </row>
        <row r="8626">
          <cell r="A8626">
            <v>3728501</v>
          </cell>
          <cell r="B8626" t="str">
            <v>37-285-01</v>
          </cell>
          <cell r="C8626" t="str">
            <v xml:space="preserve">STRUYCKEN NASAL CUTT FORCEPS            </v>
          </cell>
          <cell r="D8626" t="str">
            <v>PC</v>
          </cell>
          <cell r="E8626">
            <v>279.89999999999998</v>
          </cell>
          <cell r="F8626">
            <v>699.75</v>
          </cell>
        </row>
        <row r="8627">
          <cell r="A8627">
            <v>3728502</v>
          </cell>
          <cell r="B8627" t="str">
            <v>37-285-02</v>
          </cell>
          <cell r="C8627" t="str">
            <v xml:space="preserve">STRUYCKEN NASAL CUTT FORCEPS            </v>
          </cell>
          <cell r="D8627" t="str">
            <v>PC</v>
          </cell>
          <cell r="E8627">
            <v>279.89999999999998</v>
          </cell>
          <cell r="F8627">
            <v>699.75</v>
          </cell>
        </row>
        <row r="8628">
          <cell r="A8628">
            <v>3730801</v>
          </cell>
          <cell r="B8628" t="str">
            <v>37-308-01</v>
          </cell>
          <cell r="C8628" t="str">
            <v xml:space="preserve">ANTRUM PUNCH 2MM,RETROGR.UP CUTT.       </v>
          </cell>
          <cell r="D8628" t="str">
            <v>PC</v>
          </cell>
          <cell r="E8628">
            <v>277.64999999999998</v>
          </cell>
          <cell r="F8628">
            <v>694.125</v>
          </cell>
        </row>
        <row r="8629">
          <cell r="A8629">
            <v>3730802</v>
          </cell>
          <cell r="B8629" t="str">
            <v>37-308-02</v>
          </cell>
          <cell r="C8629" t="str">
            <v xml:space="preserve">ANTRUM PUNCH 2MM,RETROGR.RIGHT CUTT.    </v>
          </cell>
          <cell r="D8629" t="str">
            <v>PC</v>
          </cell>
          <cell r="E8629">
            <v>277.64999999999998</v>
          </cell>
          <cell r="F8629">
            <v>694.125</v>
          </cell>
        </row>
        <row r="8630">
          <cell r="A8630">
            <v>3730803</v>
          </cell>
          <cell r="B8630" t="str">
            <v>37-308-03</v>
          </cell>
          <cell r="C8630" t="str">
            <v xml:space="preserve">ANTRUM PUNCH 2MM,LEFT CUTT.             </v>
          </cell>
          <cell r="D8630" t="str">
            <v>PC</v>
          </cell>
          <cell r="E8630">
            <v>277.64999999999998</v>
          </cell>
          <cell r="F8630">
            <v>694.125</v>
          </cell>
        </row>
        <row r="8631">
          <cell r="A8631">
            <v>3730901</v>
          </cell>
          <cell r="B8631" t="str">
            <v>37-309-01</v>
          </cell>
          <cell r="C8631" t="str">
            <v xml:space="preserve">HARTMANN CUTT FORCEPS  5MM              </v>
          </cell>
          <cell r="D8631" t="str">
            <v>PC</v>
          </cell>
          <cell r="E8631">
            <v>359.55</v>
          </cell>
          <cell r="F8631">
            <v>898.875</v>
          </cell>
        </row>
        <row r="8632">
          <cell r="A8632">
            <v>3730902</v>
          </cell>
          <cell r="B8632" t="str">
            <v>37-309-02</v>
          </cell>
          <cell r="C8632" t="str">
            <v xml:space="preserve">HARTMANN CUTT FORCEPS  7MM              </v>
          </cell>
          <cell r="D8632" t="str">
            <v>PC</v>
          </cell>
          <cell r="E8632">
            <v>359.55</v>
          </cell>
          <cell r="F8632">
            <v>898.875</v>
          </cell>
        </row>
        <row r="8633">
          <cell r="A8633">
            <v>3730903</v>
          </cell>
          <cell r="B8633" t="str">
            <v>37-309-03</v>
          </cell>
          <cell r="C8633" t="str">
            <v xml:space="preserve">HARTMANN CUTT FORCEPS  9MM              </v>
          </cell>
          <cell r="D8633" t="str">
            <v>PC</v>
          </cell>
          <cell r="E8633">
            <v>359.55</v>
          </cell>
          <cell r="F8633">
            <v>898.875</v>
          </cell>
        </row>
        <row r="8634">
          <cell r="A8634">
            <v>3730904</v>
          </cell>
          <cell r="B8634" t="str">
            <v>37-309-04</v>
          </cell>
          <cell r="C8634" t="str">
            <v xml:space="preserve">HARTMANN CUTT FORCEPS 11MM              </v>
          </cell>
          <cell r="D8634" t="str">
            <v>PC</v>
          </cell>
          <cell r="E8634">
            <v>359.55</v>
          </cell>
          <cell r="F8634">
            <v>898.875</v>
          </cell>
        </row>
        <row r="8635">
          <cell r="A8635">
            <v>3731312</v>
          </cell>
          <cell r="B8635" t="str">
            <v>37-313-12</v>
          </cell>
          <cell r="C8635" t="str">
            <v xml:space="preserve">SCHMEDEN CUTTING FORCEPS                </v>
          </cell>
          <cell r="D8635" t="str">
            <v>PC</v>
          </cell>
          <cell r="E8635">
            <v>368.55</v>
          </cell>
          <cell r="F8635">
            <v>921.375</v>
          </cell>
        </row>
        <row r="8636">
          <cell r="A8636">
            <v>3732319</v>
          </cell>
          <cell r="B8636" t="str">
            <v>37-323-19</v>
          </cell>
          <cell r="C8636" t="str">
            <v xml:space="preserve">MIDDLETON-JANSEN SEPT PUNCH             </v>
          </cell>
          <cell r="D8636" t="str">
            <v>PC</v>
          </cell>
          <cell r="E8636">
            <v>331.65</v>
          </cell>
          <cell r="F8636">
            <v>829.125</v>
          </cell>
        </row>
        <row r="8637">
          <cell r="A8637">
            <v>3732719</v>
          </cell>
          <cell r="B8637" t="str">
            <v>37-327-19</v>
          </cell>
          <cell r="C8637" t="str">
            <v xml:space="preserve">MIDDLETON-JANSEN SEPT PUNCH             </v>
          </cell>
          <cell r="D8637" t="str">
            <v>PC</v>
          </cell>
          <cell r="E8637">
            <v>287.10000000000002</v>
          </cell>
          <cell r="F8637">
            <v>717.75</v>
          </cell>
        </row>
        <row r="8638">
          <cell r="A8638">
            <v>3733120</v>
          </cell>
          <cell r="B8638" t="str">
            <v>37-331-20</v>
          </cell>
          <cell r="C8638" t="str">
            <v xml:space="preserve">CAPLAN SEPTUM SCISSORS                  </v>
          </cell>
          <cell r="D8638" t="str">
            <v>PC</v>
          </cell>
          <cell r="E8638">
            <v>300.14999999999998</v>
          </cell>
          <cell r="F8638">
            <v>750.375</v>
          </cell>
        </row>
        <row r="8639">
          <cell r="A8639">
            <v>3733501</v>
          </cell>
          <cell r="B8639" t="str">
            <v>37-335-01</v>
          </cell>
          <cell r="C8639" t="str">
            <v xml:space="preserve">RUBIN PROTECTOR, ONLY                   </v>
          </cell>
          <cell r="D8639" t="str">
            <v>PC</v>
          </cell>
          <cell r="E8639">
            <v>14.94</v>
          </cell>
          <cell r="F8639">
            <v>37.35</v>
          </cell>
        </row>
        <row r="8640">
          <cell r="A8640">
            <v>3733521</v>
          </cell>
          <cell r="B8640" t="str">
            <v>37-335-21</v>
          </cell>
          <cell r="C8640" t="str">
            <v xml:space="preserve">RUBIN SEPTUM MORSELIZER                 </v>
          </cell>
          <cell r="D8640" t="str">
            <v>PC</v>
          </cell>
          <cell r="E8640">
            <v>325.35000000000002</v>
          </cell>
          <cell r="F8640">
            <v>813.375</v>
          </cell>
        </row>
        <row r="8641">
          <cell r="A8641">
            <v>3734013</v>
          </cell>
          <cell r="B8641" t="str">
            <v>37-340-13</v>
          </cell>
          <cell r="C8641" t="str">
            <v xml:space="preserve">HAJEK SPHENOID PUNCH                    </v>
          </cell>
          <cell r="D8641" t="str">
            <v>PC</v>
          </cell>
          <cell r="E8641">
            <v>233.55</v>
          </cell>
          <cell r="F8641">
            <v>583.875</v>
          </cell>
        </row>
        <row r="8642">
          <cell r="A8642">
            <v>3734113</v>
          </cell>
          <cell r="B8642" t="str">
            <v>37-341-13</v>
          </cell>
          <cell r="C8642" t="str">
            <v xml:space="preserve">HAJEK SPHENOID PUNCH                    </v>
          </cell>
          <cell r="D8642" t="str">
            <v>PC</v>
          </cell>
          <cell r="E8642">
            <v>233.55</v>
          </cell>
          <cell r="F8642">
            <v>583.875</v>
          </cell>
        </row>
        <row r="8643">
          <cell r="A8643">
            <v>3734212</v>
          </cell>
          <cell r="B8643" t="str">
            <v>37-342-12</v>
          </cell>
          <cell r="C8643" t="str">
            <v xml:space="preserve">HAJEK-KOFLER SPHENOID PUNCH             </v>
          </cell>
          <cell r="D8643" t="str">
            <v>PC</v>
          </cell>
          <cell r="E8643">
            <v>233.55</v>
          </cell>
          <cell r="F8643">
            <v>583.875</v>
          </cell>
        </row>
        <row r="8644">
          <cell r="A8644">
            <v>3734312</v>
          </cell>
          <cell r="B8644" t="str">
            <v>37-343-12</v>
          </cell>
          <cell r="C8644" t="str">
            <v xml:space="preserve">HAJEK-KOFLER SPHENOID PUNCH             </v>
          </cell>
          <cell r="D8644" t="str">
            <v>PC</v>
          </cell>
          <cell r="E8644">
            <v>233.55</v>
          </cell>
          <cell r="F8644">
            <v>583.875</v>
          </cell>
        </row>
        <row r="8645">
          <cell r="A8645">
            <v>3735617</v>
          </cell>
          <cell r="B8645" t="str">
            <v>37-356-17</v>
          </cell>
          <cell r="C8645" t="str">
            <v xml:space="preserve">FERRIS-SMITH-KERRISON PUNCH             </v>
          </cell>
          <cell r="D8645" t="str">
            <v>PC</v>
          </cell>
          <cell r="E8645">
            <v>338.5</v>
          </cell>
          <cell r="F8645">
            <v>846.25</v>
          </cell>
        </row>
        <row r="8646">
          <cell r="A8646">
            <v>3735717</v>
          </cell>
          <cell r="B8646" t="str">
            <v>37-357-17</v>
          </cell>
          <cell r="C8646" t="str">
            <v xml:space="preserve">FERRIS-SMITH-KERRISON PUNCH             </v>
          </cell>
          <cell r="D8646" t="str">
            <v>PC</v>
          </cell>
          <cell r="E8646">
            <v>338.5</v>
          </cell>
          <cell r="F8646">
            <v>846.25</v>
          </cell>
        </row>
        <row r="8647">
          <cell r="A8647">
            <v>3736017</v>
          </cell>
          <cell r="B8647" t="str">
            <v>37-360-17</v>
          </cell>
          <cell r="C8647" t="str">
            <v xml:space="preserve">FERRIS-SMITH-KERRISON PUNCH             </v>
          </cell>
          <cell r="D8647" t="str">
            <v>PC</v>
          </cell>
          <cell r="E8647">
            <v>338.5</v>
          </cell>
          <cell r="F8647">
            <v>846.25</v>
          </cell>
        </row>
        <row r="8648">
          <cell r="A8648">
            <v>3736117</v>
          </cell>
          <cell r="B8648" t="str">
            <v>37-361-17</v>
          </cell>
          <cell r="C8648" t="str">
            <v xml:space="preserve">FERRIS-SMITH-KERRISON PUNCH             </v>
          </cell>
          <cell r="D8648" t="str">
            <v>PC</v>
          </cell>
          <cell r="E8648">
            <v>338.5</v>
          </cell>
          <cell r="F8648">
            <v>846.25</v>
          </cell>
        </row>
        <row r="8649">
          <cell r="A8649">
            <v>3736203</v>
          </cell>
          <cell r="B8649" t="str">
            <v>37-362-03</v>
          </cell>
          <cell r="C8649" t="str">
            <v xml:space="preserve">FERRIS-SMITH-KERRISON 3MM               </v>
          </cell>
          <cell r="D8649" t="str">
            <v>PC</v>
          </cell>
          <cell r="E8649">
            <v>338.5</v>
          </cell>
          <cell r="F8649">
            <v>846.25</v>
          </cell>
        </row>
        <row r="8650">
          <cell r="A8650">
            <v>3736205</v>
          </cell>
          <cell r="B8650" t="str">
            <v>37-362-05</v>
          </cell>
          <cell r="C8650" t="str">
            <v xml:space="preserve">FERRIS-SMITH-KERRISON 5MM               </v>
          </cell>
          <cell r="D8650" t="str">
            <v>PC</v>
          </cell>
          <cell r="E8650">
            <v>338.5</v>
          </cell>
          <cell r="F8650">
            <v>846.25</v>
          </cell>
        </row>
        <row r="8651">
          <cell r="A8651">
            <v>3736402</v>
          </cell>
          <cell r="B8651" t="str">
            <v>37-364-02</v>
          </cell>
          <cell r="C8651" t="str">
            <v xml:space="preserve">FERRIS-SMITH-KERRISON STRAIG            </v>
          </cell>
          <cell r="D8651" t="str">
            <v>PC</v>
          </cell>
          <cell r="E8651">
            <v>338.5</v>
          </cell>
          <cell r="F8651">
            <v>846.25</v>
          </cell>
        </row>
        <row r="8652">
          <cell r="A8652">
            <v>3736403</v>
          </cell>
          <cell r="B8652" t="str">
            <v>37-364-03</v>
          </cell>
          <cell r="C8652" t="str">
            <v xml:space="preserve">FERRIS-SMITH-KERRISON STRAIG            </v>
          </cell>
          <cell r="D8652" t="str">
            <v>PC</v>
          </cell>
          <cell r="E8652">
            <v>342</v>
          </cell>
          <cell r="F8652">
            <v>855</v>
          </cell>
        </row>
        <row r="8653">
          <cell r="A8653">
            <v>3736404</v>
          </cell>
          <cell r="B8653" t="str">
            <v>37-364-04</v>
          </cell>
          <cell r="C8653" t="str">
            <v xml:space="preserve">FERRIS-SMITH-KERRISON STRAIG            </v>
          </cell>
          <cell r="D8653" t="str">
            <v>PC</v>
          </cell>
          <cell r="E8653">
            <v>338.5</v>
          </cell>
          <cell r="F8653">
            <v>846.25</v>
          </cell>
        </row>
        <row r="8654">
          <cell r="A8654">
            <v>3736405</v>
          </cell>
          <cell r="B8654" t="str">
            <v>37-364-05</v>
          </cell>
          <cell r="C8654" t="str">
            <v xml:space="preserve">FERRIS-SMITH-KERRISON STRAIG            </v>
          </cell>
          <cell r="D8654" t="str">
            <v>PC</v>
          </cell>
          <cell r="E8654">
            <v>338.5</v>
          </cell>
          <cell r="F8654">
            <v>846.25</v>
          </cell>
        </row>
        <row r="8655">
          <cell r="A8655">
            <v>3736406</v>
          </cell>
          <cell r="B8655" t="str">
            <v>37-364-06</v>
          </cell>
          <cell r="C8655" t="str">
            <v xml:space="preserve">FERRIS-SMITH-KERRISON STRAIG            </v>
          </cell>
          <cell r="D8655" t="str">
            <v>PC</v>
          </cell>
          <cell r="E8655">
            <v>338.5</v>
          </cell>
          <cell r="F8655">
            <v>846.25</v>
          </cell>
        </row>
        <row r="8656">
          <cell r="A8656">
            <v>3736502</v>
          </cell>
          <cell r="B8656" t="str">
            <v>37-365-02</v>
          </cell>
          <cell r="C8656" t="str">
            <v xml:space="preserve">FERRIS-SMITH-KERRISON                   </v>
          </cell>
          <cell r="D8656" t="str">
            <v>PC</v>
          </cell>
          <cell r="E8656">
            <v>338.5</v>
          </cell>
          <cell r="F8656">
            <v>846.25</v>
          </cell>
        </row>
        <row r="8657">
          <cell r="A8657">
            <v>3736503</v>
          </cell>
          <cell r="B8657" t="str">
            <v>37-365-03</v>
          </cell>
          <cell r="C8657" t="str">
            <v xml:space="preserve">FERRIS-SMITH-KERRISON                   </v>
          </cell>
          <cell r="D8657" t="str">
            <v>PC</v>
          </cell>
          <cell r="E8657">
            <v>338.5</v>
          </cell>
          <cell r="F8657">
            <v>846.25</v>
          </cell>
        </row>
        <row r="8658">
          <cell r="A8658">
            <v>3736504</v>
          </cell>
          <cell r="B8658" t="str">
            <v>37-365-04</v>
          </cell>
          <cell r="C8658" t="str">
            <v xml:space="preserve">FERRIS-SMITH-KERRISON                   </v>
          </cell>
          <cell r="D8658" t="str">
            <v>PC</v>
          </cell>
          <cell r="E8658">
            <v>338.5</v>
          </cell>
          <cell r="F8658">
            <v>846.25</v>
          </cell>
        </row>
        <row r="8659">
          <cell r="A8659">
            <v>3736702</v>
          </cell>
          <cell r="B8659" t="str">
            <v>37-367-02</v>
          </cell>
          <cell r="C8659" t="str">
            <v xml:space="preserve">FERRIS-SMITH-KERRISON                   </v>
          </cell>
          <cell r="D8659" t="str">
            <v>PC</v>
          </cell>
          <cell r="E8659">
            <v>338.5</v>
          </cell>
          <cell r="F8659">
            <v>846.25</v>
          </cell>
        </row>
        <row r="8660">
          <cell r="A8660">
            <v>3736703</v>
          </cell>
          <cell r="B8660" t="str">
            <v>37-367-03</v>
          </cell>
          <cell r="C8660" t="str">
            <v xml:space="preserve">FERRIS-SMITH-KERRISON                   </v>
          </cell>
          <cell r="D8660" t="str">
            <v>PC</v>
          </cell>
          <cell r="E8660">
            <v>338.5</v>
          </cell>
          <cell r="F8660">
            <v>846.25</v>
          </cell>
        </row>
        <row r="8661">
          <cell r="A8661">
            <v>3736704</v>
          </cell>
          <cell r="B8661" t="str">
            <v>37-367-04</v>
          </cell>
          <cell r="C8661" t="str">
            <v xml:space="preserve">FERRIS-SMITH-KERRISON                   </v>
          </cell>
          <cell r="D8661" t="str">
            <v>PC</v>
          </cell>
          <cell r="E8661">
            <v>338.5</v>
          </cell>
          <cell r="F8661">
            <v>846.25</v>
          </cell>
        </row>
        <row r="8662">
          <cell r="A8662">
            <v>3738900</v>
          </cell>
          <cell r="B8662" t="str">
            <v>37-389-00</v>
          </cell>
          <cell r="C8662" t="str">
            <v xml:space="preserve">KERRISON PUNCH 3MM                      </v>
          </cell>
          <cell r="D8662" t="str">
            <v>PC</v>
          </cell>
          <cell r="E8662">
            <v>246.15</v>
          </cell>
          <cell r="F8662">
            <v>615.375</v>
          </cell>
        </row>
        <row r="8663">
          <cell r="A8663">
            <v>3738901</v>
          </cell>
          <cell r="B8663" t="str">
            <v>37-389-01</v>
          </cell>
          <cell r="C8663" t="str">
            <v xml:space="preserve">KERRISON PUNCH 4MM                      </v>
          </cell>
          <cell r="D8663" t="str">
            <v>PC</v>
          </cell>
          <cell r="E8663">
            <v>246.15</v>
          </cell>
          <cell r="F8663">
            <v>615.375</v>
          </cell>
        </row>
        <row r="8664">
          <cell r="A8664">
            <v>3738902</v>
          </cell>
          <cell r="B8664" t="str">
            <v>37-389-02</v>
          </cell>
          <cell r="C8664" t="str">
            <v xml:space="preserve">KERRISON PUNCH 5MM                      </v>
          </cell>
          <cell r="D8664" t="str">
            <v>PC</v>
          </cell>
          <cell r="E8664">
            <v>246.15</v>
          </cell>
          <cell r="F8664">
            <v>615.375</v>
          </cell>
        </row>
        <row r="8665">
          <cell r="A8665">
            <v>3738903</v>
          </cell>
          <cell r="B8665" t="str">
            <v>37-389-03</v>
          </cell>
          <cell r="C8665" t="str">
            <v xml:space="preserve">KERRISON PUNCH 6X6MM                    </v>
          </cell>
          <cell r="D8665" t="str">
            <v>PC</v>
          </cell>
          <cell r="E8665">
            <v>246.15</v>
          </cell>
          <cell r="F8665">
            <v>615.375</v>
          </cell>
        </row>
        <row r="8666">
          <cell r="A8666">
            <v>3744001</v>
          </cell>
          <cell r="B8666" t="str">
            <v>37-440-01</v>
          </cell>
          <cell r="C8666" t="str">
            <v xml:space="preserve">JOSEPH RHINOPLASTIC KNIFE               </v>
          </cell>
          <cell r="D8666" t="str">
            <v>PC</v>
          </cell>
          <cell r="E8666">
            <v>27.36</v>
          </cell>
          <cell r="F8666">
            <v>68.400000000000006</v>
          </cell>
        </row>
        <row r="8667">
          <cell r="A8667">
            <v>3744101</v>
          </cell>
          <cell r="B8667" t="str">
            <v>37-441-01</v>
          </cell>
          <cell r="C8667" t="str">
            <v xml:space="preserve">JOSEPH RHINOPLASTIC KNIFE               </v>
          </cell>
          <cell r="D8667" t="str">
            <v>PC</v>
          </cell>
          <cell r="E8667">
            <v>27.36</v>
          </cell>
          <cell r="F8667">
            <v>68.400000000000006</v>
          </cell>
        </row>
        <row r="8668">
          <cell r="A8668">
            <v>3744416</v>
          </cell>
          <cell r="B8668" t="str">
            <v>37-444-16</v>
          </cell>
          <cell r="C8668" t="str">
            <v xml:space="preserve">FOMON NASAL KNIFE 16CM                  </v>
          </cell>
          <cell r="D8668" t="str">
            <v>PC</v>
          </cell>
          <cell r="E8668">
            <v>34.47</v>
          </cell>
          <cell r="F8668">
            <v>86.174999999999997</v>
          </cell>
        </row>
        <row r="8669">
          <cell r="A8669">
            <v>3745916</v>
          </cell>
          <cell r="B8669" t="str">
            <v>37-459-16</v>
          </cell>
          <cell r="C8669" t="str">
            <v xml:space="preserve">CONVERSE RHINOPLASTIC KNIFE             </v>
          </cell>
          <cell r="D8669" t="str">
            <v>PC</v>
          </cell>
          <cell r="E8669">
            <v>27.99</v>
          </cell>
          <cell r="F8669">
            <v>69.974999999999994</v>
          </cell>
        </row>
        <row r="8670">
          <cell r="A8670">
            <v>3746615</v>
          </cell>
          <cell r="B8670" t="str">
            <v>37-466-15</v>
          </cell>
          <cell r="C8670" t="str">
            <v xml:space="preserve">JOSEPH NASAL KNIFE                      </v>
          </cell>
          <cell r="D8670" t="str">
            <v>PC</v>
          </cell>
          <cell r="E8670">
            <v>25.11</v>
          </cell>
          <cell r="F8670">
            <v>62.774999999999999</v>
          </cell>
        </row>
        <row r="8671">
          <cell r="A8671">
            <v>3746815</v>
          </cell>
          <cell r="B8671" t="str">
            <v>37-468-15</v>
          </cell>
          <cell r="C8671" t="str">
            <v xml:space="preserve">COTTLE RHINOPLASTIC KNIFE               </v>
          </cell>
          <cell r="D8671" t="str">
            <v>PC</v>
          </cell>
          <cell r="E8671">
            <v>24.84</v>
          </cell>
          <cell r="F8671">
            <v>62.1</v>
          </cell>
        </row>
        <row r="8672">
          <cell r="A8672">
            <v>3748415</v>
          </cell>
          <cell r="B8672" t="str">
            <v>37-484-15</v>
          </cell>
          <cell r="C8672" t="str">
            <v xml:space="preserve">FREER MUCOUS KNIFE                      </v>
          </cell>
          <cell r="D8672" t="str">
            <v>PC</v>
          </cell>
          <cell r="E8672">
            <v>33.479999999999997</v>
          </cell>
          <cell r="F8672">
            <v>83.699999999999989</v>
          </cell>
        </row>
        <row r="8673">
          <cell r="A8673">
            <v>3749719</v>
          </cell>
          <cell r="B8673" t="str">
            <v>37-497-19</v>
          </cell>
          <cell r="C8673" t="str">
            <v xml:space="preserve">FREER SEPTUM KNIFE                      </v>
          </cell>
          <cell r="D8673" t="str">
            <v>PC</v>
          </cell>
          <cell r="E8673">
            <v>37.53</v>
          </cell>
          <cell r="F8673">
            <v>93.825000000000003</v>
          </cell>
        </row>
        <row r="8674">
          <cell r="A8674">
            <v>3749919</v>
          </cell>
          <cell r="B8674" t="str">
            <v>37-499-19</v>
          </cell>
          <cell r="C8674" t="str">
            <v xml:space="preserve">FREER SEPTUM KNIFE                      </v>
          </cell>
          <cell r="D8674" t="str">
            <v>PC</v>
          </cell>
          <cell r="E8674">
            <v>37.53</v>
          </cell>
          <cell r="F8674">
            <v>93.825000000000003</v>
          </cell>
        </row>
        <row r="8675">
          <cell r="A8675">
            <v>3750403</v>
          </cell>
          <cell r="B8675" t="str">
            <v>37-504-03</v>
          </cell>
          <cell r="C8675" t="str">
            <v xml:space="preserve">BALLENGER SWIVEL KNIFE 3MM              </v>
          </cell>
          <cell r="D8675" t="str">
            <v>PC</v>
          </cell>
          <cell r="E8675">
            <v>76.41</v>
          </cell>
          <cell r="F8675">
            <v>191.02499999999998</v>
          </cell>
        </row>
        <row r="8676">
          <cell r="A8676">
            <v>3750404</v>
          </cell>
          <cell r="B8676" t="str">
            <v>37-504-04</v>
          </cell>
          <cell r="C8676" t="str">
            <v xml:space="preserve">BALLENGER SWIVEL KNIFE 4MM              </v>
          </cell>
          <cell r="D8676" t="str">
            <v>PC</v>
          </cell>
          <cell r="E8676">
            <v>76.41</v>
          </cell>
          <cell r="F8676">
            <v>191.02499999999998</v>
          </cell>
        </row>
        <row r="8677">
          <cell r="A8677">
            <v>3750405</v>
          </cell>
          <cell r="B8677" t="str">
            <v>37-504-05</v>
          </cell>
          <cell r="C8677" t="str">
            <v xml:space="preserve">BALLENGER SWIVEL KNIFE 5MM              </v>
          </cell>
          <cell r="D8677" t="str">
            <v>PC</v>
          </cell>
          <cell r="E8677">
            <v>76.41</v>
          </cell>
          <cell r="F8677">
            <v>191.02499999999998</v>
          </cell>
        </row>
        <row r="8678">
          <cell r="A8678">
            <v>3750503</v>
          </cell>
          <cell r="B8678" t="str">
            <v>37-505-03</v>
          </cell>
          <cell r="C8678" t="str">
            <v xml:space="preserve">BALLENGER SWIVEL KNIFE 3MM              </v>
          </cell>
          <cell r="D8678" t="str">
            <v>PC</v>
          </cell>
          <cell r="E8678">
            <v>80.28</v>
          </cell>
          <cell r="F8678">
            <v>200.7</v>
          </cell>
        </row>
        <row r="8679">
          <cell r="A8679">
            <v>3750504</v>
          </cell>
          <cell r="B8679" t="str">
            <v>37-505-04</v>
          </cell>
          <cell r="C8679" t="str">
            <v xml:space="preserve">BALLENGER SWIVEL KNIFE 4MM              </v>
          </cell>
          <cell r="D8679" t="str">
            <v>PC</v>
          </cell>
          <cell r="E8679">
            <v>80.28</v>
          </cell>
          <cell r="F8679">
            <v>200.7</v>
          </cell>
        </row>
        <row r="8680">
          <cell r="A8680">
            <v>3750505</v>
          </cell>
          <cell r="B8680" t="str">
            <v>37-505-05</v>
          </cell>
          <cell r="C8680" t="str">
            <v xml:space="preserve">BALLENGER SWIVEL KNIFE 5MM              </v>
          </cell>
          <cell r="D8680" t="str">
            <v>PC</v>
          </cell>
          <cell r="E8680">
            <v>80.28</v>
          </cell>
          <cell r="F8680">
            <v>200.7</v>
          </cell>
        </row>
        <row r="8681">
          <cell r="A8681">
            <v>3751216</v>
          </cell>
          <cell r="B8681" t="str">
            <v>37-512-16</v>
          </cell>
          <cell r="C8681" t="str">
            <v xml:space="preserve">BRUENINGS SEPTUM KNIFE, 16,5 CM         </v>
          </cell>
          <cell r="D8681" t="str">
            <v>PC</v>
          </cell>
          <cell r="E8681">
            <v>33.57</v>
          </cell>
          <cell r="F8681">
            <v>83.924999999999997</v>
          </cell>
        </row>
        <row r="8682">
          <cell r="A8682">
            <v>3752104</v>
          </cell>
          <cell r="B8682" t="str">
            <v>37-521-04</v>
          </cell>
          <cell r="C8682" t="str">
            <v xml:space="preserve">MC KENTY SEPTUM ELEVATOR 4MM            </v>
          </cell>
          <cell r="D8682" t="str">
            <v>PC</v>
          </cell>
          <cell r="E8682">
            <v>27.27</v>
          </cell>
          <cell r="F8682">
            <v>68.174999999999997</v>
          </cell>
        </row>
        <row r="8683">
          <cell r="A8683">
            <v>3752105</v>
          </cell>
          <cell r="B8683" t="str">
            <v>37-521-05</v>
          </cell>
          <cell r="C8683" t="str">
            <v xml:space="preserve">MC KENTY SEPTUM ELEVATOR 5MM            </v>
          </cell>
          <cell r="D8683" t="str">
            <v>PC</v>
          </cell>
          <cell r="E8683">
            <v>27.27</v>
          </cell>
          <cell r="F8683">
            <v>68.174999999999997</v>
          </cell>
        </row>
        <row r="8684">
          <cell r="A8684">
            <v>3752516</v>
          </cell>
          <cell r="B8684" t="str">
            <v>37-525-16</v>
          </cell>
          <cell r="C8684" t="str">
            <v xml:space="preserve">HALLE SEPTUM ELEVATOR                   </v>
          </cell>
          <cell r="D8684" t="str">
            <v>PC</v>
          </cell>
          <cell r="E8684">
            <v>23.76</v>
          </cell>
          <cell r="F8684">
            <v>59.400000000000006</v>
          </cell>
        </row>
        <row r="8685">
          <cell r="A8685">
            <v>3753116</v>
          </cell>
          <cell r="B8685" t="str">
            <v>37-531-16</v>
          </cell>
          <cell r="C8685" t="str">
            <v xml:space="preserve">JOSEPH SEPTUM ELEVATOR                  </v>
          </cell>
          <cell r="D8685" t="str">
            <v>PC</v>
          </cell>
          <cell r="E8685">
            <v>31.14</v>
          </cell>
          <cell r="F8685">
            <v>77.849999999999994</v>
          </cell>
        </row>
        <row r="8686">
          <cell r="A8686">
            <v>3754119</v>
          </cell>
          <cell r="B8686" t="str">
            <v>37-541-19</v>
          </cell>
          <cell r="C8686" t="str">
            <v xml:space="preserve">FREER SEPTUM ELEVATOR                   </v>
          </cell>
          <cell r="D8686" t="str">
            <v>PC</v>
          </cell>
          <cell r="E8686">
            <v>21.69</v>
          </cell>
          <cell r="F8686">
            <v>54.225000000000001</v>
          </cell>
        </row>
        <row r="8687">
          <cell r="A8687">
            <v>3754319</v>
          </cell>
          <cell r="B8687" t="str">
            <v>37-543-19</v>
          </cell>
          <cell r="C8687" t="str">
            <v xml:space="preserve">FREER SEPTUM ELEVATOR                   </v>
          </cell>
          <cell r="D8687" t="str">
            <v>PC</v>
          </cell>
          <cell r="E8687">
            <v>21.69</v>
          </cell>
          <cell r="F8687">
            <v>54.225000000000001</v>
          </cell>
        </row>
        <row r="8688">
          <cell r="A8688">
            <v>3754401</v>
          </cell>
          <cell r="B8688" t="str">
            <v>37-544-01</v>
          </cell>
          <cell r="C8688" t="str">
            <v xml:space="preserve">PALATAL RASPATORY, SLIGHTLY CURVED      </v>
          </cell>
          <cell r="D8688" t="str">
            <v>PC</v>
          </cell>
          <cell r="E8688">
            <v>44.9</v>
          </cell>
          <cell r="F8688">
            <v>112.25</v>
          </cell>
        </row>
        <row r="8689">
          <cell r="A8689">
            <v>3754402</v>
          </cell>
          <cell r="B8689" t="str">
            <v>37-544-02</v>
          </cell>
          <cell r="C8689" t="str">
            <v xml:space="preserve">PALATAL RASPATORY, STRONG CURVED        </v>
          </cell>
          <cell r="D8689" t="str">
            <v>PC</v>
          </cell>
          <cell r="E8689">
            <v>48.7</v>
          </cell>
          <cell r="F8689">
            <v>121.75</v>
          </cell>
        </row>
        <row r="8690">
          <cell r="A8690">
            <v>3754618</v>
          </cell>
          <cell r="B8690" t="str">
            <v>37-546-18</v>
          </cell>
          <cell r="C8690" t="str">
            <v xml:space="preserve">FREER SEPTUM ELEVATOR                   </v>
          </cell>
          <cell r="D8690" t="str">
            <v>PC</v>
          </cell>
          <cell r="E8690">
            <v>15.93</v>
          </cell>
          <cell r="F8690">
            <v>39.825000000000003</v>
          </cell>
        </row>
        <row r="8691">
          <cell r="A8691">
            <v>3754720</v>
          </cell>
          <cell r="B8691" t="str">
            <v>37-547-20</v>
          </cell>
          <cell r="C8691" t="str">
            <v xml:space="preserve">FREER PERIOST.ELEVATOR CURVED           </v>
          </cell>
          <cell r="D8691" t="str">
            <v>PC</v>
          </cell>
          <cell r="E8691">
            <v>24.93</v>
          </cell>
          <cell r="F8691">
            <v>62.325000000000003</v>
          </cell>
        </row>
        <row r="8692">
          <cell r="A8692">
            <v>3754922</v>
          </cell>
          <cell r="B8692" t="str">
            <v>37-549-22</v>
          </cell>
          <cell r="C8692" t="str">
            <v xml:space="preserve">MC KENTY SEPTUM ELEVATOR                </v>
          </cell>
          <cell r="D8692" t="str">
            <v>PC</v>
          </cell>
          <cell r="E8692">
            <v>50.94</v>
          </cell>
          <cell r="F8692">
            <v>127.35</v>
          </cell>
        </row>
        <row r="8693">
          <cell r="A8693">
            <v>3755019</v>
          </cell>
          <cell r="B8693" t="str">
            <v>37-550-19</v>
          </cell>
          <cell r="C8693" t="str">
            <v xml:space="preserve">BALLENG-HAJEK SEPT ELEVATOR             </v>
          </cell>
          <cell r="D8693" t="str">
            <v>PC</v>
          </cell>
          <cell r="E8693">
            <v>27.81</v>
          </cell>
          <cell r="F8693">
            <v>69.524999999999991</v>
          </cell>
        </row>
        <row r="8694">
          <cell r="A8694">
            <v>3755923</v>
          </cell>
          <cell r="B8694" t="str">
            <v>37-559-23</v>
          </cell>
          <cell r="C8694" t="str">
            <v xml:space="preserve">COTTLE SEPTUM ELEVATOR                  </v>
          </cell>
          <cell r="D8694" t="str">
            <v>PC</v>
          </cell>
          <cell r="E8694">
            <v>40.590000000000003</v>
          </cell>
          <cell r="F8694">
            <v>101.47500000000001</v>
          </cell>
        </row>
        <row r="8695">
          <cell r="A8695">
            <v>3756018</v>
          </cell>
          <cell r="B8695" t="str">
            <v>37-560-18</v>
          </cell>
          <cell r="C8695" t="str">
            <v xml:space="preserve">KILLIAN SEPTUM ELEVATOR                 </v>
          </cell>
          <cell r="D8695" t="str">
            <v>PC</v>
          </cell>
          <cell r="E8695">
            <v>26.19</v>
          </cell>
          <cell r="F8695">
            <v>65.475000000000009</v>
          </cell>
        </row>
        <row r="8696">
          <cell r="A8696">
            <v>3756222</v>
          </cell>
          <cell r="B8696" t="str">
            <v>37-562-22</v>
          </cell>
          <cell r="C8696" t="str">
            <v xml:space="preserve">KILLIAN SEPTUM ELEVATOR                 </v>
          </cell>
          <cell r="D8696" t="str">
            <v>PC</v>
          </cell>
          <cell r="E8696">
            <v>31.68</v>
          </cell>
          <cell r="F8696">
            <v>79.2</v>
          </cell>
        </row>
        <row r="8697">
          <cell r="A8697">
            <v>3756821</v>
          </cell>
          <cell r="B8697" t="str">
            <v>37-568-21</v>
          </cell>
          <cell r="C8697" t="str">
            <v xml:space="preserve">PENNINGTON SEPTUM ELEVATOR              </v>
          </cell>
          <cell r="D8697" t="str">
            <v>PC</v>
          </cell>
          <cell r="E8697">
            <v>32.67</v>
          </cell>
          <cell r="F8697">
            <v>81.675000000000011</v>
          </cell>
        </row>
        <row r="8698">
          <cell r="A8698">
            <v>3757219</v>
          </cell>
          <cell r="B8698" t="str">
            <v>37-572-19</v>
          </cell>
          <cell r="C8698" t="str">
            <v xml:space="preserve">ROGER SEPTUM ELEVATOR                   </v>
          </cell>
          <cell r="D8698" t="str">
            <v>PC</v>
          </cell>
          <cell r="E8698">
            <v>24.57</v>
          </cell>
          <cell r="F8698">
            <v>61.424999999999997</v>
          </cell>
        </row>
        <row r="8699">
          <cell r="A8699">
            <v>3757922</v>
          </cell>
          <cell r="B8699" t="str">
            <v>37-579-22</v>
          </cell>
          <cell r="C8699" t="str">
            <v xml:space="preserve">JOSEPH-MASING PERIOST-ELEVAT            </v>
          </cell>
          <cell r="D8699" t="str">
            <v>PC</v>
          </cell>
          <cell r="E8699">
            <v>42.03</v>
          </cell>
          <cell r="F8699">
            <v>105.075</v>
          </cell>
        </row>
        <row r="8700">
          <cell r="A8700">
            <v>3758122</v>
          </cell>
          <cell r="B8700" t="str">
            <v>37-581-22</v>
          </cell>
          <cell r="C8700" t="str">
            <v xml:space="preserve">COTTLE SEPTUM ELEVATOR                  </v>
          </cell>
          <cell r="D8700" t="str">
            <v>PC</v>
          </cell>
          <cell r="E8700">
            <v>37.26</v>
          </cell>
          <cell r="F8700">
            <v>93.149999999999991</v>
          </cell>
        </row>
        <row r="8701">
          <cell r="A8701">
            <v>3758321</v>
          </cell>
          <cell r="B8701" t="str">
            <v>37-583-21</v>
          </cell>
          <cell r="C8701" t="str">
            <v xml:space="preserve">MASING PERIOST-ELEVATOR                 </v>
          </cell>
          <cell r="D8701" t="str">
            <v>PC</v>
          </cell>
          <cell r="E8701">
            <v>36.090000000000003</v>
          </cell>
          <cell r="F8701">
            <v>90.225000000000009</v>
          </cell>
        </row>
        <row r="8702">
          <cell r="A8702">
            <v>3758421</v>
          </cell>
          <cell r="B8702" t="str">
            <v>37-584-21</v>
          </cell>
          <cell r="C8702" t="str">
            <v xml:space="preserve">COTTLE PERIOSTEAL ELEVATOR              </v>
          </cell>
          <cell r="D8702" t="str">
            <v>PC</v>
          </cell>
          <cell r="E8702">
            <v>37.35</v>
          </cell>
          <cell r="F8702">
            <v>93.375</v>
          </cell>
        </row>
        <row r="8703">
          <cell r="A8703">
            <v>3758516</v>
          </cell>
          <cell r="B8703" t="str">
            <v>37-585-16</v>
          </cell>
          <cell r="C8703" t="str">
            <v xml:space="preserve">JOSPEH PERIOSTEAL ELEVATOR              </v>
          </cell>
          <cell r="D8703" t="str">
            <v>PC</v>
          </cell>
          <cell r="E8703">
            <v>31.68</v>
          </cell>
          <cell r="F8703">
            <v>79.2</v>
          </cell>
        </row>
        <row r="8704">
          <cell r="A8704">
            <v>3759316</v>
          </cell>
          <cell r="B8704" t="str">
            <v>37-593-16</v>
          </cell>
          <cell r="C8704" t="str">
            <v xml:space="preserve">FREER PERIOSTEOTOME 4MM                 </v>
          </cell>
          <cell r="D8704" t="str">
            <v>PC</v>
          </cell>
          <cell r="E8704">
            <v>17.100000000000001</v>
          </cell>
          <cell r="F8704">
            <v>42.75</v>
          </cell>
        </row>
        <row r="8705">
          <cell r="A8705">
            <v>3759416</v>
          </cell>
          <cell r="B8705" t="str">
            <v>37-594-16</v>
          </cell>
          <cell r="C8705" t="str">
            <v xml:space="preserve">FREER SEPTUM CHISEL                     </v>
          </cell>
          <cell r="D8705" t="str">
            <v>PC</v>
          </cell>
          <cell r="E8705">
            <v>19.260000000000002</v>
          </cell>
          <cell r="F8705">
            <v>48.150000000000006</v>
          </cell>
        </row>
        <row r="8706">
          <cell r="A8706">
            <v>3759515</v>
          </cell>
          <cell r="B8706" t="str">
            <v>37-595-15</v>
          </cell>
          <cell r="C8706" t="str">
            <v xml:space="preserve">FREER SEPTUM GOUGE                      </v>
          </cell>
          <cell r="D8706" t="str">
            <v>PC</v>
          </cell>
          <cell r="E8706">
            <v>31.41</v>
          </cell>
          <cell r="F8706">
            <v>78.525000000000006</v>
          </cell>
        </row>
        <row r="8707">
          <cell r="A8707">
            <v>3759702</v>
          </cell>
          <cell r="B8707" t="str">
            <v>37-597-02</v>
          </cell>
          <cell r="C8707" t="str">
            <v xml:space="preserve">BALLENGER GOUGE 2MM                     </v>
          </cell>
          <cell r="D8707" t="str">
            <v>PC</v>
          </cell>
          <cell r="E8707">
            <v>37.619999999999997</v>
          </cell>
          <cell r="F8707">
            <v>94.05</v>
          </cell>
        </row>
        <row r="8708">
          <cell r="A8708">
            <v>3759704</v>
          </cell>
          <cell r="B8708" t="str">
            <v>37-597-04</v>
          </cell>
          <cell r="C8708" t="str">
            <v xml:space="preserve">BALLENGER GOUGE 4MM                     </v>
          </cell>
          <cell r="D8708" t="str">
            <v>PC</v>
          </cell>
          <cell r="E8708">
            <v>37.619999999999997</v>
          </cell>
          <cell r="F8708">
            <v>94.05</v>
          </cell>
        </row>
        <row r="8709">
          <cell r="A8709">
            <v>3759706</v>
          </cell>
          <cell r="B8709" t="str">
            <v>37-597-06</v>
          </cell>
          <cell r="C8709" t="str">
            <v xml:space="preserve">BALLENGER GOUGE 6MM                     </v>
          </cell>
          <cell r="D8709" t="str">
            <v>PC</v>
          </cell>
          <cell r="E8709">
            <v>37.619999999999997</v>
          </cell>
          <cell r="F8709">
            <v>94.05</v>
          </cell>
        </row>
        <row r="8710">
          <cell r="A8710">
            <v>3759708</v>
          </cell>
          <cell r="B8710" t="str">
            <v>37-597-08</v>
          </cell>
          <cell r="C8710" t="str">
            <v xml:space="preserve">BALLENGER GOUGE 8MM                     </v>
          </cell>
          <cell r="D8710" t="str">
            <v>PC</v>
          </cell>
          <cell r="E8710">
            <v>37.619999999999997</v>
          </cell>
          <cell r="F8710">
            <v>94.05</v>
          </cell>
        </row>
        <row r="8711">
          <cell r="A8711">
            <v>3760116</v>
          </cell>
          <cell r="B8711" t="str">
            <v>37-601-16</v>
          </cell>
          <cell r="C8711" t="str">
            <v xml:space="preserve">KILLIAN GOUGE 5MM                       </v>
          </cell>
          <cell r="D8711" t="str">
            <v>PC</v>
          </cell>
          <cell r="E8711">
            <v>29.25</v>
          </cell>
          <cell r="F8711">
            <v>73.125</v>
          </cell>
        </row>
        <row r="8712">
          <cell r="A8712">
            <v>3760516</v>
          </cell>
          <cell r="B8712" t="str">
            <v>37-605-16</v>
          </cell>
          <cell r="C8712" t="str">
            <v xml:space="preserve">KILLIAN-CLAUS GUBIA 5MM                 </v>
          </cell>
          <cell r="D8712" t="str">
            <v>PC</v>
          </cell>
          <cell r="E8712">
            <v>29.25</v>
          </cell>
          <cell r="F8712">
            <v>73.125</v>
          </cell>
        </row>
        <row r="8713">
          <cell r="A8713">
            <v>3760604</v>
          </cell>
          <cell r="B8713" t="str">
            <v>37-606-04</v>
          </cell>
          <cell r="C8713" t="str">
            <v xml:space="preserve">COTTLE OSTEOTOME  18CM   4MM            </v>
          </cell>
          <cell r="D8713" t="str">
            <v>PC</v>
          </cell>
          <cell r="E8713">
            <v>20.52</v>
          </cell>
          <cell r="F8713">
            <v>51.3</v>
          </cell>
        </row>
        <row r="8714">
          <cell r="A8714">
            <v>3760607</v>
          </cell>
          <cell r="B8714" t="str">
            <v>37-606-07</v>
          </cell>
          <cell r="C8714" t="str">
            <v xml:space="preserve">COTTLE OSTEOTOME  18CM   7MM            </v>
          </cell>
          <cell r="D8714" t="str">
            <v>PC</v>
          </cell>
          <cell r="E8714">
            <v>20.52</v>
          </cell>
          <cell r="F8714">
            <v>51.3</v>
          </cell>
        </row>
        <row r="8715">
          <cell r="A8715">
            <v>3760609</v>
          </cell>
          <cell r="B8715" t="str">
            <v>37-606-09</v>
          </cell>
          <cell r="C8715" t="str">
            <v xml:space="preserve">COTTLE OSTEOTOME  18CM   9MM            </v>
          </cell>
          <cell r="D8715" t="str">
            <v>PC</v>
          </cell>
          <cell r="E8715">
            <v>20.52</v>
          </cell>
          <cell r="F8715">
            <v>51.3</v>
          </cell>
        </row>
        <row r="8716">
          <cell r="A8716">
            <v>3760612</v>
          </cell>
          <cell r="B8716" t="str">
            <v>37-606-12</v>
          </cell>
          <cell r="C8716" t="str">
            <v xml:space="preserve">COTTLE OSTEOTOME  18CM  12MM            </v>
          </cell>
          <cell r="D8716" t="str">
            <v>PC</v>
          </cell>
          <cell r="E8716">
            <v>20.52</v>
          </cell>
          <cell r="F8716">
            <v>51.3</v>
          </cell>
        </row>
        <row r="8717">
          <cell r="A8717">
            <v>3760706</v>
          </cell>
          <cell r="B8717" t="str">
            <v>37-607-06</v>
          </cell>
          <cell r="C8717" t="str">
            <v xml:space="preserve">COTTLE OSTEOTOME 18CM 6MM CV            </v>
          </cell>
          <cell r="D8717" t="str">
            <v>PC</v>
          </cell>
          <cell r="E8717">
            <v>30.96</v>
          </cell>
          <cell r="F8717">
            <v>77.400000000000006</v>
          </cell>
        </row>
        <row r="8718">
          <cell r="A8718">
            <v>3760802</v>
          </cell>
          <cell r="B8718" t="str">
            <v>37-608-02</v>
          </cell>
          <cell r="C8718" t="str">
            <v xml:space="preserve">COTTLE OSTEOTOME W.CROSSBAR             </v>
          </cell>
          <cell r="D8718" t="str">
            <v>PC</v>
          </cell>
          <cell r="E8718">
            <v>33.659999999999997</v>
          </cell>
          <cell r="F8718">
            <v>84.149999999999991</v>
          </cell>
        </row>
        <row r="8719">
          <cell r="A8719">
            <v>3760804</v>
          </cell>
          <cell r="B8719" t="str">
            <v>37-608-04</v>
          </cell>
          <cell r="C8719" t="str">
            <v xml:space="preserve">COTTLE OSTEOTOME W.CROSSBAR             </v>
          </cell>
          <cell r="D8719" t="str">
            <v>PC</v>
          </cell>
          <cell r="E8719">
            <v>33.659999999999997</v>
          </cell>
          <cell r="F8719">
            <v>84.149999999999991</v>
          </cell>
        </row>
        <row r="8720">
          <cell r="A8720">
            <v>3760807</v>
          </cell>
          <cell r="B8720" t="str">
            <v>37-608-07</v>
          </cell>
          <cell r="C8720" t="str">
            <v xml:space="preserve">COTTLE OSTEOTOME W.CROSSBAR             </v>
          </cell>
          <cell r="D8720" t="str">
            <v>PC</v>
          </cell>
          <cell r="E8720">
            <v>33.659999999999997</v>
          </cell>
          <cell r="F8720">
            <v>84.149999999999991</v>
          </cell>
        </row>
        <row r="8721">
          <cell r="A8721">
            <v>3760809</v>
          </cell>
          <cell r="B8721" t="str">
            <v>37-608-09</v>
          </cell>
          <cell r="C8721" t="str">
            <v xml:space="preserve">COTTLE OSTEOTOME W.CROSSBAR             </v>
          </cell>
          <cell r="D8721" t="str">
            <v>PC</v>
          </cell>
          <cell r="E8721">
            <v>33.659999999999997</v>
          </cell>
          <cell r="F8721">
            <v>84.149999999999991</v>
          </cell>
        </row>
        <row r="8722">
          <cell r="A8722">
            <v>3760812</v>
          </cell>
          <cell r="B8722" t="str">
            <v>37-608-12</v>
          </cell>
          <cell r="C8722" t="str">
            <v xml:space="preserve">COTTLE OSTEOTOME W.CROSSBAR             </v>
          </cell>
          <cell r="D8722" t="str">
            <v>PC</v>
          </cell>
          <cell r="E8722">
            <v>33.659999999999997</v>
          </cell>
          <cell r="F8722">
            <v>84.149999999999991</v>
          </cell>
        </row>
        <row r="8723">
          <cell r="A8723">
            <v>3760906</v>
          </cell>
          <cell r="B8723" t="str">
            <v>37-609-06</v>
          </cell>
          <cell r="C8723" t="str">
            <v xml:space="preserve">COTTLE OSTEOTOME W.CROSSBAR             </v>
          </cell>
          <cell r="D8723" t="str">
            <v>PC</v>
          </cell>
          <cell r="E8723">
            <v>35.549999999999997</v>
          </cell>
          <cell r="F8723">
            <v>88.875</v>
          </cell>
        </row>
        <row r="8724">
          <cell r="A8724">
            <v>3761016</v>
          </cell>
          <cell r="B8724" t="str">
            <v>37-610-16</v>
          </cell>
          <cell r="C8724" t="str">
            <v xml:space="preserve">COTTLE OSTEOTOME  18CM  16MM            </v>
          </cell>
          <cell r="D8724" t="str">
            <v>PC</v>
          </cell>
          <cell r="E8724">
            <v>33.57</v>
          </cell>
          <cell r="F8724">
            <v>83.924999999999997</v>
          </cell>
        </row>
        <row r="8725">
          <cell r="A8725">
            <v>3761216</v>
          </cell>
          <cell r="B8725" t="str">
            <v>37-612-16</v>
          </cell>
          <cell r="C8725" t="str">
            <v xml:space="preserve">COTTLE OSTEOTOME W.CROSSBAR             </v>
          </cell>
          <cell r="D8725" t="str">
            <v>PC</v>
          </cell>
          <cell r="E8725">
            <v>37.26</v>
          </cell>
          <cell r="F8725">
            <v>93.149999999999991</v>
          </cell>
        </row>
        <row r="8726">
          <cell r="A8726">
            <v>3761610</v>
          </cell>
          <cell r="B8726" t="str">
            <v>37-616-10</v>
          </cell>
          <cell r="C8726" t="str">
            <v xml:space="preserve">RUBIN OSTEOTOME 18CM 10MM               </v>
          </cell>
          <cell r="D8726" t="str">
            <v>PC</v>
          </cell>
          <cell r="E8726">
            <v>43.2</v>
          </cell>
          <cell r="F8726">
            <v>108</v>
          </cell>
        </row>
        <row r="8727">
          <cell r="A8727">
            <v>3761612</v>
          </cell>
          <cell r="B8727" t="str">
            <v>37-616-12</v>
          </cell>
          <cell r="C8727" t="str">
            <v xml:space="preserve">RUBIN OSTEOTOME 18CM 12MM               </v>
          </cell>
          <cell r="D8727" t="str">
            <v>PC</v>
          </cell>
          <cell r="E8727">
            <v>43.2</v>
          </cell>
          <cell r="F8727">
            <v>108</v>
          </cell>
        </row>
        <row r="8728">
          <cell r="A8728">
            <v>3761614</v>
          </cell>
          <cell r="B8728" t="str">
            <v>37-616-14</v>
          </cell>
          <cell r="C8728" t="str">
            <v xml:space="preserve">RUBIN OSTEOTOME 18CM 14MM               </v>
          </cell>
          <cell r="D8728" t="str">
            <v>PC</v>
          </cell>
          <cell r="E8728">
            <v>43.2</v>
          </cell>
          <cell r="F8728">
            <v>108</v>
          </cell>
        </row>
        <row r="8729">
          <cell r="A8729">
            <v>3762003</v>
          </cell>
          <cell r="B8729" t="str">
            <v>37-620-03</v>
          </cell>
          <cell r="C8729" t="str">
            <v xml:space="preserve">WALTER GOUGE    19CM   3MM              </v>
          </cell>
          <cell r="D8729" t="str">
            <v>PC</v>
          </cell>
          <cell r="E8729">
            <v>51.39</v>
          </cell>
          <cell r="F8729">
            <v>128.47499999999999</v>
          </cell>
        </row>
        <row r="8730">
          <cell r="A8730">
            <v>3762004</v>
          </cell>
          <cell r="B8730" t="str">
            <v>37-620-04</v>
          </cell>
          <cell r="C8730" t="str">
            <v xml:space="preserve">WALTER GOUGE 19CM 4,5MM                 </v>
          </cell>
          <cell r="D8730" t="str">
            <v>PC</v>
          </cell>
          <cell r="E8730">
            <v>51.21</v>
          </cell>
          <cell r="F8730">
            <v>128.02500000000001</v>
          </cell>
        </row>
        <row r="8731">
          <cell r="A8731">
            <v>3762203</v>
          </cell>
          <cell r="B8731" t="str">
            <v>37-622-03</v>
          </cell>
          <cell r="C8731" t="str">
            <v xml:space="preserve">WALTER OSTEOTOME   19CM  3MM            </v>
          </cell>
          <cell r="D8731" t="str">
            <v>PC</v>
          </cell>
          <cell r="E8731">
            <v>49.05</v>
          </cell>
          <cell r="F8731">
            <v>122.625</v>
          </cell>
        </row>
        <row r="8732">
          <cell r="A8732">
            <v>3762204</v>
          </cell>
          <cell r="B8732" t="str">
            <v>37-622-04</v>
          </cell>
          <cell r="C8732" t="str">
            <v xml:space="preserve">WALTER OSTEOTOME   19CM  4MM            </v>
          </cell>
          <cell r="D8732" t="str">
            <v>PC</v>
          </cell>
          <cell r="E8732">
            <v>49.14</v>
          </cell>
          <cell r="F8732">
            <v>122.85</v>
          </cell>
        </row>
        <row r="8733">
          <cell r="A8733">
            <v>3762207</v>
          </cell>
          <cell r="B8733" t="str">
            <v>37-622-07</v>
          </cell>
          <cell r="C8733" t="str">
            <v xml:space="preserve">WALTER OSTEOTOME   19CM  7MM            </v>
          </cell>
          <cell r="D8733" t="str">
            <v>PC</v>
          </cell>
          <cell r="E8733">
            <v>49.14</v>
          </cell>
          <cell r="F8733">
            <v>122.85</v>
          </cell>
        </row>
        <row r="8734">
          <cell r="A8734">
            <v>3762209</v>
          </cell>
          <cell r="B8734" t="str">
            <v>37-622-09</v>
          </cell>
          <cell r="C8734" t="str">
            <v xml:space="preserve">WALTER OSTEOTOME   19CM  9MM            </v>
          </cell>
          <cell r="D8734" t="str">
            <v>PC</v>
          </cell>
          <cell r="E8734">
            <v>49.14</v>
          </cell>
          <cell r="F8734">
            <v>122.85</v>
          </cell>
        </row>
        <row r="8735">
          <cell r="A8735">
            <v>3762212</v>
          </cell>
          <cell r="B8735" t="str">
            <v>37-622-12</v>
          </cell>
          <cell r="C8735" t="str">
            <v xml:space="preserve">WALTER OSTEOTOME   19CM 12MM            </v>
          </cell>
          <cell r="D8735" t="str">
            <v>PC</v>
          </cell>
          <cell r="E8735">
            <v>48.87</v>
          </cell>
          <cell r="F8735">
            <v>122.175</v>
          </cell>
        </row>
        <row r="8736">
          <cell r="A8736">
            <v>3762304</v>
          </cell>
          <cell r="B8736" t="str">
            <v>37-623-04</v>
          </cell>
          <cell r="C8736" t="str">
            <v xml:space="preserve">FOMON CHISEL 160X4 MM                   </v>
          </cell>
          <cell r="D8736" t="str">
            <v>PC</v>
          </cell>
          <cell r="E8736">
            <v>38.880000000000003</v>
          </cell>
          <cell r="F8736">
            <v>97.2</v>
          </cell>
        </row>
        <row r="8737">
          <cell r="A8737">
            <v>3762305</v>
          </cell>
          <cell r="B8737" t="str">
            <v>37-623-05</v>
          </cell>
          <cell r="C8737" t="str">
            <v xml:space="preserve">FOMON CHISEL 160X5 MM                   </v>
          </cell>
          <cell r="D8737" t="str">
            <v>PC</v>
          </cell>
          <cell r="E8737">
            <v>38.880000000000003</v>
          </cell>
          <cell r="F8737">
            <v>97.2</v>
          </cell>
        </row>
        <row r="8738">
          <cell r="A8738">
            <v>3762306</v>
          </cell>
          <cell r="B8738" t="str">
            <v>37-623-06</v>
          </cell>
          <cell r="C8738" t="str">
            <v xml:space="preserve">FOMON CHISEL 160X6 MM                   </v>
          </cell>
          <cell r="D8738" t="str">
            <v>PC</v>
          </cell>
          <cell r="E8738">
            <v>38.880000000000003</v>
          </cell>
          <cell r="F8738">
            <v>97.2</v>
          </cell>
        </row>
        <row r="8739">
          <cell r="A8739">
            <v>3762307</v>
          </cell>
          <cell r="B8739" t="str">
            <v>37-623-07</v>
          </cell>
          <cell r="C8739" t="str">
            <v xml:space="preserve">FOMON CHISEL 160X7 MM                   </v>
          </cell>
          <cell r="D8739" t="str">
            <v>PC</v>
          </cell>
          <cell r="E8739">
            <v>38.880000000000003</v>
          </cell>
          <cell r="F8739">
            <v>97.2</v>
          </cell>
        </row>
        <row r="8740">
          <cell r="A8740">
            <v>3762410</v>
          </cell>
          <cell r="B8740" t="str">
            <v>37-624-10</v>
          </cell>
          <cell r="C8740" t="str">
            <v xml:space="preserve">CINELLI OSTEOTOME 18CM 10MM             </v>
          </cell>
          <cell r="D8740" t="str">
            <v>PC</v>
          </cell>
          <cell r="E8740">
            <v>45.45</v>
          </cell>
          <cell r="F8740">
            <v>113.625</v>
          </cell>
        </row>
        <row r="8741">
          <cell r="A8741">
            <v>3762412</v>
          </cell>
          <cell r="B8741" t="str">
            <v>37-624-12</v>
          </cell>
          <cell r="C8741" t="str">
            <v xml:space="preserve">CINELLI OSTEOTOME 16CM 12MM             </v>
          </cell>
          <cell r="D8741" t="str">
            <v>PC</v>
          </cell>
          <cell r="E8741">
            <v>45.45</v>
          </cell>
          <cell r="F8741">
            <v>113.625</v>
          </cell>
        </row>
        <row r="8742">
          <cell r="A8742">
            <v>3762414</v>
          </cell>
          <cell r="B8742" t="str">
            <v>37-624-14</v>
          </cell>
          <cell r="C8742" t="str">
            <v xml:space="preserve">CINELLI OSTEOTOME 18CM 14MM             </v>
          </cell>
          <cell r="D8742" t="str">
            <v>PC</v>
          </cell>
          <cell r="E8742">
            <v>45.45</v>
          </cell>
          <cell r="F8742">
            <v>113.625</v>
          </cell>
        </row>
        <row r="8743">
          <cell r="A8743">
            <v>3762416</v>
          </cell>
          <cell r="B8743" t="str">
            <v>37-624-16</v>
          </cell>
          <cell r="C8743" t="str">
            <v xml:space="preserve">CINELLI OSTEOTOME 18CM 16MM             </v>
          </cell>
          <cell r="D8743" t="str">
            <v>PC</v>
          </cell>
          <cell r="E8743">
            <v>45.45</v>
          </cell>
          <cell r="F8743">
            <v>113.625</v>
          </cell>
        </row>
        <row r="8744">
          <cell r="A8744">
            <v>3762501</v>
          </cell>
          <cell r="B8744" t="str">
            <v>37-625-01</v>
          </cell>
          <cell r="C8744" t="str">
            <v xml:space="preserve">NEIVERT-ANDERSEN OSTEOTOME RIGHT        </v>
          </cell>
          <cell r="D8744" t="str">
            <v>PC</v>
          </cell>
          <cell r="E8744">
            <v>56.43</v>
          </cell>
          <cell r="F8744">
            <v>141.07499999999999</v>
          </cell>
        </row>
        <row r="8745">
          <cell r="A8745">
            <v>3762502</v>
          </cell>
          <cell r="B8745" t="str">
            <v>37-625-02</v>
          </cell>
          <cell r="C8745" t="str">
            <v xml:space="preserve">NEINERT-ANDERSEN OSTEOTOME LEFT         </v>
          </cell>
          <cell r="D8745" t="str">
            <v>PC</v>
          </cell>
          <cell r="E8745">
            <v>56.43</v>
          </cell>
          <cell r="F8745">
            <v>141.07499999999999</v>
          </cell>
        </row>
        <row r="8746">
          <cell r="A8746">
            <v>3762503</v>
          </cell>
          <cell r="B8746" t="str">
            <v>37-625-03</v>
          </cell>
          <cell r="C8746" t="str">
            <v xml:space="preserve">NEINERT-ANDERSEN OSTEOTOME STRAIGHT     </v>
          </cell>
          <cell r="D8746" t="str">
            <v>PC</v>
          </cell>
          <cell r="E8746">
            <v>56.43</v>
          </cell>
          <cell r="F8746">
            <v>141.07499999999999</v>
          </cell>
        </row>
        <row r="8747">
          <cell r="A8747">
            <v>3762801</v>
          </cell>
          <cell r="B8747" t="str">
            <v>37-628-01</v>
          </cell>
          <cell r="C8747" t="str">
            <v xml:space="preserve">SILVER NASAL CHISEL STRAIGHT            </v>
          </cell>
          <cell r="D8747" t="str">
            <v>PC</v>
          </cell>
          <cell r="E8747">
            <v>31.86</v>
          </cell>
          <cell r="F8747">
            <v>79.650000000000006</v>
          </cell>
        </row>
        <row r="8748">
          <cell r="A8748">
            <v>3762802</v>
          </cell>
          <cell r="B8748" t="str">
            <v>37-628-02</v>
          </cell>
          <cell r="C8748" t="str">
            <v xml:space="preserve">SILVER NASAL CHISEL CURVED RIGHT        </v>
          </cell>
          <cell r="D8748" t="str">
            <v>PC</v>
          </cell>
          <cell r="E8748">
            <v>32.76</v>
          </cell>
          <cell r="F8748">
            <v>81.899999999999991</v>
          </cell>
        </row>
        <row r="8749">
          <cell r="A8749">
            <v>3762803</v>
          </cell>
          <cell r="B8749" t="str">
            <v>37-628-03</v>
          </cell>
          <cell r="C8749" t="str">
            <v xml:space="preserve">SILVER NASAL CHISEL CURVED LEFT         </v>
          </cell>
          <cell r="D8749" t="str">
            <v>PC</v>
          </cell>
          <cell r="E8749">
            <v>32.76</v>
          </cell>
          <cell r="F8749">
            <v>81.899999999999991</v>
          </cell>
        </row>
        <row r="8750">
          <cell r="A8750">
            <v>3762901</v>
          </cell>
          <cell r="B8750" t="str">
            <v>37-629-01</v>
          </cell>
          <cell r="C8750" t="str">
            <v xml:space="preserve">PARKES OSTEOTOME STRAIGHT               </v>
          </cell>
          <cell r="D8750" t="str">
            <v>PC</v>
          </cell>
          <cell r="E8750">
            <v>52.56</v>
          </cell>
          <cell r="F8750">
            <v>131.4</v>
          </cell>
        </row>
        <row r="8751">
          <cell r="A8751">
            <v>3764900</v>
          </cell>
          <cell r="B8751" t="str">
            <v>37-649-00</v>
          </cell>
          <cell r="C8751" t="str">
            <v xml:space="preserve">JOSEPH NASAL SAW STRAIGHT               </v>
          </cell>
          <cell r="D8751" t="str">
            <v>PC</v>
          </cell>
          <cell r="E8751">
            <v>54.63</v>
          </cell>
          <cell r="F8751">
            <v>136.57500000000002</v>
          </cell>
        </row>
        <row r="8752">
          <cell r="A8752">
            <v>3764901</v>
          </cell>
          <cell r="B8752" t="str">
            <v>37-649-01</v>
          </cell>
          <cell r="C8752" t="str">
            <v xml:space="preserve">JOSEPH NASAL SAW FIG 1                  </v>
          </cell>
          <cell r="D8752" t="str">
            <v>PC</v>
          </cell>
          <cell r="E8752">
            <v>54.63</v>
          </cell>
          <cell r="F8752">
            <v>136.57500000000002</v>
          </cell>
        </row>
        <row r="8753">
          <cell r="A8753">
            <v>3764902</v>
          </cell>
          <cell r="B8753" t="str">
            <v>37-649-02</v>
          </cell>
          <cell r="C8753" t="str">
            <v xml:space="preserve">JOSEPH NASAL SAW FIG 2                  </v>
          </cell>
          <cell r="D8753" t="str">
            <v>PC</v>
          </cell>
          <cell r="E8753">
            <v>54.63</v>
          </cell>
          <cell r="F8753">
            <v>136.57500000000002</v>
          </cell>
        </row>
        <row r="8754">
          <cell r="A8754">
            <v>3765200</v>
          </cell>
          <cell r="B8754" t="str">
            <v>37-652-00</v>
          </cell>
          <cell r="C8754" t="str">
            <v xml:space="preserve">COTTLE BONE CRUSHER W. CLAMP            </v>
          </cell>
          <cell r="D8754" t="str">
            <v>PC</v>
          </cell>
          <cell r="E8754">
            <v>66.06</v>
          </cell>
          <cell r="F8754">
            <v>165.15</v>
          </cell>
        </row>
        <row r="8755">
          <cell r="A8755">
            <v>3765601</v>
          </cell>
          <cell r="B8755" t="str">
            <v>37-656-01</v>
          </cell>
          <cell r="C8755" t="str">
            <v xml:space="preserve">MALTZ NASAL RASP                        </v>
          </cell>
          <cell r="D8755" t="str">
            <v>PC</v>
          </cell>
          <cell r="E8755">
            <v>46.98</v>
          </cell>
          <cell r="F8755">
            <v>117.44999999999999</v>
          </cell>
        </row>
        <row r="8756">
          <cell r="A8756">
            <v>3765602</v>
          </cell>
          <cell r="B8756" t="str">
            <v>37-656-02</v>
          </cell>
          <cell r="C8756" t="str">
            <v xml:space="preserve">MALTZ NASAL RASP                        </v>
          </cell>
          <cell r="D8756" t="str">
            <v>PC</v>
          </cell>
          <cell r="E8756">
            <v>46.98</v>
          </cell>
          <cell r="F8756">
            <v>117.44999999999999</v>
          </cell>
        </row>
        <row r="8757">
          <cell r="A8757">
            <v>3765801</v>
          </cell>
          <cell r="B8757" t="str">
            <v>37-658-01</v>
          </cell>
          <cell r="C8757" t="str">
            <v xml:space="preserve">JOSEPH BONE FILE                        </v>
          </cell>
          <cell r="D8757" t="str">
            <v>PC</v>
          </cell>
          <cell r="E8757">
            <v>39.06</v>
          </cell>
          <cell r="F8757">
            <v>97.65</v>
          </cell>
        </row>
        <row r="8758">
          <cell r="A8758">
            <v>3766901</v>
          </cell>
          <cell r="B8758" t="str">
            <v>37-669-01</v>
          </cell>
          <cell r="C8758" t="str">
            <v xml:space="preserve">GALLAHER ANTRUM RASP                    </v>
          </cell>
          <cell r="D8758" t="str">
            <v>PC</v>
          </cell>
          <cell r="E8758">
            <v>53.55</v>
          </cell>
          <cell r="F8758">
            <v>133.875</v>
          </cell>
        </row>
        <row r="8759">
          <cell r="A8759">
            <v>3766902</v>
          </cell>
          <cell r="B8759" t="str">
            <v>37-669-02</v>
          </cell>
          <cell r="C8759" t="str">
            <v xml:space="preserve">GALLAHER ANTRUM RASP                    </v>
          </cell>
          <cell r="D8759" t="str">
            <v>PC</v>
          </cell>
          <cell r="E8759">
            <v>54.09</v>
          </cell>
          <cell r="F8759">
            <v>135.22500000000002</v>
          </cell>
        </row>
        <row r="8760">
          <cell r="A8760">
            <v>3766903</v>
          </cell>
          <cell r="B8760" t="str">
            <v>37-669-03</v>
          </cell>
          <cell r="C8760" t="str">
            <v xml:space="preserve">GALLAHER ANTRUM RASP                    </v>
          </cell>
          <cell r="D8760" t="str">
            <v>PC</v>
          </cell>
          <cell r="E8760">
            <v>53.55</v>
          </cell>
          <cell r="F8760">
            <v>133.875</v>
          </cell>
        </row>
        <row r="8761">
          <cell r="A8761">
            <v>3767021</v>
          </cell>
          <cell r="B8761" t="str">
            <v>37-670-21</v>
          </cell>
          <cell r="C8761" t="str">
            <v xml:space="preserve">COTTLE NASAL RASP                       </v>
          </cell>
          <cell r="D8761" t="str">
            <v>PC</v>
          </cell>
          <cell r="E8761">
            <v>44.37</v>
          </cell>
          <cell r="F8761">
            <v>110.925</v>
          </cell>
        </row>
        <row r="8762">
          <cell r="A8762">
            <v>3767121</v>
          </cell>
          <cell r="B8762" t="str">
            <v>37-671-21</v>
          </cell>
          <cell r="C8762" t="str">
            <v xml:space="preserve">AUFRICHT GLABELLUM RASP                 </v>
          </cell>
          <cell r="D8762" t="str">
            <v>PC</v>
          </cell>
          <cell r="E8762">
            <v>45.9</v>
          </cell>
          <cell r="F8762">
            <v>114.75</v>
          </cell>
        </row>
        <row r="8763">
          <cell r="A8763">
            <v>3767321</v>
          </cell>
          <cell r="B8763" t="str">
            <v>37-673-21</v>
          </cell>
          <cell r="C8763" t="str">
            <v xml:space="preserve">AUFRICHT GLABELLUM RASP                 </v>
          </cell>
          <cell r="D8763" t="str">
            <v>PC</v>
          </cell>
          <cell r="E8763">
            <v>45.9</v>
          </cell>
          <cell r="F8763">
            <v>114.75</v>
          </cell>
        </row>
        <row r="8764">
          <cell r="A8764">
            <v>3767418</v>
          </cell>
          <cell r="B8764" t="str">
            <v>37-674-18</v>
          </cell>
          <cell r="C8764" t="str">
            <v xml:space="preserve">LEWIS GLABELLUM RASP FINE               </v>
          </cell>
          <cell r="D8764" t="str">
            <v>PC</v>
          </cell>
          <cell r="E8764">
            <v>43.47</v>
          </cell>
          <cell r="F8764">
            <v>108.675</v>
          </cell>
        </row>
        <row r="8765">
          <cell r="A8765">
            <v>3767618</v>
          </cell>
          <cell r="B8765" t="str">
            <v>37-676-18</v>
          </cell>
          <cell r="C8765" t="str">
            <v xml:space="preserve">LEWIS GLABELLUM RASP COARSE             </v>
          </cell>
          <cell r="D8765" t="str">
            <v>PC</v>
          </cell>
          <cell r="E8765">
            <v>42.03</v>
          </cell>
          <cell r="F8765">
            <v>105.075</v>
          </cell>
        </row>
        <row r="8766">
          <cell r="A8766">
            <v>3768021</v>
          </cell>
          <cell r="B8766" t="str">
            <v>37-680-21</v>
          </cell>
          <cell r="C8766" t="str">
            <v xml:space="preserve">FOMON DOUBLE RASP FINE                  </v>
          </cell>
          <cell r="D8766" t="str">
            <v>PC</v>
          </cell>
          <cell r="E8766">
            <v>49.23</v>
          </cell>
          <cell r="F8766">
            <v>123.07499999999999</v>
          </cell>
        </row>
        <row r="8767">
          <cell r="A8767">
            <v>3768201</v>
          </cell>
          <cell r="B8767" t="str">
            <v>37-682-01</v>
          </cell>
          <cell r="C8767" t="str">
            <v xml:space="preserve">TC-FOMON BONE FILE 1-2                  </v>
          </cell>
          <cell r="D8767" t="str">
            <v>PC</v>
          </cell>
          <cell r="E8767">
            <v>97.65</v>
          </cell>
          <cell r="F8767">
            <v>244.125</v>
          </cell>
        </row>
        <row r="8768">
          <cell r="A8768">
            <v>3768202</v>
          </cell>
          <cell r="B8768" t="str">
            <v>37-682-02</v>
          </cell>
          <cell r="C8768" t="str">
            <v xml:space="preserve">TC-FOMON BONE FILE 3-4                  </v>
          </cell>
          <cell r="D8768" t="str">
            <v>PC</v>
          </cell>
          <cell r="E8768">
            <v>97.65</v>
          </cell>
          <cell r="F8768">
            <v>244.125</v>
          </cell>
        </row>
        <row r="8769">
          <cell r="A8769">
            <v>3768203</v>
          </cell>
          <cell r="B8769" t="str">
            <v>37-682-03</v>
          </cell>
          <cell r="C8769" t="str">
            <v xml:space="preserve">TC-FOMON BONE FILE 5-6                  </v>
          </cell>
          <cell r="D8769" t="str">
            <v>PC</v>
          </cell>
          <cell r="E8769">
            <v>97.65</v>
          </cell>
          <cell r="F8769">
            <v>244.125</v>
          </cell>
        </row>
        <row r="8770">
          <cell r="A8770">
            <v>3768204</v>
          </cell>
          <cell r="B8770" t="str">
            <v>37-682-04</v>
          </cell>
          <cell r="C8770" t="str">
            <v xml:space="preserve">TC-FOMON BONE FILE 7-8                  </v>
          </cell>
          <cell r="D8770" t="str">
            <v>PC</v>
          </cell>
          <cell r="E8770">
            <v>97.65</v>
          </cell>
          <cell r="F8770">
            <v>244.125</v>
          </cell>
        </row>
        <row r="8771">
          <cell r="A8771">
            <v>3768205</v>
          </cell>
          <cell r="B8771" t="str">
            <v>37-682-05</v>
          </cell>
          <cell r="C8771" t="str">
            <v xml:space="preserve">TC-FOMON BONE FILE 9-10                 </v>
          </cell>
          <cell r="D8771" t="str">
            <v>PC</v>
          </cell>
          <cell r="E8771">
            <v>97.65</v>
          </cell>
          <cell r="F8771">
            <v>244.125</v>
          </cell>
        </row>
        <row r="8772">
          <cell r="A8772">
            <v>3768415</v>
          </cell>
          <cell r="B8772" t="str">
            <v>37-684-15</v>
          </cell>
          <cell r="C8772" t="str">
            <v xml:space="preserve">JOSEPH MUCOUS HOOK                      </v>
          </cell>
          <cell r="D8772" t="str">
            <v>PC</v>
          </cell>
          <cell r="E8772">
            <v>14.76</v>
          </cell>
          <cell r="F8772">
            <v>36.9</v>
          </cell>
        </row>
        <row r="8773">
          <cell r="A8773">
            <v>3768616</v>
          </cell>
          <cell r="B8773" t="str">
            <v>37-686-16</v>
          </cell>
          <cell r="C8773" t="str">
            <v xml:space="preserve">COTTLE TENACULUM                        </v>
          </cell>
          <cell r="D8773" t="str">
            <v>PC</v>
          </cell>
          <cell r="E8773">
            <v>14.31</v>
          </cell>
          <cell r="F8773">
            <v>35.774999999999999</v>
          </cell>
        </row>
        <row r="8774">
          <cell r="A8774">
            <v>3768801</v>
          </cell>
          <cell r="B8774" t="str">
            <v>37-688-01</v>
          </cell>
          <cell r="C8774" t="str">
            <v xml:space="preserve">COTTLE TENACULUM                        </v>
          </cell>
          <cell r="D8774" t="str">
            <v>PC</v>
          </cell>
          <cell r="E8774">
            <v>14.31</v>
          </cell>
          <cell r="F8774">
            <v>35.774999999999999</v>
          </cell>
        </row>
        <row r="8775">
          <cell r="A8775">
            <v>3768802</v>
          </cell>
          <cell r="B8775" t="str">
            <v>37-688-02</v>
          </cell>
          <cell r="C8775" t="str">
            <v xml:space="preserve">COTTLE TENACULUM                        </v>
          </cell>
          <cell r="D8775" t="str">
            <v>PC</v>
          </cell>
          <cell r="E8775">
            <v>14.31</v>
          </cell>
          <cell r="F8775">
            <v>35.774999999999999</v>
          </cell>
        </row>
        <row r="8776">
          <cell r="A8776">
            <v>3768803</v>
          </cell>
          <cell r="B8776" t="str">
            <v>37-688-03</v>
          </cell>
          <cell r="C8776" t="str">
            <v xml:space="preserve">COTTLE TENACULUM                        </v>
          </cell>
          <cell r="D8776" t="str">
            <v>PC</v>
          </cell>
          <cell r="E8776">
            <v>14.31</v>
          </cell>
          <cell r="F8776">
            <v>35.774999999999999</v>
          </cell>
        </row>
        <row r="8777">
          <cell r="A8777">
            <v>3769222</v>
          </cell>
          <cell r="B8777" t="str">
            <v>37-692-22</v>
          </cell>
          <cell r="C8777" t="str">
            <v xml:space="preserve">LANGE HOOK POSTERIOR NARES              </v>
          </cell>
          <cell r="D8777" t="str">
            <v>PC</v>
          </cell>
          <cell r="E8777">
            <v>29.7</v>
          </cell>
          <cell r="F8777">
            <v>74.25</v>
          </cell>
        </row>
        <row r="8778">
          <cell r="A8778">
            <v>3769417</v>
          </cell>
          <cell r="B8778" t="str">
            <v>37-694-17</v>
          </cell>
          <cell r="C8778" t="str">
            <v xml:space="preserve">FOMON HOOK POSTERIOR NARES              </v>
          </cell>
          <cell r="D8778" t="str">
            <v>PC</v>
          </cell>
          <cell r="E8778">
            <v>24.84</v>
          </cell>
          <cell r="F8778">
            <v>62.1</v>
          </cell>
        </row>
        <row r="8779">
          <cell r="A8779">
            <v>3769719</v>
          </cell>
          <cell r="B8779" t="str">
            <v>37-697-19</v>
          </cell>
          <cell r="C8779" t="str">
            <v xml:space="preserve">AUFRICHT NASAL RETRACTOR                </v>
          </cell>
          <cell r="D8779" t="str">
            <v>PC</v>
          </cell>
          <cell r="E8779">
            <v>39.69</v>
          </cell>
          <cell r="F8779">
            <v>99.224999999999994</v>
          </cell>
        </row>
        <row r="8780">
          <cell r="A8780">
            <v>3769810</v>
          </cell>
          <cell r="B8780" t="str">
            <v>37-698-10</v>
          </cell>
          <cell r="C8780" t="str">
            <v xml:space="preserve">KILNER ALAR RETRACTOR                   </v>
          </cell>
          <cell r="D8780" t="str">
            <v>PC</v>
          </cell>
          <cell r="E8780">
            <v>37.17</v>
          </cell>
          <cell r="F8780">
            <v>92.925000000000011</v>
          </cell>
        </row>
        <row r="8781">
          <cell r="A8781">
            <v>3770012</v>
          </cell>
          <cell r="B8781" t="str">
            <v>37-700-12</v>
          </cell>
          <cell r="C8781" t="str">
            <v xml:space="preserve">CONVERSE ALAR RETRACTOR                 </v>
          </cell>
          <cell r="D8781" t="str">
            <v>PC</v>
          </cell>
          <cell r="E8781">
            <v>46.17</v>
          </cell>
          <cell r="F8781">
            <v>115.42500000000001</v>
          </cell>
        </row>
        <row r="8782">
          <cell r="A8782">
            <v>3770215</v>
          </cell>
          <cell r="B8782" t="str">
            <v>37-702-15</v>
          </cell>
          <cell r="C8782" t="str">
            <v xml:space="preserve">FREER MUCOUS HOOK                       </v>
          </cell>
          <cell r="D8782" t="str">
            <v>PC</v>
          </cell>
          <cell r="E8782">
            <v>28.35</v>
          </cell>
          <cell r="F8782">
            <v>70.875</v>
          </cell>
        </row>
        <row r="8783">
          <cell r="A8783">
            <v>3770402</v>
          </cell>
          <cell r="B8783" t="str">
            <v>37-704-02</v>
          </cell>
          <cell r="C8783" t="str">
            <v xml:space="preserve">JOSEPH MUCOUS HOOK 2 MM                 </v>
          </cell>
          <cell r="D8783" t="str">
            <v>PC</v>
          </cell>
          <cell r="E8783">
            <v>23.58</v>
          </cell>
          <cell r="F8783">
            <v>58.949999999999996</v>
          </cell>
        </row>
        <row r="8784">
          <cell r="A8784">
            <v>3770405</v>
          </cell>
          <cell r="B8784" t="str">
            <v>37-704-05</v>
          </cell>
          <cell r="C8784" t="str">
            <v xml:space="preserve">JOSEPH MUCOUS HOOK 5 MM                 </v>
          </cell>
          <cell r="D8784" t="str">
            <v>PC</v>
          </cell>
          <cell r="E8784">
            <v>23.58</v>
          </cell>
          <cell r="F8784">
            <v>58.949999999999996</v>
          </cell>
        </row>
        <row r="8785">
          <cell r="A8785">
            <v>3770407</v>
          </cell>
          <cell r="B8785" t="str">
            <v>37-704-07</v>
          </cell>
          <cell r="C8785" t="str">
            <v xml:space="preserve">JOSEPH MUCOUS HOOK 7 MM                 </v>
          </cell>
          <cell r="D8785" t="str">
            <v>PC</v>
          </cell>
          <cell r="E8785">
            <v>23.58</v>
          </cell>
          <cell r="F8785">
            <v>58.949999999999996</v>
          </cell>
        </row>
        <row r="8786">
          <cell r="A8786">
            <v>3770410</v>
          </cell>
          <cell r="B8786" t="str">
            <v>37-704-10</v>
          </cell>
          <cell r="C8786" t="str">
            <v xml:space="preserve">JOSEPH MUCOUS HOOK 10 MM                </v>
          </cell>
          <cell r="D8786" t="str">
            <v>PC</v>
          </cell>
          <cell r="E8786">
            <v>23.58</v>
          </cell>
          <cell r="F8786">
            <v>58.949999999999996</v>
          </cell>
        </row>
        <row r="8787">
          <cell r="A8787">
            <v>3770616</v>
          </cell>
          <cell r="B8787" t="str">
            <v>37-706-16</v>
          </cell>
          <cell r="C8787" t="str">
            <v xml:space="preserve">FOMON HOOK POSTERIOR NARES              </v>
          </cell>
          <cell r="D8787" t="str">
            <v>PC</v>
          </cell>
          <cell r="E8787">
            <v>30.33</v>
          </cell>
          <cell r="F8787">
            <v>75.824999999999989</v>
          </cell>
        </row>
        <row r="8788">
          <cell r="A8788">
            <v>3770720</v>
          </cell>
          <cell r="B8788" t="str">
            <v>37-707-20</v>
          </cell>
          <cell r="C8788" t="str">
            <v xml:space="preserve">COTTLE-NEIVERT HOOK                     </v>
          </cell>
          <cell r="D8788" t="str">
            <v>PC</v>
          </cell>
          <cell r="E8788">
            <v>49.23</v>
          </cell>
          <cell r="F8788">
            <v>123.07499999999999</v>
          </cell>
        </row>
        <row r="8789">
          <cell r="A8789">
            <v>3770814</v>
          </cell>
          <cell r="B8789" t="str">
            <v>37-708-14</v>
          </cell>
          <cell r="C8789" t="str">
            <v xml:space="preserve">COTTLE NASAL HOOK                       </v>
          </cell>
          <cell r="D8789" t="str">
            <v>PC</v>
          </cell>
          <cell r="E8789">
            <v>28.08</v>
          </cell>
          <cell r="F8789">
            <v>70.199999999999989</v>
          </cell>
        </row>
        <row r="8790">
          <cell r="A8790">
            <v>3770901</v>
          </cell>
          <cell r="B8790" t="str">
            <v>37-709-01</v>
          </cell>
          <cell r="C8790" t="str">
            <v xml:space="preserve">COTTLE RETR L.SHARP R.BLUNT             </v>
          </cell>
          <cell r="D8790" t="str">
            <v>PC</v>
          </cell>
          <cell r="E8790">
            <v>28.08</v>
          </cell>
          <cell r="F8790">
            <v>70.199999999999989</v>
          </cell>
        </row>
        <row r="8791">
          <cell r="A8791">
            <v>3770902</v>
          </cell>
          <cell r="B8791" t="str">
            <v>37-709-02</v>
          </cell>
          <cell r="C8791" t="str">
            <v xml:space="preserve">COTTLE RETR L.BLUNT R.SHARP             </v>
          </cell>
          <cell r="D8791" t="str">
            <v>PC</v>
          </cell>
          <cell r="E8791">
            <v>28.08</v>
          </cell>
          <cell r="F8791">
            <v>70.199999999999989</v>
          </cell>
        </row>
        <row r="8792">
          <cell r="A8792">
            <v>3771014</v>
          </cell>
          <cell r="B8792" t="str">
            <v>37-710-14</v>
          </cell>
          <cell r="C8792" t="str">
            <v xml:space="preserve">COTTLE NASAL HOOK                       </v>
          </cell>
          <cell r="D8792" t="str">
            <v>PC</v>
          </cell>
          <cell r="E8792">
            <v>41.13</v>
          </cell>
          <cell r="F8792">
            <v>102.825</v>
          </cell>
        </row>
        <row r="8793">
          <cell r="A8793">
            <v>3771216</v>
          </cell>
          <cell r="B8793" t="str">
            <v>37-712-16</v>
          </cell>
          <cell r="C8793" t="str">
            <v xml:space="preserve">NEIVERT DOUBLE RETRACTOR                </v>
          </cell>
          <cell r="D8793" t="str">
            <v>PC</v>
          </cell>
          <cell r="E8793">
            <v>43.56</v>
          </cell>
          <cell r="F8793">
            <v>108.9</v>
          </cell>
        </row>
        <row r="8794">
          <cell r="A8794">
            <v>3771315</v>
          </cell>
          <cell r="B8794" t="str">
            <v>37-713-15</v>
          </cell>
          <cell r="C8794" t="str">
            <v xml:space="preserve">COTTLE ALAR PROTECTOR                   </v>
          </cell>
          <cell r="D8794" t="str">
            <v>PC</v>
          </cell>
          <cell r="E8794">
            <v>39.15</v>
          </cell>
          <cell r="F8794">
            <v>97.875</v>
          </cell>
        </row>
        <row r="8795">
          <cell r="A8795">
            <v>3771415</v>
          </cell>
          <cell r="B8795" t="str">
            <v>37-714-15</v>
          </cell>
          <cell r="C8795" t="str">
            <v xml:space="preserve">COTTLE ALAR RETRACTOR                   </v>
          </cell>
          <cell r="D8795" t="str">
            <v>PC</v>
          </cell>
          <cell r="E8795">
            <v>41.31</v>
          </cell>
          <cell r="F8795">
            <v>103.27500000000001</v>
          </cell>
        </row>
        <row r="8796">
          <cell r="A8796">
            <v>3771514</v>
          </cell>
          <cell r="B8796" t="str">
            <v>37-715-14</v>
          </cell>
          <cell r="C8796" t="str">
            <v xml:space="preserve">AUFRICHT NASAL RETRACTOR                </v>
          </cell>
          <cell r="D8796" t="str">
            <v>PC</v>
          </cell>
          <cell r="E8796">
            <v>54.54</v>
          </cell>
          <cell r="F8796">
            <v>136.35</v>
          </cell>
        </row>
        <row r="8797">
          <cell r="A8797">
            <v>3772120</v>
          </cell>
          <cell r="B8797" t="str">
            <v>37-721-20</v>
          </cell>
          <cell r="C8797" t="str">
            <v xml:space="preserve">KRESSNER SEPTUM FORCEPS 20CM            </v>
          </cell>
          <cell r="D8797" t="str">
            <v>PC</v>
          </cell>
          <cell r="E8797">
            <v>301.05</v>
          </cell>
          <cell r="F8797">
            <v>752.625</v>
          </cell>
        </row>
        <row r="8798">
          <cell r="A8798">
            <v>3772401</v>
          </cell>
          <cell r="B8798" t="str">
            <v>37-724-01</v>
          </cell>
          <cell r="C8798" t="str">
            <v xml:space="preserve">COTTLE-WALSHAM SEP CORR.FCPS            </v>
          </cell>
          <cell r="D8798" t="str">
            <v>PC</v>
          </cell>
          <cell r="E8798">
            <v>103.95</v>
          </cell>
          <cell r="F8798">
            <v>259.875</v>
          </cell>
        </row>
        <row r="8799">
          <cell r="A8799">
            <v>3772402</v>
          </cell>
          <cell r="B8799" t="str">
            <v>37-724-02</v>
          </cell>
          <cell r="C8799" t="str">
            <v xml:space="preserve">COTTLE-WALSHAM SEP CORR.FCPS            </v>
          </cell>
          <cell r="D8799" t="str">
            <v>PC</v>
          </cell>
          <cell r="E8799">
            <v>126.45</v>
          </cell>
          <cell r="F8799">
            <v>316.125</v>
          </cell>
        </row>
        <row r="8800">
          <cell r="A8800">
            <v>3772403</v>
          </cell>
          <cell r="B8800" t="str">
            <v>37-724-03</v>
          </cell>
          <cell r="C8800" t="str">
            <v xml:space="preserve">COTTLE-WALSHAM SEP CORR.FCPS            </v>
          </cell>
          <cell r="D8800" t="str">
            <v>PC</v>
          </cell>
          <cell r="E8800">
            <v>112.5</v>
          </cell>
          <cell r="F8800">
            <v>281.25</v>
          </cell>
        </row>
        <row r="8801">
          <cell r="A8801">
            <v>3772523</v>
          </cell>
          <cell r="B8801" t="str">
            <v>37-725-23</v>
          </cell>
          <cell r="C8801" t="str">
            <v xml:space="preserve">ASCH SEPT STRAIGHTEN FORCEPS            </v>
          </cell>
          <cell r="D8801" t="str">
            <v>PC</v>
          </cell>
          <cell r="E8801">
            <v>105.3</v>
          </cell>
          <cell r="F8801">
            <v>263.25</v>
          </cell>
        </row>
        <row r="8802">
          <cell r="A8802">
            <v>3772715</v>
          </cell>
          <cell r="B8802" t="str">
            <v>37-727-15</v>
          </cell>
          <cell r="C8802" t="str">
            <v xml:space="preserve">AIACH SUTURE FORCEPS                    </v>
          </cell>
          <cell r="D8802" t="str">
            <v>PC</v>
          </cell>
          <cell r="E8802">
            <v>29.25</v>
          </cell>
          <cell r="F8802">
            <v>73.125</v>
          </cell>
        </row>
        <row r="8803">
          <cell r="A8803">
            <v>3772811</v>
          </cell>
          <cell r="B8803" t="str">
            <v>37-728-11</v>
          </cell>
          <cell r="C8803" t="str">
            <v xml:space="preserve">OGURA TISSUE FORCEPS                    </v>
          </cell>
          <cell r="D8803" t="str">
            <v>PC</v>
          </cell>
          <cell r="E8803">
            <v>48.96</v>
          </cell>
          <cell r="F8803">
            <v>122.4</v>
          </cell>
        </row>
        <row r="8804">
          <cell r="A8804">
            <v>3773114</v>
          </cell>
          <cell r="B8804" t="str">
            <v>37-731-14</v>
          </cell>
          <cell r="C8804" t="str">
            <v xml:space="preserve">COTTLE TISSUE FORCEPS                   </v>
          </cell>
          <cell r="D8804" t="str">
            <v>PC</v>
          </cell>
          <cell r="E8804">
            <v>81.99</v>
          </cell>
          <cell r="F8804">
            <v>204.97499999999999</v>
          </cell>
        </row>
        <row r="8805">
          <cell r="A8805">
            <v>3773210</v>
          </cell>
          <cell r="B8805" t="str">
            <v>37-732-10</v>
          </cell>
          <cell r="C8805" t="str">
            <v xml:space="preserve">COTTLE COLUMELLA FORCEPS                </v>
          </cell>
          <cell r="D8805" t="str">
            <v>PC</v>
          </cell>
          <cell r="E8805">
            <v>58.32</v>
          </cell>
          <cell r="F8805">
            <v>145.80000000000001</v>
          </cell>
        </row>
        <row r="8806">
          <cell r="A8806">
            <v>3775501</v>
          </cell>
          <cell r="B8806" t="str">
            <v>37-755-01</v>
          </cell>
          <cell r="C8806" t="str">
            <v xml:space="preserve">BECKMANN ADENOID CURETTE                </v>
          </cell>
          <cell r="D8806" t="str">
            <v>PC</v>
          </cell>
          <cell r="E8806">
            <v>67.77</v>
          </cell>
          <cell r="F8806">
            <v>169.42499999999998</v>
          </cell>
        </row>
        <row r="8807">
          <cell r="A8807">
            <v>3775502</v>
          </cell>
          <cell r="B8807" t="str">
            <v>37-755-02</v>
          </cell>
          <cell r="C8807" t="str">
            <v xml:space="preserve">BECKMANN ADENOID CURETTE                </v>
          </cell>
          <cell r="D8807" t="str">
            <v>PC</v>
          </cell>
          <cell r="E8807">
            <v>67.77</v>
          </cell>
          <cell r="F8807">
            <v>169.42499999999998</v>
          </cell>
        </row>
        <row r="8808">
          <cell r="A8808">
            <v>3775503</v>
          </cell>
          <cell r="B8808" t="str">
            <v>37-755-03</v>
          </cell>
          <cell r="C8808" t="str">
            <v xml:space="preserve">BECKMANN ADENOID CURETTE                </v>
          </cell>
          <cell r="D8808" t="str">
            <v>PC</v>
          </cell>
          <cell r="E8808">
            <v>67.77</v>
          </cell>
          <cell r="F8808">
            <v>169.42499999999998</v>
          </cell>
        </row>
        <row r="8809">
          <cell r="A8809">
            <v>3775504</v>
          </cell>
          <cell r="B8809" t="str">
            <v>37-755-04</v>
          </cell>
          <cell r="C8809" t="str">
            <v xml:space="preserve">BECKMANN ADENOID CURETTE                </v>
          </cell>
          <cell r="D8809" t="str">
            <v>PC</v>
          </cell>
          <cell r="E8809">
            <v>67.77</v>
          </cell>
          <cell r="F8809">
            <v>169.42499999999998</v>
          </cell>
        </row>
        <row r="8810">
          <cell r="A8810">
            <v>3775505</v>
          </cell>
          <cell r="B8810" t="str">
            <v>37-755-05</v>
          </cell>
          <cell r="C8810" t="str">
            <v xml:space="preserve">BECKMANN ADENOID CURETTE                </v>
          </cell>
          <cell r="D8810" t="str">
            <v>PC</v>
          </cell>
          <cell r="E8810">
            <v>67.77</v>
          </cell>
          <cell r="F8810">
            <v>169.42499999999998</v>
          </cell>
        </row>
        <row r="8811">
          <cell r="A8811">
            <v>3775506</v>
          </cell>
          <cell r="B8811" t="str">
            <v>37-755-06</v>
          </cell>
          <cell r="C8811" t="str">
            <v xml:space="preserve">BECKMANN ADENOID CURETTE                </v>
          </cell>
          <cell r="D8811" t="str">
            <v>PC</v>
          </cell>
          <cell r="E8811">
            <v>67.77</v>
          </cell>
          <cell r="F8811">
            <v>169.42499999999998</v>
          </cell>
        </row>
        <row r="8812">
          <cell r="A8812">
            <v>3775601</v>
          </cell>
          <cell r="B8812" t="str">
            <v>37-756-01</v>
          </cell>
          <cell r="C8812" t="str">
            <v xml:space="preserve">BECKMANN ADENOID CURETTE F 1            </v>
          </cell>
          <cell r="D8812" t="str">
            <v>PC</v>
          </cell>
          <cell r="E8812">
            <v>68.13</v>
          </cell>
          <cell r="F8812">
            <v>170.32499999999999</v>
          </cell>
        </row>
        <row r="8813">
          <cell r="A8813">
            <v>3775602</v>
          </cell>
          <cell r="B8813" t="str">
            <v>37-756-02</v>
          </cell>
          <cell r="C8813" t="str">
            <v xml:space="preserve">BECKMANN ADENOID CURETTE F 2            </v>
          </cell>
          <cell r="D8813" t="str">
            <v>PC</v>
          </cell>
          <cell r="E8813">
            <v>68.13</v>
          </cell>
          <cell r="F8813">
            <v>170.32499999999999</v>
          </cell>
        </row>
        <row r="8814">
          <cell r="A8814">
            <v>3775603</v>
          </cell>
          <cell r="B8814" t="str">
            <v>37-756-03</v>
          </cell>
          <cell r="C8814" t="str">
            <v xml:space="preserve">BECKMANN ADENOID CURETTE F 3            </v>
          </cell>
          <cell r="D8814" t="str">
            <v>PC</v>
          </cell>
          <cell r="E8814">
            <v>68.13</v>
          </cell>
          <cell r="F8814">
            <v>170.32499999999999</v>
          </cell>
        </row>
        <row r="8815">
          <cell r="A8815">
            <v>3775604</v>
          </cell>
          <cell r="B8815" t="str">
            <v>37-756-04</v>
          </cell>
          <cell r="C8815" t="str">
            <v xml:space="preserve">BECKMANN ADENOID CURETTE F 4            </v>
          </cell>
          <cell r="D8815" t="str">
            <v>PC</v>
          </cell>
          <cell r="E8815">
            <v>68.13</v>
          </cell>
          <cell r="F8815">
            <v>170.32499999999999</v>
          </cell>
        </row>
        <row r="8816">
          <cell r="A8816">
            <v>3775605</v>
          </cell>
          <cell r="B8816" t="str">
            <v>37-756-05</v>
          </cell>
          <cell r="C8816" t="str">
            <v xml:space="preserve">BECKMANN ADENOID CURETTE F 5            </v>
          </cell>
          <cell r="D8816" t="str">
            <v>PC</v>
          </cell>
          <cell r="E8816">
            <v>68.13</v>
          </cell>
          <cell r="F8816">
            <v>170.32499999999999</v>
          </cell>
        </row>
        <row r="8817">
          <cell r="A8817">
            <v>3775606</v>
          </cell>
          <cell r="B8817" t="str">
            <v>37-756-06</v>
          </cell>
          <cell r="C8817" t="str">
            <v xml:space="preserve">BECKMANN ADENOID CURETTE F 6            </v>
          </cell>
          <cell r="D8817" t="str">
            <v>PC</v>
          </cell>
          <cell r="E8817">
            <v>68.13</v>
          </cell>
          <cell r="F8817">
            <v>170.32499999999999</v>
          </cell>
        </row>
        <row r="8818">
          <cell r="A8818">
            <v>3784020</v>
          </cell>
          <cell r="B8818" t="str">
            <v>37-840-20</v>
          </cell>
          <cell r="C8818" t="str">
            <v xml:space="preserve">GUILEN ANTRUM WASH CANNULA              </v>
          </cell>
          <cell r="D8818" t="str">
            <v>PC</v>
          </cell>
          <cell r="E8818">
            <v>75.69</v>
          </cell>
          <cell r="F8818">
            <v>189.22499999999999</v>
          </cell>
        </row>
        <row r="8819">
          <cell r="A8819">
            <v>3785100</v>
          </cell>
          <cell r="B8819" t="str">
            <v>37-851-00</v>
          </cell>
          <cell r="C8819" t="str">
            <v xml:space="preserve">GRUENWALD ATOMIZER                      </v>
          </cell>
          <cell r="D8819" t="str">
            <v>SET</v>
          </cell>
          <cell r="E8819">
            <v>74.790000000000006</v>
          </cell>
          <cell r="F8819">
            <v>186.97500000000002</v>
          </cell>
        </row>
        <row r="8820">
          <cell r="A8820">
            <v>3785101</v>
          </cell>
          <cell r="B8820" t="str">
            <v>37-851-01</v>
          </cell>
          <cell r="C8820" t="str">
            <v xml:space="preserve">GRUENWALD ATOMIZER STRAIGHT             </v>
          </cell>
          <cell r="D8820" t="str">
            <v>PC</v>
          </cell>
          <cell r="E8820">
            <v>18.72</v>
          </cell>
          <cell r="F8820">
            <v>46.8</v>
          </cell>
        </row>
        <row r="8821">
          <cell r="A8821">
            <v>3785102</v>
          </cell>
          <cell r="B8821" t="str">
            <v>37-851-02</v>
          </cell>
          <cell r="C8821" t="str">
            <v xml:space="preserve">GRUENWALD ATOMIZER DOWNWARD             </v>
          </cell>
          <cell r="D8821" t="str">
            <v>PC</v>
          </cell>
          <cell r="E8821">
            <v>18.72</v>
          </cell>
          <cell r="F8821">
            <v>46.8</v>
          </cell>
        </row>
        <row r="8822">
          <cell r="A8822">
            <v>3785103</v>
          </cell>
          <cell r="B8822" t="str">
            <v>37-851-03</v>
          </cell>
          <cell r="C8822" t="str">
            <v xml:space="preserve">GRUENWALD ATOMIZER UPWARD               </v>
          </cell>
          <cell r="D8822" t="str">
            <v>PC</v>
          </cell>
          <cell r="E8822">
            <v>18.72</v>
          </cell>
          <cell r="F8822">
            <v>46.8</v>
          </cell>
        </row>
        <row r="8823">
          <cell r="A8823">
            <v>3785104</v>
          </cell>
          <cell r="B8823" t="str">
            <v>37-851-04</v>
          </cell>
          <cell r="C8823" t="str">
            <v xml:space="preserve">GRUENWALD ATOMIZER BOTTLE               </v>
          </cell>
          <cell r="D8823" t="str">
            <v>PC</v>
          </cell>
          <cell r="E8823">
            <v>7.49</v>
          </cell>
          <cell r="F8823">
            <v>18.725000000000001</v>
          </cell>
        </row>
        <row r="8824">
          <cell r="A8824">
            <v>3785105</v>
          </cell>
          <cell r="B8824" t="str">
            <v>37-851-05</v>
          </cell>
          <cell r="C8824" t="str">
            <v xml:space="preserve">RUBBER BULB WITH VALVE                  </v>
          </cell>
          <cell r="D8824" t="str">
            <v>PC</v>
          </cell>
          <cell r="E8824">
            <v>11.43</v>
          </cell>
          <cell r="F8824">
            <v>28.574999999999999</v>
          </cell>
        </row>
        <row r="8825">
          <cell r="A8825">
            <v>3785500</v>
          </cell>
          <cell r="B8825" t="str">
            <v>37-855-00</v>
          </cell>
          <cell r="C8825" t="str">
            <v xml:space="preserve">UNIVERSAL ATOMIZER W BLOWER             </v>
          </cell>
          <cell r="D8825" t="str">
            <v>PC</v>
          </cell>
          <cell r="E8825">
            <v>45.54</v>
          </cell>
          <cell r="F8825">
            <v>113.85</v>
          </cell>
        </row>
        <row r="8826">
          <cell r="A8826">
            <v>3785501</v>
          </cell>
          <cell r="B8826" t="str">
            <v>37-855-01</v>
          </cell>
          <cell r="C8826" t="str">
            <v xml:space="preserve">UNIVERS ATOMIZER WTHT BLOWER            </v>
          </cell>
          <cell r="D8826" t="str">
            <v>PC</v>
          </cell>
          <cell r="E8826">
            <v>42.39</v>
          </cell>
          <cell r="F8826">
            <v>105.97499999999999</v>
          </cell>
        </row>
        <row r="8827">
          <cell r="A8827">
            <v>3785504</v>
          </cell>
          <cell r="B8827" t="str">
            <v>37-855-04</v>
          </cell>
          <cell r="C8827" t="str">
            <v xml:space="preserve">SCREW BOTTLE FOR 37-855-00              </v>
          </cell>
          <cell r="D8827" t="str">
            <v>PC</v>
          </cell>
          <cell r="E8827">
            <v>6.59</v>
          </cell>
          <cell r="F8827">
            <v>16.475000000000001</v>
          </cell>
        </row>
        <row r="8828">
          <cell r="A8828">
            <v>3801116</v>
          </cell>
          <cell r="B8828" t="str">
            <v>38-011-16</v>
          </cell>
          <cell r="C8828" t="str">
            <v xml:space="preserve">TERRY PACKER, 16 CM                     </v>
          </cell>
          <cell r="D8828" t="str">
            <v>PC</v>
          </cell>
          <cell r="E8828">
            <v>36</v>
          </cell>
          <cell r="F8828">
            <v>90</v>
          </cell>
        </row>
        <row r="8829">
          <cell r="A8829">
            <v>3801216</v>
          </cell>
          <cell r="B8829" t="str">
            <v>38-012-16</v>
          </cell>
          <cell r="C8829" t="str">
            <v xml:space="preserve">TERRY GRAFT PACKER 11 CM STR            </v>
          </cell>
          <cell r="D8829" t="str">
            <v>PC</v>
          </cell>
          <cell r="E8829">
            <v>36</v>
          </cell>
          <cell r="F8829">
            <v>90</v>
          </cell>
        </row>
        <row r="8830">
          <cell r="A8830">
            <v>3801313</v>
          </cell>
          <cell r="B8830" t="str">
            <v>38-013-13</v>
          </cell>
          <cell r="C8830" t="str">
            <v xml:space="preserve">TERRY GRAFT PACKER 13 CM ANG            </v>
          </cell>
          <cell r="D8830" t="str">
            <v>PC</v>
          </cell>
          <cell r="E8830">
            <v>32.4</v>
          </cell>
          <cell r="F8830">
            <v>81</v>
          </cell>
        </row>
        <row r="8831">
          <cell r="A8831">
            <v>3801400</v>
          </cell>
          <cell r="B8831" t="str">
            <v>38-014-00</v>
          </cell>
          <cell r="C8831" t="str">
            <v xml:space="preserve">TERRY PERIOSTEAL ELEVATOR               </v>
          </cell>
          <cell r="D8831" t="str">
            <v>PC</v>
          </cell>
          <cell r="E8831">
            <v>36</v>
          </cell>
          <cell r="F8831">
            <v>90</v>
          </cell>
        </row>
        <row r="8832">
          <cell r="A8832">
            <v>3801701</v>
          </cell>
          <cell r="B8832" t="str">
            <v>38-017-01</v>
          </cell>
          <cell r="C8832" t="str">
            <v xml:space="preserve">SINUS-LIFT-CURETTE; FIG. 1; 16,5 CM     </v>
          </cell>
          <cell r="D8832" t="str">
            <v>PC</v>
          </cell>
          <cell r="E8832">
            <v>33.299999999999997</v>
          </cell>
          <cell r="F8832">
            <v>83.25</v>
          </cell>
        </row>
        <row r="8833">
          <cell r="A8833">
            <v>3801702</v>
          </cell>
          <cell r="B8833" t="str">
            <v>38-017-02</v>
          </cell>
          <cell r="C8833" t="str">
            <v xml:space="preserve">SINUS-LIFT-CURETTE, FIG.2, 19,5 CM      </v>
          </cell>
          <cell r="D8833" t="str">
            <v>PC</v>
          </cell>
          <cell r="E8833">
            <v>33.299999999999997</v>
          </cell>
          <cell r="F8833">
            <v>83.25</v>
          </cell>
        </row>
        <row r="8834">
          <cell r="A8834">
            <v>3801703</v>
          </cell>
          <cell r="B8834" t="str">
            <v>38-017-03</v>
          </cell>
          <cell r="C8834" t="str">
            <v xml:space="preserve">SINUS-LIFT-CURETTE, FIG.3, 14,0 CM      </v>
          </cell>
          <cell r="D8834" t="str">
            <v>PC</v>
          </cell>
          <cell r="E8834">
            <v>34.1</v>
          </cell>
          <cell r="F8834">
            <v>85.25</v>
          </cell>
        </row>
        <row r="8835">
          <cell r="A8835">
            <v>3801704</v>
          </cell>
          <cell r="B8835" t="str">
            <v>38-017-04</v>
          </cell>
          <cell r="C8835" t="str">
            <v xml:space="preserve">SINUS-LIFT-CURETTE, FIG.4, 17,0 CM      </v>
          </cell>
          <cell r="D8835" t="str">
            <v>PC</v>
          </cell>
          <cell r="E8835">
            <v>34.1</v>
          </cell>
          <cell r="F8835">
            <v>85.25</v>
          </cell>
        </row>
        <row r="8836">
          <cell r="A8836">
            <v>3801705</v>
          </cell>
          <cell r="B8836" t="str">
            <v>38-017-05</v>
          </cell>
          <cell r="C8836" t="str">
            <v xml:space="preserve">SINUS-LIFT-CURETTE, FIG.5, 15,0 CM      </v>
          </cell>
          <cell r="D8836" t="str">
            <v>PC</v>
          </cell>
          <cell r="E8836">
            <v>33.299999999999997</v>
          </cell>
          <cell r="F8836">
            <v>83.25</v>
          </cell>
        </row>
        <row r="8837">
          <cell r="A8837">
            <v>3801801</v>
          </cell>
          <cell r="B8837" t="str">
            <v>38-018-01</v>
          </cell>
          <cell r="C8837" t="str">
            <v xml:space="preserve">BONE SQUEEZER                           </v>
          </cell>
          <cell r="D8837" t="str">
            <v>PC</v>
          </cell>
          <cell r="E8837">
            <v>65.3</v>
          </cell>
          <cell r="F8837">
            <v>163.25</v>
          </cell>
        </row>
        <row r="8838">
          <cell r="A8838">
            <v>3801901</v>
          </cell>
          <cell r="B8838" t="str">
            <v>38-019-01</v>
          </cell>
          <cell r="C8838" t="str">
            <v>BONE CRUSHER F. LITTLE/MEDIUM QUANTITIES</v>
          </cell>
          <cell r="D8838" t="str">
            <v>PC</v>
          </cell>
          <cell r="E8838">
            <v>255</v>
          </cell>
          <cell r="F8838">
            <v>637.5</v>
          </cell>
        </row>
        <row r="8839">
          <cell r="A8839">
            <v>3802001</v>
          </cell>
          <cell r="B8839" t="str">
            <v>38-020-01</v>
          </cell>
          <cell r="C8839" t="str">
            <v xml:space="preserve">SINUS-LIFT-INSTRUMENT, FIG. 1           </v>
          </cell>
          <cell r="D8839" t="str">
            <v>PC</v>
          </cell>
          <cell r="E8839">
            <v>38.6</v>
          </cell>
          <cell r="F8839">
            <v>96.5</v>
          </cell>
        </row>
        <row r="8840">
          <cell r="A8840">
            <v>3802002</v>
          </cell>
          <cell r="B8840" t="str">
            <v>38-020-02</v>
          </cell>
          <cell r="C8840" t="str">
            <v xml:space="preserve">SINUS-LIFT-INSTRUMENT, FIG. 2           </v>
          </cell>
          <cell r="D8840" t="str">
            <v>PC</v>
          </cell>
          <cell r="E8840">
            <v>38.6</v>
          </cell>
          <cell r="F8840">
            <v>96.5</v>
          </cell>
        </row>
        <row r="8841">
          <cell r="A8841">
            <v>3802003</v>
          </cell>
          <cell r="B8841" t="str">
            <v>38-020-03</v>
          </cell>
          <cell r="C8841" t="str">
            <v xml:space="preserve">SINUS-LIFT-INSTRUMENT, FIG. 3           </v>
          </cell>
          <cell r="D8841" t="str">
            <v>PC</v>
          </cell>
          <cell r="E8841">
            <v>38.6</v>
          </cell>
          <cell r="F8841">
            <v>96.5</v>
          </cell>
        </row>
        <row r="8842">
          <cell r="A8842">
            <v>3802004</v>
          </cell>
          <cell r="B8842" t="str">
            <v>38-020-04</v>
          </cell>
          <cell r="C8842" t="str">
            <v xml:space="preserve">SINUS-LIFT-INSTRUMENT, FIG. 4           </v>
          </cell>
          <cell r="D8842" t="str">
            <v>PC</v>
          </cell>
          <cell r="E8842">
            <v>38.6</v>
          </cell>
          <cell r="F8842">
            <v>96.5</v>
          </cell>
        </row>
        <row r="8843">
          <cell r="A8843">
            <v>3802050</v>
          </cell>
          <cell r="B8843" t="str">
            <v>38-020-50</v>
          </cell>
          <cell r="C8843" t="str">
            <v xml:space="preserve">SINUS-LIFT-SET NACH DR. MEISS           </v>
          </cell>
          <cell r="D8843" t="str">
            <v>PC</v>
          </cell>
          <cell r="E8843">
            <v>154.5</v>
          </cell>
          <cell r="F8843">
            <v>386.25</v>
          </cell>
        </row>
        <row r="8844">
          <cell r="A8844">
            <v>3802500</v>
          </cell>
          <cell r="B8844" t="str">
            <v>38-025-00</v>
          </cell>
          <cell r="C8844" t="str">
            <v xml:space="preserve">BONETRAP CONST.OF CUP/LID/LIFTER/FILT   </v>
          </cell>
          <cell r="D8844" t="str">
            <v>PC</v>
          </cell>
          <cell r="E8844">
            <v>65.900000000000006</v>
          </cell>
          <cell r="F8844">
            <v>164.75</v>
          </cell>
        </row>
        <row r="8845">
          <cell r="A8845">
            <v>3802501</v>
          </cell>
          <cell r="B8845" t="str">
            <v>38-025-01</v>
          </cell>
          <cell r="C8845" t="str">
            <v xml:space="preserve">BONEFILTER FOR SINGLE USE ONLY          </v>
          </cell>
          <cell r="D8845" t="str">
            <v>PC</v>
          </cell>
          <cell r="E8845">
            <v>10.5</v>
          </cell>
          <cell r="F8845">
            <v>26.25</v>
          </cell>
        </row>
        <row r="8846">
          <cell r="A8846">
            <v>3803003</v>
          </cell>
          <cell r="B8846" t="str">
            <v>38-030-03</v>
          </cell>
          <cell r="C8846" t="str">
            <v xml:space="preserve">TREPHINE BUR 3,0/3,5 MM                 </v>
          </cell>
          <cell r="D8846" t="str">
            <v>PC</v>
          </cell>
          <cell r="E8846">
            <v>74.8</v>
          </cell>
          <cell r="F8846">
            <v>187</v>
          </cell>
        </row>
        <row r="8847">
          <cell r="A8847">
            <v>3803005</v>
          </cell>
          <cell r="B8847" t="str">
            <v>38-030-05</v>
          </cell>
          <cell r="C8847" t="str">
            <v xml:space="preserve">TREPHINE BUR 5,0/6,0 MM                 </v>
          </cell>
          <cell r="D8847" t="str">
            <v>PC</v>
          </cell>
          <cell r="E8847">
            <v>74.8</v>
          </cell>
          <cell r="F8847">
            <v>187</v>
          </cell>
        </row>
        <row r="8848">
          <cell r="A8848">
            <v>3803008</v>
          </cell>
          <cell r="B8848" t="str">
            <v>38-030-08</v>
          </cell>
          <cell r="C8848" t="str">
            <v xml:space="preserve">TREPHINE BUR 7,5/8,5 MM                 </v>
          </cell>
          <cell r="D8848" t="str">
            <v>PC</v>
          </cell>
          <cell r="E8848">
            <v>74.8</v>
          </cell>
          <cell r="F8848">
            <v>187</v>
          </cell>
        </row>
        <row r="8849">
          <cell r="A8849">
            <v>3803010</v>
          </cell>
          <cell r="B8849" t="str">
            <v>38-030-10</v>
          </cell>
          <cell r="C8849" t="str">
            <v xml:space="preserve">TREPHINE BUR 10,0/11,0 MM               </v>
          </cell>
          <cell r="D8849" t="str">
            <v>PC</v>
          </cell>
          <cell r="E8849">
            <v>74.8</v>
          </cell>
          <cell r="F8849">
            <v>187</v>
          </cell>
        </row>
        <row r="8850">
          <cell r="A8850">
            <v>3803203</v>
          </cell>
          <cell r="B8850" t="str">
            <v>38-032-03</v>
          </cell>
          <cell r="C8850" t="str">
            <v xml:space="preserve">TREPHINE BUR 3,0/3,5 MM GRAD.           </v>
          </cell>
          <cell r="D8850" t="str">
            <v>PC</v>
          </cell>
          <cell r="E8850">
            <v>79.400000000000006</v>
          </cell>
          <cell r="F8850">
            <v>198.5</v>
          </cell>
        </row>
        <row r="8851">
          <cell r="A8851">
            <v>3803205</v>
          </cell>
          <cell r="B8851" t="str">
            <v>38-032-05</v>
          </cell>
          <cell r="C8851" t="str">
            <v xml:space="preserve">TREPHINE BUR 5,0/6,0 MM GRAD.           </v>
          </cell>
          <cell r="D8851" t="str">
            <v>PC</v>
          </cell>
          <cell r="E8851">
            <v>79.400000000000006</v>
          </cell>
          <cell r="F8851">
            <v>198.5</v>
          </cell>
        </row>
        <row r="8852">
          <cell r="A8852">
            <v>3803208</v>
          </cell>
          <cell r="B8852" t="str">
            <v>38-032-08</v>
          </cell>
          <cell r="C8852" t="str">
            <v xml:space="preserve">TREPHINE BUR 7,5/8,5 MM GRAD.           </v>
          </cell>
          <cell r="D8852" t="str">
            <v>PC</v>
          </cell>
          <cell r="E8852">
            <v>79.400000000000006</v>
          </cell>
          <cell r="F8852">
            <v>198.5</v>
          </cell>
        </row>
        <row r="8853">
          <cell r="A8853">
            <v>3803210</v>
          </cell>
          <cell r="B8853" t="str">
            <v>38-032-10</v>
          </cell>
          <cell r="C8853" t="str">
            <v xml:space="preserve">TREPHINE BUR 10,0/11,0 MM GRAD.         </v>
          </cell>
          <cell r="D8853" t="str">
            <v>PC</v>
          </cell>
          <cell r="E8853">
            <v>79.400000000000006</v>
          </cell>
          <cell r="F8853">
            <v>198.5</v>
          </cell>
        </row>
        <row r="8854">
          <cell r="A8854">
            <v>3804002</v>
          </cell>
          <cell r="B8854" t="str">
            <v>38-040-02</v>
          </cell>
          <cell r="C8854" t="str">
            <v xml:space="preserve">BONE CARRIER FIG. 01; 2,5/3,5 MM        </v>
          </cell>
          <cell r="D8854" t="str">
            <v>PC</v>
          </cell>
          <cell r="E8854">
            <v>275</v>
          </cell>
          <cell r="F8854">
            <v>687.5</v>
          </cell>
        </row>
        <row r="8855">
          <cell r="A8855">
            <v>3804004</v>
          </cell>
          <cell r="B8855" t="str">
            <v>38-040-04</v>
          </cell>
          <cell r="C8855" t="str">
            <v xml:space="preserve">BONE CARRIER FIG. 02; 3,5/4,5 MM        </v>
          </cell>
          <cell r="D8855" t="str">
            <v>PC</v>
          </cell>
          <cell r="E8855">
            <v>275.5</v>
          </cell>
          <cell r="F8855">
            <v>688.75</v>
          </cell>
        </row>
        <row r="8856">
          <cell r="A8856">
            <v>3804006</v>
          </cell>
          <cell r="B8856" t="str">
            <v>38-040-06</v>
          </cell>
          <cell r="C8856" t="str">
            <v xml:space="preserve">BONE CARRIER FIG. 03; 4,5/5,5 MM        </v>
          </cell>
          <cell r="D8856" t="str">
            <v>PC</v>
          </cell>
          <cell r="E8856">
            <v>287</v>
          </cell>
          <cell r="F8856">
            <v>717.5</v>
          </cell>
        </row>
        <row r="8857">
          <cell r="A8857">
            <v>3804008</v>
          </cell>
          <cell r="B8857" t="str">
            <v>38-040-08</v>
          </cell>
          <cell r="C8857" t="str">
            <v xml:space="preserve">BONE CARRIER FIG. 04; 6/7 MM            </v>
          </cell>
          <cell r="D8857" t="str">
            <v>PC</v>
          </cell>
          <cell r="E8857">
            <v>287.5</v>
          </cell>
          <cell r="F8857">
            <v>718.75</v>
          </cell>
        </row>
        <row r="8858">
          <cell r="A8858">
            <v>3805045</v>
          </cell>
          <cell r="B8858" t="str">
            <v>38-050-45</v>
          </cell>
          <cell r="C8858" t="str">
            <v xml:space="preserve">TI-LINDEMANN BURS 45 MM                 </v>
          </cell>
          <cell r="D8858" t="str">
            <v>PC</v>
          </cell>
          <cell r="E8858">
            <v>14.5</v>
          </cell>
          <cell r="F8858">
            <v>36.25</v>
          </cell>
        </row>
        <row r="8859">
          <cell r="A8859">
            <v>3805065</v>
          </cell>
          <cell r="B8859" t="str">
            <v>38-050-65</v>
          </cell>
          <cell r="C8859" t="str">
            <v xml:space="preserve">TI-LINDEMANN BURS 65 MM                 </v>
          </cell>
          <cell r="D8859" t="str">
            <v>PC</v>
          </cell>
          <cell r="E8859">
            <v>24.3</v>
          </cell>
          <cell r="F8859">
            <v>60.75</v>
          </cell>
        </row>
        <row r="8860">
          <cell r="A8860">
            <v>3805080</v>
          </cell>
          <cell r="B8860" t="str">
            <v>38-050-80</v>
          </cell>
          <cell r="C8860" t="str">
            <v xml:space="preserve">TI-LINDEMANN BURS 80 MM                 </v>
          </cell>
          <cell r="D8860" t="str">
            <v>PC</v>
          </cell>
          <cell r="E8860">
            <v>34.299999999999997</v>
          </cell>
          <cell r="F8860">
            <v>85.75</v>
          </cell>
        </row>
        <row r="8861">
          <cell r="A8861">
            <v>3805145</v>
          </cell>
          <cell r="B8861" t="str">
            <v>38-051-45</v>
          </cell>
          <cell r="C8861" t="str">
            <v xml:space="preserve">LINDEMANN BURR, 45 MM, WL: 10 MM        </v>
          </cell>
          <cell r="D8861" t="str">
            <v>PC</v>
          </cell>
          <cell r="E8861">
            <v>15.1</v>
          </cell>
          <cell r="F8861">
            <v>37.75</v>
          </cell>
        </row>
        <row r="8862">
          <cell r="A8862">
            <v>3810301</v>
          </cell>
          <cell r="B8862" t="str">
            <v>38-103-01</v>
          </cell>
          <cell r="C8862" t="str">
            <v xml:space="preserve">ADAMS NAPKIN HOLDER                     </v>
          </cell>
          <cell r="D8862" t="str">
            <v>PC</v>
          </cell>
          <cell r="E8862">
            <v>7.13</v>
          </cell>
          <cell r="F8862">
            <v>17.824999999999999</v>
          </cell>
        </row>
        <row r="8863">
          <cell r="A8863">
            <v>3811102</v>
          </cell>
          <cell r="B8863" t="str">
            <v>38-111-02</v>
          </cell>
          <cell r="C8863" t="str">
            <v xml:space="preserve">LANGENBECK FINGER PROTECTOR             </v>
          </cell>
          <cell r="D8863" t="str">
            <v>PC</v>
          </cell>
          <cell r="E8863">
            <v>26.9</v>
          </cell>
          <cell r="F8863">
            <v>67.25</v>
          </cell>
        </row>
        <row r="8864">
          <cell r="A8864">
            <v>3812010</v>
          </cell>
          <cell r="B8864" t="str">
            <v>38-120-10</v>
          </cell>
          <cell r="C8864" t="str">
            <v xml:space="preserve">MAUNDER ORAL SCREW WOOD                 </v>
          </cell>
          <cell r="D8864" t="str">
            <v>PC</v>
          </cell>
          <cell r="E8864">
            <v>5.84</v>
          </cell>
          <cell r="F8864">
            <v>14.6</v>
          </cell>
        </row>
        <row r="8865">
          <cell r="A8865">
            <v>3812702</v>
          </cell>
          <cell r="B8865" t="str">
            <v>38-127-02</v>
          </cell>
          <cell r="C8865" t="str">
            <v xml:space="preserve">PITHA WEDGE WITH CHAIN FIG 2            </v>
          </cell>
          <cell r="D8865" t="str">
            <v>PC</v>
          </cell>
          <cell r="E8865">
            <v>10.3</v>
          </cell>
          <cell r="F8865">
            <v>25.75</v>
          </cell>
        </row>
        <row r="8866">
          <cell r="A8866">
            <v>3813050</v>
          </cell>
          <cell r="B8866" t="str">
            <v>38-130-50</v>
          </cell>
          <cell r="C8866" t="str">
            <v xml:space="preserve">MC.KESSON MOUTH PROP LARGE              </v>
          </cell>
          <cell r="D8866" t="str">
            <v>PC</v>
          </cell>
          <cell r="E8866">
            <v>31.5</v>
          </cell>
          <cell r="F8866">
            <v>78.75</v>
          </cell>
        </row>
        <row r="8867">
          <cell r="A8867">
            <v>3813052</v>
          </cell>
          <cell r="B8867" t="str">
            <v>38-130-52</v>
          </cell>
          <cell r="C8867" t="str">
            <v xml:space="preserve">MC.KESSON MOUTH PROP LARGE              </v>
          </cell>
          <cell r="D8867" t="str">
            <v>PC</v>
          </cell>
          <cell r="E8867">
            <v>31.5</v>
          </cell>
          <cell r="F8867">
            <v>78.75</v>
          </cell>
        </row>
        <row r="8868">
          <cell r="A8868">
            <v>3813054</v>
          </cell>
          <cell r="B8868" t="str">
            <v>38-130-54</v>
          </cell>
          <cell r="C8868" t="str">
            <v xml:space="preserve">MC.KESSON MOUTH PROP ADULT              </v>
          </cell>
          <cell r="D8868" t="str">
            <v>PC</v>
          </cell>
          <cell r="E8868">
            <v>31.6</v>
          </cell>
          <cell r="F8868">
            <v>79</v>
          </cell>
        </row>
        <row r="8869">
          <cell r="A8869">
            <v>3813056</v>
          </cell>
          <cell r="B8869" t="str">
            <v>38-130-56</v>
          </cell>
          <cell r="C8869" t="str">
            <v xml:space="preserve">MC.KESSON MOUTH PROP CHILD              </v>
          </cell>
          <cell r="D8869" t="str">
            <v>PC</v>
          </cell>
          <cell r="E8869">
            <v>31.6</v>
          </cell>
          <cell r="F8869">
            <v>79</v>
          </cell>
        </row>
        <row r="8870">
          <cell r="A8870">
            <v>3813058</v>
          </cell>
          <cell r="B8870" t="str">
            <v>38-130-58</v>
          </cell>
          <cell r="C8870" t="str">
            <v xml:space="preserve">MC.KESSON MOUTH PROP CHILD              </v>
          </cell>
          <cell r="D8870" t="str">
            <v>PC</v>
          </cell>
          <cell r="E8870">
            <v>31.6</v>
          </cell>
          <cell r="F8870">
            <v>79</v>
          </cell>
        </row>
        <row r="8871">
          <cell r="A8871">
            <v>3814013</v>
          </cell>
          <cell r="B8871" t="str">
            <v>38-140-13</v>
          </cell>
          <cell r="C8871" t="str">
            <v xml:space="preserve">HEISTER MOUTH GAG                       </v>
          </cell>
          <cell r="D8871" t="str">
            <v>PC</v>
          </cell>
          <cell r="E8871">
            <v>51.7</v>
          </cell>
          <cell r="F8871">
            <v>129.25</v>
          </cell>
        </row>
        <row r="8872">
          <cell r="A8872">
            <v>3815011</v>
          </cell>
          <cell r="B8872" t="str">
            <v>38-150-11</v>
          </cell>
          <cell r="C8872" t="str">
            <v xml:space="preserve">OBWEGESER MOUTH OPENER                  </v>
          </cell>
          <cell r="D8872" t="str">
            <v>PC</v>
          </cell>
          <cell r="E8872">
            <v>149.5</v>
          </cell>
          <cell r="F8872">
            <v>373.75</v>
          </cell>
        </row>
        <row r="8873">
          <cell r="A8873">
            <v>3816111</v>
          </cell>
          <cell r="B8873" t="str">
            <v>38-161-11</v>
          </cell>
          <cell r="C8873" t="str">
            <v xml:space="preserve">MOLT MOUTH GAG FOR CHILDREN             </v>
          </cell>
          <cell r="D8873" t="str">
            <v>PC</v>
          </cell>
          <cell r="E8873">
            <v>127</v>
          </cell>
          <cell r="F8873">
            <v>317.5</v>
          </cell>
        </row>
        <row r="8874">
          <cell r="A8874">
            <v>3816114</v>
          </cell>
          <cell r="B8874" t="str">
            <v>38-161-14</v>
          </cell>
          <cell r="C8874" t="str">
            <v xml:space="preserve">MOLT MOUTH GAG FOR ADULTS               </v>
          </cell>
          <cell r="D8874" t="str">
            <v>PC</v>
          </cell>
          <cell r="E8874">
            <v>144</v>
          </cell>
          <cell r="F8874">
            <v>360</v>
          </cell>
        </row>
        <row r="8875">
          <cell r="A8875">
            <v>3817112</v>
          </cell>
          <cell r="B8875" t="str">
            <v>38-171-12</v>
          </cell>
          <cell r="C8875" t="str">
            <v xml:space="preserve">DENHART MOUTH GAG                       </v>
          </cell>
          <cell r="D8875" t="str">
            <v>PC</v>
          </cell>
          <cell r="E8875">
            <v>84.6</v>
          </cell>
          <cell r="F8875">
            <v>211.5</v>
          </cell>
        </row>
        <row r="8876">
          <cell r="A8876">
            <v>3817916</v>
          </cell>
          <cell r="B8876" t="str">
            <v>38-179-16</v>
          </cell>
          <cell r="C8876" t="str">
            <v xml:space="preserve">ROSER-KOENIG MOUTH GAG 16 CM            </v>
          </cell>
          <cell r="D8876" t="str">
            <v>PC</v>
          </cell>
          <cell r="E8876">
            <v>141</v>
          </cell>
          <cell r="F8876">
            <v>352.5</v>
          </cell>
        </row>
        <row r="8877">
          <cell r="A8877">
            <v>3817920</v>
          </cell>
          <cell r="B8877" t="str">
            <v>38-179-20</v>
          </cell>
          <cell r="C8877" t="str">
            <v xml:space="preserve">ROSER-KOENIG MOUTH GAG 20 CM            </v>
          </cell>
          <cell r="D8877" t="str">
            <v>PC</v>
          </cell>
          <cell r="E8877">
            <v>111.5</v>
          </cell>
          <cell r="F8877">
            <v>278.75</v>
          </cell>
        </row>
        <row r="8878">
          <cell r="A8878">
            <v>3819600</v>
          </cell>
          <cell r="B8878" t="str">
            <v>38-196-00</v>
          </cell>
          <cell r="C8878" t="str">
            <v xml:space="preserve">CHEST SUPPORT FOR MOUTH GAG             </v>
          </cell>
          <cell r="D8878" t="str">
            <v>PC</v>
          </cell>
          <cell r="E8878">
            <v>180</v>
          </cell>
          <cell r="F8878">
            <v>450</v>
          </cell>
        </row>
        <row r="8879">
          <cell r="A8879">
            <v>3819800</v>
          </cell>
          <cell r="B8879" t="str">
            <v>38-198-00</v>
          </cell>
          <cell r="C8879" t="str">
            <v xml:space="preserve">KILNER-DOUGHTY MTH GAG COMPL            </v>
          </cell>
          <cell r="D8879" t="str">
            <v>PC</v>
          </cell>
          <cell r="E8879">
            <v>644</v>
          </cell>
          <cell r="F8879">
            <v>1610</v>
          </cell>
        </row>
        <row r="8880">
          <cell r="A8880">
            <v>3819801</v>
          </cell>
          <cell r="B8880" t="str">
            <v>38-198-01</v>
          </cell>
          <cell r="C8880" t="str">
            <v xml:space="preserve">TONGUE DEPR F.1 F. 38-198-00            </v>
          </cell>
          <cell r="D8880" t="str">
            <v>PC</v>
          </cell>
          <cell r="E8880">
            <v>111.5</v>
          </cell>
          <cell r="F8880">
            <v>278.75</v>
          </cell>
        </row>
        <row r="8881">
          <cell r="A8881">
            <v>3819802</v>
          </cell>
          <cell r="B8881" t="str">
            <v>38-198-02</v>
          </cell>
          <cell r="C8881" t="str">
            <v xml:space="preserve">TONGUE DEPR F.2 F.38-198-00             </v>
          </cell>
          <cell r="D8881" t="str">
            <v>PC</v>
          </cell>
          <cell r="E8881">
            <v>111.5</v>
          </cell>
          <cell r="F8881">
            <v>278.75</v>
          </cell>
        </row>
        <row r="8882">
          <cell r="A8882">
            <v>3819803</v>
          </cell>
          <cell r="B8882" t="str">
            <v>38-198-03</v>
          </cell>
          <cell r="C8882" t="str">
            <v xml:space="preserve">TONGUE DEPR F.3 F. 38-198-00            </v>
          </cell>
          <cell r="D8882" t="str">
            <v>PC</v>
          </cell>
          <cell r="E8882">
            <v>111.5</v>
          </cell>
          <cell r="F8882">
            <v>278.75</v>
          </cell>
        </row>
        <row r="8883">
          <cell r="A8883">
            <v>3819810</v>
          </cell>
          <cell r="B8883" t="str">
            <v>38-198-10</v>
          </cell>
          <cell r="C8883" t="str">
            <v xml:space="preserve">GAG ONLY FOR 38-198-00                  </v>
          </cell>
          <cell r="D8883" t="str">
            <v>PC</v>
          </cell>
          <cell r="E8883">
            <v>311</v>
          </cell>
          <cell r="F8883">
            <v>777.5</v>
          </cell>
        </row>
        <row r="8884">
          <cell r="A8884">
            <v>3821200</v>
          </cell>
          <cell r="B8884" t="str">
            <v>38-212-00</v>
          </cell>
          <cell r="C8884" t="str">
            <v xml:space="preserve">DAVIS-BOYLE MOUTH GAGS SET              </v>
          </cell>
          <cell r="D8884" t="str">
            <v>PC</v>
          </cell>
          <cell r="E8884">
            <v>421.5</v>
          </cell>
          <cell r="F8884">
            <v>1053.75</v>
          </cell>
        </row>
        <row r="8885">
          <cell r="A8885">
            <v>3821201</v>
          </cell>
          <cell r="B8885" t="str">
            <v>38-212-01</v>
          </cell>
          <cell r="C8885" t="str">
            <v xml:space="preserve">DAVIS-BOYL TONGUDEPR 27X100             </v>
          </cell>
          <cell r="D8885" t="str">
            <v>PC</v>
          </cell>
          <cell r="E8885">
            <v>73.099999999999994</v>
          </cell>
          <cell r="F8885">
            <v>182.75</v>
          </cell>
        </row>
        <row r="8886">
          <cell r="A8886">
            <v>3821202</v>
          </cell>
          <cell r="B8886" t="str">
            <v>38-212-02</v>
          </cell>
          <cell r="C8886" t="str">
            <v xml:space="preserve">DAVIS-BOYL TONGUDEPR 25X85              </v>
          </cell>
          <cell r="D8886" t="str">
            <v>PC</v>
          </cell>
          <cell r="E8886">
            <v>73.099999999999994</v>
          </cell>
          <cell r="F8886">
            <v>182.75</v>
          </cell>
        </row>
        <row r="8887">
          <cell r="A8887">
            <v>3821203</v>
          </cell>
          <cell r="B8887" t="str">
            <v>38-212-03</v>
          </cell>
          <cell r="C8887" t="str">
            <v xml:space="preserve">DAVIS-BOYL TONGUDEPR 25X70              </v>
          </cell>
          <cell r="D8887" t="str">
            <v>PC</v>
          </cell>
          <cell r="E8887">
            <v>73.099999999999994</v>
          </cell>
          <cell r="F8887">
            <v>182.75</v>
          </cell>
        </row>
        <row r="8888">
          <cell r="A8888">
            <v>3821204</v>
          </cell>
          <cell r="B8888" t="str">
            <v>38-212-04</v>
          </cell>
          <cell r="C8888" t="str">
            <v xml:space="preserve">DAVIS-BOYL TONGUDEPR 22X60              </v>
          </cell>
          <cell r="D8888" t="str">
            <v>PC</v>
          </cell>
          <cell r="E8888">
            <v>66.8</v>
          </cell>
          <cell r="F8888">
            <v>167</v>
          </cell>
        </row>
        <row r="8889">
          <cell r="A8889">
            <v>3821205</v>
          </cell>
          <cell r="B8889" t="str">
            <v>38-212-05</v>
          </cell>
          <cell r="C8889" t="str">
            <v xml:space="preserve">DAVIS-BOYL TONGUDEPR 20X30              </v>
          </cell>
          <cell r="D8889" t="str">
            <v>PC</v>
          </cell>
          <cell r="E8889">
            <v>66.8</v>
          </cell>
          <cell r="F8889">
            <v>167</v>
          </cell>
        </row>
        <row r="8890">
          <cell r="A8890">
            <v>3821210</v>
          </cell>
          <cell r="B8890" t="str">
            <v>38-212-10</v>
          </cell>
          <cell r="C8890" t="str">
            <v xml:space="preserve">DAVIS-BOYLE HANDLE ONLY                 </v>
          </cell>
          <cell r="D8890" t="str">
            <v>PC</v>
          </cell>
          <cell r="E8890">
            <v>169.5</v>
          </cell>
          <cell r="F8890">
            <v>423.75</v>
          </cell>
        </row>
        <row r="8891">
          <cell r="A8891">
            <v>3821250</v>
          </cell>
          <cell r="B8891" t="str">
            <v>38-212-50</v>
          </cell>
          <cell r="C8891" t="str">
            <v xml:space="preserve">MOUTH GAGS WITH JOINT,DAVIS-BOYLE       </v>
          </cell>
          <cell r="D8891" t="str">
            <v>PC</v>
          </cell>
          <cell r="E8891">
            <v>227</v>
          </cell>
          <cell r="F8891">
            <v>567.5</v>
          </cell>
        </row>
        <row r="8892">
          <cell r="A8892">
            <v>3822200</v>
          </cell>
          <cell r="B8892" t="str">
            <v>38-222-00</v>
          </cell>
          <cell r="C8892" t="str">
            <v xml:space="preserve">MC IVOR MOUTH GAGS SET COMPL            </v>
          </cell>
          <cell r="D8892" t="str">
            <v>PC</v>
          </cell>
          <cell r="E8892">
            <v>267</v>
          </cell>
          <cell r="F8892">
            <v>667.5</v>
          </cell>
        </row>
        <row r="8893">
          <cell r="A8893">
            <v>3822201</v>
          </cell>
          <cell r="B8893" t="str">
            <v>38-222-01</v>
          </cell>
          <cell r="C8893" t="str">
            <v xml:space="preserve">MCIVOR TONGUE DEPRESS 27X95             </v>
          </cell>
          <cell r="D8893" t="str">
            <v>PC</v>
          </cell>
          <cell r="E8893">
            <v>53.6</v>
          </cell>
          <cell r="F8893">
            <v>134</v>
          </cell>
        </row>
        <row r="8894">
          <cell r="A8894">
            <v>3822202</v>
          </cell>
          <cell r="B8894" t="str">
            <v>38-222-02</v>
          </cell>
          <cell r="C8894" t="str">
            <v xml:space="preserve">MC IVOR TONGUE DEPRESS 22X75            </v>
          </cell>
          <cell r="D8894" t="str">
            <v>PC</v>
          </cell>
          <cell r="E8894">
            <v>53.6</v>
          </cell>
          <cell r="F8894">
            <v>134</v>
          </cell>
        </row>
        <row r="8895">
          <cell r="A8895">
            <v>3822203</v>
          </cell>
          <cell r="B8895" t="str">
            <v>38-222-03</v>
          </cell>
          <cell r="C8895" t="str">
            <v xml:space="preserve">MC IVOR TONGUE DEPRESS 22X65            </v>
          </cell>
          <cell r="D8895" t="str">
            <v>PC</v>
          </cell>
          <cell r="E8895">
            <v>53.6</v>
          </cell>
          <cell r="F8895">
            <v>134</v>
          </cell>
        </row>
        <row r="8896">
          <cell r="A8896">
            <v>3822210</v>
          </cell>
          <cell r="B8896" t="str">
            <v>38-222-10</v>
          </cell>
          <cell r="C8896" t="str">
            <v xml:space="preserve">MC IVOR HANDLE FOR MOUTH GAG            </v>
          </cell>
          <cell r="D8896" t="str">
            <v>PC</v>
          </cell>
          <cell r="E8896">
            <v>115.5</v>
          </cell>
          <cell r="F8896">
            <v>288.75</v>
          </cell>
        </row>
        <row r="8897">
          <cell r="A8897">
            <v>3822400</v>
          </cell>
          <cell r="B8897" t="str">
            <v>38-224-00</v>
          </cell>
          <cell r="C8897" t="str">
            <v xml:space="preserve">DINGMANN MOUTH GAG COMPLETE             </v>
          </cell>
          <cell r="D8897" t="str">
            <v>PC</v>
          </cell>
          <cell r="E8897">
            <v>775.8</v>
          </cell>
          <cell r="F8897">
            <v>1939.5</v>
          </cell>
        </row>
        <row r="8898">
          <cell r="A8898">
            <v>3822401</v>
          </cell>
          <cell r="B8898" t="str">
            <v>38-224-01</v>
          </cell>
          <cell r="C8898" t="str">
            <v xml:space="preserve">DINGMANN TONGUE DEPRESOR FIG. 1         </v>
          </cell>
          <cell r="D8898" t="str">
            <v>PC</v>
          </cell>
          <cell r="E8898">
            <v>136.80000000000001</v>
          </cell>
          <cell r="F8898">
            <v>342</v>
          </cell>
        </row>
        <row r="8899">
          <cell r="A8899">
            <v>3822402</v>
          </cell>
          <cell r="B8899" t="str">
            <v>38-224-02</v>
          </cell>
          <cell r="C8899" t="str">
            <v xml:space="preserve">DINGMANN TONGUE DEPRESSOR FIG. 2        </v>
          </cell>
          <cell r="D8899" t="str">
            <v>PC</v>
          </cell>
          <cell r="E8899">
            <v>136.80000000000001</v>
          </cell>
          <cell r="F8899">
            <v>342</v>
          </cell>
        </row>
        <row r="8900">
          <cell r="A8900">
            <v>3822403</v>
          </cell>
          <cell r="B8900" t="str">
            <v>38-224-03</v>
          </cell>
          <cell r="C8900" t="str">
            <v xml:space="preserve">DINGMANN TONGUE DEPRESSOR FIG. 3        </v>
          </cell>
          <cell r="D8900" t="str">
            <v>PC</v>
          </cell>
          <cell r="E8900">
            <v>136.80000000000001</v>
          </cell>
          <cell r="F8900">
            <v>342</v>
          </cell>
        </row>
        <row r="8901">
          <cell r="A8901">
            <v>3823709</v>
          </cell>
          <cell r="B8901" t="str">
            <v>38-237-09</v>
          </cell>
          <cell r="C8901" t="str">
            <v xml:space="preserve">JENNINGS MOUTH GAG 9 CM                 </v>
          </cell>
          <cell r="D8901" t="str">
            <v>PC</v>
          </cell>
          <cell r="E8901">
            <v>202</v>
          </cell>
          <cell r="F8901">
            <v>505</v>
          </cell>
        </row>
        <row r="8902">
          <cell r="A8902">
            <v>3823711</v>
          </cell>
          <cell r="B8902" t="str">
            <v>38-237-11</v>
          </cell>
          <cell r="C8902" t="str">
            <v xml:space="preserve">JENNINGS MOUTH GAG 11 CM                </v>
          </cell>
          <cell r="D8902" t="str">
            <v>PC</v>
          </cell>
          <cell r="E8902">
            <v>202</v>
          </cell>
          <cell r="F8902">
            <v>505</v>
          </cell>
        </row>
        <row r="8903">
          <cell r="A8903">
            <v>3823713</v>
          </cell>
          <cell r="B8903" t="str">
            <v>38-237-13</v>
          </cell>
          <cell r="C8903" t="str">
            <v xml:space="preserve">JENNINGS MOUTH GAG 13 CM                </v>
          </cell>
          <cell r="D8903" t="str">
            <v>PC</v>
          </cell>
          <cell r="E8903">
            <v>202</v>
          </cell>
          <cell r="F8903">
            <v>505</v>
          </cell>
        </row>
        <row r="8904">
          <cell r="A8904">
            <v>3823715</v>
          </cell>
          <cell r="B8904" t="str">
            <v>38-237-15</v>
          </cell>
          <cell r="C8904" t="str">
            <v xml:space="preserve">JENNINGS MOUTH GAG 15 CM                </v>
          </cell>
          <cell r="D8904" t="str">
            <v>PC</v>
          </cell>
          <cell r="E8904">
            <v>202</v>
          </cell>
          <cell r="F8904">
            <v>505</v>
          </cell>
        </row>
        <row r="8905">
          <cell r="A8905">
            <v>3824000</v>
          </cell>
          <cell r="B8905" t="str">
            <v>38-240-00</v>
          </cell>
          <cell r="C8905" t="str">
            <v xml:space="preserve">ORINGER LIP RETRACTOR FG 0              </v>
          </cell>
          <cell r="D8905" t="str">
            <v>PC</v>
          </cell>
          <cell r="E8905">
            <v>16.3</v>
          </cell>
          <cell r="F8905">
            <v>40.75</v>
          </cell>
        </row>
        <row r="8906">
          <cell r="A8906">
            <v>3824001</v>
          </cell>
          <cell r="B8906" t="str">
            <v>38-240-01</v>
          </cell>
          <cell r="C8906" t="str">
            <v xml:space="preserve">ORINGER LIP RETRACTOR FG 1              </v>
          </cell>
          <cell r="D8906" t="str">
            <v>PC</v>
          </cell>
          <cell r="E8906">
            <v>16.3</v>
          </cell>
          <cell r="F8906">
            <v>40.75</v>
          </cell>
        </row>
        <row r="8907">
          <cell r="A8907">
            <v>3824002</v>
          </cell>
          <cell r="B8907" t="str">
            <v>38-240-02</v>
          </cell>
          <cell r="C8907" t="str">
            <v xml:space="preserve">ORINGER LIP RETRACTOR FG 2              </v>
          </cell>
          <cell r="D8907" t="str">
            <v>PC</v>
          </cell>
          <cell r="E8907">
            <v>16.3</v>
          </cell>
          <cell r="F8907">
            <v>40.75</v>
          </cell>
        </row>
        <row r="8908">
          <cell r="A8908">
            <v>3824003</v>
          </cell>
          <cell r="B8908" t="str">
            <v>38-240-03</v>
          </cell>
          <cell r="C8908" t="str">
            <v xml:space="preserve">ORINGER LIP RETRACTOR FG 3              </v>
          </cell>
          <cell r="D8908" t="str">
            <v>PC</v>
          </cell>
          <cell r="E8908">
            <v>16.3</v>
          </cell>
          <cell r="F8908">
            <v>40.75</v>
          </cell>
        </row>
        <row r="8909">
          <cell r="A8909">
            <v>3824013</v>
          </cell>
          <cell r="B8909" t="str">
            <v>38-240-13</v>
          </cell>
          <cell r="C8909" t="str">
            <v xml:space="preserve">ORINGER LIP RETR SET OF 1-3             </v>
          </cell>
          <cell r="D8909" t="str">
            <v>PC</v>
          </cell>
          <cell r="E8909">
            <v>48.6</v>
          </cell>
          <cell r="F8909">
            <v>121.5</v>
          </cell>
        </row>
        <row r="8910">
          <cell r="A8910">
            <v>3824311</v>
          </cell>
          <cell r="B8910" t="str">
            <v>38-243-11</v>
          </cell>
          <cell r="C8910" t="str">
            <v xml:space="preserve">SIMPLEX CHEEK RETRACTOR                 </v>
          </cell>
          <cell r="D8910" t="str">
            <v>PC</v>
          </cell>
          <cell r="E8910">
            <v>11.9</v>
          </cell>
          <cell r="F8910">
            <v>29.75</v>
          </cell>
        </row>
        <row r="8911">
          <cell r="A8911">
            <v>3824614</v>
          </cell>
          <cell r="B8911" t="str">
            <v>38-246-14</v>
          </cell>
          <cell r="C8911" t="str">
            <v xml:space="preserve">VESTIBULUM RETRACTOR                    </v>
          </cell>
          <cell r="D8911" t="str">
            <v>PC</v>
          </cell>
          <cell r="E8911">
            <v>85.8</v>
          </cell>
          <cell r="F8911">
            <v>214.5</v>
          </cell>
        </row>
        <row r="8912">
          <cell r="A8912">
            <v>3824914</v>
          </cell>
          <cell r="B8912" t="str">
            <v>38-249-14</v>
          </cell>
          <cell r="C8912" t="str">
            <v xml:space="preserve">STERNBERG LIP RETRACTOR                 </v>
          </cell>
          <cell r="D8912" t="str">
            <v>PC</v>
          </cell>
          <cell r="E8912">
            <v>11.9</v>
          </cell>
          <cell r="F8912">
            <v>29.75</v>
          </cell>
        </row>
        <row r="8913">
          <cell r="A8913">
            <v>3825112</v>
          </cell>
          <cell r="B8913" t="str">
            <v>38-251-12</v>
          </cell>
          <cell r="C8913" t="str">
            <v xml:space="preserve">OBWEGESER CHEEK RETRACTOR               </v>
          </cell>
          <cell r="D8913" t="str">
            <v>PC</v>
          </cell>
          <cell r="E8913">
            <v>19</v>
          </cell>
          <cell r="F8913">
            <v>47.5</v>
          </cell>
        </row>
        <row r="8914">
          <cell r="A8914">
            <v>3826113</v>
          </cell>
          <cell r="B8914" t="str">
            <v>38-261-13</v>
          </cell>
          <cell r="C8914" t="str">
            <v xml:space="preserve">BISHOP CHEEK &amp; LIP RETRACTOR            </v>
          </cell>
          <cell r="D8914" t="str">
            <v>PC</v>
          </cell>
          <cell r="E8914">
            <v>11.5</v>
          </cell>
          <cell r="F8914">
            <v>28.75</v>
          </cell>
        </row>
        <row r="8915">
          <cell r="A8915">
            <v>3826315</v>
          </cell>
          <cell r="B8915" t="str">
            <v>38-263-15</v>
          </cell>
          <cell r="C8915" t="str">
            <v xml:space="preserve">CAWOOD-MINN. CHEEK RETRACTOR            </v>
          </cell>
          <cell r="D8915" t="str">
            <v>PC</v>
          </cell>
          <cell r="E8915">
            <v>7.01</v>
          </cell>
          <cell r="F8915">
            <v>17.524999999999999</v>
          </cell>
        </row>
        <row r="8916">
          <cell r="A8916">
            <v>3826500</v>
          </cell>
          <cell r="B8916" t="str">
            <v>38-265-00</v>
          </cell>
          <cell r="C8916" t="str">
            <v xml:space="preserve">CHEEKHOLDER FENESTRATED 14,5 CM         </v>
          </cell>
          <cell r="D8916" t="str">
            <v>PC</v>
          </cell>
          <cell r="E8916">
            <v>47.1</v>
          </cell>
          <cell r="F8916">
            <v>117.75</v>
          </cell>
        </row>
        <row r="8917">
          <cell r="A8917">
            <v>3827115</v>
          </cell>
          <cell r="B8917" t="str">
            <v>38-271-15</v>
          </cell>
          <cell r="C8917" t="str">
            <v xml:space="preserve">HARTMANN TONGUE DEPRESSOR               </v>
          </cell>
          <cell r="D8917" t="str">
            <v>PC</v>
          </cell>
          <cell r="E8917">
            <v>26.9</v>
          </cell>
          <cell r="F8917">
            <v>67.25</v>
          </cell>
        </row>
        <row r="8918">
          <cell r="A8918">
            <v>3827714</v>
          </cell>
          <cell r="B8918" t="str">
            <v>38-277-14</v>
          </cell>
          <cell r="C8918" t="str">
            <v xml:space="preserve">TOBOLD TONGUE DEPRESSOR                 </v>
          </cell>
          <cell r="D8918" t="str">
            <v>PC</v>
          </cell>
          <cell r="E8918">
            <v>41.9</v>
          </cell>
          <cell r="F8918">
            <v>104.75</v>
          </cell>
        </row>
        <row r="8919">
          <cell r="A8919">
            <v>3828114</v>
          </cell>
          <cell r="B8919" t="str">
            <v>38-281-14</v>
          </cell>
          <cell r="C8919" t="str">
            <v xml:space="preserve">TOBOLD TONGUE DEPRESSOR                 </v>
          </cell>
          <cell r="D8919" t="str">
            <v>PC</v>
          </cell>
          <cell r="E8919">
            <v>37.700000000000003</v>
          </cell>
          <cell r="F8919">
            <v>94.25</v>
          </cell>
        </row>
        <row r="8920">
          <cell r="A8920">
            <v>3829701</v>
          </cell>
          <cell r="B8920" t="str">
            <v>38-297-01</v>
          </cell>
          <cell r="C8920" t="str">
            <v xml:space="preserve">WIEDER TONGUE DEPRESS 14 CM             </v>
          </cell>
          <cell r="D8920" t="str">
            <v>PC</v>
          </cell>
          <cell r="E8920">
            <v>16.5</v>
          </cell>
          <cell r="F8920">
            <v>41.25</v>
          </cell>
        </row>
        <row r="8921">
          <cell r="A8921">
            <v>3829702</v>
          </cell>
          <cell r="B8921" t="str">
            <v>38-297-02</v>
          </cell>
          <cell r="C8921" t="str">
            <v xml:space="preserve">WIEDER TONGUE DEPRESS 15 CM             </v>
          </cell>
          <cell r="D8921" t="str">
            <v>PC</v>
          </cell>
          <cell r="E8921">
            <v>16.5</v>
          </cell>
          <cell r="F8921">
            <v>41.25</v>
          </cell>
        </row>
        <row r="8922">
          <cell r="A8922">
            <v>3835016</v>
          </cell>
          <cell r="B8922" t="str">
            <v>38-350-16</v>
          </cell>
          <cell r="C8922" t="str">
            <v xml:space="preserve">TONGUE DEPRESSOR WOOD                   </v>
          </cell>
          <cell r="D8922">
            <v>100</v>
          </cell>
          <cell r="E8922">
            <v>3.22</v>
          </cell>
          <cell r="F8922">
            <v>8.0500000000000007</v>
          </cell>
        </row>
        <row r="8923">
          <cell r="A8923">
            <v>3835215</v>
          </cell>
          <cell r="B8923" t="str">
            <v>38-352-15</v>
          </cell>
          <cell r="C8923" t="str">
            <v xml:space="preserve">TONGUE DEPRESSOR 15CM                   </v>
          </cell>
          <cell r="D8923">
            <v>100</v>
          </cell>
          <cell r="E8923">
            <v>6.27</v>
          </cell>
          <cell r="F8923">
            <v>15.674999999999999</v>
          </cell>
        </row>
        <row r="8924">
          <cell r="A8924">
            <v>3836318</v>
          </cell>
          <cell r="B8924" t="str">
            <v>38-363-18</v>
          </cell>
          <cell r="C8924" t="str">
            <v xml:space="preserve">MARTIN-BOILABLE TONGUE DEPR             </v>
          </cell>
          <cell r="D8924" t="str">
            <v>PC</v>
          </cell>
          <cell r="E8924">
            <v>2.0499999999999998</v>
          </cell>
          <cell r="F8924">
            <v>5.125</v>
          </cell>
        </row>
        <row r="8925">
          <cell r="A8925">
            <v>3837513</v>
          </cell>
          <cell r="B8925" t="str">
            <v>38-375-13</v>
          </cell>
          <cell r="C8925" t="str">
            <v xml:space="preserve">DOYEN TONGUE DEPRESSOR 13 CM            </v>
          </cell>
          <cell r="D8925" t="str">
            <v>PC</v>
          </cell>
          <cell r="E8925">
            <v>10.8</v>
          </cell>
          <cell r="F8925">
            <v>27</v>
          </cell>
        </row>
        <row r="8926">
          <cell r="A8926">
            <v>3837516</v>
          </cell>
          <cell r="B8926" t="str">
            <v>38-375-16</v>
          </cell>
          <cell r="C8926" t="str">
            <v xml:space="preserve">DOYEN TONGUE DEPRESSOR 16 CM            </v>
          </cell>
          <cell r="D8926" t="str">
            <v>PC</v>
          </cell>
          <cell r="E8926">
            <v>9.58</v>
          </cell>
          <cell r="F8926">
            <v>23.95</v>
          </cell>
        </row>
        <row r="8927">
          <cell r="A8927">
            <v>3838519</v>
          </cell>
          <cell r="B8927" t="str">
            <v>38-385-19</v>
          </cell>
          <cell r="C8927" t="str">
            <v xml:space="preserve">BRUENINGS TONGUE DEPRESSOR              </v>
          </cell>
          <cell r="D8927" t="str">
            <v>PC</v>
          </cell>
          <cell r="E8927">
            <v>11</v>
          </cell>
          <cell r="F8927">
            <v>27.5</v>
          </cell>
        </row>
        <row r="8928">
          <cell r="A8928">
            <v>3840301</v>
          </cell>
          <cell r="B8928" t="str">
            <v>38-403-01</v>
          </cell>
          <cell r="C8928" t="str">
            <v>HENAHAN THIRD MOLAR TISSUS RETRACTOR F.1</v>
          </cell>
          <cell r="D8928" t="str">
            <v>PC</v>
          </cell>
          <cell r="E8928">
            <v>30.3</v>
          </cell>
          <cell r="F8928">
            <v>75.75</v>
          </cell>
        </row>
        <row r="8929">
          <cell r="A8929">
            <v>3840302</v>
          </cell>
          <cell r="B8929" t="str">
            <v>38-403-02</v>
          </cell>
          <cell r="C8929" t="str">
            <v>HENAHAN THIRD MOLAR TISSUS RETRACTOR N.2</v>
          </cell>
          <cell r="D8929" t="str">
            <v>PC</v>
          </cell>
          <cell r="E8929">
            <v>30.3</v>
          </cell>
          <cell r="F8929">
            <v>75.75</v>
          </cell>
        </row>
        <row r="8930">
          <cell r="A8930">
            <v>3840303</v>
          </cell>
          <cell r="B8930" t="str">
            <v>38-403-03</v>
          </cell>
          <cell r="C8930" t="str">
            <v>HENAHAN THIRD MOLAR TISSUS RETRACTOR N.3</v>
          </cell>
          <cell r="D8930" t="str">
            <v>PC</v>
          </cell>
          <cell r="E8930">
            <v>30.3</v>
          </cell>
          <cell r="F8930">
            <v>75.75</v>
          </cell>
        </row>
        <row r="8931">
          <cell r="A8931">
            <v>3840311</v>
          </cell>
          <cell r="B8931" t="str">
            <v>38-403-11</v>
          </cell>
          <cell r="C8931" t="str">
            <v xml:space="preserve">HENAHAN THIRD MOLAR TISSUS RETRACTOR    </v>
          </cell>
          <cell r="D8931" t="str">
            <v>PC</v>
          </cell>
          <cell r="E8931">
            <v>24.8</v>
          </cell>
          <cell r="F8931">
            <v>62</v>
          </cell>
        </row>
        <row r="8932">
          <cell r="A8932">
            <v>3840312</v>
          </cell>
          <cell r="B8932" t="str">
            <v>38-403-12</v>
          </cell>
          <cell r="C8932" t="str">
            <v xml:space="preserve">HENAHAN THIRD MOLAR TISSUS RETRACTOR    </v>
          </cell>
          <cell r="D8932" t="str">
            <v>PC</v>
          </cell>
          <cell r="E8932">
            <v>24.8</v>
          </cell>
          <cell r="F8932">
            <v>62</v>
          </cell>
        </row>
        <row r="8933">
          <cell r="A8933">
            <v>3840313</v>
          </cell>
          <cell r="B8933" t="str">
            <v>38-403-13</v>
          </cell>
          <cell r="C8933" t="str">
            <v xml:space="preserve">HENAHAN THIRD MOLAR TISSUS TETRACTOR    </v>
          </cell>
          <cell r="D8933" t="str">
            <v>PC</v>
          </cell>
          <cell r="E8933">
            <v>24.8</v>
          </cell>
          <cell r="F8933">
            <v>62</v>
          </cell>
        </row>
        <row r="8934">
          <cell r="A8934">
            <v>3845217</v>
          </cell>
          <cell r="B8934" t="str">
            <v>38-452-17</v>
          </cell>
          <cell r="C8934" t="str">
            <v xml:space="preserve">COLLIN TONGUE HOLD FORCEPS              </v>
          </cell>
          <cell r="D8934" t="str">
            <v>PC</v>
          </cell>
          <cell r="E8934">
            <v>50.2</v>
          </cell>
          <cell r="F8934">
            <v>125.5</v>
          </cell>
        </row>
        <row r="8935">
          <cell r="A8935">
            <v>3846717</v>
          </cell>
          <cell r="B8935" t="str">
            <v>38-467-17</v>
          </cell>
          <cell r="C8935" t="str">
            <v xml:space="preserve">YOUNG TONGUE HOLD FORCEPS               </v>
          </cell>
          <cell r="D8935" t="str">
            <v>PC</v>
          </cell>
          <cell r="E8935">
            <v>37.4</v>
          </cell>
          <cell r="F8935">
            <v>93.5</v>
          </cell>
        </row>
        <row r="8936">
          <cell r="A8936">
            <v>3846802</v>
          </cell>
          <cell r="B8936" t="str">
            <v>38-468-02</v>
          </cell>
          <cell r="C8936" t="str">
            <v xml:space="preserve">RUBBER JAWS FOR YOUNG                   </v>
          </cell>
          <cell r="D8936" t="str">
            <v>PR</v>
          </cell>
          <cell r="E8936">
            <v>5.36</v>
          </cell>
          <cell r="F8936">
            <v>13.4</v>
          </cell>
        </row>
        <row r="8937">
          <cell r="A8937">
            <v>3850124</v>
          </cell>
          <cell r="B8937" t="str">
            <v>38-501-24</v>
          </cell>
          <cell r="C8937" t="str">
            <v xml:space="preserve">EXTRA ORAL RETRACTOR                    </v>
          </cell>
          <cell r="D8937" t="str">
            <v>PC</v>
          </cell>
          <cell r="E8937">
            <v>40.200000000000003</v>
          </cell>
          <cell r="F8937">
            <v>100.5</v>
          </cell>
        </row>
        <row r="8938">
          <cell r="A8938">
            <v>3850224</v>
          </cell>
          <cell r="B8938" t="str">
            <v>38-502-24</v>
          </cell>
          <cell r="C8938" t="str">
            <v xml:space="preserve">ECKELT EXTRA ORAL RETRACTOR             </v>
          </cell>
          <cell r="D8938" t="str">
            <v>PC</v>
          </cell>
          <cell r="E8938">
            <v>165</v>
          </cell>
          <cell r="F8938">
            <v>412.5</v>
          </cell>
        </row>
        <row r="8939">
          <cell r="A8939">
            <v>3850327</v>
          </cell>
          <cell r="B8939" t="str">
            <v>38-503-27</v>
          </cell>
          <cell r="C8939" t="str">
            <v xml:space="preserve">EXTRA ORAL RETRACTOR WITH FO            </v>
          </cell>
          <cell r="D8939" t="str">
            <v>PC</v>
          </cell>
          <cell r="E8939">
            <v>140</v>
          </cell>
          <cell r="F8939">
            <v>350</v>
          </cell>
        </row>
        <row r="8940">
          <cell r="A8940">
            <v>3850427</v>
          </cell>
          <cell r="B8940" t="str">
            <v>38-504-27</v>
          </cell>
          <cell r="C8940" t="str">
            <v xml:space="preserve">ECKELT EXTRA ORAL RETRACTOR, W.FO LIGHT </v>
          </cell>
          <cell r="D8940" t="str">
            <v>PC</v>
          </cell>
          <cell r="E8940">
            <v>281</v>
          </cell>
          <cell r="F8940">
            <v>702.5</v>
          </cell>
        </row>
        <row r="8941">
          <cell r="A8941">
            <v>3850524</v>
          </cell>
          <cell r="B8941" t="str">
            <v>38-505-24</v>
          </cell>
          <cell r="C8941" t="str">
            <v xml:space="preserve">INTRA ORAL RETRACTOR                    </v>
          </cell>
          <cell r="D8941" t="str">
            <v>PC</v>
          </cell>
          <cell r="E8941">
            <v>40.200000000000003</v>
          </cell>
          <cell r="F8941">
            <v>100.5</v>
          </cell>
        </row>
        <row r="8942">
          <cell r="A8942">
            <v>3850727</v>
          </cell>
          <cell r="B8942" t="str">
            <v>38-507-27</v>
          </cell>
          <cell r="C8942" t="str">
            <v xml:space="preserve">INTRA ORAL RETRACTOR WITH FO            </v>
          </cell>
          <cell r="D8942" t="str">
            <v>PC</v>
          </cell>
          <cell r="E8942">
            <v>140</v>
          </cell>
          <cell r="F8942">
            <v>350</v>
          </cell>
        </row>
        <row r="8943">
          <cell r="A8943">
            <v>3850921</v>
          </cell>
          <cell r="B8943" t="str">
            <v>38-509-21</v>
          </cell>
          <cell r="C8943" t="str">
            <v xml:space="preserve">INTRA ORAL RETRACTOR RIGHT              </v>
          </cell>
          <cell r="D8943" t="str">
            <v>PC</v>
          </cell>
          <cell r="E8943">
            <v>40.200000000000003</v>
          </cell>
          <cell r="F8943">
            <v>100.5</v>
          </cell>
        </row>
        <row r="8944">
          <cell r="A8944">
            <v>3851121</v>
          </cell>
          <cell r="B8944" t="str">
            <v>38-511-21</v>
          </cell>
          <cell r="C8944" t="str">
            <v xml:space="preserve">INTRA ORAL RETRACTOR LEFT               </v>
          </cell>
          <cell r="D8944" t="str">
            <v>PC</v>
          </cell>
          <cell r="E8944">
            <v>40.200000000000003</v>
          </cell>
          <cell r="F8944">
            <v>100.5</v>
          </cell>
        </row>
        <row r="8945">
          <cell r="A8945">
            <v>3851324</v>
          </cell>
          <cell r="B8945" t="str">
            <v>38-513-24</v>
          </cell>
          <cell r="C8945" t="str">
            <v xml:space="preserve">INTRA ORAL RETRAC.RI.WITH FO            </v>
          </cell>
          <cell r="D8945" t="str">
            <v>PC</v>
          </cell>
          <cell r="E8945">
            <v>140</v>
          </cell>
          <cell r="F8945">
            <v>350</v>
          </cell>
        </row>
        <row r="8946">
          <cell r="A8946">
            <v>3851524</v>
          </cell>
          <cell r="B8946" t="str">
            <v>38-515-24</v>
          </cell>
          <cell r="C8946" t="str">
            <v xml:space="preserve">INTRA ORAL RETRAC.LE.WITH FO            </v>
          </cell>
          <cell r="D8946" t="str">
            <v>PC</v>
          </cell>
          <cell r="E8946">
            <v>140</v>
          </cell>
          <cell r="F8946">
            <v>350</v>
          </cell>
        </row>
        <row r="8947">
          <cell r="A8947">
            <v>3851725</v>
          </cell>
          <cell r="B8947" t="str">
            <v>38-517-25</v>
          </cell>
          <cell r="C8947" t="str">
            <v xml:space="preserve">INTRA ORAL RETRACTOR L&amp;M                </v>
          </cell>
          <cell r="D8947" t="str">
            <v>PC</v>
          </cell>
          <cell r="E8947">
            <v>40.200000000000003</v>
          </cell>
          <cell r="F8947">
            <v>100.5</v>
          </cell>
        </row>
        <row r="8948">
          <cell r="A8948">
            <v>3851928</v>
          </cell>
          <cell r="B8948" t="str">
            <v>38-519-28</v>
          </cell>
          <cell r="C8948" t="str">
            <v xml:space="preserve">INTRA ORAL RETRAC.L&amp;M WITHFO            </v>
          </cell>
          <cell r="D8948" t="str">
            <v>PC</v>
          </cell>
          <cell r="E8948">
            <v>140</v>
          </cell>
          <cell r="F8948">
            <v>350</v>
          </cell>
        </row>
        <row r="8949">
          <cell r="A8949">
            <v>3852324</v>
          </cell>
          <cell r="B8949" t="str">
            <v>38-523-24</v>
          </cell>
          <cell r="C8949" t="str">
            <v xml:space="preserve">SHEA RETRACTOR WITH F.O.                </v>
          </cell>
          <cell r="D8949" t="str">
            <v>PC</v>
          </cell>
          <cell r="E8949">
            <v>152</v>
          </cell>
          <cell r="F8949">
            <v>380</v>
          </cell>
        </row>
        <row r="8950">
          <cell r="A8950">
            <v>3860340</v>
          </cell>
          <cell r="B8950" t="str">
            <v>38-603-40</v>
          </cell>
          <cell r="C8950" t="str">
            <v xml:space="preserve">OBWEGESER RETRACTOR 11X40MM             </v>
          </cell>
          <cell r="D8950" t="str">
            <v>PC</v>
          </cell>
          <cell r="E8950">
            <v>41.1</v>
          </cell>
          <cell r="F8950">
            <v>102.75</v>
          </cell>
        </row>
        <row r="8951">
          <cell r="A8951">
            <v>3860355</v>
          </cell>
          <cell r="B8951" t="str">
            <v>38-603-55</v>
          </cell>
          <cell r="C8951" t="str">
            <v xml:space="preserve">OBWEGESER RETRACTOR 11X55MM             </v>
          </cell>
          <cell r="D8951" t="str">
            <v>PC</v>
          </cell>
          <cell r="E8951">
            <v>41.1</v>
          </cell>
          <cell r="F8951">
            <v>102.75</v>
          </cell>
        </row>
        <row r="8952">
          <cell r="A8952">
            <v>3860380</v>
          </cell>
          <cell r="B8952" t="str">
            <v>38-603-80</v>
          </cell>
          <cell r="C8952" t="str">
            <v xml:space="preserve">OBWEGESER RETRACTOR 16X80MM             </v>
          </cell>
          <cell r="D8952" t="str">
            <v>PC</v>
          </cell>
          <cell r="E8952">
            <v>41.1</v>
          </cell>
          <cell r="F8952">
            <v>102.75</v>
          </cell>
        </row>
        <row r="8953">
          <cell r="A8953">
            <v>3860522</v>
          </cell>
          <cell r="B8953" t="str">
            <v>38-605-22</v>
          </cell>
          <cell r="C8953" t="str">
            <v xml:space="preserve">OBWEG.NAS.SPINE RETR.10X42MM            </v>
          </cell>
          <cell r="D8953" t="str">
            <v>PC</v>
          </cell>
          <cell r="E8953">
            <v>45.4</v>
          </cell>
          <cell r="F8953">
            <v>113.5</v>
          </cell>
        </row>
        <row r="8954">
          <cell r="A8954">
            <v>3860722</v>
          </cell>
          <cell r="B8954" t="str">
            <v>38-607-22</v>
          </cell>
          <cell r="C8954" t="str">
            <v xml:space="preserve">OBWEGESER RAMUS RETR.11X70MM            </v>
          </cell>
          <cell r="D8954" t="str">
            <v>PC</v>
          </cell>
          <cell r="E8954">
            <v>48.1</v>
          </cell>
          <cell r="F8954">
            <v>120.25</v>
          </cell>
        </row>
        <row r="8955">
          <cell r="A8955">
            <v>3861116</v>
          </cell>
          <cell r="B8955" t="str">
            <v>38-611-16</v>
          </cell>
          <cell r="C8955" t="str">
            <v xml:space="preserve">OBWEGESER CHIN RETRACTOR                </v>
          </cell>
          <cell r="D8955" t="str">
            <v>PC</v>
          </cell>
          <cell r="E8955">
            <v>39.799999999999997</v>
          </cell>
          <cell r="F8955">
            <v>99.5</v>
          </cell>
        </row>
        <row r="8956">
          <cell r="A8956">
            <v>3861308</v>
          </cell>
          <cell r="B8956" t="str">
            <v>38-613-08</v>
          </cell>
          <cell r="C8956" t="str">
            <v xml:space="preserve">OBWEGESER CHANNEL RETRAC 8MM            </v>
          </cell>
          <cell r="D8956" t="str">
            <v>PC</v>
          </cell>
          <cell r="E8956">
            <v>42.1</v>
          </cell>
          <cell r="F8956">
            <v>105.25</v>
          </cell>
        </row>
        <row r="8957">
          <cell r="A8957">
            <v>3861310</v>
          </cell>
          <cell r="B8957" t="str">
            <v>38-613-10</v>
          </cell>
          <cell r="C8957" t="str">
            <v xml:space="preserve">OBWEGESER CHANNEL RETRAC10MM            </v>
          </cell>
          <cell r="D8957" t="str">
            <v>PC</v>
          </cell>
          <cell r="E8957">
            <v>43.5</v>
          </cell>
          <cell r="F8957">
            <v>108.75</v>
          </cell>
        </row>
        <row r="8958">
          <cell r="A8958">
            <v>3861410</v>
          </cell>
          <cell r="B8958" t="str">
            <v>38-614-10</v>
          </cell>
          <cell r="C8958" t="str">
            <v xml:space="preserve">SCHUCHARDT PROGENY RETRACTOR 15 CM      </v>
          </cell>
          <cell r="D8958" t="str">
            <v>PC</v>
          </cell>
          <cell r="E8958">
            <v>257.5</v>
          </cell>
          <cell r="F8958">
            <v>643.75</v>
          </cell>
        </row>
        <row r="8959">
          <cell r="A8959">
            <v>3861420</v>
          </cell>
          <cell r="B8959" t="str">
            <v>38-614-20</v>
          </cell>
          <cell r="C8959" t="str">
            <v xml:space="preserve">METZ PROGENY RETRACTOR 15 CM            </v>
          </cell>
          <cell r="D8959" t="str">
            <v>PC</v>
          </cell>
          <cell r="E8959">
            <v>257.5</v>
          </cell>
          <cell r="F8959">
            <v>643.75</v>
          </cell>
        </row>
        <row r="8960">
          <cell r="A8960">
            <v>3861601</v>
          </cell>
          <cell r="B8960" t="str">
            <v>38-616-01</v>
          </cell>
          <cell r="C8960" t="str">
            <v xml:space="preserve">KOBERG RETRACTORS 14X7MM                </v>
          </cell>
          <cell r="D8960" t="str">
            <v>PC</v>
          </cell>
          <cell r="E8960">
            <v>92.3</v>
          </cell>
          <cell r="F8960">
            <v>230.75</v>
          </cell>
        </row>
        <row r="8961">
          <cell r="A8961">
            <v>3861602</v>
          </cell>
          <cell r="B8961" t="str">
            <v>38-616-02</v>
          </cell>
          <cell r="C8961" t="str">
            <v xml:space="preserve">KOBERG RETRACTORS 20X7MM                </v>
          </cell>
          <cell r="D8961" t="str">
            <v>PC</v>
          </cell>
          <cell r="E8961">
            <v>92.3</v>
          </cell>
          <cell r="F8961">
            <v>230.75</v>
          </cell>
        </row>
        <row r="8962">
          <cell r="A8962">
            <v>3861610</v>
          </cell>
          <cell r="B8962" t="str">
            <v>38-616-10</v>
          </cell>
          <cell r="C8962" t="str">
            <v xml:space="preserve">LAUER OUTER PROGENY RETRACTOR 15 CM     </v>
          </cell>
          <cell r="D8962" t="str">
            <v>PC</v>
          </cell>
          <cell r="E8962">
            <v>122</v>
          </cell>
          <cell r="F8962">
            <v>305</v>
          </cell>
        </row>
        <row r="8963">
          <cell r="A8963">
            <v>3861620</v>
          </cell>
          <cell r="B8963" t="str">
            <v>38-616-20</v>
          </cell>
          <cell r="C8963" t="str">
            <v xml:space="preserve">LAUER INNER PROGENY RETRACTOR 15 CM     </v>
          </cell>
          <cell r="D8963" t="str">
            <v>PC</v>
          </cell>
          <cell r="E8963">
            <v>122</v>
          </cell>
          <cell r="F8963">
            <v>305</v>
          </cell>
        </row>
        <row r="8964">
          <cell r="A8964">
            <v>3861801</v>
          </cell>
          <cell r="B8964" t="str">
            <v>38-618-01</v>
          </cell>
          <cell r="C8964" t="str">
            <v xml:space="preserve">PERIOSTEAL ELEVATORS 3 X 18 MM          </v>
          </cell>
          <cell r="D8964" t="str">
            <v>PC</v>
          </cell>
          <cell r="E8964">
            <v>24.5</v>
          </cell>
          <cell r="F8964">
            <v>61.25</v>
          </cell>
        </row>
        <row r="8965">
          <cell r="A8965">
            <v>3861802</v>
          </cell>
          <cell r="B8965" t="str">
            <v>38-618-02</v>
          </cell>
          <cell r="C8965" t="str">
            <v xml:space="preserve">PERIOSTEAL ELEVATORS 3,5 X 23 MM        </v>
          </cell>
          <cell r="D8965" t="str">
            <v>PC</v>
          </cell>
          <cell r="E8965">
            <v>24.5</v>
          </cell>
          <cell r="F8965">
            <v>61.25</v>
          </cell>
        </row>
        <row r="8966">
          <cell r="A8966">
            <v>3861810</v>
          </cell>
          <cell r="B8966" t="str">
            <v>38-618-10</v>
          </cell>
          <cell r="C8966" t="str">
            <v>LAUER OUTER PROGENY RETRACTOR 15CM, W.FO</v>
          </cell>
          <cell r="D8966" t="str">
            <v>PC</v>
          </cell>
          <cell r="E8966">
            <v>239</v>
          </cell>
          <cell r="F8966">
            <v>597.5</v>
          </cell>
        </row>
        <row r="8967">
          <cell r="A8967">
            <v>3861820</v>
          </cell>
          <cell r="B8967" t="str">
            <v>38-618-20</v>
          </cell>
          <cell r="C8967" t="str">
            <v xml:space="preserve">LAUER INNER PROGENY RETRACTOR 15CM,W.FO </v>
          </cell>
          <cell r="D8967" t="str">
            <v>PC</v>
          </cell>
          <cell r="E8967">
            <v>239</v>
          </cell>
          <cell r="F8967">
            <v>597.5</v>
          </cell>
        </row>
        <row r="8968">
          <cell r="A8968">
            <v>3862010</v>
          </cell>
          <cell r="B8968" t="str">
            <v>38-620-10</v>
          </cell>
          <cell r="C8968" t="str">
            <v xml:space="preserve">LAUER OUTER PROG.RETRACTOR 15CM W.OPTIC </v>
          </cell>
          <cell r="D8968" t="str">
            <v>PC</v>
          </cell>
          <cell r="E8968">
            <v>196.5</v>
          </cell>
          <cell r="F8968">
            <v>491.25</v>
          </cell>
        </row>
        <row r="8969">
          <cell r="A8969">
            <v>3862020</v>
          </cell>
          <cell r="B8969" t="str">
            <v>38-620-20</v>
          </cell>
          <cell r="C8969" t="str">
            <v xml:space="preserve">LAUER INNER PROG.RETRACTOR 15CM W.OPTIC </v>
          </cell>
          <cell r="D8969" t="str">
            <v>PC</v>
          </cell>
          <cell r="E8969">
            <v>196.5</v>
          </cell>
          <cell r="F8969">
            <v>491.25</v>
          </cell>
        </row>
        <row r="8970">
          <cell r="A8970">
            <v>3863006</v>
          </cell>
          <cell r="B8970" t="str">
            <v>38-630-06</v>
          </cell>
          <cell r="C8970" t="str">
            <v xml:space="preserve">OBWEGESER PERI.ELEVAT.17,5CM            </v>
          </cell>
          <cell r="D8970" t="str">
            <v>PC</v>
          </cell>
          <cell r="E8970">
            <v>37.9</v>
          </cell>
          <cell r="F8970">
            <v>94.75</v>
          </cell>
        </row>
        <row r="8971">
          <cell r="A8971">
            <v>3863007</v>
          </cell>
          <cell r="B8971" t="str">
            <v>38-630-07</v>
          </cell>
          <cell r="C8971" t="str">
            <v xml:space="preserve">OBWEGESER PERI.ELEVAT.17,5CM            </v>
          </cell>
          <cell r="D8971" t="str">
            <v>PC</v>
          </cell>
          <cell r="E8971">
            <v>37.9</v>
          </cell>
          <cell r="F8971">
            <v>94.75</v>
          </cell>
        </row>
        <row r="8972">
          <cell r="A8972">
            <v>3863009</v>
          </cell>
          <cell r="B8972" t="str">
            <v>38-630-09</v>
          </cell>
          <cell r="C8972" t="str">
            <v xml:space="preserve">OBWEGESER PERI.ELEVAT.17,5CM            </v>
          </cell>
          <cell r="D8972" t="str">
            <v>PC</v>
          </cell>
          <cell r="E8972">
            <v>37.9</v>
          </cell>
          <cell r="F8972">
            <v>94.75</v>
          </cell>
        </row>
        <row r="8973">
          <cell r="A8973">
            <v>3863011</v>
          </cell>
          <cell r="B8973" t="str">
            <v>38-630-11</v>
          </cell>
          <cell r="C8973" t="str">
            <v xml:space="preserve">OBWEGESER PERI.ELEVAT.17,5CM            </v>
          </cell>
          <cell r="D8973" t="str">
            <v>PC</v>
          </cell>
          <cell r="E8973">
            <v>37.9</v>
          </cell>
          <cell r="F8973">
            <v>94.75</v>
          </cell>
        </row>
        <row r="8974">
          <cell r="A8974">
            <v>3863105</v>
          </cell>
          <cell r="B8974" t="str">
            <v>38-631-05</v>
          </cell>
          <cell r="C8974" t="str">
            <v xml:space="preserve">OBWEGESER PERI.ELEVAT.20,0CM            </v>
          </cell>
          <cell r="D8974" t="str">
            <v>PC</v>
          </cell>
          <cell r="E8974">
            <v>37.9</v>
          </cell>
          <cell r="F8974">
            <v>94.75</v>
          </cell>
        </row>
        <row r="8975">
          <cell r="A8975">
            <v>3863107</v>
          </cell>
          <cell r="B8975" t="str">
            <v>38-631-07</v>
          </cell>
          <cell r="C8975" t="str">
            <v xml:space="preserve">OBWEGESER PERI.ELEVAT.20,0CM            </v>
          </cell>
          <cell r="D8975" t="str">
            <v>PC</v>
          </cell>
          <cell r="E8975">
            <v>37.9</v>
          </cell>
          <cell r="F8975">
            <v>94.75</v>
          </cell>
        </row>
        <row r="8976">
          <cell r="A8976">
            <v>3863109</v>
          </cell>
          <cell r="B8976" t="str">
            <v>38-631-09</v>
          </cell>
          <cell r="C8976" t="str">
            <v xml:space="preserve">OBWEGESER PERI.ELEVAT.20,0CM            </v>
          </cell>
          <cell r="D8976" t="str">
            <v>PC</v>
          </cell>
          <cell r="E8976">
            <v>37.9</v>
          </cell>
          <cell r="F8976">
            <v>94.75</v>
          </cell>
        </row>
        <row r="8977">
          <cell r="A8977">
            <v>3863201</v>
          </cell>
          <cell r="B8977" t="str">
            <v>38-632-01</v>
          </cell>
          <cell r="C8977" t="str">
            <v xml:space="preserve">OBWEGESER PER.ELEVAT.V-NOTCH            </v>
          </cell>
          <cell r="D8977" t="str">
            <v>PC</v>
          </cell>
          <cell r="E8977">
            <v>43.7</v>
          </cell>
          <cell r="F8977">
            <v>109.25</v>
          </cell>
        </row>
        <row r="8978">
          <cell r="A8978">
            <v>3863202</v>
          </cell>
          <cell r="B8978" t="str">
            <v>38-632-02</v>
          </cell>
          <cell r="C8978" t="str">
            <v xml:space="preserve">OBWEGESER PER.ELEVAT.V-NOTCH            </v>
          </cell>
          <cell r="D8978" t="str">
            <v>PC</v>
          </cell>
          <cell r="E8978">
            <v>41.1</v>
          </cell>
          <cell r="F8978">
            <v>102.75</v>
          </cell>
        </row>
        <row r="8979">
          <cell r="A8979">
            <v>3863301</v>
          </cell>
          <cell r="B8979" t="str">
            <v>38-633-01</v>
          </cell>
          <cell r="C8979" t="str">
            <v xml:space="preserve">PERIOSTEAL ELEVATOR, SLIGHTLY CURVED    </v>
          </cell>
          <cell r="D8979" t="str">
            <v>PC</v>
          </cell>
          <cell r="E8979">
            <v>33</v>
          </cell>
          <cell r="F8979">
            <v>82.5</v>
          </cell>
        </row>
        <row r="8980">
          <cell r="A8980">
            <v>3863302</v>
          </cell>
          <cell r="B8980" t="str">
            <v>38-633-02</v>
          </cell>
          <cell r="C8980" t="str">
            <v xml:space="preserve">PERIOSTEAL ELEVATOR, STRONG CURVED      </v>
          </cell>
          <cell r="D8980" t="str">
            <v>PC</v>
          </cell>
          <cell r="E8980">
            <v>36.799999999999997</v>
          </cell>
          <cell r="F8980">
            <v>92</v>
          </cell>
        </row>
        <row r="8981">
          <cell r="A8981">
            <v>3863303</v>
          </cell>
          <cell r="B8981" t="str">
            <v>38-633-03</v>
          </cell>
          <cell r="C8981" t="str">
            <v>CONDYLAR REPOSITIONING INSTRUMENT,FIG.11</v>
          </cell>
          <cell r="D8981" t="str">
            <v>PC</v>
          </cell>
          <cell r="E8981">
            <v>36.799999999999997</v>
          </cell>
          <cell r="F8981">
            <v>92</v>
          </cell>
        </row>
        <row r="8982">
          <cell r="A8982">
            <v>3863304</v>
          </cell>
          <cell r="B8982" t="str">
            <v>38-633-04</v>
          </cell>
          <cell r="C8982" t="str">
            <v>CONDYLAR REPOSITIONING INSTRUMENT,FIG.12</v>
          </cell>
          <cell r="D8982" t="str">
            <v>PC</v>
          </cell>
          <cell r="E8982">
            <v>46.8</v>
          </cell>
          <cell r="F8982">
            <v>117</v>
          </cell>
        </row>
        <row r="8983">
          <cell r="A8983">
            <v>3864021</v>
          </cell>
          <cell r="B8983" t="str">
            <v>38-640-21</v>
          </cell>
          <cell r="C8983" t="str">
            <v xml:space="preserve">OBWEGESER ELEVATORIUM                   </v>
          </cell>
          <cell r="D8983" t="str">
            <v>PC</v>
          </cell>
          <cell r="E8983">
            <v>37.1</v>
          </cell>
          <cell r="F8983">
            <v>92.75</v>
          </cell>
        </row>
        <row r="8984">
          <cell r="A8984">
            <v>3864221</v>
          </cell>
          <cell r="B8984" t="str">
            <v>38-642-21</v>
          </cell>
          <cell r="C8984" t="str">
            <v xml:space="preserve">OBWEGESER ELEVATORIUM                   </v>
          </cell>
          <cell r="D8984" t="str">
            <v>PC</v>
          </cell>
          <cell r="E8984">
            <v>33.4</v>
          </cell>
          <cell r="F8984">
            <v>83.5</v>
          </cell>
        </row>
        <row r="8985">
          <cell r="A8985">
            <v>3868500</v>
          </cell>
          <cell r="B8985" t="str">
            <v>38-685-00</v>
          </cell>
          <cell r="C8985" t="str">
            <v xml:space="preserve">WIRE PUSHER                             </v>
          </cell>
          <cell r="D8985" t="str">
            <v>PC</v>
          </cell>
          <cell r="E8985">
            <v>35.4</v>
          </cell>
          <cell r="F8985">
            <v>88.5</v>
          </cell>
        </row>
        <row r="8986">
          <cell r="A8986">
            <v>3868815</v>
          </cell>
          <cell r="B8986" t="str">
            <v>38-688-15</v>
          </cell>
          <cell r="C8986" t="str">
            <v xml:space="preserve">ROWE WIRE PUSHER                        </v>
          </cell>
          <cell r="D8986" t="str">
            <v>PC</v>
          </cell>
          <cell r="E8986">
            <v>31.2</v>
          </cell>
          <cell r="F8986">
            <v>78</v>
          </cell>
        </row>
        <row r="8987">
          <cell r="A8987">
            <v>3869000</v>
          </cell>
          <cell r="B8987" t="str">
            <v>38-690-00</v>
          </cell>
          <cell r="C8987" t="str">
            <v xml:space="preserve">ERICH ARCH BAR 1 M                      </v>
          </cell>
          <cell r="D8987" t="str">
            <v>PC</v>
          </cell>
          <cell r="E8987">
            <v>35.6</v>
          </cell>
          <cell r="F8987">
            <v>89</v>
          </cell>
        </row>
        <row r="8988">
          <cell r="A8988">
            <v>3869101</v>
          </cell>
          <cell r="B8988" t="str">
            <v>38-691-01</v>
          </cell>
          <cell r="C8988" t="str">
            <v xml:space="preserve">ROWE ORBIT RETRACTOR LEFT               </v>
          </cell>
          <cell r="D8988" t="str">
            <v>PC</v>
          </cell>
          <cell r="E8988">
            <v>103.5</v>
          </cell>
          <cell r="F8988">
            <v>258.75</v>
          </cell>
        </row>
        <row r="8989">
          <cell r="A8989">
            <v>3869102</v>
          </cell>
          <cell r="B8989" t="str">
            <v>38-691-02</v>
          </cell>
          <cell r="C8989" t="str">
            <v xml:space="preserve">ROWE ORBIT RETRACTOR RIGHT              </v>
          </cell>
          <cell r="D8989" t="str">
            <v>PC</v>
          </cell>
          <cell r="E8989">
            <v>103.5</v>
          </cell>
          <cell r="F8989">
            <v>258.75</v>
          </cell>
        </row>
        <row r="8990">
          <cell r="A8990">
            <v>3869319</v>
          </cell>
          <cell r="B8990" t="str">
            <v>38-693-19</v>
          </cell>
          <cell r="C8990" t="str">
            <v xml:space="preserve">ORBITAL RIM RETRACTOR                   </v>
          </cell>
          <cell r="D8990" t="str">
            <v>PC</v>
          </cell>
          <cell r="E8990">
            <v>89.3</v>
          </cell>
          <cell r="F8990">
            <v>223.25</v>
          </cell>
        </row>
        <row r="8991">
          <cell r="A8991">
            <v>3869420</v>
          </cell>
          <cell r="B8991" t="str">
            <v>38-694-20</v>
          </cell>
          <cell r="C8991" t="str">
            <v xml:space="preserve">ORBITAL RIM RETRACTOR                   </v>
          </cell>
          <cell r="D8991" t="str">
            <v>PC</v>
          </cell>
          <cell r="E8991">
            <v>59.3</v>
          </cell>
          <cell r="F8991">
            <v>148.25</v>
          </cell>
        </row>
        <row r="8992">
          <cell r="A8992">
            <v>3870001</v>
          </cell>
          <cell r="B8992" t="str">
            <v>38-700-01</v>
          </cell>
          <cell r="C8992" t="str">
            <v xml:space="preserve">ROWE DISIMPACTION FCPS.SM,LE            </v>
          </cell>
          <cell r="D8992" t="str">
            <v>PC</v>
          </cell>
          <cell r="E8992">
            <v>204</v>
          </cell>
          <cell r="F8992">
            <v>510</v>
          </cell>
        </row>
        <row r="8993">
          <cell r="A8993">
            <v>3870002</v>
          </cell>
          <cell r="B8993" t="str">
            <v>38-700-02</v>
          </cell>
          <cell r="C8993" t="str">
            <v xml:space="preserve">ROWE DISIMPACTION FCPS.ME,LE            </v>
          </cell>
          <cell r="D8993" t="str">
            <v>PC</v>
          </cell>
          <cell r="E8993">
            <v>204</v>
          </cell>
          <cell r="F8993">
            <v>510</v>
          </cell>
        </row>
        <row r="8994">
          <cell r="A8994">
            <v>3870003</v>
          </cell>
          <cell r="B8994" t="str">
            <v>38-700-03</v>
          </cell>
          <cell r="C8994" t="str">
            <v xml:space="preserve">ROWE DISIMPACTION FCPS.LA,LE            </v>
          </cell>
          <cell r="D8994" t="str">
            <v>PC</v>
          </cell>
          <cell r="E8994">
            <v>204</v>
          </cell>
          <cell r="F8994">
            <v>510</v>
          </cell>
        </row>
        <row r="8995">
          <cell r="A8995">
            <v>3870101</v>
          </cell>
          <cell r="B8995" t="str">
            <v>38-701-01</v>
          </cell>
          <cell r="C8995" t="str">
            <v xml:space="preserve">ROWE DISIMPACTION FCPS.SM,RE            </v>
          </cell>
          <cell r="D8995" t="str">
            <v>PC</v>
          </cell>
          <cell r="E8995">
            <v>204</v>
          </cell>
          <cell r="F8995">
            <v>510</v>
          </cell>
        </row>
        <row r="8996">
          <cell r="A8996">
            <v>3870102</v>
          </cell>
          <cell r="B8996" t="str">
            <v>38-701-02</v>
          </cell>
          <cell r="C8996" t="str">
            <v xml:space="preserve">ROWE DISIMPACTION FCPS.ME,RE            </v>
          </cell>
          <cell r="D8996" t="str">
            <v>PC</v>
          </cell>
          <cell r="E8996">
            <v>204</v>
          </cell>
          <cell r="F8996">
            <v>510</v>
          </cell>
        </row>
        <row r="8997">
          <cell r="A8997">
            <v>3870103</v>
          </cell>
          <cell r="B8997" t="str">
            <v>38-701-03</v>
          </cell>
          <cell r="C8997" t="str">
            <v xml:space="preserve">ROWE DISIMPACTION FCPS.LA,RE            </v>
          </cell>
          <cell r="D8997" t="str">
            <v>PC</v>
          </cell>
          <cell r="E8997">
            <v>204</v>
          </cell>
          <cell r="F8997">
            <v>510</v>
          </cell>
        </row>
        <row r="8998">
          <cell r="A8998">
            <v>3871101</v>
          </cell>
          <cell r="B8998" t="str">
            <v>38-711-01</v>
          </cell>
          <cell r="C8998" t="str">
            <v xml:space="preserve">TESSIER MAXILLARY MOBILIZER             </v>
          </cell>
          <cell r="D8998" t="str">
            <v>PC</v>
          </cell>
          <cell r="E8998">
            <v>53.6</v>
          </cell>
          <cell r="F8998">
            <v>134</v>
          </cell>
        </row>
        <row r="8999">
          <cell r="A8999">
            <v>3871102</v>
          </cell>
          <cell r="B8999" t="str">
            <v>38-711-02</v>
          </cell>
          <cell r="C8999" t="str">
            <v xml:space="preserve">TESSIER MAXILLARY MOBILIZER             </v>
          </cell>
          <cell r="D8999" t="str">
            <v>PC</v>
          </cell>
          <cell r="E8999">
            <v>53.6</v>
          </cell>
          <cell r="F8999">
            <v>134</v>
          </cell>
        </row>
        <row r="9000">
          <cell r="A9000">
            <v>3871121</v>
          </cell>
          <cell r="B9000" t="str">
            <v>38-711-21</v>
          </cell>
          <cell r="C9000" t="str">
            <v xml:space="preserve">GILLIES ZYGOMA ELEVATOR                 </v>
          </cell>
          <cell r="D9000" t="str">
            <v>PC</v>
          </cell>
          <cell r="E9000">
            <v>36.200000000000003</v>
          </cell>
          <cell r="F9000">
            <v>90.5</v>
          </cell>
        </row>
        <row r="9001">
          <cell r="A9001">
            <v>3871321</v>
          </cell>
          <cell r="B9001" t="str">
            <v>38-713-21</v>
          </cell>
          <cell r="C9001" t="str">
            <v xml:space="preserve">DINGMAN ZYGOMA ELEVATOR                 </v>
          </cell>
          <cell r="D9001" t="str">
            <v>PC</v>
          </cell>
          <cell r="E9001">
            <v>37.6</v>
          </cell>
          <cell r="F9001">
            <v>94</v>
          </cell>
        </row>
        <row r="9002">
          <cell r="A9002">
            <v>3871519</v>
          </cell>
          <cell r="B9002" t="str">
            <v>38-715-19</v>
          </cell>
          <cell r="C9002" t="str">
            <v xml:space="preserve">DINGMAN-WILK HOOK                       </v>
          </cell>
          <cell r="D9002" t="str">
            <v>PC</v>
          </cell>
          <cell r="E9002">
            <v>52.5</v>
          </cell>
          <cell r="F9002">
            <v>131.25</v>
          </cell>
        </row>
        <row r="9003">
          <cell r="A9003">
            <v>3871521</v>
          </cell>
          <cell r="B9003" t="str">
            <v>38-715-21</v>
          </cell>
          <cell r="C9003" t="str">
            <v xml:space="preserve">ECKELT PLATE HOLDING INSTRUMENT         </v>
          </cell>
          <cell r="D9003" t="str">
            <v>PC</v>
          </cell>
          <cell r="E9003">
            <v>153.5</v>
          </cell>
          <cell r="F9003">
            <v>383.75</v>
          </cell>
        </row>
        <row r="9004">
          <cell r="A9004">
            <v>3871801</v>
          </cell>
          <cell r="B9004" t="str">
            <v>38-718-01</v>
          </cell>
          <cell r="C9004" t="str">
            <v xml:space="preserve">JVS BONE HOLDING FORCEPS                </v>
          </cell>
          <cell r="D9004" t="str">
            <v>PC</v>
          </cell>
          <cell r="E9004">
            <v>178.5</v>
          </cell>
          <cell r="F9004">
            <v>446.25</v>
          </cell>
        </row>
        <row r="9005">
          <cell r="A9005">
            <v>3871802</v>
          </cell>
          <cell r="B9005" t="str">
            <v>38-718-02</v>
          </cell>
          <cell r="C9005" t="str">
            <v xml:space="preserve">JVS BONE HOLDING FORCEPS                </v>
          </cell>
          <cell r="D9005" t="str">
            <v>PC</v>
          </cell>
          <cell r="E9005">
            <v>251.5</v>
          </cell>
          <cell r="F9005">
            <v>628.75</v>
          </cell>
        </row>
        <row r="9006">
          <cell r="A9006">
            <v>3871901</v>
          </cell>
          <cell r="B9006" t="str">
            <v>38-719-01</v>
          </cell>
          <cell r="C9006" t="str">
            <v xml:space="preserve">KEEN BONE HOLDING FORCEPS               </v>
          </cell>
          <cell r="D9006" t="str">
            <v>PC</v>
          </cell>
          <cell r="E9006">
            <v>108.5</v>
          </cell>
          <cell r="F9006">
            <v>271.25</v>
          </cell>
        </row>
        <row r="9007">
          <cell r="A9007">
            <v>3871902</v>
          </cell>
          <cell r="B9007" t="str">
            <v>38-719-02</v>
          </cell>
          <cell r="C9007" t="str">
            <v xml:space="preserve">KEEN BONE HOLDING FORCEPS               </v>
          </cell>
          <cell r="D9007" t="str">
            <v>PC</v>
          </cell>
          <cell r="E9007">
            <v>108.5</v>
          </cell>
          <cell r="F9007">
            <v>271.25</v>
          </cell>
        </row>
        <row r="9008">
          <cell r="A9008">
            <v>3872001</v>
          </cell>
          <cell r="B9008" t="str">
            <v>38-720-01</v>
          </cell>
          <cell r="C9008" t="str">
            <v xml:space="preserve">STEINHAUSER BONE HOLD FORCEP            </v>
          </cell>
          <cell r="D9008" t="str">
            <v>PC</v>
          </cell>
          <cell r="E9008">
            <v>95.2</v>
          </cell>
          <cell r="F9008">
            <v>238</v>
          </cell>
        </row>
        <row r="9009">
          <cell r="A9009">
            <v>3872002</v>
          </cell>
          <cell r="B9009" t="str">
            <v>38-720-02</v>
          </cell>
          <cell r="C9009" t="str">
            <v xml:space="preserve">STEINHAUSER BONE HOLD FORCEP            </v>
          </cell>
          <cell r="D9009" t="str">
            <v>PC</v>
          </cell>
          <cell r="E9009">
            <v>90.7</v>
          </cell>
          <cell r="F9009">
            <v>226.75</v>
          </cell>
        </row>
        <row r="9010">
          <cell r="A9010">
            <v>3872225</v>
          </cell>
          <cell r="B9010" t="str">
            <v>38-722-25</v>
          </cell>
          <cell r="C9010" t="str">
            <v xml:space="preserve">WOLFORD BONE HOLDING FORCEPS            </v>
          </cell>
          <cell r="D9010" t="str">
            <v>PC</v>
          </cell>
          <cell r="E9010">
            <v>88.8</v>
          </cell>
          <cell r="F9010">
            <v>222</v>
          </cell>
        </row>
        <row r="9011">
          <cell r="A9011">
            <v>3872316</v>
          </cell>
          <cell r="B9011" t="str">
            <v>38-723-16</v>
          </cell>
          <cell r="C9011" t="str">
            <v xml:space="preserve">SALYER BONE HOLDING FORCEPS             </v>
          </cell>
          <cell r="D9011" t="str">
            <v>PC</v>
          </cell>
          <cell r="E9011">
            <v>208</v>
          </cell>
          <cell r="F9011">
            <v>520</v>
          </cell>
        </row>
        <row r="9012">
          <cell r="A9012">
            <v>3873001</v>
          </cell>
          <cell r="B9012" t="str">
            <v>38-730-01</v>
          </cell>
          <cell r="C9012" t="str">
            <v xml:space="preserve">DOLWICK TMJ RETRACTOR LEFT              </v>
          </cell>
          <cell r="D9012" t="str">
            <v>PC</v>
          </cell>
          <cell r="E9012">
            <v>325</v>
          </cell>
          <cell r="F9012">
            <v>812.5</v>
          </cell>
        </row>
        <row r="9013">
          <cell r="A9013">
            <v>3873002</v>
          </cell>
          <cell r="B9013" t="str">
            <v>38-730-02</v>
          </cell>
          <cell r="C9013" t="str">
            <v xml:space="preserve">DOLWICK TMJ RETRACTOR RIGHT             </v>
          </cell>
          <cell r="D9013" t="str">
            <v>PC</v>
          </cell>
          <cell r="E9013">
            <v>325</v>
          </cell>
          <cell r="F9013">
            <v>812.5</v>
          </cell>
        </row>
        <row r="9014">
          <cell r="A9014">
            <v>3873112</v>
          </cell>
          <cell r="B9014" t="str">
            <v>38-731-12</v>
          </cell>
          <cell r="C9014" t="str">
            <v xml:space="preserve">DOLWICK TMJ DISC CLAMP                  </v>
          </cell>
          <cell r="D9014" t="str">
            <v>PC</v>
          </cell>
          <cell r="E9014">
            <v>110</v>
          </cell>
          <cell r="F9014">
            <v>275</v>
          </cell>
        </row>
        <row r="9015">
          <cell r="A9015">
            <v>3873313</v>
          </cell>
          <cell r="B9015" t="str">
            <v>38-733-13</v>
          </cell>
          <cell r="C9015" t="str">
            <v xml:space="preserve">DOLWICK TMJ SCISSORS                    </v>
          </cell>
          <cell r="D9015" t="str">
            <v>PC</v>
          </cell>
          <cell r="E9015">
            <v>110</v>
          </cell>
          <cell r="F9015">
            <v>275</v>
          </cell>
        </row>
        <row r="9016">
          <cell r="A9016">
            <v>3873514</v>
          </cell>
          <cell r="B9016" t="str">
            <v>38-735-14</v>
          </cell>
          <cell r="C9016" t="str">
            <v xml:space="preserve">DOLWICK TMJ RESECTION KNIFE             </v>
          </cell>
          <cell r="D9016" t="str">
            <v>PC</v>
          </cell>
          <cell r="E9016">
            <v>96.2</v>
          </cell>
          <cell r="F9016">
            <v>240.5</v>
          </cell>
        </row>
        <row r="9017">
          <cell r="A9017">
            <v>3873717</v>
          </cell>
          <cell r="B9017" t="str">
            <v>38-737-17</v>
          </cell>
          <cell r="C9017" t="str">
            <v xml:space="preserve">DOLWICK TMJ ELEVATOR                    </v>
          </cell>
          <cell r="D9017" t="str">
            <v>PC</v>
          </cell>
          <cell r="E9017">
            <v>113.5</v>
          </cell>
          <cell r="F9017">
            <v>283.75</v>
          </cell>
        </row>
        <row r="9018">
          <cell r="A9018">
            <v>3873914</v>
          </cell>
          <cell r="B9018" t="str">
            <v>38-739-14</v>
          </cell>
          <cell r="C9018" t="str">
            <v xml:space="preserve">DOLWICK TMJ CONDYLE RETRACT             </v>
          </cell>
          <cell r="D9018" t="str">
            <v>PC</v>
          </cell>
          <cell r="E9018">
            <v>125.5</v>
          </cell>
          <cell r="F9018">
            <v>313.75</v>
          </cell>
        </row>
        <row r="9019">
          <cell r="A9019">
            <v>3874101</v>
          </cell>
          <cell r="B9019" t="str">
            <v>38-741-01</v>
          </cell>
          <cell r="C9019" t="str">
            <v xml:space="preserve">DOLWICK TMJ RASP HOLLOW                 </v>
          </cell>
          <cell r="D9019" t="str">
            <v>PC</v>
          </cell>
          <cell r="E9019">
            <v>183.5</v>
          </cell>
          <cell r="F9019">
            <v>458.75</v>
          </cell>
        </row>
        <row r="9020">
          <cell r="A9020">
            <v>3874102</v>
          </cell>
          <cell r="B9020" t="str">
            <v>38-741-02</v>
          </cell>
          <cell r="C9020" t="str">
            <v xml:space="preserve">DOLWICK TMJ RASP FLAT                   </v>
          </cell>
          <cell r="D9020" t="str">
            <v>PC</v>
          </cell>
          <cell r="E9020">
            <v>183.5</v>
          </cell>
          <cell r="F9020">
            <v>458.75</v>
          </cell>
        </row>
        <row r="9021">
          <cell r="A9021">
            <v>3874103</v>
          </cell>
          <cell r="B9021" t="str">
            <v>38-741-03</v>
          </cell>
          <cell r="C9021" t="str">
            <v xml:space="preserve">DOLWICK TMJ RASP         17.5 CM        </v>
          </cell>
          <cell r="D9021" t="str">
            <v>PC</v>
          </cell>
          <cell r="E9021">
            <v>197</v>
          </cell>
          <cell r="F9021">
            <v>492.5</v>
          </cell>
        </row>
        <row r="9022">
          <cell r="A9022">
            <v>3874322</v>
          </cell>
          <cell r="B9022" t="str">
            <v>38-743-22</v>
          </cell>
          <cell r="C9022" t="str">
            <v xml:space="preserve">DOLWICK TMJ LIGATUR FORCEPS             </v>
          </cell>
          <cell r="D9022" t="str">
            <v>PC</v>
          </cell>
          <cell r="E9022">
            <v>67.900000000000006</v>
          </cell>
          <cell r="F9022">
            <v>169.75</v>
          </cell>
        </row>
        <row r="9023">
          <cell r="A9023">
            <v>3874501</v>
          </cell>
          <cell r="B9023" t="str">
            <v>38-745-01</v>
          </cell>
          <cell r="C9023" t="str">
            <v xml:space="preserve">DOLWICK TMJ CLAMP                       </v>
          </cell>
          <cell r="D9023" t="str">
            <v>PC</v>
          </cell>
          <cell r="E9023">
            <v>121.5</v>
          </cell>
          <cell r="F9023">
            <v>303.75</v>
          </cell>
        </row>
        <row r="9024">
          <cell r="A9024">
            <v>3874502</v>
          </cell>
          <cell r="B9024" t="str">
            <v>38-745-02</v>
          </cell>
          <cell r="C9024" t="str">
            <v xml:space="preserve">DOLWICK TMJ CLAMP                       </v>
          </cell>
          <cell r="D9024" t="str">
            <v>PC</v>
          </cell>
          <cell r="E9024">
            <v>121.5</v>
          </cell>
          <cell r="F9024">
            <v>303.75</v>
          </cell>
        </row>
        <row r="9025">
          <cell r="A9025">
            <v>3875016</v>
          </cell>
          <cell r="B9025" t="str">
            <v>38-750-16</v>
          </cell>
          <cell r="C9025" t="str">
            <v xml:space="preserve">MOD CHAMPY TMJ RETRACTOR                </v>
          </cell>
          <cell r="D9025" t="str">
            <v>PC</v>
          </cell>
          <cell r="E9025">
            <v>202</v>
          </cell>
          <cell r="F9025">
            <v>505</v>
          </cell>
        </row>
        <row r="9026">
          <cell r="A9026">
            <v>3878000</v>
          </cell>
          <cell r="B9026" t="str">
            <v>38-780-00</v>
          </cell>
          <cell r="C9026" t="str">
            <v xml:space="preserve">BAUER OSTEOTOME 6MM STRAIGHT            </v>
          </cell>
          <cell r="D9026" t="str">
            <v>PC</v>
          </cell>
          <cell r="E9026">
            <v>84.5</v>
          </cell>
          <cell r="F9026">
            <v>211.25</v>
          </cell>
        </row>
        <row r="9027">
          <cell r="A9027">
            <v>3878001</v>
          </cell>
          <cell r="B9027" t="str">
            <v>38-780-01</v>
          </cell>
          <cell r="C9027" t="str">
            <v xml:space="preserve">BAUER OSTEOTOME 8MM STRAIGHT            </v>
          </cell>
          <cell r="D9027" t="str">
            <v>PC</v>
          </cell>
          <cell r="E9027">
            <v>84.5</v>
          </cell>
          <cell r="F9027">
            <v>211.25</v>
          </cell>
        </row>
        <row r="9028">
          <cell r="A9028">
            <v>3878100</v>
          </cell>
          <cell r="B9028" t="str">
            <v>38-781-00</v>
          </cell>
          <cell r="C9028" t="str">
            <v xml:space="preserve">BAUER OSTEOTOME 6MM CURVED              </v>
          </cell>
          <cell r="D9028" t="str">
            <v>PC</v>
          </cell>
          <cell r="E9028">
            <v>88.1</v>
          </cell>
          <cell r="F9028">
            <v>220.25</v>
          </cell>
        </row>
        <row r="9029">
          <cell r="A9029">
            <v>3878101</v>
          </cell>
          <cell r="B9029" t="str">
            <v>38-781-01</v>
          </cell>
          <cell r="C9029" t="str">
            <v xml:space="preserve">BAUER OSTEOTOME 8MM CURVED              </v>
          </cell>
          <cell r="D9029" t="str">
            <v>PC</v>
          </cell>
          <cell r="E9029">
            <v>88.1</v>
          </cell>
          <cell r="F9029">
            <v>220.25</v>
          </cell>
        </row>
        <row r="9030">
          <cell r="A9030">
            <v>3878301</v>
          </cell>
          <cell r="B9030" t="str">
            <v>38-783-01</v>
          </cell>
          <cell r="C9030" t="str">
            <v xml:space="preserve">EPKER-BAUER OSTEOTOME 8MM               </v>
          </cell>
          <cell r="D9030" t="str">
            <v>PC</v>
          </cell>
          <cell r="E9030">
            <v>72.5</v>
          </cell>
          <cell r="F9030">
            <v>181.25</v>
          </cell>
        </row>
        <row r="9031">
          <cell r="A9031">
            <v>3878604</v>
          </cell>
          <cell r="B9031" t="str">
            <v>38-786-04</v>
          </cell>
          <cell r="C9031" t="str">
            <v xml:space="preserve">DAUTREY-MUNRO OSTEOTOME  4MM            </v>
          </cell>
          <cell r="D9031" t="str">
            <v>PC</v>
          </cell>
          <cell r="E9031">
            <v>41.1</v>
          </cell>
          <cell r="F9031">
            <v>102.75</v>
          </cell>
        </row>
        <row r="9032">
          <cell r="A9032">
            <v>3878606</v>
          </cell>
          <cell r="B9032" t="str">
            <v>38-786-06</v>
          </cell>
          <cell r="C9032" t="str">
            <v xml:space="preserve">DAUTREY-MUNRO OSTEOTOME  6MM            </v>
          </cell>
          <cell r="D9032" t="str">
            <v>PC</v>
          </cell>
          <cell r="E9032">
            <v>41.1</v>
          </cell>
          <cell r="F9032">
            <v>102.75</v>
          </cell>
        </row>
        <row r="9033">
          <cell r="A9033">
            <v>3878608</v>
          </cell>
          <cell r="B9033" t="str">
            <v>38-786-08</v>
          </cell>
          <cell r="C9033" t="str">
            <v xml:space="preserve">DAUTREY-MUNRO OSTEOTOME  8MM            </v>
          </cell>
          <cell r="D9033" t="str">
            <v>PC</v>
          </cell>
          <cell r="E9033">
            <v>41.1</v>
          </cell>
          <cell r="F9033">
            <v>102.75</v>
          </cell>
        </row>
        <row r="9034">
          <cell r="A9034">
            <v>3878610</v>
          </cell>
          <cell r="B9034" t="str">
            <v>38-786-10</v>
          </cell>
          <cell r="C9034" t="str">
            <v xml:space="preserve">DAUTREY-MUNRO OSTEOTOME  10MM           </v>
          </cell>
          <cell r="D9034" t="str">
            <v>PC</v>
          </cell>
          <cell r="E9034">
            <v>41.1</v>
          </cell>
          <cell r="F9034">
            <v>102.75</v>
          </cell>
        </row>
        <row r="9035">
          <cell r="A9035">
            <v>3878612</v>
          </cell>
          <cell r="B9035" t="str">
            <v>38-786-12</v>
          </cell>
          <cell r="C9035" t="str">
            <v xml:space="preserve">DAUTREY-MUNRO OSTEOTOME  12MM           </v>
          </cell>
          <cell r="D9035" t="str">
            <v>PC</v>
          </cell>
          <cell r="E9035">
            <v>41.1</v>
          </cell>
          <cell r="F9035">
            <v>102.75</v>
          </cell>
        </row>
        <row r="9036">
          <cell r="A9036">
            <v>3878614</v>
          </cell>
          <cell r="B9036" t="str">
            <v>38-786-14</v>
          </cell>
          <cell r="C9036" t="str">
            <v xml:space="preserve">DAUTREY-MUNRO OSTEOTOME  14MM           </v>
          </cell>
          <cell r="D9036" t="str">
            <v>PC</v>
          </cell>
          <cell r="E9036">
            <v>41.1</v>
          </cell>
          <cell r="F9036">
            <v>102.75</v>
          </cell>
        </row>
        <row r="9037">
          <cell r="A9037">
            <v>3878616</v>
          </cell>
          <cell r="B9037" t="str">
            <v>38-786-16</v>
          </cell>
          <cell r="C9037" t="str">
            <v xml:space="preserve">DAUTREY-MUNRO OSTEOTOME 16MM            </v>
          </cell>
          <cell r="D9037" t="str">
            <v>PC</v>
          </cell>
          <cell r="E9037">
            <v>41.1</v>
          </cell>
          <cell r="F9037">
            <v>102.75</v>
          </cell>
        </row>
        <row r="9038">
          <cell r="A9038">
            <v>3879004</v>
          </cell>
          <cell r="B9038" t="str">
            <v>38-790-04</v>
          </cell>
          <cell r="C9038" t="str">
            <v xml:space="preserve">DUNN-DAUTREY OSTEOTOME  4MM             </v>
          </cell>
          <cell r="D9038" t="str">
            <v>PC</v>
          </cell>
          <cell r="E9038">
            <v>82.1</v>
          </cell>
          <cell r="F9038">
            <v>205.25</v>
          </cell>
        </row>
        <row r="9039">
          <cell r="A9039">
            <v>3879006</v>
          </cell>
          <cell r="B9039" t="str">
            <v>38-790-06</v>
          </cell>
          <cell r="C9039" t="str">
            <v xml:space="preserve">DUNN-DAUTREY OSTEOTOME  6MM             </v>
          </cell>
          <cell r="D9039" t="str">
            <v>PC</v>
          </cell>
          <cell r="E9039">
            <v>82.1</v>
          </cell>
          <cell r="F9039">
            <v>205.25</v>
          </cell>
        </row>
        <row r="9040">
          <cell r="A9040">
            <v>3879008</v>
          </cell>
          <cell r="B9040" t="str">
            <v>38-790-08</v>
          </cell>
          <cell r="C9040" t="str">
            <v xml:space="preserve">DUNN-DAUTREY OSTEOTOME  8MM             </v>
          </cell>
          <cell r="D9040" t="str">
            <v>PC</v>
          </cell>
          <cell r="E9040">
            <v>82.1</v>
          </cell>
          <cell r="F9040">
            <v>205.25</v>
          </cell>
        </row>
        <row r="9041">
          <cell r="A9041">
            <v>3879101</v>
          </cell>
          <cell r="B9041" t="str">
            <v>38-791-01</v>
          </cell>
          <cell r="C9041" t="str">
            <v xml:space="preserve">DUNN-DAUTREY OSTEOTOM   6MM CV          </v>
          </cell>
          <cell r="D9041" t="str">
            <v>PC</v>
          </cell>
          <cell r="E9041">
            <v>85.6</v>
          </cell>
          <cell r="F9041">
            <v>214</v>
          </cell>
        </row>
        <row r="9042">
          <cell r="A9042">
            <v>3879103</v>
          </cell>
          <cell r="B9042" t="str">
            <v>38-791-03</v>
          </cell>
          <cell r="C9042" t="str">
            <v xml:space="preserve">DUNN-DAUTREY OSTEOTOM   6MM CV          </v>
          </cell>
          <cell r="D9042" t="str">
            <v>PC</v>
          </cell>
          <cell r="E9042">
            <v>97</v>
          </cell>
          <cell r="F9042">
            <v>242.5</v>
          </cell>
        </row>
        <row r="9043">
          <cell r="A9043">
            <v>3879604</v>
          </cell>
          <cell r="B9043" t="str">
            <v>38-796-04</v>
          </cell>
          <cell r="C9043" t="str">
            <v xml:space="preserve">EPKER OSTEOTOME  4MM STRAIGHT           </v>
          </cell>
          <cell r="D9043" t="str">
            <v>PC</v>
          </cell>
          <cell r="E9043">
            <v>61.6</v>
          </cell>
          <cell r="F9043">
            <v>154</v>
          </cell>
        </row>
        <row r="9044">
          <cell r="A9044">
            <v>3879606</v>
          </cell>
          <cell r="B9044" t="str">
            <v>38-796-06</v>
          </cell>
          <cell r="C9044" t="str">
            <v xml:space="preserve">EPKER OSTEOTOME  6MM STRAIGHT           </v>
          </cell>
          <cell r="D9044" t="str">
            <v>PC</v>
          </cell>
          <cell r="E9044">
            <v>61.6</v>
          </cell>
          <cell r="F9044">
            <v>154</v>
          </cell>
        </row>
        <row r="9045">
          <cell r="A9045">
            <v>3879608</v>
          </cell>
          <cell r="B9045" t="str">
            <v>38-796-08</v>
          </cell>
          <cell r="C9045" t="str">
            <v xml:space="preserve">EPKER OSTEOTOME  8MM STRAIGHT           </v>
          </cell>
          <cell r="D9045" t="str">
            <v>PC</v>
          </cell>
          <cell r="E9045">
            <v>61.6</v>
          </cell>
          <cell r="F9045">
            <v>154</v>
          </cell>
        </row>
        <row r="9046">
          <cell r="A9046">
            <v>3879704</v>
          </cell>
          <cell r="B9046" t="str">
            <v>38-797-04</v>
          </cell>
          <cell r="C9046" t="str">
            <v xml:space="preserve">EPKER OSTEOTOME  4MM CURVED             </v>
          </cell>
          <cell r="D9046" t="str">
            <v>PC</v>
          </cell>
          <cell r="E9046">
            <v>61.6</v>
          </cell>
          <cell r="F9046">
            <v>154</v>
          </cell>
        </row>
        <row r="9047">
          <cell r="A9047">
            <v>3879706</v>
          </cell>
          <cell r="B9047" t="str">
            <v>38-797-06</v>
          </cell>
          <cell r="C9047" t="str">
            <v xml:space="preserve">EPKER OSTEOTOME  6MM CURVED             </v>
          </cell>
          <cell r="D9047" t="str">
            <v>PC</v>
          </cell>
          <cell r="E9047">
            <v>61.6</v>
          </cell>
          <cell r="F9047">
            <v>154</v>
          </cell>
        </row>
        <row r="9048">
          <cell r="A9048">
            <v>3879906</v>
          </cell>
          <cell r="B9048" t="str">
            <v>38-799-06</v>
          </cell>
          <cell r="C9048" t="str">
            <v xml:space="preserve">EPKER OSTEOTOME  6MM CURVED             </v>
          </cell>
          <cell r="D9048" t="str">
            <v>PC</v>
          </cell>
          <cell r="E9048">
            <v>61.6</v>
          </cell>
          <cell r="F9048">
            <v>154</v>
          </cell>
        </row>
        <row r="9049">
          <cell r="A9049">
            <v>3879908</v>
          </cell>
          <cell r="B9049" t="str">
            <v>38-799-08</v>
          </cell>
          <cell r="C9049" t="str">
            <v xml:space="preserve">EPKER OSTEOTOME  8MM CURVED             </v>
          </cell>
          <cell r="D9049" t="str">
            <v>PC</v>
          </cell>
          <cell r="E9049">
            <v>61.6</v>
          </cell>
          <cell r="F9049">
            <v>154</v>
          </cell>
        </row>
        <row r="9050">
          <cell r="A9050">
            <v>3882900</v>
          </cell>
          <cell r="B9050" t="str">
            <v>38-829-00</v>
          </cell>
          <cell r="C9050" t="str">
            <v xml:space="preserve">HARGIS CHEEK RETRACTOR                  </v>
          </cell>
          <cell r="D9050" t="str">
            <v>PC</v>
          </cell>
          <cell r="E9050">
            <v>167</v>
          </cell>
          <cell r="F9050">
            <v>417.5</v>
          </cell>
        </row>
        <row r="9051">
          <cell r="A9051">
            <v>3883101</v>
          </cell>
          <cell r="B9051" t="str">
            <v>38-831-01</v>
          </cell>
          <cell r="C9051" t="str">
            <v xml:space="preserve">HARGIS RAMUS RETRACTOR RIGHT            </v>
          </cell>
          <cell r="D9051" t="str">
            <v>PC</v>
          </cell>
          <cell r="E9051">
            <v>131</v>
          </cell>
          <cell r="F9051">
            <v>327.5</v>
          </cell>
        </row>
        <row r="9052">
          <cell r="A9052">
            <v>3883102</v>
          </cell>
          <cell r="B9052" t="str">
            <v>38-831-02</v>
          </cell>
          <cell r="C9052" t="str">
            <v xml:space="preserve">HARGIS RAMUS RETRACTOR LEFT             </v>
          </cell>
          <cell r="D9052" t="str">
            <v>PC</v>
          </cell>
          <cell r="E9052">
            <v>131</v>
          </cell>
          <cell r="F9052">
            <v>327.5</v>
          </cell>
        </row>
        <row r="9053">
          <cell r="A9053">
            <v>3883318</v>
          </cell>
          <cell r="B9053" t="str">
            <v>38-833-18</v>
          </cell>
          <cell r="C9053" t="str">
            <v xml:space="preserve">HARGIS MANDIBLE RETRACTOR               </v>
          </cell>
          <cell r="D9053" t="str">
            <v>PC</v>
          </cell>
          <cell r="E9053">
            <v>131</v>
          </cell>
          <cell r="F9053">
            <v>327.5</v>
          </cell>
        </row>
        <row r="9054">
          <cell r="A9054">
            <v>3883519</v>
          </cell>
          <cell r="B9054" t="str">
            <v>38-835-19</v>
          </cell>
          <cell r="C9054" t="str">
            <v xml:space="preserve">HARGIS ANTERIOR BORDER STRIP            </v>
          </cell>
          <cell r="D9054" t="str">
            <v>PC</v>
          </cell>
          <cell r="E9054">
            <v>157.5</v>
          </cell>
          <cell r="F9054">
            <v>393.75</v>
          </cell>
        </row>
        <row r="9055">
          <cell r="A9055">
            <v>3883701</v>
          </cell>
          <cell r="B9055" t="str">
            <v>38-837-01</v>
          </cell>
          <cell r="C9055" t="str">
            <v xml:space="preserve">HARGIS STRIPPER   6.5MM RIGHT           </v>
          </cell>
          <cell r="D9055" t="str">
            <v>PC</v>
          </cell>
          <cell r="E9055">
            <v>118</v>
          </cell>
          <cell r="F9055">
            <v>295</v>
          </cell>
        </row>
        <row r="9056">
          <cell r="A9056">
            <v>3883702</v>
          </cell>
          <cell r="B9056" t="str">
            <v>38-837-02</v>
          </cell>
          <cell r="C9056" t="str">
            <v xml:space="preserve">HARGIS STRIPPER 9.0MM RIGHT             </v>
          </cell>
          <cell r="D9056" t="str">
            <v>PC</v>
          </cell>
          <cell r="E9056">
            <v>118</v>
          </cell>
          <cell r="F9056">
            <v>295</v>
          </cell>
        </row>
        <row r="9057">
          <cell r="A9057">
            <v>3883703</v>
          </cell>
          <cell r="B9057" t="str">
            <v>38-837-03</v>
          </cell>
          <cell r="C9057" t="str">
            <v xml:space="preserve">HARGIS STRIPPER   6.5MM LEFT            </v>
          </cell>
          <cell r="D9057" t="str">
            <v>PC</v>
          </cell>
          <cell r="E9057">
            <v>118</v>
          </cell>
          <cell r="F9057">
            <v>295</v>
          </cell>
        </row>
        <row r="9058">
          <cell r="A9058">
            <v>3883704</v>
          </cell>
          <cell r="B9058" t="str">
            <v>38-837-04</v>
          </cell>
          <cell r="C9058" t="str">
            <v xml:space="preserve">HARGIS STRIPPER   9MM LEFT              </v>
          </cell>
          <cell r="D9058" t="str">
            <v>PC</v>
          </cell>
          <cell r="E9058">
            <v>118</v>
          </cell>
          <cell r="F9058">
            <v>295</v>
          </cell>
        </row>
        <row r="9059">
          <cell r="A9059">
            <v>3883918</v>
          </cell>
          <cell r="B9059" t="str">
            <v>38-839-18</v>
          </cell>
          <cell r="C9059" t="str">
            <v xml:space="preserve">HARGIS PERIFORM RIM RETRACT             </v>
          </cell>
          <cell r="D9059" t="str">
            <v>PC</v>
          </cell>
          <cell r="E9059">
            <v>118</v>
          </cell>
          <cell r="F9059">
            <v>295</v>
          </cell>
        </row>
        <row r="9060">
          <cell r="A9060">
            <v>3884122</v>
          </cell>
          <cell r="B9060" t="str">
            <v>38-841-22</v>
          </cell>
          <cell r="C9060" t="str">
            <v xml:space="preserve">HARGIS PTERYGOID OSTEOTOME              </v>
          </cell>
          <cell r="D9060" t="str">
            <v>PC</v>
          </cell>
          <cell r="E9060">
            <v>99.8</v>
          </cell>
          <cell r="F9060">
            <v>249.5</v>
          </cell>
        </row>
        <row r="9061">
          <cell r="A9061">
            <v>3884319</v>
          </cell>
          <cell r="B9061" t="str">
            <v>38-843-19</v>
          </cell>
          <cell r="C9061" t="str">
            <v xml:space="preserve">HARGIS CORONOID RETRACTOR               </v>
          </cell>
          <cell r="D9061" t="str">
            <v>PC</v>
          </cell>
          <cell r="E9061">
            <v>61.7</v>
          </cell>
          <cell r="F9061">
            <v>154.25</v>
          </cell>
        </row>
        <row r="9062">
          <cell r="A9062">
            <v>3884399</v>
          </cell>
          <cell r="B9062" t="str">
            <v>38-843-99</v>
          </cell>
          <cell r="C9062" t="str">
            <v xml:space="preserve">CHAIN ONLY FOR 38-843-19                </v>
          </cell>
          <cell r="D9062" t="str">
            <v>PC</v>
          </cell>
          <cell r="E9062">
            <v>26.9</v>
          </cell>
          <cell r="F9062">
            <v>67.25</v>
          </cell>
        </row>
        <row r="9063">
          <cell r="A9063">
            <v>3884501</v>
          </cell>
          <cell r="B9063" t="str">
            <v>38-845-01</v>
          </cell>
          <cell r="C9063" t="str">
            <v xml:space="preserve">SMITH SEPARATOR RIGHT                   </v>
          </cell>
          <cell r="D9063" t="str">
            <v>PC</v>
          </cell>
          <cell r="E9063">
            <v>81.099999999999994</v>
          </cell>
          <cell r="F9063">
            <v>202.75</v>
          </cell>
        </row>
        <row r="9064">
          <cell r="A9064">
            <v>3884502</v>
          </cell>
          <cell r="B9064" t="str">
            <v>38-845-02</v>
          </cell>
          <cell r="C9064" t="str">
            <v xml:space="preserve">SMITH SEPARATOR LEFT                    </v>
          </cell>
          <cell r="D9064" t="str">
            <v>PC</v>
          </cell>
          <cell r="E9064">
            <v>81.099999999999994</v>
          </cell>
          <cell r="F9064">
            <v>202.75</v>
          </cell>
        </row>
        <row r="9065">
          <cell r="A9065">
            <v>3884620</v>
          </cell>
          <cell r="B9065" t="str">
            <v>38-846-20</v>
          </cell>
          <cell r="C9065" t="str">
            <v xml:space="preserve">SMITH RAMUS SEPARATOR                   </v>
          </cell>
          <cell r="D9065" t="str">
            <v>PC</v>
          </cell>
          <cell r="E9065">
            <v>199.5</v>
          </cell>
          <cell r="F9065">
            <v>498.75</v>
          </cell>
        </row>
        <row r="9066">
          <cell r="A9066">
            <v>3885001</v>
          </cell>
          <cell r="B9066" t="str">
            <v>38-850-01</v>
          </cell>
          <cell r="C9066" t="str">
            <v xml:space="preserve">TERRY MUSCLE CLAMP LEFT                 </v>
          </cell>
          <cell r="D9066" t="str">
            <v>PC</v>
          </cell>
          <cell r="E9066">
            <v>180.5</v>
          </cell>
          <cell r="F9066">
            <v>451.25</v>
          </cell>
        </row>
        <row r="9067">
          <cell r="A9067">
            <v>3885002</v>
          </cell>
          <cell r="B9067" t="str">
            <v>38-850-02</v>
          </cell>
          <cell r="C9067" t="str">
            <v xml:space="preserve">TERRY MUSCLE CLAMP RIGHT                </v>
          </cell>
          <cell r="D9067" t="str">
            <v>PC</v>
          </cell>
          <cell r="E9067">
            <v>180.5</v>
          </cell>
          <cell r="F9067">
            <v>451.25</v>
          </cell>
        </row>
        <row r="9068">
          <cell r="A9068">
            <v>3885116</v>
          </cell>
          <cell r="B9068" t="str">
            <v>38-851-16</v>
          </cell>
          <cell r="C9068" t="str">
            <v xml:space="preserve">TERRY CHANNEL RETRACTOR                 </v>
          </cell>
          <cell r="D9068" t="str">
            <v>PC</v>
          </cell>
          <cell r="E9068">
            <v>50.9</v>
          </cell>
          <cell r="F9068">
            <v>127.25</v>
          </cell>
        </row>
        <row r="9069">
          <cell r="A9069">
            <v>3885324</v>
          </cell>
          <cell r="B9069" t="str">
            <v>38-853-24</v>
          </cell>
          <cell r="C9069" t="str">
            <v xml:space="preserve">TERRY RAMUS PUSHER                      </v>
          </cell>
          <cell r="D9069" t="str">
            <v>PC</v>
          </cell>
          <cell r="E9069">
            <v>67.900000000000006</v>
          </cell>
          <cell r="F9069">
            <v>169.75</v>
          </cell>
        </row>
        <row r="9070">
          <cell r="A9070">
            <v>3885517</v>
          </cell>
          <cell r="B9070" t="str">
            <v>38-855-17</v>
          </cell>
          <cell r="C9070" t="str">
            <v xml:space="preserve">TERRY WIRE INTRODUCER                   </v>
          </cell>
          <cell r="D9070" t="str">
            <v>PC</v>
          </cell>
          <cell r="E9070">
            <v>79</v>
          </cell>
          <cell r="F9070">
            <v>197.5</v>
          </cell>
        </row>
        <row r="9071">
          <cell r="A9071">
            <v>3885619</v>
          </cell>
          <cell r="B9071" t="str">
            <v>38-856-19</v>
          </cell>
          <cell r="C9071" t="str">
            <v xml:space="preserve">TERRY MODIF. OSTEOTOME                  </v>
          </cell>
          <cell r="D9071" t="str">
            <v>PC</v>
          </cell>
          <cell r="E9071">
            <v>88.1</v>
          </cell>
          <cell r="F9071">
            <v>220.25</v>
          </cell>
        </row>
        <row r="9072">
          <cell r="A9072">
            <v>3885901</v>
          </cell>
          <cell r="B9072" t="str">
            <v>38-859-01</v>
          </cell>
          <cell r="C9072" t="str">
            <v xml:space="preserve">TERRY DUCT RETRACTOR LEFT               </v>
          </cell>
          <cell r="D9072" t="str">
            <v>PC</v>
          </cell>
          <cell r="E9072">
            <v>16.3</v>
          </cell>
          <cell r="F9072">
            <v>40.75</v>
          </cell>
        </row>
        <row r="9073">
          <cell r="A9073">
            <v>3885902</v>
          </cell>
          <cell r="B9073" t="str">
            <v>38-859-02</v>
          </cell>
          <cell r="C9073" t="str">
            <v xml:space="preserve">TERRY DUCT RETRACTOR RIGHT              </v>
          </cell>
          <cell r="D9073" t="str">
            <v>PC</v>
          </cell>
          <cell r="E9073">
            <v>16.3</v>
          </cell>
          <cell r="F9073">
            <v>40.75</v>
          </cell>
        </row>
        <row r="9074">
          <cell r="A9074">
            <v>3887017</v>
          </cell>
          <cell r="B9074" t="str">
            <v>38-870-17</v>
          </cell>
          <cell r="C9074" t="str">
            <v xml:space="preserve">TURVEY PALATAL EXPANDER                 </v>
          </cell>
          <cell r="D9074" t="str">
            <v>PC</v>
          </cell>
          <cell r="E9074">
            <v>210.5</v>
          </cell>
          <cell r="F9074">
            <v>526.25</v>
          </cell>
        </row>
        <row r="9075">
          <cell r="A9075">
            <v>3887518</v>
          </cell>
          <cell r="B9075" t="str">
            <v>38-875-18</v>
          </cell>
          <cell r="C9075" t="str">
            <v xml:space="preserve">STEINHAUSER ELEVATOR                    </v>
          </cell>
          <cell r="D9075" t="str">
            <v>PC</v>
          </cell>
          <cell r="E9075">
            <v>33.1</v>
          </cell>
          <cell r="F9075">
            <v>82.75</v>
          </cell>
        </row>
        <row r="9076">
          <cell r="A9076">
            <v>3887700</v>
          </cell>
          <cell r="B9076" t="str">
            <v>38-877-00</v>
          </cell>
          <cell r="C9076" t="str">
            <v xml:space="preserve">STEINHAUSER CHANNEL RETR.               </v>
          </cell>
          <cell r="D9076" t="str">
            <v>PC</v>
          </cell>
          <cell r="E9076">
            <v>82.8</v>
          </cell>
          <cell r="F9076">
            <v>207</v>
          </cell>
        </row>
        <row r="9077">
          <cell r="A9077">
            <v>3887801</v>
          </cell>
          <cell r="B9077" t="str">
            <v>38-878-01</v>
          </cell>
          <cell r="C9077" t="str">
            <v xml:space="preserve">STEINHAUSER RAMUS FCPS. R.              </v>
          </cell>
          <cell r="D9077" t="str">
            <v>PC</v>
          </cell>
          <cell r="E9077">
            <v>62.4</v>
          </cell>
          <cell r="F9077">
            <v>156</v>
          </cell>
        </row>
        <row r="9078">
          <cell r="A9078">
            <v>3887802</v>
          </cell>
          <cell r="B9078" t="str">
            <v>38-878-02</v>
          </cell>
          <cell r="C9078" t="str">
            <v xml:space="preserve">STEINHAUSER RAMUS FCPS. L.              </v>
          </cell>
          <cell r="D9078" t="str">
            <v>PC</v>
          </cell>
          <cell r="E9078">
            <v>62.4</v>
          </cell>
          <cell r="F9078">
            <v>156</v>
          </cell>
        </row>
        <row r="9079">
          <cell r="A9079">
            <v>3888107</v>
          </cell>
          <cell r="B9079" t="str">
            <v>38-881-07</v>
          </cell>
          <cell r="C9079" t="str">
            <v xml:space="preserve">STEINHAUSER RAMUS CHISEL                </v>
          </cell>
          <cell r="D9079" t="str">
            <v>PC</v>
          </cell>
          <cell r="E9079">
            <v>90.7</v>
          </cell>
          <cell r="F9079">
            <v>226.75</v>
          </cell>
        </row>
        <row r="9080">
          <cell r="A9080">
            <v>3888110</v>
          </cell>
          <cell r="B9080" t="str">
            <v>38-881-10</v>
          </cell>
          <cell r="C9080" t="str">
            <v xml:space="preserve">STEINHAUSER RAMUS CHISEL                </v>
          </cell>
          <cell r="D9080" t="str">
            <v>PC</v>
          </cell>
          <cell r="E9080">
            <v>90.7</v>
          </cell>
          <cell r="F9080">
            <v>226.75</v>
          </cell>
        </row>
        <row r="9081">
          <cell r="A9081">
            <v>3888307</v>
          </cell>
          <cell r="B9081" t="str">
            <v>38-883-07</v>
          </cell>
          <cell r="C9081" t="str">
            <v xml:space="preserve">STEINHAUSER OSTEOTOME 7 MM              </v>
          </cell>
          <cell r="D9081" t="str">
            <v>PC</v>
          </cell>
          <cell r="E9081">
            <v>90</v>
          </cell>
          <cell r="F9081">
            <v>225</v>
          </cell>
        </row>
        <row r="9082">
          <cell r="A9082">
            <v>3888311</v>
          </cell>
          <cell r="B9082" t="str">
            <v>38-883-11</v>
          </cell>
          <cell r="C9082" t="str">
            <v xml:space="preserve">STEINHAUSER OSTEOTOME 11 MM             </v>
          </cell>
          <cell r="D9082" t="str">
            <v>PC</v>
          </cell>
          <cell r="E9082">
            <v>90</v>
          </cell>
          <cell r="F9082">
            <v>225</v>
          </cell>
        </row>
        <row r="9083">
          <cell r="A9083">
            <v>3888315</v>
          </cell>
          <cell r="B9083" t="str">
            <v>38-883-15</v>
          </cell>
          <cell r="C9083" t="str">
            <v xml:space="preserve">STEINHAUSER OSTEOTOME 15 MM             </v>
          </cell>
          <cell r="D9083" t="str">
            <v>PC</v>
          </cell>
          <cell r="E9083">
            <v>90</v>
          </cell>
          <cell r="F9083">
            <v>225</v>
          </cell>
        </row>
        <row r="9084">
          <cell r="A9084">
            <v>3888518</v>
          </cell>
          <cell r="B9084" t="str">
            <v>38-885-18</v>
          </cell>
          <cell r="C9084" t="str">
            <v xml:space="preserve">STEINHAUSER REPOSIT. FORK               </v>
          </cell>
          <cell r="D9084" t="str">
            <v>PC</v>
          </cell>
          <cell r="E9084">
            <v>38.5</v>
          </cell>
          <cell r="F9084">
            <v>96.25</v>
          </cell>
        </row>
        <row r="9085">
          <cell r="A9085">
            <v>3889101</v>
          </cell>
          <cell r="B9085" t="str">
            <v>38-891-01</v>
          </cell>
          <cell r="C9085" t="str">
            <v xml:space="preserve">STEINHAUSER ZYGOMA RETR. R.             </v>
          </cell>
          <cell r="D9085" t="str">
            <v>PC</v>
          </cell>
          <cell r="E9085">
            <v>78.5</v>
          </cell>
          <cell r="F9085">
            <v>196.25</v>
          </cell>
        </row>
        <row r="9086">
          <cell r="A9086">
            <v>3889102</v>
          </cell>
          <cell r="B9086" t="str">
            <v>38-891-02</v>
          </cell>
          <cell r="C9086" t="str">
            <v xml:space="preserve">STEINHAUSER ZYGOMA RETR. L.             </v>
          </cell>
          <cell r="D9086" t="str">
            <v>PC</v>
          </cell>
          <cell r="E9086">
            <v>78.5</v>
          </cell>
          <cell r="F9086">
            <v>196.25</v>
          </cell>
        </row>
        <row r="9087">
          <cell r="A9087">
            <v>3889316</v>
          </cell>
          <cell r="B9087" t="str">
            <v>38-893-16</v>
          </cell>
          <cell r="C9087" t="str">
            <v xml:space="preserve">STEINHAUSER ORBITAL ELEVAT.             </v>
          </cell>
          <cell r="D9087" t="str">
            <v>PC</v>
          </cell>
          <cell r="E9087">
            <v>22.5</v>
          </cell>
          <cell r="F9087">
            <v>56.25</v>
          </cell>
        </row>
        <row r="9088">
          <cell r="A9088">
            <v>3889505</v>
          </cell>
          <cell r="B9088" t="str">
            <v>38-895-05</v>
          </cell>
          <cell r="C9088" t="str">
            <v xml:space="preserve">STEINHAUSER ORBITAL OSTEOT.             </v>
          </cell>
          <cell r="D9088" t="str">
            <v>PC</v>
          </cell>
          <cell r="E9088">
            <v>91.7</v>
          </cell>
          <cell r="F9088">
            <v>229.25</v>
          </cell>
        </row>
        <row r="9089">
          <cell r="A9089">
            <v>3889508</v>
          </cell>
          <cell r="B9089" t="str">
            <v>38-895-08</v>
          </cell>
          <cell r="C9089" t="str">
            <v xml:space="preserve">STEINHAUSER ORBITAL OSTEOT.             </v>
          </cell>
          <cell r="D9089" t="str">
            <v>PC</v>
          </cell>
          <cell r="E9089">
            <v>91.7</v>
          </cell>
          <cell r="F9089">
            <v>229.25</v>
          </cell>
        </row>
        <row r="9090">
          <cell r="A9090">
            <v>3889906</v>
          </cell>
          <cell r="B9090" t="str">
            <v>38-899-06</v>
          </cell>
          <cell r="C9090" t="str">
            <v xml:space="preserve">WOLFORD OSTEOTOME 6 MM                  </v>
          </cell>
          <cell r="D9090" t="str">
            <v>PC</v>
          </cell>
          <cell r="E9090">
            <v>118.5</v>
          </cell>
          <cell r="F9090">
            <v>296.25</v>
          </cell>
        </row>
        <row r="9091">
          <cell r="A9091">
            <v>3889908</v>
          </cell>
          <cell r="B9091" t="str">
            <v>38-899-08</v>
          </cell>
          <cell r="C9091" t="str">
            <v xml:space="preserve">WOLFORD OSTEOTOME 8 MM                  </v>
          </cell>
          <cell r="D9091" t="str">
            <v>PC</v>
          </cell>
          <cell r="E9091">
            <v>118.5</v>
          </cell>
          <cell r="F9091">
            <v>296.25</v>
          </cell>
        </row>
        <row r="9092">
          <cell r="A9092">
            <v>3900118</v>
          </cell>
          <cell r="B9092" t="str">
            <v>39-001-18</v>
          </cell>
          <cell r="C9092" t="str">
            <v xml:space="preserve">SALYER RETRACTRO SHORT                  </v>
          </cell>
          <cell r="D9092" t="str">
            <v>PC</v>
          </cell>
          <cell r="E9092">
            <v>37.619999999999997</v>
          </cell>
          <cell r="F9092">
            <v>94.05</v>
          </cell>
        </row>
        <row r="9093">
          <cell r="A9093">
            <v>3900318</v>
          </cell>
          <cell r="B9093" t="str">
            <v>39-003-18</v>
          </cell>
          <cell r="C9093" t="str">
            <v xml:space="preserve">SALYER RETRACTOR LONG                   </v>
          </cell>
          <cell r="D9093" t="str">
            <v>PC</v>
          </cell>
          <cell r="E9093">
            <v>37.619999999999997</v>
          </cell>
          <cell r="F9093">
            <v>94.05</v>
          </cell>
        </row>
        <row r="9094">
          <cell r="A9094">
            <v>3901118</v>
          </cell>
          <cell r="B9094" t="str">
            <v>39-011-18</v>
          </cell>
          <cell r="C9094" t="str">
            <v xml:space="preserve">SALYER DISSECTOR SHORT                  </v>
          </cell>
          <cell r="D9094" t="str">
            <v>PC</v>
          </cell>
          <cell r="E9094">
            <v>37.619999999999997</v>
          </cell>
          <cell r="F9094">
            <v>94.05</v>
          </cell>
        </row>
        <row r="9095">
          <cell r="A9095">
            <v>3901318</v>
          </cell>
          <cell r="B9095" t="str">
            <v>39-013-18</v>
          </cell>
          <cell r="C9095" t="str">
            <v xml:space="preserve">ALYER DISSECTOR LONG                    </v>
          </cell>
          <cell r="D9095" t="str">
            <v>PC</v>
          </cell>
          <cell r="E9095">
            <v>37.619999999999997</v>
          </cell>
          <cell r="F9095">
            <v>94.05</v>
          </cell>
        </row>
        <row r="9096">
          <cell r="A9096">
            <v>3902118</v>
          </cell>
          <cell r="B9096" t="str">
            <v>39-021-18</v>
          </cell>
          <cell r="C9096" t="str">
            <v xml:space="preserve">SALYER ELEVATORIUM                      </v>
          </cell>
          <cell r="D9096" t="str">
            <v>PC</v>
          </cell>
          <cell r="E9096">
            <v>39.69</v>
          </cell>
          <cell r="F9096">
            <v>99.224999999999994</v>
          </cell>
        </row>
        <row r="9097">
          <cell r="A9097">
            <v>3902318</v>
          </cell>
          <cell r="B9097" t="str">
            <v>39-023-18</v>
          </cell>
          <cell r="C9097" t="str">
            <v xml:space="preserve">SALYER ELEVATOR                         </v>
          </cell>
          <cell r="D9097" t="str">
            <v>PC</v>
          </cell>
          <cell r="E9097">
            <v>39.69</v>
          </cell>
          <cell r="F9097">
            <v>99.224999999999994</v>
          </cell>
        </row>
        <row r="9098">
          <cell r="A9098">
            <v>3902718</v>
          </cell>
          <cell r="B9098" t="str">
            <v>39-027-18</v>
          </cell>
          <cell r="C9098" t="str">
            <v xml:space="preserve">SALYER ELEVATOR                         </v>
          </cell>
          <cell r="D9098" t="str">
            <v>PC</v>
          </cell>
          <cell r="E9098">
            <v>39.69</v>
          </cell>
          <cell r="F9098">
            <v>99.224999999999994</v>
          </cell>
        </row>
        <row r="9099">
          <cell r="A9099">
            <v>3910017</v>
          </cell>
          <cell r="B9099" t="str">
            <v>39-100-17</v>
          </cell>
          <cell r="C9099" t="str">
            <v xml:space="preserve">JABOMA ELEVATOR                         </v>
          </cell>
          <cell r="D9099" t="str">
            <v>PC</v>
          </cell>
          <cell r="E9099">
            <v>52.8</v>
          </cell>
          <cell r="F9099">
            <v>132</v>
          </cell>
        </row>
        <row r="9100">
          <cell r="A9100">
            <v>3913721</v>
          </cell>
          <cell r="B9100" t="str">
            <v>39-137-21</v>
          </cell>
          <cell r="C9100" t="str">
            <v xml:space="preserve">HURD CLEFT PALATE NEEDLE                </v>
          </cell>
          <cell r="D9100" t="str">
            <v>PC</v>
          </cell>
          <cell r="E9100">
            <v>40.4</v>
          </cell>
          <cell r="F9100">
            <v>101</v>
          </cell>
        </row>
        <row r="9101">
          <cell r="A9101">
            <v>3913921</v>
          </cell>
          <cell r="B9101" t="str">
            <v>39-139-21</v>
          </cell>
          <cell r="C9101" t="str">
            <v xml:space="preserve">HURD CLEFT PALATE NEEDLE                </v>
          </cell>
          <cell r="D9101" t="str">
            <v>PC</v>
          </cell>
          <cell r="E9101">
            <v>40.4</v>
          </cell>
          <cell r="F9101">
            <v>101</v>
          </cell>
        </row>
        <row r="9102">
          <cell r="A9102">
            <v>3926925</v>
          </cell>
          <cell r="B9102" t="str">
            <v>39-269-25</v>
          </cell>
          <cell r="C9102" t="str">
            <v xml:space="preserve">CARPENTER KNIFE &amp; ENUCLEATOR            </v>
          </cell>
          <cell r="D9102" t="str">
            <v>PC</v>
          </cell>
          <cell r="E9102">
            <v>57.33</v>
          </cell>
          <cell r="F9102">
            <v>143.32499999999999</v>
          </cell>
        </row>
        <row r="9103">
          <cell r="A9103">
            <v>3928122</v>
          </cell>
          <cell r="B9103" t="str">
            <v>39-281-22</v>
          </cell>
          <cell r="C9103" t="str">
            <v xml:space="preserve">HURD DISSECTOR AND RETRACTOR            </v>
          </cell>
          <cell r="D9103" t="str">
            <v>PC</v>
          </cell>
          <cell r="E9103">
            <v>31.95</v>
          </cell>
          <cell r="F9103">
            <v>79.875</v>
          </cell>
        </row>
        <row r="9104">
          <cell r="A9104">
            <v>3928923</v>
          </cell>
          <cell r="B9104" t="str">
            <v>39-289-23</v>
          </cell>
          <cell r="C9104" t="str">
            <v xml:space="preserve">HENKE TONSIL ELEVATOR                   </v>
          </cell>
          <cell r="D9104" t="str">
            <v>PC</v>
          </cell>
          <cell r="E9104">
            <v>48.78</v>
          </cell>
          <cell r="F9104">
            <v>121.95</v>
          </cell>
        </row>
        <row r="9105">
          <cell r="A9105">
            <v>3929123</v>
          </cell>
          <cell r="B9105" t="str">
            <v>39-291-23</v>
          </cell>
          <cell r="C9105" t="str">
            <v xml:space="preserve">HENKE TONSIL ELEVATOR                   </v>
          </cell>
          <cell r="D9105" t="str">
            <v>PC</v>
          </cell>
          <cell r="E9105">
            <v>48.78</v>
          </cell>
          <cell r="F9105">
            <v>121.95</v>
          </cell>
        </row>
        <row r="9106">
          <cell r="A9106">
            <v>3931119</v>
          </cell>
          <cell r="B9106" t="str">
            <v>39-311-19</v>
          </cell>
          <cell r="C9106" t="str">
            <v xml:space="preserve">LUNIATSCHEK GAUZE PACKER, 3 MM, 17,5 CM </v>
          </cell>
          <cell r="D9106" t="str">
            <v>PC</v>
          </cell>
          <cell r="E9106">
            <v>11.07</v>
          </cell>
          <cell r="F9106">
            <v>27.675000000000001</v>
          </cell>
        </row>
        <row r="9107">
          <cell r="A9107">
            <v>3931120</v>
          </cell>
          <cell r="B9107" t="str">
            <v>39-311-20</v>
          </cell>
          <cell r="C9107" t="str">
            <v xml:space="preserve">LUNIATSCHEK GAUZE PACKER, 2MM, 17,5 CM  </v>
          </cell>
          <cell r="D9107" t="str">
            <v>PC</v>
          </cell>
          <cell r="E9107">
            <v>11.07</v>
          </cell>
          <cell r="F9107">
            <v>27.675000000000001</v>
          </cell>
        </row>
        <row r="9108">
          <cell r="A9108">
            <v>3931317</v>
          </cell>
          <cell r="B9108" t="str">
            <v>39-313-17</v>
          </cell>
          <cell r="C9108" t="str">
            <v xml:space="preserve">LUNIATSCHEK GAUZE PACKER                </v>
          </cell>
          <cell r="D9108" t="str">
            <v>PC</v>
          </cell>
          <cell r="E9108">
            <v>11.07</v>
          </cell>
          <cell r="F9108">
            <v>27.675000000000001</v>
          </cell>
        </row>
        <row r="9109">
          <cell r="A9109">
            <v>3941918</v>
          </cell>
          <cell r="B9109" t="str">
            <v>39-419-18</v>
          </cell>
          <cell r="C9109" t="str">
            <v xml:space="preserve">WHITE TONSIL FORCEPS                    </v>
          </cell>
          <cell r="D9109" t="str">
            <v>PC</v>
          </cell>
          <cell r="E9109">
            <v>57.96</v>
          </cell>
          <cell r="F9109">
            <v>144.9</v>
          </cell>
        </row>
        <row r="9110">
          <cell r="A9110">
            <v>3942320</v>
          </cell>
          <cell r="B9110" t="str">
            <v>39-423-20</v>
          </cell>
          <cell r="C9110" t="str">
            <v xml:space="preserve">BLOHMKE TONSIL SEIZ FORCEPS             </v>
          </cell>
          <cell r="D9110" t="str">
            <v>PC</v>
          </cell>
          <cell r="E9110">
            <v>81.180000000000007</v>
          </cell>
          <cell r="F9110">
            <v>202.95000000000002</v>
          </cell>
        </row>
        <row r="9111">
          <cell r="A9111">
            <v>3944319</v>
          </cell>
          <cell r="B9111" t="str">
            <v>39-443-19</v>
          </cell>
          <cell r="C9111" t="str">
            <v xml:space="preserve">SCHNIDT TONSIL FCPS. SL.CVD.            </v>
          </cell>
          <cell r="D9111" t="str">
            <v>PC</v>
          </cell>
          <cell r="E9111">
            <v>31.95</v>
          </cell>
          <cell r="F9111">
            <v>79.875</v>
          </cell>
        </row>
        <row r="9112">
          <cell r="A9112">
            <v>3944519</v>
          </cell>
          <cell r="B9112" t="str">
            <v>39-445-19</v>
          </cell>
          <cell r="C9112" t="str">
            <v xml:space="preserve">SCHNIDT TONSIL FORCEPS                  </v>
          </cell>
          <cell r="D9112" t="str">
            <v>PC</v>
          </cell>
          <cell r="E9112">
            <v>31.95</v>
          </cell>
          <cell r="F9112">
            <v>79.875</v>
          </cell>
        </row>
        <row r="9113">
          <cell r="A9113">
            <v>3944719</v>
          </cell>
          <cell r="B9113" t="str">
            <v>39-447-19</v>
          </cell>
          <cell r="C9113" t="str">
            <v xml:space="preserve">SCHNIDT TONSIL FORCEPS                  </v>
          </cell>
          <cell r="D9113" t="str">
            <v>PC</v>
          </cell>
          <cell r="E9113">
            <v>45.18</v>
          </cell>
          <cell r="F9113">
            <v>112.95</v>
          </cell>
        </row>
        <row r="9114">
          <cell r="A9114">
            <v>3944919</v>
          </cell>
          <cell r="B9114" t="str">
            <v>39-449-19</v>
          </cell>
          <cell r="C9114" t="str">
            <v xml:space="preserve">SCHNIDT TONSIL FORCEPS                  </v>
          </cell>
          <cell r="D9114" t="str">
            <v>PC</v>
          </cell>
          <cell r="E9114">
            <v>45.18</v>
          </cell>
          <cell r="F9114">
            <v>112.95</v>
          </cell>
        </row>
        <row r="9115">
          <cell r="A9115">
            <v>3950028</v>
          </cell>
          <cell r="B9115" t="str">
            <v>39-500-28</v>
          </cell>
          <cell r="C9115" t="str">
            <v xml:space="preserve">EVES TONSIL SNARE                       </v>
          </cell>
          <cell r="D9115" t="str">
            <v>PC</v>
          </cell>
          <cell r="E9115">
            <v>79.38</v>
          </cell>
          <cell r="F9115">
            <v>198.45</v>
          </cell>
        </row>
        <row r="9116">
          <cell r="A9116">
            <v>3950228</v>
          </cell>
          <cell r="B9116" t="str">
            <v>39-502-28</v>
          </cell>
          <cell r="C9116" t="str">
            <v xml:space="preserve">EVES TONSIL SNARE                       </v>
          </cell>
          <cell r="D9116" t="str">
            <v>PC</v>
          </cell>
          <cell r="E9116">
            <v>90.9</v>
          </cell>
          <cell r="F9116">
            <v>227.25</v>
          </cell>
        </row>
        <row r="9117">
          <cell r="A9117">
            <v>3950628</v>
          </cell>
          <cell r="B9117" t="str">
            <v>39-506-28</v>
          </cell>
          <cell r="C9117" t="str">
            <v xml:space="preserve">BRUENINGS TONSIL SNARE                  </v>
          </cell>
          <cell r="D9117" t="str">
            <v>PC</v>
          </cell>
          <cell r="E9117">
            <v>103.95</v>
          </cell>
          <cell r="F9117">
            <v>259.875</v>
          </cell>
        </row>
        <row r="9118">
          <cell r="A9118">
            <v>3951140</v>
          </cell>
          <cell r="B9118" t="str">
            <v>39-511-40</v>
          </cell>
          <cell r="C9118" t="str">
            <v xml:space="preserve">WIRE LOOPS 40 MM                        </v>
          </cell>
          <cell r="D9118">
            <v>100</v>
          </cell>
          <cell r="E9118">
            <v>46.62</v>
          </cell>
          <cell r="F9118">
            <v>116.55</v>
          </cell>
        </row>
        <row r="9119">
          <cell r="A9119">
            <v>3951150</v>
          </cell>
          <cell r="B9119" t="str">
            <v>39-511-50</v>
          </cell>
          <cell r="C9119" t="str">
            <v xml:space="preserve">WIRE LOOPS 50 MM                        </v>
          </cell>
          <cell r="D9119">
            <v>100</v>
          </cell>
          <cell r="E9119">
            <v>55.44</v>
          </cell>
          <cell r="F9119">
            <v>138.6</v>
          </cell>
        </row>
        <row r="9120">
          <cell r="A9120">
            <v>3951301</v>
          </cell>
          <cell r="B9120" t="str">
            <v>39-513-01</v>
          </cell>
          <cell r="C9120" t="str">
            <v xml:space="preserve">SNARE WIRES 100 BUNDLES                 </v>
          </cell>
          <cell r="D9120">
            <v>100</v>
          </cell>
          <cell r="E9120">
            <v>17.55</v>
          </cell>
          <cell r="F9120">
            <v>43.875</v>
          </cell>
        </row>
        <row r="9121">
          <cell r="A9121">
            <v>3952501</v>
          </cell>
          <cell r="B9121" t="str">
            <v>39-525-01</v>
          </cell>
          <cell r="C9121" t="str">
            <v xml:space="preserve">TYDING TONSIL SNARE                     </v>
          </cell>
          <cell r="D9121" t="str">
            <v>PC</v>
          </cell>
          <cell r="E9121">
            <v>121.5</v>
          </cell>
          <cell r="F9121">
            <v>303.75</v>
          </cell>
        </row>
        <row r="9122">
          <cell r="A9122">
            <v>3954113</v>
          </cell>
          <cell r="B9122" t="str">
            <v>39-541-13</v>
          </cell>
          <cell r="C9122" t="str">
            <v xml:space="preserve">HARTMANN TONSIL PUNCH 13 MM             </v>
          </cell>
          <cell r="D9122" t="str">
            <v>PC</v>
          </cell>
          <cell r="E9122">
            <v>353.7</v>
          </cell>
          <cell r="F9122">
            <v>884.25</v>
          </cell>
        </row>
        <row r="9123">
          <cell r="A9123">
            <v>3954115</v>
          </cell>
          <cell r="B9123" t="str">
            <v>39-541-15</v>
          </cell>
          <cell r="C9123" t="str">
            <v xml:space="preserve">HARTMANN TONSIL PUNCH 15 MM             </v>
          </cell>
          <cell r="D9123" t="str">
            <v>PC</v>
          </cell>
          <cell r="E9123">
            <v>353.7</v>
          </cell>
          <cell r="F9123">
            <v>884.25</v>
          </cell>
        </row>
        <row r="9124">
          <cell r="A9124">
            <v>3958101</v>
          </cell>
          <cell r="B9124" t="str">
            <v>39-581-01</v>
          </cell>
          <cell r="C9124" t="str">
            <v xml:space="preserve">HUBER UNIVERSAL HANDLE                  </v>
          </cell>
          <cell r="D9124" t="str">
            <v>PC</v>
          </cell>
          <cell r="E9124">
            <v>220.95</v>
          </cell>
          <cell r="F9124">
            <v>552.375</v>
          </cell>
        </row>
        <row r="9125">
          <cell r="A9125">
            <v>3958420</v>
          </cell>
          <cell r="B9125" t="str">
            <v>39-584-20</v>
          </cell>
          <cell r="C9125" t="str">
            <v xml:space="preserve">BRUENINGS EXTENS TUBE 20 CM             </v>
          </cell>
          <cell r="D9125" t="str">
            <v>PC</v>
          </cell>
          <cell r="E9125">
            <v>64.8</v>
          </cell>
          <cell r="F9125">
            <v>162</v>
          </cell>
        </row>
        <row r="9126">
          <cell r="A9126">
            <v>3958430</v>
          </cell>
          <cell r="B9126" t="str">
            <v>39-584-30</v>
          </cell>
          <cell r="C9126" t="str">
            <v xml:space="preserve">BRUENINGS EXTENS TUBE 30 CM             </v>
          </cell>
          <cell r="D9126" t="str">
            <v>PC</v>
          </cell>
          <cell r="E9126">
            <v>72.09</v>
          </cell>
          <cell r="F9126">
            <v>180.22500000000002</v>
          </cell>
        </row>
        <row r="9127">
          <cell r="A9127">
            <v>3958440</v>
          </cell>
          <cell r="B9127" t="str">
            <v>39-584-40</v>
          </cell>
          <cell r="C9127" t="str">
            <v xml:space="preserve">BRUENINGS EXTENS TUBE 40 CM             </v>
          </cell>
          <cell r="D9127" t="str">
            <v>PC</v>
          </cell>
          <cell r="E9127">
            <v>80.819999999999993</v>
          </cell>
          <cell r="F9127">
            <v>202.04999999999998</v>
          </cell>
        </row>
        <row r="9128">
          <cell r="A9128">
            <v>3958720</v>
          </cell>
          <cell r="B9128" t="str">
            <v>39-587-20</v>
          </cell>
          <cell r="C9128" t="str">
            <v xml:space="preserve">BRUENINGS LARYNGEAL TUBE                </v>
          </cell>
          <cell r="D9128" t="str">
            <v>PC</v>
          </cell>
          <cell r="E9128">
            <v>66.239999999999995</v>
          </cell>
          <cell r="F9128">
            <v>165.6</v>
          </cell>
        </row>
        <row r="9129">
          <cell r="A9129">
            <v>3960001</v>
          </cell>
          <cell r="B9129" t="str">
            <v>39-600-01</v>
          </cell>
          <cell r="C9129" t="str">
            <v xml:space="preserve">FRAENKEL FORCEPS TIP                    </v>
          </cell>
          <cell r="D9129" t="str">
            <v>PC</v>
          </cell>
          <cell r="E9129">
            <v>112.95</v>
          </cell>
          <cell r="F9129">
            <v>282.375</v>
          </cell>
        </row>
        <row r="9130">
          <cell r="A9130">
            <v>3960401</v>
          </cell>
          <cell r="B9130" t="str">
            <v>39-604-01</v>
          </cell>
          <cell r="C9130" t="str">
            <v xml:space="preserve">SEIFFERT FORCEPS TIP                    </v>
          </cell>
          <cell r="D9130" t="str">
            <v>PC</v>
          </cell>
          <cell r="E9130">
            <v>115.2</v>
          </cell>
          <cell r="F9130">
            <v>288</v>
          </cell>
        </row>
        <row r="9131">
          <cell r="A9131">
            <v>3960801</v>
          </cell>
          <cell r="B9131" t="str">
            <v>39-608-01</v>
          </cell>
          <cell r="C9131" t="str">
            <v xml:space="preserve">FRAENKEL FORCEPS TIP                    </v>
          </cell>
          <cell r="D9131" t="str">
            <v>PC</v>
          </cell>
          <cell r="E9131">
            <v>134.1</v>
          </cell>
          <cell r="F9131">
            <v>335.25</v>
          </cell>
        </row>
        <row r="9132">
          <cell r="A9132">
            <v>3961101</v>
          </cell>
          <cell r="B9132" t="str">
            <v>39-611-01</v>
          </cell>
          <cell r="C9132" t="str">
            <v xml:space="preserve">SCHEINMANN FORCEPS TIP                  </v>
          </cell>
          <cell r="D9132" t="str">
            <v>PC</v>
          </cell>
          <cell r="E9132">
            <v>146.25</v>
          </cell>
          <cell r="F9132">
            <v>365.625</v>
          </cell>
        </row>
        <row r="9133">
          <cell r="A9133">
            <v>3961301</v>
          </cell>
          <cell r="B9133" t="str">
            <v>39-613-01</v>
          </cell>
          <cell r="C9133" t="str">
            <v xml:space="preserve">SCHEINMANN FORCEPS TIP                  </v>
          </cell>
          <cell r="D9133" t="str">
            <v>PC</v>
          </cell>
          <cell r="E9133">
            <v>188.55</v>
          </cell>
          <cell r="F9133">
            <v>471.375</v>
          </cell>
        </row>
        <row r="9134">
          <cell r="A9134">
            <v>3961602</v>
          </cell>
          <cell r="B9134" t="str">
            <v>39-616-02</v>
          </cell>
          <cell r="C9134" t="str">
            <v xml:space="preserve">BRUENINGS FORCEPS TIP 3 MM              </v>
          </cell>
          <cell r="D9134" t="str">
            <v>PC</v>
          </cell>
          <cell r="E9134">
            <v>134.1</v>
          </cell>
          <cell r="F9134">
            <v>335.25</v>
          </cell>
        </row>
        <row r="9135">
          <cell r="A9135">
            <v>3961603</v>
          </cell>
          <cell r="B9135" t="str">
            <v>39-616-03</v>
          </cell>
          <cell r="C9135" t="str">
            <v xml:space="preserve">BRUENINGS FORCEPS TIP 4 MM              </v>
          </cell>
          <cell r="D9135" t="str">
            <v>PC</v>
          </cell>
          <cell r="E9135">
            <v>134.1</v>
          </cell>
          <cell r="F9135">
            <v>335.25</v>
          </cell>
        </row>
        <row r="9136">
          <cell r="A9136">
            <v>3961802</v>
          </cell>
          <cell r="B9136" t="str">
            <v>39-618-02</v>
          </cell>
          <cell r="C9136" t="str">
            <v xml:space="preserve">BRUENINGS FORCEPS TIP                   </v>
          </cell>
          <cell r="D9136" t="str">
            <v>PC</v>
          </cell>
          <cell r="E9136">
            <v>134.1</v>
          </cell>
          <cell r="F9136">
            <v>335.25</v>
          </cell>
        </row>
        <row r="9137">
          <cell r="A9137">
            <v>3961803</v>
          </cell>
          <cell r="B9137" t="str">
            <v>39-618-03</v>
          </cell>
          <cell r="C9137" t="str">
            <v xml:space="preserve">BRUENINGS FORCEPS TIP                   </v>
          </cell>
          <cell r="D9137" t="str">
            <v>PC</v>
          </cell>
          <cell r="E9137">
            <v>134.1</v>
          </cell>
          <cell r="F9137">
            <v>335.25</v>
          </cell>
        </row>
        <row r="9138">
          <cell r="A9138">
            <v>3962401</v>
          </cell>
          <cell r="B9138" t="str">
            <v>39-624-01</v>
          </cell>
          <cell r="C9138" t="str">
            <v xml:space="preserve">LANGE FORCEPS TIP                       </v>
          </cell>
          <cell r="D9138" t="str">
            <v>PC</v>
          </cell>
          <cell r="E9138">
            <v>134.1</v>
          </cell>
          <cell r="F9138">
            <v>335.25</v>
          </cell>
        </row>
        <row r="9139">
          <cell r="A9139">
            <v>3962801</v>
          </cell>
          <cell r="B9139" t="str">
            <v>39-628-01</v>
          </cell>
          <cell r="C9139" t="str">
            <v xml:space="preserve">KRAUSE FORCEPS TIP                      </v>
          </cell>
          <cell r="D9139" t="str">
            <v>PC</v>
          </cell>
          <cell r="E9139">
            <v>188.1</v>
          </cell>
          <cell r="F9139">
            <v>470.25</v>
          </cell>
        </row>
        <row r="9140">
          <cell r="A9140">
            <v>3962802</v>
          </cell>
          <cell r="B9140" t="str">
            <v>39-628-02</v>
          </cell>
          <cell r="C9140" t="str">
            <v xml:space="preserve">KRAUSE FORCEPS TIP                      </v>
          </cell>
          <cell r="D9140" t="str">
            <v>PC</v>
          </cell>
          <cell r="E9140">
            <v>188.1</v>
          </cell>
          <cell r="F9140">
            <v>470.25</v>
          </cell>
        </row>
        <row r="9141">
          <cell r="A9141">
            <v>3963201</v>
          </cell>
          <cell r="B9141" t="str">
            <v>39-632-01</v>
          </cell>
          <cell r="C9141" t="str">
            <v xml:space="preserve">KRAUSE FORCEPS TIP                      </v>
          </cell>
          <cell r="D9141" t="str">
            <v>PC</v>
          </cell>
          <cell r="E9141">
            <v>188.1</v>
          </cell>
          <cell r="F9141">
            <v>470.25</v>
          </cell>
        </row>
        <row r="9142">
          <cell r="A9142">
            <v>3963701</v>
          </cell>
          <cell r="B9142" t="str">
            <v>39-637-01</v>
          </cell>
          <cell r="C9142" t="str">
            <v xml:space="preserve">CORDES FORCEPS TIP                      </v>
          </cell>
          <cell r="D9142" t="str">
            <v>PC</v>
          </cell>
          <cell r="E9142">
            <v>226.35</v>
          </cell>
          <cell r="F9142">
            <v>565.875</v>
          </cell>
        </row>
        <row r="9143">
          <cell r="A9143">
            <v>3963702</v>
          </cell>
          <cell r="B9143" t="str">
            <v>39-637-02</v>
          </cell>
          <cell r="C9143" t="str">
            <v xml:space="preserve">CORDES FORCEPS TIP                      </v>
          </cell>
          <cell r="D9143" t="str">
            <v>PC</v>
          </cell>
          <cell r="E9143">
            <v>226.35</v>
          </cell>
          <cell r="F9143">
            <v>565.875</v>
          </cell>
        </row>
        <row r="9144">
          <cell r="A9144">
            <v>3963703</v>
          </cell>
          <cell r="B9144" t="str">
            <v>39-637-03</v>
          </cell>
          <cell r="C9144" t="str">
            <v xml:space="preserve">CORDES FORCEPS TIP                      </v>
          </cell>
          <cell r="D9144" t="str">
            <v>PC</v>
          </cell>
          <cell r="E9144">
            <v>226.35</v>
          </cell>
          <cell r="F9144">
            <v>565.875</v>
          </cell>
        </row>
        <row r="9145">
          <cell r="A9145">
            <v>3963704</v>
          </cell>
          <cell r="B9145" t="str">
            <v>39-637-04</v>
          </cell>
          <cell r="C9145" t="str">
            <v xml:space="preserve">CORDES FORCEPS TIP                      </v>
          </cell>
          <cell r="D9145" t="str">
            <v>PC</v>
          </cell>
          <cell r="E9145">
            <v>226.35</v>
          </cell>
          <cell r="F9145">
            <v>565.875</v>
          </cell>
        </row>
        <row r="9146">
          <cell r="A9146">
            <v>3963901</v>
          </cell>
          <cell r="B9146" t="str">
            <v>39-639-01</v>
          </cell>
          <cell r="C9146" t="str">
            <v xml:space="preserve">SCHUMACHER FORCEPS TIPS                 </v>
          </cell>
          <cell r="D9146" t="str">
            <v>PC</v>
          </cell>
          <cell r="E9146">
            <v>226.35</v>
          </cell>
          <cell r="F9146">
            <v>565.875</v>
          </cell>
        </row>
        <row r="9147">
          <cell r="A9147">
            <v>3964301</v>
          </cell>
          <cell r="B9147" t="str">
            <v>39-643-01</v>
          </cell>
          <cell r="C9147" t="str">
            <v xml:space="preserve">CORDES FORCEPS TIP                      </v>
          </cell>
          <cell r="D9147" t="str">
            <v>PC</v>
          </cell>
          <cell r="E9147">
            <v>226.35</v>
          </cell>
          <cell r="F9147">
            <v>565.875</v>
          </cell>
        </row>
        <row r="9148">
          <cell r="A9148">
            <v>3964302</v>
          </cell>
          <cell r="B9148" t="str">
            <v>39-643-02</v>
          </cell>
          <cell r="C9148" t="str">
            <v xml:space="preserve">CORDES FORCEPS TIP                      </v>
          </cell>
          <cell r="D9148" t="str">
            <v>PC</v>
          </cell>
          <cell r="E9148">
            <v>226.35</v>
          </cell>
          <cell r="F9148">
            <v>565.875</v>
          </cell>
        </row>
        <row r="9149">
          <cell r="A9149">
            <v>3964701</v>
          </cell>
          <cell r="B9149" t="str">
            <v>39-647-01</v>
          </cell>
          <cell r="C9149" t="str">
            <v xml:space="preserve">CORDES FORCEPS TIP                      </v>
          </cell>
          <cell r="D9149" t="str">
            <v>PC</v>
          </cell>
          <cell r="E9149">
            <v>226.35</v>
          </cell>
          <cell r="F9149">
            <v>565.875</v>
          </cell>
        </row>
        <row r="9150">
          <cell r="A9150">
            <v>3965701</v>
          </cell>
          <cell r="B9150" t="str">
            <v>39-657-01</v>
          </cell>
          <cell r="C9150" t="str">
            <v xml:space="preserve">ROSENBERG FORCEPS TIP                   </v>
          </cell>
          <cell r="D9150" t="str">
            <v>PC</v>
          </cell>
          <cell r="E9150">
            <v>226.35</v>
          </cell>
          <cell r="F9150">
            <v>565.875</v>
          </cell>
        </row>
        <row r="9151">
          <cell r="A9151">
            <v>3978108</v>
          </cell>
          <cell r="B9151" t="str">
            <v>39-781-08</v>
          </cell>
          <cell r="C9151" t="str">
            <v xml:space="preserve">LARYNG MIRROR WITH HDL  8 MM            </v>
          </cell>
          <cell r="D9151" t="str">
            <v>PC</v>
          </cell>
          <cell r="E9151">
            <v>3.31</v>
          </cell>
          <cell r="F9151">
            <v>8.2750000000000004</v>
          </cell>
        </row>
        <row r="9152">
          <cell r="A9152">
            <v>3978110</v>
          </cell>
          <cell r="B9152" t="str">
            <v>39-781-10</v>
          </cell>
          <cell r="C9152" t="str">
            <v xml:space="preserve">LARYNG MIRROR WITH HDL 10 MM            </v>
          </cell>
          <cell r="D9152" t="str">
            <v>PC</v>
          </cell>
          <cell r="E9152">
            <v>3.31</v>
          </cell>
          <cell r="F9152">
            <v>8.2750000000000004</v>
          </cell>
        </row>
        <row r="9153">
          <cell r="A9153">
            <v>3978112</v>
          </cell>
          <cell r="B9153" t="str">
            <v>39-781-12</v>
          </cell>
          <cell r="C9153" t="str">
            <v xml:space="preserve">LARYNG MIRROR WITH HDL 12 MM            </v>
          </cell>
          <cell r="D9153" t="str">
            <v>PC</v>
          </cell>
          <cell r="E9153">
            <v>3.31</v>
          </cell>
          <cell r="F9153">
            <v>8.2750000000000004</v>
          </cell>
        </row>
        <row r="9154">
          <cell r="A9154">
            <v>3978114</v>
          </cell>
          <cell r="B9154" t="str">
            <v>39-781-14</v>
          </cell>
          <cell r="C9154" t="str">
            <v xml:space="preserve">LARYNG MIRROR WITH HDL 14 MM            </v>
          </cell>
          <cell r="D9154" t="str">
            <v>PC</v>
          </cell>
          <cell r="E9154">
            <v>3.31</v>
          </cell>
          <cell r="F9154">
            <v>8.2750000000000004</v>
          </cell>
        </row>
        <row r="9155">
          <cell r="A9155">
            <v>3978116</v>
          </cell>
          <cell r="B9155" t="str">
            <v>39-781-16</v>
          </cell>
          <cell r="C9155" t="str">
            <v xml:space="preserve">LARYNG MIRROR WITH HDL 16 MM            </v>
          </cell>
          <cell r="D9155" t="str">
            <v>PC</v>
          </cell>
          <cell r="E9155">
            <v>3.31</v>
          </cell>
          <cell r="F9155">
            <v>8.2750000000000004</v>
          </cell>
        </row>
        <row r="9156">
          <cell r="A9156">
            <v>3978118</v>
          </cell>
          <cell r="B9156" t="str">
            <v>39-781-18</v>
          </cell>
          <cell r="C9156" t="str">
            <v xml:space="preserve">LARYNG MIRROR WITH HDL 18 MM            </v>
          </cell>
          <cell r="D9156" t="str">
            <v>PC</v>
          </cell>
          <cell r="E9156">
            <v>3.31</v>
          </cell>
          <cell r="F9156">
            <v>8.2750000000000004</v>
          </cell>
        </row>
        <row r="9157">
          <cell r="A9157">
            <v>3978120</v>
          </cell>
          <cell r="B9157" t="str">
            <v>39-781-20</v>
          </cell>
          <cell r="C9157" t="str">
            <v xml:space="preserve">LARYNG MIRROR WITH HDL 20 MM            </v>
          </cell>
          <cell r="D9157" t="str">
            <v>PC</v>
          </cell>
          <cell r="E9157">
            <v>3.31</v>
          </cell>
          <cell r="F9157">
            <v>8.2750000000000004</v>
          </cell>
        </row>
        <row r="9158">
          <cell r="A9158">
            <v>3978122</v>
          </cell>
          <cell r="B9158" t="str">
            <v>39-781-22</v>
          </cell>
          <cell r="C9158" t="str">
            <v xml:space="preserve">LARYNG MIRROR WITH HDL 22 MM            </v>
          </cell>
          <cell r="D9158" t="str">
            <v>PC</v>
          </cell>
          <cell r="E9158">
            <v>3.31</v>
          </cell>
          <cell r="F9158">
            <v>8.2750000000000004</v>
          </cell>
        </row>
        <row r="9159">
          <cell r="A9159">
            <v>3978124</v>
          </cell>
          <cell r="B9159" t="str">
            <v>39-781-24</v>
          </cell>
          <cell r="C9159" t="str">
            <v xml:space="preserve">LARYNG MIRROR WITH HDL 24 MM            </v>
          </cell>
          <cell r="D9159" t="str">
            <v>PC</v>
          </cell>
          <cell r="E9159">
            <v>3.31</v>
          </cell>
          <cell r="F9159">
            <v>8.2750000000000004</v>
          </cell>
        </row>
        <row r="9160">
          <cell r="A9160">
            <v>3978126</v>
          </cell>
          <cell r="B9160" t="str">
            <v>39-781-26</v>
          </cell>
          <cell r="C9160" t="str">
            <v xml:space="preserve">LARYNG MIRROR WITH HDL 26 MM            </v>
          </cell>
          <cell r="D9160" t="str">
            <v>PC</v>
          </cell>
          <cell r="E9160">
            <v>3.31</v>
          </cell>
          <cell r="F9160">
            <v>8.2750000000000004</v>
          </cell>
        </row>
        <row r="9161">
          <cell r="A9161">
            <v>3978128</v>
          </cell>
          <cell r="B9161" t="str">
            <v>39-781-28</v>
          </cell>
          <cell r="C9161" t="str">
            <v xml:space="preserve">LARYNG MIRROR WITH HDL 28 MM            </v>
          </cell>
          <cell r="D9161" t="str">
            <v>PC</v>
          </cell>
          <cell r="E9161">
            <v>3.31</v>
          </cell>
          <cell r="F9161">
            <v>8.2750000000000004</v>
          </cell>
        </row>
        <row r="9162">
          <cell r="A9162">
            <v>3978130</v>
          </cell>
          <cell r="B9162" t="str">
            <v>39-781-30</v>
          </cell>
          <cell r="C9162" t="str">
            <v xml:space="preserve">LARYNG MIRROR WITH HDL 30 MM            </v>
          </cell>
          <cell r="D9162" t="str">
            <v>PC</v>
          </cell>
          <cell r="E9162">
            <v>3.31</v>
          </cell>
          <cell r="F9162">
            <v>8.2750000000000004</v>
          </cell>
        </row>
        <row r="9163">
          <cell r="A9163">
            <v>3978208</v>
          </cell>
          <cell r="B9163" t="str">
            <v>39-782-08</v>
          </cell>
          <cell r="C9163" t="str">
            <v>LARYNGEAL MIRROR/PL/FIX.HDL/RHOD.PL./F00</v>
          </cell>
          <cell r="D9163" t="str">
            <v>PC</v>
          </cell>
          <cell r="E9163">
            <v>4.6399999999999997</v>
          </cell>
          <cell r="F9163">
            <v>11.6</v>
          </cell>
        </row>
        <row r="9164">
          <cell r="A9164">
            <v>3978210</v>
          </cell>
          <cell r="B9164" t="str">
            <v>39-782-10</v>
          </cell>
          <cell r="C9164" t="str">
            <v xml:space="preserve">LARYNGEAL MIRROR/PL/FIX.HDL/RHOD.PL./F0 </v>
          </cell>
          <cell r="D9164" t="str">
            <v>PC</v>
          </cell>
          <cell r="E9164">
            <v>4.6399999999999997</v>
          </cell>
          <cell r="F9164">
            <v>11.6</v>
          </cell>
        </row>
        <row r="9165">
          <cell r="A9165">
            <v>3978212</v>
          </cell>
          <cell r="B9165" t="str">
            <v>39-782-12</v>
          </cell>
          <cell r="C9165" t="str">
            <v xml:space="preserve">LARYNGEAL MIRROR/PL/FIX.HDL/RHOD.PL./F1 </v>
          </cell>
          <cell r="D9165" t="str">
            <v>PC</v>
          </cell>
          <cell r="E9165">
            <v>4.6399999999999997</v>
          </cell>
          <cell r="F9165">
            <v>11.6</v>
          </cell>
        </row>
        <row r="9166">
          <cell r="A9166">
            <v>3978214</v>
          </cell>
          <cell r="B9166" t="str">
            <v>39-782-14</v>
          </cell>
          <cell r="C9166" t="str">
            <v xml:space="preserve">LARYNGEAL MIRROR/PL/FIX.HDL/RHOD.PL./F2 </v>
          </cell>
          <cell r="D9166" t="str">
            <v>PC</v>
          </cell>
          <cell r="E9166">
            <v>4.6399999999999997</v>
          </cell>
          <cell r="F9166">
            <v>11.6</v>
          </cell>
        </row>
        <row r="9167">
          <cell r="A9167">
            <v>3978216</v>
          </cell>
          <cell r="B9167" t="str">
            <v>39-782-16</v>
          </cell>
          <cell r="C9167" t="str">
            <v xml:space="preserve">LARYNGEAL MIRROR/PL/FIX.HDL/RHOD.PL./F3 </v>
          </cell>
          <cell r="D9167" t="str">
            <v>PC</v>
          </cell>
          <cell r="E9167">
            <v>4.6399999999999997</v>
          </cell>
          <cell r="F9167">
            <v>11.6</v>
          </cell>
        </row>
        <row r="9168">
          <cell r="A9168">
            <v>3978218</v>
          </cell>
          <cell r="B9168" t="str">
            <v>39-782-18</v>
          </cell>
          <cell r="C9168" t="str">
            <v xml:space="preserve">LARYNGEAL MIRROR/PL/FIX.HDL/RHOD.PL./F4 </v>
          </cell>
          <cell r="D9168" t="str">
            <v>PC</v>
          </cell>
          <cell r="E9168">
            <v>4.6399999999999997</v>
          </cell>
          <cell r="F9168">
            <v>11.6</v>
          </cell>
        </row>
        <row r="9169">
          <cell r="A9169">
            <v>3978220</v>
          </cell>
          <cell r="B9169" t="str">
            <v>39-782-20</v>
          </cell>
          <cell r="C9169" t="str">
            <v xml:space="preserve">LARYNGEAL MIRROR/PL/FIX.HDL/RHOD.PL./F5 </v>
          </cell>
          <cell r="D9169" t="str">
            <v>PC</v>
          </cell>
          <cell r="E9169">
            <v>4.6399999999999997</v>
          </cell>
          <cell r="F9169">
            <v>11.6</v>
          </cell>
        </row>
        <row r="9170">
          <cell r="A9170">
            <v>3978222</v>
          </cell>
          <cell r="B9170" t="str">
            <v>39-782-22</v>
          </cell>
          <cell r="C9170" t="str">
            <v xml:space="preserve">LARYNGEAL MIRROR/PL/FIX.HDL/RHOD.PL./F6 </v>
          </cell>
          <cell r="D9170" t="str">
            <v>PC</v>
          </cell>
          <cell r="E9170">
            <v>4.6399999999999997</v>
          </cell>
          <cell r="F9170">
            <v>11.6</v>
          </cell>
        </row>
        <row r="9171">
          <cell r="A9171">
            <v>3978224</v>
          </cell>
          <cell r="B9171" t="str">
            <v>39-782-24</v>
          </cell>
          <cell r="C9171" t="str">
            <v xml:space="preserve">LARYNGEAL MIRROR/PL/FIX.HDL/RHOD.PL./F7 </v>
          </cell>
          <cell r="D9171" t="str">
            <v>PC</v>
          </cell>
          <cell r="E9171">
            <v>4.6399999999999997</v>
          </cell>
          <cell r="F9171">
            <v>11.6</v>
          </cell>
        </row>
        <row r="9172">
          <cell r="A9172">
            <v>3978226</v>
          </cell>
          <cell r="B9172" t="str">
            <v>39-782-26</v>
          </cell>
          <cell r="C9172" t="str">
            <v xml:space="preserve">LARYNGEAL MIRROR/PL/FIX.HDL/RHOD.PL./F8 </v>
          </cell>
          <cell r="D9172" t="str">
            <v>PC</v>
          </cell>
          <cell r="E9172">
            <v>4.6399999999999997</v>
          </cell>
          <cell r="F9172">
            <v>11.6</v>
          </cell>
        </row>
        <row r="9173">
          <cell r="A9173">
            <v>3978228</v>
          </cell>
          <cell r="B9173" t="str">
            <v>39-782-28</v>
          </cell>
          <cell r="C9173" t="str">
            <v xml:space="preserve">LARYNGEAL MIRROR/PL/FIX.HDL/RHOD.PL./F9 </v>
          </cell>
          <cell r="D9173" t="str">
            <v>PC</v>
          </cell>
          <cell r="E9173">
            <v>4.6399999999999997</v>
          </cell>
          <cell r="F9173">
            <v>11.6</v>
          </cell>
        </row>
        <row r="9174">
          <cell r="A9174">
            <v>3978230</v>
          </cell>
          <cell r="B9174" t="str">
            <v>39-782-30</v>
          </cell>
          <cell r="C9174" t="str">
            <v>LARYNGEAL MIRROR/PL/FIX.HDL/RHOD.PL./F10</v>
          </cell>
          <cell r="D9174" t="str">
            <v>PC</v>
          </cell>
          <cell r="E9174">
            <v>4.6399999999999997</v>
          </cell>
          <cell r="F9174">
            <v>11.6</v>
          </cell>
        </row>
        <row r="9175">
          <cell r="A9175">
            <v>3978508</v>
          </cell>
          <cell r="B9175" t="str">
            <v>39-785-08</v>
          </cell>
          <cell r="C9175" t="str">
            <v xml:space="preserve">LARYNG MIRROR W/O  HDL  8 MM            </v>
          </cell>
          <cell r="D9175" t="str">
            <v>PC</v>
          </cell>
          <cell r="E9175">
            <v>1.83</v>
          </cell>
          <cell r="F9175">
            <v>4.5750000000000002</v>
          </cell>
        </row>
        <row r="9176">
          <cell r="A9176">
            <v>3978510</v>
          </cell>
          <cell r="B9176" t="str">
            <v>39-785-10</v>
          </cell>
          <cell r="C9176" t="str">
            <v xml:space="preserve">LARYNG MIRROR W/O  HDL 10 MM            </v>
          </cell>
          <cell r="D9176" t="str">
            <v>PC</v>
          </cell>
          <cell r="E9176">
            <v>1.83</v>
          </cell>
          <cell r="F9176">
            <v>4.5750000000000002</v>
          </cell>
        </row>
        <row r="9177">
          <cell r="A9177">
            <v>3978512</v>
          </cell>
          <cell r="B9177" t="str">
            <v>39-785-12</v>
          </cell>
          <cell r="C9177" t="str">
            <v xml:space="preserve">LARYNG MIRROR W/O  HDL 12 MM            </v>
          </cell>
          <cell r="D9177" t="str">
            <v>PC</v>
          </cell>
          <cell r="E9177">
            <v>1.83</v>
          </cell>
          <cell r="F9177">
            <v>4.5750000000000002</v>
          </cell>
        </row>
        <row r="9178">
          <cell r="A9178">
            <v>3978514</v>
          </cell>
          <cell r="B9178" t="str">
            <v>39-785-14</v>
          </cell>
          <cell r="C9178" t="str">
            <v xml:space="preserve">LARYNG MIRROR W/O  HDL 14 MM            </v>
          </cell>
          <cell r="D9178" t="str">
            <v>PC</v>
          </cell>
          <cell r="E9178">
            <v>1.83</v>
          </cell>
          <cell r="F9178">
            <v>4.5750000000000002</v>
          </cell>
        </row>
        <row r="9179">
          <cell r="A9179">
            <v>3978516</v>
          </cell>
          <cell r="B9179" t="str">
            <v>39-785-16</v>
          </cell>
          <cell r="C9179" t="str">
            <v xml:space="preserve">LARYNG MIRROR W/O  HDL 16 MM            </v>
          </cell>
          <cell r="D9179" t="str">
            <v>PC</v>
          </cell>
          <cell r="E9179">
            <v>1.83</v>
          </cell>
          <cell r="F9179">
            <v>4.5750000000000002</v>
          </cell>
        </row>
        <row r="9180">
          <cell r="A9180">
            <v>3978518</v>
          </cell>
          <cell r="B9180" t="str">
            <v>39-785-18</v>
          </cell>
          <cell r="C9180" t="str">
            <v xml:space="preserve">LARYNG MIRROR W/O  HDL 18 MM            </v>
          </cell>
          <cell r="D9180" t="str">
            <v>PC</v>
          </cell>
          <cell r="E9180">
            <v>1.83</v>
          </cell>
          <cell r="F9180">
            <v>4.5750000000000002</v>
          </cell>
        </row>
        <row r="9181">
          <cell r="A9181">
            <v>3978520</v>
          </cell>
          <cell r="B9181" t="str">
            <v>39-785-20</v>
          </cell>
          <cell r="C9181" t="str">
            <v xml:space="preserve">LARYNG MIRROR W/O  HDL 20 MM            </v>
          </cell>
          <cell r="D9181" t="str">
            <v>PC</v>
          </cell>
          <cell r="E9181">
            <v>1.83</v>
          </cell>
          <cell r="F9181">
            <v>4.5750000000000002</v>
          </cell>
        </row>
        <row r="9182">
          <cell r="A9182">
            <v>3978522</v>
          </cell>
          <cell r="B9182" t="str">
            <v>39-785-22</v>
          </cell>
          <cell r="C9182" t="str">
            <v xml:space="preserve">LARYNG MIRROR W/O  HDL 22 MM            </v>
          </cell>
          <cell r="D9182" t="str">
            <v>PC</v>
          </cell>
          <cell r="E9182">
            <v>1.83</v>
          </cell>
          <cell r="F9182">
            <v>4.5750000000000002</v>
          </cell>
        </row>
        <row r="9183">
          <cell r="A9183">
            <v>3978524</v>
          </cell>
          <cell r="B9183" t="str">
            <v>39-785-24</v>
          </cell>
          <cell r="C9183" t="str">
            <v xml:space="preserve">LARYNG MIRROR W/O  HDL 24 MM            </v>
          </cell>
          <cell r="D9183" t="str">
            <v>PC</v>
          </cell>
          <cell r="E9183">
            <v>1.83</v>
          </cell>
          <cell r="F9183">
            <v>4.5750000000000002</v>
          </cell>
        </row>
        <row r="9184">
          <cell r="A9184">
            <v>3978526</v>
          </cell>
          <cell r="B9184" t="str">
            <v>39-785-26</v>
          </cell>
          <cell r="C9184" t="str">
            <v xml:space="preserve">LARYNG MIRROR W/O  HDL 26 MM            </v>
          </cell>
          <cell r="D9184" t="str">
            <v>PC</v>
          </cell>
          <cell r="E9184">
            <v>1.83</v>
          </cell>
          <cell r="F9184">
            <v>4.5750000000000002</v>
          </cell>
        </row>
        <row r="9185">
          <cell r="A9185">
            <v>3978528</v>
          </cell>
          <cell r="B9185" t="str">
            <v>39-785-28</v>
          </cell>
          <cell r="C9185" t="str">
            <v xml:space="preserve">LARYNG MIRROR W/O  HDL 28 MM            </v>
          </cell>
          <cell r="D9185" t="str">
            <v>PC</v>
          </cell>
          <cell r="E9185">
            <v>1.83</v>
          </cell>
          <cell r="F9185">
            <v>4.5750000000000002</v>
          </cell>
        </row>
        <row r="9186">
          <cell r="A9186">
            <v>3978530</v>
          </cell>
          <cell r="B9186" t="str">
            <v>39-785-30</v>
          </cell>
          <cell r="C9186" t="str">
            <v xml:space="preserve">LARYNG MIRROR W/O  HDL 30 MM            </v>
          </cell>
          <cell r="D9186" t="str">
            <v>PC</v>
          </cell>
          <cell r="E9186">
            <v>1.83</v>
          </cell>
          <cell r="F9186">
            <v>4.5750000000000002</v>
          </cell>
        </row>
        <row r="9187">
          <cell r="A9187">
            <v>3978608</v>
          </cell>
          <cell r="B9187" t="str">
            <v>39-786-08</v>
          </cell>
          <cell r="C9187" t="str">
            <v>LARYNGEAL MIRROR/PL/W/O.HDL/RHOD.PL./F00</v>
          </cell>
          <cell r="D9187" t="str">
            <v>PC</v>
          </cell>
          <cell r="E9187">
            <v>2.98</v>
          </cell>
          <cell r="F9187">
            <v>7.45</v>
          </cell>
        </row>
        <row r="9188">
          <cell r="A9188">
            <v>3978610</v>
          </cell>
          <cell r="B9188" t="str">
            <v>39-786-10</v>
          </cell>
          <cell r="C9188" t="str">
            <v xml:space="preserve">LARYNGEAL MIRROR/PL/W/O.HDL/RHOD.PL./F0 </v>
          </cell>
          <cell r="D9188" t="str">
            <v>PC</v>
          </cell>
          <cell r="E9188">
            <v>2.98</v>
          </cell>
          <cell r="F9188">
            <v>7.45</v>
          </cell>
        </row>
        <row r="9189">
          <cell r="A9189">
            <v>3978612</v>
          </cell>
          <cell r="B9189" t="str">
            <v>39-786-12</v>
          </cell>
          <cell r="C9189" t="str">
            <v xml:space="preserve">LARYNGEAL MIRROR/PL/W/O.HDL/RHOD.PL./F1 </v>
          </cell>
          <cell r="D9189" t="str">
            <v>PC</v>
          </cell>
          <cell r="E9189">
            <v>2.98</v>
          </cell>
          <cell r="F9189">
            <v>7.45</v>
          </cell>
        </row>
        <row r="9190">
          <cell r="A9190">
            <v>3978614</v>
          </cell>
          <cell r="B9190" t="str">
            <v>39-786-14</v>
          </cell>
          <cell r="C9190" t="str">
            <v xml:space="preserve">LARYNGEAL MIRROR/PL/W/O.HDL/RHOD.PL./F2 </v>
          </cell>
          <cell r="D9190" t="str">
            <v>PC</v>
          </cell>
          <cell r="E9190">
            <v>2.98</v>
          </cell>
          <cell r="F9190">
            <v>7.45</v>
          </cell>
        </row>
        <row r="9191">
          <cell r="A9191">
            <v>3978616</v>
          </cell>
          <cell r="B9191" t="str">
            <v>39-786-16</v>
          </cell>
          <cell r="C9191" t="str">
            <v xml:space="preserve">LARYNGEAL MIRROR/PL/W/O.HDL/RHOD.PL./F3 </v>
          </cell>
          <cell r="D9191" t="str">
            <v>PC</v>
          </cell>
          <cell r="E9191">
            <v>2.98</v>
          </cell>
          <cell r="F9191">
            <v>7.45</v>
          </cell>
        </row>
        <row r="9192">
          <cell r="A9192">
            <v>3978618</v>
          </cell>
          <cell r="B9192" t="str">
            <v>39-786-18</v>
          </cell>
          <cell r="C9192" t="str">
            <v xml:space="preserve">LARYNGEAL MIRROR/PL/W/O.HDL/RHOD.PL./F4 </v>
          </cell>
          <cell r="D9192" t="str">
            <v>PC</v>
          </cell>
          <cell r="E9192">
            <v>2.98</v>
          </cell>
          <cell r="F9192">
            <v>7.45</v>
          </cell>
        </row>
        <row r="9193">
          <cell r="A9193">
            <v>3978620</v>
          </cell>
          <cell r="B9193" t="str">
            <v>39-786-20</v>
          </cell>
          <cell r="C9193" t="str">
            <v xml:space="preserve">LARYNGEAL MIRROR/PL/W/O.HDL/RHOD.PL./F5 </v>
          </cell>
          <cell r="D9193" t="str">
            <v>PC</v>
          </cell>
          <cell r="E9193">
            <v>2.98</v>
          </cell>
          <cell r="F9193">
            <v>7.45</v>
          </cell>
        </row>
        <row r="9194">
          <cell r="A9194">
            <v>3978622</v>
          </cell>
          <cell r="B9194" t="str">
            <v>39-786-22</v>
          </cell>
          <cell r="C9194" t="str">
            <v xml:space="preserve">LARYNGEAL MIRROR/PL/W/O.HDL/RHOD.PL./F6 </v>
          </cell>
          <cell r="D9194" t="str">
            <v>PC</v>
          </cell>
          <cell r="E9194">
            <v>2.98</v>
          </cell>
          <cell r="F9194">
            <v>7.45</v>
          </cell>
        </row>
        <row r="9195">
          <cell r="A9195">
            <v>3978624</v>
          </cell>
          <cell r="B9195" t="str">
            <v>39-786-24</v>
          </cell>
          <cell r="C9195" t="str">
            <v xml:space="preserve">LARYNGEAL MIRROR/PL/W/O.HDL/RHOD.PL./F7 </v>
          </cell>
          <cell r="D9195" t="str">
            <v>PC</v>
          </cell>
          <cell r="E9195">
            <v>2.98</v>
          </cell>
          <cell r="F9195">
            <v>7.45</v>
          </cell>
        </row>
        <row r="9196">
          <cell r="A9196">
            <v>3978626</v>
          </cell>
          <cell r="B9196" t="str">
            <v>39-786-26</v>
          </cell>
          <cell r="C9196" t="str">
            <v xml:space="preserve">LARYNGEAL MIRROR/PL/W/O.HDL/RHOD.PL./F8 </v>
          </cell>
          <cell r="D9196" t="str">
            <v>PC</v>
          </cell>
          <cell r="E9196">
            <v>2.98</v>
          </cell>
          <cell r="F9196">
            <v>7.45</v>
          </cell>
        </row>
        <row r="9197">
          <cell r="A9197">
            <v>3978628</v>
          </cell>
          <cell r="B9197" t="str">
            <v>39-786-28</v>
          </cell>
          <cell r="C9197" t="str">
            <v xml:space="preserve">LARYNGEAL MIRROR/PL/W/O.HDL/RHOD.PL./F9 </v>
          </cell>
          <cell r="D9197" t="str">
            <v>PC</v>
          </cell>
          <cell r="E9197">
            <v>2.98</v>
          </cell>
          <cell r="F9197">
            <v>7.45</v>
          </cell>
        </row>
        <row r="9198">
          <cell r="A9198">
            <v>3978630</v>
          </cell>
          <cell r="B9198" t="str">
            <v>39-786-30</v>
          </cell>
          <cell r="C9198" t="str">
            <v>LARYNGEAL MIRROR/PL/W/O.HDL/RHOD.PL./F10</v>
          </cell>
          <cell r="D9198" t="str">
            <v>PC</v>
          </cell>
          <cell r="E9198">
            <v>2.98</v>
          </cell>
          <cell r="F9198">
            <v>7.45</v>
          </cell>
        </row>
        <row r="9199">
          <cell r="A9199">
            <v>3978912</v>
          </cell>
          <cell r="B9199" t="str">
            <v>39-789-12</v>
          </cell>
          <cell r="C9199" t="str">
            <v xml:space="preserve">MICHEL LARYNG MIRROR F.1                </v>
          </cell>
          <cell r="D9199" t="str">
            <v>PC</v>
          </cell>
          <cell r="E9199">
            <v>114.75</v>
          </cell>
          <cell r="F9199">
            <v>286.875</v>
          </cell>
        </row>
        <row r="9200">
          <cell r="A9200">
            <v>3978914</v>
          </cell>
          <cell r="B9200" t="str">
            <v>39-789-14</v>
          </cell>
          <cell r="C9200" t="str">
            <v xml:space="preserve">MICHEL LARYNG MIRROR F.2                </v>
          </cell>
          <cell r="D9200" t="str">
            <v>PC</v>
          </cell>
          <cell r="E9200">
            <v>114.75</v>
          </cell>
          <cell r="F9200">
            <v>286.875</v>
          </cell>
        </row>
        <row r="9201">
          <cell r="A9201">
            <v>3978916</v>
          </cell>
          <cell r="B9201" t="str">
            <v>39-789-16</v>
          </cell>
          <cell r="C9201" t="str">
            <v xml:space="preserve">MICHEL LARYNG MIRROR F.3                </v>
          </cell>
          <cell r="D9201" t="str">
            <v>PC</v>
          </cell>
          <cell r="E9201">
            <v>114.75</v>
          </cell>
          <cell r="F9201">
            <v>286.875</v>
          </cell>
        </row>
        <row r="9202">
          <cell r="A9202">
            <v>3978918</v>
          </cell>
          <cell r="B9202" t="str">
            <v>39-789-18</v>
          </cell>
          <cell r="C9202" t="str">
            <v xml:space="preserve">MICHEL LARYNG MIRROR F.4                </v>
          </cell>
          <cell r="D9202" t="str">
            <v>PC</v>
          </cell>
          <cell r="E9202">
            <v>114.75</v>
          </cell>
          <cell r="F9202">
            <v>286.875</v>
          </cell>
        </row>
        <row r="9203">
          <cell r="A9203">
            <v>3979812</v>
          </cell>
          <cell r="B9203" t="str">
            <v>39-798-12</v>
          </cell>
          <cell r="C9203" t="str">
            <v xml:space="preserve">LARYNGEAL MIRROR HANDLE                 </v>
          </cell>
          <cell r="D9203" t="str">
            <v>PC</v>
          </cell>
          <cell r="E9203">
            <v>9.6300000000000008</v>
          </cell>
          <cell r="F9203">
            <v>24.075000000000003</v>
          </cell>
        </row>
        <row r="9204">
          <cell r="A9204">
            <v>4000100</v>
          </cell>
          <cell r="B9204" t="str">
            <v>40-001-00</v>
          </cell>
          <cell r="C9204" t="str">
            <v xml:space="preserve">EXTRACTING FCPS.ENGL.PAT. F1            </v>
          </cell>
          <cell r="D9204" t="str">
            <v>PC</v>
          </cell>
          <cell r="E9204">
            <v>44.82</v>
          </cell>
          <cell r="F9204">
            <v>112.05</v>
          </cell>
        </row>
        <row r="9205">
          <cell r="A9205">
            <v>4000200</v>
          </cell>
          <cell r="B9205" t="str">
            <v>40-002-00</v>
          </cell>
          <cell r="C9205" t="str">
            <v xml:space="preserve">EXTRACTING FCPS.ENGL.PAT. F2            </v>
          </cell>
          <cell r="D9205" t="str">
            <v>PC</v>
          </cell>
          <cell r="E9205">
            <v>48.24</v>
          </cell>
          <cell r="F9205">
            <v>120.60000000000001</v>
          </cell>
        </row>
        <row r="9206">
          <cell r="A9206">
            <v>4000400</v>
          </cell>
          <cell r="B9206" t="str">
            <v>40-004-00</v>
          </cell>
          <cell r="C9206" t="str">
            <v xml:space="preserve">EXTRACTING FCPS.ENGL.PAT. F4            </v>
          </cell>
          <cell r="D9206" t="str">
            <v>PC</v>
          </cell>
          <cell r="E9206">
            <v>52.02</v>
          </cell>
          <cell r="F9206">
            <v>130.05000000000001</v>
          </cell>
        </row>
        <row r="9207">
          <cell r="A9207">
            <v>4000700</v>
          </cell>
          <cell r="B9207" t="str">
            <v>40-007-00</v>
          </cell>
          <cell r="C9207" t="str">
            <v xml:space="preserve">EXTRACTING FCPS.ENGL.PAT. F7            </v>
          </cell>
          <cell r="D9207" t="str">
            <v>PC</v>
          </cell>
          <cell r="E9207">
            <v>44.64</v>
          </cell>
          <cell r="F9207">
            <v>111.6</v>
          </cell>
        </row>
        <row r="9208">
          <cell r="A9208">
            <v>4001300</v>
          </cell>
          <cell r="B9208" t="str">
            <v>40-013-00</v>
          </cell>
          <cell r="C9208" t="str">
            <v xml:space="preserve">FORCEPS ENGL.PATTERN,FIG. 13            </v>
          </cell>
          <cell r="D9208" t="str">
            <v>PC</v>
          </cell>
          <cell r="E9208">
            <v>52.38</v>
          </cell>
          <cell r="F9208">
            <v>130.95000000000002</v>
          </cell>
        </row>
        <row r="9209">
          <cell r="A9209">
            <v>4001700</v>
          </cell>
          <cell r="B9209" t="str">
            <v>40-017-00</v>
          </cell>
          <cell r="C9209" t="str">
            <v xml:space="preserve">EXTRACTING FCPS.ENGL.PAT.F17            </v>
          </cell>
          <cell r="D9209" t="str">
            <v>PC</v>
          </cell>
          <cell r="E9209">
            <v>45.63</v>
          </cell>
          <cell r="F9209">
            <v>114.075</v>
          </cell>
        </row>
        <row r="9210">
          <cell r="A9210">
            <v>4001800</v>
          </cell>
          <cell r="B9210" t="str">
            <v>40-018-00</v>
          </cell>
          <cell r="C9210" t="str">
            <v xml:space="preserve">EXTRACTING FCPS.ENGL.PAT.F18            </v>
          </cell>
          <cell r="D9210" t="str">
            <v>PC</v>
          </cell>
          <cell r="E9210">
            <v>45.09</v>
          </cell>
          <cell r="F9210">
            <v>112.72500000000001</v>
          </cell>
        </row>
        <row r="9211">
          <cell r="A9211">
            <v>4001801</v>
          </cell>
          <cell r="B9211" t="str">
            <v>40-018-01</v>
          </cell>
          <cell r="C9211" t="str">
            <v xml:space="preserve">EXTRACTING FCPS.ENGL.PAT.F18A           </v>
          </cell>
          <cell r="D9211" t="str">
            <v>PC</v>
          </cell>
          <cell r="E9211">
            <v>45.36</v>
          </cell>
          <cell r="F9211">
            <v>113.4</v>
          </cell>
        </row>
        <row r="9212">
          <cell r="A9212">
            <v>4002200</v>
          </cell>
          <cell r="B9212" t="str">
            <v>40-022-00</v>
          </cell>
          <cell r="C9212" t="str">
            <v xml:space="preserve">EXTRACTING FCPS.ENGL.PAT.F22            </v>
          </cell>
          <cell r="D9212" t="str">
            <v>PC</v>
          </cell>
          <cell r="E9212">
            <v>51.66</v>
          </cell>
          <cell r="F9212">
            <v>129.14999999999998</v>
          </cell>
        </row>
        <row r="9213">
          <cell r="A9213">
            <v>4002300</v>
          </cell>
          <cell r="B9213" t="str">
            <v>40-023-00</v>
          </cell>
          <cell r="C9213" t="str">
            <v xml:space="preserve">EXTRACTING FCPS.ENGL.PAT.F23            </v>
          </cell>
          <cell r="D9213" t="str">
            <v>PC</v>
          </cell>
          <cell r="E9213">
            <v>53.1</v>
          </cell>
          <cell r="F9213">
            <v>132.75</v>
          </cell>
        </row>
        <row r="9214">
          <cell r="A9214">
            <v>4002400</v>
          </cell>
          <cell r="B9214" t="str">
            <v>40-024-00</v>
          </cell>
          <cell r="C9214" t="str">
            <v xml:space="preserve">EXTRACTING FCPS.ENGL.PAT.F24            </v>
          </cell>
          <cell r="D9214" t="str">
            <v>PC</v>
          </cell>
          <cell r="E9214">
            <v>55.8</v>
          </cell>
          <cell r="F9214">
            <v>139.5</v>
          </cell>
        </row>
        <row r="9215">
          <cell r="A9215">
            <v>4002900</v>
          </cell>
          <cell r="B9215" t="str">
            <v>40-029-00</v>
          </cell>
          <cell r="C9215" t="str">
            <v xml:space="preserve">EXTRACTING FCPS.ENGL.PAT.F29            </v>
          </cell>
          <cell r="D9215" t="str">
            <v>PC</v>
          </cell>
          <cell r="E9215">
            <v>45.45</v>
          </cell>
          <cell r="F9215">
            <v>113.625</v>
          </cell>
        </row>
        <row r="9216">
          <cell r="A9216">
            <v>4003300</v>
          </cell>
          <cell r="B9216" t="str">
            <v>40-033-00</v>
          </cell>
          <cell r="C9216" t="str">
            <v xml:space="preserve">EXTRACTING FCPS.ENGL.PAT.F33            </v>
          </cell>
          <cell r="D9216" t="str">
            <v>PC</v>
          </cell>
          <cell r="E9216">
            <v>51.39</v>
          </cell>
          <cell r="F9216">
            <v>128.47499999999999</v>
          </cell>
        </row>
        <row r="9217">
          <cell r="A9217">
            <v>4003301</v>
          </cell>
          <cell r="B9217" t="str">
            <v>40-033-01</v>
          </cell>
          <cell r="C9217" t="str">
            <v xml:space="preserve">EXTRACTING FCPS.ENGL.PAT.F33A           </v>
          </cell>
          <cell r="D9217" t="str">
            <v>PC</v>
          </cell>
          <cell r="E9217">
            <v>51.93</v>
          </cell>
          <cell r="F9217">
            <v>129.82499999999999</v>
          </cell>
        </row>
        <row r="9218">
          <cell r="A9218">
            <v>4003303</v>
          </cell>
          <cell r="B9218" t="str">
            <v>40-033-03</v>
          </cell>
          <cell r="C9218" t="str">
            <v xml:space="preserve">EXTRACTING FCPS.ENGL.PAT.F33C           </v>
          </cell>
          <cell r="D9218" t="str">
            <v>PC</v>
          </cell>
          <cell r="E9218">
            <v>57.06</v>
          </cell>
          <cell r="F9218">
            <v>142.65</v>
          </cell>
        </row>
        <row r="9219">
          <cell r="A9219">
            <v>4003306</v>
          </cell>
          <cell r="B9219" t="str">
            <v>40-033-06</v>
          </cell>
          <cell r="C9219" t="str">
            <v xml:space="preserve">EXTRACTING FCPS.ENGL.PAT.F33M           </v>
          </cell>
          <cell r="D9219" t="str">
            <v>PC</v>
          </cell>
          <cell r="E9219">
            <v>54.36</v>
          </cell>
          <cell r="F9219">
            <v>135.9</v>
          </cell>
        </row>
        <row r="9220">
          <cell r="A9220">
            <v>4003400</v>
          </cell>
          <cell r="B9220" t="str">
            <v>40-034-00</v>
          </cell>
          <cell r="C9220" t="str">
            <v xml:space="preserve">EXTRACTING FCPS. ENGL. PAT. FIG. 34N    </v>
          </cell>
          <cell r="D9220" t="str">
            <v>PC</v>
          </cell>
          <cell r="E9220">
            <v>48.51</v>
          </cell>
          <cell r="F9220">
            <v>121.27499999999999</v>
          </cell>
        </row>
        <row r="9221">
          <cell r="A9221">
            <v>4003500</v>
          </cell>
          <cell r="B9221" t="str">
            <v>40-035-00</v>
          </cell>
          <cell r="C9221" t="str">
            <v xml:space="preserve">EXTRACTING FCPS. ENGL. PAT. FIG. 35N    </v>
          </cell>
          <cell r="D9221" t="str">
            <v>PC</v>
          </cell>
          <cell r="E9221">
            <v>48.51</v>
          </cell>
          <cell r="F9221">
            <v>121.27499999999999</v>
          </cell>
        </row>
        <row r="9222">
          <cell r="A9222">
            <v>4003600</v>
          </cell>
          <cell r="B9222" t="str">
            <v>40-036-00</v>
          </cell>
          <cell r="C9222" t="str">
            <v xml:space="preserve">EXTRACTING FCPS. ENGL. PAT. FIG. 36N    </v>
          </cell>
          <cell r="D9222" t="str">
            <v>PC</v>
          </cell>
          <cell r="E9222">
            <v>54.9</v>
          </cell>
          <cell r="F9222">
            <v>137.25</v>
          </cell>
        </row>
        <row r="9223">
          <cell r="A9223">
            <v>4004600</v>
          </cell>
          <cell r="B9223" t="str">
            <v>40-046-00</v>
          </cell>
          <cell r="C9223" t="str">
            <v xml:space="preserve">EXTRACTING FCPS. ENGL. PAT. FIG. 46N    </v>
          </cell>
          <cell r="D9223" t="str">
            <v>PC</v>
          </cell>
          <cell r="E9223">
            <v>49.86</v>
          </cell>
          <cell r="F9223">
            <v>124.65</v>
          </cell>
        </row>
        <row r="9224">
          <cell r="A9224">
            <v>4004601</v>
          </cell>
          <cell r="B9224" t="str">
            <v>40-046-01</v>
          </cell>
          <cell r="C9224" t="str">
            <v xml:space="preserve">EXTRACTING FCPS. ENGL. PAT. FIG. 46L    </v>
          </cell>
          <cell r="D9224" t="str">
            <v>PC</v>
          </cell>
          <cell r="E9224">
            <v>49.05</v>
          </cell>
          <cell r="F9224">
            <v>122.625</v>
          </cell>
        </row>
        <row r="9225">
          <cell r="A9225">
            <v>4004602</v>
          </cell>
          <cell r="B9225" t="str">
            <v>40-046-02</v>
          </cell>
          <cell r="C9225" t="str">
            <v xml:space="preserve">EXTRACTING FCPS. ENGL. PAT. FIG. 46LX   </v>
          </cell>
          <cell r="D9225" t="str">
            <v>PC</v>
          </cell>
          <cell r="E9225">
            <v>49.05</v>
          </cell>
          <cell r="F9225">
            <v>122.625</v>
          </cell>
        </row>
        <row r="9226">
          <cell r="A9226">
            <v>4004900</v>
          </cell>
          <cell r="B9226" t="str">
            <v>40-049-00</v>
          </cell>
          <cell r="C9226" t="str">
            <v xml:space="preserve">EXTRACTING FCPS. ENGL. PAT. FIG. 49     </v>
          </cell>
          <cell r="D9226" t="str">
            <v>PC</v>
          </cell>
          <cell r="E9226">
            <v>49.05</v>
          </cell>
          <cell r="F9226">
            <v>122.625</v>
          </cell>
        </row>
        <row r="9227">
          <cell r="A9227">
            <v>4005100</v>
          </cell>
          <cell r="B9227" t="str">
            <v>40-051-00</v>
          </cell>
          <cell r="C9227" t="str">
            <v xml:space="preserve">EXTRACTING FCPS.ENGL.PAT.F51            </v>
          </cell>
          <cell r="D9227" t="str">
            <v>PC</v>
          </cell>
          <cell r="E9227">
            <v>45.09</v>
          </cell>
          <cell r="F9227">
            <v>112.72500000000001</v>
          </cell>
        </row>
        <row r="9228">
          <cell r="A9228">
            <v>4005101</v>
          </cell>
          <cell r="B9228" t="str">
            <v>40-051-01</v>
          </cell>
          <cell r="C9228" t="str">
            <v xml:space="preserve">EXTRACTING FCPS.ENG.PAT.F51A            </v>
          </cell>
          <cell r="D9228" t="str">
            <v>PC</v>
          </cell>
          <cell r="E9228">
            <v>45.27</v>
          </cell>
          <cell r="F9228">
            <v>113.17500000000001</v>
          </cell>
        </row>
        <row r="9229">
          <cell r="A9229">
            <v>4005103</v>
          </cell>
          <cell r="B9229" t="str">
            <v>40-051-03</v>
          </cell>
          <cell r="C9229" t="str">
            <v xml:space="preserve">EXTRACTING FCPS.ENG.PAT.F51C            </v>
          </cell>
          <cell r="D9229" t="str">
            <v>PC</v>
          </cell>
          <cell r="E9229">
            <v>45.54</v>
          </cell>
          <cell r="F9229">
            <v>113.85</v>
          </cell>
        </row>
        <row r="9230">
          <cell r="A9230">
            <v>4006700</v>
          </cell>
          <cell r="B9230" t="str">
            <v>40-067-00</v>
          </cell>
          <cell r="C9230" t="str">
            <v xml:space="preserve">EXTR.ECPS.ENGL.PAT.FIG.67               </v>
          </cell>
          <cell r="D9230" t="str">
            <v>PC</v>
          </cell>
          <cell r="E9230">
            <v>46.35</v>
          </cell>
          <cell r="F9230">
            <v>115.875</v>
          </cell>
        </row>
        <row r="9231">
          <cell r="A9231">
            <v>4006701</v>
          </cell>
          <cell r="B9231" t="str">
            <v>40-067-01</v>
          </cell>
          <cell r="C9231" t="str">
            <v xml:space="preserve">ECTR.FCPS.ENGL.PAT.FG. 67A              </v>
          </cell>
          <cell r="D9231" t="str">
            <v>PC</v>
          </cell>
          <cell r="E9231">
            <v>45.18</v>
          </cell>
          <cell r="F9231">
            <v>112.95</v>
          </cell>
        </row>
        <row r="9232">
          <cell r="A9232">
            <v>4006702</v>
          </cell>
          <cell r="B9232" t="str">
            <v>40-067-02</v>
          </cell>
          <cell r="C9232" t="str">
            <v xml:space="preserve">EXTRACTING FCPS. ENGL. PAT. FIG. 67N    </v>
          </cell>
          <cell r="D9232" t="str">
            <v>PC</v>
          </cell>
          <cell r="E9232">
            <v>48.51</v>
          </cell>
          <cell r="F9232">
            <v>121.27499999999999</v>
          </cell>
        </row>
        <row r="9233">
          <cell r="A9233">
            <v>4007300</v>
          </cell>
          <cell r="B9233" t="str">
            <v>40-073-00</v>
          </cell>
          <cell r="C9233" t="str">
            <v xml:space="preserve">EXTR.FCPS.ENGL.PAT.FIG.73               </v>
          </cell>
          <cell r="D9233" t="str">
            <v>PC</v>
          </cell>
          <cell r="E9233">
            <v>58.05</v>
          </cell>
          <cell r="F9233">
            <v>145.125</v>
          </cell>
        </row>
        <row r="9234">
          <cell r="A9234">
            <v>4007400</v>
          </cell>
          <cell r="B9234" t="str">
            <v>40-074-00</v>
          </cell>
          <cell r="C9234" t="str">
            <v xml:space="preserve">EXTR.FCPS.ENGL.PAT.FIG.74               </v>
          </cell>
          <cell r="D9234" t="str">
            <v>PC</v>
          </cell>
          <cell r="E9234">
            <v>56.34</v>
          </cell>
          <cell r="F9234">
            <v>140.85000000000002</v>
          </cell>
        </row>
        <row r="9235">
          <cell r="A9235">
            <v>4007406</v>
          </cell>
          <cell r="B9235" t="str">
            <v>40-074-06</v>
          </cell>
          <cell r="C9235" t="str">
            <v xml:space="preserve">EXTR.FCPS.ENGL.PAT.FIG.74M              </v>
          </cell>
          <cell r="D9235" t="str">
            <v>PC</v>
          </cell>
          <cell r="E9235">
            <v>59.31</v>
          </cell>
          <cell r="F9235">
            <v>148.27500000000001</v>
          </cell>
        </row>
        <row r="9236">
          <cell r="A9236">
            <v>4007407</v>
          </cell>
          <cell r="B9236" t="str">
            <v>40-074-07</v>
          </cell>
          <cell r="C9236" t="str">
            <v xml:space="preserve">EXTR.FCPS.ENGL.PAT.FIG.74N              </v>
          </cell>
          <cell r="D9236" t="str">
            <v>PC</v>
          </cell>
          <cell r="E9236">
            <v>54.63</v>
          </cell>
          <cell r="F9236">
            <v>136.57500000000002</v>
          </cell>
        </row>
        <row r="9237">
          <cell r="A9237">
            <v>4007500</v>
          </cell>
          <cell r="B9237" t="str">
            <v>40-075-00</v>
          </cell>
          <cell r="C9237" t="str">
            <v xml:space="preserve">EXTR.FCPS.ENGL.PAT.FIG.75               </v>
          </cell>
          <cell r="D9237" t="str">
            <v>PC</v>
          </cell>
          <cell r="E9237">
            <v>56.16</v>
          </cell>
          <cell r="F9237">
            <v>140.39999999999998</v>
          </cell>
        </row>
        <row r="9238">
          <cell r="A9238">
            <v>4007600</v>
          </cell>
          <cell r="B9238" t="str">
            <v>40-076-00</v>
          </cell>
          <cell r="C9238" t="str">
            <v xml:space="preserve">LAWRENCE READ EXTR.FCPS F76             </v>
          </cell>
          <cell r="D9238" t="str">
            <v>PC</v>
          </cell>
          <cell r="E9238">
            <v>51.12</v>
          </cell>
          <cell r="F9238">
            <v>127.8</v>
          </cell>
        </row>
        <row r="9239">
          <cell r="A9239">
            <v>4007607</v>
          </cell>
          <cell r="B9239" t="str">
            <v>40-076-07</v>
          </cell>
          <cell r="C9239" t="str">
            <v xml:space="preserve">LAWRENCE READ EXTR.FCPS F76N            </v>
          </cell>
          <cell r="D9239" t="str">
            <v>PC</v>
          </cell>
          <cell r="E9239">
            <v>51.12</v>
          </cell>
          <cell r="F9239">
            <v>127.8</v>
          </cell>
        </row>
        <row r="9240">
          <cell r="A9240">
            <v>4007900</v>
          </cell>
          <cell r="B9240" t="str">
            <v>40-079-00</v>
          </cell>
          <cell r="C9240" t="str">
            <v xml:space="preserve">EXTR.FCPS.ENGL.PAT.FG 79                </v>
          </cell>
          <cell r="D9240" t="str">
            <v>PC</v>
          </cell>
          <cell r="E9240">
            <v>45.63</v>
          </cell>
          <cell r="F9240">
            <v>114.075</v>
          </cell>
        </row>
        <row r="9241">
          <cell r="A9241">
            <v>4007901</v>
          </cell>
          <cell r="B9241" t="str">
            <v>40-079-01</v>
          </cell>
          <cell r="C9241" t="str">
            <v xml:space="preserve">EXTR.FCPS.ENGL.PAT.FG 79A               </v>
          </cell>
          <cell r="D9241" t="str">
            <v>PC</v>
          </cell>
          <cell r="E9241">
            <v>47.07</v>
          </cell>
          <cell r="F9241">
            <v>117.675</v>
          </cell>
        </row>
        <row r="9242">
          <cell r="A9242">
            <v>4007902</v>
          </cell>
          <cell r="B9242" t="str">
            <v>40-079-02</v>
          </cell>
          <cell r="C9242" t="str">
            <v xml:space="preserve">EXTRACTING FCPS. ENGL. PAT. FIG. 79N    </v>
          </cell>
          <cell r="D9242" t="str">
            <v>PC</v>
          </cell>
          <cell r="E9242">
            <v>48.51</v>
          </cell>
          <cell r="F9242">
            <v>121.27499999999999</v>
          </cell>
        </row>
        <row r="9243">
          <cell r="A9243">
            <v>4008601</v>
          </cell>
          <cell r="B9243" t="str">
            <v>40-086-01</v>
          </cell>
          <cell r="C9243" t="str">
            <v xml:space="preserve">EXTR.FCPS.ENGL.PAT.FG 86 A              </v>
          </cell>
          <cell r="D9243" t="str">
            <v>PC</v>
          </cell>
          <cell r="E9243">
            <v>54.09</v>
          </cell>
          <cell r="F9243">
            <v>135.22500000000002</v>
          </cell>
        </row>
        <row r="9244">
          <cell r="A9244">
            <v>4008602</v>
          </cell>
          <cell r="B9244" t="str">
            <v>40-086-02</v>
          </cell>
          <cell r="C9244" t="str">
            <v xml:space="preserve">EXTR.FCPS.ENGL.PAT.FG 86B               </v>
          </cell>
          <cell r="D9244" t="str">
            <v>PC</v>
          </cell>
          <cell r="E9244">
            <v>50.94</v>
          </cell>
          <cell r="F9244">
            <v>127.35</v>
          </cell>
        </row>
        <row r="9245">
          <cell r="A9245">
            <v>4008603</v>
          </cell>
          <cell r="B9245" t="str">
            <v>40-086-03</v>
          </cell>
          <cell r="C9245" t="str">
            <v xml:space="preserve">EXTR.FCPS.ENGL.PAT.FG 86C               </v>
          </cell>
          <cell r="D9245" t="str">
            <v>PC</v>
          </cell>
          <cell r="E9245">
            <v>50.31</v>
          </cell>
          <cell r="F9245">
            <v>125.77500000000001</v>
          </cell>
        </row>
        <row r="9246">
          <cell r="A9246">
            <v>4009700</v>
          </cell>
          <cell r="B9246" t="str">
            <v>40-097-00</v>
          </cell>
          <cell r="C9246" t="str">
            <v xml:space="preserve">EXTRACTING FCPS. ENGL. PAT. FIG. 97     </v>
          </cell>
          <cell r="D9246" t="str">
            <v>PC</v>
          </cell>
          <cell r="E9246">
            <v>49.05</v>
          </cell>
          <cell r="F9246">
            <v>122.625</v>
          </cell>
        </row>
        <row r="9247">
          <cell r="A9247">
            <v>4013300</v>
          </cell>
          <cell r="B9247" t="str">
            <v>40-133-00</v>
          </cell>
          <cell r="C9247" t="str">
            <v xml:space="preserve">EXTRACTING FCPS. ENGL. PAT. FIG. 333S   </v>
          </cell>
          <cell r="D9247" t="str">
            <v>PC</v>
          </cell>
          <cell r="E9247">
            <v>58.68</v>
          </cell>
          <cell r="F9247">
            <v>146.69999999999999</v>
          </cell>
        </row>
        <row r="9248">
          <cell r="A9248">
            <v>4014600</v>
          </cell>
          <cell r="B9248" t="str">
            <v>40-146-00</v>
          </cell>
          <cell r="C9248" t="str">
            <v xml:space="preserve">EXTRACTING FCPS. ENGL. PAT. FIG. 146    </v>
          </cell>
          <cell r="D9248" t="str">
            <v>PC</v>
          </cell>
          <cell r="E9248">
            <v>49.86</v>
          </cell>
          <cell r="F9248">
            <v>124.65</v>
          </cell>
        </row>
        <row r="9249">
          <cell r="A9249">
            <v>4015100</v>
          </cell>
          <cell r="B9249" t="str">
            <v>40-151-00</v>
          </cell>
          <cell r="C9249" t="str">
            <v xml:space="preserve">EXTRACTING FCPS. ENGL. PAT. FIG. 351S   </v>
          </cell>
          <cell r="D9249" t="str">
            <v>PC</v>
          </cell>
          <cell r="E9249">
            <v>58.68</v>
          </cell>
          <cell r="F9249">
            <v>146.69999999999999</v>
          </cell>
        </row>
        <row r="9250">
          <cell r="A9250">
            <v>4015300</v>
          </cell>
          <cell r="B9250" t="str">
            <v>40-153-00</v>
          </cell>
          <cell r="C9250" t="str">
            <v xml:space="preserve">EXTRACTING FCPS. ENGL. PAT. FIG. 153    </v>
          </cell>
          <cell r="D9250" t="str">
            <v>PC</v>
          </cell>
          <cell r="E9250">
            <v>49.86</v>
          </cell>
          <cell r="F9250">
            <v>124.65</v>
          </cell>
        </row>
        <row r="9251">
          <cell r="A9251">
            <v>4023300</v>
          </cell>
          <cell r="B9251" t="str">
            <v>40-233-00</v>
          </cell>
          <cell r="C9251" t="str">
            <v xml:space="preserve">EXTR.FCPS.ENGL.PAT.FG 233               </v>
          </cell>
          <cell r="D9251" t="str">
            <v>PC</v>
          </cell>
          <cell r="E9251">
            <v>56.7</v>
          </cell>
          <cell r="F9251">
            <v>141.75</v>
          </cell>
        </row>
        <row r="9252">
          <cell r="A9252">
            <v>4030100</v>
          </cell>
          <cell r="B9252" t="str">
            <v>40-301-00</v>
          </cell>
          <cell r="C9252" t="str">
            <v xml:space="preserve">FORCEPS  MARTIN FINO  FIG 1             </v>
          </cell>
          <cell r="D9252" t="str">
            <v>PC</v>
          </cell>
          <cell r="E9252">
            <v>45.36</v>
          </cell>
          <cell r="F9252">
            <v>113.4</v>
          </cell>
        </row>
        <row r="9253">
          <cell r="A9253">
            <v>4030200</v>
          </cell>
          <cell r="B9253" t="str">
            <v>40-302-00</v>
          </cell>
          <cell r="C9253" t="str">
            <v xml:space="preserve">FORCEPS  MARTIN FINO  FIG 2             </v>
          </cell>
          <cell r="D9253" t="str">
            <v>PC</v>
          </cell>
          <cell r="E9253">
            <v>43.56</v>
          </cell>
          <cell r="F9253">
            <v>108.9</v>
          </cell>
        </row>
        <row r="9254">
          <cell r="A9254">
            <v>4030700</v>
          </cell>
          <cell r="B9254" t="str">
            <v>40-307-00</v>
          </cell>
          <cell r="C9254" t="str">
            <v xml:space="preserve">FORCEPS  MARTIN FINO  FIG 7             </v>
          </cell>
          <cell r="D9254" t="str">
            <v>PC</v>
          </cell>
          <cell r="E9254">
            <v>44.64</v>
          </cell>
          <cell r="F9254">
            <v>111.6</v>
          </cell>
        </row>
        <row r="9255">
          <cell r="A9255">
            <v>4031300</v>
          </cell>
          <cell r="B9255" t="str">
            <v>40-313-00</v>
          </cell>
          <cell r="C9255" t="str">
            <v xml:space="preserve">FORCEPS  MARTIN FINO  FIG13             </v>
          </cell>
          <cell r="D9255" t="str">
            <v>PC</v>
          </cell>
          <cell r="E9255">
            <v>47.61</v>
          </cell>
          <cell r="F9255">
            <v>119.02500000000001</v>
          </cell>
        </row>
        <row r="9256">
          <cell r="A9256">
            <v>4031700</v>
          </cell>
          <cell r="B9256" t="str">
            <v>40-317-00</v>
          </cell>
          <cell r="C9256" t="str">
            <v xml:space="preserve">FORCEPS  MARTIN FINO  FIG17             </v>
          </cell>
          <cell r="D9256" t="str">
            <v>PC</v>
          </cell>
          <cell r="E9256">
            <v>45.36</v>
          </cell>
          <cell r="F9256">
            <v>113.4</v>
          </cell>
        </row>
        <row r="9257">
          <cell r="A9257">
            <v>4031800</v>
          </cell>
          <cell r="B9257" t="str">
            <v>40-318-00</v>
          </cell>
          <cell r="C9257" t="str">
            <v xml:space="preserve">FORCEPS  MARTIN FINO  FIG18             </v>
          </cell>
          <cell r="D9257" t="str">
            <v>PC</v>
          </cell>
          <cell r="E9257">
            <v>45.54</v>
          </cell>
          <cell r="F9257">
            <v>113.85</v>
          </cell>
        </row>
        <row r="9258">
          <cell r="A9258">
            <v>4032200</v>
          </cell>
          <cell r="B9258" t="str">
            <v>40-322-00</v>
          </cell>
          <cell r="C9258" t="str">
            <v xml:space="preserve">FORCEPS  MARTIN FINO  FIG22             </v>
          </cell>
          <cell r="D9258" t="str">
            <v>PC</v>
          </cell>
          <cell r="E9258">
            <v>46.71</v>
          </cell>
          <cell r="F9258">
            <v>116.77500000000001</v>
          </cell>
        </row>
        <row r="9259">
          <cell r="A9259">
            <v>4033000</v>
          </cell>
          <cell r="B9259" t="str">
            <v>40-330-00</v>
          </cell>
          <cell r="C9259" t="str">
            <v xml:space="preserve">FORCEPS  MARTIN FINO  FIG30             </v>
          </cell>
          <cell r="D9259" t="str">
            <v>PC</v>
          </cell>
          <cell r="E9259">
            <v>42.84</v>
          </cell>
          <cell r="F9259">
            <v>107.10000000000001</v>
          </cell>
        </row>
        <row r="9260">
          <cell r="A9260">
            <v>4033300</v>
          </cell>
          <cell r="B9260" t="str">
            <v>40-333-00</v>
          </cell>
          <cell r="C9260" t="str">
            <v xml:space="preserve">FORCEPS  MARTIN FINO  FIG33             </v>
          </cell>
          <cell r="D9260" t="str">
            <v>PC</v>
          </cell>
          <cell r="E9260">
            <v>48.15</v>
          </cell>
          <cell r="F9260">
            <v>120.375</v>
          </cell>
        </row>
        <row r="9261">
          <cell r="A9261">
            <v>4035100</v>
          </cell>
          <cell r="B9261" t="str">
            <v>40-351-00</v>
          </cell>
          <cell r="C9261" t="str">
            <v xml:space="preserve">FORCEPS MARTIN FINO   FIG51             </v>
          </cell>
          <cell r="D9261" t="str">
            <v>PC</v>
          </cell>
          <cell r="E9261">
            <v>44.28</v>
          </cell>
          <cell r="F9261">
            <v>110.7</v>
          </cell>
        </row>
        <row r="9262">
          <cell r="A9262">
            <v>4035101</v>
          </cell>
          <cell r="B9262" t="str">
            <v>40-351-01</v>
          </cell>
          <cell r="C9262" t="str">
            <v xml:space="preserve">FORCEPS MARTIN FINO   FIG51A            </v>
          </cell>
          <cell r="D9262" t="str">
            <v>PC</v>
          </cell>
          <cell r="E9262">
            <v>46.62</v>
          </cell>
          <cell r="F9262">
            <v>116.55</v>
          </cell>
        </row>
        <row r="9263">
          <cell r="A9263">
            <v>4036701</v>
          </cell>
          <cell r="B9263" t="str">
            <v>40-367-01</v>
          </cell>
          <cell r="C9263" t="str">
            <v xml:space="preserve">FORCEPS  MARTIN FINO  FIG67A            </v>
          </cell>
          <cell r="D9263" t="str">
            <v>PC</v>
          </cell>
          <cell r="E9263">
            <v>43.47</v>
          </cell>
          <cell r="F9263">
            <v>108.675</v>
          </cell>
        </row>
        <row r="9264">
          <cell r="A9264">
            <v>4037300</v>
          </cell>
          <cell r="B9264" t="str">
            <v>40-373-00</v>
          </cell>
          <cell r="C9264" t="str">
            <v xml:space="preserve">FORCEPS MARTIN FINO   FIG73             </v>
          </cell>
          <cell r="D9264" t="str">
            <v>PC</v>
          </cell>
          <cell r="E9264">
            <v>45.9</v>
          </cell>
          <cell r="F9264">
            <v>114.75</v>
          </cell>
        </row>
        <row r="9265">
          <cell r="A9265">
            <v>4037400</v>
          </cell>
          <cell r="B9265" t="str">
            <v>40-374-00</v>
          </cell>
          <cell r="C9265" t="str">
            <v xml:space="preserve">FORCEPS MARTIN FINO   FIG74             </v>
          </cell>
          <cell r="D9265" t="str">
            <v>PC</v>
          </cell>
          <cell r="E9265">
            <v>49.86</v>
          </cell>
          <cell r="F9265">
            <v>124.65</v>
          </cell>
        </row>
        <row r="9266">
          <cell r="A9266">
            <v>4037401</v>
          </cell>
          <cell r="B9266" t="str">
            <v>40-374-01</v>
          </cell>
          <cell r="C9266" t="str">
            <v xml:space="preserve">FORCEPS MARTIN FINO   FIG74N            </v>
          </cell>
          <cell r="D9266" t="str">
            <v>PC</v>
          </cell>
          <cell r="E9266">
            <v>51.57</v>
          </cell>
          <cell r="F9266">
            <v>128.92500000000001</v>
          </cell>
        </row>
        <row r="9267">
          <cell r="A9267">
            <v>4037900</v>
          </cell>
          <cell r="B9267" t="str">
            <v>40-379-00</v>
          </cell>
          <cell r="C9267" t="str">
            <v xml:space="preserve">FORCEPS  MARTIN FINO  FIG79             </v>
          </cell>
          <cell r="D9267" t="str">
            <v>PC</v>
          </cell>
          <cell r="E9267">
            <v>43.83</v>
          </cell>
          <cell r="F9267">
            <v>109.57499999999999</v>
          </cell>
        </row>
        <row r="9268">
          <cell r="A9268">
            <v>4040100</v>
          </cell>
          <cell r="B9268" t="str">
            <v>40-401-00</v>
          </cell>
          <cell r="C9268" t="str">
            <v xml:space="preserve">MARTIN ERGO EXTR. FCPS, FIG. 1, DIAM.   </v>
          </cell>
          <cell r="D9268" t="str">
            <v>PC</v>
          </cell>
          <cell r="E9268">
            <v>94.05</v>
          </cell>
          <cell r="F9268">
            <v>235.125</v>
          </cell>
        </row>
        <row r="9269">
          <cell r="A9269">
            <v>4040700</v>
          </cell>
          <cell r="B9269" t="str">
            <v>40-407-00</v>
          </cell>
          <cell r="C9269" t="str">
            <v xml:space="preserve">MARTIN ERGO EXTR. FCPS, FIG. 7, DIAM.   </v>
          </cell>
          <cell r="D9269" t="str">
            <v>PC</v>
          </cell>
          <cell r="E9269">
            <v>94.05</v>
          </cell>
          <cell r="F9269">
            <v>235.125</v>
          </cell>
        </row>
        <row r="9270">
          <cell r="A9270">
            <v>4041300</v>
          </cell>
          <cell r="B9270" t="str">
            <v>40-413-00</v>
          </cell>
          <cell r="C9270" t="str">
            <v xml:space="preserve">MARTIN ERGO EXTR. FCPS, FIG. 13, DIAM.  </v>
          </cell>
          <cell r="D9270" t="str">
            <v>PC</v>
          </cell>
          <cell r="E9270">
            <v>100.8</v>
          </cell>
          <cell r="F9270">
            <v>252</v>
          </cell>
        </row>
        <row r="9271">
          <cell r="A9271">
            <v>4041700</v>
          </cell>
          <cell r="B9271" t="str">
            <v>40-417-00</v>
          </cell>
          <cell r="C9271" t="str">
            <v xml:space="preserve">MARTIN ERGO EXTR. FCPS, FIG. 17, DIAM.  </v>
          </cell>
          <cell r="D9271" t="str">
            <v>PC</v>
          </cell>
          <cell r="E9271">
            <v>94.05</v>
          </cell>
          <cell r="F9271">
            <v>235.125</v>
          </cell>
        </row>
        <row r="9272">
          <cell r="A9272">
            <v>4041800</v>
          </cell>
          <cell r="B9272" t="str">
            <v>40-418-00</v>
          </cell>
          <cell r="C9272" t="str">
            <v xml:space="preserve">MARTIN ERGO EXTR. FCPS, FIG. 18, DIAM.  </v>
          </cell>
          <cell r="D9272" t="str">
            <v>PC</v>
          </cell>
          <cell r="E9272">
            <v>94.05</v>
          </cell>
          <cell r="F9272">
            <v>235.125</v>
          </cell>
        </row>
        <row r="9273">
          <cell r="A9273">
            <v>4042200</v>
          </cell>
          <cell r="B9273" t="str">
            <v>40-422-00</v>
          </cell>
          <cell r="C9273" t="str">
            <v xml:space="preserve">MARTIN ERGO EXTR. FCPS, FIG. 22, DIAM.  </v>
          </cell>
          <cell r="D9273" t="str">
            <v>PC</v>
          </cell>
          <cell r="E9273">
            <v>100.8</v>
          </cell>
          <cell r="F9273">
            <v>252</v>
          </cell>
        </row>
        <row r="9274">
          <cell r="A9274">
            <v>4043300</v>
          </cell>
          <cell r="B9274" t="str">
            <v>40-433-00</v>
          </cell>
          <cell r="C9274" t="str">
            <v xml:space="preserve">MARTIN ERGO EXTR. FCPS, FIG. 33, DIAM.  </v>
          </cell>
          <cell r="D9274" t="str">
            <v>PC</v>
          </cell>
          <cell r="E9274">
            <v>100.8</v>
          </cell>
          <cell r="F9274">
            <v>252</v>
          </cell>
        </row>
        <row r="9275">
          <cell r="A9275">
            <v>4044600</v>
          </cell>
          <cell r="B9275" t="str">
            <v>40-446-00</v>
          </cell>
          <cell r="C9275" t="str">
            <v xml:space="preserve">MARTIN ERGO EXTR. FCPS, FIG. 46L, DIAM. </v>
          </cell>
          <cell r="D9275" t="str">
            <v>PC</v>
          </cell>
          <cell r="E9275">
            <v>95.4</v>
          </cell>
          <cell r="F9275">
            <v>238.5</v>
          </cell>
        </row>
        <row r="9276">
          <cell r="A9276">
            <v>4044900</v>
          </cell>
          <cell r="B9276" t="str">
            <v>40-449-00</v>
          </cell>
          <cell r="C9276" t="str">
            <v xml:space="preserve">MARTIN ERGO EXTR. FCPS, FIG. 49, DIAM.  </v>
          </cell>
          <cell r="D9276" t="str">
            <v>PC</v>
          </cell>
          <cell r="E9276">
            <v>95.4</v>
          </cell>
          <cell r="F9276">
            <v>238.5</v>
          </cell>
        </row>
        <row r="9277">
          <cell r="A9277">
            <v>4045100</v>
          </cell>
          <cell r="B9277" t="str">
            <v>40-451-00</v>
          </cell>
          <cell r="C9277" t="str">
            <v xml:space="preserve">MARTIN ERGO EXTR. FCPS, FIG. 51, DIAM.  </v>
          </cell>
          <cell r="D9277" t="str">
            <v>PC</v>
          </cell>
          <cell r="E9277">
            <v>94.05</v>
          </cell>
          <cell r="F9277">
            <v>235.125</v>
          </cell>
        </row>
        <row r="9278">
          <cell r="A9278">
            <v>4045101</v>
          </cell>
          <cell r="B9278" t="str">
            <v>40-451-01</v>
          </cell>
          <cell r="C9278" t="str">
            <v xml:space="preserve">MARTIN ERGO EXTR. FCPS, FIG. 51A, DIAM. </v>
          </cell>
          <cell r="D9278" t="str">
            <v>PC</v>
          </cell>
          <cell r="E9278">
            <v>94.05</v>
          </cell>
          <cell r="F9278">
            <v>235.125</v>
          </cell>
        </row>
        <row r="9279">
          <cell r="A9279">
            <v>4046701</v>
          </cell>
          <cell r="B9279" t="str">
            <v>40-467-01</v>
          </cell>
          <cell r="C9279" t="str">
            <v xml:space="preserve">MARTIN ERGO EXTR. FCPS, FIG. 67A, DIAM. </v>
          </cell>
          <cell r="D9279" t="str">
            <v>PC</v>
          </cell>
          <cell r="E9279">
            <v>94.05</v>
          </cell>
          <cell r="F9279">
            <v>235.125</v>
          </cell>
        </row>
        <row r="9280">
          <cell r="A9280">
            <v>4047400</v>
          </cell>
          <cell r="B9280" t="str">
            <v>40-474-00</v>
          </cell>
          <cell r="C9280" t="str">
            <v xml:space="preserve">MARTIN ERGO EXTR. FCPS, FIG. 74N, DIAM. </v>
          </cell>
          <cell r="D9280" t="str">
            <v>PC</v>
          </cell>
          <cell r="E9280">
            <v>103.95</v>
          </cell>
          <cell r="F9280">
            <v>259.875</v>
          </cell>
        </row>
        <row r="9281">
          <cell r="A9281">
            <v>4047900</v>
          </cell>
          <cell r="B9281" t="str">
            <v>40-479-00</v>
          </cell>
          <cell r="C9281" t="str">
            <v xml:space="preserve">MARTIN ERGO EXTR. FCPS, FIG. 79, DIAM.  </v>
          </cell>
          <cell r="D9281" t="str">
            <v>PC</v>
          </cell>
          <cell r="E9281">
            <v>94.05</v>
          </cell>
          <cell r="F9281">
            <v>235.125</v>
          </cell>
        </row>
        <row r="9282">
          <cell r="A9282">
            <v>4049700</v>
          </cell>
          <cell r="B9282" t="str">
            <v>40-497-00</v>
          </cell>
          <cell r="C9282" t="str">
            <v xml:space="preserve">MARTIN ERGO EXTR. FCPS, FIG. 97, DIAM.  </v>
          </cell>
          <cell r="D9282" t="str">
            <v>PC</v>
          </cell>
          <cell r="E9282">
            <v>95.4</v>
          </cell>
          <cell r="F9282">
            <v>238.5</v>
          </cell>
        </row>
        <row r="9283">
          <cell r="A9283">
            <v>4061309</v>
          </cell>
          <cell r="B9283" t="str">
            <v>40-613-09</v>
          </cell>
          <cell r="C9283" t="str">
            <v xml:space="preserve">CHILDREN FCPS.ENGL.PAT F13S             </v>
          </cell>
          <cell r="D9283" t="str">
            <v>PC</v>
          </cell>
          <cell r="E9283">
            <v>52.29</v>
          </cell>
          <cell r="F9283">
            <v>130.72499999999999</v>
          </cell>
        </row>
        <row r="9284">
          <cell r="A9284">
            <v>4062209</v>
          </cell>
          <cell r="B9284" t="str">
            <v>40-622-09</v>
          </cell>
          <cell r="C9284" t="str">
            <v xml:space="preserve">CHILDREN FCPS.ENGL.PAT F22S             </v>
          </cell>
          <cell r="D9284" t="str">
            <v>PC</v>
          </cell>
          <cell r="E9284">
            <v>53.1</v>
          </cell>
          <cell r="F9284">
            <v>132.75</v>
          </cell>
        </row>
        <row r="9285">
          <cell r="A9285">
            <v>4063009</v>
          </cell>
          <cell r="B9285" t="str">
            <v>40-630-09</v>
          </cell>
          <cell r="C9285" t="str">
            <v xml:space="preserve">CHILDREN FCPS.ENGL.PAT F30S             </v>
          </cell>
          <cell r="D9285" t="str">
            <v>PC</v>
          </cell>
          <cell r="E9285">
            <v>53.46</v>
          </cell>
          <cell r="F9285">
            <v>133.65</v>
          </cell>
        </row>
        <row r="9286">
          <cell r="A9286">
            <v>4063309</v>
          </cell>
          <cell r="B9286" t="str">
            <v>40-633-09</v>
          </cell>
          <cell r="C9286" t="str">
            <v xml:space="preserve">CHILDREN FCPS.ENGL.PAT F33S             </v>
          </cell>
          <cell r="D9286" t="str">
            <v>PC</v>
          </cell>
          <cell r="E9286">
            <v>51.48</v>
          </cell>
          <cell r="F9286">
            <v>128.69999999999999</v>
          </cell>
        </row>
        <row r="9287">
          <cell r="A9287">
            <v>4063700</v>
          </cell>
          <cell r="B9287" t="str">
            <v>40-637-00</v>
          </cell>
          <cell r="C9287" t="str">
            <v xml:space="preserve">CHILDREN FCPS.ENGL.PAT F37              </v>
          </cell>
          <cell r="D9287" t="str">
            <v>PC</v>
          </cell>
          <cell r="E9287">
            <v>43.83</v>
          </cell>
          <cell r="F9287">
            <v>109.57499999999999</v>
          </cell>
        </row>
        <row r="9288">
          <cell r="A9288">
            <v>4063800</v>
          </cell>
          <cell r="B9288" t="str">
            <v>40-638-00</v>
          </cell>
          <cell r="C9288" t="str">
            <v xml:space="preserve">CHILDREN FCPS.ENGL.PAT F38              </v>
          </cell>
          <cell r="D9288" t="str">
            <v>PC</v>
          </cell>
          <cell r="E9288">
            <v>49.32</v>
          </cell>
          <cell r="F9288">
            <v>123.3</v>
          </cell>
        </row>
        <row r="9289">
          <cell r="A9289">
            <v>4063900</v>
          </cell>
          <cell r="B9289" t="str">
            <v>40-639-00</v>
          </cell>
          <cell r="C9289" t="str">
            <v xml:space="preserve">CHILDREN FCPS.ENGL.PAT F39              </v>
          </cell>
          <cell r="D9289" t="str">
            <v>PC</v>
          </cell>
          <cell r="E9289">
            <v>46.08</v>
          </cell>
          <cell r="F9289">
            <v>115.19999999999999</v>
          </cell>
        </row>
        <row r="9290">
          <cell r="A9290">
            <v>4063901</v>
          </cell>
          <cell r="B9290" t="str">
            <v>40-639-01</v>
          </cell>
          <cell r="C9290" t="str">
            <v xml:space="preserve">CHILDREN FCPS.ENGL.PAT.F39A             </v>
          </cell>
          <cell r="D9290" t="str">
            <v>PC</v>
          </cell>
          <cell r="E9290">
            <v>47.88</v>
          </cell>
          <cell r="F9290">
            <v>119.7</v>
          </cell>
        </row>
        <row r="9291">
          <cell r="A9291">
            <v>4063905</v>
          </cell>
          <cell r="B9291" t="str">
            <v>40-639-05</v>
          </cell>
          <cell r="C9291" t="str">
            <v xml:space="preserve">CHILDREN FCPS.ENGL.PAT.F39L             </v>
          </cell>
          <cell r="D9291" t="str">
            <v>PC</v>
          </cell>
          <cell r="E9291">
            <v>45.63</v>
          </cell>
          <cell r="F9291">
            <v>114.075</v>
          </cell>
        </row>
        <row r="9292">
          <cell r="A9292">
            <v>4063908</v>
          </cell>
          <cell r="B9292" t="str">
            <v>40-639-08</v>
          </cell>
          <cell r="C9292" t="str">
            <v xml:space="preserve">CHILDREN FCPS.ENGL.PAT.F39R             </v>
          </cell>
          <cell r="D9292" t="str">
            <v>PC</v>
          </cell>
          <cell r="E9292">
            <v>45.54</v>
          </cell>
          <cell r="F9292">
            <v>113.85</v>
          </cell>
        </row>
        <row r="9293">
          <cell r="A9293">
            <v>4064000</v>
          </cell>
          <cell r="B9293" t="str">
            <v>40-640-00</v>
          </cell>
          <cell r="C9293" t="str">
            <v xml:space="preserve">CHILDREN FCPS.ENGL.PAT.F40              </v>
          </cell>
          <cell r="D9293" t="str">
            <v>PC</v>
          </cell>
          <cell r="E9293">
            <v>45.54</v>
          </cell>
          <cell r="F9293">
            <v>113.85</v>
          </cell>
        </row>
        <row r="9294">
          <cell r="A9294">
            <v>4065109</v>
          </cell>
          <cell r="B9294" t="str">
            <v>40-651-09</v>
          </cell>
          <cell r="C9294" t="str">
            <v xml:space="preserve">CHILDREN FCPS.ENGL.PAT.F51S             </v>
          </cell>
          <cell r="D9294" t="str">
            <v>PC</v>
          </cell>
          <cell r="E9294">
            <v>45.09</v>
          </cell>
          <cell r="F9294">
            <v>112.72500000000001</v>
          </cell>
        </row>
        <row r="9295">
          <cell r="A9295">
            <v>4067609</v>
          </cell>
          <cell r="B9295" t="str">
            <v>40-676-09</v>
          </cell>
          <cell r="C9295" t="str">
            <v xml:space="preserve">LAWRENCE READ CHILD.FCPS.76S            </v>
          </cell>
          <cell r="D9295" t="str">
            <v>PC</v>
          </cell>
          <cell r="E9295">
            <v>45.09</v>
          </cell>
          <cell r="F9295">
            <v>112.72500000000001</v>
          </cell>
        </row>
        <row r="9296">
          <cell r="A9296">
            <v>4070300</v>
          </cell>
          <cell r="B9296" t="str">
            <v>40-703-00</v>
          </cell>
          <cell r="C9296" t="str">
            <v xml:space="preserve">KLEIN CHILDREN FCPS FG.3                </v>
          </cell>
          <cell r="D9296" t="str">
            <v>PC</v>
          </cell>
          <cell r="E9296">
            <v>43.02</v>
          </cell>
          <cell r="F9296">
            <v>107.55000000000001</v>
          </cell>
        </row>
        <row r="9297">
          <cell r="A9297">
            <v>4070500</v>
          </cell>
          <cell r="B9297" t="str">
            <v>40-705-00</v>
          </cell>
          <cell r="C9297" t="str">
            <v xml:space="preserve">KLEIN CHILDEN FCPS FG.5                 </v>
          </cell>
          <cell r="D9297" t="str">
            <v>PC</v>
          </cell>
          <cell r="E9297">
            <v>46.98</v>
          </cell>
          <cell r="F9297">
            <v>117.44999999999999</v>
          </cell>
        </row>
        <row r="9298">
          <cell r="A9298">
            <v>4070600</v>
          </cell>
          <cell r="B9298" t="str">
            <v>40-706-00</v>
          </cell>
          <cell r="C9298" t="str">
            <v xml:space="preserve">KLEIN CHILDREN FCPS FG.6                </v>
          </cell>
          <cell r="D9298" t="str">
            <v>PC</v>
          </cell>
          <cell r="E9298">
            <v>46.98</v>
          </cell>
          <cell r="F9298">
            <v>117.44999999999999</v>
          </cell>
        </row>
        <row r="9299">
          <cell r="A9299">
            <v>4070700</v>
          </cell>
          <cell r="B9299" t="str">
            <v>40-707-00</v>
          </cell>
          <cell r="C9299" t="str">
            <v xml:space="preserve">KLEIN CHILDREN FCPS FG.7                </v>
          </cell>
          <cell r="D9299" t="str">
            <v>PC</v>
          </cell>
          <cell r="E9299">
            <v>47.43</v>
          </cell>
          <cell r="F9299">
            <v>118.575</v>
          </cell>
        </row>
        <row r="9300">
          <cell r="A9300">
            <v>4073700</v>
          </cell>
          <cell r="B9300" t="str">
            <v>40-737-00</v>
          </cell>
          <cell r="C9300" t="str">
            <v xml:space="preserve">KLEIN CHILDREN FCPS FG.137              </v>
          </cell>
          <cell r="D9300" t="str">
            <v>PC</v>
          </cell>
          <cell r="E9300">
            <v>43.29</v>
          </cell>
          <cell r="F9300">
            <v>108.22499999999999</v>
          </cell>
        </row>
        <row r="9301">
          <cell r="A9301">
            <v>4073900</v>
          </cell>
          <cell r="B9301" t="str">
            <v>40-739-00</v>
          </cell>
          <cell r="C9301" t="str">
            <v xml:space="preserve">KLEIN CHILDREN FCPS FG.139              </v>
          </cell>
          <cell r="D9301" t="str">
            <v>PC</v>
          </cell>
          <cell r="E9301">
            <v>43.38</v>
          </cell>
          <cell r="F9301">
            <v>108.45</v>
          </cell>
        </row>
        <row r="9302">
          <cell r="A9302">
            <v>4075109</v>
          </cell>
          <cell r="B9302" t="str">
            <v>40-751-09</v>
          </cell>
          <cell r="C9302" t="str">
            <v xml:space="preserve">KLEIN CHILDREN FCPS FG.51S              </v>
          </cell>
          <cell r="D9302" t="str">
            <v>PC</v>
          </cell>
          <cell r="E9302">
            <v>42.21</v>
          </cell>
          <cell r="F9302">
            <v>105.52500000000001</v>
          </cell>
        </row>
        <row r="9303">
          <cell r="A9303">
            <v>4081709</v>
          </cell>
          <cell r="B9303" t="str">
            <v>40-817-09</v>
          </cell>
          <cell r="C9303" t="str">
            <v xml:space="preserve">CHILDREN FCPS.AM.PAT.FG17SK             </v>
          </cell>
          <cell r="D9303" t="str">
            <v>PC</v>
          </cell>
          <cell r="E9303">
            <v>55.35</v>
          </cell>
          <cell r="F9303">
            <v>138.375</v>
          </cell>
        </row>
        <row r="9304">
          <cell r="A9304">
            <v>4082309</v>
          </cell>
          <cell r="B9304" t="str">
            <v>40-823-09</v>
          </cell>
          <cell r="C9304" t="str">
            <v xml:space="preserve">CHILDREN FCPS.AM.PAT.FG23SK             </v>
          </cell>
          <cell r="D9304" t="str">
            <v>PC</v>
          </cell>
          <cell r="E9304">
            <v>55.35</v>
          </cell>
          <cell r="F9304">
            <v>138.375</v>
          </cell>
        </row>
        <row r="9305">
          <cell r="A9305">
            <v>4085009</v>
          </cell>
          <cell r="B9305" t="str">
            <v>40-850-09</v>
          </cell>
          <cell r="C9305" t="str">
            <v xml:space="preserve">CHILDREN FCPS.AM.PAT.FG150SK            </v>
          </cell>
          <cell r="D9305" t="str">
            <v>PC</v>
          </cell>
          <cell r="E9305">
            <v>55.35</v>
          </cell>
          <cell r="F9305">
            <v>138.375</v>
          </cell>
        </row>
        <row r="9306">
          <cell r="A9306">
            <v>4085109</v>
          </cell>
          <cell r="B9306" t="str">
            <v>40-851-09</v>
          </cell>
          <cell r="C9306" t="str">
            <v xml:space="preserve">CHILDREN FCPS.AM.PAT.FG151SK            </v>
          </cell>
          <cell r="D9306" t="str">
            <v>PC</v>
          </cell>
          <cell r="E9306">
            <v>60.39</v>
          </cell>
          <cell r="F9306">
            <v>150.97499999999999</v>
          </cell>
        </row>
        <row r="9307">
          <cell r="A9307">
            <v>4100100</v>
          </cell>
          <cell r="B9307" t="str">
            <v>41-001-00</v>
          </cell>
          <cell r="C9307" t="str">
            <v xml:space="preserve">EXTR.FCPS.STANDARD FIG.1                </v>
          </cell>
          <cell r="D9307" t="str">
            <v>PC</v>
          </cell>
          <cell r="E9307">
            <v>54.63</v>
          </cell>
          <cell r="F9307">
            <v>136.57500000000002</v>
          </cell>
        </row>
        <row r="9308">
          <cell r="A9308">
            <v>4100101</v>
          </cell>
          <cell r="B9308" t="str">
            <v>41-001-01</v>
          </cell>
          <cell r="C9308" t="str">
            <v xml:space="preserve">HENAHAN EXTR.FCPS.FIG.1A                </v>
          </cell>
          <cell r="D9308" t="str">
            <v>PC</v>
          </cell>
          <cell r="E9308">
            <v>54.81</v>
          </cell>
          <cell r="F9308">
            <v>137.02500000000001</v>
          </cell>
        </row>
        <row r="9309">
          <cell r="A9309">
            <v>4101009</v>
          </cell>
          <cell r="B9309" t="str">
            <v>41-010-09</v>
          </cell>
          <cell r="C9309" t="str">
            <v xml:space="preserve">EXTR.FCPS.AMERIC.PAT.F.10S              </v>
          </cell>
          <cell r="D9309" t="str">
            <v>PC</v>
          </cell>
          <cell r="E9309">
            <v>51.21</v>
          </cell>
          <cell r="F9309">
            <v>128.02500000000001</v>
          </cell>
        </row>
        <row r="9310">
          <cell r="A9310">
            <v>4101500</v>
          </cell>
          <cell r="B9310" t="str">
            <v>41-015-00</v>
          </cell>
          <cell r="C9310" t="str">
            <v xml:space="preserve">HARRIS EXTR.FCPS.FIG.15                 </v>
          </cell>
          <cell r="D9310" t="str">
            <v>PC</v>
          </cell>
          <cell r="E9310">
            <v>56.88</v>
          </cell>
          <cell r="F9310">
            <v>142.20000000000002</v>
          </cell>
        </row>
        <row r="9311">
          <cell r="A9311">
            <v>4101600</v>
          </cell>
          <cell r="B9311" t="str">
            <v>41-016-00</v>
          </cell>
          <cell r="C9311" t="str">
            <v xml:space="preserve">EXTR.FCPS.AMERIC.PAT.FIG16              </v>
          </cell>
          <cell r="D9311" t="str">
            <v>PC</v>
          </cell>
          <cell r="E9311">
            <v>59.22</v>
          </cell>
          <cell r="F9311">
            <v>148.05000000000001</v>
          </cell>
        </row>
        <row r="9312">
          <cell r="A9312">
            <v>4101609</v>
          </cell>
          <cell r="B9312" t="str">
            <v>41-016-09</v>
          </cell>
          <cell r="C9312" t="str">
            <v xml:space="preserve">CHILDREN FCPS.AM.PAT.FG16S              </v>
          </cell>
          <cell r="D9312" t="str">
            <v>PC</v>
          </cell>
          <cell r="E9312">
            <v>56.88</v>
          </cell>
          <cell r="F9312">
            <v>142.20000000000002</v>
          </cell>
        </row>
        <row r="9313">
          <cell r="A9313">
            <v>4101700</v>
          </cell>
          <cell r="B9313" t="str">
            <v>41-017-00</v>
          </cell>
          <cell r="C9313" t="str">
            <v xml:space="preserve">EXTR.FCPS.AMERIC.PAT.FIG 17             </v>
          </cell>
          <cell r="D9313" t="str">
            <v>PC</v>
          </cell>
          <cell r="E9313">
            <v>56.88</v>
          </cell>
          <cell r="F9313">
            <v>142.20000000000002</v>
          </cell>
        </row>
        <row r="9314">
          <cell r="A9314">
            <v>4101805</v>
          </cell>
          <cell r="B9314" t="str">
            <v>41-018-05</v>
          </cell>
          <cell r="C9314" t="str">
            <v xml:space="preserve">HARRIS EXTR.FCPS.FIG.18L                </v>
          </cell>
          <cell r="D9314" t="str">
            <v>PC</v>
          </cell>
          <cell r="E9314">
            <v>56.88</v>
          </cell>
          <cell r="F9314">
            <v>142.20000000000002</v>
          </cell>
        </row>
        <row r="9315">
          <cell r="A9315">
            <v>4101808</v>
          </cell>
          <cell r="B9315" t="str">
            <v>41-018-08</v>
          </cell>
          <cell r="C9315" t="str">
            <v xml:space="preserve">HARRIS EXTR.FCPS.FIG.18R                </v>
          </cell>
          <cell r="D9315" t="str">
            <v>PC</v>
          </cell>
          <cell r="E9315">
            <v>56.88</v>
          </cell>
          <cell r="F9315">
            <v>142.20000000000002</v>
          </cell>
        </row>
        <row r="9316">
          <cell r="A9316">
            <v>4102300</v>
          </cell>
          <cell r="B9316" t="str">
            <v>41-023-00</v>
          </cell>
          <cell r="C9316" t="str">
            <v xml:space="preserve">EXTR.FCPS.AMERIC.PAT.F.23               </v>
          </cell>
          <cell r="D9316" t="str">
            <v>PC</v>
          </cell>
          <cell r="E9316">
            <v>54.81</v>
          </cell>
          <cell r="F9316">
            <v>137.02500000000001</v>
          </cell>
        </row>
        <row r="9317">
          <cell r="A9317">
            <v>4103200</v>
          </cell>
          <cell r="B9317" t="str">
            <v>41-032-00</v>
          </cell>
          <cell r="C9317" t="str">
            <v xml:space="preserve">PARMLY EXTR.FCPS.FIG.32                 </v>
          </cell>
          <cell r="D9317" t="str">
            <v>PC</v>
          </cell>
          <cell r="E9317">
            <v>56.25</v>
          </cell>
          <cell r="F9317">
            <v>140.625</v>
          </cell>
        </row>
        <row r="9318">
          <cell r="A9318">
            <v>4103201</v>
          </cell>
          <cell r="B9318" t="str">
            <v>41-032-01</v>
          </cell>
          <cell r="C9318" t="str">
            <v xml:space="preserve">PARMLY EXTR.FCPS.FIG.32A                </v>
          </cell>
          <cell r="D9318" t="str">
            <v>PC</v>
          </cell>
          <cell r="E9318">
            <v>56.88</v>
          </cell>
          <cell r="F9318">
            <v>142.20000000000002</v>
          </cell>
        </row>
        <row r="9319">
          <cell r="A9319">
            <v>4105305</v>
          </cell>
          <cell r="B9319" t="str">
            <v>41-053-05</v>
          </cell>
          <cell r="C9319" t="str">
            <v xml:space="preserve">EXTR.FCPS.AMERIC.PAT.F.53L              </v>
          </cell>
          <cell r="D9319" t="str">
            <v>PC</v>
          </cell>
          <cell r="E9319">
            <v>56.88</v>
          </cell>
          <cell r="F9319">
            <v>142.20000000000002</v>
          </cell>
        </row>
        <row r="9320">
          <cell r="A9320">
            <v>4105308</v>
          </cell>
          <cell r="B9320" t="str">
            <v>41-053-08</v>
          </cell>
          <cell r="C9320" t="str">
            <v xml:space="preserve">EXTR.FCPS.AMERIC.PAT.F.53R              </v>
          </cell>
          <cell r="D9320" t="str">
            <v>PC</v>
          </cell>
          <cell r="E9320">
            <v>56.88</v>
          </cell>
          <cell r="F9320">
            <v>142.20000000000002</v>
          </cell>
        </row>
        <row r="9321">
          <cell r="A9321">
            <v>4106200</v>
          </cell>
          <cell r="B9321" t="str">
            <v>41-062-00</v>
          </cell>
          <cell r="C9321" t="str">
            <v xml:space="preserve">EXTR.FCPS.AMERIC.PAT.F62                </v>
          </cell>
          <cell r="D9321" t="str">
            <v>PC</v>
          </cell>
          <cell r="E9321">
            <v>54.81</v>
          </cell>
          <cell r="F9321">
            <v>137.02500000000001</v>
          </cell>
        </row>
        <row r="9322">
          <cell r="A9322">
            <v>4106500</v>
          </cell>
          <cell r="B9322" t="str">
            <v>41-065-00</v>
          </cell>
          <cell r="C9322" t="str">
            <v xml:space="preserve">EXTR.FCPS.AMERIC.PAT.F.65               </v>
          </cell>
          <cell r="D9322" t="str">
            <v>PC</v>
          </cell>
          <cell r="E9322">
            <v>56.88</v>
          </cell>
          <cell r="F9322">
            <v>142.20000000000002</v>
          </cell>
        </row>
        <row r="9323">
          <cell r="A9323">
            <v>4106900</v>
          </cell>
          <cell r="B9323" t="str">
            <v>41-069-00</v>
          </cell>
          <cell r="C9323" t="str">
            <v xml:space="preserve">TOMES EXTR.FCPS.FIG.69                  </v>
          </cell>
          <cell r="D9323" t="str">
            <v>PC</v>
          </cell>
          <cell r="E9323">
            <v>56.88</v>
          </cell>
          <cell r="F9323">
            <v>142.20000000000002</v>
          </cell>
        </row>
        <row r="9324">
          <cell r="A9324">
            <v>4108805</v>
          </cell>
          <cell r="B9324" t="str">
            <v>41-088-05</v>
          </cell>
          <cell r="C9324" t="str">
            <v xml:space="preserve">NEVIUS EXTR.FCPS.FIG 88L                </v>
          </cell>
          <cell r="D9324" t="str">
            <v>PC</v>
          </cell>
          <cell r="E9324">
            <v>56.88</v>
          </cell>
          <cell r="F9324">
            <v>142.20000000000002</v>
          </cell>
        </row>
        <row r="9325">
          <cell r="A9325">
            <v>4108808</v>
          </cell>
          <cell r="B9325" t="str">
            <v>41-088-08</v>
          </cell>
          <cell r="C9325" t="str">
            <v xml:space="preserve">NEVIUS EXTR.FCPS.FIG 88R                </v>
          </cell>
          <cell r="D9325" t="str">
            <v>PC</v>
          </cell>
          <cell r="E9325">
            <v>54.27</v>
          </cell>
          <cell r="F9325">
            <v>135.67500000000001</v>
          </cell>
        </row>
        <row r="9326">
          <cell r="A9326">
            <v>4115000</v>
          </cell>
          <cell r="B9326" t="str">
            <v>41-150-00</v>
          </cell>
          <cell r="C9326" t="str">
            <v xml:space="preserve">CRYER EXTR.FCPS.A.P.FG 150              </v>
          </cell>
          <cell r="D9326" t="str">
            <v>PC</v>
          </cell>
          <cell r="E9326">
            <v>57.24</v>
          </cell>
          <cell r="F9326">
            <v>143.1</v>
          </cell>
        </row>
        <row r="9327">
          <cell r="A9327">
            <v>4115001</v>
          </cell>
          <cell r="B9327" t="str">
            <v>41-150-01</v>
          </cell>
          <cell r="C9327" t="str">
            <v xml:space="preserve">CRYER EXTR.FCPS.A.P.FG 150A             </v>
          </cell>
          <cell r="D9327" t="str">
            <v>PC</v>
          </cell>
          <cell r="E9327">
            <v>54.81</v>
          </cell>
          <cell r="F9327">
            <v>137.02500000000001</v>
          </cell>
        </row>
        <row r="9328">
          <cell r="A9328">
            <v>4115002</v>
          </cell>
          <cell r="B9328" t="str">
            <v>41-150-02</v>
          </cell>
          <cell r="C9328" t="str">
            <v xml:space="preserve">EXTRACT. FCPS. AMERIC. PAT. FG 150X     </v>
          </cell>
          <cell r="D9328" t="str">
            <v>PC</v>
          </cell>
          <cell r="E9328">
            <v>44.37</v>
          </cell>
          <cell r="F9328">
            <v>110.925</v>
          </cell>
        </row>
        <row r="9329">
          <cell r="A9329">
            <v>4115008</v>
          </cell>
          <cell r="B9329" t="str">
            <v>41-150-08</v>
          </cell>
          <cell r="C9329" t="str">
            <v xml:space="preserve">EXTR.FCPS.AMERIC.PAT.FG 150AS           </v>
          </cell>
          <cell r="D9329" t="str">
            <v>PC</v>
          </cell>
          <cell r="E9329">
            <v>44.46</v>
          </cell>
          <cell r="F9329">
            <v>111.15</v>
          </cell>
        </row>
        <row r="9330">
          <cell r="A9330">
            <v>4115009</v>
          </cell>
          <cell r="B9330" t="str">
            <v>41-150-09</v>
          </cell>
          <cell r="C9330" t="str">
            <v xml:space="preserve">CRYER CHILDREN FCPS.FG.150S             </v>
          </cell>
          <cell r="D9330" t="str">
            <v>PC</v>
          </cell>
          <cell r="E9330">
            <v>54.81</v>
          </cell>
          <cell r="F9330">
            <v>137.02500000000001</v>
          </cell>
        </row>
        <row r="9331">
          <cell r="A9331">
            <v>4115100</v>
          </cell>
          <cell r="B9331" t="str">
            <v>41-151-00</v>
          </cell>
          <cell r="C9331" t="str">
            <v xml:space="preserve">CRYER EXTR.FCPS.AM.PAT.FIG. 151         </v>
          </cell>
          <cell r="D9331" t="str">
            <v>PC</v>
          </cell>
          <cell r="E9331">
            <v>56.79</v>
          </cell>
          <cell r="F9331">
            <v>141.97499999999999</v>
          </cell>
        </row>
        <row r="9332">
          <cell r="A9332">
            <v>4115101</v>
          </cell>
          <cell r="B9332" t="str">
            <v>41-151-01</v>
          </cell>
          <cell r="C9332" t="str">
            <v xml:space="preserve">CRYER EXTR.FCPS.AM.PAT.FIG. 151A        </v>
          </cell>
          <cell r="D9332" t="str">
            <v>PC</v>
          </cell>
          <cell r="E9332">
            <v>54.81</v>
          </cell>
          <cell r="F9332">
            <v>137.02500000000001</v>
          </cell>
        </row>
        <row r="9333">
          <cell r="A9333">
            <v>4115102</v>
          </cell>
          <cell r="B9333" t="str">
            <v>41-151-02</v>
          </cell>
          <cell r="C9333" t="str">
            <v xml:space="preserve">CRYER EXTR. FCPS. AMERIC. PAT. FIG 151X </v>
          </cell>
          <cell r="D9333" t="str">
            <v>PC</v>
          </cell>
          <cell r="E9333">
            <v>44.37</v>
          </cell>
          <cell r="F9333">
            <v>110.925</v>
          </cell>
        </row>
        <row r="9334">
          <cell r="A9334">
            <v>4115108</v>
          </cell>
          <cell r="B9334" t="str">
            <v>41-151-08</v>
          </cell>
          <cell r="C9334" t="str">
            <v xml:space="preserve">EXTRACT. FCPS. AMERIC. PAT. FIG 151AS   </v>
          </cell>
          <cell r="D9334" t="str">
            <v>PC</v>
          </cell>
          <cell r="E9334">
            <v>44.37</v>
          </cell>
          <cell r="F9334">
            <v>110.925</v>
          </cell>
        </row>
        <row r="9335">
          <cell r="A9335">
            <v>4115109</v>
          </cell>
          <cell r="B9335" t="str">
            <v>41-151-09</v>
          </cell>
          <cell r="C9335" t="str">
            <v xml:space="preserve">CRYER CHILDREN FCPS. FIG.151S           </v>
          </cell>
          <cell r="D9335" t="str">
            <v>PC</v>
          </cell>
          <cell r="E9335">
            <v>54.72</v>
          </cell>
          <cell r="F9335">
            <v>136.80000000000001</v>
          </cell>
        </row>
        <row r="9336">
          <cell r="A9336">
            <v>4122200</v>
          </cell>
          <cell r="B9336" t="str">
            <v>41-222-00</v>
          </cell>
          <cell r="C9336" t="str">
            <v xml:space="preserve">EXTR.FCPS.AM.PAT.FIG.222                </v>
          </cell>
          <cell r="D9336" t="str">
            <v>PC</v>
          </cell>
          <cell r="E9336">
            <v>54.81</v>
          </cell>
          <cell r="F9336">
            <v>137.02500000000001</v>
          </cell>
        </row>
        <row r="9337">
          <cell r="A9337">
            <v>4150000</v>
          </cell>
          <cell r="B9337" t="str">
            <v>41-500-00</v>
          </cell>
          <cell r="C9337" t="str">
            <v xml:space="preserve">EXTRACTING FORCEPS FOR BISCUSPIDS       </v>
          </cell>
          <cell r="D9337" t="str">
            <v>PC</v>
          </cell>
          <cell r="E9337">
            <v>41.94</v>
          </cell>
          <cell r="F9337">
            <v>104.85</v>
          </cell>
        </row>
        <row r="9338">
          <cell r="A9338">
            <v>4150001</v>
          </cell>
          <cell r="B9338" t="str">
            <v>41-500-01</v>
          </cell>
          <cell r="C9338" t="str">
            <v>EXTRACTING FORCEPS F.BISCUSPIDS DEEPGRIP</v>
          </cell>
          <cell r="D9338" t="str">
            <v>PC</v>
          </cell>
          <cell r="E9338">
            <v>41.94</v>
          </cell>
          <cell r="F9338">
            <v>104.85</v>
          </cell>
        </row>
        <row r="9339">
          <cell r="A9339">
            <v>4150002</v>
          </cell>
          <cell r="B9339" t="str">
            <v>41-500-02</v>
          </cell>
          <cell r="C9339" t="str">
            <v xml:space="preserve">EXTRACTING FORCEPS F.INCISORS DEEPGRIP  </v>
          </cell>
          <cell r="D9339" t="str">
            <v>PC</v>
          </cell>
          <cell r="E9339">
            <v>41.94</v>
          </cell>
          <cell r="F9339">
            <v>104.85</v>
          </cell>
        </row>
        <row r="9340">
          <cell r="A9340">
            <v>4150003</v>
          </cell>
          <cell r="B9340" t="str">
            <v>41-500-03</v>
          </cell>
          <cell r="C9340" t="str">
            <v>EXTRACTING FORCEPS F.BISCUSPIDS DEEPGRIP</v>
          </cell>
          <cell r="D9340" t="str">
            <v>PC</v>
          </cell>
          <cell r="E9340">
            <v>47.07</v>
          </cell>
          <cell r="F9340">
            <v>117.675</v>
          </cell>
        </row>
        <row r="9341">
          <cell r="A9341">
            <v>4150004</v>
          </cell>
          <cell r="B9341" t="str">
            <v>41-500-04</v>
          </cell>
          <cell r="C9341" t="str">
            <v xml:space="preserve">EXTRACTING FORCEPS F.BISCUSPIDS         </v>
          </cell>
          <cell r="D9341" t="str">
            <v>PC</v>
          </cell>
          <cell r="E9341">
            <v>47.07</v>
          </cell>
          <cell r="F9341">
            <v>117.675</v>
          </cell>
        </row>
        <row r="9342">
          <cell r="A9342">
            <v>4150006</v>
          </cell>
          <cell r="B9342" t="str">
            <v>41-500-06</v>
          </cell>
          <cell r="C9342" t="str">
            <v xml:space="preserve">EXTRACT.FORCEPS F.THIRD MOLARS DEEPGRIP </v>
          </cell>
          <cell r="D9342" t="str">
            <v>PC</v>
          </cell>
          <cell r="E9342">
            <v>41.94</v>
          </cell>
          <cell r="F9342">
            <v>104.85</v>
          </cell>
        </row>
        <row r="9343">
          <cell r="A9343">
            <v>4150007</v>
          </cell>
          <cell r="B9343" t="str">
            <v>41-500-07</v>
          </cell>
          <cell r="C9343" t="str">
            <v xml:space="preserve">EXTRACTING FORCEPS ROOTS, DEEPGRIP      </v>
          </cell>
          <cell r="D9343" t="str">
            <v>PC</v>
          </cell>
          <cell r="E9343">
            <v>41.94</v>
          </cell>
          <cell r="F9343">
            <v>104.85</v>
          </cell>
        </row>
        <row r="9344">
          <cell r="A9344">
            <v>4150008</v>
          </cell>
          <cell r="B9344" t="str">
            <v>41-500-08</v>
          </cell>
          <cell r="C9344" t="str">
            <v xml:space="preserve">EXTRACTING FORCEPS ROOTS, DEEPGRIP      </v>
          </cell>
          <cell r="D9344" t="str">
            <v>PC</v>
          </cell>
          <cell r="E9344">
            <v>49.77</v>
          </cell>
          <cell r="F9344">
            <v>124.42500000000001</v>
          </cell>
        </row>
        <row r="9345">
          <cell r="A9345">
            <v>4150100</v>
          </cell>
          <cell r="B9345" t="str">
            <v>41-501-00</v>
          </cell>
          <cell r="C9345" t="str">
            <v xml:space="preserve">WITZEL ROOT EXTR. FCPS FIG. 501         </v>
          </cell>
          <cell r="D9345" t="str">
            <v>PC</v>
          </cell>
          <cell r="E9345">
            <v>54.9</v>
          </cell>
          <cell r="F9345">
            <v>137.25</v>
          </cell>
        </row>
        <row r="9346">
          <cell r="A9346">
            <v>4150200</v>
          </cell>
          <cell r="B9346" t="str">
            <v>41-502-00</v>
          </cell>
          <cell r="C9346" t="str">
            <v xml:space="preserve">WITZEL ROOT EXTR. FCPS                  </v>
          </cell>
          <cell r="D9346" t="str">
            <v>PC</v>
          </cell>
          <cell r="E9346">
            <v>55.53</v>
          </cell>
          <cell r="F9346">
            <v>138.82499999999999</v>
          </cell>
        </row>
        <row r="9347">
          <cell r="A9347">
            <v>4200105</v>
          </cell>
          <cell r="B9347" t="str">
            <v>42-001-05</v>
          </cell>
          <cell r="C9347" t="str">
            <v xml:space="preserve">ROOT ELEVATOR, FIG. 1L                  </v>
          </cell>
          <cell r="D9347" t="str">
            <v>PC</v>
          </cell>
          <cell r="E9347">
            <v>29.25</v>
          </cell>
          <cell r="F9347">
            <v>73.125</v>
          </cell>
        </row>
        <row r="9348">
          <cell r="A9348">
            <v>4200108</v>
          </cell>
          <cell r="B9348" t="str">
            <v>42-001-08</v>
          </cell>
          <cell r="C9348" t="str">
            <v xml:space="preserve">ROOT ELEVATOR, FIG. 1R                  </v>
          </cell>
          <cell r="D9348" t="str">
            <v>PC</v>
          </cell>
          <cell r="E9348">
            <v>29.25</v>
          </cell>
          <cell r="F9348">
            <v>73.125</v>
          </cell>
        </row>
        <row r="9349">
          <cell r="A9349">
            <v>4200200</v>
          </cell>
          <cell r="B9349" t="str">
            <v>42-002-00</v>
          </cell>
          <cell r="C9349" t="str">
            <v xml:space="preserve">SELDIN ROOT ELEVATOR, FIG. 2            </v>
          </cell>
          <cell r="D9349" t="str">
            <v>PC</v>
          </cell>
          <cell r="E9349">
            <v>29.88</v>
          </cell>
          <cell r="F9349">
            <v>74.7</v>
          </cell>
        </row>
        <row r="9350">
          <cell r="A9350">
            <v>4200300</v>
          </cell>
          <cell r="B9350" t="str">
            <v>42-003-00</v>
          </cell>
          <cell r="C9350" t="str">
            <v xml:space="preserve">SELDIN ROOT ELEVATOR, FIG. 3            </v>
          </cell>
          <cell r="D9350" t="str">
            <v>PC</v>
          </cell>
          <cell r="E9350">
            <v>29.88</v>
          </cell>
          <cell r="F9350">
            <v>74.7</v>
          </cell>
        </row>
        <row r="9351">
          <cell r="A9351">
            <v>4200301</v>
          </cell>
          <cell r="B9351" t="str">
            <v>42-003-01</v>
          </cell>
          <cell r="C9351" t="str">
            <v xml:space="preserve">CRYER ROOT ELEVATOR, FIG. 3A            </v>
          </cell>
          <cell r="D9351" t="str">
            <v>PC</v>
          </cell>
          <cell r="E9351">
            <v>29.88</v>
          </cell>
          <cell r="F9351">
            <v>74.7</v>
          </cell>
        </row>
        <row r="9352">
          <cell r="A9352">
            <v>4200405</v>
          </cell>
          <cell r="B9352" t="str">
            <v>42-004-05</v>
          </cell>
          <cell r="C9352" t="str">
            <v xml:space="preserve">SELDIN ROOT ELEVATOR FIG. 4L            </v>
          </cell>
          <cell r="D9352" t="str">
            <v>PC</v>
          </cell>
          <cell r="E9352">
            <v>29.88</v>
          </cell>
          <cell r="F9352">
            <v>74.7</v>
          </cell>
        </row>
        <row r="9353">
          <cell r="A9353">
            <v>4200408</v>
          </cell>
          <cell r="B9353" t="str">
            <v>42-004-08</v>
          </cell>
          <cell r="C9353" t="str">
            <v xml:space="preserve">SELDIN ROOT ELEVATOR FIG. 4R            </v>
          </cell>
          <cell r="D9353" t="str">
            <v>PC</v>
          </cell>
          <cell r="E9353">
            <v>29.88</v>
          </cell>
          <cell r="F9353">
            <v>74.7</v>
          </cell>
        </row>
        <row r="9354">
          <cell r="A9354">
            <v>4200600</v>
          </cell>
          <cell r="B9354" t="str">
            <v>42-006-00</v>
          </cell>
          <cell r="C9354" t="str">
            <v xml:space="preserve">ROOT ELEVATOR, FIG. 6                   </v>
          </cell>
          <cell r="D9354" t="str">
            <v>PC</v>
          </cell>
          <cell r="E9354">
            <v>27.18</v>
          </cell>
          <cell r="F9354">
            <v>67.95</v>
          </cell>
        </row>
        <row r="9355">
          <cell r="A9355">
            <v>4200800</v>
          </cell>
          <cell r="B9355" t="str">
            <v>42-008-00</v>
          </cell>
          <cell r="C9355" t="str">
            <v xml:space="preserve">ROOT ELEVATOR FIG. 8                    </v>
          </cell>
          <cell r="D9355" t="str">
            <v>PC</v>
          </cell>
          <cell r="E9355">
            <v>27.18</v>
          </cell>
          <cell r="F9355">
            <v>67.95</v>
          </cell>
        </row>
        <row r="9356">
          <cell r="A9356">
            <v>4200900</v>
          </cell>
          <cell r="B9356" t="str">
            <v>42-009-00</v>
          </cell>
          <cell r="C9356" t="str">
            <v xml:space="preserve">ROOT ELEVATOR, FIG. 9                   </v>
          </cell>
          <cell r="D9356" t="str">
            <v>PC</v>
          </cell>
          <cell r="E9356">
            <v>27.18</v>
          </cell>
          <cell r="F9356">
            <v>67.95</v>
          </cell>
        </row>
        <row r="9357">
          <cell r="A9357">
            <v>4201000</v>
          </cell>
          <cell r="B9357" t="str">
            <v>42-010-00</v>
          </cell>
          <cell r="C9357" t="str">
            <v xml:space="preserve">ROOT ELEVATOR, FIG. 10                  </v>
          </cell>
          <cell r="D9357" t="str">
            <v>PC</v>
          </cell>
          <cell r="E9357">
            <v>27.18</v>
          </cell>
          <cell r="F9357">
            <v>67.95</v>
          </cell>
        </row>
        <row r="9358">
          <cell r="A9358">
            <v>4201100</v>
          </cell>
          <cell r="B9358" t="str">
            <v>42-011-00</v>
          </cell>
          <cell r="C9358" t="str">
            <v xml:space="preserve">ROOT ELEVATOR FIG. 11                   </v>
          </cell>
          <cell r="D9358" t="str">
            <v>PC</v>
          </cell>
          <cell r="E9358">
            <v>27.18</v>
          </cell>
          <cell r="F9358">
            <v>67.95</v>
          </cell>
        </row>
        <row r="9359">
          <cell r="A9359">
            <v>4201200</v>
          </cell>
          <cell r="B9359" t="str">
            <v>42-012-00</v>
          </cell>
          <cell r="C9359" t="str">
            <v xml:space="preserve">ROOT ELEVATOR, FIG. 12                  </v>
          </cell>
          <cell r="D9359" t="str">
            <v>PC</v>
          </cell>
          <cell r="E9359">
            <v>29.97</v>
          </cell>
          <cell r="F9359">
            <v>74.924999999999997</v>
          </cell>
        </row>
        <row r="9360">
          <cell r="A9360">
            <v>4202700</v>
          </cell>
          <cell r="B9360" t="str">
            <v>42-027-00</v>
          </cell>
          <cell r="C9360" t="str">
            <v xml:space="preserve">CRYER ROOT ELEVATOR FIG. 27             </v>
          </cell>
          <cell r="D9360" t="str">
            <v>PC</v>
          </cell>
          <cell r="E9360">
            <v>30.6</v>
          </cell>
          <cell r="F9360">
            <v>76.5</v>
          </cell>
        </row>
        <row r="9361">
          <cell r="A9361">
            <v>4202800</v>
          </cell>
          <cell r="B9361" t="str">
            <v>42-028-00</v>
          </cell>
          <cell r="C9361" t="str">
            <v xml:space="preserve">CRYER ROOT ELEVATOR FIG. 28             </v>
          </cell>
          <cell r="D9361" t="str">
            <v>PC</v>
          </cell>
          <cell r="E9361">
            <v>30.6</v>
          </cell>
          <cell r="F9361">
            <v>76.5</v>
          </cell>
        </row>
        <row r="9362">
          <cell r="A9362">
            <v>4203400</v>
          </cell>
          <cell r="B9362" t="str">
            <v>42-034-00</v>
          </cell>
          <cell r="C9362" t="str">
            <v xml:space="preserve">SELDIN ROOT ELEVATOR, FIG. 34           </v>
          </cell>
          <cell r="D9362" t="str">
            <v>PC</v>
          </cell>
          <cell r="E9362">
            <v>24.66</v>
          </cell>
          <cell r="F9362">
            <v>61.65</v>
          </cell>
        </row>
        <row r="9363">
          <cell r="A9363">
            <v>4203401</v>
          </cell>
          <cell r="B9363" t="str">
            <v>42-034-01</v>
          </cell>
          <cell r="C9363" t="str">
            <v xml:space="preserve">ROOT ELEVATOR, FIG. Z 1                 </v>
          </cell>
          <cell r="D9363" t="str">
            <v>PC</v>
          </cell>
          <cell r="E9363">
            <v>29.07</v>
          </cell>
          <cell r="F9363">
            <v>72.674999999999997</v>
          </cell>
        </row>
        <row r="9364">
          <cell r="A9364">
            <v>4203402</v>
          </cell>
          <cell r="B9364" t="str">
            <v>42-034-02</v>
          </cell>
          <cell r="C9364" t="str">
            <v xml:space="preserve">ROOT ELEVATOR, FIG. Z 2                 </v>
          </cell>
          <cell r="D9364" t="str">
            <v>PC</v>
          </cell>
          <cell r="E9364">
            <v>29.07</v>
          </cell>
          <cell r="F9364">
            <v>72.674999999999997</v>
          </cell>
        </row>
        <row r="9365">
          <cell r="A9365">
            <v>4203409</v>
          </cell>
          <cell r="B9365" t="str">
            <v>42-034-09</v>
          </cell>
          <cell r="C9365" t="str">
            <v xml:space="preserve">SELDIN ROOT ELEVATOR, FIG. 34 S         </v>
          </cell>
          <cell r="D9365" t="str">
            <v>PC</v>
          </cell>
          <cell r="E9365">
            <v>24.12</v>
          </cell>
          <cell r="F9365">
            <v>60.300000000000004</v>
          </cell>
        </row>
        <row r="9366">
          <cell r="A9366">
            <v>4203900</v>
          </cell>
          <cell r="B9366" t="str">
            <v>42-039-00</v>
          </cell>
          <cell r="C9366" t="str">
            <v xml:space="preserve">CRYER ROOT ELEVATOR, FIG. 39            </v>
          </cell>
          <cell r="D9366" t="str">
            <v>PC</v>
          </cell>
          <cell r="E9366">
            <v>30.6</v>
          </cell>
          <cell r="F9366">
            <v>76.5</v>
          </cell>
        </row>
        <row r="9367">
          <cell r="A9367">
            <v>4204000</v>
          </cell>
          <cell r="B9367" t="str">
            <v>42-040-00</v>
          </cell>
          <cell r="C9367" t="str">
            <v xml:space="preserve">CRYER ROOT ELEVATOR FIG. 40             </v>
          </cell>
          <cell r="D9367" t="str">
            <v>PC</v>
          </cell>
          <cell r="E9367">
            <v>30.6</v>
          </cell>
          <cell r="F9367">
            <v>76.5</v>
          </cell>
        </row>
        <row r="9368">
          <cell r="A9368">
            <v>4204600</v>
          </cell>
          <cell r="B9368" t="str">
            <v>42-046-00</v>
          </cell>
          <cell r="C9368" t="str">
            <v xml:space="preserve">FLOHR ROOT ELEVATOR FIG. 46             </v>
          </cell>
          <cell r="D9368" t="str">
            <v>PC</v>
          </cell>
          <cell r="E9368">
            <v>25.29</v>
          </cell>
          <cell r="F9368">
            <v>63.224999999999994</v>
          </cell>
        </row>
        <row r="9369">
          <cell r="A9369">
            <v>4205000</v>
          </cell>
          <cell r="B9369" t="str">
            <v>42-050-00</v>
          </cell>
          <cell r="C9369" t="str">
            <v xml:space="preserve">ROOT ELEVATOR FIG. 50                   </v>
          </cell>
          <cell r="D9369" t="str">
            <v>PC</v>
          </cell>
          <cell r="E9369">
            <v>29.25</v>
          </cell>
          <cell r="F9369">
            <v>73.125</v>
          </cell>
        </row>
        <row r="9370">
          <cell r="A9370">
            <v>4205100</v>
          </cell>
          <cell r="B9370" t="str">
            <v>42-051-00</v>
          </cell>
          <cell r="C9370" t="str">
            <v xml:space="preserve">ROOT ELEVATOR, FIG. 51                  </v>
          </cell>
          <cell r="D9370" t="str">
            <v>PC</v>
          </cell>
          <cell r="E9370">
            <v>29.25</v>
          </cell>
          <cell r="F9370">
            <v>73.125</v>
          </cell>
        </row>
        <row r="9371">
          <cell r="A9371">
            <v>4220001</v>
          </cell>
          <cell r="B9371" t="str">
            <v>42-200-01</v>
          </cell>
          <cell r="C9371" t="str">
            <v xml:space="preserve">LINDO LEVIAN ROOT ELEV. FIG. 1; 3 MM    </v>
          </cell>
          <cell r="D9371" t="str">
            <v>PC</v>
          </cell>
          <cell r="E9371">
            <v>26.19</v>
          </cell>
          <cell r="F9371">
            <v>65.475000000000009</v>
          </cell>
        </row>
        <row r="9372">
          <cell r="A9372">
            <v>4220003</v>
          </cell>
          <cell r="B9372" t="str">
            <v>42-200-03</v>
          </cell>
          <cell r="C9372" t="str">
            <v xml:space="preserve">LINDO LEVIAN ROOT ELEV. FIG. 3; 4 MM    </v>
          </cell>
          <cell r="D9372" t="str">
            <v>PC</v>
          </cell>
          <cell r="E9372">
            <v>26.19</v>
          </cell>
          <cell r="F9372">
            <v>65.475000000000009</v>
          </cell>
        </row>
        <row r="9373">
          <cell r="A9373">
            <v>4220400</v>
          </cell>
          <cell r="B9373" t="str">
            <v>42-204-00</v>
          </cell>
          <cell r="C9373" t="str">
            <v xml:space="preserve">ROOT ELEV. FIG. 1,3 S; 1,2 MM           </v>
          </cell>
          <cell r="D9373" t="str">
            <v>PC</v>
          </cell>
          <cell r="E9373">
            <v>29.88</v>
          </cell>
          <cell r="F9373">
            <v>74.7</v>
          </cell>
        </row>
        <row r="9374">
          <cell r="A9374">
            <v>4220401</v>
          </cell>
          <cell r="B9374" t="str">
            <v>42-204-01</v>
          </cell>
          <cell r="C9374" t="str">
            <v xml:space="preserve">ROOT ELEV. FIG. 1,8 S; 1,7 MM           </v>
          </cell>
          <cell r="D9374" t="str">
            <v>PC</v>
          </cell>
          <cell r="E9374">
            <v>29.88</v>
          </cell>
          <cell r="F9374">
            <v>74.7</v>
          </cell>
        </row>
        <row r="9375">
          <cell r="A9375">
            <v>4220402</v>
          </cell>
          <cell r="B9375" t="str">
            <v>42-204-02</v>
          </cell>
          <cell r="C9375" t="str">
            <v xml:space="preserve">ROOT ELEV. FIG. 2,3 S; 2,2 MM           </v>
          </cell>
          <cell r="D9375" t="str">
            <v>PC</v>
          </cell>
          <cell r="E9375">
            <v>29.88</v>
          </cell>
          <cell r="F9375">
            <v>74.7</v>
          </cell>
        </row>
        <row r="9376">
          <cell r="A9376">
            <v>4220500</v>
          </cell>
          <cell r="B9376" t="str">
            <v>42-205-00</v>
          </cell>
          <cell r="C9376" t="str">
            <v xml:space="preserve">ROOT ELEV., FIG. 1,3 C, CURVED, 1,2 MM  </v>
          </cell>
          <cell r="D9376" t="str">
            <v>PC</v>
          </cell>
          <cell r="E9376">
            <v>29.88</v>
          </cell>
          <cell r="F9376">
            <v>74.7</v>
          </cell>
        </row>
        <row r="9377">
          <cell r="A9377">
            <v>4220501</v>
          </cell>
          <cell r="B9377" t="str">
            <v>42-205-01</v>
          </cell>
          <cell r="C9377" t="str">
            <v xml:space="preserve">ROOT ELEV., FIG. 1,3 RC, CURVED, 1,2 MM </v>
          </cell>
          <cell r="D9377" t="str">
            <v>PC</v>
          </cell>
          <cell r="E9377">
            <v>29.88</v>
          </cell>
          <cell r="F9377">
            <v>74.7</v>
          </cell>
        </row>
        <row r="9378">
          <cell r="A9378">
            <v>4222001</v>
          </cell>
          <cell r="B9378" t="str">
            <v>42-220-01</v>
          </cell>
          <cell r="C9378" t="str">
            <v xml:space="preserve">BEIN LUX. ROOT ELEV. FIG. 1; 2 MM       </v>
          </cell>
          <cell r="D9378" t="str">
            <v>PC</v>
          </cell>
          <cell r="E9378">
            <v>24.66</v>
          </cell>
          <cell r="F9378">
            <v>61.65</v>
          </cell>
        </row>
        <row r="9379">
          <cell r="A9379">
            <v>4222002</v>
          </cell>
          <cell r="B9379" t="str">
            <v>42-220-02</v>
          </cell>
          <cell r="C9379" t="str">
            <v xml:space="preserve">BEIN LUX. ROOT ELEV. FIG. 2; 3 MM       </v>
          </cell>
          <cell r="D9379" t="str">
            <v>PC</v>
          </cell>
          <cell r="E9379">
            <v>24.66</v>
          </cell>
          <cell r="F9379">
            <v>61.65</v>
          </cell>
        </row>
        <row r="9380">
          <cell r="A9380">
            <v>4222003</v>
          </cell>
          <cell r="B9380" t="str">
            <v>42-220-03</v>
          </cell>
          <cell r="C9380" t="str">
            <v xml:space="preserve">BEIN LUX. ROOT ELEV. FIG. 3; 4 MM       </v>
          </cell>
          <cell r="D9380" t="str">
            <v>PC</v>
          </cell>
          <cell r="E9380">
            <v>24.66</v>
          </cell>
          <cell r="F9380">
            <v>61.65</v>
          </cell>
        </row>
        <row r="9381">
          <cell r="A9381">
            <v>4222004</v>
          </cell>
          <cell r="B9381" t="str">
            <v>42-220-04</v>
          </cell>
          <cell r="C9381" t="str">
            <v xml:space="preserve">BEIN LUX. ROOT ELEV. FIG. 4; 5 MM       </v>
          </cell>
          <cell r="D9381" t="str">
            <v>PC</v>
          </cell>
          <cell r="E9381">
            <v>24.66</v>
          </cell>
          <cell r="F9381">
            <v>61.65</v>
          </cell>
        </row>
        <row r="9382">
          <cell r="A9382">
            <v>4222101</v>
          </cell>
          <cell r="B9382" t="str">
            <v>42-221-01</v>
          </cell>
          <cell r="C9382" t="str">
            <v xml:space="preserve">BEIN LUX. ROOT ELEV. FIG. 1A, 2 MM      </v>
          </cell>
          <cell r="D9382" t="str">
            <v>PC</v>
          </cell>
          <cell r="E9382">
            <v>27.09</v>
          </cell>
          <cell r="F9382">
            <v>67.724999999999994</v>
          </cell>
        </row>
        <row r="9383">
          <cell r="A9383">
            <v>4222102</v>
          </cell>
          <cell r="B9383" t="str">
            <v>42-221-02</v>
          </cell>
          <cell r="C9383" t="str">
            <v xml:space="preserve">BEIN LUX. ROOT ELEV. FIG. 2A, 3 MM      </v>
          </cell>
          <cell r="D9383" t="str">
            <v>PC</v>
          </cell>
          <cell r="E9383">
            <v>27.09</v>
          </cell>
          <cell r="F9383">
            <v>67.724999999999994</v>
          </cell>
        </row>
        <row r="9384">
          <cell r="A9384">
            <v>4222103</v>
          </cell>
          <cell r="B9384" t="str">
            <v>42-221-03</v>
          </cell>
          <cell r="C9384" t="str">
            <v xml:space="preserve">BEIN LUX. ROOT ELEV. FIG. 3A, 4 MM      </v>
          </cell>
          <cell r="D9384" t="str">
            <v>PC</v>
          </cell>
          <cell r="E9384">
            <v>27.09</v>
          </cell>
          <cell r="F9384">
            <v>67.724999999999994</v>
          </cell>
        </row>
        <row r="9385">
          <cell r="A9385">
            <v>4222104</v>
          </cell>
          <cell r="B9385" t="str">
            <v>42-221-04</v>
          </cell>
          <cell r="C9385" t="str">
            <v xml:space="preserve">BEIN LUX. ROOT ELEV. FIG. 4A, 5 MM      </v>
          </cell>
          <cell r="D9385" t="str">
            <v>PC</v>
          </cell>
          <cell r="E9385">
            <v>27.09</v>
          </cell>
          <cell r="F9385">
            <v>67.724999999999994</v>
          </cell>
        </row>
        <row r="9386">
          <cell r="A9386">
            <v>4222201</v>
          </cell>
          <cell r="B9386" t="str">
            <v>42-222-01</v>
          </cell>
          <cell r="C9386" t="str">
            <v xml:space="preserve">APICAL LUX. ROOT ELEV. FIG. 1; 2 MM     </v>
          </cell>
          <cell r="D9386" t="str">
            <v>PC</v>
          </cell>
          <cell r="E9386">
            <v>29.88</v>
          </cell>
          <cell r="F9386">
            <v>74.7</v>
          </cell>
        </row>
        <row r="9387">
          <cell r="A9387">
            <v>4222202</v>
          </cell>
          <cell r="B9387" t="str">
            <v>42-222-02</v>
          </cell>
          <cell r="C9387" t="str">
            <v xml:space="preserve">APICAL LUX. ROOT ELEV. FIG. 2; 3 MM     </v>
          </cell>
          <cell r="D9387" t="str">
            <v>PC</v>
          </cell>
          <cell r="E9387">
            <v>29.88</v>
          </cell>
          <cell r="F9387">
            <v>74.7</v>
          </cell>
        </row>
        <row r="9388">
          <cell r="A9388">
            <v>4222203</v>
          </cell>
          <cell r="B9388" t="str">
            <v>42-222-03</v>
          </cell>
          <cell r="C9388" t="str">
            <v xml:space="preserve">APICAL LUXATOR ROOT ELEV. FIG. 3; 4 MM  </v>
          </cell>
          <cell r="D9388" t="str">
            <v>PC</v>
          </cell>
          <cell r="E9388">
            <v>29.88</v>
          </cell>
          <cell r="F9388">
            <v>74.7</v>
          </cell>
        </row>
        <row r="9389">
          <cell r="A9389">
            <v>4222204</v>
          </cell>
          <cell r="B9389" t="str">
            <v>42-222-04</v>
          </cell>
          <cell r="C9389" t="str">
            <v xml:space="preserve">APICAL LUXATOR, ROOT ELEV. FIG. 4; 5 MM </v>
          </cell>
          <cell r="D9389" t="str">
            <v>PC</v>
          </cell>
          <cell r="E9389">
            <v>29.88</v>
          </cell>
          <cell r="F9389">
            <v>74.7</v>
          </cell>
        </row>
        <row r="9390">
          <cell r="A9390">
            <v>4222301</v>
          </cell>
          <cell r="B9390" t="str">
            <v>42-223-01</v>
          </cell>
          <cell r="C9390" t="str">
            <v>APICAL LUX. ROOT ELEV. CUR. FIG 1A, 2 MM</v>
          </cell>
          <cell r="D9390" t="str">
            <v>PC</v>
          </cell>
          <cell r="E9390">
            <v>28.89</v>
          </cell>
          <cell r="F9390">
            <v>72.224999999999994</v>
          </cell>
        </row>
        <row r="9391">
          <cell r="A9391">
            <v>4222302</v>
          </cell>
          <cell r="B9391" t="str">
            <v>42-223-02</v>
          </cell>
          <cell r="C9391" t="str">
            <v>APICAL LUX. ROOT ELEV. CUR. FIG 2A, 3 MM</v>
          </cell>
          <cell r="D9391" t="str">
            <v>PC</v>
          </cell>
          <cell r="E9391">
            <v>28.89</v>
          </cell>
          <cell r="F9391">
            <v>72.224999999999994</v>
          </cell>
        </row>
        <row r="9392">
          <cell r="A9392">
            <v>4222303</v>
          </cell>
          <cell r="B9392" t="str">
            <v>42-223-03</v>
          </cell>
          <cell r="C9392" t="str">
            <v>APICAL LUX. ROOT ELEV. CUR. FIG 3A, 4 MM</v>
          </cell>
          <cell r="D9392" t="str">
            <v>PC</v>
          </cell>
          <cell r="E9392">
            <v>28.89</v>
          </cell>
          <cell r="F9392">
            <v>72.224999999999994</v>
          </cell>
        </row>
        <row r="9393">
          <cell r="A9393">
            <v>4222304</v>
          </cell>
          <cell r="B9393" t="str">
            <v>42-223-04</v>
          </cell>
          <cell r="C9393" t="str">
            <v>APICAL LUX. ROOT ELEV. CUR. FIG 4A, 5 MM</v>
          </cell>
          <cell r="D9393" t="str">
            <v>PC</v>
          </cell>
          <cell r="E9393">
            <v>28.89</v>
          </cell>
          <cell r="F9393">
            <v>72.224999999999994</v>
          </cell>
        </row>
        <row r="9394">
          <cell r="A9394">
            <v>4230100</v>
          </cell>
          <cell r="B9394" t="str">
            <v>42-301-00</v>
          </cell>
          <cell r="C9394" t="str">
            <v xml:space="preserve">APICAL ROOT ELEVATOR, FIG. 301          </v>
          </cell>
          <cell r="D9394" t="str">
            <v>PC</v>
          </cell>
          <cell r="E9394">
            <v>27.09</v>
          </cell>
          <cell r="F9394">
            <v>67.724999999999994</v>
          </cell>
        </row>
        <row r="9395">
          <cell r="A9395">
            <v>4230200</v>
          </cell>
          <cell r="B9395" t="str">
            <v>42-302-00</v>
          </cell>
          <cell r="C9395" t="str">
            <v xml:space="preserve">APICAL-FLOHR ROOT ELEVATOR, FIG. 302    </v>
          </cell>
          <cell r="D9395" t="str">
            <v>PC</v>
          </cell>
          <cell r="E9395">
            <v>25.29</v>
          </cell>
          <cell r="F9395">
            <v>63.224999999999994</v>
          </cell>
        </row>
        <row r="9396">
          <cell r="A9396">
            <v>4230300</v>
          </cell>
          <cell r="B9396" t="str">
            <v>42-303-00</v>
          </cell>
          <cell r="C9396" t="str">
            <v xml:space="preserve">APICAL-FLOHR ROOT ELEVATOR, FIG. 303    </v>
          </cell>
          <cell r="D9396" t="str">
            <v>PC</v>
          </cell>
          <cell r="E9396">
            <v>25.29</v>
          </cell>
          <cell r="F9396">
            <v>63.224999999999994</v>
          </cell>
        </row>
        <row r="9397">
          <cell r="A9397">
            <v>4230400</v>
          </cell>
          <cell r="B9397" t="str">
            <v>42-304-00</v>
          </cell>
          <cell r="C9397" t="str">
            <v xml:space="preserve">APICAL ROOT ELEVATOR, FIG. 304          </v>
          </cell>
          <cell r="D9397" t="str">
            <v>PC</v>
          </cell>
          <cell r="E9397">
            <v>27.09</v>
          </cell>
          <cell r="F9397">
            <v>67.724999999999994</v>
          </cell>
        </row>
        <row r="9398">
          <cell r="A9398">
            <v>4231100</v>
          </cell>
          <cell r="B9398" t="str">
            <v>42-311-00</v>
          </cell>
          <cell r="C9398" t="str">
            <v xml:space="preserve">APICAL ROOT ELEVATOR, FIG. 46R          </v>
          </cell>
          <cell r="D9398" t="str">
            <v>PC</v>
          </cell>
          <cell r="E9398">
            <v>26.55</v>
          </cell>
          <cell r="F9398">
            <v>66.375</v>
          </cell>
        </row>
        <row r="9399">
          <cell r="A9399">
            <v>4240501</v>
          </cell>
          <cell r="B9399" t="str">
            <v>42-405-01</v>
          </cell>
          <cell r="C9399" t="str">
            <v xml:space="preserve">COLEMAN ROOT ELEVATOR, FIG. 1           </v>
          </cell>
          <cell r="D9399" t="str">
            <v>PC</v>
          </cell>
          <cell r="E9399">
            <v>28.35</v>
          </cell>
          <cell r="F9399">
            <v>70.875</v>
          </cell>
        </row>
        <row r="9400">
          <cell r="A9400">
            <v>4240502</v>
          </cell>
          <cell r="B9400" t="str">
            <v>42-405-02</v>
          </cell>
          <cell r="C9400" t="str">
            <v xml:space="preserve">COLEMAN ROOT ELEVATOR, FIG. 2L          </v>
          </cell>
          <cell r="D9400" t="str">
            <v>PC</v>
          </cell>
          <cell r="E9400">
            <v>28.35</v>
          </cell>
          <cell r="F9400">
            <v>70.875</v>
          </cell>
        </row>
        <row r="9401">
          <cell r="A9401">
            <v>4240503</v>
          </cell>
          <cell r="B9401" t="str">
            <v>42-405-03</v>
          </cell>
          <cell r="C9401" t="str">
            <v xml:space="preserve">COLEMAN ROOT ELEVATOR, FIG. 2R          </v>
          </cell>
          <cell r="D9401" t="str">
            <v>PC</v>
          </cell>
          <cell r="E9401">
            <v>28.35</v>
          </cell>
          <cell r="F9401">
            <v>70.875</v>
          </cell>
        </row>
        <row r="9402">
          <cell r="A9402">
            <v>4241501</v>
          </cell>
          <cell r="B9402" t="str">
            <v>42-415-01</v>
          </cell>
          <cell r="C9402" t="str">
            <v xml:space="preserve">COUPLAND ELEVATOR      2 MM             </v>
          </cell>
          <cell r="D9402" t="str">
            <v>PC</v>
          </cell>
          <cell r="E9402">
            <v>27.09</v>
          </cell>
          <cell r="F9402">
            <v>67.724999999999994</v>
          </cell>
        </row>
        <row r="9403">
          <cell r="A9403">
            <v>4241502</v>
          </cell>
          <cell r="B9403" t="str">
            <v>42-415-02</v>
          </cell>
          <cell r="C9403" t="str">
            <v xml:space="preserve">COUPLAND ROOT ELEVATOR, 2,5 MM          </v>
          </cell>
          <cell r="D9403" t="str">
            <v>PC</v>
          </cell>
          <cell r="E9403">
            <v>28.35</v>
          </cell>
          <cell r="F9403">
            <v>70.875</v>
          </cell>
        </row>
        <row r="9404">
          <cell r="A9404">
            <v>4241503</v>
          </cell>
          <cell r="B9404" t="str">
            <v>42-415-03</v>
          </cell>
          <cell r="C9404" t="str">
            <v xml:space="preserve">COUPLAND ROOT ELEVATOR, 3 MM            </v>
          </cell>
          <cell r="D9404" t="str">
            <v>PC</v>
          </cell>
          <cell r="E9404">
            <v>27.09</v>
          </cell>
          <cell r="F9404">
            <v>67.724999999999994</v>
          </cell>
        </row>
        <row r="9405">
          <cell r="A9405">
            <v>4250501</v>
          </cell>
          <cell r="B9405" t="str">
            <v>42-505-01</v>
          </cell>
          <cell r="C9405" t="str">
            <v xml:space="preserve">FRIEDMAN ROOT ELEVATOR FIG. 1           </v>
          </cell>
          <cell r="D9405" t="str">
            <v>PC</v>
          </cell>
          <cell r="E9405">
            <v>27.09</v>
          </cell>
          <cell r="F9405">
            <v>67.724999999999994</v>
          </cell>
        </row>
        <row r="9406">
          <cell r="A9406">
            <v>4250502</v>
          </cell>
          <cell r="B9406" t="str">
            <v>42-505-02</v>
          </cell>
          <cell r="C9406" t="str">
            <v xml:space="preserve">FRIEDMAN ROOT ELEVATOR FIG. 2L          </v>
          </cell>
          <cell r="D9406" t="str">
            <v>PC</v>
          </cell>
          <cell r="E9406">
            <v>27.09</v>
          </cell>
          <cell r="F9406">
            <v>67.724999999999994</v>
          </cell>
        </row>
        <row r="9407">
          <cell r="A9407">
            <v>4250503</v>
          </cell>
          <cell r="B9407" t="str">
            <v>42-505-03</v>
          </cell>
          <cell r="C9407" t="str">
            <v xml:space="preserve">FRIEDMAN ROOT ELEVATOR FIG. 3R          </v>
          </cell>
          <cell r="D9407" t="str">
            <v>PC</v>
          </cell>
          <cell r="E9407">
            <v>27.09</v>
          </cell>
          <cell r="F9407">
            <v>67.724999999999994</v>
          </cell>
        </row>
        <row r="9408">
          <cell r="A9408">
            <v>4250601</v>
          </cell>
          <cell r="B9408" t="str">
            <v>42-506-01</v>
          </cell>
          <cell r="C9408" t="str">
            <v xml:space="preserve">FRIEDMAN ROOT ELEVATOR FIG. 31F         </v>
          </cell>
          <cell r="D9408" t="str">
            <v>PC</v>
          </cell>
          <cell r="E9408">
            <v>24.66</v>
          </cell>
          <cell r="F9408">
            <v>61.65</v>
          </cell>
        </row>
        <row r="9409">
          <cell r="A9409">
            <v>4250602</v>
          </cell>
          <cell r="B9409" t="str">
            <v>42-506-02</v>
          </cell>
          <cell r="C9409" t="str">
            <v xml:space="preserve">FRIEDMAN ROOT ELEVATOR FIG. 31F         </v>
          </cell>
          <cell r="D9409" t="str">
            <v>PC</v>
          </cell>
          <cell r="E9409">
            <v>24.66</v>
          </cell>
          <cell r="F9409">
            <v>61.65</v>
          </cell>
        </row>
        <row r="9410">
          <cell r="A9410">
            <v>4250802</v>
          </cell>
          <cell r="B9410" t="str">
            <v>42-508-02</v>
          </cell>
          <cell r="C9410" t="str">
            <v xml:space="preserve">HYLIN ROOT ELEVATOR, FIG. 2; 4,5 MM     </v>
          </cell>
          <cell r="D9410" t="str">
            <v>PC</v>
          </cell>
          <cell r="E9410">
            <v>25.92</v>
          </cell>
          <cell r="F9410">
            <v>64.800000000000011</v>
          </cell>
        </row>
        <row r="9411">
          <cell r="A9411">
            <v>4250803</v>
          </cell>
          <cell r="B9411" t="str">
            <v>42-508-03</v>
          </cell>
          <cell r="C9411" t="str">
            <v xml:space="preserve">HYLIN ROOT ELEVATOR, FIG. 3L, 3 MM      </v>
          </cell>
          <cell r="D9411" t="str">
            <v>PC</v>
          </cell>
          <cell r="E9411">
            <v>25.11</v>
          </cell>
          <cell r="F9411">
            <v>62.774999999999999</v>
          </cell>
        </row>
        <row r="9412">
          <cell r="A9412">
            <v>4250804</v>
          </cell>
          <cell r="B9412" t="str">
            <v>42-508-04</v>
          </cell>
          <cell r="C9412" t="str">
            <v xml:space="preserve">HYLIN ROOT ELEVATOR, FIG. 4R, 3 MM      </v>
          </cell>
          <cell r="D9412" t="str">
            <v>PC</v>
          </cell>
          <cell r="E9412">
            <v>25.11</v>
          </cell>
          <cell r="F9412">
            <v>62.774999999999999</v>
          </cell>
        </row>
        <row r="9413">
          <cell r="A9413">
            <v>4251100</v>
          </cell>
          <cell r="B9413" t="str">
            <v>42-511-00</v>
          </cell>
          <cell r="C9413" t="str">
            <v xml:space="preserve">BEIN ROOT ELEV., FIG 0; 2 MM            </v>
          </cell>
          <cell r="D9413" t="str">
            <v>PC</v>
          </cell>
          <cell r="E9413">
            <v>22.86</v>
          </cell>
          <cell r="F9413">
            <v>57.15</v>
          </cell>
        </row>
        <row r="9414">
          <cell r="A9414">
            <v>4251101</v>
          </cell>
          <cell r="B9414" t="str">
            <v>42-511-01</v>
          </cell>
          <cell r="C9414" t="str">
            <v xml:space="preserve">BEIN ROOT ELEVATOR, FIG. 1; 3 MM        </v>
          </cell>
          <cell r="D9414" t="str">
            <v>PC</v>
          </cell>
          <cell r="E9414">
            <v>22.86</v>
          </cell>
          <cell r="F9414">
            <v>57.15</v>
          </cell>
        </row>
        <row r="9415">
          <cell r="A9415">
            <v>4251102</v>
          </cell>
          <cell r="B9415" t="str">
            <v>42-511-02</v>
          </cell>
          <cell r="C9415" t="str">
            <v xml:space="preserve">BEIN ROOT ELEVATOR, FIG. 2; 4 MM        </v>
          </cell>
          <cell r="D9415" t="str">
            <v>PC</v>
          </cell>
          <cell r="E9415">
            <v>22.14</v>
          </cell>
          <cell r="F9415">
            <v>55.35</v>
          </cell>
        </row>
        <row r="9416">
          <cell r="A9416">
            <v>4251200</v>
          </cell>
          <cell r="B9416" t="str">
            <v>42-512-00</v>
          </cell>
          <cell r="C9416" t="str">
            <v xml:space="preserve">BEIN ROOT ELEV., FIG 0; 2 MM            </v>
          </cell>
          <cell r="D9416" t="str">
            <v>PC</v>
          </cell>
          <cell r="E9416">
            <v>22.86</v>
          </cell>
          <cell r="F9416">
            <v>57.15</v>
          </cell>
        </row>
        <row r="9417">
          <cell r="A9417">
            <v>4251201</v>
          </cell>
          <cell r="B9417" t="str">
            <v>42-512-01</v>
          </cell>
          <cell r="C9417" t="str">
            <v xml:space="preserve">BEIN ROOT ELEVATOR, FIG. 1; 3 MM        </v>
          </cell>
          <cell r="D9417" t="str">
            <v>PC</v>
          </cell>
          <cell r="E9417">
            <v>22.86</v>
          </cell>
          <cell r="F9417">
            <v>57.15</v>
          </cell>
        </row>
        <row r="9418">
          <cell r="A9418">
            <v>4251202</v>
          </cell>
          <cell r="B9418" t="str">
            <v>42-512-02</v>
          </cell>
          <cell r="C9418" t="str">
            <v xml:space="preserve">BEIN ROOT ELEVATOR, FIG. 2; 4 MM        </v>
          </cell>
          <cell r="D9418" t="str">
            <v>PC</v>
          </cell>
          <cell r="E9418">
            <v>22.86</v>
          </cell>
          <cell r="F9418">
            <v>57.15</v>
          </cell>
        </row>
        <row r="9419">
          <cell r="A9419">
            <v>4251300</v>
          </cell>
          <cell r="B9419" t="str">
            <v>42-513-00</v>
          </cell>
          <cell r="C9419" t="str">
            <v xml:space="preserve">BEIN ROOT ELEV., FIG 0; 2 MM            </v>
          </cell>
          <cell r="D9419" t="str">
            <v>PC</v>
          </cell>
          <cell r="E9419">
            <v>22.86</v>
          </cell>
          <cell r="F9419">
            <v>57.15</v>
          </cell>
        </row>
        <row r="9420">
          <cell r="A9420">
            <v>4251301</v>
          </cell>
          <cell r="B9420" t="str">
            <v>42-513-01</v>
          </cell>
          <cell r="C9420" t="str">
            <v xml:space="preserve">BEIN ROOT ELEVATOR FIG 1                </v>
          </cell>
          <cell r="D9420" t="str">
            <v>PC</v>
          </cell>
          <cell r="E9420">
            <v>22.32</v>
          </cell>
          <cell r="F9420">
            <v>55.8</v>
          </cell>
        </row>
        <row r="9421">
          <cell r="A9421">
            <v>4251302</v>
          </cell>
          <cell r="B9421" t="str">
            <v>42-513-02</v>
          </cell>
          <cell r="C9421" t="str">
            <v xml:space="preserve">BEIN ROOT ELEVATOR FIG 2                </v>
          </cell>
          <cell r="D9421" t="str">
            <v>PC</v>
          </cell>
          <cell r="E9421">
            <v>22.32</v>
          </cell>
          <cell r="F9421">
            <v>55.8</v>
          </cell>
        </row>
        <row r="9422">
          <cell r="A9422">
            <v>4251400</v>
          </cell>
          <cell r="B9422" t="str">
            <v>42-514-00</v>
          </cell>
          <cell r="C9422" t="str">
            <v xml:space="preserve">BEIN ROOT ELEV., FIG 0A; 2 MM           </v>
          </cell>
          <cell r="D9422" t="str">
            <v>PC</v>
          </cell>
          <cell r="E9422">
            <v>22.86</v>
          </cell>
          <cell r="F9422">
            <v>57.15</v>
          </cell>
        </row>
        <row r="9423">
          <cell r="A9423">
            <v>4251401</v>
          </cell>
          <cell r="B9423" t="str">
            <v>42-514-01</v>
          </cell>
          <cell r="C9423" t="str">
            <v xml:space="preserve">BEIN ROOT ELEV., FIG 1A; 3 MM           </v>
          </cell>
          <cell r="D9423" t="str">
            <v>PC</v>
          </cell>
          <cell r="E9423">
            <v>22.86</v>
          </cell>
          <cell r="F9423">
            <v>57.15</v>
          </cell>
        </row>
        <row r="9424">
          <cell r="A9424">
            <v>4251402</v>
          </cell>
          <cell r="B9424" t="str">
            <v>42-514-02</v>
          </cell>
          <cell r="C9424" t="str">
            <v xml:space="preserve">BEIN ROOT ELEV., FIG 2A; 4 MM           </v>
          </cell>
          <cell r="D9424" t="str">
            <v>PC</v>
          </cell>
          <cell r="E9424">
            <v>22.86</v>
          </cell>
          <cell r="F9424">
            <v>57.15</v>
          </cell>
        </row>
        <row r="9425">
          <cell r="A9425">
            <v>4251500</v>
          </cell>
          <cell r="B9425" t="str">
            <v>42-515-00</v>
          </cell>
          <cell r="C9425" t="str">
            <v xml:space="preserve">BEIN ROOT ELEV., FIG. 0A; 2 MM          </v>
          </cell>
          <cell r="D9425" t="str">
            <v>PC</v>
          </cell>
          <cell r="E9425">
            <v>22.86</v>
          </cell>
          <cell r="F9425">
            <v>57.15</v>
          </cell>
        </row>
        <row r="9426">
          <cell r="A9426">
            <v>4251501</v>
          </cell>
          <cell r="B9426" t="str">
            <v>42-515-01</v>
          </cell>
          <cell r="C9426" t="str">
            <v xml:space="preserve">BEIN ROOT ELEV., FIG. 1A; 3 MM          </v>
          </cell>
          <cell r="D9426" t="str">
            <v>PC</v>
          </cell>
          <cell r="E9426">
            <v>22.86</v>
          </cell>
          <cell r="F9426">
            <v>57.15</v>
          </cell>
        </row>
        <row r="9427">
          <cell r="A9427">
            <v>4251502</v>
          </cell>
          <cell r="B9427" t="str">
            <v>42-515-02</v>
          </cell>
          <cell r="C9427" t="str">
            <v xml:space="preserve">BEIN ROOT ELEV., FIG. 2A; 4 MM          </v>
          </cell>
          <cell r="D9427" t="str">
            <v>PC</v>
          </cell>
          <cell r="E9427">
            <v>22.86</v>
          </cell>
          <cell r="F9427">
            <v>57.15</v>
          </cell>
        </row>
        <row r="9428">
          <cell r="A9428">
            <v>4253320</v>
          </cell>
          <cell r="B9428" t="str">
            <v>42-533-20</v>
          </cell>
          <cell r="C9428" t="str">
            <v xml:space="preserve">W.F.BARRY ROOT ELEVATOR, FIG. 320L      </v>
          </cell>
          <cell r="D9428" t="str">
            <v>PC</v>
          </cell>
          <cell r="E9428">
            <v>44.55</v>
          </cell>
          <cell r="F9428">
            <v>111.375</v>
          </cell>
        </row>
        <row r="9429">
          <cell r="A9429">
            <v>4253321</v>
          </cell>
          <cell r="B9429" t="str">
            <v>42-533-21</v>
          </cell>
          <cell r="C9429" t="str">
            <v xml:space="preserve">W.F.BARRY ROOT ELEVATOR, FIG. 321R      </v>
          </cell>
          <cell r="D9429" t="str">
            <v>PC</v>
          </cell>
          <cell r="E9429">
            <v>44.55</v>
          </cell>
          <cell r="F9429">
            <v>111.375</v>
          </cell>
        </row>
        <row r="9430">
          <cell r="A9430">
            <v>4253322</v>
          </cell>
          <cell r="B9430" t="str">
            <v>42-533-22</v>
          </cell>
          <cell r="C9430" t="str">
            <v xml:space="preserve">W.F.BARRY ROOT ELEVATOR, FIG. 322       </v>
          </cell>
          <cell r="D9430" t="str">
            <v>PC</v>
          </cell>
          <cell r="E9430">
            <v>43.11</v>
          </cell>
          <cell r="F9430">
            <v>107.77500000000001</v>
          </cell>
        </row>
        <row r="9431">
          <cell r="A9431">
            <v>4253323</v>
          </cell>
          <cell r="B9431" t="str">
            <v>42-533-23</v>
          </cell>
          <cell r="C9431" t="str">
            <v xml:space="preserve">W.F.BARRY ROOT ELEVATOR, FIG. 323       </v>
          </cell>
          <cell r="D9431" t="str">
            <v>PC</v>
          </cell>
          <cell r="E9431">
            <v>43.11</v>
          </cell>
          <cell r="F9431">
            <v>107.77500000000001</v>
          </cell>
        </row>
        <row r="9432">
          <cell r="A9432">
            <v>4253370</v>
          </cell>
          <cell r="B9432" t="str">
            <v>42-533-70</v>
          </cell>
          <cell r="C9432" t="str">
            <v xml:space="preserve">W.F.BARRY ROOT ELEVATOR, FIG. 370L      </v>
          </cell>
          <cell r="D9432" t="str">
            <v>PC</v>
          </cell>
          <cell r="E9432">
            <v>44.55</v>
          </cell>
          <cell r="F9432">
            <v>111.375</v>
          </cell>
        </row>
        <row r="9433">
          <cell r="A9433">
            <v>4253371</v>
          </cell>
          <cell r="B9433" t="str">
            <v>42-533-71</v>
          </cell>
          <cell r="C9433" t="str">
            <v xml:space="preserve">W.F.BARRY ROOT ELEVATOR, FIG. 371R      </v>
          </cell>
          <cell r="D9433" t="str">
            <v>PC</v>
          </cell>
          <cell r="E9433">
            <v>44.55</v>
          </cell>
          <cell r="F9433">
            <v>111.375</v>
          </cell>
        </row>
        <row r="9434">
          <cell r="A9434">
            <v>4255105</v>
          </cell>
          <cell r="B9434" t="str">
            <v>42-551-05</v>
          </cell>
          <cell r="C9434" t="str">
            <v xml:space="preserve">WINTER ROOT ELEVATOR, FIG. 11 L         </v>
          </cell>
          <cell r="D9434" t="str">
            <v>PC</v>
          </cell>
          <cell r="E9434">
            <v>44.55</v>
          </cell>
          <cell r="F9434">
            <v>111.375</v>
          </cell>
        </row>
        <row r="9435">
          <cell r="A9435">
            <v>4255108</v>
          </cell>
          <cell r="B9435" t="str">
            <v>42-551-08</v>
          </cell>
          <cell r="C9435" t="str">
            <v xml:space="preserve">WINTER ROOT ELEVATOR, FIG. 11R          </v>
          </cell>
          <cell r="D9435" t="str">
            <v>PC</v>
          </cell>
          <cell r="E9435">
            <v>44.55</v>
          </cell>
          <cell r="F9435">
            <v>111.375</v>
          </cell>
        </row>
        <row r="9436">
          <cell r="A9436">
            <v>4255305</v>
          </cell>
          <cell r="B9436" t="str">
            <v>42-553-05</v>
          </cell>
          <cell r="C9436" t="str">
            <v xml:space="preserve">WINTER ROOT ELEVATOR, FIG. 13L          </v>
          </cell>
          <cell r="D9436" t="str">
            <v>PC</v>
          </cell>
          <cell r="E9436">
            <v>43.11</v>
          </cell>
          <cell r="F9436">
            <v>107.77500000000001</v>
          </cell>
        </row>
        <row r="9437">
          <cell r="A9437">
            <v>4255308</v>
          </cell>
          <cell r="B9437" t="str">
            <v>42-553-08</v>
          </cell>
          <cell r="C9437" t="str">
            <v xml:space="preserve">WINTER ROOT ELEVATOR, FIG. 13R          </v>
          </cell>
          <cell r="D9437" t="str">
            <v>PC</v>
          </cell>
          <cell r="E9437">
            <v>43.11</v>
          </cell>
          <cell r="F9437">
            <v>107.77500000000001</v>
          </cell>
        </row>
        <row r="9438">
          <cell r="A9438">
            <v>4255405</v>
          </cell>
          <cell r="B9438" t="str">
            <v>42-554-05</v>
          </cell>
          <cell r="C9438" t="str">
            <v xml:space="preserve">WINTER ROOT ELEVATOR, FIG. 14 L         </v>
          </cell>
          <cell r="D9438" t="str">
            <v>PC</v>
          </cell>
          <cell r="E9438">
            <v>44.55</v>
          </cell>
          <cell r="F9438">
            <v>111.375</v>
          </cell>
        </row>
        <row r="9439">
          <cell r="A9439">
            <v>4255408</v>
          </cell>
          <cell r="B9439" t="str">
            <v>42-554-08</v>
          </cell>
          <cell r="C9439" t="str">
            <v xml:space="preserve">WINTER ROOT ELEVATOR, FIG. 14R          </v>
          </cell>
          <cell r="D9439" t="str">
            <v>PC</v>
          </cell>
          <cell r="E9439">
            <v>44.55</v>
          </cell>
          <cell r="F9439">
            <v>111.375</v>
          </cell>
        </row>
        <row r="9440">
          <cell r="A9440">
            <v>4256101</v>
          </cell>
          <cell r="B9440" t="str">
            <v>42-561-01</v>
          </cell>
          <cell r="C9440" t="str">
            <v xml:space="preserve">LECLUSE ROOT ELEVATOR, BAJON., FIG. 1   </v>
          </cell>
          <cell r="D9440" t="str">
            <v>PC</v>
          </cell>
          <cell r="E9440">
            <v>44.55</v>
          </cell>
          <cell r="F9440">
            <v>111.375</v>
          </cell>
        </row>
        <row r="9441">
          <cell r="A9441">
            <v>4256701</v>
          </cell>
          <cell r="B9441" t="str">
            <v>42-567-01</v>
          </cell>
          <cell r="C9441" t="str">
            <v xml:space="preserve">POTT ROOT ELEVATOR, FIG. 1              </v>
          </cell>
          <cell r="D9441" t="str">
            <v>PC</v>
          </cell>
          <cell r="E9441">
            <v>29.7</v>
          </cell>
          <cell r="F9441">
            <v>74.25</v>
          </cell>
        </row>
        <row r="9442">
          <cell r="A9442">
            <v>4256702</v>
          </cell>
          <cell r="B9442" t="str">
            <v>42-567-02</v>
          </cell>
          <cell r="C9442" t="str">
            <v xml:space="preserve">POTT ROOT ELEVATOR, FIG. 2              </v>
          </cell>
          <cell r="D9442" t="str">
            <v>PC</v>
          </cell>
          <cell r="E9442">
            <v>29.7</v>
          </cell>
          <cell r="F9442">
            <v>74.25</v>
          </cell>
        </row>
        <row r="9443">
          <cell r="A9443">
            <v>4257101</v>
          </cell>
          <cell r="B9443" t="str">
            <v>42-571-01</v>
          </cell>
          <cell r="C9443" t="str">
            <v xml:space="preserve">ROOT ELEVATOR, FIG. 1K                  </v>
          </cell>
          <cell r="D9443" t="str">
            <v>PC</v>
          </cell>
          <cell r="E9443">
            <v>37.44</v>
          </cell>
          <cell r="F9443">
            <v>93.6</v>
          </cell>
        </row>
        <row r="9444">
          <cell r="A9444">
            <v>4257102</v>
          </cell>
          <cell r="B9444" t="str">
            <v>42-571-02</v>
          </cell>
          <cell r="C9444" t="str">
            <v xml:space="preserve">ROOT ELEVATOR, FIG. 2K                  </v>
          </cell>
          <cell r="D9444" t="str">
            <v>PC</v>
          </cell>
          <cell r="E9444">
            <v>37.44</v>
          </cell>
          <cell r="F9444">
            <v>93.6</v>
          </cell>
        </row>
        <row r="9445">
          <cell r="A9445">
            <v>4257500</v>
          </cell>
          <cell r="B9445" t="str">
            <v>42-575-00</v>
          </cell>
          <cell r="C9445" t="str">
            <v xml:space="preserve">SYNDESMOTOM FIG. 1                      </v>
          </cell>
          <cell r="D9445" t="str">
            <v>PC</v>
          </cell>
          <cell r="E9445">
            <v>30.96</v>
          </cell>
          <cell r="F9445">
            <v>77.400000000000006</v>
          </cell>
        </row>
        <row r="9446">
          <cell r="A9446">
            <v>4257502</v>
          </cell>
          <cell r="B9446" t="str">
            <v>42-575-02</v>
          </cell>
          <cell r="C9446" t="str">
            <v xml:space="preserve">SYNDESMOTOM FIG. 2                      </v>
          </cell>
          <cell r="D9446" t="str">
            <v>PC</v>
          </cell>
          <cell r="E9446">
            <v>30.96</v>
          </cell>
          <cell r="F9446">
            <v>77.400000000000006</v>
          </cell>
        </row>
        <row r="9447">
          <cell r="A9447">
            <v>4257601</v>
          </cell>
          <cell r="B9447" t="str">
            <v>42-576-01</v>
          </cell>
          <cell r="C9447" t="str">
            <v xml:space="preserve">WARWICK-JAMES ROOT ELEVATOR, FIG. 1     </v>
          </cell>
          <cell r="D9447" t="str">
            <v>PC</v>
          </cell>
          <cell r="E9447">
            <v>26.19</v>
          </cell>
          <cell r="F9447">
            <v>65.475000000000009</v>
          </cell>
        </row>
        <row r="9448">
          <cell r="A9448">
            <v>4257602</v>
          </cell>
          <cell r="B9448" t="str">
            <v>42-576-02</v>
          </cell>
          <cell r="C9448" t="str">
            <v xml:space="preserve">WARWICK-JAMES ROOT ELEVATOR, FIG. 2L    </v>
          </cell>
          <cell r="D9448" t="str">
            <v>PC</v>
          </cell>
          <cell r="E9448">
            <v>26.19</v>
          </cell>
          <cell r="F9448">
            <v>65.475000000000009</v>
          </cell>
        </row>
        <row r="9449">
          <cell r="A9449">
            <v>4257603</v>
          </cell>
          <cell r="B9449" t="str">
            <v>42-576-03</v>
          </cell>
          <cell r="C9449" t="str">
            <v xml:space="preserve">WARWICK-JAMES ROOT ELEVATOR, FIG. 3R    </v>
          </cell>
          <cell r="D9449" t="str">
            <v>PC</v>
          </cell>
          <cell r="E9449">
            <v>26.19</v>
          </cell>
          <cell r="F9449">
            <v>65.475000000000009</v>
          </cell>
        </row>
        <row r="9450">
          <cell r="A9450">
            <v>4257701</v>
          </cell>
          <cell r="B9450" t="str">
            <v>42-577-01</v>
          </cell>
          <cell r="C9450" t="str">
            <v xml:space="preserve">CHOMPRET ROOT ELEVATOR, FIG. 1          </v>
          </cell>
          <cell r="D9450" t="str">
            <v>PC</v>
          </cell>
          <cell r="E9450">
            <v>29.34</v>
          </cell>
          <cell r="F9450">
            <v>73.349999999999994</v>
          </cell>
        </row>
        <row r="9451">
          <cell r="A9451">
            <v>4257702</v>
          </cell>
          <cell r="B9451" t="str">
            <v>42-577-02</v>
          </cell>
          <cell r="C9451" t="str">
            <v xml:space="preserve">CHOMPRET ROOT ELEVATOR, FIG. 2          </v>
          </cell>
          <cell r="D9451" t="str">
            <v>PC</v>
          </cell>
          <cell r="E9451">
            <v>29.34</v>
          </cell>
          <cell r="F9451">
            <v>73.349999999999994</v>
          </cell>
        </row>
        <row r="9452">
          <cell r="A9452">
            <v>4257703</v>
          </cell>
          <cell r="B9452" t="str">
            <v>42-577-03</v>
          </cell>
          <cell r="C9452" t="str">
            <v xml:space="preserve">CHOMPRET ROOT ELEVATOR, FIG. 3          </v>
          </cell>
          <cell r="D9452" t="str">
            <v>PC</v>
          </cell>
          <cell r="E9452">
            <v>29.34</v>
          </cell>
          <cell r="F9452">
            <v>73.349999999999994</v>
          </cell>
        </row>
        <row r="9453">
          <cell r="A9453">
            <v>4257801</v>
          </cell>
          <cell r="B9453" t="str">
            <v>42-578-01</v>
          </cell>
          <cell r="C9453" t="str">
            <v xml:space="preserve">ROOT ELEVATOR, FIG. Z 3                 </v>
          </cell>
          <cell r="D9453" t="str">
            <v>PC</v>
          </cell>
          <cell r="E9453">
            <v>29.07</v>
          </cell>
          <cell r="F9453">
            <v>72.674999999999997</v>
          </cell>
        </row>
        <row r="9454">
          <cell r="A9454">
            <v>4257802</v>
          </cell>
          <cell r="B9454" t="str">
            <v>42-578-02</v>
          </cell>
          <cell r="C9454" t="str">
            <v xml:space="preserve">ROOT ELEVATOR, FIG. Z 4                 </v>
          </cell>
          <cell r="D9454" t="str">
            <v>PC</v>
          </cell>
          <cell r="E9454">
            <v>29.07</v>
          </cell>
          <cell r="F9454">
            <v>72.674999999999997</v>
          </cell>
        </row>
        <row r="9455">
          <cell r="A9455">
            <v>4257803</v>
          </cell>
          <cell r="B9455" t="str">
            <v>42-578-03</v>
          </cell>
          <cell r="C9455" t="str">
            <v xml:space="preserve">ROOT ELEVATOR FIG. Z 5                  </v>
          </cell>
          <cell r="D9455" t="str">
            <v>PC</v>
          </cell>
          <cell r="E9455">
            <v>29.07</v>
          </cell>
          <cell r="F9455">
            <v>72.674999999999997</v>
          </cell>
        </row>
        <row r="9456">
          <cell r="A9456">
            <v>4258201</v>
          </cell>
          <cell r="B9456" t="str">
            <v>42-582-01</v>
          </cell>
          <cell r="C9456" t="str">
            <v xml:space="preserve">HEIDEBRINK FRAGMENT ELEV., FIG. 1       </v>
          </cell>
          <cell r="D9456" t="str">
            <v>PC</v>
          </cell>
          <cell r="E9456">
            <v>26.19</v>
          </cell>
          <cell r="F9456">
            <v>65.475000000000009</v>
          </cell>
        </row>
        <row r="9457">
          <cell r="A9457">
            <v>4258202</v>
          </cell>
          <cell r="B9457" t="str">
            <v>42-582-02</v>
          </cell>
          <cell r="C9457" t="str">
            <v xml:space="preserve">HEIDEBRINK FRAGMENT ELEV., FIG. 2       </v>
          </cell>
          <cell r="D9457" t="str">
            <v>PC</v>
          </cell>
          <cell r="E9457">
            <v>26.19</v>
          </cell>
          <cell r="F9457">
            <v>65.475000000000009</v>
          </cell>
        </row>
        <row r="9458">
          <cell r="A9458">
            <v>4258203</v>
          </cell>
          <cell r="B9458" t="str">
            <v>42-582-03</v>
          </cell>
          <cell r="C9458" t="str">
            <v xml:space="preserve">HEIDEBRINK FRAGMENT ELEV., FIG. 3       </v>
          </cell>
          <cell r="D9458" t="str">
            <v>PC</v>
          </cell>
          <cell r="E9458">
            <v>26.19</v>
          </cell>
          <cell r="F9458">
            <v>65.475000000000009</v>
          </cell>
        </row>
        <row r="9459">
          <cell r="A9459">
            <v>4258401</v>
          </cell>
          <cell r="B9459" t="str">
            <v>42-584-01</v>
          </cell>
          <cell r="C9459" t="str">
            <v xml:space="preserve">WEST FRAGMENT ELEVATOR, FIG. 1          </v>
          </cell>
          <cell r="D9459" t="str">
            <v>PC</v>
          </cell>
          <cell r="E9459">
            <v>25.29</v>
          </cell>
          <cell r="F9459">
            <v>63.224999999999994</v>
          </cell>
        </row>
        <row r="9460">
          <cell r="A9460">
            <v>4258402</v>
          </cell>
          <cell r="B9460" t="str">
            <v>42-584-02</v>
          </cell>
          <cell r="C9460" t="str">
            <v xml:space="preserve">WEST FRAGMENT ELEV., FIG. 2             </v>
          </cell>
          <cell r="D9460" t="str">
            <v>PC</v>
          </cell>
          <cell r="E9460">
            <v>25.29</v>
          </cell>
          <cell r="F9460">
            <v>63.224999999999994</v>
          </cell>
        </row>
        <row r="9461">
          <cell r="A9461">
            <v>4258403</v>
          </cell>
          <cell r="B9461" t="str">
            <v>42-584-03</v>
          </cell>
          <cell r="C9461" t="str">
            <v xml:space="preserve">WEST FRGMENT ELEVATOR, FIG. 3           </v>
          </cell>
          <cell r="D9461" t="str">
            <v>PC</v>
          </cell>
          <cell r="E9461">
            <v>25.29</v>
          </cell>
          <cell r="F9461">
            <v>63.224999999999994</v>
          </cell>
        </row>
        <row r="9462">
          <cell r="A9462">
            <v>4258701</v>
          </cell>
          <cell r="B9462" t="str">
            <v>42-587-01</v>
          </cell>
          <cell r="C9462" t="str">
            <v xml:space="preserve">HEIDEBRINK ROOT TIP TEASER FIG.1        </v>
          </cell>
          <cell r="D9462" t="str">
            <v>PC</v>
          </cell>
          <cell r="E9462">
            <v>30.15</v>
          </cell>
          <cell r="F9462">
            <v>75.375</v>
          </cell>
        </row>
        <row r="9463">
          <cell r="A9463">
            <v>4258702</v>
          </cell>
          <cell r="B9463" t="str">
            <v>42-587-02</v>
          </cell>
          <cell r="C9463" t="str">
            <v xml:space="preserve">HEIDEBRINK ROOT TIP TEASER FIG.2        </v>
          </cell>
          <cell r="D9463" t="str">
            <v>PC</v>
          </cell>
          <cell r="E9463">
            <v>30.78</v>
          </cell>
          <cell r="F9463">
            <v>76.95</v>
          </cell>
        </row>
        <row r="9464">
          <cell r="A9464">
            <v>4258703</v>
          </cell>
          <cell r="B9464" t="str">
            <v>42-587-03</v>
          </cell>
          <cell r="C9464" t="str">
            <v xml:space="preserve">HEIDEBRINK ROOT TIP TEASER FIG.3        </v>
          </cell>
          <cell r="D9464" t="str">
            <v>PC</v>
          </cell>
          <cell r="E9464">
            <v>30.15</v>
          </cell>
          <cell r="F9464">
            <v>75.375</v>
          </cell>
        </row>
        <row r="9465">
          <cell r="A9465">
            <v>4260200</v>
          </cell>
          <cell r="B9465" t="str">
            <v>42-602-00</v>
          </cell>
          <cell r="C9465" t="str">
            <v xml:space="preserve">CART.SYR.1,8CC WITH AD.B,C              </v>
          </cell>
          <cell r="D9465" t="str">
            <v>PC</v>
          </cell>
          <cell r="E9465">
            <v>31.1</v>
          </cell>
          <cell r="F9465">
            <v>77.75</v>
          </cell>
        </row>
        <row r="9466">
          <cell r="A9466">
            <v>4260201</v>
          </cell>
          <cell r="B9466" t="str">
            <v>42-602-01</v>
          </cell>
          <cell r="C9466" t="str">
            <v xml:space="preserve">CART.SYR.2,2CC WITH AD.B,C              </v>
          </cell>
          <cell r="D9466" t="str">
            <v>PC</v>
          </cell>
          <cell r="E9466">
            <v>31.1</v>
          </cell>
          <cell r="F9466">
            <v>77.75</v>
          </cell>
        </row>
        <row r="9467">
          <cell r="A9467">
            <v>4260204</v>
          </cell>
          <cell r="B9467" t="str">
            <v>42-602-04</v>
          </cell>
          <cell r="C9467" t="str">
            <v xml:space="preserve">CART.SYR.1,8CC USA                      </v>
          </cell>
          <cell r="D9467" t="str">
            <v>PC</v>
          </cell>
          <cell r="E9467">
            <v>31.1</v>
          </cell>
          <cell r="F9467">
            <v>77.75</v>
          </cell>
        </row>
        <row r="9468">
          <cell r="A9468">
            <v>4260205</v>
          </cell>
          <cell r="B9468" t="str">
            <v>42-602-05</v>
          </cell>
          <cell r="C9468" t="str">
            <v xml:space="preserve">CART.SYR.2,2CC USA                      </v>
          </cell>
          <cell r="D9468" t="str">
            <v>PC</v>
          </cell>
          <cell r="E9468">
            <v>31.5</v>
          </cell>
          <cell r="F9468">
            <v>78.75</v>
          </cell>
        </row>
        <row r="9469">
          <cell r="A9469">
            <v>4260302</v>
          </cell>
          <cell r="B9469" t="str">
            <v>42-603-02</v>
          </cell>
          <cell r="C9469" t="str">
            <v xml:space="preserve">MOD.US.ADAPT.B. F.CART.SYR              </v>
          </cell>
          <cell r="D9469" t="str">
            <v>PC</v>
          </cell>
          <cell r="E9469">
            <v>3.09</v>
          </cell>
          <cell r="F9469">
            <v>7.7249999999999996</v>
          </cell>
        </row>
        <row r="9470">
          <cell r="A9470">
            <v>4260303</v>
          </cell>
          <cell r="B9470" t="str">
            <v>42-603-03</v>
          </cell>
          <cell r="C9470" t="str">
            <v xml:space="preserve">MOD.US.ADAPT.C F.CART.SYR.              </v>
          </cell>
          <cell r="D9470" t="str">
            <v>PC</v>
          </cell>
          <cell r="E9470">
            <v>3.09</v>
          </cell>
          <cell r="F9470">
            <v>7.7249999999999996</v>
          </cell>
        </row>
        <row r="9471">
          <cell r="A9471">
            <v>4260400</v>
          </cell>
          <cell r="B9471" t="str">
            <v>42-604-00</v>
          </cell>
          <cell r="C9471" t="str">
            <v xml:space="preserve">CART.SYR.1,8CC MTR                      </v>
          </cell>
          <cell r="D9471" t="str">
            <v>PC</v>
          </cell>
          <cell r="E9471">
            <v>31.7</v>
          </cell>
          <cell r="F9471">
            <v>79.25</v>
          </cell>
        </row>
        <row r="9472">
          <cell r="A9472">
            <v>4260401</v>
          </cell>
          <cell r="B9472" t="str">
            <v>42-604-01</v>
          </cell>
          <cell r="C9472" t="str">
            <v xml:space="preserve">CART.SYR.1,8CC USA                      </v>
          </cell>
          <cell r="D9472" t="str">
            <v>PC</v>
          </cell>
          <cell r="E9472">
            <v>31.7</v>
          </cell>
          <cell r="F9472">
            <v>79.25</v>
          </cell>
        </row>
        <row r="9473">
          <cell r="A9473">
            <v>4260402</v>
          </cell>
          <cell r="B9473" t="str">
            <v>42-604-02</v>
          </cell>
          <cell r="C9473" t="str">
            <v xml:space="preserve">CART.SYR.2,2CC MTR                      </v>
          </cell>
          <cell r="D9473" t="str">
            <v>PC</v>
          </cell>
          <cell r="E9473">
            <v>31.7</v>
          </cell>
          <cell r="F9473">
            <v>79.25</v>
          </cell>
        </row>
        <row r="9474">
          <cell r="A9474">
            <v>4260404</v>
          </cell>
          <cell r="B9474" t="str">
            <v>42-604-04</v>
          </cell>
          <cell r="C9474" t="str">
            <v xml:space="preserve">CART.SYR.2,2CC USA                      </v>
          </cell>
          <cell r="D9474" t="str">
            <v>PC</v>
          </cell>
          <cell r="E9474">
            <v>31.7</v>
          </cell>
          <cell r="F9474">
            <v>79.25</v>
          </cell>
        </row>
        <row r="9475">
          <cell r="A9475">
            <v>4260600</v>
          </cell>
          <cell r="B9475" t="str">
            <v>42-606-00</v>
          </cell>
          <cell r="C9475" t="str">
            <v xml:space="preserve">CART.SYR.1,8CC MTR                      </v>
          </cell>
          <cell r="D9475" t="str">
            <v>PC</v>
          </cell>
          <cell r="E9475">
            <v>35.1</v>
          </cell>
          <cell r="F9475">
            <v>87.75</v>
          </cell>
        </row>
        <row r="9476">
          <cell r="A9476">
            <v>4260601</v>
          </cell>
          <cell r="B9476" t="str">
            <v>42-606-01</v>
          </cell>
          <cell r="C9476" t="str">
            <v xml:space="preserve">CART.SYR.1,8CC USA                      </v>
          </cell>
          <cell r="D9476" t="str">
            <v>PC</v>
          </cell>
          <cell r="E9476">
            <v>35.1</v>
          </cell>
          <cell r="F9476">
            <v>87.75</v>
          </cell>
        </row>
        <row r="9477">
          <cell r="A9477">
            <v>4260602</v>
          </cell>
          <cell r="B9477" t="str">
            <v>42-606-02</v>
          </cell>
          <cell r="C9477" t="str">
            <v xml:space="preserve">CART.SYR.2,2CC MTR                      </v>
          </cell>
          <cell r="D9477" t="str">
            <v>PC</v>
          </cell>
          <cell r="E9477">
            <v>35.1</v>
          </cell>
          <cell r="F9477">
            <v>87.75</v>
          </cell>
        </row>
        <row r="9478">
          <cell r="A9478">
            <v>4260604</v>
          </cell>
          <cell r="B9478" t="str">
            <v>42-606-04</v>
          </cell>
          <cell r="C9478" t="str">
            <v xml:space="preserve">CART.SYR.2,2CC USA                      </v>
          </cell>
          <cell r="D9478" t="str">
            <v>PC</v>
          </cell>
          <cell r="E9478">
            <v>36.9</v>
          </cell>
          <cell r="F9478">
            <v>92.25</v>
          </cell>
        </row>
        <row r="9479">
          <cell r="A9479">
            <v>4260800</v>
          </cell>
          <cell r="B9479" t="str">
            <v>42-608-00</v>
          </cell>
          <cell r="C9479" t="str">
            <v xml:space="preserve">CART.SYR.1,8CC MTR                      </v>
          </cell>
          <cell r="D9479" t="str">
            <v>PC</v>
          </cell>
          <cell r="E9479">
            <v>62.4</v>
          </cell>
          <cell r="F9479">
            <v>156</v>
          </cell>
        </row>
        <row r="9480">
          <cell r="A9480">
            <v>4261106</v>
          </cell>
          <cell r="B9480" t="str">
            <v>42-611-06</v>
          </cell>
          <cell r="C9480" t="str">
            <v xml:space="preserve">MOD.US.12 NEEDLES 17X42                 </v>
          </cell>
          <cell r="D9480" t="str">
            <v>DZ</v>
          </cell>
          <cell r="E9480">
            <v>5.6</v>
          </cell>
          <cell r="F9480">
            <v>14</v>
          </cell>
        </row>
        <row r="9481">
          <cell r="A9481">
            <v>4262501</v>
          </cell>
          <cell r="B9481" t="str">
            <v>42-625-01</v>
          </cell>
          <cell r="C9481" t="str">
            <v xml:space="preserve">INJECT NEEDLE FIG 1                     </v>
          </cell>
          <cell r="D9481" t="str">
            <v>DZ</v>
          </cell>
          <cell r="E9481">
            <v>16.8</v>
          </cell>
          <cell r="F9481">
            <v>42</v>
          </cell>
        </row>
        <row r="9482">
          <cell r="A9482">
            <v>4262502</v>
          </cell>
          <cell r="B9482" t="str">
            <v>42-625-02</v>
          </cell>
          <cell r="C9482" t="str">
            <v xml:space="preserve">INJECT NEEDLE FIG 2                     </v>
          </cell>
          <cell r="D9482" t="str">
            <v>DZ</v>
          </cell>
          <cell r="E9482">
            <v>16.8</v>
          </cell>
          <cell r="F9482">
            <v>42</v>
          </cell>
        </row>
        <row r="9483">
          <cell r="A9483">
            <v>4262512</v>
          </cell>
          <cell r="B9483" t="str">
            <v>42-625-12</v>
          </cell>
          <cell r="C9483" t="str">
            <v xml:space="preserve">INJECT NEEDLE FIG 12                    </v>
          </cell>
          <cell r="D9483" t="str">
            <v>DZ</v>
          </cell>
          <cell r="E9483">
            <v>16.8</v>
          </cell>
          <cell r="F9483">
            <v>42</v>
          </cell>
        </row>
        <row r="9484">
          <cell r="A9484">
            <v>4262514</v>
          </cell>
          <cell r="B9484" t="str">
            <v>42-625-14</v>
          </cell>
          <cell r="C9484" t="str">
            <v xml:space="preserve">INJECT NEEDLE FIG 14                    </v>
          </cell>
          <cell r="D9484" t="str">
            <v>DZ</v>
          </cell>
          <cell r="E9484">
            <v>16.8</v>
          </cell>
          <cell r="F9484">
            <v>42</v>
          </cell>
        </row>
        <row r="9485">
          <cell r="A9485">
            <v>4262516</v>
          </cell>
          <cell r="B9485" t="str">
            <v>42-625-16</v>
          </cell>
          <cell r="C9485" t="str">
            <v xml:space="preserve">INJECT NEEDLE FIG 16                    </v>
          </cell>
          <cell r="D9485" t="str">
            <v>DZ</v>
          </cell>
          <cell r="E9485">
            <v>16.8</v>
          </cell>
          <cell r="F9485">
            <v>42</v>
          </cell>
        </row>
        <row r="9486">
          <cell r="A9486">
            <v>4262518</v>
          </cell>
          <cell r="B9486" t="str">
            <v>42-625-18</v>
          </cell>
          <cell r="C9486" t="str">
            <v xml:space="preserve">INJECT NEEDLE FIG 18                    </v>
          </cell>
          <cell r="D9486" t="str">
            <v>DZ</v>
          </cell>
          <cell r="E9486">
            <v>16.8</v>
          </cell>
          <cell r="F9486">
            <v>42</v>
          </cell>
        </row>
        <row r="9487">
          <cell r="A9487">
            <v>4262520</v>
          </cell>
          <cell r="B9487" t="str">
            <v>42-625-20</v>
          </cell>
          <cell r="C9487" t="str">
            <v xml:space="preserve">INJECT NEEDLE FIG 20                    </v>
          </cell>
          <cell r="D9487" t="str">
            <v>DZ</v>
          </cell>
          <cell r="E9487">
            <v>16.8</v>
          </cell>
          <cell r="F9487">
            <v>42</v>
          </cell>
        </row>
        <row r="9488">
          <cell r="A9488">
            <v>4263001</v>
          </cell>
          <cell r="B9488" t="str">
            <v>42-630-01</v>
          </cell>
          <cell r="C9488" t="str">
            <v xml:space="preserve">RECORD SYR.WITHOUT NEEDLE 1C            </v>
          </cell>
          <cell r="D9488" t="str">
            <v>PC</v>
          </cell>
          <cell r="E9488">
            <v>8.2899999999999991</v>
          </cell>
          <cell r="F9488">
            <v>20.724999999999998</v>
          </cell>
        </row>
        <row r="9489">
          <cell r="A9489">
            <v>4263002</v>
          </cell>
          <cell r="B9489" t="str">
            <v>42-630-02</v>
          </cell>
          <cell r="C9489" t="str">
            <v xml:space="preserve">RECORD SYR.WITHOUT NEEDLE 2C            </v>
          </cell>
          <cell r="D9489" t="str">
            <v>PC</v>
          </cell>
          <cell r="E9489">
            <v>10.4</v>
          </cell>
          <cell r="F9489">
            <v>26</v>
          </cell>
        </row>
        <row r="9490">
          <cell r="A9490">
            <v>4263005</v>
          </cell>
          <cell r="B9490" t="str">
            <v>42-630-05</v>
          </cell>
          <cell r="C9490" t="str">
            <v xml:space="preserve">RECORD SYR.WITHOUT NEEDLE 5C            </v>
          </cell>
          <cell r="D9490" t="str">
            <v>PC</v>
          </cell>
          <cell r="E9490">
            <v>11.2</v>
          </cell>
          <cell r="F9490">
            <v>28</v>
          </cell>
        </row>
        <row r="9491">
          <cell r="A9491">
            <v>4263010</v>
          </cell>
          <cell r="B9491" t="str">
            <v>42-630-10</v>
          </cell>
          <cell r="C9491" t="str">
            <v xml:space="preserve">RECORD SYRINGE ONLY 10 CC               </v>
          </cell>
          <cell r="D9491" t="str">
            <v>PC</v>
          </cell>
          <cell r="E9491">
            <v>13.7</v>
          </cell>
          <cell r="F9491">
            <v>34.25</v>
          </cell>
        </row>
        <row r="9492">
          <cell r="A9492">
            <v>4263020</v>
          </cell>
          <cell r="B9492" t="str">
            <v>42-630-20</v>
          </cell>
          <cell r="C9492" t="str">
            <v xml:space="preserve">RECORD SYRINGE ONLY 20 CC               </v>
          </cell>
          <cell r="D9492" t="str">
            <v>PC</v>
          </cell>
          <cell r="E9492">
            <v>16.100000000000001</v>
          </cell>
          <cell r="F9492">
            <v>40.25</v>
          </cell>
        </row>
        <row r="9493">
          <cell r="A9493">
            <v>4263050</v>
          </cell>
          <cell r="B9493" t="str">
            <v>42-630-50</v>
          </cell>
          <cell r="C9493" t="str">
            <v xml:space="preserve">RECORD SYRINGE LUER CONE50ML            </v>
          </cell>
          <cell r="D9493" t="str">
            <v>PC</v>
          </cell>
          <cell r="E9493">
            <v>38.700000000000003</v>
          </cell>
          <cell r="F9493">
            <v>96.75</v>
          </cell>
        </row>
        <row r="9494">
          <cell r="A9494">
            <v>4263201</v>
          </cell>
          <cell r="B9494" t="str">
            <v>42-632-01</v>
          </cell>
          <cell r="C9494" t="str">
            <v xml:space="preserve">BARREL LUER ATTACHMENT   1ML            </v>
          </cell>
          <cell r="D9494" t="str">
            <v>PC</v>
          </cell>
          <cell r="E9494">
            <v>7.1</v>
          </cell>
          <cell r="F9494">
            <v>17.75</v>
          </cell>
        </row>
        <row r="9495">
          <cell r="A9495">
            <v>4263202</v>
          </cell>
          <cell r="B9495" t="str">
            <v>42-632-02</v>
          </cell>
          <cell r="C9495" t="str">
            <v xml:space="preserve">BARREL LUER ATTACHMENT   2ML            </v>
          </cell>
          <cell r="D9495" t="str">
            <v>PC</v>
          </cell>
          <cell r="E9495">
            <v>7.13</v>
          </cell>
          <cell r="F9495">
            <v>17.824999999999999</v>
          </cell>
        </row>
        <row r="9496">
          <cell r="A9496">
            <v>4263205</v>
          </cell>
          <cell r="B9496" t="str">
            <v>42-632-05</v>
          </cell>
          <cell r="C9496" t="str">
            <v xml:space="preserve">BARREL LUER ATTACHMENT   5ML            </v>
          </cell>
          <cell r="D9496" t="str">
            <v>PC</v>
          </cell>
          <cell r="E9496">
            <v>8.25</v>
          </cell>
          <cell r="F9496">
            <v>20.625</v>
          </cell>
        </row>
        <row r="9497">
          <cell r="A9497">
            <v>4263210</v>
          </cell>
          <cell r="B9497" t="str">
            <v>42-632-10</v>
          </cell>
          <cell r="C9497" t="str">
            <v xml:space="preserve">BARREL LUER ATTACHMENT  10ML            </v>
          </cell>
          <cell r="D9497" t="str">
            <v>PC</v>
          </cell>
          <cell r="E9497">
            <v>10.5</v>
          </cell>
          <cell r="F9497">
            <v>26.25</v>
          </cell>
        </row>
        <row r="9498">
          <cell r="A9498">
            <v>4263220</v>
          </cell>
          <cell r="B9498" t="str">
            <v>42-632-20</v>
          </cell>
          <cell r="C9498" t="str">
            <v xml:space="preserve">BARREL LUER ATTACHMENT  20ML            </v>
          </cell>
          <cell r="D9498" t="str">
            <v>PC</v>
          </cell>
          <cell r="E9498">
            <v>12.6</v>
          </cell>
          <cell r="F9498">
            <v>31.5</v>
          </cell>
        </row>
        <row r="9499">
          <cell r="A9499">
            <v>4263250</v>
          </cell>
          <cell r="B9499" t="str">
            <v>42-632-50</v>
          </cell>
          <cell r="C9499" t="str">
            <v xml:space="preserve">BARREL LUER ATTACHMENT  50ML            </v>
          </cell>
          <cell r="D9499" t="str">
            <v>PC</v>
          </cell>
          <cell r="E9499">
            <v>26.3</v>
          </cell>
          <cell r="F9499">
            <v>65.75</v>
          </cell>
        </row>
        <row r="9500">
          <cell r="A9500">
            <v>4265200</v>
          </cell>
          <cell r="B9500" t="str">
            <v>42-652-00</v>
          </cell>
          <cell r="C9500" t="str">
            <v xml:space="preserve">ALL METAL WATER SYR.SPRING              </v>
          </cell>
          <cell r="D9500" t="str">
            <v>PC</v>
          </cell>
          <cell r="E9500">
            <v>64.599999999999994</v>
          </cell>
          <cell r="F9500">
            <v>161.5</v>
          </cell>
        </row>
        <row r="9501">
          <cell r="A9501">
            <v>4265201</v>
          </cell>
          <cell r="B9501" t="str">
            <v>42-652-01</v>
          </cell>
          <cell r="C9501" t="str">
            <v xml:space="preserve">CANULA ONLY F.42.652.00                 </v>
          </cell>
          <cell r="D9501" t="str">
            <v>PC</v>
          </cell>
          <cell r="E9501">
            <v>8.59</v>
          </cell>
          <cell r="F9501">
            <v>21.475000000000001</v>
          </cell>
        </row>
        <row r="9502">
          <cell r="A9502">
            <v>4266200</v>
          </cell>
          <cell r="B9502" t="str">
            <v>42-662-00</v>
          </cell>
          <cell r="C9502" t="str">
            <v xml:space="preserve">CHIP BLOWER                             </v>
          </cell>
          <cell r="D9502" t="str">
            <v>PC</v>
          </cell>
          <cell r="E9502">
            <v>11.9</v>
          </cell>
          <cell r="F9502">
            <v>29.75</v>
          </cell>
        </row>
        <row r="9503">
          <cell r="A9503">
            <v>4270222</v>
          </cell>
          <cell r="B9503" t="str">
            <v>42-702-22</v>
          </cell>
          <cell r="C9503" t="str">
            <v xml:space="preserve">MOUTH MIRROR, PL.F.4   22 MM            </v>
          </cell>
          <cell r="D9503" t="str">
            <v>PC</v>
          </cell>
          <cell r="E9503">
            <v>1.52</v>
          </cell>
          <cell r="F9503">
            <v>3.8</v>
          </cell>
        </row>
        <row r="9504">
          <cell r="A9504">
            <v>4270224</v>
          </cell>
          <cell r="B9504" t="str">
            <v>42-702-24</v>
          </cell>
          <cell r="C9504" t="str">
            <v xml:space="preserve">MOUTH MIRROR, PL.F.5   22 MM            </v>
          </cell>
          <cell r="D9504" t="str">
            <v>PC</v>
          </cell>
          <cell r="E9504">
            <v>1.52</v>
          </cell>
          <cell r="F9504">
            <v>3.8</v>
          </cell>
        </row>
        <row r="9505">
          <cell r="A9505">
            <v>4270322</v>
          </cell>
          <cell r="B9505" t="str">
            <v>42-703-22</v>
          </cell>
          <cell r="C9505" t="str">
            <v xml:space="preserve">MOUTH MIRROR, HOLL.F.4 22 MM            </v>
          </cell>
          <cell r="D9505" t="str">
            <v>PC</v>
          </cell>
          <cell r="E9505">
            <v>1.52</v>
          </cell>
          <cell r="F9505">
            <v>3.8</v>
          </cell>
        </row>
        <row r="9506">
          <cell r="A9506">
            <v>4270324</v>
          </cell>
          <cell r="B9506" t="str">
            <v>42-703-24</v>
          </cell>
          <cell r="C9506" t="str">
            <v xml:space="preserve">MOUTH MIRROR, HOLL.F.5 24 MM            </v>
          </cell>
          <cell r="D9506" t="str">
            <v>PC</v>
          </cell>
          <cell r="E9506">
            <v>1.52</v>
          </cell>
          <cell r="F9506">
            <v>3.8</v>
          </cell>
        </row>
        <row r="9507">
          <cell r="A9507">
            <v>4270410</v>
          </cell>
          <cell r="B9507" t="str">
            <v>42-704-10</v>
          </cell>
          <cell r="C9507" t="str">
            <v>RHODIUM MOUTH MIRROR, SIZE 00,PLANE,10MM</v>
          </cell>
          <cell r="D9507" t="str">
            <v>PC</v>
          </cell>
          <cell r="E9507">
            <v>4.3899999999999997</v>
          </cell>
          <cell r="F9507">
            <v>10.975</v>
          </cell>
        </row>
        <row r="9508">
          <cell r="A9508">
            <v>4270418</v>
          </cell>
          <cell r="B9508" t="str">
            <v>42-704-18</v>
          </cell>
          <cell r="C9508" t="str">
            <v>RHODIUM MOUTH MIRROR W/O HDLE PLANE 18MM</v>
          </cell>
          <cell r="D9508" t="str">
            <v>PC</v>
          </cell>
          <cell r="E9508">
            <v>4.3899999999999997</v>
          </cell>
          <cell r="F9508">
            <v>10.975</v>
          </cell>
        </row>
        <row r="9509">
          <cell r="A9509">
            <v>4270422</v>
          </cell>
          <cell r="B9509" t="str">
            <v>42-704-22</v>
          </cell>
          <cell r="C9509" t="str">
            <v>MOUTH-MIRROR RHODIUM, PLANE, SIZE 4 22MM</v>
          </cell>
          <cell r="D9509" t="str">
            <v>PC</v>
          </cell>
          <cell r="E9509">
            <v>2.15</v>
          </cell>
          <cell r="F9509">
            <v>5.375</v>
          </cell>
        </row>
        <row r="9510">
          <cell r="A9510">
            <v>4270424</v>
          </cell>
          <cell r="B9510" t="str">
            <v>42-704-24</v>
          </cell>
          <cell r="C9510" t="str">
            <v>MOUTH-MIRROR RHODIUM, PLANE, SIZE 5 24MM</v>
          </cell>
          <cell r="D9510" t="str">
            <v>PC</v>
          </cell>
          <cell r="E9510">
            <v>2.15</v>
          </cell>
          <cell r="F9510">
            <v>5.375</v>
          </cell>
        </row>
        <row r="9511">
          <cell r="A9511">
            <v>4270522</v>
          </cell>
          <cell r="B9511" t="str">
            <v>42-705-22</v>
          </cell>
          <cell r="C9511" t="str">
            <v xml:space="preserve">RHODIUM MOUTH MIRROR "MEGADUO"          </v>
          </cell>
          <cell r="D9511" t="str">
            <v>PC</v>
          </cell>
          <cell r="E9511">
            <v>7.65</v>
          </cell>
          <cell r="F9511">
            <v>19.125</v>
          </cell>
        </row>
        <row r="9512">
          <cell r="A9512">
            <v>4270622</v>
          </cell>
          <cell r="B9512" t="str">
            <v>42-706-22</v>
          </cell>
          <cell r="C9512" t="str">
            <v xml:space="preserve">MOUTH MIRR.C.S.PL.NO4 22MM              </v>
          </cell>
          <cell r="D9512" t="str">
            <v>PC</v>
          </cell>
          <cell r="E9512">
            <v>1.98</v>
          </cell>
          <cell r="F9512">
            <v>4.95</v>
          </cell>
        </row>
        <row r="9513">
          <cell r="A9513">
            <v>4270624</v>
          </cell>
          <cell r="B9513" t="str">
            <v>42-706-24</v>
          </cell>
          <cell r="C9513" t="str">
            <v xml:space="preserve">MOUTH MIRR.C.S.P.NO5 24MM               </v>
          </cell>
          <cell r="D9513" t="str">
            <v>PC</v>
          </cell>
          <cell r="E9513">
            <v>1.98</v>
          </cell>
          <cell r="F9513">
            <v>4.95</v>
          </cell>
        </row>
        <row r="9514">
          <cell r="A9514">
            <v>4270722</v>
          </cell>
          <cell r="B9514" t="str">
            <v>42-707-22</v>
          </cell>
          <cell r="C9514" t="str">
            <v xml:space="preserve">MOUTH MIRR.C-S CONC.NO4 22MM            </v>
          </cell>
          <cell r="D9514" t="str">
            <v>PC</v>
          </cell>
          <cell r="E9514">
            <v>1.98</v>
          </cell>
          <cell r="F9514">
            <v>4.95</v>
          </cell>
        </row>
        <row r="9515">
          <cell r="A9515">
            <v>4270724</v>
          </cell>
          <cell r="B9515" t="str">
            <v>42-707-24</v>
          </cell>
          <cell r="C9515" t="str">
            <v xml:space="preserve">MOUTH MIRR.C-S CONC.NO5 24MM            </v>
          </cell>
          <cell r="D9515" t="str">
            <v>PC</v>
          </cell>
          <cell r="E9515">
            <v>1.98</v>
          </cell>
          <cell r="F9515">
            <v>4.95</v>
          </cell>
        </row>
        <row r="9516">
          <cell r="A9516">
            <v>4271003</v>
          </cell>
          <cell r="B9516" t="str">
            <v>42-710-03</v>
          </cell>
          <cell r="C9516" t="str">
            <v xml:space="preserve">MICRO-MIRROR; 2,5 MM; 45░               </v>
          </cell>
          <cell r="D9516" t="str">
            <v>PC</v>
          </cell>
          <cell r="E9516">
            <v>13.8</v>
          </cell>
          <cell r="F9516">
            <v>34.5</v>
          </cell>
        </row>
        <row r="9517">
          <cell r="A9517">
            <v>4271005</v>
          </cell>
          <cell r="B9517" t="str">
            <v>42-710-05</v>
          </cell>
          <cell r="C9517" t="str">
            <v xml:space="preserve">MICRO-MIRROR; ROUND; 5,0 MM             </v>
          </cell>
          <cell r="D9517" t="str">
            <v>PC</v>
          </cell>
          <cell r="E9517">
            <v>13.8</v>
          </cell>
          <cell r="F9517">
            <v>34.5</v>
          </cell>
        </row>
        <row r="9518">
          <cell r="A9518">
            <v>4271006</v>
          </cell>
          <cell r="B9518" t="str">
            <v>42-710-06</v>
          </cell>
          <cell r="C9518" t="str">
            <v xml:space="preserve">MICRO-MIRROR; RHODIUM; 3 x 6 MM         </v>
          </cell>
          <cell r="D9518" t="str">
            <v>PC</v>
          </cell>
          <cell r="E9518">
            <v>104.5</v>
          </cell>
          <cell r="F9518">
            <v>261.25</v>
          </cell>
        </row>
        <row r="9519">
          <cell r="A9519">
            <v>4271103</v>
          </cell>
          <cell r="B9519" t="str">
            <v>42-711-03</v>
          </cell>
          <cell r="C9519" t="str">
            <v xml:space="preserve">MICRO MOUTH MIRROR-RHODIUM-DIAM. 3 MM   </v>
          </cell>
          <cell r="D9519" t="str">
            <v>PC</v>
          </cell>
          <cell r="E9519">
            <v>106</v>
          </cell>
          <cell r="F9519">
            <v>265</v>
          </cell>
        </row>
        <row r="9520">
          <cell r="A9520">
            <v>4271105</v>
          </cell>
          <cell r="B9520" t="str">
            <v>42-711-05</v>
          </cell>
          <cell r="C9520" t="str">
            <v xml:space="preserve">MICRO MOUTH-MIRROR-RHODIUM-DIAM 5 MM    </v>
          </cell>
          <cell r="D9520" t="str">
            <v>PC</v>
          </cell>
          <cell r="E9520">
            <v>106</v>
          </cell>
          <cell r="F9520">
            <v>265</v>
          </cell>
        </row>
        <row r="9521">
          <cell r="A9521">
            <v>4271500</v>
          </cell>
          <cell r="B9521" t="str">
            <v>42-715-00</v>
          </cell>
          <cell r="C9521" t="str">
            <v xml:space="preserve">HILGER CHEEK RETRACTOR                  </v>
          </cell>
          <cell r="D9521" t="str">
            <v>PC</v>
          </cell>
          <cell r="E9521">
            <v>20.100000000000001</v>
          </cell>
          <cell r="F9521">
            <v>50.25</v>
          </cell>
        </row>
        <row r="9522">
          <cell r="A9522">
            <v>4271501</v>
          </cell>
          <cell r="B9522" t="str">
            <v>42-715-01</v>
          </cell>
          <cell r="C9522" t="str">
            <v xml:space="preserve">HILGER CHEEK RETRACTOR (TIP)            </v>
          </cell>
          <cell r="D9522" t="str">
            <v>PC</v>
          </cell>
          <cell r="E9522">
            <v>5</v>
          </cell>
          <cell r="F9522">
            <v>12.5</v>
          </cell>
        </row>
        <row r="9523">
          <cell r="A9523">
            <v>4272101</v>
          </cell>
          <cell r="B9523" t="str">
            <v>42-721-01</v>
          </cell>
          <cell r="C9523" t="str">
            <v xml:space="preserve">MOUTH HANDEL WITH SIMP THREA            </v>
          </cell>
          <cell r="D9523" t="str">
            <v>PC</v>
          </cell>
          <cell r="E9523">
            <v>4.04</v>
          </cell>
          <cell r="F9523">
            <v>10.1</v>
          </cell>
        </row>
        <row r="9524">
          <cell r="A9524">
            <v>4272102</v>
          </cell>
          <cell r="B9524" t="str">
            <v>42-721-02</v>
          </cell>
          <cell r="C9524" t="str">
            <v xml:space="preserve">MOUTH MIRR HANDLE CONESOCKET            </v>
          </cell>
          <cell r="D9524" t="str">
            <v>PC</v>
          </cell>
          <cell r="E9524">
            <v>5</v>
          </cell>
          <cell r="F9524">
            <v>12.5</v>
          </cell>
        </row>
        <row r="9525">
          <cell r="A9525">
            <v>4272301</v>
          </cell>
          <cell r="B9525" t="str">
            <v>42-723-01</v>
          </cell>
          <cell r="C9525" t="str">
            <v xml:space="preserve">SECCO MIRROR HANDLE                     </v>
          </cell>
          <cell r="D9525" t="str">
            <v>PC</v>
          </cell>
          <cell r="E9525">
            <v>2.39</v>
          </cell>
          <cell r="F9525">
            <v>5.9750000000000005</v>
          </cell>
        </row>
        <row r="9526">
          <cell r="A9526">
            <v>4272302</v>
          </cell>
          <cell r="B9526" t="str">
            <v>42-723-02</v>
          </cell>
          <cell r="C9526" t="str">
            <v xml:space="preserve">SECCO MIRROR HANDLE C-S                 </v>
          </cell>
          <cell r="D9526" t="str">
            <v>PC</v>
          </cell>
          <cell r="E9526">
            <v>5</v>
          </cell>
          <cell r="F9526">
            <v>12.5</v>
          </cell>
        </row>
        <row r="9527">
          <cell r="A9527">
            <v>4272602</v>
          </cell>
          <cell r="B9527" t="str">
            <v>42-726-02</v>
          </cell>
          <cell r="C9527" t="str">
            <v xml:space="preserve">MOUTH MIRROR HANDLE, OCT.-SHAPED, 8MM   </v>
          </cell>
          <cell r="D9527" t="str">
            <v>PC</v>
          </cell>
          <cell r="E9527">
            <v>3.77</v>
          </cell>
          <cell r="F9527">
            <v>9.4250000000000007</v>
          </cell>
        </row>
        <row r="9528">
          <cell r="A9528">
            <v>4272802</v>
          </cell>
          <cell r="B9528" t="str">
            <v>42-728-02</v>
          </cell>
          <cell r="C9528" t="str">
            <v xml:space="preserve">MOUTH MIRROR HANDLE,OCT.SHAPED, 6MM     </v>
          </cell>
          <cell r="D9528" t="str">
            <v>PC</v>
          </cell>
          <cell r="E9528">
            <v>3.2</v>
          </cell>
          <cell r="F9528">
            <v>8</v>
          </cell>
        </row>
        <row r="9529">
          <cell r="A9529">
            <v>4274602</v>
          </cell>
          <cell r="B9529" t="str">
            <v>42-746-02</v>
          </cell>
          <cell r="C9529" t="str">
            <v xml:space="preserve">MOUTH MIRROR HANDLE; ROUND              </v>
          </cell>
          <cell r="D9529" t="str">
            <v>PC</v>
          </cell>
          <cell r="E9529">
            <v>2.93</v>
          </cell>
          <cell r="F9529">
            <v>7.3250000000000002</v>
          </cell>
        </row>
        <row r="9530">
          <cell r="A9530">
            <v>4275502</v>
          </cell>
          <cell r="B9530" t="str">
            <v>42-755-02</v>
          </cell>
          <cell r="C9530" t="str">
            <v xml:space="preserve">MARTIN-ERGO; MOUTH MIRROR HANDLE        </v>
          </cell>
          <cell r="D9530" t="str">
            <v>PC</v>
          </cell>
          <cell r="E9530">
            <v>6.68</v>
          </cell>
          <cell r="F9530">
            <v>16.7</v>
          </cell>
        </row>
        <row r="9531">
          <cell r="A9531">
            <v>4275708</v>
          </cell>
          <cell r="B9531" t="str">
            <v>42-757-08</v>
          </cell>
          <cell r="C9531" t="str">
            <v xml:space="preserve">MARTIN-GRIP; MOUTH MIRROR HANDLE        </v>
          </cell>
          <cell r="D9531" t="str">
            <v>PC</v>
          </cell>
          <cell r="E9531">
            <v>4.21</v>
          </cell>
          <cell r="F9531">
            <v>10.525</v>
          </cell>
        </row>
        <row r="9532">
          <cell r="A9532">
            <v>4303101</v>
          </cell>
          <cell r="B9532" t="str">
            <v>43-031-01</v>
          </cell>
          <cell r="C9532" t="str">
            <v xml:space="preserve">LONDON COLLEGE TWEEZ.F1                 </v>
          </cell>
          <cell r="D9532" t="str">
            <v>PC</v>
          </cell>
          <cell r="E9532">
            <v>6.93</v>
          </cell>
          <cell r="F9532">
            <v>17.324999999999999</v>
          </cell>
        </row>
        <row r="9533">
          <cell r="A9533">
            <v>4303103</v>
          </cell>
          <cell r="B9533" t="str">
            <v>43-031-03</v>
          </cell>
          <cell r="C9533" t="str">
            <v xml:space="preserve">LONDON COLLEGE TWEEZ.F3                 </v>
          </cell>
          <cell r="D9533" t="str">
            <v>PC</v>
          </cell>
          <cell r="E9533">
            <v>6.93</v>
          </cell>
          <cell r="F9533">
            <v>17.324999999999999</v>
          </cell>
        </row>
        <row r="9534">
          <cell r="A9534">
            <v>4303105</v>
          </cell>
          <cell r="B9534" t="str">
            <v>43-031-05</v>
          </cell>
          <cell r="C9534" t="str">
            <v xml:space="preserve">LONDON COLLEGE TWEEZ.F5                 </v>
          </cell>
          <cell r="D9534" t="str">
            <v>PC</v>
          </cell>
          <cell r="E9534">
            <v>6.93</v>
          </cell>
          <cell r="F9534">
            <v>17.324999999999999</v>
          </cell>
        </row>
        <row r="9535">
          <cell r="A9535">
            <v>4303705</v>
          </cell>
          <cell r="B9535" t="str">
            <v>43-037-05</v>
          </cell>
          <cell r="C9535" t="str">
            <v xml:space="preserve">LOND COLL TWEEZ LOCK F 5                </v>
          </cell>
          <cell r="D9535" t="str">
            <v>PC</v>
          </cell>
          <cell r="E9535">
            <v>12.51</v>
          </cell>
          <cell r="F9535">
            <v>31.274999999999999</v>
          </cell>
        </row>
        <row r="9536">
          <cell r="A9536">
            <v>4303708</v>
          </cell>
          <cell r="B9536" t="str">
            <v>43-037-08</v>
          </cell>
          <cell r="C9536" t="str">
            <v xml:space="preserve">LOND COLL TWEEZ LOCK F 8                </v>
          </cell>
          <cell r="D9536" t="str">
            <v>PC</v>
          </cell>
          <cell r="E9536">
            <v>14.49</v>
          </cell>
          <cell r="F9536">
            <v>36.225000000000001</v>
          </cell>
        </row>
        <row r="9537">
          <cell r="A9537">
            <v>4310101</v>
          </cell>
          <cell r="B9537" t="str">
            <v>43-101-01</v>
          </cell>
          <cell r="C9537" t="str">
            <v xml:space="preserve">MERIAM TWEEZERS FIG 1                   </v>
          </cell>
          <cell r="D9537" t="str">
            <v>PC</v>
          </cell>
          <cell r="E9537">
            <v>7.9</v>
          </cell>
          <cell r="F9537">
            <v>19.75</v>
          </cell>
        </row>
        <row r="9538">
          <cell r="A9538">
            <v>4310103</v>
          </cell>
          <cell r="B9538" t="str">
            <v>43-101-03</v>
          </cell>
          <cell r="C9538" t="str">
            <v xml:space="preserve">MERIAM TWEEZERS FIG 3                   </v>
          </cell>
          <cell r="D9538" t="str">
            <v>PC</v>
          </cell>
          <cell r="E9538">
            <v>7.9</v>
          </cell>
          <cell r="F9538">
            <v>19.75</v>
          </cell>
        </row>
        <row r="9539">
          <cell r="A9539">
            <v>4310105</v>
          </cell>
          <cell r="B9539" t="str">
            <v>43-101-05</v>
          </cell>
          <cell r="C9539" t="str">
            <v xml:space="preserve">MERIAM TWEEZERS FIG 5                   </v>
          </cell>
          <cell r="D9539" t="str">
            <v>PC</v>
          </cell>
          <cell r="E9539">
            <v>7.9</v>
          </cell>
          <cell r="F9539">
            <v>19.75</v>
          </cell>
        </row>
        <row r="9540">
          <cell r="A9540">
            <v>4310701</v>
          </cell>
          <cell r="B9540" t="str">
            <v>43-107-01</v>
          </cell>
          <cell r="C9540" t="str">
            <v xml:space="preserve">FLAGG TWEEZERS FIG 1                    </v>
          </cell>
          <cell r="D9540" t="str">
            <v>PC</v>
          </cell>
          <cell r="E9540">
            <v>7.9</v>
          </cell>
          <cell r="F9540">
            <v>19.75</v>
          </cell>
        </row>
        <row r="9541">
          <cell r="A9541">
            <v>4310702</v>
          </cell>
          <cell r="B9541" t="str">
            <v>43-107-02</v>
          </cell>
          <cell r="C9541" t="str">
            <v xml:space="preserve">FLAGG TWEEZERS FIG 2                    </v>
          </cell>
          <cell r="D9541" t="str">
            <v>PC</v>
          </cell>
          <cell r="E9541">
            <v>7.9</v>
          </cell>
          <cell r="F9541">
            <v>19.75</v>
          </cell>
        </row>
        <row r="9542">
          <cell r="A9542">
            <v>4310703</v>
          </cell>
          <cell r="B9542" t="str">
            <v>43-107-03</v>
          </cell>
          <cell r="C9542" t="str">
            <v xml:space="preserve">FLAGG TWEEZERS FIG 3                    </v>
          </cell>
          <cell r="D9542" t="str">
            <v>PC</v>
          </cell>
          <cell r="E9542">
            <v>7.9</v>
          </cell>
          <cell r="F9542">
            <v>19.75</v>
          </cell>
        </row>
        <row r="9543">
          <cell r="A9543">
            <v>4310704</v>
          </cell>
          <cell r="B9543" t="str">
            <v>43-107-04</v>
          </cell>
          <cell r="C9543" t="str">
            <v xml:space="preserve">FLAGG TWEEZERS FIG 4                    </v>
          </cell>
          <cell r="D9543" t="str">
            <v>PC</v>
          </cell>
          <cell r="E9543">
            <v>7.9</v>
          </cell>
          <cell r="F9543">
            <v>19.75</v>
          </cell>
        </row>
        <row r="9544">
          <cell r="A9544">
            <v>4311416</v>
          </cell>
          <cell r="B9544" t="str">
            <v>43-114-16</v>
          </cell>
          <cell r="C9544" t="str">
            <v xml:space="preserve">SUTURE/MEMBRANE FORCEPS; DIA. = 1,6 MM  </v>
          </cell>
          <cell r="D9544" t="str">
            <v>PC</v>
          </cell>
          <cell r="E9544">
            <v>45.27</v>
          </cell>
          <cell r="F9544">
            <v>113.17500000000001</v>
          </cell>
        </row>
        <row r="9545">
          <cell r="A9545">
            <v>4311616</v>
          </cell>
          <cell r="B9545" t="str">
            <v>43-116-16</v>
          </cell>
          <cell r="C9545" t="str">
            <v xml:space="preserve">SUTURE/MEMBRANE FORCEPS; DIA. = 2,2 MM  </v>
          </cell>
          <cell r="D9545" t="str">
            <v>PC</v>
          </cell>
          <cell r="E9545">
            <v>45.27</v>
          </cell>
          <cell r="F9545">
            <v>113.17500000000001</v>
          </cell>
        </row>
        <row r="9546">
          <cell r="A9546">
            <v>4311817</v>
          </cell>
          <cell r="B9546" t="str">
            <v>43-118-17</v>
          </cell>
          <cell r="C9546" t="str">
            <v xml:space="preserve">DENTAL FORCEPS; STRONGER PATTERN        </v>
          </cell>
          <cell r="D9546" t="str">
            <v>PC</v>
          </cell>
          <cell r="E9546">
            <v>14.94</v>
          </cell>
          <cell r="F9546">
            <v>37.35</v>
          </cell>
        </row>
        <row r="9547">
          <cell r="A9547">
            <v>4319900</v>
          </cell>
          <cell r="B9547" t="str">
            <v>43-199-00</v>
          </cell>
          <cell r="C9547" t="str">
            <v xml:space="preserve">INSTRUMENT-/STERILISING FORCEPS, STR.   </v>
          </cell>
          <cell r="D9547" t="str">
            <v>PC</v>
          </cell>
          <cell r="E9547">
            <v>18</v>
          </cell>
          <cell r="F9547">
            <v>45</v>
          </cell>
        </row>
        <row r="9548">
          <cell r="A9548">
            <v>4324701</v>
          </cell>
          <cell r="B9548" t="str">
            <v>43-247-01</v>
          </cell>
          <cell r="C9548" t="str">
            <v xml:space="preserve">SCALER; ROUND HANDLE FIG.1              </v>
          </cell>
          <cell r="D9548" t="str">
            <v>PC</v>
          </cell>
          <cell r="E9548">
            <v>8.94</v>
          </cell>
          <cell r="F9548">
            <v>22.349999999999998</v>
          </cell>
        </row>
        <row r="9549">
          <cell r="A9549">
            <v>4324702</v>
          </cell>
          <cell r="B9549" t="str">
            <v>43-247-02</v>
          </cell>
          <cell r="C9549" t="str">
            <v xml:space="preserve">SCALER; ROUND HANDLE FIG.2              </v>
          </cell>
          <cell r="D9549" t="str">
            <v>PC</v>
          </cell>
          <cell r="E9549">
            <v>8.94</v>
          </cell>
          <cell r="F9549">
            <v>22.349999999999998</v>
          </cell>
        </row>
        <row r="9550">
          <cell r="A9550">
            <v>4324703</v>
          </cell>
          <cell r="B9550" t="str">
            <v>43-247-03</v>
          </cell>
          <cell r="C9550" t="str">
            <v xml:space="preserve">SCALER; ROUND HANDLE FIG.3              </v>
          </cell>
          <cell r="D9550" t="str">
            <v>PC</v>
          </cell>
          <cell r="E9550">
            <v>8.94</v>
          </cell>
          <cell r="F9550">
            <v>22.349999999999998</v>
          </cell>
        </row>
        <row r="9551">
          <cell r="A9551">
            <v>4324732</v>
          </cell>
          <cell r="B9551" t="str">
            <v>43-247-32</v>
          </cell>
          <cell r="C9551" t="str">
            <v xml:space="preserve">SCALER; ROUND HANDLE FIG.32             </v>
          </cell>
          <cell r="D9551" t="str">
            <v>PC</v>
          </cell>
          <cell r="E9551">
            <v>8.94</v>
          </cell>
          <cell r="F9551">
            <v>22.349999999999998</v>
          </cell>
        </row>
        <row r="9552">
          <cell r="A9552">
            <v>4324733</v>
          </cell>
          <cell r="B9552" t="str">
            <v>43-247-33</v>
          </cell>
          <cell r="C9552" t="str">
            <v xml:space="preserve">SCALER; ROUND HANDLE FIG.33             </v>
          </cell>
          <cell r="D9552" t="str">
            <v>PC</v>
          </cell>
          <cell r="E9552">
            <v>8.94</v>
          </cell>
          <cell r="F9552">
            <v>22.349999999999998</v>
          </cell>
        </row>
        <row r="9553">
          <cell r="A9553">
            <v>4324734</v>
          </cell>
          <cell r="B9553" t="str">
            <v>43-247-34</v>
          </cell>
          <cell r="C9553" t="str">
            <v xml:space="preserve">SCALER; ROUND HANDLE FIG.34             </v>
          </cell>
          <cell r="D9553" t="str">
            <v>PC</v>
          </cell>
          <cell r="E9553">
            <v>8.94</v>
          </cell>
          <cell r="F9553">
            <v>22.349999999999998</v>
          </cell>
        </row>
        <row r="9554">
          <cell r="A9554">
            <v>4324735</v>
          </cell>
          <cell r="B9554" t="str">
            <v>43-247-35</v>
          </cell>
          <cell r="C9554" t="str">
            <v xml:space="preserve">SCALER; ROUND HANDLE FIG.35             </v>
          </cell>
          <cell r="D9554" t="str">
            <v>PC</v>
          </cell>
          <cell r="E9554">
            <v>8.94</v>
          </cell>
          <cell r="F9554">
            <v>22.349999999999998</v>
          </cell>
        </row>
        <row r="9555">
          <cell r="A9555">
            <v>4324736</v>
          </cell>
          <cell r="B9555" t="str">
            <v>43-247-36</v>
          </cell>
          <cell r="C9555" t="str">
            <v xml:space="preserve">SCALER; ROUND HANDLE FIG.36             </v>
          </cell>
          <cell r="D9555" t="str">
            <v>PC</v>
          </cell>
          <cell r="E9555">
            <v>8.94</v>
          </cell>
          <cell r="F9555">
            <v>22.349999999999998</v>
          </cell>
        </row>
        <row r="9556">
          <cell r="A9556">
            <v>4327133</v>
          </cell>
          <cell r="B9556" t="str">
            <v>43-271-33</v>
          </cell>
          <cell r="C9556" t="str">
            <v xml:space="preserve">JAQUETTE-SCALER; ROUND HANDLE FIG.33    </v>
          </cell>
          <cell r="D9556" t="str">
            <v>PC</v>
          </cell>
          <cell r="E9556">
            <v>8.94</v>
          </cell>
          <cell r="F9556">
            <v>22.349999999999998</v>
          </cell>
        </row>
        <row r="9557">
          <cell r="A9557">
            <v>4327134</v>
          </cell>
          <cell r="B9557" t="str">
            <v>43-271-34</v>
          </cell>
          <cell r="C9557" t="str">
            <v xml:space="preserve">JAQUETTE-SCALER; ROUND HANDLE FIG.34    </v>
          </cell>
          <cell r="D9557" t="str">
            <v>PC</v>
          </cell>
          <cell r="E9557">
            <v>8.94</v>
          </cell>
          <cell r="F9557">
            <v>22.349999999999998</v>
          </cell>
        </row>
        <row r="9558">
          <cell r="A9558">
            <v>4327135</v>
          </cell>
          <cell r="B9558" t="str">
            <v>43-271-35</v>
          </cell>
          <cell r="C9558" t="str">
            <v xml:space="preserve">JAQUETTE-SCALER; ROUND HANDLE FIG.35    </v>
          </cell>
          <cell r="D9558" t="str">
            <v>PC</v>
          </cell>
          <cell r="E9558">
            <v>8.94</v>
          </cell>
          <cell r="F9558">
            <v>22.349999999999998</v>
          </cell>
        </row>
        <row r="9559">
          <cell r="A9559">
            <v>4328204</v>
          </cell>
          <cell r="B9559" t="str">
            <v>43-282-04</v>
          </cell>
          <cell r="C9559" t="str">
            <v xml:space="preserve">CUMINE-SCALER; ROUND HANDLE             </v>
          </cell>
          <cell r="D9559" t="str">
            <v>PC</v>
          </cell>
          <cell r="E9559">
            <v>13.14</v>
          </cell>
          <cell r="F9559">
            <v>32.85</v>
          </cell>
        </row>
        <row r="9560">
          <cell r="A9560">
            <v>4328304</v>
          </cell>
          <cell r="B9560" t="str">
            <v>43-283-04</v>
          </cell>
          <cell r="C9560" t="str">
            <v xml:space="preserve">MITCHELL-SCALER; ROUND HANDLE           </v>
          </cell>
          <cell r="D9560" t="str">
            <v>PC</v>
          </cell>
          <cell r="E9560">
            <v>13.14</v>
          </cell>
          <cell r="F9560">
            <v>32.85</v>
          </cell>
        </row>
        <row r="9561">
          <cell r="A9561">
            <v>4328833</v>
          </cell>
          <cell r="B9561" t="str">
            <v>43-288-33</v>
          </cell>
          <cell r="C9561" t="str">
            <v xml:space="preserve">SCALER-; ROUND HANDLE FIG.33/34         </v>
          </cell>
          <cell r="D9561" t="str">
            <v>PC</v>
          </cell>
          <cell r="E9561">
            <v>15.39</v>
          </cell>
          <cell r="F9561">
            <v>38.475000000000001</v>
          </cell>
        </row>
        <row r="9562">
          <cell r="A9562">
            <v>4329013</v>
          </cell>
          <cell r="B9562" t="str">
            <v>43-290-13</v>
          </cell>
          <cell r="C9562" t="str">
            <v xml:space="preserve">COLUMBIA-CURETTE; FIG.13/14; BLUE       </v>
          </cell>
          <cell r="D9562" t="str">
            <v>PC</v>
          </cell>
          <cell r="E9562">
            <v>14.58</v>
          </cell>
          <cell r="F9562">
            <v>36.450000000000003</v>
          </cell>
        </row>
        <row r="9563">
          <cell r="A9563">
            <v>4329020</v>
          </cell>
          <cell r="B9563" t="str">
            <v>43-290-20</v>
          </cell>
          <cell r="C9563" t="str">
            <v xml:space="preserve">COLUMBIA-CURETTE; FIG.2R/2L; BLUE       </v>
          </cell>
          <cell r="D9563" t="str">
            <v>PC</v>
          </cell>
          <cell r="E9563">
            <v>14.58</v>
          </cell>
          <cell r="F9563">
            <v>36.450000000000003</v>
          </cell>
        </row>
        <row r="9564">
          <cell r="A9564">
            <v>4329040</v>
          </cell>
          <cell r="B9564" t="str">
            <v>43-290-40</v>
          </cell>
          <cell r="C9564" t="str">
            <v xml:space="preserve">COLUMBIA-CURETTE; FIG.4R/4L; BLUE       </v>
          </cell>
          <cell r="D9564" t="str">
            <v>PC</v>
          </cell>
          <cell r="E9564">
            <v>14.58</v>
          </cell>
          <cell r="F9564">
            <v>36.450000000000003</v>
          </cell>
        </row>
        <row r="9565">
          <cell r="A9565">
            <v>4329107</v>
          </cell>
          <cell r="B9565" t="str">
            <v>43-291-07</v>
          </cell>
          <cell r="C9565" t="str">
            <v xml:space="preserve">YOUNGER-GOOD-SCALER; FIG. 7/8           </v>
          </cell>
          <cell r="D9565" t="str">
            <v>PC</v>
          </cell>
          <cell r="E9565">
            <v>15.12</v>
          </cell>
          <cell r="F9565">
            <v>37.799999999999997</v>
          </cell>
        </row>
        <row r="9566">
          <cell r="A9566">
            <v>4329202</v>
          </cell>
          <cell r="B9566" t="str">
            <v>43-292-02</v>
          </cell>
          <cell r="C9566" t="str">
            <v xml:space="preserve">UNIVERSAL-CURETTE; GX4; BLUE            </v>
          </cell>
          <cell r="D9566" t="str">
            <v>PC</v>
          </cell>
          <cell r="E9566">
            <v>16.02</v>
          </cell>
          <cell r="F9566">
            <v>40.049999999999997</v>
          </cell>
        </row>
        <row r="9567">
          <cell r="A9567">
            <v>4329302</v>
          </cell>
          <cell r="B9567" t="str">
            <v>43-293-02</v>
          </cell>
          <cell r="C9567" t="str">
            <v xml:space="preserve">LANGER-CURETTE; FIG. 1/2; GREY          </v>
          </cell>
          <cell r="D9567" t="str">
            <v>PC</v>
          </cell>
          <cell r="E9567">
            <v>15.12</v>
          </cell>
          <cell r="F9567">
            <v>37.799999999999997</v>
          </cell>
        </row>
        <row r="9568">
          <cell r="A9568">
            <v>4329304</v>
          </cell>
          <cell r="B9568" t="str">
            <v>43-293-04</v>
          </cell>
          <cell r="C9568" t="str">
            <v xml:space="preserve">LANGER-CURETTE; FIG. 3/4; BLACK         </v>
          </cell>
          <cell r="D9568" t="str">
            <v>PC</v>
          </cell>
          <cell r="E9568">
            <v>15.12</v>
          </cell>
          <cell r="F9568">
            <v>37.799999999999997</v>
          </cell>
        </row>
        <row r="9569">
          <cell r="A9569">
            <v>4329306</v>
          </cell>
          <cell r="B9569" t="str">
            <v>43-293-06</v>
          </cell>
          <cell r="C9569" t="str">
            <v xml:space="preserve">LANGER-CURETTE; FIG. 5/6; YELLOW        </v>
          </cell>
          <cell r="D9569" t="str">
            <v>PC</v>
          </cell>
          <cell r="E9569">
            <v>15.12</v>
          </cell>
          <cell r="F9569">
            <v>37.799999999999997</v>
          </cell>
        </row>
        <row r="9570">
          <cell r="A9570">
            <v>4329402</v>
          </cell>
          <cell r="B9570" t="str">
            <v>43-294-02</v>
          </cell>
          <cell r="C9570" t="str">
            <v xml:space="preserve">LANGER-CURETTE; FIG. 1/2; TITAN; GREY   </v>
          </cell>
          <cell r="D9570" t="str">
            <v>PC</v>
          </cell>
          <cell r="E9570">
            <v>16.829999999999998</v>
          </cell>
          <cell r="F9570">
            <v>42.074999999999996</v>
          </cell>
        </row>
        <row r="9571">
          <cell r="A9571">
            <v>4329404</v>
          </cell>
          <cell r="B9571" t="str">
            <v>43-294-04</v>
          </cell>
          <cell r="C9571" t="str">
            <v xml:space="preserve">LANGER-CURETTE; FIG. 3/4; TITAN; BLACK  </v>
          </cell>
          <cell r="D9571" t="str">
            <v>PC</v>
          </cell>
          <cell r="E9571">
            <v>16.829999999999998</v>
          </cell>
          <cell r="F9571">
            <v>42.074999999999996</v>
          </cell>
        </row>
        <row r="9572">
          <cell r="A9572">
            <v>4329406</v>
          </cell>
          <cell r="B9572" t="str">
            <v>43-294-06</v>
          </cell>
          <cell r="C9572" t="str">
            <v xml:space="preserve">LANGER-CURETTE; FIG. 5/6; TITAN; YELLOW </v>
          </cell>
          <cell r="D9572" t="str">
            <v>PC</v>
          </cell>
          <cell r="E9572">
            <v>16.829999999999998</v>
          </cell>
          <cell r="F9572">
            <v>42.074999999999996</v>
          </cell>
        </row>
        <row r="9573">
          <cell r="A9573">
            <v>4329450</v>
          </cell>
          <cell r="B9573" t="str">
            <v>43-294-50</v>
          </cell>
          <cell r="C9573" t="str">
            <v xml:space="preserve">LANGER TITAN KIT SET                    </v>
          </cell>
          <cell r="D9573" t="str">
            <v>PC</v>
          </cell>
          <cell r="E9573">
            <v>50.31</v>
          </cell>
          <cell r="F9573">
            <v>125.77500000000001</v>
          </cell>
        </row>
        <row r="9574">
          <cell r="A9574">
            <v>4331105</v>
          </cell>
          <cell r="B9574" t="str">
            <v>43-311-05</v>
          </cell>
          <cell r="C9574" t="str">
            <v xml:space="preserve">TOWNER-SCALER;R. HANDLE; FIG.5/33 GREEN </v>
          </cell>
          <cell r="D9574" t="str">
            <v>PC</v>
          </cell>
          <cell r="E9574">
            <v>15.84</v>
          </cell>
          <cell r="F9574">
            <v>39.6</v>
          </cell>
        </row>
        <row r="9575">
          <cell r="A9575">
            <v>4331113</v>
          </cell>
          <cell r="B9575" t="str">
            <v>43-311-13</v>
          </cell>
          <cell r="C9575" t="str">
            <v xml:space="preserve">MCCALL-SCALER; ROUND;FIG.13S/14 GREEN   </v>
          </cell>
          <cell r="D9575" t="str">
            <v>PC</v>
          </cell>
          <cell r="E9575">
            <v>16.920000000000002</v>
          </cell>
          <cell r="F9575">
            <v>42.300000000000004</v>
          </cell>
        </row>
        <row r="9576">
          <cell r="A9576">
            <v>4331114</v>
          </cell>
          <cell r="B9576" t="str">
            <v>43-311-14</v>
          </cell>
          <cell r="C9576" t="str">
            <v xml:space="preserve">MCCALL-SCALER; ROUND;FIG.13SM/14 GREEN  </v>
          </cell>
          <cell r="D9576" t="str">
            <v>PC</v>
          </cell>
          <cell r="E9576">
            <v>15.84</v>
          </cell>
          <cell r="F9576">
            <v>39.6</v>
          </cell>
        </row>
        <row r="9577">
          <cell r="A9577">
            <v>4331115</v>
          </cell>
          <cell r="B9577" t="str">
            <v>43-311-15</v>
          </cell>
          <cell r="C9577" t="str">
            <v xml:space="preserve">SCALER; ROUND HANDLE; FIG.T2/3; GREEN   </v>
          </cell>
          <cell r="D9577" t="str">
            <v>PC</v>
          </cell>
          <cell r="E9577">
            <v>15.84</v>
          </cell>
          <cell r="F9577">
            <v>39.6</v>
          </cell>
        </row>
        <row r="9578">
          <cell r="A9578">
            <v>4331116</v>
          </cell>
          <cell r="B9578" t="str">
            <v>43-311-16</v>
          </cell>
          <cell r="C9578" t="str">
            <v>TOWNER-SCALER;R. HANDLE; FIG.15/30 GREEN</v>
          </cell>
          <cell r="D9578" t="str">
            <v>PC</v>
          </cell>
          <cell r="E9578">
            <v>15.84</v>
          </cell>
          <cell r="F9578">
            <v>39.6</v>
          </cell>
        </row>
        <row r="9579">
          <cell r="A9579">
            <v>4331117</v>
          </cell>
          <cell r="B9579" t="str">
            <v>43-311-17</v>
          </cell>
          <cell r="C9579" t="str">
            <v xml:space="preserve">SCALER; ROUND HANDLE; FIG.U135; GREEN   </v>
          </cell>
          <cell r="D9579" t="str">
            <v>PC</v>
          </cell>
          <cell r="E9579">
            <v>15.84</v>
          </cell>
          <cell r="F9579">
            <v>39.6</v>
          </cell>
        </row>
        <row r="9580">
          <cell r="A9580">
            <v>4331118</v>
          </cell>
          <cell r="B9580" t="str">
            <v>43-311-18</v>
          </cell>
          <cell r="C9580" t="str">
            <v xml:space="preserve">SCALER ROUND HANDLE; FIG. CI 2/3; GREEN </v>
          </cell>
          <cell r="D9580" t="str">
            <v>PC</v>
          </cell>
          <cell r="E9580">
            <v>15.84</v>
          </cell>
          <cell r="F9580">
            <v>39.6</v>
          </cell>
        </row>
        <row r="9581">
          <cell r="A9581">
            <v>4331119</v>
          </cell>
          <cell r="B9581" t="str">
            <v>43-311-19</v>
          </cell>
          <cell r="C9581" t="str">
            <v xml:space="preserve">SCALER ROUND HANDLE; FIG.M23; GREEN     </v>
          </cell>
          <cell r="D9581" t="str">
            <v>PC</v>
          </cell>
          <cell r="E9581">
            <v>15.93</v>
          </cell>
          <cell r="F9581">
            <v>39.825000000000003</v>
          </cell>
        </row>
        <row r="9582">
          <cell r="A9582">
            <v>4331206</v>
          </cell>
          <cell r="B9582" t="str">
            <v>43-312-06</v>
          </cell>
          <cell r="C9582" t="str">
            <v xml:space="preserve">HYGIENIST-SCALER; F. 6/7; D=8 MM; GREEN </v>
          </cell>
          <cell r="D9582" t="str">
            <v>PC</v>
          </cell>
          <cell r="E9582">
            <v>17.46</v>
          </cell>
          <cell r="F9582">
            <v>43.650000000000006</v>
          </cell>
        </row>
        <row r="9583">
          <cell r="A9583">
            <v>4331210</v>
          </cell>
          <cell r="B9583" t="str">
            <v>43-312-10</v>
          </cell>
          <cell r="C9583" t="str">
            <v>HYGIENIST-SCALER; F. 6/7; D=10 MM; GREEN</v>
          </cell>
          <cell r="D9583" t="str">
            <v>PC</v>
          </cell>
          <cell r="E9583">
            <v>18.989999999999998</v>
          </cell>
          <cell r="F9583">
            <v>47.474999999999994</v>
          </cell>
        </row>
        <row r="9584">
          <cell r="A9584">
            <v>4331400</v>
          </cell>
          <cell r="B9584" t="str">
            <v>43-314-00</v>
          </cell>
          <cell r="C9584" t="str">
            <v xml:space="preserve">SCALER ROUND HANDLE; FIG.204; GREEN     </v>
          </cell>
          <cell r="D9584" t="str">
            <v>PC</v>
          </cell>
          <cell r="E9584">
            <v>16.920000000000002</v>
          </cell>
          <cell r="F9584">
            <v>42.300000000000004</v>
          </cell>
        </row>
        <row r="9585">
          <cell r="A9585">
            <v>4331401</v>
          </cell>
          <cell r="B9585" t="str">
            <v>43-314-01</v>
          </cell>
          <cell r="C9585" t="str">
            <v xml:space="preserve">SCALER ROUND HANDLE; FIG.204S; GREEN    </v>
          </cell>
          <cell r="D9585" t="str">
            <v>PC</v>
          </cell>
          <cell r="E9585">
            <v>16.920000000000002</v>
          </cell>
          <cell r="F9585">
            <v>42.300000000000004</v>
          </cell>
        </row>
        <row r="9586">
          <cell r="A9586">
            <v>4331402</v>
          </cell>
          <cell r="B9586" t="str">
            <v>43-314-02</v>
          </cell>
          <cell r="C9586" t="str">
            <v xml:space="preserve">SCALER ROUND HANDLE; FIG.204SD; GREEN   </v>
          </cell>
          <cell r="D9586" t="str">
            <v>PC</v>
          </cell>
          <cell r="E9586">
            <v>16.920000000000002</v>
          </cell>
          <cell r="F9586">
            <v>42.300000000000004</v>
          </cell>
        </row>
        <row r="9587">
          <cell r="A9587">
            <v>4331503</v>
          </cell>
          <cell r="B9587" t="str">
            <v>43-315-03</v>
          </cell>
          <cell r="C9587" t="str">
            <v xml:space="preserve">HIRSCHFELD-FILE; FIG. 3/7               </v>
          </cell>
          <cell r="D9587" t="str">
            <v>PC</v>
          </cell>
          <cell r="E9587">
            <v>20.34</v>
          </cell>
          <cell r="F9587">
            <v>50.85</v>
          </cell>
        </row>
        <row r="9588">
          <cell r="A9588">
            <v>4331505</v>
          </cell>
          <cell r="B9588" t="str">
            <v>43-315-05</v>
          </cell>
          <cell r="C9588" t="str">
            <v xml:space="preserve">HIRSCHFELD-FILE; FIG. 5/11              </v>
          </cell>
          <cell r="D9588" t="str">
            <v>PC</v>
          </cell>
          <cell r="E9588">
            <v>20.34</v>
          </cell>
          <cell r="F9588">
            <v>50.85</v>
          </cell>
        </row>
        <row r="9589">
          <cell r="A9589">
            <v>4331804</v>
          </cell>
          <cell r="B9589" t="str">
            <v>43-318-04</v>
          </cell>
          <cell r="C9589" t="str">
            <v xml:space="preserve">MINI-SCALER; GRAY                       </v>
          </cell>
          <cell r="D9589" t="str">
            <v>PC</v>
          </cell>
          <cell r="E9589">
            <v>20.34</v>
          </cell>
          <cell r="F9589">
            <v>50.85</v>
          </cell>
        </row>
        <row r="9590">
          <cell r="A9590">
            <v>4332106</v>
          </cell>
          <cell r="B9590" t="str">
            <v>43-321-06</v>
          </cell>
          <cell r="C9590" t="str">
            <v xml:space="preserve">SCALER ROUND HANDLE; FIG. SCC6          </v>
          </cell>
          <cell r="D9590" t="str">
            <v>PC</v>
          </cell>
          <cell r="E9590">
            <v>17.37</v>
          </cell>
          <cell r="F9590">
            <v>43.425000000000004</v>
          </cell>
        </row>
        <row r="9591">
          <cell r="A9591">
            <v>4332123</v>
          </cell>
          <cell r="B9591" t="str">
            <v>43-321-23</v>
          </cell>
          <cell r="C9591" t="str">
            <v xml:space="preserve">SCALER ROUND HANDLE; FIG. ST 2/3        </v>
          </cell>
          <cell r="D9591" t="str">
            <v>PC</v>
          </cell>
          <cell r="E9591">
            <v>15.39</v>
          </cell>
          <cell r="F9591">
            <v>38.475000000000001</v>
          </cell>
        </row>
        <row r="9592">
          <cell r="A9592">
            <v>4332332</v>
          </cell>
          <cell r="B9592" t="str">
            <v>43-323-32</v>
          </cell>
          <cell r="C9592" t="str">
            <v xml:space="preserve">JAQUETTE-SCALER; R. HANDLE; FIG. 31/32  </v>
          </cell>
          <cell r="D9592" t="str">
            <v>PC</v>
          </cell>
          <cell r="E9592">
            <v>14.94</v>
          </cell>
          <cell r="F9592">
            <v>37.35</v>
          </cell>
        </row>
        <row r="9593">
          <cell r="A9593">
            <v>4332333</v>
          </cell>
          <cell r="B9593" t="str">
            <v>43-323-33</v>
          </cell>
          <cell r="C9593" t="str">
            <v xml:space="preserve">JAQUETTE-SCALER; R. HANDLE; FIG. 30/33  </v>
          </cell>
          <cell r="D9593" t="str">
            <v>PC</v>
          </cell>
          <cell r="E9593">
            <v>14.94</v>
          </cell>
          <cell r="F9593">
            <v>37.35</v>
          </cell>
        </row>
        <row r="9594">
          <cell r="A9594">
            <v>4332335</v>
          </cell>
          <cell r="B9594" t="str">
            <v>43-323-35</v>
          </cell>
          <cell r="C9594" t="str">
            <v xml:space="preserve">JAQUETTE-SCALER; R. HANDLE; FIG. 34/35  </v>
          </cell>
          <cell r="D9594" t="str">
            <v>PC</v>
          </cell>
          <cell r="E9594">
            <v>14.94</v>
          </cell>
          <cell r="F9594">
            <v>37.35</v>
          </cell>
        </row>
        <row r="9595">
          <cell r="A9595">
            <v>4332631</v>
          </cell>
          <cell r="B9595" t="str">
            <v>43-326-31</v>
          </cell>
          <cell r="C9595" t="str">
            <v xml:space="preserve">GOLDM.-FOX-SCALER; R. HANDLE; FIG.1     </v>
          </cell>
          <cell r="D9595" t="str">
            <v>PC</v>
          </cell>
          <cell r="E9595">
            <v>14.94</v>
          </cell>
          <cell r="F9595">
            <v>37.35</v>
          </cell>
        </row>
        <row r="9596">
          <cell r="A9596">
            <v>4332632</v>
          </cell>
          <cell r="B9596" t="str">
            <v>43-326-32</v>
          </cell>
          <cell r="C9596" t="str">
            <v xml:space="preserve">GOLDM.-FOX-SCALER; R. HANDLE; FIG.2     </v>
          </cell>
          <cell r="D9596" t="str">
            <v>PC</v>
          </cell>
          <cell r="E9596">
            <v>14.94</v>
          </cell>
          <cell r="F9596">
            <v>37.35</v>
          </cell>
        </row>
        <row r="9597">
          <cell r="A9597">
            <v>4332633</v>
          </cell>
          <cell r="B9597" t="str">
            <v>43-326-33</v>
          </cell>
          <cell r="C9597" t="str">
            <v xml:space="preserve">GOLDM.-FOX-SCALER; R. HANDLE; FIG.3     </v>
          </cell>
          <cell r="D9597" t="str">
            <v>PC</v>
          </cell>
          <cell r="E9597">
            <v>14.94</v>
          </cell>
          <cell r="F9597">
            <v>37.35</v>
          </cell>
        </row>
        <row r="9598">
          <cell r="A9598">
            <v>4332634</v>
          </cell>
          <cell r="B9598" t="str">
            <v>43-326-34</v>
          </cell>
          <cell r="C9598" t="str">
            <v xml:space="preserve">GOLDM.-FOX-SCALER; R. HANDLE; FIG.4     </v>
          </cell>
          <cell r="D9598" t="str">
            <v>PC</v>
          </cell>
          <cell r="E9598">
            <v>14.94</v>
          </cell>
          <cell r="F9598">
            <v>37.35</v>
          </cell>
        </row>
        <row r="9599">
          <cell r="A9599">
            <v>4332635</v>
          </cell>
          <cell r="B9599" t="str">
            <v>43-326-35</v>
          </cell>
          <cell r="C9599" t="str">
            <v xml:space="preserve">GOLDM.-FOX-SCALER; R. HANDLE; FIG.5     </v>
          </cell>
          <cell r="D9599" t="str">
            <v>PC</v>
          </cell>
          <cell r="E9599">
            <v>14.94</v>
          </cell>
          <cell r="F9599">
            <v>37.35</v>
          </cell>
        </row>
        <row r="9600">
          <cell r="A9600">
            <v>4332636</v>
          </cell>
          <cell r="B9600" t="str">
            <v>43-326-36</v>
          </cell>
          <cell r="C9600" t="str">
            <v xml:space="preserve">GOLDM.-FOX-SCALER; R. HANDLE; FIG.6     </v>
          </cell>
          <cell r="D9600" t="str">
            <v>PC</v>
          </cell>
          <cell r="E9600">
            <v>14.94</v>
          </cell>
          <cell r="F9600">
            <v>37.35</v>
          </cell>
        </row>
        <row r="9601">
          <cell r="A9601">
            <v>4332637</v>
          </cell>
          <cell r="B9601" t="str">
            <v>43-326-37</v>
          </cell>
          <cell r="C9601" t="str">
            <v xml:space="preserve">GOLDM.-FOX-GINGIVAL KNIFE; FIG.7        </v>
          </cell>
          <cell r="D9601" t="str">
            <v>PC</v>
          </cell>
          <cell r="E9601">
            <v>21.6</v>
          </cell>
          <cell r="F9601">
            <v>54</v>
          </cell>
        </row>
        <row r="9602">
          <cell r="A9602">
            <v>4332638</v>
          </cell>
          <cell r="B9602" t="str">
            <v>43-326-38</v>
          </cell>
          <cell r="C9602" t="str">
            <v xml:space="preserve">GOLDM.-FOX-GINGIVAL KNIFE; FIG.8        </v>
          </cell>
          <cell r="D9602" t="str">
            <v>PC</v>
          </cell>
          <cell r="E9602">
            <v>21.6</v>
          </cell>
          <cell r="F9602">
            <v>54</v>
          </cell>
        </row>
        <row r="9603">
          <cell r="A9603">
            <v>4332639</v>
          </cell>
          <cell r="B9603" t="str">
            <v>43-326-39</v>
          </cell>
          <cell r="C9603" t="str">
            <v xml:space="preserve">GOLDM.-FOX-GINGIVAL KNIFE; FIG.9        </v>
          </cell>
          <cell r="D9603" t="str">
            <v>PC</v>
          </cell>
          <cell r="E9603">
            <v>21.6</v>
          </cell>
          <cell r="F9603">
            <v>54</v>
          </cell>
        </row>
        <row r="9604">
          <cell r="A9604">
            <v>4332640</v>
          </cell>
          <cell r="B9604" t="str">
            <v>43-326-40</v>
          </cell>
          <cell r="C9604" t="str">
            <v xml:space="preserve">GOLDM.-FOX-GINGIVAL KNIFE; FIG.10       </v>
          </cell>
          <cell r="D9604" t="str">
            <v>PC</v>
          </cell>
          <cell r="E9604">
            <v>21.6</v>
          </cell>
          <cell r="F9604">
            <v>54</v>
          </cell>
        </row>
        <row r="9605">
          <cell r="A9605">
            <v>4332641</v>
          </cell>
          <cell r="B9605" t="str">
            <v>43-326-41</v>
          </cell>
          <cell r="C9605" t="str">
            <v xml:space="preserve">GOLDM.-FOX-GINGIVAL KNIFE; FIG.11       </v>
          </cell>
          <cell r="D9605" t="str">
            <v>PC</v>
          </cell>
          <cell r="E9605">
            <v>21.6</v>
          </cell>
          <cell r="F9605">
            <v>54</v>
          </cell>
        </row>
        <row r="9606">
          <cell r="A9606">
            <v>4332805</v>
          </cell>
          <cell r="B9606" t="str">
            <v>43-328-05</v>
          </cell>
          <cell r="C9606" t="str">
            <v xml:space="preserve">MERCITAN-SCALER; ROUND HANDLE           </v>
          </cell>
          <cell r="D9606" t="str">
            <v>PC</v>
          </cell>
          <cell r="E9606">
            <v>8.94</v>
          </cell>
          <cell r="F9606">
            <v>22.349999999999998</v>
          </cell>
        </row>
        <row r="9607">
          <cell r="A9607">
            <v>4333010</v>
          </cell>
          <cell r="B9607" t="str">
            <v>43-330-10</v>
          </cell>
          <cell r="C9607" t="str">
            <v xml:space="preserve">WARD-KIRKLAND-SCALER; R. HANDLE; FIG.1  </v>
          </cell>
          <cell r="D9607" t="str">
            <v>PC</v>
          </cell>
          <cell r="E9607">
            <v>8.94</v>
          </cell>
          <cell r="F9607">
            <v>22.349999999999998</v>
          </cell>
        </row>
        <row r="9608">
          <cell r="A9608">
            <v>4333020</v>
          </cell>
          <cell r="B9608" t="str">
            <v>43-330-20</v>
          </cell>
          <cell r="C9608" t="str">
            <v xml:space="preserve">CRANE-KAPLAN-SCALER; R. HANDLE; FIG. 2  </v>
          </cell>
          <cell r="D9608" t="str">
            <v>PC</v>
          </cell>
          <cell r="E9608">
            <v>8.94</v>
          </cell>
          <cell r="F9608">
            <v>22.349999999999998</v>
          </cell>
        </row>
        <row r="9609">
          <cell r="A9609">
            <v>4333030</v>
          </cell>
          <cell r="B9609" t="str">
            <v>43-330-30</v>
          </cell>
          <cell r="C9609" t="str">
            <v xml:space="preserve">CRANE-KAPLAN-SCALER; R. HANDLE; FIG. 3  </v>
          </cell>
          <cell r="D9609" t="str">
            <v>PC</v>
          </cell>
          <cell r="E9609">
            <v>8.94</v>
          </cell>
          <cell r="F9609">
            <v>22.349999999999998</v>
          </cell>
        </row>
        <row r="9610">
          <cell r="A9610">
            <v>4333151</v>
          </cell>
          <cell r="B9610" t="str">
            <v>43-331-51</v>
          </cell>
          <cell r="C9610" t="str">
            <v>KIRKLAND-GINGIVAL KNIFE; R. HANDLE; LEFT</v>
          </cell>
          <cell r="D9610" t="str">
            <v>PC</v>
          </cell>
          <cell r="E9610">
            <v>10.44</v>
          </cell>
          <cell r="F9610">
            <v>26.099999999999998</v>
          </cell>
        </row>
        <row r="9611">
          <cell r="A9611">
            <v>4333161</v>
          </cell>
          <cell r="B9611" t="str">
            <v>43-331-61</v>
          </cell>
          <cell r="C9611" t="str">
            <v>KIRKLAND-GINGIVAL KNIFE; R. HANDLE; RIGH</v>
          </cell>
          <cell r="D9611" t="str">
            <v>PC</v>
          </cell>
          <cell r="E9611">
            <v>10.44</v>
          </cell>
          <cell r="F9611">
            <v>26.099999999999998</v>
          </cell>
        </row>
        <row r="9612">
          <cell r="A9612">
            <v>4333261</v>
          </cell>
          <cell r="B9612" t="str">
            <v>43-332-61</v>
          </cell>
          <cell r="C9612" t="str">
            <v>KIRKLAND-GINGIVAL KNIFE; R. HANDLE; RI/L</v>
          </cell>
          <cell r="D9612" t="str">
            <v>PC</v>
          </cell>
          <cell r="E9612">
            <v>21.6</v>
          </cell>
          <cell r="F9612">
            <v>54</v>
          </cell>
        </row>
        <row r="9613">
          <cell r="A9613">
            <v>4333301</v>
          </cell>
          <cell r="B9613" t="str">
            <v>43-333-01</v>
          </cell>
          <cell r="C9613" t="str">
            <v xml:space="preserve">ORBAN-GINGIVAL KNIFE; FIG. 1            </v>
          </cell>
          <cell r="D9613" t="str">
            <v>PC</v>
          </cell>
          <cell r="E9613">
            <v>10.44</v>
          </cell>
          <cell r="F9613">
            <v>26.099999999999998</v>
          </cell>
        </row>
        <row r="9614">
          <cell r="A9614">
            <v>4333302</v>
          </cell>
          <cell r="B9614" t="str">
            <v>43-333-02</v>
          </cell>
          <cell r="C9614" t="str">
            <v xml:space="preserve">ORBAN-GINGIVAL KNIFE; FIG. 2            </v>
          </cell>
          <cell r="D9614" t="str">
            <v>PC</v>
          </cell>
          <cell r="E9614">
            <v>10.44</v>
          </cell>
          <cell r="F9614">
            <v>26.099999999999998</v>
          </cell>
        </row>
        <row r="9615">
          <cell r="A9615">
            <v>4333312</v>
          </cell>
          <cell r="B9615" t="str">
            <v>43-333-12</v>
          </cell>
          <cell r="C9615" t="str">
            <v xml:space="preserve">ORBAN-GINGIVAL KNIFE; FIG. 1/2          </v>
          </cell>
          <cell r="D9615" t="str">
            <v>PC</v>
          </cell>
          <cell r="E9615">
            <v>21.6</v>
          </cell>
          <cell r="F9615">
            <v>54</v>
          </cell>
        </row>
        <row r="9616">
          <cell r="A9616">
            <v>4333406</v>
          </cell>
          <cell r="B9616" t="str">
            <v>43-334-06</v>
          </cell>
          <cell r="C9616" t="str">
            <v xml:space="preserve">GRACEY TITAN MINI FIG. 5/6              </v>
          </cell>
          <cell r="D9616" t="str">
            <v>PC</v>
          </cell>
          <cell r="E9616">
            <v>25.29</v>
          </cell>
          <cell r="F9616">
            <v>63.224999999999994</v>
          </cell>
        </row>
        <row r="9617">
          <cell r="A9617">
            <v>4333408</v>
          </cell>
          <cell r="B9617" t="str">
            <v>43-334-08</v>
          </cell>
          <cell r="C9617" t="str">
            <v xml:space="preserve">GRACEY TITAN MINI FIG. 7/8              </v>
          </cell>
          <cell r="D9617" t="str">
            <v>PC</v>
          </cell>
          <cell r="E9617">
            <v>25.29</v>
          </cell>
          <cell r="F9617">
            <v>63.224999999999994</v>
          </cell>
        </row>
        <row r="9618">
          <cell r="A9618">
            <v>4333412</v>
          </cell>
          <cell r="B9618" t="str">
            <v>43-334-12</v>
          </cell>
          <cell r="C9618" t="str">
            <v xml:space="preserve">GRACEY TITAN MINI FIG. 11/12            </v>
          </cell>
          <cell r="D9618" t="str">
            <v>PC</v>
          </cell>
          <cell r="E9618">
            <v>25.29</v>
          </cell>
          <cell r="F9618">
            <v>63.224999999999994</v>
          </cell>
        </row>
        <row r="9619">
          <cell r="A9619">
            <v>4333414</v>
          </cell>
          <cell r="B9619" t="str">
            <v>43-334-14</v>
          </cell>
          <cell r="C9619" t="str">
            <v xml:space="preserve">GRACEY TITAN MINI FIG. 13/14            </v>
          </cell>
          <cell r="D9619" t="str">
            <v>PC</v>
          </cell>
          <cell r="E9619">
            <v>25.29</v>
          </cell>
          <cell r="F9619">
            <v>63.224999999999994</v>
          </cell>
        </row>
        <row r="9620">
          <cell r="A9620">
            <v>4333450</v>
          </cell>
          <cell r="B9620" t="str">
            <v>43-334-50</v>
          </cell>
          <cell r="C9620" t="str">
            <v xml:space="preserve">GRACEY TITAN MINI SET                   </v>
          </cell>
          <cell r="D9620" t="str">
            <v>PC</v>
          </cell>
          <cell r="E9620">
            <v>101.25</v>
          </cell>
          <cell r="F9620">
            <v>253.125</v>
          </cell>
        </row>
        <row r="9621">
          <cell r="A9621">
            <v>4333506</v>
          </cell>
          <cell r="B9621" t="str">
            <v>43-335-06</v>
          </cell>
          <cell r="C9621" t="str">
            <v xml:space="preserve">GRACEY TITAN STANDARD FIG. 5/6          </v>
          </cell>
          <cell r="D9621" t="str">
            <v>PC</v>
          </cell>
          <cell r="E9621">
            <v>25.29</v>
          </cell>
          <cell r="F9621">
            <v>63.224999999999994</v>
          </cell>
        </row>
        <row r="9622">
          <cell r="A9622">
            <v>4333508</v>
          </cell>
          <cell r="B9622" t="str">
            <v>43-335-08</v>
          </cell>
          <cell r="C9622" t="str">
            <v xml:space="preserve">GRACEY TITAN STANDARD FIG. 7/8          </v>
          </cell>
          <cell r="D9622" t="str">
            <v>PC</v>
          </cell>
          <cell r="E9622">
            <v>25.29</v>
          </cell>
          <cell r="F9622">
            <v>63.224999999999994</v>
          </cell>
        </row>
        <row r="9623">
          <cell r="A9623">
            <v>4333512</v>
          </cell>
          <cell r="B9623" t="str">
            <v>43-335-12</v>
          </cell>
          <cell r="C9623" t="str">
            <v xml:space="preserve">GRACEY TITAN STANDARD FIG. 11/12        </v>
          </cell>
          <cell r="D9623" t="str">
            <v>PC</v>
          </cell>
          <cell r="E9623">
            <v>25.29</v>
          </cell>
          <cell r="F9623">
            <v>63.224999999999994</v>
          </cell>
        </row>
        <row r="9624">
          <cell r="A9624">
            <v>4333514</v>
          </cell>
          <cell r="B9624" t="str">
            <v>43-335-14</v>
          </cell>
          <cell r="C9624" t="str">
            <v xml:space="preserve">GRACEY TITAN STANDARD FIG. 13/14        </v>
          </cell>
          <cell r="D9624" t="str">
            <v>PC</v>
          </cell>
          <cell r="E9624">
            <v>25.29</v>
          </cell>
          <cell r="F9624">
            <v>63.224999999999994</v>
          </cell>
        </row>
        <row r="9625">
          <cell r="A9625">
            <v>4333550</v>
          </cell>
          <cell r="B9625" t="str">
            <v>43-335-50</v>
          </cell>
          <cell r="C9625" t="str">
            <v xml:space="preserve">GRACEY TITAN STANDARD SET               </v>
          </cell>
          <cell r="D9625" t="str">
            <v>PC</v>
          </cell>
          <cell r="E9625">
            <v>101.25</v>
          </cell>
          <cell r="F9625">
            <v>253.125</v>
          </cell>
        </row>
        <row r="9626">
          <cell r="A9626">
            <v>4333602</v>
          </cell>
          <cell r="B9626" t="str">
            <v>43-336-02</v>
          </cell>
          <cell r="C9626" t="str">
            <v xml:space="preserve">GRACEY-MINI 1/2;  YELLOW                </v>
          </cell>
          <cell r="D9626" t="str">
            <v>PC</v>
          </cell>
          <cell r="E9626">
            <v>15.75</v>
          </cell>
          <cell r="F9626">
            <v>39.375</v>
          </cell>
        </row>
        <row r="9627">
          <cell r="A9627">
            <v>4333604</v>
          </cell>
          <cell r="B9627" t="str">
            <v>43-336-04</v>
          </cell>
          <cell r="C9627" t="str">
            <v xml:space="preserve">GRACEY-MINI 3/4;  YELLOW                </v>
          </cell>
          <cell r="D9627" t="str">
            <v>PC</v>
          </cell>
          <cell r="E9627">
            <v>15.75</v>
          </cell>
          <cell r="F9627">
            <v>39.375</v>
          </cell>
        </row>
        <row r="9628">
          <cell r="A9628">
            <v>4333606</v>
          </cell>
          <cell r="B9628" t="str">
            <v>43-336-06</v>
          </cell>
          <cell r="C9628" t="str">
            <v xml:space="preserve">GRACEY-MINI 5/6;  YELLOW                </v>
          </cell>
          <cell r="D9628" t="str">
            <v>PC</v>
          </cell>
          <cell r="E9628">
            <v>15.75</v>
          </cell>
          <cell r="F9628">
            <v>39.375</v>
          </cell>
        </row>
        <row r="9629">
          <cell r="A9629">
            <v>4333608</v>
          </cell>
          <cell r="B9629" t="str">
            <v>43-336-08</v>
          </cell>
          <cell r="C9629" t="str">
            <v xml:space="preserve">GRACEY-MINI 7/8;  GREY                  </v>
          </cell>
          <cell r="D9629" t="str">
            <v>PC</v>
          </cell>
          <cell r="E9629">
            <v>15.75</v>
          </cell>
          <cell r="F9629">
            <v>39.375</v>
          </cell>
        </row>
        <row r="9630">
          <cell r="A9630">
            <v>4333610</v>
          </cell>
          <cell r="B9630" t="str">
            <v>43-336-10</v>
          </cell>
          <cell r="C9630" t="str">
            <v xml:space="preserve">GRACEY-MINI 9/1O;  GREY                 </v>
          </cell>
          <cell r="D9630" t="str">
            <v>PC</v>
          </cell>
          <cell r="E9630">
            <v>15.75</v>
          </cell>
          <cell r="F9630">
            <v>39.375</v>
          </cell>
        </row>
        <row r="9631">
          <cell r="A9631">
            <v>4333612</v>
          </cell>
          <cell r="B9631" t="str">
            <v>43-336-12</v>
          </cell>
          <cell r="C9631" t="str">
            <v xml:space="preserve">GRACEY-MINI 11/12;  PURPLE              </v>
          </cell>
          <cell r="D9631" t="str">
            <v>PC</v>
          </cell>
          <cell r="E9631">
            <v>15.75</v>
          </cell>
          <cell r="F9631">
            <v>39.375</v>
          </cell>
        </row>
        <row r="9632">
          <cell r="A9632">
            <v>4333614</v>
          </cell>
          <cell r="B9632" t="str">
            <v>43-336-14</v>
          </cell>
          <cell r="C9632" t="str">
            <v xml:space="preserve">GRACEY-MINI 13/14;  BLUE                </v>
          </cell>
          <cell r="D9632" t="str">
            <v>PC</v>
          </cell>
          <cell r="E9632">
            <v>15.75</v>
          </cell>
          <cell r="F9632">
            <v>39.375</v>
          </cell>
        </row>
        <row r="9633">
          <cell r="A9633">
            <v>4333616</v>
          </cell>
          <cell r="B9633" t="str">
            <v>43-336-16</v>
          </cell>
          <cell r="C9633" t="str">
            <v xml:space="preserve">GRACEY-MINI 15/16;  PURPLE              </v>
          </cell>
          <cell r="D9633" t="str">
            <v>PC</v>
          </cell>
          <cell r="E9633">
            <v>15.75</v>
          </cell>
          <cell r="F9633">
            <v>39.375</v>
          </cell>
        </row>
        <row r="9634">
          <cell r="A9634">
            <v>4333618</v>
          </cell>
          <cell r="B9634" t="str">
            <v>43-336-18</v>
          </cell>
          <cell r="C9634" t="str">
            <v xml:space="preserve">GRACEY-MINI 17/18;  BLUE                </v>
          </cell>
          <cell r="D9634" t="str">
            <v>PC</v>
          </cell>
          <cell r="E9634">
            <v>15.75</v>
          </cell>
          <cell r="F9634">
            <v>39.375</v>
          </cell>
        </row>
        <row r="9635">
          <cell r="A9635">
            <v>4333702</v>
          </cell>
          <cell r="B9635" t="str">
            <v>43-337-02</v>
          </cell>
          <cell r="C9635" t="str">
            <v xml:space="preserve">GRACEY-CURETTE 1/2; YELLOW              </v>
          </cell>
          <cell r="D9635" t="str">
            <v>PC</v>
          </cell>
          <cell r="E9635">
            <v>15.75</v>
          </cell>
          <cell r="F9635">
            <v>39.375</v>
          </cell>
        </row>
        <row r="9636">
          <cell r="A9636">
            <v>4333704</v>
          </cell>
          <cell r="B9636" t="str">
            <v>43-337-04</v>
          </cell>
          <cell r="C9636" t="str">
            <v xml:space="preserve">GRACEY-CURETTE 3/4; YELLOW              </v>
          </cell>
          <cell r="D9636" t="str">
            <v>PC</v>
          </cell>
          <cell r="E9636">
            <v>15.75</v>
          </cell>
          <cell r="F9636">
            <v>39.375</v>
          </cell>
        </row>
        <row r="9637">
          <cell r="A9637">
            <v>4333706</v>
          </cell>
          <cell r="B9637" t="str">
            <v>43-337-06</v>
          </cell>
          <cell r="C9637" t="str">
            <v xml:space="preserve">GRACEY-CURETTE 5/6; YELLOW              </v>
          </cell>
          <cell r="D9637" t="str">
            <v>PC</v>
          </cell>
          <cell r="E9637">
            <v>15.75</v>
          </cell>
          <cell r="F9637">
            <v>39.375</v>
          </cell>
        </row>
        <row r="9638">
          <cell r="A9638">
            <v>4333708</v>
          </cell>
          <cell r="B9638" t="str">
            <v>43-337-08</v>
          </cell>
          <cell r="C9638" t="str">
            <v xml:space="preserve">GRACEY-CURETTE 7/8; GREY                </v>
          </cell>
          <cell r="D9638" t="str">
            <v>PC</v>
          </cell>
          <cell r="E9638">
            <v>15.75</v>
          </cell>
          <cell r="F9638">
            <v>39.375</v>
          </cell>
        </row>
        <row r="9639">
          <cell r="A9639">
            <v>4333710</v>
          </cell>
          <cell r="B9639" t="str">
            <v>43-337-10</v>
          </cell>
          <cell r="C9639" t="str">
            <v xml:space="preserve">GRACEY-CURETTE 9/10; GREY               </v>
          </cell>
          <cell r="D9639" t="str">
            <v>PC</v>
          </cell>
          <cell r="E9639">
            <v>15.75</v>
          </cell>
          <cell r="F9639">
            <v>39.375</v>
          </cell>
        </row>
        <row r="9640">
          <cell r="A9640">
            <v>4333712</v>
          </cell>
          <cell r="B9640" t="str">
            <v>43-337-12</v>
          </cell>
          <cell r="C9640" t="str">
            <v xml:space="preserve">GRACEY-CURETTE 11/12; PURPLE            </v>
          </cell>
          <cell r="D9640" t="str">
            <v>PC</v>
          </cell>
          <cell r="E9640">
            <v>15.75</v>
          </cell>
          <cell r="F9640">
            <v>39.375</v>
          </cell>
        </row>
        <row r="9641">
          <cell r="A9641">
            <v>4333714</v>
          </cell>
          <cell r="B9641" t="str">
            <v>43-337-14</v>
          </cell>
          <cell r="C9641" t="str">
            <v xml:space="preserve">GRACEY-CURETTE 13/14; BLUE              </v>
          </cell>
          <cell r="D9641" t="str">
            <v>PC</v>
          </cell>
          <cell r="E9641">
            <v>15.75</v>
          </cell>
          <cell r="F9641">
            <v>39.375</v>
          </cell>
        </row>
        <row r="9642">
          <cell r="A9642">
            <v>4333716</v>
          </cell>
          <cell r="B9642" t="str">
            <v>43-337-16</v>
          </cell>
          <cell r="C9642" t="str">
            <v xml:space="preserve">GRACEY-CURETTE 15/16; PURPLE            </v>
          </cell>
          <cell r="D9642" t="str">
            <v>PC</v>
          </cell>
          <cell r="E9642">
            <v>15.75</v>
          </cell>
          <cell r="F9642">
            <v>39.375</v>
          </cell>
        </row>
        <row r="9643">
          <cell r="A9643">
            <v>4333718</v>
          </cell>
          <cell r="B9643" t="str">
            <v>43-337-18</v>
          </cell>
          <cell r="C9643" t="str">
            <v xml:space="preserve">GRACEY-CURETTE 17/18; BLUE              </v>
          </cell>
          <cell r="D9643" t="str">
            <v>PC</v>
          </cell>
          <cell r="E9643">
            <v>15.75</v>
          </cell>
          <cell r="F9643">
            <v>39.375</v>
          </cell>
        </row>
        <row r="9644">
          <cell r="A9644">
            <v>4333802</v>
          </cell>
          <cell r="B9644" t="str">
            <v>43-338-02</v>
          </cell>
          <cell r="C9644" t="str">
            <v xml:space="preserve">GRACEY-RIGID 1/2; YELLOW                </v>
          </cell>
          <cell r="D9644" t="str">
            <v>PC</v>
          </cell>
          <cell r="E9644">
            <v>15.75</v>
          </cell>
          <cell r="F9644">
            <v>39.375</v>
          </cell>
        </row>
        <row r="9645">
          <cell r="A9645">
            <v>4333804</v>
          </cell>
          <cell r="B9645" t="str">
            <v>43-338-04</v>
          </cell>
          <cell r="C9645" t="str">
            <v xml:space="preserve">GRACEY-RIGID 3/4; YELLOW                </v>
          </cell>
          <cell r="D9645" t="str">
            <v>PC</v>
          </cell>
          <cell r="E9645">
            <v>15.75</v>
          </cell>
          <cell r="F9645">
            <v>39.375</v>
          </cell>
        </row>
        <row r="9646">
          <cell r="A9646">
            <v>4333806</v>
          </cell>
          <cell r="B9646" t="str">
            <v>43-338-06</v>
          </cell>
          <cell r="C9646" t="str">
            <v xml:space="preserve">GRACEY-RIGID 5/6; YELLOW                </v>
          </cell>
          <cell r="D9646" t="str">
            <v>PC</v>
          </cell>
          <cell r="E9646">
            <v>15.75</v>
          </cell>
          <cell r="F9646">
            <v>39.375</v>
          </cell>
        </row>
        <row r="9647">
          <cell r="A9647">
            <v>4333808</v>
          </cell>
          <cell r="B9647" t="str">
            <v>43-338-08</v>
          </cell>
          <cell r="C9647" t="str">
            <v xml:space="preserve">GRACEY-RIGID 7/8; GREY                  </v>
          </cell>
          <cell r="D9647" t="str">
            <v>PC</v>
          </cell>
          <cell r="E9647">
            <v>15.75</v>
          </cell>
          <cell r="F9647">
            <v>39.375</v>
          </cell>
        </row>
        <row r="9648">
          <cell r="A9648">
            <v>4333810</v>
          </cell>
          <cell r="B9648" t="str">
            <v>43-338-10</v>
          </cell>
          <cell r="C9648" t="str">
            <v xml:space="preserve">GRACEY-RIGID 9/10; GREY                 </v>
          </cell>
          <cell r="D9648" t="str">
            <v>PC</v>
          </cell>
          <cell r="E9648">
            <v>15.75</v>
          </cell>
          <cell r="F9648">
            <v>39.375</v>
          </cell>
        </row>
        <row r="9649">
          <cell r="A9649">
            <v>4333812</v>
          </cell>
          <cell r="B9649" t="str">
            <v>43-338-12</v>
          </cell>
          <cell r="C9649" t="str">
            <v xml:space="preserve">GRACEY-RIGID 11/12; PURPLE              </v>
          </cell>
          <cell r="D9649" t="str">
            <v>PC</v>
          </cell>
          <cell r="E9649">
            <v>15.75</v>
          </cell>
          <cell r="F9649">
            <v>39.375</v>
          </cell>
        </row>
        <row r="9650">
          <cell r="A9650">
            <v>4333814</v>
          </cell>
          <cell r="B9650" t="str">
            <v>43-338-14</v>
          </cell>
          <cell r="C9650" t="str">
            <v xml:space="preserve">GRACEY-RIGID 13/14; BLUE                </v>
          </cell>
          <cell r="D9650" t="str">
            <v>PC</v>
          </cell>
          <cell r="E9650">
            <v>15.75</v>
          </cell>
          <cell r="F9650">
            <v>39.375</v>
          </cell>
        </row>
        <row r="9651">
          <cell r="A9651">
            <v>4333816</v>
          </cell>
          <cell r="B9651" t="str">
            <v>43-338-16</v>
          </cell>
          <cell r="C9651" t="str">
            <v xml:space="preserve">GRACEY-RIGID 15/16; PURPLE              </v>
          </cell>
          <cell r="D9651" t="str">
            <v>PC</v>
          </cell>
          <cell r="E9651">
            <v>15.75</v>
          </cell>
          <cell r="F9651">
            <v>39.375</v>
          </cell>
        </row>
        <row r="9652">
          <cell r="A9652">
            <v>4333818</v>
          </cell>
          <cell r="B9652" t="str">
            <v>43-338-18</v>
          </cell>
          <cell r="C9652" t="str">
            <v xml:space="preserve">GRACEY-RIGID 17/18; BLUE                </v>
          </cell>
          <cell r="D9652" t="str">
            <v>PC</v>
          </cell>
          <cell r="E9652">
            <v>15.75</v>
          </cell>
          <cell r="F9652">
            <v>39.375</v>
          </cell>
        </row>
        <row r="9653">
          <cell r="A9653">
            <v>4333902</v>
          </cell>
          <cell r="B9653" t="str">
            <v>43-339-02</v>
          </cell>
          <cell r="C9653" t="str">
            <v xml:space="preserve">GRACEY-CURETTE; 10 MM; 1/2; YELLOW      </v>
          </cell>
          <cell r="D9653" t="str">
            <v>PC</v>
          </cell>
          <cell r="E9653">
            <v>17.82</v>
          </cell>
          <cell r="F9653">
            <v>44.55</v>
          </cell>
        </row>
        <row r="9654">
          <cell r="A9654">
            <v>4333904</v>
          </cell>
          <cell r="B9654" t="str">
            <v>43-339-04</v>
          </cell>
          <cell r="C9654" t="str">
            <v xml:space="preserve">GRACEY-CURETTE; 10 MM; 3/4; YELLOW      </v>
          </cell>
          <cell r="D9654" t="str">
            <v>PC</v>
          </cell>
          <cell r="E9654">
            <v>17.82</v>
          </cell>
          <cell r="F9654">
            <v>44.55</v>
          </cell>
        </row>
        <row r="9655">
          <cell r="A9655">
            <v>4333906</v>
          </cell>
          <cell r="B9655" t="str">
            <v>43-339-06</v>
          </cell>
          <cell r="C9655" t="str">
            <v xml:space="preserve">GRACEY-CURETTE; 10 MM; 5/6; YELLOW      </v>
          </cell>
          <cell r="D9655" t="str">
            <v>PC</v>
          </cell>
          <cell r="E9655">
            <v>17.82</v>
          </cell>
          <cell r="F9655">
            <v>44.55</v>
          </cell>
        </row>
        <row r="9656">
          <cell r="A9656">
            <v>4333908</v>
          </cell>
          <cell r="B9656" t="str">
            <v>43-339-08</v>
          </cell>
          <cell r="C9656" t="str">
            <v xml:space="preserve">GRACEY-CURETTE; 10 MM; 7/8; GREY        </v>
          </cell>
          <cell r="D9656" t="str">
            <v>PC</v>
          </cell>
          <cell r="E9656">
            <v>17.82</v>
          </cell>
          <cell r="F9656">
            <v>44.55</v>
          </cell>
        </row>
        <row r="9657">
          <cell r="A9657">
            <v>4333910</v>
          </cell>
          <cell r="B9657" t="str">
            <v>43-339-10</v>
          </cell>
          <cell r="C9657" t="str">
            <v xml:space="preserve">GRACEY-CURETTE; 10 MM; 9/10; GREY       </v>
          </cell>
          <cell r="D9657" t="str">
            <v>PC</v>
          </cell>
          <cell r="E9657">
            <v>17.82</v>
          </cell>
          <cell r="F9657">
            <v>44.55</v>
          </cell>
        </row>
        <row r="9658">
          <cell r="A9658">
            <v>4333912</v>
          </cell>
          <cell r="B9658" t="str">
            <v>43-339-12</v>
          </cell>
          <cell r="C9658" t="str">
            <v xml:space="preserve">GRACEY-CURETTE; 10 MM;11/12; PUR.       </v>
          </cell>
          <cell r="D9658" t="str">
            <v>PC</v>
          </cell>
          <cell r="E9658">
            <v>17.82</v>
          </cell>
          <cell r="F9658">
            <v>44.55</v>
          </cell>
        </row>
        <row r="9659">
          <cell r="A9659">
            <v>4333914</v>
          </cell>
          <cell r="B9659" t="str">
            <v>43-339-14</v>
          </cell>
          <cell r="C9659" t="str">
            <v xml:space="preserve">GRACEY-CURETTE; 10 MM;13/14; BLUE       </v>
          </cell>
          <cell r="D9659" t="str">
            <v>PC</v>
          </cell>
          <cell r="E9659">
            <v>17.82</v>
          </cell>
          <cell r="F9659">
            <v>44.55</v>
          </cell>
        </row>
        <row r="9660">
          <cell r="A9660">
            <v>4333916</v>
          </cell>
          <cell r="B9660" t="str">
            <v>43-339-16</v>
          </cell>
          <cell r="C9660" t="str">
            <v xml:space="preserve">GRACEY-CURETTE; 10 MM;15/16; PUR.       </v>
          </cell>
          <cell r="D9660" t="str">
            <v>PC</v>
          </cell>
          <cell r="E9660">
            <v>17.82</v>
          </cell>
          <cell r="F9660">
            <v>44.55</v>
          </cell>
        </row>
        <row r="9661">
          <cell r="A9661">
            <v>4333918</v>
          </cell>
          <cell r="B9661" t="str">
            <v>43-339-18</v>
          </cell>
          <cell r="C9661" t="str">
            <v xml:space="preserve">GRACEY-CURETTE; 10 MM;17/18; BLUE       </v>
          </cell>
          <cell r="D9661" t="str">
            <v>PC</v>
          </cell>
          <cell r="E9661">
            <v>17.82</v>
          </cell>
          <cell r="F9661">
            <v>44.55</v>
          </cell>
        </row>
        <row r="9662">
          <cell r="A9662">
            <v>4334301</v>
          </cell>
          <cell r="B9662" t="str">
            <v>43-343-01</v>
          </cell>
          <cell r="C9662" t="str">
            <v xml:space="preserve">CRANE KAPL POCKET MARK FG 01            </v>
          </cell>
          <cell r="D9662" t="str">
            <v>PC</v>
          </cell>
          <cell r="E9662">
            <v>9.9</v>
          </cell>
          <cell r="F9662">
            <v>24.75</v>
          </cell>
        </row>
        <row r="9663">
          <cell r="A9663">
            <v>4334302</v>
          </cell>
          <cell r="B9663" t="str">
            <v>43-343-02</v>
          </cell>
          <cell r="C9663" t="str">
            <v xml:space="preserve">CRANE KAPL POCKET MARK FG 02            </v>
          </cell>
          <cell r="D9663" t="str">
            <v>PC</v>
          </cell>
          <cell r="E9663">
            <v>9.9</v>
          </cell>
          <cell r="F9663">
            <v>24.75</v>
          </cell>
        </row>
        <row r="9664">
          <cell r="A9664">
            <v>4334740</v>
          </cell>
          <cell r="B9664" t="str">
            <v>43-347-40</v>
          </cell>
          <cell r="C9664" t="str">
            <v xml:space="preserve">NABERS-PERIO-PROBE; ROUND HANDLE        </v>
          </cell>
          <cell r="D9664" t="str">
            <v>PC</v>
          </cell>
          <cell r="E9664">
            <v>17.64</v>
          </cell>
          <cell r="F9664">
            <v>44.1</v>
          </cell>
        </row>
        <row r="9665">
          <cell r="A9665">
            <v>4334810</v>
          </cell>
          <cell r="B9665" t="str">
            <v>43-348-10</v>
          </cell>
          <cell r="C9665" t="str">
            <v xml:space="preserve">CROSS-PROBE; ROUND HANDLE               </v>
          </cell>
          <cell r="D9665" t="str">
            <v>PC</v>
          </cell>
          <cell r="E9665">
            <v>9.36</v>
          </cell>
          <cell r="F9665">
            <v>23.4</v>
          </cell>
        </row>
        <row r="9666">
          <cell r="A9666">
            <v>4335001</v>
          </cell>
          <cell r="B9666" t="str">
            <v>43-350-01</v>
          </cell>
          <cell r="C9666" t="str">
            <v xml:space="preserve">FURKATION-CURETTE; FIG. 1; 0,9 MM       </v>
          </cell>
          <cell r="D9666" t="str">
            <v>PC</v>
          </cell>
          <cell r="E9666">
            <v>14.94</v>
          </cell>
          <cell r="F9666">
            <v>37.35</v>
          </cell>
        </row>
        <row r="9667">
          <cell r="A9667">
            <v>4335002</v>
          </cell>
          <cell r="B9667" t="str">
            <v>43-350-02</v>
          </cell>
          <cell r="C9667" t="str">
            <v xml:space="preserve">FURKATION-CURETTE; FIG. 2; 1,3 MM       </v>
          </cell>
          <cell r="D9667" t="str">
            <v>PC</v>
          </cell>
          <cell r="E9667">
            <v>14.94</v>
          </cell>
          <cell r="F9667">
            <v>37.35</v>
          </cell>
        </row>
        <row r="9668">
          <cell r="A9668">
            <v>4335003</v>
          </cell>
          <cell r="B9668" t="str">
            <v>43-350-03</v>
          </cell>
          <cell r="C9668" t="str">
            <v xml:space="preserve">FURKATION-CURETTE; FIG. 3; 0,9 MM       </v>
          </cell>
          <cell r="D9668" t="str">
            <v>PC</v>
          </cell>
          <cell r="E9668">
            <v>14.94</v>
          </cell>
          <cell r="F9668">
            <v>37.35</v>
          </cell>
        </row>
        <row r="9669">
          <cell r="A9669">
            <v>4335004</v>
          </cell>
          <cell r="B9669" t="str">
            <v>43-350-04</v>
          </cell>
          <cell r="C9669" t="str">
            <v xml:space="preserve">FURKATION-CURETTE; FIG. 4; 1,3 MM       </v>
          </cell>
          <cell r="D9669" t="str">
            <v>PC</v>
          </cell>
          <cell r="E9669">
            <v>14.94</v>
          </cell>
          <cell r="F9669">
            <v>37.35</v>
          </cell>
        </row>
        <row r="9670">
          <cell r="A9670">
            <v>4335005</v>
          </cell>
          <cell r="B9670" t="str">
            <v>43-350-05</v>
          </cell>
          <cell r="C9670" t="str">
            <v xml:space="preserve">FURKATION-CURETTE; FIG. 5; 0,9 MM       </v>
          </cell>
          <cell r="D9670" t="str">
            <v>PC</v>
          </cell>
          <cell r="E9670">
            <v>14.94</v>
          </cell>
          <cell r="F9670">
            <v>37.35</v>
          </cell>
        </row>
        <row r="9671">
          <cell r="A9671">
            <v>4335608</v>
          </cell>
          <cell r="B9671" t="str">
            <v>43-356-08</v>
          </cell>
          <cell r="C9671" t="str">
            <v xml:space="preserve">PERIO-PROBE, R. HANDLE, FIG.  8         </v>
          </cell>
          <cell r="D9671" t="str">
            <v>PC</v>
          </cell>
          <cell r="E9671">
            <v>7.92</v>
          </cell>
          <cell r="F9671">
            <v>19.8</v>
          </cell>
        </row>
        <row r="9672">
          <cell r="A9672">
            <v>4335610</v>
          </cell>
          <cell r="B9672" t="str">
            <v>43-356-10</v>
          </cell>
          <cell r="C9672" t="str">
            <v xml:space="preserve">PERIO-PROBE, R. HANDLE, FIG.10          </v>
          </cell>
          <cell r="D9672" t="str">
            <v>PC</v>
          </cell>
          <cell r="E9672">
            <v>7.92</v>
          </cell>
          <cell r="F9672">
            <v>19.8</v>
          </cell>
        </row>
        <row r="9673">
          <cell r="A9673">
            <v>4335611</v>
          </cell>
          <cell r="B9673" t="str">
            <v>43-356-11</v>
          </cell>
          <cell r="C9673" t="str">
            <v xml:space="preserve">PERIO-PROBE, R. HANDLE, FIG.11          </v>
          </cell>
          <cell r="D9673" t="str">
            <v>PC</v>
          </cell>
          <cell r="E9673">
            <v>7.92</v>
          </cell>
          <cell r="F9673">
            <v>19.8</v>
          </cell>
        </row>
        <row r="9674">
          <cell r="A9674">
            <v>4335700</v>
          </cell>
          <cell r="B9674" t="str">
            <v>43-357-00</v>
          </cell>
          <cell r="C9674" t="str">
            <v xml:space="preserve">PERIO-PROBE, R. HANDLE, FIG.W           </v>
          </cell>
          <cell r="D9674" t="str">
            <v>PC</v>
          </cell>
          <cell r="E9674">
            <v>6.47</v>
          </cell>
          <cell r="F9674">
            <v>16.175000000000001</v>
          </cell>
        </row>
        <row r="9675">
          <cell r="A9675">
            <v>4335812</v>
          </cell>
          <cell r="B9675" t="str">
            <v>43-358-12</v>
          </cell>
          <cell r="C9675" t="str">
            <v xml:space="preserve">WHITE-SCALER; FIG. 12B                  </v>
          </cell>
          <cell r="D9675" t="str">
            <v>PC</v>
          </cell>
          <cell r="E9675">
            <v>8.94</v>
          </cell>
          <cell r="F9675">
            <v>22.349999999999998</v>
          </cell>
        </row>
        <row r="9676">
          <cell r="A9676">
            <v>4336301</v>
          </cell>
          <cell r="B9676" t="str">
            <v>43-363-01</v>
          </cell>
          <cell r="C9676" t="str">
            <v xml:space="preserve">RHODES-MINI-CHISEL; FIG. 36/37          </v>
          </cell>
          <cell r="D9676" t="str">
            <v>PC</v>
          </cell>
          <cell r="E9676">
            <v>17.5</v>
          </cell>
          <cell r="F9676">
            <v>43.75</v>
          </cell>
        </row>
        <row r="9677">
          <cell r="A9677">
            <v>4336401</v>
          </cell>
          <cell r="B9677" t="str">
            <v>43-364-01</v>
          </cell>
          <cell r="C9677" t="str">
            <v xml:space="preserve">PRICHARD-CURETTE                        </v>
          </cell>
          <cell r="D9677" t="str">
            <v>PC</v>
          </cell>
          <cell r="E9677">
            <v>14.31</v>
          </cell>
          <cell r="F9677">
            <v>35.774999999999999</v>
          </cell>
        </row>
        <row r="9678">
          <cell r="A9678">
            <v>4336501</v>
          </cell>
          <cell r="B9678" t="str">
            <v>43-365-01</v>
          </cell>
          <cell r="C9678" t="str">
            <v xml:space="preserve">OCHSENBEIN-CHISEL; FIG. 1               </v>
          </cell>
          <cell r="D9678" t="str">
            <v>PC</v>
          </cell>
          <cell r="E9678">
            <v>11.79</v>
          </cell>
          <cell r="F9678">
            <v>29.474999999999998</v>
          </cell>
        </row>
        <row r="9679">
          <cell r="A9679">
            <v>4336502</v>
          </cell>
          <cell r="B9679" t="str">
            <v>43-365-02</v>
          </cell>
          <cell r="C9679" t="str">
            <v xml:space="preserve">OCHSENBEIN-CHISEL; FIG. 2               </v>
          </cell>
          <cell r="D9679" t="str">
            <v>PC</v>
          </cell>
          <cell r="E9679">
            <v>11.79</v>
          </cell>
          <cell r="F9679">
            <v>29.474999999999998</v>
          </cell>
        </row>
        <row r="9680">
          <cell r="A9680">
            <v>4336503</v>
          </cell>
          <cell r="B9680" t="str">
            <v>43-365-03</v>
          </cell>
          <cell r="C9680" t="str">
            <v xml:space="preserve">OCHSENBEIN-CHISEL; FIG. 3               </v>
          </cell>
          <cell r="D9680" t="str">
            <v>PC</v>
          </cell>
          <cell r="E9680">
            <v>15.75</v>
          </cell>
          <cell r="F9680">
            <v>39.375</v>
          </cell>
        </row>
        <row r="9681">
          <cell r="A9681">
            <v>4336504</v>
          </cell>
          <cell r="B9681" t="str">
            <v>43-365-04</v>
          </cell>
          <cell r="C9681" t="str">
            <v xml:space="preserve">OCHSENBEIN-CHISEL; FIG. 4               </v>
          </cell>
          <cell r="D9681" t="str">
            <v>PC</v>
          </cell>
          <cell r="E9681">
            <v>15.75</v>
          </cell>
          <cell r="F9681">
            <v>39.375</v>
          </cell>
        </row>
        <row r="9682">
          <cell r="A9682">
            <v>4336601</v>
          </cell>
          <cell r="B9682" t="str">
            <v>43-366-01</v>
          </cell>
          <cell r="C9682" t="str">
            <v xml:space="preserve">FEDI-CHISEL; FIG. 1                     </v>
          </cell>
          <cell r="D9682" t="str">
            <v>PC</v>
          </cell>
          <cell r="E9682">
            <v>15.75</v>
          </cell>
          <cell r="F9682">
            <v>39.375</v>
          </cell>
        </row>
        <row r="9683">
          <cell r="A9683">
            <v>4336602</v>
          </cell>
          <cell r="B9683" t="str">
            <v>43-366-02</v>
          </cell>
          <cell r="C9683" t="str">
            <v xml:space="preserve">FEDI-CHISEL; FIG. 2                     </v>
          </cell>
          <cell r="D9683" t="str">
            <v>PC</v>
          </cell>
          <cell r="E9683">
            <v>15.75</v>
          </cell>
          <cell r="F9683">
            <v>39.375</v>
          </cell>
        </row>
        <row r="9684">
          <cell r="A9684">
            <v>4336603</v>
          </cell>
          <cell r="B9684" t="str">
            <v>43-366-03</v>
          </cell>
          <cell r="C9684" t="str">
            <v xml:space="preserve">FEDI-CHISEL; FIG. 3                     </v>
          </cell>
          <cell r="D9684" t="str">
            <v>PC</v>
          </cell>
          <cell r="E9684">
            <v>15.75</v>
          </cell>
          <cell r="F9684">
            <v>39.375</v>
          </cell>
        </row>
        <row r="9685">
          <cell r="A9685">
            <v>4340002</v>
          </cell>
          <cell r="B9685" t="str">
            <v>43-400-02</v>
          </cell>
          <cell r="C9685" t="str">
            <v xml:space="preserve">MICRO-ENDO-PROBE; RED                   </v>
          </cell>
          <cell r="D9685" t="str">
            <v>PC</v>
          </cell>
          <cell r="E9685">
            <v>21.7</v>
          </cell>
          <cell r="F9685">
            <v>54.25</v>
          </cell>
        </row>
        <row r="9686">
          <cell r="A9686">
            <v>4340003</v>
          </cell>
          <cell r="B9686" t="str">
            <v>43-400-03</v>
          </cell>
          <cell r="C9686" t="str">
            <v xml:space="preserve">EXTRA-FINE EXPLORER; R. HANDLE FIG. 3   </v>
          </cell>
          <cell r="D9686" t="str">
            <v>PC</v>
          </cell>
          <cell r="E9686">
            <v>9.34</v>
          </cell>
          <cell r="F9686">
            <v>23.35</v>
          </cell>
        </row>
        <row r="9687">
          <cell r="A9687">
            <v>4340006</v>
          </cell>
          <cell r="B9687" t="str">
            <v>43-400-06</v>
          </cell>
          <cell r="C9687" t="str">
            <v xml:space="preserve">EXTRA-FINE EXPLORER; R. HANDLE FIG. 6   </v>
          </cell>
          <cell r="D9687" t="str">
            <v>PC</v>
          </cell>
          <cell r="E9687">
            <v>9.34</v>
          </cell>
          <cell r="F9687">
            <v>23.35</v>
          </cell>
        </row>
        <row r="9688">
          <cell r="A9688">
            <v>4340008</v>
          </cell>
          <cell r="B9688" t="str">
            <v>43-400-08</v>
          </cell>
          <cell r="C9688" t="str">
            <v xml:space="preserve">EXTRA-FINE EXPLORER; R. HANDLE FIG. 8A  </v>
          </cell>
          <cell r="D9688" t="str">
            <v>PC</v>
          </cell>
          <cell r="E9688">
            <v>9.34</v>
          </cell>
          <cell r="F9688">
            <v>23.35</v>
          </cell>
        </row>
        <row r="9689">
          <cell r="A9689">
            <v>4340009</v>
          </cell>
          <cell r="B9689" t="str">
            <v>43-400-09</v>
          </cell>
          <cell r="C9689" t="str">
            <v xml:space="preserve">EXTRA-FINE EXPLORER; R. HANDLE FIG. 9   </v>
          </cell>
          <cell r="D9689" t="str">
            <v>PC</v>
          </cell>
          <cell r="E9689">
            <v>9.34</v>
          </cell>
          <cell r="F9689">
            <v>23.35</v>
          </cell>
        </row>
        <row r="9690">
          <cell r="A9690">
            <v>4340012</v>
          </cell>
          <cell r="B9690" t="str">
            <v>43-400-12</v>
          </cell>
          <cell r="C9690" t="str">
            <v xml:space="preserve">EXTRA-FINE EXPLORER; R. HANDLE FIG. 12  </v>
          </cell>
          <cell r="D9690" t="str">
            <v>PC</v>
          </cell>
          <cell r="E9690">
            <v>9.34</v>
          </cell>
          <cell r="F9690">
            <v>23.35</v>
          </cell>
        </row>
        <row r="9691">
          <cell r="A9691">
            <v>4340017</v>
          </cell>
          <cell r="B9691" t="str">
            <v>43-400-17</v>
          </cell>
          <cell r="C9691" t="str">
            <v xml:space="preserve">EXTRA-FINE EXPLORER; R. HANDLE FIG. 17  </v>
          </cell>
          <cell r="D9691" t="str">
            <v>PC</v>
          </cell>
          <cell r="E9691">
            <v>9.34</v>
          </cell>
          <cell r="F9691">
            <v>23.35</v>
          </cell>
        </row>
        <row r="9692">
          <cell r="A9692">
            <v>4340023</v>
          </cell>
          <cell r="B9692" t="str">
            <v>43-400-23</v>
          </cell>
          <cell r="C9692" t="str">
            <v xml:space="preserve">EXTRA-FINE EXPLORER; R. HANDLE FIG. 23  </v>
          </cell>
          <cell r="D9692" t="str">
            <v>PC</v>
          </cell>
          <cell r="E9692">
            <v>9.34</v>
          </cell>
          <cell r="F9692">
            <v>23.35</v>
          </cell>
        </row>
        <row r="9693">
          <cell r="A9693">
            <v>4340030</v>
          </cell>
          <cell r="B9693" t="str">
            <v>43-400-30</v>
          </cell>
          <cell r="C9693" t="str">
            <v xml:space="preserve">EXTRA-FINE EXPLORER; R. HANDLE FIG. 3A  </v>
          </cell>
          <cell r="D9693" t="str">
            <v>PC</v>
          </cell>
          <cell r="E9693">
            <v>9.34</v>
          </cell>
          <cell r="F9693">
            <v>23.35</v>
          </cell>
        </row>
        <row r="9694">
          <cell r="A9694">
            <v>4340060</v>
          </cell>
          <cell r="B9694" t="str">
            <v>43-400-60</v>
          </cell>
          <cell r="C9694" t="str">
            <v xml:space="preserve">EXTRA-FINE EXPLORER; R. HANDLE FIG. 6XL </v>
          </cell>
          <cell r="D9694" t="str">
            <v>PC</v>
          </cell>
          <cell r="E9694">
            <v>9.34</v>
          </cell>
          <cell r="F9694">
            <v>23.35</v>
          </cell>
        </row>
        <row r="9695">
          <cell r="A9695">
            <v>4340112</v>
          </cell>
          <cell r="B9695" t="str">
            <v>43-401-12</v>
          </cell>
          <cell r="C9695" t="str">
            <v xml:space="preserve">WHITE-EXPLORER; R. HANDLE FIG. 12       </v>
          </cell>
          <cell r="D9695" t="str">
            <v>PC</v>
          </cell>
          <cell r="E9695">
            <v>4.74</v>
          </cell>
          <cell r="F9695">
            <v>11.850000000000001</v>
          </cell>
        </row>
        <row r="9696">
          <cell r="A9696">
            <v>4340203</v>
          </cell>
          <cell r="B9696" t="str">
            <v>43-402-03</v>
          </cell>
          <cell r="C9696" t="str">
            <v xml:space="preserve">EXPLORER; R. HANDLE FIG. 3              </v>
          </cell>
          <cell r="D9696" t="str">
            <v>PC</v>
          </cell>
          <cell r="E9696">
            <v>4.74</v>
          </cell>
          <cell r="F9696">
            <v>11.850000000000001</v>
          </cell>
        </row>
        <row r="9697">
          <cell r="A9697">
            <v>4340206</v>
          </cell>
          <cell r="B9697" t="str">
            <v>43-402-06</v>
          </cell>
          <cell r="C9697" t="str">
            <v xml:space="preserve">EXPLORER; R. HANDLE FIG. 6              </v>
          </cell>
          <cell r="D9697" t="str">
            <v>PC</v>
          </cell>
          <cell r="E9697">
            <v>4.74</v>
          </cell>
          <cell r="F9697">
            <v>11.850000000000001</v>
          </cell>
        </row>
        <row r="9698">
          <cell r="A9698">
            <v>4340208</v>
          </cell>
          <cell r="B9698" t="str">
            <v>43-402-08</v>
          </cell>
          <cell r="C9698" t="str">
            <v xml:space="preserve">EXPLORER; R. HANDLE FIG. 8A             </v>
          </cell>
          <cell r="D9698" t="str">
            <v>PC</v>
          </cell>
          <cell r="E9698">
            <v>4.74</v>
          </cell>
          <cell r="F9698">
            <v>11.850000000000001</v>
          </cell>
        </row>
        <row r="9699">
          <cell r="A9699">
            <v>4340209</v>
          </cell>
          <cell r="B9699" t="str">
            <v>43-402-09</v>
          </cell>
          <cell r="C9699" t="str">
            <v xml:space="preserve">EXPLORER; R. HANDLE FIG. 9              </v>
          </cell>
          <cell r="D9699" t="str">
            <v>PC</v>
          </cell>
          <cell r="E9699">
            <v>4.74</v>
          </cell>
          <cell r="F9699">
            <v>11.850000000000001</v>
          </cell>
        </row>
        <row r="9700">
          <cell r="A9700">
            <v>4340211</v>
          </cell>
          <cell r="B9700" t="str">
            <v>43-402-11</v>
          </cell>
          <cell r="C9700" t="str">
            <v xml:space="preserve">BRIAULT-EXPLORER EXD 11                 </v>
          </cell>
          <cell r="D9700" t="str">
            <v>PC</v>
          </cell>
          <cell r="E9700">
            <v>7.1</v>
          </cell>
          <cell r="F9700">
            <v>17.75</v>
          </cell>
        </row>
        <row r="9701">
          <cell r="A9701">
            <v>4340212</v>
          </cell>
          <cell r="B9701" t="str">
            <v>43-402-12</v>
          </cell>
          <cell r="C9701" t="str">
            <v xml:space="preserve">EXPLORER EXD 11-12; R. HANDLE           </v>
          </cell>
          <cell r="D9701" t="str">
            <v>PC</v>
          </cell>
          <cell r="E9701">
            <v>7.1</v>
          </cell>
          <cell r="F9701">
            <v>17.75</v>
          </cell>
        </row>
        <row r="9702">
          <cell r="A9702">
            <v>4340217</v>
          </cell>
          <cell r="B9702" t="str">
            <v>43-402-17</v>
          </cell>
          <cell r="C9702" t="str">
            <v xml:space="preserve">WHITE-EXPLORER; R. HANDLE FIG. 17       </v>
          </cell>
          <cell r="D9702" t="str">
            <v>PC</v>
          </cell>
          <cell r="E9702">
            <v>4.74</v>
          </cell>
          <cell r="F9702">
            <v>11.850000000000001</v>
          </cell>
        </row>
        <row r="9703">
          <cell r="A9703">
            <v>4340223</v>
          </cell>
          <cell r="B9703" t="str">
            <v>43-402-23</v>
          </cell>
          <cell r="C9703" t="str">
            <v xml:space="preserve">WHITE-EXPLORER; R. HANDLE; FIG. 23      </v>
          </cell>
          <cell r="D9703" t="str">
            <v>PC</v>
          </cell>
          <cell r="E9703">
            <v>4.74</v>
          </cell>
          <cell r="F9703">
            <v>11.850000000000001</v>
          </cell>
        </row>
        <row r="9704">
          <cell r="A9704">
            <v>4340233</v>
          </cell>
          <cell r="B9704" t="str">
            <v>43-402-33</v>
          </cell>
          <cell r="C9704" t="str">
            <v xml:space="preserve">EXPLORER; R. HANDLE FIG. 3A             </v>
          </cell>
          <cell r="D9704" t="str">
            <v>PC</v>
          </cell>
          <cell r="E9704">
            <v>4.74</v>
          </cell>
          <cell r="F9704">
            <v>11.850000000000001</v>
          </cell>
        </row>
        <row r="9705">
          <cell r="A9705">
            <v>4340250</v>
          </cell>
          <cell r="B9705" t="str">
            <v>43-402-50</v>
          </cell>
          <cell r="C9705" t="str">
            <v xml:space="preserve">KIT PRIMA VISITA SET                    </v>
          </cell>
          <cell r="D9705" t="str">
            <v>PC</v>
          </cell>
          <cell r="E9705">
            <v>16.18</v>
          </cell>
          <cell r="F9705">
            <v>40.450000000000003</v>
          </cell>
        </row>
        <row r="9706">
          <cell r="A9706">
            <v>4340254</v>
          </cell>
          <cell r="B9706" t="str">
            <v>43-402-54</v>
          </cell>
          <cell r="C9706" t="str">
            <v xml:space="preserve">EXPLORER; R. HANDLE FIG. 54             </v>
          </cell>
          <cell r="D9706" t="str">
            <v>PC</v>
          </cell>
          <cell r="E9706">
            <v>4.74</v>
          </cell>
          <cell r="F9706">
            <v>11.850000000000001</v>
          </cell>
        </row>
        <row r="9707">
          <cell r="A9707">
            <v>4340266</v>
          </cell>
          <cell r="B9707" t="str">
            <v>43-402-66</v>
          </cell>
          <cell r="C9707" t="str">
            <v xml:space="preserve">EXPLORER; R. HANDLE FIG. 6XL            </v>
          </cell>
          <cell r="D9707" t="str">
            <v>PC</v>
          </cell>
          <cell r="E9707">
            <v>4.74</v>
          </cell>
          <cell r="F9707">
            <v>11.850000000000001</v>
          </cell>
        </row>
        <row r="9708">
          <cell r="A9708">
            <v>4340301</v>
          </cell>
          <cell r="B9708" t="str">
            <v>43-403-01</v>
          </cell>
          <cell r="C9708" t="str">
            <v xml:space="preserve">EXPLORER; FIG. UT 1/2                   </v>
          </cell>
          <cell r="D9708" t="str">
            <v>PC</v>
          </cell>
          <cell r="E9708">
            <v>10.44</v>
          </cell>
          <cell r="F9708">
            <v>26.099999999999998</v>
          </cell>
        </row>
        <row r="9709">
          <cell r="A9709">
            <v>4340302</v>
          </cell>
          <cell r="B9709" t="str">
            <v>43-403-02</v>
          </cell>
          <cell r="C9709" t="str">
            <v xml:space="preserve">EXPLORER; R. HANDLE; FIG. 2/2           </v>
          </cell>
          <cell r="D9709" t="str">
            <v>PC</v>
          </cell>
          <cell r="E9709">
            <v>10.44</v>
          </cell>
          <cell r="F9709">
            <v>26.099999999999998</v>
          </cell>
        </row>
        <row r="9710">
          <cell r="A9710">
            <v>4340303</v>
          </cell>
          <cell r="B9710" t="str">
            <v>43-403-03</v>
          </cell>
          <cell r="C9710" t="str">
            <v xml:space="preserve">EXPLORER; R. HANDLE; FIG. 3 CH/3 CH     </v>
          </cell>
          <cell r="D9710" t="str">
            <v>PC</v>
          </cell>
          <cell r="E9710">
            <v>10.44</v>
          </cell>
          <cell r="F9710">
            <v>26.099999999999998</v>
          </cell>
        </row>
        <row r="9711">
          <cell r="A9711">
            <v>4340304</v>
          </cell>
          <cell r="B9711" t="str">
            <v>43-403-04</v>
          </cell>
          <cell r="C9711" t="str">
            <v xml:space="preserve">EXPLORER; FIG. 6/3                      </v>
          </cell>
          <cell r="D9711" t="str">
            <v>PC</v>
          </cell>
          <cell r="E9711">
            <v>10.44</v>
          </cell>
          <cell r="F9711">
            <v>26.099999999999998</v>
          </cell>
        </row>
        <row r="9712">
          <cell r="A9712">
            <v>4340306</v>
          </cell>
          <cell r="B9712" t="str">
            <v>43-403-06</v>
          </cell>
          <cell r="C9712" t="str">
            <v xml:space="preserve">EXPLORER; FIG. 23/6                     </v>
          </cell>
          <cell r="D9712" t="str">
            <v>PC</v>
          </cell>
          <cell r="E9712">
            <v>10.44</v>
          </cell>
          <cell r="F9712">
            <v>26.099999999999998</v>
          </cell>
        </row>
        <row r="9713">
          <cell r="A9713">
            <v>4340316</v>
          </cell>
          <cell r="B9713" t="str">
            <v>43-403-16</v>
          </cell>
          <cell r="C9713" t="str">
            <v xml:space="preserve">EXPLORER; FIG. 16/17                    </v>
          </cell>
          <cell r="D9713" t="str">
            <v>PC</v>
          </cell>
          <cell r="E9713">
            <v>10.44</v>
          </cell>
          <cell r="F9713">
            <v>26.099999999999998</v>
          </cell>
        </row>
        <row r="9714">
          <cell r="A9714">
            <v>4340317</v>
          </cell>
          <cell r="B9714" t="str">
            <v>43-403-17</v>
          </cell>
          <cell r="C9714" t="str">
            <v xml:space="preserve">EXPLORER; R. HANDLE; FIG. 17/23         </v>
          </cell>
          <cell r="D9714" t="str">
            <v>PC</v>
          </cell>
          <cell r="E9714">
            <v>10.44</v>
          </cell>
          <cell r="F9714">
            <v>26.099999999999998</v>
          </cell>
        </row>
        <row r="9715">
          <cell r="A9715">
            <v>4340323</v>
          </cell>
          <cell r="B9715" t="str">
            <v>43-403-23</v>
          </cell>
          <cell r="C9715" t="str">
            <v xml:space="preserve">EXPLORER; FIG. 23/17A                   </v>
          </cell>
          <cell r="D9715" t="str">
            <v>PC</v>
          </cell>
          <cell r="E9715">
            <v>10.44</v>
          </cell>
          <cell r="F9715">
            <v>26.099999999999998</v>
          </cell>
        </row>
        <row r="9716">
          <cell r="A9716">
            <v>4340401</v>
          </cell>
          <cell r="B9716" t="str">
            <v>43-404-01</v>
          </cell>
          <cell r="C9716" t="str">
            <v xml:space="preserve">NABERS EXPLORER FIG. 1                  </v>
          </cell>
          <cell r="D9716" t="str">
            <v>PC</v>
          </cell>
          <cell r="E9716">
            <v>12.87</v>
          </cell>
          <cell r="F9716">
            <v>32.174999999999997</v>
          </cell>
        </row>
        <row r="9717">
          <cell r="A9717">
            <v>4340402</v>
          </cell>
          <cell r="B9717" t="str">
            <v>43-404-02</v>
          </cell>
          <cell r="C9717" t="str">
            <v xml:space="preserve">NABERS EXPLORER FIG. 2                  </v>
          </cell>
          <cell r="D9717" t="str">
            <v>PC</v>
          </cell>
          <cell r="E9717">
            <v>12.87</v>
          </cell>
          <cell r="F9717">
            <v>32.174999999999997</v>
          </cell>
        </row>
        <row r="9718">
          <cell r="A9718">
            <v>4340405</v>
          </cell>
          <cell r="B9718" t="str">
            <v>43-404-05</v>
          </cell>
          <cell r="C9718" t="str">
            <v xml:space="preserve">EXPLORER FIG. 5/6                       </v>
          </cell>
          <cell r="D9718" t="str">
            <v>PC</v>
          </cell>
          <cell r="E9718">
            <v>10.44</v>
          </cell>
          <cell r="F9718">
            <v>26.099999999999998</v>
          </cell>
        </row>
        <row r="9719">
          <cell r="A9719">
            <v>4340423</v>
          </cell>
          <cell r="B9719" t="str">
            <v>43-404-23</v>
          </cell>
          <cell r="C9719" t="str">
            <v xml:space="preserve">EXPLORER FIG. 16/23                     </v>
          </cell>
          <cell r="D9719" t="str">
            <v>PC</v>
          </cell>
          <cell r="E9719">
            <v>10.44</v>
          </cell>
          <cell r="F9719">
            <v>26.099999999999998</v>
          </cell>
        </row>
        <row r="9720">
          <cell r="A9720">
            <v>4348201</v>
          </cell>
          <cell r="B9720" t="str">
            <v>43-482-01</v>
          </cell>
          <cell r="C9720" t="str">
            <v xml:space="preserve">EXCAVATOR; R. HANDLE; FIG. GM 1A        </v>
          </cell>
          <cell r="D9720" t="str">
            <v>PC</v>
          </cell>
          <cell r="E9720">
            <v>13.86</v>
          </cell>
          <cell r="F9720">
            <v>34.65</v>
          </cell>
        </row>
        <row r="9721">
          <cell r="A9721">
            <v>4348202</v>
          </cell>
          <cell r="B9721" t="str">
            <v>43-482-02</v>
          </cell>
          <cell r="C9721" t="str">
            <v xml:space="preserve">EXCAVATOR; R. HANDLE; FIG. GM 2A        </v>
          </cell>
          <cell r="D9721" t="str">
            <v>PC</v>
          </cell>
          <cell r="E9721">
            <v>13.86</v>
          </cell>
          <cell r="F9721">
            <v>34.65</v>
          </cell>
        </row>
        <row r="9722">
          <cell r="A9722">
            <v>4348400</v>
          </cell>
          <cell r="B9722" t="str">
            <v>43-484-00</v>
          </cell>
          <cell r="C9722" t="str">
            <v xml:space="preserve">EXCAVATOR; R. HANDLE; FIG. GM 0         </v>
          </cell>
          <cell r="D9722" t="str">
            <v>PC</v>
          </cell>
          <cell r="E9722">
            <v>13.59</v>
          </cell>
          <cell r="F9722">
            <v>33.975000000000001</v>
          </cell>
        </row>
        <row r="9723">
          <cell r="A9723">
            <v>4348401</v>
          </cell>
          <cell r="B9723" t="str">
            <v>43-484-01</v>
          </cell>
          <cell r="C9723" t="str">
            <v xml:space="preserve">EXCAVATOR; R. HANDLE; FIG. GM 1         </v>
          </cell>
          <cell r="D9723" t="str">
            <v>PC</v>
          </cell>
          <cell r="E9723">
            <v>13.59</v>
          </cell>
          <cell r="F9723">
            <v>33.975000000000001</v>
          </cell>
        </row>
        <row r="9724">
          <cell r="A9724">
            <v>4348402</v>
          </cell>
          <cell r="B9724" t="str">
            <v>43-484-02</v>
          </cell>
          <cell r="C9724" t="str">
            <v xml:space="preserve">EXCAVATOR; R. HANDLE; FIG. GM 2         </v>
          </cell>
          <cell r="D9724" t="str">
            <v>PC</v>
          </cell>
          <cell r="E9724">
            <v>13.59</v>
          </cell>
          <cell r="F9724">
            <v>33.975000000000001</v>
          </cell>
        </row>
        <row r="9725">
          <cell r="A9725">
            <v>4348403</v>
          </cell>
          <cell r="B9725" t="str">
            <v>43-484-03</v>
          </cell>
          <cell r="C9725" t="str">
            <v xml:space="preserve">EXCAVATOR; R. HANDLE; FIG. GM 3         </v>
          </cell>
          <cell r="D9725" t="str">
            <v>PC</v>
          </cell>
          <cell r="E9725">
            <v>13.59</v>
          </cell>
          <cell r="F9725">
            <v>33.975000000000001</v>
          </cell>
        </row>
        <row r="9726">
          <cell r="A9726">
            <v>4348404</v>
          </cell>
          <cell r="B9726" t="str">
            <v>43-484-04</v>
          </cell>
          <cell r="C9726" t="str">
            <v xml:space="preserve">EXCAVATOR; R. HANDLE; FIG. GM 4         </v>
          </cell>
          <cell r="D9726" t="str">
            <v>PC</v>
          </cell>
          <cell r="E9726">
            <v>13.59</v>
          </cell>
          <cell r="F9726">
            <v>33.975000000000001</v>
          </cell>
        </row>
        <row r="9727">
          <cell r="A9727">
            <v>4348634</v>
          </cell>
          <cell r="B9727" t="str">
            <v>43-486-34</v>
          </cell>
          <cell r="C9727" t="str">
            <v xml:space="preserve">EXCAVATOR; DIAM. 1,9 MM, GREY           </v>
          </cell>
          <cell r="D9727" t="str">
            <v>PC</v>
          </cell>
          <cell r="E9727">
            <v>26.6</v>
          </cell>
          <cell r="F9727">
            <v>66.5</v>
          </cell>
        </row>
        <row r="9728">
          <cell r="A9728">
            <v>4348700</v>
          </cell>
          <cell r="B9728" t="str">
            <v>43-487-00</v>
          </cell>
          <cell r="C9728" t="str">
            <v xml:space="preserve">EXCAVATOR; R. HANDLE; FIG. GM 125/126   </v>
          </cell>
          <cell r="D9728" t="str">
            <v>PC</v>
          </cell>
          <cell r="E9728">
            <v>13.86</v>
          </cell>
          <cell r="F9728">
            <v>34.65</v>
          </cell>
        </row>
        <row r="9729">
          <cell r="A9729">
            <v>4348702</v>
          </cell>
          <cell r="B9729" t="str">
            <v>43-487-02</v>
          </cell>
          <cell r="C9729" t="str">
            <v xml:space="preserve">EXCAVATOR; R. HANDLE; FIG. GM 127/128   </v>
          </cell>
          <cell r="D9729" t="str">
            <v>PC</v>
          </cell>
          <cell r="E9729">
            <v>13.86</v>
          </cell>
          <cell r="F9729">
            <v>34.65</v>
          </cell>
        </row>
        <row r="9730">
          <cell r="A9730">
            <v>4348704</v>
          </cell>
          <cell r="B9730" t="str">
            <v>43-487-04</v>
          </cell>
          <cell r="C9730" t="str">
            <v xml:space="preserve">EXCAVATOR; R. HANDLE; FIG. GM 129/130   </v>
          </cell>
          <cell r="D9730" t="str">
            <v>PC</v>
          </cell>
          <cell r="E9730">
            <v>13.86</v>
          </cell>
          <cell r="F9730">
            <v>34.65</v>
          </cell>
        </row>
        <row r="9731">
          <cell r="A9731">
            <v>4348706</v>
          </cell>
          <cell r="B9731" t="str">
            <v>43-487-06</v>
          </cell>
          <cell r="C9731" t="str">
            <v xml:space="preserve">EXCAVATOR; R. HANDLE; FIG. GM 133/134   </v>
          </cell>
          <cell r="D9731" t="str">
            <v>PC</v>
          </cell>
          <cell r="E9731">
            <v>13.86</v>
          </cell>
          <cell r="F9731">
            <v>34.65</v>
          </cell>
        </row>
        <row r="9732">
          <cell r="A9732">
            <v>4348708</v>
          </cell>
          <cell r="B9732" t="str">
            <v>43-487-08</v>
          </cell>
          <cell r="C9732" t="str">
            <v xml:space="preserve">EXCAVATOR; R. HANDLE; FIG. GM 153/154   </v>
          </cell>
          <cell r="D9732" t="str">
            <v>PC</v>
          </cell>
          <cell r="E9732">
            <v>13.86</v>
          </cell>
          <cell r="F9732">
            <v>34.65</v>
          </cell>
        </row>
        <row r="9733">
          <cell r="A9733">
            <v>4348710</v>
          </cell>
          <cell r="B9733" t="str">
            <v>43-487-10</v>
          </cell>
          <cell r="C9733" t="str">
            <v xml:space="preserve">EXCAVATOR; R. HANDLE; FIG. GM 14        </v>
          </cell>
          <cell r="D9733" t="str">
            <v>PC</v>
          </cell>
          <cell r="E9733">
            <v>13.86</v>
          </cell>
          <cell r="F9733">
            <v>34.65</v>
          </cell>
        </row>
        <row r="9734">
          <cell r="A9734">
            <v>4348712</v>
          </cell>
          <cell r="B9734" t="str">
            <v>43-487-12</v>
          </cell>
          <cell r="C9734" t="str">
            <v xml:space="preserve">EXCAVATOR; R. HANDLE; FIG. GM 38/39     </v>
          </cell>
          <cell r="D9734" t="str">
            <v>PC</v>
          </cell>
          <cell r="E9734">
            <v>13.86</v>
          </cell>
          <cell r="F9734">
            <v>34.65</v>
          </cell>
        </row>
        <row r="9735">
          <cell r="A9735">
            <v>4348714</v>
          </cell>
          <cell r="B9735" t="str">
            <v>43-487-14</v>
          </cell>
          <cell r="C9735" t="str">
            <v xml:space="preserve">EXCAVATOR; R. HANDLE; FIG. GM E1        </v>
          </cell>
          <cell r="D9735" t="str">
            <v>PC</v>
          </cell>
          <cell r="E9735">
            <v>13.86</v>
          </cell>
          <cell r="F9735">
            <v>34.65</v>
          </cell>
        </row>
        <row r="9736">
          <cell r="A9736">
            <v>4348716</v>
          </cell>
          <cell r="B9736" t="str">
            <v>43-487-16</v>
          </cell>
          <cell r="C9736" t="str">
            <v xml:space="preserve">EXCAVATOR; R. HANDLE; FIG. GM E2        </v>
          </cell>
          <cell r="D9736" t="str">
            <v>PC</v>
          </cell>
          <cell r="E9736">
            <v>13.86</v>
          </cell>
          <cell r="F9736">
            <v>34.65</v>
          </cell>
        </row>
        <row r="9737">
          <cell r="A9737">
            <v>4348718</v>
          </cell>
          <cell r="B9737" t="str">
            <v>43-487-18</v>
          </cell>
          <cell r="C9737" t="str">
            <v xml:space="preserve">EXCAVATOR; R. HANDLE; FIG. GM E3        </v>
          </cell>
          <cell r="D9737" t="str">
            <v>PC</v>
          </cell>
          <cell r="E9737">
            <v>13.86</v>
          </cell>
          <cell r="F9737">
            <v>34.65</v>
          </cell>
        </row>
        <row r="9738">
          <cell r="A9738">
            <v>4348720</v>
          </cell>
          <cell r="B9738" t="str">
            <v>43-487-20</v>
          </cell>
          <cell r="C9738" t="str">
            <v xml:space="preserve">EXCAVATOR; R. HANDLE; FIG. GM 6         </v>
          </cell>
          <cell r="D9738" t="str">
            <v>PC</v>
          </cell>
          <cell r="E9738">
            <v>13.86</v>
          </cell>
          <cell r="F9738">
            <v>34.65</v>
          </cell>
        </row>
        <row r="9739">
          <cell r="A9739">
            <v>4348722</v>
          </cell>
          <cell r="B9739" t="str">
            <v>43-487-22</v>
          </cell>
          <cell r="C9739" t="str">
            <v xml:space="preserve">EXCAVATOR; R. HANDLE; FIG. GM 17S       </v>
          </cell>
          <cell r="D9739" t="str">
            <v>PC</v>
          </cell>
          <cell r="E9739">
            <v>13.86</v>
          </cell>
          <cell r="F9739">
            <v>34.65</v>
          </cell>
        </row>
        <row r="9740">
          <cell r="A9740">
            <v>4348724</v>
          </cell>
          <cell r="B9740" t="str">
            <v>43-487-24</v>
          </cell>
          <cell r="C9740" t="str">
            <v xml:space="preserve">EXCAVATOR; R. HANDLE; FIG. GM 17        </v>
          </cell>
          <cell r="D9740" t="str">
            <v>PC</v>
          </cell>
          <cell r="E9740">
            <v>13.86</v>
          </cell>
          <cell r="F9740">
            <v>34.65</v>
          </cell>
        </row>
        <row r="9741">
          <cell r="A9741">
            <v>4348726</v>
          </cell>
          <cell r="B9741" t="str">
            <v>43-487-26</v>
          </cell>
          <cell r="C9741" t="str">
            <v xml:space="preserve">EXCAVATOR; R. HANDLE; FIG. GM 18        </v>
          </cell>
          <cell r="D9741" t="str">
            <v>PC</v>
          </cell>
          <cell r="E9741">
            <v>13.86</v>
          </cell>
          <cell r="F9741">
            <v>34.65</v>
          </cell>
        </row>
        <row r="9742">
          <cell r="A9742">
            <v>4348728</v>
          </cell>
          <cell r="B9742" t="str">
            <v>43-487-28</v>
          </cell>
          <cell r="C9742" t="str">
            <v xml:space="preserve">EXCAVATOR; R. HANDLE; FIG. GM 19        </v>
          </cell>
          <cell r="D9742" t="str">
            <v>PC</v>
          </cell>
          <cell r="E9742">
            <v>13.86</v>
          </cell>
          <cell r="F9742">
            <v>34.65</v>
          </cell>
        </row>
        <row r="9743">
          <cell r="A9743">
            <v>4348730</v>
          </cell>
          <cell r="B9743" t="str">
            <v>43-487-30</v>
          </cell>
          <cell r="C9743" t="str">
            <v xml:space="preserve">EXCAVATOR; R. HANDLE; FIG. GM 17W       </v>
          </cell>
          <cell r="D9743" t="str">
            <v>PC</v>
          </cell>
          <cell r="E9743">
            <v>13.59</v>
          </cell>
          <cell r="F9743">
            <v>33.975000000000001</v>
          </cell>
        </row>
        <row r="9744">
          <cell r="A9744">
            <v>4348732</v>
          </cell>
          <cell r="B9744" t="str">
            <v>43-487-32</v>
          </cell>
          <cell r="C9744" t="str">
            <v xml:space="preserve">EXCAVATOR; R. HANDLE; FIG. GM 18W       </v>
          </cell>
          <cell r="D9744" t="str">
            <v>PC</v>
          </cell>
          <cell r="E9744">
            <v>13.59</v>
          </cell>
          <cell r="F9744">
            <v>33.975000000000001</v>
          </cell>
        </row>
        <row r="9745">
          <cell r="A9745">
            <v>4348734</v>
          </cell>
          <cell r="B9745" t="str">
            <v>43-487-34</v>
          </cell>
          <cell r="C9745" t="str">
            <v xml:space="preserve">EXCAVATOR; R. HANDLE; FIG. GM 19W       </v>
          </cell>
          <cell r="D9745" t="str">
            <v>PC</v>
          </cell>
          <cell r="E9745">
            <v>13.59</v>
          </cell>
          <cell r="F9745">
            <v>33.975000000000001</v>
          </cell>
        </row>
        <row r="9746">
          <cell r="A9746">
            <v>4348735</v>
          </cell>
          <cell r="B9746" t="str">
            <v>43-487-35</v>
          </cell>
          <cell r="C9746" t="str">
            <v xml:space="preserve">EXCAVATOR; R. HANDLE; FIG. GM 61/62     </v>
          </cell>
          <cell r="D9746" t="str">
            <v>PC</v>
          </cell>
          <cell r="E9746">
            <v>13.86</v>
          </cell>
          <cell r="F9746">
            <v>34.65</v>
          </cell>
        </row>
        <row r="9747">
          <cell r="A9747">
            <v>4348736</v>
          </cell>
          <cell r="B9747" t="str">
            <v>43-487-36</v>
          </cell>
          <cell r="C9747" t="str">
            <v xml:space="preserve">EXCAVATOR; R. HANDLE; FIG. GM 63/64     </v>
          </cell>
          <cell r="D9747" t="str">
            <v>PC</v>
          </cell>
          <cell r="E9747">
            <v>13.86</v>
          </cell>
          <cell r="F9747">
            <v>34.65</v>
          </cell>
        </row>
        <row r="9748">
          <cell r="A9748">
            <v>4348738</v>
          </cell>
          <cell r="B9748" t="str">
            <v>43-487-38</v>
          </cell>
          <cell r="C9748" t="str">
            <v xml:space="preserve">EXCAVATOR; R. HANDLE; FIG. GM 65/66     </v>
          </cell>
          <cell r="D9748" t="str">
            <v>PC</v>
          </cell>
          <cell r="E9748">
            <v>13.86</v>
          </cell>
          <cell r="F9748">
            <v>34.65</v>
          </cell>
        </row>
        <row r="9749">
          <cell r="A9749">
            <v>4348740</v>
          </cell>
          <cell r="B9749" t="str">
            <v>43-487-40</v>
          </cell>
          <cell r="C9749" t="str">
            <v xml:space="preserve">EXCAVATOR; R. HANDLE; FIG. GM 31L       </v>
          </cell>
          <cell r="D9749" t="str">
            <v>PC</v>
          </cell>
          <cell r="E9749">
            <v>13.86</v>
          </cell>
          <cell r="F9749">
            <v>34.65</v>
          </cell>
        </row>
        <row r="9750">
          <cell r="A9750">
            <v>4348742</v>
          </cell>
          <cell r="B9750" t="str">
            <v>43-487-42</v>
          </cell>
          <cell r="C9750" t="str">
            <v xml:space="preserve">EXCAVATOR; R. HANDLE; FIG. GM 32L       </v>
          </cell>
          <cell r="D9750" t="str">
            <v>PC</v>
          </cell>
          <cell r="E9750">
            <v>13.86</v>
          </cell>
          <cell r="F9750">
            <v>34.65</v>
          </cell>
        </row>
        <row r="9751">
          <cell r="A9751">
            <v>4348744</v>
          </cell>
          <cell r="B9751" t="str">
            <v>43-487-44</v>
          </cell>
          <cell r="C9751" t="str">
            <v xml:space="preserve">EXCAVATOR; R. HANDLE; FIG. GM 33L       </v>
          </cell>
          <cell r="D9751" t="str">
            <v>PC</v>
          </cell>
          <cell r="E9751">
            <v>13.86</v>
          </cell>
          <cell r="F9751">
            <v>34.65</v>
          </cell>
        </row>
        <row r="9752">
          <cell r="A9752">
            <v>4349301</v>
          </cell>
          <cell r="B9752" t="str">
            <v>43-493-01</v>
          </cell>
          <cell r="C9752" t="str">
            <v xml:space="preserve">BLACK-ENAMEL-CHISEL; FIG. 1             </v>
          </cell>
          <cell r="D9752" t="str">
            <v>PC</v>
          </cell>
          <cell r="E9752">
            <v>11.61</v>
          </cell>
          <cell r="F9752">
            <v>29.024999999999999</v>
          </cell>
        </row>
        <row r="9753">
          <cell r="A9753">
            <v>4349302</v>
          </cell>
          <cell r="B9753" t="str">
            <v>43-493-02</v>
          </cell>
          <cell r="C9753" t="str">
            <v xml:space="preserve">BLACK-ENAMEL-CHISEL; FIG. 2             </v>
          </cell>
          <cell r="D9753" t="str">
            <v>PC</v>
          </cell>
          <cell r="E9753">
            <v>11.61</v>
          </cell>
          <cell r="F9753">
            <v>29.024999999999999</v>
          </cell>
        </row>
        <row r="9754">
          <cell r="A9754">
            <v>4349326</v>
          </cell>
          <cell r="B9754" t="str">
            <v>43-493-26</v>
          </cell>
          <cell r="C9754" t="str">
            <v xml:space="preserve">BLACK-ENAMEL-CHISEL; FIG. 26            </v>
          </cell>
          <cell r="D9754" t="str">
            <v>PC</v>
          </cell>
          <cell r="E9754">
            <v>11.61</v>
          </cell>
          <cell r="F9754">
            <v>29.024999999999999</v>
          </cell>
        </row>
        <row r="9755">
          <cell r="A9755">
            <v>4349327</v>
          </cell>
          <cell r="B9755" t="str">
            <v>43-493-27</v>
          </cell>
          <cell r="C9755" t="str">
            <v xml:space="preserve">BLACK-ENAMEL-CHISEL; FIG. 27            </v>
          </cell>
          <cell r="D9755" t="str">
            <v>PC</v>
          </cell>
          <cell r="E9755">
            <v>11.61</v>
          </cell>
          <cell r="F9755">
            <v>29.024999999999999</v>
          </cell>
        </row>
        <row r="9756">
          <cell r="A9756">
            <v>4349328</v>
          </cell>
          <cell r="B9756" t="str">
            <v>43-493-28</v>
          </cell>
          <cell r="C9756" t="str">
            <v xml:space="preserve">BLACK-ENAMEL-CHISEL; FIG. 28            </v>
          </cell>
          <cell r="D9756" t="str">
            <v>PC</v>
          </cell>
          <cell r="E9756">
            <v>11.61</v>
          </cell>
          <cell r="F9756">
            <v>29.024999999999999</v>
          </cell>
        </row>
        <row r="9757">
          <cell r="A9757">
            <v>4349329</v>
          </cell>
          <cell r="B9757" t="str">
            <v>43-493-29</v>
          </cell>
          <cell r="C9757" t="str">
            <v xml:space="preserve">BLACK-ENAMEL-CHISEL; FIG. 29            </v>
          </cell>
          <cell r="D9757" t="str">
            <v>PC</v>
          </cell>
          <cell r="E9757">
            <v>11.61</v>
          </cell>
          <cell r="F9757">
            <v>29.024999999999999</v>
          </cell>
        </row>
        <row r="9758">
          <cell r="A9758">
            <v>4349352</v>
          </cell>
          <cell r="B9758" t="str">
            <v>43-493-52</v>
          </cell>
          <cell r="C9758" t="str">
            <v xml:space="preserve">BLACK-ENAMEL-CHISEL; FIG. 51/52         </v>
          </cell>
          <cell r="D9758" t="str">
            <v>PC</v>
          </cell>
          <cell r="E9758">
            <v>11.61</v>
          </cell>
          <cell r="F9758">
            <v>29.024999999999999</v>
          </cell>
        </row>
        <row r="9759">
          <cell r="A9759">
            <v>4349354</v>
          </cell>
          <cell r="B9759" t="str">
            <v>43-493-54</v>
          </cell>
          <cell r="C9759" t="str">
            <v xml:space="preserve">BLACK-ENAMEL-CHISEL; FIG. 53/54         </v>
          </cell>
          <cell r="D9759" t="str">
            <v>PC</v>
          </cell>
          <cell r="E9759">
            <v>11.61</v>
          </cell>
          <cell r="F9759">
            <v>29.024999999999999</v>
          </cell>
        </row>
        <row r="9760">
          <cell r="A9760">
            <v>4349364</v>
          </cell>
          <cell r="B9760" t="str">
            <v>43-493-64</v>
          </cell>
          <cell r="C9760" t="str">
            <v xml:space="preserve">BLACK-ENAMEL-CHISEL; FIG. 63/64         </v>
          </cell>
          <cell r="D9760" t="str">
            <v>PC</v>
          </cell>
          <cell r="E9760">
            <v>11.61</v>
          </cell>
          <cell r="F9760">
            <v>29.024999999999999</v>
          </cell>
        </row>
        <row r="9761">
          <cell r="A9761">
            <v>4349366</v>
          </cell>
          <cell r="B9761" t="str">
            <v>43-493-66</v>
          </cell>
          <cell r="C9761" t="str">
            <v xml:space="preserve">BLACK-ENAMEL-CHISEL; FIG. 65/66         </v>
          </cell>
          <cell r="D9761" t="str">
            <v>PC</v>
          </cell>
          <cell r="E9761">
            <v>11.61</v>
          </cell>
          <cell r="F9761">
            <v>29.024999999999999</v>
          </cell>
        </row>
        <row r="9762">
          <cell r="A9762">
            <v>4349378</v>
          </cell>
          <cell r="B9762" t="str">
            <v>43-493-78</v>
          </cell>
          <cell r="C9762" t="str">
            <v xml:space="preserve">BLACK-ENAMEL-CHISEL; FIG. 77/78         </v>
          </cell>
          <cell r="D9762" t="str">
            <v>PC</v>
          </cell>
          <cell r="E9762">
            <v>11.61</v>
          </cell>
          <cell r="F9762">
            <v>29.024999999999999</v>
          </cell>
        </row>
        <row r="9763">
          <cell r="A9763">
            <v>4349380</v>
          </cell>
          <cell r="B9763" t="str">
            <v>43-493-80</v>
          </cell>
          <cell r="C9763" t="str">
            <v xml:space="preserve">BLACK-ENAMEL-CHISEL; FIG. 79/80         </v>
          </cell>
          <cell r="D9763" t="str">
            <v>PC</v>
          </cell>
          <cell r="E9763">
            <v>11.61</v>
          </cell>
          <cell r="F9763">
            <v>29.024999999999999</v>
          </cell>
        </row>
        <row r="9764">
          <cell r="A9764">
            <v>4349402</v>
          </cell>
          <cell r="B9764" t="str">
            <v>43-494-02</v>
          </cell>
          <cell r="C9764" t="str">
            <v xml:space="preserve">WEDELSTAEDT-ENAMEL-CHISEL; FIG. 1/2     </v>
          </cell>
          <cell r="D9764" t="str">
            <v>PC</v>
          </cell>
          <cell r="E9764">
            <v>11.61</v>
          </cell>
          <cell r="F9764">
            <v>29.024999999999999</v>
          </cell>
        </row>
        <row r="9765">
          <cell r="A9765">
            <v>4349404</v>
          </cell>
          <cell r="B9765" t="str">
            <v>43-494-04</v>
          </cell>
          <cell r="C9765" t="str">
            <v xml:space="preserve">WEDELSTAEDT-ENAMEL-CHISEL; FIG. 3/4     </v>
          </cell>
          <cell r="D9765" t="str">
            <v>PC</v>
          </cell>
          <cell r="E9765">
            <v>11.61</v>
          </cell>
          <cell r="F9765">
            <v>29.024999999999999</v>
          </cell>
        </row>
        <row r="9766">
          <cell r="A9766">
            <v>4349406</v>
          </cell>
          <cell r="B9766" t="str">
            <v>43-494-06</v>
          </cell>
          <cell r="C9766" t="str">
            <v xml:space="preserve">WEDELSTAEDT-ENAMEL-CHISEL; FIG. 5/6     </v>
          </cell>
          <cell r="D9766" t="str">
            <v>PC</v>
          </cell>
          <cell r="E9766">
            <v>11.61</v>
          </cell>
          <cell r="F9766">
            <v>29.024999999999999</v>
          </cell>
        </row>
        <row r="9767">
          <cell r="A9767">
            <v>4350031</v>
          </cell>
          <cell r="B9767" t="str">
            <v>43-500-31</v>
          </cell>
          <cell r="C9767" t="str">
            <v xml:space="preserve">PLUGGER; ISO 30/40; BLUE-BLACK          </v>
          </cell>
          <cell r="D9767" t="str">
            <v>PC</v>
          </cell>
          <cell r="E9767">
            <v>29.5</v>
          </cell>
          <cell r="F9767">
            <v>73.75</v>
          </cell>
        </row>
        <row r="9768">
          <cell r="A9768">
            <v>4350051</v>
          </cell>
          <cell r="B9768" t="str">
            <v>43-500-51</v>
          </cell>
          <cell r="C9768" t="str">
            <v xml:space="preserve">PLUGGER; ISO 50/90; YELLOW-WHITE        </v>
          </cell>
          <cell r="D9768" t="str">
            <v>PC</v>
          </cell>
          <cell r="E9768">
            <v>29.5</v>
          </cell>
          <cell r="F9768">
            <v>73.75</v>
          </cell>
        </row>
        <row r="9769">
          <cell r="A9769">
            <v>4350401</v>
          </cell>
          <cell r="B9769" t="str">
            <v>43-504-01</v>
          </cell>
          <cell r="C9769" t="str">
            <v xml:space="preserve">ENDO PROBE STEWART                      </v>
          </cell>
          <cell r="D9769" t="str">
            <v>PC</v>
          </cell>
          <cell r="E9769">
            <v>16.559999999999999</v>
          </cell>
          <cell r="F9769">
            <v>41.4</v>
          </cell>
        </row>
        <row r="9770">
          <cell r="A9770">
            <v>4350503</v>
          </cell>
          <cell r="B9770" t="str">
            <v>43-505-03</v>
          </cell>
          <cell r="C9770" t="str">
            <v xml:space="preserve">PLUGGER FIG. ISO 30; ROUND; BLUE        </v>
          </cell>
          <cell r="D9770" t="str">
            <v>PC</v>
          </cell>
          <cell r="E9770">
            <v>17.3</v>
          </cell>
          <cell r="F9770">
            <v>43.25</v>
          </cell>
        </row>
        <row r="9771">
          <cell r="A9771">
            <v>4350504</v>
          </cell>
          <cell r="B9771" t="str">
            <v>43-505-04</v>
          </cell>
          <cell r="C9771" t="str">
            <v xml:space="preserve">PLUGGER FIG. ISO 40; ROUND; BLACK       </v>
          </cell>
          <cell r="D9771" t="str">
            <v>PC</v>
          </cell>
          <cell r="E9771">
            <v>17.3</v>
          </cell>
          <cell r="F9771">
            <v>43.25</v>
          </cell>
        </row>
        <row r="9772">
          <cell r="A9772">
            <v>4350505</v>
          </cell>
          <cell r="B9772" t="str">
            <v>43-505-05</v>
          </cell>
          <cell r="C9772" t="str">
            <v xml:space="preserve">PLUGGER FIG. ISO 50; ROUND; YELLOW      </v>
          </cell>
          <cell r="D9772" t="str">
            <v>PC</v>
          </cell>
          <cell r="E9772">
            <v>17.3</v>
          </cell>
          <cell r="F9772">
            <v>43.25</v>
          </cell>
        </row>
        <row r="9773">
          <cell r="A9773">
            <v>4350506</v>
          </cell>
          <cell r="B9773" t="str">
            <v>43-505-06</v>
          </cell>
          <cell r="C9773" t="str">
            <v xml:space="preserve">PLUGGER FIG. ISO 60; ROUND; BLUE        </v>
          </cell>
          <cell r="D9773" t="str">
            <v>PC</v>
          </cell>
          <cell r="E9773">
            <v>17.3</v>
          </cell>
          <cell r="F9773">
            <v>43.25</v>
          </cell>
        </row>
        <row r="9774">
          <cell r="A9774">
            <v>4350509</v>
          </cell>
          <cell r="B9774" t="str">
            <v>43-505-09</v>
          </cell>
          <cell r="C9774" t="str">
            <v xml:space="preserve">PLUGGER FIG. ISO 90; ROUND; WHITE       </v>
          </cell>
          <cell r="D9774" t="str">
            <v>PC</v>
          </cell>
          <cell r="E9774">
            <v>17.3</v>
          </cell>
          <cell r="F9774">
            <v>43.25</v>
          </cell>
        </row>
        <row r="9775">
          <cell r="A9775">
            <v>4350510</v>
          </cell>
          <cell r="B9775" t="str">
            <v>43-505-10</v>
          </cell>
          <cell r="C9775" t="str">
            <v xml:space="preserve">PLUGGER FIG. ISO 100; ROUND; YELLOW     </v>
          </cell>
          <cell r="D9775" t="str">
            <v>PC</v>
          </cell>
          <cell r="E9775">
            <v>17.3</v>
          </cell>
          <cell r="F9775">
            <v>43.25</v>
          </cell>
        </row>
        <row r="9776">
          <cell r="A9776">
            <v>4350512</v>
          </cell>
          <cell r="B9776" t="str">
            <v>43-505-12</v>
          </cell>
          <cell r="C9776" t="str">
            <v xml:space="preserve">PLUGGER FIG. ISO 120; ROUND; BLUE       </v>
          </cell>
          <cell r="D9776" t="str">
            <v>PC</v>
          </cell>
          <cell r="E9776">
            <v>17.3</v>
          </cell>
          <cell r="F9776">
            <v>43.25</v>
          </cell>
        </row>
        <row r="9777">
          <cell r="A9777">
            <v>4350601</v>
          </cell>
          <cell r="B9777" t="str">
            <v>43-506-01</v>
          </cell>
          <cell r="C9777" t="str">
            <v xml:space="preserve">PLUGGER; FIG. 1                         </v>
          </cell>
          <cell r="D9777" t="str">
            <v>PC</v>
          </cell>
          <cell r="E9777">
            <v>11.9</v>
          </cell>
          <cell r="F9777">
            <v>29.75</v>
          </cell>
        </row>
        <row r="9778">
          <cell r="A9778">
            <v>4350602</v>
          </cell>
          <cell r="B9778" t="str">
            <v>43-506-02</v>
          </cell>
          <cell r="C9778" t="str">
            <v xml:space="preserve">PLUGGER; FIG. 2                         </v>
          </cell>
          <cell r="D9778" t="str">
            <v>PC</v>
          </cell>
          <cell r="E9778">
            <v>11.9</v>
          </cell>
          <cell r="F9778">
            <v>29.75</v>
          </cell>
        </row>
        <row r="9779">
          <cell r="A9779">
            <v>4350603</v>
          </cell>
          <cell r="B9779" t="str">
            <v>43-506-03</v>
          </cell>
          <cell r="C9779" t="str">
            <v xml:space="preserve">PLUGGER; FIG. 3                         </v>
          </cell>
          <cell r="D9779" t="str">
            <v>PC</v>
          </cell>
          <cell r="E9779">
            <v>11.9</v>
          </cell>
          <cell r="F9779">
            <v>29.75</v>
          </cell>
        </row>
        <row r="9780">
          <cell r="A9780">
            <v>4350702</v>
          </cell>
          <cell r="B9780" t="str">
            <v>43-507-02</v>
          </cell>
          <cell r="C9780" t="str">
            <v xml:space="preserve">SPREADER; ISO 20; YELLOW                </v>
          </cell>
          <cell r="D9780" t="str">
            <v>PC</v>
          </cell>
          <cell r="E9780">
            <v>9.7200000000000006</v>
          </cell>
          <cell r="F9780">
            <v>24.3</v>
          </cell>
        </row>
        <row r="9781">
          <cell r="A9781">
            <v>4350703</v>
          </cell>
          <cell r="B9781" t="str">
            <v>43-507-03</v>
          </cell>
          <cell r="C9781" t="str">
            <v xml:space="preserve">SPREADER; ISO 30; BLUE                  </v>
          </cell>
          <cell r="D9781" t="str">
            <v>PC</v>
          </cell>
          <cell r="E9781">
            <v>9.7200000000000006</v>
          </cell>
          <cell r="F9781">
            <v>24.3</v>
          </cell>
        </row>
        <row r="9782">
          <cell r="A9782">
            <v>4350704</v>
          </cell>
          <cell r="B9782" t="str">
            <v>43-507-04</v>
          </cell>
          <cell r="C9782" t="str">
            <v xml:space="preserve">SPREADER; ISO 40; BLACK                 </v>
          </cell>
          <cell r="D9782" t="str">
            <v>PC</v>
          </cell>
          <cell r="E9782">
            <v>9.7200000000000006</v>
          </cell>
          <cell r="F9782">
            <v>24.3</v>
          </cell>
        </row>
        <row r="9783">
          <cell r="A9783">
            <v>4350705</v>
          </cell>
          <cell r="B9783" t="str">
            <v>43-507-05</v>
          </cell>
          <cell r="C9783" t="str">
            <v xml:space="preserve">SPREADER; ISO 50; YELLOW                </v>
          </cell>
          <cell r="D9783" t="str">
            <v>PC</v>
          </cell>
          <cell r="E9783">
            <v>9.7200000000000006</v>
          </cell>
          <cell r="F9783">
            <v>24.3</v>
          </cell>
        </row>
        <row r="9784">
          <cell r="A9784">
            <v>4350706</v>
          </cell>
          <cell r="B9784" t="str">
            <v>43-507-06</v>
          </cell>
          <cell r="C9784" t="str">
            <v xml:space="preserve">SPREADER; ISO 60; BLUE                  </v>
          </cell>
          <cell r="D9784" t="str">
            <v>PC</v>
          </cell>
          <cell r="E9784">
            <v>9.7200000000000006</v>
          </cell>
          <cell r="F9784">
            <v>24.3</v>
          </cell>
        </row>
        <row r="9785">
          <cell r="A9785">
            <v>4371108</v>
          </cell>
          <cell r="B9785" t="str">
            <v>43-711-08</v>
          </cell>
          <cell r="C9785" t="str">
            <v xml:space="preserve">EXPLORER; INTERCH.; EXG 8               </v>
          </cell>
          <cell r="D9785" t="str">
            <v>PC</v>
          </cell>
          <cell r="E9785">
            <v>4.7</v>
          </cell>
          <cell r="F9785">
            <v>11.75</v>
          </cell>
        </row>
        <row r="9786">
          <cell r="A9786">
            <v>4371109</v>
          </cell>
          <cell r="B9786" t="str">
            <v>43-711-09</v>
          </cell>
          <cell r="C9786" t="str">
            <v xml:space="preserve">EXPLORER; INTERCH.; EXG 9               </v>
          </cell>
          <cell r="D9786" t="str">
            <v>PC</v>
          </cell>
          <cell r="E9786">
            <v>4.7</v>
          </cell>
          <cell r="F9786">
            <v>11.75</v>
          </cell>
        </row>
        <row r="9787">
          <cell r="A9787">
            <v>4371110</v>
          </cell>
          <cell r="B9787" t="str">
            <v>43-711-10</v>
          </cell>
          <cell r="C9787" t="str">
            <v xml:space="preserve">EXPLORER; INTERCH.; EXG 10              </v>
          </cell>
          <cell r="D9787" t="str">
            <v>PC</v>
          </cell>
          <cell r="E9787">
            <v>4.7</v>
          </cell>
          <cell r="F9787">
            <v>11.75</v>
          </cell>
        </row>
        <row r="9788">
          <cell r="A9788">
            <v>4371123</v>
          </cell>
          <cell r="B9788" t="str">
            <v>43-711-23</v>
          </cell>
          <cell r="C9788" t="str">
            <v xml:space="preserve">EXPLORER; INTERCH.; EXG 23              </v>
          </cell>
          <cell r="D9788" t="str">
            <v>PC</v>
          </cell>
          <cell r="E9788">
            <v>4.7</v>
          </cell>
          <cell r="F9788">
            <v>11.75</v>
          </cell>
        </row>
        <row r="9789">
          <cell r="A9789">
            <v>4373411</v>
          </cell>
          <cell r="B9789" t="str">
            <v>43-734-11</v>
          </cell>
          <cell r="C9789" t="str">
            <v>PERIO-PROBE; INTERCH.; FIG. CPG 11;5 WHO</v>
          </cell>
          <cell r="D9789" t="str">
            <v>PC</v>
          </cell>
          <cell r="E9789">
            <v>5.97</v>
          </cell>
          <cell r="F9789">
            <v>14.924999999999999</v>
          </cell>
        </row>
        <row r="9790">
          <cell r="A9790">
            <v>4373413</v>
          </cell>
          <cell r="B9790" t="str">
            <v>43-734-13</v>
          </cell>
          <cell r="C9790" t="str">
            <v xml:space="preserve">PERIO-PROBE; INTERCH.; FIG. CPG 12      </v>
          </cell>
          <cell r="D9790" t="str">
            <v>PC</v>
          </cell>
          <cell r="E9790">
            <v>5.97</v>
          </cell>
          <cell r="F9790">
            <v>14.924999999999999</v>
          </cell>
        </row>
        <row r="9791">
          <cell r="A9791">
            <v>4373421</v>
          </cell>
          <cell r="B9791" t="str">
            <v>43-734-21</v>
          </cell>
          <cell r="C9791" t="str">
            <v xml:space="preserve">PERIO-PROBE; INTERCH.; FIG. CP 15 UNC   </v>
          </cell>
          <cell r="D9791" t="str">
            <v>PC</v>
          </cell>
          <cell r="E9791">
            <v>5.97</v>
          </cell>
          <cell r="F9791">
            <v>14.924999999999999</v>
          </cell>
        </row>
        <row r="9792">
          <cell r="A9792">
            <v>4373423</v>
          </cell>
          <cell r="B9792" t="str">
            <v>43-734-23</v>
          </cell>
          <cell r="C9792" t="str">
            <v xml:space="preserve">PERIO-PROBE; INTERCH.; FIG. CPNG 22     </v>
          </cell>
          <cell r="D9792" t="str">
            <v>PC</v>
          </cell>
          <cell r="E9792">
            <v>5.97</v>
          </cell>
          <cell r="F9792">
            <v>14.924999999999999</v>
          </cell>
        </row>
        <row r="9793">
          <cell r="A9793">
            <v>4373511</v>
          </cell>
          <cell r="B9793" t="str">
            <v>43-735-11</v>
          </cell>
          <cell r="C9793" t="str">
            <v>PERIO-PROBE; INTERCH.; FIG. CPG 11;5 WHO</v>
          </cell>
          <cell r="D9793" t="str">
            <v>PC</v>
          </cell>
          <cell r="E9793">
            <v>4.93</v>
          </cell>
          <cell r="F9793">
            <v>12.324999999999999</v>
          </cell>
        </row>
        <row r="9794">
          <cell r="A9794">
            <v>4373513</v>
          </cell>
          <cell r="B9794" t="str">
            <v>43-735-13</v>
          </cell>
          <cell r="C9794" t="str">
            <v xml:space="preserve">PERIO-PROBE; INTERCH.; FIG. CPG 12      </v>
          </cell>
          <cell r="D9794" t="str">
            <v>PC</v>
          </cell>
          <cell r="E9794">
            <v>4.93</v>
          </cell>
          <cell r="F9794">
            <v>12.324999999999999</v>
          </cell>
        </row>
        <row r="9795">
          <cell r="A9795">
            <v>4373521</v>
          </cell>
          <cell r="B9795" t="str">
            <v>43-735-21</v>
          </cell>
          <cell r="C9795" t="str">
            <v xml:space="preserve">PERIO-PROBE; INTERCH.; FIG. CP 15 UNC   </v>
          </cell>
          <cell r="D9795" t="str">
            <v>PC</v>
          </cell>
          <cell r="E9795">
            <v>4.93</v>
          </cell>
          <cell r="F9795">
            <v>12.324999999999999</v>
          </cell>
        </row>
        <row r="9796">
          <cell r="A9796">
            <v>4373523</v>
          </cell>
          <cell r="B9796" t="str">
            <v>43-735-23</v>
          </cell>
          <cell r="C9796" t="str">
            <v xml:space="preserve">PERIO-PROBE; INTERCH.; FIG. CPNG 22     </v>
          </cell>
          <cell r="D9796" t="str">
            <v>PC</v>
          </cell>
          <cell r="E9796">
            <v>4.93</v>
          </cell>
          <cell r="F9796">
            <v>12.324999999999999</v>
          </cell>
        </row>
        <row r="9797">
          <cell r="A9797">
            <v>4373600</v>
          </cell>
          <cell r="B9797" t="str">
            <v>43-736-00</v>
          </cell>
          <cell r="C9797" t="str">
            <v xml:space="preserve">MERRIT A; PERIO PROBE; 1-2-3-5-7-8-9-10 </v>
          </cell>
          <cell r="D9797" t="str">
            <v>PC</v>
          </cell>
          <cell r="E9797">
            <v>6.47</v>
          </cell>
          <cell r="F9797">
            <v>16.175000000000001</v>
          </cell>
        </row>
        <row r="9798">
          <cell r="A9798">
            <v>4373601</v>
          </cell>
          <cell r="B9798" t="str">
            <v>43-736-01</v>
          </cell>
          <cell r="C9798" t="str">
            <v xml:space="preserve">MERRIT E; PERIO PROBE; 1-2-3-5-7-8-9-10 </v>
          </cell>
          <cell r="D9798" t="str">
            <v>PC</v>
          </cell>
          <cell r="E9798">
            <v>6.47</v>
          </cell>
          <cell r="F9798">
            <v>16.175000000000001</v>
          </cell>
        </row>
        <row r="9799">
          <cell r="A9799">
            <v>4373604</v>
          </cell>
          <cell r="B9799" t="str">
            <v>43-736-04</v>
          </cell>
          <cell r="C9799" t="str">
            <v>GOLD.-FOX; PERIO-PROBE; 1-2-3-5-7-8-9-10</v>
          </cell>
          <cell r="D9799" t="str">
            <v>PC</v>
          </cell>
          <cell r="E9799">
            <v>6.47</v>
          </cell>
          <cell r="F9799">
            <v>16.175000000000001</v>
          </cell>
        </row>
        <row r="9800">
          <cell r="A9800">
            <v>4373606</v>
          </cell>
          <cell r="B9800" t="str">
            <v>43-736-06</v>
          </cell>
          <cell r="C9800" t="str">
            <v xml:space="preserve">MICHIGAN; PERIO-PROBE; 3-6-8            </v>
          </cell>
          <cell r="D9800" t="str">
            <v>PC</v>
          </cell>
          <cell r="E9800">
            <v>6.47</v>
          </cell>
          <cell r="F9800">
            <v>16.175000000000001</v>
          </cell>
        </row>
        <row r="9801">
          <cell r="A9801">
            <v>4373608</v>
          </cell>
          <cell r="B9801" t="str">
            <v>43-736-08</v>
          </cell>
          <cell r="C9801" t="str">
            <v xml:space="preserve">MERCURY; PERIO-PROBE; 3-6-9-12          </v>
          </cell>
          <cell r="D9801" t="str">
            <v>PC</v>
          </cell>
          <cell r="E9801">
            <v>6.47</v>
          </cell>
          <cell r="F9801">
            <v>16.175000000000001</v>
          </cell>
        </row>
        <row r="9802">
          <cell r="A9802">
            <v>4373610</v>
          </cell>
          <cell r="B9802" t="str">
            <v>43-736-10</v>
          </cell>
          <cell r="C9802" t="str">
            <v xml:space="preserve">PERIO-PROBE; CPNG 12S; 3-6-9-12; BALL   </v>
          </cell>
          <cell r="D9802" t="str">
            <v>PC</v>
          </cell>
          <cell r="E9802">
            <v>7.92</v>
          </cell>
          <cell r="F9802">
            <v>19.8</v>
          </cell>
        </row>
        <row r="9803">
          <cell r="A9803">
            <v>4373611</v>
          </cell>
          <cell r="B9803" t="str">
            <v>43-736-11</v>
          </cell>
          <cell r="C9803" t="str">
            <v>PERIO-P.; CPG 11,5 WHO; 3,5-5,5-8,5-11,5</v>
          </cell>
          <cell r="D9803" t="str">
            <v>PC</v>
          </cell>
          <cell r="E9803">
            <v>7.92</v>
          </cell>
          <cell r="F9803">
            <v>19.8</v>
          </cell>
        </row>
        <row r="9804">
          <cell r="A9804">
            <v>4373612</v>
          </cell>
          <cell r="B9804" t="str">
            <v>43-736-12</v>
          </cell>
          <cell r="C9804" t="str">
            <v xml:space="preserve">PERIO-P.; CPG 12; 3-6-9-12              </v>
          </cell>
          <cell r="D9804" t="str">
            <v>PC</v>
          </cell>
          <cell r="E9804">
            <v>7.92</v>
          </cell>
          <cell r="F9804">
            <v>19.8</v>
          </cell>
        </row>
        <row r="9805">
          <cell r="A9805">
            <v>4373615</v>
          </cell>
          <cell r="B9805" t="str">
            <v>43-736-15</v>
          </cell>
          <cell r="C9805" t="str">
            <v xml:space="preserve">PERIO-P.; CP 15 UNC; 1-2...14-15; BALL  </v>
          </cell>
          <cell r="D9805" t="str">
            <v>PC</v>
          </cell>
          <cell r="E9805">
            <v>7.92</v>
          </cell>
          <cell r="F9805">
            <v>19.8</v>
          </cell>
        </row>
        <row r="9806">
          <cell r="A9806">
            <v>4373622</v>
          </cell>
          <cell r="B9806" t="str">
            <v>43-736-22</v>
          </cell>
          <cell r="C9806" t="str">
            <v xml:space="preserve">PERIO-P.; CPNG 22; 2-4-6-8-10-12        </v>
          </cell>
          <cell r="D9806" t="str">
            <v>PC</v>
          </cell>
          <cell r="E9806">
            <v>7.92</v>
          </cell>
          <cell r="F9806">
            <v>19.8</v>
          </cell>
        </row>
        <row r="9807">
          <cell r="A9807">
            <v>4373626</v>
          </cell>
          <cell r="B9807" t="str">
            <v>43-736-26</v>
          </cell>
          <cell r="C9807" t="str">
            <v xml:space="preserve">PERIO-P.; FIG. 26G; 1-2-3-5-7-8-9-10    </v>
          </cell>
          <cell r="D9807" t="str">
            <v>PC</v>
          </cell>
          <cell r="E9807">
            <v>6.47</v>
          </cell>
          <cell r="F9807">
            <v>16.175000000000001</v>
          </cell>
        </row>
        <row r="9808">
          <cell r="A9808">
            <v>4373802</v>
          </cell>
          <cell r="B9808" t="str">
            <v>43-738-02</v>
          </cell>
          <cell r="C9808" t="str">
            <v xml:space="preserve">WILLIAMS/G-FOX. -PERIO-PROBE            </v>
          </cell>
          <cell r="D9808" t="str">
            <v>PC</v>
          </cell>
          <cell r="E9808">
            <v>13.41</v>
          </cell>
          <cell r="F9808">
            <v>33.524999999999999</v>
          </cell>
        </row>
        <row r="9809">
          <cell r="A9809">
            <v>4373804</v>
          </cell>
          <cell r="B9809" t="str">
            <v>43-738-04</v>
          </cell>
          <cell r="C9809" t="str">
            <v xml:space="preserve">PERIO-P./EXPLORER; CP11/23              </v>
          </cell>
          <cell r="D9809" t="str">
            <v>PC</v>
          </cell>
          <cell r="E9809">
            <v>14.58</v>
          </cell>
          <cell r="F9809">
            <v>36.450000000000003</v>
          </cell>
        </row>
        <row r="9810">
          <cell r="A9810">
            <v>4373806</v>
          </cell>
          <cell r="B9810" t="str">
            <v>43-738-06</v>
          </cell>
          <cell r="C9810" t="str">
            <v xml:space="preserve">PERIO-P./EXPLORER;  CP12/23             </v>
          </cell>
          <cell r="D9810" t="str">
            <v>PC</v>
          </cell>
          <cell r="E9810">
            <v>14.58</v>
          </cell>
          <cell r="F9810">
            <v>36.450000000000003</v>
          </cell>
        </row>
        <row r="9811">
          <cell r="A9811">
            <v>4373808</v>
          </cell>
          <cell r="B9811" t="str">
            <v>43-738-08</v>
          </cell>
          <cell r="C9811" t="str">
            <v xml:space="preserve">PERIO-P./EXPLORER;  GF/3                </v>
          </cell>
          <cell r="D9811" t="str">
            <v>PC</v>
          </cell>
          <cell r="E9811">
            <v>12.06</v>
          </cell>
          <cell r="F9811">
            <v>30.150000000000002</v>
          </cell>
        </row>
        <row r="9812">
          <cell r="A9812">
            <v>4373810</v>
          </cell>
          <cell r="B9812" t="str">
            <v>43-738-10</v>
          </cell>
          <cell r="C9812" t="str">
            <v xml:space="preserve">PERIO-P./EXPLORER;  UM/3                </v>
          </cell>
          <cell r="D9812" t="str">
            <v>PC</v>
          </cell>
          <cell r="E9812">
            <v>12.06</v>
          </cell>
          <cell r="F9812">
            <v>30.150000000000002</v>
          </cell>
        </row>
        <row r="9813">
          <cell r="A9813">
            <v>4373812</v>
          </cell>
          <cell r="B9813" t="str">
            <v>43-738-12</v>
          </cell>
          <cell r="C9813" t="str">
            <v xml:space="preserve">PERIO-P./EXPLORER;  W/3                 </v>
          </cell>
          <cell r="D9813" t="str">
            <v>PC</v>
          </cell>
          <cell r="E9813">
            <v>12.06</v>
          </cell>
          <cell r="F9813">
            <v>30.150000000000002</v>
          </cell>
        </row>
        <row r="9814">
          <cell r="A9814">
            <v>4373814</v>
          </cell>
          <cell r="B9814" t="str">
            <v>43-738-14</v>
          </cell>
          <cell r="C9814" t="str">
            <v xml:space="preserve">PERIO-P./EXPLORER;  GF/6                </v>
          </cell>
          <cell r="D9814" t="str">
            <v>PC</v>
          </cell>
          <cell r="E9814">
            <v>12.06</v>
          </cell>
          <cell r="F9814">
            <v>30.150000000000002</v>
          </cell>
        </row>
        <row r="9815">
          <cell r="A9815">
            <v>4373816</v>
          </cell>
          <cell r="B9815" t="str">
            <v>43-738-16</v>
          </cell>
          <cell r="C9815" t="str">
            <v xml:space="preserve">PERIO-P./EXPLORER;  UM/6                </v>
          </cell>
          <cell r="D9815" t="str">
            <v>PC</v>
          </cell>
          <cell r="E9815">
            <v>12.06</v>
          </cell>
          <cell r="F9815">
            <v>30.150000000000002</v>
          </cell>
        </row>
        <row r="9816">
          <cell r="A9816">
            <v>4373818</v>
          </cell>
          <cell r="B9816" t="str">
            <v>43-738-18</v>
          </cell>
          <cell r="C9816" t="str">
            <v xml:space="preserve">PERIO-P./EXPLORER;  W/6                 </v>
          </cell>
          <cell r="D9816" t="str">
            <v>PC</v>
          </cell>
          <cell r="E9816">
            <v>12.06</v>
          </cell>
          <cell r="F9816">
            <v>30.150000000000002</v>
          </cell>
        </row>
        <row r="9817">
          <cell r="A9817">
            <v>4373820</v>
          </cell>
          <cell r="B9817" t="str">
            <v>43-738-20</v>
          </cell>
          <cell r="C9817" t="str">
            <v xml:space="preserve">PERIO-P./EXPLORER;  GF/17               </v>
          </cell>
          <cell r="D9817" t="str">
            <v>PC</v>
          </cell>
          <cell r="E9817">
            <v>12.06</v>
          </cell>
          <cell r="F9817">
            <v>30.150000000000002</v>
          </cell>
        </row>
        <row r="9818">
          <cell r="A9818">
            <v>4373822</v>
          </cell>
          <cell r="B9818" t="str">
            <v>43-738-22</v>
          </cell>
          <cell r="C9818" t="str">
            <v xml:space="preserve">PERIO-P./EXPLORER;  UM/17               </v>
          </cell>
          <cell r="D9818" t="str">
            <v>PC</v>
          </cell>
          <cell r="E9818">
            <v>12.06</v>
          </cell>
          <cell r="F9818">
            <v>30.150000000000002</v>
          </cell>
        </row>
        <row r="9819">
          <cell r="A9819">
            <v>4373824</v>
          </cell>
          <cell r="B9819" t="str">
            <v>43-738-24</v>
          </cell>
          <cell r="C9819" t="str">
            <v xml:space="preserve">PERIO-P./EXPLORER;  W/17                </v>
          </cell>
          <cell r="D9819" t="str">
            <v>PC</v>
          </cell>
          <cell r="E9819">
            <v>12.06</v>
          </cell>
          <cell r="F9819">
            <v>30.150000000000002</v>
          </cell>
        </row>
        <row r="9820">
          <cell r="A9820">
            <v>4373826</v>
          </cell>
          <cell r="B9820" t="str">
            <v>43-738-26</v>
          </cell>
          <cell r="C9820" t="str">
            <v xml:space="preserve">PERIO-P./EXPLORER;  GF/23               </v>
          </cell>
          <cell r="D9820" t="str">
            <v>PC</v>
          </cell>
          <cell r="E9820">
            <v>12.06</v>
          </cell>
          <cell r="F9820">
            <v>30.150000000000002</v>
          </cell>
        </row>
        <row r="9821">
          <cell r="A9821">
            <v>4373828</v>
          </cell>
          <cell r="B9821" t="str">
            <v>43-738-28</v>
          </cell>
          <cell r="C9821" t="str">
            <v xml:space="preserve">PERIO-P./EXPLORER;  UM/23               </v>
          </cell>
          <cell r="D9821" t="str">
            <v>PC</v>
          </cell>
          <cell r="E9821">
            <v>12.06</v>
          </cell>
          <cell r="F9821">
            <v>30.150000000000002</v>
          </cell>
        </row>
        <row r="9822">
          <cell r="A9822">
            <v>4373830</v>
          </cell>
          <cell r="B9822" t="str">
            <v>43-738-30</v>
          </cell>
          <cell r="C9822" t="str">
            <v xml:space="preserve">PERIO-P./EXPLORER;  W/23                </v>
          </cell>
          <cell r="D9822" t="str">
            <v>PC</v>
          </cell>
          <cell r="E9822">
            <v>12.06</v>
          </cell>
          <cell r="F9822">
            <v>30.150000000000002</v>
          </cell>
        </row>
        <row r="9823">
          <cell r="A9823">
            <v>4378402</v>
          </cell>
          <cell r="B9823" t="str">
            <v>43-784-02</v>
          </cell>
          <cell r="C9823" t="str">
            <v xml:space="preserve">MCCALL-CURETTE; FIG. 17S/18S; BLUE      </v>
          </cell>
          <cell r="D9823" t="str">
            <v>PC</v>
          </cell>
          <cell r="E9823">
            <v>16.920000000000002</v>
          </cell>
          <cell r="F9823">
            <v>42.300000000000004</v>
          </cell>
        </row>
        <row r="9824">
          <cell r="A9824">
            <v>4378418</v>
          </cell>
          <cell r="B9824" t="str">
            <v>43-784-18</v>
          </cell>
          <cell r="C9824" t="str">
            <v xml:space="preserve">MCCALL-SCALER 17/18; GREEN              </v>
          </cell>
          <cell r="D9824" t="str">
            <v>PC</v>
          </cell>
          <cell r="E9824">
            <v>14.94</v>
          </cell>
          <cell r="F9824">
            <v>37.35</v>
          </cell>
        </row>
        <row r="9825">
          <cell r="A9825">
            <v>4380000</v>
          </cell>
          <cell r="B9825" t="str">
            <v>43-800-00</v>
          </cell>
          <cell r="C9825" t="str">
            <v xml:space="preserve">RONCATI SCALER H6/H7                    </v>
          </cell>
          <cell r="D9825" t="str">
            <v>PC</v>
          </cell>
          <cell r="E9825">
            <v>18.45</v>
          </cell>
          <cell r="F9825">
            <v>46.125</v>
          </cell>
        </row>
        <row r="9826">
          <cell r="A9826">
            <v>4380001</v>
          </cell>
          <cell r="B9826" t="str">
            <v>43-800-01</v>
          </cell>
          <cell r="C9826" t="str">
            <v xml:space="preserve">RONCATI CURETTE MICRO                   </v>
          </cell>
          <cell r="D9826" t="str">
            <v>PC</v>
          </cell>
          <cell r="E9826">
            <v>18.45</v>
          </cell>
          <cell r="F9826">
            <v>46.125</v>
          </cell>
        </row>
        <row r="9827">
          <cell r="A9827">
            <v>4380002</v>
          </cell>
          <cell r="B9827" t="str">
            <v>43-800-02</v>
          </cell>
          <cell r="C9827" t="str">
            <v xml:space="preserve">RONCATI CURETTE MICRO CVD               </v>
          </cell>
          <cell r="D9827" t="str">
            <v>PC</v>
          </cell>
          <cell r="E9827">
            <v>18.45</v>
          </cell>
          <cell r="F9827">
            <v>46.125</v>
          </cell>
        </row>
        <row r="9828">
          <cell r="A9828">
            <v>4380050</v>
          </cell>
          <cell r="B9828" t="str">
            <v>43-800-50</v>
          </cell>
          <cell r="C9828" t="str">
            <v xml:space="preserve">RONCATI FINE KIT SET                    </v>
          </cell>
          <cell r="D9828" t="str">
            <v>PC</v>
          </cell>
          <cell r="E9828">
            <v>55.35</v>
          </cell>
          <cell r="F9828">
            <v>138.375</v>
          </cell>
        </row>
        <row r="9829">
          <cell r="A9829">
            <v>4381000</v>
          </cell>
          <cell r="B9829" t="str">
            <v>43-810-00</v>
          </cell>
          <cell r="C9829" t="str">
            <v xml:space="preserve">RONCATI FEILE GERADE/DIAMANTIERT        </v>
          </cell>
          <cell r="D9829" t="str">
            <v>PC</v>
          </cell>
          <cell r="E9829">
            <v>33.93</v>
          </cell>
          <cell r="F9829">
            <v>84.825000000000003</v>
          </cell>
        </row>
        <row r="9830">
          <cell r="A9830">
            <v>4381001</v>
          </cell>
          <cell r="B9830" t="str">
            <v>43-810-01</v>
          </cell>
          <cell r="C9830" t="str">
            <v xml:space="preserve">RONCATI FILE CURVED/DIAMOND             </v>
          </cell>
          <cell r="D9830" t="str">
            <v>PC</v>
          </cell>
          <cell r="E9830">
            <v>35.82</v>
          </cell>
          <cell r="F9830">
            <v>89.55</v>
          </cell>
        </row>
        <row r="9831">
          <cell r="A9831">
            <v>4384000</v>
          </cell>
          <cell r="B9831" t="str">
            <v>43-840-00</v>
          </cell>
          <cell r="C9831" t="str">
            <v>RECORD-ARKANSAS GRINDING STONE MULTIFORM</v>
          </cell>
          <cell r="D9831" t="str">
            <v>PC</v>
          </cell>
          <cell r="E9831">
            <v>9.1999999999999993</v>
          </cell>
          <cell r="F9831">
            <v>23</v>
          </cell>
        </row>
        <row r="9832">
          <cell r="A9832">
            <v>4384001</v>
          </cell>
          <cell r="B9832" t="str">
            <v>43-840-01</v>
          </cell>
          <cell r="C9832" t="str">
            <v xml:space="preserve">ORIGINAL ARKANSAS GRINDING STONE        </v>
          </cell>
          <cell r="D9832" t="str">
            <v>PC</v>
          </cell>
          <cell r="E9832">
            <v>18.600000000000001</v>
          </cell>
          <cell r="F9832">
            <v>46.5</v>
          </cell>
        </row>
        <row r="9833">
          <cell r="A9833">
            <v>4384002</v>
          </cell>
          <cell r="B9833" t="str">
            <v>43-840-02</v>
          </cell>
          <cell r="C9833" t="str">
            <v xml:space="preserve">ORIGINAL ARKANSAS GRINDING STONE ROUND  </v>
          </cell>
          <cell r="D9833" t="str">
            <v>PC</v>
          </cell>
          <cell r="E9833">
            <v>12.7</v>
          </cell>
          <cell r="F9833">
            <v>31.75</v>
          </cell>
        </row>
        <row r="9834">
          <cell r="A9834">
            <v>4384005</v>
          </cell>
          <cell r="B9834" t="str">
            <v>43-840-05</v>
          </cell>
          <cell r="C9834" t="str">
            <v xml:space="preserve">INDIA-KORUND GRINDING STONE FINE        </v>
          </cell>
          <cell r="D9834" t="str">
            <v>PC</v>
          </cell>
          <cell r="E9834">
            <v>7.53</v>
          </cell>
          <cell r="F9834">
            <v>18.824999999999999</v>
          </cell>
        </row>
        <row r="9835">
          <cell r="A9835">
            <v>4384006</v>
          </cell>
          <cell r="B9835" t="str">
            <v>43-840-06</v>
          </cell>
          <cell r="C9835" t="str">
            <v xml:space="preserve">INDIA-KORUND GRINDING STONE ROUND FINE  </v>
          </cell>
          <cell r="D9835" t="str">
            <v>PC</v>
          </cell>
          <cell r="E9835">
            <v>7.53</v>
          </cell>
          <cell r="F9835">
            <v>18.824999999999999</v>
          </cell>
        </row>
        <row r="9836">
          <cell r="A9836">
            <v>4384008</v>
          </cell>
          <cell r="B9836" t="str">
            <v>43-840-08</v>
          </cell>
          <cell r="C9836" t="str">
            <v xml:space="preserve">TEST-STICKS                             </v>
          </cell>
          <cell r="D9836">
            <v>6</v>
          </cell>
          <cell r="E9836">
            <v>5</v>
          </cell>
          <cell r="F9836">
            <v>12.5</v>
          </cell>
        </row>
        <row r="9837">
          <cell r="A9837">
            <v>4384009</v>
          </cell>
          <cell r="B9837" t="str">
            <v>43-840-09</v>
          </cell>
          <cell r="C9837" t="str">
            <v xml:space="preserve">GRINDING OIL CONTENTS 50 CCMS           </v>
          </cell>
          <cell r="D9837" t="str">
            <v>PC</v>
          </cell>
          <cell r="E9837">
            <v>4.7699999999999996</v>
          </cell>
          <cell r="F9837">
            <v>11.924999999999999</v>
          </cell>
        </row>
        <row r="9838">
          <cell r="A9838">
            <v>4385000</v>
          </cell>
          <cell r="B9838" t="str">
            <v>43-850-00</v>
          </cell>
          <cell r="C9838" t="str">
            <v xml:space="preserve">RONCATI TITAN KUERETTE MICRO            </v>
          </cell>
          <cell r="D9838" t="str">
            <v>PC</v>
          </cell>
          <cell r="E9838">
            <v>30.33</v>
          </cell>
          <cell r="F9838">
            <v>75.824999999999989</v>
          </cell>
        </row>
        <row r="9839">
          <cell r="A9839">
            <v>4385050</v>
          </cell>
          <cell r="B9839" t="str">
            <v>43-850-50</v>
          </cell>
          <cell r="C9839" t="str">
            <v xml:space="preserve">RONCATI IMPLANT CARE SET                </v>
          </cell>
          <cell r="D9839" t="str">
            <v>PC</v>
          </cell>
          <cell r="E9839">
            <v>38.25</v>
          </cell>
          <cell r="F9839">
            <v>95.625</v>
          </cell>
        </row>
        <row r="9840">
          <cell r="A9840">
            <v>4388316</v>
          </cell>
          <cell r="B9840" t="str">
            <v>43-883-16</v>
          </cell>
          <cell r="C9840" t="str">
            <v xml:space="preserve">BACK-ACTION; PERIOSTEAL ELEVATOR; SLIM  </v>
          </cell>
          <cell r="D9840" t="str">
            <v>PC</v>
          </cell>
          <cell r="E9840">
            <v>28</v>
          </cell>
          <cell r="F9840">
            <v>70</v>
          </cell>
        </row>
        <row r="9841">
          <cell r="A9841">
            <v>4388403</v>
          </cell>
          <cell r="B9841" t="str">
            <v>43-884-03</v>
          </cell>
          <cell r="C9841" t="str">
            <v xml:space="preserve">OCHSENBEIN-CHISEL; MOD.; FIG. 1         </v>
          </cell>
          <cell r="D9841" t="str">
            <v>PC</v>
          </cell>
          <cell r="E9841">
            <v>26.6</v>
          </cell>
          <cell r="F9841">
            <v>66.5</v>
          </cell>
        </row>
        <row r="9842">
          <cell r="A9842">
            <v>4388450</v>
          </cell>
          <cell r="B9842" t="str">
            <v>43-884-50</v>
          </cell>
          <cell r="C9842" t="str">
            <v xml:space="preserve">KIT SPLIT CREST SET                     </v>
          </cell>
          <cell r="D9842" t="str">
            <v>PC</v>
          </cell>
          <cell r="E9842">
            <v>81.099999999999994</v>
          </cell>
          <cell r="F9842">
            <v>202.75</v>
          </cell>
        </row>
        <row r="9843">
          <cell r="A9843">
            <v>4388503</v>
          </cell>
          <cell r="B9843" t="str">
            <v>43-885-03</v>
          </cell>
          <cell r="C9843" t="str">
            <v xml:space="preserve">OCHSENBEIN-CHISEL; MOD.; FIG. 2         </v>
          </cell>
          <cell r="D9843" t="str">
            <v>PC</v>
          </cell>
          <cell r="E9843">
            <v>26.6</v>
          </cell>
          <cell r="F9843">
            <v>66.5</v>
          </cell>
        </row>
        <row r="9844">
          <cell r="A9844">
            <v>4389301</v>
          </cell>
          <cell r="B9844" t="str">
            <v>43-893-01</v>
          </cell>
          <cell r="C9844" t="str">
            <v xml:space="preserve">PERIODONTAL FILE                        </v>
          </cell>
          <cell r="D9844" t="str">
            <v>PC</v>
          </cell>
          <cell r="E9844">
            <v>36.9</v>
          </cell>
          <cell r="F9844">
            <v>92.25</v>
          </cell>
        </row>
        <row r="9845">
          <cell r="A9845">
            <v>4389302</v>
          </cell>
          <cell r="B9845" t="str">
            <v>43-893-02</v>
          </cell>
          <cell r="C9845" t="str">
            <v xml:space="preserve">SUGARMAN-PERIODONTAL FILE; FIG. 3-4S    </v>
          </cell>
          <cell r="D9845" t="str">
            <v>PC</v>
          </cell>
          <cell r="E9845">
            <v>36.9</v>
          </cell>
          <cell r="F9845">
            <v>92.25</v>
          </cell>
        </row>
        <row r="9846">
          <cell r="A9846">
            <v>4389306</v>
          </cell>
          <cell r="B9846" t="str">
            <v>43-893-06</v>
          </cell>
          <cell r="C9846" t="str">
            <v xml:space="preserve">ORBAN-PERIODONTAL FILE; FIG. 10-11      </v>
          </cell>
          <cell r="D9846" t="str">
            <v>PC</v>
          </cell>
          <cell r="E9846">
            <v>36.9</v>
          </cell>
          <cell r="F9846">
            <v>92.25</v>
          </cell>
        </row>
        <row r="9847">
          <cell r="A9847">
            <v>4389308</v>
          </cell>
          <cell r="B9847" t="str">
            <v>43-893-08</v>
          </cell>
          <cell r="C9847" t="str">
            <v xml:space="preserve">ORBAN-PERIODONTAL FILE; FIG. 12-13      </v>
          </cell>
          <cell r="D9847" t="str">
            <v>PC</v>
          </cell>
          <cell r="E9847">
            <v>36.9</v>
          </cell>
          <cell r="F9847">
            <v>92.25</v>
          </cell>
        </row>
        <row r="9848">
          <cell r="A9848">
            <v>4389401</v>
          </cell>
          <cell r="B9848" t="str">
            <v>43-894-01</v>
          </cell>
          <cell r="C9848" t="str">
            <v xml:space="preserve">PIN-OSTEOTOME                           </v>
          </cell>
          <cell r="D9848" t="str">
            <v>PC</v>
          </cell>
          <cell r="E9848">
            <v>38.799999999999997</v>
          </cell>
          <cell r="F9848">
            <v>97</v>
          </cell>
        </row>
        <row r="9849">
          <cell r="A9849">
            <v>4389600</v>
          </cell>
          <cell r="B9849" t="str">
            <v>43-896-00</v>
          </cell>
          <cell r="C9849" t="str">
            <v xml:space="preserve">OSTEOTOME; CONCAVE; FIG. 0; 17,5 CM     </v>
          </cell>
          <cell r="D9849" t="str">
            <v>PC</v>
          </cell>
          <cell r="E9849">
            <v>38.799999999999997</v>
          </cell>
          <cell r="F9849">
            <v>97</v>
          </cell>
        </row>
        <row r="9850">
          <cell r="A9850">
            <v>4389601</v>
          </cell>
          <cell r="B9850" t="str">
            <v>43-896-01</v>
          </cell>
          <cell r="C9850" t="str">
            <v xml:space="preserve">OSTEOTOME; CONCAVE; FIG. 1; 17,5 CM     </v>
          </cell>
          <cell r="D9850" t="str">
            <v>PC</v>
          </cell>
          <cell r="E9850">
            <v>38.799999999999997</v>
          </cell>
          <cell r="F9850">
            <v>97</v>
          </cell>
        </row>
        <row r="9851">
          <cell r="A9851">
            <v>4389602</v>
          </cell>
          <cell r="B9851" t="str">
            <v>43-896-02</v>
          </cell>
          <cell r="C9851" t="str">
            <v xml:space="preserve">OSTEOTOME; CONCAVE; FIG. 2; 17,5 CM     </v>
          </cell>
          <cell r="D9851" t="str">
            <v>PC</v>
          </cell>
          <cell r="E9851">
            <v>38.799999999999997</v>
          </cell>
          <cell r="F9851">
            <v>97</v>
          </cell>
        </row>
        <row r="9852">
          <cell r="A9852">
            <v>4389603</v>
          </cell>
          <cell r="B9852" t="str">
            <v>43-896-03</v>
          </cell>
          <cell r="C9852" t="str">
            <v xml:space="preserve">OSTEOTOME; CONCAVE; FIG. 3; 17,5 CM     </v>
          </cell>
          <cell r="D9852" t="str">
            <v>PC</v>
          </cell>
          <cell r="E9852">
            <v>38.799999999999997</v>
          </cell>
          <cell r="F9852">
            <v>97</v>
          </cell>
        </row>
        <row r="9853">
          <cell r="A9853">
            <v>4389700</v>
          </cell>
          <cell r="B9853" t="str">
            <v>43-897-00</v>
          </cell>
          <cell r="C9853" t="str">
            <v xml:space="preserve">OSTEOTOME; CONVEX; FIG. 0; 17,5 CM      </v>
          </cell>
          <cell r="D9853" t="str">
            <v>PC</v>
          </cell>
          <cell r="E9853">
            <v>38.799999999999997</v>
          </cell>
          <cell r="F9853">
            <v>97</v>
          </cell>
        </row>
        <row r="9854">
          <cell r="A9854">
            <v>4389701</v>
          </cell>
          <cell r="B9854" t="str">
            <v>43-897-01</v>
          </cell>
          <cell r="C9854" t="str">
            <v xml:space="preserve">OSTEOTOME; CONVEX; FIG. 1; 17,5 CM      </v>
          </cell>
          <cell r="D9854" t="str">
            <v>PC</v>
          </cell>
          <cell r="E9854">
            <v>38.799999999999997</v>
          </cell>
          <cell r="F9854">
            <v>97</v>
          </cell>
        </row>
        <row r="9855">
          <cell r="A9855">
            <v>4389702</v>
          </cell>
          <cell r="B9855" t="str">
            <v>43-897-02</v>
          </cell>
          <cell r="C9855" t="str">
            <v xml:space="preserve">OSTEOTOME; CONVEX; FIG. 2; 17,5 CM      </v>
          </cell>
          <cell r="D9855" t="str">
            <v>PC</v>
          </cell>
          <cell r="E9855">
            <v>38.799999999999997</v>
          </cell>
          <cell r="F9855">
            <v>97</v>
          </cell>
        </row>
        <row r="9856">
          <cell r="A9856">
            <v>4389703</v>
          </cell>
          <cell r="B9856" t="str">
            <v>43-897-03</v>
          </cell>
          <cell r="C9856" t="str">
            <v xml:space="preserve">OSTEOTOME; CONVEX; FIG. 3; 17,5 CM      </v>
          </cell>
          <cell r="D9856" t="str">
            <v>PC</v>
          </cell>
          <cell r="E9856">
            <v>38.799999999999997</v>
          </cell>
          <cell r="F9856">
            <v>97</v>
          </cell>
        </row>
        <row r="9857">
          <cell r="A9857">
            <v>4389901</v>
          </cell>
          <cell r="B9857" t="str">
            <v>43-899-01</v>
          </cell>
          <cell r="C9857" t="str">
            <v xml:space="preserve">BONE-SPREADER; FIG. 1; 1,6/2,2 MM       </v>
          </cell>
          <cell r="D9857" t="str">
            <v>PC</v>
          </cell>
          <cell r="E9857">
            <v>62.1</v>
          </cell>
          <cell r="F9857">
            <v>155.25</v>
          </cell>
        </row>
        <row r="9858">
          <cell r="A9858">
            <v>4389902</v>
          </cell>
          <cell r="B9858" t="str">
            <v>43-899-02</v>
          </cell>
          <cell r="C9858" t="str">
            <v xml:space="preserve">BONE-SPREADER; FIG. 2; 2,2/2,8 MM       </v>
          </cell>
          <cell r="D9858" t="str">
            <v>PC</v>
          </cell>
          <cell r="E9858">
            <v>62.1</v>
          </cell>
          <cell r="F9858">
            <v>155.25</v>
          </cell>
        </row>
        <row r="9859">
          <cell r="A9859">
            <v>4389903</v>
          </cell>
          <cell r="B9859" t="str">
            <v>43-899-03</v>
          </cell>
          <cell r="C9859" t="str">
            <v xml:space="preserve">BONE-SPREADER; FIG. 3; 2,8/3,4 MM       </v>
          </cell>
          <cell r="D9859" t="str">
            <v>PC</v>
          </cell>
          <cell r="E9859">
            <v>62.1</v>
          </cell>
          <cell r="F9859">
            <v>155.25</v>
          </cell>
        </row>
        <row r="9860">
          <cell r="A9860">
            <v>4389904</v>
          </cell>
          <cell r="B9860" t="str">
            <v>43-899-04</v>
          </cell>
          <cell r="C9860" t="str">
            <v xml:space="preserve">BONE-SPREADER; FIG. 4; 3,4/4,0 MM       </v>
          </cell>
          <cell r="D9860" t="str">
            <v>PC</v>
          </cell>
          <cell r="E9860">
            <v>62.1</v>
          </cell>
          <cell r="F9860">
            <v>155.25</v>
          </cell>
        </row>
        <row r="9861">
          <cell r="A9861">
            <v>4389911</v>
          </cell>
          <cell r="B9861" t="str">
            <v>43-899-11</v>
          </cell>
          <cell r="C9861" t="str">
            <v xml:space="preserve">BONE-SPREADER; FIG. 1B; 1,6/2,2 MM      </v>
          </cell>
          <cell r="D9861" t="str">
            <v>PC</v>
          </cell>
          <cell r="E9861">
            <v>71.5</v>
          </cell>
          <cell r="F9861">
            <v>178.75</v>
          </cell>
        </row>
        <row r="9862">
          <cell r="A9862">
            <v>4389922</v>
          </cell>
          <cell r="B9862" t="str">
            <v>43-899-22</v>
          </cell>
          <cell r="C9862" t="str">
            <v xml:space="preserve">BONE-SPREADER; FIG. 2B; 2,2/2,8 MM      </v>
          </cell>
          <cell r="D9862" t="str">
            <v>PC</v>
          </cell>
          <cell r="E9862">
            <v>71.5</v>
          </cell>
          <cell r="F9862">
            <v>178.75</v>
          </cell>
        </row>
        <row r="9863">
          <cell r="A9863">
            <v>4389933</v>
          </cell>
          <cell r="B9863" t="str">
            <v>43-899-33</v>
          </cell>
          <cell r="C9863" t="str">
            <v xml:space="preserve">BONE-SPREADER; FIG. 3B; 2,8/3,4 MM      </v>
          </cell>
          <cell r="D9863" t="str">
            <v>PC</v>
          </cell>
          <cell r="E9863">
            <v>71.5</v>
          </cell>
          <cell r="F9863">
            <v>178.75</v>
          </cell>
        </row>
        <row r="9864">
          <cell r="A9864">
            <v>4389944</v>
          </cell>
          <cell r="B9864" t="str">
            <v>43-899-44</v>
          </cell>
          <cell r="C9864" t="str">
            <v xml:space="preserve">BONE-SPREADER; FIG. 4B; 3,4/4,0 MM      </v>
          </cell>
          <cell r="D9864" t="str">
            <v>PC</v>
          </cell>
          <cell r="E9864">
            <v>71.5</v>
          </cell>
          <cell r="F9864">
            <v>178.75</v>
          </cell>
        </row>
        <row r="9865">
          <cell r="A9865">
            <v>4418501</v>
          </cell>
          <cell r="B9865" t="str">
            <v>44-185-01</v>
          </cell>
          <cell r="C9865" t="str">
            <v xml:space="preserve">AMALGAM GUN                             </v>
          </cell>
          <cell r="D9865" t="str">
            <v>PC</v>
          </cell>
          <cell r="E9865">
            <v>16.899999999999999</v>
          </cell>
          <cell r="F9865">
            <v>42.25</v>
          </cell>
        </row>
        <row r="9866">
          <cell r="A9866">
            <v>4418701</v>
          </cell>
          <cell r="B9866" t="str">
            <v>44-187-01</v>
          </cell>
          <cell r="C9866" t="str">
            <v xml:space="preserve">AMALGAM GUN                             </v>
          </cell>
          <cell r="D9866" t="str">
            <v>PC</v>
          </cell>
          <cell r="E9866">
            <v>16.899999999999999</v>
          </cell>
          <cell r="F9866">
            <v>42.25</v>
          </cell>
        </row>
        <row r="9867">
          <cell r="A9867">
            <v>4418705</v>
          </cell>
          <cell r="B9867" t="str">
            <v>44-187-05</v>
          </cell>
          <cell r="C9867" t="str">
            <v xml:space="preserve">TIPS FOR 44-185-01/187-01               </v>
          </cell>
          <cell r="D9867" t="str">
            <v>DZ</v>
          </cell>
          <cell r="E9867">
            <v>3.34</v>
          </cell>
          <cell r="F9867">
            <v>8.35</v>
          </cell>
        </row>
        <row r="9868">
          <cell r="A9868">
            <v>4420030</v>
          </cell>
          <cell r="B9868" t="str">
            <v>44-200-30</v>
          </cell>
          <cell r="C9868" t="str">
            <v xml:space="preserve">FINGER CUP F GRINDING PASTE             </v>
          </cell>
          <cell r="D9868" t="str">
            <v>PC</v>
          </cell>
          <cell r="E9868">
            <v>2.39</v>
          </cell>
          <cell r="F9868">
            <v>5.9750000000000005</v>
          </cell>
        </row>
        <row r="9869">
          <cell r="A9869">
            <v>4420031</v>
          </cell>
          <cell r="B9869" t="str">
            <v>44-200-31</v>
          </cell>
          <cell r="C9869" t="str">
            <v xml:space="preserve">FINGER CUP FOR AMALGAME                 </v>
          </cell>
          <cell r="D9869" t="str">
            <v>PC</v>
          </cell>
          <cell r="E9869">
            <v>2.39</v>
          </cell>
          <cell r="F9869">
            <v>5.9750000000000005</v>
          </cell>
        </row>
        <row r="9870">
          <cell r="A9870">
            <v>4426903</v>
          </cell>
          <cell r="B9870" t="str">
            <v>44-269-03</v>
          </cell>
          <cell r="C9870" t="str">
            <v xml:space="preserve">CONDENSER; BALL 1,5/SPATUAL 1,7 MM      </v>
          </cell>
          <cell r="D9870" t="str">
            <v>PC</v>
          </cell>
          <cell r="E9870">
            <v>23</v>
          </cell>
          <cell r="F9870">
            <v>57.5</v>
          </cell>
        </row>
        <row r="9871">
          <cell r="A9871">
            <v>4426904</v>
          </cell>
          <cell r="B9871" t="str">
            <v>44-269-04</v>
          </cell>
          <cell r="C9871" t="str">
            <v xml:space="preserve">CONDENSER; BALL 2,0/SPATUAL 1,7 MM      </v>
          </cell>
          <cell r="D9871" t="str">
            <v>PC</v>
          </cell>
          <cell r="E9871">
            <v>23</v>
          </cell>
          <cell r="F9871">
            <v>57.5</v>
          </cell>
        </row>
        <row r="9872">
          <cell r="A9872">
            <v>4427203</v>
          </cell>
          <cell r="B9872" t="str">
            <v>44-272-03</v>
          </cell>
          <cell r="C9872" t="str">
            <v xml:space="preserve">CONDENSER; 90░; BLUE                    </v>
          </cell>
          <cell r="D9872" t="str">
            <v>PC</v>
          </cell>
          <cell r="E9872">
            <v>22.1</v>
          </cell>
          <cell r="F9872">
            <v>55.25</v>
          </cell>
        </row>
        <row r="9873">
          <cell r="A9873">
            <v>4427204</v>
          </cell>
          <cell r="B9873" t="str">
            <v>44-272-04</v>
          </cell>
          <cell r="C9873" t="str">
            <v xml:space="preserve">CONDENSER; COUNTER ANGLED; 90░; BLUE    </v>
          </cell>
          <cell r="D9873" t="str">
            <v>PC</v>
          </cell>
          <cell r="E9873">
            <v>22.1</v>
          </cell>
          <cell r="F9873">
            <v>55.25</v>
          </cell>
        </row>
        <row r="9874">
          <cell r="A9874">
            <v>4433001</v>
          </cell>
          <cell r="B9874" t="str">
            <v>44-330-01</v>
          </cell>
          <cell r="C9874" t="str">
            <v>COMPOSITE INSTRUMENT; TI.-COATED; FIG. 1</v>
          </cell>
          <cell r="D9874" t="str">
            <v>PC</v>
          </cell>
          <cell r="E9874">
            <v>15.75</v>
          </cell>
          <cell r="F9874">
            <v>39.375</v>
          </cell>
        </row>
        <row r="9875">
          <cell r="A9875">
            <v>4433002</v>
          </cell>
          <cell r="B9875" t="str">
            <v>44-330-02</v>
          </cell>
          <cell r="C9875" t="str">
            <v>COMPOSITE INSTRUMENT; TI.-COATED; FIG. 2</v>
          </cell>
          <cell r="D9875" t="str">
            <v>PC</v>
          </cell>
          <cell r="E9875">
            <v>15.75</v>
          </cell>
          <cell r="F9875">
            <v>39.375</v>
          </cell>
        </row>
        <row r="9876">
          <cell r="A9876">
            <v>4433003</v>
          </cell>
          <cell r="B9876" t="str">
            <v>44-330-03</v>
          </cell>
          <cell r="C9876" t="str">
            <v>COMPOSITE INSTRUMENT; TI.-COATED; FIG. 3</v>
          </cell>
          <cell r="D9876" t="str">
            <v>PC</v>
          </cell>
          <cell r="E9876">
            <v>15.75</v>
          </cell>
          <cell r="F9876">
            <v>39.375</v>
          </cell>
        </row>
        <row r="9877">
          <cell r="A9877">
            <v>4433004</v>
          </cell>
          <cell r="B9877" t="str">
            <v>44-330-04</v>
          </cell>
          <cell r="C9877" t="str">
            <v>COMPOSITE INSTRUMENT; TI.-COATED; FIG. 4</v>
          </cell>
          <cell r="D9877" t="str">
            <v>PC</v>
          </cell>
          <cell r="E9877">
            <v>15.75</v>
          </cell>
          <cell r="F9877">
            <v>39.375</v>
          </cell>
        </row>
        <row r="9878">
          <cell r="A9878">
            <v>4433005</v>
          </cell>
          <cell r="B9878" t="str">
            <v>44-330-05</v>
          </cell>
          <cell r="C9878" t="str">
            <v>COMPOSITE INSTRUMENT; TI.-COATED; FIG. 5</v>
          </cell>
          <cell r="D9878" t="str">
            <v>PC</v>
          </cell>
          <cell r="E9878">
            <v>15.75</v>
          </cell>
          <cell r="F9878">
            <v>39.375</v>
          </cell>
        </row>
        <row r="9879">
          <cell r="A9879">
            <v>4433010</v>
          </cell>
          <cell r="B9879" t="str">
            <v>44-330-10</v>
          </cell>
          <cell r="C9879" t="str">
            <v>COMPOSITE INSTRUMENT; TI.-COATED; FIG. 1</v>
          </cell>
          <cell r="D9879" t="str">
            <v>PC</v>
          </cell>
          <cell r="E9879">
            <v>15.75</v>
          </cell>
          <cell r="F9879">
            <v>39.375</v>
          </cell>
        </row>
        <row r="9880">
          <cell r="A9880">
            <v>4433201</v>
          </cell>
          <cell r="B9880" t="str">
            <v>44-332-01</v>
          </cell>
          <cell r="C9880" t="str">
            <v xml:space="preserve">FELT-COMPOSITE INSTR.; TITANB.; FIG.1   </v>
          </cell>
          <cell r="D9880" t="str">
            <v>PC</v>
          </cell>
          <cell r="E9880">
            <v>15.75</v>
          </cell>
          <cell r="F9880">
            <v>39.375</v>
          </cell>
        </row>
        <row r="9881">
          <cell r="A9881">
            <v>4433202</v>
          </cell>
          <cell r="B9881" t="str">
            <v>44-332-02</v>
          </cell>
          <cell r="C9881" t="str">
            <v xml:space="preserve">FELT-COMPOSITE INSTR.; TITANB.; FIG.2   </v>
          </cell>
          <cell r="D9881" t="str">
            <v>PC</v>
          </cell>
          <cell r="E9881">
            <v>15.75</v>
          </cell>
          <cell r="F9881">
            <v>39.375</v>
          </cell>
        </row>
        <row r="9882">
          <cell r="A9882">
            <v>4433203</v>
          </cell>
          <cell r="B9882" t="str">
            <v>44-332-03</v>
          </cell>
          <cell r="C9882" t="str">
            <v xml:space="preserve">FELT-COMPOSITE INSTR.; TITANB.; FIG.3   </v>
          </cell>
          <cell r="D9882" t="str">
            <v>PC</v>
          </cell>
          <cell r="E9882">
            <v>15.75</v>
          </cell>
          <cell r="F9882">
            <v>39.375</v>
          </cell>
        </row>
        <row r="9883">
          <cell r="A9883">
            <v>4433204</v>
          </cell>
          <cell r="B9883" t="str">
            <v>44-332-04</v>
          </cell>
          <cell r="C9883" t="str">
            <v xml:space="preserve">FELT-COMPOSITE INSTR.; TITANB.; FIG.4   </v>
          </cell>
          <cell r="D9883" t="str">
            <v>PC</v>
          </cell>
          <cell r="E9883">
            <v>15.75</v>
          </cell>
          <cell r="F9883">
            <v>39.375</v>
          </cell>
        </row>
        <row r="9884">
          <cell r="A9884">
            <v>4433205</v>
          </cell>
          <cell r="B9884" t="str">
            <v>44-332-05</v>
          </cell>
          <cell r="C9884" t="str">
            <v xml:space="preserve">FELT-COMPOSITE INSTR.; TITANB.; FIG.5   </v>
          </cell>
          <cell r="D9884" t="str">
            <v>PC</v>
          </cell>
          <cell r="E9884">
            <v>15.75</v>
          </cell>
          <cell r="F9884">
            <v>39.375</v>
          </cell>
        </row>
        <row r="9885">
          <cell r="A9885">
            <v>4433206</v>
          </cell>
          <cell r="B9885" t="str">
            <v>44-332-06</v>
          </cell>
          <cell r="C9885" t="str">
            <v xml:space="preserve">FELT-COMPOSITE INSTR.; TITANB.; FIG.6   </v>
          </cell>
          <cell r="D9885" t="str">
            <v>PC</v>
          </cell>
          <cell r="E9885">
            <v>15.75</v>
          </cell>
          <cell r="F9885">
            <v>39.375</v>
          </cell>
        </row>
        <row r="9886">
          <cell r="A9886">
            <v>4433401</v>
          </cell>
          <cell r="B9886" t="str">
            <v>44-334-01</v>
          </cell>
          <cell r="C9886" t="str">
            <v xml:space="preserve">GOLDST.-COMPOSITE INSTR.; TITANB. FIG 1 </v>
          </cell>
          <cell r="D9886" t="str">
            <v>PC</v>
          </cell>
          <cell r="E9886">
            <v>15.75</v>
          </cell>
          <cell r="F9886">
            <v>39.375</v>
          </cell>
        </row>
        <row r="9887">
          <cell r="A9887">
            <v>4433402</v>
          </cell>
          <cell r="B9887" t="str">
            <v>44-334-02</v>
          </cell>
          <cell r="C9887" t="str">
            <v xml:space="preserve">GOLDST.-COMPOSITE INSTR.; TITANB. FIG 2 </v>
          </cell>
          <cell r="D9887" t="str">
            <v>PC</v>
          </cell>
          <cell r="E9887">
            <v>15.75</v>
          </cell>
          <cell r="F9887">
            <v>39.375</v>
          </cell>
        </row>
        <row r="9888">
          <cell r="A9888">
            <v>4433403</v>
          </cell>
          <cell r="B9888" t="str">
            <v>44-334-03</v>
          </cell>
          <cell r="C9888" t="str">
            <v xml:space="preserve">GOLDST.-COMPOSITE INSTR.; TITANB. FIG 3 </v>
          </cell>
          <cell r="D9888" t="str">
            <v>PC</v>
          </cell>
          <cell r="E9888">
            <v>15.75</v>
          </cell>
          <cell r="F9888">
            <v>39.375</v>
          </cell>
        </row>
        <row r="9889">
          <cell r="A9889">
            <v>4433404</v>
          </cell>
          <cell r="B9889" t="str">
            <v>44-334-04</v>
          </cell>
          <cell r="C9889" t="str">
            <v xml:space="preserve">GOLDST.-COMPOSITE INSTR.; TITANB. FIG 4 </v>
          </cell>
          <cell r="D9889" t="str">
            <v>PC</v>
          </cell>
          <cell r="E9889">
            <v>15.75</v>
          </cell>
          <cell r="F9889">
            <v>39.375</v>
          </cell>
        </row>
        <row r="9890">
          <cell r="A9890">
            <v>4437000</v>
          </cell>
          <cell r="B9890" t="str">
            <v>44-370-00</v>
          </cell>
          <cell r="C9890" t="str">
            <v xml:space="preserve">FILLING INSTRUMENT; FIG. GM 9/10        </v>
          </cell>
          <cell r="D9890" t="str">
            <v>PC</v>
          </cell>
          <cell r="E9890">
            <v>8.6300000000000008</v>
          </cell>
          <cell r="F9890">
            <v>21.575000000000003</v>
          </cell>
        </row>
        <row r="9891">
          <cell r="A9891">
            <v>4437002</v>
          </cell>
          <cell r="B9891" t="str">
            <v>44-370-02</v>
          </cell>
          <cell r="C9891" t="str">
            <v xml:space="preserve">FILLING INSTRUMENT; FIG. GM 11/12       </v>
          </cell>
          <cell r="D9891" t="str">
            <v>PC</v>
          </cell>
          <cell r="E9891">
            <v>8.6300000000000008</v>
          </cell>
          <cell r="F9891">
            <v>21.575000000000003</v>
          </cell>
        </row>
        <row r="9892">
          <cell r="A9892">
            <v>4437004</v>
          </cell>
          <cell r="B9892" t="str">
            <v>44-370-04</v>
          </cell>
          <cell r="C9892" t="str">
            <v xml:space="preserve">FILLING INSTRUMENT; FIG. 2B             </v>
          </cell>
          <cell r="D9892" t="str">
            <v>PC</v>
          </cell>
          <cell r="E9892">
            <v>8.6300000000000008</v>
          </cell>
          <cell r="F9892">
            <v>21.575000000000003</v>
          </cell>
        </row>
        <row r="9893">
          <cell r="A9893">
            <v>4437006</v>
          </cell>
          <cell r="B9893" t="str">
            <v>44-370-06</v>
          </cell>
          <cell r="C9893" t="str">
            <v xml:space="preserve">FILLING INSTRUMENT; FIG. 29/2B          </v>
          </cell>
          <cell r="D9893" t="str">
            <v>PC</v>
          </cell>
          <cell r="E9893">
            <v>9.18</v>
          </cell>
          <cell r="F9893">
            <v>22.95</v>
          </cell>
        </row>
        <row r="9894">
          <cell r="A9894">
            <v>4437008</v>
          </cell>
          <cell r="B9894" t="str">
            <v>44-370-08</v>
          </cell>
          <cell r="C9894" t="str">
            <v xml:space="preserve">FILLING INSTRUMENT; FIG. L1             </v>
          </cell>
          <cell r="D9894" t="str">
            <v>PC</v>
          </cell>
          <cell r="E9894">
            <v>10.53</v>
          </cell>
          <cell r="F9894">
            <v>26.324999999999999</v>
          </cell>
        </row>
        <row r="9895">
          <cell r="A9895">
            <v>4437010</v>
          </cell>
          <cell r="B9895" t="str">
            <v>44-370-10</v>
          </cell>
          <cell r="C9895" t="str">
            <v xml:space="preserve">FILLING INSTRUMENT; FIG. L2             </v>
          </cell>
          <cell r="D9895" t="str">
            <v>PC</v>
          </cell>
          <cell r="E9895">
            <v>10.53</v>
          </cell>
          <cell r="F9895">
            <v>26.324999999999999</v>
          </cell>
        </row>
        <row r="9896">
          <cell r="A9896">
            <v>4437500</v>
          </cell>
          <cell r="B9896" t="str">
            <v>44-375-00</v>
          </cell>
          <cell r="C9896" t="str">
            <v xml:space="preserve">ELEPHANT-FOOT-COND.; FIG. 0             </v>
          </cell>
          <cell r="D9896" t="str">
            <v>PC</v>
          </cell>
          <cell r="E9896">
            <v>10.17</v>
          </cell>
          <cell r="F9896">
            <v>25.425000000000001</v>
          </cell>
        </row>
        <row r="9897">
          <cell r="A9897">
            <v>4437501</v>
          </cell>
          <cell r="B9897" t="str">
            <v>44-375-01</v>
          </cell>
          <cell r="C9897" t="str">
            <v xml:space="preserve">ELEPHANT-FOOT-COND.; FIG. 1             </v>
          </cell>
          <cell r="D9897" t="str">
            <v>PC</v>
          </cell>
          <cell r="E9897">
            <v>10.17</v>
          </cell>
          <cell r="F9897">
            <v>25.425000000000001</v>
          </cell>
        </row>
        <row r="9898">
          <cell r="A9898">
            <v>4437502</v>
          </cell>
          <cell r="B9898" t="str">
            <v>44-375-02</v>
          </cell>
          <cell r="C9898" t="str">
            <v xml:space="preserve">ELEPHANT-FOOT-COND.; FIG. 2             </v>
          </cell>
          <cell r="D9898" t="str">
            <v>PC</v>
          </cell>
          <cell r="E9898">
            <v>10.17</v>
          </cell>
          <cell r="F9898">
            <v>25.425000000000001</v>
          </cell>
        </row>
        <row r="9899">
          <cell r="A9899">
            <v>4437701</v>
          </cell>
          <cell r="B9899" t="str">
            <v>44-377-01</v>
          </cell>
          <cell r="C9899" t="str">
            <v xml:space="preserve">BALL CONDENSER, FIG. 1                  </v>
          </cell>
          <cell r="D9899" t="str">
            <v>PC</v>
          </cell>
          <cell r="E9899">
            <v>9.7200000000000006</v>
          </cell>
          <cell r="F9899">
            <v>24.3</v>
          </cell>
        </row>
        <row r="9900">
          <cell r="A9900">
            <v>4437702</v>
          </cell>
          <cell r="B9900" t="str">
            <v>44-377-02</v>
          </cell>
          <cell r="C9900" t="str">
            <v xml:space="preserve">BALL CONDENSER; FIG. 2                  </v>
          </cell>
          <cell r="D9900" t="str">
            <v>PC</v>
          </cell>
          <cell r="E9900">
            <v>10.17</v>
          </cell>
          <cell r="F9900">
            <v>25.425000000000001</v>
          </cell>
        </row>
        <row r="9901">
          <cell r="A9901">
            <v>4437703</v>
          </cell>
          <cell r="B9901" t="str">
            <v>44-377-03</v>
          </cell>
          <cell r="C9901" t="str">
            <v xml:space="preserve">BALL CONDENSER; FIG. 3                  </v>
          </cell>
          <cell r="D9901" t="str">
            <v>PC</v>
          </cell>
          <cell r="E9901">
            <v>10.17</v>
          </cell>
          <cell r="F9901">
            <v>25.425000000000001</v>
          </cell>
        </row>
        <row r="9902">
          <cell r="A9902">
            <v>4437704</v>
          </cell>
          <cell r="B9902" t="str">
            <v>44-377-04</v>
          </cell>
          <cell r="C9902" t="str">
            <v xml:space="preserve">BALL CONDENSER; FIG. 4                  </v>
          </cell>
          <cell r="D9902" t="str">
            <v>PC</v>
          </cell>
          <cell r="E9902">
            <v>10.17</v>
          </cell>
          <cell r="F9902">
            <v>25.425000000000001</v>
          </cell>
        </row>
        <row r="9903">
          <cell r="A9903">
            <v>4437705</v>
          </cell>
          <cell r="B9903" t="str">
            <v>44-377-05</v>
          </cell>
          <cell r="C9903" t="str">
            <v xml:space="preserve">BALL CONDENSER; FIG. 5                  </v>
          </cell>
          <cell r="D9903" t="str">
            <v>PC</v>
          </cell>
          <cell r="E9903">
            <v>10.17</v>
          </cell>
          <cell r="F9903">
            <v>25.425000000000001</v>
          </cell>
        </row>
        <row r="9904">
          <cell r="A9904">
            <v>4437718</v>
          </cell>
          <cell r="B9904" t="str">
            <v>44-377-18</v>
          </cell>
          <cell r="C9904" t="str">
            <v xml:space="preserve">BALL CONDENSER; FIG. 18                 </v>
          </cell>
          <cell r="D9904" t="str">
            <v>PC</v>
          </cell>
          <cell r="E9904">
            <v>10.17</v>
          </cell>
          <cell r="F9904">
            <v>25.425000000000001</v>
          </cell>
        </row>
        <row r="9905">
          <cell r="A9905">
            <v>4437727</v>
          </cell>
          <cell r="B9905" t="str">
            <v>44-377-27</v>
          </cell>
          <cell r="C9905" t="str">
            <v xml:space="preserve">BALL CONDENSER; FIG. 26/27S             </v>
          </cell>
          <cell r="D9905" t="str">
            <v>PC</v>
          </cell>
          <cell r="E9905">
            <v>10.17</v>
          </cell>
          <cell r="F9905">
            <v>25.425000000000001</v>
          </cell>
        </row>
        <row r="9906">
          <cell r="A9906">
            <v>4437728</v>
          </cell>
          <cell r="B9906" t="str">
            <v>44-377-28</v>
          </cell>
          <cell r="C9906" t="str">
            <v xml:space="preserve">BURNISHER FIG. 27/28                    </v>
          </cell>
          <cell r="D9906" t="str">
            <v>PC</v>
          </cell>
          <cell r="E9906">
            <v>10.89</v>
          </cell>
          <cell r="F9906">
            <v>27.225000000000001</v>
          </cell>
        </row>
        <row r="9907">
          <cell r="A9907">
            <v>4437729</v>
          </cell>
          <cell r="B9907" t="str">
            <v>44-377-29</v>
          </cell>
          <cell r="C9907" t="str">
            <v xml:space="preserve">BALL CONDENDSER/BURNISHER FIG. 28/29    </v>
          </cell>
          <cell r="D9907" t="str">
            <v>PC</v>
          </cell>
          <cell r="E9907">
            <v>9.6300000000000008</v>
          </cell>
          <cell r="F9907">
            <v>24.075000000000003</v>
          </cell>
        </row>
        <row r="9908">
          <cell r="A9908">
            <v>4437901</v>
          </cell>
          <cell r="B9908" t="str">
            <v>44-379-01</v>
          </cell>
          <cell r="C9908" t="str">
            <v xml:space="preserve">CONDENSER FIG. 1                        </v>
          </cell>
          <cell r="D9908" t="str">
            <v>PC</v>
          </cell>
          <cell r="E9908">
            <v>7.62</v>
          </cell>
          <cell r="F9908">
            <v>19.05</v>
          </cell>
        </row>
        <row r="9909">
          <cell r="A9909">
            <v>4437902</v>
          </cell>
          <cell r="B9909" t="str">
            <v>44-379-02</v>
          </cell>
          <cell r="C9909" t="str">
            <v xml:space="preserve">CONDENSER FIG. 2                        </v>
          </cell>
          <cell r="D9909" t="str">
            <v>PC</v>
          </cell>
          <cell r="E9909">
            <v>7.62</v>
          </cell>
          <cell r="F9909">
            <v>19.05</v>
          </cell>
        </row>
        <row r="9910">
          <cell r="A9910">
            <v>4437903</v>
          </cell>
          <cell r="B9910" t="str">
            <v>44-379-03</v>
          </cell>
          <cell r="C9910" t="str">
            <v xml:space="preserve">CONDENSER FIG. 3                        </v>
          </cell>
          <cell r="D9910" t="str">
            <v>PC</v>
          </cell>
          <cell r="E9910">
            <v>7.62</v>
          </cell>
          <cell r="F9910">
            <v>19.05</v>
          </cell>
        </row>
        <row r="9911">
          <cell r="A9911">
            <v>4437911</v>
          </cell>
          <cell r="B9911" t="str">
            <v>44-379-11</v>
          </cell>
          <cell r="C9911" t="str">
            <v xml:space="preserve">CONDENSER FIG. 1S                       </v>
          </cell>
          <cell r="D9911" t="str">
            <v>PC</v>
          </cell>
          <cell r="E9911">
            <v>8.11</v>
          </cell>
          <cell r="F9911">
            <v>20.274999999999999</v>
          </cell>
        </row>
        <row r="9912">
          <cell r="A9912">
            <v>4437912</v>
          </cell>
          <cell r="B9912" t="str">
            <v>44-379-12</v>
          </cell>
          <cell r="C9912" t="str">
            <v xml:space="preserve">CONDENSER FIG. 2S                       </v>
          </cell>
          <cell r="D9912" t="str">
            <v>PC</v>
          </cell>
          <cell r="E9912">
            <v>8.11</v>
          </cell>
          <cell r="F9912">
            <v>20.274999999999999</v>
          </cell>
        </row>
        <row r="9913">
          <cell r="A9913">
            <v>4437913</v>
          </cell>
          <cell r="B9913" t="str">
            <v>44-379-13</v>
          </cell>
          <cell r="C9913" t="str">
            <v xml:space="preserve">CONDENSER FIG. 3S                       </v>
          </cell>
          <cell r="D9913" t="str">
            <v>PC</v>
          </cell>
          <cell r="E9913">
            <v>8.11</v>
          </cell>
          <cell r="F9913">
            <v>20.274999999999999</v>
          </cell>
        </row>
        <row r="9914">
          <cell r="A9914">
            <v>4438002</v>
          </cell>
          <cell r="B9914" t="str">
            <v>44-380-02</v>
          </cell>
          <cell r="C9914" t="str">
            <v xml:space="preserve">FILLING INSTRUMENT, DOUBLE, FIG. 1S     </v>
          </cell>
          <cell r="D9914" t="str">
            <v>PC</v>
          </cell>
          <cell r="E9914">
            <v>8.11</v>
          </cell>
          <cell r="F9914">
            <v>20.274999999999999</v>
          </cell>
        </row>
        <row r="9915">
          <cell r="A9915">
            <v>4438004</v>
          </cell>
          <cell r="B9915" t="str">
            <v>44-380-04</v>
          </cell>
          <cell r="C9915" t="str">
            <v xml:space="preserve">FILLING INSTRUMENT, DOUBLE, FIG. 2S     </v>
          </cell>
          <cell r="D9915" t="str">
            <v>PC</v>
          </cell>
          <cell r="E9915">
            <v>8.11</v>
          </cell>
          <cell r="F9915">
            <v>20.274999999999999</v>
          </cell>
        </row>
        <row r="9916">
          <cell r="A9916">
            <v>4438006</v>
          </cell>
          <cell r="B9916" t="str">
            <v>44-380-06</v>
          </cell>
          <cell r="C9916" t="str">
            <v xml:space="preserve">FILLING INSTRUMENT, DOUBLE, FIG. 3S     </v>
          </cell>
          <cell r="D9916" t="str">
            <v>PC</v>
          </cell>
          <cell r="E9916">
            <v>8.11</v>
          </cell>
          <cell r="F9916">
            <v>20.274999999999999</v>
          </cell>
        </row>
        <row r="9917">
          <cell r="A9917">
            <v>4438008</v>
          </cell>
          <cell r="B9917" t="str">
            <v>44-380-08</v>
          </cell>
          <cell r="C9917" t="str">
            <v xml:space="preserve">FILLING INSTRUMENT, DOUBLE, FIG. 4S     </v>
          </cell>
          <cell r="D9917" t="str">
            <v>PC</v>
          </cell>
          <cell r="E9917">
            <v>8.11</v>
          </cell>
          <cell r="F9917">
            <v>20.274999999999999</v>
          </cell>
        </row>
        <row r="9918">
          <cell r="A9918">
            <v>4438010</v>
          </cell>
          <cell r="B9918" t="str">
            <v>44-380-10</v>
          </cell>
          <cell r="C9918" t="str">
            <v xml:space="preserve">FILLING INSTRUMENT, DOUBLE, FIG. 1P     </v>
          </cell>
          <cell r="D9918" t="str">
            <v>PC</v>
          </cell>
          <cell r="E9918">
            <v>7.62</v>
          </cell>
          <cell r="F9918">
            <v>19.05</v>
          </cell>
        </row>
        <row r="9919">
          <cell r="A9919">
            <v>4438012</v>
          </cell>
          <cell r="B9919" t="str">
            <v>44-380-12</v>
          </cell>
          <cell r="C9919" t="str">
            <v xml:space="preserve">FILLING INSTRUMENT, DOUBLE, FIG. 2P     </v>
          </cell>
          <cell r="D9919" t="str">
            <v>PC</v>
          </cell>
          <cell r="E9919">
            <v>7.62</v>
          </cell>
          <cell r="F9919">
            <v>19.05</v>
          </cell>
        </row>
        <row r="9920">
          <cell r="A9920">
            <v>4438014</v>
          </cell>
          <cell r="B9920" t="str">
            <v>44-380-14</v>
          </cell>
          <cell r="C9920" t="str">
            <v xml:space="preserve">FILLING INSTRUMENT, DOUBLE, FIG. 3P     </v>
          </cell>
          <cell r="D9920" t="str">
            <v>PC</v>
          </cell>
          <cell r="E9920">
            <v>7.62</v>
          </cell>
          <cell r="F9920">
            <v>19.05</v>
          </cell>
        </row>
        <row r="9921">
          <cell r="A9921">
            <v>4438016</v>
          </cell>
          <cell r="B9921" t="str">
            <v>44-380-16</v>
          </cell>
          <cell r="C9921" t="str">
            <v xml:space="preserve">FILLING INSTRUMENT, DOUBLE, FIG. 4P     </v>
          </cell>
          <cell r="D9921" t="str">
            <v>PC</v>
          </cell>
          <cell r="E9921">
            <v>7.62</v>
          </cell>
          <cell r="F9921">
            <v>19.05</v>
          </cell>
        </row>
        <row r="9922">
          <cell r="A9922">
            <v>4438018</v>
          </cell>
          <cell r="B9922" t="str">
            <v>44-380-18</v>
          </cell>
          <cell r="C9922" t="str">
            <v xml:space="preserve">FILLING INSTRUMENT, DOUBLE, FIG. 1D     </v>
          </cell>
          <cell r="D9922" t="str">
            <v>PC</v>
          </cell>
          <cell r="E9922">
            <v>7.2</v>
          </cell>
          <cell r="F9922">
            <v>18</v>
          </cell>
        </row>
        <row r="9923">
          <cell r="A9923">
            <v>4438020</v>
          </cell>
          <cell r="B9923" t="str">
            <v>44-380-20</v>
          </cell>
          <cell r="C9923" t="str">
            <v xml:space="preserve">FILLING INSTRUMENT, DOUBLE, FIG. 2D     </v>
          </cell>
          <cell r="D9923" t="str">
            <v>PC</v>
          </cell>
          <cell r="E9923">
            <v>7.2</v>
          </cell>
          <cell r="F9923">
            <v>18</v>
          </cell>
        </row>
        <row r="9924">
          <cell r="A9924">
            <v>4438022</v>
          </cell>
          <cell r="B9924" t="str">
            <v>44-380-22</v>
          </cell>
          <cell r="C9924" t="str">
            <v xml:space="preserve">FILLING INSTRUMENT, DOUBLE, FIG. 3D     </v>
          </cell>
          <cell r="D9924" t="str">
            <v>PC</v>
          </cell>
          <cell r="E9924">
            <v>7.2</v>
          </cell>
          <cell r="F9924">
            <v>18</v>
          </cell>
        </row>
        <row r="9925">
          <cell r="A9925">
            <v>4438024</v>
          </cell>
          <cell r="B9925" t="str">
            <v>44-380-24</v>
          </cell>
          <cell r="C9925" t="str">
            <v xml:space="preserve">FILLING INSTRUMENT, DOUBLE, FIG. M1     </v>
          </cell>
          <cell r="D9925" t="str">
            <v>PC</v>
          </cell>
          <cell r="E9925">
            <v>7.62</v>
          </cell>
          <cell r="F9925">
            <v>19.05</v>
          </cell>
        </row>
        <row r="9926">
          <cell r="A9926">
            <v>4438026</v>
          </cell>
          <cell r="B9926" t="str">
            <v>44-380-26</v>
          </cell>
          <cell r="C9926" t="str">
            <v xml:space="preserve">FILLING INSTRUMENT, DOUBLE, FIG. M2     </v>
          </cell>
          <cell r="D9926" t="str">
            <v>PC</v>
          </cell>
          <cell r="E9926">
            <v>7.62</v>
          </cell>
          <cell r="F9926">
            <v>19.05</v>
          </cell>
        </row>
        <row r="9927">
          <cell r="A9927">
            <v>4438028</v>
          </cell>
          <cell r="B9927" t="str">
            <v>44-380-28</v>
          </cell>
          <cell r="C9927" t="str">
            <v xml:space="preserve">FILLING INSTRUMENT, DOUBLE, FIG. M3     </v>
          </cell>
          <cell r="D9927" t="str">
            <v>PC</v>
          </cell>
          <cell r="E9927">
            <v>8.11</v>
          </cell>
          <cell r="F9927">
            <v>20.274999999999999</v>
          </cell>
        </row>
        <row r="9928">
          <cell r="A9928">
            <v>4438030</v>
          </cell>
          <cell r="B9928" t="str">
            <v>44-380-30</v>
          </cell>
          <cell r="C9928" t="str">
            <v xml:space="preserve">FILLING INSTRUMENT, DOUBLE, FIG. M4     </v>
          </cell>
          <cell r="D9928" t="str">
            <v>PC</v>
          </cell>
          <cell r="E9928">
            <v>8.11</v>
          </cell>
          <cell r="F9928">
            <v>20.274999999999999</v>
          </cell>
        </row>
        <row r="9929">
          <cell r="A9929">
            <v>4438032</v>
          </cell>
          <cell r="B9929" t="str">
            <v>44-380-32</v>
          </cell>
          <cell r="C9929" t="str">
            <v xml:space="preserve">FILLING INSTRUMENT, DOUBLE, FIG. M5     </v>
          </cell>
          <cell r="D9929" t="str">
            <v>PC</v>
          </cell>
          <cell r="E9929">
            <v>8.11</v>
          </cell>
          <cell r="F9929">
            <v>20.274999999999999</v>
          </cell>
        </row>
        <row r="9930">
          <cell r="A9930">
            <v>4438034</v>
          </cell>
          <cell r="B9930" t="str">
            <v>44-380-34</v>
          </cell>
          <cell r="C9930" t="str">
            <v xml:space="preserve">FILLING INSTRUMENT, DOUBLE, FIG. M6     </v>
          </cell>
          <cell r="D9930" t="str">
            <v>PC</v>
          </cell>
          <cell r="E9930">
            <v>8.11</v>
          </cell>
          <cell r="F9930">
            <v>20.274999999999999</v>
          </cell>
        </row>
        <row r="9931">
          <cell r="A9931">
            <v>4438036</v>
          </cell>
          <cell r="B9931" t="str">
            <v>44-380-36</v>
          </cell>
          <cell r="C9931" t="str">
            <v xml:space="preserve">HOLLENBACK FILLING INST. DOUBLE, FIG H1 </v>
          </cell>
          <cell r="D9931" t="str">
            <v>PC</v>
          </cell>
          <cell r="E9931">
            <v>7.62</v>
          </cell>
          <cell r="F9931">
            <v>19.05</v>
          </cell>
        </row>
        <row r="9932">
          <cell r="A9932">
            <v>4438038</v>
          </cell>
          <cell r="B9932" t="str">
            <v>44-380-38</v>
          </cell>
          <cell r="C9932" t="str">
            <v xml:space="preserve">HOLLENBACK FILLING INST. DOUBLE, FIG H2 </v>
          </cell>
          <cell r="D9932" t="str">
            <v>PC</v>
          </cell>
          <cell r="E9932">
            <v>7.62</v>
          </cell>
          <cell r="F9932">
            <v>19.05</v>
          </cell>
        </row>
        <row r="9933">
          <cell r="A9933">
            <v>4438040</v>
          </cell>
          <cell r="B9933" t="str">
            <v>44-380-40</v>
          </cell>
          <cell r="C9933" t="str">
            <v xml:space="preserve">HOLLENBACK FILLING INST. DOUBLE, FIG H3 </v>
          </cell>
          <cell r="D9933" t="str">
            <v>PC</v>
          </cell>
          <cell r="E9933">
            <v>8.11</v>
          </cell>
          <cell r="F9933">
            <v>20.274999999999999</v>
          </cell>
        </row>
        <row r="9934">
          <cell r="A9934">
            <v>4438042</v>
          </cell>
          <cell r="B9934" t="str">
            <v>44-380-42</v>
          </cell>
          <cell r="C9934" t="str">
            <v xml:space="preserve">HOLLENBACK FILLING INST. DOUBLE, FIG H4 </v>
          </cell>
          <cell r="D9934" t="str">
            <v>PC</v>
          </cell>
          <cell r="E9934">
            <v>8.11</v>
          </cell>
          <cell r="F9934">
            <v>20.274999999999999</v>
          </cell>
        </row>
        <row r="9935">
          <cell r="A9935">
            <v>4438044</v>
          </cell>
          <cell r="B9935" t="str">
            <v>44-380-44</v>
          </cell>
          <cell r="C9935" t="str">
            <v xml:space="preserve">FILLING INSTRUMENT, DOUBLE, FIG. MQ 1S  </v>
          </cell>
          <cell r="D9935" t="str">
            <v>PC</v>
          </cell>
          <cell r="E9935">
            <v>8.11</v>
          </cell>
          <cell r="F9935">
            <v>20.274999999999999</v>
          </cell>
        </row>
        <row r="9936">
          <cell r="A9936">
            <v>4438046</v>
          </cell>
          <cell r="B9936" t="str">
            <v>44-380-46</v>
          </cell>
          <cell r="C9936" t="str">
            <v xml:space="preserve">FILLING INSTRUMENT, DOUBLE, FIG. T 0    </v>
          </cell>
          <cell r="D9936" t="str">
            <v>PC</v>
          </cell>
          <cell r="E9936">
            <v>8.11</v>
          </cell>
          <cell r="F9936">
            <v>20.274999999999999</v>
          </cell>
        </row>
        <row r="9937">
          <cell r="A9937">
            <v>4438048</v>
          </cell>
          <cell r="B9937" t="str">
            <v>44-380-48</v>
          </cell>
          <cell r="C9937" t="str">
            <v xml:space="preserve">FILLING INSTRUMENT, DOUBLE, FIG. T 1    </v>
          </cell>
          <cell r="D9937" t="str">
            <v>PC</v>
          </cell>
          <cell r="E9937">
            <v>8.11</v>
          </cell>
          <cell r="F9937">
            <v>20.274999999999999</v>
          </cell>
        </row>
        <row r="9938">
          <cell r="A9938">
            <v>4438050</v>
          </cell>
          <cell r="B9938" t="str">
            <v>44-380-50</v>
          </cell>
          <cell r="C9938" t="str">
            <v xml:space="preserve">FILLING INSTRUMENT, DOUBLE, FIG. T 2    </v>
          </cell>
          <cell r="D9938" t="str">
            <v>PC</v>
          </cell>
          <cell r="E9938">
            <v>7.62</v>
          </cell>
          <cell r="F9938">
            <v>19.05</v>
          </cell>
        </row>
        <row r="9939">
          <cell r="A9939">
            <v>4438052</v>
          </cell>
          <cell r="B9939" t="str">
            <v>44-380-52</v>
          </cell>
          <cell r="C9939" t="str">
            <v xml:space="preserve">FILLING INSTRUMENT, DOUBLE, FIG. T 3    </v>
          </cell>
          <cell r="D9939" t="str">
            <v>PC</v>
          </cell>
          <cell r="E9939">
            <v>7.2</v>
          </cell>
          <cell r="F9939">
            <v>18</v>
          </cell>
        </row>
        <row r="9940">
          <cell r="A9940">
            <v>4438201</v>
          </cell>
          <cell r="B9940" t="str">
            <v>44-382-01</v>
          </cell>
          <cell r="C9940" t="str">
            <v xml:space="preserve">FILLING INSTRUMENT, USA MOD. FIG. 1     </v>
          </cell>
          <cell r="D9940" t="str">
            <v>PC</v>
          </cell>
          <cell r="E9940">
            <v>7.2</v>
          </cell>
          <cell r="F9940">
            <v>18</v>
          </cell>
        </row>
        <row r="9941">
          <cell r="A9941">
            <v>4438202</v>
          </cell>
          <cell r="B9941" t="str">
            <v>44-382-02</v>
          </cell>
          <cell r="C9941" t="str">
            <v xml:space="preserve">FILLING INSTRUMENT, USA MOD. FIG. 2     </v>
          </cell>
          <cell r="D9941" t="str">
            <v>PC</v>
          </cell>
          <cell r="E9941">
            <v>7.2</v>
          </cell>
          <cell r="F9941">
            <v>18</v>
          </cell>
        </row>
        <row r="9942">
          <cell r="A9942">
            <v>4438203</v>
          </cell>
          <cell r="B9942" t="str">
            <v>44-382-03</v>
          </cell>
          <cell r="C9942" t="str">
            <v xml:space="preserve">FILLING INSTRUMENT, USA MOD. FIG. 3     </v>
          </cell>
          <cell r="D9942" t="str">
            <v>PC</v>
          </cell>
          <cell r="E9942">
            <v>8.42</v>
          </cell>
          <cell r="F9942">
            <v>21.05</v>
          </cell>
        </row>
        <row r="9943">
          <cell r="A9943">
            <v>4438401</v>
          </cell>
          <cell r="B9943" t="str">
            <v>44-384-01</v>
          </cell>
          <cell r="C9943" t="str">
            <v xml:space="preserve">FILLING INSTRUMENT, FIG. WO1            </v>
          </cell>
          <cell r="D9943" t="str">
            <v>PC</v>
          </cell>
          <cell r="E9943">
            <v>8.11</v>
          </cell>
          <cell r="F9943">
            <v>20.274999999999999</v>
          </cell>
        </row>
        <row r="9944">
          <cell r="A9944">
            <v>4438402</v>
          </cell>
          <cell r="B9944" t="str">
            <v>44-384-02</v>
          </cell>
          <cell r="C9944" t="str">
            <v xml:space="preserve">FILLING INSTRUMENT, FIG. WO2            </v>
          </cell>
          <cell r="D9944" t="str">
            <v>PC</v>
          </cell>
          <cell r="E9944">
            <v>8.11</v>
          </cell>
          <cell r="F9944">
            <v>20.274999999999999</v>
          </cell>
        </row>
        <row r="9945">
          <cell r="A9945">
            <v>4438403</v>
          </cell>
          <cell r="B9945" t="str">
            <v>44-384-03</v>
          </cell>
          <cell r="C9945" t="str">
            <v xml:space="preserve">FILLING INSTRUMENT, FIG. WO3            </v>
          </cell>
          <cell r="D9945" t="str">
            <v>PC</v>
          </cell>
          <cell r="E9945">
            <v>8.11</v>
          </cell>
          <cell r="F9945">
            <v>20.274999999999999</v>
          </cell>
        </row>
        <row r="9946">
          <cell r="A9946">
            <v>4438602</v>
          </cell>
          <cell r="B9946" t="str">
            <v>44-386-02</v>
          </cell>
          <cell r="C9946" t="str">
            <v xml:space="preserve">FILLING INSTRUMENT, FIG. L2             </v>
          </cell>
          <cell r="D9946" t="str">
            <v>PC</v>
          </cell>
          <cell r="E9946">
            <v>7.2</v>
          </cell>
          <cell r="F9946">
            <v>18</v>
          </cell>
        </row>
        <row r="9947">
          <cell r="A9947">
            <v>4438603</v>
          </cell>
          <cell r="B9947" t="str">
            <v>44-386-03</v>
          </cell>
          <cell r="C9947" t="str">
            <v xml:space="preserve">FILLING INSTRUMENT, FIG. L3             </v>
          </cell>
          <cell r="D9947" t="str">
            <v>PC</v>
          </cell>
          <cell r="E9947">
            <v>7.2</v>
          </cell>
          <cell r="F9947">
            <v>18</v>
          </cell>
        </row>
        <row r="9948">
          <cell r="A9948">
            <v>4438801</v>
          </cell>
          <cell r="B9948" t="str">
            <v>44-388-01</v>
          </cell>
          <cell r="C9948" t="str">
            <v xml:space="preserve">WARD-FILLING INSTRUMENT DE, FIG.1       </v>
          </cell>
          <cell r="D9948" t="str">
            <v>PC</v>
          </cell>
          <cell r="E9948">
            <v>8.11</v>
          </cell>
          <cell r="F9948">
            <v>20.274999999999999</v>
          </cell>
        </row>
        <row r="9949">
          <cell r="A9949">
            <v>4438802</v>
          </cell>
          <cell r="B9949" t="str">
            <v>44-388-02</v>
          </cell>
          <cell r="C9949" t="str">
            <v xml:space="preserve">WARD-FILLING INSTRUMENT DE, FIG.2       </v>
          </cell>
          <cell r="D9949" t="str">
            <v>PC</v>
          </cell>
          <cell r="E9949">
            <v>8.11</v>
          </cell>
          <cell r="F9949">
            <v>20.274999999999999</v>
          </cell>
        </row>
        <row r="9950">
          <cell r="A9950">
            <v>4439001</v>
          </cell>
          <cell r="B9950" t="str">
            <v>44-390-01</v>
          </cell>
          <cell r="C9950" t="str">
            <v xml:space="preserve">FILLING INSTR. BALL/SPATULA FIG. 1      </v>
          </cell>
          <cell r="D9950" t="str">
            <v>PC</v>
          </cell>
          <cell r="E9950">
            <v>7.62</v>
          </cell>
          <cell r="F9950">
            <v>19.05</v>
          </cell>
        </row>
        <row r="9951">
          <cell r="A9951">
            <v>4439002</v>
          </cell>
          <cell r="B9951" t="str">
            <v>44-390-02</v>
          </cell>
          <cell r="C9951" t="str">
            <v xml:space="preserve">FILLING INSTR. BALL/SPATULA FIG. 2      </v>
          </cell>
          <cell r="D9951" t="str">
            <v>PC</v>
          </cell>
          <cell r="E9951">
            <v>7.62</v>
          </cell>
          <cell r="F9951">
            <v>19.05</v>
          </cell>
        </row>
        <row r="9952">
          <cell r="A9952">
            <v>4439003</v>
          </cell>
          <cell r="B9952" t="str">
            <v>44-390-03</v>
          </cell>
          <cell r="C9952" t="str">
            <v xml:space="preserve">FILLING INSTR. BALL/SPATULA FIG. 3      </v>
          </cell>
          <cell r="D9952" t="str">
            <v>PC</v>
          </cell>
          <cell r="E9952">
            <v>7.62</v>
          </cell>
          <cell r="F9952">
            <v>19.05</v>
          </cell>
        </row>
        <row r="9953">
          <cell r="A9953">
            <v>4439011</v>
          </cell>
          <cell r="B9953" t="str">
            <v>44-390-11</v>
          </cell>
          <cell r="C9953" t="str">
            <v xml:space="preserve">FILLING INSTR. BALL/SPATULA FIG. 1A     </v>
          </cell>
          <cell r="D9953" t="str">
            <v>PC</v>
          </cell>
          <cell r="E9953">
            <v>7.62</v>
          </cell>
          <cell r="F9953">
            <v>19.05</v>
          </cell>
        </row>
        <row r="9954">
          <cell r="A9954">
            <v>4439012</v>
          </cell>
          <cell r="B9954" t="str">
            <v>44-390-12</v>
          </cell>
          <cell r="C9954" t="str">
            <v xml:space="preserve">FILLING INSTR. BALL/SPATULA FIG. 2A     </v>
          </cell>
          <cell r="D9954" t="str">
            <v>PC</v>
          </cell>
          <cell r="E9954">
            <v>7.62</v>
          </cell>
          <cell r="F9954">
            <v>19.05</v>
          </cell>
        </row>
        <row r="9955">
          <cell r="A9955">
            <v>4439013</v>
          </cell>
          <cell r="B9955" t="str">
            <v>44-390-13</v>
          </cell>
          <cell r="C9955" t="str">
            <v xml:space="preserve">FILLING INSTR. BALL/SPATULA FIG. 3A     </v>
          </cell>
          <cell r="D9955" t="str">
            <v>PC</v>
          </cell>
          <cell r="E9955">
            <v>7.62</v>
          </cell>
          <cell r="F9955">
            <v>19.05</v>
          </cell>
        </row>
        <row r="9956">
          <cell r="A9956">
            <v>4439021</v>
          </cell>
          <cell r="B9956" t="str">
            <v>44-390-21</v>
          </cell>
          <cell r="C9956" t="str">
            <v xml:space="preserve">FILLING INSTR. BALL/SPATULA FIG. 1B     </v>
          </cell>
          <cell r="D9956" t="str">
            <v>PC</v>
          </cell>
          <cell r="E9956">
            <v>7.62</v>
          </cell>
          <cell r="F9956">
            <v>19.05</v>
          </cell>
        </row>
        <row r="9957">
          <cell r="A9957">
            <v>4439022</v>
          </cell>
          <cell r="B9957" t="str">
            <v>44-390-22</v>
          </cell>
          <cell r="C9957" t="str">
            <v xml:space="preserve">FILLING INSTR. BALL/SPATULA FIG. 2B     </v>
          </cell>
          <cell r="D9957" t="str">
            <v>PC</v>
          </cell>
          <cell r="E9957">
            <v>7.62</v>
          </cell>
          <cell r="F9957">
            <v>19.05</v>
          </cell>
        </row>
        <row r="9958">
          <cell r="A9958">
            <v>4439031</v>
          </cell>
          <cell r="B9958" t="str">
            <v>44-390-31</v>
          </cell>
          <cell r="C9958" t="str">
            <v xml:space="preserve">FILLING INSTR. BALL/SPATULA FIG. 1C     </v>
          </cell>
          <cell r="D9958" t="str">
            <v>PC</v>
          </cell>
          <cell r="E9958">
            <v>7.62</v>
          </cell>
          <cell r="F9958">
            <v>19.05</v>
          </cell>
        </row>
        <row r="9959">
          <cell r="A9959">
            <v>4439032</v>
          </cell>
          <cell r="B9959" t="str">
            <v>44-390-32</v>
          </cell>
          <cell r="C9959" t="str">
            <v xml:space="preserve">FILLING INSTR. BALL/SPATULA FIG. 2C     </v>
          </cell>
          <cell r="D9959" t="str">
            <v>PC</v>
          </cell>
          <cell r="E9959">
            <v>7.62</v>
          </cell>
          <cell r="F9959">
            <v>19.05</v>
          </cell>
        </row>
        <row r="9960">
          <cell r="A9960">
            <v>4439201</v>
          </cell>
          <cell r="B9960" t="str">
            <v>44-392-01</v>
          </cell>
          <cell r="C9960" t="str">
            <v xml:space="preserve">FILLING INSTR.; SPATULA; FIG. 1         </v>
          </cell>
          <cell r="D9960" t="str">
            <v>PC</v>
          </cell>
          <cell r="E9960">
            <v>8.11</v>
          </cell>
          <cell r="F9960">
            <v>20.274999999999999</v>
          </cell>
        </row>
        <row r="9961">
          <cell r="A9961">
            <v>4439202</v>
          </cell>
          <cell r="B9961" t="str">
            <v>44-392-02</v>
          </cell>
          <cell r="C9961" t="str">
            <v xml:space="preserve">FILLING INSTR.; SPATULA; FIG. 2         </v>
          </cell>
          <cell r="D9961" t="str">
            <v>PC</v>
          </cell>
          <cell r="E9961">
            <v>8.11</v>
          </cell>
          <cell r="F9961">
            <v>20.274999999999999</v>
          </cell>
        </row>
        <row r="9962">
          <cell r="A9962">
            <v>4439203</v>
          </cell>
          <cell r="B9962" t="str">
            <v>44-392-03</v>
          </cell>
          <cell r="C9962" t="str">
            <v xml:space="preserve">FILLING INSTR.; SPATULA; FIG. 3         </v>
          </cell>
          <cell r="D9962" t="str">
            <v>PC</v>
          </cell>
          <cell r="E9962">
            <v>8.11</v>
          </cell>
          <cell r="F9962">
            <v>20.274999999999999</v>
          </cell>
        </row>
        <row r="9963">
          <cell r="A9963">
            <v>4439210</v>
          </cell>
          <cell r="B9963" t="str">
            <v>44-392-10</v>
          </cell>
          <cell r="C9963" t="str">
            <v xml:space="preserve">FILLING INSTR.; SPATUALA; FIG. 10       </v>
          </cell>
          <cell r="D9963" t="str">
            <v>PC</v>
          </cell>
          <cell r="E9963">
            <v>8.11</v>
          </cell>
          <cell r="F9963">
            <v>20.274999999999999</v>
          </cell>
        </row>
        <row r="9964">
          <cell r="A9964">
            <v>4439211</v>
          </cell>
          <cell r="B9964" t="str">
            <v>44-392-11</v>
          </cell>
          <cell r="C9964" t="str">
            <v xml:space="preserve">FILLING INSTR.; SPAUTLA; FIG. 11A       </v>
          </cell>
          <cell r="D9964" t="str">
            <v>PC</v>
          </cell>
          <cell r="E9964">
            <v>8.11</v>
          </cell>
          <cell r="F9964">
            <v>20.274999999999999</v>
          </cell>
        </row>
        <row r="9965">
          <cell r="A9965">
            <v>4439212</v>
          </cell>
          <cell r="B9965" t="str">
            <v>44-392-12</v>
          </cell>
          <cell r="C9965" t="str">
            <v xml:space="preserve">FILLING INSTR.; SPAUTLA; FIG. 12        </v>
          </cell>
          <cell r="D9965" t="str">
            <v>PC</v>
          </cell>
          <cell r="E9965">
            <v>8.11</v>
          </cell>
          <cell r="F9965">
            <v>20.274999999999999</v>
          </cell>
        </row>
        <row r="9966">
          <cell r="A9966">
            <v>4439213</v>
          </cell>
          <cell r="B9966" t="str">
            <v>44-392-13</v>
          </cell>
          <cell r="C9966" t="str">
            <v xml:space="preserve">FILLING INSTR.; SPATULA; FIG. 13        </v>
          </cell>
          <cell r="D9966" t="str">
            <v>PC</v>
          </cell>
          <cell r="E9966">
            <v>8.11</v>
          </cell>
          <cell r="F9966">
            <v>20.274999999999999</v>
          </cell>
        </row>
        <row r="9967">
          <cell r="A9967">
            <v>4439407</v>
          </cell>
          <cell r="B9967" t="str">
            <v>44-394-07</v>
          </cell>
          <cell r="C9967" t="str">
            <v xml:space="preserve">FILL.-INSTR. F. PLASTIC FILL. FIG. 7A   </v>
          </cell>
          <cell r="D9967" t="str">
            <v>PC</v>
          </cell>
          <cell r="E9967">
            <v>7.2</v>
          </cell>
          <cell r="F9967">
            <v>18</v>
          </cell>
        </row>
        <row r="9968">
          <cell r="A9968">
            <v>4439419</v>
          </cell>
          <cell r="B9968" t="str">
            <v>44-394-19</v>
          </cell>
          <cell r="C9968" t="str">
            <v xml:space="preserve">FILL.-INSTR. F. PLASTIC FILL. FIG. 19   </v>
          </cell>
          <cell r="D9968" t="str">
            <v>PC</v>
          </cell>
          <cell r="E9968">
            <v>7.16</v>
          </cell>
          <cell r="F9968">
            <v>17.899999999999999</v>
          </cell>
        </row>
        <row r="9969">
          <cell r="A9969">
            <v>4439477</v>
          </cell>
          <cell r="B9969" t="str">
            <v>44-394-77</v>
          </cell>
          <cell r="C9969" t="str">
            <v xml:space="preserve">FILL.-INSTR. F. PLASTIC FILL. FIG. 7B   </v>
          </cell>
          <cell r="D9969" t="str">
            <v>PC</v>
          </cell>
          <cell r="E9969">
            <v>7.2</v>
          </cell>
          <cell r="F9969">
            <v>18</v>
          </cell>
        </row>
        <row r="9970">
          <cell r="A9970">
            <v>4439606</v>
          </cell>
          <cell r="B9970" t="str">
            <v>44-396-06</v>
          </cell>
          <cell r="C9970" t="str">
            <v xml:space="preserve">FILLING INSTR. SPATULA; FIG. 6          </v>
          </cell>
          <cell r="D9970" t="str">
            <v>PC</v>
          </cell>
          <cell r="E9970">
            <v>8.11</v>
          </cell>
          <cell r="F9970">
            <v>20.274999999999999</v>
          </cell>
        </row>
        <row r="9971">
          <cell r="A9971">
            <v>4439611</v>
          </cell>
          <cell r="B9971" t="str">
            <v>44-396-11</v>
          </cell>
          <cell r="C9971" t="str">
            <v xml:space="preserve">FILLING INSTR. SPATULA; FIG. 11         </v>
          </cell>
          <cell r="D9971" t="str">
            <v>PC</v>
          </cell>
          <cell r="E9971">
            <v>8.11</v>
          </cell>
          <cell r="F9971">
            <v>20.274999999999999</v>
          </cell>
        </row>
        <row r="9972">
          <cell r="A9972">
            <v>4439679</v>
          </cell>
          <cell r="B9972" t="str">
            <v>44-396-79</v>
          </cell>
          <cell r="C9972" t="str">
            <v xml:space="preserve">FILLING INSTR. SPATULA; FIG. 179        </v>
          </cell>
          <cell r="D9972" t="str">
            <v>PC</v>
          </cell>
          <cell r="E9972">
            <v>8.11</v>
          </cell>
          <cell r="F9972">
            <v>20.274999999999999</v>
          </cell>
        </row>
        <row r="9973">
          <cell r="A9973">
            <v>4439801</v>
          </cell>
          <cell r="B9973" t="str">
            <v>44-398-01</v>
          </cell>
          <cell r="C9973" t="str">
            <v xml:space="preserve">HEIDEMANN SPATULA; FIG. 1 - 2,0 MM      </v>
          </cell>
          <cell r="D9973" t="str">
            <v>PC</v>
          </cell>
          <cell r="E9973">
            <v>7.62</v>
          </cell>
          <cell r="F9973">
            <v>19.05</v>
          </cell>
        </row>
        <row r="9974">
          <cell r="A9974">
            <v>4439802</v>
          </cell>
          <cell r="B9974" t="str">
            <v>44-398-02</v>
          </cell>
          <cell r="C9974" t="str">
            <v xml:space="preserve">HEIDEMANN SPATULA; FIG. 2 - 2,5 MM      </v>
          </cell>
          <cell r="D9974" t="str">
            <v>PC</v>
          </cell>
          <cell r="E9974">
            <v>7.62</v>
          </cell>
          <cell r="F9974">
            <v>19.05</v>
          </cell>
        </row>
        <row r="9975">
          <cell r="A9975">
            <v>4439804</v>
          </cell>
          <cell r="B9975" t="str">
            <v>44-398-04</v>
          </cell>
          <cell r="C9975" t="str">
            <v xml:space="preserve">HEIDEMANN SPATULA; FIG. 3 - 3,0 MM      </v>
          </cell>
          <cell r="D9975" t="str">
            <v>PC</v>
          </cell>
          <cell r="E9975">
            <v>7.62</v>
          </cell>
          <cell r="F9975">
            <v>19.05</v>
          </cell>
        </row>
        <row r="9976">
          <cell r="A9976">
            <v>4439911</v>
          </cell>
          <cell r="B9976" t="str">
            <v>44-399-11</v>
          </cell>
          <cell r="C9976" t="str">
            <v xml:space="preserve">HEIDEMANN SPATULA; S; FIG. 11 - 2,0 MM  </v>
          </cell>
          <cell r="D9976" t="str">
            <v>PC</v>
          </cell>
          <cell r="E9976">
            <v>7.92</v>
          </cell>
          <cell r="F9976">
            <v>19.8</v>
          </cell>
        </row>
        <row r="9977">
          <cell r="A9977">
            <v>4439912</v>
          </cell>
          <cell r="B9977" t="str">
            <v>44-399-12</v>
          </cell>
          <cell r="C9977" t="str">
            <v xml:space="preserve">HEIDEMANN SPATULA; S; FIG. 12 - 2,5 MM  </v>
          </cell>
          <cell r="D9977" t="str">
            <v>PC</v>
          </cell>
          <cell r="E9977">
            <v>7.92</v>
          </cell>
          <cell r="F9977">
            <v>19.8</v>
          </cell>
        </row>
        <row r="9978">
          <cell r="A9978">
            <v>4439913</v>
          </cell>
          <cell r="B9978" t="str">
            <v>44-399-13</v>
          </cell>
          <cell r="C9978" t="str">
            <v xml:space="preserve">HEIDEMANN SPATULA; S; FIG. 13 - 3,0 MM  </v>
          </cell>
          <cell r="D9978" t="str">
            <v>PC</v>
          </cell>
          <cell r="E9978">
            <v>7.92</v>
          </cell>
          <cell r="F9978">
            <v>19.8</v>
          </cell>
        </row>
        <row r="9979">
          <cell r="A9979">
            <v>4443203</v>
          </cell>
          <cell r="B9979" t="str">
            <v>44-432-03</v>
          </cell>
          <cell r="C9979" t="str">
            <v xml:space="preserve">MINI-CEMENT SPATULA                     </v>
          </cell>
          <cell r="D9979" t="str">
            <v>PC</v>
          </cell>
          <cell r="E9979">
            <v>14.13</v>
          </cell>
          <cell r="F9979">
            <v>35.325000000000003</v>
          </cell>
        </row>
        <row r="9980">
          <cell r="A9980">
            <v>4443801</v>
          </cell>
          <cell r="B9980" t="str">
            <v>44-438-01</v>
          </cell>
          <cell r="C9980" t="str">
            <v xml:space="preserve">CEMENT SPATULA FIG. 1A                  </v>
          </cell>
          <cell r="D9980" t="str">
            <v>PC</v>
          </cell>
          <cell r="E9980">
            <v>6.99</v>
          </cell>
          <cell r="F9980">
            <v>17.475000000000001</v>
          </cell>
        </row>
        <row r="9981">
          <cell r="A9981">
            <v>4443802</v>
          </cell>
          <cell r="B9981" t="str">
            <v>44-438-02</v>
          </cell>
          <cell r="C9981" t="str">
            <v xml:space="preserve">CEMENT SPATULA FIG. 2A                  </v>
          </cell>
          <cell r="D9981" t="str">
            <v>PC</v>
          </cell>
          <cell r="E9981">
            <v>6.99</v>
          </cell>
          <cell r="F9981">
            <v>17.475000000000001</v>
          </cell>
        </row>
        <row r="9982">
          <cell r="A9982">
            <v>4443803</v>
          </cell>
          <cell r="B9982" t="str">
            <v>44-438-03</v>
          </cell>
          <cell r="C9982" t="str">
            <v xml:space="preserve">CEMENT SPATULA FIG. 3A                  </v>
          </cell>
          <cell r="D9982" t="str">
            <v>PC</v>
          </cell>
          <cell r="E9982">
            <v>6.99</v>
          </cell>
          <cell r="F9982">
            <v>17.475000000000001</v>
          </cell>
        </row>
        <row r="9983">
          <cell r="A9983">
            <v>4443814</v>
          </cell>
          <cell r="B9983" t="str">
            <v>44-438-14</v>
          </cell>
          <cell r="C9983" t="str">
            <v xml:space="preserve">CEMENT SPATULA FIG. 4                   </v>
          </cell>
          <cell r="D9983" t="str">
            <v>PC</v>
          </cell>
          <cell r="E9983">
            <v>6.99</v>
          </cell>
          <cell r="F9983">
            <v>17.475000000000001</v>
          </cell>
        </row>
        <row r="9984">
          <cell r="A9984">
            <v>4444002</v>
          </cell>
          <cell r="B9984" t="str">
            <v>44-440-02</v>
          </cell>
          <cell r="C9984" t="str">
            <v xml:space="preserve">CEMENT SPATULA FIG. 2                   </v>
          </cell>
          <cell r="D9984" t="str">
            <v>PC</v>
          </cell>
          <cell r="E9984">
            <v>5.85</v>
          </cell>
          <cell r="F9984">
            <v>14.625</v>
          </cell>
        </row>
        <row r="9985">
          <cell r="A9985">
            <v>4444200</v>
          </cell>
          <cell r="B9985" t="str">
            <v>44-442-00</v>
          </cell>
          <cell r="C9985" t="str">
            <v xml:space="preserve">CEMENT SPATULA FIG. 00                  </v>
          </cell>
          <cell r="D9985" t="str">
            <v>PC</v>
          </cell>
          <cell r="E9985">
            <v>6.99</v>
          </cell>
          <cell r="F9985">
            <v>17.475000000000001</v>
          </cell>
        </row>
        <row r="9986">
          <cell r="A9986">
            <v>4444201</v>
          </cell>
          <cell r="B9986" t="str">
            <v>44-442-01</v>
          </cell>
          <cell r="C9986" t="str">
            <v xml:space="preserve">CEMENT SPATULA FIG. 0                   </v>
          </cell>
          <cell r="D9986" t="str">
            <v>PC</v>
          </cell>
          <cell r="E9986">
            <v>6.99</v>
          </cell>
          <cell r="F9986">
            <v>17.475000000000001</v>
          </cell>
        </row>
        <row r="9987">
          <cell r="A9987">
            <v>4444401</v>
          </cell>
          <cell r="B9987" t="str">
            <v>44-444-01</v>
          </cell>
          <cell r="C9987" t="str">
            <v xml:space="preserve">MARTIN CEMENT SPATULA FIG. 1            </v>
          </cell>
          <cell r="D9987" t="str">
            <v>PC</v>
          </cell>
          <cell r="E9987">
            <v>6.99</v>
          </cell>
          <cell r="F9987">
            <v>17.475000000000001</v>
          </cell>
        </row>
        <row r="9988">
          <cell r="A9988">
            <v>4444402</v>
          </cell>
          <cell r="B9988" t="str">
            <v>44-444-02</v>
          </cell>
          <cell r="C9988" t="str">
            <v xml:space="preserve">MARTIN CEMENT SPATULA FIG. 2            </v>
          </cell>
          <cell r="D9988" t="str">
            <v>PC</v>
          </cell>
          <cell r="E9988">
            <v>6.99</v>
          </cell>
          <cell r="F9988">
            <v>17.475000000000001</v>
          </cell>
        </row>
        <row r="9989">
          <cell r="A9989">
            <v>4444403</v>
          </cell>
          <cell r="B9989" t="str">
            <v>44-444-03</v>
          </cell>
          <cell r="C9989" t="str">
            <v xml:space="preserve">MARTIN CEMENT SPATULA FIG. 3            </v>
          </cell>
          <cell r="D9989" t="str">
            <v>PC</v>
          </cell>
          <cell r="E9989">
            <v>6.99</v>
          </cell>
          <cell r="F9989">
            <v>17.475000000000001</v>
          </cell>
        </row>
        <row r="9990">
          <cell r="A9990">
            <v>4445701</v>
          </cell>
          <cell r="B9990" t="str">
            <v>44-457-01</v>
          </cell>
          <cell r="C9990" t="str">
            <v xml:space="preserve">SILICATE SPAT OF PLEXIGLASS             </v>
          </cell>
          <cell r="D9990" t="str">
            <v>PC</v>
          </cell>
          <cell r="E9990">
            <v>1.79</v>
          </cell>
          <cell r="F9990">
            <v>4.4749999999999996</v>
          </cell>
        </row>
        <row r="9991">
          <cell r="A9991">
            <v>4446501</v>
          </cell>
          <cell r="B9991" t="str">
            <v>44-465-01</v>
          </cell>
          <cell r="C9991" t="str">
            <v xml:space="preserve">IVORY MATRIX RETAINER                   </v>
          </cell>
          <cell r="D9991" t="str">
            <v>PC</v>
          </cell>
          <cell r="E9991">
            <v>11</v>
          </cell>
          <cell r="F9991">
            <v>27.5</v>
          </cell>
        </row>
        <row r="9992">
          <cell r="A9992">
            <v>4446701</v>
          </cell>
          <cell r="B9992" t="str">
            <v>44-467-01</v>
          </cell>
          <cell r="C9992" t="str">
            <v xml:space="preserve">IVORY MATRIX RETAINER                   </v>
          </cell>
          <cell r="D9992" t="str">
            <v>PC</v>
          </cell>
          <cell r="E9992">
            <v>17.3</v>
          </cell>
          <cell r="F9992">
            <v>43.25</v>
          </cell>
        </row>
        <row r="9993">
          <cell r="A9993">
            <v>4446801</v>
          </cell>
          <cell r="B9993" t="str">
            <v>44-468-01</v>
          </cell>
          <cell r="C9993" t="str">
            <v xml:space="preserve">IVORY MATRIX RETAINER                   </v>
          </cell>
          <cell r="D9993" t="str">
            <v>PC</v>
          </cell>
          <cell r="E9993">
            <v>18.7</v>
          </cell>
          <cell r="F9993">
            <v>46.75</v>
          </cell>
        </row>
        <row r="9994">
          <cell r="A9994">
            <v>4447001</v>
          </cell>
          <cell r="B9994" t="str">
            <v>44-470-01</v>
          </cell>
          <cell r="C9994" t="str">
            <v xml:space="preserve">MATRIXBAND F MOLARS FG1                 </v>
          </cell>
          <cell r="D9994" t="str">
            <v>DZ</v>
          </cell>
          <cell r="E9994">
            <v>1.92</v>
          </cell>
          <cell r="F9994">
            <v>4.8</v>
          </cell>
        </row>
        <row r="9995">
          <cell r="A9995">
            <v>4447002</v>
          </cell>
          <cell r="B9995" t="str">
            <v>44-470-02</v>
          </cell>
          <cell r="C9995" t="str">
            <v xml:space="preserve">MATRIXBAND F MOLARS FG2                 </v>
          </cell>
          <cell r="D9995" t="str">
            <v>DZ</v>
          </cell>
          <cell r="E9995">
            <v>1.92</v>
          </cell>
          <cell r="F9995">
            <v>4.8</v>
          </cell>
        </row>
        <row r="9996">
          <cell r="A9996">
            <v>4447003</v>
          </cell>
          <cell r="B9996" t="str">
            <v>44-470-03</v>
          </cell>
          <cell r="C9996" t="str">
            <v xml:space="preserve">MATRIXBAND F MOLARS FG3                 </v>
          </cell>
          <cell r="D9996" t="str">
            <v>DZ</v>
          </cell>
          <cell r="E9996">
            <v>1.92</v>
          </cell>
          <cell r="F9996">
            <v>4.8</v>
          </cell>
        </row>
        <row r="9997">
          <cell r="A9997">
            <v>4447004</v>
          </cell>
          <cell r="B9997" t="str">
            <v>44-470-04</v>
          </cell>
          <cell r="C9997" t="str">
            <v xml:space="preserve">MATRIXBD BICUSPID FG4                   </v>
          </cell>
          <cell r="D9997" t="str">
            <v>DZ</v>
          </cell>
          <cell r="E9997">
            <v>1.92</v>
          </cell>
          <cell r="F9997">
            <v>4.8</v>
          </cell>
        </row>
        <row r="9998">
          <cell r="A9998">
            <v>4447005</v>
          </cell>
          <cell r="B9998" t="str">
            <v>44-470-05</v>
          </cell>
          <cell r="C9998" t="str">
            <v xml:space="preserve">MATRIXBD BICUSPID FG5                   </v>
          </cell>
          <cell r="D9998" t="str">
            <v>DZ</v>
          </cell>
          <cell r="E9998">
            <v>1.92</v>
          </cell>
          <cell r="F9998">
            <v>4.8</v>
          </cell>
        </row>
        <row r="9999">
          <cell r="A9999">
            <v>4447006</v>
          </cell>
          <cell r="B9999" t="str">
            <v>44-470-06</v>
          </cell>
          <cell r="C9999" t="str">
            <v xml:space="preserve">MATRIXBD BICUSPID FG6                   </v>
          </cell>
          <cell r="D9999" t="str">
            <v>DZ</v>
          </cell>
          <cell r="E9999">
            <v>1.92</v>
          </cell>
          <cell r="F9999">
            <v>4.8</v>
          </cell>
        </row>
        <row r="10000">
          <cell r="A10000">
            <v>4448005</v>
          </cell>
          <cell r="B10000" t="str">
            <v>44-480-05</v>
          </cell>
          <cell r="C10000" t="str">
            <v xml:space="preserve">IVORY MATRIX RETAINER 5MM               </v>
          </cell>
          <cell r="D10000" t="str">
            <v>PC</v>
          </cell>
          <cell r="E10000">
            <v>9.4499999999999993</v>
          </cell>
          <cell r="F10000">
            <v>23.625</v>
          </cell>
        </row>
        <row r="10001">
          <cell r="A10001">
            <v>4448006</v>
          </cell>
          <cell r="B10001" t="str">
            <v>44-480-06</v>
          </cell>
          <cell r="C10001" t="str">
            <v xml:space="preserve">IVORY MATRIX RETAINER 6 MM              </v>
          </cell>
          <cell r="D10001" t="str">
            <v>PC</v>
          </cell>
          <cell r="E10001">
            <v>9.4499999999999993</v>
          </cell>
          <cell r="F10001">
            <v>23.625</v>
          </cell>
        </row>
        <row r="10002">
          <cell r="A10002">
            <v>4448007</v>
          </cell>
          <cell r="B10002" t="str">
            <v>44-480-07</v>
          </cell>
          <cell r="C10002" t="str">
            <v xml:space="preserve">IVORY MATRIX RETAINER 7 MM              </v>
          </cell>
          <cell r="D10002" t="str">
            <v>PC</v>
          </cell>
          <cell r="E10002">
            <v>9.4499999999999993</v>
          </cell>
          <cell r="F10002">
            <v>23.625</v>
          </cell>
        </row>
        <row r="10003">
          <cell r="A10003">
            <v>4448101</v>
          </cell>
          <cell r="B10003" t="str">
            <v>44-481-01</v>
          </cell>
          <cell r="C10003" t="str">
            <v xml:space="preserve">TOFFLEMIRE JUNIOR                       </v>
          </cell>
          <cell r="D10003" t="str">
            <v>PC</v>
          </cell>
          <cell r="E10003">
            <v>23.2</v>
          </cell>
          <cell r="F10003">
            <v>58</v>
          </cell>
        </row>
        <row r="10004">
          <cell r="A10004">
            <v>4448105</v>
          </cell>
          <cell r="B10004" t="str">
            <v>44-481-05</v>
          </cell>
          <cell r="C10004" t="str">
            <v xml:space="preserve">TOFFLEMIRE MATRIX RETAINER              </v>
          </cell>
          <cell r="D10004" t="str">
            <v>PC</v>
          </cell>
          <cell r="E10004">
            <v>24.5</v>
          </cell>
          <cell r="F10004">
            <v>61.25</v>
          </cell>
        </row>
        <row r="10005">
          <cell r="A10005">
            <v>4448201</v>
          </cell>
          <cell r="B10005" t="str">
            <v>44-482-01</v>
          </cell>
          <cell r="C10005" t="str">
            <v xml:space="preserve">TOFFLEMIRE MATRIXBD FG 1,12PC           </v>
          </cell>
          <cell r="D10005" t="str">
            <v>PC</v>
          </cell>
          <cell r="E10005">
            <v>1.92</v>
          </cell>
          <cell r="F10005">
            <v>4.8</v>
          </cell>
        </row>
        <row r="10006">
          <cell r="A10006">
            <v>4448213</v>
          </cell>
          <cell r="B10006" t="str">
            <v>44-482-13</v>
          </cell>
          <cell r="C10006" t="str">
            <v xml:space="preserve">TOFFLEMIRE MATRIXBD FIG13,12PC          </v>
          </cell>
          <cell r="D10006" t="str">
            <v>PC</v>
          </cell>
          <cell r="E10006">
            <v>1.92</v>
          </cell>
          <cell r="F10006">
            <v>4.8</v>
          </cell>
        </row>
        <row r="10007">
          <cell r="A10007">
            <v>4448407</v>
          </cell>
          <cell r="B10007" t="str">
            <v>44-484-07</v>
          </cell>
          <cell r="C10007" t="str">
            <v xml:space="preserve">MATRIXBAND MOLAR FG7                    </v>
          </cell>
          <cell r="D10007" t="str">
            <v>DZ</v>
          </cell>
          <cell r="E10007">
            <v>1.92</v>
          </cell>
          <cell r="F10007">
            <v>4.8</v>
          </cell>
        </row>
        <row r="10008">
          <cell r="A10008">
            <v>4448408</v>
          </cell>
          <cell r="B10008" t="str">
            <v>44-484-08</v>
          </cell>
          <cell r="C10008" t="str">
            <v xml:space="preserve">MATRIXBAND MOLAR FG8                    </v>
          </cell>
          <cell r="D10008" t="str">
            <v>DZ</v>
          </cell>
          <cell r="E10008">
            <v>1.92</v>
          </cell>
          <cell r="F10008">
            <v>4.8</v>
          </cell>
        </row>
        <row r="10009">
          <cell r="A10009">
            <v>4448409</v>
          </cell>
          <cell r="B10009" t="str">
            <v>44-484-09</v>
          </cell>
          <cell r="C10009" t="str">
            <v xml:space="preserve">MATRIXBAND MOLAR FG9                    </v>
          </cell>
          <cell r="D10009" t="str">
            <v>DZ</v>
          </cell>
          <cell r="E10009">
            <v>1.92</v>
          </cell>
          <cell r="F10009">
            <v>4.8</v>
          </cell>
        </row>
        <row r="10010">
          <cell r="A10010">
            <v>4448410</v>
          </cell>
          <cell r="B10010" t="str">
            <v>44-484-10</v>
          </cell>
          <cell r="C10010" t="str">
            <v xml:space="preserve">MATRIXBAND MOLAR F10                    </v>
          </cell>
          <cell r="D10010" t="str">
            <v>DZ</v>
          </cell>
          <cell r="E10010">
            <v>1.92</v>
          </cell>
          <cell r="F10010">
            <v>4.8</v>
          </cell>
        </row>
        <row r="10011">
          <cell r="A10011">
            <v>4448411</v>
          </cell>
          <cell r="B10011" t="str">
            <v>44-484-11</v>
          </cell>
          <cell r="C10011" t="str">
            <v xml:space="preserve">MATRIXBD BICUSP FIG 11                  </v>
          </cell>
          <cell r="D10011" t="str">
            <v>DZ</v>
          </cell>
          <cell r="E10011">
            <v>1.92</v>
          </cell>
          <cell r="F10011">
            <v>4.8</v>
          </cell>
        </row>
        <row r="10012">
          <cell r="A10012">
            <v>4448412</v>
          </cell>
          <cell r="B10012" t="str">
            <v>44-484-12</v>
          </cell>
          <cell r="C10012" t="str">
            <v xml:space="preserve">MATRIXBD BICUSP FIG 12                  </v>
          </cell>
          <cell r="D10012" t="str">
            <v>DZ</v>
          </cell>
          <cell r="E10012">
            <v>1.92</v>
          </cell>
          <cell r="F10012">
            <v>4.8</v>
          </cell>
        </row>
        <row r="10013">
          <cell r="A10013">
            <v>4448413</v>
          </cell>
          <cell r="B10013" t="str">
            <v>44-484-13</v>
          </cell>
          <cell r="C10013" t="str">
            <v xml:space="preserve">MATRIXBD BICUSP FIG 13                  </v>
          </cell>
          <cell r="D10013" t="str">
            <v>DZ</v>
          </cell>
          <cell r="E10013">
            <v>1.92</v>
          </cell>
          <cell r="F10013">
            <v>4.8</v>
          </cell>
        </row>
        <row r="10014">
          <cell r="A10014">
            <v>4448505</v>
          </cell>
          <cell r="B10014" t="str">
            <v>44-485-05</v>
          </cell>
          <cell r="C10014" t="str">
            <v xml:space="preserve">MATRIX BAND 5 MM ROLL 100 CM            </v>
          </cell>
          <cell r="D10014" t="str">
            <v>PC</v>
          </cell>
          <cell r="E10014">
            <v>2.37</v>
          </cell>
          <cell r="F10014">
            <v>5.9250000000000007</v>
          </cell>
        </row>
        <row r="10015">
          <cell r="A10015">
            <v>4448506</v>
          </cell>
          <cell r="B10015" t="str">
            <v>44-485-06</v>
          </cell>
          <cell r="C10015" t="str">
            <v xml:space="preserve">MATRIX BAND 6MM,COIL 1000MM             </v>
          </cell>
          <cell r="D10015" t="str">
            <v>PC</v>
          </cell>
          <cell r="E10015">
            <v>2.5299999999999998</v>
          </cell>
          <cell r="F10015">
            <v>6.3249999999999993</v>
          </cell>
        </row>
        <row r="10016">
          <cell r="A10016">
            <v>4448507</v>
          </cell>
          <cell r="B10016" t="str">
            <v>44-485-07</v>
          </cell>
          <cell r="C10016" t="str">
            <v xml:space="preserve">MATRIX BAND 7 MM ROLL 100 CM            </v>
          </cell>
          <cell r="D10016" t="str">
            <v>PC</v>
          </cell>
          <cell r="E10016">
            <v>2.69</v>
          </cell>
          <cell r="F10016">
            <v>6.7249999999999996</v>
          </cell>
        </row>
        <row r="10017">
          <cell r="A10017">
            <v>4450016</v>
          </cell>
          <cell r="B10017" t="str">
            <v>44-500-16</v>
          </cell>
          <cell r="C10017" t="str">
            <v xml:space="preserve">AINSWORTH RUBBER DAM PUNCH              </v>
          </cell>
          <cell r="D10017" t="str">
            <v>PC</v>
          </cell>
          <cell r="E10017">
            <v>76.400000000000006</v>
          </cell>
          <cell r="F10017">
            <v>191</v>
          </cell>
        </row>
        <row r="10018">
          <cell r="A10018">
            <v>4450317</v>
          </cell>
          <cell r="B10018" t="str">
            <v>44-503-17</v>
          </cell>
          <cell r="C10018" t="str">
            <v xml:space="preserve">STOCKES RUBBER DAM CLAMP FCP            </v>
          </cell>
          <cell r="D10018" t="str">
            <v>PC</v>
          </cell>
          <cell r="E10018">
            <v>54.7</v>
          </cell>
          <cell r="F10018">
            <v>136.75</v>
          </cell>
        </row>
        <row r="10019">
          <cell r="A10019">
            <v>4450616</v>
          </cell>
          <cell r="B10019" t="str">
            <v>44-506-16</v>
          </cell>
          <cell r="C10019" t="str">
            <v xml:space="preserve">RUBBER DAM CLAMP FORCEPS IVORY          </v>
          </cell>
          <cell r="D10019" t="str">
            <v>PC</v>
          </cell>
          <cell r="E10019">
            <v>39.200000000000003</v>
          </cell>
          <cell r="F10019">
            <v>98</v>
          </cell>
        </row>
        <row r="10020">
          <cell r="A10020">
            <v>4451317</v>
          </cell>
          <cell r="B10020" t="str">
            <v>44-513-17</v>
          </cell>
          <cell r="C10020" t="str">
            <v xml:space="preserve">BREWER RUB.DAM CL.FCPS                  </v>
          </cell>
          <cell r="D10020" t="str">
            <v>PC</v>
          </cell>
          <cell r="E10020">
            <v>54.6</v>
          </cell>
          <cell r="F10020">
            <v>136.5</v>
          </cell>
        </row>
        <row r="10021">
          <cell r="A10021">
            <v>4451527</v>
          </cell>
          <cell r="B10021" t="str">
            <v>44-515-27</v>
          </cell>
          <cell r="C10021" t="str">
            <v xml:space="preserve">IVORY RUB DAM CLAMP FG 27               </v>
          </cell>
          <cell r="D10021" t="str">
            <v>PC</v>
          </cell>
          <cell r="E10021">
            <v>7.8</v>
          </cell>
          <cell r="F10021">
            <v>19.5</v>
          </cell>
        </row>
        <row r="10022">
          <cell r="A10022">
            <v>4451531</v>
          </cell>
          <cell r="B10022" t="str">
            <v>44-515-31</v>
          </cell>
          <cell r="C10022" t="str">
            <v xml:space="preserve">IVORY RUB DAM CLAMP FG 31               </v>
          </cell>
          <cell r="D10022" t="str">
            <v>PC</v>
          </cell>
          <cell r="E10022">
            <v>7.8</v>
          </cell>
          <cell r="F10022">
            <v>19.5</v>
          </cell>
        </row>
        <row r="10023">
          <cell r="A10023">
            <v>4451551</v>
          </cell>
          <cell r="B10023" t="str">
            <v>44-515-51</v>
          </cell>
          <cell r="C10023" t="str">
            <v xml:space="preserve">IVORY RUB DAM CLAMP FG 51               </v>
          </cell>
          <cell r="D10023" t="str">
            <v>PC</v>
          </cell>
          <cell r="E10023">
            <v>7.8</v>
          </cell>
          <cell r="F10023">
            <v>19.5</v>
          </cell>
        </row>
        <row r="10024">
          <cell r="A10024">
            <v>4451560</v>
          </cell>
          <cell r="B10024" t="str">
            <v>44-515-60</v>
          </cell>
          <cell r="C10024" t="str">
            <v xml:space="preserve">IVORY RUB DAM CLAMP FG 60               </v>
          </cell>
          <cell r="D10024" t="str">
            <v>PC</v>
          </cell>
          <cell r="E10024">
            <v>7.8</v>
          </cell>
          <cell r="F10024">
            <v>19.5</v>
          </cell>
        </row>
        <row r="10025">
          <cell r="A10025">
            <v>4452000</v>
          </cell>
          <cell r="B10025" t="str">
            <v>44-520-00</v>
          </cell>
          <cell r="C10025" t="str">
            <v xml:space="preserve">WIZARD RUBBER DAM HOLDER                </v>
          </cell>
          <cell r="D10025" t="str">
            <v>PC</v>
          </cell>
          <cell r="E10025">
            <v>61.7</v>
          </cell>
          <cell r="F10025">
            <v>154.25</v>
          </cell>
        </row>
        <row r="10026">
          <cell r="A10026">
            <v>4610100</v>
          </cell>
          <cell r="B10026" t="str">
            <v>46-101-00</v>
          </cell>
          <cell r="C10026" t="str">
            <v xml:space="preserve">ELITE IMP.TRAY SUP-B FG 0               </v>
          </cell>
          <cell r="D10026" t="str">
            <v>PC</v>
          </cell>
          <cell r="E10026">
            <v>6.11</v>
          </cell>
          <cell r="F10026">
            <v>15.275</v>
          </cell>
        </row>
        <row r="10027">
          <cell r="A10027">
            <v>4610101</v>
          </cell>
          <cell r="B10027" t="str">
            <v>46-101-01</v>
          </cell>
          <cell r="C10027" t="str">
            <v xml:space="preserve">ELITE IM TR PERF SUP-B FG 1             </v>
          </cell>
          <cell r="D10027" t="str">
            <v>PC</v>
          </cell>
          <cell r="E10027">
            <v>6.11</v>
          </cell>
          <cell r="F10027">
            <v>15.275</v>
          </cell>
        </row>
        <row r="10028">
          <cell r="A10028">
            <v>4610102</v>
          </cell>
          <cell r="B10028" t="str">
            <v>46-101-02</v>
          </cell>
          <cell r="C10028" t="str">
            <v xml:space="preserve">ELITE IM.TR.PERF.SUP-B FG 2             </v>
          </cell>
          <cell r="D10028" t="str">
            <v>PC</v>
          </cell>
          <cell r="E10028">
            <v>6.11</v>
          </cell>
          <cell r="F10028">
            <v>15.275</v>
          </cell>
        </row>
        <row r="10029">
          <cell r="A10029">
            <v>4610103</v>
          </cell>
          <cell r="B10029" t="str">
            <v>46-101-03</v>
          </cell>
          <cell r="C10029" t="str">
            <v xml:space="preserve">ELITE IM.TR.PERF.SUP-B-FG 3             </v>
          </cell>
          <cell r="D10029" t="str">
            <v>PC</v>
          </cell>
          <cell r="E10029">
            <v>6.11</v>
          </cell>
          <cell r="F10029">
            <v>15.275</v>
          </cell>
        </row>
        <row r="10030">
          <cell r="A10030">
            <v>4610104</v>
          </cell>
          <cell r="B10030" t="str">
            <v>46-101-04</v>
          </cell>
          <cell r="C10030" t="str">
            <v xml:space="preserve">ELITE IM.TR-PERF.SOP-B FG 4             </v>
          </cell>
          <cell r="D10030" t="str">
            <v>PC</v>
          </cell>
          <cell r="E10030">
            <v>6.11</v>
          </cell>
          <cell r="F10030">
            <v>15.275</v>
          </cell>
        </row>
        <row r="10031">
          <cell r="A10031">
            <v>4610201</v>
          </cell>
          <cell r="B10031" t="str">
            <v>46-102-01</v>
          </cell>
          <cell r="C10031" t="str">
            <v xml:space="preserve">ELITE IM.TR.PERF.SUP-P FG 1             </v>
          </cell>
          <cell r="D10031" t="str">
            <v>PC</v>
          </cell>
          <cell r="E10031">
            <v>6.11</v>
          </cell>
          <cell r="F10031">
            <v>15.275</v>
          </cell>
        </row>
        <row r="10032">
          <cell r="A10032">
            <v>4610202</v>
          </cell>
          <cell r="B10032" t="str">
            <v>46-102-02</v>
          </cell>
          <cell r="C10032" t="str">
            <v xml:space="preserve">ELITE IM.TR.PERF.SUP-P FG2              </v>
          </cell>
          <cell r="D10032" t="str">
            <v>PC</v>
          </cell>
          <cell r="E10032">
            <v>6.11</v>
          </cell>
          <cell r="F10032">
            <v>15.275</v>
          </cell>
        </row>
        <row r="10033">
          <cell r="A10033">
            <v>4610203</v>
          </cell>
          <cell r="B10033" t="str">
            <v>46-102-03</v>
          </cell>
          <cell r="C10033" t="str">
            <v xml:space="preserve">ELITE IM.TR.PERF.SUP-P FG 3             </v>
          </cell>
          <cell r="D10033" t="str">
            <v>PC</v>
          </cell>
          <cell r="E10033">
            <v>6.11</v>
          </cell>
          <cell r="F10033">
            <v>15.275</v>
          </cell>
        </row>
        <row r="10034">
          <cell r="A10034">
            <v>4610301</v>
          </cell>
          <cell r="B10034" t="str">
            <v>46-103-01</v>
          </cell>
          <cell r="C10034" t="str">
            <v xml:space="preserve">ELITE IM.TR.PERF.SUP-F FG 1             </v>
          </cell>
          <cell r="D10034" t="str">
            <v>PC</v>
          </cell>
          <cell r="E10034">
            <v>6.11</v>
          </cell>
          <cell r="F10034">
            <v>15.275</v>
          </cell>
        </row>
        <row r="10035">
          <cell r="A10035">
            <v>4610302</v>
          </cell>
          <cell r="B10035" t="str">
            <v>46-103-02</v>
          </cell>
          <cell r="C10035" t="str">
            <v xml:space="preserve">ELITE IM.TR.PERF.SUP-F. FG 2            </v>
          </cell>
          <cell r="D10035" t="str">
            <v>PC</v>
          </cell>
          <cell r="E10035">
            <v>6.11</v>
          </cell>
          <cell r="F10035">
            <v>15.275</v>
          </cell>
        </row>
        <row r="10036">
          <cell r="A10036">
            <v>4610303</v>
          </cell>
          <cell r="B10036" t="str">
            <v>46-103-03</v>
          </cell>
          <cell r="C10036" t="str">
            <v xml:space="preserve">ELITE IM TR PERF SUP-F FG3              </v>
          </cell>
          <cell r="D10036" t="str">
            <v>PC</v>
          </cell>
          <cell r="E10036">
            <v>6.11</v>
          </cell>
          <cell r="F10036">
            <v>15.275</v>
          </cell>
        </row>
        <row r="10037">
          <cell r="A10037">
            <v>4610401</v>
          </cell>
          <cell r="B10037" t="str">
            <v>46-104-01</v>
          </cell>
          <cell r="C10037" t="str">
            <v xml:space="preserve">ELITE IM.TR.PERF.SUP-U FG1              </v>
          </cell>
          <cell r="D10037" t="str">
            <v>PC</v>
          </cell>
          <cell r="E10037">
            <v>6.11</v>
          </cell>
          <cell r="F10037">
            <v>15.275</v>
          </cell>
        </row>
        <row r="10038">
          <cell r="A10038">
            <v>4610402</v>
          </cell>
          <cell r="B10038" t="str">
            <v>46-104-02</v>
          </cell>
          <cell r="C10038" t="str">
            <v xml:space="preserve">ELITE IM.TR.PERF.SUP-U FG 2             </v>
          </cell>
          <cell r="D10038" t="str">
            <v>PC</v>
          </cell>
          <cell r="E10038">
            <v>6.11</v>
          </cell>
          <cell r="F10038">
            <v>15.275</v>
          </cell>
        </row>
        <row r="10039">
          <cell r="A10039">
            <v>4610403</v>
          </cell>
          <cell r="B10039" t="str">
            <v>46-104-03</v>
          </cell>
          <cell r="C10039" t="str">
            <v xml:space="preserve">ELITE IM.TR.PERF.SUP-U FG3              </v>
          </cell>
          <cell r="D10039" t="str">
            <v>PC</v>
          </cell>
          <cell r="E10039">
            <v>6.11</v>
          </cell>
          <cell r="F10039">
            <v>15.275</v>
          </cell>
        </row>
        <row r="10040">
          <cell r="A10040">
            <v>4610600</v>
          </cell>
          <cell r="B10040" t="str">
            <v>46-106-00</v>
          </cell>
          <cell r="C10040" t="str">
            <v xml:space="preserve">ELITE IM.TR.PERF.INF-B FG 0             </v>
          </cell>
          <cell r="D10040" t="str">
            <v>PC</v>
          </cell>
          <cell r="E10040">
            <v>6.11</v>
          </cell>
          <cell r="F10040">
            <v>15.275</v>
          </cell>
        </row>
        <row r="10041">
          <cell r="A10041">
            <v>4610601</v>
          </cell>
          <cell r="B10041" t="str">
            <v>46-106-01</v>
          </cell>
          <cell r="C10041" t="str">
            <v xml:space="preserve">ELITE IM.TR.PERF.INF-B FG1              </v>
          </cell>
          <cell r="D10041" t="str">
            <v>PC</v>
          </cell>
          <cell r="E10041">
            <v>6.11</v>
          </cell>
          <cell r="F10041">
            <v>15.275</v>
          </cell>
        </row>
        <row r="10042">
          <cell r="A10042">
            <v>4610602</v>
          </cell>
          <cell r="B10042" t="str">
            <v>46-106-02</v>
          </cell>
          <cell r="C10042" t="str">
            <v xml:space="preserve">ELITE IM.TR.PERF.INF-B FG2              </v>
          </cell>
          <cell r="D10042" t="str">
            <v>PC</v>
          </cell>
          <cell r="E10042">
            <v>6.11</v>
          </cell>
          <cell r="F10042">
            <v>15.275</v>
          </cell>
        </row>
        <row r="10043">
          <cell r="A10043">
            <v>4610603</v>
          </cell>
          <cell r="B10043" t="str">
            <v>46-106-03</v>
          </cell>
          <cell r="C10043" t="str">
            <v xml:space="preserve">ELITE IM.TR.PERF.INF-B 3                </v>
          </cell>
          <cell r="D10043" t="str">
            <v>PC</v>
          </cell>
          <cell r="E10043">
            <v>6.11</v>
          </cell>
          <cell r="F10043">
            <v>15.275</v>
          </cell>
        </row>
        <row r="10044">
          <cell r="A10044">
            <v>4610604</v>
          </cell>
          <cell r="B10044" t="str">
            <v>46-106-04</v>
          </cell>
          <cell r="C10044" t="str">
            <v xml:space="preserve">ELITE IM.TR.PERF.INF-B 4                </v>
          </cell>
          <cell r="D10044" t="str">
            <v>PC</v>
          </cell>
          <cell r="E10044">
            <v>6.11</v>
          </cell>
          <cell r="F10044">
            <v>15.275</v>
          </cell>
        </row>
        <row r="10045">
          <cell r="A10045">
            <v>4610701</v>
          </cell>
          <cell r="B10045" t="str">
            <v>46-107-01</v>
          </cell>
          <cell r="C10045" t="str">
            <v xml:space="preserve">ELITE IM.TR.PERF. INF-P-1               </v>
          </cell>
          <cell r="D10045" t="str">
            <v>PC</v>
          </cell>
          <cell r="E10045">
            <v>6.11</v>
          </cell>
          <cell r="F10045">
            <v>15.275</v>
          </cell>
        </row>
        <row r="10046">
          <cell r="A10046">
            <v>4610702</v>
          </cell>
          <cell r="B10046" t="str">
            <v>46-107-02</v>
          </cell>
          <cell r="C10046" t="str">
            <v xml:space="preserve">ELITE IM.TR.PERF.INF-P F 2              </v>
          </cell>
          <cell r="D10046" t="str">
            <v>PC</v>
          </cell>
          <cell r="E10046">
            <v>6.11</v>
          </cell>
          <cell r="F10046">
            <v>15.275</v>
          </cell>
        </row>
        <row r="10047">
          <cell r="A10047">
            <v>4610703</v>
          </cell>
          <cell r="B10047" t="str">
            <v>46-107-03</v>
          </cell>
          <cell r="C10047" t="str">
            <v xml:space="preserve">ELITE IM.TR.PERF.INF-P 3                </v>
          </cell>
          <cell r="D10047" t="str">
            <v>PC</v>
          </cell>
          <cell r="E10047">
            <v>6.11</v>
          </cell>
          <cell r="F10047">
            <v>15.275</v>
          </cell>
        </row>
        <row r="10048">
          <cell r="A10048">
            <v>4610801</v>
          </cell>
          <cell r="B10048" t="str">
            <v>46-108-01</v>
          </cell>
          <cell r="C10048" t="str">
            <v xml:space="preserve">ELITE IM.TR.PERF.INF.U FG 1             </v>
          </cell>
          <cell r="D10048" t="str">
            <v>PC</v>
          </cell>
          <cell r="E10048">
            <v>6.11</v>
          </cell>
          <cell r="F10048">
            <v>15.275</v>
          </cell>
        </row>
        <row r="10049">
          <cell r="A10049">
            <v>4610802</v>
          </cell>
          <cell r="B10049" t="str">
            <v>46-108-02</v>
          </cell>
          <cell r="C10049" t="str">
            <v xml:space="preserve">ELITE IM.TR.PERF.INF-U FG 2             </v>
          </cell>
          <cell r="D10049" t="str">
            <v>PC</v>
          </cell>
          <cell r="E10049">
            <v>6.11</v>
          </cell>
          <cell r="F10049">
            <v>15.275</v>
          </cell>
        </row>
        <row r="10050">
          <cell r="A10050">
            <v>4610803</v>
          </cell>
          <cell r="B10050" t="str">
            <v>46-108-03</v>
          </cell>
          <cell r="C10050" t="str">
            <v xml:space="preserve">ELITE IM.TR.PERF.INF-U F 3              </v>
          </cell>
          <cell r="D10050" t="str">
            <v>PC</v>
          </cell>
          <cell r="E10050">
            <v>6.11</v>
          </cell>
          <cell r="F10050">
            <v>15.275</v>
          </cell>
        </row>
        <row r="10051">
          <cell r="A10051">
            <v>4613100</v>
          </cell>
          <cell r="B10051" t="str">
            <v>46-131-00</v>
          </cell>
          <cell r="C10051" t="str">
            <v xml:space="preserve">ELITE TRAY UNP.SUP-B FG 0               </v>
          </cell>
          <cell r="D10051" t="str">
            <v>PC</v>
          </cell>
          <cell r="E10051">
            <v>5.59</v>
          </cell>
          <cell r="F10051">
            <v>13.975</v>
          </cell>
        </row>
        <row r="10052">
          <cell r="A10052">
            <v>4613101</v>
          </cell>
          <cell r="B10052" t="str">
            <v>46-131-01</v>
          </cell>
          <cell r="C10052" t="str">
            <v xml:space="preserve">ELITE TRAY UNP.SUP-B FG1                </v>
          </cell>
          <cell r="D10052" t="str">
            <v>PC</v>
          </cell>
          <cell r="E10052">
            <v>5.59</v>
          </cell>
          <cell r="F10052">
            <v>13.975</v>
          </cell>
        </row>
        <row r="10053">
          <cell r="A10053">
            <v>4613102</v>
          </cell>
          <cell r="B10053" t="str">
            <v>46-131-02</v>
          </cell>
          <cell r="C10053" t="str">
            <v xml:space="preserve">ELITE TRAY UNP SUP-B FG 2               </v>
          </cell>
          <cell r="D10053" t="str">
            <v>PC</v>
          </cell>
          <cell r="E10053">
            <v>5.59</v>
          </cell>
          <cell r="F10053">
            <v>13.975</v>
          </cell>
        </row>
        <row r="10054">
          <cell r="A10054">
            <v>4613103</v>
          </cell>
          <cell r="B10054" t="str">
            <v>46-131-03</v>
          </cell>
          <cell r="C10054" t="str">
            <v xml:space="preserve">ELITE TRAY UNP.SUP-B-F 3                </v>
          </cell>
          <cell r="D10054" t="str">
            <v>PC</v>
          </cell>
          <cell r="E10054">
            <v>5.59</v>
          </cell>
          <cell r="F10054">
            <v>13.975</v>
          </cell>
        </row>
        <row r="10055">
          <cell r="A10055">
            <v>4613104</v>
          </cell>
          <cell r="B10055" t="str">
            <v>46-131-04</v>
          </cell>
          <cell r="C10055" t="str">
            <v xml:space="preserve">ELITE TRAY UNP.SUP-B FG 4               </v>
          </cell>
          <cell r="D10055" t="str">
            <v>PC</v>
          </cell>
          <cell r="E10055">
            <v>5.59</v>
          </cell>
          <cell r="F10055">
            <v>13.975</v>
          </cell>
        </row>
        <row r="10056">
          <cell r="A10056">
            <v>4613201</v>
          </cell>
          <cell r="B10056" t="str">
            <v>46-132-01</v>
          </cell>
          <cell r="C10056" t="str">
            <v xml:space="preserve">ELITE IMP.TR.UNP.SUP-P FG1              </v>
          </cell>
          <cell r="D10056" t="str">
            <v>PC</v>
          </cell>
          <cell r="E10056">
            <v>5.59</v>
          </cell>
          <cell r="F10056">
            <v>13.975</v>
          </cell>
        </row>
        <row r="10057">
          <cell r="A10057">
            <v>4613202</v>
          </cell>
          <cell r="B10057" t="str">
            <v>46-132-02</v>
          </cell>
          <cell r="C10057" t="str">
            <v xml:space="preserve">ELITE TR.UNP.SUP-P FG2                  </v>
          </cell>
          <cell r="D10057" t="str">
            <v>PC</v>
          </cell>
          <cell r="E10057">
            <v>5.59</v>
          </cell>
          <cell r="F10057">
            <v>13.975</v>
          </cell>
        </row>
        <row r="10058">
          <cell r="A10058">
            <v>4613203</v>
          </cell>
          <cell r="B10058" t="str">
            <v>46-132-03</v>
          </cell>
          <cell r="C10058" t="str">
            <v xml:space="preserve">ELITE IMP.TR.INP.SUP-P-FG 3             </v>
          </cell>
          <cell r="D10058" t="str">
            <v>PC</v>
          </cell>
          <cell r="E10058">
            <v>5.59</v>
          </cell>
          <cell r="F10058">
            <v>13.975</v>
          </cell>
        </row>
        <row r="10059">
          <cell r="A10059">
            <v>4613301</v>
          </cell>
          <cell r="B10059" t="str">
            <v>46-133-01</v>
          </cell>
          <cell r="C10059" t="str">
            <v xml:space="preserve">ELITE IMP.TR.UNP.SUP-F FG1              </v>
          </cell>
          <cell r="D10059" t="str">
            <v>PC</v>
          </cell>
          <cell r="E10059">
            <v>5.59</v>
          </cell>
          <cell r="F10059">
            <v>13.975</v>
          </cell>
        </row>
        <row r="10060">
          <cell r="A10060">
            <v>4613302</v>
          </cell>
          <cell r="B10060" t="str">
            <v>46-133-02</v>
          </cell>
          <cell r="C10060" t="str">
            <v xml:space="preserve">ELITE IMP.TR.UNP.SUP-F FG 2             </v>
          </cell>
          <cell r="D10060" t="str">
            <v>PC</v>
          </cell>
          <cell r="E10060">
            <v>5.59</v>
          </cell>
          <cell r="F10060">
            <v>13.975</v>
          </cell>
        </row>
        <row r="10061">
          <cell r="A10061">
            <v>4613303</v>
          </cell>
          <cell r="B10061" t="str">
            <v>46-133-03</v>
          </cell>
          <cell r="C10061" t="str">
            <v xml:space="preserve">ELITE IM.TR.UNP.SUP-F FG3               </v>
          </cell>
          <cell r="D10061" t="str">
            <v>PC</v>
          </cell>
          <cell r="E10061">
            <v>5.59</v>
          </cell>
          <cell r="F10061">
            <v>13.975</v>
          </cell>
        </row>
        <row r="10062">
          <cell r="A10062">
            <v>4613401</v>
          </cell>
          <cell r="B10062" t="str">
            <v>46-134-01</v>
          </cell>
          <cell r="C10062" t="str">
            <v xml:space="preserve">ELITE IMP.TR.UNP.SUP U FG1              </v>
          </cell>
          <cell r="D10062" t="str">
            <v>PC</v>
          </cell>
          <cell r="E10062">
            <v>5.59</v>
          </cell>
          <cell r="F10062">
            <v>13.975</v>
          </cell>
        </row>
        <row r="10063">
          <cell r="A10063">
            <v>4613402</v>
          </cell>
          <cell r="B10063" t="str">
            <v>46-134-02</v>
          </cell>
          <cell r="C10063" t="str">
            <v xml:space="preserve">ELITE IMP.TR.UNP.SUP-U FG 2             </v>
          </cell>
          <cell r="D10063" t="str">
            <v>PC</v>
          </cell>
          <cell r="E10063">
            <v>5.59</v>
          </cell>
          <cell r="F10063">
            <v>13.975</v>
          </cell>
        </row>
        <row r="10064">
          <cell r="A10064">
            <v>4613403</v>
          </cell>
          <cell r="B10064" t="str">
            <v>46-134-03</v>
          </cell>
          <cell r="C10064" t="str">
            <v xml:space="preserve">ELITE IMP.TR.UNP.SUP-U F3               </v>
          </cell>
          <cell r="D10064" t="str">
            <v>PC</v>
          </cell>
          <cell r="E10064">
            <v>5.59</v>
          </cell>
          <cell r="F10064">
            <v>13.975</v>
          </cell>
        </row>
        <row r="10065">
          <cell r="A10065">
            <v>4613600</v>
          </cell>
          <cell r="B10065" t="str">
            <v>46-136-00</v>
          </cell>
          <cell r="C10065" t="str">
            <v xml:space="preserve">ELITE IMP.TR.UNP.UNF-B F0               </v>
          </cell>
          <cell r="D10065" t="str">
            <v>PC</v>
          </cell>
          <cell r="E10065">
            <v>5.59</v>
          </cell>
          <cell r="F10065">
            <v>13.975</v>
          </cell>
        </row>
        <row r="10066">
          <cell r="A10066">
            <v>4613601</v>
          </cell>
          <cell r="B10066" t="str">
            <v>46-136-01</v>
          </cell>
          <cell r="C10066" t="str">
            <v xml:space="preserve">ELITE IMP.TR.UNP.INF-B FG1              </v>
          </cell>
          <cell r="D10066" t="str">
            <v>PC</v>
          </cell>
          <cell r="E10066">
            <v>5.59</v>
          </cell>
          <cell r="F10066">
            <v>13.975</v>
          </cell>
        </row>
        <row r="10067">
          <cell r="A10067">
            <v>4613602</v>
          </cell>
          <cell r="B10067" t="str">
            <v>46-136-02</v>
          </cell>
          <cell r="C10067" t="str">
            <v xml:space="preserve">ELITE IMP.TR.UNP.INF.-B F2              </v>
          </cell>
          <cell r="D10067" t="str">
            <v>PC</v>
          </cell>
          <cell r="E10067">
            <v>5.59</v>
          </cell>
          <cell r="F10067">
            <v>13.975</v>
          </cell>
        </row>
        <row r="10068">
          <cell r="A10068">
            <v>4613603</v>
          </cell>
          <cell r="B10068" t="str">
            <v>46-136-03</v>
          </cell>
          <cell r="C10068" t="str">
            <v xml:space="preserve">ELITE IMP.TR.UNP.INF-B F3               </v>
          </cell>
          <cell r="D10068" t="str">
            <v>PC</v>
          </cell>
          <cell r="E10068">
            <v>5.59</v>
          </cell>
          <cell r="F10068">
            <v>13.975</v>
          </cell>
        </row>
        <row r="10069">
          <cell r="A10069">
            <v>4613604</v>
          </cell>
          <cell r="B10069" t="str">
            <v>46-136-04</v>
          </cell>
          <cell r="C10069" t="str">
            <v xml:space="preserve">ELITE IMP.TR.UNP.INF-B F 4              </v>
          </cell>
          <cell r="D10069" t="str">
            <v>PC</v>
          </cell>
          <cell r="E10069">
            <v>5.59</v>
          </cell>
          <cell r="F10069">
            <v>13.975</v>
          </cell>
        </row>
        <row r="10070">
          <cell r="A10070">
            <v>4613701</v>
          </cell>
          <cell r="B10070" t="str">
            <v>46-137-01</v>
          </cell>
          <cell r="C10070" t="str">
            <v xml:space="preserve">ELITE IMP.TR.UNP.INF-P FG1              </v>
          </cell>
          <cell r="D10070" t="str">
            <v>PC</v>
          </cell>
          <cell r="E10070">
            <v>5.59</v>
          </cell>
          <cell r="F10070">
            <v>13.975</v>
          </cell>
        </row>
        <row r="10071">
          <cell r="A10071">
            <v>4613702</v>
          </cell>
          <cell r="B10071" t="str">
            <v>46-137-02</v>
          </cell>
          <cell r="C10071" t="str">
            <v xml:space="preserve">ELITE IMPR.TR.UNP.INF-P F2              </v>
          </cell>
          <cell r="D10071" t="str">
            <v>PC</v>
          </cell>
          <cell r="E10071">
            <v>5.59</v>
          </cell>
          <cell r="F10071">
            <v>13.975</v>
          </cell>
        </row>
        <row r="10072">
          <cell r="A10072">
            <v>4613703</v>
          </cell>
          <cell r="B10072" t="str">
            <v>46-137-03</v>
          </cell>
          <cell r="C10072" t="str">
            <v xml:space="preserve">ELITE IMP.TR.UNP.INF-P F3               </v>
          </cell>
          <cell r="D10072" t="str">
            <v>PC</v>
          </cell>
          <cell r="E10072">
            <v>5.59</v>
          </cell>
          <cell r="F10072">
            <v>13.975</v>
          </cell>
        </row>
        <row r="10073">
          <cell r="A10073">
            <v>4613801</v>
          </cell>
          <cell r="B10073" t="str">
            <v>46-138-01</v>
          </cell>
          <cell r="C10073" t="str">
            <v xml:space="preserve">ELITE IM.TR.UNP.INF-U F1                </v>
          </cell>
          <cell r="D10073" t="str">
            <v>PC</v>
          </cell>
          <cell r="E10073">
            <v>5.59</v>
          </cell>
          <cell r="F10073">
            <v>13.975</v>
          </cell>
        </row>
        <row r="10074">
          <cell r="A10074">
            <v>4613802</v>
          </cell>
          <cell r="B10074" t="str">
            <v>46-138-02</v>
          </cell>
          <cell r="C10074" t="str">
            <v xml:space="preserve">ELITE IMP.TR.UNP.INF-U F2               </v>
          </cell>
          <cell r="D10074" t="str">
            <v>PC</v>
          </cell>
          <cell r="E10074">
            <v>5.59</v>
          </cell>
          <cell r="F10074">
            <v>13.975</v>
          </cell>
        </row>
        <row r="10075">
          <cell r="A10075">
            <v>4613803</v>
          </cell>
          <cell r="B10075" t="str">
            <v>46-138-03</v>
          </cell>
          <cell r="C10075" t="str">
            <v xml:space="preserve">ELITE IMP.TR.UNP.INF-U F3               </v>
          </cell>
          <cell r="D10075" t="str">
            <v>PC</v>
          </cell>
          <cell r="E10075">
            <v>5.59</v>
          </cell>
          <cell r="F10075">
            <v>13.975</v>
          </cell>
        </row>
        <row r="10076">
          <cell r="A10076">
            <v>4615101</v>
          </cell>
          <cell r="B10076" t="str">
            <v>46-151-01</v>
          </cell>
          <cell r="C10076" t="str">
            <v xml:space="preserve">IMPR.TRAY PERF.C1/2 R F 1               </v>
          </cell>
          <cell r="D10076" t="str">
            <v>PC</v>
          </cell>
          <cell r="E10076">
            <v>6.11</v>
          </cell>
          <cell r="F10076">
            <v>15.275</v>
          </cell>
        </row>
        <row r="10077">
          <cell r="A10077">
            <v>4615102</v>
          </cell>
          <cell r="B10077" t="str">
            <v>46-151-02</v>
          </cell>
          <cell r="C10077" t="str">
            <v xml:space="preserve">IMPTR.TR.PERF.C 1/2 R FG 2              </v>
          </cell>
          <cell r="D10077" t="str">
            <v>PC</v>
          </cell>
          <cell r="E10077">
            <v>6.11</v>
          </cell>
          <cell r="F10077">
            <v>15.275</v>
          </cell>
        </row>
        <row r="10078">
          <cell r="A10078">
            <v>4615103</v>
          </cell>
          <cell r="B10078" t="str">
            <v>46-151-03</v>
          </cell>
          <cell r="C10078" t="str">
            <v xml:space="preserve">IMPR.TR.PERF.C 1/2 R FG 3               </v>
          </cell>
          <cell r="D10078" t="str">
            <v>PC</v>
          </cell>
          <cell r="E10078">
            <v>6.11</v>
          </cell>
          <cell r="F10078">
            <v>15.275</v>
          </cell>
        </row>
        <row r="10079">
          <cell r="A10079">
            <v>4615211</v>
          </cell>
          <cell r="B10079" t="str">
            <v>46-152-11</v>
          </cell>
          <cell r="C10079" t="str">
            <v xml:space="preserve">IMPR.TRAY UNP.C1/2 R FG 1               </v>
          </cell>
          <cell r="D10079" t="str">
            <v>PC</v>
          </cell>
          <cell r="E10079">
            <v>5.59</v>
          </cell>
          <cell r="F10079">
            <v>13.975</v>
          </cell>
        </row>
        <row r="10080">
          <cell r="A10080">
            <v>4615212</v>
          </cell>
          <cell r="B10080" t="str">
            <v>46-152-12</v>
          </cell>
          <cell r="C10080" t="str">
            <v xml:space="preserve">IMPR.TRAY UNP.C1/2 R FG 2               </v>
          </cell>
          <cell r="D10080" t="str">
            <v>PC</v>
          </cell>
          <cell r="E10080">
            <v>5.59</v>
          </cell>
          <cell r="F10080">
            <v>13.975</v>
          </cell>
        </row>
        <row r="10081">
          <cell r="A10081">
            <v>4615213</v>
          </cell>
          <cell r="B10081" t="str">
            <v>46-152-13</v>
          </cell>
          <cell r="C10081" t="str">
            <v xml:space="preserve">IMPR.TRAY UNP.C1/2 R FG 3               </v>
          </cell>
          <cell r="D10081" t="str">
            <v>PC</v>
          </cell>
          <cell r="E10081">
            <v>5.59</v>
          </cell>
          <cell r="F10081">
            <v>13.975</v>
          </cell>
        </row>
        <row r="10082">
          <cell r="A10082">
            <v>4616101</v>
          </cell>
          <cell r="B10082" t="str">
            <v>46-161-01</v>
          </cell>
          <cell r="C10082" t="str">
            <v xml:space="preserve">IMPR.TR.PERF.C1/2 L FG 1                </v>
          </cell>
          <cell r="D10082" t="str">
            <v>PC</v>
          </cell>
          <cell r="E10082">
            <v>6.11</v>
          </cell>
          <cell r="F10082">
            <v>15.275</v>
          </cell>
        </row>
        <row r="10083">
          <cell r="A10083">
            <v>4616102</v>
          </cell>
          <cell r="B10083" t="str">
            <v>46-161-02</v>
          </cell>
          <cell r="C10083" t="str">
            <v xml:space="preserve">IMPR.TR.PERF.C1/2 L FG 2                </v>
          </cell>
          <cell r="D10083" t="str">
            <v>PC</v>
          </cell>
          <cell r="E10083">
            <v>6.11</v>
          </cell>
          <cell r="F10083">
            <v>15.275</v>
          </cell>
        </row>
        <row r="10084">
          <cell r="A10084">
            <v>4616103</v>
          </cell>
          <cell r="B10084" t="str">
            <v>46-161-03</v>
          </cell>
          <cell r="C10084" t="str">
            <v xml:space="preserve">IMPR.TR.PERF.C1/2 L FG 3                </v>
          </cell>
          <cell r="D10084" t="str">
            <v>PC</v>
          </cell>
          <cell r="E10084">
            <v>6.11</v>
          </cell>
          <cell r="F10084">
            <v>15.275</v>
          </cell>
        </row>
        <row r="10085">
          <cell r="A10085">
            <v>4616211</v>
          </cell>
          <cell r="B10085" t="str">
            <v>46-162-11</v>
          </cell>
          <cell r="C10085" t="str">
            <v xml:space="preserve">IMPR.TRAY PLAIN C1/2 L FG 1             </v>
          </cell>
          <cell r="D10085" t="str">
            <v>PC</v>
          </cell>
          <cell r="E10085">
            <v>5.59</v>
          </cell>
          <cell r="F10085">
            <v>13.975</v>
          </cell>
        </row>
        <row r="10086">
          <cell r="A10086">
            <v>4616212</v>
          </cell>
          <cell r="B10086" t="str">
            <v>46-162-12</v>
          </cell>
          <cell r="C10086" t="str">
            <v xml:space="preserve">IMPR.TRAY PLAIN C1/2 L FG 2             </v>
          </cell>
          <cell r="D10086" t="str">
            <v>PC</v>
          </cell>
          <cell r="E10086">
            <v>5.59</v>
          </cell>
          <cell r="F10086">
            <v>13.975</v>
          </cell>
        </row>
        <row r="10087">
          <cell r="A10087">
            <v>4616213</v>
          </cell>
          <cell r="B10087" t="str">
            <v>46-162-13</v>
          </cell>
          <cell r="C10087" t="str">
            <v xml:space="preserve">IMPR.TRAY PLAIN C1/2 L FG 3             </v>
          </cell>
          <cell r="D10087" t="str">
            <v>PC</v>
          </cell>
          <cell r="E10087">
            <v>5.59</v>
          </cell>
          <cell r="F10087">
            <v>13.975</v>
          </cell>
        </row>
        <row r="10088">
          <cell r="A10088">
            <v>4617101</v>
          </cell>
          <cell r="B10088" t="str">
            <v>46-171-01</v>
          </cell>
          <cell r="C10088" t="str">
            <v xml:space="preserve">UNIVERSAL IMPR.TRAY PERF.               </v>
          </cell>
          <cell r="D10088" t="str">
            <v>PC</v>
          </cell>
          <cell r="E10088">
            <v>8.4600000000000009</v>
          </cell>
          <cell r="F10088">
            <v>21.150000000000002</v>
          </cell>
        </row>
        <row r="10089">
          <cell r="A10089">
            <v>4617211</v>
          </cell>
          <cell r="B10089" t="str">
            <v>46-172-11</v>
          </cell>
          <cell r="C10089" t="str">
            <v xml:space="preserve">UNIVERSAL IMPR.TRAY PLAIN               </v>
          </cell>
          <cell r="D10089" t="str">
            <v>PC</v>
          </cell>
          <cell r="E10089">
            <v>8.11</v>
          </cell>
          <cell r="F10089">
            <v>20.274999999999999</v>
          </cell>
        </row>
        <row r="10090">
          <cell r="A10090">
            <v>4617501</v>
          </cell>
          <cell r="B10090" t="str">
            <v>46-175-01</v>
          </cell>
          <cell r="C10090" t="str">
            <v xml:space="preserve">IMPR.TRAY ADJUSTABLE PERF.              </v>
          </cell>
          <cell r="D10090" t="str">
            <v>PC</v>
          </cell>
          <cell r="E10090">
            <v>8.4600000000000009</v>
          </cell>
          <cell r="F10090">
            <v>21.150000000000002</v>
          </cell>
        </row>
        <row r="10091">
          <cell r="A10091">
            <v>4617611</v>
          </cell>
          <cell r="B10091" t="str">
            <v>46-176-11</v>
          </cell>
          <cell r="C10091" t="str">
            <v xml:space="preserve">IMPR.TRAY ADJUSTABLE PLAIN              </v>
          </cell>
          <cell r="D10091" t="str">
            <v>PC</v>
          </cell>
          <cell r="E10091">
            <v>8.11</v>
          </cell>
          <cell r="F10091">
            <v>20.274999999999999</v>
          </cell>
        </row>
        <row r="10092">
          <cell r="A10092">
            <v>4618101</v>
          </cell>
          <cell r="B10092" t="str">
            <v>46-181-01</v>
          </cell>
          <cell r="C10092" t="str">
            <v xml:space="preserve">STOLLEY IMPR.TRAY PERF.                 </v>
          </cell>
          <cell r="D10092" t="str">
            <v>PC</v>
          </cell>
          <cell r="E10092">
            <v>8.4600000000000009</v>
          </cell>
          <cell r="F10092">
            <v>21.150000000000002</v>
          </cell>
        </row>
        <row r="10093">
          <cell r="A10093">
            <v>4618501</v>
          </cell>
          <cell r="B10093" t="str">
            <v>46-185-01</v>
          </cell>
          <cell r="C10093" t="str">
            <v xml:space="preserve">PLUGGER F. RETRACTION SUTURE; FIG. 1    </v>
          </cell>
          <cell r="D10093" t="str">
            <v>PC</v>
          </cell>
          <cell r="E10093">
            <v>9.5399999999999991</v>
          </cell>
          <cell r="F10093">
            <v>23.849999999999998</v>
          </cell>
        </row>
        <row r="10094">
          <cell r="A10094">
            <v>4618502</v>
          </cell>
          <cell r="B10094" t="str">
            <v>46-185-02</v>
          </cell>
          <cell r="C10094" t="str">
            <v xml:space="preserve">PLUGGER F. RETRACTION SUTURE; FIG. 2    </v>
          </cell>
          <cell r="D10094" t="str">
            <v>PC</v>
          </cell>
          <cell r="E10094">
            <v>9.5399999999999991</v>
          </cell>
          <cell r="F10094">
            <v>23.849999999999998</v>
          </cell>
        </row>
        <row r="10095">
          <cell r="A10095">
            <v>4628017</v>
          </cell>
          <cell r="B10095" t="str">
            <v>46-280-17</v>
          </cell>
          <cell r="C10095" t="str">
            <v xml:space="preserve">SCHWARZ PLASTER SPAT.PLEXGL.            </v>
          </cell>
          <cell r="D10095" t="str">
            <v>PC</v>
          </cell>
          <cell r="E10095">
            <v>3.34</v>
          </cell>
          <cell r="F10095">
            <v>8.35</v>
          </cell>
        </row>
        <row r="10096">
          <cell r="A10096">
            <v>4632013</v>
          </cell>
          <cell r="B10096" t="str">
            <v>46-320-13</v>
          </cell>
          <cell r="C10096" t="str">
            <v xml:space="preserve">PLASTER BOWL SOFT RUBBER                </v>
          </cell>
          <cell r="D10096" t="str">
            <v>PC</v>
          </cell>
          <cell r="E10096">
            <v>2.41</v>
          </cell>
          <cell r="F10096">
            <v>6.0250000000000004</v>
          </cell>
        </row>
        <row r="10097">
          <cell r="A10097">
            <v>4632113</v>
          </cell>
          <cell r="B10097" t="str">
            <v>46-321-13</v>
          </cell>
          <cell r="C10097" t="str">
            <v xml:space="preserve">MIXING BOWL OF PLASTIC                  </v>
          </cell>
          <cell r="D10097" t="str">
            <v>PC</v>
          </cell>
          <cell r="E10097">
            <v>4.28</v>
          </cell>
          <cell r="F10097">
            <v>10.700000000000001</v>
          </cell>
        </row>
        <row r="10098">
          <cell r="A10098">
            <v>4634201</v>
          </cell>
          <cell r="B10098" t="str">
            <v>46-342-01</v>
          </cell>
          <cell r="C10098" t="str">
            <v xml:space="preserve">THOMAS-WAX-INSTRUMENT; FIG. 1           </v>
          </cell>
          <cell r="D10098" t="str">
            <v>PC</v>
          </cell>
          <cell r="E10098">
            <v>8.42</v>
          </cell>
          <cell r="F10098">
            <v>21.05</v>
          </cell>
        </row>
        <row r="10099">
          <cell r="A10099">
            <v>4634202</v>
          </cell>
          <cell r="B10099" t="str">
            <v>46-342-02</v>
          </cell>
          <cell r="C10099" t="str">
            <v xml:space="preserve">THOMAS-WAX-INSTRUMENT; FIG. 2           </v>
          </cell>
          <cell r="D10099" t="str">
            <v>PC</v>
          </cell>
          <cell r="E10099">
            <v>8.42</v>
          </cell>
          <cell r="F10099">
            <v>21.05</v>
          </cell>
        </row>
        <row r="10100">
          <cell r="A10100">
            <v>4634203</v>
          </cell>
          <cell r="B10100" t="str">
            <v>46-342-03</v>
          </cell>
          <cell r="C10100" t="str">
            <v xml:space="preserve">THOMAS-WAX-INSTRUMENT; FIG. 3           </v>
          </cell>
          <cell r="D10100" t="str">
            <v>PC</v>
          </cell>
          <cell r="E10100">
            <v>8.42</v>
          </cell>
          <cell r="F10100">
            <v>21.05</v>
          </cell>
        </row>
        <row r="10101">
          <cell r="A10101">
            <v>4634204</v>
          </cell>
          <cell r="B10101" t="str">
            <v>46-342-04</v>
          </cell>
          <cell r="C10101" t="str">
            <v xml:space="preserve">THOMAS-WAX-INSTRUMENT; FIG. 4           </v>
          </cell>
          <cell r="D10101" t="str">
            <v>PC</v>
          </cell>
          <cell r="E10101">
            <v>8.42</v>
          </cell>
          <cell r="F10101">
            <v>21.05</v>
          </cell>
        </row>
        <row r="10102">
          <cell r="A10102">
            <v>4634205</v>
          </cell>
          <cell r="B10102" t="str">
            <v>46-342-05</v>
          </cell>
          <cell r="C10102" t="str">
            <v xml:space="preserve">THOMAS-WAX-INSTRUMENT; FIG. 5           </v>
          </cell>
          <cell r="D10102" t="str">
            <v>PC</v>
          </cell>
          <cell r="E10102">
            <v>8.42</v>
          </cell>
          <cell r="F10102">
            <v>21.05</v>
          </cell>
        </row>
        <row r="10103">
          <cell r="A10103">
            <v>4634290</v>
          </cell>
          <cell r="B10103" t="str">
            <v>46-342-90</v>
          </cell>
          <cell r="C10103" t="str">
            <v xml:space="preserve">BRUSH FOR WAXING-ON TECHNIQUE           </v>
          </cell>
          <cell r="D10103" t="str">
            <v>PC</v>
          </cell>
          <cell r="E10103">
            <v>12</v>
          </cell>
          <cell r="F10103">
            <v>30</v>
          </cell>
        </row>
        <row r="10104">
          <cell r="A10104">
            <v>4636102</v>
          </cell>
          <cell r="B10104" t="str">
            <v>46-361-02</v>
          </cell>
          <cell r="C10104" t="str">
            <v xml:space="preserve">MICRO-CARVING-INSTR., BLACK             </v>
          </cell>
          <cell r="D10104" t="str">
            <v>PC</v>
          </cell>
          <cell r="E10104">
            <v>11.97</v>
          </cell>
          <cell r="F10104">
            <v>29.925000000000001</v>
          </cell>
        </row>
        <row r="10105">
          <cell r="A10105">
            <v>4636201</v>
          </cell>
          <cell r="B10105" t="str">
            <v>46-362-01</v>
          </cell>
          <cell r="C10105" t="str">
            <v xml:space="preserve">MERCURY-CARVING-INSTR.                  </v>
          </cell>
          <cell r="D10105" t="str">
            <v>PC</v>
          </cell>
          <cell r="E10105">
            <v>9.36</v>
          </cell>
          <cell r="F10105">
            <v>23.4</v>
          </cell>
        </row>
        <row r="10106">
          <cell r="A10106">
            <v>4636202</v>
          </cell>
          <cell r="B10106" t="str">
            <v>46-362-02</v>
          </cell>
          <cell r="C10106" t="str">
            <v xml:space="preserve">CARVING-INSTR. USC; FIG. 2              </v>
          </cell>
          <cell r="D10106" t="str">
            <v>PC</v>
          </cell>
          <cell r="E10106">
            <v>9.4700000000000006</v>
          </cell>
          <cell r="F10106">
            <v>23.675000000000001</v>
          </cell>
        </row>
        <row r="10107">
          <cell r="A10107">
            <v>4636203</v>
          </cell>
          <cell r="B10107" t="str">
            <v>46-362-03</v>
          </cell>
          <cell r="C10107" t="str">
            <v xml:space="preserve">CARVING-INSTR. FIG. 104                 </v>
          </cell>
          <cell r="D10107" t="str">
            <v>PC</v>
          </cell>
          <cell r="E10107">
            <v>9.36</v>
          </cell>
          <cell r="F10107">
            <v>23.4</v>
          </cell>
        </row>
        <row r="10108">
          <cell r="A10108">
            <v>4636301</v>
          </cell>
          <cell r="B10108" t="str">
            <v>46-363-01</v>
          </cell>
          <cell r="C10108" t="str">
            <v xml:space="preserve">HOLLENBACK-CARVING-INSTR. FIG. 1/2      </v>
          </cell>
          <cell r="D10108" t="str">
            <v>PC</v>
          </cell>
          <cell r="E10108">
            <v>9.36</v>
          </cell>
          <cell r="F10108">
            <v>23.4</v>
          </cell>
        </row>
        <row r="10109">
          <cell r="A10109">
            <v>4636302</v>
          </cell>
          <cell r="B10109" t="str">
            <v>46-363-02</v>
          </cell>
          <cell r="C10109" t="str">
            <v xml:space="preserve">HOLLENBACK-CARVING-INSTR. FIG. 3        </v>
          </cell>
          <cell r="D10109" t="str">
            <v>PC</v>
          </cell>
          <cell r="E10109">
            <v>9.36</v>
          </cell>
          <cell r="F10109">
            <v>23.4</v>
          </cell>
        </row>
        <row r="10110">
          <cell r="A10110">
            <v>4636303</v>
          </cell>
          <cell r="B10110" t="str">
            <v>46-363-03</v>
          </cell>
          <cell r="C10110" t="str">
            <v xml:space="preserve">HOLLENBACK-CARVING-INSTR. FIG. 3S       </v>
          </cell>
          <cell r="D10110" t="str">
            <v>PC</v>
          </cell>
          <cell r="E10110">
            <v>9.36</v>
          </cell>
          <cell r="F10110">
            <v>23.4</v>
          </cell>
        </row>
        <row r="10111">
          <cell r="A10111">
            <v>4636401</v>
          </cell>
          <cell r="B10111" t="str">
            <v>46-364-01</v>
          </cell>
          <cell r="C10111" t="str">
            <v xml:space="preserve">FRAHM-CARVING-INSTR. FIG. 0/1           </v>
          </cell>
          <cell r="D10111" t="str">
            <v>PC</v>
          </cell>
          <cell r="E10111">
            <v>9.4700000000000006</v>
          </cell>
          <cell r="F10111">
            <v>23.675000000000001</v>
          </cell>
        </row>
        <row r="10112">
          <cell r="A10112">
            <v>4636402</v>
          </cell>
          <cell r="B10112" t="str">
            <v>46-364-02</v>
          </cell>
          <cell r="C10112" t="str">
            <v xml:space="preserve">FRAHM-CARVING-INSTR. FIG. 2/3           </v>
          </cell>
          <cell r="D10112" t="str">
            <v>PC</v>
          </cell>
          <cell r="E10112">
            <v>9.4700000000000006</v>
          </cell>
          <cell r="F10112">
            <v>23.675000000000001</v>
          </cell>
        </row>
        <row r="10113">
          <cell r="A10113">
            <v>4636501</v>
          </cell>
          <cell r="B10113" t="str">
            <v>46-365-01</v>
          </cell>
          <cell r="C10113" t="str">
            <v xml:space="preserve">WARD-CARVING-INSTR. FIG. 1              </v>
          </cell>
          <cell r="D10113" t="str">
            <v>PC</v>
          </cell>
          <cell r="E10113">
            <v>9.36</v>
          </cell>
          <cell r="F10113">
            <v>23.4</v>
          </cell>
        </row>
        <row r="10114">
          <cell r="A10114">
            <v>4636502</v>
          </cell>
          <cell r="B10114" t="str">
            <v>46-365-02</v>
          </cell>
          <cell r="C10114" t="str">
            <v xml:space="preserve">WARD-CARVING-INSTR. FIG. 1S             </v>
          </cell>
          <cell r="D10114" t="str">
            <v>PC</v>
          </cell>
          <cell r="E10114">
            <v>9.36</v>
          </cell>
          <cell r="F10114">
            <v>23.4</v>
          </cell>
        </row>
        <row r="10115">
          <cell r="A10115">
            <v>4636503</v>
          </cell>
          <cell r="B10115" t="str">
            <v>46-365-03</v>
          </cell>
          <cell r="C10115" t="str">
            <v xml:space="preserve">WARD-CARVING-INSTR. FIG. 2              </v>
          </cell>
          <cell r="D10115" t="str">
            <v>PC</v>
          </cell>
          <cell r="E10115">
            <v>9.36</v>
          </cell>
          <cell r="F10115">
            <v>23.4</v>
          </cell>
        </row>
        <row r="10116">
          <cell r="A10116">
            <v>4636601</v>
          </cell>
          <cell r="B10116" t="str">
            <v>46-366-01</v>
          </cell>
          <cell r="C10116" t="str">
            <v xml:space="preserve">NYSTRÍM-CARVING-INSTR. FIG. 1           </v>
          </cell>
          <cell r="D10116" t="str">
            <v>PC</v>
          </cell>
          <cell r="E10116">
            <v>9.36</v>
          </cell>
          <cell r="F10116">
            <v>23.4</v>
          </cell>
        </row>
        <row r="10117">
          <cell r="A10117">
            <v>4636602</v>
          </cell>
          <cell r="B10117" t="str">
            <v>46-366-02</v>
          </cell>
          <cell r="C10117" t="str">
            <v xml:space="preserve">NYSTRÍM-CARVING-INSTR. FIG. 2           </v>
          </cell>
          <cell r="D10117" t="str">
            <v>PC</v>
          </cell>
          <cell r="E10117">
            <v>9.36</v>
          </cell>
          <cell r="F10117">
            <v>23.4</v>
          </cell>
        </row>
        <row r="10118">
          <cell r="A10118">
            <v>4636603</v>
          </cell>
          <cell r="B10118" t="str">
            <v>46-366-03</v>
          </cell>
          <cell r="C10118" t="str">
            <v xml:space="preserve">NYSTRÍM-CARVING-INSTR. FIG. 3           </v>
          </cell>
          <cell r="D10118" t="str">
            <v>PC</v>
          </cell>
          <cell r="E10118">
            <v>9.36</v>
          </cell>
          <cell r="F10118">
            <v>23.4</v>
          </cell>
        </row>
        <row r="10119">
          <cell r="A10119">
            <v>4636701</v>
          </cell>
          <cell r="B10119" t="str">
            <v>46-367-01</v>
          </cell>
          <cell r="C10119" t="str">
            <v xml:space="preserve">CARVING-INSTR.; INTERDENTAL; FIG. 1     </v>
          </cell>
          <cell r="D10119" t="str">
            <v>PC</v>
          </cell>
          <cell r="E10119">
            <v>9.4700000000000006</v>
          </cell>
          <cell r="F10119">
            <v>23.675000000000001</v>
          </cell>
        </row>
        <row r="10120">
          <cell r="A10120">
            <v>4636702</v>
          </cell>
          <cell r="B10120" t="str">
            <v>46-367-02</v>
          </cell>
          <cell r="C10120" t="str">
            <v xml:space="preserve">CARVING-INSTR.; INTERDENTAL; FIG. 2     </v>
          </cell>
          <cell r="D10120" t="str">
            <v>PC</v>
          </cell>
          <cell r="E10120">
            <v>9.4700000000000006</v>
          </cell>
          <cell r="F10120">
            <v>23.675000000000001</v>
          </cell>
        </row>
        <row r="10121">
          <cell r="A10121">
            <v>4636801</v>
          </cell>
          <cell r="B10121" t="str">
            <v>46-368-01</v>
          </cell>
          <cell r="C10121" t="str">
            <v xml:space="preserve">CARVING-INSTR. MSHO-A                   </v>
          </cell>
          <cell r="D10121" t="str">
            <v>PC</v>
          </cell>
          <cell r="E10121">
            <v>9.4700000000000006</v>
          </cell>
          <cell r="F10121">
            <v>23.675000000000001</v>
          </cell>
        </row>
        <row r="10122">
          <cell r="A10122">
            <v>4636803</v>
          </cell>
          <cell r="B10122" t="str">
            <v>46-368-03</v>
          </cell>
          <cell r="C10122" t="str">
            <v xml:space="preserve">CARVING-INSTR. MSHO-3                   </v>
          </cell>
          <cell r="D10122" t="str">
            <v>PC</v>
          </cell>
          <cell r="E10122">
            <v>8.9</v>
          </cell>
          <cell r="F10122">
            <v>22.25</v>
          </cell>
        </row>
        <row r="10123">
          <cell r="A10123">
            <v>4636908</v>
          </cell>
          <cell r="B10123" t="str">
            <v>46-369-08</v>
          </cell>
          <cell r="C10123" t="str">
            <v xml:space="preserve">WILAND-CARVING INSTR. FIG. 8            </v>
          </cell>
          <cell r="D10123" t="str">
            <v>PC</v>
          </cell>
          <cell r="E10123">
            <v>9.36</v>
          </cell>
          <cell r="F10123">
            <v>23.4</v>
          </cell>
        </row>
        <row r="10124">
          <cell r="A10124">
            <v>4637318</v>
          </cell>
          <cell r="B10124" t="str">
            <v>46-373-18</v>
          </cell>
          <cell r="C10124" t="str">
            <v xml:space="preserve">CARVING-INSTR. MSPR-18                  </v>
          </cell>
          <cell r="D10124" t="str">
            <v>PC</v>
          </cell>
          <cell r="E10124">
            <v>9.4700000000000006</v>
          </cell>
          <cell r="F10124">
            <v>23.675000000000001</v>
          </cell>
        </row>
        <row r="10125">
          <cell r="A10125">
            <v>4637400</v>
          </cell>
          <cell r="B10125" t="str">
            <v>46-374-00</v>
          </cell>
          <cell r="C10125" t="str">
            <v xml:space="preserve">CARVING-INSTR.; C/D; FIG. 0             </v>
          </cell>
          <cell r="D10125" t="str">
            <v>PC</v>
          </cell>
          <cell r="E10125">
            <v>9.36</v>
          </cell>
          <cell r="F10125">
            <v>23.4</v>
          </cell>
        </row>
        <row r="10126">
          <cell r="A10126">
            <v>4637405</v>
          </cell>
          <cell r="B10126" t="str">
            <v>46-374-05</v>
          </cell>
          <cell r="C10126" t="str">
            <v xml:space="preserve">CARVING-INSTR.; C/D; FIG. 4/5           </v>
          </cell>
          <cell r="D10126" t="str">
            <v>PC</v>
          </cell>
          <cell r="E10126">
            <v>9.36</v>
          </cell>
          <cell r="F10126">
            <v>23.4</v>
          </cell>
        </row>
        <row r="10127">
          <cell r="A10127">
            <v>4637406</v>
          </cell>
          <cell r="B10127" t="str">
            <v>46-374-06</v>
          </cell>
          <cell r="C10127" t="str">
            <v xml:space="preserve">CARVING-INSTR.; C/D; FIG. 3/6           </v>
          </cell>
          <cell r="D10127" t="str">
            <v>PC</v>
          </cell>
          <cell r="E10127">
            <v>9.36</v>
          </cell>
          <cell r="F10127">
            <v>23.4</v>
          </cell>
        </row>
        <row r="10128">
          <cell r="A10128">
            <v>4637407</v>
          </cell>
          <cell r="B10128" t="str">
            <v>46-374-07</v>
          </cell>
          <cell r="C10128" t="str">
            <v xml:space="preserve">CARVING-INSTR.; C/D; FIG. 4/7           </v>
          </cell>
          <cell r="D10128" t="str">
            <v>PC</v>
          </cell>
          <cell r="E10128">
            <v>9.36</v>
          </cell>
          <cell r="F10128">
            <v>23.4</v>
          </cell>
        </row>
        <row r="10129">
          <cell r="A10129">
            <v>4637492</v>
          </cell>
          <cell r="B10129" t="str">
            <v>46-374-92</v>
          </cell>
          <cell r="C10129" t="str">
            <v xml:space="preserve">CARVING-INSTR.; C/D; FIG. 89/92         </v>
          </cell>
          <cell r="D10129" t="str">
            <v>PC</v>
          </cell>
          <cell r="E10129">
            <v>9.36</v>
          </cell>
          <cell r="F10129">
            <v>23.4</v>
          </cell>
        </row>
        <row r="10130">
          <cell r="A10130">
            <v>4637499</v>
          </cell>
          <cell r="B10130" t="str">
            <v>46-374-99</v>
          </cell>
          <cell r="C10130" t="str">
            <v xml:space="preserve">CARVING-INSTR.; C/D; FIG. 110           </v>
          </cell>
          <cell r="D10130" t="str">
            <v>PC</v>
          </cell>
          <cell r="E10130">
            <v>9.36</v>
          </cell>
          <cell r="F10130">
            <v>23.4</v>
          </cell>
        </row>
        <row r="10131">
          <cell r="A10131">
            <v>4639202</v>
          </cell>
          <cell r="B10131" t="str">
            <v>46-392-02</v>
          </cell>
          <cell r="C10131" t="str">
            <v xml:space="preserve">HYLIN-CARVING-INSTRUMENT                </v>
          </cell>
          <cell r="D10131" t="str">
            <v>PC</v>
          </cell>
          <cell r="E10131">
            <v>6.85</v>
          </cell>
          <cell r="F10131">
            <v>17.125</v>
          </cell>
        </row>
        <row r="10132">
          <cell r="A10132">
            <v>4639402</v>
          </cell>
          <cell r="B10132" t="str">
            <v>46-394-02</v>
          </cell>
          <cell r="C10132" t="str">
            <v xml:space="preserve">ZAHLE-CARVING-INSTRUMENT                </v>
          </cell>
          <cell r="D10132" t="str">
            <v>PC</v>
          </cell>
          <cell r="E10132">
            <v>7.18</v>
          </cell>
          <cell r="F10132">
            <v>17.95</v>
          </cell>
        </row>
        <row r="10133">
          <cell r="A10133">
            <v>4640102</v>
          </cell>
          <cell r="B10133" t="str">
            <v>46-401-02</v>
          </cell>
          <cell r="C10133" t="str">
            <v xml:space="preserve">LE CRON-CARVING-INSTRUMENT              </v>
          </cell>
          <cell r="D10133" t="str">
            <v>PC</v>
          </cell>
          <cell r="E10133">
            <v>6.85</v>
          </cell>
          <cell r="F10133">
            <v>17.125</v>
          </cell>
        </row>
        <row r="10134">
          <cell r="A10134">
            <v>4646202</v>
          </cell>
          <cell r="B10134" t="str">
            <v>46-462-02</v>
          </cell>
          <cell r="C10134" t="str">
            <v xml:space="preserve">BEALE-CARVING-INSTRUMENT                </v>
          </cell>
          <cell r="D10134" t="str">
            <v>PC</v>
          </cell>
          <cell r="E10134">
            <v>6.85</v>
          </cell>
          <cell r="F10134">
            <v>17.125</v>
          </cell>
        </row>
        <row r="10135">
          <cell r="A10135">
            <v>4647001</v>
          </cell>
          <cell r="B10135" t="str">
            <v>46-470-01</v>
          </cell>
          <cell r="C10135" t="str">
            <v xml:space="preserve">GREENSTEIN-CARVING INSTR.; 3 PCS        </v>
          </cell>
          <cell r="D10135" t="str">
            <v>3S</v>
          </cell>
          <cell r="E10135">
            <v>80</v>
          </cell>
          <cell r="F10135">
            <v>200</v>
          </cell>
        </row>
        <row r="10136">
          <cell r="A10136">
            <v>4647002</v>
          </cell>
          <cell r="B10136" t="str">
            <v>46-470-02</v>
          </cell>
          <cell r="C10136" t="str">
            <v xml:space="preserve">GREENSTEIN-CARVING-INSTR.; 3 PCS        </v>
          </cell>
          <cell r="D10136" t="str">
            <v>3S</v>
          </cell>
          <cell r="E10136">
            <v>110.5</v>
          </cell>
          <cell r="F10136">
            <v>276.25</v>
          </cell>
        </row>
        <row r="10137">
          <cell r="A10137">
            <v>4648015</v>
          </cell>
          <cell r="B10137" t="str">
            <v>46-480-15</v>
          </cell>
          <cell r="C10137" t="str">
            <v xml:space="preserve">GISY-WILD WAX KNIFE                     </v>
          </cell>
          <cell r="D10137" t="str">
            <v>PC</v>
          </cell>
          <cell r="E10137">
            <v>32.9</v>
          </cell>
          <cell r="F10137">
            <v>82.25</v>
          </cell>
        </row>
        <row r="10138">
          <cell r="A10138">
            <v>4648117</v>
          </cell>
          <cell r="B10138" t="str">
            <v>46-481-17</v>
          </cell>
          <cell r="C10138" t="str">
            <v xml:space="preserve">GRITMANN BLUSTER KNIFE                  </v>
          </cell>
          <cell r="D10138" t="str">
            <v>PC</v>
          </cell>
          <cell r="E10138">
            <v>18.100000000000001</v>
          </cell>
          <cell r="F10138">
            <v>45.25</v>
          </cell>
        </row>
        <row r="10139">
          <cell r="A10139">
            <v>4648213</v>
          </cell>
          <cell r="B10139" t="str">
            <v>46-482-13</v>
          </cell>
          <cell r="C10139" t="str">
            <v xml:space="preserve">FAHNENSTOCK WAX KNIFE 13 CM             </v>
          </cell>
          <cell r="D10139" t="str">
            <v>PC</v>
          </cell>
          <cell r="E10139">
            <v>7.53</v>
          </cell>
          <cell r="F10139">
            <v>18.824999999999999</v>
          </cell>
        </row>
        <row r="10140">
          <cell r="A10140">
            <v>4648217</v>
          </cell>
          <cell r="B10140" t="str">
            <v>46-482-17</v>
          </cell>
          <cell r="C10140" t="str">
            <v xml:space="preserve">FAHNENSTOCK WAX KNIFE 17 CM             </v>
          </cell>
          <cell r="D10140" t="str">
            <v>PC</v>
          </cell>
          <cell r="E10140">
            <v>10</v>
          </cell>
          <cell r="F10140">
            <v>25</v>
          </cell>
        </row>
        <row r="10141">
          <cell r="A10141">
            <v>4651715</v>
          </cell>
          <cell r="B10141" t="str">
            <v>46-517-15</v>
          </cell>
          <cell r="C10141" t="str">
            <v xml:space="preserve">MILLER FCPS F ARTIC PAPER               </v>
          </cell>
          <cell r="D10141" t="str">
            <v>PC</v>
          </cell>
          <cell r="E10141">
            <v>11.2</v>
          </cell>
          <cell r="F10141">
            <v>28</v>
          </cell>
        </row>
        <row r="10142">
          <cell r="A10142">
            <v>4651815</v>
          </cell>
          <cell r="B10142" t="str">
            <v>46-518-15</v>
          </cell>
          <cell r="C10142" t="str">
            <v xml:space="preserve">MILLER-FORCEPS FOR ART. PAPER; L        </v>
          </cell>
          <cell r="D10142" t="str">
            <v>PC</v>
          </cell>
          <cell r="E10142">
            <v>19.5</v>
          </cell>
          <cell r="F10142">
            <v>48.75</v>
          </cell>
        </row>
        <row r="10143">
          <cell r="A10143">
            <v>4652001</v>
          </cell>
          <cell r="B10143" t="str">
            <v>46-520-01</v>
          </cell>
          <cell r="C10143" t="str">
            <v xml:space="preserve">SACHS CROWN PUSHER                      </v>
          </cell>
          <cell r="D10143" t="str">
            <v>PC</v>
          </cell>
          <cell r="E10143">
            <v>14.6</v>
          </cell>
          <cell r="F10143">
            <v>36.5</v>
          </cell>
        </row>
        <row r="10144">
          <cell r="A10144">
            <v>4652801</v>
          </cell>
          <cell r="B10144" t="str">
            <v>46-528-01</v>
          </cell>
          <cell r="C10144" t="str">
            <v xml:space="preserve">MERSHON BAND PUSHER                     </v>
          </cell>
          <cell r="D10144" t="str">
            <v>PC</v>
          </cell>
          <cell r="E10144">
            <v>24.3</v>
          </cell>
          <cell r="F10144">
            <v>60.75</v>
          </cell>
        </row>
        <row r="10145">
          <cell r="A10145">
            <v>4653001</v>
          </cell>
          <cell r="B10145" t="str">
            <v>46-530-01</v>
          </cell>
          <cell r="C10145" t="str">
            <v xml:space="preserve">BAND SETTER W LEAD INSERT               </v>
          </cell>
          <cell r="D10145" t="str">
            <v>PC</v>
          </cell>
          <cell r="E10145">
            <v>29.4</v>
          </cell>
          <cell r="F10145">
            <v>73.5</v>
          </cell>
        </row>
        <row r="10146">
          <cell r="A10146">
            <v>4654601</v>
          </cell>
          <cell r="B10146" t="str">
            <v>46-546-01</v>
          </cell>
          <cell r="C10146" t="str">
            <v xml:space="preserve">MOD.PARIS DENTIMETER                    </v>
          </cell>
          <cell r="D10146" t="str">
            <v>PC</v>
          </cell>
          <cell r="E10146">
            <v>12.7</v>
          </cell>
          <cell r="F10146">
            <v>31.75</v>
          </cell>
        </row>
        <row r="10147">
          <cell r="A10147">
            <v>4657802</v>
          </cell>
          <cell r="B10147" t="str">
            <v>46-578-02</v>
          </cell>
          <cell r="C10147" t="str">
            <v xml:space="preserve">TREYEMANN-CROWN REMOVER                 </v>
          </cell>
          <cell r="D10147" t="str">
            <v>PC</v>
          </cell>
          <cell r="E10147">
            <v>12.6</v>
          </cell>
          <cell r="F10147">
            <v>31.5</v>
          </cell>
        </row>
        <row r="10148">
          <cell r="A10148">
            <v>4658201</v>
          </cell>
          <cell r="B10148" t="str">
            <v>46-582-01</v>
          </cell>
          <cell r="C10148" t="str">
            <v xml:space="preserve">CROWN BUTLER FIG. 1, WITH 3 INSERTS     </v>
          </cell>
          <cell r="D10148" t="str">
            <v>PC</v>
          </cell>
          <cell r="E10148">
            <v>104.5</v>
          </cell>
          <cell r="F10148">
            <v>261.25</v>
          </cell>
        </row>
        <row r="10149">
          <cell r="A10149">
            <v>4658300</v>
          </cell>
          <cell r="B10149" t="str">
            <v>46-583-00</v>
          </cell>
          <cell r="C10149" t="str">
            <v xml:space="preserve">CROWN BUTLER FIG. 1, WITH 3 INSERTS     </v>
          </cell>
          <cell r="D10149" t="str">
            <v>PC</v>
          </cell>
          <cell r="E10149">
            <v>30.5</v>
          </cell>
          <cell r="F10149">
            <v>76.25</v>
          </cell>
        </row>
        <row r="10150">
          <cell r="A10150">
            <v>4658301</v>
          </cell>
          <cell r="B10150" t="str">
            <v>46-583-01</v>
          </cell>
          <cell r="C10150" t="str">
            <v>INSERT FIG. 1A; F. CROWN BUT. FIG. 1 + 2</v>
          </cell>
          <cell r="D10150" t="str">
            <v>PC</v>
          </cell>
          <cell r="E10150">
            <v>9.0299999999999994</v>
          </cell>
          <cell r="F10150">
            <v>22.574999999999999</v>
          </cell>
        </row>
        <row r="10151">
          <cell r="A10151">
            <v>4658302</v>
          </cell>
          <cell r="B10151" t="str">
            <v>46-583-02</v>
          </cell>
          <cell r="C10151" t="str">
            <v>INSERT FIG. 2A; F. CROWN BUT. FIG. 1 + 2</v>
          </cell>
          <cell r="D10151" t="str">
            <v>PC</v>
          </cell>
          <cell r="E10151">
            <v>6.79</v>
          </cell>
          <cell r="F10151">
            <v>16.975000000000001</v>
          </cell>
        </row>
        <row r="10152">
          <cell r="A10152">
            <v>4658303</v>
          </cell>
          <cell r="B10152" t="str">
            <v>46-583-03</v>
          </cell>
          <cell r="C10152" t="str">
            <v>INSERT FIG. 3A; F. CROWN BUT. FIG. 1 + 2</v>
          </cell>
          <cell r="D10152" t="str">
            <v>PC</v>
          </cell>
          <cell r="E10152">
            <v>6.79</v>
          </cell>
          <cell r="F10152">
            <v>16.975000000000001</v>
          </cell>
        </row>
        <row r="10153">
          <cell r="A10153">
            <v>4659300</v>
          </cell>
          <cell r="B10153" t="str">
            <v>46-593-00</v>
          </cell>
          <cell r="C10153" t="str">
            <v xml:space="preserve">MARTIN-CROWN-SPREADER                   </v>
          </cell>
          <cell r="D10153" t="str">
            <v>PC</v>
          </cell>
          <cell r="E10153">
            <v>60.2</v>
          </cell>
          <cell r="F10153">
            <v>150.5</v>
          </cell>
        </row>
        <row r="10154">
          <cell r="A10154">
            <v>4659513</v>
          </cell>
          <cell r="B10154" t="str">
            <v>46-595-13</v>
          </cell>
          <cell r="C10154" t="str">
            <v xml:space="preserve">TELESCOPE PLIER; DIAMANT INS.; 12,5 CM  </v>
          </cell>
          <cell r="D10154" t="str">
            <v>PC</v>
          </cell>
          <cell r="E10154">
            <v>105</v>
          </cell>
          <cell r="F10154">
            <v>262.5</v>
          </cell>
        </row>
        <row r="10155">
          <cell r="A10155">
            <v>4659600</v>
          </cell>
          <cell r="B10155" t="str">
            <v>46-596-00</v>
          </cell>
          <cell r="C10155" t="str">
            <v>DIAM. INSERTS FOR TELESC.-PLIER (1 PAIR)</v>
          </cell>
          <cell r="D10155" t="str">
            <v>PC</v>
          </cell>
          <cell r="E10155">
            <v>26.9</v>
          </cell>
          <cell r="F10155">
            <v>67.25</v>
          </cell>
        </row>
        <row r="10156">
          <cell r="A10156">
            <v>4659700</v>
          </cell>
          <cell r="B10156" t="str">
            <v>46-597-00</v>
          </cell>
          <cell r="C10156" t="str">
            <v xml:space="preserve">HEX.-KEY FOR TELESC.-PLIER 46-595-13    </v>
          </cell>
          <cell r="D10156" t="str">
            <v>PC</v>
          </cell>
          <cell r="E10156">
            <v>3.31</v>
          </cell>
          <cell r="F10156">
            <v>8.2750000000000004</v>
          </cell>
        </row>
        <row r="10157">
          <cell r="A10157">
            <v>4659913</v>
          </cell>
          <cell r="B10157" t="str">
            <v>46-599-13</v>
          </cell>
          <cell r="C10157" t="str">
            <v>TELESC. PLIER; STAND.; 12,5 CM; 3,5-5 MM</v>
          </cell>
          <cell r="D10157" t="str">
            <v>PC</v>
          </cell>
          <cell r="E10157">
            <v>70.7</v>
          </cell>
          <cell r="F10157">
            <v>176.75</v>
          </cell>
        </row>
        <row r="10158">
          <cell r="A10158">
            <v>4665500</v>
          </cell>
          <cell r="B10158" t="str">
            <v>46-655-00</v>
          </cell>
          <cell r="C10158" t="str">
            <v xml:space="preserve">STAND FOR 24 BURS                       </v>
          </cell>
          <cell r="D10158" t="str">
            <v>PC</v>
          </cell>
          <cell r="E10158">
            <v>10.6</v>
          </cell>
          <cell r="F10158">
            <v>26.5</v>
          </cell>
        </row>
        <row r="10159">
          <cell r="A10159">
            <v>4710221</v>
          </cell>
          <cell r="B10159" t="str">
            <v>47-102-21</v>
          </cell>
          <cell r="C10159" t="str">
            <v xml:space="preserve">RIVETING HAMMER BROAD UNPLAT            </v>
          </cell>
          <cell r="D10159" t="str">
            <v>PC</v>
          </cell>
          <cell r="E10159">
            <v>12.6</v>
          </cell>
          <cell r="F10159">
            <v>31.5</v>
          </cell>
        </row>
        <row r="10160">
          <cell r="A10160">
            <v>4711421</v>
          </cell>
          <cell r="B10160" t="str">
            <v>47-114-21</v>
          </cell>
          <cell r="C10160" t="str">
            <v xml:space="preserve">HORN MALLET SMALL                       </v>
          </cell>
          <cell r="D10160" t="str">
            <v>PC</v>
          </cell>
          <cell r="E10160">
            <v>12.7</v>
          </cell>
          <cell r="F10160">
            <v>31.75</v>
          </cell>
        </row>
        <row r="10161">
          <cell r="A10161">
            <v>4712027</v>
          </cell>
          <cell r="B10161" t="str">
            <v>47-120-27</v>
          </cell>
          <cell r="C10161" t="str">
            <v xml:space="preserve">DUROFOL MALLET                          </v>
          </cell>
          <cell r="D10161" t="str">
            <v>PC</v>
          </cell>
          <cell r="E10161">
            <v>9.1999999999999993</v>
          </cell>
          <cell r="F10161">
            <v>23</v>
          </cell>
        </row>
        <row r="10162">
          <cell r="A10162">
            <v>4750514</v>
          </cell>
          <cell r="B10162" t="str">
            <v>47-505-14</v>
          </cell>
          <cell r="C10162" t="str">
            <v xml:space="preserve">FLAT NOSE PLIER SERRATED 5MM            </v>
          </cell>
          <cell r="D10162" t="str">
            <v>PC</v>
          </cell>
          <cell r="E10162">
            <v>30.2</v>
          </cell>
          <cell r="F10162">
            <v>75.5</v>
          </cell>
        </row>
        <row r="10163">
          <cell r="A10163">
            <v>4751814</v>
          </cell>
          <cell r="B10163" t="str">
            <v>47-518-14</v>
          </cell>
          <cell r="C10163" t="str">
            <v xml:space="preserve">LANGBECK FLAT NOSE PLIERS               </v>
          </cell>
          <cell r="D10163" t="str">
            <v>PC</v>
          </cell>
          <cell r="E10163">
            <v>29.4</v>
          </cell>
          <cell r="F10163">
            <v>73.5</v>
          </cell>
        </row>
        <row r="10164">
          <cell r="A10164">
            <v>4752113</v>
          </cell>
          <cell r="B10164" t="str">
            <v>47-521-13</v>
          </cell>
          <cell r="C10164" t="str">
            <v xml:space="preserve">FLAT NOSE PLIERS SMOOTH                 </v>
          </cell>
          <cell r="D10164" t="str">
            <v>PC</v>
          </cell>
          <cell r="E10164">
            <v>21.5</v>
          </cell>
          <cell r="F10164">
            <v>53.75</v>
          </cell>
        </row>
        <row r="10165">
          <cell r="A10165">
            <v>4752213</v>
          </cell>
          <cell r="B10165" t="str">
            <v>47-522-13</v>
          </cell>
          <cell r="C10165" t="str">
            <v xml:space="preserve">FLAT NOSE PLIERS SERRATED               </v>
          </cell>
          <cell r="D10165" t="str">
            <v>PC</v>
          </cell>
          <cell r="E10165">
            <v>27.7</v>
          </cell>
          <cell r="F10165">
            <v>69.25</v>
          </cell>
        </row>
        <row r="10166">
          <cell r="A10166">
            <v>4752414</v>
          </cell>
          <cell r="B10166" t="str">
            <v>47-524-14</v>
          </cell>
          <cell r="C10166" t="str">
            <v xml:space="preserve">GOSLEE FLAT NOSE CONT PLIERS            </v>
          </cell>
          <cell r="D10166" t="str">
            <v>PC</v>
          </cell>
          <cell r="E10166">
            <v>24.7</v>
          </cell>
          <cell r="F10166">
            <v>61.75</v>
          </cell>
        </row>
        <row r="10167">
          <cell r="A10167">
            <v>4753815</v>
          </cell>
          <cell r="B10167" t="str">
            <v>47-538-15</v>
          </cell>
          <cell r="C10167" t="str">
            <v xml:space="preserve">FLAT ROUND NOSE PLIERS                  </v>
          </cell>
          <cell r="D10167" t="str">
            <v>PC</v>
          </cell>
          <cell r="E10167">
            <v>28.9</v>
          </cell>
          <cell r="F10167">
            <v>72.25</v>
          </cell>
        </row>
        <row r="10168">
          <cell r="A10168">
            <v>4754013</v>
          </cell>
          <cell r="B10168" t="str">
            <v>47-540-13</v>
          </cell>
          <cell r="C10168" t="str">
            <v xml:space="preserve">FINE ROUND NOSE PLIERS                  </v>
          </cell>
          <cell r="D10168" t="str">
            <v>PC</v>
          </cell>
          <cell r="E10168">
            <v>27.8</v>
          </cell>
          <cell r="F10168">
            <v>69.5</v>
          </cell>
        </row>
        <row r="10169">
          <cell r="A10169">
            <v>4755411</v>
          </cell>
          <cell r="B10169" t="str">
            <v>47-554-11</v>
          </cell>
          <cell r="C10169" t="str">
            <v xml:space="preserve">DUMONT FINE FLAT NOSE PLIERS            </v>
          </cell>
          <cell r="D10169" t="str">
            <v>PC</v>
          </cell>
          <cell r="E10169">
            <v>17.8</v>
          </cell>
          <cell r="F10169">
            <v>44.5</v>
          </cell>
        </row>
        <row r="10170">
          <cell r="A10170">
            <v>4755511</v>
          </cell>
          <cell r="B10170" t="str">
            <v>47-555-11</v>
          </cell>
          <cell r="C10170" t="str">
            <v xml:space="preserve">DUMONT CHAIN PLIERS                     </v>
          </cell>
          <cell r="D10170" t="str">
            <v>PC</v>
          </cell>
          <cell r="E10170">
            <v>17.8</v>
          </cell>
          <cell r="F10170">
            <v>44.5</v>
          </cell>
        </row>
        <row r="10171">
          <cell r="A10171">
            <v>4755611</v>
          </cell>
          <cell r="B10171" t="str">
            <v>47-556-11</v>
          </cell>
          <cell r="C10171" t="str">
            <v xml:space="preserve">DUMONT ROUND NOSE PLIERS                </v>
          </cell>
          <cell r="D10171" t="str">
            <v>PC</v>
          </cell>
          <cell r="E10171">
            <v>17.8</v>
          </cell>
          <cell r="F10171">
            <v>44.5</v>
          </cell>
        </row>
        <row r="10172">
          <cell r="A10172">
            <v>4756212</v>
          </cell>
          <cell r="B10172" t="str">
            <v>47-562-12</v>
          </cell>
          <cell r="C10172" t="str">
            <v xml:space="preserve">END NIPPERS                             </v>
          </cell>
          <cell r="D10172" t="str">
            <v>PC</v>
          </cell>
          <cell r="E10172">
            <v>33.5</v>
          </cell>
          <cell r="F10172">
            <v>83.75</v>
          </cell>
        </row>
        <row r="10173">
          <cell r="A10173">
            <v>4756311</v>
          </cell>
          <cell r="B10173" t="str">
            <v>47-563-11</v>
          </cell>
          <cell r="C10173" t="str">
            <v xml:space="preserve">SIDE NIPPER                             </v>
          </cell>
          <cell r="D10173" t="str">
            <v>PC</v>
          </cell>
          <cell r="E10173">
            <v>27.7</v>
          </cell>
          <cell r="F10173">
            <v>69.25</v>
          </cell>
        </row>
        <row r="10174">
          <cell r="A10174">
            <v>4757211</v>
          </cell>
          <cell r="B10174" t="str">
            <v>47-572-11</v>
          </cell>
          <cell r="C10174" t="str">
            <v xml:space="preserve">SIDE NIPPERS WITH TC TIPS               </v>
          </cell>
          <cell r="D10174" t="str">
            <v>PC</v>
          </cell>
          <cell r="E10174">
            <v>87.5</v>
          </cell>
          <cell r="F10174">
            <v>218.75</v>
          </cell>
        </row>
        <row r="10175">
          <cell r="A10175">
            <v>4758001</v>
          </cell>
          <cell r="B10175" t="str">
            <v>47-580-01</v>
          </cell>
          <cell r="C10175" t="str">
            <v xml:space="preserve">TC-DISTAL-CUTTER WITH WIRE CATCHER      </v>
          </cell>
          <cell r="D10175" t="str">
            <v>PC</v>
          </cell>
          <cell r="E10175">
            <v>123</v>
          </cell>
          <cell r="F10175">
            <v>307.5</v>
          </cell>
        </row>
        <row r="10176">
          <cell r="A10176">
            <v>4758211</v>
          </cell>
          <cell r="B10176" t="str">
            <v>47-582-11</v>
          </cell>
          <cell r="C10176" t="str">
            <v xml:space="preserve">TC-WIRE-CUTTER; 11,5 CM                 </v>
          </cell>
          <cell r="D10176" t="str">
            <v>PC</v>
          </cell>
          <cell r="E10176">
            <v>112.5</v>
          </cell>
          <cell r="F10176">
            <v>281.25</v>
          </cell>
        </row>
        <row r="10177">
          <cell r="A10177">
            <v>4758213</v>
          </cell>
          <cell r="B10177" t="str">
            <v>47-582-13</v>
          </cell>
          <cell r="C10177" t="str">
            <v xml:space="preserve">TC-WIRE-CUTTER; 13 CM                   </v>
          </cell>
          <cell r="D10177" t="str">
            <v>PC</v>
          </cell>
          <cell r="E10177">
            <v>88.6</v>
          </cell>
          <cell r="F10177">
            <v>221.5</v>
          </cell>
        </row>
        <row r="10178">
          <cell r="A10178">
            <v>4758301</v>
          </cell>
          <cell r="B10178" t="str">
            <v>47-583-01</v>
          </cell>
          <cell r="C10178" t="str">
            <v xml:space="preserve">WEINGART-PLIER F. DENTAL TECH.; 14 CM   </v>
          </cell>
          <cell r="D10178" t="str">
            <v>PC</v>
          </cell>
          <cell r="E10178">
            <v>50.6</v>
          </cell>
          <cell r="F10178">
            <v>126.5</v>
          </cell>
        </row>
        <row r="10179">
          <cell r="A10179">
            <v>4758401</v>
          </cell>
          <cell r="B10179" t="str">
            <v>47-584-01</v>
          </cell>
          <cell r="C10179" t="str">
            <v xml:space="preserve">BAND REMOVING PLIER                     </v>
          </cell>
          <cell r="D10179" t="str">
            <v>PC</v>
          </cell>
          <cell r="E10179">
            <v>59.9</v>
          </cell>
          <cell r="F10179">
            <v>149.75</v>
          </cell>
        </row>
        <row r="10180">
          <cell r="A10180">
            <v>4758501</v>
          </cell>
          <cell r="B10180" t="str">
            <v>47-585-01</v>
          </cell>
          <cell r="C10180" t="str">
            <v xml:space="preserve">ANGLE-WIRE BENDING PLIER; 12 CM         </v>
          </cell>
          <cell r="D10180" t="str">
            <v>PC</v>
          </cell>
          <cell r="E10180">
            <v>41.8</v>
          </cell>
          <cell r="F10180">
            <v>104.5</v>
          </cell>
        </row>
        <row r="10181">
          <cell r="A10181">
            <v>4758502</v>
          </cell>
          <cell r="B10181" t="str">
            <v>47-585-02</v>
          </cell>
          <cell r="C10181" t="str">
            <v xml:space="preserve">WIRE BENDING PLIER WITH HORIZ. PROFILE  </v>
          </cell>
          <cell r="D10181" t="str">
            <v>PC</v>
          </cell>
          <cell r="E10181">
            <v>51.8</v>
          </cell>
          <cell r="F10181">
            <v>129.5</v>
          </cell>
        </row>
        <row r="10182">
          <cell r="A10182">
            <v>4758503</v>
          </cell>
          <cell r="B10182" t="str">
            <v>47-585-03</v>
          </cell>
          <cell r="C10182" t="str">
            <v xml:space="preserve">TWEED-WIRE BENDING PLIER                </v>
          </cell>
          <cell r="D10182" t="str">
            <v>PC</v>
          </cell>
          <cell r="E10182">
            <v>49</v>
          </cell>
          <cell r="F10182">
            <v>122.5</v>
          </cell>
        </row>
        <row r="10183">
          <cell r="A10183">
            <v>4758601</v>
          </cell>
          <cell r="B10183" t="str">
            <v>47-586-01</v>
          </cell>
          <cell r="C10183" t="str">
            <v xml:space="preserve">CLASP BENDING PLIER                     </v>
          </cell>
          <cell r="D10183" t="str">
            <v>PC</v>
          </cell>
          <cell r="E10183">
            <v>149.5</v>
          </cell>
          <cell r="F10183">
            <v>373.75</v>
          </cell>
        </row>
        <row r="10184">
          <cell r="A10184">
            <v>4760413</v>
          </cell>
          <cell r="B10184" t="str">
            <v>47-604-13</v>
          </cell>
          <cell r="C10184" t="str">
            <v xml:space="preserve">SCHWARZ CLASP BEND PLIERS M1            </v>
          </cell>
          <cell r="D10184" t="str">
            <v>PC</v>
          </cell>
          <cell r="E10184">
            <v>31.2</v>
          </cell>
          <cell r="F10184">
            <v>78</v>
          </cell>
        </row>
        <row r="10185">
          <cell r="A10185">
            <v>4760613</v>
          </cell>
          <cell r="B10185" t="str">
            <v>47-606-13</v>
          </cell>
          <cell r="C10185" t="str">
            <v xml:space="preserve">SCHWARZ CLASP BEND PLIERS M2            </v>
          </cell>
          <cell r="D10185" t="str">
            <v>PC</v>
          </cell>
          <cell r="E10185">
            <v>35.299999999999997</v>
          </cell>
          <cell r="F10185">
            <v>88.25</v>
          </cell>
        </row>
        <row r="10186">
          <cell r="A10186">
            <v>4760813</v>
          </cell>
          <cell r="B10186" t="str">
            <v>47-608-13</v>
          </cell>
          <cell r="C10186" t="str">
            <v xml:space="preserve">SCHWARZ CLASP BEND PLIERS M3            </v>
          </cell>
          <cell r="D10186" t="str">
            <v>PC</v>
          </cell>
          <cell r="E10186">
            <v>32.5</v>
          </cell>
          <cell r="F10186">
            <v>81.25</v>
          </cell>
        </row>
        <row r="10187">
          <cell r="A10187">
            <v>4765012</v>
          </cell>
          <cell r="B10187" t="str">
            <v>47-650-12</v>
          </cell>
          <cell r="C10187" t="str">
            <v xml:space="preserve">ANGLE WIRE BENDING PLIERS               </v>
          </cell>
          <cell r="D10187" t="str">
            <v>PC</v>
          </cell>
          <cell r="E10187">
            <v>26.9</v>
          </cell>
          <cell r="F10187">
            <v>67.25</v>
          </cell>
        </row>
        <row r="10188">
          <cell r="A10188">
            <v>4765413</v>
          </cell>
          <cell r="B10188" t="str">
            <v>47-654-13</v>
          </cell>
          <cell r="C10188" t="str">
            <v xml:space="preserve">ADAMS WIRE BENDING PLIERS               </v>
          </cell>
          <cell r="D10188" t="str">
            <v>PC</v>
          </cell>
          <cell r="E10188">
            <v>56.2</v>
          </cell>
          <cell r="F10188">
            <v>140.5</v>
          </cell>
        </row>
        <row r="10189">
          <cell r="A10189">
            <v>4766013</v>
          </cell>
          <cell r="B10189" t="str">
            <v>47-660-13</v>
          </cell>
          <cell r="C10189" t="str">
            <v xml:space="preserve">YOUNG WIRE BENDING PLIERS               </v>
          </cell>
          <cell r="D10189" t="str">
            <v>PC</v>
          </cell>
          <cell r="E10189">
            <v>36.200000000000003</v>
          </cell>
          <cell r="F10189">
            <v>90.5</v>
          </cell>
        </row>
        <row r="10190">
          <cell r="A10190">
            <v>4767211</v>
          </cell>
          <cell r="B10190" t="str">
            <v>47-672-11</v>
          </cell>
          <cell r="C10190" t="str">
            <v xml:space="preserve">ADERER WIRE BEND PLIERS SM              </v>
          </cell>
          <cell r="D10190" t="str">
            <v>PC</v>
          </cell>
          <cell r="E10190">
            <v>29.5</v>
          </cell>
          <cell r="F10190">
            <v>73.75</v>
          </cell>
        </row>
        <row r="10191">
          <cell r="A10191">
            <v>4767413</v>
          </cell>
          <cell r="B10191" t="str">
            <v>47-674-13</v>
          </cell>
          <cell r="C10191" t="str">
            <v xml:space="preserve">ADERER WIRE BEND PLIERS LAR             </v>
          </cell>
          <cell r="D10191" t="str">
            <v>PC</v>
          </cell>
          <cell r="E10191">
            <v>26.1</v>
          </cell>
          <cell r="F10191">
            <v>65.25</v>
          </cell>
        </row>
        <row r="10192">
          <cell r="A10192">
            <v>4769015</v>
          </cell>
          <cell r="B10192" t="str">
            <v>47-690-15</v>
          </cell>
          <cell r="C10192" t="str">
            <v xml:space="preserve">WALDSACHS UNIVERSAL PLIERS              </v>
          </cell>
          <cell r="D10192" t="str">
            <v>PC</v>
          </cell>
          <cell r="E10192">
            <v>46.7</v>
          </cell>
          <cell r="F10192">
            <v>116.75</v>
          </cell>
        </row>
        <row r="10193">
          <cell r="A10193">
            <v>4769715</v>
          </cell>
          <cell r="B10193" t="str">
            <v>47-697-15</v>
          </cell>
          <cell r="C10193" t="str">
            <v xml:space="preserve">UNIV BEND CUTT PLIERS                   </v>
          </cell>
          <cell r="D10193" t="str">
            <v>PC</v>
          </cell>
          <cell r="E10193">
            <v>62.3</v>
          </cell>
          <cell r="F10193">
            <v>155.75</v>
          </cell>
        </row>
        <row r="10194">
          <cell r="A10194">
            <v>4770215</v>
          </cell>
          <cell r="B10194" t="str">
            <v>47-702-15</v>
          </cell>
          <cell r="C10194" t="str">
            <v xml:space="preserve">FURRER COPP RING REMOV PLIER            </v>
          </cell>
          <cell r="D10194" t="str">
            <v>PC</v>
          </cell>
          <cell r="E10194">
            <v>36.1</v>
          </cell>
          <cell r="F10194">
            <v>90.25</v>
          </cell>
        </row>
        <row r="10195">
          <cell r="A10195">
            <v>4775014</v>
          </cell>
          <cell r="B10195" t="str">
            <v>47-750-14</v>
          </cell>
          <cell r="C10195" t="str">
            <v xml:space="preserve">HOW CRONN AND LIG PLIERS STR            </v>
          </cell>
          <cell r="D10195" t="str">
            <v>PC</v>
          </cell>
          <cell r="E10195">
            <v>25.9</v>
          </cell>
          <cell r="F10195">
            <v>64.75</v>
          </cell>
        </row>
        <row r="10196">
          <cell r="A10196">
            <v>4775114</v>
          </cell>
          <cell r="B10196" t="str">
            <v>47-751-14</v>
          </cell>
          <cell r="C10196" t="str">
            <v xml:space="preserve">HOW CRONN AND LIG PLIERS CVD            </v>
          </cell>
          <cell r="D10196" t="str">
            <v>PC</v>
          </cell>
          <cell r="E10196">
            <v>27.6</v>
          </cell>
          <cell r="F10196">
            <v>69</v>
          </cell>
        </row>
        <row r="10197">
          <cell r="A10197">
            <v>4778312</v>
          </cell>
          <cell r="B10197" t="str">
            <v>47-783-12</v>
          </cell>
          <cell r="C10197" t="str">
            <v xml:space="preserve">REYNOLDS CONTOURING PLIERS              </v>
          </cell>
          <cell r="D10197" t="str">
            <v>PC</v>
          </cell>
          <cell r="E10197">
            <v>27.8</v>
          </cell>
          <cell r="F10197">
            <v>69.5</v>
          </cell>
        </row>
        <row r="10198">
          <cell r="A10198">
            <v>4778813</v>
          </cell>
          <cell r="B10198" t="str">
            <v>47-788-13</v>
          </cell>
          <cell r="C10198" t="str">
            <v xml:space="preserve">JOHNSON CONTOURING PLIERS               </v>
          </cell>
          <cell r="D10198" t="str">
            <v>PC</v>
          </cell>
          <cell r="E10198">
            <v>27.1</v>
          </cell>
          <cell r="F10198">
            <v>67.75</v>
          </cell>
        </row>
        <row r="10199">
          <cell r="A10199">
            <v>4779413</v>
          </cell>
          <cell r="B10199" t="str">
            <v>47-794-13</v>
          </cell>
          <cell r="C10199" t="str">
            <v xml:space="preserve">ABELL CONTOURING PLIERS                 </v>
          </cell>
          <cell r="D10199" t="str">
            <v>PC</v>
          </cell>
          <cell r="E10199">
            <v>57.3</v>
          </cell>
          <cell r="F10199">
            <v>143.25</v>
          </cell>
        </row>
        <row r="10200">
          <cell r="A10200">
            <v>4810116</v>
          </cell>
          <cell r="B10200" t="str">
            <v>48-101-16</v>
          </cell>
          <cell r="C10200" t="str">
            <v xml:space="preserve">OBWEGESER RETRACTOR  5X16 MM            </v>
          </cell>
          <cell r="D10200" t="str">
            <v>PC</v>
          </cell>
          <cell r="E10200">
            <v>72.2</v>
          </cell>
          <cell r="F10200">
            <v>180.5</v>
          </cell>
        </row>
        <row r="10201">
          <cell r="A10201">
            <v>4810125</v>
          </cell>
          <cell r="B10201" t="str">
            <v>48-101-25</v>
          </cell>
          <cell r="C10201" t="str">
            <v xml:space="preserve">OBWEGESER RETRACTOR 7 X 25MM            </v>
          </cell>
          <cell r="D10201" t="str">
            <v>PC</v>
          </cell>
          <cell r="E10201">
            <v>72.2</v>
          </cell>
          <cell r="F10201">
            <v>180.5</v>
          </cell>
        </row>
        <row r="10202">
          <cell r="A10202">
            <v>4810135</v>
          </cell>
          <cell r="B10202" t="str">
            <v>48-101-35</v>
          </cell>
          <cell r="C10202" t="str">
            <v xml:space="preserve">OBWEGESER RETRACTOR 10X 35MM            </v>
          </cell>
          <cell r="D10202" t="str">
            <v>PC</v>
          </cell>
          <cell r="E10202">
            <v>72.2</v>
          </cell>
          <cell r="F10202">
            <v>180.5</v>
          </cell>
        </row>
        <row r="10203">
          <cell r="A10203">
            <v>4810142</v>
          </cell>
          <cell r="B10203" t="str">
            <v>48-101-42</v>
          </cell>
          <cell r="C10203" t="str">
            <v xml:space="preserve">OBWEGESER RETRACTOR 10X 42MM            </v>
          </cell>
          <cell r="D10203" t="str">
            <v>PC</v>
          </cell>
          <cell r="E10203">
            <v>72.2</v>
          </cell>
          <cell r="F10203">
            <v>180.5</v>
          </cell>
        </row>
        <row r="10204">
          <cell r="A10204">
            <v>4810155</v>
          </cell>
          <cell r="B10204" t="str">
            <v>48-101-55</v>
          </cell>
          <cell r="C10204" t="str">
            <v xml:space="preserve">OBWEGESER RETRACTOR 12X 55MM            </v>
          </cell>
          <cell r="D10204" t="str">
            <v>PC</v>
          </cell>
          <cell r="E10204">
            <v>72.2</v>
          </cell>
          <cell r="F10204">
            <v>180.5</v>
          </cell>
        </row>
        <row r="10205">
          <cell r="A10205">
            <v>4810170</v>
          </cell>
          <cell r="B10205" t="str">
            <v>48-101-70</v>
          </cell>
          <cell r="C10205" t="str">
            <v xml:space="preserve">OBWEGESER RETRACTOR 14X 70MM            </v>
          </cell>
          <cell r="D10205" t="str">
            <v>PC</v>
          </cell>
          <cell r="E10205">
            <v>72.2</v>
          </cell>
          <cell r="F10205">
            <v>180.5</v>
          </cell>
        </row>
        <row r="10206">
          <cell r="A10206">
            <v>4810180</v>
          </cell>
          <cell r="B10206" t="str">
            <v>48-101-80</v>
          </cell>
          <cell r="C10206" t="str">
            <v xml:space="preserve">OBWEGESER RETRACTOR 16X 80MM            </v>
          </cell>
          <cell r="D10206" t="str">
            <v>PC</v>
          </cell>
          <cell r="E10206">
            <v>72.2</v>
          </cell>
          <cell r="F10206">
            <v>180.5</v>
          </cell>
        </row>
        <row r="10207">
          <cell r="A10207">
            <v>4810316</v>
          </cell>
          <cell r="B10207" t="str">
            <v>48-103-16</v>
          </cell>
          <cell r="C10207" t="str">
            <v xml:space="preserve">OBWEGESER RETRACTOR  5X 16MM            </v>
          </cell>
          <cell r="D10207" t="str">
            <v>PC</v>
          </cell>
          <cell r="E10207">
            <v>72.2</v>
          </cell>
          <cell r="F10207">
            <v>180.5</v>
          </cell>
        </row>
        <row r="10208">
          <cell r="A10208">
            <v>4810325</v>
          </cell>
          <cell r="B10208" t="str">
            <v>48-103-25</v>
          </cell>
          <cell r="C10208" t="str">
            <v xml:space="preserve">OBWEGESER RETRACTOR  7X 25MM            </v>
          </cell>
          <cell r="D10208" t="str">
            <v>PC</v>
          </cell>
          <cell r="E10208">
            <v>72.2</v>
          </cell>
          <cell r="F10208">
            <v>180.5</v>
          </cell>
        </row>
        <row r="10209">
          <cell r="A10209">
            <v>4810335</v>
          </cell>
          <cell r="B10209" t="str">
            <v>48-103-35</v>
          </cell>
          <cell r="C10209" t="str">
            <v xml:space="preserve">OBWEGESER RETRACTOR 10X 35MM            </v>
          </cell>
          <cell r="D10209" t="str">
            <v>PC</v>
          </cell>
          <cell r="E10209">
            <v>72.2</v>
          </cell>
          <cell r="F10209">
            <v>180.5</v>
          </cell>
        </row>
        <row r="10210">
          <cell r="A10210">
            <v>4810342</v>
          </cell>
          <cell r="B10210" t="str">
            <v>48-103-42</v>
          </cell>
          <cell r="C10210" t="str">
            <v xml:space="preserve">OBWEGESER RETRACTOR 10X 42MM            </v>
          </cell>
          <cell r="D10210" t="str">
            <v>PC</v>
          </cell>
          <cell r="E10210">
            <v>72.2</v>
          </cell>
          <cell r="F10210">
            <v>180.5</v>
          </cell>
        </row>
        <row r="10211">
          <cell r="A10211">
            <v>4810355</v>
          </cell>
          <cell r="B10211" t="str">
            <v>48-103-55</v>
          </cell>
          <cell r="C10211" t="str">
            <v xml:space="preserve">OBWEGESER RETRACTOR 12X 55MM            </v>
          </cell>
          <cell r="D10211" t="str">
            <v>PC</v>
          </cell>
          <cell r="E10211">
            <v>72.2</v>
          </cell>
          <cell r="F10211">
            <v>180.5</v>
          </cell>
        </row>
        <row r="10212">
          <cell r="A10212">
            <v>4810370</v>
          </cell>
          <cell r="B10212" t="str">
            <v>48-103-70</v>
          </cell>
          <cell r="C10212" t="str">
            <v xml:space="preserve">OBWEGESER RETRACTOR 14X 70MM            </v>
          </cell>
          <cell r="D10212" t="str">
            <v>PC</v>
          </cell>
          <cell r="E10212">
            <v>72.2</v>
          </cell>
          <cell r="F10212">
            <v>180.5</v>
          </cell>
        </row>
        <row r="10213">
          <cell r="A10213">
            <v>4810380</v>
          </cell>
          <cell r="B10213" t="str">
            <v>48-103-80</v>
          </cell>
          <cell r="C10213" t="str">
            <v xml:space="preserve">OBWEGESER RETRACTOR 16X 80MM            </v>
          </cell>
          <cell r="D10213" t="str">
            <v>PC</v>
          </cell>
          <cell r="E10213">
            <v>72.2</v>
          </cell>
          <cell r="F10213">
            <v>180.5</v>
          </cell>
        </row>
        <row r="10214">
          <cell r="A10214">
            <v>4810530</v>
          </cell>
          <cell r="B10214" t="str">
            <v>48-105-30</v>
          </cell>
          <cell r="C10214" t="str">
            <v xml:space="preserve">OBWEGESER INF BRD RET 12X30MM           </v>
          </cell>
          <cell r="D10214" t="str">
            <v>PC</v>
          </cell>
          <cell r="E10214">
            <v>76.7</v>
          </cell>
          <cell r="F10214">
            <v>191.75</v>
          </cell>
        </row>
        <row r="10215">
          <cell r="A10215">
            <v>4810545</v>
          </cell>
          <cell r="B10215" t="str">
            <v>48-105-45</v>
          </cell>
          <cell r="C10215" t="str">
            <v xml:space="preserve">OBWEGESER INF BRD RET 12X45MM           </v>
          </cell>
          <cell r="D10215" t="str">
            <v>PC</v>
          </cell>
          <cell r="E10215">
            <v>76.7</v>
          </cell>
          <cell r="F10215">
            <v>191.75</v>
          </cell>
        </row>
        <row r="10216">
          <cell r="A10216">
            <v>4810560</v>
          </cell>
          <cell r="B10216" t="str">
            <v>48-105-60</v>
          </cell>
          <cell r="C10216" t="str">
            <v xml:space="preserve">OBWEGESER INF BRD RET 12X60MM           </v>
          </cell>
          <cell r="D10216" t="str">
            <v>PC</v>
          </cell>
          <cell r="E10216">
            <v>76.7</v>
          </cell>
          <cell r="F10216">
            <v>191.75</v>
          </cell>
        </row>
        <row r="10217">
          <cell r="A10217">
            <v>4810722</v>
          </cell>
          <cell r="B10217" t="str">
            <v>48-107-22</v>
          </cell>
          <cell r="C10217" t="str">
            <v xml:space="preserve">OBWEGESER RAMUS RETR 15X70MM            </v>
          </cell>
          <cell r="D10217" t="str">
            <v>PC</v>
          </cell>
          <cell r="E10217">
            <v>78.5</v>
          </cell>
          <cell r="F10217">
            <v>196.25</v>
          </cell>
        </row>
        <row r="10218">
          <cell r="A10218">
            <v>4810922</v>
          </cell>
          <cell r="B10218" t="str">
            <v>48-109-22</v>
          </cell>
          <cell r="C10218" t="str">
            <v xml:space="preserve">OBWEGESER RAMUS RETR 22X70MM            </v>
          </cell>
          <cell r="D10218" t="str">
            <v>PC</v>
          </cell>
          <cell r="E10218">
            <v>78.5</v>
          </cell>
          <cell r="F10218">
            <v>196.25</v>
          </cell>
        </row>
        <row r="10219">
          <cell r="A10219">
            <v>4811122</v>
          </cell>
          <cell r="B10219" t="str">
            <v>48-111-22</v>
          </cell>
          <cell r="C10219" t="str">
            <v xml:space="preserve">OBWEGESER ALVEOLAR RETRACTOR            </v>
          </cell>
          <cell r="D10219" t="str">
            <v>PC</v>
          </cell>
          <cell r="E10219">
            <v>102.5</v>
          </cell>
          <cell r="F10219">
            <v>256.25</v>
          </cell>
        </row>
        <row r="10220">
          <cell r="A10220">
            <v>4811322</v>
          </cell>
          <cell r="B10220" t="str">
            <v>48-113-22</v>
          </cell>
          <cell r="C10220" t="str">
            <v xml:space="preserve">OBWEGESER SPINA NASALIS RETR            </v>
          </cell>
          <cell r="D10220" t="str">
            <v>PC</v>
          </cell>
          <cell r="E10220">
            <v>85.6</v>
          </cell>
          <cell r="F10220">
            <v>214</v>
          </cell>
        </row>
        <row r="10221">
          <cell r="A10221">
            <v>4811501</v>
          </cell>
          <cell r="B10221" t="str">
            <v>48-115-01</v>
          </cell>
          <cell r="C10221" t="str">
            <v xml:space="preserve">OBWEGESER RAMUS CLAMP RIGHT             </v>
          </cell>
          <cell r="D10221" t="str">
            <v>PC</v>
          </cell>
          <cell r="E10221">
            <v>127.5</v>
          </cell>
          <cell r="F10221">
            <v>318.75</v>
          </cell>
        </row>
        <row r="10222">
          <cell r="A10222">
            <v>4811502</v>
          </cell>
          <cell r="B10222" t="str">
            <v>48-115-02</v>
          </cell>
          <cell r="C10222" t="str">
            <v xml:space="preserve">OBWEGESER RAMUS CLAMP LEFT              </v>
          </cell>
          <cell r="D10222" t="str">
            <v>PC</v>
          </cell>
          <cell r="E10222">
            <v>127.5</v>
          </cell>
          <cell r="F10222">
            <v>318.75</v>
          </cell>
        </row>
        <row r="10223">
          <cell r="A10223">
            <v>4811701</v>
          </cell>
          <cell r="B10223" t="str">
            <v>48-117-01</v>
          </cell>
          <cell r="C10223" t="str">
            <v xml:space="preserve">OBWEGESER RAMUS CLAMP RIGHT             </v>
          </cell>
          <cell r="D10223" t="str">
            <v>PC</v>
          </cell>
          <cell r="E10223">
            <v>127.5</v>
          </cell>
          <cell r="F10223">
            <v>318.75</v>
          </cell>
        </row>
        <row r="10224">
          <cell r="A10224">
            <v>4811702</v>
          </cell>
          <cell r="B10224" t="str">
            <v>48-117-02</v>
          </cell>
          <cell r="C10224" t="str">
            <v xml:space="preserve">OBWEGESER RAMUS CLAMP LEFT              </v>
          </cell>
          <cell r="D10224" t="str">
            <v>PC</v>
          </cell>
          <cell r="E10224">
            <v>127.5</v>
          </cell>
          <cell r="F10224">
            <v>318.75</v>
          </cell>
        </row>
        <row r="10225">
          <cell r="A10225">
            <v>4812108</v>
          </cell>
          <cell r="B10225" t="str">
            <v>48-121-08</v>
          </cell>
          <cell r="C10225" t="str">
            <v xml:space="preserve">OBWEGESER CHANNEL RETR 8MM              </v>
          </cell>
          <cell r="D10225" t="str">
            <v>PC</v>
          </cell>
          <cell r="E10225">
            <v>56.1</v>
          </cell>
          <cell r="F10225">
            <v>140.25</v>
          </cell>
        </row>
        <row r="10226">
          <cell r="A10226">
            <v>4812110</v>
          </cell>
          <cell r="B10226" t="str">
            <v>48-121-10</v>
          </cell>
          <cell r="C10226" t="str">
            <v xml:space="preserve">OBWEGESER CHANNEL RETR 10MM             </v>
          </cell>
          <cell r="D10226" t="str">
            <v>PC</v>
          </cell>
          <cell r="E10226">
            <v>56.1</v>
          </cell>
          <cell r="F10226">
            <v>140.25</v>
          </cell>
        </row>
        <row r="10227">
          <cell r="A10227">
            <v>4812120</v>
          </cell>
          <cell r="B10227" t="str">
            <v>48-121-20</v>
          </cell>
          <cell r="C10227" t="str">
            <v xml:space="preserve">RASSE CHANNEL RETRACTOR 165 MM          </v>
          </cell>
          <cell r="D10227" t="str">
            <v>PC</v>
          </cell>
          <cell r="E10227">
            <v>70.5</v>
          </cell>
          <cell r="F10227">
            <v>176.25</v>
          </cell>
        </row>
        <row r="10228">
          <cell r="A10228">
            <v>4812515</v>
          </cell>
          <cell r="B10228" t="str">
            <v>48-125-15</v>
          </cell>
          <cell r="C10228" t="str">
            <v xml:space="preserve">OBWEGESER CHIN RETRACTOR                </v>
          </cell>
          <cell r="D10228" t="str">
            <v>PC</v>
          </cell>
          <cell r="E10228">
            <v>70.3</v>
          </cell>
          <cell r="F10228">
            <v>175.75</v>
          </cell>
        </row>
        <row r="10229">
          <cell r="A10229">
            <v>4813006</v>
          </cell>
          <cell r="B10229" t="str">
            <v>48-130-06</v>
          </cell>
          <cell r="C10229" t="str">
            <v xml:space="preserve">OBWEGESER ELEVATOR 6MM                  </v>
          </cell>
          <cell r="D10229" t="str">
            <v>PC</v>
          </cell>
          <cell r="E10229">
            <v>58</v>
          </cell>
          <cell r="F10229">
            <v>145</v>
          </cell>
        </row>
        <row r="10230">
          <cell r="A10230">
            <v>4813007</v>
          </cell>
          <cell r="B10230" t="str">
            <v>48-130-07</v>
          </cell>
          <cell r="C10230" t="str">
            <v xml:space="preserve">OBWEGESER ELEVATOR 7MM                  </v>
          </cell>
          <cell r="D10230" t="str">
            <v>PC</v>
          </cell>
          <cell r="E10230">
            <v>58</v>
          </cell>
          <cell r="F10230">
            <v>145</v>
          </cell>
        </row>
        <row r="10231">
          <cell r="A10231">
            <v>4813009</v>
          </cell>
          <cell r="B10231" t="str">
            <v>48-130-09</v>
          </cell>
          <cell r="C10231" t="str">
            <v xml:space="preserve">OBWEGESER ELEVATOR 9MM                  </v>
          </cell>
          <cell r="D10231" t="str">
            <v>PC</v>
          </cell>
          <cell r="E10231">
            <v>58</v>
          </cell>
          <cell r="F10231">
            <v>145</v>
          </cell>
        </row>
        <row r="10232">
          <cell r="A10232">
            <v>4813011</v>
          </cell>
          <cell r="B10232" t="str">
            <v>48-130-11</v>
          </cell>
          <cell r="C10232" t="str">
            <v xml:space="preserve">OBWEGESER ELEVATOR 11MM                 </v>
          </cell>
          <cell r="D10232" t="str">
            <v>PC</v>
          </cell>
          <cell r="E10232">
            <v>58</v>
          </cell>
          <cell r="F10232">
            <v>145</v>
          </cell>
        </row>
        <row r="10233">
          <cell r="A10233">
            <v>4813206</v>
          </cell>
          <cell r="B10233" t="str">
            <v>48-132-06</v>
          </cell>
          <cell r="C10233" t="str">
            <v xml:space="preserve">OBWEGESER ELEVATOR 6MM                  </v>
          </cell>
          <cell r="D10233" t="str">
            <v>PC</v>
          </cell>
          <cell r="E10233">
            <v>54.5</v>
          </cell>
          <cell r="F10233">
            <v>136.25</v>
          </cell>
        </row>
        <row r="10234">
          <cell r="A10234">
            <v>4813207</v>
          </cell>
          <cell r="B10234" t="str">
            <v>48-132-07</v>
          </cell>
          <cell r="C10234" t="str">
            <v xml:space="preserve">OBWEGESER ELEVATOR 7MM                  </v>
          </cell>
          <cell r="D10234" t="str">
            <v>PC</v>
          </cell>
          <cell r="E10234">
            <v>54.5</v>
          </cell>
          <cell r="F10234">
            <v>136.25</v>
          </cell>
        </row>
        <row r="10235">
          <cell r="A10235">
            <v>4813209</v>
          </cell>
          <cell r="B10235" t="str">
            <v>48-132-09</v>
          </cell>
          <cell r="C10235" t="str">
            <v xml:space="preserve">OBWEGESER ELEVATOR 9MM                  </v>
          </cell>
          <cell r="D10235" t="str">
            <v>PC</v>
          </cell>
          <cell r="E10235">
            <v>54.5</v>
          </cell>
          <cell r="F10235">
            <v>136.25</v>
          </cell>
        </row>
        <row r="10236">
          <cell r="A10236">
            <v>4813211</v>
          </cell>
          <cell r="B10236" t="str">
            <v>48-132-11</v>
          </cell>
          <cell r="C10236" t="str">
            <v xml:space="preserve">OBWEGESER ELEVATOR 11MM                 </v>
          </cell>
          <cell r="D10236" t="str">
            <v>PC</v>
          </cell>
          <cell r="E10236">
            <v>54.5</v>
          </cell>
          <cell r="F10236">
            <v>136.25</v>
          </cell>
        </row>
        <row r="10237">
          <cell r="A10237">
            <v>4813521</v>
          </cell>
          <cell r="B10237" t="str">
            <v>48-135-21</v>
          </cell>
          <cell r="C10237" t="str">
            <v xml:space="preserve">OBWEGESER ELEVATOR                      </v>
          </cell>
          <cell r="D10237" t="str">
            <v>PC</v>
          </cell>
          <cell r="E10237">
            <v>45.4</v>
          </cell>
          <cell r="F10237">
            <v>113.5</v>
          </cell>
        </row>
        <row r="10238">
          <cell r="A10238">
            <v>4813721</v>
          </cell>
          <cell r="B10238" t="str">
            <v>48-137-21</v>
          </cell>
          <cell r="C10238" t="str">
            <v xml:space="preserve">OBWEGESER ELEVATOR                      </v>
          </cell>
          <cell r="D10238" t="str">
            <v>PC</v>
          </cell>
          <cell r="E10238">
            <v>45.4</v>
          </cell>
          <cell r="F10238">
            <v>113.5</v>
          </cell>
        </row>
        <row r="10239">
          <cell r="A10239">
            <v>4814001</v>
          </cell>
          <cell r="B10239" t="str">
            <v>48-140-01</v>
          </cell>
          <cell r="C10239" t="str">
            <v xml:space="preserve">OBWEGESER STRIPPER LEFT                 </v>
          </cell>
          <cell r="D10239" t="str">
            <v>PC</v>
          </cell>
          <cell r="E10239">
            <v>60.7</v>
          </cell>
          <cell r="F10239">
            <v>151.75</v>
          </cell>
        </row>
        <row r="10240">
          <cell r="A10240">
            <v>4814002</v>
          </cell>
          <cell r="B10240" t="str">
            <v>48-140-02</v>
          </cell>
          <cell r="C10240" t="str">
            <v xml:space="preserve">OBWEGESER STRIPPER RIGHT                </v>
          </cell>
          <cell r="D10240" t="str">
            <v>PC</v>
          </cell>
          <cell r="E10240">
            <v>60.7</v>
          </cell>
          <cell r="F10240">
            <v>151.75</v>
          </cell>
        </row>
        <row r="10241">
          <cell r="A10241">
            <v>4815001</v>
          </cell>
          <cell r="B10241" t="str">
            <v>48-150-01</v>
          </cell>
          <cell r="C10241" t="str">
            <v xml:space="preserve">OBWEGESER RAMUS STRIPP NARRO            </v>
          </cell>
          <cell r="D10241" t="str">
            <v>PC</v>
          </cell>
          <cell r="E10241">
            <v>56.1</v>
          </cell>
          <cell r="F10241">
            <v>140.25</v>
          </cell>
        </row>
        <row r="10242">
          <cell r="A10242">
            <v>4815002</v>
          </cell>
          <cell r="B10242" t="str">
            <v>48-150-02</v>
          </cell>
          <cell r="C10242" t="str">
            <v xml:space="preserve">OBWEGESER RAMUS STRIPP WIDE             </v>
          </cell>
          <cell r="D10242" t="str">
            <v>PC</v>
          </cell>
          <cell r="E10242">
            <v>56.1</v>
          </cell>
          <cell r="F10242">
            <v>140.25</v>
          </cell>
        </row>
        <row r="10243">
          <cell r="A10243">
            <v>4815205</v>
          </cell>
          <cell r="B10243" t="str">
            <v>48-152-05</v>
          </cell>
          <cell r="C10243" t="str">
            <v xml:space="preserve">OBWEGESER RAMUS STRIPPER 5MM            </v>
          </cell>
          <cell r="D10243" t="str">
            <v>PC</v>
          </cell>
          <cell r="E10243">
            <v>54.5</v>
          </cell>
          <cell r="F10243">
            <v>136.25</v>
          </cell>
        </row>
        <row r="10244">
          <cell r="A10244">
            <v>4815207</v>
          </cell>
          <cell r="B10244" t="str">
            <v>48-152-07</v>
          </cell>
          <cell r="C10244" t="str">
            <v xml:space="preserve">OBWEGESER RAMUS STRIPPER 7MM            </v>
          </cell>
          <cell r="D10244" t="str">
            <v>PC</v>
          </cell>
          <cell r="E10244">
            <v>54.5</v>
          </cell>
          <cell r="F10244">
            <v>136.25</v>
          </cell>
        </row>
        <row r="10245">
          <cell r="A10245">
            <v>4815209</v>
          </cell>
          <cell r="B10245" t="str">
            <v>48-152-09</v>
          </cell>
          <cell r="C10245" t="str">
            <v xml:space="preserve">OBWEGESER RAMUS STRIPPER 9MM            </v>
          </cell>
          <cell r="D10245" t="str">
            <v>PC</v>
          </cell>
          <cell r="E10245">
            <v>54.5</v>
          </cell>
          <cell r="F10245">
            <v>136.25</v>
          </cell>
        </row>
        <row r="10246">
          <cell r="A10246">
            <v>4815604</v>
          </cell>
          <cell r="B10246" t="str">
            <v>48-156-04</v>
          </cell>
          <cell r="C10246" t="str">
            <v xml:space="preserve">OBWEGESER SEPTUM OSTEOT  4MM            </v>
          </cell>
          <cell r="D10246" t="str">
            <v>PC</v>
          </cell>
          <cell r="E10246">
            <v>118.5</v>
          </cell>
          <cell r="F10246">
            <v>296.25</v>
          </cell>
        </row>
        <row r="10247">
          <cell r="A10247">
            <v>4815606</v>
          </cell>
          <cell r="B10247" t="str">
            <v>48-156-06</v>
          </cell>
          <cell r="C10247" t="str">
            <v xml:space="preserve">OBWEGESER SEPTUM OSTEOT  6MM            </v>
          </cell>
          <cell r="D10247" t="str">
            <v>PC</v>
          </cell>
          <cell r="E10247">
            <v>118.5</v>
          </cell>
          <cell r="F10247">
            <v>296.25</v>
          </cell>
        </row>
        <row r="10248">
          <cell r="A10248">
            <v>4815608</v>
          </cell>
          <cell r="B10248" t="str">
            <v>48-156-08</v>
          </cell>
          <cell r="C10248" t="str">
            <v xml:space="preserve">OBWEGESER SEPTUM OSTEOT  8MM            </v>
          </cell>
          <cell r="D10248" t="str">
            <v>PC</v>
          </cell>
          <cell r="E10248">
            <v>118.5</v>
          </cell>
          <cell r="F10248">
            <v>296.25</v>
          </cell>
        </row>
        <row r="10249">
          <cell r="A10249">
            <v>4816008</v>
          </cell>
          <cell r="B10249" t="str">
            <v>48-160-08</v>
          </cell>
          <cell r="C10249" t="str">
            <v xml:space="preserve">OBWEGESER OSTEOTOM 8MM                  </v>
          </cell>
          <cell r="D10249" t="str">
            <v>PC</v>
          </cell>
          <cell r="E10249">
            <v>118</v>
          </cell>
          <cell r="F10249">
            <v>295</v>
          </cell>
        </row>
        <row r="10250">
          <cell r="A10250">
            <v>4816012</v>
          </cell>
          <cell r="B10250" t="str">
            <v>48-160-12</v>
          </cell>
          <cell r="C10250" t="str">
            <v xml:space="preserve">OBWEGESER OSTEOTOM 12MM                 </v>
          </cell>
          <cell r="D10250" t="str">
            <v>PC</v>
          </cell>
          <cell r="E10250">
            <v>118</v>
          </cell>
          <cell r="F10250">
            <v>295</v>
          </cell>
        </row>
        <row r="10251">
          <cell r="A10251">
            <v>4816016</v>
          </cell>
          <cell r="B10251" t="str">
            <v>48-160-16</v>
          </cell>
          <cell r="C10251" t="str">
            <v xml:space="preserve">OBWEGESER OSTEOTOM 16MM                 </v>
          </cell>
          <cell r="D10251" t="str">
            <v>PC</v>
          </cell>
          <cell r="E10251">
            <v>118</v>
          </cell>
          <cell r="F10251">
            <v>295</v>
          </cell>
        </row>
        <row r="10252">
          <cell r="A10252">
            <v>4816208</v>
          </cell>
          <cell r="B10252" t="str">
            <v>48-162-08</v>
          </cell>
          <cell r="C10252" t="str">
            <v xml:space="preserve">OBWEGESER OSTEOTOM 8MM                  </v>
          </cell>
          <cell r="D10252" t="str">
            <v>PC</v>
          </cell>
          <cell r="E10252">
            <v>118</v>
          </cell>
          <cell r="F10252">
            <v>295</v>
          </cell>
        </row>
        <row r="10253">
          <cell r="A10253">
            <v>4816212</v>
          </cell>
          <cell r="B10253" t="str">
            <v>48-162-12</v>
          </cell>
          <cell r="C10253" t="str">
            <v xml:space="preserve">OBWEGESER OSTEOTOM 12MM                 </v>
          </cell>
          <cell r="D10253" t="str">
            <v>PC</v>
          </cell>
          <cell r="E10253">
            <v>118</v>
          </cell>
          <cell r="F10253">
            <v>295</v>
          </cell>
        </row>
        <row r="10254">
          <cell r="A10254">
            <v>4816216</v>
          </cell>
          <cell r="B10254" t="str">
            <v>48-162-16</v>
          </cell>
          <cell r="C10254" t="str">
            <v xml:space="preserve">OBWEGESER OSTEOTOM 16MM                 </v>
          </cell>
          <cell r="D10254" t="str">
            <v>PC</v>
          </cell>
          <cell r="E10254">
            <v>118</v>
          </cell>
          <cell r="F10254">
            <v>295</v>
          </cell>
        </row>
        <row r="10255">
          <cell r="A10255">
            <v>4816220</v>
          </cell>
          <cell r="B10255" t="str">
            <v>48-162-20</v>
          </cell>
          <cell r="C10255" t="str">
            <v xml:space="preserve">OBWEGESER OSTEOTOM 20MM                 </v>
          </cell>
          <cell r="D10255" t="str">
            <v>PC</v>
          </cell>
          <cell r="E10255">
            <v>118</v>
          </cell>
          <cell r="F10255">
            <v>295</v>
          </cell>
        </row>
        <row r="10256">
          <cell r="A10256">
            <v>4816301</v>
          </cell>
          <cell r="B10256" t="str">
            <v>48-163-01</v>
          </cell>
          <cell r="C10256" t="str">
            <v xml:space="preserve">OBWEGESER FRAGMENT FORCEPS              </v>
          </cell>
          <cell r="D10256" t="str">
            <v>PC</v>
          </cell>
          <cell r="E10256">
            <v>148</v>
          </cell>
          <cell r="F10256">
            <v>370</v>
          </cell>
        </row>
        <row r="10257">
          <cell r="A10257">
            <v>4816302</v>
          </cell>
          <cell r="B10257" t="str">
            <v>48-163-02</v>
          </cell>
          <cell r="C10257" t="str">
            <v xml:space="preserve">OBWEGESER FRAGMENT FORCEPS              </v>
          </cell>
          <cell r="D10257" t="str">
            <v>PC</v>
          </cell>
          <cell r="E10257">
            <v>148</v>
          </cell>
          <cell r="F10257">
            <v>370</v>
          </cell>
        </row>
        <row r="10258">
          <cell r="A10258">
            <v>4816608</v>
          </cell>
          <cell r="B10258" t="str">
            <v>48-166-08</v>
          </cell>
          <cell r="C10258" t="str">
            <v xml:space="preserve">OBWEGESER OSTEOTOM  8,0MM               </v>
          </cell>
          <cell r="D10258" t="str">
            <v>PC</v>
          </cell>
          <cell r="E10258">
            <v>90.7</v>
          </cell>
          <cell r="F10258">
            <v>226.75</v>
          </cell>
        </row>
        <row r="10259">
          <cell r="A10259">
            <v>4816611</v>
          </cell>
          <cell r="B10259" t="str">
            <v>48-166-11</v>
          </cell>
          <cell r="C10259" t="str">
            <v xml:space="preserve">OBWEGESER OSTEOTOM 11,0MM               </v>
          </cell>
          <cell r="D10259" t="str">
            <v>PC</v>
          </cell>
          <cell r="E10259">
            <v>90.7</v>
          </cell>
          <cell r="F10259">
            <v>226.75</v>
          </cell>
        </row>
        <row r="10260">
          <cell r="A10260">
            <v>4816708</v>
          </cell>
          <cell r="B10260" t="str">
            <v>48-167-08</v>
          </cell>
          <cell r="C10260" t="str">
            <v xml:space="preserve">OBWEGESER OSTEOTOME      8MM            </v>
          </cell>
          <cell r="D10260" t="str">
            <v>PC</v>
          </cell>
          <cell r="E10260">
            <v>105</v>
          </cell>
          <cell r="F10260">
            <v>262.5</v>
          </cell>
        </row>
        <row r="10261">
          <cell r="A10261">
            <v>4816711</v>
          </cell>
          <cell r="B10261" t="str">
            <v>48-167-11</v>
          </cell>
          <cell r="C10261" t="str">
            <v xml:space="preserve">OBWEGESER OSTEOTOME     11MM            </v>
          </cell>
          <cell r="D10261" t="str">
            <v>PC</v>
          </cell>
          <cell r="E10261">
            <v>105</v>
          </cell>
          <cell r="F10261">
            <v>262.5</v>
          </cell>
        </row>
        <row r="10262">
          <cell r="A10262">
            <v>4816803</v>
          </cell>
          <cell r="B10262" t="str">
            <v>48-168-03</v>
          </cell>
          <cell r="C10262" t="str">
            <v xml:space="preserve">OBWEGESER OSTEOTOM  3,0MM               </v>
          </cell>
          <cell r="D10262" t="str">
            <v>PC</v>
          </cell>
          <cell r="E10262">
            <v>36.700000000000003</v>
          </cell>
          <cell r="F10262">
            <v>91.75</v>
          </cell>
        </row>
        <row r="10263">
          <cell r="A10263">
            <v>4816804</v>
          </cell>
          <cell r="B10263" t="str">
            <v>48-168-04</v>
          </cell>
          <cell r="C10263" t="str">
            <v xml:space="preserve">OBWEGESER OSTEOTOM  4,0MM               </v>
          </cell>
          <cell r="D10263" t="str">
            <v>PC</v>
          </cell>
          <cell r="E10263">
            <v>36.700000000000003</v>
          </cell>
          <cell r="F10263">
            <v>91.75</v>
          </cell>
        </row>
        <row r="10264">
          <cell r="A10264">
            <v>4816806</v>
          </cell>
          <cell r="B10264" t="str">
            <v>48-168-06</v>
          </cell>
          <cell r="C10264" t="str">
            <v xml:space="preserve">OBWEGESER OSTEOTOM  6,5MM               </v>
          </cell>
          <cell r="D10264" t="str">
            <v>PC</v>
          </cell>
          <cell r="E10264">
            <v>36.700000000000003</v>
          </cell>
          <cell r="F10264">
            <v>91.75</v>
          </cell>
        </row>
        <row r="10265">
          <cell r="A10265">
            <v>4817023</v>
          </cell>
          <cell r="B10265" t="str">
            <v>48-170-23</v>
          </cell>
          <cell r="C10265" t="str">
            <v xml:space="preserve">OBWEGESER MAXILLARY MOBILIZER           </v>
          </cell>
          <cell r="D10265" t="str">
            <v>PC</v>
          </cell>
          <cell r="E10265">
            <v>114.5</v>
          </cell>
          <cell r="F10265">
            <v>286.25</v>
          </cell>
        </row>
        <row r="10266">
          <cell r="A10266">
            <v>4817515</v>
          </cell>
          <cell r="B10266" t="str">
            <v>48-175-15</v>
          </cell>
          <cell r="C10266" t="str">
            <v xml:space="preserve">OBWEGESER AWL 15CM                      </v>
          </cell>
          <cell r="D10266" t="str">
            <v>PC</v>
          </cell>
          <cell r="E10266">
            <v>51.7</v>
          </cell>
          <cell r="F10266">
            <v>129.25</v>
          </cell>
        </row>
        <row r="10267">
          <cell r="A10267">
            <v>4817517</v>
          </cell>
          <cell r="B10267" t="str">
            <v>48-175-17</v>
          </cell>
          <cell r="C10267" t="str">
            <v xml:space="preserve">OBWEGESER AWL 17,5 CM                   </v>
          </cell>
          <cell r="D10267" t="str">
            <v>PC</v>
          </cell>
          <cell r="E10267">
            <v>54.5</v>
          </cell>
          <cell r="F10267">
            <v>136.25</v>
          </cell>
        </row>
        <row r="10268">
          <cell r="A10268">
            <v>4817724</v>
          </cell>
          <cell r="B10268" t="str">
            <v>48-177-24</v>
          </cell>
          <cell r="C10268" t="str">
            <v xml:space="preserve">OBWEGESER ZYGOMATIC AWL 24CM            </v>
          </cell>
          <cell r="D10268" t="str">
            <v>PC</v>
          </cell>
          <cell r="E10268">
            <v>56.1</v>
          </cell>
          <cell r="F10268">
            <v>140.25</v>
          </cell>
        </row>
        <row r="10269">
          <cell r="A10269">
            <v>4819011</v>
          </cell>
          <cell r="B10269" t="str">
            <v>48-190-11</v>
          </cell>
          <cell r="C10269" t="str">
            <v xml:space="preserve">OBWEGESER WIRE CUTTER 11,5CM            </v>
          </cell>
          <cell r="D10269" t="str">
            <v>PC</v>
          </cell>
          <cell r="E10269">
            <v>108.5</v>
          </cell>
          <cell r="F10269">
            <v>271.25</v>
          </cell>
        </row>
        <row r="10270">
          <cell r="A10270">
            <v>4822001</v>
          </cell>
          <cell r="B10270" t="str">
            <v>48-220-01</v>
          </cell>
          <cell r="C10270" t="str">
            <v xml:space="preserve">OBWEGESER CONTOURING FORCEPS            </v>
          </cell>
          <cell r="D10270" t="str">
            <v>PC</v>
          </cell>
          <cell r="E10270">
            <v>328</v>
          </cell>
          <cell r="F10270">
            <v>820</v>
          </cell>
        </row>
        <row r="10271">
          <cell r="A10271">
            <v>4822002</v>
          </cell>
          <cell r="B10271" t="str">
            <v>48-220-02</v>
          </cell>
          <cell r="C10271" t="str">
            <v xml:space="preserve">OBWEGESER CONTOURING FORCEPS            </v>
          </cell>
          <cell r="D10271" t="str">
            <v>PC</v>
          </cell>
          <cell r="E10271">
            <v>328</v>
          </cell>
          <cell r="F10271">
            <v>820</v>
          </cell>
        </row>
        <row r="10272">
          <cell r="A10272">
            <v>4822003</v>
          </cell>
          <cell r="B10272" t="str">
            <v>48-220-03</v>
          </cell>
          <cell r="C10272" t="str">
            <v xml:space="preserve">OBWEGESER CONTOURING FORCEPS            </v>
          </cell>
          <cell r="D10272" t="str">
            <v>PC</v>
          </cell>
          <cell r="E10272">
            <v>328</v>
          </cell>
          <cell r="F10272">
            <v>820</v>
          </cell>
        </row>
        <row r="10273">
          <cell r="A10273">
            <v>4825019</v>
          </cell>
          <cell r="B10273" t="str">
            <v>48-250-19</v>
          </cell>
          <cell r="C10273" t="str">
            <v xml:space="preserve">TESSIER SKIN HOOK                       </v>
          </cell>
          <cell r="D10273" t="str">
            <v>PC</v>
          </cell>
          <cell r="E10273">
            <v>75.7</v>
          </cell>
          <cell r="F10273">
            <v>189.25</v>
          </cell>
        </row>
        <row r="10274">
          <cell r="A10274">
            <v>4825213</v>
          </cell>
          <cell r="B10274" t="str">
            <v>48-252-13</v>
          </cell>
          <cell r="C10274" t="str">
            <v xml:space="preserve">TESSIER SCALP CLAMP                     </v>
          </cell>
          <cell r="D10274" t="str">
            <v>PC</v>
          </cell>
          <cell r="E10274">
            <v>50.9</v>
          </cell>
          <cell r="F10274">
            <v>127.25</v>
          </cell>
        </row>
        <row r="10275">
          <cell r="A10275">
            <v>4826130</v>
          </cell>
          <cell r="B10275" t="str">
            <v>48-261-30</v>
          </cell>
          <cell r="C10275" t="str">
            <v xml:space="preserve">TESSIER NASAL SPECULUM 30MM             </v>
          </cell>
          <cell r="D10275" t="str">
            <v>PC</v>
          </cell>
          <cell r="E10275">
            <v>172.5</v>
          </cell>
          <cell r="F10275">
            <v>431.25</v>
          </cell>
        </row>
        <row r="10276">
          <cell r="A10276">
            <v>4826145</v>
          </cell>
          <cell r="B10276" t="str">
            <v>48-261-45</v>
          </cell>
          <cell r="C10276" t="str">
            <v xml:space="preserve">TESSIER NASAL SPECULUM 45MM             </v>
          </cell>
          <cell r="D10276" t="str">
            <v>PC</v>
          </cell>
          <cell r="E10276">
            <v>172.5</v>
          </cell>
          <cell r="F10276">
            <v>431.25</v>
          </cell>
        </row>
        <row r="10277">
          <cell r="A10277">
            <v>4826170</v>
          </cell>
          <cell r="B10277" t="str">
            <v>48-261-70</v>
          </cell>
          <cell r="C10277" t="str">
            <v xml:space="preserve">TESSIER NASAL SPECULUM 70MM             </v>
          </cell>
          <cell r="D10277" t="str">
            <v>PC</v>
          </cell>
          <cell r="E10277">
            <v>172.5</v>
          </cell>
          <cell r="F10277">
            <v>431.25</v>
          </cell>
        </row>
        <row r="10278">
          <cell r="A10278">
            <v>4827002</v>
          </cell>
          <cell r="B10278" t="str">
            <v>48-270-02</v>
          </cell>
          <cell r="C10278" t="str">
            <v xml:space="preserve">TESSIER OSTEOTOME 2,0MM,16CM            </v>
          </cell>
          <cell r="D10278" t="str">
            <v>PC</v>
          </cell>
          <cell r="E10278">
            <v>94.3</v>
          </cell>
          <cell r="F10278">
            <v>235.75</v>
          </cell>
        </row>
        <row r="10279">
          <cell r="A10279">
            <v>4827003</v>
          </cell>
          <cell r="B10279" t="str">
            <v>48-270-03</v>
          </cell>
          <cell r="C10279" t="str">
            <v xml:space="preserve">TESSIER OSTEOTOME 3,5MM,16CM            </v>
          </cell>
          <cell r="D10279" t="str">
            <v>PC</v>
          </cell>
          <cell r="E10279">
            <v>94.3</v>
          </cell>
          <cell r="F10279">
            <v>235.75</v>
          </cell>
        </row>
        <row r="10280">
          <cell r="A10280">
            <v>4827005</v>
          </cell>
          <cell r="B10280" t="str">
            <v>48-270-05</v>
          </cell>
          <cell r="C10280" t="str">
            <v xml:space="preserve">TESSIER OSTEOTOME 5,0MM,16CM            </v>
          </cell>
          <cell r="D10280" t="str">
            <v>PC</v>
          </cell>
          <cell r="E10280">
            <v>94.3</v>
          </cell>
          <cell r="F10280">
            <v>235.75</v>
          </cell>
        </row>
        <row r="10281">
          <cell r="A10281">
            <v>4827007</v>
          </cell>
          <cell r="B10281" t="str">
            <v>48-270-07</v>
          </cell>
          <cell r="C10281" t="str">
            <v xml:space="preserve">TESSIER OSTEOTOME 7,0MM,16CM            </v>
          </cell>
          <cell r="D10281" t="str">
            <v>PC</v>
          </cell>
          <cell r="E10281">
            <v>94.3</v>
          </cell>
          <cell r="F10281">
            <v>235.75</v>
          </cell>
        </row>
        <row r="10282">
          <cell r="A10282">
            <v>4827010</v>
          </cell>
          <cell r="B10282" t="str">
            <v>48-270-10</v>
          </cell>
          <cell r="C10282" t="str">
            <v xml:space="preserve">TESSIER OSTEOTOME10,0MM,16CM            </v>
          </cell>
          <cell r="D10282" t="str">
            <v>PC</v>
          </cell>
          <cell r="E10282">
            <v>94.3</v>
          </cell>
          <cell r="F10282">
            <v>235.75</v>
          </cell>
        </row>
        <row r="10283">
          <cell r="A10283">
            <v>4827014</v>
          </cell>
          <cell r="B10283" t="str">
            <v>48-270-14</v>
          </cell>
          <cell r="C10283" t="str">
            <v xml:space="preserve">TESSIER OSTEOTOME14,0MM,16CM            </v>
          </cell>
          <cell r="D10283" t="str">
            <v>PC</v>
          </cell>
          <cell r="E10283">
            <v>94.3</v>
          </cell>
          <cell r="F10283">
            <v>235.75</v>
          </cell>
        </row>
        <row r="10284">
          <cell r="A10284">
            <v>4827016</v>
          </cell>
          <cell r="B10284" t="str">
            <v>48-270-16</v>
          </cell>
          <cell r="C10284" t="str">
            <v xml:space="preserve">TESSIER OSTEOTOME16,0MM,16CM            </v>
          </cell>
          <cell r="D10284" t="str">
            <v>PC</v>
          </cell>
          <cell r="E10284">
            <v>94.3</v>
          </cell>
          <cell r="F10284">
            <v>235.75</v>
          </cell>
        </row>
        <row r="10285">
          <cell r="A10285">
            <v>4827105</v>
          </cell>
          <cell r="B10285" t="str">
            <v>48-271-05</v>
          </cell>
          <cell r="C10285" t="str">
            <v xml:space="preserve">TESSIER OSTEOTOME 5,0MM,16CM            </v>
          </cell>
          <cell r="D10285" t="str">
            <v>PC</v>
          </cell>
          <cell r="E10285">
            <v>99.8</v>
          </cell>
          <cell r="F10285">
            <v>249.5</v>
          </cell>
        </row>
        <row r="10286">
          <cell r="A10286">
            <v>4827107</v>
          </cell>
          <cell r="B10286" t="str">
            <v>48-271-07</v>
          </cell>
          <cell r="C10286" t="str">
            <v xml:space="preserve">TESSIER OSTEOTOME 7,0MM,16CM            </v>
          </cell>
          <cell r="D10286" t="str">
            <v>PC</v>
          </cell>
          <cell r="E10286">
            <v>99.8</v>
          </cell>
          <cell r="F10286">
            <v>249.5</v>
          </cell>
        </row>
        <row r="10287">
          <cell r="A10287">
            <v>4827110</v>
          </cell>
          <cell r="B10287" t="str">
            <v>48-271-10</v>
          </cell>
          <cell r="C10287" t="str">
            <v xml:space="preserve">TESSIER OSTEOTOME10,0MM,16CM            </v>
          </cell>
          <cell r="D10287" t="str">
            <v>PC</v>
          </cell>
          <cell r="E10287">
            <v>99.8</v>
          </cell>
          <cell r="F10287">
            <v>249.5</v>
          </cell>
        </row>
        <row r="10288">
          <cell r="A10288">
            <v>4827218</v>
          </cell>
          <cell r="B10288" t="str">
            <v>48-272-18</v>
          </cell>
          <cell r="C10288" t="str">
            <v xml:space="preserve">TESSIER OSTEOTOME18,0MM,16CM            </v>
          </cell>
          <cell r="D10288" t="str">
            <v>PC</v>
          </cell>
          <cell r="E10288">
            <v>115.5</v>
          </cell>
          <cell r="F10288">
            <v>288.75</v>
          </cell>
        </row>
        <row r="10289">
          <cell r="A10289">
            <v>4827310</v>
          </cell>
          <cell r="B10289" t="str">
            <v>48-273-10</v>
          </cell>
          <cell r="C10289" t="str">
            <v xml:space="preserve">TESSIER OSTEOTOME10,0MM,18CM            </v>
          </cell>
          <cell r="D10289" t="str">
            <v>PC</v>
          </cell>
          <cell r="E10289">
            <v>115.5</v>
          </cell>
          <cell r="F10289">
            <v>288.75</v>
          </cell>
        </row>
        <row r="10290">
          <cell r="A10290">
            <v>4827410</v>
          </cell>
          <cell r="B10290" t="str">
            <v>48-274-10</v>
          </cell>
          <cell r="C10290" t="str">
            <v xml:space="preserve">TESSIER OSTEOTOME10,0MM,20CM            </v>
          </cell>
          <cell r="D10290" t="str">
            <v>PC</v>
          </cell>
          <cell r="E10290">
            <v>167</v>
          </cell>
          <cell r="F10290">
            <v>417.5</v>
          </cell>
        </row>
        <row r="10291">
          <cell r="A10291">
            <v>4827415</v>
          </cell>
          <cell r="B10291" t="str">
            <v>48-274-15</v>
          </cell>
          <cell r="C10291" t="str">
            <v xml:space="preserve">TESSIER OSTEOTOME15,0MM,20CM            </v>
          </cell>
          <cell r="D10291" t="str">
            <v>PC</v>
          </cell>
          <cell r="E10291">
            <v>167</v>
          </cell>
          <cell r="F10291">
            <v>417.5</v>
          </cell>
        </row>
        <row r="10292">
          <cell r="A10292">
            <v>4827420</v>
          </cell>
          <cell r="B10292" t="str">
            <v>48-274-20</v>
          </cell>
          <cell r="C10292" t="str">
            <v xml:space="preserve">TESSIER OSTEOTOME20,0MM,20CM            </v>
          </cell>
          <cell r="D10292" t="str">
            <v>PC</v>
          </cell>
          <cell r="E10292">
            <v>167</v>
          </cell>
          <cell r="F10292">
            <v>417.5</v>
          </cell>
        </row>
        <row r="10293">
          <cell r="A10293">
            <v>4827430</v>
          </cell>
          <cell r="B10293" t="str">
            <v>48-274-30</v>
          </cell>
          <cell r="C10293" t="str">
            <v xml:space="preserve">TESSIER OSTEOTOME30,0MM,20CM            </v>
          </cell>
          <cell r="D10293" t="str">
            <v>PC</v>
          </cell>
          <cell r="E10293">
            <v>167</v>
          </cell>
          <cell r="F10293">
            <v>417.5</v>
          </cell>
        </row>
        <row r="10294">
          <cell r="A10294">
            <v>4827515</v>
          </cell>
          <cell r="B10294" t="str">
            <v>48-275-15</v>
          </cell>
          <cell r="C10294" t="str">
            <v xml:space="preserve">TESSIER OSTEOTOME15,0MM,20CM            </v>
          </cell>
          <cell r="D10294" t="str">
            <v>PC</v>
          </cell>
          <cell r="E10294">
            <v>172</v>
          </cell>
          <cell r="F10294">
            <v>430</v>
          </cell>
        </row>
        <row r="10295">
          <cell r="A10295">
            <v>4827610</v>
          </cell>
          <cell r="B10295" t="str">
            <v>48-276-10</v>
          </cell>
          <cell r="C10295" t="str">
            <v xml:space="preserve">TESSIER OSTEOTOME10,0MM,16CM            </v>
          </cell>
          <cell r="D10295" t="str">
            <v>PC</v>
          </cell>
          <cell r="E10295">
            <v>157.5</v>
          </cell>
          <cell r="F10295">
            <v>393.75</v>
          </cell>
        </row>
        <row r="10296">
          <cell r="A10296">
            <v>4827615</v>
          </cell>
          <cell r="B10296" t="str">
            <v>48-276-15</v>
          </cell>
          <cell r="C10296" t="str">
            <v xml:space="preserve">TESSIER OSTEOTOME15,0MM,16CM            </v>
          </cell>
          <cell r="D10296" t="str">
            <v>PC</v>
          </cell>
          <cell r="E10296">
            <v>157.5</v>
          </cell>
          <cell r="F10296">
            <v>393.75</v>
          </cell>
        </row>
        <row r="10297">
          <cell r="A10297">
            <v>4827710</v>
          </cell>
          <cell r="B10297" t="str">
            <v>48-277-10</v>
          </cell>
          <cell r="C10297" t="str">
            <v xml:space="preserve">TESSIER OSTEOTOME10,0MM,16CM            </v>
          </cell>
          <cell r="D10297" t="str">
            <v>PC</v>
          </cell>
          <cell r="E10297">
            <v>193</v>
          </cell>
          <cell r="F10297">
            <v>482.5</v>
          </cell>
        </row>
        <row r="10298">
          <cell r="A10298">
            <v>4827715</v>
          </cell>
          <cell r="B10298" t="str">
            <v>48-277-15</v>
          </cell>
          <cell r="C10298" t="str">
            <v xml:space="preserve">TESSIER OSTEOTOME15,0MM,16CM            </v>
          </cell>
          <cell r="D10298" t="str">
            <v>PC</v>
          </cell>
          <cell r="E10298">
            <v>193</v>
          </cell>
          <cell r="F10298">
            <v>482.5</v>
          </cell>
        </row>
        <row r="10299">
          <cell r="A10299">
            <v>4828520</v>
          </cell>
          <cell r="B10299" t="str">
            <v>48-285-20</v>
          </cell>
          <cell r="C10299" t="str">
            <v xml:space="preserve">TESSIER THORACIC RETRACTOR              </v>
          </cell>
          <cell r="D10299" t="str">
            <v>PC</v>
          </cell>
          <cell r="E10299">
            <v>142</v>
          </cell>
          <cell r="F10299">
            <v>355</v>
          </cell>
        </row>
        <row r="10300">
          <cell r="A10300">
            <v>4828528</v>
          </cell>
          <cell r="B10300" t="str">
            <v>48-285-28</v>
          </cell>
          <cell r="C10300" t="str">
            <v xml:space="preserve">TESSIER THORACIC RETRACTOR              </v>
          </cell>
          <cell r="D10300" t="str">
            <v>PC</v>
          </cell>
          <cell r="E10300">
            <v>142</v>
          </cell>
          <cell r="F10300">
            <v>355</v>
          </cell>
        </row>
        <row r="10301">
          <cell r="A10301">
            <v>4828701</v>
          </cell>
          <cell r="B10301" t="str">
            <v>48-287-01</v>
          </cell>
          <cell r="C10301" t="str">
            <v xml:space="preserve">TESSIER ILIAC CREST RETRACT             </v>
          </cell>
          <cell r="D10301" t="str">
            <v>PC</v>
          </cell>
          <cell r="E10301">
            <v>122</v>
          </cell>
          <cell r="F10301">
            <v>305</v>
          </cell>
        </row>
        <row r="10302">
          <cell r="A10302">
            <v>4828702</v>
          </cell>
          <cell r="B10302" t="str">
            <v>48-287-02</v>
          </cell>
          <cell r="C10302" t="str">
            <v xml:space="preserve">TESSIER ILIAC CREST RETRACT             </v>
          </cell>
          <cell r="D10302" t="str">
            <v>PC</v>
          </cell>
          <cell r="E10302">
            <v>122</v>
          </cell>
          <cell r="F10302">
            <v>305</v>
          </cell>
        </row>
        <row r="10303">
          <cell r="A10303">
            <v>4828703</v>
          </cell>
          <cell r="B10303" t="str">
            <v>48-287-03</v>
          </cell>
          <cell r="C10303" t="str">
            <v xml:space="preserve">TESSIER ILIAC CREST RETRACT             </v>
          </cell>
          <cell r="D10303" t="str">
            <v>PC</v>
          </cell>
          <cell r="E10303">
            <v>122</v>
          </cell>
          <cell r="F10303">
            <v>305</v>
          </cell>
        </row>
        <row r="10304">
          <cell r="A10304">
            <v>4828704</v>
          </cell>
          <cell r="B10304" t="str">
            <v>48-287-04</v>
          </cell>
          <cell r="C10304" t="str">
            <v xml:space="preserve">TESSIER ILIAC CREST RETRACT             </v>
          </cell>
          <cell r="D10304" t="str">
            <v>PC</v>
          </cell>
          <cell r="E10304">
            <v>122</v>
          </cell>
          <cell r="F10304">
            <v>305</v>
          </cell>
        </row>
        <row r="10305">
          <cell r="A10305">
            <v>4829115</v>
          </cell>
          <cell r="B10305" t="str">
            <v>48-291-15</v>
          </cell>
          <cell r="C10305" t="str">
            <v xml:space="preserve">TESSIER BONE HOLDING FORCEPS            </v>
          </cell>
          <cell r="D10305" t="str">
            <v>PC</v>
          </cell>
          <cell r="E10305">
            <v>182.5</v>
          </cell>
          <cell r="F10305">
            <v>456.25</v>
          </cell>
        </row>
        <row r="10306">
          <cell r="A10306">
            <v>4829319</v>
          </cell>
          <cell r="B10306" t="str">
            <v>48-293-19</v>
          </cell>
          <cell r="C10306" t="str">
            <v xml:space="preserve">TESSIER BONE HOLDING FORCEPS            </v>
          </cell>
          <cell r="D10306" t="str">
            <v>PC</v>
          </cell>
          <cell r="E10306">
            <v>200</v>
          </cell>
          <cell r="F10306">
            <v>500</v>
          </cell>
        </row>
        <row r="10307">
          <cell r="A10307">
            <v>4830020</v>
          </cell>
          <cell r="B10307" t="str">
            <v>48-300-20</v>
          </cell>
          <cell r="C10307" t="str">
            <v xml:space="preserve">TESSIER BONE CUTTER                     </v>
          </cell>
          <cell r="D10307" t="str">
            <v>PC</v>
          </cell>
          <cell r="E10307">
            <v>408</v>
          </cell>
          <cell r="F10307">
            <v>1020</v>
          </cell>
        </row>
        <row r="10308">
          <cell r="A10308">
            <v>4830121</v>
          </cell>
          <cell r="B10308" t="str">
            <v>48-301-21</v>
          </cell>
          <cell r="C10308" t="str">
            <v xml:space="preserve">TESSIER STRONG BONE CUTTER              </v>
          </cell>
          <cell r="D10308" t="str">
            <v>PC</v>
          </cell>
          <cell r="E10308">
            <v>449.5</v>
          </cell>
          <cell r="F10308">
            <v>1123.75</v>
          </cell>
        </row>
        <row r="10309">
          <cell r="A10309">
            <v>4830322</v>
          </cell>
          <cell r="B10309" t="str">
            <v>48-303-22</v>
          </cell>
          <cell r="C10309" t="str">
            <v xml:space="preserve">TESSIER BONE BENDING FORCEPS            </v>
          </cell>
          <cell r="D10309" t="str">
            <v>PC</v>
          </cell>
          <cell r="E10309">
            <v>384</v>
          </cell>
          <cell r="F10309">
            <v>960</v>
          </cell>
        </row>
        <row r="10310">
          <cell r="A10310">
            <v>4831101</v>
          </cell>
          <cell r="B10310" t="str">
            <v>48-311-01</v>
          </cell>
          <cell r="C10310" t="str">
            <v xml:space="preserve">TESSIER PERIOSTEAL ELEVATOR             </v>
          </cell>
          <cell r="D10310" t="str">
            <v>PC</v>
          </cell>
          <cell r="E10310">
            <v>123.5</v>
          </cell>
          <cell r="F10310">
            <v>308.75</v>
          </cell>
        </row>
        <row r="10311">
          <cell r="A10311">
            <v>4831102</v>
          </cell>
          <cell r="B10311" t="str">
            <v>48-311-02</v>
          </cell>
          <cell r="C10311" t="str">
            <v xml:space="preserve">TESSIER PERIOSTEAL ELEVATOR             </v>
          </cell>
          <cell r="D10311" t="str">
            <v>PC</v>
          </cell>
          <cell r="E10311">
            <v>123.5</v>
          </cell>
          <cell r="F10311">
            <v>308.75</v>
          </cell>
        </row>
        <row r="10312">
          <cell r="A10312">
            <v>4831301</v>
          </cell>
          <cell r="B10312" t="str">
            <v>48-313-01</v>
          </cell>
          <cell r="C10312" t="str">
            <v xml:space="preserve">TESSIER PERIOSTEAL ELEVATOR             </v>
          </cell>
          <cell r="D10312" t="str">
            <v>PC</v>
          </cell>
          <cell r="E10312">
            <v>123.5</v>
          </cell>
          <cell r="F10312">
            <v>308.75</v>
          </cell>
        </row>
        <row r="10313">
          <cell r="A10313">
            <v>4831302</v>
          </cell>
          <cell r="B10313" t="str">
            <v>48-313-02</v>
          </cell>
          <cell r="C10313" t="str">
            <v xml:space="preserve">TESSIER PERIOSTEAL ELEVATOR             </v>
          </cell>
          <cell r="D10313" t="str">
            <v>PC</v>
          </cell>
          <cell r="E10313">
            <v>123.5</v>
          </cell>
          <cell r="F10313">
            <v>308.75</v>
          </cell>
        </row>
        <row r="10314">
          <cell r="A10314">
            <v>4831621</v>
          </cell>
          <cell r="B10314" t="str">
            <v>48-316-21</v>
          </cell>
          <cell r="C10314" t="str">
            <v xml:space="preserve">TESSIER TRANS NASAL AWL                 </v>
          </cell>
          <cell r="D10314" t="str">
            <v>PC</v>
          </cell>
          <cell r="E10314">
            <v>73.099999999999994</v>
          </cell>
          <cell r="F10314">
            <v>182.75</v>
          </cell>
        </row>
        <row r="10315">
          <cell r="A10315">
            <v>4831816</v>
          </cell>
          <cell r="B10315" t="str">
            <v>48-318-16</v>
          </cell>
          <cell r="C10315" t="str">
            <v xml:space="preserve">TESSIER PERFORATOR                      </v>
          </cell>
          <cell r="D10315" t="str">
            <v>PC</v>
          </cell>
          <cell r="E10315">
            <v>73.099999999999994</v>
          </cell>
          <cell r="F10315">
            <v>182.75</v>
          </cell>
        </row>
        <row r="10316">
          <cell r="A10316">
            <v>4832014</v>
          </cell>
          <cell r="B10316" t="str">
            <v>48-320-14</v>
          </cell>
          <cell r="C10316" t="str">
            <v xml:space="preserve">TESSIER TRANS NASAL TROCAR              </v>
          </cell>
          <cell r="D10316" t="str">
            <v>PC</v>
          </cell>
          <cell r="E10316">
            <v>125.5</v>
          </cell>
          <cell r="F10316">
            <v>313.75</v>
          </cell>
        </row>
        <row r="10317">
          <cell r="A10317">
            <v>4833001</v>
          </cell>
          <cell r="B10317" t="str">
            <v>48-330-01</v>
          </cell>
          <cell r="C10317" t="str">
            <v xml:space="preserve">TESSIER MALLEABLE RETRACTOR             </v>
          </cell>
          <cell r="D10317" t="str">
            <v>PC</v>
          </cell>
          <cell r="E10317">
            <v>43.9</v>
          </cell>
          <cell r="F10317">
            <v>109.75</v>
          </cell>
        </row>
        <row r="10318">
          <cell r="A10318">
            <v>4833002</v>
          </cell>
          <cell r="B10318" t="str">
            <v>48-330-02</v>
          </cell>
          <cell r="C10318" t="str">
            <v xml:space="preserve">TESSIER MALLEABLE RETRACTOR             </v>
          </cell>
          <cell r="D10318" t="str">
            <v>PC</v>
          </cell>
          <cell r="E10318">
            <v>43.9</v>
          </cell>
          <cell r="F10318">
            <v>109.75</v>
          </cell>
        </row>
        <row r="10319">
          <cell r="A10319">
            <v>4833003</v>
          </cell>
          <cell r="B10319" t="str">
            <v>48-330-03</v>
          </cell>
          <cell r="C10319" t="str">
            <v xml:space="preserve">TESSIER MALLEABLE RETRACTOR             </v>
          </cell>
          <cell r="D10319" t="str">
            <v>PC</v>
          </cell>
          <cell r="E10319">
            <v>43.9</v>
          </cell>
          <cell r="F10319">
            <v>109.75</v>
          </cell>
        </row>
        <row r="10320">
          <cell r="A10320">
            <v>4833101</v>
          </cell>
          <cell r="B10320" t="str">
            <v>48-331-01</v>
          </cell>
          <cell r="C10320" t="str">
            <v xml:space="preserve">TESSIER SOFT TISSUE RETRACT             </v>
          </cell>
          <cell r="D10320" t="str">
            <v>PC</v>
          </cell>
          <cell r="E10320">
            <v>54.5</v>
          </cell>
          <cell r="F10320">
            <v>136.25</v>
          </cell>
        </row>
        <row r="10321">
          <cell r="A10321">
            <v>4833102</v>
          </cell>
          <cell r="B10321" t="str">
            <v>48-331-02</v>
          </cell>
          <cell r="C10321" t="str">
            <v xml:space="preserve">TESSIER SOFT TISSUE RETRACT             </v>
          </cell>
          <cell r="D10321" t="str">
            <v>PC</v>
          </cell>
          <cell r="E10321">
            <v>54.5</v>
          </cell>
          <cell r="F10321">
            <v>136.25</v>
          </cell>
        </row>
        <row r="10322">
          <cell r="A10322">
            <v>4833103</v>
          </cell>
          <cell r="B10322" t="str">
            <v>48-331-03</v>
          </cell>
          <cell r="C10322" t="str">
            <v xml:space="preserve">TESSIER SOFT TISSUE RETRACT             </v>
          </cell>
          <cell r="D10322" t="str">
            <v>PC</v>
          </cell>
          <cell r="E10322">
            <v>54.5</v>
          </cell>
          <cell r="F10322">
            <v>136.25</v>
          </cell>
        </row>
        <row r="10323">
          <cell r="A10323">
            <v>4833104</v>
          </cell>
          <cell r="B10323" t="str">
            <v>48-331-04</v>
          </cell>
          <cell r="C10323" t="str">
            <v xml:space="preserve">TESSIER SOFT TISSUE RETRACT             </v>
          </cell>
          <cell r="D10323" t="str">
            <v>PC</v>
          </cell>
          <cell r="E10323">
            <v>54.5</v>
          </cell>
          <cell r="F10323">
            <v>136.25</v>
          </cell>
        </row>
        <row r="10324">
          <cell r="A10324">
            <v>4833105</v>
          </cell>
          <cell r="B10324" t="str">
            <v>48-331-05</v>
          </cell>
          <cell r="C10324" t="str">
            <v xml:space="preserve">TESSIER SOFT TISSUE RETRACT             </v>
          </cell>
          <cell r="D10324" t="str">
            <v>PC</v>
          </cell>
          <cell r="E10324">
            <v>54.5</v>
          </cell>
          <cell r="F10324">
            <v>136.25</v>
          </cell>
        </row>
        <row r="10325">
          <cell r="A10325">
            <v>4833303</v>
          </cell>
          <cell r="B10325" t="str">
            <v>48-333-03</v>
          </cell>
          <cell r="C10325" t="str">
            <v xml:space="preserve">TESSIER SOFT TISSUE RETRACT             </v>
          </cell>
          <cell r="D10325" t="str">
            <v>PC</v>
          </cell>
          <cell r="E10325">
            <v>54.5</v>
          </cell>
          <cell r="F10325">
            <v>136.25</v>
          </cell>
        </row>
        <row r="10326">
          <cell r="A10326">
            <v>4833304</v>
          </cell>
          <cell r="B10326" t="str">
            <v>48-333-04</v>
          </cell>
          <cell r="C10326" t="str">
            <v xml:space="preserve">TESSIER SOFT TISSUE RETRACT             </v>
          </cell>
          <cell r="D10326" t="str">
            <v>PC</v>
          </cell>
          <cell r="E10326">
            <v>54.5</v>
          </cell>
          <cell r="F10326">
            <v>136.25</v>
          </cell>
        </row>
        <row r="10327">
          <cell r="A10327">
            <v>4833305</v>
          </cell>
          <cell r="B10327" t="str">
            <v>48-333-05</v>
          </cell>
          <cell r="C10327" t="str">
            <v xml:space="preserve">TESSIER SOFT TISSUE RETRACT             </v>
          </cell>
          <cell r="D10327" t="str">
            <v>PC</v>
          </cell>
          <cell r="E10327">
            <v>54.5</v>
          </cell>
          <cell r="F10327">
            <v>136.25</v>
          </cell>
        </row>
        <row r="10328">
          <cell r="A10328">
            <v>4833501</v>
          </cell>
          <cell r="B10328" t="str">
            <v>48-335-01</v>
          </cell>
          <cell r="C10328" t="str">
            <v xml:space="preserve">TESSIER DOUBLE-CVD RETRACTOR            </v>
          </cell>
          <cell r="D10328" t="str">
            <v>PC</v>
          </cell>
          <cell r="E10328">
            <v>60.7</v>
          </cell>
          <cell r="F10328">
            <v>151.75</v>
          </cell>
        </row>
        <row r="10329">
          <cell r="A10329">
            <v>4833502</v>
          </cell>
          <cell r="B10329" t="str">
            <v>48-335-02</v>
          </cell>
          <cell r="C10329" t="str">
            <v xml:space="preserve">TESSIER DOUBLE-CVD RETRACTOR            </v>
          </cell>
          <cell r="D10329" t="str">
            <v>PC</v>
          </cell>
          <cell r="E10329">
            <v>60.7</v>
          </cell>
          <cell r="F10329">
            <v>151.75</v>
          </cell>
        </row>
        <row r="10330">
          <cell r="A10330">
            <v>4833503</v>
          </cell>
          <cell r="B10330" t="str">
            <v>48-335-03</v>
          </cell>
          <cell r="C10330" t="str">
            <v xml:space="preserve">TESSIER DOUBLE-CVD RETRACTOR            </v>
          </cell>
          <cell r="D10330" t="str">
            <v>PC</v>
          </cell>
          <cell r="E10330">
            <v>60.7</v>
          </cell>
          <cell r="F10330">
            <v>151.75</v>
          </cell>
        </row>
        <row r="10331">
          <cell r="A10331">
            <v>4833504</v>
          </cell>
          <cell r="B10331" t="str">
            <v>48-335-04</v>
          </cell>
          <cell r="C10331" t="str">
            <v xml:space="preserve">TESSIER DOUBLE-CVD RETRACTOR            </v>
          </cell>
          <cell r="D10331" t="str">
            <v>PC</v>
          </cell>
          <cell r="E10331">
            <v>60.7</v>
          </cell>
          <cell r="F10331">
            <v>151.75</v>
          </cell>
        </row>
        <row r="10332">
          <cell r="A10332">
            <v>4833505</v>
          </cell>
          <cell r="B10332" t="str">
            <v>48-335-05</v>
          </cell>
          <cell r="C10332" t="str">
            <v xml:space="preserve">TESSIER DOUBLE-CVD RETRACTOR            </v>
          </cell>
          <cell r="D10332" t="str">
            <v>PC</v>
          </cell>
          <cell r="E10332">
            <v>60.7</v>
          </cell>
          <cell r="F10332">
            <v>151.75</v>
          </cell>
        </row>
        <row r="10333">
          <cell r="A10333">
            <v>4833506</v>
          </cell>
          <cell r="B10333" t="str">
            <v>48-335-06</v>
          </cell>
          <cell r="C10333" t="str">
            <v xml:space="preserve">TESSIER DOUBLE-CVD RETRACTOR            </v>
          </cell>
          <cell r="D10333" t="str">
            <v>PC</v>
          </cell>
          <cell r="E10333">
            <v>60.7</v>
          </cell>
          <cell r="F10333">
            <v>151.75</v>
          </cell>
        </row>
        <row r="10334">
          <cell r="A10334">
            <v>4833610</v>
          </cell>
          <cell r="B10334" t="str">
            <v>48-336-10</v>
          </cell>
          <cell r="C10334" t="str">
            <v xml:space="preserve">TESSIER RETRACTOR 10,0MM                </v>
          </cell>
          <cell r="D10334" t="str">
            <v>PC</v>
          </cell>
          <cell r="E10334">
            <v>48.1</v>
          </cell>
          <cell r="F10334">
            <v>120.25</v>
          </cell>
        </row>
        <row r="10335">
          <cell r="A10335">
            <v>4833617</v>
          </cell>
          <cell r="B10335" t="str">
            <v>48-336-17</v>
          </cell>
          <cell r="C10335" t="str">
            <v xml:space="preserve">TESSIER RETRACTOR 17,5MM                </v>
          </cell>
          <cell r="D10335" t="str">
            <v>PC</v>
          </cell>
          <cell r="E10335">
            <v>48.1</v>
          </cell>
          <cell r="F10335">
            <v>120.25</v>
          </cell>
        </row>
        <row r="10336">
          <cell r="A10336">
            <v>4833620</v>
          </cell>
          <cell r="B10336" t="str">
            <v>48-336-20</v>
          </cell>
          <cell r="C10336" t="str">
            <v xml:space="preserve">TESSIER RETRACTOR 20,0MM                </v>
          </cell>
          <cell r="D10336" t="str">
            <v>PC</v>
          </cell>
          <cell r="E10336">
            <v>48.1</v>
          </cell>
          <cell r="F10336">
            <v>120.25</v>
          </cell>
        </row>
        <row r="10337">
          <cell r="A10337">
            <v>4834018</v>
          </cell>
          <cell r="B10337" t="str">
            <v>48-340-18</v>
          </cell>
          <cell r="C10337" t="str">
            <v xml:space="preserve">TESSIER STRG NASAL OSTEOTOME            </v>
          </cell>
          <cell r="D10337" t="str">
            <v>PC</v>
          </cell>
          <cell r="E10337">
            <v>92.7</v>
          </cell>
          <cell r="F10337">
            <v>231.75</v>
          </cell>
        </row>
        <row r="10338">
          <cell r="A10338">
            <v>4834118</v>
          </cell>
          <cell r="B10338" t="str">
            <v>48-341-18</v>
          </cell>
          <cell r="C10338" t="str">
            <v xml:space="preserve">TESSIER MOD. KAWAMOTO OSTEOT            </v>
          </cell>
          <cell r="D10338" t="str">
            <v>PC</v>
          </cell>
          <cell r="E10338">
            <v>183.5</v>
          </cell>
          <cell r="F10338">
            <v>458.75</v>
          </cell>
        </row>
        <row r="10339">
          <cell r="A10339">
            <v>4835024</v>
          </cell>
          <cell r="B10339" t="str">
            <v>48-350-24</v>
          </cell>
          <cell r="C10339" t="str">
            <v xml:space="preserve">PALATAL-OSTEOTOME, 24 CM                </v>
          </cell>
          <cell r="D10339" t="str">
            <v>PC</v>
          </cell>
          <cell r="E10339">
            <v>128.5</v>
          </cell>
          <cell r="F10339">
            <v>321.25</v>
          </cell>
        </row>
        <row r="10340">
          <cell r="A10340">
            <v>4835113</v>
          </cell>
          <cell r="B10340" t="str">
            <v>48-351-13</v>
          </cell>
          <cell r="C10340" t="str">
            <v xml:space="preserve">TESSIER UNDERMINING SCISSORS            </v>
          </cell>
          <cell r="D10340" t="str">
            <v>PC</v>
          </cell>
          <cell r="E10340">
            <v>56.9</v>
          </cell>
          <cell r="F10340">
            <v>142.25</v>
          </cell>
        </row>
        <row r="10341">
          <cell r="A10341">
            <v>4835214</v>
          </cell>
          <cell r="B10341" t="str">
            <v>48-352-14</v>
          </cell>
          <cell r="C10341" t="str">
            <v xml:space="preserve">TESSIER TC SCISSORS                     </v>
          </cell>
          <cell r="D10341" t="str">
            <v>PC</v>
          </cell>
          <cell r="E10341">
            <v>108.5</v>
          </cell>
          <cell r="F10341">
            <v>271.25</v>
          </cell>
        </row>
        <row r="10342">
          <cell r="A10342">
            <v>4835416</v>
          </cell>
          <cell r="B10342" t="str">
            <v>48-354-16</v>
          </cell>
          <cell r="C10342" t="str">
            <v xml:space="preserve">TESSIER TC SCISSORS                     </v>
          </cell>
          <cell r="D10342" t="str">
            <v>PC</v>
          </cell>
          <cell r="E10342">
            <v>111.5</v>
          </cell>
          <cell r="F10342">
            <v>278.75</v>
          </cell>
        </row>
        <row r="10343">
          <cell r="A10343">
            <v>4835616</v>
          </cell>
          <cell r="B10343" t="str">
            <v>48-356-16</v>
          </cell>
          <cell r="C10343" t="str">
            <v xml:space="preserve">TESSIER WIRE CUTTER                     </v>
          </cell>
          <cell r="D10343" t="str">
            <v>PC</v>
          </cell>
          <cell r="E10343">
            <v>63.2</v>
          </cell>
          <cell r="F10343">
            <v>158</v>
          </cell>
        </row>
        <row r="10344">
          <cell r="A10344">
            <v>4836001</v>
          </cell>
          <cell r="B10344" t="str">
            <v>48-360-01</v>
          </cell>
          <cell r="C10344" t="str">
            <v>TESSIER-ROWE REPO-FCP,LEFT,23CM,CHILDREN</v>
          </cell>
          <cell r="D10344" t="str">
            <v>PC</v>
          </cell>
          <cell r="E10344">
            <v>230.5</v>
          </cell>
          <cell r="F10344">
            <v>576.25</v>
          </cell>
        </row>
        <row r="10345">
          <cell r="A10345">
            <v>4836002</v>
          </cell>
          <cell r="B10345" t="str">
            <v>48-360-02</v>
          </cell>
          <cell r="C10345" t="str">
            <v xml:space="preserve">TESSIER-ROWE REPO-FCP,LEFT,23CM,ADULTS  </v>
          </cell>
          <cell r="D10345" t="str">
            <v>PC</v>
          </cell>
          <cell r="E10345">
            <v>230.5</v>
          </cell>
          <cell r="F10345">
            <v>576.25</v>
          </cell>
        </row>
        <row r="10346">
          <cell r="A10346">
            <v>4836201</v>
          </cell>
          <cell r="B10346" t="str">
            <v>48-362-01</v>
          </cell>
          <cell r="C10346" t="str">
            <v xml:space="preserve">TESSIER-ROWE REPO-FCP,RIGHT,23CM,CHILD. </v>
          </cell>
          <cell r="D10346" t="str">
            <v>PC</v>
          </cell>
          <cell r="E10346">
            <v>230.5</v>
          </cell>
          <cell r="F10346">
            <v>576.25</v>
          </cell>
        </row>
        <row r="10347">
          <cell r="A10347">
            <v>4836202</v>
          </cell>
          <cell r="B10347" t="str">
            <v>48-362-02</v>
          </cell>
          <cell r="C10347" t="str">
            <v xml:space="preserve">TESSIER-ROWE REPO-FCP,RIGHT,23CM,ADULTS </v>
          </cell>
          <cell r="D10347" t="str">
            <v>PC</v>
          </cell>
          <cell r="E10347">
            <v>230.5</v>
          </cell>
          <cell r="F10347">
            <v>576.25</v>
          </cell>
        </row>
        <row r="10348">
          <cell r="A10348">
            <v>4837026</v>
          </cell>
          <cell r="B10348" t="str">
            <v>48-370-26</v>
          </cell>
          <cell r="C10348" t="str">
            <v xml:space="preserve">TESSIER CALIPER 26CM                    </v>
          </cell>
          <cell r="D10348" t="str">
            <v>PC</v>
          </cell>
          <cell r="E10348">
            <v>394</v>
          </cell>
          <cell r="F10348">
            <v>985</v>
          </cell>
        </row>
        <row r="10349">
          <cell r="A10349">
            <v>4837118</v>
          </cell>
          <cell r="B10349" t="str">
            <v>48-371-18</v>
          </cell>
          <cell r="C10349" t="str">
            <v xml:space="preserve">TESSIER BONE HOOK                       </v>
          </cell>
          <cell r="D10349" t="str">
            <v>PC</v>
          </cell>
          <cell r="E10349">
            <v>80</v>
          </cell>
          <cell r="F10349">
            <v>200</v>
          </cell>
        </row>
        <row r="10350">
          <cell r="A10350">
            <v>4837618</v>
          </cell>
          <cell r="B10350" t="str">
            <v>48-376-18</v>
          </cell>
          <cell r="C10350" t="str">
            <v xml:space="preserve">TESSIER DISIMPACTION FORCEPS            </v>
          </cell>
          <cell r="D10350" t="str">
            <v>PC</v>
          </cell>
          <cell r="E10350">
            <v>194</v>
          </cell>
          <cell r="F10350">
            <v>485</v>
          </cell>
        </row>
        <row r="10351">
          <cell r="A10351">
            <v>4838001</v>
          </cell>
          <cell r="B10351" t="str">
            <v>48-380-01</v>
          </cell>
          <cell r="C10351" t="str">
            <v xml:space="preserve">TESSIER LEVER RIGHT                     </v>
          </cell>
          <cell r="D10351" t="str">
            <v>PC</v>
          </cell>
          <cell r="E10351">
            <v>99.8</v>
          </cell>
          <cell r="F10351">
            <v>249.5</v>
          </cell>
        </row>
        <row r="10352">
          <cell r="A10352">
            <v>4838002</v>
          </cell>
          <cell r="B10352" t="str">
            <v>48-380-02</v>
          </cell>
          <cell r="C10352" t="str">
            <v xml:space="preserve">TESSIER LEVER LEFT                      </v>
          </cell>
          <cell r="D10352" t="str">
            <v>PC</v>
          </cell>
          <cell r="E10352">
            <v>99.8</v>
          </cell>
          <cell r="F10352">
            <v>249.5</v>
          </cell>
        </row>
        <row r="10353">
          <cell r="A10353">
            <v>4840007</v>
          </cell>
          <cell r="B10353" t="str">
            <v>48-400-07</v>
          </cell>
          <cell r="C10353" t="str">
            <v xml:space="preserve">MARCHAC ELEVATOR    7.5 MM              </v>
          </cell>
          <cell r="D10353" t="str">
            <v>PC</v>
          </cell>
          <cell r="E10353">
            <v>58</v>
          </cell>
          <cell r="F10353">
            <v>145</v>
          </cell>
        </row>
        <row r="10354">
          <cell r="A10354">
            <v>4840012</v>
          </cell>
          <cell r="B10354" t="str">
            <v>48-400-12</v>
          </cell>
          <cell r="C10354" t="str">
            <v xml:space="preserve">MARCHAC ELEVATOR 12 MM                  </v>
          </cell>
          <cell r="D10354" t="str">
            <v>PC</v>
          </cell>
          <cell r="E10354">
            <v>58</v>
          </cell>
          <cell r="F10354">
            <v>145</v>
          </cell>
        </row>
        <row r="10355">
          <cell r="A10355">
            <v>4840202</v>
          </cell>
          <cell r="B10355" t="str">
            <v>48-402-02</v>
          </cell>
          <cell r="C10355" t="str">
            <v xml:space="preserve">MARCHAC ELEVATOR 2 MM                   </v>
          </cell>
          <cell r="D10355" t="str">
            <v>PC</v>
          </cell>
          <cell r="E10355">
            <v>58</v>
          </cell>
          <cell r="F10355">
            <v>145</v>
          </cell>
        </row>
        <row r="10356">
          <cell r="A10356">
            <v>4840203</v>
          </cell>
          <cell r="B10356" t="str">
            <v>48-402-03</v>
          </cell>
          <cell r="C10356" t="str">
            <v xml:space="preserve">MARCHAC ELEVATOR 3,5 MM                 </v>
          </cell>
          <cell r="D10356" t="str">
            <v>PC</v>
          </cell>
          <cell r="E10356">
            <v>58</v>
          </cell>
          <cell r="F10356">
            <v>145</v>
          </cell>
        </row>
        <row r="10357">
          <cell r="A10357">
            <v>4840205</v>
          </cell>
          <cell r="B10357" t="str">
            <v>48-402-05</v>
          </cell>
          <cell r="C10357" t="str">
            <v xml:space="preserve">MARCHAC ELEVATOR 5 MM                   </v>
          </cell>
          <cell r="D10357" t="str">
            <v>PC</v>
          </cell>
          <cell r="E10357">
            <v>58</v>
          </cell>
          <cell r="F10357">
            <v>145</v>
          </cell>
        </row>
        <row r="10358">
          <cell r="A10358">
            <v>4840500</v>
          </cell>
          <cell r="B10358" t="str">
            <v>48-405-00</v>
          </cell>
          <cell r="C10358" t="str">
            <v xml:space="preserve">MARCHAC FRONTAL MODEL INFANT            </v>
          </cell>
          <cell r="D10358" t="str">
            <v>PC</v>
          </cell>
          <cell r="E10358">
            <v>47.3</v>
          </cell>
          <cell r="F10358">
            <v>118.25</v>
          </cell>
        </row>
        <row r="10359">
          <cell r="A10359">
            <v>4840501</v>
          </cell>
          <cell r="B10359" t="str">
            <v>48-405-01</v>
          </cell>
          <cell r="C10359" t="str">
            <v xml:space="preserve">MARCHAC FRONTAL MODEL ADOLES            </v>
          </cell>
          <cell r="D10359" t="str">
            <v>PC</v>
          </cell>
          <cell r="E10359">
            <v>47.3</v>
          </cell>
          <cell r="F10359">
            <v>118.25</v>
          </cell>
        </row>
        <row r="10360">
          <cell r="A10360">
            <v>4842000</v>
          </cell>
          <cell r="B10360" t="str">
            <v>48-420-00</v>
          </cell>
          <cell r="C10360" t="str">
            <v xml:space="preserve">MARCHAC CALIPER                         </v>
          </cell>
          <cell r="D10360" t="str">
            <v>PC</v>
          </cell>
          <cell r="E10360">
            <v>144</v>
          </cell>
          <cell r="F10360">
            <v>360</v>
          </cell>
        </row>
        <row r="10361">
          <cell r="A10361">
            <v>5000615</v>
          </cell>
          <cell r="B10361" t="str">
            <v>50-006-15</v>
          </cell>
          <cell r="C10361" t="str">
            <v xml:space="preserve">PLATE BENDING TOOLS    15 CM            </v>
          </cell>
          <cell r="D10361" t="str">
            <v>PC</v>
          </cell>
          <cell r="E10361">
            <v>71.8</v>
          </cell>
          <cell r="F10361">
            <v>179.5</v>
          </cell>
        </row>
        <row r="10362">
          <cell r="A10362">
            <v>5001011</v>
          </cell>
          <cell r="B10362" t="str">
            <v>50-010-11</v>
          </cell>
          <cell r="C10362" t="str">
            <v xml:space="preserve">TAP 2,7MM ONLY                          </v>
          </cell>
          <cell r="D10362" t="str">
            <v>PC</v>
          </cell>
          <cell r="E10362">
            <v>45.54</v>
          </cell>
          <cell r="F10362">
            <v>113.85</v>
          </cell>
        </row>
        <row r="10363">
          <cell r="A10363">
            <v>5001813</v>
          </cell>
          <cell r="B10363" t="str">
            <v>50-018-13</v>
          </cell>
          <cell r="C10363" t="str">
            <v xml:space="preserve">CROSS-DRIVE FIXATION SCREWDR. 2,7 MM    </v>
          </cell>
          <cell r="D10363" t="str">
            <v>PC</v>
          </cell>
          <cell r="E10363">
            <v>98.1</v>
          </cell>
          <cell r="F10363">
            <v>245.25</v>
          </cell>
        </row>
        <row r="10364">
          <cell r="A10364">
            <v>5001817</v>
          </cell>
          <cell r="B10364" t="str">
            <v>50-018-17</v>
          </cell>
          <cell r="C10364" t="str">
            <v xml:space="preserve">CENTRE-DRIVE SCHRZIEHER2,7MM            </v>
          </cell>
          <cell r="D10364" t="str">
            <v>PC</v>
          </cell>
          <cell r="E10364">
            <v>81.180000000000007</v>
          </cell>
          <cell r="F10364">
            <v>202.95000000000002</v>
          </cell>
        </row>
        <row r="10365">
          <cell r="A10365">
            <v>5001897</v>
          </cell>
          <cell r="B10365" t="str">
            <v>50-018-97</v>
          </cell>
          <cell r="C10365" t="str">
            <v>CROSS-DR.SCREWDR.DEVICE 2,7MM(25-406-99)</v>
          </cell>
          <cell r="D10365" t="str">
            <v>PC</v>
          </cell>
          <cell r="E10365">
            <v>62.8</v>
          </cell>
          <cell r="F10365">
            <v>157</v>
          </cell>
        </row>
        <row r="10366">
          <cell r="A10366">
            <v>5001898</v>
          </cell>
          <cell r="B10366" t="str">
            <v>50-018-98</v>
          </cell>
          <cell r="C10366" t="str">
            <v xml:space="preserve">CENTRE-DRIVE FUNKTIONST2,7MM            </v>
          </cell>
          <cell r="D10366" t="str">
            <v>PC</v>
          </cell>
          <cell r="E10366">
            <v>52.02</v>
          </cell>
          <cell r="F10366">
            <v>130.05000000000001</v>
          </cell>
        </row>
        <row r="10367">
          <cell r="A10367">
            <v>5002201</v>
          </cell>
          <cell r="B10367" t="str">
            <v>50-022-01</v>
          </cell>
          <cell r="C10367" t="str">
            <v xml:space="preserve">TWIST DRILL 2.2 X 70MM, STRYKER         </v>
          </cell>
          <cell r="D10367" t="str">
            <v>PC</v>
          </cell>
          <cell r="E10367">
            <v>77.2</v>
          </cell>
          <cell r="F10367">
            <v>193</v>
          </cell>
        </row>
        <row r="10368">
          <cell r="A10368">
            <v>5002202</v>
          </cell>
          <cell r="B10368" t="str">
            <v>50-022-02</v>
          </cell>
          <cell r="C10368" t="str">
            <v xml:space="preserve">TWIST DRILL 2.2 X 70MM, CYLINDRICAL     </v>
          </cell>
          <cell r="D10368" t="str">
            <v>PC</v>
          </cell>
          <cell r="E10368">
            <v>52.1</v>
          </cell>
          <cell r="F10368">
            <v>130.25</v>
          </cell>
        </row>
        <row r="10369">
          <cell r="A10369">
            <v>5002203</v>
          </cell>
          <cell r="B10369" t="str">
            <v>50-022-03</v>
          </cell>
          <cell r="C10369" t="str">
            <v xml:space="preserve">TWIST DRILL 2.2 X 105MM, STRYKER        </v>
          </cell>
          <cell r="D10369" t="str">
            <v>PC</v>
          </cell>
          <cell r="E10369">
            <v>77.2</v>
          </cell>
          <cell r="F10369">
            <v>193</v>
          </cell>
        </row>
        <row r="10370">
          <cell r="A10370">
            <v>5002204</v>
          </cell>
          <cell r="B10370" t="str">
            <v>50-022-04</v>
          </cell>
          <cell r="C10370" t="str">
            <v xml:space="preserve">TWIST DRILL 2.2 X 105MM, CYLINDRICAL    </v>
          </cell>
          <cell r="D10370" t="str">
            <v>PC</v>
          </cell>
          <cell r="E10370">
            <v>52.1</v>
          </cell>
          <cell r="F10370">
            <v>130.25</v>
          </cell>
        </row>
        <row r="10371">
          <cell r="A10371">
            <v>5002205</v>
          </cell>
          <cell r="B10371" t="str">
            <v>50-022-05</v>
          </cell>
          <cell r="C10371" t="str">
            <v xml:space="preserve">TWIST DRILL 2.2 X 105MM, A.O.           </v>
          </cell>
          <cell r="D10371" t="str">
            <v>PC</v>
          </cell>
          <cell r="E10371">
            <v>77.2</v>
          </cell>
          <cell r="F10371">
            <v>193</v>
          </cell>
        </row>
        <row r="10372">
          <cell r="A10372">
            <v>5002206</v>
          </cell>
          <cell r="B10372" t="str">
            <v>50-022-06</v>
          </cell>
          <cell r="C10372" t="str">
            <v xml:space="preserve">TWIST DRILL 2,7X105 MM, DENTAL          </v>
          </cell>
          <cell r="D10372" t="str">
            <v>PC</v>
          </cell>
          <cell r="E10372">
            <v>86.5</v>
          </cell>
          <cell r="F10372">
            <v>216.25</v>
          </cell>
        </row>
        <row r="10373">
          <cell r="A10373">
            <v>5002215</v>
          </cell>
          <cell r="B10373" t="str">
            <v>50-022-15</v>
          </cell>
          <cell r="C10373" t="str">
            <v xml:space="preserve">TWIST DRILL 2.2 X 115MM, STRYKER        </v>
          </cell>
          <cell r="D10373" t="str">
            <v>PC</v>
          </cell>
          <cell r="E10373">
            <v>52.5</v>
          </cell>
          <cell r="F10373">
            <v>131.25</v>
          </cell>
        </row>
        <row r="10374">
          <cell r="A10374">
            <v>5002526</v>
          </cell>
          <cell r="B10374" t="str">
            <v>50-025-26</v>
          </cell>
          <cell r="C10374" t="str">
            <v xml:space="preserve">REPOSITIONING FORCEPS                   </v>
          </cell>
          <cell r="D10374" t="str">
            <v>PC</v>
          </cell>
          <cell r="E10374">
            <v>690</v>
          </cell>
          <cell r="F10374">
            <v>1725</v>
          </cell>
        </row>
        <row r="10375">
          <cell r="A10375">
            <v>5002601</v>
          </cell>
          <cell r="B10375" t="str">
            <v>50-026-01</v>
          </cell>
          <cell r="C10375" t="str">
            <v xml:space="preserve">DRILL BIT          2,0X 70MM            </v>
          </cell>
          <cell r="D10375" t="str">
            <v>PC</v>
          </cell>
          <cell r="E10375">
            <v>52.1</v>
          </cell>
          <cell r="F10375">
            <v>130.25</v>
          </cell>
        </row>
        <row r="10376">
          <cell r="A10376">
            <v>5002602</v>
          </cell>
          <cell r="B10376" t="str">
            <v>50-026-02</v>
          </cell>
          <cell r="C10376" t="str">
            <v xml:space="preserve">TWIST DRILL        2,0X116MM            </v>
          </cell>
          <cell r="D10376" t="str">
            <v>PC</v>
          </cell>
          <cell r="E10376">
            <v>52.1</v>
          </cell>
          <cell r="F10376">
            <v>130.25</v>
          </cell>
        </row>
        <row r="10377">
          <cell r="A10377">
            <v>5002603</v>
          </cell>
          <cell r="B10377" t="str">
            <v>50-026-03</v>
          </cell>
          <cell r="C10377" t="str">
            <v xml:space="preserve">TWIST DRILL        2,0X103MM            </v>
          </cell>
          <cell r="D10377" t="str">
            <v>PC</v>
          </cell>
          <cell r="E10377">
            <v>52.1</v>
          </cell>
          <cell r="F10377">
            <v>130.25</v>
          </cell>
        </row>
        <row r="10378">
          <cell r="A10378">
            <v>5002604</v>
          </cell>
          <cell r="B10378" t="str">
            <v>50-026-04</v>
          </cell>
          <cell r="C10378" t="str">
            <v xml:space="preserve">TWIST DRILL        2,0X105MM            </v>
          </cell>
          <cell r="D10378" t="str">
            <v>PC</v>
          </cell>
          <cell r="E10378">
            <v>52.1</v>
          </cell>
          <cell r="F10378">
            <v>130.25</v>
          </cell>
        </row>
        <row r="10379">
          <cell r="A10379">
            <v>5003038</v>
          </cell>
          <cell r="B10379" t="str">
            <v>50-030-38</v>
          </cell>
          <cell r="C10379" t="str">
            <v xml:space="preserve">DEBURRER FOR THREADLOCK TS              </v>
          </cell>
          <cell r="D10379" t="str">
            <v>PC</v>
          </cell>
          <cell r="E10379">
            <v>97.8</v>
          </cell>
          <cell r="F10379">
            <v>244.5</v>
          </cell>
        </row>
        <row r="10380">
          <cell r="A10380">
            <v>5004004</v>
          </cell>
          <cell r="B10380" t="str">
            <v>50-040-04</v>
          </cell>
          <cell r="C10380" t="str">
            <v xml:space="preserve">FRAC PLATES 4-HOLES     35MM            </v>
          </cell>
          <cell r="D10380" t="str">
            <v>PC</v>
          </cell>
          <cell r="E10380">
            <v>86.22</v>
          </cell>
          <cell r="F10380">
            <v>215.55</v>
          </cell>
        </row>
        <row r="10381">
          <cell r="A10381">
            <v>5004204</v>
          </cell>
          <cell r="B10381" t="str">
            <v>50-042-04</v>
          </cell>
          <cell r="C10381" t="str">
            <v xml:space="preserve">FRAC PLATES 4-HOLES     40MM            </v>
          </cell>
          <cell r="D10381" t="str">
            <v>PC</v>
          </cell>
          <cell r="E10381">
            <v>94.5</v>
          </cell>
          <cell r="F10381">
            <v>236.25</v>
          </cell>
        </row>
        <row r="10382">
          <cell r="A10382">
            <v>5004404</v>
          </cell>
          <cell r="B10382" t="str">
            <v>50-044-04</v>
          </cell>
          <cell r="C10382" t="str">
            <v xml:space="preserve">FRAC PLATES 4-HOLES     50MM            </v>
          </cell>
          <cell r="D10382" t="str">
            <v>PC</v>
          </cell>
          <cell r="E10382">
            <v>114.75</v>
          </cell>
          <cell r="F10382">
            <v>286.875</v>
          </cell>
        </row>
        <row r="10383">
          <cell r="A10383">
            <v>5004606</v>
          </cell>
          <cell r="B10383" t="str">
            <v>50-046-06</v>
          </cell>
          <cell r="C10383" t="str">
            <v xml:space="preserve">FRAC PLATES 6-HOLES     45MM            </v>
          </cell>
          <cell r="D10383" t="str">
            <v>PC</v>
          </cell>
          <cell r="E10383">
            <v>121.5</v>
          </cell>
          <cell r="F10383">
            <v>303.75</v>
          </cell>
        </row>
        <row r="10384">
          <cell r="A10384">
            <v>5005008</v>
          </cell>
          <cell r="B10384" t="str">
            <v>50-050-08</v>
          </cell>
          <cell r="C10384" t="str">
            <v xml:space="preserve">FRAC PLATES 8-HOLES     60MM            </v>
          </cell>
          <cell r="D10384" t="str">
            <v>PC</v>
          </cell>
          <cell r="E10384">
            <v>131.85</v>
          </cell>
          <cell r="F10384">
            <v>329.625</v>
          </cell>
        </row>
        <row r="10385">
          <cell r="A10385">
            <v>5005208</v>
          </cell>
          <cell r="B10385" t="str">
            <v>50-052-08</v>
          </cell>
          <cell r="C10385" t="str">
            <v xml:space="preserve">FRAC PLATES 8-HOLES     70MM            </v>
          </cell>
          <cell r="D10385" t="str">
            <v>PC</v>
          </cell>
          <cell r="E10385">
            <v>135</v>
          </cell>
          <cell r="F10385">
            <v>337.5</v>
          </cell>
        </row>
        <row r="10386">
          <cell r="A10386">
            <v>5005416</v>
          </cell>
          <cell r="B10386" t="str">
            <v>50-054-16</v>
          </cell>
          <cell r="C10386" t="str">
            <v xml:space="preserve">FRAC PLATES 16HOLES    120MM            </v>
          </cell>
          <cell r="D10386" t="str">
            <v>PC</v>
          </cell>
          <cell r="E10386">
            <v>171.45</v>
          </cell>
          <cell r="F10386">
            <v>428.625</v>
          </cell>
        </row>
        <row r="10387">
          <cell r="A10387">
            <v>5005606</v>
          </cell>
          <cell r="B10387" t="str">
            <v>50-056-06</v>
          </cell>
          <cell r="C10387" t="str">
            <v xml:space="preserve">MANDIB.ANGLE PLATE,RIGHT                </v>
          </cell>
          <cell r="D10387" t="str">
            <v>PC</v>
          </cell>
          <cell r="E10387">
            <v>165.15</v>
          </cell>
          <cell r="F10387">
            <v>412.875</v>
          </cell>
        </row>
        <row r="10388">
          <cell r="A10388">
            <v>5005806</v>
          </cell>
          <cell r="B10388" t="str">
            <v>50-058-06</v>
          </cell>
          <cell r="C10388" t="str">
            <v xml:space="preserve">MANDIB.ANGLE PLATE,LEFT                 </v>
          </cell>
          <cell r="D10388" t="str">
            <v>PC</v>
          </cell>
          <cell r="E10388">
            <v>165.15</v>
          </cell>
          <cell r="F10388">
            <v>412.875</v>
          </cell>
        </row>
        <row r="10389">
          <cell r="A10389">
            <v>5006004</v>
          </cell>
          <cell r="B10389" t="str">
            <v>50-060-04</v>
          </cell>
          <cell r="C10389" t="str">
            <v xml:space="preserve">MANDIB ANGLE PLATES 60G R SH            </v>
          </cell>
          <cell r="D10389" t="str">
            <v>PC</v>
          </cell>
          <cell r="E10389">
            <v>143.1</v>
          </cell>
          <cell r="F10389">
            <v>357.75</v>
          </cell>
        </row>
        <row r="10390">
          <cell r="A10390">
            <v>5006204</v>
          </cell>
          <cell r="B10390" t="str">
            <v>50-062-04</v>
          </cell>
          <cell r="C10390" t="str">
            <v xml:space="preserve">MANDIB ANGLE PLATES 60G L SH            </v>
          </cell>
          <cell r="D10390" t="str">
            <v>PC</v>
          </cell>
          <cell r="E10390">
            <v>143.1</v>
          </cell>
          <cell r="F10390">
            <v>357.75</v>
          </cell>
        </row>
        <row r="10391">
          <cell r="A10391">
            <v>5006604</v>
          </cell>
          <cell r="B10391" t="str">
            <v>50-066-04</v>
          </cell>
          <cell r="C10391" t="str">
            <v xml:space="preserve">MANDIB ANGLE PLATES 60G R LO            </v>
          </cell>
          <cell r="D10391" t="str">
            <v>PC</v>
          </cell>
          <cell r="E10391">
            <v>143.1</v>
          </cell>
          <cell r="F10391">
            <v>357.75</v>
          </cell>
        </row>
        <row r="10392">
          <cell r="A10392">
            <v>5006804</v>
          </cell>
          <cell r="B10392" t="str">
            <v>50-068-04</v>
          </cell>
          <cell r="C10392" t="str">
            <v xml:space="preserve">MANDIB ANGLE PLATES 60G L LO            </v>
          </cell>
          <cell r="D10392" t="str">
            <v>PC</v>
          </cell>
          <cell r="E10392">
            <v>143.1</v>
          </cell>
          <cell r="F10392">
            <v>357.75</v>
          </cell>
        </row>
        <row r="10393">
          <cell r="A10393">
            <v>5007004</v>
          </cell>
          <cell r="B10393" t="str">
            <v>50-070-04</v>
          </cell>
          <cell r="C10393" t="str">
            <v xml:space="preserve">FRAC PLATES 4-HOLES  35MM45G            </v>
          </cell>
          <cell r="D10393" t="str">
            <v>PC</v>
          </cell>
          <cell r="E10393">
            <v>109.35</v>
          </cell>
          <cell r="F10393">
            <v>273.375</v>
          </cell>
        </row>
        <row r="10394">
          <cell r="A10394">
            <v>5007204</v>
          </cell>
          <cell r="B10394" t="str">
            <v>50-072-04</v>
          </cell>
          <cell r="C10394" t="str">
            <v xml:space="preserve">FRAC PLATES 4-HOLES  40MM45G            </v>
          </cell>
          <cell r="D10394" t="str">
            <v>PC</v>
          </cell>
          <cell r="E10394">
            <v>109.35</v>
          </cell>
          <cell r="F10394">
            <v>273.375</v>
          </cell>
        </row>
        <row r="10395">
          <cell r="A10395">
            <v>5007404</v>
          </cell>
          <cell r="B10395" t="str">
            <v>50-074-04</v>
          </cell>
          <cell r="C10395" t="str">
            <v xml:space="preserve">FRAC PLATES 4-HOLES  50MM45G            </v>
          </cell>
          <cell r="D10395" t="str">
            <v>PC</v>
          </cell>
          <cell r="E10395">
            <v>109.35</v>
          </cell>
          <cell r="F10395">
            <v>273.375</v>
          </cell>
        </row>
        <row r="10396">
          <cell r="A10396">
            <v>5008190</v>
          </cell>
          <cell r="B10396" t="str">
            <v>50-081-90</v>
          </cell>
          <cell r="C10396" t="str">
            <v xml:space="preserve">INSERT SCREW, CROSS DRIVE               </v>
          </cell>
          <cell r="D10396">
            <v>5</v>
          </cell>
          <cell r="E10396">
            <v>50.22</v>
          </cell>
          <cell r="F10396">
            <v>125.55</v>
          </cell>
        </row>
        <row r="10397">
          <cell r="A10397">
            <v>5009200</v>
          </cell>
          <cell r="B10397" t="str">
            <v>50-092-00</v>
          </cell>
          <cell r="C10397" t="str">
            <v xml:space="preserve">CHEEK HOLDER FOR 2,7 MM C/D SCREWS SET  </v>
          </cell>
          <cell r="D10397" t="str">
            <v>PC</v>
          </cell>
          <cell r="E10397">
            <v>413</v>
          </cell>
          <cell r="F10397">
            <v>1032.5</v>
          </cell>
        </row>
        <row r="10398">
          <cell r="A10398">
            <v>5009205</v>
          </cell>
          <cell r="B10398" t="str">
            <v>50-092-05</v>
          </cell>
          <cell r="C10398" t="str">
            <v xml:space="preserve">HANDLE WITH CANNULA                     </v>
          </cell>
          <cell r="D10398" t="str">
            <v>PC</v>
          </cell>
          <cell r="E10398">
            <v>151.5</v>
          </cell>
          <cell r="F10398">
            <v>378.75</v>
          </cell>
        </row>
        <row r="10399">
          <cell r="A10399">
            <v>5009215</v>
          </cell>
          <cell r="B10399" t="str">
            <v>50-092-15</v>
          </cell>
          <cell r="C10399" t="str">
            <v xml:space="preserve">TROCAR                                  </v>
          </cell>
          <cell r="D10399" t="str">
            <v>PC</v>
          </cell>
          <cell r="E10399">
            <v>48.7</v>
          </cell>
          <cell r="F10399">
            <v>121.75</v>
          </cell>
        </row>
        <row r="10400">
          <cell r="A10400">
            <v>5009220</v>
          </cell>
          <cell r="B10400" t="str">
            <v>50-092-20</v>
          </cell>
          <cell r="C10400" t="str">
            <v xml:space="preserve">DRILL GUIDE                             </v>
          </cell>
          <cell r="D10400" t="str">
            <v>PC</v>
          </cell>
          <cell r="E10400">
            <v>127</v>
          </cell>
          <cell r="F10400">
            <v>317.5</v>
          </cell>
        </row>
        <row r="10401">
          <cell r="A10401">
            <v>5009500</v>
          </cell>
          <cell r="B10401" t="str">
            <v>50-095-00</v>
          </cell>
          <cell r="C10401" t="str">
            <v xml:space="preserve">CHOTKOWSKI PLATE HOLDER                 </v>
          </cell>
          <cell r="D10401" t="str">
            <v>PC</v>
          </cell>
          <cell r="E10401">
            <v>541</v>
          </cell>
          <cell r="F10401">
            <v>1352.5</v>
          </cell>
        </row>
        <row r="10402">
          <cell r="A10402">
            <v>5011802</v>
          </cell>
          <cell r="B10402" t="str">
            <v>50-118-02</v>
          </cell>
          <cell r="C10402" t="str">
            <v xml:space="preserve">THREAD-LOCK PLATE CUTTER                </v>
          </cell>
          <cell r="D10402" t="str">
            <v>PC</v>
          </cell>
          <cell r="E10402">
            <v>324</v>
          </cell>
          <cell r="F10402">
            <v>810</v>
          </cell>
        </row>
        <row r="10403">
          <cell r="A10403">
            <v>5012416</v>
          </cell>
          <cell r="B10403" t="str">
            <v>50-124-16</v>
          </cell>
          <cell r="C10403" t="str">
            <v xml:space="preserve">BENDING PLIERS                          </v>
          </cell>
          <cell r="D10403" t="str">
            <v>PC</v>
          </cell>
          <cell r="E10403">
            <v>557</v>
          </cell>
          <cell r="F10403">
            <v>1392.5</v>
          </cell>
        </row>
        <row r="10404">
          <cell r="A10404">
            <v>5012518</v>
          </cell>
          <cell r="B10404" t="str">
            <v>50-125-18</v>
          </cell>
          <cell r="C10404" t="str">
            <v xml:space="preserve">UNIVERSAL BENDING TOOL                  </v>
          </cell>
          <cell r="D10404" t="str">
            <v>PC</v>
          </cell>
          <cell r="E10404">
            <v>322</v>
          </cell>
          <cell r="F10404">
            <v>805</v>
          </cell>
        </row>
        <row r="10405">
          <cell r="A10405">
            <v>5017300</v>
          </cell>
          <cell r="B10405" t="str">
            <v>50-173-00</v>
          </cell>
          <cell r="C10405" t="str">
            <v xml:space="preserve">FIXATION SCREW, CENTRE DRIVE            </v>
          </cell>
          <cell r="D10405">
            <v>5</v>
          </cell>
          <cell r="E10405">
            <v>83.52</v>
          </cell>
          <cell r="F10405">
            <v>208.79999999999998</v>
          </cell>
        </row>
        <row r="10406">
          <cell r="A10406">
            <v>5017301</v>
          </cell>
          <cell r="B10406" t="str">
            <v>50-173-01</v>
          </cell>
          <cell r="C10406" t="str">
            <v xml:space="preserve">CONDYLAR IMPLANT, RIGHT                 </v>
          </cell>
          <cell r="D10406" t="str">
            <v>PC</v>
          </cell>
          <cell r="E10406">
            <v>298.8</v>
          </cell>
          <cell r="F10406">
            <v>747</v>
          </cell>
        </row>
        <row r="10407">
          <cell r="A10407">
            <v>5017302</v>
          </cell>
          <cell r="B10407" t="str">
            <v>50-173-02</v>
          </cell>
          <cell r="C10407" t="str">
            <v xml:space="preserve">CONDYLAR IMPLANT, LEFT                  </v>
          </cell>
          <cell r="D10407" t="str">
            <v>PC</v>
          </cell>
          <cell r="E10407">
            <v>298.8</v>
          </cell>
          <cell r="F10407">
            <v>747</v>
          </cell>
        </row>
        <row r="10408">
          <cell r="A10408">
            <v>5017303</v>
          </cell>
          <cell r="B10408" t="str">
            <v>50-173-03</v>
          </cell>
          <cell r="C10408" t="str">
            <v xml:space="preserve">FIXATION SCREW, CROSS DRIVE             </v>
          </cell>
          <cell r="D10408">
            <v>5</v>
          </cell>
          <cell r="E10408">
            <v>90.45</v>
          </cell>
          <cell r="F10408">
            <v>226.125</v>
          </cell>
        </row>
        <row r="10409">
          <cell r="A10409">
            <v>5017401</v>
          </cell>
          <cell r="B10409" t="str">
            <v>50-174-01</v>
          </cell>
          <cell r="C10409" t="str">
            <v xml:space="preserve">THREADLOCK TS CONDYLAR IMPLANT RIGHT    </v>
          </cell>
          <cell r="D10409" t="str">
            <v>PC</v>
          </cell>
          <cell r="E10409">
            <v>220</v>
          </cell>
          <cell r="F10409">
            <v>550</v>
          </cell>
        </row>
        <row r="10410">
          <cell r="A10410">
            <v>5017402</v>
          </cell>
          <cell r="B10410" t="str">
            <v>50-174-02</v>
          </cell>
          <cell r="C10410" t="str">
            <v xml:space="preserve">THREADLOCK TS CONDYLAR IMPLANT LEFT     </v>
          </cell>
          <cell r="D10410" t="str">
            <v>PC</v>
          </cell>
          <cell r="E10410">
            <v>220</v>
          </cell>
          <cell r="F10410">
            <v>550</v>
          </cell>
        </row>
        <row r="10411">
          <cell r="A10411">
            <v>5017403</v>
          </cell>
          <cell r="B10411" t="str">
            <v>50-174-03</v>
          </cell>
          <cell r="C10411" t="str">
            <v>CROSS DRIVE FIXAT.SCREWS F.50-174-01/-02</v>
          </cell>
          <cell r="D10411">
            <v>5</v>
          </cell>
          <cell r="E10411">
            <v>55.4</v>
          </cell>
          <cell r="F10411">
            <v>138.5</v>
          </cell>
        </row>
        <row r="10412">
          <cell r="A10412">
            <v>5019408</v>
          </cell>
          <cell r="B10412" t="str">
            <v>50-194-08</v>
          </cell>
          <cell r="C10412" t="str">
            <v xml:space="preserve">THREADLOCK MANDIB. RECONPLATE 8-HOLES   </v>
          </cell>
          <cell r="D10412" t="str">
            <v>PC</v>
          </cell>
          <cell r="E10412">
            <v>114.3</v>
          </cell>
          <cell r="F10412">
            <v>285.75</v>
          </cell>
        </row>
        <row r="10413">
          <cell r="A10413">
            <v>5019410</v>
          </cell>
          <cell r="B10413" t="str">
            <v>50-194-10</v>
          </cell>
          <cell r="C10413" t="str">
            <v xml:space="preserve">THREADLOCK MANDIB. RECONPLATE 10-HOLES  </v>
          </cell>
          <cell r="D10413" t="str">
            <v>PC</v>
          </cell>
          <cell r="E10413">
            <v>117.45</v>
          </cell>
          <cell r="F10413">
            <v>293.625</v>
          </cell>
        </row>
        <row r="10414">
          <cell r="A10414">
            <v>5019412</v>
          </cell>
          <cell r="B10414" t="str">
            <v>50-194-12</v>
          </cell>
          <cell r="C10414" t="str">
            <v xml:space="preserve">THREADLOCK MANDIB. RECONPLATE 12-HOLES  </v>
          </cell>
          <cell r="D10414" t="str">
            <v>PC</v>
          </cell>
          <cell r="E10414">
            <v>134.1</v>
          </cell>
          <cell r="F10414">
            <v>335.25</v>
          </cell>
        </row>
        <row r="10415">
          <cell r="A10415">
            <v>5019414</v>
          </cell>
          <cell r="B10415" t="str">
            <v>50-194-14</v>
          </cell>
          <cell r="C10415" t="str">
            <v xml:space="preserve">THREADLOCK MANDIB. RECONPLATE 14-HOLES  </v>
          </cell>
          <cell r="D10415" t="str">
            <v>PC</v>
          </cell>
          <cell r="E10415">
            <v>138.6</v>
          </cell>
          <cell r="F10415">
            <v>346.5</v>
          </cell>
        </row>
        <row r="10416">
          <cell r="A10416">
            <v>5019416</v>
          </cell>
          <cell r="B10416" t="str">
            <v>50-194-16</v>
          </cell>
          <cell r="C10416" t="str">
            <v xml:space="preserve">THREADLOCK MANDIB. RECONPLATE 16-HOLES  </v>
          </cell>
          <cell r="D10416" t="str">
            <v>PC</v>
          </cell>
          <cell r="E10416">
            <v>162</v>
          </cell>
          <cell r="F10416">
            <v>405</v>
          </cell>
        </row>
        <row r="10417">
          <cell r="A10417">
            <v>5019458</v>
          </cell>
          <cell r="B10417" t="str">
            <v>50-194-58</v>
          </cell>
          <cell r="C10417" t="str">
            <v xml:space="preserve">TEMPLATE FOR 50-194-08                  </v>
          </cell>
          <cell r="D10417" t="str">
            <v>PC</v>
          </cell>
          <cell r="E10417">
            <v>12.2</v>
          </cell>
          <cell r="F10417">
            <v>30.5</v>
          </cell>
        </row>
        <row r="10418">
          <cell r="A10418">
            <v>5019460</v>
          </cell>
          <cell r="B10418" t="str">
            <v>50-194-60</v>
          </cell>
          <cell r="C10418" t="str">
            <v xml:space="preserve">TEMPLATE FOR 50-194-10                  </v>
          </cell>
          <cell r="D10418" t="str">
            <v>PC</v>
          </cell>
          <cell r="E10418">
            <v>12.2</v>
          </cell>
          <cell r="F10418">
            <v>30.5</v>
          </cell>
        </row>
        <row r="10419">
          <cell r="A10419">
            <v>5019462</v>
          </cell>
          <cell r="B10419" t="str">
            <v>50-194-62</v>
          </cell>
          <cell r="C10419" t="str">
            <v xml:space="preserve">TEMPLATE FOR 50-194-12                  </v>
          </cell>
          <cell r="D10419" t="str">
            <v>PC</v>
          </cell>
          <cell r="E10419">
            <v>12.2</v>
          </cell>
          <cell r="F10419">
            <v>30.5</v>
          </cell>
        </row>
        <row r="10420">
          <cell r="A10420">
            <v>5019464</v>
          </cell>
          <cell r="B10420" t="str">
            <v>50-194-64</v>
          </cell>
          <cell r="C10420" t="str">
            <v xml:space="preserve">TEMPLATE FOR 50-194-14                  </v>
          </cell>
          <cell r="D10420" t="str">
            <v>PC</v>
          </cell>
          <cell r="E10420">
            <v>12.2</v>
          </cell>
          <cell r="F10420">
            <v>30.5</v>
          </cell>
        </row>
        <row r="10421">
          <cell r="A10421">
            <v>5019466</v>
          </cell>
          <cell r="B10421" t="str">
            <v>50-194-66</v>
          </cell>
          <cell r="C10421" t="str">
            <v xml:space="preserve">TEMPLATES FOR 50-194-16                 </v>
          </cell>
          <cell r="D10421" t="str">
            <v>PC</v>
          </cell>
          <cell r="E10421">
            <v>12.2</v>
          </cell>
          <cell r="F10421">
            <v>30.5</v>
          </cell>
        </row>
        <row r="10422">
          <cell r="A10422">
            <v>5019513</v>
          </cell>
          <cell r="B10422" t="str">
            <v>50-195-13</v>
          </cell>
          <cell r="C10422" t="str">
            <v>MANDIBULAR RECONPLATE, 5+ 8-HOLES, RIGHT</v>
          </cell>
          <cell r="D10422" t="str">
            <v>PC</v>
          </cell>
          <cell r="E10422">
            <v>196.65</v>
          </cell>
          <cell r="F10422">
            <v>491.625</v>
          </cell>
        </row>
        <row r="10423">
          <cell r="A10423">
            <v>5019517</v>
          </cell>
          <cell r="B10423" t="str">
            <v>50-195-17</v>
          </cell>
          <cell r="C10423" t="str">
            <v>MANDIBULAR RECONPLATE, 5+12-HOLES, RIGHT</v>
          </cell>
          <cell r="D10423" t="str">
            <v>PC</v>
          </cell>
          <cell r="E10423">
            <v>216.9</v>
          </cell>
          <cell r="F10423">
            <v>542.25</v>
          </cell>
        </row>
        <row r="10424">
          <cell r="A10424">
            <v>5019521</v>
          </cell>
          <cell r="B10424" t="str">
            <v>50-195-21</v>
          </cell>
          <cell r="C10424" t="str">
            <v>MANDIBULAR RECONPLATE, 5+16-HOLES, RIGHT</v>
          </cell>
          <cell r="D10424" t="str">
            <v>PC</v>
          </cell>
          <cell r="E10424">
            <v>247.95</v>
          </cell>
          <cell r="F10424">
            <v>619.875</v>
          </cell>
        </row>
        <row r="10425">
          <cell r="A10425">
            <v>5019563</v>
          </cell>
          <cell r="B10425" t="str">
            <v>50-195-63</v>
          </cell>
          <cell r="C10425" t="str">
            <v xml:space="preserve">TEMPLATE FOR 50-195-13/50-197-13        </v>
          </cell>
          <cell r="D10425" t="str">
            <v>PC</v>
          </cell>
          <cell r="E10425">
            <v>16.600000000000001</v>
          </cell>
          <cell r="F10425">
            <v>41.5</v>
          </cell>
        </row>
        <row r="10426">
          <cell r="A10426">
            <v>5019567</v>
          </cell>
          <cell r="B10426" t="str">
            <v>50-195-67</v>
          </cell>
          <cell r="C10426" t="str">
            <v xml:space="preserve">TEMPLATE FOR 50-195-17/50-197-17        </v>
          </cell>
          <cell r="D10426" t="str">
            <v>PC</v>
          </cell>
          <cell r="E10426">
            <v>16.600000000000001</v>
          </cell>
          <cell r="F10426">
            <v>41.5</v>
          </cell>
        </row>
        <row r="10427">
          <cell r="A10427">
            <v>5019571</v>
          </cell>
          <cell r="B10427" t="str">
            <v>50-195-71</v>
          </cell>
          <cell r="C10427" t="str">
            <v xml:space="preserve">TEMPLATE FOR 50-195-21/50-197-21        </v>
          </cell>
          <cell r="D10427" t="str">
            <v>PC</v>
          </cell>
          <cell r="E10427">
            <v>16.600000000000001</v>
          </cell>
          <cell r="F10427">
            <v>41.5</v>
          </cell>
        </row>
        <row r="10428">
          <cell r="A10428">
            <v>5019713</v>
          </cell>
          <cell r="B10428" t="str">
            <v>50-197-13</v>
          </cell>
          <cell r="C10428" t="str">
            <v xml:space="preserve">MANDIBULAR RECONPLATE, 5+ 8-HOLES, LEFT </v>
          </cell>
          <cell r="D10428" t="str">
            <v>PC</v>
          </cell>
          <cell r="E10428">
            <v>196.65</v>
          </cell>
          <cell r="F10428">
            <v>491.625</v>
          </cell>
        </row>
        <row r="10429">
          <cell r="A10429">
            <v>5019717</v>
          </cell>
          <cell r="B10429" t="str">
            <v>50-197-17</v>
          </cell>
          <cell r="C10429" t="str">
            <v xml:space="preserve">MANDIBULAR RECONPLATE, 5+12-HOLES, LEFT </v>
          </cell>
          <cell r="D10429" t="str">
            <v>PC</v>
          </cell>
          <cell r="E10429">
            <v>216.9</v>
          </cell>
          <cell r="F10429">
            <v>542.25</v>
          </cell>
        </row>
        <row r="10430">
          <cell r="A10430">
            <v>5019721</v>
          </cell>
          <cell r="B10430" t="str">
            <v>50-197-21</v>
          </cell>
          <cell r="C10430" t="str">
            <v xml:space="preserve">MANDIBULAR RECONPLATE, 5+16-HOLES, LEFT </v>
          </cell>
          <cell r="D10430" t="str">
            <v>PC</v>
          </cell>
          <cell r="E10430">
            <v>247.95</v>
          </cell>
          <cell r="F10430">
            <v>619.875</v>
          </cell>
        </row>
        <row r="10431">
          <cell r="A10431">
            <v>5019927</v>
          </cell>
          <cell r="B10431" t="str">
            <v>50-199-27</v>
          </cell>
          <cell r="C10431" t="str">
            <v xml:space="preserve">MANDIBULAR RECONPLATE, 5+17+5-HOLES     </v>
          </cell>
          <cell r="D10431" t="str">
            <v>PC</v>
          </cell>
          <cell r="E10431">
            <v>356.4</v>
          </cell>
          <cell r="F10431">
            <v>891</v>
          </cell>
        </row>
        <row r="10432">
          <cell r="A10432">
            <v>5019977</v>
          </cell>
          <cell r="B10432" t="str">
            <v>50-199-77</v>
          </cell>
          <cell r="C10432" t="str">
            <v xml:space="preserve">TEMPLATE FOR 50-199-27                  </v>
          </cell>
          <cell r="D10432" t="str">
            <v>PC</v>
          </cell>
          <cell r="E10432">
            <v>19.8</v>
          </cell>
          <cell r="F10432">
            <v>49.5</v>
          </cell>
        </row>
        <row r="10433">
          <cell r="A10433">
            <v>5020516</v>
          </cell>
          <cell r="B10433" t="str">
            <v>50-205-16</v>
          </cell>
          <cell r="C10433" t="str">
            <v xml:space="preserve">PLATE HOLDING FORCEPS 16 CM             </v>
          </cell>
          <cell r="D10433" t="str">
            <v>PC</v>
          </cell>
          <cell r="E10433">
            <v>175</v>
          </cell>
          <cell r="F10433">
            <v>437.5</v>
          </cell>
        </row>
        <row r="10434">
          <cell r="A10434">
            <v>5021006</v>
          </cell>
          <cell r="B10434" t="str">
            <v>50-210-06</v>
          </cell>
          <cell r="C10434" t="str">
            <v xml:space="preserve">LAG SCREW NUTS 6 MM                     </v>
          </cell>
          <cell r="D10434">
            <v>2</v>
          </cell>
          <cell r="E10434">
            <v>63.3</v>
          </cell>
          <cell r="F10434">
            <v>158.25</v>
          </cell>
        </row>
        <row r="10435">
          <cell r="A10435">
            <v>5022045</v>
          </cell>
          <cell r="B10435" t="str">
            <v>50-220-45</v>
          </cell>
          <cell r="C10435" t="str">
            <v xml:space="preserve">LAG SCREWS  2MM - 45MM                  </v>
          </cell>
          <cell r="D10435">
            <v>2</v>
          </cell>
          <cell r="E10435">
            <v>63.3</v>
          </cell>
          <cell r="F10435">
            <v>158.25</v>
          </cell>
        </row>
        <row r="10436">
          <cell r="A10436">
            <v>5022050</v>
          </cell>
          <cell r="B10436" t="str">
            <v>50-220-50</v>
          </cell>
          <cell r="C10436" t="str">
            <v xml:space="preserve">LAG SCREWS  2MM - 50MM                  </v>
          </cell>
          <cell r="D10436">
            <v>2</v>
          </cell>
          <cell r="E10436">
            <v>63.3</v>
          </cell>
          <cell r="F10436">
            <v>158.25</v>
          </cell>
        </row>
        <row r="10437">
          <cell r="A10437">
            <v>5022055</v>
          </cell>
          <cell r="B10437" t="str">
            <v>50-220-55</v>
          </cell>
          <cell r="C10437" t="str">
            <v xml:space="preserve">LAG SCREWS  2MM - 55MM                  </v>
          </cell>
          <cell r="D10437">
            <v>2</v>
          </cell>
          <cell r="E10437">
            <v>63.3</v>
          </cell>
          <cell r="F10437">
            <v>158.25</v>
          </cell>
        </row>
        <row r="10438">
          <cell r="A10438">
            <v>5022060</v>
          </cell>
          <cell r="B10438" t="str">
            <v>50-220-60</v>
          </cell>
          <cell r="C10438" t="str">
            <v xml:space="preserve">LAG SCREWS  2MM - 60MM                  </v>
          </cell>
          <cell r="D10438">
            <v>2</v>
          </cell>
          <cell r="E10438">
            <v>63.3</v>
          </cell>
          <cell r="F10438">
            <v>158.25</v>
          </cell>
        </row>
        <row r="10439">
          <cell r="A10439">
            <v>5022065</v>
          </cell>
          <cell r="B10439" t="str">
            <v>50-220-65</v>
          </cell>
          <cell r="C10439" t="str">
            <v xml:space="preserve">LAG SCREWS  2MM - 65MM                  </v>
          </cell>
          <cell r="D10439">
            <v>2</v>
          </cell>
          <cell r="E10439">
            <v>63.3</v>
          </cell>
          <cell r="F10439">
            <v>158.25</v>
          </cell>
        </row>
        <row r="10440">
          <cell r="A10440">
            <v>5022070</v>
          </cell>
          <cell r="B10440" t="str">
            <v>50-220-70</v>
          </cell>
          <cell r="C10440" t="str">
            <v xml:space="preserve">LAG SCREWS  2MM - 70MM                  </v>
          </cell>
          <cell r="D10440">
            <v>2</v>
          </cell>
          <cell r="E10440">
            <v>63.3</v>
          </cell>
          <cell r="F10440">
            <v>158.25</v>
          </cell>
        </row>
        <row r="10441">
          <cell r="A10441">
            <v>5022345</v>
          </cell>
          <cell r="B10441" t="str">
            <v>50-223-45</v>
          </cell>
          <cell r="C10441" t="str">
            <v xml:space="preserve">LAG SCREWS  2,3MM-45MM                  </v>
          </cell>
          <cell r="D10441">
            <v>2</v>
          </cell>
          <cell r="E10441">
            <v>73.8</v>
          </cell>
          <cell r="F10441">
            <v>184.5</v>
          </cell>
        </row>
        <row r="10442">
          <cell r="A10442">
            <v>5022350</v>
          </cell>
          <cell r="B10442" t="str">
            <v>50-223-50</v>
          </cell>
          <cell r="C10442" t="str">
            <v xml:space="preserve">LAG SCREWS  2,3MM-50MM                  </v>
          </cell>
          <cell r="D10442">
            <v>2</v>
          </cell>
          <cell r="E10442">
            <v>73.8</v>
          </cell>
          <cell r="F10442">
            <v>184.5</v>
          </cell>
        </row>
        <row r="10443">
          <cell r="A10443">
            <v>5022355</v>
          </cell>
          <cell r="B10443" t="str">
            <v>50-223-55</v>
          </cell>
          <cell r="C10443" t="str">
            <v xml:space="preserve">LAG SCREWS  2,3MM-55MM                  </v>
          </cell>
          <cell r="D10443">
            <v>2</v>
          </cell>
          <cell r="E10443">
            <v>78.400000000000006</v>
          </cell>
          <cell r="F10443">
            <v>196</v>
          </cell>
        </row>
        <row r="10444">
          <cell r="A10444">
            <v>5022360</v>
          </cell>
          <cell r="B10444" t="str">
            <v>50-223-60</v>
          </cell>
          <cell r="C10444" t="str">
            <v xml:space="preserve">LAG SCREWS  2,3MM-60MM                  </v>
          </cell>
          <cell r="D10444">
            <v>2</v>
          </cell>
          <cell r="E10444">
            <v>78.400000000000006</v>
          </cell>
          <cell r="F10444">
            <v>196</v>
          </cell>
        </row>
        <row r="10445">
          <cell r="A10445">
            <v>5022365</v>
          </cell>
          <cell r="B10445" t="str">
            <v>50-223-65</v>
          </cell>
          <cell r="C10445" t="str">
            <v xml:space="preserve">LAG SCREWS  2,3MM-65MM                  </v>
          </cell>
          <cell r="D10445">
            <v>2</v>
          </cell>
          <cell r="E10445">
            <v>80.400000000000006</v>
          </cell>
          <cell r="F10445">
            <v>201</v>
          </cell>
        </row>
        <row r="10446">
          <cell r="A10446">
            <v>5022370</v>
          </cell>
          <cell r="B10446" t="str">
            <v>50-223-70</v>
          </cell>
          <cell r="C10446" t="str">
            <v xml:space="preserve">LAG SCREWS  2,3MM-70MM                  </v>
          </cell>
          <cell r="D10446">
            <v>2</v>
          </cell>
          <cell r="E10446">
            <v>80.400000000000006</v>
          </cell>
          <cell r="F10446">
            <v>201</v>
          </cell>
        </row>
        <row r="10447">
          <cell r="A10447">
            <v>5023020</v>
          </cell>
          <cell r="B10447" t="str">
            <v>50-230-20</v>
          </cell>
          <cell r="C10447" t="str">
            <v xml:space="preserve">TWIST DRILL 2 X 90MM, CYLINDRICAL       </v>
          </cell>
          <cell r="D10447" t="str">
            <v>PC</v>
          </cell>
          <cell r="E10447">
            <v>37.799999999999997</v>
          </cell>
          <cell r="F10447">
            <v>94.5</v>
          </cell>
        </row>
        <row r="10448">
          <cell r="A10448">
            <v>5023023</v>
          </cell>
          <cell r="B10448" t="str">
            <v>50-230-23</v>
          </cell>
          <cell r="C10448" t="str">
            <v xml:space="preserve">TWIST DRILL 2.3 X 90MM, CYLINDRICAL     </v>
          </cell>
          <cell r="D10448" t="str">
            <v>PC</v>
          </cell>
          <cell r="E10448">
            <v>40</v>
          </cell>
          <cell r="F10448">
            <v>100</v>
          </cell>
        </row>
        <row r="10449">
          <cell r="A10449">
            <v>5023215</v>
          </cell>
          <cell r="B10449" t="str">
            <v>50-232-15</v>
          </cell>
          <cell r="C10449" t="str">
            <v xml:space="preserve">TWIST DRILL 1.5 X 105MM, CYLINDRICAL    </v>
          </cell>
          <cell r="D10449" t="str">
            <v>PC</v>
          </cell>
          <cell r="E10449">
            <v>48.2</v>
          </cell>
          <cell r="F10449">
            <v>120.5</v>
          </cell>
        </row>
        <row r="10450">
          <cell r="A10450">
            <v>5023606</v>
          </cell>
          <cell r="B10450" t="str">
            <v>50-236-06</v>
          </cell>
          <cell r="C10450" t="str">
            <v xml:space="preserve">COUNTERSINK                             </v>
          </cell>
          <cell r="D10450" t="str">
            <v>PC</v>
          </cell>
          <cell r="E10450">
            <v>123.5</v>
          </cell>
          <cell r="F10450">
            <v>308.75</v>
          </cell>
        </row>
        <row r="10451">
          <cell r="A10451">
            <v>5023811</v>
          </cell>
          <cell r="B10451" t="str">
            <v>50-238-11</v>
          </cell>
          <cell r="C10451" t="str">
            <v xml:space="preserve">ECKELT DEPTH GAUGE                      </v>
          </cell>
          <cell r="D10451" t="str">
            <v>PC</v>
          </cell>
          <cell r="E10451">
            <v>113</v>
          </cell>
          <cell r="F10451">
            <v>282.5</v>
          </cell>
        </row>
        <row r="10452">
          <cell r="A10452">
            <v>5024101</v>
          </cell>
          <cell r="B10452" t="str">
            <v>50-241-01</v>
          </cell>
          <cell r="C10452" t="str">
            <v xml:space="preserve">BONE HOLDING FORCEPS LEFT               </v>
          </cell>
          <cell r="D10452" t="str">
            <v>PC</v>
          </cell>
          <cell r="E10452">
            <v>168</v>
          </cell>
          <cell r="F10452">
            <v>420</v>
          </cell>
        </row>
        <row r="10453">
          <cell r="A10453">
            <v>5024102</v>
          </cell>
          <cell r="B10453" t="str">
            <v>50-241-02</v>
          </cell>
          <cell r="C10453" t="str">
            <v xml:space="preserve">BONE HOLDING FORCEPS RIGHT              </v>
          </cell>
          <cell r="D10453" t="str">
            <v>PC</v>
          </cell>
          <cell r="E10453">
            <v>168</v>
          </cell>
          <cell r="F10453">
            <v>420</v>
          </cell>
        </row>
        <row r="10454">
          <cell r="A10454">
            <v>5024111</v>
          </cell>
          <cell r="B10454" t="str">
            <v>50-241-11</v>
          </cell>
          <cell r="C10454" t="str">
            <v xml:space="preserve">ECKELT REPOSITIONING FORCEPS RIGHT      </v>
          </cell>
          <cell r="D10454" t="str">
            <v>PC</v>
          </cell>
          <cell r="E10454">
            <v>189.5</v>
          </cell>
          <cell r="F10454">
            <v>473.75</v>
          </cell>
        </row>
        <row r="10455">
          <cell r="A10455">
            <v>5024112</v>
          </cell>
          <cell r="B10455" t="str">
            <v>50-241-12</v>
          </cell>
          <cell r="C10455" t="str">
            <v xml:space="preserve">ECKELT REPOSITIONING FORCEPS LEFT       </v>
          </cell>
          <cell r="D10455" t="str">
            <v>PC</v>
          </cell>
          <cell r="E10455">
            <v>189.5</v>
          </cell>
          <cell r="F10455">
            <v>473.75</v>
          </cell>
        </row>
        <row r="10456">
          <cell r="A10456">
            <v>5024501</v>
          </cell>
          <cell r="B10456" t="str">
            <v>50-245-01</v>
          </cell>
          <cell r="C10456" t="str">
            <v>ECKELT SOFT TISSUE PROTECTOR, LEFT, 15CM</v>
          </cell>
          <cell r="D10456" t="str">
            <v>PC</v>
          </cell>
          <cell r="E10456">
            <v>75.599999999999994</v>
          </cell>
          <cell r="F10456">
            <v>189</v>
          </cell>
        </row>
        <row r="10457">
          <cell r="A10457">
            <v>5024502</v>
          </cell>
          <cell r="B10457" t="str">
            <v>50-245-02</v>
          </cell>
          <cell r="C10457" t="str">
            <v>ECKELT SOFT TISSUE PROTECTOR, RIGHT,15CM</v>
          </cell>
          <cell r="D10457" t="str">
            <v>PC</v>
          </cell>
          <cell r="E10457">
            <v>75.599999999999994</v>
          </cell>
          <cell r="F10457">
            <v>189</v>
          </cell>
        </row>
        <row r="10458">
          <cell r="A10458">
            <v>5025015</v>
          </cell>
          <cell r="B10458" t="str">
            <v>50-250-15</v>
          </cell>
          <cell r="C10458" t="str">
            <v xml:space="preserve">TROCAR WITH SLEEVE                      </v>
          </cell>
          <cell r="D10458" t="str">
            <v>PC</v>
          </cell>
          <cell r="E10458">
            <v>129</v>
          </cell>
          <cell r="F10458">
            <v>322.5</v>
          </cell>
        </row>
        <row r="10459">
          <cell r="A10459">
            <v>5025615</v>
          </cell>
          <cell r="B10459" t="str">
            <v>50-256-15</v>
          </cell>
          <cell r="C10459" t="str">
            <v xml:space="preserve">POSITIONER WITH THREAD                  </v>
          </cell>
          <cell r="D10459" t="str">
            <v>PC</v>
          </cell>
          <cell r="E10459">
            <v>99.5</v>
          </cell>
          <cell r="F10459">
            <v>248.75</v>
          </cell>
        </row>
        <row r="10460">
          <cell r="A10460">
            <v>5025815</v>
          </cell>
          <cell r="B10460" t="str">
            <v>50-258-15</v>
          </cell>
          <cell r="C10460" t="str">
            <v xml:space="preserve">POSITIONER SMOOTH                       </v>
          </cell>
          <cell r="D10460" t="str">
            <v>PC</v>
          </cell>
          <cell r="E10460">
            <v>88.7</v>
          </cell>
          <cell r="F10460">
            <v>221.75</v>
          </cell>
        </row>
        <row r="10461">
          <cell r="A10461">
            <v>5026018</v>
          </cell>
          <cell r="B10461" t="str">
            <v>50-260-18</v>
          </cell>
          <cell r="C10461" t="str">
            <v xml:space="preserve">ECKELT SCREW INTRODUCER                 </v>
          </cell>
          <cell r="D10461" t="str">
            <v>PC</v>
          </cell>
          <cell r="E10461">
            <v>130</v>
          </cell>
          <cell r="F10461">
            <v>325</v>
          </cell>
        </row>
        <row r="10462">
          <cell r="A10462">
            <v>5026418</v>
          </cell>
          <cell r="B10462" t="str">
            <v>50-264-18</v>
          </cell>
          <cell r="C10462" t="str">
            <v xml:space="preserve">ECKELT NUT SUPPORTER                    </v>
          </cell>
          <cell r="D10462" t="str">
            <v>PC</v>
          </cell>
          <cell r="E10462">
            <v>155.5</v>
          </cell>
          <cell r="F10462">
            <v>388.75</v>
          </cell>
        </row>
        <row r="10463">
          <cell r="A10463">
            <v>5028000</v>
          </cell>
          <cell r="B10463" t="str">
            <v>50-280-00</v>
          </cell>
          <cell r="C10463" t="str">
            <v xml:space="preserve">MICRO PLATES   0MM,LEFT                 </v>
          </cell>
          <cell r="D10463" t="str">
            <v>PC</v>
          </cell>
          <cell r="E10463">
            <v>99.9</v>
          </cell>
          <cell r="F10463">
            <v>249.75</v>
          </cell>
        </row>
        <row r="10464">
          <cell r="A10464">
            <v>5028003</v>
          </cell>
          <cell r="B10464" t="str">
            <v>50-280-03</v>
          </cell>
          <cell r="C10464" t="str">
            <v xml:space="preserve">MICRO PLATES   3MM,LEFT                 </v>
          </cell>
          <cell r="D10464" t="str">
            <v>PC</v>
          </cell>
          <cell r="E10464">
            <v>99.9</v>
          </cell>
          <cell r="F10464">
            <v>249.75</v>
          </cell>
        </row>
        <row r="10465">
          <cell r="A10465">
            <v>5028005</v>
          </cell>
          <cell r="B10465" t="str">
            <v>50-280-05</v>
          </cell>
          <cell r="C10465" t="str">
            <v xml:space="preserve">MICRO PLATES   5MM,LEFT                 </v>
          </cell>
          <cell r="D10465" t="str">
            <v>PC</v>
          </cell>
          <cell r="E10465">
            <v>99.9</v>
          </cell>
          <cell r="F10465">
            <v>249.75</v>
          </cell>
        </row>
        <row r="10466">
          <cell r="A10466">
            <v>5028007</v>
          </cell>
          <cell r="B10466" t="str">
            <v>50-280-07</v>
          </cell>
          <cell r="C10466" t="str">
            <v xml:space="preserve">MICRO PLATES   7MM,LEFT                 </v>
          </cell>
          <cell r="D10466" t="str">
            <v>PC</v>
          </cell>
          <cell r="E10466">
            <v>99.9</v>
          </cell>
          <cell r="F10466">
            <v>249.75</v>
          </cell>
        </row>
        <row r="10467">
          <cell r="A10467">
            <v>5028009</v>
          </cell>
          <cell r="B10467" t="str">
            <v>50-280-09</v>
          </cell>
          <cell r="C10467" t="str">
            <v xml:space="preserve">MICRO PLATES   9MM,LEFT                 </v>
          </cell>
          <cell r="D10467" t="str">
            <v>PC</v>
          </cell>
          <cell r="E10467">
            <v>99.9</v>
          </cell>
          <cell r="F10467">
            <v>249.75</v>
          </cell>
        </row>
        <row r="10468">
          <cell r="A10468">
            <v>5028011</v>
          </cell>
          <cell r="B10468" t="str">
            <v>50-280-11</v>
          </cell>
          <cell r="C10468" t="str">
            <v xml:space="preserve">MICRO PLATES  11MM,LEFT                 </v>
          </cell>
          <cell r="D10468" t="str">
            <v>PC</v>
          </cell>
          <cell r="E10468">
            <v>99.9</v>
          </cell>
          <cell r="F10468">
            <v>249.75</v>
          </cell>
        </row>
        <row r="10469">
          <cell r="A10469">
            <v>5028200</v>
          </cell>
          <cell r="B10469" t="str">
            <v>50-282-00</v>
          </cell>
          <cell r="C10469" t="str">
            <v xml:space="preserve">MICRO PLATES   0MM,RIGHT                </v>
          </cell>
          <cell r="D10469" t="str">
            <v>PC</v>
          </cell>
          <cell r="E10469">
            <v>99.9</v>
          </cell>
          <cell r="F10469">
            <v>249.75</v>
          </cell>
        </row>
        <row r="10470">
          <cell r="A10470">
            <v>5028203</v>
          </cell>
          <cell r="B10470" t="str">
            <v>50-282-03</v>
          </cell>
          <cell r="C10470" t="str">
            <v xml:space="preserve">MICRO PLATES   3MM,RIGHT                </v>
          </cell>
          <cell r="D10470" t="str">
            <v>PC</v>
          </cell>
          <cell r="E10470">
            <v>99.9</v>
          </cell>
          <cell r="F10470">
            <v>249.75</v>
          </cell>
        </row>
        <row r="10471">
          <cell r="A10471">
            <v>5028205</v>
          </cell>
          <cell r="B10471" t="str">
            <v>50-282-05</v>
          </cell>
          <cell r="C10471" t="str">
            <v xml:space="preserve">MICRO PLATES   5MM,RIGHT                </v>
          </cell>
          <cell r="D10471" t="str">
            <v>PC</v>
          </cell>
          <cell r="E10471">
            <v>99.9</v>
          </cell>
          <cell r="F10471">
            <v>249.75</v>
          </cell>
        </row>
        <row r="10472">
          <cell r="A10472">
            <v>5028207</v>
          </cell>
          <cell r="B10472" t="str">
            <v>50-282-07</v>
          </cell>
          <cell r="C10472" t="str">
            <v xml:space="preserve">MICRO PLATES   7MM,RIGHT                </v>
          </cell>
          <cell r="D10472" t="str">
            <v>PC</v>
          </cell>
          <cell r="E10472">
            <v>99.9</v>
          </cell>
          <cell r="F10472">
            <v>249.75</v>
          </cell>
        </row>
        <row r="10473">
          <cell r="A10473">
            <v>5028209</v>
          </cell>
          <cell r="B10473" t="str">
            <v>50-282-09</v>
          </cell>
          <cell r="C10473" t="str">
            <v xml:space="preserve">MICRO PLATES   9MM,RIGHT                </v>
          </cell>
          <cell r="D10473" t="str">
            <v>PC</v>
          </cell>
          <cell r="E10473">
            <v>99.9</v>
          </cell>
          <cell r="F10473">
            <v>249.75</v>
          </cell>
        </row>
        <row r="10474">
          <cell r="A10474">
            <v>5028211</v>
          </cell>
          <cell r="B10474" t="str">
            <v>50-282-11</v>
          </cell>
          <cell r="C10474" t="str">
            <v xml:space="preserve">MICRO PLATES  11MM,RIGHT                </v>
          </cell>
          <cell r="D10474" t="str">
            <v>PC</v>
          </cell>
          <cell r="E10474">
            <v>99.9</v>
          </cell>
          <cell r="F10474">
            <v>249.75</v>
          </cell>
        </row>
        <row r="10475">
          <cell r="A10475">
            <v>5030002</v>
          </cell>
          <cell r="B10475" t="str">
            <v>50-300-02</v>
          </cell>
          <cell r="C10475" t="str">
            <v xml:space="preserve">LINDORF CHIN PLATE, 2MM                 </v>
          </cell>
          <cell r="D10475">
            <v>5</v>
          </cell>
          <cell r="E10475">
            <v>292.5</v>
          </cell>
          <cell r="F10475">
            <v>731.25</v>
          </cell>
        </row>
        <row r="10476">
          <cell r="A10476">
            <v>5030071</v>
          </cell>
          <cell r="B10476" t="str">
            <v>50-300-71</v>
          </cell>
          <cell r="C10476" t="str">
            <v xml:space="preserve">LINDORF CHIN PLATE, 2MM, STERIL         </v>
          </cell>
          <cell r="D10476" t="str">
            <v>PC</v>
          </cell>
          <cell r="E10476">
            <v>64.8</v>
          </cell>
          <cell r="F10476">
            <v>162</v>
          </cell>
        </row>
        <row r="10477">
          <cell r="A10477">
            <v>5030091</v>
          </cell>
          <cell r="B10477" t="str">
            <v>50-300-91</v>
          </cell>
          <cell r="C10477" t="str">
            <v xml:space="preserve">LINDORF CHIN PLATE, 2MM                 </v>
          </cell>
          <cell r="D10477" t="str">
            <v>PC</v>
          </cell>
          <cell r="E10477">
            <v>59.04</v>
          </cell>
          <cell r="F10477">
            <v>147.6</v>
          </cell>
        </row>
        <row r="10478">
          <cell r="A10478">
            <v>5030004</v>
          </cell>
          <cell r="B10478" t="str">
            <v>50-300-04</v>
          </cell>
          <cell r="C10478" t="str">
            <v xml:space="preserve">LINDORF CHIN PLATE, 4MM                 </v>
          </cell>
          <cell r="D10478">
            <v>5</v>
          </cell>
          <cell r="E10478">
            <v>292.5</v>
          </cell>
          <cell r="F10478">
            <v>731.25</v>
          </cell>
        </row>
        <row r="10479">
          <cell r="A10479">
            <v>5030071</v>
          </cell>
          <cell r="B10479" t="str">
            <v>50-300-71</v>
          </cell>
          <cell r="C10479" t="str">
            <v xml:space="preserve">LINDORF CHIN PLATE, 4MM, STERIL         </v>
          </cell>
          <cell r="D10479" t="str">
            <v>PC</v>
          </cell>
          <cell r="E10479">
            <v>64.8</v>
          </cell>
          <cell r="F10479">
            <v>162</v>
          </cell>
        </row>
        <row r="10480">
          <cell r="A10480">
            <v>5030091</v>
          </cell>
          <cell r="B10480" t="str">
            <v>50-300-91</v>
          </cell>
          <cell r="C10480" t="str">
            <v xml:space="preserve">LINDORF CHIN PLATE, 4MM                 </v>
          </cell>
          <cell r="D10480" t="str">
            <v>PC</v>
          </cell>
          <cell r="E10480">
            <v>59.04</v>
          </cell>
          <cell r="F10480">
            <v>147.6</v>
          </cell>
        </row>
        <row r="10481">
          <cell r="A10481">
            <v>5030006</v>
          </cell>
          <cell r="B10481" t="str">
            <v>50-300-06</v>
          </cell>
          <cell r="C10481" t="str">
            <v xml:space="preserve">LINDORF CHIN PLATE, 6MM                 </v>
          </cell>
          <cell r="D10481">
            <v>5</v>
          </cell>
          <cell r="E10481">
            <v>292.5</v>
          </cell>
          <cell r="F10481">
            <v>731.25</v>
          </cell>
        </row>
        <row r="10482">
          <cell r="A10482">
            <v>5030071</v>
          </cell>
          <cell r="B10482" t="str">
            <v>50-300-71</v>
          </cell>
          <cell r="C10482" t="str">
            <v xml:space="preserve">LINDORF CHIN PLATE, 6MM, STERILE        </v>
          </cell>
          <cell r="D10482" t="str">
            <v>PC</v>
          </cell>
          <cell r="E10482">
            <v>64.8</v>
          </cell>
          <cell r="F10482">
            <v>162</v>
          </cell>
        </row>
        <row r="10483">
          <cell r="A10483">
            <v>5030091</v>
          </cell>
          <cell r="B10483" t="str">
            <v>50-300-91</v>
          </cell>
          <cell r="C10483" t="str">
            <v xml:space="preserve">LINDORF CHIN PLATE, 6MM                 </v>
          </cell>
          <cell r="D10483" t="str">
            <v>PC</v>
          </cell>
          <cell r="E10483">
            <v>59.04</v>
          </cell>
          <cell r="F10483">
            <v>147.6</v>
          </cell>
        </row>
        <row r="10484">
          <cell r="A10484">
            <v>5030008</v>
          </cell>
          <cell r="B10484" t="str">
            <v>50-300-08</v>
          </cell>
          <cell r="C10484" t="str">
            <v xml:space="preserve">LINDORF CHIN PLATE, 8MM                 </v>
          </cell>
          <cell r="D10484">
            <v>5</v>
          </cell>
          <cell r="E10484">
            <v>292.5</v>
          </cell>
          <cell r="F10484">
            <v>731.25</v>
          </cell>
        </row>
        <row r="10485">
          <cell r="A10485">
            <v>5030071</v>
          </cell>
          <cell r="B10485" t="str">
            <v>50-300-71</v>
          </cell>
          <cell r="C10485" t="str">
            <v xml:space="preserve">LINDORF CHIN PLATE, 8MM, STERILE        </v>
          </cell>
          <cell r="D10485" t="str">
            <v>PC</v>
          </cell>
          <cell r="E10485">
            <v>64.8</v>
          </cell>
          <cell r="F10485">
            <v>162</v>
          </cell>
        </row>
        <row r="10486">
          <cell r="A10486">
            <v>5030091</v>
          </cell>
          <cell r="B10486" t="str">
            <v>50-300-91</v>
          </cell>
          <cell r="C10486" t="str">
            <v xml:space="preserve">LINDORF CHIN PLATE, 8MM                 </v>
          </cell>
          <cell r="D10486" t="str">
            <v>PC</v>
          </cell>
          <cell r="E10486">
            <v>59.04</v>
          </cell>
          <cell r="F10486">
            <v>147.6</v>
          </cell>
        </row>
        <row r="10487">
          <cell r="A10487">
            <v>5030010</v>
          </cell>
          <cell r="B10487" t="str">
            <v>50-300-10</v>
          </cell>
          <cell r="C10487" t="str">
            <v xml:space="preserve">LINDORF CHIN PLATE, 10MM                </v>
          </cell>
          <cell r="D10487">
            <v>5</v>
          </cell>
          <cell r="E10487">
            <v>292.5</v>
          </cell>
          <cell r="F10487">
            <v>731.25</v>
          </cell>
        </row>
        <row r="10488">
          <cell r="A10488">
            <v>5030071</v>
          </cell>
          <cell r="B10488" t="str">
            <v>50-300-71</v>
          </cell>
          <cell r="C10488" t="str">
            <v xml:space="preserve">LINDORF CHIN PLATE, 10MM, STERILE       </v>
          </cell>
          <cell r="D10488" t="str">
            <v>PC</v>
          </cell>
          <cell r="E10488">
            <v>64.8</v>
          </cell>
          <cell r="F10488">
            <v>162</v>
          </cell>
        </row>
        <row r="10489">
          <cell r="A10489">
            <v>5030091</v>
          </cell>
          <cell r="B10489" t="str">
            <v>50-300-91</v>
          </cell>
          <cell r="C10489" t="str">
            <v xml:space="preserve">LINDORF CHIN PLATE, 10MM                </v>
          </cell>
          <cell r="D10489" t="str">
            <v>PC</v>
          </cell>
          <cell r="E10489">
            <v>59.04</v>
          </cell>
          <cell r="F10489">
            <v>147.6</v>
          </cell>
        </row>
        <row r="10490">
          <cell r="A10490">
            <v>5030012</v>
          </cell>
          <cell r="B10490" t="str">
            <v>50-300-12</v>
          </cell>
          <cell r="C10490" t="str">
            <v xml:space="preserve">LINDORF CHIN PLATE, 12MM                </v>
          </cell>
          <cell r="D10490">
            <v>5</v>
          </cell>
          <cell r="E10490">
            <v>292.5</v>
          </cell>
          <cell r="F10490">
            <v>731.25</v>
          </cell>
        </row>
        <row r="10491">
          <cell r="A10491">
            <v>5030071</v>
          </cell>
          <cell r="B10491" t="str">
            <v>50-300-71</v>
          </cell>
          <cell r="C10491" t="str">
            <v xml:space="preserve">LINDORF CHIN PLATE, 12MM, STERILE       </v>
          </cell>
          <cell r="D10491" t="str">
            <v>PC</v>
          </cell>
          <cell r="E10491">
            <v>64.8</v>
          </cell>
          <cell r="F10491">
            <v>162</v>
          </cell>
        </row>
        <row r="10492">
          <cell r="A10492">
            <v>5030091</v>
          </cell>
          <cell r="B10492" t="str">
            <v>50-300-91</v>
          </cell>
          <cell r="C10492" t="str">
            <v xml:space="preserve">LINDORF CHIN PLATE, 12MM                </v>
          </cell>
          <cell r="D10492" t="str">
            <v>PC</v>
          </cell>
          <cell r="E10492">
            <v>59.04</v>
          </cell>
          <cell r="F10492">
            <v>147.6</v>
          </cell>
        </row>
        <row r="10493">
          <cell r="A10493">
            <v>5030014</v>
          </cell>
          <cell r="B10493" t="str">
            <v>50-300-14</v>
          </cell>
          <cell r="C10493" t="str">
            <v xml:space="preserve">LINDORF CHIN PLATE, 14MM                </v>
          </cell>
          <cell r="D10493">
            <v>5</v>
          </cell>
          <cell r="E10493">
            <v>292.5</v>
          </cell>
          <cell r="F10493">
            <v>731.25</v>
          </cell>
        </row>
        <row r="10494">
          <cell r="A10494">
            <v>5030071</v>
          </cell>
          <cell r="B10494" t="str">
            <v>50-300-71</v>
          </cell>
          <cell r="C10494" t="str">
            <v xml:space="preserve">LINDORF CHIN PLATE, 14MM,STERILE        </v>
          </cell>
          <cell r="D10494" t="str">
            <v>PC</v>
          </cell>
          <cell r="E10494">
            <v>64.8</v>
          </cell>
          <cell r="F10494">
            <v>162</v>
          </cell>
        </row>
        <row r="10495">
          <cell r="A10495">
            <v>5030091</v>
          </cell>
          <cell r="B10495" t="str">
            <v>50-300-91</v>
          </cell>
          <cell r="C10495" t="str">
            <v xml:space="preserve">LINDORF CHIN PLATE, 14MM                </v>
          </cell>
          <cell r="D10495" t="str">
            <v>PC</v>
          </cell>
          <cell r="E10495">
            <v>59.04</v>
          </cell>
          <cell r="F10495">
            <v>147.6</v>
          </cell>
        </row>
        <row r="10496">
          <cell r="A10496">
            <v>5030201</v>
          </cell>
          <cell r="B10496" t="str">
            <v>50-302-01</v>
          </cell>
          <cell r="C10496" t="str">
            <v xml:space="preserve">MICRO CHIN PLATES 1 MM                  </v>
          </cell>
          <cell r="D10496" t="str">
            <v>PC</v>
          </cell>
          <cell r="E10496">
            <v>56.7</v>
          </cell>
          <cell r="F10496">
            <v>141.75</v>
          </cell>
        </row>
        <row r="10497">
          <cell r="A10497">
            <v>5030203</v>
          </cell>
          <cell r="B10497" t="str">
            <v>50-302-03</v>
          </cell>
          <cell r="C10497" t="str">
            <v xml:space="preserve">MICRO CHIN PLATES 3 MM                  </v>
          </cell>
          <cell r="D10497" t="str">
            <v>PC</v>
          </cell>
          <cell r="E10497">
            <v>56.7</v>
          </cell>
          <cell r="F10497">
            <v>141.75</v>
          </cell>
        </row>
        <row r="10498">
          <cell r="A10498">
            <v>5030205</v>
          </cell>
          <cell r="B10498" t="str">
            <v>50-302-05</v>
          </cell>
          <cell r="C10498" t="str">
            <v xml:space="preserve">MICRO CHIN PLATES 5 MM                  </v>
          </cell>
          <cell r="D10498" t="str">
            <v>PC</v>
          </cell>
          <cell r="E10498">
            <v>56.7</v>
          </cell>
          <cell r="F10498">
            <v>141.75</v>
          </cell>
        </row>
        <row r="10499">
          <cell r="A10499">
            <v>5030207</v>
          </cell>
          <cell r="B10499" t="str">
            <v>50-302-07</v>
          </cell>
          <cell r="C10499" t="str">
            <v xml:space="preserve">MICRO CHIN PLATES 7 MM                  </v>
          </cell>
          <cell r="D10499" t="str">
            <v>PC</v>
          </cell>
          <cell r="E10499">
            <v>56.7</v>
          </cell>
          <cell r="F10499">
            <v>141.75</v>
          </cell>
        </row>
        <row r="10500">
          <cell r="A10500">
            <v>5030209</v>
          </cell>
          <cell r="B10500" t="str">
            <v>50-302-09</v>
          </cell>
          <cell r="C10500" t="str">
            <v xml:space="preserve">MICRO CHIN PLATES 9 MM                  </v>
          </cell>
          <cell r="D10500" t="str">
            <v>PC</v>
          </cell>
          <cell r="E10500">
            <v>56.7</v>
          </cell>
          <cell r="F10500">
            <v>141.75</v>
          </cell>
        </row>
        <row r="10501">
          <cell r="A10501">
            <v>5030211</v>
          </cell>
          <cell r="B10501" t="str">
            <v>50-302-11</v>
          </cell>
          <cell r="C10501" t="str">
            <v xml:space="preserve">MICRO CHIN PLATES 11MM                  </v>
          </cell>
          <cell r="D10501" t="str">
            <v>PC</v>
          </cell>
          <cell r="E10501">
            <v>56.7</v>
          </cell>
          <cell r="F10501">
            <v>141.75</v>
          </cell>
        </row>
        <row r="10502">
          <cell r="A10502">
            <v>5030912</v>
          </cell>
          <cell r="B10502" t="str">
            <v>50-309-12</v>
          </cell>
          <cell r="C10502" t="str">
            <v xml:space="preserve">BURR-HOLES COVER 12MM                   </v>
          </cell>
          <cell r="D10502" t="str">
            <v>PC</v>
          </cell>
          <cell r="E10502">
            <v>69.48</v>
          </cell>
          <cell r="F10502">
            <v>173.70000000000002</v>
          </cell>
        </row>
        <row r="10503">
          <cell r="A10503">
            <v>5030920</v>
          </cell>
          <cell r="B10503" t="str">
            <v>50-309-20</v>
          </cell>
          <cell r="C10503" t="str">
            <v xml:space="preserve">BURR-HOLES COVER 20MM                   </v>
          </cell>
          <cell r="D10503" t="str">
            <v>PC</v>
          </cell>
          <cell r="E10503">
            <v>69.48</v>
          </cell>
          <cell r="F10503">
            <v>173.70000000000002</v>
          </cell>
        </row>
        <row r="10504">
          <cell r="A10504">
            <v>5030922</v>
          </cell>
          <cell r="B10504" t="str">
            <v>50-309-22</v>
          </cell>
          <cell r="C10504" t="str">
            <v xml:space="preserve">BURR HOLE COVER, 1.0, D12MM, 0.3MM      </v>
          </cell>
          <cell r="D10504" t="str">
            <v>PC</v>
          </cell>
          <cell r="E10504">
            <v>71.37</v>
          </cell>
          <cell r="F10504">
            <v>178.42500000000001</v>
          </cell>
        </row>
        <row r="10505">
          <cell r="A10505">
            <v>5030925</v>
          </cell>
          <cell r="B10505" t="str">
            <v>50-309-25</v>
          </cell>
          <cell r="C10505" t="str">
            <v xml:space="preserve">BURR HOLE COVER, 1.0, D15MM, 0.3MM      </v>
          </cell>
          <cell r="D10505" t="str">
            <v>PC</v>
          </cell>
          <cell r="E10505">
            <v>71.37</v>
          </cell>
          <cell r="F10505">
            <v>178.42500000000001</v>
          </cell>
        </row>
        <row r="10506">
          <cell r="A10506">
            <v>5030927</v>
          </cell>
          <cell r="B10506" t="str">
            <v>50-309-27</v>
          </cell>
          <cell r="C10506" t="str">
            <v xml:space="preserve">BURR HOLE COVER, 1.0, D17MM, 0.3MM      </v>
          </cell>
          <cell r="D10506" t="str">
            <v>PC</v>
          </cell>
          <cell r="E10506">
            <v>71.37</v>
          </cell>
          <cell r="F10506">
            <v>178.42500000000001</v>
          </cell>
        </row>
        <row r="10507">
          <cell r="A10507">
            <v>5030930</v>
          </cell>
          <cell r="B10507" t="str">
            <v>50-309-30</v>
          </cell>
          <cell r="C10507" t="str">
            <v xml:space="preserve">BURR HOLE COVER, 1.0, D20MM, 0.3MM      </v>
          </cell>
          <cell r="D10507" t="str">
            <v>PC</v>
          </cell>
          <cell r="E10507">
            <v>71.37</v>
          </cell>
          <cell r="F10507">
            <v>178.42500000000001</v>
          </cell>
        </row>
        <row r="10508">
          <cell r="A10508">
            <v>5031000</v>
          </cell>
          <cell r="B10508" t="str">
            <v>50-310-00</v>
          </cell>
          <cell r="C10508" t="str">
            <v xml:space="preserve">GUIDED SCREW FIXATION DEVICE            </v>
          </cell>
          <cell r="D10508" t="str">
            <v>PC</v>
          </cell>
          <cell r="E10508">
            <v>142</v>
          </cell>
          <cell r="F10508">
            <v>355</v>
          </cell>
        </row>
        <row r="10509">
          <cell r="A10509">
            <v>5031071</v>
          </cell>
          <cell r="B10509" t="str">
            <v>50-310-71</v>
          </cell>
          <cell r="C10509" t="str">
            <v xml:space="preserve">GUIDED SCREW FIXATION DEVICE STERILE    </v>
          </cell>
          <cell r="D10509" t="str">
            <v>PC</v>
          </cell>
          <cell r="E10509">
            <v>193</v>
          </cell>
          <cell r="F10509">
            <v>482.5</v>
          </cell>
        </row>
        <row r="10510">
          <cell r="A10510">
            <v>5031008</v>
          </cell>
          <cell r="B10510" t="str">
            <v>50-310-08</v>
          </cell>
          <cell r="C10510" t="str">
            <v>BURR-HOLES COVER-J,1.5MM,DRAI,D18,PRECON</v>
          </cell>
          <cell r="D10510" t="str">
            <v>PC</v>
          </cell>
          <cell r="E10510">
            <v>84.2</v>
          </cell>
          <cell r="F10510">
            <v>210.5</v>
          </cell>
        </row>
        <row r="10511">
          <cell r="A10511">
            <v>5031009</v>
          </cell>
          <cell r="B10511" t="str">
            <v>50-310-09</v>
          </cell>
          <cell r="C10511" t="str">
            <v xml:space="preserve">BURR-HOLES COVER, 1.5MM, DRAINAGE       </v>
          </cell>
          <cell r="D10511" t="str">
            <v>PC</v>
          </cell>
          <cell r="E10511">
            <v>68.099999999999994</v>
          </cell>
          <cell r="F10511">
            <v>170.25</v>
          </cell>
        </row>
        <row r="10512">
          <cell r="A10512">
            <v>5031011</v>
          </cell>
          <cell r="B10512" t="str">
            <v>50-310-11</v>
          </cell>
          <cell r="C10512" t="str">
            <v xml:space="preserve">BURR-HOLES COVER, 1.5MM, DRAINAGE       </v>
          </cell>
          <cell r="D10512" t="str">
            <v>PC</v>
          </cell>
          <cell r="E10512">
            <v>68.099999999999994</v>
          </cell>
          <cell r="F10512">
            <v>170.25</v>
          </cell>
        </row>
        <row r="10513">
          <cell r="A10513">
            <v>5031012</v>
          </cell>
          <cell r="B10513" t="str">
            <v>50-310-12</v>
          </cell>
          <cell r="C10513" t="str">
            <v xml:space="preserve">BURR HOLE COVER, 1.5, D12MM, 0.6MM      </v>
          </cell>
          <cell r="D10513" t="str">
            <v>PC</v>
          </cell>
          <cell r="E10513">
            <v>86.94</v>
          </cell>
          <cell r="F10513">
            <v>217.35</v>
          </cell>
        </row>
        <row r="10514">
          <cell r="A10514">
            <v>5031017</v>
          </cell>
          <cell r="B10514" t="str">
            <v>50-310-17</v>
          </cell>
          <cell r="C10514" t="str">
            <v xml:space="preserve">BURR HOLE COVER, 1.5, D17MM, 0.6MM      </v>
          </cell>
          <cell r="D10514" t="str">
            <v>PC</v>
          </cell>
          <cell r="E10514">
            <v>86.94</v>
          </cell>
          <cell r="F10514">
            <v>217.35</v>
          </cell>
        </row>
        <row r="10515">
          <cell r="A10515">
            <v>5031022</v>
          </cell>
          <cell r="B10515" t="str">
            <v>50-310-22</v>
          </cell>
          <cell r="C10515" t="str">
            <v>BURR-HOLE COVER, 1.5, D12MM,0.3MM,PRECON</v>
          </cell>
          <cell r="D10515" t="str">
            <v>PC</v>
          </cell>
          <cell r="E10515">
            <v>86.94</v>
          </cell>
          <cell r="F10515">
            <v>217.35</v>
          </cell>
        </row>
        <row r="10516">
          <cell r="A10516">
            <v>5031027</v>
          </cell>
          <cell r="B10516" t="str">
            <v>50-310-27</v>
          </cell>
          <cell r="C10516" t="str">
            <v xml:space="preserve">BURR-HOLES COVER 27 MM                  </v>
          </cell>
          <cell r="D10516" t="str">
            <v>PC</v>
          </cell>
          <cell r="E10516">
            <v>86.94</v>
          </cell>
          <cell r="F10516">
            <v>217.35</v>
          </cell>
        </row>
        <row r="10517">
          <cell r="A10517">
            <v>5031032</v>
          </cell>
          <cell r="B10517" t="str">
            <v>50-310-32</v>
          </cell>
          <cell r="C10517" t="str">
            <v xml:space="preserve">BURR-HOLES COVER, 1.5MM, D22MM          </v>
          </cell>
          <cell r="D10517" t="str">
            <v>PC</v>
          </cell>
          <cell r="E10517">
            <v>76.400000000000006</v>
          </cell>
          <cell r="F10517">
            <v>191</v>
          </cell>
        </row>
        <row r="10518">
          <cell r="A10518">
            <v>5031112</v>
          </cell>
          <cell r="B10518" t="str">
            <v>50-311-12</v>
          </cell>
          <cell r="C10518" t="str">
            <v xml:space="preserve">BURR-HOLE COVER, 2,0, D12MM, 0.6MM      </v>
          </cell>
          <cell r="D10518" t="str">
            <v>PC</v>
          </cell>
          <cell r="E10518">
            <v>86.94</v>
          </cell>
          <cell r="F10518">
            <v>217.35</v>
          </cell>
        </row>
        <row r="10519">
          <cell r="A10519">
            <v>5031117</v>
          </cell>
          <cell r="B10519" t="str">
            <v>50-311-17</v>
          </cell>
          <cell r="C10519" t="str">
            <v xml:space="preserve">BURR-HOLE COVER, 2,0, D17MM, 0.6MM      </v>
          </cell>
          <cell r="D10519" t="str">
            <v>PC</v>
          </cell>
          <cell r="E10519">
            <v>86.94</v>
          </cell>
          <cell r="F10519">
            <v>217.35</v>
          </cell>
        </row>
        <row r="10520">
          <cell r="A10520">
            <v>5031122</v>
          </cell>
          <cell r="B10520" t="str">
            <v>50-311-22</v>
          </cell>
          <cell r="C10520" t="str">
            <v xml:space="preserve">BURR-HOLES COVER, 2.0MM, D12MM          </v>
          </cell>
          <cell r="D10520" t="str">
            <v>PC</v>
          </cell>
          <cell r="E10520">
            <v>71.900000000000006</v>
          </cell>
          <cell r="F10520">
            <v>179.75</v>
          </cell>
        </row>
        <row r="10521">
          <cell r="A10521">
            <v>5031127</v>
          </cell>
          <cell r="B10521" t="str">
            <v>50-311-27</v>
          </cell>
          <cell r="C10521" t="str">
            <v xml:space="preserve">BURR-HOLES COVER, 2.0MM, D17MM          </v>
          </cell>
          <cell r="D10521" t="str">
            <v>PC</v>
          </cell>
          <cell r="E10521">
            <v>76.5</v>
          </cell>
          <cell r="F10521">
            <v>191.25</v>
          </cell>
        </row>
        <row r="10522">
          <cell r="A10522">
            <v>5032008</v>
          </cell>
          <cell r="B10522" t="str">
            <v>50-320-08</v>
          </cell>
          <cell r="C10522" t="str">
            <v xml:space="preserve">MINI PL., 8-HOL, STRAIGHT, RB 1.0MM     </v>
          </cell>
          <cell r="D10522" t="str">
            <v>PC</v>
          </cell>
          <cell r="E10522">
            <v>29.34</v>
          </cell>
          <cell r="F10522">
            <v>73.349999999999994</v>
          </cell>
        </row>
        <row r="10523">
          <cell r="A10523">
            <v>5032071</v>
          </cell>
          <cell r="B10523" t="str">
            <v>50-320-71</v>
          </cell>
          <cell r="C10523" t="str">
            <v xml:space="preserve">MINIPL. 2.0,8-HOLES,STRAIGHT,RB,STERILE </v>
          </cell>
          <cell r="D10523" t="str">
            <v>PC</v>
          </cell>
          <cell r="E10523">
            <v>31.68</v>
          </cell>
          <cell r="F10523">
            <v>79.2</v>
          </cell>
        </row>
        <row r="10524">
          <cell r="A10524">
            <v>5032104</v>
          </cell>
          <cell r="B10524" t="str">
            <v>50-321-04</v>
          </cell>
          <cell r="C10524" t="str">
            <v xml:space="preserve">MINI PL., 4-HOL, SHORT-STRAI, RB 1.0MM  </v>
          </cell>
          <cell r="D10524" t="str">
            <v>PC</v>
          </cell>
          <cell r="E10524">
            <v>23.4</v>
          </cell>
          <cell r="F10524">
            <v>58.5</v>
          </cell>
        </row>
        <row r="10525">
          <cell r="A10525">
            <v>5032204</v>
          </cell>
          <cell r="B10525" t="str">
            <v>50-322-04</v>
          </cell>
          <cell r="C10525" t="str">
            <v xml:space="preserve">MINI PL., 4-HOL, LONG-STR, RB 1.0MM     </v>
          </cell>
          <cell r="D10525" t="str">
            <v>PC</v>
          </cell>
          <cell r="E10525">
            <v>23.4</v>
          </cell>
          <cell r="F10525">
            <v>58.5</v>
          </cell>
        </row>
        <row r="10526">
          <cell r="A10526">
            <v>5032501</v>
          </cell>
          <cell r="B10526" t="str">
            <v>50-325-01</v>
          </cell>
          <cell r="C10526" t="str">
            <v xml:space="preserve">FRACTURE REDUCTION CLAMP 15CM           </v>
          </cell>
          <cell r="D10526" t="str">
            <v>PC</v>
          </cell>
          <cell r="E10526">
            <v>121</v>
          </cell>
          <cell r="F10526">
            <v>302.5</v>
          </cell>
        </row>
        <row r="10527">
          <cell r="A10527">
            <v>5032511</v>
          </cell>
          <cell r="B10527" t="str">
            <v>50-325-11</v>
          </cell>
          <cell r="C10527" t="str">
            <v xml:space="preserve">ECKELT TMJ CLAMP LEFT                   </v>
          </cell>
          <cell r="D10527" t="str">
            <v>PC</v>
          </cell>
          <cell r="E10527">
            <v>175</v>
          </cell>
          <cell r="F10527">
            <v>437.5</v>
          </cell>
        </row>
        <row r="10528">
          <cell r="A10528">
            <v>5032512</v>
          </cell>
          <cell r="B10528" t="str">
            <v>50-325-12</v>
          </cell>
          <cell r="C10528" t="str">
            <v xml:space="preserve">ECKELT TMJ CLAMP RIGHT                  </v>
          </cell>
          <cell r="D10528" t="str">
            <v>PC</v>
          </cell>
          <cell r="E10528">
            <v>175</v>
          </cell>
          <cell r="F10528">
            <v>437.5</v>
          </cell>
        </row>
        <row r="10529">
          <cell r="A10529">
            <v>5033006</v>
          </cell>
          <cell r="B10529" t="str">
            <v>50-330-06</v>
          </cell>
          <cell r="C10529" t="str">
            <v xml:space="preserve">MINI SAGITTAL PL.6-HOL,SHORT,RB 1.0MM   </v>
          </cell>
          <cell r="D10529" t="str">
            <v>PC</v>
          </cell>
          <cell r="E10529">
            <v>38.880000000000003</v>
          </cell>
          <cell r="F10529">
            <v>97.2</v>
          </cell>
        </row>
        <row r="10530">
          <cell r="A10530">
            <v>5033106</v>
          </cell>
          <cell r="B10530" t="str">
            <v>50-331-06</v>
          </cell>
          <cell r="C10530" t="str">
            <v xml:space="preserve">MINI SAGITTAL PL. 6-HOL, MED., RB 1.0MM </v>
          </cell>
          <cell r="D10530" t="str">
            <v>PC</v>
          </cell>
          <cell r="E10530">
            <v>38.880000000000003</v>
          </cell>
          <cell r="F10530">
            <v>97.2</v>
          </cell>
        </row>
        <row r="10531">
          <cell r="A10531">
            <v>5033206</v>
          </cell>
          <cell r="B10531" t="str">
            <v>50-332-06</v>
          </cell>
          <cell r="C10531" t="str">
            <v xml:space="preserve">MINI SAGITAL PL., 6-HOL, LONG, RB 1.0MM </v>
          </cell>
          <cell r="D10531" t="str">
            <v>PC</v>
          </cell>
          <cell r="E10531">
            <v>38.880000000000003</v>
          </cell>
          <cell r="F10531">
            <v>97.2</v>
          </cell>
        </row>
        <row r="10532">
          <cell r="A10532">
            <v>5034008</v>
          </cell>
          <cell r="B10532" t="str">
            <v>50-340-08</v>
          </cell>
          <cell r="C10532" t="str">
            <v xml:space="preserve">CROSS DRIVE ORTHO ANCHOR SCREW 1.5X11MM </v>
          </cell>
          <cell r="D10532" t="str">
            <v>PC</v>
          </cell>
          <cell r="E10532">
            <v>62.7</v>
          </cell>
          <cell r="F10532">
            <v>156.75</v>
          </cell>
        </row>
        <row r="10533">
          <cell r="A10533">
            <v>5034012</v>
          </cell>
          <cell r="B10533" t="str">
            <v>50-340-12</v>
          </cell>
          <cell r="C10533" t="str">
            <v xml:space="preserve">CROSS DRIVE ORTHO ANCHOR SCREW 1.5X13MM </v>
          </cell>
          <cell r="D10533" t="str">
            <v>PC</v>
          </cell>
          <cell r="E10533">
            <v>62.7</v>
          </cell>
          <cell r="F10533">
            <v>156.75</v>
          </cell>
        </row>
        <row r="10534">
          <cell r="A10534">
            <v>5036004</v>
          </cell>
          <cell r="B10534" t="str">
            <v>50-360-04</v>
          </cell>
          <cell r="C10534" t="str">
            <v xml:space="preserve">MINIPL., 2.0, 4-HOLES, STRAIGHT, 0.6MM  </v>
          </cell>
          <cell r="D10534">
            <v>5</v>
          </cell>
          <cell r="E10534">
            <v>93.15</v>
          </cell>
          <cell r="F10534">
            <v>232.875</v>
          </cell>
        </row>
        <row r="10535">
          <cell r="A10535">
            <v>5036071</v>
          </cell>
          <cell r="B10535" t="str">
            <v>50-360-71</v>
          </cell>
          <cell r="C10535" t="str">
            <v>MINI PLATE 2.0,4-HOLE,STR.,0.6MM,STERILE</v>
          </cell>
          <cell r="D10535" t="str">
            <v>PC</v>
          </cell>
          <cell r="E10535">
            <v>24.39</v>
          </cell>
          <cell r="F10535">
            <v>60.975000000000001</v>
          </cell>
        </row>
        <row r="10536">
          <cell r="A10536">
            <v>5036091</v>
          </cell>
          <cell r="B10536" t="str">
            <v>50-360-91</v>
          </cell>
          <cell r="C10536" t="str">
            <v xml:space="preserve">MINIPL., 2.0, 4-HOLES, STRAIGHT, 0.6MM  </v>
          </cell>
          <cell r="D10536" t="str">
            <v>PC</v>
          </cell>
          <cell r="E10536">
            <v>18.809999999999999</v>
          </cell>
          <cell r="F10536">
            <v>47.024999999999999</v>
          </cell>
        </row>
        <row r="10537">
          <cell r="A10537">
            <v>5036202</v>
          </cell>
          <cell r="B10537" t="str">
            <v>50-362-02</v>
          </cell>
          <cell r="C10537" t="str">
            <v xml:space="preserve">MINIPL., 2.0, 2-HOLES, STRAIGHT, 0.6MM  </v>
          </cell>
          <cell r="D10537">
            <v>5</v>
          </cell>
          <cell r="E10537">
            <v>96.75</v>
          </cell>
          <cell r="F10537">
            <v>241.875</v>
          </cell>
        </row>
        <row r="10538">
          <cell r="A10538">
            <v>5036291</v>
          </cell>
          <cell r="B10538" t="str">
            <v>50-362-91</v>
          </cell>
          <cell r="C10538" t="str">
            <v xml:space="preserve">MINIPL., 2.0, 2-HOLES, STRAIGHT, 0.6MM  </v>
          </cell>
          <cell r="D10538" t="str">
            <v>PC</v>
          </cell>
          <cell r="E10538">
            <v>19.53</v>
          </cell>
          <cell r="F10538">
            <v>48.825000000000003</v>
          </cell>
        </row>
        <row r="10539">
          <cell r="A10539">
            <v>5036204</v>
          </cell>
          <cell r="B10539" t="str">
            <v>50-362-04</v>
          </cell>
          <cell r="C10539" t="str">
            <v>MINIPL., 2.0, 4-HOLES, SHORT, STR.,0.6MM</v>
          </cell>
          <cell r="D10539">
            <v>5</v>
          </cell>
          <cell r="E10539">
            <v>96.75</v>
          </cell>
          <cell r="F10539">
            <v>241.875</v>
          </cell>
        </row>
        <row r="10540">
          <cell r="A10540">
            <v>5036271</v>
          </cell>
          <cell r="B10540" t="str">
            <v>50-362-71</v>
          </cell>
          <cell r="C10540" t="str">
            <v>MINI PLATE 2.0,4-H,SH,STR.,0.6MM,STERILE</v>
          </cell>
          <cell r="D10540" t="str">
            <v>PC</v>
          </cell>
          <cell r="E10540">
            <v>25.11</v>
          </cell>
          <cell r="F10540">
            <v>62.774999999999999</v>
          </cell>
        </row>
        <row r="10541">
          <cell r="A10541">
            <v>5036291</v>
          </cell>
          <cell r="B10541" t="str">
            <v>50-362-91</v>
          </cell>
          <cell r="C10541" t="str">
            <v>MINIPL., 2.0, 4-HOLES, SHORT, STR.,0.6MM</v>
          </cell>
          <cell r="D10541" t="str">
            <v>PC</v>
          </cell>
          <cell r="E10541">
            <v>19.53</v>
          </cell>
          <cell r="F10541">
            <v>48.825000000000003</v>
          </cell>
        </row>
        <row r="10542">
          <cell r="A10542">
            <v>5036404</v>
          </cell>
          <cell r="B10542" t="str">
            <v>50-364-04</v>
          </cell>
          <cell r="C10542" t="str">
            <v>MINIPL., 2.0, 4-HOLES, SHORT, STR:,0,6MM</v>
          </cell>
          <cell r="D10542">
            <v>5</v>
          </cell>
          <cell r="E10542">
            <v>96.75</v>
          </cell>
          <cell r="F10542">
            <v>241.875</v>
          </cell>
        </row>
        <row r="10543">
          <cell r="A10543">
            <v>5036491</v>
          </cell>
          <cell r="B10543" t="str">
            <v>50-364-91</v>
          </cell>
          <cell r="C10543" t="str">
            <v>MINIPL., 2.0, 4-HOLES, LONG, STR., 0.6MM</v>
          </cell>
          <cell r="D10543" t="str">
            <v>PC</v>
          </cell>
          <cell r="E10543">
            <v>19.53</v>
          </cell>
          <cell r="F10543">
            <v>48.825000000000003</v>
          </cell>
        </row>
        <row r="10544">
          <cell r="A10544">
            <v>5036606</v>
          </cell>
          <cell r="B10544" t="str">
            <v>50-366-06</v>
          </cell>
          <cell r="C10544" t="str">
            <v xml:space="preserve">MINIPL., 2.0, 6-HOLES, STRAIGHT, 0.6 MM </v>
          </cell>
          <cell r="D10544">
            <v>5</v>
          </cell>
          <cell r="E10544">
            <v>103.05</v>
          </cell>
          <cell r="F10544">
            <v>257.625</v>
          </cell>
        </row>
        <row r="10545">
          <cell r="A10545">
            <v>5036691</v>
          </cell>
          <cell r="B10545" t="str">
            <v>50-366-91</v>
          </cell>
          <cell r="C10545" t="str">
            <v xml:space="preserve">MINIPL., 2.0, 6-HOLES, STRAIGHT, 0.6 MM </v>
          </cell>
          <cell r="D10545" t="str">
            <v>PC</v>
          </cell>
          <cell r="E10545">
            <v>20.7</v>
          </cell>
          <cell r="F10545">
            <v>51.75</v>
          </cell>
        </row>
        <row r="10546">
          <cell r="A10546">
            <v>5036806</v>
          </cell>
          <cell r="B10546" t="str">
            <v>50-368-06</v>
          </cell>
          <cell r="C10546" t="str">
            <v xml:space="preserve">MINIPL., 2.0, 6-HOLES, H-SHAPE, 0.6MM   </v>
          </cell>
          <cell r="D10546">
            <v>5</v>
          </cell>
          <cell r="E10546">
            <v>112.95</v>
          </cell>
          <cell r="F10546">
            <v>282.375</v>
          </cell>
        </row>
        <row r="10547">
          <cell r="A10547">
            <v>5036891</v>
          </cell>
          <cell r="B10547" t="str">
            <v>50-368-91</v>
          </cell>
          <cell r="C10547" t="str">
            <v xml:space="preserve">MINIPL., 2.0, 6-HOLES, H-SHAPE, 0.6MM   </v>
          </cell>
          <cell r="D10547" t="str">
            <v>PC</v>
          </cell>
          <cell r="E10547">
            <v>22.68</v>
          </cell>
          <cell r="F10547">
            <v>56.7</v>
          </cell>
        </row>
        <row r="10548">
          <cell r="A10548">
            <v>5036816</v>
          </cell>
          <cell r="B10548" t="str">
            <v>50-368-16</v>
          </cell>
          <cell r="C10548" t="str">
            <v xml:space="preserve">MINIPL., 2.0,16-HOLES, STRAIGHT, 0.6MM  </v>
          </cell>
          <cell r="D10548">
            <v>5</v>
          </cell>
          <cell r="E10548">
            <v>234</v>
          </cell>
          <cell r="F10548">
            <v>585</v>
          </cell>
        </row>
        <row r="10549">
          <cell r="A10549">
            <v>5036871</v>
          </cell>
          <cell r="B10549" t="str">
            <v>50-368-71</v>
          </cell>
          <cell r="C10549" t="str">
            <v>MINI PLATE 2.0,16-HOLE,STR,0.6MM,STERILE</v>
          </cell>
          <cell r="D10549" t="str">
            <v>PC</v>
          </cell>
          <cell r="E10549">
            <v>61.2</v>
          </cell>
          <cell r="F10549">
            <v>153</v>
          </cell>
        </row>
        <row r="10550">
          <cell r="A10550">
            <v>5036891</v>
          </cell>
          <cell r="B10550" t="str">
            <v>50-368-91</v>
          </cell>
          <cell r="C10550" t="str">
            <v xml:space="preserve">MINIPL., 2.0,16-HOLES, STRAIGHT, 0.6MM  </v>
          </cell>
          <cell r="D10550" t="str">
            <v>PC</v>
          </cell>
          <cell r="E10550">
            <v>47.16</v>
          </cell>
          <cell r="F10550">
            <v>117.89999999999999</v>
          </cell>
        </row>
        <row r="10551">
          <cell r="A10551">
            <v>5037008</v>
          </cell>
          <cell r="B10551" t="str">
            <v>50-370-08</v>
          </cell>
          <cell r="C10551" t="str">
            <v xml:space="preserve">MINIPL., 2.0, 8-HOLES, STRAIGHT, 0.6MM  </v>
          </cell>
          <cell r="D10551">
            <v>5</v>
          </cell>
          <cell r="E10551">
            <v>146.69999999999999</v>
          </cell>
          <cell r="F10551">
            <v>366.75</v>
          </cell>
        </row>
        <row r="10552">
          <cell r="A10552">
            <v>5037091</v>
          </cell>
          <cell r="B10552" t="str">
            <v>50-370-91</v>
          </cell>
          <cell r="C10552" t="str">
            <v xml:space="preserve">MINIPL., 2.0, 8-HOLES, STRAIGHT, 0.6MM  </v>
          </cell>
          <cell r="D10552" t="str">
            <v>PC</v>
          </cell>
          <cell r="E10552">
            <v>29.61</v>
          </cell>
          <cell r="F10552">
            <v>74.025000000000006</v>
          </cell>
        </row>
        <row r="10553">
          <cell r="A10553">
            <v>5037104</v>
          </cell>
          <cell r="B10553" t="str">
            <v>50-371-04</v>
          </cell>
          <cell r="C10553" t="str">
            <v>MINIPL., 2.0,4-H,L-SHAPE,SHORT, RI,0.6MM</v>
          </cell>
          <cell r="D10553">
            <v>5</v>
          </cell>
          <cell r="E10553">
            <v>164.25</v>
          </cell>
          <cell r="F10553">
            <v>410.625</v>
          </cell>
        </row>
        <row r="10554">
          <cell r="A10554">
            <v>5037191</v>
          </cell>
          <cell r="B10554" t="str">
            <v>50-371-91</v>
          </cell>
          <cell r="C10554" t="str">
            <v>MINIPL., 2.0,4-H,L-SHAPE,SHORT, RI,0.6MM</v>
          </cell>
          <cell r="D10554" t="str">
            <v>PC</v>
          </cell>
          <cell r="E10554">
            <v>33.03</v>
          </cell>
          <cell r="F10554">
            <v>82.575000000000003</v>
          </cell>
        </row>
        <row r="10555">
          <cell r="A10555">
            <v>5037304</v>
          </cell>
          <cell r="B10555" t="str">
            <v>50-373-04</v>
          </cell>
          <cell r="C10555" t="str">
            <v>MINIPL., 2.0,4-H,L-SHAPE,SHORT, LE,0.6MM</v>
          </cell>
          <cell r="D10555">
            <v>5</v>
          </cell>
          <cell r="E10555">
            <v>164.25</v>
          </cell>
          <cell r="F10555">
            <v>410.625</v>
          </cell>
        </row>
        <row r="10556">
          <cell r="A10556">
            <v>5037391</v>
          </cell>
          <cell r="B10556" t="str">
            <v>50-373-91</v>
          </cell>
          <cell r="C10556" t="str">
            <v>MINIPL., 2.0,4-H,L-SHAPE,SHORT, LE,0.6MM</v>
          </cell>
          <cell r="D10556" t="str">
            <v>PC</v>
          </cell>
          <cell r="E10556">
            <v>33.03</v>
          </cell>
          <cell r="F10556">
            <v>82.575000000000003</v>
          </cell>
        </row>
        <row r="10557">
          <cell r="A10557">
            <v>5037504</v>
          </cell>
          <cell r="B10557" t="str">
            <v>50-375-04</v>
          </cell>
          <cell r="C10557" t="str">
            <v>MINIPL., 2.0,4-H,L-SHAPE,MEDIUM,RI,0.6MM</v>
          </cell>
          <cell r="D10557">
            <v>5</v>
          </cell>
          <cell r="E10557">
            <v>164.25</v>
          </cell>
          <cell r="F10557">
            <v>410.625</v>
          </cell>
        </row>
        <row r="10558">
          <cell r="A10558">
            <v>5037571</v>
          </cell>
          <cell r="B10558" t="str">
            <v>50-375-71</v>
          </cell>
          <cell r="C10558" t="str">
            <v>MINI PLATE 2.0,4-H,L-SH,MED,RI,0.6MM,STE</v>
          </cell>
          <cell r="D10558" t="str">
            <v>PC</v>
          </cell>
          <cell r="E10558">
            <v>42.66</v>
          </cell>
          <cell r="F10558">
            <v>106.64999999999999</v>
          </cell>
        </row>
        <row r="10559">
          <cell r="A10559">
            <v>5037591</v>
          </cell>
          <cell r="B10559" t="str">
            <v>50-375-91</v>
          </cell>
          <cell r="C10559" t="str">
            <v>MINIPL., 2.0,4-H,L-SHAPE,MEDIUM,RI,0.6MM</v>
          </cell>
          <cell r="D10559" t="str">
            <v>PC</v>
          </cell>
          <cell r="E10559">
            <v>33.03</v>
          </cell>
          <cell r="F10559">
            <v>82.575000000000003</v>
          </cell>
        </row>
        <row r="10560">
          <cell r="A10560">
            <v>5037704</v>
          </cell>
          <cell r="B10560" t="str">
            <v>50-377-04</v>
          </cell>
          <cell r="C10560" t="str">
            <v>MINIPL., 2.0,4-H,L-SHAPE,MEDIUM,LE,0.6MM</v>
          </cell>
          <cell r="D10560">
            <v>5</v>
          </cell>
          <cell r="E10560">
            <v>164.25</v>
          </cell>
          <cell r="F10560">
            <v>410.625</v>
          </cell>
        </row>
        <row r="10561">
          <cell r="A10561">
            <v>5037771</v>
          </cell>
          <cell r="B10561" t="str">
            <v>50-377-71</v>
          </cell>
          <cell r="C10561" t="str">
            <v>MINI PLATE 2.0,4-H,L-SH,MED,LE,0.6MM,STE</v>
          </cell>
          <cell r="D10561" t="str">
            <v>PC</v>
          </cell>
          <cell r="E10561">
            <v>42.66</v>
          </cell>
          <cell r="F10561">
            <v>106.64999999999999</v>
          </cell>
        </row>
        <row r="10562">
          <cell r="A10562">
            <v>5037791</v>
          </cell>
          <cell r="B10562" t="str">
            <v>50-377-91</v>
          </cell>
          <cell r="C10562" t="str">
            <v>MINIPL., 2.0,4-H,L-SHAPE,MEDIUM,LE,0.6MM</v>
          </cell>
          <cell r="D10562" t="str">
            <v>PC</v>
          </cell>
          <cell r="E10562">
            <v>33.03</v>
          </cell>
          <cell r="F10562">
            <v>82.575000000000003</v>
          </cell>
        </row>
        <row r="10563">
          <cell r="A10563">
            <v>5037904</v>
          </cell>
          <cell r="B10563" t="str">
            <v>50-379-04</v>
          </cell>
          <cell r="C10563" t="str">
            <v>MINIPL., 2.0,4-H,L-SHAPE,LONG, RI, 0.6MM</v>
          </cell>
          <cell r="D10563">
            <v>5</v>
          </cell>
          <cell r="E10563">
            <v>164.25</v>
          </cell>
          <cell r="F10563">
            <v>410.625</v>
          </cell>
        </row>
        <row r="10564">
          <cell r="A10564">
            <v>5037991</v>
          </cell>
          <cell r="B10564" t="str">
            <v>50-379-91</v>
          </cell>
          <cell r="C10564" t="str">
            <v>MINIPL., 2.0,4-H,L-SHAPE,LONG, RI, 0.6MM</v>
          </cell>
          <cell r="D10564" t="str">
            <v>PC</v>
          </cell>
          <cell r="E10564">
            <v>33.03</v>
          </cell>
          <cell r="F10564">
            <v>82.575000000000003</v>
          </cell>
        </row>
        <row r="10565">
          <cell r="A10565">
            <v>5038005</v>
          </cell>
          <cell r="B10565" t="str">
            <v>50-380-05</v>
          </cell>
          <cell r="C10565" t="str">
            <v>MINIPL., 2.0,5-H,L-SHAPE,LONG, RI, 0.6MM</v>
          </cell>
          <cell r="D10565">
            <v>5</v>
          </cell>
          <cell r="E10565">
            <v>158.4</v>
          </cell>
          <cell r="F10565">
            <v>396</v>
          </cell>
        </row>
        <row r="10566">
          <cell r="A10566">
            <v>5038091</v>
          </cell>
          <cell r="B10566" t="str">
            <v>50-380-91</v>
          </cell>
          <cell r="C10566" t="str">
            <v>MINIPL., 2.0,5-H,L-SHAPE,LONG, RI, 0.6MM</v>
          </cell>
          <cell r="D10566" t="str">
            <v>PC</v>
          </cell>
          <cell r="E10566">
            <v>31.23</v>
          </cell>
          <cell r="F10566">
            <v>78.075000000000003</v>
          </cell>
        </row>
        <row r="10567">
          <cell r="A10567">
            <v>5038104</v>
          </cell>
          <cell r="B10567" t="str">
            <v>50-381-04</v>
          </cell>
          <cell r="C10567" t="str">
            <v>MINIPL., 2.0,4-H,L-SHAPE,LONG, LE, 0.6MM</v>
          </cell>
          <cell r="D10567">
            <v>5</v>
          </cell>
          <cell r="E10567">
            <v>164.25</v>
          </cell>
          <cell r="F10567">
            <v>410.625</v>
          </cell>
        </row>
        <row r="10568">
          <cell r="A10568">
            <v>5038191</v>
          </cell>
          <cell r="B10568" t="str">
            <v>50-381-91</v>
          </cell>
          <cell r="C10568" t="str">
            <v>MINIPL., 2.0,4-H,L-SHAPE,LONG, LE, 0.6MM</v>
          </cell>
          <cell r="D10568" t="str">
            <v>PC</v>
          </cell>
          <cell r="E10568">
            <v>33.03</v>
          </cell>
          <cell r="F10568">
            <v>82.575000000000003</v>
          </cell>
        </row>
        <row r="10569">
          <cell r="A10569">
            <v>5038105</v>
          </cell>
          <cell r="B10569" t="str">
            <v>50-381-05</v>
          </cell>
          <cell r="C10569" t="str">
            <v xml:space="preserve">MINIPL. 2.0, 5-HOL, LONG, RI., L-FORM   </v>
          </cell>
          <cell r="D10569" t="str">
            <v>PC</v>
          </cell>
          <cell r="E10569">
            <v>48.42</v>
          </cell>
          <cell r="F10569">
            <v>121.05000000000001</v>
          </cell>
        </row>
        <row r="10570">
          <cell r="A10570">
            <v>5038205</v>
          </cell>
          <cell r="B10570" t="str">
            <v>50-382-05</v>
          </cell>
          <cell r="C10570" t="str">
            <v>MINIPL., 2.0,5-H,L-SHAPE,LONG, LE, 0.6MM</v>
          </cell>
          <cell r="D10570">
            <v>5</v>
          </cell>
          <cell r="E10570">
            <v>158.4</v>
          </cell>
          <cell r="F10570">
            <v>396</v>
          </cell>
        </row>
        <row r="10571">
          <cell r="A10571">
            <v>5038291</v>
          </cell>
          <cell r="B10571" t="str">
            <v>50-382-91</v>
          </cell>
          <cell r="C10571" t="str">
            <v>MINIPL., 2.0,5-H,L-SHAPE,LONG, LE, 0.6MM</v>
          </cell>
          <cell r="D10571" t="str">
            <v>PC</v>
          </cell>
          <cell r="E10571">
            <v>31.23</v>
          </cell>
          <cell r="F10571">
            <v>78.075000000000003</v>
          </cell>
        </row>
        <row r="10572">
          <cell r="A10572">
            <v>5038305</v>
          </cell>
          <cell r="B10572" t="str">
            <v>50-383-05</v>
          </cell>
          <cell r="C10572" t="str">
            <v xml:space="preserve">MINIPL. 2.0, 5-HOL, LONG, LE, L-FORM    </v>
          </cell>
          <cell r="D10572" t="str">
            <v>PC</v>
          </cell>
          <cell r="E10572">
            <v>48.42</v>
          </cell>
          <cell r="F10572">
            <v>121.05000000000001</v>
          </cell>
        </row>
        <row r="10573">
          <cell r="A10573">
            <v>5038605</v>
          </cell>
          <cell r="B10573" t="str">
            <v>50-386-05</v>
          </cell>
          <cell r="C10573" t="str">
            <v xml:space="preserve">MINIPL., 2.0, 5-H, T-SHAPE, LONG, 0.6MM </v>
          </cell>
          <cell r="D10573">
            <v>5</v>
          </cell>
          <cell r="E10573">
            <v>164.25</v>
          </cell>
          <cell r="F10573">
            <v>410.625</v>
          </cell>
        </row>
        <row r="10574">
          <cell r="A10574">
            <v>5038691</v>
          </cell>
          <cell r="B10574" t="str">
            <v>50-386-91</v>
          </cell>
          <cell r="C10574" t="str">
            <v xml:space="preserve">MINIPL., 2.0, 5-H, T-SHAPE, LONG, 0.6MM </v>
          </cell>
          <cell r="D10574" t="str">
            <v>PC</v>
          </cell>
          <cell r="E10574">
            <v>33.03</v>
          </cell>
          <cell r="F10574">
            <v>82.575000000000003</v>
          </cell>
        </row>
        <row r="10575">
          <cell r="A10575">
            <v>5038606</v>
          </cell>
          <cell r="B10575" t="str">
            <v>50-386-06</v>
          </cell>
          <cell r="C10575" t="str">
            <v xml:space="preserve">MINIPL., 2.0, 6-HOLES, T-SHAPE, 0.6MM   </v>
          </cell>
          <cell r="D10575">
            <v>5</v>
          </cell>
          <cell r="E10575">
            <v>164.25</v>
          </cell>
          <cell r="F10575">
            <v>410.625</v>
          </cell>
        </row>
        <row r="10576">
          <cell r="A10576">
            <v>5038691</v>
          </cell>
          <cell r="B10576" t="str">
            <v>50-386-91</v>
          </cell>
          <cell r="C10576" t="str">
            <v xml:space="preserve">MINIPL., 2.0, 6-HOLES, T-SHAPE, 0.6MM   </v>
          </cell>
          <cell r="D10576" t="str">
            <v>PC</v>
          </cell>
          <cell r="E10576">
            <v>33.03</v>
          </cell>
          <cell r="F10576">
            <v>82.575000000000003</v>
          </cell>
        </row>
        <row r="10577">
          <cell r="A10577">
            <v>5038705</v>
          </cell>
          <cell r="B10577" t="str">
            <v>50-387-05</v>
          </cell>
          <cell r="C10577" t="str">
            <v>MINIPL.,2.0,5-H,T-FO,MED.,80/100DG,0.6MM</v>
          </cell>
          <cell r="D10577">
            <v>5</v>
          </cell>
          <cell r="E10577">
            <v>197.55</v>
          </cell>
          <cell r="F10577">
            <v>493.875</v>
          </cell>
        </row>
        <row r="10578">
          <cell r="A10578">
            <v>5038791</v>
          </cell>
          <cell r="B10578" t="str">
            <v>50-387-91</v>
          </cell>
          <cell r="C10578" t="str">
            <v>MINIPL.,2.0,5-H,T-FO,MED.,80/100DG,0.6MM</v>
          </cell>
          <cell r="D10578" t="str">
            <v>PC</v>
          </cell>
          <cell r="E10578">
            <v>39.78</v>
          </cell>
          <cell r="F10578">
            <v>99.45</v>
          </cell>
        </row>
        <row r="10579">
          <cell r="A10579">
            <v>5038805</v>
          </cell>
          <cell r="B10579" t="str">
            <v>50-388-05</v>
          </cell>
          <cell r="C10579" t="str">
            <v>MINIPL.,2.0,5-H,T-FO,MED.,100/80DG,0.6MM</v>
          </cell>
          <cell r="D10579">
            <v>5</v>
          </cell>
          <cell r="E10579">
            <v>197.55</v>
          </cell>
          <cell r="F10579">
            <v>493.875</v>
          </cell>
        </row>
        <row r="10580">
          <cell r="A10580">
            <v>5038891</v>
          </cell>
          <cell r="B10580" t="str">
            <v>50-388-91</v>
          </cell>
          <cell r="C10580" t="str">
            <v>MINIPL.,2.0,5-H,T-FO,MED.,100/80DG,0.6MM</v>
          </cell>
          <cell r="D10580" t="str">
            <v>PC</v>
          </cell>
          <cell r="E10580">
            <v>39.78</v>
          </cell>
          <cell r="F10580">
            <v>99.45</v>
          </cell>
        </row>
        <row r="10581">
          <cell r="A10581">
            <v>5038904</v>
          </cell>
          <cell r="B10581" t="str">
            <v>50-389-04</v>
          </cell>
          <cell r="C10581" t="str">
            <v xml:space="preserve">MINIPL., 2.0, 4-HOLES, H-SHAPE, 0.6MM   </v>
          </cell>
          <cell r="D10581">
            <v>5</v>
          </cell>
          <cell r="E10581">
            <v>197.55</v>
          </cell>
          <cell r="F10581">
            <v>493.875</v>
          </cell>
        </row>
        <row r="10582">
          <cell r="A10582">
            <v>5038991</v>
          </cell>
          <cell r="B10582" t="str">
            <v>50-389-91</v>
          </cell>
          <cell r="C10582" t="str">
            <v xml:space="preserve">MINIPL., 2.0, 4-HOLES, H-SHAPE, 0.6MM   </v>
          </cell>
          <cell r="D10582" t="str">
            <v>PC</v>
          </cell>
          <cell r="E10582">
            <v>39.78</v>
          </cell>
          <cell r="F10582">
            <v>99.45</v>
          </cell>
        </row>
        <row r="10583">
          <cell r="A10583">
            <v>5038906</v>
          </cell>
          <cell r="B10583" t="str">
            <v>50-389-06</v>
          </cell>
          <cell r="C10583" t="str">
            <v xml:space="preserve">MINIPL., 2.0, 6-HOLES, H-SHAPE, 0.6MM   </v>
          </cell>
          <cell r="D10583">
            <v>5</v>
          </cell>
          <cell r="E10583">
            <v>197.55</v>
          </cell>
          <cell r="F10583">
            <v>493.875</v>
          </cell>
        </row>
        <row r="10584">
          <cell r="A10584">
            <v>5038991</v>
          </cell>
          <cell r="B10584" t="str">
            <v>50-389-91</v>
          </cell>
          <cell r="C10584" t="str">
            <v xml:space="preserve">MINIPL., 2.0, 6-HOLES, H-SHAPE, 0.6MM   </v>
          </cell>
          <cell r="D10584" t="str">
            <v>PC</v>
          </cell>
          <cell r="E10584">
            <v>39.78</v>
          </cell>
          <cell r="F10584">
            <v>99.45</v>
          </cell>
        </row>
        <row r="10585">
          <cell r="A10585">
            <v>5039005</v>
          </cell>
          <cell r="B10585" t="str">
            <v>50-390-05</v>
          </cell>
          <cell r="C10585" t="str">
            <v xml:space="preserve">MINIPL., 2.0, 5-HOLES, Y-SHAPE, 0.6MM   </v>
          </cell>
          <cell r="D10585">
            <v>5</v>
          </cell>
          <cell r="E10585">
            <v>220.05</v>
          </cell>
          <cell r="F10585">
            <v>550.125</v>
          </cell>
        </row>
        <row r="10586">
          <cell r="A10586">
            <v>5039091</v>
          </cell>
          <cell r="B10586" t="str">
            <v>50-390-91</v>
          </cell>
          <cell r="C10586" t="str">
            <v xml:space="preserve">MINIPL., 2.0, 5-HOLES, Y-SHAPE, 0.6MM   </v>
          </cell>
          <cell r="D10586" t="str">
            <v>PC</v>
          </cell>
          <cell r="E10586">
            <v>44.37</v>
          </cell>
          <cell r="F10586">
            <v>110.925</v>
          </cell>
        </row>
        <row r="10587">
          <cell r="A10587">
            <v>5039105</v>
          </cell>
          <cell r="B10587" t="str">
            <v>50-391-05</v>
          </cell>
          <cell r="C10587" t="str">
            <v>MINIPL., 2.0,5-HOLES,Y-SHAPE,LONG, 0.6MM</v>
          </cell>
          <cell r="D10587">
            <v>5</v>
          </cell>
          <cell r="E10587">
            <v>220.05</v>
          </cell>
          <cell r="F10587">
            <v>550.125</v>
          </cell>
        </row>
        <row r="10588">
          <cell r="A10588">
            <v>5039191</v>
          </cell>
          <cell r="B10588" t="str">
            <v>50-391-91</v>
          </cell>
          <cell r="C10588" t="str">
            <v>MINIPL., 2.0,5-HOLES,Y-SHAPE,LONG, 0.6MM</v>
          </cell>
          <cell r="D10588" t="str">
            <v>PC</v>
          </cell>
          <cell r="E10588">
            <v>44.37</v>
          </cell>
          <cell r="F10588">
            <v>110.925</v>
          </cell>
        </row>
        <row r="10589">
          <cell r="A10589">
            <v>5039205</v>
          </cell>
          <cell r="B10589" t="str">
            <v>50-392-05</v>
          </cell>
          <cell r="C10589" t="str">
            <v>TI-MINIPL., 2.0, 6-HOLES, Y-SHAPE, 0,6MM</v>
          </cell>
          <cell r="D10589">
            <v>5</v>
          </cell>
          <cell r="E10589">
            <v>197.55</v>
          </cell>
          <cell r="F10589">
            <v>493.875</v>
          </cell>
        </row>
        <row r="10590">
          <cell r="A10590">
            <v>5039291</v>
          </cell>
          <cell r="B10590" t="str">
            <v>50-392-91</v>
          </cell>
          <cell r="C10590" t="str">
            <v xml:space="preserve">TI-MINIPL.2.0, 6-HOLES,Y-SHAPE, 0.6MM   </v>
          </cell>
          <cell r="D10590" t="str">
            <v>PC</v>
          </cell>
          <cell r="E10590">
            <v>42.3</v>
          </cell>
          <cell r="F10590">
            <v>105.75</v>
          </cell>
        </row>
        <row r="10591">
          <cell r="A10591">
            <v>5039606</v>
          </cell>
          <cell r="B10591" t="str">
            <v>50-396-06</v>
          </cell>
          <cell r="C10591" t="str">
            <v>MINIPL., 2.0,6-H,DBL-Y-SHAPE,SHORT,0.6MM</v>
          </cell>
          <cell r="D10591">
            <v>5</v>
          </cell>
          <cell r="E10591">
            <v>264.14999999999998</v>
          </cell>
          <cell r="F10591">
            <v>660.375</v>
          </cell>
        </row>
        <row r="10592">
          <cell r="A10592">
            <v>5039691</v>
          </cell>
          <cell r="B10592" t="str">
            <v>50-396-91</v>
          </cell>
          <cell r="C10592" t="str">
            <v>MINIPL., 2.0,6-H,DBL-Y-SHAPE,SHORT,0.6MM</v>
          </cell>
          <cell r="D10592" t="str">
            <v>PC</v>
          </cell>
          <cell r="E10592">
            <v>53.19</v>
          </cell>
          <cell r="F10592">
            <v>132.97499999999999</v>
          </cell>
        </row>
        <row r="10593">
          <cell r="A10593">
            <v>5039706</v>
          </cell>
          <cell r="B10593" t="str">
            <v>50-397-06</v>
          </cell>
          <cell r="C10593" t="str">
            <v>MINIPL., 2.0,6-H,DBL-Y-SHAPE,MED., 0.6MM</v>
          </cell>
          <cell r="D10593">
            <v>5</v>
          </cell>
          <cell r="E10593">
            <v>264.14999999999998</v>
          </cell>
          <cell r="F10593">
            <v>660.375</v>
          </cell>
        </row>
        <row r="10594">
          <cell r="A10594">
            <v>5039791</v>
          </cell>
          <cell r="B10594" t="str">
            <v>50-397-91</v>
          </cell>
          <cell r="C10594" t="str">
            <v>MINIPL., 2.0,6-H,DBL-Y-SHAPE,MED., 0.6MM</v>
          </cell>
          <cell r="D10594" t="str">
            <v>PC</v>
          </cell>
          <cell r="E10594">
            <v>53.19</v>
          </cell>
          <cell r="F10594">
            <v>132.97499999999999</v>
          </cell>
        </row>
        <row r="10595">
          <cell r="A10595">
            <v>5039808</v>
          </cell>
          <cell r="B10595" t="str">
            <v>50-398-08</v>
          </cell>
          <cell r="C10595" t="str">
            <v>MINIPL., 2.0,6-H,DBL-Y-SHAPE,LONG, 0.6MM</v>
          </cell>
          <cell r="D10595">
            <v>5</v>
          </cell>
          <cell r="E10595">
            <v>281.7</v>
          </cell>
          <cell r="F10595">
            <v>704.25</v>
          </cell>
        </row>
        <row r="10596">
          <cell r="A10596">
            <v>5039891</v>
          </cell>
          <cell r="B10596" t="str">
            <v>50-398-91</v>
          </cell>
          <cell r="C10596" t="str">
            <v>MINIPL., 2.0,6-H,DBL-Y-SHAPE,LONG, 0.6MM</v>
          </cell>
          <cell r="D10596" t="str">
            <v>PC</v>
          </cell>
          <cell r="E10596">
            <v>56.88</v>
          </cell>
          <cell r="F10596">
            <v>142.20000000000002</v>
          </cell>
        </row>
        <row r="10597">
          <cell r="A10597">
            <v>5039910</v>
          </cell>
          <cell r="B10597" t="str">
            <v>50-399-10</v>
          </cell>
          <cell r="C10597" t="str">
            <v>MINI NASAL PLATE,10-HOLES,Y-SHAPE, 0.6MM</v>
          </cell>
          <cell r="D10597" t="str">
            <v>PC</v>
          </cell>
          <cell r="E10597">
            <v>71.91</v>
          </cell>
          <cell r="F10597">
            <v>179.77499999999998</v>
          </cell>
        </row>
        <row r="10598">
          <cell r="A10598">
            <v>5039912</v>
          </cell>
          <cell r="B10598" t="str">
            <v>50-399-12</v>
          </cell>
          <cell r="C10598" t="str">
            <v>MINI NASAL PLATE,12-HOLES,H-SHAPE, 0.6MM</v>
          </cell>
          <cell r="D10598" t="str">
            <v>PC</v>
          </cell>
          <cell r="E10598">
            <v>71.91</v>
          </cell>
          <cell r="F10598">
            <v>179.77499999999998</v>
          </cell>
        </row>
        <row r="10599">
          <cell r="A10599">
            <v>5040006</v>
          </cell>
          <cell r="B10599" t="str">
            <v>50-400-06</v>
          </cell>
          <cell r="C10599" t="str">
            <v xml:space="preserve">TI-MINIPL., 2.0, ORBITA, 6-HOLES, 0.6MM </v>
          </cell>
          <cell r="D10599">
            <v>5</v>
          </cell>
          <cell r="E10599">
            <v>176.4</v>
          </cell>
          <cell r="F10599">
            <v>441</v>
          </cell>
        </row>
        <row r="10600">
          <cell r="A10600">
            <v>5040091</v>
          </cell>
          <cell r="B10600" t="str">
            <v>50-400-91</v>
          </cell>
          <cell r="C10600" t="str">
            <v xml:space="preserve">TI-MINIPL., 2.0, ORBITA, 6-HOLES, 0.6MM </v>
          </cell>
          <cell r="D10600" t="str">
            <v>PC</v>
          </cell>
          <cell r="E10600">
            <v>35.46</v>
          </cell>
          <cell r="F10600">
            <v>88.65</v>
          </cell>
        </row>
        <row r="10601">
          <cell r="A10601">
            <v>5040008</v>
          </cell>
          <cell r="B10601" t="str">
            <v>50-400-08</v>
          </cell>
          <cell r="C10601" t="str">
            <v xml:space="preserve">TI-MINIPL., 2.0, ORBITA, 8-HOLES, 0.6MM </v>
          </cell>
          <cell r="D10601">
            <v>5</v>
          </cell>
          <cell r="E10601">
            <v>193.95</v>
          </cell>
          <cell r="F10601">
            <v>484.875</v>
          </cell>
        </row>
        <row r="10602">
          <cell r="A10602">
            <v>5040091</v>
          </cell>
          <cell r="B10602" t="str">
            <v>50-400-91</v>
          </cell>
          <cell r="C10602" t="str">
            <v xml:space="preserve">TI-MINIPL., 2.0, ORBITA, 8-HOLES, 0.6MM </v>
          </cell>
          <cell r="D10602" t="str">
            <v>PC</v>
          </cell>
          <cell r="E10602">
            <v>39.33</v>
          </cell>
          <cell r="F10602">
            <v>98.324999999999989</v>
          </cell>
        </row>
        <row r="10603">
          <cell r="A10603">
            <v>5040106</v>
          </cell>
          <cell r="B10603" t="str">
            <v>50-401-06</v>
          </cell>
          <cell r="C10603" t="str">
            <v>MINIPL., 2.0, 6-H, L-SHAPE,RI,MED.,0.6MM</v>
          </cell>
          <cell r="D10603">
            <v>5</v>
          </cell>
          <cell r="E10603">
            <v>185.4</v>
          </cell>
          <cell r="F10603">
            <v>463.5</v>
          </cell>
        </row>
        <row r="10604">
          <cell r="A10604">
            <v>5040191</v>
          </cell>
          <cell r="B10604" t="str">
            <v>50-401-91</v>
          </cell>
          <cell r="C10604" t="str">
            <v>MINIPL., 2.0, 6-H, L-SHAPE,RI,MED.,0.6MM</v>
          </cell>
          <cell r="D10604" t="str">
            <v>PC</v>
          </cell>
          <cell r="E10604">
            <v>37.35</v>
          </cell>
          <cell r="F10604">
            <v>93.375</v>
          </cell>
        </row>
        <row r="10605">
          <cell r="A10605">
            <v>5040206</v>
          </cell>
          <cell r="B10605" t="str">
            <v>50-402-06</v>
          </cell>
          <cell r="C10605" t="str">
            <v>MINIPL., 2.0, 6-H, L-SHAPE,LE,MED.,0.6MM</v>
          </cell>
          <cell r="D10605">
            <v>5</v>
          </cell>
          <cell r="E10605">
            <v>185.4</v>
          </cell>
          <cell r="F10605">
            <v>463.5</v>
          </cell>
        </row>
        <row r="10606">
          <cell r="A10606">
            <v>5040291</v>
          </cell>
          <cell r="B10606" t="str">
            <v>50-402-91</v>
          </cell>
          <cell r="C10606" t="str">
            <v>MINIPL., 2.0, 6-H, L-SHAPE,LE,MED.,0.6MM</v>
          </cell>
          <cell r="D10606" t="str">
            <v>PC</v>
          </cell>
          <cell r="E10606">
            <v>37.35</v>
          </cell>
          <cell r="F10606">
            <v>93.375</v>
          </cell>
        </row>
        <row r="10607">
          <cell r="A10607">
            <v>5040207</v>
          </cell>
          <cell r="B10607" t="str">
            <v>50-402-07</v>
          </cell>
          <cell r="C10607" t="str">
            <v>TI-MINIPL., 2.0, 7-H,T-SHAPE,SHORT,0.6MM</v>
          </cell>
          <cell r="D10607">
            <v>5</v>
          </cell>
          <cell r="E10607">
            <v>185.4</v>
          </cell>
          <cell r="F10607">
            <v>463.5</v>
          </cell>
        </row>
        <row r="10608">
          <cell r="A10608">
            <v>5040291</v>
          </cell>
          <cell r="B10608" t="str">
            <v>50-402-91</v>
          </cell>
          <cell r="C10608" t="str">
            <v>TI-MINIPL., 2.0, 7-H,T-SHAPE,SHORT,0.6MM</v>
          </cell>
          <cell r="D10608" t="str">
            <v>PC</v>
          </cell>
          <cell r="E10608">
            <v>37.35</v>
          </cell>
          <cell r="F10608">
            <v>93.375</v>
          </cell>
        </row>
        <row r="10609">
          <cell r="A10609">
            <v>5040306</v>
          </cell>
          <cell r="B10609" t="str">
            <v>50-403-06</v>
          </cell>
          <cell r="C10609" t="str">
            <v>MINIPL., 2.0, 6-H,L-SHAPE, RI,LONG,0.6MM</v>
          </cell>
          <cell r="D10609">
            <v>5</v>
          </cell>
          <cell r="E10609">
            <v>185.4</v>
          </cell>
          <cell r="F10609">
            <v>463.5</v>
          </cell>
        </row>
        <row r="10610">
          <cell r="A10610">
            <v>5040391</v>
          </cell>
          <cell r="B10610" t="str">
            <v>50-403-91</v>
          </cell>
          <cell r="C10610" t="str">
            <v>MINIPL., 2.0, 6-H,L-SHAPE, RI,LONG,0.6MM</v>
          </cell>
          <cell r="D10610" t="str">
            <v>PC</v>
          </cell>
          <cell r="E10610">
            <v>37.35</v>
          </cell>
          <cell r="F10610">
            <v>93.375</v>
          </cell>
        </row>
        <row r="10611">
          <cell r="A10611">
            <v>5040307</v>
          </cell>
          <cell r="B10611" t="str">
            <v>50-403-07</v>
          </cell>
          <cell r="C10611" t="str">
            <v>TI-MINIPL., 2.0, 7-H,T-SHAPE, MED, 0.6MM</v>
          </cell>
          <cell r="D10611">
            <v>5</v>
          </cell>
          <cell r="E10611">
            <v>185.4</v>
          </cell>
          <cell r="F10611">
            <v>463.5</v>
          </cell>
        </row>
        <row r="10612">
          <cell r="A10612">
            <v>5040391</v>
          </cell>
          <cell r="B10612" t="str">
            <v>50-403-91</v>
          </cell>
          <cell r="C10612" t="str">
            <v>TI-MINIPL., 2.0, 7-H,T-SHAPE, MED, 0.6MM</v>
          </cell>
          <cell r="D10612" t="str">
            <v>PC</v>
          </cell>
          <cell r="E10612">
            <v>37.35</v>
          </cell>
          <cell r="F10612">
            <v>93.375</v>
          </cell>
        </row>
        <row r="10613">
          <cell r="A10613">
            <v>5040406</v>
          </cell>
          <cell r="B10613" t="str">
            <v>50-404-06</v>
          </cell>
          <cell r="C10613" t="str">
            <v>MINIPL., 2.0, 6-H,L-SHAPE, LE,LONG,0.6MM</v>
          </cell>
          <cell r="D10613">
            <v>5</v>
          </cell>
          <cell r="E10613">
            <v>185.4</v>
          </cell>
          <cell r="F10613">
            <v>463.5</v>
          </cell>
        </row>
        <row r="10614">
          <cell r="A10614">
            <v>5040491</v>
          </cell>
          <cell r="B10614" t="str">
            <v>50-404-91</v>
          </cell>
          <cell r="C10614" t="str">
            <v>MINIPL., 2.0, 6-H,L-SHAPE, LE,LONG,0.6MM</v>
          </cell>
          <cell r="D10614" t="str">
            <v>PC</v>
          </cell>
          <cell r="E10614">
            <v>37.35</v>
          </cell>
          <cell r="F10614">
            <v>93.375</v>
          </cell>
        </row>
        <row r="10615">
          <cell r="A10615">
            <v>5040407</v>
          </cell>
          <cell r="B10615" t="str">
            <v>50-404-07</v>
          </cell>
          <cell r="C10615" t="str">
            <v>TI-MINIPL., 2.0, 7-H,T-SHAPE,LONG, 0.6MM</v>
          </cell>
          <cell r="D10615">
            <v>5</v>
          </cell>
          <cell r="E10615">
            <v>185.4</v>
          </cell>
          <cell r="F10615">
            <v>463.5</v>
          </cell>
        </row>
        <row r="10616">
          <cell r="A10616">
            <v>5040491</v>
          </cell>
          <cell r="B10616" t="str">
            <v>50-404-91</v>
          </cell>
          <cell r="C10616" t="str">
            <v>TI-MINIPL., 2.0, 7-H,T-SHAPE,LONG, 0.6MM</v>
          </cell>
          <cell r="D10616" t="str">
            <v>PC</v>
          </cell>
          <cell r="E10616">
            <v>37.35</v>
          </cell>
          <cell r="F10616">
            <v>93.375</v>
          </cell>
        </row>
        <row r="10617">
          <cell r="A10617">
            <v>5040507</v>
          </cell>
          <cell r="B10617" t="str">
            <v>50-405-07</v>
          </cell>
          <cell r="C10617" t="str">
            <v xml:space="preserve">TI-MINIPL.,2.0;7-HOLES,L-SHAPE,RI,100DG </v>
          </cell>
          <cell r="D10617" t="str">
            <v>PC</v>
          </cell>
          <cell r="E10617">
            <v>46.35</v>
          </cell>
          <cell r="F10617">
            <v>115.875</v>
          </cell>
        </row>
        <row r="10618">
          <cell r="A10618">
            <v>5040508</v>
          </cell>
          <cell r="B10618" t="str">
            <v>50-405-08</v>
          </cell>
          <cell r="C10618" t="str">
            <v xml:space="preserve">MINIPL. 2.0, 8-HOL, Y-FORM              </v>
          </cell>
          <cell r="D10618" t="str">
            <v>PC</v>
          </cell>
          <cell r="E10618">
            <v>52.92</v>
          </cell>
          <cell r="F10618">
            <v>132.30000000000001</v>
          </cell>
        </row>
        <row r="10619">
          <cell r="A10619">
            <v>5040509</v>
          </cell>
          <cell r="B10619" t="str">
            <v>50-405-09</v>
          </cell>
          <cell r="C10619" t="str">
            <v xml:space="preserve">MINIPL. 2.0, 9-HOL, LONG, RI., L-FORM   </v>
          </cell>
          <cell r="D10619" t="str">
            <v>PC</v>
          </cell>
          <cell r="E10619">
            <v>46.35</v>
          </cell>
          <cell r="F10619">
            <v>115.875</v>
          </cell>
        </row>
        <row r="10620">
          <cell r="A10620">
            <v>5040512</v>
          </cell>
          <cell r="B10620" t="str">
            <v>50-405-12</v>
          </cell>
          <cell r="C10620" t="str">
            <v xml:space="preserve">MINIPL. 2.0, ORBITA, 12-HOL             </v>
          </cell>
          <cell r="D10620" t="str">
            <v>PC</v>
          </cell>
          <cell r="E10620">
            <v>56.7</v>
          </cell>
          <cell r="F10620">
            <v>141.75</v>
          </cell>
        </row>
        <row r="10621">
          <cell r="A10621">
            <v>5040517</v>
          </cell>
          <cell r="B10621" t="str">
            <v>50-405-17</v>
          </cell>
          <cell r="C10621" t="str">
            <v xml:space="preserve">MINIPL. 2.0, 20-HOL, STRAIGHT, 1MM      </v>
          </cell>
          <cell r="D10621" t="str">
            <v>PC</v>
          </cell>
          <cell r="E10621">
            <v>63.18</v>
          </cell>
          <cell r="F10621">
            <v>157.94999999999999</v>
          </cell>
        </row>
        <row r="10622">
          <cell r="A10622">
            <v>5040604</v>
          </cell>
          <cell r="B10622" t="str">
            <v>50-406-04</v>
          </cell>
          <cell r="C10622" t="str">
            <v>MINIPL., 2.0,4-H,Z-SH.,LE,100DG,SH,0.6MM</v>
          </cell>
          <cell r="D10622">
            <v>5</v>
          </cell>
          <cell r="E10622">
            <v>146.69999999999999</v>
          </cell>
          <cell r="F10622">
            <v>366.75</v>
          </cell>
        </row>
        <row r="10623">
          <cell r="A10623">
            <v>5040691</v>
          </cell>
          <cell r="B10623" t="str">
            <v>50-406-91</v>
          </cell>
          <cell r="C10623" t="str">
            <v>MINIPL., 2.0,4-H,Z-SH.,LE,100DG,SH,0.6MM</v>
          </cell>
          <cell r="D10623" t="str">
            <v>PC</v>
          </cell>
          <cell r="E10623">
            <v>29.61</v>
          </cell>
          <cell r="F10623">
            <v>74.025000000000006</v>
          </cell>
        </row>
        <row r="10624">
          <cell r="A10624">
            <v>5040608</v>
          </cell>
          <cell r="B10624" t="str">
            <v>50-406-08</v>
          </cell>
          <cell r="C10624" t="str">
            <v xml:space="preserve">MINIPL. 2.0, 8-HOL, DOUBLE-Y-FORM       </v>
          </cell>
          <cell r="D10624" t="str">
            <v>PC</v>
          </cell>
          <cell r="E10624">
            <v>52.92</v>
          </cell>
          <cell r="F10624">
            <v>132.30000000000001</v>
          </cell>
        </row>
        <row r="10625">
          <cell r="A10625">
            <v>5040617</v>
          </cell>
          <cell r="B10625" t="str">
            <v>50-406-17</v>
          </cell>
          <cell r="C10625" t="str">
            <v xml:space="preserve">MINIPL. 2.0, 17-HOL, STRAIGHT, 1MM      </v>
          </cell>
          <cell r="D10625" t="str">
            <v>PC</v>
          </cell>
          <cell r="E10625">
            <v>60.57</v>
          </cell>
          <cell r="F10625">
            <v>151.42500000000001</v>
          </cell>
        </row>
        <row r="10626">
          <cell r="A10626">
            <v>5040704</v>
          </cell>
          <cell r="B10626" t="str">
            <v>50-407-04</v>
          </cell>
          <cell r="C10626" t="str">
            <v>MINIPL., 2.0,4-H,Z-SH.,RI,100DG,SH,0.6MM</v>
          </cell>
          <cell r="D10626">
            <v>5</v>
          </cell>
          <cell r="E10626">
            <v>146.69999999999999</v>
          </cell>
          <cell r="F10626">
            <v>366.75</v>
          </cell>
        </row>
        <row r="10627">
          <cell r="A10627">
            <v>5040791</v>
          </cell>
          <cell r="B10627" t="str">
            <v>50-407-91</v>
          </cell>
          <cell r="C10627" t="str">
            <v>MINIPL., 2.0,4-H,Z-SH.,RI,100DG,SH,0.6MM</v>
          </cell>
          <cell r="D10627" t="str">
            <v>PC</v>
          </cell>
          <cell r="E10627">
            <v>29.61</v>
          </cell>
          <cell r="F10627">
            <v>74.025000000000006</v>
          </cell>
        </row>
        <row r="10628">
          <cell r="A10628">
            <v>5040707</v>
          </cell>
          <cell r="B10628" t="str">
            <v>50-407-07</v>
          </cell>
          <cell r="C10628" t="str">
            <v xml:space="preserve">TI-MINIPL.,2.0;7-HOLES,L-SHAPE,LE,100DG </v>
          </cell>
          <cell r="D10628" t="str">
            <v>PC</v>
          </cell>
          <cell r="E10628">
            <v>46.35</v>
          </cell>
          <cell r="F10628">
            <v>115.875</v>
          </cell>
        </row>
        <row r="10629">
          <cell r="A10629">
            <v>5040709</v>
          </cell>
          <cell r="B10629" t="str">
            <v>50-407-09</v>
          </cell>
          <cell r="C10629" t="str">
            <v xml:space="preserve">MINIPL. 2.0, 9-HOL, LEFT, L-FORM        </v>
          </cell>
          <cell r="D10629" t="str">
            <v>PC</v>
          </cell>
          <cell r="E10629">
            <v>46.35</v>
          </cell>
          <cell r="F10629">
            <v>115.875</v>
          </cell>
        </row>
        <row r="10630">
          <cell r="A10630">
            <v>5040804</v>
          </cell>
          <cell r="B10630" t="str">
            <v>50-408-04</v>
          </cell>
          <cell r="C10630" t="str">
            <v>MINIPL.,2.0, 4-H,Z-SH.,LO,LE,100DG,0.6MM</v>
          </cell>
          <cell r="D10630">
            <v>5</v>
          </cell>
          <cell r="E10630">
            <v>146.69999999999999</v>
          </cell>
          <cell r="F10630">
            <v>366.75</v>
          </cell>
        </row>
        <row r="10631">
          <cell r="A10631">
            <v>5040871</v>
          </cell>
          <cell r="B10631" t="str">
            <v>50-408-71</v>
          </cell>
          <cell r="C10631" t="str">
            <v>MINIPL.2.0,4-H,Z-SH,LO,LE,100,0.6MM,STER</v>
          </cell>
          <cell r="D10631" t="str">
            <v>PC</v>
          </cell>
          <cell r="E10631">
            <v>31.95</v>
          </cell>
          <cell r="F10631">
            <v>79.875</v>
          </cell>
        </row>
        <row r="10632">
          <cell r="A10632">
            <v>5040891</v>
          </cell>
          <cell r="B10632" t="str">
            <v>50-408-91</v>
          </cell>
          <cell r="C10632" t="str">
            <v>MINIPL.,2.0, 4-H,Z-SH.,LO,LE,100DG,0.6MM</v>
          </cell>
          <cell r="D10632" t="str">
            <v>PC</v>
          </cell>
          <cell r="E10632">
            <v>29.61</v>
          </cell>
          <cell r="F10632">
            <v>74.025000000000006</v>
          </cell>
        </row>
        <row r="10633">
          <cell r="A10633">
            <v>5040904</v>
          </cell>
          <cell r="B10633" t="str">
            <v>50-409-04</v>
          </cell>
          <cell r="C10633" t="str">
            <v>MINIPL.,2.0, 4-H,Z-SH.,LO,RI,100DG,0.6MM</v>
          </cell>
          <cell r="D10633">
            <v>5</v>
          </cell>
          <cell r="E10633">
            <v>146.69999999999999</v>
          </cell>
          <cell r="F10633">
            <v>366.75</v>
          </cell>
        </row>
        <row r="10634">
          <cell r="A10634">
            <v>5040971</v>
          </cell>
          <cell r="B10634" t="str">
            <v>50-409-71</v>
          </cell>
          <cell r="C10634" t="str">
            <v>MINIPL.2.0,4-H,Z-SH,LO,RI,100,0.6MM,STER</v>
          </cell>
          <cell r="D10634" t="str">
            <v>PC</v>
          </cell>
          <cell r="E10634">
            <v>31.95</v>
          </cell>
          <cell r="F10634">
            <v>79.875</v>
          </cell>
        </row>
        <row r="10635">
          <cell r="A10635">
            <v>5040991</v>
          </cell>
          <cell r="B10635" t="str">
            <v>50-409-91</v>
          </cell>
          <cell r="C10635" t="str">
            <v>MINIPL.,2.0, 4-H,Z-SH.,LO,RI,100DG,0.6MM</v>
          </cell>
          <cell r="D10635" t="str">
            <v>PC</v>
          </cell>
          <cell r="E10635">
            <v>29.61</v>
          </cell>
          <cell r="F10635">
            <v>74.025000000000006</v>
          </cell>
        </row>
        <row r="10636">
          <cell r="A10636">
            <v>5041004</v>
          </cell>
          <cell r="B10636" t="str">
            <v>50-410-04</v>
          </cell>
          <cell r="C10636" t="str">
            <v xml:space="preserve">MINIPL., 2.0, 4-HOLES, STR.,1.0MM,COMP. </v>
          </cell>
          <cell r="D10636">
            <v>5</v>
          </cell>
          <cell r="E10636">
            <v>104.85</v>
          </cell>
          <cell r="F10636">
            <v>262.125</v>
          </cell>
        </row>
        <row r="10637">
          <cell r="A10637">
            <v>5041071</v>
          </cell>
          <cell r="B10637" t="str">
            <v>50-410-71</v>
          </cell>
          <cell r="C10637" t="str">
            <v>MINI COMP.PL.2.0,4HOLES,STRAIGHT,STERILE</v>
          </cell>
          <cell r="D10637" t="str">
            <v>PC</v>
          </cell>
          <cell r="E10637">
            <v>22.86</v>
          </cell>
          <cell r="F10637">
            <v>57.15</v>
          </cell>
        </row>
        <row r="10638">
          <cell r="A10638">
            <v>5041091</v>
          </cell>
          <cell r="B10638" t="str">
            <v>50-410-91</v>
          </cell>
          <cell r="C10638" t="str">
            <v xml:space="preserve">MINIPL., 2.0, 4-HOLES, STR.,1.0MM,COMP. </v>
          </cell>
          <cell r="D10638" t="str">
            <v>PC</v>
          </cell>
          <cell r="E10638">
            <v>21.15</v>
          </cell>
          <cell r="F10638">
            <v>52.875</v>
          </cell>
        </row>
        <row r="10639">
          <cell r="A10639">
            <v>5041005</v>
          </cell>
          <cell r="B10639" t="str">
            <v>50-410-05</v>
          </cell>
          <cell r="C10639" t="str">
            <v>MINIPL.,2.0,5-HOLES,STR.,SHORT,1.0MM,COM</v>
          </cell>
          <cell r="D10639">
            <v>5</v>
          </cell>
          <cell r="E10639">
            <v>104.85</v>
          </cell>
          <cell r="F10639">
            <v>262.125</v>
          </cell>
        </row>
        <row r="10640">
          <cell r="A10640">
            <v>5041091</v>
          </cell>
          <cell r="B10640" t="str">
            <v>50-410-91</v>
          </cell>
          <cell r="C10640" t="str">
            <v>MINIPL.,2.0,5-HOLES,STR.,SHORT,1.0MM,COM</v>
          </cell>
          <cell r="D10640" t="str">
            <v>PC</v>
          </cell>
          <cell r="E10640">
            <v>21.15</v>
          </cell>
          <cell r="F10640">
            <v>52.875</v>
          </cell>
        </row>
        <row r="10641">
          <cell r="A10641">
            <v>5041205</v>
          </cell>
          <cell r="B10641" t="str">
            <v>50-412-05</v>
          </cell>
          <cell r="C10641" t="str">
            <v>MINIPL.,2.0,5-HOLES,STR.,LONG,1.0MM,COMP</v>
          </cell>
          <cell r="D10641">
            <v>5</v>
          </cell>
          <cell r="E10641">
            <v>104.85</v>
          </cell>
          <cell r="F10641">
            <v>262.125</v>
          </cell>
        </row>
        <row r="10642">
          <cell r="A10642">
            <v>5041291</v>
          </cell>
          <cell r="B10642" t="str">
            <v>50-412-91</v>
          </cell>
          <cell r="C10642" t="str">
            <v>MINIPL.,2.0,5-HOLES,STR.,LONG,1.0MM,COMP</v>
          </cell>
          <cell r="D10642" t="str">
            <v>PC</v>
          </cell>
          <cell r="E10642">
            <v>21.15</v>
          </cell>
          <cell r="F10642">
            <v>52.875</v>
          </cell>
        </row>
        <row r="10643">
          <cell r="A10643">
            <v>5042505</v>
          </cell>
          <cell r="B10643" t="str">
            <v>50-425-05</v>
          </cell>
          <cell r="C10643" t="str">
            <v xml:space="preserve">HANDLE F.SCREW REMOVAL SYSTEM           </v>
          </cell>
          <cell r="D10643" t="str">
            <v>PC</v>
          </cell>
          <cell r="E10643">
            <v>205</v>
          </cell>
          <cell r="F10643">
            <v>512.5</v>
          </cell>
        </row>
        <row r="10644">
          <cell r="A10644">
            <v>5042511</v>
          </cell>
          <cell r="B10644" t="str">
            <v>50-425-11</v>
          </cell>
          <cell r="C10644" t="str">
            <v xml:space="preserve">SD-BLADE F.1  1.5/2.0MM SLOT            </v>
          </cell>
          <cell r="D10644" t="str">
            <v>PC</v>
          </cell>
          <cell r="E10644">
            <v>59.9</v>
          </cell>
          <cell r="F10644">
            <v>149.75</v>
          </cell>
        </row>
        <row r="10645">
          <cell r="A10645">
            <v>5042512</v>
          </cell>
          <cell r="B10645" t="str">
            <v>50-425-12</v>
          </cell>
          <cell r="C10645" t="str">
            <v xml:space="preserve">SD-BLADE F.2  2.0/2.3MM CENTRE DRIVE    </v>
          </cell>
          <cell r="D10645" t="str">
            <v>PC</v>
          </cell>
          <cell r="E10645">
            <v>59.9</v>
          </cell>
          <cell r="F10645">
            <v>149.75</v>
          </cell>
        </row>
        <row r="10646">
          <cell r="A10646">
            <v>5042513</v>
          </cell>
          <cell r="B10646" t="str">
            <v>50-425-13</v>
          </cell>
          <cell r="C10646" t="str">
            <v xml:space="preserve">SD-BLADE F.3  1.3/2.4MM CROSS SHAPED    </v>
          </cell>
          <cell r="D10646" t="str">
            <v>PC</v>
          </cell>
          <cell r="E10646">
            <v>59.9</v>
          </cell>
          <cell r="F10646">
            <v>149.75</v>
          </cell>
        </row>
        <row r="10647">
          <cell r="A10647">
            <v>5042514</v>
          </cell>
          <cell r="B10647" t="str">
            <v>50-425-14</v>
          </cell>
          <cell r="C10647" t="str">
            <v xml:space="preserve">SD-BLADE F.4  2.7MM INNER HEXAGONAL     </v>
          </cell>
          <cell r="D10647" t="str">
            <v>PC</v>
          </cell>
          <cell r="E10647">
            <v>59.9</v>
          </cell>
          <cell r="F10647">
            <v>149.75</v>
          </cell>
        </row>
        <row r="10648">
          <cell r="A10648">
            <v>5042515</v>
          </cell>
          <cell r="B10648" t="str">
            <v>50-425-15</v>
          </cell>
          <cell r="C10648" t="str">
            <v xml:space="preserve">SD-BLADE F.5  2.0/2.7MM PHILIPS         </v>
          </cell>
          <cell r="D10648" t="str">
            <v>PC</v>
          </cell>
          <cell r="E10648">
            <v>59.9</v>
          </cell>
          <cell r="F10648">
            <v>149.75</v>
          </cell>
        </row>
        <row r="10649">
          <cell r="A10649">
            <v>5042516</v>
          </cell>
          <cell r="B10649" t="str">
            <v>50-425-16</v>
          </cell>
          <cell r="C10649" t="str">
            <v>SD-BLADE F.6  0.8/1.0/1.2MM CROSS SHAPED</v>
          </cell>
          <cell r="D10649" t="str">
            <v>PC</v>
          </cell>
          <cell r="E10649">
            <v>59.9</v>
          </cell>
          <cell r="F10649">
            <v>149.75</v>
          </cell>
        </row>
        <row r="10650">
          <cell r="A10650">
            <v>5042517</v>
          </cell>
          <cell r="B10650" t="str">
            <v>50-425-17</v>
          </cell>
          <cell r="C10650" t="str">
            <v xml:space="preserve">SD-BLADE F.7  1.5MM CENTRE DRIVE        </v>
          </cell>
          <cell r="D10650" t="str">
            <v>PC</v>
          </cell>
          <cell r="E10650">
            <v>59.9</v>
          </cell>
          <cell r="F10650">
            <v>149.75</v>
          </cell>
        </row>
        <row r="10651">
          <cell r="A10651">
            <v>5042518</v>
          </cell>
          <cell r="B10651" t="str">
            <v>50-425-18</v>
          </cell>
          <cell r="C10651" t="str">
            <v xml:space="preserve">SD-BLADE F.8  1.0MM CENTRE DRIVE        </v>
          </cell>
          <cell r="D10651" t="str">
            <v>PC</v>
          </cell>
          <cell r="E10651">
            <v>59.9</v>
          </cell>
          <cell r="F10651">
            <v>149.75</v>
          </cell>
        </row>
        <row r="10652">
          <cell r="A10652">
            <v>5042519</v>
          </cell>
          <cell r="B10652" t="str">
            <v>50-425-19</v>
          </cell>
          <cell r="C10652" t="str">
            <v xml:space="preserve">SD-BLADE F.9  2.7MM CENTRE DRIVE        </v>
          </cell>
          <cell r="D10652" t="str">
            <v>PC</v>
          </cell>
          <cell r="E10652">
            <v>59.9</v>
          </cell>
          <cell r="F10652">
            <v>149.75</v>
          </cell>
        </row>
        <row r="10653">
          <cell r="A10653">
            <v>5042520</v>
          </cell>
          <cell r="B10653" t="str">
            <v>50-425-20</v>
          </cell>
          <cell r="C10653" t="str">
            <v xml:space="preserve">SD-BLADE F.10 2.7MM SLOT                </v>
          </cell>
          <cell r="D10653" t="str">
            <v>PC</v>
          </cell>
          <cell r="E10653">
            <v>59.9</v>
          </cell>
          <cell r="F10653">
            <v>149.75</v>
          </cell>
        </row>
        <row r="10654">
          <cell r="A10654">
            <v>5042521</v>
          </cell>
          <cell r="B10654" t="str">
            <v>50-425-21</v>
          </cell>
          <cell r="C10654" t="str">
            <v xml:space="preserve">SD-BLADE F.11 2.0MM INNER HEXAGONAL     </v>
          </cell>
          <cell r="D10654" t="str">
            <v>PC</v>
          </cell>
          <cell r="E10654">
            <v>59.9</v>
          </cell>
          <cell r="F10654">
            <v>149.75</v>
          </cell>
        </row>
        <row r="10655">
          <cell r="A10655">
            <v>5042522</v>
          </cell>
          <cell r="B10655" t="str">
            <v>50-425-22</v>
          </cell>
          <cell r="C10655" t="str">
            <v xml:space="preserve">SD-BLADE F.12 2.3/2.7MM INNER HEXAGONAL </v>
          </cell>
          <cell r="D10655" t="str">
            <v>PC</v>
          </cell>
          <cell r="E10655">
            <v>59.9</v>
          </cell>
          <cell r="F10655">
            <v>149.75</v>
          </cell>
        </row>
        <row r="10656">
          <cell r="A10656">
            <v>5042523</v>
          </cell>
          <cell r="B10656" t="str">
            <v>50-425-23</v>
          </cell>
          <cell r="C10656" t="str">
            <v xml:space="preserve">SD-BLADE F.13 BONE REMOVAL              </v>
          </cell>
          <cell r="D10656" t="str">
            <v>PC</v>
          </cell>
          <cell r="E10656">
            <v>59.9</v>
          </cell>
          <cell r="F10656">
            <v>149.75</v>
          </cell>
        </row>
        <row r="10657">
          <cell r="A10657">
            <v>5042524</v>
          </cell>
          <cell r="B10657" t="str">
            <v>50-425-24</v>
          </cell>
          <cell r="C10657" t="str">
            <v xml:space="preserve">TORX-BLADE F. SCREWEXPLANTATION 2.0     </v>
          </cell>
          <cell r="D10657" t="str">
            <v>PC</v>
          </cell>
          <cell r="E10657">
            <v>50.6</v>
          </cell>
          <cell r="F10657">
            <v>126.5</v>
          </cell>
        </row>
        <row r="10658">
          <cell r="A10658">
            <v>5042525</v>
          </cell>
          <cell r="B10658" t="str">
            <v>50-425-25</v>
          </cell>
          <cell r="C10658" t="str">
            <v xml:space="preserve">SD-BLADE F.15 1.5MM STAR                </v>
          </cell>
          <cell r="D10658" t="str">
            <v>PC</v>
          </cell>
          <cell r="E10658">
            <v>50.6</v>
          </cell>
          <cell r="F10658">
            <v>126.5</v>
          </cell>
        </row>
        <row r="10659">
          <cell r="A10659">
            <v>5043019</v>
          </cell>
          <cell r="B10659" t="str">
            <v>50-430-19</v>
          </cell>
          <cell r="C10659" t="str">
            <v>MARCHAC SUCTION DISSECTOR, STRAIGHT,19CM</v>
          </cell>
          <cell r="D10659" t="str">
            <v>PC</v>
          </cell>
          <cell r="E10659">
            <v>90.7</v>
          </cell>
          <cell r="F10659">
            <v>226.75</v>
          </cell>
        </row>
        <row r="10660">
          <cell r="A10660">
            <v>5044004</v>
          </cell>
          <cell r="B10660" t="str">
            <v>50-440-04</v>
          </cell>
          <cell r="C10660" t="str">
            <v xml:space="preserve">MARCHAC OSTEOTOME 4 MM STR.             </v>
          </cell>
          <cell r="D10660" t="str">
            <v>PC</v>
          </cell>
          <cell r="E10660">
            <v>97.9</v>
          </cell>
          <cell r="F10660">
            <v>244.75</v>
          </cell>
        </row>
        <row r="10661">
          <cell r="A10661">
            <v>5044006</v>
          </cell>
          <cell r="B10661" t="str">
            <v>50-440-06</v>
          </cell>
          <cell r="C10661" t="str">
            <v xml:space="preserve">MARCHAC OSTEOTOME 6 MM STR.             </v>
          </cell>
          <cell r="D10661" t="str">
            <v>PC</v>
          </cell>
          <cell r="E10661">
            <v>97.9</v>
          </cell>
          <cell r="F10661">
            <v>244.75</v>
          </cell>
        </row>
        <row r="10662">
          <cell r="A10662">
            <v>5044008</v>
          </cell>
          <cell r="B10662" t="str">
            <v>50-440-08</v>
          </cell>
          <cell r="C10662" t="str">
            <v xml:space="preserve">MARCHAC OSTEOTOME 8 MM STR.             </v>
          </cell>
          <cell r="D10662" t="str">
            <v>PC</v>
          </cell>
          <cell r="E10662">
            <v>101.5</v>
          </cell>
          <cell r="F10662">
            <v>253.75</v>
          </cell>
        </row>
        <row r="10663">
          <cell r="A10663">
            <v>5044106</v>
          </cell>
          <cell r="B10663" t="str">
            <v>50-441-06</v>
          </cell>
          <cell r="C10663" t="str">
            <v xml:space="preserve">MARCHAC OSTEOTOME 6 MM CVD.             </v>
          </cell>
          <cell r="D10663" t="str">
            <v>PC</v>
          </cell>
          <cell r="E10663">
            <v>101.5</v>
          </cell>
          <cell r="F10663">
            <v>253.75</v>
          </cell>
        </row>
        <row r="10664">
          <cell r="A10664">
            <v>5044619</v>
          </cell>
          <cell r="B10664" t="str">
            <v>50-446-19</v>
          </cell>
          <cell r="C10664" t="str">
            <v xml:space="preserve">MARCHAC BONE HOOK                       </v>
          </cell>
          <cell r="D10664" t="str">
            <v>PC</v>
          </cell>
          <cell r="E10664">
            <v>41.9</v>
          </cell>
          <cell r="F10664">
            <v>104.75</v>
          </cell>
        </row>
        <row r="10665">
          <cell r="A10665">
            <v>5045017</v>
          </cell>
          <cell r="B10665" t="str">
            <v>50-450-17</v>
          </cell>
          <cell r="C10665" t="str">
            <v xml:space="preserve">MARCHAC BONE EXPANDER                   </v>
          </cell>
          <cell r="D10665" t="str">
            <v>PC</v>
          </cell>
          <cell r="E10665">
            <v>192.5</v>
          </cell>
          <cell r="F10665">
            <v>481.25</v>
          </cell>
        </row>
        <row r="10666">
          <cell r="A10666">
            <v>5049900</v>
          </cell>
          <cell r="B10666" t="str">
            <v>50-499-00</v>
          </cell>
          <cell r="C10666" t="str">
            <v xml:space="preserve">MARCHAC BENCH VISE                      </v>
          </cell>
          <cell r="D10666" t="str">
            <v>PC</v>
          </cell>
          <cell r="E10666">
            <v>856</v>
          </cell>
          <cell r="F10666">
            <v>2140</v>
          </cell>
        </row>
        <row r="10667">
          <cell r="A10667">
            <v>5050035</v>
          </cell>
          <cell r="B10667" t="str">
            <v>50-500-35</v>
          </cell>
          <cell r="C10667" t="str">
            <v xml:space="preserve">BI-MAX POSITIONING PLATE, 35 MM         </v>
          </cell>
          <cell r="D10667" t="str">
            <v>PC</v>
          </cell>
          <cell r="E10667">
            <v>58</v>
          </cell>
          <cell r="F10667">
            <v>145</v>
          </cell>
        </row>
        <row r="10668">
          <cell r="A10668">
            <v>5050040</v>
          </cell>
          <cell r="B10668" t="str">
            <v>50-500-40</v>
          </cell>
          <cell r="C10668" t="str">
            <v xml:space="preserve">BI-MAX POSITIONING PLATE, 40 MM         </v>
          </cell>
          <cell r="D10668" t="str">
            <v>PC</v>
          </cell>
          <cell r="E10668">
            <v>59.1</v>
          </cell>
          <cell r="F10668">
            <v>147.75</v>
          </cell>
        </row>
        <row r="10669">
          <cell r="A10669">
            <v>5050045</v>
          </cell>
          <cell r="B10669" t="str">
            <v>50-500-45</v>
          </cell>
          <cell r="C10669" t="str">
            <v xml:space="preserve">BI-MAX POSITIONING PLATE, 45 MM         </v>
          </cell>
          <cell r="D10669" t="str">
            <v>PC</v>
          </cell>
          <cell r="E10669">
            <v>60.1</v>
          </cell>
          <cell r="F10669">
            <v>150.25</v>
          </cell>
        </row>
        <row r="10670">
          <cell r="A10670">
            <v>5050050</v>
          </cell>
          <cell r="B10670" t="str">
            <v>50-500-50</v>
          </cell>
          <cell r="C10670" t="str">
            <v xml:space="preserve">BI-MAX POSITIONING PLATE, 50 MM         </v>
          </cell>
          <cell r="D10670" t="str">
            <v>PC</v>
          </cell>
          <cell r="E10670">
            <v>61.3</v>
          </cell>
          <cell r="F10670">
            <v>153.25</v>
          </cell>
        </row>
        <row r="10671">
          <cell r="A10671">
            <v>5050101</v>
          </cell>
          <cell r="B10671" t="str">
            <v>50-501-01</v>
          </cell>
          <cell r="C10671" t="str">
            <v xml:space="preserve">HANDLE ONLY                             </v>
          </cell>
          <cell r="D10671" t="str">
            <v>PC</v>
          </cell>
          <cell r="E10671">
            <v>216</v>
          </cell>
          <cell r="F10671">
            <v>540</v>
          </cell>
        </row>
        <row r="10672">
          <cell r="A10672">
            <v>5050104</v>
          </cell>
          <cell r="B10672" t="str">
            <v>50-501-04</v>
          </cell>
          <cell r="C10672" t="str">
            <v xml:space="preserve">TEFLON BLOCK                            </v>
          </cell>
          <cell r="D10672" t="str">
            <v>PC</v>
          </cell>
          <cell r="E10672">
            <v>38.799999999999997</v>
          </cell>
          <cell r="F10672">
            <v>97</v>
          </cell>
        </row>
        <row r="10673">
          <cell r="A10673">
            <v>5050105</v>
          </cell>
          <cell r="B10673" t="str">
            <v>50-501-05</v>
          </cell>
          <cell r="C10673" t="str">
            <v xml:space="preserve">UNIVERSAL TROCAR ONLY                   </v>
          </cell>
          <cell r="D10673" t="str">
            <v>PC</v>
          </cell>
          <cell r="E10673">
            <v>42.3</v>
          </cell>
          <cell r="F10673">
            <v>105.75</v>
          </cell>
        </row>
        <row r="10674">
          <cell r="A10674">
            <v>5050106</v>
          </cell>
          <cell r="B10674" t="str">
            <v>50-501-06</v>
          </cell>
          <cell r="C10674" t="str">
            <v xml:space="preserve">3D X TWIN TROCAR FOR 2.0 MM PINS        </v>
          </cell>
          <cell r="D10674" t="str">
            <v>PC</v>
          </cell>
          <cell r="E10674">
            <v>57.1</v>
          </cell>
          <cell r="F10674">
            <v>142.75</v>
          </cell>
        </row>
        <row r="10675">
          <cell r="A10675">
            <v>5050110</v>
          </cell>
          <cell r="B10675" t="str">
            <v>50-501-10</v>
          </cell>
          <cell r="C10675" t="str">
            <v xml:space="preserve">CHEEK RETRACTOR, CLOSED                 </v>
          </cell>
          <cell r="D10675" t="str">
            <v>PC</v>
          </cell>
          <cell r="E10675">
            <v>101</v>
          </cell>
          <cell r="F10675">
            <v>252.5</v>
          </cell>
        </row>
        <row r="10676">
          <cell r="A10676">
            <v>5050115</v>
          </cell>
          <cell r="B10676" t="str">
            <v>50-501-15</v>
          </cell>
          <cell r="C10676" t="str">
            <v xml:space="preserve">CANNULA - SINGLE THORN                  </v>
          </cell>
          <cell r="D10676" t="str">
            <v>PC</v>
          </cell>
          <cell r="E10676">
            <v>44.9</v>
          </cell>
          <cell r="F10676">
            <v>112.25</v>
          </cell>
        </row>
        <row r="10677">
          <cell r="A10677">
            <v>5050116</v>
          </cell>
          <cell r="B10677" t="str">
            <v>50-501-16</v>
          </cell>
          <cell r="C10677" t="str">
            <v xml:space="preserve">CANNULA - DOUBLE THORN                  </v>
          </cell>
          <cell r="D10677" t="str">
            <v>PC</v>
          </cell>
          <cell r="E10677">
            <v>43.1</v>
          </cell>
          <cell r="F10677">
            <v>107.75</v>
          </cell>
        </row>
        <row r="10678">
          <cell r="A10678">
            <v>5050117</v>
          </cell>
          <cell r="B10678" t="str">
            <v>50-501-17</v>
          </cell>
          <cell r="C10678" t="str">
            <v xml:space="preserve">CANNULA - SMOOTH                        </v>
          </cell>
          <cell r="D10678" t="str">
            <v>PC</v>
          </cell>
          <cell r="E10678">
            <v>39.700000000000003</v>
          </cell>
          <cell r="F10678">
            <v>99.25</v>
          </cell>
        </row>
        <row r="10679">
          <cell r="A10679">
            <v>5050118</v>
          </cell>
          <cell r="B10679" t="str">
            <v>50-501-18</v>
          </cell>
          <cell r="C10679" t="str">
            <v>3D X TWIN SOFT TISSUE PROTECTOR 2.0MM P.</v>
          </cell>
          <cell r="D10679" t="str">
            <v>PC</v>
          </cell>
          <cell r="E10679">
            <v>83.8</v>
          </cell>
          <cell r="F10679">
            <v>209.5</v>
          </cell>
        </row>
        <row r="10680">
          <cell r="A10680">
            <v>5050120</v>
          </cell>
          <cell r="B10680" t="str">
            <v>50-501-20</v>
          </cell>
          <cell r="C10680" t="str">
            <v>THREADLOCK TS DRILL GUIDE2,0/2,3MM SHORT</v>
          </cell>
          <cell r="D10680" t="str">
            <v>PC</v>
          </cell>
          <cell r="E10680">
            <v>63</v>
          </cell>
          <cell r="F10680">
            <v>157.5</v>
          </cell>
        </row>
        <row r="10681">
          <cell r="A10681">
            <v>5050121</v>
          </cell>
          <cell r="B10681" t="str">
            <v>50-501-21</v>
          </cell>
          <cell r="C10681" t="str">
            <v>THREADLOCK TS DRILL GUIDE 2.0/2.3MM LONG</v>
          </cell>
          <cell r="D10681" t="str">
            <v>PC</v>
          </cell>
          <cell r="E10681">
            <v>68.400000000000006</v>
          </cell>
          <cell r="F10681">
            <v>171</v>
          </cell>
        </row>
        <row r="10682">
          <cell r="A10682">
            <v>5050122</v>
          </cell>
          <cell r="B10682" t="str">
            <v>50-501-22</v>
          </cell>
          <cell r="C10682" t="str">
            <v xml:space="preserve">DRILL GUIDE, D2.3/2.0MM                 </v>
          </cell>
          <cell r="D10682" t="str">
            <v>PC</v>
          </cell>
          <cell r="E10682">
            <v>61.6</v>
          </cell>
          <cell r="F10682">
            <v>154</v>
          </cell>
        </row>
        <row r="10683">
          <cell r="A10683">
            <v>5050123</v>
          </cell>
          <cell r="B10683" t="str">
            <v>50-501-23</v>
          </cell>
          <cell r="C10683" t="str">
            <v xml:space="preserve">DRILL GUIDE, D2.7 FRACTURE COMPR.       </v>
          </cell>
          <cell r="D10683" t="str">
            <v>PC</v>
          </cell>
          <cell r="E10683">
            <v>92.8</v>
          </cell>
          <cell r="F10683">
            <v>232</v>
          </cell>
        </row>
        <row r="10684">
          <cell r="A10684">
            <v>5050125</v>
          </cell>
          <cell r="B10684" t="str">
            <v>50-501-25</v>
          </cell>
          <cell r="C10684" t="str">
            <v xml:space="preserve">DRILL GUIDE, D1.5MM                     </v>
          </cell>
          <cell r="D10684" t="str">
            <v>PC</v>
          </cell>
          <cell r="E10684">
            <v>59.9</v>
          </cell>
          <cell r="F10684">
            <v>149.75</v>
          </cell>
        </row>
        <row r="10685">
          <cell r="A10685">
            <v>5050126</v>
          </cell>
          <cell r="B10685" t="str">
            <v>50-501-26</v>
          </cell>
          <cell r="C10685" t="str">
            <v xml:space="preserve">DRILL GUIDE, SHORT, UNIVERSAL           </v>
          </cell>
          <cell r="D10685" t="str">
            <v>PC</v>
          </cell>
          <cell r="E10685">
            <v>57.5</v>
          </cell>
          <cell r="F10685">
            <v>143.75</v>
          </cell>
        </row>
        <row r="10686">
          <cell r="A10686">
            <v>5050127</v>
          </cell>
          <cell r="B10686" t="str">
            <v>50-501-27</v>
          </cell>
          <cell r="C10686" t="str">
            <v xml:space="preserve">DRILL GUIDE, D2.7 THREADLOCK RECON      </v>
          </cell>
          <cell r="D10686" t="str">
            <v>PC</v>
          </cell>
          <cell r="E10686">
            <v>61.6</v>
          </cell>
          <cell r="F10686">
            <v>154</v>
          </cell>
        </row>
        <row r="10687">
          <cell r="A10687">
            <v>5050128</v>
          </cell>
          <cell r="B10687" t="str">
            <v>50-501-28</v>
          </cell>
          <cell r="C10687" t="str">
            <v>3D X TWIN SOFT TISSUE PROTECTOR 2.7MM P.</v>
          </cell>
          <cell r="D10687" t="str">
            <v>PC</v>
          </cell>
          <cell r="E10687">
            <v>83.8</v>
          </cell>
          <cell r="F10687">
            <v>209.5</v>
          </cell>
        </row>
        <row r="10688">
          <cell r="A10688">
            <v>5050130</v>
          </cell>
          <cell r="B10688" t="str">
            <v>50-501-30</v>
          </cell>
          <cell r="C10688" t="str">
            <v xml:space="preserve">THREADLOCK TS DRILL GUIDE 2.7 MM SHORT  </v>
          </cell>
          <cell r="D10688" t="str">
            <v>PC</v>
          </cell>
          <cell r="E10688">
            <v>31.5</v>
          </cell>
          <cell r="F10688">
            <v>78.75</v>
          </cell>
        </row>
        <row r="10689">
          <cell r="A10689">
            <v>5050131</v>
          </cell>
          <cell r="B10689" t="str">
            <v>50-501-31</v>
          </cell>
          <cell r="C10689" t="str">
            <v xml:space="preserve">THREADLOCK TS DRILL GUIDE 2.7 MM LONG   </v>
          </cell>
          <cell r="D10689" t="str">
            <v>PC</v>
          </cell>
          <cell r="E10689">
            <v>34.200000000000003</v>
          </cell>
          <cell r="F10689">
            <v>85.5</v>
          </cell>
        </row>
        <row r="10690">
          <cell r="A10690">
            <v>5050133</v>
          </cell>
          <cell r="B10690" t="str">
            <v>50-501-33</v>
          </cell>
          <cell r="C10690" t="str">
            <v xml:space="preserve">PL.HOLDSOCKET FRACTURE 2.3MM            </v>
          </cell>
          <cell r="D10690" t="str">
            <v>PC</v>
          </cell>
          <cell r="E10690">
            <v>31.2</v>
          </cell>
          <cell r="F10690">
            <v>78</v>
          </cell>
        </row>
        <row r="10691">
          <cell r="A10691">
            <v>5050134</v>
          </cell>
          <cell r="B10691" t="str">
            <v>50-501-34</v>
          </cell>
          <cell r="C10691" t="str">
            <v xml:space="preserve">PL.HOLDSOCKET 2.0MM                     </v>
          </cell>
          <cell r="D10691" t="str">
            <v>PC</v>
          </cell>
          <cell r="E10691">
            <v>31.2</v>
          </cell>
          <cell r="F10691">
            <v>78</v>
          </cell>
        </row>
        <row r="10692">
          <cell r="A10692">
            <v>5050136</v>
          </cell>
          <cell r="B10692" t="str">
            <v>50-501-36</v>
          </cell>
          <cell r="C10692" t="str">
            <v xml:space="preserve">3D X TWIN TROCAR FOR 2.7 MM PINS        </v>
          </cell>
          <cell r="D10692" t="str">
            <v>PC</v>
          </cell>
          <cell r="E10692">
            <v>57.1</v>
          </cell>
          <cell r="F10692">
            <v>142.75</v>
          </cell>
        </row>
        <row r="10693">
          <cell r="A10693">
            <v>5050137</v>
          </cell>
          <cell r="B10693" t="str">
            <v>50-501-37</v>
          </cell>
          <cell r="C10693" t="str">
            <v xml:space="preserve">PL.HOLDSOCKET THREADLCOK RECON          </v>
          </cell>
          <cell r="D10693" t="str">
            <v>PC</v>
          </cell>
          <cell r="E10693">
            <v>31.2</v>
          </cell>
          <cell r="F10693">
            <v>78</v>
          </cell>
        </row>
        <row r="10694">
          <cell r="A10694">
            <v>5050138</v>
          </cell>
          <cell r="B10694" t="str">
            <v>50-501-38</v>
          </cell>
          <cell r="C10694" t="str">
            <v xml:space="preserve">PL.HOLDSOCKET FRACTURE 2.7MM            </v>
          </cell>
          <cell r="D10694" t="str">
            <v>PC</v>
          </cell>
          <cell r="E10694">
            <v>31.2</v>
          </cell>
          <cell r="F10694">
            <v>78</v>
          </cell>
        </row>
        <row r="10695">
          <cell r="A10695">
            <v>5050140</v>
          </cell>
          <cell r="B10695" t="str">
            <v>50-501-40</v>
          </cell>
          <cell r="C10695" t="str">
            <v xml:space="preserve">DEPTH GAUGE                             </v>
          </cell>
          <cell r="D10695" t="str">
            <v>PC</v>
          </cell>
          <cell r="E10695">
            <v>114.5</v>
          </cell>
          <cell r="F10695">
            <v>286.25</v>
          </cell>
        </row>
        <row r="10696">
          <cell r="A10696">
            <v>5050200</v>
          </cell>
          <cell r="B10696" t="str">
            <v>50-502-00</v>
          </cell>
          <cell r="C10696" t="str">
            <v xml:space="preserve">TROCAR SYSTEM,COMPL.INCL.TRANSB.RACK    </v>
          </cell>
          <cell r="D10696" t="str">
            <v>PC</v>
          </cell>
          <cell r="E10696">
            <v>1808.2</v>
          </cell>
          <cell r="F10696">
            <v>4520.5</v>
          </cell>
        </row>
        <row r="10697">
          <cell r="A10697">
            <v>5050210</v>
          </cell>
          <cell r="B10697" t="str">
            <v>50-502-10</v>
          </cell>
          <cell r="C10697" t="str">
            <v xml:space="preserve">MULTI PLATE BENDER D1.0/1.5/2.0         </v>
          </cell>
          <cell r="D10697" t="str">
            <v>PC</v>
          </cell>
          <cell r="E10697">
            <v>592</v>
          </cell>
          <cell r="F10697">
            <v>1480</v>
          </cell>
        </row>
        <row r="10698">
          <cell r="A10698">
            <v>5050211</v>
          </cell>
          <cell r="B10698" t="str">
            <v>50-502-11</v>
          </cell>
          <cell r="C10698" t="str">
            <v xml:space="preserve">MULTI PLATE CUTTER D1.0/1.5/2.0         </v>
          </cell>
          <cell r="D10698" t="str">
            <v>PC</v>
          </cell>
          <cell r="E10698">
            <v>618</v>
          </cell>
          <cell r="F10698">
            <v>1545</v>
          </cell>
        </row>
        <row r="10699">
          <cell r="A10699">
            <v>5050223</v>
          </cell>
          <cell r="B10699" t="str">
            <v>50-502-23</v>
          </cell>
          <cell r="C10699" t="str">
            <v xml:space="preserve">BENDER - CUTTER D2.7/2.3 (A)            </v>
          </cell>
          <cell r="D10699" t="str">
            <v>PC</v>
          </cell>
          <cell r="E10699">
            <v>702</v>
          </cell>
          <cell r="F10699">
            <v>1755</v>
          </cell>
        </row>
        <row r="10700">
          <cell r="A10700">
            <v>5050224</v>
          </cell>
          <cell r="B10700" t="str">
            <v>50-502-24</v>
          </cell>
          <cell r="C10700" t="str">
            <v xml:space="preserve">BENDER - CUTTER D2.7/2.3 (B)            </v>
          </cell>
          <cell r="D10700" t="str">
            <v>PC</v>
          </cell>
          <cell r="E10700">
            <v>798</v>
          </cell>
          <cell r="F10700">
            <v>1995</v>
          </cell>
        </row>
        <row r="10701">
          <cell r="A10701">
            <v>5050298</v>
          </cell>
          <cell r="B10701" t="str">
            <v>50-502-98</v>
          </cell>
          <cell r="C10701" t="str">
            <v xml:space="preserve">SET SPARE BLADES FOR 50-502-10          </v>
          </cell>
          <cell r="D10701" t="str">
            <v>PC</v>
          </cell>
          <cell r="E10701">
            <v>52.1</v>
          </cell>
          <cell r="F10701">
            <v>130.25</v>
          </cell>
        </row>
        <row r="10702">
          <cell r="A10702">
            <v>5050299</v>
          </cell>
          <cell r="B10702" t="str">
            <v>50-502-99</v>
          </cell>
          <cell r="C10702" t="str">
            <v xml:space="preserve">SET SPARE BLADES FOR 50-502-11          </v>
          </cell>
          <cell r="D10702" t="str">
            <v>SET</v>
          </cell>
          <cell r="E10702">
            <v>40.700000000000003</v>
          </cell>
          <cell r="F10702">
            <v>101.75</v>
          </cell>
        </row>
        <row r="10703">
          <cell r="A10703">
            <v>5050413</v>
          </cell>
          <cell r="B10703" t="str">
            <v>50-504-13</v>
          </cell>
          <cell r="C10703" t="str">
            <v>THREADL.TS BENDING PLIER 1.0/1.5/2.0MM R</v>
          </cell>
          <cell r="D10703" t="str">
            <v>PC</v>
          </cell>
          <cell r="E10703">
            <v>207</v>
          </cell>
          <cell r="F10703">
            <v>517.5</v>
          </cell>
        </row>
        <row r="10704">
          <cell r="A10704">
            <v>5050414</v>
          </cell>
          <cell r="B10704" t="str">
            <v>50-504-14</v>
          </cell>
          <cell r="C10704" t="str">
            <v>THREADL.TS BENDING PLIER 1.0/1.5/2.0MM L</v>
          </cell>
          <cell r="D10704" t="str">
            <v>PC</v>
          </cell>
          <cell r="E10704">
            <v>207</v>
          </cell>
          <cell r="F10704">
            <v>517.5</v>
          </cell>
        </row>
        <row r="10705">
          <cell r="A10705">
            <v>5050423</v>
          </cell>
          <cell r="B10705" t="str">
            <v>50-504-23</v>
          </cell>
          <cell r="C10705" t="str">
            <v>THREADL.TS BENDER-CUTTER D1.5/2.0/3.0(A)</v>
          </cell>
          <cell r="D10705" t="str">
            <v>PC</v>
          </cell>
          <cell r="E10705">
            <v>605</v>
          </cell>
          <cell r="F10705">
            <v>1512.5</v>
          </cell>
        </row>
        <row r="10706">
          <cell r="A10706">
            <v>5050424</v>
          </cell>
          <cell r="B10706" t="str">
            <v>50-504-24</v>
          </cell>
          <cell r="C10706" t="str">
            <v>THREADL.TS BENDER-CUTTER D1.5/2.0/3.0(B)</v>
          </cell>
          <cell r="D10706" t="str">
            <v>PC</v>
          </cell>
          <cell r="E10706">
            <v>712</v>
          </cell>
          <cell r="F10706">
            <v>1780</v>
          </cell>
        </row>
        <row r="10707">
          <cell r="A10707">
            <v>5050498</v>
          </cell>
          <cell r="B10707" t="str">
            <v>50-504-98</v>
          </cell>
          <cell r="C10707" t="str">
            <v xml:space="preserve">EXCHANG.PLATE FOR 50-504-23 DIAM.COATED </v>
          </cell>
          <cell r="D10707" t="str">
            <v>PC</v>
          </cell>
          <cell r="E10707">
            <v>97.8</v>
          </cell>
          <cell r="F10707">
            <v>244.5</v>
          </cell>
        </row>
        <row r="10708">
          <cell r="A10708">
            <v>5051105</v>
          </cell>
          <cell r="B10708" t="str">
            <v>50-511-05</v>
          </cell>
          <cell r="C10708" t="str">
            <v xml:space="preserve">TWIST DRILL 1.1 X 105 X 5MM, STRYKER    </v>
          </cell>
          <cell r="D10708" t="str">
            <v>PC</v>
          </cell>
          <cell r="E10708">
            <v>50.2</v>
          </cell>
          <cell r="F10708">
            <v>125.5</v>
          </cell>
        </row>
        <row r="10709">
          <cell r="A10709">
            <v>5051135</v>
          </cell>
          <cell r="B10709" t="str">
            <v>50-511-35</v>
          </cell>
          <cell r="C10709" t="str">
            <v xml:space="preserve">TWIST DRILL 1.1 X 105 X 3.5MM, STRYKER  </v>
          </cell>
          <cell r="D10709" t="str">
            <v>PC</v>
          </cell>
          <cell r="E10709">
            <v>52.4</v>
          </cell>
          <cell r="F10709">
            <v>131</v>
          </cell>
        </row>
        <row r="10710">
          <cell r="A10710">
            <v>5051505</v>
          </cell>
          <cell r="B10710" t="str">
            <v>50-515-05</v>
          </cell>
          <cell r="C10710" t="str">
            <v xml:space="preserve">TWIST DRILL 1.5 X 105 X 5MM, STRYKER    </v>
          </cell>
          <cell r="D10710" t="str">
            <v>PC</v>
          </cell>
          <cell r="E10710">
            <v>55.3</v>
          </cell>
          <cell r="F10710">
            <v>138.25</v>
          </cell>
        </row>
        <row r="10711">
          <cell r="A10711">
            <v>5051907</v>
          </cell>
          <cell r="B10711" t="str">
            <v>50-519-07</v>
          </cell>
          <cell r="C10711" t="str">
            <v>TWIST DRILL 1.9MM,STOP,7MM,105MM,STRYKER</v>
          </cell>
          <cell r="D10711" t="str">
            <v>PC</v>
          </cell>
          <cell r="E10711">
            <v>52.4</v>
          </cell>
          <cell r="F10711">
            <v>131</v>
          </cell>
        </row>
        <row r="10712">
          <cell r="A10712">
            <v>5051915</v>
          </cell>
          <cell r="B10712" t="str">
            <v>50-519-15</v>
          </cell>
          <cell r="C10712" t="str">
            <v xml:space="preserve">TWIST DRILL 1.9 X 115 MM, STRYKER       </v>
          </cell>
          <cell r="D10712" t="str">
            <v>PC</v>
          </cell>
          <cell r="E10712">
            <v>52.5</v>
          </cell>
          <cell r="F10712">
            <v>131.25</v>
          </cell>
        </row>
        <row r="10713">
          <cell r="A10713">
            <v>5051917</v>
          </cell>
          <cell r="B10713" t="str">
            <v>50-519-17</v>
          </cell>
          <cell r="C10713" t="str">
            <v xml:space="preserve">TWIST DRILL 1,9X115MM, 7MM STOP,STRYKER </v>
          </cell>
          <cell r="D10713" t="str">
            <v>PC</v>
          </cell>
          <cell r="E10713">
            <v>52.5</v>
          </cell>
          <cell r="F10713">
            <v>131.25</v>
          </cell>
        </row>
        <row r="10714">
          <cell r="A10714">
            <v>5052004</v>
          </cell>
          <cell r="B10714" t="str">
            <v>50-520-04</v>
          </cell>
          <cell r="C10714" t="str">
            <v xml:space="preserve">HEXAGONAL POSITIONING SCREWS 2.0 X 4MM  </v>
          </cell>
          <cell r="D10714">
            <v>5</v>
          </cell>
          <cell r="E10714">
            <v>186.5</v>
          </cell>
          <cell r="F10714">
            <v>466.25</v>
          </cell>
        </row>
        <row r="10715">
          <cell r="A10715">
            <v>5052305</v>
          </cell>
          <cell r="B10715" t="str">
            <v>50-523-05</v>
          </cell>
          <cell r="C10715" t="str">
            <v>HEXAGONAL POSIT. EMERG. SCREWS 2.3 X 5MM</v>
          </cell>
          <cell r="D10715">
            <v>5</v>
          </cell>
          <cell r="E10715">
            <v>194.5</v>
          </cell>
          <cell r="F10715">
            <v>486.25</v>
          </cell>
        </row>
        <row r="10716">
          <cell r="A10716">
            <v>5060000</v>
          </cell>
          <cell r="B10716" t="str">
            <v>50-600-00</v>
          </cell>
          <cell r="C10716" t="str">
            <v xml:space="preserve">SCREW REMOVAL KIT, COMPLETE             </v>
          </cell>
          <cell r="D10716" t="str">
            <v>PC</v>
          </cell>
          <cell r="E10716">
            <v>1623.9</v>
          </cell>
          <cell r="F10716">
            <v>4059.75</v>
          </cell>
        </row>
        <row r="10717">
          <cell r="A10717">
            <v>5070000</v>
          </cell>
          <cell r="B10717" t="str">
            <v>50-700-00</v>
          </cell>
          <cell r="C10717" t="str">
            <v xml:space="preserve">BONE GRAFT KIT MODULE W/O INSTRUMENTS   </v>
          </cell>
          <cell r="D10717" t="str">
            <v>PC</v>
          </cell>
          <cell r="E10717">
            <v>348.4</v>
          </cell>
          <cell r="F10717">
            <v>871</v>
          </cell>
        </row>
        <row r="10718">
          <cell r="A10718">
            <v>5071204</v>
          </cell>
          <cell r="B10718" t="str">
            <v>50-712-04</v>
          </cell>
          <cell r="C10718" t="str">
            <v>FRACT.PL.4HOLE STRAIGHT SHORT T=1.5MM RB</v>
          </cell>
          <cell r="D10718" t="str">
            <v>PC</v>
          </cell>
          <cell r="E10718">
            <v>56.2</v>
          </cell>
          <cell r="F10718">
            <v>140.5</v>
          </cell>
        </row>
        <row r="10719">
          <cell r="A10719">
            <v>5071404</v>
          </cell>
          <cell r="B10719" t="str">
            <v>50-714-04</v>
          </cell>
          <cell r="C10719" t="str">
            <v>FRACT.PL.4HOLES STRAIGHT LONG T=1.5MM RB</v>
          </cell>
          <cell r="D10719" t="str">
            <v>PC</v>
          </cell>
          <cell r="E10719">
            <v>56.2</v>
          </cell>
          <cell r="F10719">
            <v>140.5</v>
          </cell>
        </row>
        <row r="10720">
          <cell r="A10720">
            <v>5071606</v>
          </cell>
          <cell r="B10720" t="str">
            <v>50-716-06</v>
          </cell>
          <cell r="C10720" t="str">
            <v>FRACT.PL.6H.STRAI.W.INT.SPACE T=1.5MM RB</v>
          </cell>
          <cell r="D10720" t="str">
            <v>PC</v>
          </cell>
          <cell r="E10720">
            <v>68.3</v>
          </cell>
          <cell r="F10720">
            <v>170.75</v>
          </cell>
        </row>
        <row r="10721">
          <cell r="A10721">
            <v>5072212</v>
          </cell>
          <cell r="B10721" t="str">
            <v>50-722-12</v>
          </cell>
          <cell r="C10721" t="str">
            <v>MINI PLATE 2 X 6-HOLES STRAIGHT T=1.0 MM</v>
          </cell>
          <cell r="D10721" t="str">
            <v>PC</v>
          </cell>
          <cell r="E10721">
            <v>93.3</v>
          </cell>
          <cell r="F10721">
            <v>233.25</v>
          </cell>
        </row>
        <row r="10722">
          <cell r="A10722">
            <v>5072312</v>
          </cell>
          <cell r="B10722" t="str">
            <v>50-723-12</v>
          </cell>
          <cell r="C10722" t="str">
            <v xml:space="preserve">MINI PLATE 2 X 6-HOLES CURVED T=1.0 MM  </v>
          </cell>
          <cell r="D10722" t="str">
            <v>PC</v>
          </cell>
          <cell r="E10722">
            <v>93.3</v>
          </cell>
          <cell r="F10722">
            <v>233.25</v>
          </cell>
        </row>
        <row r="10723">
          <cell r="A10723">
            <v>5073004</v>
          </cell>
          <cell r="B10723" t="str">
            <v>50-730-04</v>
          </cell>
          <cell r="C10723" t="str">
            <v>FRACT.PL.4-HOLES CURVED SHORT T=1.5MM RB</v>
          </cell>
          <cell r="D10723" t="str">
            <v>PC</v>
          </cell>
          <cell r="E10723">
            <v>56.2</v>
          </cell>
          <cell r="F10723">
            <v>140.5</v>
          </cell>
        </row>
        <row r="10724">
          <cell r="A10724">
            <v>5073006</v>
          </cell>
          <cell r="B10724" t="str">
            <v>50-730-06</v>
          </cell>
          <cell r="C10724" t="str">
            <v>MINI SAGITTAL PLATE 6HOLES SHORT T=1.0MM</v>
          </cell>
          <cell r="D10724" t="str">
            <v>PC</v>
          </cell>
          <cell r="E10724">
            <v>36.299999999999997</v>
          </cell>
          <cell r="F10724">
            <v>90.75</v>
          </cell>
        </row>
        <row r="10725">
          <cell r="A10725">
            <v>5073106</v>
          </cell>
          <cell r="B10725" t="str">
            <v>50-731-06</v>
          </cell>
          <cell r="C10725" t="str">
            <v>MINI SAGITTAL PLATE 6-HOLES MED. T=1.0MM</v>
          </cell>
          <cell r="D10725" t="str">
            <v>PC</v>
          </cell>
          <cell r="E10725">
            <v>36.299999999999997</v>
          </cell>
          <cell r="F10725">
            <v>90.75</v>
          </cell>
        </row>
        <row r="10726">
          <cell r="A10726">
            <v>5073204</v>
          </cell>
          <cell r="B10726" t="str">
            <v>50-732-04</v>
          </cell>
          <cell r="C10726" t="str">
            <v>FRACT.PL. 4-HOLES CURVED LONG T=1.5MM RB</v>
          </cell>
          <cell r="D10726" t="str">
            <v>PC</v>
          </cell>
          <cell r="E10726">
            <v>56.2</v>
          </cell>
          <cell r="F10726">
            <v>140.5</v>
          </cell>
        </row>
        <row r="10727">
          <cell r="A10727">
            <v>5073206</v>
          </cell>
          <cell r="B10727" t="str">
            <v>50-732-06</v>
          </cell>
          <cell r="C10727" t="str">
            <v>MINI SAGITTAL PLATE 6-HOLES LONG T=1.0MM</v>
          </cell>
          <cell r="D10727" t="str">
            <v>PC</v>
          </cell>
          <cell r="E10727">
            <v>36.299999999999997</v>
          </cell>
          <cell r="F10727">
            <v>90.75</v>
          </cell>
        </row>
        <row r="10728">
          <cell r="A10728">
            <v>5075006</v>
          </cell>
          <cell r="B10728" t="str">
            <v>50-750-06</v>
          </cell>
          <cell r="C10728" t="str">
            <v>FRACTURE PLATE 6-HOLES ANGLED T=1.5MM RB</v>
          </cell>
          <cell r="D10728" t="str">
            <v>PC</v>
          </cell>
          <cell r="E10728">
            <v>85.7</v>
          </cell>
          <cell r="F10728">
            <v>214.25</v>
          </cell>
        </row>
        <row r="10729">
          <cell r="A10729">
            <v>5075008</v>
          </cell>
          <cell r="B10729" t="str">
            <v>50-750-08</v>
          </cell>
          <cell r="C10729" t="str">
            <v>FRACTURE PLATE 8-HOLES ANGLED T=1.5MM RB</v>
          </cell>
          <cell r="D10729" t="str">
            <v>PC</v>
          </cell>
          <cell r="E10729">
            <v>92.3</v>
          </cell>
          <cell r="F10729">
            <v>230.75</v>
          </cell>
        </row>
        <row r="10730">
          <cell r="A10730">
            <v>5077126</v>
          </cell>
          <cell r="B10730" t="str">
            <v>50-771-26</v>
          </cell>
          <cell r="C10730" t="str">
            <v>RECON PLATE 6+20HOLES RIGHT T=2.0MM ANAT</v>
          </cell>
          <cell r="D10730" t="str">
            <v>PC</v>
          </cell>
          <cell r="E10730">
            <v>186.5</v>
          </cell>
          <cell r="F10730">
            <v>466.25</v>
          </cell>
        </row>
        <row r="10731">
          <cell r="A10731">
            <v>5077326</v>
          </cell>
          <cell r="B10731" t="str">
            <v>50-773-26</v>
          </cell>
          <cell r="C10731" t="str">
            <v>RECON PLATE 6+20HOLES LEFT T=2.0MM ANATO</v>
          </cell>
          <cell r="D10731" t="str">
            <v>PC</v>
          </cell>
          <cell r="E10731">
            <v>186.5</v>
          </cell>
          <cell r="F10731">
            <v>466.25</v>
          </cell>
        </row>
        <row r="10732">
          <cell r="A10732">
            <v>5077420</v>
          </cell>
          <cell r="B10732" t="str">
            <v>50-774-20</v>
          </cell>
          <cell r="C10732" t="str">
            <v xml:space="preserve">RECON PLATE 20-HOLES STRAIGHT T=2.0 MM  </v>
          </cell>
          <cell r="D10732" t="str">
            <v>PC</v>
          </cell>
          <cell r="E10732">
            <v>113</v>
          </cell>
          <cell r="F10732">
            <v>282.5</v>
          </cell>
        </row>
        <row r="10733">
          <cell r="A10733">
            <v>5077526</v>
          </cell>
          <cell r="B10733" t="str">
            <v>50-775-26</v>
          </cell>
          <cell r="C10733" t="str">
            <v xml:space="preserve">RECON PLATE 6+20-HOLES RIGHT T=2.0 MM   </v>
          </cell>
          <cell r="D10733" t="str">
            <v>PC</v>
          </cell>
          <cell r="E10733">
            <v>169</v>
          </cell>
          <cell r="F10733">
            <v>422.5</v>
          </cell>
        </row>
        <row r="10734">
          <cell r="A10734">
            <v>5077726</v>
          </cell>
          <cell r="B10734" t="str">
            <v>50-777-26</v>
          </cell>
          <cell r="C10734" t="str">
            <v xml:space="preserve">RECON PLATE 6+20-HOLES LEFT T=2.0 MM    </v>
          </cell>
          <cell r="D10734" t="str">
            <v>PC</v>
          </cell>
          <cell r="E10734">
            <v>169</v>
          </cell>
          <cell r="F10734">
            <v>422.5</v>
          </cell>
        </row>
        <row r="10735">
          <cell r="A10735">
            <v>5077832</v>
          </cell>
          <cell r="B10735" t="str">
            <v>50-778-32</v>
          </cell>
          <cell r="C10735" t="str">
            <v>RECON PLATE 6+20+6-HOLES T=2.0MM ANATOMI</v>
          </cell>
          <cell r="D10735" t="str">
            <v>PC</v>
          </cell>
          <cell r="E10735">
            <v>233.5</v>
          </cell>
          <cell r="F10735">
            <v>583.75</v>
          </cell>
        </row>
        <row r="10736">
          <cell r="A10736">
            <v>5077932</v>
          </cell>
          <cell r="B10736" t="str">
            <v>50-779-32</v>
          </cell>
          <cell r="C10736" t="str">
            <v xml:space="preserve">RECON PLATE 6+20+6-HOLES T=2.0 MM       </v>
          </cell>
          <cell r="D10736" t="str">
            <v>PC</v>
          </cell>
          <cell r="E10736">
            <v>233.5</v>
          </cell>
          <cell r="F10736">
            <v>583.75</v>
          </cell>
        </row>
        <row r="10737">
          <cell r="A10737">
            <v>5077934</v>
          </cell>
          <cell r="B10737" t="str">
            <v>50-779-34</v>
          </cell>
          <cell r="C10737" t="str">
            <v xml:space="preserve">RECON PLATE 6+22+6-HOLES T=2.0 MM       </v>
          </cell>
          <cell r="D10737" t="str">
            <v>PC</v>
          </cell>
          <cell r="E10737">
            <v>208</v>
          </cell>
          <cell r="F10737">
            <v>520</v>
          </cell>
        </row>
        <row r="10738">
          <cell r="A10738">
            <v>5077936</v>
          </cell>
          <cell r="B10738" t="str">
            <v>50-779-36</v>
          </cell>
          <cell r="C10738" t="str">
            <v xml:space="preserve">RECON PLATE 6+24+6-HOLES T=2.0 MM       </v>
          </cell>
          <cell r="D10738" t="str">
            <v>PC</v>
          </cell>
          <cell r="E10738">
            <v>220.5</v>
          </cell>
          <cell r="F10738">
            <v>551.25</v>
          </cell>
        </row>
        <row r="10739">
          <cell r="A10739">
            <v>5077984</v>
          </cell>
          <cell r="B10739" t="str">
            <v>50-779-84</v>
          </cell>
          <cell r="C10739" t="str">
            <v xml:space="preserve">TEMPLATE FOR 50-779-34                  </v>
          </cell>
          <cell r="D10739" t="str">
            <v>PC</v>
          </cell>
          <cell r="E10739">
            <v>17.3</v>
          </cell>
          <cell r="F10739">
            <v>43.25</v>
          </cell>
        </row>
        <row r="10740">
          <cell r="A10740">
            <v>5077986</v>
          </cell>
          <cell r="B10740" t="str">
            <v>50-779-86</v>
          </cell>
          <cell r="C10740" t="str">
            <v xml:space="preserve">TEMPLATE FOR 50-779-36                  </v>
          </cell>
          <cell r="D10740" t="str">
            <v>PC</v>
          </cell>
          <cell r="E10740">
            <v>18.399999999999999</v>
          </cell>
          <cell r="F10740">
            <v>46</v>
          </cell>
        </row>
        <row r="10741">
          <cell r="A10741">
            <v>5078176</v>
          </cell>
          <cell r="B10741" t="str">
            <v>50-781-76</v>
          </cell>
          <cell r="C10741" t="str">
            <v xml:space="preserve">TEMPLATE FOR 50-771/773-26              </v>
          </cell>
          <cell r="D10741" t="str">
            <v>PC</v>
          </cell>
          <cell r="E10741">
            <v>55.7</v>
          </cell>
          <cell r="F10741">
            <v>139.25</v>
          </cell>
        </row>
        <row r="10742">
          <cell r="A10742">
            <v>5078470</v>
          </cell>
          <cell r="B10742" t="str">
            <v>50-784-70</v>
          </cell>
          <cell r="C10742" t="str">
            <v xml:space="preserve">TEMPLATE FOR 50-774-20                  </v>
          </cell>
          <cell r="D10742" t="str">
            <v>PC</v>
          </cell>
          <cell r="E10742">
            <v>40.6</v>
          </cell>
          <cell r="F10742">
            <v>101.5</v>
          </cell>
        </row>
        <row r="10743">
          <cell r="A10743">
            <v>5078576</v>
          </cell>
          <cell r="B10743" t="str">
            <v>50-785-76</v>
          </cell>
          <cell r="C10743" t="str">
            <v xml:space="preserve">TEMPLATE FOR 50-775/777-26              </v>
          </cell>
          <cell r="D10743" t="str">
            <v>PC</v>
          </cell>
          <cell r="E10743">
            <v>50.7</v>
          </cell>
          <cell r="F10743">
            <v>126.75</v>
          </cell>
        </row>
        <row r="10744">
          <cell r="A10744">
            <v>5078882</v>
          </cell>
          <cell r="B10744" t="str">
            <v>50-788-82</v>
          </cell>
          <cell r="C10744" t="str">
            <v xml:space="preserve">TEMPLATE FOR 50-778-32                  </v>
          </cell>
          <cell r="D10744" t="str">
            <v>PC</v>
          </cell>
          <cell r="E10744">
            <v>66.599999999999994</v>
          </cell>
          <cell r="F10744">
            <v>166.5</v>
          </cell>
        </row>
        <row r="10745">
          <cell r="A10745">
            <v>5078982</v>
          </cell>
          <cell r="B10745" t="str">
            <v>50-789-82</v>
          </cell>
          <cell r="C10745" t="str">
            <v xml:space="preserve">TEMPLATE FOR 50-779-32                  </v>
          </cell>
          <cell r="D10745" t="str">
            <v>PC</v>
          </cell>
          <cell r="E10745">
            <v>60.7</v>
          </cell>
          <cell r="F10745">
            <v>151.75</v>
          </cell>
        </row>
        <row r="10746">
          <cell r="A10746">
            <v>5079006</v>
          </cell>
          <cell r="B10746" t="str">
            <v>50-790-06</v>
          </cell>
          <cell r="C10746" t="str">
            <v xml:space="preserve">FRACTURE PLATE 6-HOLES 155DG T=3.0 MM   </v>
          </cell>
          <cell r="D10746" t="str">
            <v>PC</v>
          </cell>
          <cell r="E10746">
            <v>52.2</v>
          </cell>
          <cell r="F10746">
            <v>130.5</v>
          </cell>
        </row>
        <row r="10747">
          <cell r="A10747">
            <v>5079056</v>
          </cell>
          <cell r="B10747" t="str">
            <v>50-790-56</v>
          </cell>
          <cell r="C10747" t="str">
            <v xml:space="preserve">TEMPLATE FOR 50-790-06                  </v>
          </cell>
          <cell r="D10747" t="str">
            <v>PC</v>
          </cell>
          <cell r="E10747">
            <v>7.52</v>
          </cell>
          <cell r="F10747">
            <v>18.799999999999997</v>
          </cell>
        </row>
        <row r="10748">
          <cell r="A10748">
            <v>5079126</v>
          </cell>
          <cell r="B10748" t="str">
            <v>50-791-26</v>
          </cell>
          <cell r="C10748" t="str">
            <v>RECON PL.6+20HOLES RIGHT T=3.0MM ANATOMI</v>
          </cell>
          <cell r="D10748" t="str">
            <v>PC</v>
          </cell>
          <cell r="E10748">
            <v>227.5</v>
          </cell>
          <cell r="F10748">
            <v>568.75</v>
          </cell>
        </row>
        <row r="10749">
          <cell r="A10749">
            <v>5079176</v>
          </cell>
          <cell r="B10749" t="str">
            <v>50-791-76</v>
          </cell>
          <cell r="C10749" t="str">
            <v xml:space="preserve">TEMPLATE FOR 50-791-26 OR 50-793-26     </v>
          </cell>
          <cell r="D10749" t="str">
            <v>PC</v>
          </cell>
          <cell r="E10749">
            <v>61.4</v>
          </cell>
          <cell r="F10749">
            <v>153.5</v>
          </cell>
        </row>
        <row r="10750">
          <cell r="A10750">
            <v>5079206</v>
          </cell>
          <cell r="B10750" t="str">
            <v>50-792-06</v>
          </cell>
          <cell r="C10750" t="str">
            <v xml:space="preserve">FRACTURE PLATE 6-HOLES 120DG T=3.0 MM   </v>
          </cell>
          <cell r="D10750" t="str">
            <v>PC</v>
          </cell>
          <cell r="E10750">
            <v>52.9</v>
          </cell>
          <cell r="F10750">
            <v>132.25</v>
          </cell>
        </row>
        <row r="10751">
          <cell r="A10751">
            <v>5079208</v>
          </cell>
          <cell r="B10751" t="str">
            <v>50-792-08</v>
          </cell>
          <cell r="C10751" t="str">
            <v xml:space="preserve">FRACTURE PLATE 8-HOLES 120DG T=3.0 MM   </v>
          </cell>
          <cell r="D10751" t="str">
            <v>PC</v>
          </cell>
          <cell r="E10751">
            <v>70.7</v>
          </cell>
          <cell r="F10751">
            <v>176.75</v>
          </cell>
        </row>
        <row r="10752">
          <cell r="A10752">
            <v>5079256</v>
          </cell>
          <cell r="B10752" t="str">
            <v>50-792-56</v>
          </cell>
          <cell r="C10752" t="str">
            <v xml:space="preserve">TEMPLATE FOR 50-792-06                  </v>
          </cell>
          <cell r="D10752" t="str">
            <v>PC</v>
          </cell>
          <cell r="E10752">
            <v>7.85</v>
          </cell>
          <cell r="F10752">
            <v>19.625</v>
          </cell>
        </row>
        <row r="10753">
          <cell r="A10753">
            <v>5079258</v>
          </cell>
          <cell r="B10753" t="str">
            <v>50-792-58</v>
          </cell>
          <cell r="C10753" t="str">
            <v xml:space="preserve">TEMPLATE FOR 50-792-08                  </v>
          </cell>
          <cell r="D10753" t="str">
            <v>PC</v>
          </cell>
          <cell r="E10753">
            <v>9.44</v>
          </cell>
          <cell r="F10753">
            <v>23.599999999999998</v>
          </cell>
        </row>
        <row r="10754">
          <cell r="A10754">
            <v>5079326</v>
          </cell>
          <cell r="B10754" t="str">
            <v>50-793-26</v>
          </cell>
          <cell r="C10754" t="str">
            <v>RECON PL.6+20HOLES LEFT T=3.0MM ANATOMIC</v>
          </cell>
          <cell r="D10754" t="str">
            <v>PC</v>
          </cell>
          <cell r="E10754">
            <v>227.5</v>
          </cell>
          <cell r="F10754">
            <v>568.75</v>
          </cell>
        </row>
        <row r="10755">
          <cell r="A10755">
            <v>5079412</v>
          </cell>
          <cell r="B10755" t="str">
            <v>50-794-12</v>
          </cell>
          <cell r="C10755" t="str">
            <v xml:space="preserve">RECON PLATE 12-HOLES STRAIGHT T=3.0 MM  </v>
          </cell>
          <cell r="D10755" t="str">
            <v>PC</v>
          </cell>
          <cell r="E10755">
            <v>106</v>
          </cell>
          <cell r="F10755">
            <v>265</v>
          </cell>
        </row>
        <row r="10756">
          <cell r="A10756">
            <v>5079420</v>
          </cell>
          <cell r="B10756" t="str">
            <v>50-794-20</v>
          </cell>
          <cell r="C10756" t="str">
            <v xml:space="preserve">RECON PLATE 20-HOLES STRAIGHT T=3.0 MM  </v>
          </cell>
          <cell r="D10756" t="str">
            <v>PC</v>
          </cell>
          <cell r="E10756">
            <v>129</v>
          </cell>
          <cell r="F10756">
            <v>322.5</v>
          </cell>
        </row>
        <row r="10757">
          <cell r="A10757">
            <v>5079462</v>
          </cell>
          <cell r="B10757" t="str">
            <v>50-794-62</v>
          </cell>
          <cell r="C10757" t="str">
            <v xml:space="preserve">TEMPLATE FOR 50-794-12                  </v>
          </cell>
          <cell r="D10757" t="str">
            <v>PC</v>
          </cell>
          <cell r="E10757">
            <v>31.2</v>
          </cell>
          <cell r="F10757">
            <v>78</v>
          </cell>
        </row>
        <row r="10758">
          <cell r="A10758">
            <v>5079470</v>
          </cell>
          <cell r="B10758" t="str">
            <v>50-794-70</v>
          </cell>
          <cell r="C10758" t="str">
            <v xml:space="preserve">TEMPLATE FOR 50-794-20                  </v>
          </cell>
          <cell r="D10758" t="str">
            <v>PC</v>
          </cell>
          <cell r="E10758">
            <v>44.6</v>
          </cell>
          <cell r="F10758">
            <v>111.5</v>
          </cell>
        </row>
        <row r="10759">
          <cell r="A10759">
            <v>5079526</v>
          </cell>
          <cell r="B10759" t="str">
            <v>50-795-26</v>
          </cell>
          <cell r="C10759" t="str">
            <v xml:space="preserve">RECON PLATE 6+20-HOLES RIGHT T=3.0 MM   </v>
          </cell>
          <cell r="D10759" t="str">
            <v>PC</v>
          </cell>
          <cell r="E10759">
            <v>207.5</v>
          </cell>
          <cell r="F10759">
            <v>518.75</v>
          </cell>
        </row>
        <row r="10760">
          <cell r="A10760">
            <v>5079576</v>
          </cell>
          <cell r="B10760" t="str">
            <v>50-795-76</v>
          </cell>
          <cell r="C10760" t="str">
            <v xml:space="preserve">TEMPLATE FOR 50-795-26 OR 50-797-26     </v>
          </cell>
          <cell r="D10760" t="str">
            <v>PC</v>
          </cell>
          <cell r="E10760">
            <v>55.7</v>
          </cell>
          <cell r="F10760">
            <v>139.25</v>
          </cell>
        </row>
        <row r="10761">
          <cell r="A10761">
            <v>5079606</v>
          </cell>
          <cell r="B10761" t="str">
            <v>50-796-06</v>
          </cell>
          <cell r="C10761" t="str">
            <v>FRACTURE PL.6-HOLES STRAIGHT W.BAR T=3.0</v>
          </cell>
          <cell r="D10761" t="str">
            <v>PC</v>
          </cell>
          <cell r="E10761">
            <v>53.9</v>
          </cell>
          <cell r="F10761">
            <v>134.75</v>
          </cell>
        </row>
        <row r="10762">
          <cell r="A10762">
            <v>5079656</v>
          </cell>
          <cell r="B10762" t="str">
            <v>50-796-56</v>
          </cell>
          <cell r="C10762" t="str">
            <v xml:space="preserve">TEMPLATE FOR 50-796-06                  </v>
          </cell>
          <cell r="D10762" t="str">
            <v>PC</v>
          </cell>
          <cell r="E10762">
            <v>7.95</v>
          </cell>
          <cell r="F10762">
            <v>19.875</v>
          </cell>
        </row>
        <row r="10763">
          <cell r="A10763">
            <v>5079726</v>
          </cell>
          <cell r="B10763" t="str">
            <v>50-797-26</v>
          </cell>
          <cell r="C10763" t="str">
            <v xml:space="preserve">RECON PLATE 6+20-HOLES LEFT T=3.0 MM    </v>
          </cell>
          <cell r="D10763" t="str">
            <v>PC</v>
          </cell>
          <cell r="E10763">
            <v>207.5</v>
          </cell>
          <cell r="F10763">
            <v>518.75</v>
          </cell>
        </row>
        <row r="10764">
          <cell r="A10764">
            <v>5079832</v>
          </cell>
          <cell r="B10764" t="str">
            <v>50-798-32</v>
          </cell>
          <cell r="C10764" t="str">
            <v>RECON PL.6+20+6-HOLES T=3.0MM ANATOMICAL</v>
          </cell>
          <cell r="D10764" t="str">
            <v>PC</v>
          </cell>
          <cell r="E10764">
            <v>256</v>
          </cell>
          <cell r="F10764">
            <v>640</v>
          </cell>
        </row>
        <row r="10765">
          <cell r="A10765">
            <v>5079882</v>
          </cell>
          <cell r="B10765" t="str">
            <v>50-798-82</v>
          </cell>
          <cell r="C10765" t="str">
            <v xml:space="preserve">TEMPLATE FOR 50-798-32                  </v>
          </cell>
          <cell r="D10765" t="str">
            <v>PC</v>
          </cell>
          <cell r="E10765">
            <v>73.3</v>
          </cell>
          <cell r="F10765">
            <v>183.25</v>
          </cell>
        </row>
        <row r="10766">
          <cell r="A10766">
            <v>5079932</v>
          </cell>
          <cell r="B10766" t="str">
            <v>50-799-32</v>
          </cell>
          <cell r="C10766" t="str">
            <v xml:space="preserve">RECON PLATE 6+20+6-HOLES T=3.0 MM       </v>
          </cell>
          <cell r="D10766" t="str">
            <v>PC</v>
          </cell>
          <cell r="E10766">
            <v>233.5</v>
          </cell>
          <cell r="F10766">
            <v>583.75</v>
          </cell>
        </row>
        <row r="10767">
          <cell r="A10767">
            <v>5079934</v>
          </cell>
          <cell r="B10767" t="str">
            <v>50-799-34</v>
          </cell>
          <cell r="C10767" t="str">
            <v xml:space="preserve">RECON PLATE 6+22+6-HOLES T=3.0 MM       </v>
          </cell>
          <cell r="D10767" t="str">
            <v>PC</v>
          </cell>
          <cell r="E10767">
            <v>247</v>
          </cell>
          <cell r="F10767">
            <v>617.5</v>
          </cell>
        </row>
        <row r="10768">
          <cell r="A10768">
            <v>5079936</v>
          </cell>
          <cell r="B10768" t="str">
            <v>50-799-36</v>
          </cell>
          <cell r="C10768" t="str">
            <v xml:space="preserve">RECON PLATE 6+24+6-HOLES T=3.0 MM       </v>
          </cell>
          <cell r="D10768" t="str">
            <v>PC</v>
          </cell>
          <cell r="E10768">
            <v>262</v>
          </cell>
          <cell r="F10768">
            <v>655</v>
          </cell>
        </row>
        <row r="10769">
          <cell r="A10769">
            <v>5079982</v>
          </cell>
          <cell r="B10769" t="str">
            <v>50-799-82</v>
          </cell>
          <cell r="C10769" t="str">
            <v xml:space="preserve">TEMPLATE FOR 50-799-32                  </v>
          </cell>
          <cell r="D10769" t="str">
            <v>PC</v>
          </cell>
          <cell r="E10769">
            <v>66.599999999999994</v>
          </cell>
          <cell r="F10769">
            <v>166.5</v>
          </cell>
        </row>
        <row r="10770">
          <cell r="A10770">
            <v>5079984</v>
          </cell>
          <cell r="B10770" t="str">
            <v>50-799-84</v>
          </cell>
          <cell r="C10770" t="str">
            <v xml:space="preserve">TEMPLATE FOR 50-799-34                  </v>
          </cell>
          <cell r="D10770" t="str">
            <v>PC</v>
          </cell>
          <cell r="E10770">
            <v>19.3</v>
          </cell>
          <cell r="F10770">
            <v>48.25</v>
          </cell>
        </row>
        <row r="10771">
          <cell r="A10771">
            <v>5079986</v>
          </cell>
          <cell r="B10771" t="str">
            <v>50-799-86</v>
          </cell>
          <cell r="C10771" t="str">
            <v xml:space="preserve">TEMPLATE FOR 50-799-36                  </v>
          </cell>
          <cell r="D10771" t="str">
            <v>PC</v>
          </cell>
          <cell r="E10771">
            <v>20.3</v>
          </cell>
          <cell r="F10771">
            <v>50.75</v>
          </cell>
        </row>
        <row r="10772">
          <cell r="A10772">
            <v>5080001</v>
          </cell>
          <cell r="B10772" t="str">
            <v>50-800-01</v>
          </cell>
          <cell r="C10772" t="str">
            <v xml:space="preserve">BOS-DRIVER, HANDLE FOR SCREWING, ONLY   </v>
          </cell>
          <cell r="D10772" t="str">
            <v>PC</v>
          </cell>
          <cell r="E10772">
            <v>2160</v>
          </cell>
          <cell r="F10772">
            <v>5400</v>
          </cell>
        </row>
        <row r="10773">
          <cell r="A10773">
            <v>5080002</v>
          </cell>
          <cell r="B10773" t="str">
            <v>50-800-02</v>
          </cell>
          <cell r="C10773" t="str">
            <v xml:space="preserve">BOS-BATTERY PACK, STERILE               </v>
          </cell>
          <cell r="D10773">
            <v>10</v>
          </cell>
          <cell r="E10773">
            <v>247</v>
          </cell>
          <cell r="F10773">
            <v>617.5</v>
          </cell>
        </row>
        <row r="10774">
          <cell r="A10774">
            <v>5080003</v>
          </cell>
          <cell r="B10774" t="str">
            <v>50-800-03</v>
          </cell>
          <cell r="C10774" t="str">
            <v xml:space="preserve">BOS DRILL, HANDLE FOR DRILLING, ONLY    </v>
          </cell>
          <cell r="D10774" t="str">
            <v>PC</v>
          </cell>
          <cell r="E10774">
            <v>2015</v>
          </cell>
          <cell r="F10774">
            <v>5037.5</v>
          </cell>
        </row>
        <row r="10775">
          <cell r="A10775">
            <v>5081005</v>
          </cell>
          <cell r="B10775" t="str">
            <v>50-810-05</v>
          </cell>
          <cell r="C10775" t="str">
            <v xml:space="preserve">TWIST DRILL 0.7X40X5 MM FOR BOS DRILL   </v>
          </cell>
          <cell r="D10775" t="str">
            <v>PC</v>
          </cell>
          <cell r="E10775">
            <v>51.9</v>
          </cell>
          <cell r="F10775">
            <v>129.75</v>
          </cell>
        </row>
        <row r="10776">
          <cell r="A10776">
            <v>5081010</v>
          </cell>
          <cell r="B10776" t="str">
            <v>50-810-10</v>
          </cell>
          <cell r="C10776" t="str">
            <v xml:space="preserve">CENTRE DRIVE BLADE 1.0MM F. BOS-DRIVER  </v>
          </cell>
          <cell r="D10776" t="str">
            <v>PC</v>
          </cell>
          <cell r="E10776">
            <v>72.7</v>
          </cell>
          <cell r="F10776">
            <v>181.75</v>
          </cell>
        </row>
        <row r="10777">
          <cell r="A10777">
            <v>5081015</v>
          </cell>
          <cell r="B10777" t="str">
            <v>50-810-15</v>
          </cell>
          <cell r="C10777" t="str">
            <v xml:space="preserve">CENTRE DRIVE BLADE 1.5MM F. BOS-DRIVER  </v>
          </cell>
          <cell r="D10777" t="str">
            <v>PC</v>
          </cell>
          <cell r="E10777">
            <v>72.7</v>
          </cell>
          <cell r="F10777">
            <v>181.75</v>
          </cell>
        </row>
        <row r="10778">
          <cell r="A10778">
            <v>5081020</v>
          </cell>
          <cell r="B10778" t="str">
            <v>50-810-20</v>
          </cell>
          <cell r="C10778" t="str">
            <v>CENTRE DRIVE BLADE 2.0/2.3 MM BOS-DRIVER</v>
          </cell>
          <cell r="D10778" t="str">
            <v>PC</v>
          </cell>
          <cell r="E10778">
            <v>76.599999999999994</v>
          </cell>
          <cell r="F10778">
            <v>191.5</v>
          </cell>
        </row>
        <row r="10779">
          <cell r="A10779">
            <v>5081027</v>
          </cell>
          <cell r="B10779" t="str">
            <v>50-810-27</v>
          </cell>
          <cell r="C10779" t="str">
            <v xml:space="preserve">CENTRE DRIVE BLADE 2,7MM F. BOS-DRIVER  </v>
          </cell>
          <cell r="D10779" t="str">
            <v>PC</v>
          </cell>
          <cell r="E10779">
            <v>72.7</v>
          </cell>
          <cell r="F10779">
            <v>181.75</v>
          </cell>
        </row>
        <row r="10780">
          <cell r="A10780">
            <v>5081505</v>
          </cell>
          <cell r="B10780" t="str">
            <v>50-815-05</v>
          </cell>
          <cell r="C10780" t="str">
            <v xml:space="preserve">TWIST DRILL 1.1X40X5 MM FOR BOS DRILL   </v>
          </cell>
          <cell r="D10780" t="str">
            <v>PC</v>
          </cell>
          <cell r="E10780">
            <v>44.8</v>
          </cell>
          <cell r="F10780">
            <v>112</v>
          </cell>
        </row>
        <row r="10781">
          <cell r="A10781">
            <v>5081507</v>
          </cell>
          <cell r="B10781" t="str">
            <v>50-815-07</v>
          </cell>
          <cell r="C10781" t="str">
            <v xml:space="preserve">TWIST DRILL 1.1X40X7 MM FOR BOS DRILL   </v>
          </cell>
          <cell r="D10781" t="str">
            <v>PC</v>
          </cell>
          <cell r="E10781">
            <v>44.8</v>
          </cell>
          <cell r="F10781">
            <v>112</v>
          </cell>
        </row>
        <row r="10782">
          <cell r="A10782">
            <v>5081515</v>
          </cell>
          <cell r="B10782" t="str">
            <v>50-815-15</v>
          </cell>
          <cell r="C10782" t="str">
            <v xml:space="preserve">CROSS DRIVE BLADE 1.5 MM F. BOS-DRIVER  </v>
          </cell>
          <cell r="D10782" t="str">
            <v>PC</v>
          </cell>
          <cell r="E10782">
            <v>72.7</v>
          </cell>
          <cell r="F10782">
            <v>181.75</v>
          </cell>
        </row>
        <row r="10783">
          <cell r="A10783">
            <v>5081520</v>
          </cell>
          <cell r="B10783" t="str">
            <v>50-815-20</v>
          </cell>
          <cell r="C10783" t="str">
            <v>CROSS DRIVE BLADE 2.0/2,3MM F.BOS-DRIVER</v>
          </cell>
          <cell r="D10783" t="str">
            <v>PC</v>
          </cell>
          <cell r="E10783">
            <v>76.599999999999994</v>
          </cell>
          <cell r="F10783">
            <v>191.5</v>
          </cell>
        </row>
        <row r="10784">
          <cell r="A10784">
            <v>5081527</v>
          </cell>
          <cell r="B10784" t="str">
            <v>50-815-27</v>
          </cell>
          <cell r="C10784" t="str">
            <v xml:space="preserve">CROSS DRIVE BLADE 2,7 MM F. BOS-DRIVER  </v>
          </cell>
          <cell r="D10784" t="str">
            <v>PC</v>
          </cell>
          <cell r="E10784">
            <v>72.7</v>
          </cell>
          <cell r="F10784">
            <v>181.75</v>
          </cell>
        </row>
        <row r="10785">
          <cell r="A10785">
            <v>5082005</v>
          </cell>
          <cell r="B10785" t="str">
            <v>50-820-05</v>
          </cell>
          <cell r="C10785" t="str">
            <v xml:space="preserve">TWIST DRILL 1.5X40X5 MM FOR BOS DRILL   </v>
          </cell>
          <cell r="D10785" t="str">
            <v>PC</v>
          </cell>
          <cell r="E10785">
            <v>52.8</v>
          </cell>
          <cell r="F10785">
            <v>132</v>
          </cell>
        </row>
        <row r="10786">
          <cell r="A10786">
            <v>5082007</v>
          </cell>
          <cell r="B10786" t="str">
            <v>50-820-07</v>
          </cell>
          <cell r="C10786" t="str">
            <v xml:space="preserve">TWIST DRILL 1.5X40X7 MM FOR BOS DRILL   </v>
          </cell>
          <cell r="D10786" t="str">
            <v>PC</v>
          </cell>
          <cell r="E10786">
            <v>61.1</v>
          </cell>
          <cell r="F10786">
            <v>152.75</v>
          </cell>
        </row>
        <row r="10787">
          <cell r="A10787">
            <v>5082024</v>
          </cell>
          <cell r="B10787" t="str">
            <v>50-820-24</v>
          </cell>
          <cell r="C10787" t="str">
            <v xml:space="preserve">TWIST DRILL 1.5X50X24 MM FOR BOS DRILL  </v>
          </cell>
          <cell r="D10787" t="str">
            <v>PC</v>
          </cell>
          <cell r="E10787">
            <v>52.7</v>
          </cell>
          <cell r="F10787">
            <v>131.75</v>
          </cell>
        </row>
        <row r="10788">
          <cell r="A10788">
            <v>5082124</v>
          </cell>
          <cell r="B10788" t="str">
            <v>50-821-24</v>
          </cell>
          <cell r="C10788" t="str">
            <v xml:space="preserve">TWIST DRILL 1.5X115X40 MM FOR BOS DRILL </v>
          </cell>
          <cell r="D10788" t="str">
            <v>PC</v>
          </cell>
          <cell r="E10788">
            <v>70.7</v>
          </cell>
          <cell r="F10788">
            <v>176.75</v>
          </cell>
        </row>
        <row r="10789">
          <cell r="A10789">
            <v>5082340</v>
          </cell>
          <cell r="B10789" t="str">
            <v>50-823-40</v>
          </cell>
          <cell r="C10789" t="str">
            <v xml:space="preserve">TWIST DRILL 1,9X70X40 MM FOR BOS DRILL  </v>
          </cell>
          <cell r="D10789" t="str">
            <v>PC</v>
          </cell>
          <cell r="E10789">
            <v>58.7</v>
          </cell>
          <cell r="F10789">
            <v>146.75</v>
          </cell>
        </row>
        <row r="10790">
          <cell r="A10790">
            <v>5082440</v>
          </cell>
          <cell r="B10790" t="str">
            <v>50-824-40</v>
          </cell>
          <cell r="C10790" t="str">
            <v>TWIST DRILL 1,9X115X86 MM FUER BOS DRILL</v>
          </cell>
          <cell r="D10790" t="str">
            <v>PC</v>
          </cell>
          <cell r="E10790">
            <v>67.099999999999994</v>
          </cell>
          <cell r="F10790">
            <v>167.75</v>
          </cell>
        </row>
        <row r="10791">
          <cell r="A10791">
            <v>5082840</v>
          </cell>
          <cell r="B10791" t="str">
            <v>50-828-40</v>
          </cell>
          <cell r="C10791" t="str">
            <v xml:space="preserve">TWIST DRILL 2,2X115X86 MM FOR BOS DRILL </v>
          </cell>
          <cell r="D10791" t="str">
            <v>PC</v>
          </cell>
          <cell r="E10791">
            <v>67.099999999999994</v>
          </cell>
          <cell r="F10791">
            <v>167.75</v>
          </cell>
        </row>
        <row r="10792">
          <cell r="A10792">
            <v>5090000</v>
          </cell>
          <cell r="B10792" t="str">
            <v>50-900-00</v>
          </cell>
          <cell r="C10792" t="str">
            <v xml:space="preserve">SCEWDRIVER, RIGHT ANGLED, COMPLETE      </v>
          </cell>
          <cell r="D10792" t="str">
            <v>PC</v>
          </cell>
          <cell r="E10792">
            <v>1215</v>
          </cell>
          <cell r="F10792">
            <v>3037.5</v>
          </cell>
        </row>
        <row r="10793">
          <cell r="A10793">
            <v>5090001</v>
          </cell>
          <cell r="B10793" t="str">
            <v>50-900-01</v>
          </cell>
          <cell r="C10793" t="str">
            <v xml:space="preserve">SCREWDRIVER-HEAD ASSEMBLY ONLY          </v>
          </cell>
          <cell r="D10793" t="str">
            <v>PC</v>
          </cell>
          <cell r="E10793">
            <v>716</v>
          </cell>
          <cell r="F10793">
            <v>1790</v>
          </cell>
        </row>
        <row r="10794">
          <cell r="A10794">
            <v>5090011</v>
          </cell>
          <cell r="B10794" t="str">
            <v>50-900-11</v>
          </cell>
          <cell r="C10794" t="str">
            <v xml:space="preserve">SCREWDRIVER-BODY ASSEMBLY, ONLY         </v>
          </cell>
          <cell r="D10794" t="str">
            <v>PC</v>
          </cell>
          <cell r="E10794">
            <v>592</v>
          </cell>
          <cell r="F10794">
            <v>1480</v>
          </cell>
        </row>
        <row r="10795">
          <cell r="A10795">
            <v>5090012</v>
          </cell>
          <cell r="B10795" t="str">
            <v>50-900-12</v>
          </cell>
          <cell r="C10795" t="str">
            <v xml:space="preserve">SCREWDRIVER BASE CAP, ONLY              </v>
          </cell>
          <cell r="D10795" t="str">
            <v>PC</v>
          </cell>
          <cell r="E10795">
            <v>65.400000000000006</v>
          </cell>
          <cell r="F10795">
            <v>163.5</v>
          </cell>
        </row>
        <row r="10796">
          <cell r="A10796">
            <v>5090500</v>
          </cell>
          <cell r="B10796" t="str">
            <v>50-905-00</v>
          </cell>
          <cell r="C10796" t="str">
            <v xml:space="preserve">TRAY FOR ANGLED SCREWDRIVER             </v>
          </cell>
          <cell r="D10796" t="str">
            <v>PC</v>
          </cell>
          <cell r="E10796">
            <v>235.5</v>
          </cell>
          <cell r="F10796">
            <v>588.75</v>
          </cell>
        </row>
        <row r="10797">
          <cell r="A10797">
            <v>5090501</v>
          </cell>
          <cell r="B10797" t="str">
            <v>50-905-01</v>
          </cell>
          <cell r="C10797" t="str">
            <v xml:space="preserve">I.D. LABELS ASD-SYSTEM                  </v>
          </cell>
          <cell r="D10797" t="str">
            <v>PC</v>
          </cell>
          <cell r="E10797">
            <v>8.9600000000000009</v>
          </cell>
          <cell r="F10797">
            <v>22.400000000000002</v>
          </cell>
        </row>
        <row r="10798">
          <cell r="A10798">
            <v>5091010</v>
          </cell>
          <cell r="B10798" t="str">
            <v>50-910-10</v>
          </cell>
          <cell r="C10798" t="str">
            <v>CENTRE-DRIVE BLADE 1,0MM DENTAL ATTACHM.</v>
          </cell>
          <cell r="D10798" t="str">
            <v>PC</v>
          </cell>
          <cell r="E10798">
            <v>39.4</v>
          </cell>
          <cell r="F10798">
            <v>98.5</v>
          </cell>
        </row>
        <row r="10799">
          <cell r="A10799">
            <v>5091015</v>
          </cell>
          <cell r="B10799" t="str">
            <v>50-910-15</v>
          </cell>
          <cell r="C10799" t="str">
            <v>CENTRE-DRIVE BLADE 1,5MM DENTAL ATTACHM.</v>
          </cell>
          <cell r="D10799" t="str">
            <v>PC</v>
          </cell>
          <cell r="E10799">
            <v>39.4</v>
          </cell>
          <cell r="F10799">
            <v>98.5</v>
          </cell>
        </row>
        <row r="10800">
          <cell r="A10800">
            <v>5091020</v>
          </cell>
          <cell r="B10800" t="str">
            <v>50-910-20</v>
          </cell>
          <cell r="C10800" t="str">
            <v xml:space="preserve">CENTRE-DRIVE BLADE 2,0/2,3MM DENT.ATT.  </v>
          </cell>
          <cell r="D10800" t="str">
            <v>PC</v>
          </cell>
          <cell r="E10800">
            <v>39.4</v>
          </cell>
          <cell r="F10800">
            <v>98.5</v>
          </cell>
        </row>
        <row r="10801">
          <cell r="A10801">
            <v>5091027</v>
          </cell>
          <cell r="B10801" t="str">
            <v>50-910-27</v>
          </cell>
          <cell r="C10801" t="str">
            <v xml:space="preserve">SCREWINSERT CENTRE DRIVE 2,7 MM         </v>
          </cell>
          <cell r="D10801" t="str">
            <v>PC</v>
          </cell>
          <cell r="E10801">
            <v>52.1</v>
          </cell>
          <cell r="F10801">
            <v>130.25</v>
          </cell>
        </row>
        <row r="10802">
          <cell r="A10802">
            <v>5091115</v>
          </cell>
          <cell r="B10802" t="str">
            <v>50-911-15</v>
          </cell>
          <cell r="C10802" t="str">
            <v>CENTRE-DRIVE BLADE 1,5MM HAUENSTEIN ATT.</v>
          </cell>
          <cell r="D10802" t="str">
            <v>PC</v>
          </cell>
          <cell r="E10802">
            <v>39.4</v>
          </cell>
          <cell r="F10802">
            <v>98.5</v>
          </cell>
        </row>
        <row r="10803">
          <cell r="A10803">
            <v>5091120</v>
          </cell>
          <cell r="B10803" t="str">
            <v>50-911-20</v>
          </cell>
          <cell r="C10803" t="str">
            <v xml:space="preserve">CENTRE-DRIVE BL.2,0/2,3MM HAUENSTEIN    </v>
          </cell>
          <cell r="D10803" t="str">
            <v>PC</v>
          </cell>
          <cell r="E10803">
            <v>39.4</v>
          </cell>
          <cell r="F10803">
            <v>98.5</v>
          </cell>
        </row>
        <row r="10804">
          <cell r="A10804">
            <v>5091122</v>
          </cell>
          <cell r="B10804" t="str">
            <v>50-911-22</v>
          </cell>
          <cell r="C10804" t="str">
            <v xml:space="preserve">CENTRE-DRIVE BIT FOR ASD 2.0 PALATINAL  </v>
          </cell>
          <cell r="D10804" t="str">
            <v>PC</v>
          </cell>
          <cell r="E10804">
            <v>41.1</v>
          </cell>
          <cell r="F10804">
            <v>102.75</v>
          </cell>
        </row>
        <row r="10805">
          <cell r="A10805">
            <v>5091212</v>
          </cell>
          <cell r="B10805" t="str">
            <v>50-912-12</v>
          </cell>
          <cell r="C10805" t="str">
            <v>SYNTHES SCREW BLADE 1,2 MM DENTAL ATTACH</v>
          </cell>
          <cell r="D10805" t="str">
            <v>PC</v>
          </cell>
          <cell r="E10805">
            <v>41.4</v>
          </cell>
          <cell r="F10805">
            <v>103.5</v>
          </cell>
        </row>
        <row r="10806">
          <cell r="A10806">
            <v>5091220</v>
          </cell>
          <cell r="B10806" t="str">
            <v>50-912-20</v>
          </cell>
          <cell r="C10806" t="str">
            <v>CHAMPY SCREW BLADE 2,0 MM DENTAL ATTACH-</v>
          </cell>
          <cell r="D10806" t="str">
            <v>PC</v>
          </cell>
          <cell r="E10806">
            <v>41.4</v>
          </cell>
          <cell r="F10806">
            <v>103.5</v>
          </cell>
        </row>
        <row r="10807">
          <cell r="A10807">
            <v>5091320</v>
          </cell>
          <cell r="B10807" t="str">
            <v>50-913-20</v>
          </cell>
          <cell r="C10807" t="str">
            <v xml:space="preserve">SCREW INSERT SINGLE SLOT 1,5 - 2,0 MM   </v>
          </cell>
          <cell r="D10807" t="str">
            <v>PC</v>
          </cell>
          <cell r="E10807">
            <v>52.1</v>
          </cell>
          <cell r="F10807">
            <v>130.25</v>
          </cell>
        </row>
        <row r="10808">
          <cell r="A10808">
            <v>5091427</v>
          </cell>
          <cell r="B10808" t="str">
            <v>50-914-27</v>
          </cell>
          <cell r="C10808" t="str">
            <v xml:space="preserve">SCREWINSERT F.HEXAGONAL SCREWS 2,7 MM   </v>
          </cell>
          <cell r="D10808" t="str">
            <v>PC</v>
          </cell>
          <cell r="E10808">
            <v>52.1</v>
          </cell>
          <cell r="F10808">
            <v>130.25</v>
          </cell>
        </row>
        <row r="10809">
          <cell r="A10809">
            <v>5091515</v>
          </cell>
          <cell r="B10809" t="str">
            <v>50-915-15</v>
          </cell>
          <cell r="C10809" t="str">
            <v xml:space="preserve">CROSS-DRIVE BIT 1,5 MM FOR ASD          </v>
          </cell>
          <cell r="D10809" t="str">
            <v>PC</v>
          </cell>
          <cell r="E10809">
            <v>41.2</v>
          </cell>
          <cell r="F10809">
            <v>103</v>
          </cell>
        </row>
        <row r="10810">
          <cell r="A10810">
            <v>5091520</v>
          </cell>
          <cell r="B10810" t="str">
            <v>50-915-20</v>
          </cell>
          <cell r="C10810" t="str">
            <v xml:space="preserve">CROSS-DRIVE BIT 2,0/2,3 MM FOR ASD      </v>
          </cell>
          <cell r="D10810" t="str">
            <v>PC</v>
          </cell>
          <cell r="E10810">
            <v>41.2</v>
          </cell>
          <cell r="F10810">
            <v>103</v>
          </cell>
        </row>
        <row r="10811">
          <cell r="A10811">
            <v>5091522</v>
          </cell>
          <cell r="B10811" t="str">
            <v>50-915-22</v>
          </cell>
          <cell r="C10811" t="str">
            <v xml:space="preserve">CROSS-DRIVE BIT FOR ASD 2.0 PALATINAL   </v>
          </cell>
          <cell r="D10811" t="str">
            <v>PC</v>
          </cell>
          <cell r="E10811">
            <v>62.1</v>
          </cell>
          <cell r="F10811">
            <v>155.25</v>
          </cell>
        </row>
        <row r="10812">
          <cell r="A10812">
            <v>5091527</v>
          </cell>
          <cell r="B10812" t="str">
            <v>50-915-27</v>
          </cell>
          <cell r="C10812" t="str">
            <v xml:space="preserve">CROSS-DRIVE BIT 2,7 MM FOR ASD          </v>
          </cell>
          <cell r="D10812" t="str">
            <v>PC</v>
          </cell>
          <cell r="E10812">
            <v>41.2</v>
          </cell>
          <cell r="F10812">
            <v>103</v>
          </cell>
        </row>
        <row r="10813">
          <cell r="A10813">
            <v>5091605</v>
          </cell>
          <cell r="B10813" t="str">
            <v>50-916-05</v>
          </cell>
          <cell r="C10813" t="str">
            <v>DRILL BITT 0,7X19X5MM  DENTAL ATTACHMENT</v>
          </cell>
          <cell r="D10813" t="str">
            <v>PC</v>
          </cell>
          <cell r="E10813">
            <v>48.7</v>
          </cell>
          <cell r="F10813">
            <v>121.75</v>
          </cell>
        </row>
        <row r="10814">
          <cell r="A10814">
            <v>5091607</v>
          </cell>
          <cell r="B10814" t="str">
            <v>50-916-07</v>
          </cell>
          <cell r="C10814" t="str">
            <v>DRILL BITT 0,7X21X7MM  DENTAL ATTACHMENT</v>
          </cell>
          <cell r="D10814" t="str">
            <v>PC</v>
          </cell>
          <cell r="E10814">
            <v>48.7</v>
          </cell>
          <cell r="F10814">
            <v>121.75</v>
          </cell>
        </row>
        <row r="10815">
          <cell r="A10815">
            <v>5092000</v>
          </cell>
          <cell r="B10815" t="str">
            <v>50-920-00</v>
          </cell>
          <cell r="C10815" t="str">
            <v xml:space="preserve">TWIST DRILL FOR ASD 1.1 X 30 MM, DENTAL </v>
          </cell>
          <cell r="D10815" t="str">
            <v>PC</v>
          </cell>
          <cell r="E10815">
            <v>48.7</v>
          </cell>
          <cell r="F10815">
            <v>121.75</v>
          </cell>
        </row>
        <row r="10816">
          <cell r="A10816">
            <v>5092007</v>
          </cell>
          <cell r="B10816" t="str">
            <v>50-920-07</v>
          </cell>
          <cell r="C10816" t="str">
            <v>DRILL BITT 1,1X21X7MM  DENTAL ATTACHMENT</v>
          </cell>
          <cell r="D10816" t="str">
            <v>PC</v>
          </cell>
          <cell r="E10816">
            <v>48.7</v>
          </cell>
          <cell r="F10816">
            <v>121.75</v>
          </cell>
        </row>
        <row r="10817">
          <cell r="A10817">
            <v>5092090</v>
          </cell>
          <cell r="B10817" t="str">
            <v>50-920-90</v>
          </cell>
          <cell r="C10817" t="str">
            <v xml:space="preserve">BLADE FOR ASD 2.0/2.3 MM                </v>
          </cell>
          <cell r="D10817" t="str">
            <v>PC</v>
          </cell>
          <cell r="E10817">
            <v>50.3</v>
          </cell>
          <cell r="F10817">
            <v>125.75</v>
          </cell>
        </row>
        <row r="10818">
          <cell r="A10818">
            <v>5092100</v>
          </cell>
          <cell r="B10818" t="str">
            <v>50-921-00</v>
          </cell>
          <cell r="C10818" t="str">
            <v>DRILL BITT 1,1X34MM   HAUENSTEIN ATTACHM</v>
          </cell>
          <cell r="D10818" t="str">
            <v>PC</v>
          </cell>
          <cell r="E10818">
            <v>48.7</v>
          </cell>
          <cell r="F10818">
            <v>121.75</v>
          </cell>
        </row>
        <row r="10819">
          <cell r="A10819">
            <v>5092107</v>
          </cell>
          <cell r="B10819" t="str">
            <v>50-921-07</v>
          </cell>
          <cell r="C10819" t="str">
            <v>DRILL BITT 1,1X21X7MM HAUENSTEIN ATTACHM</v>
          </cell>
          <cell r="D10819" t="str">
            <v>PC</v>
          </cell>
          <cell r="E10819">
            <v>48.7</v>
          </cell>
          <cell r="F10819">
            <v>121.75</v>
          </cell>
        </row>
        <row r="10820">
          <cell r="A10820">
            <v>5092400</v>
          </cell>
          <cell r="B10820" t="str">
            <v>50-924-00</v>
          </cell>
          <cell r="C10820" t="str">
            <v>DRILL BITT 1,5 X 34 MM DENTAL ATTACHMENT</v>
          </cell>
          <cell r="D10820" t="str">
            <v>PC</v>
          </cell>
          <cell r="E10820">
            <v>48.7</v>
          </cell>
          <cell r="F10820">
            <v>121.75</v>
          </cell>
        </row>
        <row r="10821">
          <cell r="A10821">
            <v>5092407</v>
          </cell>
          <cell r="B10821" t="str">
            <v>50-924-07</v>
          </cell>
          <cell r="C10821" t="str">
            <v>DRILL BITT 1,5X21X7MM  DENTAL ATTACHMENT</v>
          </cell>
          <cell r="D10821" t="str">
            <v>PC</v>
          </cell>
          <cell r="E10821">
            <v>48.7</v>
          </cell>
          <cell r="F10821">
            <v>121.75</v>
          </cell>
        </row>
        <row r="10822">
          <cell r="A10822">
            <v>5092409</v>
          </cell>
          <cell r="B10822" t="str">
            <v>50-924-09</v>
          </cell>
          <cell r="C10822" t="str">
            <v>DRILL BITT 1,5X22X9MM  DENTAL ATTACHMENT</v>
          </cell>
          <cell r="D10822" t="str">
            <v>PC</v>
          </cell>
          <cell r="E10822">
            <v>48.7</v>
          </cell>
          <cell r="F10822">
            <v>121.75</v>
          </cell>
        </row>
        <row r="10823">
          <cell r="A10823">
            <v>5092416</v>
          </cell>
          <cell r="B10823" t="str">
            <v>50-924-16</v>
          </cell>
          <cell r="C10823" t="str">
            <v>TWIST DR.F.ASD 1.5X28, 15MM STOP, DENTAL</v>
          </cell>
          <cell r="D10823" t="str">
            <v>PC</v>
          </cell>
          <cell r="E10823">
            <v>47.16</v>
          </cell>
          <cell r="F10823">
            <v>117.89999999999999</v>
          </cell>
        </row>
        <row r="10824">
          <cell r="A10824">
            <v>5092500</v>
          </cell>
          <cell r="B10824" t="str">
            <v>50-925-00</v>
          </cell>
          <cell r="C10824" t="str">
            <v>DRILL BITT 1,5X34MM   HAUENSTEIN ATTACHM</v>
          </cell>
          <cell r="D10824" t="str">
            <v>PC</v>
          </cell>
          <cell r="E10824">
            <v>48.7</v>
          </cell>
          <cell r="F10824">
            <v>121.75</v>
          </cell>
        </row>
        <row r="10825">
          <cell r="A10825">
            <v>5092507</v>
          </cell>
          <cell r="B10825" t="str">
            <v>50-925-07</v>
          </cell>
          <cell r="C10825" t="str">
            <v>DRILL BITT 1,5X21X7MM HAUENSTEIN ATTACHM</v>
          </cell>
          <cell r="D10825" t="str">
            <v>PC</v>
          </cell>
          <cell r="E10825">
            <v>48.7</v>
          </cell>
          <cell r="F10825">
            <v>121.75</v>
          </cell>
        </row>
        <row r="10826">
          <cell r="A10826">
            <v>5092509</v>
          </cell>
          <cell r="B10826" t="str">
            <v>50-925-09</v>
          </cell>
          <cell r="C10826" t="str">
            <v>DRILL BITT 1,5X23X9MM HAUENSTEIN ATTACHM</v>
          </cell>
          <cell r="D10826" t="str">
            <v>PC</v>
          </cell>
          <cell r="E10826">
            <v>48.7</v>
          </cell>
          <cell r="F10826">
            <v>121.75</v>
          </cell>
        </row>
        <row r="10827">
          <cell r="A10827">
            <v>5092800</v>
          </cell>
          <cell r="B10827" t="str">
            <v>50-928-00</v>
          </cell>
          <cell r="C10827" t="str">
            <v>DRILL BITT 1,8 X 34MM  DENTAL ATTACHMENT</v>
          </cell>
          <cell r="D10827" t="str">
            <v>PC</v>
          </cell>
          <cell r="E10827">
            <v>48.7</v>
          </cell>
          <cell r="F10827">
            <v>121.75</v>
          </cell>
        </row>
        <row r="10828">
          <cell r="A10828">
            <v>5092809</v>
          </cell>
          <cell r="B10828" t="str">
            <v>50-928-09</v>
          </cell>
          <cell r="C10828" t="str">
            <v>DRILL BITT 1,8 X 23 X9 MM DENTAL ATTACHM</v>
          </cell>
          <cell r="D10828" t="str">
            <v>PC</v>
          </cell>
          <cell r="E10828">
            <v>48.7</v>
          </cell>
          <cell r="F10828">
            <v>121.75</v>
          </cell>
        </row>
        <row r="10829">
          <cell r="A10829">
            <v>5092900</v>
          </cell>
          <cell r="B10829" t="str">
            <v>50-929-00</v>
          </cell>
          <cell r="C10829" t="str">
            <v>DRILL BITT 1,8 X 34MM HAUENSTEIN ATTACHM</v>
          </cell>
          <cell r="D10829" t="str">
            <v>PC</v>
          </cell>
          <cell r="E10829">
            <v>48.7</v>
          </cell>
          <cell r="F10829">
            <v>121.75</v>
          </cell>
        </row>
        <row r="10830">
          <cell r="A10830">
            <v>5092909</v>
          </cell>
          <cell r="B10830" t="str">
            <v>50-929-09</v>
          </cell>
          <cell r="C10830" t="str">
            <v>DRILL BITT 1,8X23X9MM HAUENSTEIN ATTACHM</v>
          </cell>
          <cell r="D10830" t="str">
            <v>PC</v>
          </cell>
          <cell r="E10830">
            <v>48.7</v>
          </cell>
          <cell r="F10830">
            <v>121.75</v>
          </cell>
        </row>
        <row r="10831">
          <cell r="A10831">
            <v>5093015</v>
          </cell>
          <cell r="B10831" t="str">
            <v>50-930-15</v>
          </cell>
          <cell r="C10831" t="str">
            <v xml:space="preserve">CENTRE DRIVE BLADE 1.5 FRITZEMEYER WSD  </v>
          </cell>
          <cell r="D10831" t="str">
            <v>PC</v>
          </cell>
          <cell r="E10831">
            <v>37.6</v>
          </cell>
          <cell r="F10831">
            <v>94</v>
          </cell>
        </row>
        <row r="10832">
          <cell r="A10832">
            <v>5093020</v>
          </cell>
          <cell r="B10832" t="str">
            <v>50-930-20</v>
          </cell>
          <cell r="C10832" t="str">
            <v>CENTRE DRIVE BLA.2.0/2.3 FRITZEMEYER ASD</v>
          </cell>
          <cell r="D10832" t="str">
            <v>PC</v>
          </cell>
          <cell r="E10832">
            <v>37.6</v>
          </cell>
          <cell r="F10832">
            <v>94</v>
          </cell>
        </row>
        <row r="10833">
          <cell r="A10833">
            <v>5093515</v>
          </cell>
          <cell r="B10833" t="str">
            <v>50-935-15</v>
          </cell>
          <cell r="C10833" t="str">
            <v xml:space="preserve">CROSS DRIVE BLADE 1.5 FRITZEMEYER ASD   </v>
          </cell>
          <cell r="D10833" t="str">
            <v>PC</v>
          </cell>
          <cell r="E10833">
            <v>39.700000000000003</v>
          </cell>
          <cell r="F10833">
            <v>99.25</v>
          </cell>
        </row>
        <row r="10834">
          <cell r="A10834">
            <v>5093520</v>
          </cell>
          <cell r="B10834" t="str">
            <v>50-935-20</v>
          </cell>
          <cell r="C10834" t="str">
            <v xml:space="preserve">CROSS DRIVE BLA.2.0/2.3 FRITZEMEYER ASD </v>
          </cell>
          <cell r="D10834" t="str">
            <v>PC</v>
          </cell>
          <cell r="E10834">
            <v>39.700000000000003</v>
          </cell>
          <cell r="F10834">
            <v>99.25</v>
          </cell>
        </row>
        <row r="10835">
          <cell r="A10835">
            <v>5094007</v>
          </cell>
          <cell r="B10835" t="str">
            <v>50-940-07</v>
          </cell>
          <cell r="C10835" t="str">
            <v xml:space="preserve">TWIST DRILL 1.1X15, 6 MM STOP, DENTAL   </v>
          </cell>
          <cell r="D10835" t="str">
            <v>PC</v>
          </cell>
          <cell r="E10835">
            <v>47</v>
          </cell>
          <cell r="F10835">
            <v>117.5</v>
          </cell>
        </row>
        <row r="10836">
          <cell r="A10836">
            <v>5094407</v>
          </cell>
          <cell r="B10836" t="str">
            <v>50-944-07</v>
          </cell>
          <cell r="C10836" t="str">
            <v xml:space="preserve">TWIST DRILL 1.5X15, 6 MM STOP, DENTAL   </v>
          </cell>
          <cell r="D10836" t="str">
            <v>PC</v>
          </cell>
          <cell r="E10836">
            <v>47</v>
          </cell>
          <cell r="F10836">
            <v>117.5</v>
          </cell>
        </row>
        <row r="10837">
          <cell r="A10837">
            <v>5111006</v>
          </cell>
          <cell r="B10837" t="str">
            <v>51-110-06</v>
          </cell>
          <cell r="C10837" t="str">
            <v>TI-FRACTURE PLATE, 2.3, 6-HOLES,STRAIGHT</v>
          </cell>
          <cell r="D10837">
            <v>5</v>
          </cell>
          <cell r="E10837">
            <v>386.55</v>
          </cell>
          <cell r="F10837">
            <v>966.375</v>
          </cell>
        </row>
        <row r="10838">
          <cell r="A10838">
            <v>5111091</v>
          </cell>
          <cell r="B10838" t="str">
            <v>51-110-91</v>
          </cell>
          <cell r="C10838" t="str">
            <v>TI-FRACTURE PLATE, 2.3, 6-HOLES,STRAIGHT</v>
          </cell>
          <cell r="D10838" t="str">
            <v>PC</v>
          </cell>
          <cell r="E10838">
            <v>78.75</v>
          </cell>
          <cell r="F10838">
            <v>196.875</v>
          </cell>
        </row>
        <row r="10839">
          <cell r="A10839">
            <v>5111008</v>
          </cell>
          <cell r="B10839" t="str">
            <v>51-110-08</v>
          </cell>
          <cell r="C10839" t="str">
            <v>TI-FRACTURE PLATE, 2.3, 8-HOLES,STRAIGHT</v>
          </cell>
          <cell r="D10839">
            <v>5</v>
          </cell>
          <cell r="E10839">
            <v>471.6</v>
          </cell>
          <cell r="F10839">
            <v>1179</v>
          </cell>
        </row>
        <row r="10840">
          <cell r="A10840">
            <v>5111091</v>
          </cell>
          <cell r="B10840" t="str">
            <v>51-110-91</v>
          </cell>
          <cell r="C10840" t="str">
            <v>TI-FRACTURE PLATE, 2.3, 8-HOLES,STRAIGHT</v>
          </cell>
          <cell r="D10840" t="str">
            <v>PC</v>
          </cell>
          <cell r="E10840">
            <v>97.2</v>
          </cell>
          <cell r="F10840">
            <v>243</v>
          </cell>
        </row>
        <row r="10841">
          <cell r="A10841">
            <v>5111016</v>
          </cell>
          <cell r="B10841" t="str">
            <v>51-110-16</v>
          </cell>
          <cell r="C10841" t="str">
            <v>TI-FRACTURE PLATE, 2.3,16-HOLES,STRAIGHT</v>
          </cell>
          <cell r="D10841">
            <v>5</v>
          </cell>
          <cell r="E10841">
            <v>784.8</v>
          </cell>
          <cell r="F10841">
            <v>1962</v>
          </cell>
        </row>
        <row r="10842">
          <cell r="A10842">
            <v>5111091</v>
          </cell>
          <cell r="B10842" t="str">
            <v>51-110-91</v>
          </cell>
          <cell r="C10842" t="str">
            <v>TI-FRACTURE PLATE, 2.3,16-HOLES,STRAIGHT</v>
          </cell>
          <cell r="D10842" t="str">
            <v>PC</v>
          </cell>
          <cell r="E10842">
            <v>166.95</v>
          </cell>
          <cell r="F10842">
            <v>417.375</v>
          </cell>
        </row>
        <row r="10843">
          <cell r="A10843">
            <v>5111204</v>
          </cell>
          <cell r="B10843" t="str">
            <v>51-112-04</v>
          </cell>
          <cell r="C10843" t="str">
            <v>TI-FRACTURE PLATE,2.3,4-HOLES,STR.,SHORT</v>
          </cell>
          <cell r="D10843">
            <v>5</v>
          </cell>
          <cell r="E10843">
            <v>344.25</v>
          </cell>
          <cell r="F10843">
            <v>860.625</v>
          </cell>
        </row>
        <row r="10844">
          <cell r="A10844">
            <v>5111291</v>
          </cell>
          <cell r="B10844" t="str">
            <v>51-112-91</v>
          </cell>
          <cell r="C10844" t="str">
            <v>TI-FRACTURE PLATE,2.3,4-HOLES,STR.,SHORT</v>
          </cell>
          <cell r="D10844" t="str">
            <v>PC</v>
          </cell>
          <cell r="E10844">
            <v>70.11</v>
          </cell>
          <cell r="F10844">
            <v>175.27500000000001</v>
          </cell>
        </row>
        <row r="10845">
          <cell r="A10845">
            <v>5111404</v>
          </cell>
          <cell r="B10845" t="str">
            <v>51-114-04</v>
          </cell>
          <cell r="C10845" t="str">
            <v>TI-FRACTURE PLATE,2.3,4-HOLES,STR., LONG</v>
          </cell>
          <cell r="D10845">
            <v>5</v>
          </cell>
          <cell r="E10845">
            <v>344.25</v>
          </cell>
          <cell r="F10845">
            <v>860.625</v>
          </cell>
        </row>
        <row r="10846">
          <cell r="A10846">
            <v>5111491</v>
          </cell>
          <cell r="B10846" t="str">
            <v>51-114-91</v>
          </cell>
          <cell r="C10846" t="str">
            <v>TI-FRACTURE PLATE,2.3,4-HOLES,STR., LONG</v>
          </cell>
          <cell r="D10846" t="str">
            <v>PC</v>
          </cell>
          <cell r="E10846">
            <v>70.11</v>
          </cell>
          <cell r="F10846">
            <v>175.27500000000001</v>
          </cell>
        </row>
        <row r="10847">
          <cell r="A10847">
            <v>5111606</v>
          </cell>
          <cell r="B10847" t="str">
            <v>51-116-06</v>
          </cell>
          <cell r="C10847" t="str">
            <v>TI-FRACTURE PLATE,2.3,6-HOLES,STR., LONG</v>
          </cell>
          <cell r="D10847">
            <v>5</v>
          </cell>
          <cell r="E10847">
            <v>386.55</v>
          </cell>
          <cell r="F10847">
            <v>966.375</v>
          </cell>
        </row>
        <row r="10848">
          <cell r="A10848">
            <v>5111691</v>
          </cell>
          <cell r="B10848" t="str">
            <v>51-116-91</v>
          </cell>
          <cell r="C10848" t="str">
            <v>TI-FRACTURE PLATE,2.3,6-HOLES,STR., LONG</v>
          </cell>
          <cell r="D10848" t="str">
            <v>PC</v>
          </cell>
          <cell r="E10848">
            <v>78.75</v>
          </cell>
          <cell r="F10848">
            <v>196.875</v>
          </cell>
        </row>
        <row r="10849">
          <cell r="A10849">
            <v>5113004</v>
          </cell>
          <cell r="B10849" t="str">
            <v>51-130-04</v>
          </cell>
          <cell r="C10849" t="str">
            <v>TI-FRACTURE PLATE, 2.3,4-HOLES,CUR,SHORT</v>
          </cell>
          <cell r="D10849">
            <v>5</v>
          </cell>
          <cell r="E10849">
            <v>386.55</v>
          </cell>
          <cell r="F10849">
            <v>966.375</v>
          </cell>
        </row>
        <row r="10850">
          <cell r="A10850">
            <v>5113091</v>
          </cell>
          <cell r="B10850" t="str">
            <v>51-130-91</v>
          </cell>
          <cell r="C10850" t="str">
            <v>TI-FRACTURE PLATE, 2.3,4-HOLES,CUR,SHORT</v>
          </cell>
          <cell r="D10850" t="str">
            <v>PC</v>
          </cell>
          <cell r="E10850">
            <v>78.75</v>
          </cell>
          <cell r="F10850">
            <v>196.875</v>
          </cell>
        </row>
        <row r="10851">
          <cell r="A10851">
            <v>5113204</v>
          </cell>
          <cell r="B10851" t="str">
            <v>51-132-04</v>
          </cell>
          <cell r="C10851" t="str">
            <v>TI-FRACTURE PLATE, 2.3,4-HOLES,CUR, LONG</v>
          </cell>
          <cell r="D10851">
            <v>5</v>
          </cell>
          <cell r="E10851">
            <v>386.55</v>
          </cell>
          <cell r="F10851">
            <v>966.375</v>
          </cell>
        </row>
        <row r="10852">
          <cell r="A10852">
            <v>5113291</v>
          </cell>
          <cell r="B10852" t="str">
            <v>51-132-91</v>
          </cell>
          <cell r="C10852" t="str">
            <v>TI-FRACTURE PLATE, 2.3,4-HOLES,CUR, LONG</v>
          </cell>
          <cell r="D10852" t="str">
            <v>PC</v>
          </cell>
          <cell r="E10852">
            <v>78.75</v>
          </cell>
          <cell r="F10852">
            <v>196.875</v>
          </cell>
        </row>
        <row r="10853">
          <cell r="A10853">
            <v>5115006</v>
          </cell>
          <cell r="B10853" t="str">
            <v>51-150-06</v>
          </cell>
          <cell r="C10853" t="str">
            <v xml:space="preserve">TI-FRACTURE PLATE, 2.3, 6-HOLES, ANGLED </v>
          </cell>
          <cell r="D10853">
            <v>5</v>
          </cell>
          <cell r="E10853">
            <v>428.4</v>
          </cell>
          <cell r="F10853">
            <v>1071</v>
          </cell>
        </row>
        <row r="10854">
          <cell r="A10854">
            <v>5115091</v>
          </cell>
          <cell r="B10854" t="str">
            <v>51-150-91</v>
          </cell>
          <cell r="C10854" t="str">
            <v xml:space="preserve">TI-FRACTURE PLATE, 2.3, 6-HOLES, ANGLED </v>
          </cell>
          <cell r="D10854" t="str">
            <v>PC</v>
          </cell>
          <cell r="E10854">
            <v>87.48</v>
          </cell>
          <cell r="F10854">
            <v>218.70000000000002</v>
          </cell>
        </row>
        <row r="10855">
          <cell r="A10855">
            <v>5115008</v>
          </cell>
          <cell r="B10855" t="str">
            <v>51-150-08</v>
          </cell>
          <cell r="C10855" t="str">
            <v xml:space="preserve">TI-FRACTURE PLATE, 2.3, 8-HOLES, ANGLED </v>
          </cell>
          <cell r="D10855">
            <v>5</v>
          </cell>
          <cell r="E10855">
            <v>601.20000000000005</v>
          </cell>
          <cell r="F10855">
            <v>1503</v>
          </cell>
        </row>
        <row r="10856">
          <cell r="A10856">
            <v>5115091</v>
          </cell>
          <cell r="B10856" t="str">
            <v>51-150-91</v>
          </cell>
          <cell r="C10856" t="str">
            <v xml:space="preserve">TI-FRACTURE PLATE, 2.3, 8-HOLES, ANGLED </v>
          </cell>
          <cell r="D10856" t="str">
            <v>PC</v>
          </cell>
          <cell r="E10856">
            <v>123.75</v>
          </cell>
          <cell r="F10856">
            <v>309.375</v>
          </cell>
        </row>
        <row r="10857">
          <cell r="A10857">
            <v>5121017</v>
          </cell>
          <cell r="B10857" t="str">
            <v>51-210-17</v>
          </cell>
          <cell r="C10857" t="str">
            <v>SMART SHAPE PL 2.3, 17-H,RAMUS,RI, UPPER</v>
          </cell>
          <cell r="D10857" t="str">
            <v>PC</v>
          </cell>
          <cell r="E10857">
            <v>221.85</v>
          </cell>
          <cell r="F10857">
            <v>554.625</v>
          </cell>
        </row>
        <row r="10858">
          <cell r="A10858">
            <v>5121019</v>
          </cell>
          <cell r="B10858" t="str">
            <v>51-210-19</v>
          </cell>
          <cell r="C10858" t="str">
            <v>SMART SHAPE PL 2.3, 19-H,RAMUS,RI, LOWER</v>
          </cell>
          <cell r="D10858" t="str">
            <v>PC</v>
          </cell>
          <cell r="E10858">
            <v>232.2</v>
          </cell>
          <cell r="F10858">
            <v>580.5</v>
          </cell>
        </row>
        <row r="10859">
          <cell r="A10859">
            <v>5121117</v>
          </cell>
          <cell r="B10859" t="str">
            <v>51-211-17</v>
          </cell>
          <cell r="C10859" t="str">
            <v>SMART SHAPE PL 2.3, 17-H,RAMUS,LE, UPPER</v>
          </cell>
          <cell r="D10859" t="str">
            <v>PC</v>
          </cell>
          <cell r="E10859">
            <v>221.85</v>
          </cell>
          <cell r="F10859">
            <v>554.625</v>
          </cell>
        </row>
        <row r="10860">
          <cell r="A10860">
            <v>5121119</v>
          </cell>
          <cell r="B10860" t="str">
            <v>51-211-19</v>
          </cell>
          <cell r="C10860" t="str">
            <v>SMART SHAPE PL 2.3, 19-H,RAMUS,LE, LOWER</v>
          </cell>
          <cell r="D10860" t="str">
            <v>PC</v>
          </cell>
          <cell r="E10860">
            <v>232.2</v>
          </cell>
          <cell r="F10860">
            <v>580.5</v>
          </cell>
        </row>
        <row r="10861">
          <cell r="A10861">
            <v>5121217</v>
          </cell>
          <cell r="B10861" t="str">
            <v>51-212-17</v>
          </cell>
          <cell r="C10861" t="str">
            <v>SMART SHAPE PL 2.3,17-HOLES,SYMPH.,UPPER</v>
          </cell>
          <cell r="D10861" t="str">
            <v>PC</v>
          </cell>
          <cell r="E10861">
            <v>221.85</v>
          </cell>
          <cell r="F10861">
            <v>554.625</v>
          </cell>
        </row>
        <row r="10862">
          <cell r="A10862">
            <v>5121218</v>
          </cell>
          <cell r="B10862" t="str">
            <v>51-212-18</v>
          </cell>
          <cell r="C10862" t="str">
            <v>SMART SHAPE PL 2.3,18-HOLES,SYMPH.,LOWER</v>
          </cell>
          <cell r="D10862" t="str">
            <v>PC</v>
          </cell>
          <cell r="E10862">
            <v>230.85</v>
          </cell>
          <cell r="F10862">
            <v>577.125</v>
          </cell>
        </row>
        <row r="10863">
          <cell r="A10863">
            <v>5121327</v>
          </cell>
          <cell r="B10863" t="str">
            <v>51-213-27</v>
          </cell>
          <cell r="C10863" t="str">
            <v>SMART SHAPE PL 2.3, 27-HOLES, LONG, STR.</v>
          </cell>
          <cell r="D10863" t="str">
            <v>PC</v>
          </cell>
          <cell r="E10863">
            <v>199.8</v>
          </cell>
          <cell r="F10863">
            <v>499.5</v>
          </cell>
        </row>
        <row r="10864">
          <cell r="A10864">
            <v>5130015</v>
          </cell>
          <cell r="B10864" t="str">
            <v>51-300-15</v>
          </cell>
          <cell r="C10864" t="str">
            <v xml:space="preserve">WOOD Z▄RICH INTRAOR.DIST.10X15MM,LEFT   </v>
          </cell>
          <cell r="D10864" t="str">
            <v>PC</v>
          </cell>
          <cell r="E10864">
            <v>1270</v>
          </cell>
          <cell r="F10864">
            <v>3175</v>
          </cell>
        </row>
        <row r="10865">
          <cell r="A10865">
            <v>5130020</v>
          </cell>
          <cell r="B10865" t="str">
            <v>51-300-20</v>
          </cell>
          <cell r="C10865" t="str">
            <v xml:space="preserve">WOOD Z▄RICH INTRAOR.DIST.20X20MM, LEFT  </v>
          </cell>
          <cell r="D10865" t="str">
            <v>PC</v>
          </cell>
          <cell r="E10865">
            <v>1270</v>
          </cell>
          <cell r="F10865">
            <v>3175</v>
          </cell>
        </row>
        <row r="10866">
          <cell r="A10866">
            <v>5130115</v>
          </cell>
          <cell r="B10866" t="str">
            <v>51-301-15</v>
          </cell>
          <cell r="C10866" t="str">
            <v xml:space="preserve">WOOD Z▄RICH INTRAOR.DIST.10X15MM,RIGHT  </v>
          </cell>
          <cell r="D10866" t="str">
            <v>PC</v>
          </cell>
          <cell r="E10866">
            <v>1270</v>
          </cell>
          <cell r="F10866">
            <v>3175</v>
          </cell>
        </row>
        <row r="10867">
          <cell r="A10867">
            <v>5130120</v>
          </cell>
          <cell r="B10867" t="str">
            <v>51-301-20</v>
          </cell>
          <cell r="C10867" t="str">
            <v xml:space="preserve">WOOD Z▄RICH INTRAOR.DIST.20X20MM,RIGHT  </v>
          </cell>
          <cell r="D10867" t="str">
            <v>PC</v>
          </cell>
          <cell r="E10867">
            <v>1270</v>
          </cell>
          <cell r="F10867">
            <v>3175</v>
          </cell>
        </row>
        <row r="10868">
          <cell r="A10868">
            <v>5135020</v>
          </cell>
          <cell r="B10868" t="str">
            <v>51-350-20</v>
          </cell>
          <cell r="C10868" t="str">
            <v xml:space="preserve">TELESCOPIC MANDIBULAR DISTRACTOR 20 MM  </v>
          </cell>
          <cell r="D10868" t="str">
            <v>PC</v>
          </cell>
          <cell r="E10868">
            <v>1960</v>
          </cell>
          <cell r="F10868">
            <v>4900</v>
          </cell>
        </row>
        <row r="10869">
          <cell r="A10869">
            <v>5135030</v>
          </cell>
          <cell r="B10869" t="str">
            <v>51-350-30</v>
          </cell>
          <cell r="C10869" t="str">
            <v xml:space="preserve">TELESCOPIC MANDIBULAR DISTRACTOR 30 MM  </v>
          </cell>
          <cell r="D10869" t="str">
            <v>PC</v>
          </cell>
          <cell r="E10869">
            <v>2020</v>
          </cell>
          <cell r="F10869">
            <v>5050</v>
          </cell>
        </row>
        <row r="10870">
          <cell r="A10870">
            <v>5136020</v>
          </cell>
          <cell r="B10870" t="str">
            <v>51-360-20</v>
          </cell>
          <cell r="C10870" t="str">
            <v xml:space="preserve">TELESCOPIC MAXIL.DISTRATOR 20 MM LEFT   </v>
          </cell>
          <cell r="D10870" t="str">
            <v>PC</v>
          </cell>
          <cell r="E10870">
            <v>1970</v>
          </cell>
          <cell r="F10870">
            <v>4925</v>
          </cell>
        </row>
        <row r="10871">
          <cell r="A10871">
            <v>5136030</v>
          </cell>
          <cell r="B10871" t="str">
            <v>51-360-30</v>
          </cell>
          <cell r="C10871" t="str">
            <v xml:space="preserve">TELESCOPIC MAXIL.DISTRATOR 30 MM LEFT   </v>
          </cell>
          <cell r="D10871" t="str">
            <v>PC</v>
          </cell>
          <cell r="E10871">
            <v>2030</v>
          </cell>
          <cell r="F10871">
            <v>5075</v>
          </cell>
        </row>
        <row r="10872">
          <cell r="A10872">
            <v>5136120</v>
          </cell>
          <cell r="B10872" t="str">
            <v>51-361-20</v>
          </cell>
          <cell r="C10872" t="str">
            <v xml:space="preserve">TELESCOPIC MAXIL.DISTRATOR 20 MM RIGHT  </v>
          </cell>
          <cell r="D10872" t="str">
            <v>PC</v>
          </cell>
          <cell r="E10872">
            <v>1970</v>
          </cell>
          <cell r="F10872">
            <v>4925</v>
          </cell>
        </row>
        <row r="10873">
          <cell r="A10873">
            <v>5136130</v>
          </cell>
          <cell r="B10873" t="str">
            <v>51-361-30</v>
          </cell>
          <cell r="C10873" t="str">
            <v xml:space="preserve">TELESCOPIC MAXIL.DISTRATOR 30 MM RIGHT  </v>
          </cell>
          <cell r="D10873" t="str">
            <v>PC</v>
          </cell>
          <cell r="E10873">
            <v>2030</v>
          </cell>
          <cell r="F10873">
            <v>5075</v>
          </cell>
        </row>
        <row r="10874">
          <cell r="A10874">
            <v>5140001</v>
          </cell>
          <cell r="B10874" t="str">
            <v>51-400-01</v>
          </cell>
          <cell r="C10874" t="str">
            <v xml:space="preserve">ACTIVATION ARM DISCONNECTION FORCEPS    </v>
          </cell>
          <cell r="D10874" t="str">
            <v>PC</v>
          </cell>
          <cell r="E10874">
            <v>60.2</v>
          </cell>
          <cell r="F10874">
            <v>150.5</v>
          </cell>
        </row>
        <row r="10875">
          <cell r="A10875">
            <v>5140002</v>
          </cell>
          <cell r="B10875" t="str">
            <v>51-400-02</v>
          </cell>
          <cell r="C10875" t="str">
            <v xml:space="preserve">PLATE CUTTER                            </v>
          </cell>
          <cell r="D10875" t="str">
            <v>PC</v>
          </cell>
          <cell r="E10875">
            <v>755</v>
          </cell>
          <cell r="F10875">
            <v>1887.5</v>
          </cell>
        </row>
        <row r="10876">
          <cell r="A10876">
            <v>5140003</v>
          </cell>
          <cell r="B10876" t="str">
            <v>51-400-03</v>
          </cell>
          <cell r="C10876" t="str">
            <v xml:space="preserve">DISTRACTOR BODY HOLDING INSTRUMENT      </v>
          </cell>
          <cell r="D10876" t="str">
            <v>PC</v>
          </cell>
          <cell r="E10876">
            <v>73</v>
          </cell>
          <cell r="F10876">
            <v>182.5</v>
          </cell>
        </row>
        <row r="10877">
          <cell r="A10877">
            <v>5140004</v>
          </cell>
          <cell r="B10877" t="str">
            <v>51-400-04</v>
          </cell>
          <cell r="C10877" t="str">
            <v xml:space="preserve">ACTIVATOR MEASURING DEVICE              </v>
          </cell>
          <cell r="D10877" t="str">
            <v>PC</v>
          </cell>
          <cell r="E10877">
            <v>68.7</v>
          </cell>
          <cell r="F10877">
            <v>171.75</v>
          </cell>
        </row>
        <row r="10878">
          <cell r="A10878">
            <v>5140030</v>
          </cell>
          <cell r="B10878" t="str">
            <v>51-400-30</v>
          </cell>
          <cell r="C10878" t="str">
            <v>FLEX.ACTIVATION ARM INCL.CARDANIC, 30 MM</v>
          </cell>
          <cell r="D10878" t="str">
            <v>PC</v>
          </cell>
          <cell r="E10878">
            <v>216</v>
          </cell>
          <cell r="F10878">
            <v>540</v>
          </cell>
        </row>
        <row r="10879">
          <cell r="A10879">
            <v>5140040</v>
          </cell>
          <cell r="B10879" t="str">
            <v>51-400-40</v>
          </cell>
          <cell r="C10879" t="str">
            <v>FLEX.ACTIVATION ARM INCL.CARDANIC, 40 MM</v>
          </cell>
          <cell r="D10879" t="str">
            <v>PC</v>
          </cell>
          <cell r="E10879">
            <v>216</v>
          </cell>
          <cell r="F10879">
            <v>540</v>
          </cell>
        </row>
        <row r="10880">
          <cell r="A10880">
            <v>5140050</v>
          </cell>
          <cell r="B10880" t="str">
            <v>51-400-50</v>
          </cell>
          <cell r="C10880" t="str">
            <v>FLEX.ACTIVATION ARM INCL.CARDANIC, 50 MM</v>
          </cell>
          <cell r="D10880" t="str">
            <v>PC</v>
          </cell>
          <cell r="E10880">
            <v>216</v>
          </cell>
          <cell r="F10880">
            <v>540</v>
          </cell>
        </row>
        <row r="10881">
          <cell r="A10881">
            <v>5140125</v>
          </cell>
          <cell r="B10881" t="str">
            <v>51-401-25</v>
          </cell>
          <cell r="C10881" t="str">
            <v>STAR.ACTIVATION ARM INCL.CARDANIC, 25 MM</v>
          </cell>
          <cell r="D10881" t="str">
            <v>PC</v>
          </cell>
          <cell r="E10881">
            <v>193.5</v>
          </cell>
          <cell r="F10881">
            <v>483.75</v>
          </cell>
        </row>
        <row r="10882">
          <cell r="A10882">
            <v>5140135</v>
          </cell>
          <cell r="B10882" t="str">
            <v>51-401-35</v>
          </cell>
          <cell r="C10882" t="str">
            <v>STAR.ACTIVATION ARM INCL.CARDANIC, 35 MM</v>
          </cell>
          <cell r="D10882" t="str">
            <v>PC</v>
          </cell>
          <cell r="E10882">
            <v>193.5</v>
          </cell>
          <cell r="F10882">
            <v>483.75</v>
          </cell>
        </row>
        <row r="10883">
          <cell r="A10883">
            <v>5140145</v>
          </cell>
          <cell r="B10883" t="str">
            <v>51-401-45</v>
          </cell>
          <cell r="C10883" t="str">
            <v>STAR.ACTIVATION ARM INCL.CARDANIC, 45 MM</v>
          </cell>
          <cell r="D10883" t="str">
            <v>PC</v>
          </cell>
          <cell r="E10883">
            <v>193.5</v>
          </cell>
          <cell r="F10883">
            <v>483.75</v>
          </cell>
        </row>
        <row r="10884">
          <cell r="A10884">
            <v>5140150</v>
          </cell>
          <cell r="B10884" t="str">
            <v>51-401-50</v>
          </cell>
          <cell r="C10884" t="str">
            <v>RIGID CLIPABLE ACTIV.ARM INCL.CARD. 50MM</v>
          </cell>
          <cell r="D10884" t="str">
            <v>PC</v>
          </cell>
          <cell r="E10884">
            <v>248</v>
          </cell>
          <cell r="F10884">
            <v>620</v>
          </cell>
        </row>
        <row r="10885">
          <cell r="A10885">
            <v>5140190</v>
          </cell>
          <cell r="B10885" t="str">
            <v>51-401-90</v>
          </cell>
          <cell r="C10885" t="str">
            <v xml:space="preserve">DIRECT DRIVE ACTIVATOR                  </v>
          </cell>
          <cell r="D10885" t="str">
            <v>PC</v>
          </cell>
          <cell r="E10885">
            <v>40.9</v>
          </cell>
          <cell r="F10885">
            <v>102.25</v>
          </cell>
        </row>
        <row r="10886">
          <cell r="A10886">
            <v>5140191</v>
          </cell>
          <cell r="B10886" t="str">
            <v>51-401-91</v>
          </cell>
          <cell r="C10886" t="str">
            <v xml:space="preserve">SINGLE CARDANIC EXTENSION FOR ACTIV.ARM </v>
          </cell>
          <cell r="D10886" t="str">
            <v>PC</v>
          </cell>
          <cell r="E10886">
            <v>193.5</v>
          </cell>
          <cell r="F10886">
            <v>483.75</v>
          </cell>
        </row>
        <row r="10887">
          <cell r="A10887">
            <v>5140192</v>
          </cell>
          <cell r="B10887" t="str">
            <v>51-401-92</v>
          </cell>
          <cell r="C10887" t="str">
            <v xml:space="preserve">RIGID EXTENSION 20MM FOR ACTIVATION ARM </v>
          </cell>
          <cell r="D10887" t="str">
            <v>PC</v>
          </cell>
          <cell r="E10887">
            <v>96.5</v>
          </cell>
          <cell r="F10887">
            <v>241.25</v>
          </cell>
        </row>
        <row r="10888">
          <cell r="A10888">
            <v>5140193</v>
          </cell>
          <cell r="B10888" t="str">
            <v>51-401-93</v>
          </cell>
          <cell r="C10888" t="str">
            <v xml:space="preserve">TROCAR TIP FOR ACTIVATION ARM           </v>
          </cell>
          <cell r="D10888" t="str">
            <v>PC</v>
          </cell>
          <cell r="E10888">
            <v>60.2</v>
          </cell>
          <cell r="F10888">
            <v>150.5</v>
          </cell>
        </row>
        <row r="10889">
          <cell r="A10889">
            <v>5141515</v>
          </cell>
          <cell r="B10889" t="str">
            <v>51-415-15</v>
          </cell>
          <cell r="C10889" t="str">
            <v>ZURICH II DISTR;MANDIB.MIDDLEDRIVEN,15MM</v>
          </cell>
          <cell r="D10889" t="str">
            <v>PC</v>
          </cell>
          <cell r="E10889">
            <v>622</v>
          </cell>
          <cell r="F10889">
            <v>1555</v>
          </cell>
        </row>
        <row r="10890">
          <cell r="A10890">
            <v>5141520</v>
          </cell>
          <cell r="B10890" t="str">
            <v>51-415-20</v>
          </cell>
          <cell r="C10890" t="str">
            <v>ZURICH II DISTR;MANDIB.MIDDLEDRIVEN,20MM</v>
          </cell>
          <cell r="D10890" t="str">
            <v>PC</v>
          </cell>
          <cell r="E10890">
            <v>622</v>
          </cell>
          <cell r="F10890">
            <v>1555</v>
          </cell>
        </row>
        <row r="10891">
          <cell r="A10891">
            <v>5141525</v>
          </cell>
          <cell r="B10891" t="str">
            <v>51-415-25</v>
          </cell>
          <cell r="C10891" t="str">
            <v>ZURICH II DISTR;MANDIB.MIDDLEDRIVEN,25MM</v>
          </cell>
          <cell r="D10891" t="str">
            <v>PC</v>
          </cell>
          <cell r="E10891">
            <v>622</v>
          </cell>
          <cell r="F10891">
            <v>1555</v>
          </cell>
        </row>
        <row r="10892">
          <cell r="A10892">
            <v>5141530</v>
          </cell>
          <cell r="B10892" t="str">
            <v>51-415-30</v>
          </cell>
          <cell r="C10892" t="str">
            <v>ZURICH II DISTR;MANDIB.MIDDLEDRIVEN,30MM</v>
          </cell>
          <cell r="D10892" t="str">
            <v>PC</v>
          </cell>
          <cell r="E10892">
            <v>594</v>
          </cell>
          <cell r="F10892">
            <v>1485</v>
          </cell>
        </row>
        <row r="10893">
          <cell r="A10893">
            <v>5141615</v>
          </cell>
          <cell r="B10893" t="str">
            <v>51-416-15</v>
          </cell>
          <cell r="C10893" t="str">
            <v xml:space="preserve">ZURICH II DISTR;MANDIB.END-DRIVEN, 15MM </v>
          </cell>
          <cell r="D10893" t="str">
            <v>PC</v>
          </cell>
          <cell r="E10893">
            <v>622</v>
          </cell>
          <cell r="F10893">
            <v>1555</v>
          </cell>
        </row>
        <row r="10894">
          <cell r="A10894">
            <v>5141620</v>
          </cell>
          <cell r="B10894" t="str">
            <v>51-416-20</v>
          </cell>
          <cell r="C10894" t="str">
            <v xml:space="preserve">ZURICH II DISTR;MANDIB.END-DRIVEN, 20MM </v>
          </cell>
          <cell r="D10894" t="str">
            <v>PC</v>
          </cell>
          <cell r="E10894">
            <v>622</v>
          </cell>
          <cell r="F10894">
            <v>1555</v>
          </cell>
        </row>
        <row r="10895">
          <cell r="A10895">
            <v>5141625</v>
          </cell>
          <cell r="B10895" t="str">
            <v>51-416-25</v>
          </cell>
          <cell r="C10895" t="str">
            <v xml:space="preserve">ZURICH II DISTR;MANDIB.END-DRIVEN, 25MM </v>
          </cell>
          <cell r="D10895" t="str">
            <v>PC</v>
          </cell>
          <cell r="E10895">
            <v>622</v>
          </cell>
          <cell r="F10895">
            <v>1555</v>
          </cell>
        </row>
        <row r="10896">
          <cell r="A10896">
            <v>5141715</v>
          </cell>
          <cell r="B10896" t="str">
            <v>51-417-15</v>
          </cell>
          <cell r="C10896" t="str">
            <v>ZURICH II DISTR.CLOVERL.MIDDLE-DRIV.15MM</v>
          </cell>
          <cell r="D10896" t="str">
            <v>PC</v>
          </cell>
          <cell r="E10896">
            <v>559</v>
          </cell>
          <cell r="F10896">
            <v>1397.5</v>
          </cell>
        </row>
        <row r="10897">
          <cell r="A10897">
            <v>5141720</v>
          </cell>
          <cell r="B10897" t="str">
            <v>51-417-20</v>
          </cell>
          <cell r="C10897" t="str">
            <v>ZURICH II DISTR.CLOVERL.MIDDLE-DRIV.20MM</v>
          </cell>
          <cell r="D10897" t="str">
            <v>PC</v>
          </cell>
          <cell r="E10897">
            <v>559</v>
          </cell>
          <cell r="F10897">
            <v>1397.5</v>
          </cell>
        </row>
        <row r="10898">
          <cell r="A10898">
            <v>5141725</v>
          </cell>
          <cell r="B10898" t="str">
            <v>51-417-25</v>
          </cell>
          <cell r="C10898" t="str">
            <v>ZURICH II DISTR.CLOVERL.MIDDLE-DRIV.25MM</v>
          </cell>
          <cell r="D10898" t="str">
            <v>PC</v>
          </cell>
          <cell r="E10898">
            <v>559</v>
          </cell>
          <cell r="F10898">
            <v>1397.5</v>
          </cell>
        </row>
        <row r="10899">
          <cell r="A10899">
            <v>5141815</v>
          </cell>
          <cell r="B10899" t="str">
            <v>51-418-15</v>
          </cell>
          <cell r="C10899" t="str">
            <v>ZURICH II DISTR.CLOVERL.END-DRIVEN, 15MM</v>
          </cell>
          <cell r="D10899" t="str">
            <v>PC</v>
          </cell>
          <cell r="E10899">
            <v>559</v>
          </cell>
          <cell r="F10899">
            <v>1397.5</v>
          </cell>
        </row>
        <row r="10900">
          <cell r="A10900">
            <v>5141820</v>
          </cell>
          <cell r="B10900" t="str">
            <v>51-418-20</v>
          </cell>
          <cell r="C10900" t="str">
            <v>ZURICH II DISTR.CLOVERL.END-DRIVEN, 20MM</v>
          </cell>
          <cell r="D10900" t="str">
            <v>PC</v>
          </cell>
          <cell r="E10900">
            <v>559</v>
          </cell>
          <cell r="F10900">
            <v>1397.5</v>
          </cell>
        </row>
        <row r="10901">
          <cell r="A10901">
            <v>5141825</v>
          </cell>
          <cell r="B10901" t="str">
            <v>51-418-25</v>
          </cell>
          <cell r="C10901" t="str">
            <v>ZURICH II DISTR.CLOVERL.END-DRIVEN, 25MM</v>
          </cell>
          <cell r="D10901" t="str">
            <v>PC</v>
          </cell>
          <cell r="E10901">
            <v>559</v>
          </cell>
          <cell r="F10901">
            <v>1397.5</v>
          </cell>
        </row>
        <row r="10902">
          <cell r="A10902">
            <v>5150010</v>
          </cell>
          <cell r="B10902" t="str">
            <v>51-500-10</v>
          </cell>
          <cell r="C10902" t="str">
            <v xml:space="preserve">UNI-DIRECTIONAL DISTRACTOR 10 MM        </v>
          </cell>
          <cell r="D10902" t="str">
            <v>PC</v>
          </cell>
          <cell r="E10902">
            <v>687</v>
          </cell>
          <cell r="F10902">
            <v>1717.5</v>
          </cell>
        </row>
        <row r="10903">
          <cell r="A10903">
            <v>5150015</v>
          </cell>
          <cell r="B10903" t="str">
            <v>51-500-15</v>
          </cell>
          <cell r="C10903" t="str">
            <v xml:space="preserve">UNI-DIRECTIONAL DISTRACTOR 15 MM        </v>
          </cell>
          <cell r="D10903" t="str">
            <v>PC</v>
          </cell>
          <cell r="E10903">
            <v>687</v>
          </cell>
          <cell r="F10903">
            <v>1717.5</v>
          </cell>
        </row>
        <row r="10904">
          <cell r="A10904">
            <v>5150020</v>
          </cell>
          <cell r="B10904" t="str">
            <v>51-500-20</v>
          </cell>
          <cell r="C10904" t="str">
            <v xml:space="preserve">UNI-DIRECTIONAL DISTRACTOR 20 MM        </v>
          </cell>
          <cell r="D10904" t="str">
            <v>PC</v>
          </cell>
          <cell r="E10904">
            <v>687</v>
          </cell>
          <cell r="F10904">
            <v>1717.5</v>
          </cell>
        </row>
        <row r="10905">
          <cell r="A10905">
            <v>5150090</v>
          </cell>
          <cell r="B10905" t="str">
            <v>51-500-90</v>
          </cell>
          <cell r="C10905" t="str">
            <v xml:space="preserve">SCREWDRIVER FOR 51-500-XX               </v>
          </cell>
          <cell r="D10905" t="str">
            <v>PC</v>
          </cell>
          <cell r="E10905">
            <v>98.4</v>
          </cell>
          <cell r="F10905">
            <v>246</v>
          </cell>
        </row>
        <row r="10906">
          <cell r="A10906">
            <v>5150590</v>
          </cell>
          <cell r="B10906" t="str">
            <v>51-505-90</v>
          </cell>
          <cell r="C10906" t="str">
            <v xml:space="preserve">SCREWDRIVER, KARDANIC                   </v>
          </cell>
          <cell r="D10906" t="str">
            <v>PC</v>
          </cell>
          <cell r="E10906">
            <v>203</v>
          </cell>
          <cell r="F10906">
            <v>507.5</v>
          </cell>
        </row>
        <row r="10907">
          <cell r="A10907">
            <v>5150591</v>
          </cell>
          <cell r="B10907" t="str">
            <v>51-505-91</v>
          </cell>
          <cell r="C10907" t="str">
            <v xml:space="preserve">ACTIVATION-BLADE TRACK 1.5 F/25-402-99  </v>
          </cell>
          <cell r="D10907" t="str">
            <v>PC</v>
          </cell>
          <cell r="E10907">
            <v>218.5</v>
          </cell>
          <cell r="F10907">
            <v>546.25</v>
          </cell>
        </row>
        <row r="10908">
          <cell r="A10908">
            <v>5150810</v>
          </cell>
          <cell r="B10908" t="str">
            <v>51-508-10</v>
          </cell>
          <cell r="C10908" t="str">
            <v xml:space="preserve">BOLOGNA MIDLINE DISTRACTOR 10 MM        </v>
          </cell>
          <cell r="D10908" t="str">
            <v>PC</v>
          </cell>
          <cell r="E10908">
            <v>624</v>
          </cell>
          <cell r="F10908">
            <v>1560</v>
          </cell>
        </row>
        <row r="10909">
          <cell r="A10909">
            <v>5150815</v>
          </cell>
          <cell r="B10909" t="str">
            <v>51-508-15</v>
          </cell>
          <cell r="C10909" t="str">
            <v xml:space="preserve">BOLOGNA MIDLINE DISTRACTOR 15 MM        </v>
          </cell>
          <cell r="D10909" t="str">
            <v>PC</v>
          </cell>
          <cell r="E10909">
            <v>628</v>
          </cell>
          <cell r="F10909">
            <v>1570</v>
          </cell>
        </row>
        <row r="10910">
          <cell r="A10910">
            <v>5150910</v>
          </cell>
          <cell r="B10910" t="str">
            <v>51-509-10</v>
          </cell>
          <cell r="C10910" t="str">
            <v xml:space="preserve">ROTTERDAM MIDLINE DISTRACTOR 10 MM      </v>
          </cell>
          <cell r="D10910" t="str">
            <v>PC</v>
          </cell>
          <cell r="E10910">
            <v>349</v>
          </cell>
          <cell r="F10910">
            <v>872.5</v>
          </cell>
        </row>
        <row r="10911">
          <cell r="A10911">
            <v>5150915</v>
          </cell>
          <cell r="B10911" t="str">
            <v>51-509-15</v>
          </cell>
          <cell r="C10911" t="str">
            <v xml:space="preserve">ROTTERDAM MIDLINE DISTRACTOR 15 MM      </v>
          </cell>
          <cell r="D10911" t="str">
            <v>PC</v>
          </cell>
          <cell r="E10911">
            <v>359.5</v>
          </cell>
          <cell r="F10911">
            <v>898.75</v>
          </cell>
        </row>
        <row r="10912">
          <cell r="A10912">
            <v>5150990</v>
          </cell>
          <cell r="B10912" t="str">
            <v>51-509-90</v>
          </cell>
          <cell r="C10912" t="str">
            <v xml:space="preserve">ACTIVATION WIRE F. SYMPH. DISTRACTOR    </v>
          </cell>
          <cell r="D10912" t="str">
            <v>PC</v>
          </cell>
          <cell r="E10912">
            <v>8.94</v>
          </cell>
          <cell r="F10912">
            <v>22.349999999999998</v>
          </cell>
        </row>
        <row r="10913">
          <cell r="A10913">
            <v>5151015</v>
          </cell>
          <cell r="B10913" t="str">
            <v>51-510-15</v>
          </cell>
          <cell r="C10913" t="str">
            <v xml:space="preserve">RAMUS DISTRACTOR 15 MM                  </v>
          </cell>
          <cell r="D10913" t="str">
            <v>PC</v>
          </cell>
          <cell r="E10913">
            <v>744</v>
          </cell>
          <cell r="F10913">
            <v>1860</v>
          </cell>
        </row>
        <row r="10914">
          <cell r="A10914">
            <v>5151020</v>
          </cell>
          <cell r="B10914" t="str">
            <v>51-510-20</v>
          </cell>
          <cell r="C10914" t="str">
            <v xml:space="preserve">RAMUS DISTRACTOR 20 MM                  </v>
          </cell>
          <cell r="D10914" t="str">
            <v>PC</v>
          </cell>
          <cell r="E10914">
            <v>744</v>
          </cell>
          <cell r="F10914">
            <v>1860</v>
          </cell>
        </row>
        <row r="10915">
          <cell r="A10915">
            <v>5151025</v>
          </cell>
          <cell r="B10915" t="str">
            <v>51-510-25</v>
          </cell>
          <cell r="C10915" t="str">
            <v xml:space="preserve">RAMUS DISTRACTOR 25 MM                  </v>
          </cell>
          <cell r="D10915" t="str">
            <v>PC</v>
          </cell>
          <cell r="E10915">
            <v>744</v>
          </cell>
          <cell r="F10915">
            <v>1860</v>
          </cell>
        </row>
        <row r="10916">
          <cell r="A10916">
            <v>5151115</v>
          </cell>
          <cell r="B10916" t="str">
            <v>51-511-15</v>
          </cell>
          <cell r="C10916" t="str">
            <v xml:space="preserve">ZUERICH RAMUS DISTR.,15MM LEFT, TREFOIL </v>
          </cell>
          <cell r="D10916" t="str">
            <v>PC</v>
          </cell>
          <cell r="E10916">
            <v>879</v>
          </cell>
          <cell r="F10916">
            <v>2197.5</v>
          </cell>
        </row>
        <row r="10917">
          <cell r="A10917">
            <v>5151120</v>
          </cell>
          <cell r="B10917" t="str">
            <v>51-511-20</v>
          </cell>
          <cell r="C10917" t="str">
            <v xml:space="preserve">ZUERICH RAMUS DISTRACT.20MM LE.         </v>
          </cell>
          <cell r="D10917" t="str">
            <v>PC</v>
          </cell>
          <cell r="E10917">
            <v>879</v>
          </cell>
          <cell r="F10917">
            <v>2197.5</v>
          </cell>
        </row>
        <row r="10918">
          <cell r="A10918">
            <v>5151125</v>
          </cell>
          <cell r="B10918" t="str">
            <v>51-511-25</v>
          </cell>
          <cell r="C10918" t="str">
            <v xml:space="preserve">ZUERICH RAMUS DISTRACT.25MM LE.         </v>
          </cell>
          <cell r="D10918" t="str">
            <v>PC</v>
          </cell>
          <cell r="E10918">
            <v>879</v>
          </cell>
          <cell r="F10918">
            <v>2197.5</v>
          </cell>
        </row>
        <row r="10919">
          <cell r="A10919">
            <v>5151290</v>
          </cell>
          <cell r="B10919" t="str">
            <v>51-512-90</v>
          </cell>
          <cell r="C10919" t="str">
            <v xml:space="preserve">PATIENT SCREWDRIVER                     </v>
          </cell>
          <cell r="D10919" t="str">
            <v>PC</v>
          </cell>
          <cell r="E10919">
            <v>98.4</v>
          </cell>
          <cell r="F10919">
            <v>246</v>
          </cell>
        </row>
        <row r="10920">
          <cell r="A10920">
            <v>5151315</v>
          </cell>
          <cell r="B10920" t="str">
            <v>51-513-15</v>
          </cell>
          <cell r="C10920" t="str">
            <v xml:space="preserve">ZUERICH RAMUS DISTR.15MM,RIGHT,TREFOIL  </v>
          </cell>
          <cell r="D10920" t="str">
            <v>PC</v>
          </cell>
          <cell r="E10920">
            <v>879</v>
          </cell>
          <cell r="F10920">
            <v>2197.5</v>
          </cell>
        </row>
        <row r="10921">
          <cell r="A10921">
            <v>5151320</v>
          </cell>
          <cell r="B10921" t="str">
            <v>51-513-20</v>
          </cell>
          <cell r="C10921" t="str">
            <v xml:space="preserve">ZUERICH RAMUS DISTRACT.20MM RI.         </v>
          </cell>
          <cell r="D10921" t="str">
            <v>PC</v>
          </cell>
          <cell r="E10921">
            <v>879</v>
          </cell>
          <cell r="F10921">
            <v>2197.5</v>
          </cell>
        </row>
        <row r="10922">
          <cell r="A10922">
            <v>5151325</v>
          </cell>
          <cell r="B10922" t="str">
            <v>51-513-25</v>
          </cell>
          <cell r="C10922" t="str">
            <v xml:space="preserve">ZUERICH RAMUS DISTRACT.25MM RI.         </v>
          </cell>
          <cell r="D10922" t="str">
            <v>PC</v>
          </cell>
          <cell r="E10922">
            <v>879</v>
          </cell>
          <cell r="F10922">
            <v>2197.5</v>
          </cell>
        </row>
        <row r="10923">
          <cell r="A10923">
            <v>5151415</v>
          </cell>
          <cell r="B10923" t="str">
            <v>51-514-15</v>
          </cell>
          <cell r="C10923" t="str">
            <v xml:space="preserve">ZUERICH RAMUS DISTR.,15MM LEFT,Y-PLATE  </v>
          </cell>
          <cell r="D10923" t="str">
            <v>PC</v>
          </cell>
          <cell r="E10923">
            <v>879</v>
          </cell>
          <cell r="F10923">
            <v>2197.5</v>
          </cell>
        </row>
        <row r="10924">
          <cell r="A10924">
            <v>5151420</v>
          </cell>
          <cell r="B10924" t="str">
            <v>51-514-20</v>
          </cell>
          <cell r="C10924" t="str">
            <v>ZUERICH RAMUS DISTRAKT.20MM LI. Y-PLATTE</v>
          </cell>
          <cell r="D10924" t="str">
            <v>PC</v>
          </cell>
          <cell r="E10924">
            <v>879</v>
          </cell>
          <cell r="F10924">
            <v>2197.5</v>
          </cell>
        </row>
        <row r="10925">
          <cell r="A10925">
            <v>5151425</v>
          </cell>
          <cell r="B10925" t="str">
            <v>51-514-25</v>
          </cell>
          <cell r="C10925" t="str">
            <v>ZUERICH RAMUS DISTRAKT.25MM LI. Y-PLATTE</v>
          </cell>
          <cell r="D10925" t="str">
            <v>PC</v>
          </cell>
          <cell r="E10925">
            <v>879</v>
          </cell>
          <cell r="F10925">
            <v>2197.5</v>
          </cell>
        </row>
        <row r="10926">
          <cell r="A10926">
            <v>5151515</v>
          </cell>
          <cell r="B10926" t="str">
            <v>51-515-15</v>
          </cell>
          <cell r="C10926" t="str">
            <v xml:space="preserve">ZUERICH RAMUS DISTRACTOR 15 MM LEFT     </v>
          </cell>
          <cell r="D10926" t="str">
            <v>PC</v>
          </cell>
          <cell r="E10926">
            <v>687</v>
          </cell>
          <cell r="F10926">
            <v>1717.5</v>
          </cell>
        </row>
        <row r="10927">
          <cell r="A10927">
            <v>5151520</v>
          </cell>
          <cell r="B10927" t="str">
            <v>51-515-20</v>
          </cell>
          <cell r="C10927" t="str">
            <v xml:space="preserve">ZUERICH RAMUS DISTRACTOR 20 MM LEFT     </v>
          </cell>
          <cell r="D10927" t="str">
            <v>PC</v>
          </cell>
          <cell r="E10927">
            <v>687</v>
          </cell>
          <cell r="F10927">
            <v>1717.5</v>
          </cell>
        </row>
        <row r="10928">
          <cell r="A10928">
            <v>5151525</v>
          </cell>
          <cell r="B10928" t="str">
            <v>51-515-25</v>
          </cell>
          <cell r="C10928" t="str">
            <v xml:space="preserve">ZUERICH RAMUS DISTRACTOR 25 MM LEFT     </v>
          </cell>
          <cell r="D10928" t="str">
            <v>PC</v>
          </cell>
          <cell r="E10928">
            <v>687</v>
          </cell>
          <cell r="F10928">
            <v>1717.5</v>
          </cell>
        </row>
        <row r="10929">
          <cell r="A10929">
            <v>5151590</v>
          </cell>
          <cell r="B10929" t="str">
            <v>51-515-90</v>
          </cell>
          <cell r="C10929" t="str">
            <v xml:space="preserve">ZUERICH BENDING PLIERS                  </v>
          </cell>
          <cell r="D10929" t="str">
            <v>PC</v>
          </cell>
          <cell r="E10929">
            <v>113.5</v>
          </cell>
          <cell r="F10929">
            <v>283.75</v>
          </cell>
        </row>
        <row r="10930">
          <cell r="A10930">
            <v>5151615</v>
          </cell>
          <cell r="B10930" t="str">
            <v>51-516-15</v>
          </cell>
          <cell r="C10930" t="str">
            <v xml:space="preserve">ZUERICH RAMUS DISTRACTOR 15 MM RIGHT    </v>
          </cell>
          <cell r="D10930" t="str">
            <v>PC</v>
          </cell>
          <cell r="E10930">
            <v>687</v>
          </cell>
          <cell r="F10930">
            <v>1717.5</v>
          </cell>
        </row>
        <row r="10931">
          <cell r="A10931">
            <v>5151620</v>
          </cell>
          <cell r="B10931" t="str">
            <v>51-516-20</v>
          </cell>
          <cell r="C10931" t="str">
            <v xml:space="preserve">ZUERICH RAMUS DISTRACTOR 20 MM RIGHT    </v>
          </cell>
          <cell r="D10931" t="str">
            <v>PC</v>
          </cell>
          <cell r="E10931">
            <v>687</v>
          </cell>
          <cell r="F10931">
            <v>1717.5</v>
          </cell>
        </row>
        <row r="10932">
          <cell r="A10932">
            <v>5151625</v>
          </cell>
          <cell r="B10932" t="str">
            <v>51-516-25</v>
          </cell>
          <cell r="C10932" t="str">
            <v xml:space="preserve">ZUERICH RAMUS DISTRACTOR 25 MM RIGHT    </v>
          </cell>
          <cell r="D10932" t="str">
            <v>PC</v>
          </cell>
          <cell r="E10932">
            <v>687</v>
          </cell>
          <cell r="F10932">
            <v>1717.5</v>
          </cell>
        </row>
        <row r="10933">
          <cell r="A10933">
            <v>5151715</v>
          </cell>
          <cell r="B10933" t="str">
            <v>51-517-15</v>
          </cell>
          <cell r="C10933" t="str">
            <v xml:space="preserve">ZUERICH RAMUS DISTRACTOR 15 MM LEFT     </v>
          </cell>
          <cell r="D10933" t="str">
            <v>PC</v>
          </cell>
          <cell r="E10933">
            <v>687</v>
          </cell>
          <cell r="F10933">
            <v>1717.5</v>
          </cell>
        </row>
        <row r="10934">
          <cell r="A10934">
            <v>5151720</v>
          </cell>
          <cell r="B10934" t="str">
            <v>51-517-20</v>
          </cell>
          <cell r="C10934" t="str">
            <v xml:space="preserve">ZUERICH RAMUS DISTRACTOR 20 MM LEFT     </v>
          </cell>
          <cell r="D10934" t="str">
            <v>PC</v>
          </cell>
          <cell r="E10934">
            <v>687</v>
          </cell>
          <cell r="F10934">
            <v>1717.5</v>
          </cell>
        </row>
        <row r="10935">
          <cell r="A10935">
            <v>5151725</v>
          </cell>
          <cell r="B10935" t="str">
            <v>51-517-25</v>
          </cell>
          <cell r="C10935" t="str">
            <v xml:space="preserve">ZUERICH RAMUS DISTRACTOR 25 MM LEFT     </v>
          </cell>
          <cell r="D10935" t="str">
            <v>PC</v>
          </cell>
          <cell r="E10935">
            <v>687</v>
          </cell>
          <cell r="F10935">
            <v>1717.5</v>
          </cell>
        </row>
        <row r="10936">
          <cell r="A10936">
            <v>5151790</v>
          </cell>
          <cell r="B10936" t="str">
            <v>51-517-90</v>
          </cell>
          <cell r="C10936" t="str">
            <v xml:space="preserve">PATIENT SCREWDRIVER,0.2MM/TURN.CARDANIC </v>
          </cell>
          <cell r="D10936" t="str">
            <v>PC</v>
          </cell>
          <cell r="E10936">
            <v>193.5</v>
          </cell>
          <cell r="F10936">
            <v>483.75</v>
          </cell>
        </row>
        <row r="10937">
          <cell r="A10937">
            <v>5151815</v>
          </cell>
          <cell r="B10937" t="str">
            <v>51-518-15</v>
          </cell>
          <cell r="C10937" t="str">
            <v xml:space="preserve">ZUERICH RAMUS DISTRACTOR 15 MM RIGHT    </v>
          </cell>
          <cell r="D10937" t="str">
            <v>PC</v>
          </cell>
          <cell r="E10937">
            <v>687</v>
          </cell>
          <cell r="F10937">
            <v>1717.5</v>
          </cell>
        </row>
        <row r="10938">
          <cell r="A10938">
            <v>5151820</v>
          </cell>
          <cell r="B10938" t="str">
            <v>51-518-20</v>
          </cell>
          <cell r="C10938" t="str">
            <v xml:space="preserve">ZUERICH RAMUS DISTRACTOR 20 MM RIGHT    </v>
          </cell>
          <cell r="D10938" t="str">
            <v>PC</v>
          </cell>
          <cell r="E10938">
            <v>687</v>
          </cell>
          <cell r="F10938">
            <v>1717.5</v>
          </cell>
        </row>
        <row r="10939">
          <cell r="A10939">
            <v>5151825</v>
          </cell>
          <cell r="B10939" t="str">
            <v>51-518-25</v>
          </cell>
          <cell r="C10939" t="str">
            <v xml:space="preserve">ZUERICH RAMUS DISTRACTOR 25 MM RIGHT    </v>
          </cell>
          <cell r="D10939" t="str">
            <v>PC</v>
          </cell>
          <cell r="E10939">
            <v>687</v>
          </cell>
          <cell r="F10939">
            <v>1717.5</v>
          </cell>
        </row>
        <row r="10940">
          <cell r="A10940">
            <v>5151915</v>
          </cell>
          <cell r="B10940" t="str">
            <v>51-519-15</v>
          </cell>
          <cell r="C10940" t="str">
            <v xml:space="preserve">ZUERICH RAMUS DISTR.15MM RIGHT Y-PLATE  </v>
          </cell>
          <cell r="D10940" t="str">
            <v>PC</v>
          </cell>
          <cell r="E10940">
            <v>879</v>
          </cell>
          <cell r="F10940">
            <v>2197.5</v>
          </cell>
        </row>
        <row r="10941">
          <cell r="A10941">
            <v>5151920</v>
          </cell>
          <cell r="B10941" t="str">
            <v>51-519-20</v>
          </cell>
          <cell r="C10941" t="str">
            <v xml:space="preserve">ZUERICH RAMUS DISTRACT.20MM RI. Y-      </v>
          </cell>
          <cell r="D10941" t="str">
            <v>PC</v>
          </cell>
          <cell r="E10941">
            <v>879</v>
          </cell>
          <cell r="F10941">
            <v>2197.5</v>
          </cell>
        </row>
        <row r="10942">
          <cell r="A10942">
            <v>5151925</v>
          </cell>
          <cell r="B10942" t="str">
            <v>51-519-25</v>
          </cell>
          <cell r="C10942" t="str">
            <v xml:space="preserve">ZUERICH RAMUS DISTRACT.25MM RI. Y-      </v>
          </cell>
          <cell r="D10942" t="str">
            <v>PC</v>
          </cell>
          <cell r="E10942">
            <v>879</v>
          </cell>
          <cell r="F10942">
            <v>2197.5</v>
          </cell>
        </row>
        <row r="10943">
          <cell r="A10943">
            <v>5152010</v>
          </cell>
          <cell r="B10943" t="str">
            <v>51-520-10</v>
          </cell>
          <cell r="C10943" t="str">
            <v>TRACK 1,5MM ALVEOLAR RID.DISTRACTOR 10MM</v>
          </cell>
          <cell r="D10943" t="str">
            <v>PC</v>
          </cell>
          <cell r="E10943">
            <v>493.5</v>
          </cell>
          <cell r="F10943">
            <v>1233.75</v>
          </cell>
        </row>
        <row r="10944">
          <cell r="A10944">
            <v>5152015</v>
          </cell>
          <cell r="B10944" t="str">
            <v>51-520-15</v>
          </cell>
          <cell r="C10944" t="str">
            <v>TRACK 1,5MM ALVEOLAR RID.DISTRACTOR 15MM</v>
          </cell>
          <cell r="D10944" t="str">
            <v>PC</v>
          </cell>
          <cell r="E10944">
            <v>493.5</v>
          </cell>
          <cell r="F10944">
            <v>1233.75</v>
          </cell>
        </row>
        <row r="10945">
          <cell r="A10945">
            <v>5152070</v>
          </cell>
          <cell r="B10945" t="str">
            <v>51-520-70</v>
          </cell>
          <cell r="C10945" t="str">
            <v>HOLDING FORCEPS F.DISTRACTOR TRACK 1,5MM</v>
          </cell>
          <cell r="D10945" t="str">
            <v>PC</v>
          </cell>
          <cell r="E10945">
            <v>109</v>
          </cell>
          <cell r="F10945">
            <v>272.5</v>
          </cell>
        </row>
        <row r="10946">
          <cell r="A10946">
            <v>5152095</v>
          </cell>
          <cell r="B10946" t="str">
            <v>51-520-95</v>
          </cell>
          <cell r="C10946" t="str">
            <v xml:space="preserve">PATIENT SCREWDR.SMALL,FOR TRACK 1.5/2,0 </v>
          </cell>
          <cell r="D10946" t="str">
            <v>PC</v>
          </cell>
          <cell r="E10946">
            <v>48.2</v>
          </cell>
          <cell r="F10946">
            <v>120.5</v>
          </cell>
        </row>
        <row r="10947">
          <cell r="A10947">
            <v>5152306</v>
          </cell>
          <cell r="B10947" t="str">
            <v>51-523-06</v>
          </cell>
          <cell r="C10947" t="str">
            <v>MICRO TRACK ALVEOLAR RIDGE DISTACTOR 6MM</v>
          </cell>
          <cell r="D10947" t="str">
            <v>PC</v>
          </cell>
          <cell r="E10947">
            <v>311</v>
          </cell>
          <cell r="F10947">
            <v>777.5</v>
          </cell>
        </row>
        <row r="10948">
          <cell r="A10948">
            <v>5152309</v>
          </cell>
          <cell r="B10948" t="str">
            <v>51-523-09</v>
          </cell>
          <cell r="C10948" t="str">
            <v>MICRO TRACK ALVEOLAR RIDGE DISTACTOR 9MM</v>
          </cell>
          <cell r="D10948" t="str">
            <v>PC</v>
          </cell>
          <cell r="E10948">
            <v>332.5</v>
          </cell>
          <cell r="F10948">
            <v>831.25</v>
          </cell>
        </row>
        <row r="10949">
          <cell r="A10949">
            <v>5152312</v>
          </cell>
          <cell r="B10949" t="str">
            <v>51-523-12</v>
          </cell>
          <cell r="C10949" t="str">
            <v>MICRO TRACK ALVEOLAR RIDGE DISTACT. 12MM</v>
          </cell>
          <cell r="D10949" t="str">
            <v>PC</v>
          </cell>
          <cell r="E10949">
            <v>354.5</v>
          </cell>
          <cell r="F10949">
            <v>886.25</v>
          </cell>
        </row>
        <row r="10950">
          <cell r="A10950">
            <v>5152406</v>
          </cell>
          <cell r="B10950" t="str">
            <v>51-524-06</v>
          </cell>
          <cell r="C10950" t="str">
            <v>TRACK 1PLUS ALVEOL. RIDGE DISTRACTOR 6MM</v>
          </cell>
          <cell r="D10950" t="str">
            <v>PC</v>
          </cell>
          <cell r="E10950">
            <v>386.5</v>
          </cell>
          <cell r="F10950">
            <v>966.25</v>
          </cell>
        </row>
        <row r="10951">
          <cell r="A10951">
            <v>5152409</v>
          </cell>
          <cell r="B10951" t="str">
            <v>51-524-09</v>
          </cell>
          <cell r="C10951" t="str">
            <v>TRACK 1PLUS ALVEOL. RIDGE DISTRACTOR 9MM</v>
          </cell>
          <cell r="D10951" t="str">
            <v>PC</v>
          </cell>
          <cell r="E10951">
            <v>397</v>
          </cell>
          <cell r="F10951">
            <v>992.5</v>
          </cell>
        </row>
        <row r="10952">
          <cell r="A10952">
            <v>5152412</v>
          </cell>
          <cell r="B10952" t="str">
            <v>51-524-12</v>
          </cell>
          <cell r="C10952" t="str">
            <v>TRACK 1PLUS ALVEOL.RIDGE DISTRACTOR 12MM</v>
          </cell>
          <cell r="D10952" t="str">
            <v>PC</v>
          </cell>
          <cell r="E10952">
            <v>408</v>
          </cell>
          <cell r="F10952">
            <v>1020</v>
          </cell>
        </row>
        <row r="10953">
          <cell r="A10953">
            <v>5152415</v>
          </cell>
          <cell r="B10953" t="str">
            <v>51-524-15</v>
          </cell>
          <cell r="C10953" t="str">
            <v>TRACK 1PLUS ALVEOL.RIDGE DISTRACTOR 15MM</v>
          </cell>
          <cell r="D10953" t="str">
            <v>PC</v>
          </cell>
          <cell r="E10953">
            <v>418.5</v>
          </cell>
          <cell r="F10953">
            <v>1046.25</v>
          </cell>
        </row>
        <row r="10954">
          <cell r="A10954">
            <v>5152416</v>
          </cell>
          <cell r="B10954" t="str">
            <v>51-524-16</v>
          </cell>
          <cell r="C10954" t="str">
            <v xml:space="preserve">KIT TRACK 1PLUS ALVEOLARDISTRACTOR 6 MM </v>
          </cell>
          <cell r="D10954" t="str">
            <v>PC</v>
          </cell>
          <cell r="E10954">
            <v>474.5</v>
          </cell>
          <cell r="F10954">
            <v>1186.25</v>
          </cell>
        </row>
        <row r="10955">
          <cell r="A10955">
            <v>5152419</v>
          </cell>
          <cell r="B10955" t="str">
            <v>51-524-19</v>
          </cell>
          <cell r="C10955" t="str">
            <v xml:space="preserve">KIT TRACK 1PLUS ALVEOLARDISTRACTOR 9 MM </v>
          </cell>
          <cell r="D10955" t="str">
            <v>PC</v>
          </cell>
          <cell r="E10955">
            <v>474.5</v>
          </cell>
          <cell r="F10955">
            <v>1186.25</v>
          </cell>
        </row>
        <row r="10956">
          <cell r="A10956">
            <v>5152422</v>
          </cell>
          <cell r="B10956" t="str">
            <v>51-524-22</v>
          </cell>
          <cell r="C10956" t="str">
            <v>KIT TRACK 1PLUS ALVEOLARDISTRACTOR 12 MM</v>
          </cell>
          <cell r="D10956" t="str">
            <v>PC</v>
          </cell>
          <cell r="E10956">
            <v>474.5</v>
          </cell>
          <cell r="F10956">
            <v>1186.25</v>
          </cell>
        </row>
        <row r="10957">
          <cell r="A10957">
            <v>5152451</v>
          </cell>
          <cell r="B10957" t="str">
            <v>51-524-51</v>
          </cell>
          <cell r="C10957" t="str">
            <v xml:space="preserve">WEDGE 1-2MM FOR TRACK 1PLUS             </v>
          </cell>
          <cell r="D10957" t="str">
            <v>PC</v>
          </cell>
          <cell r="E10957">
            <v>65</v>
          </cell>
          <cell r="F10957">
            <v>162.5</v>
          </cell>
        </row>
        <row r="10958">
          <cell r="A10958">
            <v>5152452</v>
          </cell>
          <cell r="B10958" t="str">
            <v>51-524-52</v>
          </cell>
          <cell r="C10958" t="str">
            <v xml:space="preserve">WEDGE 2-3MM FOR TRACK 1PLUS             </v>
          </cell>
          <cell r="D10958" t="str">
            <v>PC</v>
          </cell>
          <cell r="E10958">
            <v>65</v>
          </cell>
          <cell r="F10958">
            <v>162.5</v>
          </cell>
        </row>
        <row r="10959">
          <cell r="A10959">
            <v>5152506</v>
          </cell>
          <cell r="B10959" t="str">
            <v>51-525-06</v>
          </cell>
          <cell r="C10959" t="str">
            <v>TRACK 1,0MM ALVEOLAR RIDGE DISTRACTOR6MM</v>
          </cell>
          <cell r="D10959" t="str">
            <v>PC</v>
          </cell>
          <cell r="E10959">
            <v>354.5</v>
          </cell>
          <cell r="F10959">
            <v>886.25</v>
          </cell>
        </row>
        <row r="10960">
          <cell r="A10960">
            <v>5152509</v>
          </cell>
          <cell r="B10960" t="str">
            <v>51-525-09</v>
          </cell>
          <cell r="C10960" t="str">
            <v>TRACK 1 MM ALVEOLAR RIDGE DISTRACTOR 9MM</v>
          </cell>
          <cell r="D10960" t="str">
            <v>PC</v>
          </cell>
          <cell r="E10960">
            <v>365</v>
          </cell>
          <cell r="F10960">
            <v>912.5</v>
          </cell>
        </row>
        <row r="10961">
          <cell r="A10961">
            <v>5152512</v>
          </cell>
          <cell r="B10961" t="str">
            <v>51-525-12</v>
          </cell>
          <cell r="C10961" t="str">
            <v>TRACK 1 MM ALVEOLAR RID.DISTRACTOR 12 MM</v>
          </cell>
          <cell r="D10961" t="str">
            <v>PC</v>
          </cell>
          <cell r="E10961">
            <v>375.5</v>
          </cell>
          <cell r="F10961">
            <v>938.75</v>
          </cell>
        </row>
        <row r="10962">
          <cell r="A10962">
            <v>5152515</v>
          </cell>
          <cell r="B10962" t="str">
            <v>51-525-15</v>
          </cell>
          <cell r="C10962" t="str">
            <v>TRACK 1,0MM ALVEOLAR RIDGE DISTRAC. 15MM</v>
          </cell>
          <cell r="D10962" t="str">
            <v>PC</v>
          </cell>
          <cell r="E10962">
            <v>386.5</v>
          </cell>
          <cell r="F10962">
            <v>966.25</v>
          </cell>
        </row>
        <row r="10963">
          <cell r="A10963">
            <v>5152540</v>
          </cell>
          <cell r="B10963" t="str">
            <v>51-525-40</v>
          </cell>
          <cell r="C10963" t="str">
            <v xml:space="preserve">BUTTRESS PLATE FOR TRACK 1.0 MM         </v>
          </cell>
          <cell r="D10963" t="str">
            <v>PC</v>
          </cell>
          <cell r="E10963">
            <v>102</v>
          </cell>
          <cell r="F10963">
            <v>255</v>
          </cell>
        </row>
        <row r="10964">
          <cell r="A10964">
            <v>5152576</v>
          </cell>
          <cell r="B10964" t="str">
            <v>51-525-76</v>
          </cell>
          <cell r="C10964" t="str">
            <v>HOLDING FORC.MICRO TRACK/TRACK 1.0/1PLUS</v>
          </cell>
          <cell r="D10964" t="str">
            <v>PC</v>
          </cell>
          <cell r="E10964">
            <v>100.5</v>
          </cell>
          <cell r="F10964">
            <v>251.25</v>
          </cell>
        </row>
        <row r="10965">
          <cell r="A10965">
            <v>5152580</v>
          </cell>
          <cell r="B10965" t="str">
            <v>51-525-80</v>
          </cell>
          <cell r="C10965" t="str">
            <v xml:space="preserve">PLATEHOLDING FORCEPS, CURVED            </v>
          </cell>
          <cell r="D10965" t="str">
            <v>PC</v>
          </cell>
          <cell r="E10965">
            <v>66.400000000000006</v>
          </cell>
          <cell r="F10965">
            <v>166</v>
          </cell>
        </row>
        <row r="10966">
          <cell r="A10966">
            <v>5152585</v>
          </cell>
          <cell r="B10966" t="str">
            <v>51-525-85</v>
          </cell>
          <cell r="C10966" t="str">
            <v xml:space="preserve">PATIENT SCREWDRIVER, STRAIGHT           </v>
          </cell>
          <cell r="D10966" t="str">
            <v>PC</v>
          </cell>
          <cell r="E10966">
            <v>98.4</v>
          </cell>
          <cell r="F10966">
            <v>246</v>
          </cell>
        </row>
        <row r="10967">
          <cell r="A10967">
            <v>5152590</v>
          </cell>
          <cell r="B10967" t="str">
            <v>51-525-90</v>
          </cell>
          <cell r="C10967" t="str">
            <v xml:space="preserve">PATIENT SCREWDRIVER, COMBINATION        </v>
          </cell>
          <cell r="D10967" t="str">
            <v>PC</v>
          </cell>
          <cell r="E10967">
            <v>180</v>
          </cell>
          <cell r="F10967">
            <v>450</v>
          </cell>
        </row>
        <row r="10968">
          <cell r="A10968">
            <v>5152591</v>
          </cell>
          <cell r="B10968" t="str">
            <v>51-525-91</v>
          </cell>
          <cell r="C10968" t="str">
            <v>ACTIVAT.-BL. TRACK 1.0/1PLUS F/25-402-99</v>
          </cell>
          <cell r="D10968" t="str">
            <v>PC</v>
          </cell>
          <cell r="E10968">
            <v>218.5</v>
          </cell>
          <cell r="F10968">
            <v>546.25</v>
          </cell>
        </row>
        <row r="10969">
          <cell r="A10969">
            <v>5152595</v>
          </cell>
          <cell r="B10969" t="str">
            <v>51-525-95</v>
          </cell>
          <cell r="C10969" t="str">
            <v xml:space="preserve">PATIENT SCREWDRIVER SMALL,F.TRACK 1.0   </v>
          </cell>
          <cell r="D10969" t="str">
            <v>PC</v>
          </cell>
          <cell r="E10969">
            <v>49.7</v>
          </cell>
          <cell r="F10969">
            <v>124.25</v>
          </cell>
        </row>
        <row r="10970">
          <cell r="A10970">
            <v>5153010</v>
          </cell>
          <cell r="B10970" t="str">
            <v>51-530-10</v>
          </cell>
          <cell r="C10970" t="str">
            <v>TRACK 2,0MM ALVEOLAR RIDGE DISTRAC. 10MM</v>
          </cell>
          <cell r="D10970" t="str">
            <v>PC</v>
          </cell>
          <cell r="E10970">
            <v>493.5</v>
          </cell>
          <cell r="F10970">
            <v>1233.75</v>
          </cell>
        </row>
        <row r="10971">
          <cell r="A10971">
            <v>5153015</v>
          </cell>
          <cell r="B10971" t="str">
            <v>51-530-15</v>
          </cell>
          <cell r="C10971" t="str">
            <v>TRACK 2,0MM ALVEOLAR RIDGE DISTRAC. 15MM</v>
          </cell>
          <cell r="D10971" t="str">
            <v>PC</v>
          </cell>
          <cell r="E10971">
            <v>493.5</v>
          </cell>
          <cell r="F10971">
            <v>1233.75</v>
          </cell>
        </row>
        <row r="10972">
          <cell r="A10972">
            <v>5153070</v>
          </cell>
          <cell r="B10972" t="str">
            <v>51-530-70</v>
          </cell>
          <cell r="C10972" t="str">
            <v>HOLDING FORCEPS F.DISTRACTOR TRACK 2,0MM</v>
          </cell>
          <cell r="D10972" t="str">
            <v>PC</v>
          </cell>
          <cell r="E10972">
            <v>109</v>
          </cell>
          <cell r="F10972">
            <v>272.5</v>
          </cell>
        </row>
        <row r="10973">
          <cell r="A10973">
            <v>5153501</v>
          </cell>
          <cell r="B10973" t="str">
            <v>51-535-01</v>
          </cell>
          <cell r="C10973" t="str">
            <v xml:space="preserve">GRONINGEN FIXATION PLATE 1-HOLE         </v>
          </cell>
          <cell r="D10973">
            <v>2</v>
          </cell>
          <cell r="E10973">
            <v>40.200000000000003</v>
          </cell>
          <cell r="F10973">
            <v>100.5</v>
          </cell>
        </row>
        <row r="10974">
          <cell r="A10974">
            <v>5153508</v>
          </cell>
          <cell r="B10974" t="str">
            <v>51-535-08</v>
          </cell>
          <cell r="C10974" t="str">
            <v xml:space="preserve">GRONINGEN DISTRACTION SCREWS 8 MM       </v>
          </cell>
          <cell r="D10974">
            <v>2</v>
          </cell>
          <cell r="E10974">
            <v>57.3</v>
          </cell>
          <cell r="F10974">
            <v>143.25</v>
          </cell>
        </row>
        <row r="10975">
          <cell r="A10975">
            <v>5153510</v>
          </cell>
          <cell r="B10975" t="str">
            <v>51-535-10</v>
          </cell>
          <cell r="C10975" t="str">
            <v xml:space="preserve">GRONINGEN DISTRACTION SCREWS 10 MM      </v>
          </cell>
          <cell r="D10975">
            <v>2</v>
          </cell>
          <cell r="E10975">
            <v>59.1</v>
          </cell>
          <cell r="F10975">
            <v>147.75</v>
          </cell>
        </row>
        <row r="10976">
          <cell r="A10976">
            <v>5153512</v>
          </cell>
          <cell r="B10976" t="str">
            <v>51-535-12</v>
          </cell>
          <cell r="C10976" t="str">
            <v xml:space="preserve">GRONINGEN DISTRACTION SCREWS 12 MM      </v>
          </cell>
          <cell r="D10976">
            <v>2</v>
          </cell>
          <cell r="E10976">
            <v>59.1</v>
          </cell>
          <cell r="F10976">
            <v>147.75</v>
          </cell>
        </row>
        <row r="10977">
          <cell r="A10977">
            <v>5153514</v>
          </cell>
          <cell r="B10977" t="str">
            <v>51-535-14</v>
          </cell>
          <cell r="C10977" t="str">
            <v xml:space="preserve">GRONINGEN DISTRACTION SCREWS 14 MM      </v>
          </cell>
          <cell r="D10977">
            <v>2</v>
          </cell>
          <cell r="E10977">
            <v>59.1</v>
          </cell>
          <cell r="F10977">
            <v>147.75</v>
          </cell>
        </row>
        <row r="10978">
          <cell r="A10978">
            <v>5153525</v>
          </cell>
          <cell r="B10978" t="str">
            <v>51-535-25</v>
          </cell>
          <cell r="C10978" t="str">
            <v xml:space="preserve">GRONINGEN POSITIONING SCREWS 1.5X15MM   </v>
          </cell>
          <cell r="D10978">
            <v>2</v>
          </cell>
          <cell r="E10978">
            <v>43.9</v>
          </cell>
          <cell r="F10978">
            <v>109.75</v>
          </cell>
        </row>
        <row r="10979">
          <cell r="A10979">
            <v>5153527</v>
          </cell>
          <cell r="B10979" t="str">
            <v>51-535-27</v>
          </cell>
          <cell r="C10979" t="str">
            <v xml:space="preserve">GRONINGEN POSITIONING SCREWS 1.5X17MM   </v>
          </cell>
          <cell r="D10979">
            <v>2</v>
          </cell>
          <cell r="E10979">
            <v>50.9</v>
          </cell>
          <cell r="F10979">
            <v>127.25</v>
          </cell>
        </row>
        <row r="10980">
          <cell r="A10980">
            <v>5153529</v>
          </cell>
          <cell r="B10980" t="str">
            <v>51-535-29</v>
          </cell>
          <cell r="C10980" t="str">
            <v xml:space="preserve">GRONINGEN POSITIONING SCREWS 1.5X19MM   </v>
          </cell>
          <cell r="D10980">
            <v>2</v>
          </cell>
          <cell r="E10980">
            <v>57.9</v>
          </cell>
          <cell r="F10980">
            <v>144.75</v>
          </cell>
        </row>
        <row r="10981">
          <cell r="A10981">
            <v>5153531</v>
          </cell>
          <cell r="B10981" t="str">
            <v>51-535-31</v>
          </cell>
          <cell r="C10981" t="str">
            <v xml:space="preserve">GRONINGEN POSITIONING SCREWS 1.5X21MM   </v>
          </cell>
          <cell r="D10981">
            <v>2</v>
          </cell>
          <cell r="E10981">
            <v>61.6</v>
          </cell>
          <cell r="F10981">
            <v>154</v>
          </cell>
        </row>
        <row r="10982">
          <cell r="A10982">
            <v>5153551</v>
          </cell>
          <cell r="B10982" t="str">
            <v>51-535-51</v>
          </cell>
          <cell r="C10982" t="str">
            <v>DRILL BIT 1.1X19X6MM,6MM STOP,DENTALATT.</v>
          </cell>
          <cell r="D10982" t="str">
            <v>PC</v>
          </cell>
          <cell r="E10982">
            <v>38.200000000000003</v>
          </cell>
          <cell r="F10982">
            <v>95.5</v>
          </cell>
        </row>
        <row r="10983">
          <cell r="A10983">
            <v>5153555</v>
          </cell>
          <cell r="B10983" t="str">
            <v>51-535-55</v>
          </cell>
          <cell r="C10983" t="str">
            <v>DRILL BIT 2.0X30X17MM,W.SCALA,DENTAL ATT</v>
          </cell>
          <cell r="D10983" t="str">
            <v>PC</v>
          </cell>
          <cell r="E10983">
            <v>58.2</v>
          </cell>
          <cell r="F10983">
            <v>145.5</v>
          </cell>
        </row>
        <row r="10984">
          <cell r="A10984">
            <v>5153560</v>
          </cell>
          <cell r="B10984" t="str">
            <v>51-535-60</v>
          </cell>
          <cell r="C10984" t="str">
            <v>DRILL BIT 2.5X30X17MM,W.SCALA,DENTAL ATT</v>
          </cell>
          <cell r="D10984" t="str">
            <v>PC</v>
          </cell>
          <cell r="E10984">
            <v>75.8</v>
          </cell>
          <cell r="F10984">
            <v>189.5</v>
          </cell>
        </row>
        <row r="10985">
          <cell r="A10985">
            <v>5153566</v>
          </cell>
          <cell r="B10985" t="str">
            <v>51-535-66</v>
          </cell>
          <cell r="C10985" t="str">
            <v xml:space="preserve">ROSEN BURR 1,6 X 34 MM                  </v>
          </cell>
          <cell r="D10985">
            <v>2</v>
          </cell>
          <cell r="E10985">
            <v>19.2</v>
          </cell>
          <cell r="F10985">
            <v>48</v>
          </cell>
        </row>
        <row r="10986">
          <cell r="A10986">
            <v>5153568</v>
          </cell>
          <cell r="B10986" t="str">
            <v>51-535-68</v>
          </cell>
          <cell r="C10986" t="str">
            <v xml:space="preserve">ROSEN BURR 1.8 X 36 MM                  </v>
          </cell>
          <cell r="D10986">
            <v>2</v>
          </cell>
          <cell r="E10986">
            <v>19.2</v>
          </cell>
          <cell r="F10986">
            <v>48</v>
          </cell>
        </row>
        <row r="10987">
          <cell r="A10987">
            <v>5153571</v>
          </cell>
          <cell r="B10987" t="str">
            <v>51-535-71</v>
          </cell>
          <cell r="C10987" t="str">
            <v xml:space="preserve">ROSEN BURR 2,1 X 45 MM                  </v>
          </cell>
          <cell r="D10987">
            <v>2</v>
          </cell>
          <cell r="E10987">
            <v>19.2</v>
          </cell>
          <cell r="F10987">
            <v>48</v>
          </cell>
        </row>
        <row r="10988">
          <cell r="A10988">
            <v>5153590</v>
          </cell>
          <cell r="B10988" t="str">
            <v>51-535-90</v>
          </cell>
          <cell r="C10988" t="str">
            <v xml:space="preserve">PATIENTS SCEWDRIVER GRONINGEN DESIGN    </v>
          </cell>
          <cell r="D10988" t="str">
            <v>PC</v>
          </cell>
          <cell r="E10988">
            <v>48.1</v>
          </cell>
          <cell r="F10988">
            <v>120.25</v>
          </cell>
        </row>
        <row r="10989">
          <cell r="A10989">
            <v>5153595</v>
          </cell>
          <cell r="B10989" t="str">
            <v>51-535-95</v>
          </cell>
          <cell r="C10989" t="str">
            <v xml:space="preserve">DISTRACTION SCREWDRIVER CARDANIC        </v>
          </cell>
          <cell r="D10989" t="str">
            <v>PC</v>
          </cell>
          <cell r="E10989">
            <v>203</v>
          </cell>
          <cell r="F10989">
            <v>507.5</v>
          </cell>
        </row>
        <row r="10990">
          <cell r="A10990">
            <v>5153601</v>
          </cell>
          <cell r="B10990" t="str">
            <v>51-536-01</v>
          </cell>
          <cell r="C10990" t="str">
            <v>FIXATION PLATE F.ALVEOL.RIDGE WIDEN.DIST</v>
          </cell>
          <cell r="D10990" t="str">
            <v>PC</v>
          </cell>
          <cell r="E10990">
            <v>58.2</v>
          </cell>
          <cell r="F10990">
            <v>145.5</v>
          </cell>
        </row>
        <row r="10991">
          <cell r="A10991">
            <v>5153602</v>
          </cell>
          <cell r="B10991" t="str">
            <v>51-536-02</v>
          </cell>
          <cell r="C10991" t="str">
            <v>FIXATION PL,ANGLED F.ALVE.RID.WIDEN.DIST</v>
          </cell>
          <cell r="D10991" t="str">
            <v>PC</v>
          </cell>
          <cell r="E10991">
            <v>58.2</v>
          </cell>
          <cell r="F10991">
            <v>145.5</v>
          </cell>
        </row>
        <row r="10992">
          <cell r="A10992">
            <v>5153603</v>
          </cell>
          <cell r="B10992" t="str">
            <v>51-536-03</v>
          </cell>
          <cell r="C10992" t="str">
            <v>SCREW F.RETENTION PERIODE ALVE.RID.WIDEN</v>
          </cell>
          <cell r="D10992" t="str">
            <v>PC</v>
          </cell>
          <cell r="E10992">
            <v>53.2</v>
          </cell>
          <cell r="F10992">
            <v>133</v>
          </cell>
        </row>
        <row r="10993">
          <cell r="A10993">
            <v>5153604</v>
          </cell>
          <cell r="B10993" t="str">
            <v>51-536-04</v>
          </cell>
          <cell r="C10993" t="str">
            <v>SCREW W/PIN 4MM F.ALVEO.RIDGE WIDEN.DIST</v>
          </cell>
          <cell r="D10993" t="str">
            <v>PC</v>
          </cell>
          <cell r="E10993">
            <v>57.1</v>
          </cell>
          <cell r="F10993">
            <v>142.75</v>
          </cell>
        </row>
        <row r="10994">
          <cell r="A10994">
            <v>5153606</v>
          </cell>
          <cell r="B10994" t="str">
            <v>51-536-06</v>
          </cell>
          <cell r="C10994" t="str">
            <v>SCREW W/PIN 6MM F.ALVEO.RIDGE WIDEN.DIST</v>
          </cell>
          <cell r="D10994" t="str">
            <v>PC</v>
          </cell>
          <cell r="E10994">
            <v>57.1</v>
          </cell>
          <cell r="F10994">
            <v>142.75</v>
          </cell>
        </row>
        <row r="10995">
          <cell r="A10995">
            <v>5153608</v>
          </cell>
          <cell r="B10995" t="str">
            <v>51-536-08</v>
          </cell>
          <cell r="C10995" t="str">
            <v>SCREW W/PIN 8MM F.ALVEO.RIDGE WIDEN.DIST</v>
          </cell>
          <cell r="D10995" t="str">
            <v>PC</v>
          </cell>
          <cell r="E10995">
            <v>57.1</v>
          </cell>
          <cell r="F10995">
            <v>142.75</v>
          </cell>
        </row>
        <row r="10996">
          <cell r="A10996">
            <v>5153610</v>
          </cell>
          <cell r="B10996" t="str">
            <v>51-536-10</v>
          </cell>
          <cell r="C10996" t="str">
            <v>SCREW W/PIN10MM F.ALVEO.RIDGE WIDEN.DIST</v>
          </cell>
          <cell r="D10996" t="str">
            <v>PC</v>
          </cell>
          <cell r="E10996">
            <v>57.1</v>
          </cell>
          <cell r="F10996">
            <v>142.75</v>
          </cell>
        </row>
        <row r="10997">
          <cell r="A10997">
            <v>5154020</v>
          </cell>
          <cell r="B10997" t="str">
            <v>51-540-20</v>
          </cell>
          <cell r="C10997" t="str">
            <v xml:space="preserve">TS-MD MAXILLARY DISTRACTOR 20 MM        </v>
          </cell>
          <cell r="D10997" t="str">
            <v>PC</v>
          </cell>
          <cell r="E10997">
            <v>757</v>
          </cell>
          <cell r="F10997">
            <v>1892.5</v>
          </cell>
        </row>
        <row r="10998">
          <cell r="A10998">
            <v>5154025</v>
          </cell>
          <cell r="B10998" t="str">
            <v>51-540-25</v>
          </cell>
          <cell r="C10998" t="str">
            <v xml:space="preserve">TS-MD MAXILLARY DISTRACTOR 25 MM        </v>
          </cell>
          <cell r="D10998" t="str">
            <v>PC</v>
          </cell>
          <cell r="E10998">
            <v>757</v>
          </cell>
          <cell r="F10998">
            <v>1892.5</v>
          </cell>
        </row>
        <row r="10999">
          <cell r="A10999">
            <v>5154030</v>
          </cell>
          <cell r="B10999" t="str">
            <v>51-540-30</v>
          </cell>
          <cell r="C10999" t="str">
            <v xml:space="preserve">TS-MD MAXILLARY DISTRACTOR 30 MM        </v>
          </cell>
          <cell r="D10999" t="str">
            <v>PC</v>
          </cell>
          <cell r="E10999">
            <v>757</v>
          </cell>
          <cell r="F10999">
            <v>1892.5</v>
          </cell>
        </row>
        <row r="11000">
          <cell r="A11000">
            <v>5155015</v>
          </cell>
          <cell r="B11000" t="str">
            <v>51-550-15</v>
          </cell>
          <cell r="C11000" t="str">
            <v xml:space="preserve">ZUERICH MAXILLARY DISTRACTOR, 15MM LEFT </v>
          </cell>
          <cell r="D11000" t="str">
            <v>PC</v>
          </cell>
          <cell r="E11000">
            <v>701</v>
          </cell>
          <cell r="F11000">
            <v>1752.5</v>
          </cell>
        </row>
        <row r="11001">
          <cell r="A11001">
            <v>5155115</v>
          </cell>
          <cell r="B11001" t="str">
            <v>51-551-15</v>
          </cell>
          <cell r="C11001" t="str">
            <v>ZUERICH MAXILLARY DISTRACTOR 15 MM RIGHT</v>
          </cell>
          <cell r="D11001" t="str">
            <v>PC</v>
          </cell>
          <cell r="E11001">
            <v>701</v>
          </cell>
          <cell r="F11001">
            <v>1752.5</v>
          </cell>
        </row>
        <row r="11002">
          <cell r="A11002">
            <v>5155212</v>
          </cell>
          <cell r="B11002" t="str">
            <v>51-552-12</v>
          </cell>
          <cell r="C11002" t="str">
            <v xml:space="preserve">ZUERICH MAXILLARY DISTRACTOR, 12MM LEFT </v>
          </cell>
          <cell r="D11002" t="str">
            <v>PC</v>
          </cell>
          <cell r="E11002">
            <v>879</v>
          </cell>
          <cell r="F11002">
            <v>2197.5</v>
          </cell>
        </row>
        <row r="11003">
          <cell r="A11003">
            <v>5155215</v>
          </cell>
          <cell r="B11003" t="str">
            <v>51-552-15</v>
          </cell>
          <cell r="C11003" t="str">
            <v xml:space="preserve">ZUERICH MAXILLARY DISTRACTOR, 15MM LEFT </v>
          </cell>
          <cell r="D11003" t="str">
            <v>PC</v>
          </cell>
          <cell r="E11003">
            <v>879</v>
          </cell>
          <cell r="F11003">
            <v>2197.5</v>
          </cell>
        </row>
        <row r="11004">
          <cell r="A11004">
            <v>5155220</v>
          </cell>
          <cell r="B11004" t="str">
            <v>51-552-20</v>
          </cell>
          <cell r="C11004" t="str">
            <v>ZUERICH MAXILLARY DISTR. 20MM LEFT,RIGID</v>
          </cell>
          <cell r="D11004" t="str">
            <v>PC</v>
          </cell>
          <cell r="E11004">
            <v>822</v>
          </cell>
          <cell r="F11004">
            <v>2055</v>
          </cell>
        </row>
        <row r="11005">
          <cell r="A11005">
            <v>5155312</v>
          </cell>
          <cell r="B11005" t="str">
            <v>51-553-12</v>
          </cell>
          <cell r="C11005" t="str">
            <v>ZUERICH MAXILLARY DISTRACTOR 12 MM RIGHT</v>
          </cell>
          <cell r="D11005" t="str">
            <v>PC</v>
          </cell>
          <cell r="E11005">
            <v>879</v>
          </cell>
          <cell r="F11005">
            <v>2197.5</v>
          </cell>
        </row>
        <row r="11006">
          <cell r="A11006">
            <v>5155315</v>
          </cell>
          <cell r="B11006" t="str">
            <v>51-553-15</v>
          </cell>
          <cell r="C11006" t="str">
            <v>ZUERICH MAXILLARY DISTRACTOR 15 MM RIGHT</v>
          </cell>
          <cell r="D11006" t="str">
            <v>PC</v>
          </cell>
          <cell r="E11006">
            <v>879</v>
          </cell>
          <cell r="F11006">
            <v>2197.5</v>
          </cell>
        </row>
        <row r="11007">
          <cell r="A11007">
            <v>5155320</v>
          </cell>
          <cell r="B11007" t="str">
            <v>51-553-20</v>
          </cell>
          <cell r="C11007" t="str">
            <v>ZUERICH MAXILLARY DISTR.20MM RIGHT,RIGID</v>
          </cell>
          <cell r="D11007" t="str">
            <v>PC</v>
          </cell>
          <cell r="E11007">
            <v>822</v>
          </cell>
          <cell r="F11007">
            <v>2055</v>
          </cell>
        </row>
        <row r="11008">
          <cell r="A11008">
            <v>5155509</v>
          </cell>
          <cell r="B11008" t="str">
            <v>51-555-09</v>
          </cell>
          <cell r="C11008" t="str">
            <v xml:space="preserve">ROTTERDAM PALATAL DISTRACTOR, 9 MM      </v>
          </cell>
          <cell r="D11008" t="str">
            <v>PC</v>
          </cell>
          <cell r="E11008">
            <v>641</v>
          </cell>
          <cell r="F11008">
            <v>1602.5</v>
          </cell>
        </row>
        <row r="11009">
          <cell r="A11009">
            <v>5155513</v>
          </cell>
          <cell r="B11009" t="str">
            <v>51-555-13</v>
          </cell>
          <cell r="C11009" t="str">
            <v xml:space="preserve">ROTTERDAM PALATAL DISTRACTOR, 13 MM     </v>
          </cell>
          <cell r="D11009" t="str">
            <v>PC</v>
          </cell>
          <cell r="E11009">
            <v>641</v>
          </cell>
          <cell r="F11009">
            <v>1602.5</v>
          </cell>
        </row>
        <row r="11010">
          <cell r="A11010">
            <v>5155585</v>
          </cell>
          <cell r="B11010" t="str">
            <v>51-555-85</v>
          </cell>
          <cell r="C11010" t="str">
            <v>PATIENT SCREWDRIVER STRAIGHT F.ROTTERDAM</v>
          </cell>
          <cell r="D11010" t="str">
            <v>PC</v>
          </cell>
          <cell r="E11010">
            <v>94.8</v>
          </cell>
          <cell r="F11010">
            <v>237</v>
          </cell>
        </row>
        <row r="11011">
          <cell r="A11011">
            <v>5155590</v>
          </cell>
          <cell r="B11011" t="str">
            <v>51-555-90</v>
          </cell>
          <cell r="C11011" t="str">
            <v xml:space="preserve">SCREW-WRENCH FOR AKTIV.ROTTERDAM DISTR. </v>
          </cell>
          <cell r="D11011" t="str">
            <v>PC</v>
          </cell>
          <cell r="E11011">
            <v>22</v>
          </cell>
          <cell r="F11011">
            <v>55</v>
          </cell>
        </row>
        <row r="11012">
          <cell r="A11012">
            <v>5155595</v>
          </cell>
          <cell r="B11012" t="str">
            <v>51-555-95</v>
          </cell>
          <cell r="C11012" t="str">
            <v>PATIENT SCREWDRIVER ANGLED FOR ROTTERDAM</v>
          </cell>
          <cell r="D11012" t="str">
            <v>PC</v>
          </cell>
          <cell r="E11012">
            <v>194</v>
          </cell>
          <cell r="F11012">
            <v>485</v>
          </cell>
        </row>
        <row r="11013">
          <cell r="A11013">
            <v>5156015</v>
          </cell>
          <cell r="B11013" t="str">
            <v>51-560-15</v>
          </cell>
          <cell r="C11013" t="str">
            <v xml:space="preserve">RIEDIGER MIDFACE DISTR.,15MM, LEFT      </v>
          </cell>
          <cell r="D11013" t="str">
            <v>PC</v>
          </cell>
          <cell r="E11013">
            <v>1650</v>
          </cell>
          <cell r="F11013">
            <v>4125</v>
          </cell>
        </row>
        <row r="11014">
          <cell r="A11014">
            <v>5156020</v>
          </cell>
          <cell r="B11014" t="str">
            <v>51-560-20</v>
          </cell>
          <cell r="C11014" t="str">
            <v xml:space="preserve">RIEDIGER MIDFACE DISTR.,20MM, LEFT      </v>
          </cell>
          <cell r="D11014" t="str">
            <v>PC</v>
          </cell>
          <cell r="E11014">
            <v>1650</v>
          </cell>
          <cell r="F11014">
            <v>4125</v>
          </cell>
        </row>
        <row r="11015">
          <cell r="A11015">
            <v>5156090</v>
          </cell>
          <cell r="B11015" t="str">
            <v>51-560-90</v>
          </cell>
          <cell r="C11015" t="str">
            <v>PATIENT SCREWDRIVER STRAIGHT F. RIEDIGER</v>
          </cell>
          <cell r="D11015" t="str">
            <v>PC</v>
          </cell>
          <cell r="E11015">
            <v>101.5</v>
          </cell>
          <cell r="F11015">
            <v>253.75</v>
          </cell>
        </row>
        <row r="11016">
          <cell r="A11016">
            <v>5156115</v>
          </cell>
          <cell r="B11016" t="str">
            <v>51-561-15</v>
          </cell>
          <cell r="C11016" t="str">
            <v xml:space="preserve">RIEDIGER MIDFACE DISTR.,15MM, RIGHT     </v>
          </cell>
          <cell r="D11016" t="str">
            <v>PC</v>
          </cell>
          <cell r="E11016">
            <v>1650</v>
          </cell>
          <cell r="F11016">
            <v>4125</v>
          </cell>
        </row>
        <row r="11017">
          <cell r="A11017">
            <v>5156120</v>
          </cell>
          <cell r="B11017" t="str">
            <v>51-561-20</v>
          </cell>
          <cell r="C11017" t="str">
            <v xml:space="preserve">RIEDIGER MIDFACE DISTR.,20MM, RIGHT     </v>
          </cell>
          <cell r="D11017" t="str">
            <v>PC</v>
          </cell>
          <cell r="E11017">
            <v>1650</v>
          </cell>
          <cell r="F11017">
            <v>4125</v>
          </cell>
        </row>
        <row r="11018">
          <cell r="A11018">
            <v>5156206</v>
          </cell>
          <cell r="B11018" t="str">
            <v>51-562-06</v>
          </cell>
          <cell r="C11018" t="str">
            <v xml:space="preserve">PROT. SLEEVE RIEDIGER MIDF. DISTR.,6MM  </v>
          </cell>
          <cell r="D11018" t="str">
            <v>PC</v>
          </cell>
          <cell r="E11018">
            <v>39.6</v>
          </cell>
          <cell r="F11018">
            <v>99</v>
          </cell>
        </row>
        <row r="11019">
          <cell r="A11019">
            <v>5156209</v>
          </cell>
          <cell r="B11019" t="str">
            <v>51-562-09</v>
          </cell>
          <cell r="C11019" t="str">
            <v xml:space="preserve">PROT. SLEEVE RIEDIGER MIDF. DISTR.,9MM  </v>
          </cell>
          <cell r="D11019" t="str">
            <v>PC</v>
          </cell>
          <cell r="E11019">
            <v>39.6</v>
          </cell>
          <cell r="F11019">
            <v>99</v>
          </cell>
        </row>
        <row r="11020">
          <cell r="A11020">
            <v>5156212</v>
          </cell>
          <cell r="B11020" t="str">
            <v>51-562-12</v>
          </cell>
          <cell r="C11020" t="str">
            <v xml:space="preserve">PROT. SLEEVE RIEDIGER MIDF. DISTR.,12MM </v>
          </cell>
          <cell r="D11020" t="str">
            <v>PC</v>
          </cell>
          <cell r="E11020">
            <v>39.6</v>
          </cell>
          <cell r="F11020">
            <v>99</v>
          </cell>
        </row>
        <row r="11021">
          <cell r="A11021">
            <v>5156409</v>
          </cell>
          <cell r="B11021" t="str">
            <v>51-564-09</v>
          </cell>
          <cell r="C11021" t="str">
            <v xml:space="preserve">TEMPLATE F. RPE DISTRACTOR, 9 MM        </v>
          </cell>
          <cell r="D11021" t="str">
            <v>PC</v>
          </cell>
          <cell r="E11021">
            <v>17.2</v>
          </cell>
          <cell r="F11021">
            <v>43</v>
          </cell>
        </row>
        <row r="11022">
          <cell r="A11022">
            <v>5156418</v>
          </cell>
          <cell r="B11022" t="str">
            <v>51-564-18</v>
          </cell>
          <cell r="C11022" t="str">
            <v xml:space="preserve">TEMPLATE F. RPE DISTRACTOR, 18 MM       </v>
          </cell>
          <cell r="D11022" t="str">
            <v>PC</v>
          </cell>
          <cell r="E11022">
            <v>17.899999999999999</v>
          </cell>
          <cell r="F11022">
            <v>44.75</v>
          </cell>
        </row>
        <row r="11023">
          <cell r="A11023">
            <v>5156427</v>
          </cell>
          <cell r="B11023" t="str">
            <v>51-564-27</v>
          </cell>
          <cell r="C11023" t="str">
            <v xml:space="preserve">TEMPLATE F. RPE DISTRACTOR, 27 MM       </v>
          </cell>
          <cell r="D11023" t="str">
            <v>PC</v>
          </cell>
          <cell r="E11023">
            <v>18.8</v>
          </cell>
          <cell r="F11023">
            <v>47</v>
          </cell>
        </row>
        <row r="11024">
          <cell r="A11024">
            <v>5156436</v>
          </cell>
          <cell r="B11024" t="str">
            <v>51-564-36</v>
          </cell>
          <cell r="C11024" t="str">
            <v xml:space="preserve">TEMPLATE F. RPE DISTRACTOR, 36 MM       </v>
          </cell>
          <cell r="D11024" t="str">
            <v>PC</v>
          </cell>
          <cell r="E11024">
            <v>19.600000000000001</v>
          </cell>
          <cell r="F11024">
            <v>49</v>
          </cell>
        </row>
        <row r="11025">
          <cell r="A11025">
            <v>5156509</v>
          </cell>
          <cell r="B11025" t="str">
            <v>51-565-09</v>
          </cell>
          <cell r="C11025" t="str">
            <v>RAPID PALATAL EX. DISTRACTOR 9 MM, GREEN</v>
          </cell>
          <cell r="D11025" t="str">
            <v>PC</v>
          </cell>
          <cell r="E11025">
            <v>597</v>
          </cell>
          <cell r="F11025">
            <v>1492.5</v>
          </cell>
        </row>
        <row r="11026">
          <cell r="A11026">
            <v>5156518</v>
          </cell>
          <cell r="B11026" t="str">
            <v>51-565-18</v>
          </cell>
          <cell r="C11026" t="str">
            <v>RAPID PALATAL EX. DISTRACTOR 18 MM, BLUE</v>
          </cell>
          <cell r="D11026" t="str">
            <v>PC</v>
          </cell>
          <cell r="E11026">
            <v>611</v>
          </cell>
          <cell r="F11026">
            <v>1527.5</v>
          </cell>
        </row>
        <row r="11027">
          <cell r="A11027">
            <v>5156527</v>
          </cell>
          <cell r="B11027" t="str">
            <v>51-565-27</v>
          </cell>
          <cell r="C11027" t="str">
            <v>RAPID PALATAL EX DISTRACTOR27 MM, YELLOW</v>
          </cell>
          <cell r="D11027" t="str">
            <v>PC</v>
          </cell>
          <cell r="E11027">
            <v>619</v>
          </cell>
          <cell r="F11027">
            <v>1547.5</v>
          </cell>
        </row>
        <row r="11028">
          <cell r="A11028">
            <v>5156536</v>
          </cell>
          <cell r="B11028" t="str">
            <v>51-565-36</v>
          </cell>
          <cell r="C11028" t="str">
            <v xml:space="preserve">RAPID PALATAL EX. DISTRACTOR 36 MM, RED </v>
          </cell>
          <cell r="D11028" t="str">
            <v>PC</v>
          </cell>
          <cell r="E11028">
            <v>633</v>
          </cell>
          <cell r="F11028">
            <v>1582.5</v>
          </cell>
        </row>
        <row r="11029">
          <cell r="A11029">
            <v>5156590</v>
          </cell>
          <cell r="B11029" t="str">
            <v>51-565-90</v>
          </cell>
          <cell r="C11029" t="str">
            <v xml:space="preserve">ACTIVATION WRENCH F. RPE DISTR.         </v>
          </cell>
          <cell r="D11029" t="str">
            <v>PC</v>
          </cell>
          <cell r="E11029">
            <v>32.700000000000003</v>
          </cell>
          <cell r="F11029">
            <v>81.75</v>
          </cell>
        </row>
        <row r="11030">
          <cell r="A11030">
            <v>5157510</v>
          </cell>
          <cell r="B11030" t="str">
            <v>51-575-10</v>
          </cell>
          <cell r="C11030" t="str">
            <v xml:space="preserve">TITANIUM FIXATION SCREWS, 45MM  10/PA   </v>
          </cell>
          <cell r="D11030">
            <v>10</v>
          </cell>
          <cell r="E11030">
            <v>517</v>
          </cell>
          <cell r="F11030">
            <v>1292.5</v>
          </cell>
        </row>
        <row r="11031">
          <cell r="A11031">
            <v>5157512</v>
          </cell>
          <cell r="B11031" t="str">
            <v>51-575-12</v>
          </cell>
          <cell r="C11031" t="str">
            <v xml:space="preserve">TITANIUM FIXATION SCREWS 55MM  10/PA    </v>
          </cell>
          <cell r="D11031">
            <v>10</v>
          </cell>
          <cell r="E11031">
            <v>517</v>
          </cell>
          <cell r="F11031">
            <v>1292.5</v>
          </cell>
        </row>
        <row r="11032">
          <cell r="A11032">
            <v>5157514</v>
          </cell>
          <cell r="B11032" t="str">
            <v>51-575-14</v>
          </cell>
          <cell r="C11032" t="str">
            <v xml:space="preserve">TITANIUM TRIAL PIN, 41 MM               </v>
          </cell>
          <cell r="D11032" t="str">
            <v>PC</v>
          </cell>
          <cell r="E11032">
            <v>47.9</v>
          </cell>
          <cell r="F11032">
            <v>119.75</v>
          </cell>
        </row>
        <row r="11033">
          <cell r="A11033">
            <v>5157515</v>
          </cell>
          <cell r="B11033" t="str">
            <v>51-575-15</v>
          </cell>
          <cell r="C11033" t="str">
            <v xml:space="preserve">CARBON ROD, 120 MM                      </v>
          </cell>
          <cell r="D11033" t="str">
            <v>PC</v>
          </cell>
          <cell r="E11033">
            <v>133</v>
          </cell>
          <cell r="F11033">
            <v>332.5</v>
          </cell>
        </row>
        <row r="11034">
          <cell r="A11034">
            <v>5157516</v>
          </cell>
          <cell r="B11034" t="str">
            <v>51-575-16</v>
          </cell>
          <cell r="C11034" t="str">
            <v xml:space="preserve">CARBON ROD, 150 MM                      </v>
          </cell>
          <cell r="D11034" t="str">
            <v>PC</v>
          </cell>
          <cell r="E11034">
            <v>183.5</v>
          </cell>
          <cell r="F11034">
            <v>458.75</v>
          </cell>
        </row>
        <row r="11035">
          <cell r="A11035">
            <v>5157517</v>
          </cell>
          <cell r="B11035" t="str">
            <v>51-575-17</v>
          </cell>
          <cell r="C11035" t="str">
            <v xml:space="preserve">CARBON ROD, 180 MM                      </v>
          </cell>
          <cell r="D11035" t="str">
            <v>PC</v>
          </cell>
          <cell r="E11035">
            <v>203</v>
          </cell>
          <cell r="F11035">
            <v>507.5</v>
          </cell>
        </row>
        <row r="11036">
          <cell r="A11036">
            <v>5157520</v>
          </cell>
          <cell r="B11036" t="str">
            <v>51-575-20</v>
          </cell>
          <cell r="C11036" t="str">
            <v xml:space="preserve">TITANIUM ROD, 150 MM                    </v>
          </cell>
          <cell r="D11036" t="str">
            <v>PC</v>
          </cell>
          <cell r="E11036">
            <v>183.5</v>
          </cell>
          <cell r="F11036">
            <v>458.75</v>
          </cell>
        </row>
        <row r="11037">
          <cell r="A11037">
            <v>5157530</v>
          </cell>
          <cell r="B11037" t="str">
            <v>51-575-30</v>
          </cell>
          <cell r="C11037" t="str">
            <v xml:space="preserve">DISTRAL CROSS-BAR                       </v>
          </cell>
          <cell r="D11037" t="str">
            <v>PC</v>
          </cell>
          <cell r="E11037">
            <v>82</v>
          </cell>
          <cell r="F11037">
            <v>205</v>
          </cell>
        </row>
        <row r="11038">
          <cell r="A11038">
            <v>5157590</v>
          </cell>
          <cell r="B11038" t="str">
            <v>51-575-90</v>
          </cell>
          <cell r="C11038" t="str">
            <v xml:space="preserve">HEXAGONAL SCREWDRIVER                   </v>
          </cell>
          <cell r="D11038" t="str">
            <v>PC</v>
          </cell>
          <cell r="E11038">
            <v>242</v>
          </cell>
          <cell r="F11038">
            <v>605</v>
          </cell>
        </row>
        <row r="11039">
          <cell r="A11039">
            <v>5157591</v>
          </cell>
          <cell r="B11039" t="str">
            <v>51-575-91</v>
          </cell>
          <cell r="C11039" t="str">
            <v xml:space="preserve">HANDLE ONLY, FOR 51-575-90              </v>
          </cell>
          <cell r="D11039" t="str">
            <v>PC</v>
          </cell>
          <cell r="E11039">
            <v>133</v>
          </cell>
          <cell r="F11039">
            <v>332.5</v>
          </cell>
        </row>
        <row r="11040">
          <cell r="A11040">
            <v>5157592</v>
          </cell>
          <cell r="B11040" t="str">
            <v>51-575-92</v>
          </cell>
          <cell r="C11040" t="str">
            <v xml:space="preserve">BLADE ONLY, FOR 51-575-90               </v>
          </cell>
          <cell r="D11040" t="str">
            <v>PC</v>
          </cell>
          <cell r="E11040">
            <v>111</v>
          </cell>
          <cell r="F11040">
            <v>277.5</v>
          </cell>
        </row>
        <row r="11041">
          <cell r="A11041">
            <v>5157595</v>
          </cell>
          <cell r="B11041" t="str">
            <v>51-575-95</v>
          </cell>
          <cell r="C11041" t="str">
            <v xml:space="preserve">HEXAGONAL NUTFOR CENTRAL SHAFT          </v>
          </cell>
          <cell r="D11041" t="str">
            <v>PC</v>
          </cell>
          <cell r="E11041">
            <v>15.4</v>
          </cell>
          <cell r="F11041">
            <v>38.5</v>
          </cell>
        </row>
        <row r="11042">
          <cell r="A11042">
            <v>5157598</v>
          </cell>
          <cell r="B11042" t="str">
            <v>51-575-98</v>
          </cell>
          <cell r="C11042" t="str">
            <v xml:space="preserve">HEXAGONAL NUT FOR SPINDLE UNIT          </v>
          </cell>
          <cell r="D11042" t="str">
            <v>PC</v>
          </cell>
          <cell r="E11042">
            <v>12.3</v>
          </cell>
          <cell r="F11042">
            <v>30.75</v>
          </cell>
        </row>
        <row r="11043">
          <cell r="A11043">
            <v>5158000</v>
          </cell>
          <cell r="B11043" t="str">
            <v>51-580-00</v>
          </cell>
          <cell r="C11043" t="str">
            <v xml:space="preserve">POLLEY MIDFACE DISTRACTOR, SET          </v>
          </cell>
          <cell r="D11043" t="str">
            <v>SET</v>
          </cell>
          <cell r="E11043">
            <v>2735</v>
          </cell>
          <cell r="F11043">
            <v>6837.5</v>
          </cell>
        </row>
        <row r="11044">
          <cell r="A11044">
            <v>5158001</v>
          </cell>
          <cell r="B11044" t="str">
            <v>51-580-01</v>
          </cell>
          <cell r="C11044" t="str">
            <v xml:space="preserve">POLLEY II SEGMENT, LEFT, COMPLETE       </v>
          </cell>
          <cell r="D11044" t="str">
            <v>PC</v>
          </cell>
          <cell r="E11044">
            <v>749</v>
          </cell>
          <cell r="F11044">
            <v>1872.5</v>
          </cell>
        </row>
        <row r="11045">
          <cell r="A11045">
            <v>5158002</v>
          </cell>
          <cell r="B11045" t="str">
            <v>51-580-02</v>
          </cell>
          <cell r="C11045" t="str">
            <v xml:space="preserve">POLLEY II SEGMENT, RIGHT, COMPLETE      </v>
          </cell>
          <cell r="D11045" t="str">
            <v>PC</v>
          </cell>
          <cell r="E11045">
            <v>749</v>
          </cell>
          <cell r="F11045">
            <v>1872.5</v>
          </cell>
        </row>
        <row r="11046">
          <cell r="A11046">
            <v>5158005</v>
          </cell>
          <cell r="B11046" t="str">
            <v>51-580-05</v>
          </cell>
          <cell r="C11046" t="str">
            <v xml:space="preserve">POLLEY II CENTER PART, COMPLETE         </v>
          </cell>
          <cell r="D11046" t="str">
            <v>PC</v>
          </cell>
          <cell r="E11046">
            <v>251</v>
          </cell>
          <cell r="F11046">
            <v>627.5</v>
          </cell>
        </row>
        <row r="11047">
          <cell r="A11047">
            <v>5158006</v>
          </cell>
          <cell r="B11047" t="str">
            <v>51-580-06</v>
          </cell>
          <cell r="C11047" t="str">
            <v xml:space="preserve">POLLEY II FEARON UPPER PART             </v>
          </cell>
          <cell r="D11047" t="str">
            <v>PC</v>
          </cell>
          <cell r="E11047">
            <v>419.5</v>
          </cell>
          <cell r="F11047">
            <v>1048.75</v>
          </cell>
        </row>
        <row r="11048">
          <cell r="A11048">
            <v>5158026</v>
          </cell>
          <cell r="B11048" t="str">
            <v>51-580-26</v>
          </cell>
          <cell r="C11048" t="str">
            <v xml:space="preserve">POLLEY II SPINDEL UNI, COMPLETE         </v>
          </cell>
          <cell r="D11048" t="str">
            <v>PC</v>
          </cell>
          <cell r="E11048">
            <v>189.5</v>
          </cell>
          <cell r="F11048">
            <v>473.75</v>
          </cell>
        </row>
        <row r="11049">
          <cell r="A11049">
            <v>5158035</v>
          </cell>
          <cell r="B11049" t="str">
            <v>51-580-35</v>
          </cell>
          <cell r="C11049" t="str">
            <v xml:space="preserve">POLLEY II HOLDER FOR 51-580-30          </v>
          </cell>
          <cell r="D11049" t="str">
            <v>PC</v>
          </cell>
          <cell r="E11049">
            <v>121.5</v>
          </cell>
          <cell r="F11049">
            <v>303.75</v>
          </cell>
        </row>
        <row r="11050">
          <cell r="A11050">
            <v>5158040</v>
          </cell>
          <cell r="B11050" t="str">
            <v>51-580-40</v>
          </cell>
          <cell r="C11050" t="str">
            <v xml:space="preserve">POLLEY II FIXATION RING FOR SCREWS      </v>
          </cell>
          <cell r="D11050" t="str">
            <v>PC</v>
          </cell>
          <cell r="E11050">
            <v>9.77</v>
          </cell>
          <cell r="F11050">
            <v>24.424999999999997</v>
          </cell>
        </row>
        <row r="11051">
          <cell r="A11051">
            <v>5158045</v>
          </cell>
          <cell r="B11051" t="str">
            <v>51-580-45</v>
          </cell>
          <cell r="C11051" t="str">
            <v xml:space="preserve">POLLEY II HORIZONTAL CROSS BAR, COMPL.  </v>
          </cell>
          <cell r="D11051" t="str">
            <v>PC</v>
          </cell>
          <cell r="E11051">
            <v>485.5</v>
          </cell>
          <cell r="F11051">
            <v>1213.75</v>
          </cell>
        </row>
        <row r="11052">
          <cell r="A11052">
            <v>5158085</v>
          </cell>
          <cell r="B11052" t="str">
            <v>51-580-85</v>
          </cell>
          <cell r="C11052" t="str">
            <v xml:space="preserve">PATIENT SCREWDRIVER, HEXAGONAL          </v>
          </cell>
          <cell r="D11052" t="str">
            <v>PC</v>
          </cell>
          <cell r="E11052">
            <v>206.5</v>
          </cell>
          <cell r="F11052">
            <v>516.25</v>
          </cell>
        </row>
        <row r="11053">
          <cell r="A11053">
            <v>5158097</v>
          </cell>
          <cell r="B11053" t="str">
            <v>51-580-97</v>
          </cell>
          <cell r="C11053" t="str">
            <v xml:space="preserve">POLLEY II HEAD CAP SCREWS               </v>
          </cell>
          <cell r="D11053" t="str">
            <v>PC</v>
          </cell>
          <cell r="E11053">
            <v>12.8</v>
          </cell>
          <cell r="F11053">
            <v>32</v>
          </cell>
        </row>
        <row r="11054">
          <cell r="A11054">
            <v>5158102</v>
          </cell>
          <cell r="B11054" t="str">
            <v>51-581-02</v>
          </cell>
          <cell r="C11054" t="str">
            <v xml:space="preserve">POLLEY FIXATION PLATE 2-HOLES           </v>
          </cell>
          <cell r="D11054" t="str">
            <v>PC</v>
          </cell>
          <cell r="E11054">
            <v>44.7</v>
          </cell>
          <cell r="F11054">
            <v>111.75</v>
          </cell>
        </row>
        <row r="11055">
          <cell r="A11055">
            <v>5158115</v>
          </cell>
          <cell r="B11055" t="str">
            <v>51-581-15</v>
          </cell>
          <cell r="C11055" t="str">
            <v xml:space="preserve">POLLEY FIXATION SCREW 15 MM             </v>
          </cell>
          <cell r="D11055" t="str">
            <v>PC</v>
          </cell>
          <cell r="E11055">
            <v>50.6</v>
          </cell>
          <cell r="F11055">
            <v>126.5</v>
          </cell>
        </row>
        <row r="11056">
          <cell r="A11056">
            <v>5158121</v>
          </cell>
          <cell r="B11056" t="str">
            <v>51-581-21</v>
          </cell>
          <cell r="C11056" t="str">
            <v xml:space="preserve">POLLEY FIXATION SCREW 21 MM             </v>
          </cell>
          <cell r="D11056" t="str">
            <v>PC</v>
          </cell>
          <cell r="E11056">
            <v>56.1</v>
          </cell>
          <cell r="F11056">
            <v>140.25</v>
          </cell>
        </row>
        <row r="11057">
          <cell r="A11057">
            <v>5158201</v>
          </cell>
          <cell r="B11057" t="str">
            <v>51-582-01</v>
          </cell>
          <cell r="C11057" t="str">
            <v xml:space="preserve">SQUARE ROD 1,5 MM X 9 CM                </v>
          </cell>
          <cell r="D11057" t="str">
            <v>PC</v>
          </cell>
          <cell r="E11057">
            <v>12.8</v>
          </cell>
          <cell r="F11057">
            <v>32</v>
          </cell>
        </row>
        <row r="11058">
          <cell r="A11058">
            <v>5158202</v>
          </cell>
          <cell r="B11058" t="str">
            <v>51-582-02</v>
          </cell>
          <cell r="C11058" t="str">
            <v xml:space="preserve">SQUARE ROD 1,8 MM X 9 CM                </v>
          </cell>
          <cell r="D11058" t="str">
            <v>PC</v>
          </cell>
          <cell r="E11058">
            <v>16.3</v>
          </cell>
          <cell r="F11058">
            <v>40.75</v>
          </cell>
        </row>
        <row r="11059">
          <cell r="A11059">
            <v>5158211</v>
          </cell>
          <cell r="B11059" t="str">
            <v>51-582-11</v>
          </cell>
          <cell r="C11059" t="str">
            <v xml:space="preserve">LOOP FOR 51-582-01-05                   </v>
          </cell>
          <cell r="D11059" t="str">
            <v>PC</v>
          </cell>
          <cell r="E11059">
            <v>62</v>
          </cell>
          <cell r="F11059">
            <v>155</v>
          </cell>
        </row>
        <row r="11060">
          <cell r="A11060">
            <v>5158212</v>
          </cell>
          <cell r="B11060" t="str">
            <v>51-582-12</v>
          </cell>
          <cell r="C11060" t="str">
            <v xml:space="preserve">LOOP FOR 51-582-02                      </v>
          </cell>
          <cell r="D11060" t="str">
            <v>PC</v>
          </cell>
          <cell r="E11060">
            <v>62</v>
          </cell>
          <cell r="F11060">
            <v>155</v>
          </cell>
        </row>
        <row r="11061">
          <cell r="A11061">
            <v>5158215</v>
          </cell>
          <cell r="B11061" t="str">
            <v>51-582-15</v>
          </cell>
          <cell r="C11061" t="str">
            <v xml:space="preserve">FIXATIONSCREW FOR LOOP 51-582-01-02     </v>
          </cell>
          <cell r="D11061" t="str">
            <v>PC</v>
          </cell>
          <cell r="E11061">
            <v>12.8</v>
          </cell>
          <cell r="F11061">
            <v>32</v>
          </cell>
        </row>
        <row r="11062">
          <cell r="A11062">
            <v>5158220</v>
          </cell>
          <cell r="B11062" t="str">
            <v>51-582-20</v>
          </cell>
          <cell r="C11062" t="str">
            <v xml:space="preserve">OSTEOSYNTHESIS PLATE 11-HOLES           </v>
          </cell>
          <cell r="D11062" t="str">
            <v>PC</v>
          </cell>
          <cell r="E11062">
            <v>204.5</v>
          </cell>
          <cell r="F11062">
            <v>511.25</v>
          </cell>
        </row>
        <row r="11063">
          <cell r="A11063">
            <v>5158231</v>
          </cell>
          <cell r="B11063" t="str">
            <v>51-582-31</v>
          </cell>
          <cell r="C11063" t="str">
            <v xml:space="preserve">FIXATOR FOR 1.5 MM ROD                  </v>
          </cell>
          <cell r="D11063" t="str">
            <v>PC</v>
          </cell>
          <cell r="E11063">
            <v>127</v>
          </cell>
          <cell r="F11063">
            <v>317.5</v>
          </cell>
        </row>
        <row r="11064">
          <cell r="A11064">
            <v>5158232</v>
          </cell>
          <cell r="B11064" t="str">
            <v>51-582-32</v>
          </cell>
          <cell r="C11064" t="str">
            <v xml:space="preserve">FIXATOR FOR 1,8 MM ROD                  </v>
          </cell>
          <cell r="D11064" t="str">
            <v>PC</v>
          </cell>
          <cell r="E11064">
            <v>132.5</v>
          </cell>
          <cell r="F11064">
            <v>331.25</v>
          </cell>
        </row>
        <row r="11065">
          <cell r="A11065">
            <v>5158235</v>
          </cell>
          <cell r="B11065" t="str">
            <v>51-582-35</v>
          </cell>
          <cell r="C11065" t="str">
            <v xml:space="preserve">FIXATIONSCREW FOR FIXATOR 51-582-20     </v>
          </cell>
          <cell r="D11065" t="str">
            <v>PC</v>
          </cell>
          <cell r="E11065">
            <v>12.8</v>
          </cell>
          <cell r="F11065">
            <v>32</v>
          </cell>
        </row>
        <row r="11066">
          <cell r="A11066">
            <v>5158250</v>
          </cell>
          <cell r="B11066" t="str">
            <v>51-582-50</v>
          </cell>
          <cell r="C11066" t="str">
            <v xml:space="preserve">RED RETENTION PLATE 1,5 MM SET          </v>
          </cell>
          <cell r="D11066" t="str">
            <v>SET</v>
          </cell>
          <cell r="E11066">
            <v>417.5</v>
          </cell>
          <cell r="F11066">
            <v>1043.75</v>
          </cell>
        </row>
        <row r="11067">
          <cell r="A11067">
            <v>5158255</v>
          </cell>
          <cell r="B11067" t="str">
            <v>51-582-55</v>
          </cell>
          <cell r="C11067" t="str">
            <v xml:space="preserve">RED RETENTION PLATE 1,8 MM SET          </v>
          </cell>
          <cell r="D11067" t="str">
            <v>SET</v>
          </cell>
          <cell r="E11067">
            <v>532</v>
          </cell>
          <cell r="F11067">
            <v>1330</v>
          </cell>
        </row>
        <row r="11068">
          <cell r="A11068">
            <v>5160001</v>
          </cell>
          <cell r="B11068" t="str">
            <v>51-600-01</v>
          </cell>
          <cell r="C11068" t="str">
            <v xml:space="preserve">MOLINA SPARE SCREWS, 2 EACH             </v>
          </cell>
          <cell r="D11068" t="str">
            <v>PC</v>
          </cell>
          <cell r="E11068">
            <v>20.7</v>
          </cell>
          <cell r="F11068">
            <v>51.75</v>
          </cell>
        </row>
        <row r="11069">
          <cell r="A11069">
            <v>5160028</v>
          </cell>
          <cell r="B11069" t="str">
            <v>51-600-28</v>
          </cell>
          <cell r="C11069" t="str">
            <v xml:space="preserve">MOLINA BABY MANDIBULAR DISTRACTOR       </v>
          </cell>
          <cell r="D11069" t="str">
            <v>PC</v>
          </cell>
          <cell r="E11069">
            <v>412.5</v>
          </cell>
          <cell r="F11069">
            <v>1031.25</v>
          </cell>
        </row>
        <row r="11070">
          <cell r="A11070">
            <v>5160043</v>
          </cell>
          <cell r="B11070" t="str">
            <v>51-600-43</v>
          </cell>
          <cell r="C11070" t="str">
            <v xml:space="preserve">MOLINA MANDIBULAR DISTACTOR 43MM        </v>
          </cell>
          <cell r="D11070" t="str">
            <v>PC</v>
          </cell>
          <cell r="E11070">
            <v>435</v>
          </cell>
          <cell r="F11070">
            <v>1087.5</v>
          </cell>
        </row>
        <row r="11071">
          <cell r="A11071">
            <v>5160053</v>
          </cell>
          <cell r="B11071" t="str">
            <v>51-600-53</v>
          </cell>
          <cell r="C11071" t="str">
            <v xml:space="preserve">MOLINA MANDIBULAR DISTRACTOR 53MM       </v>
          </cell>
          <cell r="D11071" t="str">
            <v>PC</v>
          </cell>
          <cell r="E11071">
            <v>457</v>
          </cell>
          <cell r="F11071">
            <v>1142.5</v>
          </cell>
        </row>
        <row r="11072">
          <cell r="A11072">
            <v>5160075</v>
          </cell>
          <cell r="B11072" t="str">
            <v>51-600-75</v>
          </cell>
          <cell r="C11072" t="str">
            <v xml:space="preserve">3D X PATIENT SCREWDRIVER                </v>
          </cell>
          <cell r="D11072" t="str">
            <v>PC</v>
          </cell>
          <cell r="E11072">
            <v>94.8</v>
          </cell>
          <cell r="F11072">
            <v>237</v>
          </cell>
        </row>
        <row r="11073">
          <cell r="A11073">
            <v>5160080</v>
          </cell>
          <cell r="B11073" t="str">
            <v>51-600-80</v>
          </cell>
          <cell r="C11073" t="str">
            <v xml:space="preserve">3D X ANGULAR ADJUSTMENT DRIVER          </v>
          </cell>
          <cell r="D11073" t="str">
            <v>PC</v>
          </cell>
          <cell r="E11073">
            <v>94.8</v>
          </cell>
          <cell r="F11073">
            <v>237</v>
          </cell>
        </row>
        <row r="11074">
          <cell r="A11074">
            <v>5160085</v>
          </cell>
          <cell r="B11074" t="str">
            <v>51-600-85</v>
          </cell>
          <cell r="C11074" t="str">
            <v xml:space="preserve">MOLINA SCREWDRIVER FOR PINS             </v>
          </cell>
          <cell r="D11074" t="str">
            <v>PC</v>
          </cell>
          <cell r="E11074">
            <v>105.5</v>
          </cell>
          <cell r="F11074">
            <v>263.75</v>
          </cell>
        </row>
        <row r="11075">
          <cell r="A11075">
            <v>5160090</v>
          </cell>
          <cell r="B11075" t="str">
            <v>51-600-90</v>
          </cell>
          <cell r="C11075" t="str">
            <v xml:space="preserve">MOLINA ACTIVATOR/FIXATION SCREWDRIVER   </v>
          </cell>
          <cell r="D11075" t="str">
            <v>PC</v>
          </cell>
          <cell r="E11075">
            <v>105.5</v>
          </cell>
          <cell r="F11075">
            <v>263.75</v>
          </cell>
        </row>
        <row r="11076">
          <cell r="A11076">
            <v>5160100</v>
          </cell>
          <cell r="B11076" t="str">
            <v>51-601-00</v>
          </cell>
          <cell r="C11076" t="str">
            <v xml:space="preserve">3D X STANDARD SET                       </v>
          </cell>
          <cell r="D11076" t="str">
            <v>PC</v>
          </cell>
          <cell r="E11076">
            <v>1845</v>
          </cell>
          <cell r="F11076">
            <v>4612.5</v>
          </cell>
        </row>
        <row r="11077">
          <cell r="A11077">
            <v>5160101</v>
          </cell>
          <cell r="B11077" t="str">
            <v>51-601-01</v>
          </cell>
          <cell r="C11077" t="str">
            <v xml:space="preserve">3D X DISTRACTOR BODY                    </v>
          </cell>
          <cell r="D11077" t="str">
            <v>PC</v>
          </cell>
          <cell r="E11077">
            <v>791</v>
          </cell>
          <cell r="F11077">
            <v>1977.5</v>
          </cell>
        </row>
        <row r="11078">
          <cell r="A11078">
            <v>5160102</v>
          </cell>
          <cell r="B11078" t="str">
            <v>51-601-02</v>
          </cell>
          <cell r="C11078" t="str">
            <v xml:space="preserve">3D X PIN HOLDING CLAMP, SHORT           </v>
          </cell>
          <cell r="D11078" t="str">
            <v>PC</v>
          </cell>
          <cell r="E11078">
            <v>578</v>
          </cell>
          <cell r="F11078">
            <v>1445</v>
          </cell>
        </row>
        <row r="11079">
          <cell r="A11079">
            <v>5160103</v>
          </cell>
          <cell r="B11079" t="str">
            <v>51-601-03</v>
          </cell>
          <cell r="C11079" t="str">
            <v xml:space="preserve">3D X CARBON FIBRE ROD F.CONSOLID, 98 MM </v>
          </cell>
          <cell r="D11079" t="str">
            <v>PC</v>
          </cell>
          <cell r="E11079">
            <v>24.2</v>
          </cell>
          <cell r="F11079">
            <v>60.5</v>
          </cell>
        </row>
        <row r="11080">
          <cell r="A11080">
            <v>5160104</v>
          </cell>
          <cell r="B11080" t="str">
            <v>51-601-04</v>
          </cell>
          <cell r="C11080" t="str">
            <v xml:space="preserve">3D X CARBON FIBRE ROD FIXATION CLAMP    </v>
          </cell>
          <cell r="D11080" t="str">
            <v>PC</v>
          </cell>
          <cell r="E11080">
            <v>386</v>
          </cell>
          <cell r="F11080">
            <v>965</v>
          </cell>
        </row>
        <row r="11081">
          <cell r="A11081">
            <v>5160105</v>
          </cell>
          <cell r="B11081" t="str">
            <v>51-601-05</v>
          </cell>
          <cell r="C11081" t="str">
            <v xml:space="preserve">3D X PIN HOLDING CLAMP HEXAGONAL SCREW  </v>
          </cell>
          <cell r="D11081" t="str">
            <v>PC</v>
          </cell>
          <cell r="E11081">
            <v>25.3</v>
          </cell>
          <cell r="F11081">
            <v>63.25</v>
          </cell>
        </row>
        <row r="11082">
          <cell r="A11082">
            <v>5160106</v>
          </cell>
          <cell r="B11082" t="str">
            <v>51-601-06</v>
          </cell>
          <cell r="C11082" t="str">
            <v xml:space="preserve">3D X PIN GUIDE FOR 2.0MM PINS           </v>
          </cell>
          <cell r="D11082" t="str">
            <v>PC</v>
          </cell>
          <cell r="E11082">
            <v>223</v>
          </cell>
          <cell r="F11082">
            <v>557.5</v>
          </cell>
        </row>
        <row r="11083">
          <cell r="A11083">
            <v>5160107</v>
          </cell>
          <cell r="B11083" t="str">
            <v>51-601-07</v>
          </cell>
          <cell r="C11083" t="str">
            <v>3D X CARBON FIBRE ROD F.CONSOLID, 150 MM</v>
          </cell>
          <cell r="D11083" t="str">
            <v>PC</v>
          </cell>
          <cell r="E11083">
            <v>34</v>
          </cell>
          <cell r="F11083">
            <v>85</v>
          </cell>
        </row>
        <row r="11084">
          <cell r="A11084">
            <v>5160108</v>
          </cell>
          <cell r="B11084" t="str">
            <v>51-601-08</v>
          </cell>
          <cell r="C11084" t="str">
            <v xml:space="preserve">3D X PIN HOLDING CLAMP, LONG            </v>
          </cell>
          <cell r="D11084" t="str">
            <v>PC</v>
          </cell>
          <cell r="E11084">
            <v>578</v>
          </cell>
          <cell r="F11084">
            <v>1445</v>
          </cell>
        </row>
        <row r="11085">
          <cell r="A11085">
            <v>5160109</v>
          </cell>
          <cell r="B11085" t="str">
            <v>51-601-09</v>
          </cell>
          <cell r="C11085" t="str">
            <v>PIN HOLDING CLAMP SHORT W.LOCKING SLIDER</v>
          </cell>
          <cell r="D11085" t="str">
            <v>PC</v>
          </cell>
          <cell r="E11085">
            <v>618</v>
          </cell>
          <cell r="F11085">
            <v>1545</v>
          </cell>
        </row>
        <row r="11086">
          <cell r="A11086">
            <v>5160115</v>
          </cell>
          <cell r="B11086" t="str">
            <v>51-601-15</v>
          </cell>
          <cell r="C11086" t="str">
            <v xml:space="preserve">3D X DISTRACTION ARM 15 MM              </v>
          </cell>
          <cell r="D11086" t="str">
            <v>PC</v>
          </cell>
          <cell r="E11086">
            <v>133</v>
          </cell>
          <cell r="F11086">
            <v>332.5</v>
          </cell>
        </row>
        <row r="11087">
          <cell r="A11087">
            <v>5160116</v>
          </cell>
          <cell r="B11087" t="str">
            <v>51-601-16</v>
          </cell>
          <cell r="C11087" t="str">
            <v xml:space="preserve">3D X PIN GUIDE FOR 2.7MM PINS           </v>
          </cell>
          <cell r="D11087" t="str">
            <v>PC</v>
          </cell>
          <cell r="E11087">
            <v>223</v>
          </cell>
          <cell r="F11087">
            <v>557.5</v>
          </cell>
        </row>
        <row r="11088">
          <cell r="A11088">
            <v>5160125</v>
          </cell>
          <cell r="B11088" t="str">
            <v>51-601-25</v>
          </cell>
          <cell r="C11088" t="str">
            <v xml:space="preserve">3D X DISTRACTION ARM 25 MM              </v>
          </cell>
          <cell r="D11088" t="str">
            <v>PC</v>
          </cell>
          <cell r="E11088">
            <v>133</v>
          </cell>
          <cell r="F11088">
            <v>332.5</v>
          </cell>
        </row>
        <row r="11089">
          <cell r="A11089">
            <v>5160135</v>
          </cell>
          <cell r="B11089" t="str">
            <v>51-601-35</v>
          </cell>
          <cell r="C11089" t="str">
            <v xml:space="preserve">3D X DISTRACTION ARM 35 MM              </v>
          </cell>
          <cell r="D11089" t="str">
            <v>PC</v>
          </cell>
          <cell r="E11089">
            <v>133</v>
          </cell>
          <cell r="F11089">
            <v>332.5</v>
          </cell>
        </row>
        <row r="11090">
          <cell r="A11090">
            <v>5160150</v>
          </cell>
          <cell r="B11090" t="str">
            <v>51-601-50</v>
          </cell>
          <cell r="C11090" t="str">
            <v xml:space="preserve">3D X DISTRACTION ARM 50 MM              </v>
          </cell>
          <cell r="D11090" t="str">
            <v>PC</v>
          </cell>
          <cell r="E11090">
            <v>133</v>
          </cell>
          <cell r="F11090">
            <v>332.5</v>
          </cell>
        </row>
        <row r="11091">
          <cell r="A11091">
            <v>5160156</v>
          </cell>
          <cell r="B11091" t="str">
            <v>51-601-56</v>
          </cell>
          <cell r="C11091" t="str">
            <v>MOLINA MANDIBULAR DISTRACTOR,56X47MM,LEF</v>
          </cell>
          <cell r="D11091" t="str">
            <v>PC</v>
          </cell>
          <cell r="E11091">
            <v>678</v>
          </cell>
          <cell r="F11091">
            <v>1695</v>
          </cell>
        </row>
        <row r="11092">
          <cell r="A11092">
            <v>5160165</v>
          </cell>
          <cell r="B11092" t="str">
            <v>51-601-65</v>
          </cell>
          <cell r="C11092" t="str">
            <v xml:space="preserve">3D X DISTRACTION ARM 65 MM              </v>
          </cell>
          <cell r="D11092" t="str">
            <v>PC</v>
          </cell>
          <cell r="E11092">
            <v>133</v>
          </cell>
          <cell r="F11092">
            <v>332.5</v>
          </cell>
        </row>
        <row r="11093">
          <cell r="A11093">
            <v>5160176</v>
          </cell>
          <cell r="B11093" t="str">
            <v>51-601-76</v>
          </cell>
          <cell r="C11093" t="str">
            <v>MOLINA MANDIBULAR DISTRACTOR 76X40MM LEF</v>
          </cell>
          <cell r="D11093" t="str">
            <v>PC</v>
          </cell>
          <cell r="E11093">
            <v>722</v>
          </cell>
          <cell r="F11093">
            <v>1805</v>
          </cell>
        </row>
        <row r="11094">
          <cell r="A11094">
            <v>5160185</v>
          </cell>
          <cell r="B11094" t="str">
            <v>51-601-85</v>
          </cell>
          <cell r="C11094" t="str">
            <v xml:space="preserve">3D X DISTRACTION ARM 85 MM              </v>
          </cell>
          <cell r="D11094" t="str">
            <v>PC</v>
          </cell>
          <cell r="E11094">
            <v>133</v>
          </cell>
          <cell r="F11094">
            <v>332.5</v>
          </cell>
        </row>
        <row r="11095">
          <cell r="A11095">
            <v>5160256</v>
          </cell>
          <cell r="B11095" t="str">
            <v>51-602-56</v>
          </cell>
          <cell r="C11095" t="str">
            <v>MOLINA MANDIBULAR DISTRACTOR,56X47MM,RIG</v>
          </cell>
          <cell r="D11095" t="str">
            <v>PC</v>
          </cell>
          <cell r="E11095">
            <v>678</v>
          </cell>
          <cell r="F11095">
            <v>1695</v>
          </cell>
        </row>
        <row r="11096">
          <cell r="A11096">
            <v>5160276</v>
          </cell>
          <cell r="B11096" t="str">
            <v>51-602-76</v>
          </cell>
          <cell r="C11096" t="str">
            <v>MOLINA MANDIBULAR DISTRACTOR,76X47MM,RIG</v>
          </cell>
          <cell r="D11096" t="str">
            <v>PC</v>
          </cell>
          <cell r="E11096">
            <v>722</v>
          </cell>
          <cell r="F11096">
            <v>1805</v>
          </cell>
        </row>
        <row r="11097">
          <cell r="A11097">
            <v>5160501</v>
          </cell>
          <cell r="B11097" t="str">
            <v>51-605-01</v>
          </cell>
          <cell r="C11097" t="str">
            <v xml:space="preserve">MOLINA PIVOT, FIG. 1                    </v>
          </cell>
          <cell r="D11097" t="str">
            <v>PC</v>
          </cell>
          <cell r="E11097">
            <v>64.3</v>
          </cell>
          <cell r="F11097">
            <v>160.75</v>
          </cell>
        </row>
        <row r="11098">
          <cell r="A11098">
            <v>5160502</v>
          </cell>
          <cell r="B11098" t="str">
            <v>51-605-02</v>
          </cell>
          <cell r="C11098" t="str">
            <v xml:space="preserve">MOLINA PIVOT, FIG. 2                    </v>
          </cell>
          <cell r="D11098" t="str">
            <v>PC</v>
          </cell>
          <cell r="E11098">
            <v>64.3</v>
          </cell>
          <cell r="F11098">
            <v>160.75</v>
          </cell>
        </row>
        <row r="11099">
          <cell r="A11099">
            <v>5160503</v>
          </cell>
          <cell r="B11099" t="str">
            <v>51-605-03</v>
          </cell>
          <cell r="C11099" t="str">
            <v xml:space="preserve">MOLINA PIVOT, FIG. 3                    </v>
          </cell>
          <cell r="D11099" t="str">
            <v>PC</v>
          </cell>
          <cell r="E11099">
            <v>64.3</v>
          </cell>
          <cell r="F11099">
            <v>160.75</v>
          </cell>
        </row>
        <row r="11100">
          <cell r="A11100">
            <v>5160504</v>
          </cell>
          <cell r="B11100" t="str">
            <v>51-605-04</v>
          </cell>
          <cell r="C11100" t="str">
            <v xml:space="preserve">MOLINA PIVOT, FIG. 4                    </v>
          </cell>
          <cell r="D11100" t="str">
            <v>PC</v>
          </cell>
          <cell r="E11100">
            <v>64.3</v>
          </cell>
          <cell r="F11100">
            <v>160.75</v>
          </cell>
        </row>
        <row r="11101">
          <cell r="A11101">
            <v>5160525</v>
          </cell>
          <cell r="B11101" t="str">
            <v>51-605-25</v>
          </cell>
          <cell r="C11101" t="str">
            <v xml:space="preserve">MOLINA ORBITAL MALAR DISTRACTOR 25 MM   </v>
          </cell>
          <cell r="D11101" t="str">
            <v>PC</v>
          </cell>
          <cell r="E11101">
            <v>732</v>
          </cell>
          <cell r="F11101">
            <v>1830</v>
          </cell>
        </row>
        <row r="11102">
          <cell r="A11102">
            <v>5160612</v>
          </cell>
          <cell r="B11102" t="str">
            <v>51-606-12</v>
          </cell>
          <cell r="C11102" t="str">
            <v xml:space="preserve">MOLINA PINS 2X120MM, 1 EACH             </v>
          </cell>
          <cell r="D11102" t="str">
            <v>PC</v>
          </cell>
          <cell r="E11102">
            <v>60.8</v>
          </cell>
          <cell r="F11102">
            <v>152</v>
          </cell>
        </row>
        <row r="11103">
          <cell r="A11103">
            <v>5160614</v>
          </cell>
          <cell r="B11103" t="str">
            <v>51-606-14</v>
          </cell>
          <cell r="C11103" t="str">
            <v xml:space="preserve">MOLINA PINS 2X140MM, 1 EACH             </v>
          </cell>
          <cell r="D11103" t="str">
            <v>PC</v>
          </cell>
          <cell r="E11103">
            <v>60.8</v>
          </cell>
          <cell r="F11103">
            <v>152</v>
          </cell>
        </row>
        <row r="11104">
          <cell r="A11104">
            <v>5160640</v>
          </cell>
          <cell r="B11104" t="str">
            <v>51-606-40</v>
          </cell>
          <cell r="C11104" t="str">
            <v xml:space="preserve">MOLINA PINS 2X 40MM, 2 EACH             </v>
          </cell>
          <cell r="D11104" t="str">
            <v>PC</v>
          </cell>
          <cell r="E11104">
            <v>59.5</v>
          </cell>
          <cell r="F11104">
            <v>148.75</v>
          </cell>
        </row>
        <row r="11105">
          <cell r="A11105">
            <v>5160650</v>
          </cell>
          <cell r="B11105" t="str">
            <v>51-606-50</v>
          </cell>
          <cell r="C11105" t="str">
            <v xml:space="preserve">MOLINA PINS 2X 50 MM, 2 EACH            </v>
          </cell>
          <cell r="D11105" t="str">
            <v>PC</v>
          </cell>
          <cell r="E11105">
            <v>59.5</v>
          </cell>
          <cell r="F11105">
            <v>148.75</v>
          </cell>
        </row>
        <row r="11106">
          <cell r="A11106">
            <v>5160660</v>
          </cell>
          <cell r="B11106" t="str">
            <v>51-606-60</v>
          </cell>
          <cell r="C11106" t="str">
            <v xml:space="preserve">MOLINA PINS 2,0 X 60MM, 2 EACH          </v>
          </cell>
          <cell r="D11106" t="str">
            <v>PC</v>
          </cell>
          <cell r="E11106">
            <v>59.5</v>
          </cell>
          <cell r="F11106">
            <v>148.75</v>
          </cell>
        </row>
        <row r="11107">
          <cell r="A11107">
            <v>5160860</v>
          </cell>
          <cell r="B11107" t="str">
            <v>51-608-60</v>
          </cell>
          <cell r="C11107" t="str">
            <v xml:space="preserve">MOLINA PINS 2,7 X 60 MM 2 PACK          </v>
          </cell>
          <cell r="D11107" t="str">
            <v>PC</v>
          </cell>
          <cell r="E11107">
            <v>72.2</v>
          </cell>
          <cell r="F11107">
            <v>180.5</v>
          </cell>
        </row>
        <row r="11108">
          <cell r="A11108">
            <v>5161060</v>
          </cell>
          <cell r="B11108" t="str">
            <v>51-610-60</v>
          </cell>
          <cell r="C11108" t="str">
            <v xml:space="preserve">MOLINA PINS 3,2X60MM, 2 EACH            </v>
          </cell>
          <cell r="D11108" t="str">
            <v>PC</v>
          </cell>
          <cell r="E11108">
            <v>81.3</v>
          </cell>
          <cell r="F11108">
            <v>203.25</v>
          </cell>
        </row>
        <row r="11109">
          <cell r="A11109">
            <v>5162025</v>
          </cell>
          <cell r="B11109" t="str">
            <v>51-620-25</v>
          </cell>
          <cell r="C11109" t="str">
            <v xml:space="preserve">MARCHAC/ARNAUD TEMPORAL DISTR BABY 25MM </v>
          </cell>
          <cell r="D11109" t="str">
            <v>PC</v>
          </cell>
          <cell r="E11109">
            <v>720</v>
          </cell>
          <cell r="F11109">
            <v>1800</v>
          </cell>
        </row>
        <row r="11110">
          <cell r="A11110">
            <v>5162035</v>
          </cell>
          <cell r="B11110" t="str">
            <v>51-620-35</v>
          </cell>
          <cell r="C11110" t="str">
            <v xml:space="preserve">MARCHAC/ARNAUD TEMPOR. DISTR CHILD 35MM </v>
          </cell>
          <cell r="D11110" t="str">
            <v>PC</v>
          </cell>
          <cell r="E11110">
            <v>727</v>
          </cell>
          <cell r="F11110">
            <v>1817.5</v>
          </cell>
        </row>
        <row r="11111">
          <cell r="A11111">
            <v>5162050</v>
          </cell>
          <cell r="B11111" t="str">
            <v>51-620-50</v>
          </cell>
          <cell r="C11111" t="str">
            <v xml:space="preserve">3D X PIN 2,0 X 50 MM, Steel, 4EACH      </v>
          </cell>
          <cell r="D11111" t="str">
            <v>4S</v>
          </cell>
          <cell r="E11111">
            <v>97.4</v>
          </cell>
          <cell r="F11111">
            <v>243.5</v>
          </cell>
        </row>
        <row r="11112">
          <cell r="A11112">
            <v>5162140</v>
          </cell>
          <cell r="B11112" t="str">
            <v>51-621-40</v>
          </cell>
          <cell r="C11112" t="str">
            <v xml:space="preserve">TEMPORAL DISTRAKTOR PIN, BABY, 40MM     </v>
          </cell>
          <cell r="D11112" t="str">
            <v>PC</v>
          </cell>
          <cell r="E11112">
            <v>82</v>
          </cell>
          <cell r="F11112">
            <v>205</v>
          </cell>
        </row>
        <row r="11113">
          <cell r="A11113">
            <v>5162150</v>
          </cell>
          <cell r="B11113" t="str">
            <v>51-621-50</v>
          </cell>
          <cell r="C11113" t="str">
            <v xml:space="preserve">TEMPORAL DISTRAKTOR PIN, BABY, 50MM     </v>
          </cell>
          <cell r="D11113" t="str">
            <v>PC</v>
          </cell>
          <cell r="E11113">
            <v>86.3</v>
          </cell>
          <cell r="F11113">
            <v>215.75</v>
          </cell>
        </row>
        <row r="11114">
          <cell r="A11114">
            <v>5162160</v>
          </cell>
          <cell r="B11114" t="str">
            <v>51-621-60</v>
          </cell>
          <cell r="C11114" t="str">
            <v xml:space="preserve">TEMPORAL DISTRAKTOR PIN, BABY, 60MM     </v>
          </cell>
          <cell r="D11114" t="str">
            <v>PC</v>
          </cell>
          <cell r="E11114">
            <v>88.5</v>
          </cell>
          <cell r="F11114">
            <v>221.25</v>
          </cell>
        </row>
        <row r="11115">
          <cell r="A11115">
            <v>5162170</v>
          </cell>
          <cell r="B11115" t="str">
            <v>51-621-70</v>
          </cell>
          <cell r="C11115" t="str">
            <v xml:space="preserve">TEMPORAL DISTRAKTOR PIN, BABY, 70MM     </v>
          </cell>
          <cell r="D11115" t="str">
            <v>PC</v>
          </cell>
          <cell r="E11115">
            <v>92.9</v>
          </cell>
          <cell r="F11115">
            <v>232.25</v>
          </cell>
        </row>
        <row r="11116">
          <cell r="A11116">
            <v>5162250</v>
          </cell>
          <cell r="B11116" t="str">
            <v>51-622-50</v>
          </cell>
          <cell r="C11116" t="str">
            <v xml:space="preserve">TEMPORAL DISTRAKTOR PIN, CHILD, 50MM    </v>
          </cell>
          <cell r="D11116" t="str">
            <v>PC</v>
          </cell>
          <cell r="E11116">
            <v>86.3</v>
          </cell>
          <cell r="F11116">
            <v>215.75</v>
          </cell>
        </row>
        <row r="11117">
          <cell r="A11117">
            <v>5162260</v>
          </cell>
          <cell r="B11117" t="str">
            <v>51-622-60</v>
          </cell>
          <cell r="C11117" t="str">
            <v xml:space="preserve">TEMPORAL DISTRAKTOR PIN, CHILD, 60MM    </v>
          </cell>
          <cell r="D11117" t="str">
            <v>PC</v>
          </cell>
          <cell r="E11117">
            <v>88.5</v>
          </cell>
          <cell r="F11117">
            <v>221.25</v>
          </cell>
        </row>
        <row r="11118">
          <cell r="A11118">
            <v>5162270</v>
          </cell>
          <cell r="B11118" t="str">
            <v>51-622-70</v>
          </cell>
          <cell r="C11118" t="str">
            <v xml:space="preserve">TEMPORAL DISTRAKTOR PIN, CHILD, 70MM    </v>
          </cell>
          <cell r="D11118" t="str">
            <v>PC</v>
          </cell>
          <cell r="E11118">
            <v>92.9</v>
          </cell>
          <cell r="F11118">
            <v>232.25</v>
          </cell>
        </row>
        <row r="11119">
          <cell r="A11119">
            <v>5162280</v>
          </cell>
          <cell r="B11119" t="str">
            <v>51-622-80</v>
          </cell>
          <cell r="C11119" t="str">
            <v xml:space="preserve">TEMPORAL DISTRAKTOR PIN, CHILD, 80MM    </v>
          </cell>
          <cell r="D11119" t="str">
            <v>PC</v>
          </cell>
          <cell r="E11119">
            <v>120</v>
          </cell>
          <cell r="F11119">
            <v>300</v>
          </cell>
        </row>
        <row r="11120">
          <cell r="A11120">
            <v>5162760</v>
          </cell>
          <cell r="B11120" t="str">
            <v>51-627-60</v>
          </cell>
          <cell r="C11120" t="str">
            <v xml:space="preserve">3D X PIN 2,7 X 60 MM, Steel, 4EACH      </v>
          </cell>
          <cell r="D11120" t="str">
            <v>4S</v>
          </cell>
          <cell r="E11120">
            <v>118.5</v>
          </cell>
          <cell r="F11120">
            <v>296.25</v>
          </cell>
        </row>
        <row r="11121">
          <cell r="A11121">
            <v>5163020</v>
          </cell>
          <cell r="B11121" t="str">
            <v>51-630-20</v>
          </cell>
          <cell r="C11121" t="str">
            <v xml:space="preserve">ARNAUD/MAR CRANIAL MONOBLOC DISTR. 20MM </v>
          </cell>
          <cell r="D11121" t="str">
            <v>PC</v>
          </cell>
          <cell r="E11121">
            <v>714</v>
          </cell>
          <cell r="F11121">
            <v>1785</v>
          </cell>
        </row>
        <row r="11122">
          <cell r="A11122">
            <v>5165015</v>
          </cell>
          <cell r="B11122" t="str">
            <v>51-650-15</v>
          </cell>
          <cell r="C11122" t="str">
            <v xml:space="preserve">LIOU CLEFT TRANSP.DISTRACTOR 15MM, LEFT </v>
          </cell>
          <cell r="D11122" t="str">
            <v>PC</v>
          </cell>
          <cell r="E11122">
            <v>486</v>
          </cell>
          <cell r="F11122">
            <v>1215</v>
          </cell>
        </row>
        <row r="11123">
          <cell r="A11123">
            <v>5165020</v>
          </cell>
          <cell r="B11123" t="str">
            <v>51-650-20</v>
          </cell>
          <cell r="C11123" t="str">
            <v xml:space="preserve">LIOU CLEFT TRANSP.DISTRACTOR 20MM, LEFT </v>
          </cell>
          <cell r="D11123" t="str">
            <v>PC</v>
          </cell>
          <cell r="E11123">
            <v>486</v>
          </cell>
          <cell r="F11123">
            <v>1215</v>
          </cell>
        </row>
        <row r="11124">
          <cell r="A11124">
            <v>5165115</v>
          </cell>
          <cell r="B11124" t="str">
            <v>51-651-15</v>
          </cell>
          <cell r="C11124" t="str">
            <v>LIOU CLEFT TRANSP.DISTRACTOR 15MM, RIGHT</v>
          </cell>
          <cell r="D11124" t="str">
            <v>PC</v>
          </cell>
          <cell r="E11124">
            <v>486</v>
          </cell>
          <cell r="F11124">
            <v>1215</v>
          </cell>
        </row>
        <row r="11125">
          <cell r="A11125">
            <v>5165120</v>
          </cell>
          <cell r="B11125" t="str">
            <v>51-651-20</v>
          </cell>
          <cell r="C11125" t="str">
            <v>LIOU CLEFT TRANSP.DISTRACTOR 20MM, RIGHT</v>
          </cell>
          <cell r="D11125" t="str">
            <v>PC</v>
          </cell>
          <cell r="E11125">
            <v>486</v>
          </cell>
          <cell r="F11125">
            <v>1215</v>
          </cell>
        </row>
        <row r="11126">
          <cell r="A11126">
            <v>5170010</v>
          </cell>
          <cell r="B11126" t="str">
            <v>51-700-10</v>
          </cell>
          <cell r="C11126" t="str">
            <v xml:space="preserve">ADDITIONAL ATTACHMENT ARM               </v>
          </cell>
          <cell r="D11126" t="str">
            <v>PC</v>
          </cell>
          <cell r="E11126">
            <v>322</v>
          </cell>
          <cell r="F11126">
            <v>805</v>
          </cell>
        </row>
        <row r="11127">
          <cell r="A11127">
            <v>5170030</v>
          </cell>
          <cell r="B11127" t="str">
            <v>51-700-30</v>
          </cell>
          <cell r="C11127" t="str">
            <v xml:space="preserve">THREADLOCK TRANSPORT DISTRACTOR, 30MM   </v>
          </cell>
          <cell r="D11127" t="str">
            <v>PC</v>
          </cell>
          <cell r="E11127">
            <v>1690</v>
          </cell>
          <cell r="F11127">
            <v>4225</v>
          </cell>
        </row>
        <row r="11128">
          <cell r="A11128">
            <v>5170040</v>
          </cell>
          <cell r="B11128" t="str">
            <v>51-700-40</v>
          </cell>
          <cell r="C11128" t="str">
            <v xml:space="preserve">THREADLOCK TRANSPORT DISTRACTOR, 40MM   </v>
          </cell>
          <cell r="D11128" t="str">
            <v>PC</v>
          </cell>
          <cell r="E11128">
            <v>1690</v>
          </cell>
          <cell r="F11128">
            <v>4225</v>
          </cell>
        </row>
        <row r="11129">
          <cell r="A11129">
            <v>5170050</v>
          </cell>
          <cell r="B11129" t="str">
            <v>51-700-50</v>
          </cell>
          <cell r="C11129" t="str">
            <v xml:space="preserve">THREADLOCK TRANSPORT DISTRACTOR, 50MM   </v>
          </cell>
          <cell r="D11129" t="str">
            <v>PC</v>
          </cell>
          <cell r="E11129">
            <v>1690</v>
          </cell>
          <cell r="F11129">
            <v>4225</v>
          </cell>
        </row>
        <row r="11130">
          <cell r="A11130">
            <v>5170955</v>
          </cell>
          <cell r="B11130" t="str">
            <v>51-709-55</v>
          </cell>
          <cell r="C11130" t="str">
            <v xml:space="preserve">ADDITIONAL ATTACHMENT SCREWS            </v>
          </cell>
          <cell r="D11130" t="str">
            <v>PC</v>
          </cell>
          <cell r="E11130">
            <v>17.100000000000001</v>
          </cell>
          <cell r="F11130">
            <v>42.75</v>
          </cell>
        </row>
        <row r="11131">
          <cell r="A11131">
            <v>5171030</v>
          </cell>
          <cell r="B11131" t="str">
            <v>51-710-30</v>
          </cell>
          <cell r="C11131" t="str">
            <v xml:space="preserve">HERFORD TRANSPORT DISTRACTOR 30 MM,LEFT </v>
          </cell>
          <cell r="D11131" t="str">
            <v>PC</v>
          </cell>
          <cell r="E11131">
            <v>1845</v>
          </cell>
          <cell r="F11131">
            <v>4612.5</v>
          </cell>
        </row>
        <row r="11132">
          <cell r="A11132">
            <v>5171040</v>
          </cell>
          <cell r="B11132" t="str">
            <v>51-710-40</v>
          </cell>
          <cell r="C11132" t="str">
            <v xml:space="preserve">HERFORD TRANSPORT DISTRACTOR 40 MM,LEFT </v>
          </cell>
          <cell r="D11132" t="str">
            <v>PC</v>
          </cell>
          <cell r="E11132">
            <v>1845</v>
          </cell>
          <cell r="F11132">
            <v>4612.5</v>
          </cell>
        </row>
        <row r="11133">
          <cell r="A11133">
            <v>5171050</v>
          </cell>
          <cell r="B11133" t="str">
            <v>51-710-50</v>
          </cell>
          <cell r="C11133" t="str">
            <v xml:space="preserve">HERFORD TRANSPORT DISTRACTOR 50 MM,LEFT </v>
          </cell>
          <cell r="D11133" t="str">
            <v>PC</v>
          </cell>
          <cell r="E11133">
            <v>1845</v>
          </cell>
          <cell r="F11133">
            <v>4612.5</v>
          </cell>
        </row>
        <row r="11134">
          <cell r="A11134">
            <v>5171060</v>
          </cell>
          <cell r="B11134" t="str">
            <v>51-710-60</v>
          </cell>
          <cell r="C11134" t="str">
            <v xml:space="preserve">HERFORD TRANSPORT DISTRACTOR 60 MM,LEFT </v>
          </cell>
          <cell r="D11134" t="str">
            <v>PC</v>
          </cell>
          <cell r="E11134">
            <v>1845</v>
          </cell>
          <cell r="F11134">
            <v>4612.5</v>
          </cell>
        </row>
        <row r="11135">
          <cell r="A11135">
            <v>5171130</v>
          </cell>
          <cell r="B11135" t="str">
            <v>51-711-30</v>
          </cell>
          <cell r="C11135" t="str">
            <v>HERFORD TRANSPORT DISTRACTOR 30 MM,RIGHT</v>
          </cell>
          <cell r="D11135" t="str">
            <v>PC</v>
          </cell>
          <cell r="E11135">
            <v>1845</v>
          </cell>
          <cell r="F11135">
            <v>4612.5</v>
          </cell>
        </row>
        <row r="11136">
          <cell r="A11136">
            <v>5171140</v>
          </cell>
          <cell r="B11136" t="str">
            <v>51-711-40</v>
          </cell>
          <cell r="C11136" t="str">
            <v>HERFORD TRANSPORT DISTRACTOR 40 MM,RIGHT</v>
          </cell>
          <cell r="D11136" t="str">
            <v>PC</v>
          </cell>
          <cell r="E11136">
            <v>1845</v>
          </cell>
          <cell r="F11136">
            <v>4612.5</v>
          </cell>
        </row>
        <row r="11137">
          <cell r="A11137">
            <v>5171150</v>
          </cell>
          <cell r="B11137" t="str">
            <v>51-711-50</v>
          </cell>
          <cell r="C11137" t="str">
            <v>HERFORD TRANSPORT DISTRACTOR 50 MM,RIGHT</v>
          </cell>
          <cell r="D11137" t="str">
            <v>PC</v>
          </cell>
          <cell r="E11137">
            <v>1845</v>
          </cell>
          <cell r="F11137">
            <v>4612.5</v>
          </cell>
        </row>
        <row r="11138">
          <cell r="A11138">
            <v>5171160</v>
          </cell>
          <cell r="B11138" t="str">
            <v>51-711-60</v>
          </cell>
          <cell r="C11138" t="str">
            <v>HERFORD TRANSPORT DISTRACTOR 60 MM,RIGHT</v>
          </cell>
          <cell r="D11138" t="str">
            <v>PC</v>
          </cell>
          <cell r="E11138">
            <v>1845</v>
          </cell>
          <cell r="F11138">
            <v>4612.5</v>
          </cell>
        </row>
        <row r="11139">
          <cell r="A11139">
            <v>5201001</v>
          </cell>
          <cell r="B11139" t="str">
            <v>52-010-01</v>
          </cell>
          <cell r="C11139" t="str">
            <v xml:space="preserve">STOP F.SELF-DRILLING TAP, RESORB        </v>
          </cell>
          <cell r="D11139" t="str">
            <v>PC</v>
          </cell>
          <cell r="E11139">
            <v>56.3</v>
          </cell>
          <cell r="F11139">
            <v>140.75</v>
          </cell>
        </row>
        <row r="11140">
          <cell r="A11140">
            <v>5201002</v>
          </cell>
          <cell r="B11140" t="str">
            <v>52-010-02</v>
          </cell>
          <cell r="C11140" t="str">
            <v xml:space="preserve">POSITIVE STOP FOR TAPS                  </v>
          </cell>
          <cell r="D11140">
            <v>2</v>
          </cell>
          <cell r="E11140">
            <v>56.4</v>
          </cell>
          <cell r="F11140">
            <v>141</v>
          </cell>
        </row>
        <row r="11141">
          <cell r="A11141">
            <v>5201021</v>
          </cell>
          <cell r="B11141" t="str">
            <v>52-010-21</v>
          </cell>
          <cell r="C11141" t="str">
            <v xml:space="preserve">SELF-DRILLING TAP 2.1MM WITH STOP       </v>
          </cell>
          <cell r="D11141" t="str">
            <v>PC</v>
          </cell>
          <cell r="E11141">
            <v>104</v>
          </cell>
          <cell r="F11141">
            <v>260</v>
          </cell>
        </row>
        <row r="11142">
          <cell r="A11142">
            <v>5201024</v>
          </cell>
          <cell r="B11142" t="str">
            <v>52-010-24</v>
          </cell>
          <cell r="C11142" t="str">
            <v xml:space="preserve">SELF-DRILLING TAP 2.4MM W. STOP         </v>
          </cell>
          <cell r="D11142" t="str">
            <v>PC</v>
          </cell>
          <cell r="E11142">
            <v>104</v>
          </cell>
          <cell r="F11142">
            <v>260</v>
          </cell>
        </row>
        <row r="11143">
          <cell r="A11143">
            <v>5201098</v>
          </cell>
          <cell r="B11143" t="str">
            <v>52-010-98</v>
          </cell>
          <cell r="C11143" t="str">
            <v xml:space="preserve">BLADE RESORB-X FOR 25-402-99            </v>
          </cell>
          <cell r="D11143" t="str">
            <v>PC</v>
          </cell>
          <cell r="E11143">
            <v>63.8</v>
          </cell>
          <cell r="F11143">
            <v>159.5</v>
          </cell>
        </row>
        <row r="11144">
          <cell r="A11144">
            <v>5201121</v>
          </cell>
          <cell r="B11144" t="str">
            <v>52-011-21</v>
          </cell>
          <cell r="C11144" t="str">
            <v xml:space="preserve">TAP 2.1MM                               </v>
          </cell>
          <cell r="D11144" t="str">
            <v>PC</v>
          </cell>
          <cell r="E11144">
            <v>80.7</v>
          </cell>
          <cell r="F11144">
            <v>201.75</v>
          </cell>
        </row>
        <row r="11145">
          <cell r="A11145">
            <v>5201124</v>
          </cell>
          <cell r="B11145" t="str">
            <v>52-011-24</v>
          </cell>
          <cell r="C11145" t="str">
            <v xml:space="preserve">TAP 2.4MM                               </v>
          </cell>
          <cell r="D11145" t="str">
            <v>PC</v>
          </cell>
          <cell r="E11145">
            <v>80.7</v>
          </cell>
          <cell r="F11145">
            <v>201.75</v>
          </cell>
        </row>
        <row r="11146">
          <cell r="A11146">
            <v>5201221</v>
          </cell>
          <cell r="B11146" t="str">
            <v>52-012-21</v>
          </cell>
          <cell r="C11146" t="str">
            <v>TAP POSITIVE STOP, SELF-DRILLING, 2.1 MM</v>
          </cell>
          <cell r="D11146" t="str">
            <v>PC</v>
          </cell>
          <cell r="E11146">
            <v>77.400000000000006</v>
          </cell>
          <cell r="F11146">
            <v>193.5</v>
          </cell>
        </row>
        <row r="11147">
          <cell r="A11147">
            <v>5201321</v>
          </cell>
          <cell r="B11147" t="str">
            <v>52-013-21</v>
          </cell>
          <cell r="C11147" t="str">
            <v xml:space="preserve">TAP POSITIVE STOP, REGULAR, 2.1 MM      </v>
          </cell>
          <cell r="D11147" t="str">
            <v>PC</v>
          </cell>
          <cell r="E11147">
            <v>77.400000000000006</v>
          </cell>
          <cell r="F11147">
            <v>193.5</v>
          </cell>
        </row>
        <row r="11148">
          <cell r="A11148">
            <v>5201421</v>
          </cell>
          <cell r="B11148" t="str">
            <v>52-014-21</v>
          </cell>
          <cell r="C11148" t="str">
            <v xml:space="preserve">TAP POSIT.STOP BOS,SELF-DRILLING,2.1 MM </v>
          </cell>
          <cell r="D11148" t="str">
            <v>PC</v>
          </cell>
          <cell r="E11148">
            <v>115.5</v>
          </cell>
          <cell r="F11148">
            <v>288.75</v>
          </cell>
        </row>
        <row r="11149">
          <cell r="A11149">
            <v>5201806</v>
          </cell>
          <cell r="B11149" t="str">
            <v>52-018-06</v>
          </cell>
          <cell r="C11149" t="str">
            <v xml:space="preserve">TWIST DRILL 1.8X50 6MM, CYLINDRICAL     </v>
          </cell>
          <cell r="D11149" t="str">
            <v>PC</v>
          </cell>
          <cell r="E11149">
            <v>38.200000000000003</v>
          </cell>
          <cell r="F11149">
            <v>95.5</v>
          </cell>
        </row>
        <row r="11150">
          <cell r="A11150">
            <v>5201871</v>
          </cell>
          <cell r="B11150" t="str">
            <v>52-018-71</v>
          </cell>
          <cell r="C11150" t="str">
            <v xml:space="preserve">TWIST DRILL 1.8X50X6MM,CYLIN,STERILE    </v>
          </cell>
          <cell r="D11150" t="str">
            <v>PC</v>
          </cell>
          <cell r="E11150">
            <v>41.3</v>
          </cell>
          <cell r="F11150">
            <v>103.25</v>
          </cell>
        </row>
        <row r="11151">
          <cell r="A11151">
            <v>5201808</v>
          </cell>
          <cell r="B11151" t="str">
            <v>52-018-08</v>
          </cell>
          <cell r="C11151" t="str">
            <v xml:space="preserve">TWIST DRILL 1.8X50 8MM, CYLINDRICAL     </v>
          </cell>
          <cell r="D11151" t="str">
            <v>PC</v>
          </cell>
          <cell r="E11151">
            <v>38.4</v>
          </cell>
          <cell r="F11151">
            <v>96</v>
          </cell>
        </row>
        <row r="11152">
          <cell r="A11152">
            <v>5201810</v>
          </cell>
          <cell r="B11152" t="str">
            <v>52-018-10</v>
          </cell>
          <cell r="C11152" t="str">
            <v xml:space="preserve">TWIST DRILL 1.8X50 10MM, CYLINDRICAL    </v>
          </cell>
          <cell r="D11152" t="str">
            <v>PC</v>
          </cell>
          <cell r="E11152">
            <v>42.5</v>
          </cell>
          <cell r="F11152">
            <v>106.25</v>
          </cell>
        </row>
        <row r="11153">
          <cell r="A11153">
            <v>5202054</v>
          </cell>
          <cell r="B11153" t="str">
            <v>52-020-54</v>
          </cell>
          <cell r="C11153" t="str">
            <v xml:space="preserve">RESORB X-SCREWS 2,1 X 4 MM              </v>
          </cell>
          <cell r="D11153">
            <v>5</v>
          </cell>
          <cell r="E11153">
            <v>159.5</v>
          </cell>
          <cell r="F11153">
            <v>398.75</v>
          </cell>
        </row>
        <row r="11154">
          <cell r="A11154">
            <v>5202055</v>
          </cell>
          <cell r="B11154" t="str">
            <v>52-020-55</v>
          </cell>
          <cell r="C11154" t="str">
            <v xml:space="preserve">RESORB X-SCREWS 2,1 X 5 MM              </v>
          </cell>
          <cell r="D11154">
            <v>5</v>
          </cell>
          <cell r="E11154">
            <v>159.5</v>
          </cell>
          <cell r="F11154">
            <v>398.75</v>
          </cell>
        </row>
        <row r="11155">
          <cell r="A11155">
            <v>5202057</v>
          </cell>
          <cell r="B11155" t="str">
            <v>52-020-57</v>
          </cell>
          <cell r="C11155" t="str">
            <v xml:space="preserve">RESORB X-SCREWS 2,1 X 7 MM              </v>
          </cell>
          <cell r="D11155">
            <v>5</v>
          </cell>
          <cell r="E11155">
            <v>159.5</v>
          </cell>
          <cell r="F11155">
            <v>398.75</v>
          </cell>
        </row>
        <row r="11156">
          <cell r="A11156">
            <v>5202059</v>
          </cell>
          <cell r="B11156" t="str">
            <v>52-020-59</v>
          </cell>
          <cell r="C11156" t="str">
            <v xml:space="preserve">RESORB X-SCREWS 2,1 X 9 MM              </v>
          </cell>
          <cell r="D11156">
            <v>5</v>
          </cell>
          <cell r="E11156">
            <v>159.5</v>
          </cell>
          <cell r="F11156">
            <v>398.75</v>
          </cell>
        </row>
        <row r="11157">
          <cell r="A11157">
            <v>5202106</v>
          </cell>
          <cell r="B11157" t="str">
            <v>52-021-06</v>
          </cell>
          <cell r="C11157" t="str">
            <v xml:space="preserve">TWIST DRILL 2.1X50 6MM, CYLINDRICAL     </v>
          </cell>
          <cell r="D11157" t="str">
            <v>PC</v>
          </cell>
          <cell r="E11157">
            <v>38.200000000000003</v>
          </cell>
          <cell r="F11157">
            <v>95.5</v>
          </cell>
        </row>
        <row r="11158">
          <cell r="A11158">
            <v>5202108</v>
          </cell>
          <cell r="B11158" t="str">
            <v>52-021-08</v>
          </cell>
          <cell r="C11158" t="str">
            <v xml:space="preserve">TWIST DRILL 2.1X50 8MM, CYLINDRICAL     </v>
          </cell>
          <cell r="D11158" t="str">
            <v>PC</v>
          </cell>
          <cell r="E11158">
            <v>38.200000000000003</v>
          </cell>
          <cell r="F11158">
            <v>95.5</v>
          </cell>
        </row>
        <row r="11159">
          <cell r="A11159">
            <v>5202124</v>
          </cell>
          <cell r="B11159" t="str">
            <v>52-021-24</v>
          </cell>
          <cell r="C11159" t="str">
            <v xml:space="preserve">RESORB X SCREWS 2,1 X 4 MM              </v>
          </cell>
          <cell r="D11159">
            <v>2</v>
          </cell>
          <cell r="E11159">
            <v>69.400000000000006</v>
          </cell>
          <cell r="F11159">
            <v>173.5</v>
          </cell>
        </row>
        <row r="11160">
          <cell r="A11160">
            <v>5202125</v>
          </cell>
          <cell r="B11160" t="str">
            <v>52-021-25</v>
          </cell>
          <cell r="C11160" t="str">
            <v xml:space="preserve">RESORB X SCREWS 2,1 X 5 MM              </v>
          </cell>
          <cell r="D11160">
            <v>2</v>
          </cell>
          <cell r="E11160">
            <v>69.400000000000006</v>
          </cell>
          <cell r="F11160">
            <v>173.5</v>
          </cell>
        </row>
        <row r="11161">
          <cell r="A11161">
            <v>5202127</v>
          </cell>
          <cell r="B11161" t="str">
            <v>52-021-27</v>
          </cell>
          <cell r="C11161" t="str">
            <v xml:space="preserve">RESORB X SCREWS 2,1 X 7 MM              </v>
          </cell>
          <cell r="D11161">
            <v>2</v>
          </cell>
          <cell r="E11161">
            <v>69.400000000000006</v>
          </cell>
          <cell r="F11161">
            <v>173.5</v>
          </cell>
        </row>
        <row r="11162">
          <cell r="A11162">
            <v>5202129</v>
          </cell>
          <cell r="B11162" t="str">
            <v>52-021-29</v>
          </cell>
          <cell r="C11162" t="str">
            <v xml:space="preserve">RESORB X SCREWS 2,1 X 9 MM              </v>
          </cell>
          <cell r="D11162">
            <v>2</v>
          </cell>
          <cell r="E11162">
            <v>69.400000000000006</v>
          </cell>
          <cell r="F11162">
            <v>173.5</v>
          </cell>
        </row>
        <row r="11163">
          <cell r="A11163">
            <v>5202425</v>
          </cell>
          <cell r="B11163" t="str">
            <v>52-024-25</v>
          </cell>
          <cell r="C11163" t="str">
            <v xml:space="preserve">RESORB X EMERGENCY SCREWS 2.4 X 5 MM    </v>
          </cell>
          <cell r="D11163">
            <v>2</v>
          </cell>
          <cell r="E11163">
            <v>69.400000000000006</v>
          </cell>
          <cell r="F11163">
            <v>173.5</v>
          </cell>
        </row>
        <row r="11164">
          <cell r="A11164">
            <v>5202427</v>
          </cell>
          <cell r="B11164" t="str">
            <v>52-024-27</v>
          </cell>
          <cell r="C11164" t="str">
            <v xml:space="preserve">RESORB X EMERGENCY SCREWS 2.4 X 7 MM    </v>
          </cell>
          <cell r="D11164">
            <v>2</v>
          </cell>
          <cell r="E11164">
            <v>69.400000000000006</v>
          </cell>
          <cell r="F11164">
            <v>173.5</v>
          </cell>
        </row>
        <row r="11165">
          <cell r="A11165">
            <v>5207504</v>
          </cell>
          <cell r="B11165" t="str">
            <v>52-075-04</v>
          </cell>
          <cell r="C11165" t="str">
            <v xml:space="preserve">RESORB-X PLATE STRAIGHT 4-HOLE,QTY.OF 1 </v>
          </cell>
          <cell r="D11165" t="str">
            <v>PC</v>
          </cell>
          <cell r="E11165">
            <v>51.5</v>
          </cell>
          <cell r="F11165">
            <v>128.75</v>
          </cell>
        </row>
        <row r="11166">
          <cell r="A11166">
            <v>5207508</v>
          </cell>
          <cell r="B11166" t="str">
            <v>52-075-08</v>
          </cell>
          <cell r="C11166" t="str">
            <v xml:space="preserve">RESORB-X PLATE STRAIGHT 8-HOLE,QTY.OF 1 </v>
          </cell>
          <cell r="D11166" t="str">
            <v>PC</v>
          </cell>
          <cell r="E11166">
            <v>60.6</v>
          </cell>
          <cell r="F11166">
            <v>151.5</v>
          </cell>
        </row>
        <row r="11167">
          <cell r="A11167">
            <v>5207604</v>
          </cell>
          <cell r="B11167" t="str">
            <v>52-076-04</v>
          </cell>
          <cell r="C11167" t="str">
            <v>RESORB-X PLATE ST.MAGDEBURG 4-H.,QTY.OF1</v>
          </cell>
          <cell r="D11167" t="str">
            <v>PC</v>
          </cell>
          <cell r="E11167">
            <v>58.4</v>
          </cell>
          <cell r="F11167">
            <v>146</v>
          </cell>
        </row>
        <row r="11168">
          <cell r="A11168">
            <v>5207608</v>
          </cell>
          <cell r="B11168" t="str">
            <v>52-076-08</v>
          </cell>
          <cell r="C11168" t="str">
            <v xml:space="preserve">RESORB-X ORBITAL PLATE,8-HOLE,QTY.OF1   </v>
          </cell>
          <cell r="D11168" t="str">
            <v>PC</v>
          </cell>
          <cell r="E11168">
            <v>80.7</v>
          </cell>
          <cell r="F11168">
            <v>201.75</v>
          </cell>
        </row>
        <row r="11169">
          <cell r="A11169">
            <v>5207622</v>
          </cell>
          <cell r="B11169" t="str">
            <v>52-076-22</v>
          </cell>
          <cell r="C11169" t="str">
            <v xml:space="preserve">RESORB X-PLATE STRAIGHT 22-HOLES        </v>
          </cell>
          <cell r="D11169" t="str">
            <v>PC</v>
          </cell>
          <cell r="E11169">
            <v>142</v>
          </cell>
          <cell r="F11169">
            <v>355</v>
          </cell>
        </row>
        <row r="11170">
          <cell r="A11170">
            <v>5207704</v>
          </cell>
          <cell r="B11170" t="str">
            <v>52-077-04</v>
          </cell>
          <cell r="C11170" t="str">
            <v>RESORB-X PLATE STRAI.4-H.MEDIUM QTY.OF 1</v>
          </cell>
          <cell r="D11170" t="str">
            <v>PC</v>
          </cell>
          <cell r="E11170">
            <v>51.5</v>
          </cell>
          <cell r="F11170">
            <v>128.75</v>
          </cell>
        </row>
        <row r="11171">
          <cell r="A11171">
            <v>5208505</v>
          </cell>
          <cell r="B11171" t="str">
            <v>52-085-05</v>
          </cell>
          <cell r="C11171" t="str">
            <v>RESORB-X Y-PLATE 5-HOLE MEDIUM, QTY.OF 1</v>
          </cell>
          <cell r="D11171" t="str">
            <v>PC</v>
          </cell>
          <cell r="E11171">
            <v>76.2</v>
          </cell>
          <cell r="F11171">
            <v>190.5</v>
          </cell>
        </row>
        <row r="11172">
          <cell r="A11172">
            <v>5208806</v>
          </cell>
          <cell r="B11172" t="str">
            <v>52-088-06</v>
          </cell>
          <cell r="C11172" t="str">
            <v xml:space="preserve">RESORB-X T-PLATE 6-HOLE QTY.OF 1        </v>
          </cell>
          <cell r="D11172" t="str">
            <v>PC</v>
          </cell>
          <cell r="E11172">
            <v>76.2</v>
          </cell>
          <cell r="F11172">
            <v>190.5</v>
          </cell>
        </row>
        <row r="11173">
          <cell r="A11173">
            <v>5209006</v>
          </cell>
          <cell r="B11173" t="str">
            <v>52-090-06</v>
          </cell>
          <cell r="C11173" t="str">
            <v>RESORB-X DBL.Y-PLATE 6-H.MEDIUM,QTY.OF 1</v>
          </cell>
          <cell r="D11173" t="str">
            <v>PC</v>
          </cell>
          <cell r="E11173">
            <v>76.2</v>
          </cell>
          <cell r="F11173">
            <v>190.5</v>
          </cell>
        </row>
        <row r="11174">
          <cell r="A11174">
            <v>5209506</v>
          </cell>
          <cell r="B11174" t="str">
            <v>52-095-06</v>
          </cell>
          <cell r="C11174" t="str">
            <v>RESORB-X L-PLATE LEFT 6-H.MEDIUM,QTY.OF1</v>
          </cell>
          <cell r="D11174" t="str">
            <v>PC</v>
          </cell>
          <cell r="E11174">
            <v>76.2</v>
          </cell>
          <cell r="F11174">
            <v>190.5</v>
          </cell>
        </row>
        <row r="11175">
          <cell r="A11175">
            <v>5209507</v>
          </cell>
          <cell r="B11175" t="str">
            <v>52-095-07</v>
          </cell>
          <cell r="C11175" t="str">
            <v xml:space="preserve">RESORB-X L-PLATE LEFT 6-H.LONG,QTY.OF1  </v>
          </cell>
          <cell r="D11175" t="str">
            <v>PC</v>
          </cell>
          <cell r="E11175">
            <v>80.7</v>
          </cell>
          <cell r="F11175">
            <v>201.75</v>
          </cell>
        </row>
        <row r="11176">
          <cell r="A11176">
            <v>5209606</v>
          </cell>
          <cell r="B11176" t="str">
            <v>52-096-06</v>
          </cell>
          <cell r="C11176" t="str">
            <v xml:space="preserve">RESORB-X L-PLATE R.,6-H.MEDIUM,QTY.OF1  </v>
          </cell>
          <cell r="D11176" t="str">
            <v>PC</v>
          </cell>
          <cell r="E11176">
            <v>76.2</v>
          </cell>
          <cell r="F11176">
            <v>190.5</v>
          </cell>
        </row>
        <row r="11177">
          <cell r="A11177">
            <v>5209607</v>
          </cell>
          <cell r="B11177" t="str">
            <v>52-096-07</v>
          </cell>
          <cell r="C11177" t="str">
            <v xml:space="preserve">RESORB-X L-PLATE RIGHT,6-H.LONG,QTY.OF1 </v>
          </cell>
          <cell r="D11177" t="str">
            <v>PC</v>
          </cell>
          <cell r="E11177">
            <v>80.7</v>
          </cell>
          <cell r="F11177">
            <v>201.75</v>
          </cell>
        </row>
        <row r="11178">
          <cell r="A11178">
            <v>5211806</v>
          </cell>
          <cell r="B11178" t="str">
            <v>52-118-06</v>
          </cell>
          <cell r="C11178" t="str">
            <v xml:space="preserve">TWIST DRILL 1.8X50 6MM, STRYKER         </v>
          </cell>
          <cell r="D11178" t="str">
            <v>PC</v>
          </cell>
          <cell r="E11178">
            <v>43.9</v>
          </cell>
          <cell r="F11178">
            <v>109.75</v>
          </cell>
        </row>
        <row r="11179">
          <cell r="A11179">
            <v>5211808</v>
          </cell>
          <cell r="B11179" t="str">
            <v>52-118-08</v>
          </cell>
          <cell r="C11179" t="str">
            <v xml:space="preserve">TWIST DRILL 1.8X50 8MM, STRYKER         </v>
          </cell>
          <cell r="D11179" t="str">
            <v>PC</v>
          </cell>
          <cell r="E11179">
            <v>43.9</v>
          </cell>
          <cell r="F11179">
            <v>109.75</v>
          </cell>
        </row>
        <row r="11180">
          <cell r="A11180">
            <v>5211810</v>
          </cell>
          <cell r="B11180" t="str">
            <v>52-118-10</v>
          </cell>
          <cell r="C11180" t="str">
            <v xml:space="preserve">TWIST DRILL 1.8X50 10MM, STRYKER        </v>
          </cell>
          <cell r="D11180" t="str">
            <v>PC</v>
          </cell>
          <cell r="E11180">
            <v>48.1</v>
          </cell>
          <cell r="F11180">
            <v>120.25</v>
          </cell>
        </row>
        <row r="11181">
          <cell r="A11181">
            <v>5212106</v>
          </cell>
          <cell r="B11181" t="str">
            <v>52-121-06</v>
          </cell>
          <cell r="C11181" t="str">
            <v xml:space="preserve">TWIST DRILL 2.1X50 6MM, STRYKER         </v>
          </cell>
          <cell r="D11181" t="str">
            <v>PC</v>
          </cell>
          <cell r="E11181">
            <v>43.9</v>
          </cell>
          <cell r="F11181">
            <v>109.75</v>
          </cell>
        </row>
        <row r="11182">
          <cell r="A11182">
            <v>5212108</v>
          </cell>
          <cell r="B11182" t="str">
            <v>52-121-08</v>
          </cell>
          <cell r="C11182" t="str">
            <v xml:space="preserve">TWIST DRILL 2.1X50 8MM, STRYKER         </v>
          </cell>
          <cell r="D11182" t="str">
            <v>PC</v>
          </cell>
          <cell r="E11182">
            <v>43.9</v>
          </cell>
          <cell r="F11182">
            <v>109.75</v>
          </cell>
        </row>
        <row r="11183">
          <cell r="A11183">
            <v>5217504</v>
          </cell>
          <cell r="B11183" t="str">
            <v>52-175-04</v>
          </cell>
          <cell r="C11183" t="str">
            <v xml:space="preserve">TEMPLATE FOR 52-075-04                  </v>
          </cell>
          <cell r="D11183" t="str">
            <v>PC</v>
          </cell>
          <cell r="E11183">
            <v>12.6</v>
          </cell>
          <cell r="F11183">
            <v>31.5</v>
          </cell>
        </row>
        <row r="11184">
          <cell r="A11184">
            <v>5217508</v>
          </cell>
          <cell r="B11184" t="str">
            <v>52-175-08</v>
          </cell>
          <cell r="C11184" t="str">
            <v xml:space="preserve">TEMPLATE FOR 52-075-08                  </v>
          </cell>
          <cell r="D11184" t="str">
            <v>PC</v>
          </cell>
          <cell r="E11184">
            <v>12.6</v>
          </cell>
          <cell r="F11184">
            <v>31.5</v>
          </cell>
        </row>
        <row r="11185">
          <cell r="A11185">
            <v>5217604</v>
          </cell>
          <cell r="B11185" t="str">
            <v>52-176-04</v>
          </cell>
          <cell r="C11185" t="str">
            <v xml:space="preserve">TEMPLATE FOR 52-076-04                  </v>
          </cell>
          <cell r="D11185" t="str">
            <v>PC</v>
          </cell>
          <cell r="E11185">
            <v>12.6</v>
          </cell>
          <cell r="F11185">
            <v>31.5</v>
          </cell>
        </row>
        <row r="11186">
          <cell r="A11186">
            <v>5217608</v>
          </cell>
          <cell r="B11186" t="str">
            <v>52-176-08</v>
          </cell>
          <cell r="C11186" t="str">
            <v xml:space="preserve">TEMPLATE FOR 52-076-08                  </v>
          </cell>
          <cell r="D11186" t="str">
            <v>PC</v>
          </cell>
          <cell r="E11186">
            <v>12.6</v>
          </cell>
          <cell r="F11186">
            <v>31.5</v>
          </cell>
        </row>
        <row r="11187">
          <cell r="A11187">
            <v>5217704</v>
          </cell>
          <cell r="B11187" t="str">
            <v>52-177-04</v>
          </cell>
          <cell r="C11187" t="str">
            <v xml:space="preserve">TEMPLATE FOR 52-077-04                  </v>
          </cell>
          <cell r="D11187" t="str">
            <v>PC</v>
          </cell>
          <cell r="E11187">
            <v>12.6</v>
          </cell>
          <cell r="F11187">
            <v>31.5</v>
          </cell>
        </row>
        <row r="11188">
          <cell r="A11188">
            <v>5218505</v>
          </cell>
          <cell r="B11188" t="str">
            <v>52-185-05</v>
          </cell>
          <cell r="C11188" t="str">
            <v xml:space="preserve">TEMPLATE FOR 52-085-05                  </v>
          </cell>
          <cell r="D11188" t="str">
            <v>PC</v>
          </cell>
          <cell r="E11188">
            <v>12.6</v>
          </cell>
          <cell r="F11188">
            <v>31.5</v>
          </cell>
        </row>
        <row r="11189">
          <cell r="A11189">
            <v>5218806</v>
          </cell>
          <cell r="B11189" t="str">
            <v>52-188-06</v>
          </cell>
          <cell r="C11189" t="str">
            <v xml:space="preserve">TEMPLATE FOR 52-088-06                  </v>
          </cell>
          <cell r="D11189" t="str">
            <v>PC</v>
          </cell>
          <cell r="E11189">
            <v>12.6</v>
          </cell>
          <cell r="F11189">
            <v>31.5</v>
          </cell>
        </row>
        <row r="11190">
          <cell r="A11190">
            <v>5219006</v>
          </cell>
          <cell r="B11190" t="str">
            <v>52-190-06</v>
          </cell>
          <cell r="C11190" t="str">
            <v xml:space="preserve">TEMPLATE FOR 52-090-06                  </v>
          </cell>
          <cell r="D11190" t="str">
            <v>PC</v>
          </cell>
          <cell r="E11190">
            <v>12.6</v>
          </cell>
          <cell r="F11190">
            <v>31.5</v>
          </cell>
        </row>
        <row r="11191">
          <cell r="A11191">
            <v>5219606</v>
          </cell>
          <cell r="B11191" t="str">
            <v>52-196-06</v>
          </cell>
          <cell r="C11191" t="str">
            <v xml:space="preserve">TEMPLATE FOR 52-096-06 U. 52-095-06     </v>
          </cell>
          <cell r="D11191" t="str">
            <v>PC</v>
          </cell>
          <cell r="E11191">
            <v>12.6</v>
          </cell>
          <cell r="F11191">
            <v>31.5</v>
          </cell>
        </row>
        <row r="11192">
          <cell r="A11192">
            <v>5219607</v>
          </cell>
          <cell r="B11192" t="str">
            <v>52-196-07</v>
          </cell>
          <cell r="C11192" t="str">
            <v xml:space="preserve">TEMPLATE FOR 52-096-07 U. 52-095-07     </v>
          </cell>
          <cell r="D11192" t="str">
            <v>PC</v>
          </cell>
          <cell r="E11192">
            <v>12.6</v>
          </cell>
          <cell r="F11192">
            <v>31.5</v>
          </cell>
        </row>
        <row r="11193">
          <cell r="A11193">
            <v>5220101</v>
          </cell>
          <cell r="B11193" t="str">
            <v>52-201-01</v>
          </cell>
          <cell r="C11193" t="str">
            <v xml:space="preserve">PLATE HOLDING DEVICE RESORB-X           </v>
          </cell>
          <cell r="D11193" t="str">
            <v>PC</v>
          </cell>
          <cell r="E11193">
            <v>65.2</v>
          </cell>
          <cell r="F11193">
            <v>163</v>
          </cell>
        </row>
        <row r="11194">
          <cell r="A11194">
            <v>5220102</v>
          </cell>
          <cell r="B11194" t="str">
            <v>52-201-02</v>
          </cell>
          <cell r="C11194" t="str">
            <v xml:space="preserve">FORCEPS RESORB-X                        </v>
          </cell>
          <cell r="D11194" t="str">
            <v>PC</v>
          </cell>
          <cell r="E11194">
            <v>38.200000000000003</v>
          </cell>
          <cell r="F11194">
            <v>95.5</v>
          </cell>
        </row>
        <row r="11195">
          <cell r="A11195">
            <v>5221806</v>
          </cell>
          <cell r="B11195" t="str">
            <v>52-218-06</v>
          </cell>
          <cell r="C11195" t="str">
            <v xml:space="preserve">TWIST DRILL 1,8X40X6MM FOR BOS DRILL    </v>
          </cell>
          <cell r="D11195" t="str">
            <v>PC</v>
          </cell>
          <cell r="E11195">
            <v>45</v>
          </cell>
          <cell r="F11195">
            <v>112.5</v>
          </cell>
        </row>
        <row r="11196">
          <cell r="A11196">
            <v>5221808</v>
          </cell>
          <cell r="B11196" t="str">
            <v>52-218-08</v>
          </cell>
          <cell r="C11196" t="str">
            <v xml:space="preserve">TWIST DRILL 1,8X40X8MM FOR BOS DRILL    </v>
          </cell>
          <cell r="D11196" t="str">
            <v>PC</v>
          </cell>
          <cell r="E11196">
            <v>45</v>
          </cell>
          <cell r="F11196">
            <v>112.5</v>
          </cell>
        </row>
        <row r="11197">
          <cell r="A11197">
            <v>5221810</v>
          </cell>
          <cell r="B11197" t="str">
            <v>52-218-10</v>
          </cell>
          <cell r="C11197" t="str">
            <v xml:space="preserve">TWIST DRILL 1,8X40X10MM FOR BOS DRILL   </v>
          </cell>
          <cell r="D11197" t="str">
            <v>PC</v>
          </cell>
          <cell r="E11197">
            <v>45</v>
          </cell>
          <cell r="F11197">
            <v>112.5</v>
          </cell>
        </row>
        <row r="11198">
          <cell r="A11198">
            <v>5225100</v>
          </cell>
          <cell r="B11198" t="str">
            <v>52-251-00</v>
          </cell>
          <cell r="C11198" t="str">
            <v xml:space="preserve">RESORB-X MESH PLATE 1,0/17X246 MM       </v>
          </cell>
          <cell r="D11198" t="str">
            <v>PC</v>
          </cell>
          <cell r="E11198">
            <v>779</v>
          </cell>
          <cell r="F11198">
            <v>1947.5</v>
          </cell>
        </row>
        <row r="11199">
          <cell r="A11199">
            <v>5230128</v>
          </cell>
          <cell r="B11199" t="str">
            <v>52-301-28</v>
          </cell>
          <cell r="C11199" t="str">
            <v xml:space="preserve">RESORB X-SHEET 25X25MM T=0,1MM          </v>
          </cell>
          <cell r="D11199" t="str">
            <v>PC</v>
          </cell>
          <cell r="E11199">
            <v>117.5</v>
          </cell>
          <cell r="F11199">
            <v>293.75</v>
          </cell>
        </row>
        <row r="11200">
          <cell r="A11200">
            <v>5230201</v>
          </cell>
          <cell r="B11200" t="str">
            <v>52-302-01</v>
          </cell>
          <cell r="C11200" t="str">
            <v xml:space="preserve">FLAP PACK KIT, CENTRE DRIVE             </v>
          </cell>
          <cell r="D11200" t="str">
            <v>PC</v>
          </cell>
          <cell r="E11200">
            <v>163</v>
          </cell>
          <cell r="F11200">
            <v>407.5</v>
          </cell>
        </row>
        <row r="11201">
          <cell r="A11201">
            <v>5230325</v>
          </cell>
          <cell r="B11201" t="str">
            <v>52-303-25</v>
          </cell>
          <cell r="C11201" t="str">
            <v xml:space="preserve">RESORB-X MESH SHEET 0,3 / 26X26 MM      </v>
          </cell>
          <cell r="D11201" t="str">
            <v>PC</v>
          </cell>
          <cell r="E11201">
            <v>125</v>
          </cell>
          <cell r="F11201">
            <v>312.5</v>
          </cell>
        </row>
        <row r="11202">
          <cell r="A11202">
            <v>5230326</v>
          </cell>
          <cell r="B11202" t="str">
            <v>52-303-26</v>
          </cell>
          <cell r="C11202" t="str">
            <v xml:space="preserve">RESORB-X MESH FLEX. 0,3 / 29X29 MM      </v>
          </cell>
          <cell r="D11202" t="str">
            <v>PC</v>
          </cell>
          <cell r="E11202">
            <v>125</v>
          </cell>
          <cell r="F11202">
            <v>312.5</v>
          </cell>
        </row>
        <row r="11203">
          <cell r="A11203">
            <v>5230328</v>
          </cell>
          <cell r="B11203" t="str">
            <v>52-303-28</v>
          </cell>
          <cell r="C11203" t="str">
            <v xml:space="preserve">RESORB X-SHEET 26X26MM, T=0,3MM         </v>
          </cell>
          <cell r="D11203" t="str">
            <v>PC</v>
          </cell>
          <cell r="E11203">
            <v>200.5</v>
          </cell>
          <cell r="F11203">
            <v>501.25</v>
          </cell>
        </row>
        <row r="11204">
          <cell r="A11204">
            <v>5230350</v>
          </cell>
          <cell r="B11204" t="str">
            <v>52-303-50</v>
          </cell>
          <cell r="C11204" t="str">
            <v xml:space="preserve">RESORB-X MESH SHEET 0,3 / 51X51 MM      </v>
          </cell>
          <cell r="D11204" t="str">
            <v>PC</v>
          </cell>
          <cell r="E11204">
            <v>325</v>
          </cell>
          <cell r="F11204">
            <v>812.5</v>
          </cell>
        </row>
        <row r="11205">
          <cell r="A11205">
            <v>5230351</v>
          </cell>
          <cell r="B11205" t="str">
            <v>52-303-51</v>
          </cell>
          <cell r="C11205" t="str">
            <v xml:space="preserve">RESORB-X MESH FLEX. 0,3 / 51X51 MM      </v>
          </cell>
          <cell r="D11205" t="str">
            <v>PC</v>
          </cell>
          <cell r="E11205">
            <v>325</v>
          </cell>
          <cell r="F11205">
            <v>812.5</v>
          </cell>
        </row>
        <row r="11206">
          <cell r="A11206">
            <v>5230352</v>
          </cell>
          <cell r="B11206" t="str">
            <v>52-303-52</v>
          </cell>
          <cell r="C11206" t="str">
            <v xml:space="preserve">RESORB X-SHEET 0,3 / 51 X 51 MM         </v>
          </cell>
          <cell r="D11206" t="str">
            <v>PC</v>
          </cell>
          <cell r="E11206">
            <v>206.5</v>
          </cell>
          <cell r="F11206">
            <v>516.25</v>
          </cell>
        </row>
        <row r="11207">
          <cell r="A11207">
            <v>5230401</v>
          </cell>
          <cell r="B11207" t="str">
            <v>52-304-01</v>
          </cell>
          <cell r="C11207" t="str">
            <v xml:space="preserve">FLAP PACK KIT, CROSS DRIVE DRILL FREE-J  </v>
          </cell>
          <cell r="D11207" t="str">
            <v>PC</v>
          </cell>
          <cell r="E11207">
            <v>163</v>
          </cell>
          <cell r="F11207">
            <v>407.5</v>
          </cell>
        </row>
        <row r="11208">
          <cell r="A11208">
            <v>5230612</v>
          </cell>
          <cell r="B11208" t="str">
            <v>52-306-12</v>
          </cell>
          <cell r="C11208" t="str">
            <v xml:space="preserve">RESORB X-MESH FLEX. 0,6 / 126X126 MM    </v>
          </cell>
          <cell r="D11208" t="str">
            <v>PC</v>
          </cell>
          <cell r="E11208">
            <v>1185</v>
          </cell>
          <cell r="F11208">
            <v>2962.5</v>
          </cell>
        </row>
        <row r="11209">
          <cell r="A11209">
            <v>5230623</v>
          </cell>
          <cell r="B11209" t="str">
            <v>52-306-23</v>
          </cell>
          <cell r="C11209" t="str">
            <v>RESORB-X MESH SUELO ORBITA 25MM, T=0,6MM</v>
          </cell>
          <cell r="D11209" t="str">
            <v>PC</v>
          </cell>
          <cell r="E11209">
            <v>130.5</v>
          </cell>
          <cell r="F11209">
            <v>326.25</v>
          </cell>
        </row>
        <row r="11210">
          <cell r="A11210">
            <v>5230625</v>
          </cell>
          <cell r="B11210" t="str">
            <v>52-306-25</v>
          </cell>
          <cell r="C11210" t="str">
            <v xml:space="preserve">RESORB-X MESH PLATE 0,6 / 26X26 MM      </v>
          </cell>
          <cell r="D11210" t="str">
            <v>PC</v>
          </cell>
          <cell r="E11210">
            <v>141</v>
          </cell>
          <cell r="F11210">
            <v>352.5</v>
          </cell>
        </row>
        <row r="11211">
          <cell r="A11211">
            <v>5230626</v>
          </cell>
          <cell r="B11211" t="str">
            <v>52-306-26</v>
          </cell>
          <cell r="C11211" t="str">
            <v xml:space="preserve">RESORB-X MESH FLEX. 0,6 / 29X29 MM      </v>
          </cell>
          <cell r="D11211" t="str">
            <v>PC</v>
          </cell>
          <cell r="E11211">
            <v>141</v>
          </cell>
          <cell r="F11211">
            <v>352.5</v>
          </cell>
        </row>
        <row r="11212">
          <cell r="A11212">
            <v>5230627</v>
          </cell>
          <cell r="B11212" t="str">
            <v>52-306-27</v>
          </cell>
          <cell r="C11212" t="str">
            <v xml:space="preserve">RESORB X-MESH FLEX. 0,6/29 X 104 MM     </v>
          </cell>
          <cell r="D11212" t="str">
            <v>PC</v>
          </cell>
          <cell r="E11212">
            <v>305</v>
          </cell>
          <cell r="F11212">
            <v>762.5</v>
          </cell>
        </row>
        <row r="11213">
          <cell r="A11213">
            <v>5230628</v>
          </cell>
          <cell r="B11213" t="str">
            <v>52-306-28</v>
          </cell>
          <cell r="C11213" t="str">
            <v xml:space="preserve">RESORB X-SHEET 26X26MM, T=0,6MM         </v>
          </cell>
          <cell r="D11213" t="str">
            <v>PC</v>
          </cell>
          <cell r="E11213">
            <v>223</v>
          </cell>
          <cell r="F11213">
            <v>557.5</v>
          </cell>
        </row>
        <row r="11214">
          <cell r="A11214">
            <v>5230640</v>
          </cell>
          <cell r="B11214" t="str">
            <v>52-306-40</v>
          </cell>
          <cell r="C11214" t="str">
            <v xml:space="preserve">RESORB X-MESH FOR ORBITAL FLOOR         </v>
          </cell>
          <cell r="D11214" t="str">
            <v>PC</v>
          </cell>
          <cell r="E11214">
            <v>342.5</v>
          </cell>
          <cell r="F11214">
            <v>856.25</v>
          </cell>
        </row>
        <row r="11215">
          <cell r="A11215">
            <v>5230650</v>
          </cell>
          <cell r="B11215" t="str">
            <v>52-306-50</v>
          </cell>
          <cell r="C11215" t="str">
            <v xml:space="preserve">RESORB-X MESH PLATE 0,6 / 51X51 MM      </v>
          </cell>
          <cell r="D11215" t="str">
            <v>PC</v>
          </cell>
          <cell r="E11215">
            <v>347</v>
          </cell>
          <cell r="F11215">
            <v>867.5</v>
          </cell>
        </row>
        <row r="11216">
          <cell r="A11216">
            <v>5230651</v>
          </cell>
          <cell r="B11216" t="str">
            <v>52-306-51</v>
          </cell>
          <cell r="C11216" t="str">
            <v xml:space="preserve">RESORB-X MESH FLEX. 0,6 / 51X51 MM      </v>
          </cell>
          <cell r="D11216" t="str">
            <v>PC</v>
          </cell>
          <cell r="E11216">
            <v>347</v>
          </cell>
          <cell r="F11216">
            <v>867.5</v>
          </cell>
        </row>
        <row r="11217">
          <cell r="A11217">
            <v>5230652</v>
          </cell>
          <cell r="B11217" t="str">
            <v>52-306-52</v>
          </cell>
          <cell r="C11217" t="str">
            <v xml:space="preserve">RESORB X-SHEET 0,6 / 51X51 MM           </v>
          </cell>
          <cell r="D11217" t="str">
            <v>PC</v>
          </cell>
          <cell r="E11217">
            <v>229</v>
          </cell>
          <cell r="F11217">
            <v>572.5</v>
          </cell>
        </row>
        <row r="11218">
          <cell r="A11218">
            <v>5231011</v>
          </cell>
          <cell r="B11218" t="str">
            <v>52-310-11</v>
          </cell>
          <cell r="C11218" t="str">
            <v xml:space="preserve">RESORB X-PLATE, 1.0 MM, 11X126 MM       </v>
          </cell>
          <cell r="D11218" t="str">
            <v>PC</v>
          </cell>
          <cell r="E11218">
            <v>168</v>
          </cell>
          <cell r="F11218">
            <v>420</v>
          </cell>
        </row>
        <row r="11219">
          <cell r="A11219">
            <v>5231012</v>
          </cell>
          <cell r="B11219" t="str">
            <v>52-310-12</v>
          </cell>
          <cell r="C11219" t="str">
            <v xml:space="preserve">RESORB X-MESH FLEX. 1,0 / 126X126 MM    </v>
          </cell>
          <cell r="D11219" t="str">
            <v>PC</v>
          </cell>
          <cell r="E11219">
            <v>1350</v>
          </cell>
          <cell r="F11219">
            <v>3375</v>
          </cell>
        </row>
        <row r="11220">
          <cell r="A11220">
            <v>5231013</v>
          </cell>
          <cell r="B11220" t="str">
            <v>52-310-13</v>
          </cell>
          <cell r="C11220" t="str">
            <v xml:space="preserve">RESORB X-PLATE, 1.0 MM, 126X126 MM      </v>
          </cell>
          <cell r="D11220" t="str">
            <v>PC</v>
          </cell>
          <cell r="E11220">
            <v>1320</v>
          </cell>
          <cell r="F11220">
            <v>3300</v>
          </cell>
        </row>
        <row r="11221">
          <cell r="A11221">
            <v>5231025</v>
          </cell>
          <cell r="B11221" t="str">
            <v>52-310-25</v>
          </cell>
          <cell r="C11221" t="str">
            <v xml:space="preserve">RESORB-X MESH PLATE 1,0 / 26X26 MM      </v>
          </cell>
          <cell r="D11221" t="str">
            <v>PC</v>
          </cell>
          <cell r="E11221">
            <v>157.5</v>
          </cell>
          <cell r="F11221">
            <v>393.75</v>
          </cell>
        </row>
        <row r="11222">
          <cell r="A11222">
            <v>5231027</v>
          </cell>
          <cell r="B11222" t="str">
            <v>52-310-27</v>
          </cell>
          <cell r="C11222" t="str">
            <v xml:space="preserve">RESORB X-MESH FLEX. 1,0/29 X 104 MM     </v>
          </cell>
          <cell r="D11222" t="str">
            <v>PC</v>
          </cell>
          <cell r="E11222">
            <v>340.5</v>
          </cell>
          <cell r="F11222">
            <v>851.25</v>
          </cell>
        </row>
        <row r="11223">
          <cell r="A11223">
            <v>5231031</v>
          </cell>
          <cell r="B11223" t="str">
            <v>52-310-31</v>
          </cell>
          <cell r="C11223" t="str">
            <v xml:space="preserve">RESORB X-PLATE, 1.0 MM, 31X106 MM       </v>
          </cell>
          <cell r="D11223" t="str">
            <v>PC</v>
          </cell>
          <cell r="E11223">
            <v>336.5</v>
          </cell>
          <cell r="F11223">
            <v>841.25</v>
          </cell>
        </row>
        <row r="11224">
          <cell r="A11224">
            <v>5231050</v>
          </cell>
          <cell r="B11224" t="str">
            <v>52-310-50</v>
          </cell>
          <cell r="C11224" t="str">
            <v xml:space="preserve">RESORB-X MESH PLATE 1,0 / 51 X 51 MM    </v>
          </cell>
          <cell r="D11224" t="str">
            <v>PC</v>
          </cell>
          <cell r="E11224">
            <v>369.5</v>
          </cell>
          <cell r="F11224">
            <v>923.75</v>
          </cell>
        </row>
        <row r="11225">
          <cell r="A11225">
            <v>5231052</v>
          </cell>
          <cell r="B11225" t="str">
            <v>52-310-52</v>
          </cell>
          <cell r="C11225" t="str">
            <v xml:space="preserve">RESORB X-SHEET 1,0 / 51X51 MM           </v>
          </cell>
          <cell r="D11225" t="str">
            <v>PC</v>
          </cell>
          <cell r="E11225">
            <v>253</v>
          </cell>
          <cell r="F11225">
            <v>632.5</v>
          </cell>
        </row>
        <row r="11226">
          <cell r="A11226">
            <v>5231053</v>
          </cell>
          <cell r="B11226" t="str">
            <v>52-310-53</v>
          </cell>
          <cell r="C11226" t="str">
            <v xml:space="preserve">RESORB X-MESH FLEX. 1,0 / 51X51 MM      </v>
          </cell>
          <cell r="D11226" t="str">
            <v>PC</v>
          </cell>
          <cell r="E11226">
            <v>281</v>
          </cell>
          <cell r="F11226">
            <v>702.5</v>
          </cell>
        </row>
        <row r="11227">
          <cell r="A11227">
            <v>5231111</v>
          </cell>
          <cell r="B11227" t="str">
            <v>52-311-11</v>
          </cell>
          <cell r="C11227" t="str">
            <v xml:space="preserve">RESORB-X MESH PLATE 1,0/11X249 MM       </v>
          </cell>
          <cell r="D11227" t="str">
            <v>PC</v>
          </cell>
          <cell r="E11227">
            <v>557</v>
          </cell>
          <cell r="F11227">
            <v>1392.5</v>
          </cell>
        </row>
        <row r="11228">
          <cell r="A11228">
            <v>5231212</v>
          </cell>
          <cell r="B11228" t="str">
            <v>52-312-12</v>
          </cell>
          <cell r="C11228" t="str">
            <v xml:space="preserve">RESORB X BURR HOLE COVER 12MM T=1,0MM   </v>
          </cell>
          <cell r="D11228" t="str">
            <v>PC</v>
          </cell>
          <cell r="E11228">
            <v>77.7</v>
          </cell>
          <cell r="F11228">
            <v>194.25</v>
          </cell>
        </row>
        <row r="11229">
          <cell r="A11229">
            <v>5231217</v>
          </cell>
          <cell r="B11229" t="str">
            <v>52-312-17</v>
          </cell>
          <cell r="C11229" t="str">
            <v xml:space="preserve">RESORB X BURR HOLE COVER 17MM T=1,0MM   </v>
          </cell>
          <cell r="D11229" t="str">
            <v>PC</v>
          </cell>
          <cell r="E11229">
            <v>127</v>
          </cell>
          <cell r="F11229">
            <v>317.5</v>
          </cell>
        </row>
        <row r="11230">
          <cell r="A11230">
            <v>5231325</v>
          </cell>
          <cell r="B11230" t="str">
            <v>52-313-25</v>
          </cell>
          <cell r="C11230" t="str">
            <v xml:space="preserve">MESH TEMPLATE 25X25MM                   </v>
          </cell>
          <cell r="D11230" t="str">
            <v>PC</v>
          </cell>
          <cell r="E11230">
            <v>47.4</v>
          </cell>
          <cell r="F11230">
            <v>118.5</v>
          </cell>
        </row>
        <row r="11231">
          <cell r="A11231">
            <v>5231350</v>
          </cell>
          <cell r="B11231" t="str">
            <v>52-313-50</v>
          </cell>
          <cell r="C11231" t="str">
            <v xml:space="preserve">MESH TEMPLATE 50X50MM                   </v>
          </cell>
          <cell r="D11231" t="str">
            <v>PC</v>
          </cell>
          <cell r="E11231">
            <v>156</v>
          </cell>
          <cell r="F11231">
            <v>390</v>
          </cell>
        </row>
        <row r="11232">
          <cell r="A11232">
            <v>5240010</v>
          </cell>
          <cell r="B11232" t="str">
            <v>52-400-10</v>
          </cell>
          <cell r="C11232" t="str">
            <v xml:space="preserve">RESORB X XCELSIOR, COMPLETE             </v>
          </cell>
          <cell r="D11232" t="str">
            <v>PC</v>
          </cell>
          <cell r="E11232">
            <v>1100</v>
          </cell>
          <cell r="F11232">
            <v>2750</v>
          </cell>
        </row>
        <row r="11233">
          <cell r="A11233">
            <v>5240012</v>
          </cell>
          <cell r="B11233" t="str">
            <v>52-400-12</v>
          </cell>
          <cell r="C11233" t="str">
            <v xml:space="preserve">RESORB X VESSEL F. XCELSIOR, ONLY       </v>
          </cell>
          <cell r="D11233" t="str">
            <v>PC</v>
          </cell>
          <cell r="E11233">
            <v>161</v>
          </cell>
          <cell r="F11233">
            <v>402.5</v>
          </cell>
        </row>
        <row r="11234">
          <cell r="A11234">
            <v>5240013</v>
          </cell>
          <cell r="B11234" t="str">
            <v>52-400-13</v>
          </cell>
          <cell r="C11234" t="str">
            <v xml:space="preserve">RESORB X HOOD FOR XCELSIOR, ONLY        </v>
          </cell>
          <cell r="D11234" t="str">
            <v>PC</v>
          </cell>
          <cell r="E11234">
            <v>322</v>
          </cell>
          <cell r="F11234">
            <v>805</v>
          </cell>
        </row>
        <row r="11235">
          <cell r="A11235">
            <v>5250000</v>
          </cell>
          <cell r="B11235" t="str">
            <v>52-500-00</v>
          </cell>
          <cell r="C11235" t="str">
            <v xml:space="preserve">SonicWeldER SYSTEM COMPLETE             </v>
          </cell>
          <cell r="D11235" t="str">
            <v>PC</v>
          </cell>
          <cell r="E11235">
            <v>5350</v>
          </cell>
          <cell r="F11235">
            <v>13375</v>
          </cell>
        </row>
        <row r="11236">
          <cell r="A11236">
            <v>5250001</v>
          </cell>
          <cell r="B11236" t="str">
            <v>52-500-01</v>
          </cell>
          <cell r="C11236" t="str">
            <v xml:space="preserve">SonicWeldER ONLY INCL. SUITCASE         </v>
          </cell>
          <cell r="D11236" t="str">
            <v>PC</v>
          </cell>
          <cell r="E11236">
            <v>3795</v>
          </cell>
          <cell r="F11236">
            <v>9487.5</v>
          </cell>
        </row>
        <row r="11237">
          <cell r="A11237">
            <v>5250002</v>
          </cell>
          <cell r="B11237" t="str">
            <v>52-500-02</v>
          </cell>
          <cell r="C11237" t="str">
            <v xml:space="preserve">FOOT SWITCH INCL. CABLE FOR SonicWeldER </v>
          </cell>
          <cell r="D11237" t="str">
            <v>PC</v>
          </cell>
          <cell r="E11237">
            <v>166</v>
          </cell>
          <cell r="F11237">
            <v>415</v>
          </cell>
        </row>
        <row r="11238">
          <cell r="A11238">
            <v>5250003</v>
          </cell>
          <cell r="B11238" t="str">
            <v>52-500-03</v>
          </cell>
          <cell r="C11238" t="str">
            <v xml:space="preserve">HAND PIECE INCL. CABLE FOR SonicWeldER  </v>
          </cell>
          <cell r="D11238" t="str">
            <v>PC</v>
          </cell>
          <cell r="E11238">
            <v>1275</v>
          </cell>
          <cell r="F11238">
            <v>3187.5</v>
          </cell>
        </row>
        <row r="11239">
          <cell r="A11239">
            <v>5250033</v>
          </cell>
          <cell r="B11239" t="str">
            <v>52-500-33</v>
          </cell>
          <cell r="C11239" t="str">
            <v xml:space="preserve">EXTEN.CORD F. SonicWeldER HANDPIECE 3M  </v>
          </cell>
          <cell r="D11239" t="str">
            <v>PC</v>
          </cell>
          <cell r="E11239">
            <v>573</v>
          </cell>
          <cell r="F11239">
            <v>1432.5</v>
          </cell>
        </row>
        <row r="11240">
          <cell r="A11240">
            <v>5250101</v>
          </cell>
          <cell r="B11240" t="str">
            <v>52-501-01</v>
          </cell>
          <cell r="C11240" t="str">
            <v>TIP F.SONOTRODE STRAIGHT FOR SonicWeldER</v>
          </cell>
          <cell r="D11240" t="str">
            <v>PC</v>
          </cell>
          <cell r="E11240">
            <v>111.5</v>
          </cell>
          <cell r="F11240">
            <v>278.75</v>
          </cell>
        </row>
        <row r="11241">
          <cell r="A11241">
            <v>5250102</v>
          </cell>
          <cell r="B11241" t="str">
            <v>52-501-02</v>
          </cell>
          <cell r="C11241" t="str">
            <v xml:space="preserve">TIP F. SONOTRODE ANGLED F. SonicWeld    </v>
          </cell>
          <cell r="D11241" t="str">
            <v>PC</v>
          </cell>
          <cell r="E11241">
            <v>151.5</v>
          </cell>
          <cell r="F11241">
            <v>378.75</v>
          </cell>
        </row>
        <row r="11242">
          <cell r="A11242">
            <v>5250201</v>
          </cell>
          <cell r="B11242" t="str">
            <v>52-502-01</v>
          </cell>
          <cell r="C11242" t="str">
            <v xml:space="preserve">WRENCH FOR SONOTRODE TIPS               </v>
          </cell>
          <cell r="D11242" t="str">
            <v>PC</v>
          </cell>
          <cell r="E11242">
            <v>15.7</v>
          </cell>
          <cell r="F11242">
            <v>39.25</v>
          </cell>
        </row>
        <row r="11243">
          <cell r="A11243">
            <v>5250303</v>
          </cell>
          <cell r="B11243" t="str">
            <v>52-503-03</v>
          </cell>
          <cell r="C11243" t="str">
            <v xml:space="preserve">SPARE BULB FOR SonicWeldER RX           </v>
          </cell>
          <cell r="D11243" t="str">
            <v>PC</v>
          </cell>
          <cell r="E11243">
            <v>37.1</v>
          </cell>
          <cell r="F11243">
            <v>92.75</v>
          </cell>
        </row>
        <row r="11244">
          <cell r="A11244">
            <v>5250304</v>
          </cell>
          <cell r="B11244" t="str">
            <v>52-503-04</v>
          </cell>
          <cell r="C11244" t="str">
            <v xml:space="preserve">FUSE FOR SonicWeldER RX (T1.25H)        </v>
          </cell>
          <cell r="D11244">
            <v>10</v>
          </cell>
          <cell r="E11244">
            <v>7.73</v>
          </cell>
          <cell r="F11244">
            <v>19.325000000000003</v>
          </cell>
        </row>
        <row r="11245">
          <cell r="A11245">
            <v>5250305</v>
          </cell>
          <cell r="B11245" t="str">
            <v>52-503-05</v>
          </cell>
          <cell r="C11245" t="str">
            <v xml:space="preserve">SAFETY BOLT FOR SonicWeldER HAND PIECE  </v>
          </cell>
          <cell r="D11245" t="str">
            <v>PC</v>
          </cell>
          <cell r="E11245">
            <v>16.600000000000001</v>
          </cell>
          <cell r="F11245">
            <v>41.5</v>
          </cell>
        </row>
        <row r="11246">
          <cell r="A11246">
            <v>5250905</v>
          </cell>
          <cell r="B11246" t="str">
            <v>52-509-05</v>
          </cell>
          <cell r="C11246" t="str">
            <v>TWIST DRILL 1,0X20X5MM, DENT. FOR SonicWeld</v>
          </cell>
          <cell r="D11246" t="str">
            <v>PC</v>
          </cell>
          <cell r="E11246">
            <v>49.8</v>
          </cell>
          <cell r="F11246">
            <v>124.5</v>
          </cell>
        </row>
        <row r="11247">
          <cell r="A11247">
            <v>5250906</v>
          </cell>
          <cell r="B11247" t="str">
            <v>52-509-06</v>
          </cell>
          <cell r="C11247" t="str">
            <v>TWIST DRILL 1.0X20X6MM, DENT. FOR SonicWeld</v>
          </cell>
          <cell r="D11247" t="str">
            <v>PC</v>
          </cell>
          <cell r="E11247">
            <v>49.8</v>
          </cell>
          <cell r="F11247">
            <v>124.5</v>
          </cell>
        </row>
        <row r="11248">
          <cell r="A11248">
            <v>5251003</v>
          </cell>
          <cell r="B11248" t="str">
            <v>52-510-03</v>
          </cell>
          <cell r="C11248" t="str">
            <v>TWIST DRILL 1.0X50X3MM, STRY. FOR SonicWeld</v>
          </cell>
          <cell r="D11248" t="str">
            <v>PC</v>
          </cell>
          <cell r="E11248">
            <v>64.3</v>
          </cell>
          <cell r="F11248">
            <v>160.75</v>
          </cell>
        </row>
        <row r="11249">
          <cell r="A11249">
            <v>5251004</v>
          </cell>
          <cell r="B11249" t="str">
            <v>52-510-04</v>
          </cell>
          <cell r="C11249" t="str">
            <v>TWIST DRILL 1.0X50X4MM, STRY. FOR SonicWeld</v>
          </cell>
          <cell r="D11249" t="str">
            <v>PC</v>
          </cell>
          <cell r="E11249">
            <v>64.3</v>
          </cell>
          <cell r="F11249">
            <v>160.75</v>
          </cell>
        </row>
        <row r="11250">
          <cell r="A11250">
            <v>5251005</v>
          </cell>
          <cell r="B11250" t="str">
            <v>52-510-05</v>
          </cell>
          <cell r="C11250" t="str">
            <v>TWIST DRILL 1.0X50X5MM, STRY. FOR SonicWeld</v>
          </cell>
          <cell r="D11250" t="str">
            <v>PC</v>
          </cell>
          <cell r="E11250">
            <v>64.3</v>
          </cell>
          <cell r="F11250">
            <v>160.75</v>
          </cell>
        </row>
        <row r="11251">
          <cell r="A11251">
            <v>5251006</v>
          </cell>
          <cell r="B11251" t="str">
            <v>52-510-06</v>
          </cell>
          <cell r="C11251" t="str">
            <v>TWIST DRILL 1.0X50X6MM, STRY. FOR SonicWeld</v>
          </cell>
          <cell r="D11251" t="str">
            <v>PC</v>
          </cell>
          <cell r="E11251">
            <v>64.3</v>
          </cell>
          <cell r="F11251">
            <v>160.75</v>
          </cell>
        </row>
        <row r="11252">
          <cell r="A11252">
            <v>5251007</v>
          </cell>
          <cell r="B11252" t="str">
            <v>52-510-07</v>
          </cell>
          <cell r="C11252" t="str">
            <v>TWIST DRILL 1.0X50X7MM, STRY. FOR SonicWeld</v>
          </cell>
          <cell r="D11252" t="str">
            <v>PC</v>
          </cell>
          <cell r="E11252">
            <v>64.3</v>
          </cell>
          <cell r="F11252">
            <v>160.75</v>
          </cell>
        </row>
        <row r="11253">
          <cell r="A11253">
            <v>5251008</v>
          </cell>
          <cell r="B11253" t="str">
            <v>52-510-08</v>
          </cell>
          <cell r="C11253" t="str">
            <v>TWIST DRILL 1.0X50X8MM, STRY. FOR SonicWeld</v>
          </cell>
          <cell r="D11253" t="str">
            <v>PC</v>
          </cell>
          <cell r="E11253">
            <v>64.3</v>
          </cell>
          <cell r="F11253">
            <v>160.75</v>
          </cell>
        </row>
        <row r="11254">
          <cell r="A11254">
            <v>5251505</v>
          </cell>
          <cell r="B11254" t="str">
            <v>52-515-05</v>
          </cell>
          <cell r="C11254" t="str">
            <v>TWIST DRILL 1.6X20X5MM, DENT. FOR SonicWeld</v>
          </cell>
          <cell r="D11254" t="str">
            <v>PC</v>
          </cell>
          <cell r="E11254">
            <v>49.8</v>
          </cell>
          <cell r="F11254">
            <v>124.5</v>
          </cell>
        </row>
        <row r="11255">
          <cell r="A11255">
            <v>5251506</v>
          </cell>
          <cell r="B11255" t="str">
            <v>52-515-06</v>
          </cell>
          <cell r="C11255" t="str">
            <v>TWIST DRILL 1.6X20X6MM, DENT. FOR SonicWeld</v>
          </cell>
          <cell r="D11255" t="str">
            <v>PC</v>
          </cell>
          <cell r="E11255">
            <v>49.8</v>
          </cell>
          <cell r="F11255">
            <v>124.5</v>
          </cell>
        </row>
        <row r="11256">
          <cell r="A11256">
            <v>5251510</v>
          </cell>
          <cell r="B11256" t="str">
            <v>52-515-10</v>
          </cell>
          <cell r="C11256" t="str">
            <v>TWIST DRILL 1.6X20X10MM, DENT. FOR SonicWeld</v>
          </cell>
          <cell r="D11256" t="str">
            <v>PC</v>
          </cell>
          <cell r="E11256">
            <v>49.8</v>
          </cell>
          <cell r="F11256">
            <v>124.5</v>
          </cell>
        </row>
        <row r="11257">
          <cell r="A11257">
            <v>5251603</v>
          </cell>
          <cell r="B11257" t="str">
            <v>52-516-03</v>
          </cell>
          <cell r="C11257" t="str">
            <v>TWIST DRILL 1.6X50X3MM, STRY. FOR SonicWeld</v>
          </cell>
          <cell r="D11257" t="str">
            <v>PC</v>
          </cell>
          <cell r="E11257">
            <v>64.3</v>
          </cell>
          <cell r="F11257">
            <v>160.75</v>
          </cell>
        </row>
        <row r="11258">
          <cell r="A11258">
            <v>5251604</v>
          </cell>
          <cell r="B11258" t="str">
            <v>52-516-04</v>
          </cell>
          <cell r="C11258" t="str">
            <v>TWIST DRILL 1.6X50X4MM, STRY. FOR SonicWeld</v>
          </cell>
          <cell r="D11258" t="str">
            <v>PC</v>
          </cell>
          <cell r="E11258">
            <v>64.3</v>
          </cell>
          <cell r="F11258">
            <v>160.75</v>
          </cell>
        </row>
        <row r="11259">
          <cell r="A11259">
            <v>5251605</v>
          </cell>
          <cell r="B11259" t="str">
            <v>52-516-05</v>
          </cell>
          <cell r="C11259" t="str">
            <v>TWIST DRILL 1.6X50X5MM, STRY. FOR SonicWeld</v>
          </cell>
          <cell r="D11259" t="str">
            <v>PC</v>
          </cell>
          <cell r="E11259">
            <v>64.3</v>
          </cell>
          <cell r="F11259">
            <v>160.75</v>
          </cell>
        </row>
        <row r="11260">
          <cell r="A11260">
            <v>5251606</v>
          </cell>
          <cell r="B11260" t="str">
            <v>52-516-06</v>
          </cell>
          <cell r="C11260" t="str">
            <v>TWIST DRILL 1.6X50X6MM, STRY. FOR SonicWeld</v>
          </cell>
          <cell r="D11260" t="str">
            <v>PC</v>
          </cell>
          <cell r="E11260">
            <v>64.3</v>
          </cell>
          <cell r="F11260">
            <v>160.75</v>
          </cell>
        </row>
        <row r="11261">
          <cell r="A11261">
            <v>5251608</v>
          </cell>
          <cell r="B11261" t="str">
            <v>52-516-08</v>
          </cell>
          <cell r="C11261" t="str">
            <v>TWIST DRILL 1.6X50X8MM, STRY. FOR SonicWeld</v>
          </cell>
          <cell r="D11261" t="str">
            <v>PC</v>
          </cell>
          <cell r="E11261">
            <v>64.3</v>
          </cell>
          <cell r="F11261">
            <v>160.75</v>
          </cell>
        </row>
        <row r="11262">
          <cell r="A11262">
            <v>5251610</v>
          </cell>
          <cell r="B11262" t="str">
            <v>52-516-10</v>
          </cell>
          <cell r="C11262" t="str">
            <v>TWIST DRILL 1.6X50X10MM,STR. FOR SonicWeld</v>
          </cell>
          <cell r="D11262" t="str">
            <v>PC</v>
          </cell>
          <cell r="E11262">
            <v>64.3</v>
          </cell>
          <cell r="F11262">
            <v>160.75</v>
          </cell>
        </row>
        <row r="11263">
          <cell r="A11263">
            <v>5251624</v>
          </cell>
          <cell r="B11263" t="str">
            <v>52-516-24</v>
          </cell>
          <cell r="C11263" t="str">
            <v xml:space="preserve">SONICPINS RX 1,6 x 4 MM                 </v>
          </cell>
          <cell r="D11263">
            <v>2</v>
          </cell>
          <cell r="E11263">
            <v>89.5</v>
          </cell>
          <cell r="F11263">
            <v>223.75</v>
          </cell>
        </row>
        <row r="11264">
          <cell r="A11264">
            <v>5251625</v>
          </cell>
          <cell r="B11264" t="str">
            <v>52-516-25</v>
          </cell>
          <cell r="C11264" t="str">
            <v xml:space="preserve">SONICPINS RX 1,6 x 5 MM                 </v>
          </cell>
          <cell r="D11264">
            <v>2</v>
          </cell>
          <cell r="E11264">
            <v>89.5</v>
          </cell>
          <cell r="F11264">
            <v>223.75</v>
          </cell>
        </row>
        <row r="11265">
          <cell r="A11265">
            <v>5251626</v>
          </cell>
          <cell r="B11265" t="str">
            <v>52-516-26</v>
          </cell>
          <cell r="C11265" t="str">
            <v xml:space="preserve">SONICPINS RX 1,6 x 6 MM                 </v>
          </cell>
          <cell r="D11265">
            <v>2</v>
          </cell>
          <cell r="E11265">
            <v>89.5</v>
          </cell>
          <cell r="F11265">
            <v>223.75</v>
          </cell>
        </row>
        <row r="11266">
          <cell r="A11266">
            <v>5251627</v>
          </cell>
          <cell r="B11266" t="str">
            <v>52-516-27</v>
          </cell>
          <cell r="C11266" t="str">
            <v xml:space="preserve">SONICPINS RX 1,6 x 7 MM                 </v>
          </cell>
          <cell r="D11266">
            <v>2</v>
          </cell>
          <cell r="E11266">
            <v>89.5</v>
          </cell>
          <cell r="F11266">
            <v>223.75</v>
          </cell>
        </row>
        <row r="11267">
          <cell r="A11267">
            <v>5251654</v>
          </cell>
          <cell r="B11267" t="str">
            <v>52-516-54</v>
          </cell>
          <cell r="C11267" t="str">
            <v xml:space="preserve">SONICPINS RX 1,6 x 4 MM                 </v>
          </cell>
          <cell r="D11267">
            <v>5</v>
          </cell>
          <cell r="E11267">
            <v>177.5</v>
          </cell>
          <cell r="F11267">
            <v>443.75</v>
          </cell>
        </row>
        <row r="11268">
          <cell r="A11268">
            <v>5251655</v>
          </cell>
          <cell r="B11268" t="str">
            <v>52-516-55</v>
          </cell>
          <cell r="C11268" t="str">
            <v xml:space="preserve">SONICPINS RX 1,6 x 5 MM                 </v>
          </cell>
          <cell r="D11268">
            <v>5</v>
          </cell>
          <cell r="E11268">
            <v>177.5</v>
          </cell>
          <cell r="F11268">
            <v>443.75</v>
          </cell>
        </row>
        <row r="11269">
          <cell r="A11269">
            <v>5251656</v>
          </cell>
          <cell r="B11269" t="str">
            <v>52-516-56</v>
          </cell>
          <cell r="C11269" t="str">
            <v xml:space="preserve">SONICPINS RX 1,6 x 6 MM                 </v>
          </cell>
          <cell r="D11269">
            <v>5</v>
          </cell>
          <cell r="E11269">
            <v>177.5</v>
          </cell>
          <cell r="F11269">
            <v>443.75</v>
          </cell>
        </row>
        <row r="11270">
          <cell r="A11270">
            <v>5251657</v>
          </cell>
          <cell r="B11270" t="str">
            <v>52-516-57</v>
          </cell>
          <cell r="C11270" t="str">
            <v xml:space="preserve">SONICPINS RX 1,6 x 7 MM                 </v>
          </cell>
          <cell r="D11270">
            <v>5</v>
          </cell>
          <cell r="E11270">
            <v>177.5</v>
          </cell>
          <cell r="F11270">
            <v>443.75</v>
          </cell>
        </row>
        <row r="11271">
          <cell r="A11271">
            <v>5252124</v>
          </cell>
          <cell r="B11271" t="str">
            <v>52-521-24</v>
          </cell>
          <cell r="C11271" t="str">
            <v xml:space="preserve">SONICPINS RX 2,1 x 4 MM                 </v>
          </cell>
          <cell r="D11271">
            <v>2</v>
          </cell>
          <cell r="E11271">
            <v>89.5</v>
          </cell>
          <cell r="F11271">
            <v>223.75</v>
          </cell>
        </row>
        <row r="11272">
          <cell r="A11272">
            <v>5252125</v>
          </cell>
          <cell r="B11272" t="str">
            <v>52-521-25</v>
          </cell>
          <cell r="C11272" t="str">
            <v xml:space="preserve">SONICPINS RX 2,1 x 5 MM                 </v>
          </cell>
          <cell r="D11272">
            <v>2</v>
          </cell>
          <cell r="E11272">
            <v>89.5</v>
          </cell>
          <cell r="F11272">
            <v>223.75</v>
          </cell>
        </row>
        <row r="11273">
          <cell r="A11273">
            <v>5252127</v>
          </cell>
          <cell r="B11273" t="str">
            <v>52-521-27</v>
          </cell>
          <cell r="C11273" t="str">
            <v xml:space="preserve">SONICPINS RX 2,1 x 7 MM                 </v>
          </cell>
          <cell r="D11273">
            <v>2</v>
          </cell>
          <cell r="E11273">
            <v>89.5</v>
          </cell>
          <cell r="F11273">
            <v>223.75</v>
          </cell>
        </row>
        <row r="11274">
          <cell r="A11274">
            <v>5252129</v>
          </cell>
          <cell r="B11274" t="str">
            <v>52-521-29</v>
          </cell>
          <cell r="C11274" t="str">
            <v xml:space="preserve">SONICPINS RX 2,1 x 9 MM                 </v>
          </cell>
          <cell r="D11274">
            <v>2</v>
          </cell>
          <cell r="E11274">
            <v>89.5</v>
          </cell>
          <cell r="F11274">
            <v>223.75</v>
          </cell>
        </row>
        <row r="11275">
          <cell r="A11275">
            <v>5252131</v>
          </cell>
          <cell r="B11275" t="str">
            <v>52-521-31</v>
          </cell>
          <cell r="C11275" t="str">
            <v xml:space="preserve">SONICPINS RX 2,1X11 MM                  </v>
          </cell>
          <cell r="D11275">
            <v>2</v>
          </cell>
          <cell r="E11275">
            <v>130.5</v>
          </cell>
          <cell r="F11275">
            <v>326.25</v>
          </cell>
        </row>
        <row r="11276">
          <cell r="A11276">
            <v>5252133</v>
          </cell>
          <cell r="B11276" t="str">
            <v>52-521-33</v>
          </cell>
          <cell r="C11276" t="str">
            <v xml:space="preserve">SONICPINS RX 2,1X13 MM                  </v>
          </cell>
          <cell r="D11276">
            <v>2</v>
          </cell>
          <cell r="E11276">
            <v>132</v>
          </cell>
          <cell r="F11276">
            <v>330</v>
          </cell>
        </row>
        <row r="11277">
          <cell r="A11277">
            <v>5252135</v>
          </cell>
          <cell r="B11277" t="str">
            <v>52-521-35</v>
          </cell>
          <cell r="C11277" t="str">
            <v xml:space="preserve">SONICPINS RX 2,1X15 MM                  </v>
          </cell>
          <cell r="D11277">
            <v>2</v>
          </cell>
          <cell r="E11277">
            <v>133</v>
          </cell>
          <cell r="F11277">
            <v>332.5</v>
          </cell>
        </row>
        <row r="11278">
          <cell r="A11278">
            <v>5252137</v>
          </cell>
          <cell r="B11278" t="str">
            <v>52-521-37</v>
          </cell>
          <cell r="C11278" t="str">
            <v xml:space="preserve">SONICPINS RX 2,1X17 MM                  </v>
          </cell>
          <cell r="D11278">
            <v>2</v>
          </cell>
          <cell r="E11278">
            <v>134.5</v>
          </cell>
          <cell r="F11278">
            <v>336.25</v>
          </cell>
        </row>
        <row r="11279">
          <cell r="A11279">
            <v>5252154</v>
          </cell>
          <cell r="B11279" t="str">
            <v>52-521-54</v>
          </cell>
          <cell r="C11279" t="str">
            <v xml:space="preserve">SONICPINS RX 2,1 x 4 MM                 </v>
          </cell>
          <cell r="D11279">
            <v>5</v>
          </cell>
          <cell r="E11279">
            <v>177.5</v>
          </cell>
          <cell r="F11279">
            <v>443.75</v>
          </cell>
        </row>
        <row r="11280">
          <cell r="A11280">
            <v>5252155</v>
          </cell>
          <cell r="B11280" t="str">
            <v>52-521-55</v>
          </cell>
          <cell r="C11280" t="str">
            <v xml:space="preserve">SONICPINS RX 2,1 x 5 MM                 </v>
          </cell>
          <cell r="D11280">
            <v>5</v>
          </cell>
          <cell r="E11280">
            <v>177.5</v>
          </cell>
          <cell r="F11280">
            <v>443.75</v>
          </cell>
        </row>
        <row r="11281">
          <cell r="A11281">
            <v>5252157</v>
          </cell>
          <cell r="B11281" t="str">
            <v>52-521-57</v>
          </cell>
          <cell r="C11281" t="str">
            <v xml:space="preserve">SONICPINS RX 2,1 x 7 MM                 </v>
          </cell>
          <cell r="D11281">
            <v>5</v>
          </cell>
          <cell r="E11281">
            <v>177.5</v>
          </cell>
          <cell r="F11281">
            <v>443.75</v>
          </cell>
        </row>
        <row r="11282">
          <cell r="A11282">
            <v>5252159</v>
          </cell>
          <cell r="B11282" t="str">
            <v>52-521-59</v>
          </cell>
          <cell r="C11282" t="str">
            <v xml:space="preserve">SONICPINS RX 2,1 x 9 MM                 </v>
          </cell>
          <cell r="D11282">
            <v>5</v>
          </cell>
          <cell r="E11282">
            <v>177.5</v>
          </cell>
          <cell r="F11282">
            <v>443.75</v>
          </cell>
        </row>
        <row r="11283">
          <cell r="A11283">
            <v>5252210</v>
          </cell>
          <cell r="B11283" t="str">
            <v>52-522-10</v>
          </cell>
          <cell r="C11283" t="str">
            <v xml:space="preserve">TWIST DRILL 2,1X24X12MM, DENTAL         </v>
          </cell>
          <cell r="D11283" t="str">
            <v>PC</v>
          </cell>
          <cell r="E11283">
            <v>49.8</v>
          </cell>
          <cell r="F11283">
            <v>124.5</v>
          </cell>
        </row>
        <row r="11284">
          <cell r="A11284">
            <v>5261003</v>
          </cell>
          <cell r="B11284" t="str">
            <v>52-610-03</v>
          </cell>
          <cell r="C11284" t="str">
            <v>TWIST DRILL 1.0X40X3MM,BOS-D F.SonicWeld</v>
          </cell>
          <cell r="D11284" t="str">
            <v>PC</v>
          </cell>
          <cell r="E11284">
            <v>73.900000000000006</v>
          </cell>
          <cell r="F11284">
            <v>184.75</v>
          </cell>
        </row>
        <row r="11285">
          <cell r="A11285">
            <v>5261004</v>
          </cell>
          <cell r="B11285" t="str">
            <v>52-610-04</v>
          </cell>
          <cell r="C11285" t="str">
            <v>TWIST DRILL 1.0X40X4MM,BOS-D F.SonicWeld</v>
          </cell>
          <cell r="D11285" t="str">
            <v>PC</v>
          </cell>
          <cell r="E11285">
            <v>73.900000000000006</v>
          </cell>
          <cell r="F11285">
            <v>184.75</v>
          </cell>
        </row>
        <row r="11286">
          <cell r="A11286">
            <v>5261005</v>
          </cell>
          <cell r="B11286" t="str">
            <v>52-610-05</v>
          </cell>
          <cell r="C11286" t="str">
            <v>TWIST DRILL 1.0X40X5MM,BOS-D F.SonicWeld</v>
          </cell>
          <cell r="D11286" t="str">
            <v>PC</v>
          </cell>
          <cell r="E11286">
            <v>73.900000000000006</v>
          </cell>
          <cell r="F11286">
            <v>184.75</v>
          </cell>
        </row>
        <row r="11287">
          <cell r="A11287">
            <v>5261008</v>
          </cell>
          <cell r="B11287" t="str">
            <v>52-610-08</v>
          </cell>
          <cell r="C11287" t="str">
            <v>TWIST DRILL 1.0X40X8MM,BOS-D F.SonicWeld</v>
          </cell>
          <cell r="D11287" t="str">
            <v>PC</v>
          </cell>
          <cell r="E11287">
            <v>73.900000000000006</v>
          </cell>
          <cell r="F11287">
            <v>184.75</v>
          </cell>
        </row>
        <row r="11288">
          <cell r="A11288">
            <v>5261603</v>
          </cell>
          <cell r="B11288" t="str">
            <v>52-616-03</v>
          </cell>
          <cell r="C11288" t="str">
            <v>TWIST DRILL 1.6X40X3MM,BOS-D F.SonicWeld</v>
          </cell>
          <cell r="D11288" t="str">
            <v>PC</v>
          </cell>
          <cell r="E11288">
            <v>73.900000000000006</v>
          </cell>
          <cell r="F11288">
            <v>184.75</v>
          </cell>
        </row>
        <row r="11289">
          <cell r="A11289">
            <v>5261604</v>
          </cell>
          <cell r="B11289" t="str">
            <v>52-616-04</v>
          </cell>
          <cell r="C11289" t="str">
            <v>TWIST DRILL 1.6X40X4MM,BOS-D F.SonicWeld</v>
          </cell>
          <cell r="D11289" t="str">
            <v>PC</v>
          </cell>
          <cell r="E11289">
            <v>73.900000000000006</v>
          </cell>
          <cell r="F11289">
            <v>184.75</v>
          </cell>
        </row>
        <row r="11290">
          <cell r="A11290">
            <v>5261605</v>
          </cell>
          <cell r="B11290" t="str">
            <v>52-616-05</v>
          </cell>
          <cell r="C11290" t="str">
            <v>TWIST DRILL 1.6X40X5MM,BOS-D F.SonicWeld</v>
          </cell>
          <cell r="D11290" t="str">
            <v>PC</v>
          </cell>
          <cell r="E11290">
            <v>73.900000000000006</v>
          </cell>
          <cell r="F11290">
            <v>184.75</v>
          </cell>
        </row>
        <row r="11291">
          <cell r="A11291">
            <v>5261610</v>
          </cell>
          <cell r="B11291" t="str">
            <v>52-616-10</v>
          </cell>
          <cell r="C11291" t="str">
            <v xml:space="preserve">TWIST DRILL 1.6X40X10MM,BOS F.SonicWeld </v>
          </cell>
          <cell r="D11291" t="str">
            <v>PC</v>
          </cell>
          <cell r="E11291">
            <v>73.900000000000006</v>
          </cell>
          <cell r="F11291">
            <v>184.75</v>
          </cell>
        </row>
        <row r="11292">
          <cell r="A11292">
            <v>5261624</v>
          </cell>
          <cell r="B11292" t="str">
            <v>52-616-24</v>
          </cell>
          <cell r="C11292" t="str">
            <v xml:space="preserve">SONICPINS RX 1,6X4 MM                   </v>
          </cell>
          <cell r="D11292" t="str">
            <v>20P</v>
          </cell>
          <cell r="E11292">
            <v>548</v>
          </cell>
          <cell r="F11292">
            <v>1370</v>
          </cell>
        </row>
        <row r="11293">
          <cell r="A11293">
            <v>5261625</v>
          </cell>
          <cell r="B11293" t="str">
            <v>52-616-25</v>
          </cell>
          <cell r="C11293" t="str">
            <v xml:space="preserve">SONICPINS RX 1,6X5 MM                   </v>
          </cell>
          <cell r="D11293" t="str">
            <v>20P</v>
          </cell>
          <cell r="E11293">
            <v>548</v>
          </cell>
          <cell r="F11293">
            <v>1370</v>
          </cell>
        </row>
        <row r="11294">
          <cell r="A11294">
            <v>5262124</v>
          </cell>
          <cell r="B11294" t="str">
            <v>52-621-24</v>
          </cell>
          <cell r="C11294" t="str">
            <v xml:space="preserve">SONICPINS RX 2,1X4 MM                   </v>
          </cell>
          <cell r="D11294" t="str">
            <v>20P</v>
          </cell>
          <cell r="E11294">
            <v>578</v>
          </cell>
          <cell r="F11294">
            <v>1445</v>
          </cell>
        </row>
        <row r="11295">
          <cell r="A11295">
            <v>5262125</v>
          </cell>
          <cell r="B11295" t="str">
            <v>52-621-25</v>
          </cell>
          <cell r="C11295" t="str">
            <v xml:space="preserve">SONICPINS RX 2,1X5 MM                   </v>
          </cell>
          <cell r="D11295" t="str">
            <v>20P</v>
          </cell>
          <cell r="E11295">
            <v>578</v>
          </cell>
          <cell r="F11295">
            <v>1445</v>
          </cell>
        </row>
        <row r="11296">
          <cell r="A11296">
            <v>5264114</v>
          </cell>
          <cell r="B11296" t="str">
            <v>52-641-14</v>
          </cell>
          <cell r="C11296" t="str">
            <v xml:space="preserve">ENDOBROW SONICPIN RX 2,1X4 MM           </v>
          </cell>
          <cell r="D11296" t="str">
            <v>PC</v>
          </cell>
          <cell r="E11296">
            <v>38.700000000000003</v>
          </cell>
          <cell r="F11296">
            <v>96.75</v>
          </cell>
        </row>
        <row r="11297">
          <cell r="A11297">
            <v>5264115</v>
          </cell>
          <cell r="B11297" t="str">
            <v>52-641-15</v>
          </cell>
          <cell r="C11297" t="str">
            <v xml:space="preserve">ENDOBROW SONICPIN RX 2,1X5 MM           </v>
          </cell>
          <cell r="D11297" t="str">
            <v>PC</v>
          </cell>
          <cell r="E11297">
            <v>38.700000000000003</v>
          </cell>
          <cell r="F11297">
            <v>96.75</v>
          </cell>
        </row>
        <row r="11298">
          <cell r="A11298">
            <v>5410001</v>
          </cell>
          <cell r="B11298" t="str">
            <v>54-100-01</v>
          </cell>
          <cell r="C11298" t="str">
            <v xml:space="preserve">MARTIN-ASEPTIC HAND BRUSH               </v>
          </cell>
          <cell r="D11298">
            <v>10</v>
          </cell>
          <cell r="E11298">
            <v>22.14</v>
          </cell>
          <cell r="F11298">
            <v>55.35</v>
          </cell>
        </row>
        <row r="11299">
          <cell r="A11299">
            <v>5415010</v>
          </cell>
          <cell r="B11299" t="str">
            <v>54-150-10</v>
          </cell>
          <cell r="C11299" t="str">
            <v xml:space="preserve">MARTIN BRUSH DISP.SMALL COMP            </v>
          </cell>
          <cell r="D11299" t="str">
            <v>PC</v>
          </cell>
          <cell r="E11299">
            <v>182.7</v>
          </cell>
          <cell r="F11299">
            <v>456.75</v>
          </cell>
        </row>
        <row r="11300">
          <cell r="A11300">
            <v>5415020</v>
          </cell>
          <cell r="B11300" t="str">
            <v>54-150-20</v>
          </cell>
          <cell r="C11300" t="str">
            <v xml:space="preserve">MARTIN BRUSH DISPENSER COMPL            </v>
          </cell>
          <cell r="D11300" t="str">
            <v>PC</v>
          </cell>
          <cell r="E11300">
            <v>228.15</v>
          </cell>
          <cell r="F11300">
            <v>570.375</v>
          </cell>
        </row>
        <row r="11301">
          <cell r="A11301">
            <v>5415120</v>
          </cell>
          <cell r="B11301" t="str">
            <v>54-151-20</v>
          </cell>
          <cell r="C11301" t="str">
            <v xml:space="preserve">MART BRUSH DISPENS WITHOUT HOOK         </v>
          </cell>
          <cell r="D11301" t="str">
            <v>PC</v>
          </cell>
          <cell r="E11301">
            <v>203.4</v>
          </cell>
          <cell r="F11301">
            <v>508.5</v>
          </cell>
        </row>
        <row r="11302">
          <cell r="A11302">
            <v>5415525</v>
          </cell>
          <cell r="B11302" t="str">
            <v>54-155-25</v>
          </cell>
          <cell r="C11302" t="str">
            <v xml:space="preserve">COVER OF PPSU FOR BRUSH DISPENSER       </v>
          </cell>
          <cell r="D11302" t="str">
            <v>PC</v>
          </cell>
          <cell r="E11302">
            <v>3.75</v>
          </cell>
          <cell r="F11302">
            <v>9.375</v>
          </cell>
        </row>
        <row r="11303">
          <cell r="A11303">
            <v>5415610</v>
          </cell>
          <cell r="B11303" t="str">
            <v>54-156-10</v>
          </cell>
          <cell r="C11303" t="str">
            <v xml:space="preserve">SUSPENSION SMALL DISPENSER              </v>
          </cell>
          <cell r="D11303" t="str">
            <v>PC</v>
          </cell>
          <cell r="E11303">
            <v>9.27</v>
          </cell>
          <cell r="F11303">
            <v>23.174999999999997</v>
          </cell>
        </row>
        <row r="11304">
          <cell r="A11304">
            <v>5415620</v>
          </cell>
          <cell r="B11304" t="str">
            <v>54-156-20</v>
          </cell>
          <cell r="C11304" t="str">
            <v xml:space="preserve">SUSPENSION HOOK FOR 54-151-20           </v>
          </cell>
          <cell r="D11304" t="str">
            <v>PC</v>
          </cell>
          <cell r="E11304">
            <v>9.9</v>
          </cell>
          <cell r="F11304">
            <v>24.75</v>
          </cell>
        </row>
        <row r="11305">
          <cell r="A11305">
            <v>5416020</v>
          </cell>
          <cell r="B11305" t="str">
            <v>54-160-20</v>
          </cell>
          <cell r="C11305" t="str">
            <v xml:space="preserve">BOX F USED NAILBRUSH WSUSP              </v>
          </cell>
          <cell r="D11305" t="str">
            <v>PC</v>
          </cell>
          <cell r="E11305">
            <v>80.819999999999993</v>
          </cell>
          <cell r="F11305">
            <v>202.04999999999998</v>
          </cell>
        </row>
        <row r="11306">
          <cell r="A11306">
            <v>5416030</v>
          </cell>
          <cell r="B11306" t="str">
            <v>54-160-30</v>
          </cell>
          <cell r="C11306" t="str">
            <v xml:space="preserve">BRUSH COLL BASKET W-OUT HOOK            </v>
          </cell>
          <cell r="D11306" t="str">
            <v>PC</v>
          </cell>
          <cell r="E11306">
            <v>70.2</v>
          </cell>
          <cell r="F11306">
            <v>175.5</v>
          </cell>
        </row>
        <row r="11307">
          <cell r="A11307">
            <v>5422001</v>
          </cell>
          <cell r="B11307" t="str">
            <v>54-220-01</v>
          </cell>
          <cell r="C11307" t="str">
            <v xml:space="preserve">BRUSH COLLECTING BASKET                 </v>
          </cell>
          <cell r="D11307" t="str">
            <v>PC</v>
          </cell>
          <cell r="E11307">
            <v>29.61</v>
          </cell>
          <cell r="F11307">
            <v>74.025000000000006</v>
          </cell>
        </row>
        <row r="11308">
          <cell r="A11308">
            <v>5430110</v>
          </cell>
          <cell r="B11308" t="str">
            <v>54-301-10</v>
          </cell>
          <cell r="C11308" t="str">
            <v xml:space="preserve">HOSPITAL NURSE SET                      </v>
          </cell>
          <cell r="D11308" t="str">
            <v>PC</v>
          </cell>
          <cell r="E11308">
            <v>26.91</v>
          </cell>
          <cell r="F11308">
            <v>67.275000000000006</v>
          </cell>
        </row>
        <row r="11309">
          <cell r="A11309">
            <v>5430510</v>
          </cell>
          <cell r="B11309" t="str">
            <v>54-305-10</v>
          </cell>
          <cell r="C11309" t="str">
            <v xml:space="preserve">NAIL SCISSORS CURVED                    </v>
          </cell>
          <cell r="D11309" t="str">
            <v>PC</v>
          </cell>
          <cell r="E11309">
            <v>13.32</v>
          </cell>
          <cell r="F11309">
            <v>33.299999999999997</v>
          </cell>
        </row>
        <row r="11310">
          <cell r="A11310">
            <v>5433114</v>
          </cell>
          <cell r="B11310" t="str">
            <v>54-331-14</v>
          </cell>
          <cell r="C11310" t="str">
            <v xml:space="preserve">NIPPER                                  </v>
          </cell>
          <cell r="D11310" t="str">
            <v>PC</v>
          </cell>
          <cell r="E11310">
            <v>23.85</v>
          </cell>
          <cell r="F11310">
            <v>59.625</v>
          </cell>
        </row>
        <row r="11311">
          <cell r="A11311">
            <v>5433614</v>
          </cell>
          <cell r="B11311" t="str">
            <v>54-336-14</v>
          </cell>
          <cell r="C11311" t="str">
            <v xml:space="preserve">NAIL-NIPPER  14 CM                      </v>
          </cell>
          <cell r="D11311" t="str">
            <v>PC</v>
          </cell>
          <cell r="E11311">
            <v>24.66</v>
          </cell>
          <cell r="F11311">
            <v>61.65</v>
          </cell>
        </row>
        <row r="11312">
          <cell r="A11312">
            <v>5433616</v>
          </cell>
          <cell r="B11312" t="str">
            <v>54-336-16</v>
          </cell>
          <cell r="C11312" t="str">
            <v xml:space="preserve">NAIL-NIPPER  16 CM                      </v>
          </cell>
          <cell r="D11312" t="str">
            <v>PC</v>
          </cell>
          <cell r="E11312">
            <v>27.09</v>
          </cell>
          <cell r="F11312">
            <v>67.724999999999994</v>
          </cell>
        </row>
        <row r="11313">
          <cell r="A11313">
            <v>5434111</v>
          </cell>
          <cell r="B11313" t="str">
            <v>54-341-11</v>
          </cell>
          <cell r="C11313" t="str">
            <v xml:space="preserve">NIPPER                                  </v>
          </cell>
          <cell r="D11313" t="str">
            <v>PC</v>
          </cell>
          <cell r="E11313">
            <v>21.15</v>
          </cell>
          <cell r="F11313">
            <v>52.875</v>
          </cell>
        </row>
        <row r="11314">
          <cell r="A11314">
            <v>5434113</v>
          </cell>
          <cell r="B11314" t="str">
            <v>54-341-13</v>
          </cell>
          <cell r="C11314" t="str">
            <v xml:space="preserve">NIPPER                                  </v>
          </cell>
          <cell r="D11314" t="str">
            <v>PC</v>
          </cell>
          <cell r="E11314">
            <v>23.13</v>
          </cell>
          <cell r="F11314">
            <v>57.824999999999996</v>
          </cell>
        </row>
        <row r="11315">
          <cell r="A11315">
            <v>5434713</v>
          </cell>
          <cell r="B11315" t="str">
            <v>54-347-13</v>
          </cell>
          <cell r="C11315" t="str">
            <v xml:space="preserve">NAIL NIPPER                             </v>
          </cell>
          <cell r="D11315" t="str">
            <v>PC</v>
          </cell>
          <cell r="E11315">
            <v>23.76</v>
          </cell>
          <cell r="F11315">
            <v>59.400000000000006</v>
          </cell>
        </row>
        <row r="11316">
          <cell r="A11316">
            <v>5435312</v>
          </cell>
          <cell r="B11316" t="str">
            <v>54-353-12</v>
          </cell>
          <cell r="C11316" t="str">
            <v xml:space="preserve">NAIL NIPPER  12 CM                      </v>
          </cell>
          <cell r="D11316" t="str">
            <v>PC</v>
          </cell>
          <cell r="E11316">
            <v>23.76</v>
          </cell>
          <cell r="F11316">
            <v>59.400000000000006</v>
          </cell>
        </row>
        <row r="11317">
          <cell r="A11317">
            <v>5436011</v>
          </cell>
          <cell r="B11317" t="str">
            <v>54-360-11</v>
          </cell>
          <cell r="C11317" t="str">
            <v xml:space="preserve">SPLITTING FORCEPS  11 CM                </v>
          </cell>
          <cell r="D11317" t="str">
            <v>PC</v>
          </cell>
          <cell r="E11317">
            <v>23.76</v>
          </cell>
          <cell r="F11317">
            <v>59.400000000000006</v>
          </cell>
        </row>
        <row r="11318">
          <cell r="A11318">
            <v>5436013</v>
          </cell>
          <cell r="B11318" t="str">
            <v>54-360-13</v>
          </cell>
          <cell r="C11318" t="str">
            <v xml:space="preserve">SPLITTING FORCEPS  13 CM                </v>
          </cell>
          <cell r="D11318" t="str">
            <v>PC</v>
          </cell>
          <cell r="E11318">
            <v>24.03</v>
          </cell>
          <cell r="F11318">
            <v>60.075000000000003</v>
          </cell>
        </row>
        <row r="11319">
          <cell r="A11319">
            <v>5436015</v>
          </cell>
          <cell r="B11319" t="str">
            <v>54-360-15</v>
          </cell>
          <cell r="C11319" t="str">
            <v xml:space="preserve">HAIL SPLITTING FORCEPS  15 CM           </v>
          </cell>
          <cell r="D11319" t="str">
            <v>PC</v>
          </cell>
          <cell r="E11319">
            <v>23.76</v>
          </cell>
          <cell r="F11319">
            <v>59.400000000000006</v>
          </cell>
        </row>
        <row r="11320">
          <cell r="A11320">
            <v>5436511</v>
          </cell>
          <cell r="B11320" t="str">
            <v>54-365-11</v>
          </cell>
          <cell r="C11320" t="str">
            <v xml:space="preserve">NIPPER                                  </v>
          </cell>
          <cell r="D11320" t="str">
            <v>PC</v>
          </cell>
          <cell r="E11320">
            <v>48.69</v>
          </cell>
          <cell r="F11320">
            <v>121.72499999999999</v>
          </cell>
        </row>
        <row r="11321">
          <cell r="A11321">
            <v>5436513</v>
          </cell>
          <cell r="B11321" t="str">
            <v>54-365-13</v>
          </cell>
          <cell r="C11321" t="str">
            <v xml:space="preserve">NIPPER  13 CM                           </v>
          </cell>
          <cell r="D11321" t="str">
            <v>PC</v>
          </cell>
          <cell r="E11321">
            <v>48.69</v>
          </cell>
          <cell r="F11321">
            <v>121.72499999999999</v>
          </cell>
        </row>
        <row r="11322">
          <cell r="A11322">
            <v>5437310</v>
          </cell>
          <cell r="B11322" t="str">
            <v>54-373-10</v>
          </cell>
          <cell r="C11322" t="str">
            <v xml:space="preserve">CUTICLE NIPPER CONVEX CUT  10,5 CM      </v>
          </cell>
          <cell r="D11322" t="str">
            <v>PC</v>
          </cell>
          <cell r="E11322">
            <v>22.14</v>
          </cell>
          <cell r="F11322">
            <v>55.35</v>
          </cell>
        </row>
        <row r="11323">
          <cell r="A11323">
            <v>5437810</v>
          </cell>
          <cell r="B11323" t="str">
            <v>54-378-10</v>
          </cell>
          <cell r="C11323" t="str">
            <v xml:space="preserve">CUTICLE SCISSORS                        </v>
          </cell>
          <cell r="D11323" t="str">
            <v>PC</v>
          </cell>
          <cell r="E11323">
            <v>13.41</v>
          </cell>
          <cell r="F11323">
            <v>33.524999999999999</v>
          </cell>
        </row>
        <row r="11324">
          <cell r="A11324">
            <v>5437812</v>
          </cell>
          <cell r="B11324" t="str">
            <v>54-378-12</v>
          </cell>
          <cell r="C11324" t="str">
            <v xml:space="preserve">CUTICLE SCISSORS,12CM,STRAIGHT          </v>
          </cell>
          <cell r="D11324" t="str">
            <v>PC</v>
          </cell>
          <cell r="E11324">
            <v>15.03</v>
          </cell>
          <cell r="F11324">
            <v>37.574999999999996</v>
          </cell>
        </row>
        <row r="11325">
          <cell r="A11325">
            <v>5437910</v>
          </cell>
          <cell r="B11325" t="str">
            <v>54-379-10</v>
          </cell>
          <cell r="C11325" t="str">
            <v xml:space="preserve">CUTICLE SCISSORS                        </v>
          </cell>
          <cell r="D11325" t="str">
            <v>PC</v>
          </cell>
          <cell r="E11325">
            <v>15.12</v>
          </cell>
          <cell r="F11325">
            <v>37.799999999999997</v>
          </cell>
        </row>
        <row r="11326">
          <cell r="A11326">
            <v>5437912</v>
          </cell>
          <cell r="B11326" t="str">
            <v>54-379-12</v>
          </cell>
          <cell r="C11326" t="str">
            <v xml:space="preserve">CUTICLE SCISSORS,12CM, CURVED           </v>
          </cell>
          <cell r="D11326" t="str">
            <v>PC</v>
          </cell>
          <cell r="E11326">
            <v>16.559999999999999</v>
          </cell>
          <cell r="F11326">
            <v>41.4</v>
          </cell>
        </row>
        <row r="11327">
          <cell r="A11327">
            <v>5438610</v>
          </cell>
          <cell r="B11327" t="str">
            <v>54-386-10</v>
          </cell>
          <cell r="C11327" t="str">
            <v xml:space="preserve">NAIL FILE                               </v>
          </cell>
          <cell r="D11327" t="str">
            <v>PC</v>
          </cell>
          <cell r="E11327">
            <v>5.24</v>
          </cell>
          <cell r="F11327">
            <v>13.100000000000001</v>
          </cell>
        </row>
        <row r="11328">
          <cell r="A11328">
            <v>5438811</v>
          </cell>
          <cell r="B11328" t="str">
            <v>54-388-11</v>
          </cell>
          <cell r="C11328" t="str">
            <v xml:space="preserve">NAIL FILE HOLLOW                        </v>
          </cell>
          <cell r="D11328" t="str">
            <v>PC</v>
          </cell>
          <cell r="E11328">
            <v>5.64</v>
          </cell>
          <cell r="F11328">
            <v>14.1</v>
          </cell>
        </row>
        <row r="11329">
          <cell r="A11329">
            <v>5438916</v>
          </cell>
          <cell r="B11329" t="str">
            <v>54-389-16</v>
          </cell>
          <cell r="C11329" t="str">
            <v xml:space="preserve">NAIL FILE                               </v>
          </cell>
          <cell r="D11329" t="str">
            <v>PC</v>
          </cell>
          <cell r="E11329">
            <v>1.51</v>
          </cell>
          <cell r="F11329">
            <v>3.7749999999999999</v>
          </cell>
        </row>
        <row r="11330">
          <cell r="A11330">
            <v>5440501</v>
          </cell>
          <cell r="B11330" t="str">
            <v>54-405-01</v>
          </cell>
          <cell r="C11330" t="str">
            <v xml:space="preserve">ZELLER DENTAL GOGGLE                    </v>
          </cell>
          <cell r="D11330" t="str">
            <v>PC</v>
          </cell>
          <cell r="E11330">
            <v>57.8</v>
          </cell>
          <cell r="F11330">
            <v>144.5</v>
          </cell>
        </row>
        <row r="11331">
          <cell r="A11331">
            <v>5440600</v>
          </cell>
          <cell r="B11331" t="str">
            <v>54-406-00</v>
          </cell>
          <cell r="C11331" t="str">
            <v xml:space="preserve">ZELLER GLASSES WTHT SHIELD              </v>
          </cell>
          <cell r="D11331" t="str">
            <v>PC</v>
          </cell>
          <cell r="E11331">
            <v>26.3</v>
          </cell>
          <cell r="F11331">
            <v>65.75</v>
          </cell>
        </row>
        <row r="11332">
          <cell r="A11332">
            <v>5441001</v>
          </cell>
          <cell r="B11332" t="str">
            <v>54-410-01</v>
          </cell>
          <cell r="C11332" t="str">
            <v xml:space="preserve">MD MARTIN FACE PROTECTOR CPL            </v>
          </cell>
          <cell r="D11332" t="str">
            <v>PC</v>
          </cell>
          <cell r="E11332">
            <v>42.2</v>
          </cell>
          <cell r="F11332">
            <v>105.5</v>
          </cell>
        </row>
        <row r="11333">
          <cell r="A11333">
            <v>5441005</v>
          </cell>
          <cell r="B11333" t="str">
            <v>54-410-05</v>
          </cell>
          <cell r="C11333" t="str">
            <v xml:space="preserve">PROTECT SHIELD FOR 54-410-01            </v>
          </cell>
          <cell r="D11333" t="str">
            <v>PC</v>
          </cell>
          <cell r="E11333">
            <v>11.6</v>
          </cell>
          <cell r="F11333">
            <v>29</v>
          </cell>
        </row>
        <row r="11334">
          <cell r="A11334">
            <v>5441006</v>
          </cell>
          <cell r="B11334" t="str">
            <v>54-410-06</v>
          </cell>
          <cell r="C11334" t="str">
            <v xml:space="preserve">HEAD BAND FOR 54-410-01                 </v>
          </cell>
          <cell r="D11334" t="str">
            <v>PC</v>
          </cell>
          <cell r="E11334">
            <v>34</v>
          </cell>
          <cell r="F11334">
            <v>85</v>
          </cell>
        </row>
        <row r="11335">
          <cell r="A11335">
            <v>5500401</v>
          </cell>
          <cell r="B11335" t="str">
            <v>55-004-01</v>
          </cell>
          <cell r="C11335" t="str">
            <v xml:space="preserve">BASIC INSTR.HOLDER LONG 247 MM          </v>
          </cell>
          <cell r="D11335" t="str">
            <v>PC</v>
          </cell>
          <cell r="E11335">
            <v>7.66</v>
          </cell>
          <cell r="F11335">
            <v>19.149999999999999</v>
          </cell>
        </row>
        <row r="11336">
          <cell r="A11336">
            <v>5500402</v>
          </cell>
          <cell r="B11336" t="str">
            <v>55-004-02</v>
          </cell>
          <cell r="C11336" t="str">
            <v xml:space="preserve">BASIC INSTR.HOLDER LONG 237 MM          </v>
          </cell>
          <cell r="D11336" t="str">
            <v>PC</v>
          </cell>
          <cell r="E11336">
            <v>6.35</v>
          </cell>
          <cell r="F11336">
            <v>15.875</v>
          </cell>
        </row>
        <row r="11337">
          <cell r="A11337">
            <v>5500403</v>
          </cell>
          <cell r="B11337" t="str">
            <v>55-004-03</v>
          </cell>
          <cell r="C11337" t="str">
            <v xml:space="preserve">BASIC INSTRUMENT HOLDER CROSS           </v>
          </cell>
          <cell r="D11337" t="str">
            <v>PC</v>
          </cell>
          <cell r="E11337">
            <v>7.31</v>
          </cell>
          <cell r="F11337">
            <v>18.274999999999999</v>
          </cell>
        </row>
        <row r="11338">
          <cell r="A11338">
            <v>5500404</v>
          </cell>
          <cell r="B11338" t="str">
            <v>55-004-04</v>
          </cell>
          <cell r="C11338" t="str">
            <v xml:space="preserve">BASIC INSTRUMENT HOLDER SHORT           </v>
          </cell>
          <cell r="D11338" t="str">
            <v>PC</v>
          </cell>
          <cell r="E11338">
            <v>5.01</v>
          </cell>
          <cell r="F11338">
            <v>12.524999999999999</v>
          </cell>
        </row>
        <row r="11339">
          <cell r="A11339">
            <v>5500407</v>
          </cell>
          <cell r="B11339" t="str">
            <v>55-004-07</v>
          </cell>
          <cell r="C11339" t="str">
            <v xml:space="preserve">BASIC INSTRUMENT SUPPORT FOR "ECO-TRAY" </v>
          </cell>
          <cell r="D11339" t="str">
            <v>PC</v>
          </cell>
          <cell r="E11339">
            <v>7.02</v>
          </cell>
          <cell r="F11339">
            <v>17.549999999999997</v>
          </cell>
        </row>
        <row r="11340">
          <cell r="A11340">
            <v>5500409</v>
          </cell>
          <cell r="B11340" t="str">
            <v>55-004-09</v>
          </cell>
          <cell r="C11340" t="str">
            <v xml:space="preserve">BASIC INSTRUMENT HOLDER CROSS, 166 MM   </v>
          </cell>
          <cell r="D11340" t="str">
            <v>PC</v>
          </cell>
          <cell r="E11340">
            <v>6.97</v>
          </cell>
          <cell r="F11340">
            <v>17.425000000000001</v>
          </cell>
        </row>
        <row r="11341">
          <cell r="A11341">
            <v>5500501</v>
          </cell>
          <cell r="B11341" t="str">
            <v>55-005-01</v>
          </cell>
          <cell r="C11341" t="str">
            <v xml:space="preserve">SORTING DIVIDER WITH SUPPORT            </v>
          </cell>
          <cell r="D11341">
            <v>16</v>
          </cell>
          <cell r="E11341">
            <v>12.2</v>
          </cell>
          <cell r="F11341">
            <v>30.5</v>
          </cell>
        </row>
        <row r="11342">
          <cell r="A11342">
            <v>5500502</v>
          </cell>
          <cell r="B11342" t="str">
            <v>55-005-02</v>
          </cell>
          <cell r="C11342" t="str">
            <v xml:space="preserve">SORTING DIVIDER WITHOUT SUPPORT         </v>
          </cell>
          <cell r="D11342">
            <v>16</v>
          </cell>
          <cell r="E11342">
            <v>12.2</v>
          </cell>
          <cell r="F11342">
            <v>30.5</v>
          </cell>
        </row>
        <row r="11343">
          <cell r="A11343">
            <v>5500601</v>
          </cell>
          <cell r="B11343" t="str">
            <v>55-006-01</v>
          </cell>
          <cell r="C11343" t="str">
            <v>SPRING ELEMENT LONG F. 30 MM TRAY HEIGHT</v>
          </cell>
          <cell r="D11343" t="str">
            <v>PC</v>
          </cell>
          <cell r="E11343">
            <v>20.7</v>
          </cell>
          <cell r="F11343">
            <v>51.75</v>
          </cell>
        </row>
        <row r="11344">
          <cell r="A11344">
            <v>5500602</v>
          </cell>
          <cell r="B11344" t="str">
            <v>55-006-02</v>
          </cell>
          <cell r="C11344" t="str">
            <v>SPRING ELEMENT CROSS F.30 MM TRAY HEIGHT</v>
          </cell>
          <cell r="D11344" t="str">
            <v>PC</v>
          </cell>
          <cell r="E11344">
            <v>15.1</v>
          </cell>
          <cell r="F11344">
            <v>37.75</v>
          </cell>
        </row>
        <row r="11345">
          <cell r="A11345">
            <v>5500603</v>
          </cell>
          <cell r="B11345" t="str">
            <v>55-006-03</v>
          </cell>
          <cell r="C11345" t="str">
            <v>SPRING ELEMENT SHORT F.30 MM TRAY HEIGHT</v>
          </cell>
          <cell r="D11345" t="str">
            <v>PC</v>
          </cell>
          <cell r="E11345">
            <v>12.2</v>
          </cell>
          <cell r="F11345">
            <v>30.5</v>
          </cell>
        </row>
        <row r="11346">
          <cell r="A11346">
            <v>5500604</v>
          </cell>
          <cell r="B11346" t="str">
            <v>55-006-04</v>
          </cell>
          <cell r="C11346" t="str">
            <v xml:space="preserve">SPRING ELEMENT LONG F.54 MM TRAY HEIGHT </v>
          </cell>
          <cell r="D11346" t="str">
            <v>PC</v>
          </cell>
          <cell r="E11346">
            <v>20.7</v>
          </cell>
          <cell r="F11346">
            <v>51.75</v>
          </cell>
        </row>
        <row r="11347">
          <cell r="A11347">
            <v>5500605</v>
          </cell>
          <cell r="B11347" t="str">
            <v>55-006-05</v>
          </cell>
          <cell r="C11347" t="str">
            <v>SPRING ELEMENT CROSS F. 54MM TRAY HEIGHT</v>
          </cell>
          <cell r="D11347" t="str">
            <v>PC</v>
          </cell>
          <cell r="E11347">
            <v>16.7</v>
          </cell>
          <cell r="F11347">
            <v>41.75</v>
          </cell>
        </row>
        <row r="11348">
          <cell r="A11348">
            <v>5500606</v>
          </cell>
          <cell r="B11348" t="str">
            <v>55-006-06</v>
          </cell>
          <cell r="C11348" t="str">
            <v>SPRING ELEMENT SHORT F. 54MM TRAY HEIGHT</v>
          </cell>
          <cell r="D11348" t="str">
            <v>PC</v>
          </cell>
          <cell r="E11348">
            <v>13.4</v>
          </cell>
          <cell r="F11348">
            <v>33.5</v>
          </cell>
        </row>
        <row r="11349">
          <cell r="A11349">
            <v>5500701</v>
          </cell>
          <cell r="B11349" t="str">
            <v>55-007-01</v>
          </cell>
          <cell r="C11349" t="str">
            <v>FIX.ELEM.F.RINGHANDLE INSTR.F.30 MM TRAY</v>
          </cell>
          <cell r="D11349" t="str">
            <v>PC</v>
          </cell>
          <cell r="E11349">
            <v>2.5099999999999998</v>
          </cell>
          <cell r="F11349">
            <v>6.2749999999999995</v>
          </cell>
        </row>
        <row r="11350">
          <cell r="A11350">
            <v>5500702</v>
          </cell>
          <cell r="B11350" t="str">
            <v>55-007-02</v>
          </cell>
          <cell r="C11350" t="str">
            <v>FIX.ELEM.F.RINGHANDLE INSTR.38X54MM TRAY</v>
          </cell>
          <cell r="D11350" t="str">
            <v>PC</v>
          </cell>
          <cell r="E11350">
            <v>2.5099999999999998</v>
          </cell>
          <cell r="F11350">
            <v>6.2749999999999995</v>
          </cell>
        </row>
        <row r="11351">
          <cell r="A11351">
            <v>5500801</v>
          </cell>
          <cell r="B11351" t="str">
            <v>55-008-01</v>
          </cell>
          <cell r="C11351" t="str">
            <v xml:space="preserve">STOP FRAME CROSS F. 30 MM TRAY HEIGHT   </v>
          </cell>
          <cell r="D11351" t="str">
            <v>PC</v>
          </cell>
          <cell r="E11351">
            <v>9.08</v>
          </cell>
          <cell r="F11351">
            <v>22.7</v>
          </cell>
        </row>
        <row r="11352">
          <cell r="A11352">
            <v>5500802</v>
          </cell>
          <cell r="B11352" t="str">
            <v>55-008-02</v>
          </cell>
          <cell r="C11352" t="str">
            <v xml:space="preserve">STOP FRAME SHORT F. 30 MM TRAY HEIGHT   </v>
          </cell>
          <cell r="D11352" t="str">
            <v>PC</v>
          </cell>
          <cell r="E11352">
            <v>8.23</v>
          </cell>
          <cell r="F11352">
            <v>20.575000000000003</v>
          </cell>
        </row>
        <row r="11353">
          <cell r="A11353">
            <v>5500803</v>
          </cell>
          <cell r="B11353" t="str">
            <v>55-008-03</v>
          </cell>
          <cell r="C11353" t="str">
            <v xml:space="preserve">STOP FRAME CROSS F. 54 MM TRAY HEIGHT   </v>
          </cell>
          <cell r="D11353" t="str">
            <v>PC</v>
          </cell>
          <cell r="E11353">
            <v>11</v>
          </cell>
          <cell r="F11353">
            <v>27.5</v>
          </cell>
        </row>
        <row r="11354">
          <cell r="A11354">
            <v>5500804</v>
          </cell>
          <cell r="B11354" t="str">
            <v>55-008-04</v>
          </cell>
          <cell r="C11354" t="str">
            <v xml:space="preserve">STOP FRAME SHORT F. 54 MM TRAY HEIGHT   </v>
          </cell>
          <cell r="D11354" t="str">
            <v>PC</v>
          </cell>
          <cell r="E11354">
            <v>8.23</v>
          </cell>
          <cell r="F11354">
            <v>20.575000000000003</v>
          </cell>
        </row>
        <row r="11355">
          <cell r="A11355">
            <v>5500808</v>
          </cell>
          <cell r="B11355" t="str">
            <v>55-008-08</v>
          </cell>
          <cell r="C11355" t="str">
            <v xml:space="preserve">REPL. FILTER ELEMENT F. ERGO SAFE CONT. </v>
          </cell>
          <cell r="D11355" t="str">
            <v>PC</v>
          </cell>
          <cell r="E11355">
            <v>12.1</v>
          </cell>
          <cell r="F11355">
            <v>30.25</v>
          </cell>
        </row>
        <row r="11356">
          <cell r="A11356">
            <v>5500810</v>
          </cell>
          <cell r="B11356" t="str">
            <v>55-008-10</v>
          </cell>
          <cell r="C11356" t="str">
            <v xml:space="preserve">RACK FOR DRILLS AND ELECTRODES          </v>
          </cell>
          <cell r="D11356" t="str">
            <v>PC</v>
          </cell>
          <cell r="E11356">
            <v>77.400000000000006</v>
          </cell>
          <cell r="F11356">
            <v>193.5</v>
          </cell>
        </row>
        <row r="11357">
          <cell r="A11357">
            <v>5500900</v>
          </cell>
          <cell r="B11357" t="str">
            <v>55-009-00</v>
          </cell>
          <cell r="C11357" t="str">
            <v xml:space="preserve">SILICONE MATS F.MINISET CONT.176X264MM  </v>
          </cell>
          <cell r="D11357" t="str">
            <v>PC</v>
          </cell>
          <cell r="E11357">
            <v>77.5</v>
          </cell>
          <cell r="F11357">
            <v>193.75</v>
          </cell>
        </row>
        <row r="11358">
          <cell r="A11358">
            <v>5500901</v>
          </cell>
          <cell r="B11358" t="str">
            <v>55-009-01</v>
          </cell>
          <cell r="C11358" t="str">
            <v>SILICONE MATS F.MINISET-TRAY, 176X264 MM</v>
          </cell>
          <cell r="D11358" t="str">
            <v>PC</v>
          </cell>
          <cell r="E11358">
            <v>71.8</v>
          </cell>
          <cell r="F11358">
            <v>179.5</v>
          </cell>
        </row>
        <row r="11359">
          <cell r="A11359">
            <v>5500902</v>
          </cell>
          <cell r="B11359" t="str">
            <v>55-009-02</v>
          </cell>
          <cell r="C11359" t="str">
            <v xml:space="preserve">PROTOCOL LABEL F. MINISET-STERILCONT.   </v>
          </cell>
          <cell r="D11359">
            <v>1000</v>
          </cell>
          <cell r="E11359">
            <v>21.8</v>
          </cell>
          <cell r="F11359">
            <v>54.5</v>
          </cell>
        </row>
        <row r="11360">
          <cell r="A11360">
            <v>5500903</v>
          </cell>
          <cell r="B11360" t="str">
            <v>55-009-03</v>
          </cell>
          <cell r="C11360" t="str">
            <v>RECORD INDICATOR CARDS F.ERGO SAFE CONT.</v>
          </cell>
          <cell r="D11360">
            <v>320</v>
          </cell>
          <cell r="E11360">
            <v>4.76</v>
          </cell>
          <cell r="F11360">
            <v>11.899999999999999</v>
          </cell>
        </row>
        <row r="11361">
          <cell r="A11361">
            <v>5500904</v>
          </cell>
          <cell r="B11361" t="str">
            <v>55-009-04</v>
          </cell>
          <cell r="C11361" t="str">
            <v>FIXING FRAME FOR ERGO SAFE ST.STEEL CONT</v>
          </cell>
          <cell r="D11361" t="str">
            <v>PC</v>
          </cell>
          <cell r="E11361">
            <v>6</v>
          </cell>
          <cell r="F11361">
            <v>15</v>
          </cell>
        </row>
        <row r="11362">
          <cell r="A11362">
            <v>5500905</v>
          </cell>
          <cell r="B11362" t="str">
            <v>55-009-05</v>
          </cell>
          <cell r="C11362" t="str">
            <v xml:space="preserve">FIXING FRAME FOR ERGO SAFE ALU CONT.    </v>
          </cell>
          <cell r="D11362" t="str">
            <v>PC</v>
          </cell>
          <cell r="E11362">
            <v>6</v>
          </cell>
          <cell r="F11362">
            <v>15</v>
          </cell>
        </row>
        <row r="11363">
          <cell r="A11363">
            <v>5500906</v>
          </cell>
          <cell r="B11363" t="str">
            <v>55-009-06</v>
          </cell>
          <cell r="C11363" t="str">
            <v xml:space="preserve">FIXING FRAME F. MINISET-STERILCONTAINER </v>
          </cell>
          <cell r="D11363" t="str">
            <v>PC</v>
          </cell>
          <cell r="E11363">
            <v>9.91</v>
          </cell>
          <cell r="F11363">
            <v>24.774999999999999</v>
          </cell>
        </row>
        <row r="11364">
          <cell r="A11364">
            <v>5500907</v>
          </cell>
          <cell r="B11364" t="str">
            <v>55-009-07</v>
          </cell>
          <cell r="C11364" t="str">
            <v xml:space="preserve">PAPER FILTER W.INDICATOR F.ERGO SAFE C. </v>
          </cell>
          <cell r="D11364">
            <v>100</v>
          </cell>
          <cell r="E11364">
            <v>8.9700000000000006</v>
          </cell>
          <cell r="F11364">
            <v>22.425000000000001</v>
          </cell>
        </row>
        <row r="11365">
          <cell r="A11365">
            <v>5501510</v>
          </cell>
          <cell r="B11365" t="str">
            <v>55-015-10</v>
          </cell>
          <cell r="C11365" t="str">
            <v xml:space="preserve">TRAY FOR MINISET, 277X171X30 MM         </v>
          </cell>
          <cell r="D11365" t="str">
            <v>PC</v>
          </cell>
          <cell r="E11365">
            <v>160.5</v>
          </cell>
          <cell r="F11365">
            <v>401.25</v>
          </cell>
        </row>
        <row r="11366">
          <cell r="A11366">
            <v>5501511</v>
          </cell>
          <cell r="B11366" t="str">
            <v>55-015-11</v>
          </cell>
          <cell r="C11366" t="str">
            <v xml:space="preserve">BOTTOM F. MINISET-TRAY, H = 30 MM       </v>
          </cell>
          <cell r="D11366" t="str">
            <v>PC</v>
          </cell>
          <cell r="E11366">
            <v>94.7</v>
          </cell>
          <cell r="F11366">
            <v>236.75</v>
          </cell>
        </row>
        <row r="11367">
          <cell r="A11367">
            <v>5501520</v>
          </cell>
          <cell r="B11367" t="str">
            <v>55-015-20</v>
          </cell>
          <cell r="C11367" t="str">
            <v xml:space="preserve">TRAY FOR MINISET, 277X171X38 MM         </v>
          </cell>
          <cell r="D11367" t="str">
            <v>PC</v>
          </cell>
          <cell r="E11367">
            <v>159</v>
          </cell>
          <cell r="F11367">
            <v>397.5</v>
          </cell>
        </row>
        <row r="11368">
          <cell r="A11368">
            <v>5501521</v>
          </cell>
          <cell r="B11368" t="str">
            <v>55-015-21</v>
          </cell>
          <cell r="C11368" t="str">
            <v xml:space="preserve">BOTTOM F. MINISET-TRAY, H = 38 MM       </v>
          </cell>
          <cell r="D11368" t="str">
            <v>PC</v>
          </cell>
          <cell r="E11368">
            <v>98.4</v>
          </cell>
          <cell r="F11368">
            <v>246</v>
          </cell>
        </row>
        <row r="11369">
          <cell r="A11369">
            <v>5501530</v>
          </cell>
          <cell r="B11369" t="str">
            <v>55-015-30</v>
          </cell>
          <cell r="C11369" t="str">
            <v xml:space="preserve">TRAY FOR MINISET, 277X171X54 MM         </v>
          </cell>
          <cell r="D11369" t="str">
            <v>PC</v>
          </cell>
          <cell r="E11369">
            <v>171</v>
          </cell>
          <cell r="F11369">
            <v>427.5</v>
          </cell>
        </row>
        <row r="11370">
          <cell r="A11370">
            <v>5501531</v>
          </cell>
          <cell r="B11370" t="str">
            <v>55-015-31</v>
          </cell>
          <cell r="C11370" t="str">
            <v xml:space="preserve">BOTTOM F. MINISET-TRAY, H = 54 MM       </v>
          </cell>
          <cell r="D11370" t="str">
            <v>PC</v>
          </cell>
          <cell r="E11370">
            <v>171</v>
          </cell>
          <cell r="F11370">
            <v>427.5</v>
          </cell>
        </row>
        <row r="11371">
          <cell r="A11371">
            <v>5501532</v>
          </cell>
          <cell r="B11371" t="str">
            <v>55-015-32</v>
          </cell>
          <cell r="C11371" t="str">
            <v xml:space="preserve">LID FOR MINISET-TRAY                    </v>
          </cell>
          <cell r="D11371" t="str">
            <v>PC</v>
          </cell>
          <cell r="E11371">
            <v>65</v>
          </cell>
          <cell r="F11371">
            <v>162.5</v>
          </cell>
        </row>
        <row r="11372">
          <cell r="A11372">
            <v>5502830</v>
          </cell>
          <cell r="B11372" t="str">
            <v>55-028-30</v>
          </cell>
          <cell r="C11372" t="str">
            <v>ERGO-SAFE P-ELEMENTAR KOERNER/WESTERMANN</v>
          </cell>
          <cell r="D11372" t="str">
            <v>PC</v>
          </cell>
          <cell r="E11372">
            <v>250.43</v>
          </cell>
          <cell r="F11372">
            <v>626.07500000000005</v>
          </cell>
        </row>
        <row r="11373">
          <cell r="A11373">
            <v>5502930</v>
          </cell>
          <cell r="B11373" t="str">
            <v>55-029-30</v>
          </cell>
          <cell r="C11373" t="str">
            <v>ERGO-SAFE PERIO-OSSEO KOERNER/WESTERMANN</v>
          </cell>
          <cell r="D11373" t="str">
            <v>PC</v>
          </cell>
          <cell r="E11373">
            <v>240.4</v>
          </cell>
          <cell r="F11373">
            <v>601</v>
          </cell>
        </row>
        <row r="11374">
          <cell r="A11374">
            <v>5508527</v>
          </cell>
          <cell r="B11374" t="str">
            <v>55-085-27</v>
          </cell>
          <cell r="C11374" t="str">
            <v xml:space="preserve">CHEATLE STERILIZING FORCEPS             </v>
          </cell>
          <cell r="D11374" t="str">
            <v>PC</v>
          </cell>
          <cell r="E11374">
            <v>33.700000000000003</v>
          </cell>
          <cell r="F11374">
            <v>84.25</v>
          </cell>
        </row>
        <row r="11375">
          <cell r="A11375">
            <v>5509130</v>
          </cell>
          <cell r="B11375" t="str">
            <v>55-091-30</v>
          </cell>
          <cell r="C11375" t="str">
            <v xml:space="preserve">STERILIZING FORCEPS                     </v>
          </cell>
          <cell r="D11375" t="str">
            <v>PC</v>
          </cell>
          <cell r="E11375">
            <v>39.200000000000003</v>
          </cell>
          <cell r="F11375">
            <v>98</v>
          </cell>
        </row>
        <row r="11376">
          <cell r="A11376">
            <v>5514210</v>
          </cell>
          <cell r="B11376" t="str">
            <v>55-142-10</v>
          </cell>
          <cell r="C11376" t="str">
            <v xml:space="preserve">PETRI DISH HOLDER WIRE                  </v>
          </cell>
          <cell r="D11376" t="str">
            <v>PC</v>
          </cell>
          <cell r="E11376">
            <v>26</v>
          </cell>
          <cell r="F11376">
            <v>65</v>
          </cell>
        </row>
        <row r="11377">
          <cell r="A11377">
            <v>5516220</v>
          </cell>
          <cell r="B11377" t="str">
            <v>55-162-20</v>
          </cell>
          <cell r="C11377" t="str">
            <v xml:space="preserve">SAUERBRUCH NEEDLE STER CASE             </v>
          </cell>
          <cell r="D11377" t="str">
            <v>PC</v>
          </cell>
          <cell r="E11377">
            <v>119</v>
          </cell>
          <cell r="F11377">
            <v>297.5</v>
          </cell>
        </row>
        <row r="11378">
          <cell r="A11378">
            <v>5516420</v>
          </cell>
          <cell r="B11378" t="str">
            <v>55-164-20</v>
          </cell>
          <cell r="C11378" t="str">
            <v xml:space="preserve">SAUERBRUCH NEEDLE STER CASE             </v>
          </cell>
          <cell r="D11378" t="str">
            <v>PC</v>
          </cell>
          <cell r="E11378">
            <v>93</v>
          </cell>
          <cell r="F11378">
            <v>232.5</v>
          </cell>
        </row>
        <row r="11379">
          <cell r="A11379">
            <v>5520014</v>
          </cell>
          <cell r="B11379" t="str">
            <v>55-200-14</v>
          </cell>
          <cell r="C11379" t="str">
            <v xml:space="preserve">SCHIMMELBUSCH DRESSING DRUM        </v>
          </cell>
          <cell r="D11379" t="str">
            <v>PC</v>
          </cell>
          <cell r="E11379">
            <v>167</v>
          </cell>
          <cell r="F11379">
            <v>417.5</v>
          </cell>
        </row>
        <row r="11380">
          <cell r="A11380">
            <v>5520016</v>
          </cell>
          <cell r="B11380" t="str">
            <v>55-200-16</v>
          </cell>
          <cell r="C11380" t="str">
            <v xml:space="preserve">SCHIMMELBUSCH DRESSING DRUM             </v>
          </cell>
          <cell r="D11380" t="str">
            <v>PC</v>
          </cell>
          <cell r="E11380">
            <v>180</v>
          </cell>
          <cell r="F11380">
            <v>450</v>
          </cell>
        </row>
        <row r="11381">
          <cell r="A11381">
            <v>5520017</v>
          </cell>
          <cell r="B11381" t="str">
            <v>55-200-17</v>
          </cell>
          <cell r="C11381" t="str">
            <v xml:space="preserve">SCHIMMELBUSCH DRESSING DRUM             </v>
          </cell>
          <cell r="D11381" t="str">
            <v>PC</v>
          </cell>
          <cell r="E11381">
            <v>184.5</v>
          </cell>
          <cell r="F11381">
            <v>461.25</v>
          </cell>
        </row>
        <row r="11382">
          <cell r="A11382">
            <v>5520019</v>
          </cell>
          <cell r="B11382" t="str">
            <v>55-200-19</v>
          </cell>
          <cell r="C11382" t="str">
            <v xml:space="preserve">SCHIMMELBUSCH DRESSING DRUM             </v>
          </cell>
          <cell r="D11382" t="str">
            <v>PC</v>
          </cell>
          <cell r="E11382">
            <v>202</v>
          </cell>
          <cell r="F11382">
            <v>505</v>
          </cell>
        </row>
        <row r="11383">
          <cell r="A11383">
            <v>5520020</v>
          </cell>
          <cell r="B11383" t="str">
            <v>55-200-20</v>
          </cell>
          <cell r="C11383" t="str">
            <v xml:space="preserve">SCHIMMELBUSCH DRESSING DRUM             </v>
          </cell>
          <cell r="D11383" t="str">
            <v>PC</v>
          </cell>
          <cell r="E11383">
            <v>222</v>
          </cell>
          <cell r="F11383">
            <v>555</v>
          </cell>
        </row>
        <row r="11384">
          <cell r="A11384">
            <v>5520023</v>
          </cell>
          <cell r="B11384" t="str">
            <v>55-200-23</v>
          </cell>
          <cell r="C11384" t="str">
            <v xml:space="preserve">SCHIMMELBUSCH DRESSING DRUM             </v>
          </cell>
          <cell r="D11384" t="str">
            <v>PC</v>
          </cell>
          <cell r="E11384">
            <v>237.5</v>
          </cell>
          <cell r="F11384">
            <v>593.75</v>
          </cell>
        </row>
        <row r="11385">
          <cell r="A11385">
            <v>5520024</v>
          </cell>
          <cell r="B11385" t="str">
            <v>55-200-24</v>
          </cell>
          <cell r="C11385" t="str">
            <v xml:space="preserve">SCHIMMELBUSCH DRESSING DRUM             </v>
          </cell>
          <cell r="D11385" t="str">
            <v>PC</v>
          </cell>
          <cell r="E11385">
            <v>261</v>
          </cell>
          <cell r="F11385">
            <v>652.5</v>
          </cell>
        </row>
        <row r="11386">
          <cell r="A11386">
            <v>5520028</v>
          </cell>
          <cell r="B11386" t="str">
            <v>55-200-28</v>
          </cell>
          <cell r="C11386" t="str">
            <v xml:space="preserve">SCHIMMELBUSCH DRESSING DRUM             </v>
          </cell>
          <cell r="D11386" t="str">
            <v>PC</v>
          </cell>
          <cell r="E11386">
            <v>313.5</v>
          </cell>
          <cell r="F11386">
            <v>783.75</v>
          </cell>
        </row>
        <row r="11387">
          <cell r="A11387">
            <v>5520029</v>
          </cell>
          <cell r="B11387" t="str">
            <v>55-200-29</v>
          </cell>
          <cell r="C11387" t="str">
            <v xml:space="preserve">SCHIMMELBUSCH DRESSING DRUM             </v>
          </cell>
          <cell r="D11387" t="str">
            <v>PC</v>
          </cell>
          <cell r="E11387">
            <v>334.5</v>
          </cell>
          <cell r="F11387">
            <v>836.25</v>
          </cell>
        </row>
        <row r="11388">
          <cell r="A11388">
            <v>5520033</v>
          </cell>
          <cell r="B11388" t="str">
            <v>55-200-33</v>
          </cell>
          <cell r="C11388" t="str">
            <v xml:space="preserve">SCHIMMELBUSCH DRESSING DRUM             </v>
          </cell>
          <cell r="D11388" t="str">
            <v>PC</v>
          </cell>
          <cell r="E11388">
            <v>496.5</v>
          </cell>
          <cell r="F11388">
            <v>1241.25</v>
          </cell>
        </row>
        <row r="11389">
          <cell r="A11389">
            <v>5520034</v>
          </cell>
          <cell r="B11389" t="str">
            <v>55-200-34</v>
          </cell>
          <cell r="C11389" t="str">
            <v xml:space="preserve">SCHIMMELBUSCH DRESSING DRUM             </v>
          </cell>
          <cell r="D11389" t="str">
            <v>PC</v>
          </cell>
          <cell r="E11389">
            <v>505</v>
          </cell>
          <cell r="F11389">
            <v>1262.5</v>
          </cell>
        </row>
        <row r="11390">
          <cell r="A11390">
            <v>5520038</v>
          </cell>
          <cell r="B11390" t="str">
            <v>55-200-38</v>
          </cell>
          <cell r="C11390" t="str">
            <v xml:space="preserve">SCHIMMELBUSCH DRESSING DRUM             </v>
          </cell>
          <cell r="D11390" t="str">
            <v>PC</v>
          </cell>
          <cell r="E11390">
            <v>538</v>
          </cell>
          <cell r="F11390">
            <v>1345</v>
          </cell>
        </row>
        <row r="11391">
          <cell r="A11391">
            <v>5520039</v>
          </cell>
          <cell r="B11391" t="str">
            <v>55-200-39</v>
          </cell>
          <cell r="C11391" t="str">
            <v xml:space="preserve">SCHIMMELBUSCH DRESSING DRUM             </v>
          </cell>
          <cell r="D11391" t="str">
            <v>PC</v>
          </cell>
          <cell r="E11391">
            <v>577</v>
          </cell>
          <cell r="F11391">
            <v>1442.5</v>
          </cell>
        </row>
        <row r="11392">
          <cell r="A11392">
            <v>5529675</v>
          </cell>
          <cell r="B11392" t="str">
            <v>55-296-75</v>
          </cell>
          <cell r="C11392" t="str">
            <v xml:space="preserve">STERILIZING BOX 120X65X13 MM            </v>
          </cell>
          <cell r="D11392" t="str">
            <v>PC</v>
          </cell>
          <cell r="E11392">
            <v>26.1</v>
          </cell>
          <cell r="F11392">
            <v>65.25</v>
          </cell>
        </row>
        <row r="11393">
          <cell r="A11393">
            <v>5529676</v>
          </cell>
          <cell r="B11393" t="str">
            <v>55-296-76</v>
          </cell>
          <cell r="C11393" t="str">
            <v xml:space="preserve">SILICON STRIPE ONLY                     </v>
          </cell>
          <cell r="D11393" t="str">
            <v>PC</v>
          </cell>
          <cell r="E11393">
            <v>5.6</v>
          </cell>
          <cell r="F11393">
            <v>14</v>
          </cell>
        </row>
        <row r="11394">
          <cell r="A11394">
            <v>5529875</v>
          </cell>
          <cell r="B11394" t="str">
            <v>55-298-75</v>
          </cell>
          <cell r="C11394" t="str">
            <v xml:space="preserve">CASE FOR NEEDLE ELECTRODES              </v>
          </cell>
          <cell r="D11394" t="str">
            <v>PC</v>
          </cell>
          <cell r="E11394">
            <v>29.5</v>
          </cell>
          <cell r="F11394">
            <v>73.75</v>
          </cell>
        </row>
        <row r="11395">
          <cell r="A11395">
            <v>5530050</v>
          </cell>
          <cell r="B11395" t="str">
            <v>55-300-50</v>
          </cell>
          <cell r="C11395" t="str">
            <v xml:space="preserve">NEEDLE CASE 50X25X4 MM                  </v>
          </cell>
          <cell r="D11395" t="str">
            <v>PC</v>
          </cell>
          <cell r="E11395">
            <v>18.399999999999999</v>
          </cell>
          <cell r="F11395">
            <v>46</v>
          </cell>
        </row>
        <row r="11396">
          <cell r="A11396">
            <v>5530065</v>
          </cell>
          <cell r="B11396" t="str">
            <v>55-300-65</v>
          </cell>
          <cell r="C11396" t="str">
            <v xml:space="preserve">NEEDLE CASE 65X42X8 MM                  </v>
          </cell>
          <cell r="D11396" t="str">
            <v>PC</v>
          </cell>
          <cell r="E11396">
            <v>20.100000000000001</v>
          </cell>
          <cell r="F11396">
            <v>50.25</v>
          </cell>
        </row>
        <row r="11397">
          <cell r="A11397">
            <v>5530075</v>
          </cell>
          <cell r="B11397" t="str">
            <v>55-300-75</v>
          </cell>
          <cell r="C11397" t="str">
            <v xml:space="preserve">NEEDLE CASE 75X25X4 MM                  </v>
          </cell>
          <cell r="D11397" t="str">
            <v>PC</v>
          </cell>
          <cell r="E11397">
            <v>22.1</v>
          </cell>
          <cell r="F11397">
            <v>55.25</v>
          </cell>
        </row>
        <row r="11398">
          <cell r="A11398">
            <v>5530250</v>
          </cell>
          <cell r="B11398" t="str">
            <v>55-302-50</v>
          </cell>
          <cell r="C11398" t="str">
            <v xml:space="preserve">NEEDLE CASE PERF 50X25X4 MM             </v>
          </cell>
          <cell r="D11398" t="str">
            <v>PC</v>
          </cell>
          <cell r="E11398">
            <v>24.6</v>
          </cell>
          <cell r="F11398">
            <v>61.5</v>
          </cell>
        </row>
        <row r="11399">
          <cell r="A11399">
            <v>5530265</v>
          </cell>
          <cell r="B11399" t="str">
            <v>55-302-65</v>
          </cell>
          <cell r="C11399" t="str">
            <v xml:space="preserve">NEEDLE CASE PERF 65X42X8 MM             </v>
          </cell>
          <cell r="D11399" t="str">
            <v>PC</v>
          </cell>
          <cell r="E11399">
            <v>25.8</v>
          </cell>
          <cell r="F11399">
            <v>64.5</v>
          </cell>
        </row>
        <row r="11400">
          <cell r="A11400">
            <v>5530275</v>
          </cell>
          <cell r="B11400" t="str">
            <v>55-302-75</v>
          </cell>
          <cell r="C11400" t="str">
            <v xml:space="preserve">NEEDLE CASE PERF 75X25X4 MM             </v>
          </cell>
          <cell r="D11400" t="str">
            <v>PC</v>
          </cell>
          <cell r="E11400">
            <v>27.3</v>
          </cell>
          <cell r="F11400">
            <v>68.25</v>
          </cell>
        </row>
        <row r="11401">
          <cell r="A11401">
            <v>5530965</v>
          </cell>
          <cell r="B11401" t="str">
            <v>55-309-65</v>
          </cell>
          <cell r="C11401" t="str">
            <v xml:space="preserve">NEEDLE CASE ROUND 65X15 MM              </v>
          </cell>
          <cell r="D11401" t="str">
            <v>PC</v>
          </cell>
          <cell r="E11401">
            <v>24.5</v>
          </cell>
          <cell r="F11401">
            <v>61.25</v>
          </cell>
        </row>
        <row r="11402">
          <cell r="A11402">
            <v>5531065</v>
          </cell>
          <cell r="B11402" t="str">
            <v>55-310-65</v>
          </cell>
          <cell r="C11402" t="str">
            <v xml:space="preserve">INNER BOX TO 55-309-65 ONLY             </v>
          </cell>
          <cell r="D11402" t="str">
            <v>PC</v>
          </cell>
          <cell r="E11402">
            <v>16.3</v>
          </cell>
          <cell r="F11402">
            <v>40.75</v>
          </cell>
        </row>
        <row r="11403">
          <cell r="A11403">
            <v>5531308</v>
          </cell>
          <cell r="B11403" t="str">
            <v>55-313-08</v>
          </cell>
          <cell r="C11403" t="str">
            <v xml:space="preserve">DRILL CASE  D78X63MM                    </v>
          </cell>
          <cell r="D11403" t="str">
            <v>PC</v>
          </cell>
          <cell r="E11403">
            <v>22.2</v>
          </cell>
          <cell r="F11403">
            <v>55.5</v>
          </cell>
        </row>
        <row r="11404">
          <cell r="A11404">
            <v>5532213</v>
          </cell>
          <cell r="B11404" t="str">
            <v>55-322-13</v>
          </cell>
          <cell r="C11404" t="str">
            <v xml:space="preserve">IMPR,TRAY CASE 135X100X25MM             </v>
          </cell>
          <cell r="D11404" t="str">
            <v>PC</v>
          </cell>
          <cell r="E11404">
            <v>34.299999999999997</v>
          </cell>
          <cell r="F11404">
            <v>85.75</v>
          </cell>
        </row>
        <row r="11405">
          <cell r="A11405">
            <v>5533501</v>
          </cell>
          <cell r="B11405" t="str">
            <v>55-335-01</v>
          </cell>
          <cell r="C11405" t="str">
            <v xml:space="preserve">NEEDLE CASE                             </v>
          </cell>
          <cell r="D11405" t="str">
            <v>PC</v>
          </cell>
          <cell r="E11405">
            <v>85.4</v>
          </cell>
          <cell r="F11405">
            <v>213.5</v>
          </cell>
        </row>
        <row r="11406">
          <cell r="A11406">
            <v>5533502</v>
          </cell>
          <cell r="B11406" t="str">
            <v>55-335-02</v>
          </cell>
          <cell r="C11406" t="str">
            <v xml:space="preserve">NEEDLE CASE PERFORATED                  </v>
          </cell>
          <cell r="D11406" t="str">
            <v>PC</v>
          </cell>
          <cell r="E11406">
            <v>85.4</v>
          </cell>
          <cell r="F11406">
            <v>213.5</v>
          </cell>
        </row>
        <row r="11407">
          <cell r="A11407">
            <v>5533503</v>
          </cell>
          <cell r="B11407" t="str">
            <v>55-335-03</v>
          </cell>
          <cell r="C11407" t="str">
            <v xml:space="preserve">NEEDLE CASE PERFORATED                  </v>
          </cell>
          <cell r="D11407" t="str">
            <v>PC</v>
          </cell>
          <cell r="E11407">
            <v>85.4</v>
          </cell>
          <cell r="F11407">
            <v>213.5</v>
          </cell>
        </row>
        <row r="11408">
          <cell r="A11408">
            <v>5533505</v>
          </cell>
          <cell r="B11408" t="str">
            <v>55-335-05</v>
          </cell>
          <cell r="C11408" t="str">
            <v xml:space="preserve">NEEDLE CASE W.PARTITION PERF            </v>
          </cell>
          <cell r="D11408" t="str">
            <v>PC</v>
          </cell>
          <cell r="E11408">
            <v>85.4</v>
          </cell>
          <cell r="F11408">
            <v>213.5</v>
          </cell>
        </row>
        <row r="11409">
          <cell r="A11409">
            <v>5533701</v>
          </cell>
          <cell r="B11409" t="str">
            <v>55-337-01</v>
          </cell>
          <cell r="C11409" t="str">
            <v xml:space="preserve">NEEDLE CASE                             </v>
          </cell>
          <cell r="D11409" t="str">
            <v>PC</v>
          </cell>
          <cell r="E11409">
            <v>85.4</v>
          </cell>
          <cell r="F11409">
            <v>213.5</v>
          </cell>
        </row>
        <row r="11410">
          <cell r="A11410">
            <v>5533702</v>
          </cell>
          <cell r="B11410" t="str">
            <v>55-337-02</v>
          </cell>
          <cell r="C11410" t="str">
            <v xml:space="preserve">NEEDLE CASE PERFORATED                  </v>
          </cell>
          <cell r="D11410" t="str">
            <v>PC</v>
          </cell>
          <cell r="E11410">
            <v>85.4</v>
          </cell>
          <cell r="F11410">
            <v>213.5</v>
          </cell>
        </row>
        <row r="11411">
          <cell r="A11411">
            <v>5534002</v>
          </cell>
          <cell r="B11411" t="str">
            <v>55-340-02</v>
          </cell>
          <cell r="C11411" t="str">
            <v xml:space="preserve">NEEDLE TRAY PERFORATED                  </v>
          </cell>
          <cell r="D11411" t="str">
            <v>PC</v>
          </cell>
          <cell r="E11411">
            <v>45.4</v>
          </cell>
          <cell r="F11411">
            <v>113.5</v>
          </cell>
        </row>
        <row r="11412">
          <cell r="A11412">
            <v>5534800</v>
          </cell>
          <cell r="B11412" t="str">
            <v>55-348-00</v>
          </cell>
          <cell r="C11412" t="str">
            <v xml:space="preserve">INSTRUMENT CUP W /BOTTOM PAD            </v>
          </cell>
          <cell r="D11412" t="str">
            <v>PC</v>
          </cell>
          <cell r="E11412">
            <v>31.6</v>
          </cell>
          <cell r="F11412">
            <v>79</v>
          </cell>
        </row>
        <row r="11413">
          <cell r="A11413">
            <v>5534801</v>
          </cell>
          <cell r="B11413" t="str">
            <v>55-348-01</v>
          </cell>
          <cell r="C11413" t="str">
            <v xml:space="preserve">SPARE SILICON BOTTOM PLATE              </v>
          </cell>
          <cell r="D11413" t="str">
            <v>PC</v>
          </cell>
          <cell r="E11413">
            <v>8.56</v>
          </cell>
          <cell r="F11413">
            <v>21.400000000000002</v>
          </cell>
        </row>
        <row r="11414">
          <cell r="A11414">
            <v>5535825</v>
          </cell>
          <cell r="B11414" t="str">
            <v>55-358-25</v>
          </cell>
          <cell r="C11414" t="str">
            <v xml:space="preserve">ANTISEPTIC DRESSING FORCEPS             </v>
          </cell>
          <cell r="D11414" t="str">
            <v>PC</v>
          </cell>
          <cell r="E11414">
            <v>147.5</v>
          </cell>
          <cell r="F11414">
            <v>368.75</v>
          </cell>
        </row>
        <row r="11415">
          <cell r="A11415">
            <v>5535832</v>
          </cell>
          <cell r="B11415" t="str">
            <v>55-358-32</v>
          </cell>
          <cell r="C11415" t="str">
            <v xml:space="preserve">ANTISEPTIC DRESSING FORCEPS             </v>
          </cell>
          <cell r="D11415" t="str">
            <v>PC</v>
          </cell>
          <cell r="E11415">
            <v>166.5</v>
          </cell>
          <cell r="F11415">
            <v>416.25</v>
          </cell>
        </row>
        <row r="11416">
          <cell r="A11416">
            <v>5536920</v>
          </cell>
          <cell r="B11416" t="str">
            <v>55-369-20</v>
          </cell>
          <cell r="C11416" t="str">
            <v xml:space="preserve">SPECIAL FILTER 135 MM                   </v>
          </cell>
          <cell r="D11416">
            <v>10</v>
          </cell>
          <cell r="E11416">
            <v>27.3</v>
          </cell>
          <cell r="F11416">
            <v>68.25</v>
          </cell>
        </row>
        <row r="11417">
          <cell r="A11417">
            <v>5537920</v>
          </cell>
          <cell r="B11417" t="str">
            <v>55-379-20</v>
          </cell>
          <cell r="C11417" t="str">
            <v xml:space="preserve">SILICONE MAT FOR 55-370-20              </v>
          </cell>
          <cell r="D11417" t="str">
            <v>PC</v>
          </cell>
          <cell r="E11417">
            <v>23</v>
          </cell>
          <cell r="F11417">
            <v>57.5</v>
          </cell>
        </row>
        <row r="11418">
          <cell r="A11418">
            <v>5537923</v>
          </cell>
          <cell r="B11418" t="str">
            <v>55-379-23</v>
          </cell>
          <cell r="C11418" t="str">
            <v xml:space="preserve">SILICONE MAT FOR 55-370-23              </v>
          </cell>
          <cell r="D11418" t="str">
            <v>PC</v>
          </cell>
          <cell r="E11418">
            <v>26.1</v>
          </cell>
          <cell r="F11418">
            <v>65.25</v>
          </cell>
        </row>
        <row r="11419">
          <cell r="A11419">
            <v>5537927</v>
          </cell>
          <cell r="B11419" t="str">
            <v>55-379-27</v>
          </cell>
          <cell r="C11419" t="str">
            <v xml:space="preserve">SILICONE MAT FOR 55-370-27              </v>
          </cell>
          <cell r="D11419" t="str">
            <v>PC</v>
          </cell>
          <cell r="E11419">
            <v>39</v>
          </cell>
          <cell r="F11419">
            <v>97.5</v>
          </cell>
        </row>
        <row r="11420">
          <cell r="A11420">
            <v>5539512</v>
          </cell>
          <cell r="B11420" t="str">
            <v>55-395-12</v>
          </cell>
          <cell r="C11420" t="str">
            <v xml:space="preserve">ECO-TRAY  180X125X30MM                  </v>
          </cell>
          <cell r="D11420" t="str">
            <v>PC</v>
          </cell>
          <cell r="E11420">
            <v>104</v>
          </cell>
          <cell r="F11420">
            <v>260</v>
          </cell>
        </row>
        <row r="11421">
          <cell r="A11421">
            <v>5539518</v>
          </cell>
          <cell r="B11421" t="str">
            <v>55-395-18</v>
          </cell>
          <cell r="C11421" t="str">
            <v xml:space="preserve">ECO-TRAY, 180X85X30 MM                  </v>
          </cell>
          <cell r="D11421" t="str">
            <v>PC</v>
          </cell>
          <cell r="E11421">
            <v>95.7</v>
          </cell>
          <cell r="F11421">
            <v>239.25</v>
          </cell>
        </row>
        <row r="11422">
          <cell r="A11422">
            <v>5539525</v>
          </cell>
          <cell r="B11422" t="str">
            <v>55-395-25</v>
          </cell>
          <cell r="C11422" t="str">
            <v xml:space="preserve">ECO-TRAY, 240X85X30 MM                  </v>
          </cell>
          <cell r="D11422" t="str">
            <v>PC</v>
          </cell>
          <cell r="E11422">
            <v>104</v>
          </cell>
          <cell r="F11422">
            <v>260</v>
          </cell>
        </row>
        <row r="11423">
          <cell r="A11423">
            <v>5539526</v>
          </cell>
          <cell r="B11423" t="str">
            <v>55-395-26</v>
          </cell>
          <cell r="C11423" t="str">
            <v xml:space="preserve">FASTENING ELEMENT WITH SILICONE LIP     </v>
          </cell>
          <cell r="D11423" t="str">
            <v>PC</v>
          </cell>
          <cell r="E11423">
            <v>21.3</v>
          </cell>
          <cell r="F11423">
            <v>53.25</v>
          </cell>
        </row>
        <row r="11424">
          <cell r="A11424">
            <v>5539800</v>
          </cell>
          <cell r="B11424" t="str">
            <v>55-398-00</v>
          </cell>
          <cell r="C11424" t="str">
            <v xml:space="preserve">STERILDEPOT W.WALL BRACKET              </v>
          </cell>
          <cell r="D11424" t="str">
            <v>PC</v>
          </cell>
          <cell r="E11424">
            <v>85</v>
          </cell>
          <cell r="F11424">
            <v>212.5</v>
          </cell>
        </row>
        <row r="11425">
          <cell r="A11425">
            <v>5539801</v>
          </cell>
          <cell r="B11425" t="str">
            <v>55-398-01</v>
          </cell>
          <cell r="C11425" t="str">
            <v xml:space="preserve">STERILDEPOT W'OUT WALL BRACK            </v>
          </cell>
          <cell r="D11425" t="str">
            <v>PC</v>
          </cell>
          <cell r="E11425">
            <v>81</v>
          </cell>
          <cell r="F11425">
            <v>202.5</v>
          </cell>
        </row>
        <row r="11426">
          <cell r="A11426">
            <v>5539899</v>
          </cell>
          <cell r="B11426" t="str">
            <v>55-398-99</v>
          </cell>
          <cell r="C11426" t="str">
            <v xml:space="preserve">OP TOWEL OPEN 27X27 IN GREEN            </v>
          </cell>
          <cell r="D11426" t="str">
            <v>PC</v>
          </cell>
          <cell r="E11426">
            <v>5.26</v>
          </cell>
          <cell r="F11426">
            <v>13.149999999999999</v>
          </cell>
        </row>
        <row r="11427">
          <cell r="A11427">
            <v>5540023</v>
          </cell>
          <cell r="B11427" t="str">
            <v>55-400-23</v>
          </cell>
          <cell r="C11427" t="str">
            <v xml:space="preserve">STERILIZING CASE 230X130X50             </v>
          </cell>
          <cell r="D11427" t="str">
            <v>PC</v>
          </cell>
          <cell r="E11427">
            <v>213</v>
          </cell>
          <cell r="F11427">
            <v>532.5</v>
          </cell>
        </row>
        <row r="11428">
          <cell r="A11428">
            <v>5540026</v>
          </cell>
          <cell r="B11428" t="str">
            <v>55-400-26</v>
          </cell>
          <cell r="C11428" t="str">
            <v xml:space="preserve">STERILIZING CASE 260X150X50             </v>
          </cell>
          <cell r="D11428" t="str">
            <v>PC</v>
          </cell>
          <cell r="E11428">
            <v>212</v>
          </cell>
          <cell r="F11428">
            <v>530</v>
          </cell>
        </row>
        <row r="11429">
          <cell r="A11429">
            <v>5540027</v>
          </cell>
          <cell r="B11429" t="str">
            <v>55-400-27</v>
          </cell>
          <cell r="C11429" t="str">
            <v xml:space="preserve">STER.CONTAINER 2 TEXT.FILTER            </v>
          </cell>
          <cell r="D11429" t="str">
            <v>PC</v>
          </cell>
          <cell r="E11429">
            <v>225</v>
          </cell>
          <cell r="F11429">
            <v>562.5</v>
          </cell>
        </row>
        <row r="11430">
          <cell r="A11430">
            <v>5540030</v>
          </cell>
          <cell r="B11430" t="str">
            <v>55-400-30</v>
          </cell>
          <cell r="C11430" t="str">
            <v xml:space="preserve">STERILIZING CASE 300X200X50             </v>
          </cell>
          <cell r="D11430" t="str">
            <v>PC</v>
          </cell>
          <cell r="E11430">
            <v>225</v>
          </cell>
          <cell r="F11430">
            <v>562.5</v>
          </cell>
        </row>
        <row r="11431">
          <cell r="A11431">
            <v>5540032</v>
          </cell>
          <cell r="B11431" t="str">
            <v>55-400-32</v>
          </cell>
          <cell r="C11431" t="str">
            <v xml:space="preserve">STERILIZING CASE 325X275X50             </v>
          </cell>
          <cell r="D11431" t="str">
            <v>PC</v>
          </cell>
          <cell r="E11431">
            <v>238</v>
          </cell>
          <cell r="F11431">
            <v>595</v>
          </cell>
        </row>
        <row r="11432">
          <cell r="A11432">
            <v>5540042</v>
          </cell>
          <cell r="B11432" t="str">
            <v>55-400-42</v>
          </cell>
          <cell r="C11432" t="str">
            <v xml:space="preserve">STERILIZING CASE 420X175X50             </v>
          </cell>
          <cell r="D11432" t="str">
            <v>PC</v>
          </cell>
          <cell r="E11432">
            <v>225</v>
          </cell>
          <cell r="F11432">
            <v>562.5</v>
          </cell>
        </row>
        <row r="11433">
          <cell r="A11433">
            <v>5540223</v>
          </cell>
          <cell r="B11433" t="str">
            <v>55-402-23</v>
          </cell>
          <cell r="C11433" t="str">
            <v xml:space="preserve">STERILIZING A. STORING CASE             </v>
          </cell>
          <cell r="D11433" t="str">
            <v>PC</v>
          </cell>
          <cell r="E11433">
            <v>212</v>
          </cell>
          <cell r="F11433">
            <v>530</v>
          </cell>
        </row>
        <row r="11434">
          <cell r="A11434">
            <v>5540226</v>
          </cell>
          <cell r="B11434" t="str">
            <v>55-402-26</v>
          </cell>
          <cell r="C11434" t="str">
            <v xml:space="preserve">STERILIZING A. STORING CASE             </v>
          </cell>
          <cell r="D11434" t="str">
            <v>PC</v>
          </cell>
          <cell r="E11434">
            <v>225</v>
          </cell>
          <cell r="F11434">
            <v>562.5</v>
          </cell>
        </row>
        <row r="11435">
          <cell r="A11435">
            <v>5540230</v>
          </cell>
          <cell r="B11435" t="str">
            <v>55-402-30</v>
          </cell>
          <cell r="C11435" t="str">
            <v xml:space="preserve">STERILIZING A. STORING CASE             </v>
          </cell>
          <cell r="D11435" t="str">
            <v>PC</v>
          </cell>
          <cell r="E11435">
            <v>238</v>
          </cell>
          <cell r="F11435">
            <v>595</v>
          </cell>
        </row>
        <row r="11436">
          <cell r="A11436">
            <v>5540232</v>
          </cell>
          <cell r="B11436" t="str">
            <v>55-402-32</v>
          </cell>
          <cell r="C11436" t="str">
            <v xml:space="preserve">STERILIZING A. STORING CASE             </v>
          </cell>
          <cell r="D11436" t="str">
            <v>PC</v>
          </cell>
          <cell r="E11436">
            <v>251.5</v>
          </cell>
          <cell r="F11436">
            <v>628.75</v>
          </cell>
        </row>
        <row r="11437">
          <cell r="A11437">
            <v>5540242</v>
          </cell>
          <cell r="B11437" t="str">
            <v>55-402-42</v>
          </cell>
          <cell r="C11437" t="str">
            <v xml:space="preserve">STERILIZING A. STORING CASE             </v>
          </cell>
          <cell r="D11437" t="str">
            <v>PC</v>
          </cell>
          <cell r="E11437">
            <v>254.5</v>
          </cell>
          <cell r="F11437">
            <v>636.25</v>
          </cell>
        </row>
        <row r="11438">
          <cell r="A11438">
            <v>5540923</v>
          </cell>
          <cell r="B11438" t="str">
            <v>55-409-23</v>
          </cell>
          <cell r="C11438" t="str">
            <v xml:space="preserve">SPECIAL FILTER 230X130MM                </v>
          </cell>
          <cell r="D11438">
            <v>10</v>
          </cell>
          <cell r="E11438">
            <v>29.5</v>
          </cell>
          <cell r="F11438">
            <v>73.75</v>
          </cell>
        </row>
        <row r="11439">
          <cell r="A11439">
            <v>5540926</v>
          </cell>
          <cell r="B11439" t="str">
            <v>55-409-26</v>
          </cell>
          <cell r="C11439" t="str">
            <v xml:space="preserve">SPECIAL FILTER 260X150MM                </v>
          </cell>
          <cell r="D11439">
            <v>10</v>
          </cell>
          <cell r="E11439">
            <v>35.1</v>
          </cell>
          <cell r="F11439">
            <v>87.75</v>
          </cell>
        </row>
        <row r="11440">
          <cell r="A11440">
            <v>5540928</v>
          </cell>
          <cell r="B11440" t="str">
            <v>55-409-28</v>
          </cell>
          <cell r="C11440" t="str">
            <v xml:space="preserve">SPECIAL FILTER 275X235MM                </v>
          </cell>
          <cell r="D11440">
            <v>10</v>
          </cell>
          <cell r="E11440">
            <v>41</v>
          </cell>
          <cell r="F11440">
            <v>102.5</v>
          </cell>
        </row>
        <row r="11441">
          <cell r="A11441">
            <v>5540930</v>
          </cell>
          <cell r="B11441" t="str">
            <v>55-409-30</v>
          </cell>
          <cell r="C11441" t="str">
            <v xml:space="preserve">SPECIAL FILTER 300X200MM                </v>
          </cell>
          <cell r="D11441">
            <v>10</v>
          </cell>
          <cell r="E11441">
            <v>45.5</v>
          </cell>
          <cell r="F11441">
            <v>113.75</v>
          </cell>
        </row>
        <row r="11442">
          <cell r="A11442">
            <v>5540932</v>
          </cell>
          <cell r="B11442" t="str">
            <v>55-409-32</v>
          </cell>
          <cell r="C11442" t="str">
            <v xml:space="preserve">SPECIAL FILTER 325X275MM                </v>
          </cell>
          <cell r="D11442">
            <v>10</v>
          </cell>
          <cell r="E11442">
            <v>46.9</v>
          </cell>
          <cell r="F11442">
            <v>117.25</v>
          </cell>
        </row>
        <row r="11443">
          <cell r="A11443">
            <v>5540942</v>
          </cell>
          <cell r="B11443" t="str">
            <v>55-409-42</v>
          </cell>
          <cell r="C11443" t="str">
            <v xml:space="preserve">SPECIAL FILTER 420X175MM                </v>
          </cell>
          <cell r="D11443">
            <v>10</v>
          </cell>
          <cell r="E11443">
            <v>39.799999999999997</v>
          </cell>
          <cell r="F11443">
            <v>99.5</v>
          </cell>
        </row>
        <row r="11444">
          <cell r="A11444">
            <v>5545510</v>
          </cell>
          <cell r="B11444" t="str">
            <v>55-455-10</v>
          </cell>
          <cell r="C11444" t="str">
            <v xml:space="preserve">SPECIAL FILTER 100 MM                   </v>
          </cell>
          <cell r="D11444">
            <v>10</v>
          </cell>
          <cell r="E11444">
            <v>14.3</v>
          </cell>
          <cell r="F11444">
            <v>35.75</v>
          </cell>
        </row>
        <row r="11445">
          <cell r="A11445">
            <v>5545515</v>
          </cell>
          <cell r="B11445" t="str">
            <v>55-455-15</v>
          </cell>
          <cell r="C11445" t="str">
            <v xml:space="preserve">SPECIAL FILTER 150 MM                   </v>
          </cell>
          <cell r="D11445">
            <v>10</v>
          </cell>
          <cell r="E11445">
            <v>17.8</v>
          </cell>
          <cell r="F11445">
            <v>44.5</v>
          </cell>
        </row>
        <row r="11446">
          <cell r="A11446">
            <v>5545520</v>
          </cell>
          <cell r="B11446" t="str">
            <v>55-455-20</v>
          </cell>
          <cell r="C11446" t="str">
            <v xml:space="preserve">SPECIAL FILTER 200 MM                   </v>
          </cell>
          <cell r="D11446">
            <v>10</v>
          </cell>
          <cell r="E11446">
            <v>25.3</v>
          </cell>
          <cell r="F11446">
            <v>63.25</v>
          </cell>
        </row>
        <row r="11447">
          <cell r="A11447">
            <v>5545524</v>
          </cell>
          <cell r="B11447" t="str">
            <v>55-455-24</v>
          </cell>
          <cell r="C11447" t="str">
            <v xml:space="preserve">SPECIAL FILTER 240 MM                   </v>
          </cell>
          <cell r="D11447">
            <v>10</v>
          </cell>
          <cell r="E11447">
            <v>37.4</v>
          </cell>
          <cell r="F11447">
            <v>93.5</v>
          </cell>
        </row>
        <row r="11448">
          <cell r="A11448">
            <v>5545529</v>
          </cell>
          <cell r="B11448" t="str">
            <v>55-455-29</v>
          </cell>
          <cell r="C11448" t="str">
            <v xml:space="preserve">SPECIAL FILTER 290 MM                   </v>
          </cell>
          <cell r="D11448">
            <v>10</v>
          </cell>
          <cell r="E11448">
            <v>41</v>
          </cell>
          <cell r="F11448">
            <v>102.5</v>
          </cell>
        </row>
        <row r="11449">
          <cell r="A11449">
            <v>5545534</v>
          </cell>
          <cell r="B11449" t="str">
            <v>55-455-34</v>
          </cell>
          <cell r="C11449" t="str">
            <v xml:space="preserve">SPECIAL FILTER 340 MM                   </v>
          </cell>
          <cell r="D11449">
            <v>10</v>
          </cell>
          <cell r="E11449">
            <v>56</v>
          </cell>
          <cell r="F11449">
            <v>140</v>
          </cell>
        </row>
        <row r="11450">
          <cell r="A11450">
            <v>5545539</v>
          </cell>
          <cell r="B11450" t="str">
            <v>55-455-39</v>
          </cell>
          <cell r="C11450" t="str">
            <v xml:space="preserve">SPECIAL FILTER 390 MM                   </v>
          </cell>
          <cell r="D11450">
            <v>10</v>
          </cell>
          <cell r="E11450">
            <v>73.5</v>
          </cell>
          <cell r="F11450">
            <v>183.75</v>
          </cell>
        </row>
        <row r="11451">
          <cell r="A11451">
            <v>5548515</v>
          </cell>
          <cell r="B11451" t="str">
            <v>55-485-15</v>
          </cell>
          <cell r="C11451" t="str">
            <v xml:space="preserve">SPECIAL FILTER 150X150                  </v>
          </cell>
          <cell r="D11451">
            <v>10</v>
          </cell>
          <cell r="E11451">
            <v>23</v>
          </cell>
          <cell r="F11451">
            <v>57.5</v>
          </cell>
        </row>
        <row r="11452">
          <cell r="A11452">
            <v>5548520</v>
          </cell>
          <cell r="B11452" t="str">
            <v>55-485-20</v>
          </cell>
          <cell r="C11452" t="str">
            <v xml:space="preserve">SPECIAL FILTER 200X190                  </v>
          </cell>
          <cell r="D11452">
            <v>10</v>
          </cell>
          <cell r="E11452">
            <v>28.9</v>
          </cell>
          <cell r="F11452">
            <v>72.25</v>
          </cell>
        </row>
        <row r="11453">
          <cell r="A11453">
            <v>5555050</v>
          </cell>
          <cell r="B11453" t="str">
            <v>55-550-50</v>
          </cell>
          <cell r="C11453" t="str">
            <v>DMS INTERM. STORAGE F. INSTR. &amp; IMPLANTS</v>
          </cell>
          <cell r="D11453" t="str">
            <v>PC</v>
          </cell>
          <cell r="E11453">
            <v>654.5</v>
          </cell>
          <cell r="F11453">
            <v>1636.25</v>
          </cell>
        </row>
        <row r="11454">
          <cell r="A11454">
            <v>5555060</v>
          </cell>
          <cell r="B11454" t="str">
            <v>55-550-60</v>
          </cell>
          <cell r="C11454" t="str">
            <v xml:space="preserve">TRAY FOR DMS IMPLANTS                   </v>
          </cell>
          <cell r="D11454" t="str">
            <v>PC</v>
          </cell>
          <cell r="E11454">
            <v>351.48</v>
          </cell>
          <cell r="F11454">
            <v>878.7</v>
          </cell>
        </row>
        <row r="11455">
          <cell r="A11455">
            <v>5555591</v>
          </cell>
          <cell r="B11455" t="str">
            <v>55-555-91</v>
          </cell>
          <cell r="C11455" t="str">
            <v xml:space="preserve">DATA PROCESSING FOR STL-MODELLS         </v>
          </cell>
          <cell r="D11455" t="str">
            <v>U</v>
          </cell>
          <cell r="E11455">
            <v>526</v>
          </cell>
          <cell r="F11455">
            <v>1315</v>
          </cell>
        </row>
        <row r="11456">
          <cell r="A11456">
            <v>5555591</v>
          </cell>
          <cell r="B11456" t="str">
            <v>55-555-91</v>
          </cell>
          <cell r="C11456" t="str">
            <v>STL-PRICE PER CM IN HEIGHT, NOT COLOURED</v>
          </cell>
          <cell r="D11456" t="str">
            <v>CM</v>
          </cell>
          <cell r="E11456">
            <v>33.700000000000003</v>
          </cell>
          <cell r="F11456">
            <v>84.25</v>
          </cell>
        </row>
        <row r="11457">
          <cell r="A11457">
            <v>5555591</v>
          </cell>
          <cell r="B11457" t="str">
            <v>55-555-91</v>
          </cell>
          <cell r="C11457" t="str">
            <v xml:space="preserve">STL-PRICE PER CM IN HEIGHT, COLOURED    </v>
          </cell>
          <cell r="D11457" t="str">
            <v>CM</v>
          </cell>
          <cell r="E11457">
            <v>40.200000000000003</v>
          </cell>
          <cell r="F11457">
            <v>100.5</v>
          </cell>
        </row>
        <row r="11458">
          <cell r="A11458">
            <v>5555561</v>
          </cell>
          <cell r="B11458" t="str">
            <v>55-555-61</v>
          </cell>
          <cell r="C11458" t="str">
            <v xml:space="preserve">DMS STERILISATION TRAY FOR INSTRUMENTS  </v>
          </cell>
          <cell r="D11458" t="str">
            <v>PC</v>
          </cell>
          <cell r="E11458">
            <v>341.7</v>
          </cell>
          <cell r="F11458">
            <v>854.25</v>
          </cell>
        </row>
        <row r="11459">
          <cell r="A11459">
            <v>5573000</v>
          </cell>
          <cell r="B11459" t="str">
            <v>55-730-00</v>
          </cell>
          <cell r="C11459" t="str">
            <v xml:space="preserve">VICKERS WIRE DRILL DISPENSER   PE       </v>
          </cell>
          <cell r="D11459" t="str">
            <v>PC</v>
          </cell>
          <cell r="E11459">
            <v>97.33</v>
          </cell>
          <cell r="F11459">
            <v>243.32499999999999</v>
          </cell>
        </row>
        <row r="11460">
          <cell r="A11460">
            <v>5573016</v>
          </cell>
          <cell r="B11460" t="str">
            <v>55-730-16</v>
          </cell>
          <cell r="C11460" t="str">
            <v xml:space="preserve">WIRE DISPENSER 16 CM 1-1,6MM   PE       </v>
          </cell>
          <cell r="D11460" t="str">
            <v>PC</v>
          </cell>
          <cell r="E11460">
            <v>145.35</v>
          </cell>
          <cell r="F11460">
            <v>363.375</v>
          </cell>
        </row>
        <row r="11461">
          <cell r="A11461">
            <v>5573031</v>
          </cell>
          <cell r="B11461" t="str">
            <v>55-730-31</v>
          </cell>
          <cell r="C11461" t="str">
            <v xml:space="preserve">WIRE DISPENSER 31 CM 1-1,6MM   PE       </v>
          </cell>
          <cell r="D11461" t="str">
            <v>PC</v>
          </cell>
          <cell r="E11461">
            <v>172.98</v>
          </cell>
          <cell r="F11461">
            <v>432.45</v>
          </cell>
        </row>
        <row r="11462">
          <cell r="A11462">
            <v>5573116</v>
          </cell>
          <cell r="B11462" t="str">
            <v>55-731-16</v>
          </cell>
          <cell r="C11462" t="str">
            <v xml:space="preserve">WIRE DISPENSER 16 CM 1,8-2,5   PE       </v>
          </cell>
          <cell r="D11462" t="str">
            <v>PC</v>
          </cell>
          <cell r="E11462">
            <v>145.35</v>
          </cell>
          <cell r="F11462">
            <v>363.375</v>
          </cell>
        </row>
        <row r="11463">
          <cell r="A11463">
            <v>5573131</v>
          </cell>
          <cell r="B11463" t="str">
            <v>55-731-31</v>
          </cell>
          <cell r="C11463" t="str">
            <v xml:space="preserve">WIRE DISPENSER 31 CM 1,8-2,5   PE       </v>
          </cell>
          <cell r="D11463" t="str">
            <v>PC</v>
          </cell>
          <cell r="E11463">
            <v>172.98</v>
          </cell>
          <cell r="F11463">
            <v>432.45</v>
          </cell>
        </row>
        <row r="11464">
          <cell r="A11464">
            <v>5573208</v>
          </cell>
          <cell r="B11464" t="str">
            <v>55-732-08</v>
          </cell>
          <cell r="C11464" t="str">
            <v xml:space="preserve">WIRE DRILL DISPENSER F.16 CM   PE       </v>
          </cell>
          <cell r="D11464" t="str">
            <v>PC</v>
          </cell>
          <cell r="E11464">
            <v>25.16</v>
          </cell>
          <cell r="F11464">
            <v>62.9</v>
          </cell>
        </row>
        <row r="11465">
          <cell r="A11465">
            <v>5573210</v>
          </cell>
          <cell r="B11465" t="str">
            <v>55-732-10</v>
          </cell>
          <cell r="C11465" t="str">
            <v xml:space="preserve">WIRE DRILL DISPENSER F.16 CM   PE       </v>
          </cell>
          <cell r="D11465" t="str">
            <v>PC</v>
          </cell>
          <cell r="E11465">
            <v>25.59</v>
          </cell>
          <cell r="F11465">
            <v>63.975000000000001</v>
          </cell>
        </row>
        <row r="11466">
          <cell r="A11466">
            <v>5573212</v>
          </cell>
          <cell r="B11466" t="str">
            <v>55-732-12</v>
          </cell>
          <cell r="C11466" t="str">
            <v xml:space="preserve">WIRE DRILL DISPENSER F.16 CM   PE       </v>
          </cell>
          <cell r="D11466" t="str">
            <v>PC</v>
          </cell>
          <cell r="E11466">
            <v>25.16</v>
          </cell>
          <cell r="F11466">
            <v>62.9</v>
          </cell>
        </row>
        <row r="11467">
          <cell r="A11467">
            <v>5573214</v>
          </cell>
          <cell r="B11467" t="str">
            <v>55-732-14</v>
          </cell>
          <cell r="C11467" t="str">
            <v xml:space="preserve">WIRE DRILL DISPENSER F.16 CM   PE       </v>
          </cell>
          <cell r="D11467" t="str">
            <v>PC</v>
          </cell>
          <cell r="E11467">
            <v>25.16</v>
          </cell>
          <cell r="F11467">
            <v>62.9</v>
          </cell>
        </row>
        <row r="11468">
          <cell r="A11468">
            <v>5573215</v>
          </cell>
          <cell r="B11468" t="str">
            <v>55-732-15</v>
          </cell>
          <cell r="C11468" t="str">
            <v xml:space="preserve">WIRE DRILL DISPENSER F.16 CM   PE       </v>
          </cell>
          <cell r="D11468" t="str">
            <v>PC</v>
          </cell>
          <cell r="E11468">
            <v>25.16</v>
          </cell>
          <cell r="F11468">
            <v>62.9</v>
          </cell>
        </row>
        <row r="11469">
          <cell r="A11469">
            <v>5573216</v>
          </cell>
          <cell r="B11469" t="str">
            <v>55-732-16</v>
          </cell>
          <cell r="C11469" t="str">
            <v xml:space="preserve">WIRE DRILL DISPENSER F.16 CM   PE       </v>
          </cell>
          <cell r="D11469" t="str">
            <v>PC</v>
          </cell>
          <cell r="E11469">
            <v>25.16</v>
          </cell>
          <cell r="F11469">
            <v>62.9</v>
          </cell>
        </row>
        <row r="11470">
          <cell r="A11470">
            <v>5573218</v>
          </cell>
          <cell r="B11470" t="str">
            <v>55-732-18</v>
          </cell>
          <cell r="C11470" t="str">
            <v xml:space="preserve">WIRE DRILL DISPENSER F.16 CM   PE       </v>
          </cell>
          <cell r="D11470" t="str">
            <v>PC</v>
          </cell>
          <cell r="E11470">
            <v>25.16</v>
          </cell>
          <cell r="F11470">
            <v>62.9</v>
          </cell>
        </row>
        <row r="11471">
          <cell r="A11471">
            <v>5573220</v>
          </cell>
          <cell r="B11471" t="str">
            <v>55-732-20</v>
          </cell>
          <cell r="C11471" t="str">
            <v xml:space="preserve">WIRE DRILL DISPENSER F.16 CM   PE       </v>
          </cell>
          <cell r="D11471" t="str">
            <v>PC</v>
          </cell>
          <cell r="E11471">
            <v>25.16</v>
          </cell>
          <cell r="F11471">
            <v>62.9</v>
          </cell>
        </row>
        <row r="11472">
          <cell r="A11472">
            <v>5573222</v>
          </cell>
          <cell r="B11472" t="str">
            <v>55-732-22</v>
          </cell>
          <cell r="C11472" t="str">
            <v xml:space="preserve">WIRE DRILL DISPENSER F.16 CM   PE       </v>
          </cell>
          <cell r="D11472" t="str">
            <v>PC</v>
          </cell>
          <cell r="E11472">
            <v>25.16</v>
          </cell>
          <cell r="F11472">
            <v>62.9</v>
          </cell>
        </row>
        <row r="11473">
          <cell r="A11473">
            <v>5573225</v>
          </cell>
          <cell r="B11473" t="str">
            <v>55-732-25</v>
          </cell>
          <cell r="C11473" t="str">
            <v xml:space="preserve">WIRE DRILL DISPENSER F.16 CM   PE       </v>
          </cell>
          <cell r="D11473" t="str">
            <v>PC</v>
          </cell>
          <cell r="E11473">
            <v>25.16</v>
          </cell>
          <cell r="F11473">
            <v>62.9</v>
          </cell>
        </row>
        <row r="11474">
          <cell r="A11474">
            <v>5573408</v>
          </cell>
          <cell r="B11474" t="str">
            <v>55-734-08</v>
          </cell>
          <cell r="C11474" t="str">
            <v xml:space="preserve">WIRE DRILL DISPENSER F.31 CM   PE       </v>
          </cell>
          <cell r="D11474" t="str">
            <v>PC</v>
          </cell>
          <cell r="E11474">
            <v>29.07</v>
          </cell>
          <cell r="F11474">
            <v>72.674999999999997</v>
          </cell>
        </row>
        <row r="11475">
          <cell r="A11475">
            <v>5573410</v>
          </cell>
          <cell r="B11475" t="str">
            <v>55-734-10</v>
          </cell>
          <cell r="C11475" t="str">
            <v xml:space="preserve">WIRE DRILL DISPENSER F.31 CM   PE       </v>
          </cell>
          <cell r="D11475" t="str">
            <v>PC</v>
          </cell>
          <cell r="E11475">
            <v>29.07</v>
          </cell>
          <cell r="F11475">
            <v>72.674999999999997</v>
          </cell>
        </row>
        <row r="11476">
          <cell r="A11476">
            <v>5573412</v>
          </cell>
          <cell r="B11476" t="str">
            <v>55-734-12</v>
          </cell>
          <cell r="C11476" t="str">
            <v xml:space="preserve">WIRE DRILL DISPENSER F.31 CM   PE       </v>
          </cell>
          <cell r="D11476" t="str">
            <v>PC</v>
          </cell>
          <cell r="E11476">
            <v>29.07</v>
          </cell>
          <cell r="F11476">
            <v>72.674999999999997</v>
          </cell>
        </row>
        <row r="11477">
          <cell r="A11477">
            <v>5573414</v>
          </cell>
          <cell r="B11477" t="str">
            <v>55-734-14</v>
          </cell>
          <cell r="C11477" t="str">
            <v xml:space="preserve">WIRE DRILL DISPENSER F.31 CM   PE       </v>
          </cell>
          <cell r="D11477" t="str">
            <v>PC</v>
          </cell>
          <cell r="E11477">
            <v>29.07</v>
          </cell>
          <cell r="F11477">
            <v>72.674999999999997</v>
          </cell>
        </row>
        <row r="11478">
          <cell r="A11478">
            <v>5573415</v>
          </cell>
          <cell r="B11478" t="str">
            <v>55-734-15</v>
          </cell>
          <cell r="C11478" t="str">
            <v xml:space="preserve">WIRE DRILL DISPENSER F.31 CM   PE       </v>
          </cell>
          <cell r="D11478" t="str">
            <v>PC</v>
          </cell>
          <cell r="E11478">
            <v>29.07</v>
          </cell>
          <cell r="F11478">
            <v>72.674999999999997</v>
          </cell>
        </row>
        <row r="11479">
          <cell r="A11479">
            <v>5573416</v>
          </cell>
          <cell r="B11479" t="str">
            <v>55-734-16</v>
          </cell>
          <cell r="C11479" t="str">
            <v xml:space="preserve">WIRE DRILL DISPENSER F.31 CM   PE       </v>
          </cell>
          <cell r="D11479" t="str">
            <v>PC</v>
          </cell>
          <cell r="E11479">
            <v>29.07</v>
          </cell>
          <cell r="F11479">
            <v>72.674999999999997</v>
          </cell>
        </row>
        <row r="11480">
          <cell r="A11480">
            <v>5573418</v>
          </cell>
          <cell r="B11480" t="str">
            <v>55-734-18</v>
          </cell>
          <cell r="C11480" t="str">
            <v xml:space="preserve">WIRE DRILL DISPENSER F.31 CM   PE       </v>
          </cell>
          <cell r="D11480" t="str">
            <v>PC</v>
          </cell>
          <cell r="E11480">
            <v>29.07</v>
          </cell>
          <cell r="F11480">
            <v>72.674999999999997</v>
          </cell>
        </row>
        <row r="11481">
          <cell r="A11481">
            <v>5573420</v>
          </cell>
          <cell r="B11481" t="str">
            <v>55-734-20</v>
          </cell>
          <cell r="C11481" t="str">
            <v xml:space="preserve">WIRE DRILL DISPENSER F.31 CM   PE       </v>
          </cell>
          <cell r="D11481" t="str">
            <v>PC</v>
          </cell>
          <cell r="E11481">
            <v>29.07</v>
          </cell>
          <cell r="F11481">
            <v>72.674999999999997</v>
          </cell>
        </row>
        <row r="11482">
          <cell r="A11482">
            <v>5573422</v>
          </cell>
          <cell r="B11482" t="str">
            <v>55-734-22</v>
          </cell>
          <cell r="C11482" t="str">
            <v xml:space="preserve">WIRE DRILL DISPENSER F.31 CM   PE       </v>
          </cell>
          <cell r="D11482" t="str">
            <v>PC</v>
          </cell>
          <cell r="E11482">
            <v>29.07</v>
          </cell>
          <cell r="F11482">
            <v>72.674999999999997</v>
          </cell>
        </row>
        <row r="11483">
          <cell r="A11483">
            <v>5573425</v>
          </cell>
          <cell r="B11483" t="str">
            <v>55-734-25</v>
          </cell>
          <cell r="C11483" t="str">
            <v xml:space="preserve">WIRE DRILL DISPENSER F.31 CM   PE       </v>
          </cell>
          <cell r="D11483" t="str">
            <v>PC</v>
          </cell>
          <cell r="E11483">
            <v>29.07</v>
          </cell>
          <cell r="F11483">
            <v>72.674999999999997</v>
          </cell>
        </row>
        <row r="11484">
          <cell r="A11484">
            <v>5580514</v>
          </cell>
          <cell r="B11484" t="str">
            <v>55-805-14</v>
          </cell>
          <cell r="C11484" t="str">
            <v xml:space="preserve">MAYO STERILIZING PIN                    </v>
          </cell>
          <cell r="D11484" t="str">
            <v>PC</v>
          </cell>
          <cell r="E11484">
            <v>6.93</v>
          </cell>
          <cell r="F11484">
            <v>17.324999999999999</v>
          </cell>
        </row>
        <row r="11485">
          <cell r="A11485">
            <v>5580814</v>
          </cell>
          <cell r="B11485" t="str">
            <v>55-808-14</v>
          </cell>
          <cell r="C11485" t="str">
            <v xml:space="preserve">MAYO STERILIZING PIN                    </v>
          </cell>
          <cell r="D11485" t="str">
            <v>PC</v>
          </cell>
          <cell r="E11485">
            <v>6.46</v>
          </cell>
          <cell r="F11485">
            <v>16.149999999999999</v>
          </cell>
        </row>
        <row r="11486">
          <cell r="A11486">
            <v>5580820</v>
          </cell>
          <cell r="B11486" t="str">
            <v>55-808-20</v>
          </cell>
          <cell r="C11486" t="str">
            <v>WIRE TRAY, 260X170X28</v>
          </cell>
          <cell r="D11486" t="str">
            <v>PC</v>
          </cell>
          <cell r="E11486">
            <v>76.7</v>
          </cell>
          <cell r="F11486">
            <v>191.75</v>
          </cell>
        </row>
        <row r="11487">
          <cell r="A11487">
            <v>5580821</v>
          </cell>
          <cell r="B11487" t="str">
            <v>55-808-21</v>
          </cell>
          <cell r="C11487" t="str">
            <v>WIRE TRAY, 260X170X47</v>
          </cell>
          <cell r="D11487" t="str">
            <v>PC</v>
          </cell>
          <cell r="E11487">
            <v>76.7</v>
          </cell>
          <cell r="F11487">
            <v>191.75</v>
          </cell>
        </row>
        <row r="11488">
          <cell r="A11488">
            <v>5580824</v>
          </cell>
          <cell r="B11488" t="str">
            <v>55-808-24</v>
          </cell>
          <cell r="C11488" t="str">
            <v>WIRE BASKET 240X240X50</v>
          </cell>
          <cell r="D11488" t="str">
            <v>PC</v>
          </cell>
          <cell r="E11488">
            <v>73.400000000000006</v>
          </cell>
          <cell r="F11488">
            <v>183.5</v>
          </cell>
        </row>
        <row r="11489">
          <cell r="A11489">
            <v>5580848</v>
          </cell>
          <cell r="B11489" t="str">
            <v>55-808-48</v>
          </cell>
          <cell r="C11489" t="str">
            <v>WIRE BASKET 480X240X50</v>
          </cell>
          <cell r="D11489" t="str">
            <v>PC</v>
          </cell>
          <cell r="E11489">
            <v>85.9</v>
          </cell>
          <cell r="F11489">
            <v>214.75</v>
          </cell>
        </row>
        <row r="11490">
          <cell r="A11490">
            <v>5580850</v>
          </cell>
          <cell r="B11490" t="str">
            <v>55-808-50</v>
          </cell>
          <cell r="C11490" t="str">
            <v>WIRE TRAY 410X240X50</v>
          </cell>
          <cell r="D11490" t="str">
            <v>PC</v>
          </cell>
          <cell r="E11490">
            <v>108.5</v>
          </cell>
          <cell r="F11490">
            <v>271.25</v>
          </cell>
        </row>
        <row r="11491">
          <cell r="A11491">
            <v>5580870</v>
          </cell>
          <cell r="B11491" t="str">
            <v>55-808-70</v>
          </cell>
          <cell r="C11491" t="str">
            <v>WIRE BASKET 410X240X70</v>
          </cell>
          <cell r="D11491" t="str">
            <v>PC</v>
          </cell>
          <cell r="E11491">
            <v>113.5</v>
          </cell>
          <cell r="F11491">
            <v>283.75</v>
          </cell>
        </row>
        <row r="11492">
          <cell r="A11492">
            <v>5580875</v>
          </cell>
          <cell r="B11492" t="str">
            <v>55-808-75</v>
          </cell>
          <cell r="C11492" t="str">
            <v>WIRE BASKET 520X240X75</v>
          </cell>
          <cell r="D11492" t="str">
            <v>PC</v>
          </cell>
          <cell r="E11492">
            <v>106</v>
          </cell>
          <cell r="F11492">
            <v>265</v>
          </cell>
        </row>
        <row r="11493">
          <cell r="A11493">
            <v>5580899</v>
          </cell>
          <cell r="B11493" t="str">
            <v>55-808-99</v>
          </cell>
          <cell r="C11493" t="str">
            <v>WIRE BASKET520X240X100</v>
          </cell>
          <cell r="D11493" t="str">
            <v>PC</v>
          </cell>
          <cell r="E11493">
            <v>115</v>
          </cell>
          <cell r="F11493">
            <v>287.5</v>
          </cell>
        </row>
        <row r="11494">
          <cell r="A11494">
            <v>5580914</v>
          </cell>
          <cell r="B11494" t="str">
            <v>55-809-14</v>
          </cell>
          <cell r="C11494" t="str">
            <v>PERFORATED TRAY 260X130X50</v>
          </cell>
          <cell r="D11494" t="str">
            <v>PC</v>
          </cell>
          <cell r="E11494">
            <v>53.2</v>
          </cell>
          <cell r="F11494">
            <v>133</v>
          </cell>
        </row>
        <row r="11495">
          <cell r="A11495">
            <v>5580915</v>
          </cell>
          <cell r="B11495" t="str">
            <v>55-809-15</v>
          </cell>
          <cell r="C11495" t="str">
            <v>PERFORATED TRAY MICRO 260X130X50</v>
          </cell>
          <cell r="D11495" t="str">
            <v>PC</v>
          </cell>
          <cell r="E11495">
            <v>149</v>
          </cell>
          <cell r="F11495">
            <v>372.5</v>
          </cell>
        </row>
        <row r="11496">
          <cell r="A11496">
            <v>5580924</v>
          </cell>
          <cell r="B11496" t="str">
            <v>55-809-24</v>
          </cell>
          <cell r="C11496" t="str">
            <v>PERFORATED TRAY 260X260X50</v>
          </cell>
          <cell r="D11496" t="str">
            <v>PC</v>
          </cell>
          <cell r="E11496">
            <v>59.8</v>
          </cell>
          <cell r="F11496">
            <v>149.5</v>
          </cell>
        </row>
        <row r="11497">
          <cell r="A11497">
            <v>5580925</v>
          </cell>
          <cell r="B11497" t="str">
            <v>55-809-25</v>
          </cell>
          <cell r="C11497" t="str">
            <v>PERFORATED TRAY MICRO 260X260X50</v>
          </cell>
          <cell r="D11497" t="str">
            <v>PC</v>
          </cell>
          <cell r="E11497">
            <v>167.5</v>
          </cell>
          <cell r="F11497">
            <v>418.75</v>
          </cell>
        </row>
        <row r="11498">
          <cell r="A11498">
            <v>5580926</v>
          </cell>
          <cell r="B11498" t="str">
            <v>55-809-26</v>
          </cell>
          <cell r="C11498" t="str">
            <v>PERFORATED TRAY 260X260X80</v>
          </cell>
          <cell r="D11498" t="str">
            <v>PC</v>
          </cell>
          <cell r="E11498">
            <v>69.400000000000006</v>
          </cell>
          <cell r="F11498">
            <v>173.5</v>
          </cell>
        </row>
        <row r="11499">
          <cell r="A11499">
            <v>5580927</v>
          </cell>
          <cell r="B11499" t="str">
            <v>55-809-27</v>
          </cell>
          <cell r="C11499" t="str">
            <v>PERFORATED TRAY 260X260X100</v>
          </cell>
          <cell r="D11499" t="str">
            <v>PC</v>
          </cell>
          <cell r="E11499">
            <v>88.7</v>
          </cell>
          <cell r="F11499">
            <v>221.75</v>
          </cell>
        </row>
        <row r="11500">
          <cell r="A11500">
            <v>5580940</v>
          </cell>
          <cell r="B11500" t="str">
            <v>55-809-40</v>
          </cell>
          <cell r="C11500" t="str">
            <v>PERFORATED TRAY 410X260X50</v>
          </cell>
          <cell r="D11500" t="str">
            <v>PC</v>
          </cell>
          <cell r="E11500">
            <v>89.3</v>
          </cell>
          <cell r="F11500">
            <v>223.25</v>
          </cell>
        </row>
        <row r="11501">
          <cell r="A11501">
            <v>5580948</v>
          </cell>
          <cell r="B11501" t="str">
            <v>55-809-48</v>
          </cell>
          <cell r="C11501" t="str">
            <v>PERFORATED TRAY 480X260X50</v>
          </cell>
          <cell r="D11501" t="str">
            <v>PC</v>
          </cell>
          <cell r="E11501">
            <v>82.9</v>
          </cell>
          <cell r="F11501">
            <v>207.25</v>
          </cell>
        </row>
        <row r="11502">
          <cell r="A11502">
            <v>5580949</v>
          </cell>
          <cell r="B11502" t="str">
            <v>55-809-49</v>
          </cell>
          <cell r="C11502" t="str">
            <v>PERFORATED TRAY MICRO 480X260X50</v>
          </cell>
          <cell r="D11502" t="str">
            <v>PC</v>
          </cell>
          <cell r="E11502">
            <v>250.5</v>
          </cell>
          <cell r="F11502">
            <v>626.25</v>
          </cell>
        </row>
        <row r="11503">
          <cell r="A11503">
            <v>5580950</v>
          </cell>
          <cell r="B11503" t="str">
            <v>55-809-50</v>
          </cell>
          <cell r="C11503" t="str">
            <v>PERFORATED TRAY 520X260X50</v>
          </cell>
          <cell r="D11503" t="str">
            <v>PC</v>
          </cell>
          <cell r="E11503">
            <v>110</v>
          </cell>
          <cell r="F11503">
            <v>275</v>
          </cell>
        </row>
        <row r="11504">
          <cell r="A11504">
            <v>5580975</v>
          </cell>
          <cell r="B11504" t="str">
            <v>55-809-75</v>
          </cell>
          <cell r="C11504" t="str">
            <v>PERFORATED TRAY 520X260X80</v>
          </cell>
          <cell r="D11504" t="str">
            <v>PC</v>
          </cell>
          <cell r="E11504">
            <v>114</v>
          </cell>
          <cell r="F11504">
            <v>285</v>
          </cell>
        </row>
        <row r="11505">
          <cell r="A11505">
            <v>5580999</v>
          </cell>
          <cell r="B11505" t="str">
            <v>55-809-99</v>
          </cell>
          <cell r="C11505" t="str">
            <v>PERFORATED TRAY 520X260X100</v>
          </cell>
          <cell r="D11505" t="str">
            <v>PC</v>
          </cell>
          <cell r="E11505">
            <v>119.5</v>
          </cell>
          <cell r="F11505">
            <v>298.75</v>
          </cell>
        </row>
        <row r="11506">
          <cell r="A11506">
            <v>5581024</v>
          </cell>
          <cell r="B11506" t="str">
            <v>55-810-24</v>
          </cell>
          <cell r="C11506" t="str">
            <v>PERF TRAY F MONO 240X240X48</v>
          </cell>
          <cell r="D11506" t="str">
            <v>PC</v>
          </cell>
          <cell r="E11506">
            <v>226</v>
          </cell>
          <cell r="F11506">
            <v>565</v>
          </cell>
        </row>
        <row r="11507">
          <cell r="A11507">
            <v>5581048</v>
          </cell>
          <cell r="B11507" t="str">
            <v>55-810-48</v>
          </cell>
          <cell r="C11507" t="str">
            <v>PERF TRAY DYNAF  520X260X48</v>
          </cell>
          <cell r="D11507" t="str">
            <v>PC</v>
          </cell>
          <cell r="E11507">
            <v>332.5</v>
          </cell>
          <cell r="F11507">
            <v>831.25</v>
          </cell>
        </row>
        <row r="11508">
          <cell r="A11508">
            <v>5581124</v>
          </cell>
          <cell r="B11508" t="str">
            <v>55-811-24</v>
          </cell>
          <cell r="C11508" t="str">
            <v xml:space="preserve">PERFORATED WIRE-MESH TRAY 240X250X60 MM </v>
          </cell>
          <cell r="D11508" t="str">
            <v>PC</v>
          </cell>
          <cell r="E11508">
            <v>95</v>
          </cell>
          <cell r="F11508">
            <v>237.5</v>
          </cell>
        </row>
        <row r="11509">
          <cell r="A11509">
            <v>5581141</v>
          </cell>
          <cell r="B11509" t="str">
            <v>55-811-41</v>
          </cell>
          <cell r="C11509" t="str">
            <v xml:space="preserve">PERFORATED WIRE MESH TRAY 410X250X60 MM </v>
          </cell>
          <cell r="D11509" t="str">
            <v>PC</v>
          </cell>
          <cell r="E11509">
            <v>106.5</v>
          </cell>
          <cell r="F11509">
            <v>266.25</v>
          </cell>
        </row>
        <row r="11510">
          <cell r="A11510">
            <v>5581148</v>
          </cell>
          <cell r="B11510" t="str">
            <v>55-811-48</v>
          </cell>
          <cell r="C11510" t="str">
            <v xml:space="preserve">PERFORATED WIRE-MESH TRAY 480X250X60 MM </v>
          </cell>
          <cell r="D11510" t="str">
            <v>PC</v>
          </cell>
          <cell r="E11510">
            <v>112.5</v>
          </cell>
          <cell r="F11510">
            <v>281.25</v>
          </cell>
        </row>
        <row r="11511">
          <cell r="A11511">
            <v>5586100</v>
          </cell>
          <cell r="B11511" t="str">
            <v>55-861-00</v>
          </cell>
          <cell r="C11511" t="str">
            <v xml:space="preserve">DECKEL FUER MS MINISET-STERILCONTAINER  </v>
          </cell>
          <cell r="D11511" t="str">
            <v>PC</v>
          </cell>
          <cell r="E11511">
            <v>75.8</v>
          </cell>
          <cell r="F11511">
            <v>189.5</v>
          </cell>
        </row>
        <row r="11512">
          <cell r="A11512">
            <v>5586101</v>
          </cell>
          <cell r="B11512" t="str">
            <v>55-861-01</v>
          </cell>
          <cell r="C11512" t="str">
            <v xml:space="preserve">WANNE F. MS MINISET-STERILCONT. H=41 MM </v>
          </cell>
          <cell r="D11512" t="str">
            <v>PC</v>
          </cell>
          <cell r="E11512">
            <v>150.5</v>
          </cell>
          <cell r="F11512">
            <v>376.25</v>
          </cell>
        </row>
        <row r="11513">
          <cell r="A11513">
            <v>5586102</v>
          </cell>
          <cell r="B11513" t="str">
            <v>55-861-02</v>
          </cell>
          <cell r="C11513" t="str">
            <v xml:space="preserve">WANNE F. MS MINISET-STERILCONT. H=57 MM </v>
          </cell>
          <cell r="D11513" t="str">
            <v>PC</v>
          </cell>
          <cell r="E11513">
            <v>170.5</v>
          </cell>
          <cell r="F11513">
            <v>426.25</v>
          </cell>
        </row>
        <row r="11514">
          <cell r="A11514">
            <v>5586140</v>
          </cell>
          <cell r="B11514" t="str">
            <v>55-861-40</v>
          </cell>
          <cell r="C11514" t="str">
            <v>MicroStop MINISET CONTAINER 310X189X65MM</v>
          </cell>
          <cell r="D11514" t="str">
            <v>PC</v>
          </cell>
          <cell r="E11514">
            <v>226</v>
          </cell>
          <cell r="F11514">
            <v>565</v>
          </cell>
        </row>
        <row r="11515">
          <cell r="A11515">
            <v>5586160</v>
          </cell>
          <cell r="B11515" t="str">
            <v>55-861-60</v>
          </cell>
          <cell r="C11515" t="str">
            <v>MicroStop MINISET CONTAINER 310X189X81MM</v>
          </cell>
          <cell r="D11515" t="str">
            <v>PC</v>
          </cell>
          <cell r="E11515">
            <v>246</v>
          </cell>
          <cell r="F11515">
            <v>615</v>
          </cell>
        </row>
        <row r="11516">
          <cell r="A11516">
            <v>5586401</v>
          </cell>
          <cell r="B11516" t="str">
            <v>55-864-01</v>
          </cell>
          <cell r="C11516" t="str">
            <v xml:space="preserve">IDENT.LABEL WITH TEXT WITHOUT HOLE      </v>
          </cell>
          <cell r="D11516" t="str">
            <v>PC</v>
          </cell>
          <cell r="E11516">
            <v>5.25</v>
          </cell>
          <cell r="F11516">
            <v>13.125</v>
          </cell>
        </row>
        <row r="11517">
          <cell r="A11517">
            <v>5586402</v>
          </cell>
          <cell r="B11517" t="str">
            <v>55-864-02</v>
          </cell>
          <cell r="C11517" t="str">
            <v xml:space="preserve">LABEL WITHOUT LETTERING AND HOLE        </v>
          </cell>
          <cell r="D11517" t="str">
            <v>PC</v>
          </cell>
          <cell r="E11517">
            <v>3.12</v>
          </cell>
          <cell r="F11517">
            <v>7.8000000000000007</v>
          </cell>
        </row>
        <row r="11518">
          <cell r="A11518">
            <v>5586403</v>
          </cell>
          <cell r="B11518" t="str">
            <v>55-864-03</v>
          </cell>
          <cell r="C11518" t="str">
            <v xml:space="preserve">IDENT. LABEL WITH TEXT WITH HOLE        </v>
          </cell>
          <cell r="D11518" t="str">
            <v>PC</v>
          </cell>
          <cell r="E11518">
            <v>5.25</v>
          </cell>
          <cell r="F11518">
            <v>13.125</v>
          </cell>
        </row>
        <row r="11519">
          <cell r="A11519">
            <v>5586404</v>
          </cell>
          <cell r="B11519" t="str">
            <v>55-864-04</v>
          </cell>
          <cell r="C11519" t="str">
            <v xml:space="preserve">LABEL WITHOUT LETTERING WITH HOLE       </v>
          </cell>
          <cell r="D11519" t="str">
            <v>PC</v>
          </cell>
          <cell r="E11519">
            <v>3.12</v>
          </cell>
          <cell r="F11519">
            <v>7.8000000000000007</v>
          </cell>
        </row>
        <row r="11520">
          <cell r="A11520">
            <v>5586405</v>
          </cell>
          <cell r="B11520" t="str">
            <v>55-864-05</v>
          </cell>
          <cell r="C11520" t="str">
            <v xml:space="preserve">IDENT.LABEL MINISET CONTAINER WITH TEXT </v>
          </cell>
          <cell r="D11520" t="str">
            <v>PC</v>
          </cell>
          <cell r="E11520">
            <v>4.6900000000000004</v>
          </cell>
          <cell r="F11520">
            <v>11.725000000000001</v>
          </cell>
        </row>
        <row r="11521">
          <cell r="A11521">
            <v>5586406</v>
          </cell>
          <cell r="B11521" t="str">
            <v>55-864-06</v>
          </cell>
          <cell r="C11521" t="str">
            <v xml:space="preserve">IDENT.LABEL MINISET CONTAINER W/O TEXT  </v>
          </cell>
          <cell r="D11521" t="str">
            <v>PC</v>
          </cell>
          <cell r="E11521">
            <v>2.89</v>
          </cell>
          <cell r="F11521">
            <v>7.2250000000000005</v>
          </cell>
        </row>
        <row r="11522">
          <cell r="A11522">
            <v>5586410</v>
          </cell>
          <cell r="B11522" t="str">
            <v>55-864-10</v>
          </cell>
          <cell r="C11522" t="str">
            <v xml:space="preserve">FRAME, COLOUR CODED BLACK               </v>
          </cell>
          <cell r="D11522" t="str">
            <v>PC</v>
          </cell>
          <cell r="E11522">
            <v>2.39</v>
          </cell>
          <cell r="F11522">
            <v>5.9750000000000005</v>
          </cell>
        </row>
        <row r="11523">
          <cell r="A11523">
            <v>5586411</v>
          </cell>
          <cell r="B11523" t="str">
            <v>55-864-11</v>
          </cell>
          <cell r="C11523" t="str">
            <v xml:space="preserve">FRAME, COLOUR CODED WHITE               </v>
          </cell>
          <cell r="D11523" t="str">
            <v>PC</v>
          </cell>
          <cell r="E11523">
            <v>2.39</v>
          </cell>
          <cell r="F11523">
            <v>5.9750000000000005</v>
          </cell>
        </row>
        <row r="11524">
          <cell r="A11524">
            <v>5586412</v>
          </cell>
          <cell r="B11524" t="str">
            <v>55-864-12</v>
          </cell>
          <cell r="C11524" t="str">
            <v xml:space="preserve">FRAME, COLOUR CODED RED                 </v>
          </cell>
          <cell r="D11524" t="str">
            <v>PC</v>
          </cell>
          <cell r="E11524">
            <v>2.39</v>
          </cell>
          <cell r="F11524">
            <v>5.9750000000000005</v>
          </cell>
        </row>
        <row r="11525">
          <cell r="A11525">
            <v>5586413</v>
          </cell>
          <cell r="B11525" t="str">
            <v>55-864-13</v>
          </cell>
          <cell r="C11525" t="str">
            <v xml:space="preserve">FRAME, COLOUR CODED BLUE                </v>
          </cell>
          <cell r="D11525" t="str">
            <v>PC</v>
          </cell>
          <cell r="E11525">
            <v>2.39</v>
          </cell>
          <cell r="F11525">
            <v>5.9750000000000005</v>
          </cell>
        </row>
        <row r="11526">
          <cell r="A11526">
            <v>5586414</v>
          </cell>
          <cell r="B11526" t="str">
            <v>55-864-14</v>
          </cell>
          <cell r="C11526" t="str">
            <v xml:space="preserve">FRAME, COLOUR CODED GREEN               </v>
          </cell>
          <cell r="D11526" t="str">
            <v>PC</v>
          </cell>
          <cell r="E11526">
            <v>2.39</v>
          </cell>
          <cell r="F11526">
            <v>5.9750000000000005</v>
          </cell>
        </row>
        <row r="11527">
          <cell r="A11527">
            <v>5586415</v>
          </cell>
          <cell r="B11527" t="str">
            <v>55-864-15</v>
          </cell>
          <cell r="C11527" t="str">
            <v xml:space="preserve">FRAME, COLOUR CODED YELLOW              </v>
          </cell>
          <cell r="D11527" t="str">
            <v>PC</v>
          </cell>
          <cell r="E11527">
            <v>2.39</v>
          </cell>
          <cell r="F11527">
            <v>5.9750000000000005</v>
          </cell>
        </row>
        <row r="11528">
          <cell r="A11528">
            <v>5586416</v>
          </cell>
          <cell r="B11528" t="str">
            <v>55-864-16</v>
          </cell>
          <cell r="C11528" t="str">
            <v xml:space="preserve">FRAME, COLOUR CODED LILAC               </v>
          </cell>
          <cell r="D11528" t="str">
            <v>PC</v>
          </cell>
          <cell r="E11528">
            <v>2.39</v>
          </cell>
          <cell r="F11528">
            <v>5.9750000000000005</v>
          </cell>
        </row>
        <row r="11529">
          <cell r="A11529">
            <v>5586417</v>
          </cell>
          <cell r="B11529" t="str">
            <v>55-864-17</v>
          </cell>
          <cell r="C11529" t="str">
            <v xml:space="preserve">FRAME, COLOUR CODED ORANGE              </v>
          </cell>
          <cell r="D11529" t="str">
            <v>PC</v>
          </cell>
          <cell r="E11529">
            <v>2.39</v>
          </cell>
          <cell r="F11529">
            <v>5.9750000000000005</v>
          </cell>
        </row>
        <row r="11530">
          <cell r="A11530">
            <v>5586418</v>
          </cell>
          <cell r="B11530" t="str">
            <v>55-864-18</v>
          </cell>
          <cell r="C11530" t="str">
            <v xml:space="preserve">FRAME, COLOUR CODED GREY                </v>
          </cell>
          <cell r="D11530" t="str">
            <v>PC</v>
          </cell>
          <cell r="E11530">
            <v>2.39</v>
          </cell>
          <cell r="F11530">
            <v>5.9750000000000005</v>
          </cell>
        </row>
        <row r="11531">
          <cell r="A11531">
            <v>5586430</v>
          </cell>
          <cell r="B11531" t="str">
            <v>55-864-30</v>
          </cell>
          <cell r="C11531" t="str">
            <v xml:space="preserve">HOLDING DEVICE FOR TRAY CODING LABELS   </v>
          </cell>
          <cell r="D11531" t="str">
            <v>PC</v>
          </cell>
          <cell r="E11531">
            <v>9.52</v>
          </cell>
          <cell r="F11531">
            <v>23.799999999999997</v>
          </cell>
        </row>
        <row r="11532">
          <cell r="A11532">
            <v>5586440</v>
          </cell>
          <cell r="B11532" t="str">
            <v>55-864-40</v>
          </cell>
          <cell r="C11532" t="str">
            <v xml:space="preserve">TRAY CODING LABEL SATIN WITH TEXT       </v>
          </cell>
          <cell r="D11532" t="str">
            <v>PC</v>
          </cell>
          <cell r="E11532">
            <v>9.11</v>
          </cell>
          <cell r="F11532">
            <v>22.774999999999999</v>
          </cell>
        </row>
        <row r="11533">
          <cell r="A11533">
            <v>5586441</v>
          </cell>
          <cell r="B11533" t="str">
            <v>55-864-41</v>
          </cell>
          <cell r="C11533" t="str">
            <v xml:space="preserve">TRAY CODING LABEL SATIN WITHOUT TEXT    </v>
          </cell>
          <cell r="D11533" t="str">
            <v>PC</v>
          </cell>
          <cell r="E11533">
            <v>6.65</v>
          </cell>
          <cell r="F11533">
            <v>16.625</v>
          </cell>
        </row>
        <row r="11534">
          <cell r="A11534">
            <v>5586450</v>
          </cell>
          <cell r="B11534" t="str">
            <v>55-864-50</v>
          </cell>
          <cell r="C11534" t="str">
            <v xml:space="preserve">TRAY CODING LABEL                       </v>
          </cell>
          <cell r="D11534" t="str">
            <v>PC</v>
          </cell>
          <cell r="E11534">
            <v>9.11</v>
          </cell>
          <cell r="F11534">
            <v>22.774999999999999</v>
          </cell>
        </row>
        <row r="11535">
          <cell r="A11535">
            <v>5586451</v>
          </cell>
          <cell r="B11535" t="str">
            <v>55-864-51</v>
          </cell>
          <cell r="C11535" t="str">
            <v xml:space="preserve">TRAY CODING LABEL SHINY W/O. TEXT       </v>
          </cell>
          <cell r="D11535" t="str">
            <v>PC</v>
          </cell>
          <cell r="E11535">
            <v>6.65</v>
          </cell>
          <cell r="F11535">
            <v>16.625</v>
          </cell>
        </row>
        <row r="11536">
          <cell r="A11536">
            <v>5586460</v>
          </cell>
          <cell r="B11536" t="str">
            <v>55-864-60</v>
          </cell>
          <cell r="C11536" t="str">
            <v xml:space="preserve">BRACKET DESIGNATION MicroStop CONT.     </v>
          </cell>
          <cell r="D11536">
            <v>2</v>
          </cell>
          <cell r="E11536">
            <v>28.5</v>
          </cell>
          <cell r="F11536">
            <v>71.25</v>
          </cell>
        </row>
        <row r="11537">
          <cell r="A11537">
            <v>5586462</v>
          </cell>
          <cell r="B11537" t="str">
            <v>55-864-62</v>
          </cell>
          <cell r="C11537" t="str">
            <v xml:space="preserve">BRACKET DESIGNATION WIRE BASKET         </v>
          </cell>
          <cell r="D11537">
            <v>2</v>
          </cell>
          <cell r="E11537">
            <v>29</v>
          </cell>
          <cell r="F11537">
            <v>72.5</v>
          </cell>
        </row>
        <row r="11538">
          <cell r="A11538">
            <v>5586463</v>
          </cell>
          <cell r="B11538" t="str">
            <v>55-864-63</v>
          </cell>
          <cell r="C11538" t="str">
            <v xml:space="preserve">BRACKET DESIGNAT. WIRE BASKET/PERF.TRAY </v>
          </cell>
          <cell r="D11538">
            <v>2</v>
          </cell>
          <cell r="E11538">
            <v>28.5</v>
          </cell>
          <cell r="F11538">
            <v>71.25</v>
          </cell>
        </row>
        <row r="11539">
          <cell r="A11539">
            <v>5586500</v>
          </cell>
          <cell r="B11539" t="str">
            <v>55-865-00</v>
          </cell>
          <cell r="C11539" t="str">
            <v xml:space="preserve">LID DISPOSIAL CONTAINER 300x300     </v>
          </cell>
          <cell r="D11539" t="str">
            <v>PC</v>
          </cell>
          <cell r="E11539">
            <v>140.5</v>
          </cell>
          <cell r="F11539">
            <v>351.25</v>
          </cell>
        </row>
        <row r="11540">
          <cell r="A11540">
            <v>5586503</v>
          </cell>
          <cell r="B11540" t="str">
            <v>55-865-03</v>
          </cell>
          <cell r="C11540" t="str">
            <v>BASE DISPOSAL CONTAINER 300x300X160</v>
          </cell>
          <cell r="D11540" t="str">
            <v>PC</v>
          </cell>
          <cell r="E11540">
            <v>285.5</v>
          </cell>
          <cell r="F11540">
            <v>713.75</v>
          </cell>
        </row>
        <row r="11541">
          <cell r="A11541">
            <v>5586515</v>
          </cell>
          <cell r="B11541" t="str">
            <v>55-865-15</v>
          </cell>
          <cell r="C11541" t="str">
            <v xml:space="preserve">DISPOSAL CONTAINER, 300X300X160 MM      </v>
          </cell>
          <cell r="D11541" t="str">
            <v>PC</v>
          </cell>
          <cell r="E11541">
            <v>463.5</v>
          </cell>
          <cell r="F11541">
            <v>1158.75</v>
          </cell>
        </row>
        <row r="11542">
          <cell r="A11542">
            <v>5586600</v>
          </cell>
          <cell r="B11542" t="str">
            <v>55-866-00</v>
          </cell>
          <cell r="C11542" t="str">
            <v>LID MicroStop CONTAINER 300x300</v>
          </cell>
          <cell r="D11542" t="str">
            <v>PC</v>
          </cell>
          <cell r="E11542">
            <v>140.5</v>
          </cell>
          <cell r="F11542">
            <v>351.25</v>
          </cell>
        </row>
        <row r="11543">
          <cell r="A11543">
            <v>5586601</v>
          </cell>
          <cell r="B11543" t="str">
            <v>55-866-01</v>
          </cell>
          <cell r="C11543" t="str">
            <v>BASE MicroStop CONTAINER, 300x300X110</v>
          </cell>
          <cell r="D11543" t="str">
            <v>PC</v>
          </cell>
          <cell r="E11543">
            <v>204</v>
          </cell>
          <cell r="F11543">
            <v>510</v>
          </cell>
        </row>
        <row r="11544">
          <cell r="A11544">
            <v>5586602</v>
          </cell>
          <cell r="B11544" t="str">
            <v>55-866-02</v>
          </cell>
          <cell r="C11544" t="str">
            <v>BASE MicroStop CONTAINER, 300x300X140</v>
          </cell>
          <cell r="D11544" t="str">
            <v>PC</v>
          </cell>
          <cell r="E11544">
            <v>232</v>
          </cell>
          <cell r="F11544">
            <v>580</v>
          </cell>
        </row>
        <row r="11545">
          <cell r="A11545">
            <v>5586603</v>
          </cell>
          <cell r="B11545" t="str">
            <v>55-866-03</v>
          </cell>
          <cell r="C11545" t="str">
            <v>BASE MicroStop CONTAINER, 300x300X160</v>
          </cell>
          <cell r="D11545" t="str">
            <v>PC</v>
          </cell>
          <cell r="E11545">
            <v>236.5</v>
          </cell>
          <cell r="F11545">
            <v>591.25</v>
          </cell>
        </row>
        <row r="11546">
          <cell r="A11546">
            <v>5586604</v>
          </cell>
          <cell r="B11546" t="str">
            <v>55-866-04</v>
          </cell>
          <cell r="C11546" t="str">
            <v>BASE MicroStop CONTAINER, 300x300X210</v>
          </cell>
          <cell r="D11546" t="str">
            <v>PC</v>
          </cell>
          <cell r="E11546">
            <v>275.5</v>
          </cell>
          <cell r="F11546">
            <v>688.75</v>
          </cell>
        </row>
        <row r="11547">
          <cell r="A11547">
            <v>5586605</v>
          </cell>
          <cell r="B11547" t="str">
            <v>55-866-05</v>
          </cell>
          <cell r="C11547" t="str">
            <v>BASE MicroStop CONTAINER, 300x300X270</v>
          </cell>
          <cell r="D11547" t="str">
            <v>PC</v>
          </cell>
          <cell r="E11547">
            <v>303</v>
          </cell>
          <cell r="F11547">
            <v>757.5</v>
          </cell>
        </row>
        <row r="11548">
          <cell r="A11548">
            <v>5586610</v>
          </cell>
          <cell r="B11548" t="str">
            <v>55-866-10</v>
          </cell>
          <cell r="C11548" t="str">
            <v xml:space="preserve">MicroStop CONTAINER 300X300X110 MM      </v>
          </cell>
          <cell r="D11548" t="str">
            <v>PC</v>
          </cell>
          <cell r="E11548">
            <v>343.5</v>
          </cell>
          <cell r="F11548">
            <v>858.75</v>
          </cell>
        </row>
        <row r="11549">
          <cell r="A11549">
            <v>5586613</v>
          </cell>
          <cell r="B11549" t="str">
            <v>55-866-13</v>
          </cell>
          <cell r="C11549" t="str">
            <v xml:space="preserve">MicroStop CONTAINER 300X300X140 MM      </v>
          </cell>
          <cell r="D11549" t="str">
            <v>PC</v>
          </cell>
          <cell r="E11549">
            <v>370.5</v>
          </cell>
          <cell r="F11549">
            <v>926.25</v>
          </cell>
        </row>
        <row r="11550">
          <cell r="A11550">
            <v>5586615</v>
          </cell>
          <cell r="B11550" t="str">
            <v>55-866-15</v>
          </cell>
          <cell r="C11550" t="str">
            <v xml:space="preserve">MicroStop CONTAINER 300X300X160 MM      </v>
          </cell>
          <cell r="D11550" t="str">
            <v>PC</v>
          </cell>
          <cell r="E11550">
            <v>376</v>
          </cell>
          <cell r="F11550">
            <v>940</v>
          </cell>
        </row>
        <row r="11551">
          <cell r="A11551">
            <v>5586620</v>
          </cell>
          <cell r="B11551" t="str">
            <v>55-866-20</v>
          </cell>
          <cell r="C11551" t="str">
            <v xml:space="preserve">MicroStop CONTAINER 300X300X210 MM      </v>
          </cell>
          <cell r="D11551" t="str">
            <v>PC</v>
          </cell>
          <cell r="E11551">
            <v>415</v>
          </cell>
          <cell r="F11551">
            <v>1037.5</v>
          </cell>
        </row>
        <row r="11552">
          <cell r="A11552">
            <v>5586630</v>
          </cell>
          <cell r="B11552" t="str">
            <v>55-866-30</v>
          </cell>
          <cell r="C11552" t="str">
            <v xml:space="preserve">MicroStop CONTAINER 300X300X270 MM      </v>
          </cell>
          <cell r="D11552" t="str">
            <v>PC</v>
          </cell>
          <cell r="E11552">
            <v>441.5</v>
          </cell>
          <cell r="F11552">
            <v>1103.75</v>
          </cell>
        </row>
        <row r="11553">
          <cell r="A11553">
            <v>5586800</v>
          </cell>
          <cell r="B11553" t="str">
            <v>55-868-00</v>
          </cell>
          <cell r="C11553" t="str">
            <v xml:space="preserve">LID MicroStop DISPOSIAL CONTAINER, 600X300  </v>
          </cell>
          <cell r="D11553" t="str">
            <v>PC</v>
          </cell>
          <cell r="E11553">
            <v>189</v>
          </cell>
          <cell r="F11553">
            <v>472.5</v>
          </cell>
        </row>
        <row r="11554">
          <cell r="A11554">
            <v>5586803</v>
          </cell>
          <cell r="B11554" t="str">
            <v>55-868-03</v>
          </cell>
          <cell r="C11554" t="str">
            <v xml:space="preserve">BASE MicroStop DISPOSAL CONTAINER, 600X300X160 </v>
          </cell>
          <cell r="D11554" t="str">
            <v>PC</v>
          </cell>
          <cell r="E11554">
            <v>449</v>
          </cell>
          <cell r="F11554">
            <v>1122.5</v>
          </cell>
        </row>
        <row r="11555">
          <cell r="A11555">
            <v>5586815</v>
          </cell>
          <cell r="B11555" t="str">
            <v>55-868-15</v>
          </cell>
          <cell r="C11555" t="str">
            <v>MicroStop DISPOSAL CONTAINER, 600X300X160</v>
          </cell>
          <cell r="D11555" t="str">
            <v>PC</v>
          </cell>
          <cell r="E11555">
            <v>686</v>
          </cell>
          <cell r="F11555">
            <v>1715</v>
          </cell>
        </row>
        <row r="11556">
          <cell r="A11556">
            <v>5586840</v>
          </cell>
          <cell r="B11556" t="str">
            <v>55-868-40</v>
          </cell>
          <cell r="C11556" t="str">
            <v>FRAMEN FOR MicroStop CONTAINER 300X300</v>
          </cell>
          <cell r="D11556" t="str">
            <v>PC</v>
          </cell>
          <cell r="E11556">
            <v>9.41</v>
          </cell>
          <cell r="F11556">
            <v>23.524999999999999</v>
          </cell>
        </row>
        <row r="11557">
          <cell r="A11557">
            <v>5586900</v>
          </cell>
          <cell r="B11557" t="str">
            <v>55-869-00</v>
          </cell>
          <cell r="C11557" t="str">
            <v>LID MicroStop CONTAINER 600x300</v>
          </cell>
          <cell r="D11557" t="str">
            <v>PC</v>
          </cell>
          <cell r="E11557">
            <v>189</v>
          </cell>
          <cell r="F11557">
            <v>472.5</v>
          </cell>
        </row>
        <row r="11558">
          <cell r="A11558">
            <v>5586901</v>
          </cell>
          <cell r="B11558" t="str">
            <v>55-869-01</v>
          </cell>
          <cell r="C11558" t="str">
            <v>BASE MicroStop CONTAINER, 600X300X110</v>
          </cell>
          <cell r="D11558" t="str">
            <v>PC</v>
          </cell>
          <cell r="E11558">
            <v>277.5</v>
          </cell>
          <cell r="F11558">
            <v>693.75</v>
          </cell>
        </row>
        <row r="11559">
          <cell r="A11559">
            <v>5586902</v>
          </cell>
          <cell r="B11559" t="str">
            <v>55-869-02</v>
          </cell>
          <cell r="C11559" t="str">
            <v>BASE MicroStop CONTAINER, 600X300X140</v>
          </cell>
          <cell r="D11559" t="str">
            <v>PC</v>
          </cell>
          <cell r="E11559">
            <v>277.5</v>
          </cell>
          <cell r="F11559">
            <v>693.75</v>
          </cell>
        </row>
        <row r="11560">
          <cell r="A11560">
            <v>5586903</v>
          </cell>
          <cell r="B11560" t="str">
            <v>55-869-03</v>
          </cell>
          <cell r="C11560" t="str">
            <v>BASE MicroStop CONTAINER, 600X300X160</v>
          </cell>
          <cell r="D11560" t="str">
            <v>PC</v>
          </cell>
          <cell r="E11560">
            <v>280.5</v>
          </cell>
          <cell r="F11560">
            <v>701.25</v>
          </cell>
        </row>
        <row r="11561">
          <cell r="A11561">
            <v>5586904</v>
          </cell>
          <cell r="B11561" t="str">
            <v>55-869-04</v>
          </cell>
          <cell r="C11561" t="str">
            <v>BASE MicroStop CONTAINER, 600X300X210</v>
          </cell>
          <cell r="D11561" t="str">
            <v>PC</v>
          </cell>
          <cell r="E11561">
            <v>305.5</v>
          </cell>
          <cell r="F11561">
            <v>763.75</v>
          </cell>
        </row>
        <row r="11562">
          <cell r="A11562">
            <v>5586905</v>
          </cell>
          <cell r="B11562" t="str">
            <v>55-869-05</v>
          </cell>
          <cell r="C11562" t="str">
            <v>BASE MicroStop CONTAINER, 600X300X270</v>
          </cell>
          <cell r="D11562" t="str">
            <v>PC</v>
          </cell>
          <cell r="E11562">
            <v>313</v>
          </cell>
          <cell r="F11562">
            <v>782.5</v>
          </cell>
        </row>
        <row r="11563">
          <cell r="A11563">
            <v>5586910</v>
          </cell>
          <cell r="B11563" t="str">
            <v>55-869-10</v>
          </cell>
          <cell r="C11563" t="str">
            <v>MicroStop CONTAINER 600X300X110</v>
          </cell>
          <cell r="D11563" t="str">
            <v>PC</v>
          </cell>
          <cell r="E11563">
            <v>466</v>
          </cell>
          <cell r="F11563">
            <v>1165</v>
          </cell>
        </row>
        <row r="11564">
          <cell r="A11564">
            <v>5586913</v>
          </cell>
          <cell r="B11564" t="str">
            <v>55-869-13</v>
          </cell>
          <cell r="C11564" t="str">
            <v>MicroStop CONTAINER 600X300X140</v>
          </cell>
          <cell r="D11564" t="str">
            <v>PC</v>
          </cell>
          <cell r="E11564">
            <v>466</v>
          </cell>
          <cell r="F11564">
            <v>1165</v>
          </cell>
        </row>
        <row r="11565">
          <cell r="A11565">
            <v>5586915</v>
          </cell>
          <cell r="B11565" t="str">
            <v>55-869-15</v>
          </cell>
          <cell r="C11565" t="str">
            <v>MicroStop CONTAINER 600X300X160</v>
          </cell>
          <cell r="D11565" t="str">
            <v>PC</v>
          </cell>
          <cell r="E11565">
            <v>469.5</v>
          </cell>
          <cell r="F11565">
            <v>1173.75</v>
          </cell>
        </row>
        <row r="11566">
          <cell r="A11566">
            <v>5586920</v>
          </cell>
          <cell r="B11566" t="str">
            <v>55-869-20</v>
          </cell>
          <cell r="C11566" t="str">
            <v>MicroStop CONTAINER 600X300X210</v>
          </cell>
          <cell r="D11566" t="str">
            <v>PC</v>
          </cell>
          <cell r="E11566">
            <v>493.5</v>
          </cell>
          <cell r="F11566">
            <v>1233.75</v>
          </cell>
        </row>
        <row r="11567">
          <cell r="A11567">
            <v>5586930</v>
          </cell>
          <cell r="B11567" t="str">
            <v>55-869-30</v>
          </cell>
          <cell r="C11567" t="str">
            <v>MicroStop CONTAINER 600X300X270</v>
          </cell>
          <cell r="D11567" t="str">
            <v>PC</v>
          </cell>
          <cell r="E11567">
            <v>502</v>
          </cell>
          <cell r="F11567">
            <v>1255</v>
          </cell>
        </row>
        <row r="11568">
          <cell r="A11568">
            <v>5586940</v>
          </cell>
          <cell r="B11568" t="str">
            <v>55-869-40</v>
          </cell>
          <cell r="C11568" t="str">
            <v xml:space="preserve">FRAME FOR MicroStop CONTAINER 600X300     </v>
          </cell>
          <cell r="D11568" t="str">
            <v>PC</v>
          </cell>
          <cell r="E11568">
            <v>14.5</v>
          </cell>
          <cell r="F11568">
            <v>36.25</v>
          </cell>
        </row>
        <row r="11569">
          <cell r="A11569">
            <v>5587101</v>
          </cell>
          <cell r="B11569" t="str">
            <v>55-871-01</v>
          </cell>
          <cell r="C11569" t="str">
            <v>BASE MicroStop CONTAINER WITH SEAL, 470X300X110</v>
          </cell>
          <cell r="D11569" t="str">
            <v>PC</v>
          </cell>
          <cell r="E11569">
            <v>216</v>
          </cell>
          <cell r="F11569">
            <v>540</v>
          </cell>
        </row>
        <row r="11570">
          <cell r="A11570">
            <v>5587102</v>
          </cell>
          <cell r="B11570" t="str">
            <v>55-871-02</v>
          </cell>
          <cell r="C11570" t="str">
            <v>BASE MicroStop CONTAINER WITH SEAL, 470X300X140</v>
          </cell>
          <cell r="D11570" t="str">
            <v>PC</v>
          </cell>
          <cell r="E11570">
            <v>235</v>
          </cell>
          <cell r="F11570">
            <v>587.5</v>
          </cell>
        </row>
        <row r="11571">
          <cell r="A11571">
            <v>5587103</v>
          </cell>
          <cell r="B11571" t="str">
            <v>55-871-03</v>
          </cell>
          <cell r="C11571" t="str">
            <v>BASE MicroStop CONTAINER WITH SEAL, 470X300X160</v>
          </cell>
          <cell r="D11571" t="str">
            <v>PC</v>
          </cell>
          <cell r="E11571">
            <v>254.5</v>
          </cell>
          <cell r="F11571">
            <v>636.25</v>
          </cell>
        </row>
        <row r="11572">
          <cell r="A11572">
            <v>5587110</v>
          </cell>
          <cell r="B11572" t="str">
            <v>55-871-10</v>
          </cell>
          <cell r="C11572" t="str">
            <v>MicroStop CONTAINER WITH SEAL, 470X300X110</v>
          </cell>
          <cell r="D11572" t="str">
            <v>PC</v>
          </cell>
          <cell r="E11572">
            <v>384.5</v>
          </cell>
          <cell r="F11572">
            <v>961.25</v>
          </cell>
        </row>
        <row r="11573">
          <cell r="A11573">
            <v>5587113</v>
          </cell>
          <cell r="B11573" t="str">
            <v>55-871-13</v>
          </cell>
          <cell r="C11573" t="str">
            <v>MicroStop CONTAINER WITH SEAL, 470X300X140</v>
          </cell>
          <cell r="D11573" t="str">
            <v>PC</v>
          </cell>
          <cell r="E11573">
            <v>403.5</v>
          </cell>
          <cell r="F11573">
            <v>1008.75</v>
          </cell>
        </row>
        <row r="11574">
          <cell r="A11574">
            <v>5587115</v>
          </cell>
          <cell r="B11574" t="str">
            <v>55-871-15</v>
          </cell>
          <cell r="C11574" t="str">
            <v>MicroStop CONTAINER WITH SEAL, 470X300X160</v>
          </cell>
          <cell r="D11574" t="str">
            <v>PC</v>
          </cell>
          <cell r="E11574">
            <v>422.5</v>
          </cell>
          <cell r="F11574">
            <v>1056.25</v>
          </cell>
        </row>
        <row r="11575">
          <cell r="A11575">
            <v>5587601</v>
          </cell>
          <cell r="B11575" t="str">
            <v>55-876-01</v>
          </cell>
          <cell r="C11575" t="str">
            <v>BASE MicroStop CONTAINER WITH SEAL, 300X300X110</v>
          </cell>
          <cell r="D11575" t="str">
            <v>PC</v>
          </cell>
          <cell r="E11575">
            <v>192.5</v>
          </cell>
          <cell r="F11575">
            <v>481.25</v>
          </cell>
        </row>
        <row r="11576">
          <cell r="A11576">
            <v>5587602</v>
          </cell>
          <cell r="B11576" t="str">
            <v>55-876-02</v>
          </cell>
          <cell r="C11576" t="str">
            <v>BASE MicroStop CONTAINER WITH SEAL, 300X300X140</v>
          </cell>
          <cell r="D11576" t="str">
            <v>PC</v>
          </cell>
          <cell r="E11576">
            <v>219.5</v>
          </cell>
          <cell r="F11576">
            <v>548.75</v>
          </cell>
        </row>
        <row r="11577">
          <cell r="A11577">
            <v>5587603</v>
          </cell>
          <cell r="B11577" t="str">
            <v>55-876-03</v>
          </cell>
          <cell r="C11577" t="str">
            <v>BASE MicroStop CONTAINER WITH SEAL, 300X300X160</v>
          </cell>
          <cell r="D11577" t="str">
            <v>PC</v>
          </cell>
          <cell r="E11577">
            <v>224</v>
          </cell>
          <cell r="F11577">
            <v>560</v>
          </cell>
        </row>
        <row r="11578">
          <cell r="A11578">
            <v>5587604</v>
          </cell>
          <cell r="B11578" t="str">
            <v>55-876-04</v>
          </cell>
          <cell r="C11578" t="str">
            <v>BASE MicroStop CONTAINER WITH SEAL, 300X300X210</v>
          </cell>
          <cell r="D11578" t="str">
            <v>PC</v>
          </cell>
          <cell r="E11578">
            <v>260.5</v>
          </cell>
          <cell r="F11578">
            <v>651.25</v>
          </cell>
        </row>
        <row r="11579">
          <cell r="A11579">
            <v>5587605</v>
          </cell>
          <cell r="B11579" t="str">
            <v>55-876-05</v>
          </cell>
          <cell r="C11579" t="str">
            <v>BASE MicroStop CONTAINER WITH SEAL, 300X300X270</v>
          </cell>
          <cell r="D11579" t="str">
            <v>PC</v>
          </cell>
          <cell r="E11579">
            <v>286</v>
          </cell>
          <cell r="F11579">
            <v>715</v>
          </cell>
        </row>
        <row r="11580">
          <cell r="A11580">
            <v>5587610</v>
          </cell>
          <cell r="B11580" t="str">
            <v>55-876-10</v>
          </cell>
          <cell r="C11580" t="str">
            <v>MicroStop CONTAINER WITH SEAL 300X300X110</v>
          </cell>
          <cell r="D11580" t="str">
            <v>PC</v>
          </cell>
          <cell r="E11580">
            <v>324.5</v>
          </cell>
          <cell r="F11580">
            <v>811.25</v>
          </cell>
        </row>
        <row r="11581">
          <cell r="A11581">
            <v>5587613</v>
          </cell>
          <cell r="B11581" t="str">
            <v>55-876-13</v>
          </cell>
          <cell r="C11581" t="str">
            <v>MicroStop CONTAINER WITH SEAL 300X300X140</v>
          </cell>
          <cell r="D11581" t="str">
            <v>PC</v>
          </cell>
          <cell r="E11581">
            <v>349.5</v>
          </cell>
          <cell r="F11581">
            <v>873.75</v>
          </cell>
        </row>
        <row r="11582">
          <cell r="A11582">
            <v>5587615</v>
          </cell>
          <cell r="B11582" t="str">
            <v>55-876-15</v>
          </cell>
          <cell r="C11582" t="str">
            <v>MicroStop CONTAINER WITH SEAL 300X300X160</v>
          </cell>
          <cell r="D11582" t="str">
            <v>PC</v>
          </cell>
          <cell r="E11582">
            <v>356</v>
          </cell>
          <cell r="F11582">
            <v>890</v>
          </cell>
        </row>
        <row r="11583">
          <cell r="A11583">
            <v>5587620</v>
          </cell>
          <cell r="B11583" t="str">
            <v>55-876-20</v>
          </cell>
          <cell r="C11583" t="str">
            <v>MicroStop CONTAINER WITH SEAL 300X300X210</v>
          </cell>
          <cell r="D11583" t="str">
            <v>PC</v>
          </cell>
          <cell r="E11583">
            <v>391.5</v>
          </cell>
          <cell r="F11583">
            <v>978.75</v>
          </cell>
        </row>
        <row r="11584">
          <cell r="A11584">
            <v>5587630</v>
          </cell>
          <cell r="B11584" t="str">
            <v>55-876-30</v>
          </cell>
          <cell r="C11584" t="str">
            <v>MicroStop CONTAINER WITH SEAL 300X300X270</v>
          </cell>
          <cell r="D11584" t="str">
            <v>PC</v>
          </cell>
          <cell r="E11584">
            <v>417</v>
          </cell>
          <cell r="F11584">
            <v>1042.5</v>
          </cell>
        </row>
        <row r="11585">
          <cell r="A11585">
            <v>5587901</v>
          </cell>
          <cell r="B11585" t="str">
            <v>55-879-01</v>
          </cell>
          <cell r="C11585" t="str">
            <v>BASE MicroStop CONTAINER WITH SEAL, 600X300X110</v>
          </cell>
          <cell r="D11585" t="str">
            <v>PC</v>
          </cell>
          <cell r="E11585">
            <v>261.5</v>
          </cell>
          <cell r="F11585">
            <v>653.75</v>
          </cell>
        </row>
        <row r="11586">
          <cell r="A11586">
            <v>5587902</v>
          </cell>
          <cell r="B11586" t="str">
            <v>55-879-02</v>
          </cell>
          <cell r="C11586" t="str">
            <v>BASE MicroStop CONTAINER WITH SEAL, 600X300X140</v>
          </cell>
          <cell r="D11586" t="str">
            <v>PC</v>
          </cell>
          <cell r="E11586">
            <v>261.5</v>
          </cell>
          <cell r="F11586">
            <v>653.75</v>
          </cell>
        </row>
        <row r="11587">
          <cell r="A11587">
            <v>5587903</v>
          </cell>
          <cell r="B11587" t="str">
            <v>55-879-03</v>
          </cell>
          <cell r="C11587" t="str">
            <v>BASE MicroStop CONTAINER WITH SEAL, 600X300X160</v>
          </cell>
          <cell r="D11587" t="str">
            <v>PC</v>
          </cell>
          <cell r="E11587">
            <v>265</v>
          </cell>
          <cell r="F11587">
            <v>662.5</v>
          </cell>
        </row>
        <row r="11588">
          <cell r="A11588">
            <v>5587904</v>
          </cell>
          <cell r="B11588" t="str">
            <v>55-879-04</v>
          </cell>
          <cell r="C11588" t="str">
            <v>BASE MicroStop CONTAINER WITH SEAL, 600X300X210</v>
          </cell>
          <cell r="D11588" t="str">
            <v>PC</v>
          </cell>
          <cell r="E11588">
            <v>288.5</v>
          </cell>
          <cell r="F11588">
            <v>721.25</v>
          </cell>
        </row>
        <row r="11589">
          <cell r="A11589">
            <v>5587905</v>
          </cell>
          <cell r="B11589" t="str">
            <v>55-879-05</v>
          </cell>
          <cell r="C11589" t="str">
            <v>BASE MicroStop CONTAINER WITH SEAL, 600X300X270</v>
          </cell>
          <cell r="D11589" t="str">
            <v>PC</v>
          </cell>
          <cell r="E11589">
            <v>295</v>
          </cell>
          <cell r="F11589">
            <v>737.5</v>
          </cell>
        </row>
        <row r="11590">
          <cell r="A11590">
            <v>5587910</v>
          </cell>
          <cell r="B11590" t="str">
            <v>55-879-10</v>
          </cell>
          <cell r="C11590" t="str">
            <v>MicroStop CONTAINER WITH SEAL 600X300X110</v>
          </cell>
          <cell r="D11590" t="str">
            <v>PC</v>
          </cell>
          <cell r="E11590">
            <v>439.5</v>
          </cell>
          <cell r="F11590">
            <v>1098.75</v>
          </cell>
        </row>
        <row r="11591">
          <cell r="A11591">
            <v>5587913</v>
          </cell>
          <cell r="B11591" t="str">
            <v>55-879-13</v>
          </cell>
          <cell r="C11591" t="str">
            <v>MicroStop CONTAINER WITH SEAL 600X300X140</v>
          </cell>
          <cell r="D11591" t="str">
            <v>PC</v>
          </cell>
          <cell r="E11591">
            <v>439.5</v>
          </cell>
          <cell r="F11591">
            <v>1098.75</v>
          </cell>
        </row>
        <row r="11592">
          <cell r="A11592">
            <v>5587915</v>
          </cell>
          <cell r="B11592" t="str">
            <v>55-879-15</v>
          </cell>
          <cell r="C11592" t="str">
            <v>MicroStop CONTAINER WITH SEAL 600X300X160</v>
          </cell>
          <cell r="D11592" t="str">
            <v>PC</v>
          </cell>
          <cell r="E11592">
            <v>442.5</v>
          </cell>
          <cell r="F11592">
            <v>1106.25</v>
          </cell>
        </row>
        <row r="11593">
          <cell r="A11593">
            <v>5587920</v>
          </cell>
          <cell r="B11593" t="str">
            <v>55-879-20</v>
          </cell>
          <cell r="C11593" t="str">
            <v>MicroStop CONTAINER WITH SEAL 600X300X210</v>
          </cell>
          <cell r="D11593" t="str">
            <v>PC</v>
          </cell>
          <cell r="E11593">
            <v>465.5</v>
          </cell>
          <cell r="F11593">
            <v>1163.75</v>
          </cell>
        </row>
        <row r="11594">
          <cell r="A11594">
            <v>5587930</v>
          </cell>
          <cell r="B11594" t="str">
            <v>55-879-30</v>
          </cell>
          <cell r="C11594" t="str">
            <v>MicroStop CONTAINER WITH SEAL 600X300X270</v>
          </cell>
          <cell r="D11594" t="str">
            <v>PC</v>
          </cell>
          <cell r="E11594">
            <v>473</v>
          </cell>
          <cell r="F11594">
            <v>1182.5</v>
          </cell>
        </row>
        <row r="11595">
          <cell r="A11595">
            <v>5588100</v>
          </cell>
          <cell r="B11595" t="str">
            <v>55-881-00</v>
          </cell>
          <cell r="C11595" t="str">
            <v>LID MicroStop CONTAINER 470X300</v>
          </cell>
          <cell r="D11595" t="str">
            <v>PC</v>
          </cell>
          <cell r="E11595">
            <v>177.5</v>
          </cell>
          <cell r="F11595">
            <v>443.75</v>
          </cell>
        </row>
        <row r="11596">
          <cell r="A11596">
            <v>5588101</v>
          </cell>
          <cell r="B11596" t="str">
            <v>55-881-01</v>
          </cell>
          <cell r="C11596" t="str">
            <v>BASE MicroStop CONTAINER 470X300X110</v>
          </cell>
          <cell r="D11596" t="str">
            <v>PC</v>
          </cell>
          <cell r="E11596">
            <v>226</v>
          </cell>
          <cell r="F11596">
            <v>565</v>
          </cell>
        </row>
        <row r="11597">
          <cell r="A11597">
            <v>5588102</v>
          </cell>
          <cell r="B11597" t="str">
            <v>55-881-02</v>
          </cell>
          <cell r="C11597" t="str">
            <v>BASE MicroStop CONTAINER 470X300X140</v>
          </cell>
          <cell r="D11597" t="str">
            <v>PC</v>
          </cell>
          <cell r="E11597">
            <v>246</v>
          </cell>
          <cell r="F11597">
            <v>615</v>
          </cell>
        </row>
        <row r="11598">
          <cell r="A11598">
            <v>5588103</v>
          </cell>
          <cell r="B11598" t="str">
            <v>55-881-03</v>
          </cell>
          <cell r="C11598" t="str">
            <v>BASE MicroStop CONTAINER 470X300X160</v>
          </cell>
          <cell r="D11598" t="str">
            <v>PC</v>
          </cell>
          <cell r="E11598">
            <v>266</v>
          </cell>
          <cell r="F11598">
            <v>665</v>
          </cell>
        </row>
        <row r="11599">
          <cell r="A11599">
            <v>5588110</v>
          </cell>
          <cell r="B11599" t="str">
            <v>55-881-10</v>
          </cell>
          <cell r="C11599" t="str">
            <v>MicroStop CONTAINER 470X300X110</v>
          </cell>
          <cell r="D11599" t="str">
            <v>PC</v>
          </cell>
          <cell r="E11599">
            <v>402.5</v>
          </cell>
          <cell r="F11599">
            <v>1006.25</v>
          </cell>
        </row>
        <row r="11600">
          <cell r="A11600">
            <v>5588113</v>
          </cell>
          <cell r="B11600" t="str">
            <v>55-881-13</v>
          </cell>
          <cell r="C11600" t="str">
            <v>MicroStop CONTAINER 470X300X140</v>
          </cell>
          <cell r="D11600" t="str">
            <v>PC</v>
          </cell>
          <cell r="E11600">
            <v>422.5</v>
          </cell>
          <cell r="F11600">
            <v>1056.25</v>
          </cell>
        </row>
        <row r="11601">
          <cell r="A11601">
            <v>5588115</v>
          </cell>
          <cell r="B11601" t="str">
            <v>55-881-15</v>
          </cell>
          <cell r="C11601" t="str">
            <v>MicroStop CONTAINER 470X300X160</v>
          </cell>
          <cell r="D11601" t="str">
            <v>PC</v>
          </cell>
          <cell r="E11601">
            <v>442.5</v>
          </cell>
          <cell r="F11601">
            <v>1106.25</v>
          </cell>
        </row>
        <row r="11602">
          <cell r="A11602">
            <v>5588140</v>
          </cell>
          <cell r="B11602" t="str">
            <v>55-881-40</v>
          </cell>
          <cell r="C11602" t="str">
            <v>FRAME FOR MicroStop CONTAINER 470X300</v>
          </cell>
          <cell r="D11602" t="str">
            <v>PC</v>
          </cell>
          <cell r="E11602">
            <v>11.4</v>
          </cell>
          <cell r="F11602">
            <v>28.5</v>
          </cell>
        </row>
        <row r="11603">
          <cell r="A11603">
            <v>5589015</v>
          </cell>
          <cell r="B11603" t="str">
            <v>55-890-15</v>
          </cell>
          <cell r="C11603" t="str">
            <v>STERILIZ. BASKET 600X300X130</v>
          </cell>
          <cell r="D11603" t="str">
            <v>PC</v>
          </cell>
          <cell r="E11603">
            <v>101.5</v>
          </cell>
          <cell r="F11603">
            <v>253.75</v>
          </cell>
        </row>
        <row r="11604">
          <cell r="A11604">
            <v>5589030</v>
          </cell>
          <cell r="B11604" t="str">
            <v>55-890-30</v>
          </cell>
          <cell r="C11604" t="str">
            <v>STERILIZ. BASKET 600X300X260</v>
          </cell>
          <cell r="D11604" t="str">
            <v>PC</v>
          </cell>
          <cell r="E11604">
            <v>105</v>
          </cell>
          <cell r="F11604">
            <v>262.5</v>
          </cell>
        </row>
        <row r="11605">
          <cell r="A11605">
            <v>5589109</v>
          </cell>
          <cell r="B11605" t="str">
            <v>55-891-09</v>
          </cell>
          <cell r="C11605" t="str">
            <v xml:space="preserve">SLOTTED HOLDING PIN 40MM                </v>
          </cell>
          <cell r="D11605" t="str">
            <v>PC</v>
          </cell>
          <cell r="E11605">
            <v>7.32</v>
          </cell>
          <cell r="F11605">
            <v>18.3</v>
          </cell>
        </row>
        <row r="11606">
          <cell r="A11606">
            <v>5589110</v>
          </cell>
          <cell r="B11606" t="str">
            <v>55-891-10</v>
          </cell>
          <cell r="C11606" t="str">
            <v xml:space="preserve">SLOTTED HOLDING PIN 50MM                </v>
          </cell>
          <cell r="D11606" t="str">
            <v>PC</v>
          </cell>
          <cell r="E11606">
            <v>3.33</v>
          </cell>
          <cell r="F11606">
            <v>8.3249999999999993</v>
          </cell>
        </row>
        <row r="11607">
          <cell r="A11607">
            <v>5589111</v>
          </cell>
          <cell r="B11607" t="str">
            <v>55-891-11</v>
          </cell>
          <cell r="C11607" t="str">
            <v xml:space="preserve">SLOTTED HOLDING PIN 75MM                </v>
          </cell>
          <cell r="D11607" t="str">
            <v>PC</v>
          </cell>
          <cell r="E11607">
            <v>3.93</v>
          </cell>
          <cell r="F11607">
            <v>9.8250000000000011</v>
          </cell>
        </row>
        <row r="11608">
          <cell r="A11608">
            <v>5589113</v>
          </cell>
          <cell r="B11608" t="str">
            <v>55-891-13</v>
          </cell>
          <cell r="C11608" t="str">
            <v xml:space="preserve">SORTING DIVIDER 130MM                   </v>
          </cell>
          <cell r="D11608" t="str">
            <v>PC</v>
          </cell>
          <cell r="E11608">
            <v>3.23</v>
          </cell>
          <cell r="F11608">
            <v>8.0749999999999993</v>
          </cell>
        </row>
        <row r="11609">
          <cell r="A11609">
            <v>5589120</v>
          </cell>
          <cell r="B11609" t="str">
            <v>55-891-20</v>
          </cell>
          <cell r="C11609" t="str">
            <v xml:space="preserve">SORTING DIVIDER 200MM                   </v>
          </cell>
          <cell r="D11609" t="str">
            <v>PC</v>
          </cell>
          <cell r="E11609">
            <v>3.23</v>
          </cell>
          <cell r="F11609">
            <v>8.0749999999999993</v>
          </cell>
        </row>
        <row r="11610">
          <cell r="A11610">
            <v>5589123</v>
          </cell>
          <cell r="B11610" t="str">
            <v>55-891-23</v>
          </cell>
          <cell r="C11610" t="str">
            <v xml:space="preserve">SORTING DIVIDER 230MM                   </v>
          </cell>
          <cell r="D11610" t="str">
            <v>PC</v>
          </cell>
          <cell r="E11610">
            <v>4.5199999999999996</v>
          </cell>
          <cell r="F11610">
            <v>11.299999999999999</v>
          </cell>
        </row>
        <row r="11611">
          <cell r="A11611">
            <v>5589125</v>
          </cell>
          <cell r="B11611" t="str">
            <v>55-891-25</v>
          </cell>
          <cell r="C11611" t="str">
            <v xml:space="preserve">SORTING DIVIDER 250MM                   </v>
          </cell>
          <cell r="D11611" t="str">
            <v>PC</v>
          </cell>
          <cell r="E11611">
            <v>4.5199999999999996</v>
          </cell>
          <cell r="F11611">
            <v>11.299999999999999</v>
          </cell>
        </row>
        <row r="11612">
          <cell r="A11612">
            <v>5589130</v>
          </cell>
          <cell r="B11612" t="str">
            <v>55-891-30</v>
          </cell>
          <cell r="C11612" t="str">
            <v xml:space="preserve">SORTING PIN 50MM                        </v>
          </cell>
          <cell r="D11612" t="str">
            <v>PC</v>
          </cell>
          <cell r="E11612">
            <v>6.79</v>
          </cell>
          <cell r="F11612">
            <v>16.975000000000001</v>
          </cell>
        </row>
        <row r="11613">
          <cell r="A11613">
            <v>5589140</v>
          </cell>
          <cell r="B11613" t="str">
            <v>55-891-40</v>
          </cell>
          <cell r="C11613" t="str">
            <v>KLEINTEILEKORB, FEINMASCHIG, 80X80X40 MM</v>
          </cell>
          <cell r="D11613" t="str">
            <v>PC</v>
          </cell>
          <cell r="E11613">
            <v>73.7</v>
          </cell>
          <cell r="F11613">
            <v>184.25</v>
          </cell>
        </row>
        <row r="11614">
          <cell r="A11614">
            <v>5589224</v>
          </cell>
          <cell r="B11614" t="str">
            <v>55-892-24</v>
          </cell>
          <cell r="C11614" t="str">
            <v xml:space="preserve">SORTING DIVIDER TRANSVERSAL             </v>
          </cell>
          <cell r="D11614" t="str">
            <v>PC</v>
          </cell>
          <cell r="E11614">
            <v>10</v>
          </cell>
          <cell r="F11614">
            <v>25</v>
          </cell>
        </row>
        <row r="11615">
          <cell r="A11615">
            <v>5589248</v>
          </cell>
          <cell r="B11615" t="str">
            <v>55-892-48</v>
          </cell>
          <cell r="C11615" t="str">
            <v xml:space="preserve">SHEET PARTITIONS LONGITUDINAL           </v>
          </cell>
          <cell r="D11615" t="str">
            <v>PC</v>
          </cell>
          <cell r="E11615">
            <v>12</v>
          </cell>
          <cell r="F11615">
            <v>30</v>
          </cell>
        </row>
        <row r="11616">
          <cell r="A11616">
            <v>5589320</v>
          </cell>
          <cell r="B11616" t="str">
            <v>55-893-20</v>
          </cell>
          <cell r="C11616" t="str">
            <v xml:space="preserve">STEEL PARTITION 1/2 F. 55-866-20        </v>
          </cell>
          <cell r="D11616" t="str">
            <v>PC</v>
          </cell>
          <cell r="E11616">
            <v>41.7</v>
          </cell>
          <cell r="F11616">
            <v>104.25</v>
          </cell>
        </row>
        <row r="11617">
          <cell r="A11617">
            <v>5589321</v>
          </cell>
          <cell r="B11617" t="str">
            <v>55-893-21</v>
          </cell>
          <cell r="C11617" t="str">
            <v xml:space="preserve">STEEL PARTITION 1/4  F. 55-866-20       </v>
          </cell>
          <cell r="D11617" t="str">
            <v>PC</v>
          </cell>
          <cell r="E11617">
            <v>66.400000000000006</v>
          </cell>
          <cell r="F11617">
            <v>166</v>
          </cell>
        </row>
        <row r="11618">
          <cell r="A11618">
            <v>5589330</v>
          </cell>
          <cell r="B11618" t="str">
            <v>55-893-30</v>
          </cell>
          <cell r="C11618" t="str">
            <v xml:space="preserve">STEEL PARTITION 1/2 F. 55-866-30        </v>
          </cell>
          <cell r="D11618" t="str">
            <v>PC</v>
          </cell>
          <cell r="E11618">
            <v>47.2</v>
          </cell>
          <cell r="F11618">
            <v>118</v>
          </cell>
        </row>
        <row r="11619">
          <cell r="A11619">
            <v>5589331</v>
          </cell>
          <cell r="B11619" t="str">
            <v>55-893-31</v>
          </cell>
          <cell r="C11619" t="str">
            <v xml:space="preserve">STEEL PARTITION 1/4 F. 55-866-30        </v>
          </cell>
          <cell r="D11619" t="str">
            <v>PC</v>
          </cell>
          <cell r="E11619">
            <v>77.5</v>
          </cell>
          <cell r="F11619">
            <v>193.75</v>
          </cell>
        </row>
        <row r="11620">
          <cell r="A11620">
            <v>5589421</v>
          </cell>
          <cell r="B11620" t="str">
            <v>55-894-21</v>
          </cell>
          <cell r="C11620" t="str">
            <v xml:space="preserve">PARTITION  WALL, 1/2 F. 55-869-20       </v>
          </cell>
          <cell r="D11620" t="str">
            <v>PC</v>
          </cell>
          <cell r="E11620">
            <v>66.400000000000006</v>
          </cell>
          <cell r="F11620">
            <v>166</v>
          </cell>
        </row>
        <row r="11621">
          <cell r="A11621">
            <v>5589422</v>
          </cell>
          <cell r="B11621" t="str">
            <v>55-894-22</v>
          </cell>
          <cell r="C11621" t="str">
            <v xml:space="preserve">STEEL PARTITION 1/4 F. 55-869-20        </v>
          </cell>
          <cell r="D11621" t="str">
            <v>PC</v>
          </cell>
          <cell r="E11621">
            <v>105</v>
          </cell>
          <cell r="F11621">
            <v>262.5</v>
          </cell>
        </row>
        <row r="11622">
          <cell r="A11622">
            <v>5589431</v>
          </cell>
          <cell r="B11622" t="str">
            <v>55-894-31</v>
          </cell>
          <cell r="C11622" t="str">
            <v xml:space="preserve">STEEL PARTITION 1/2   F. 55-869-30      </v>
          </cell>
          <cell r="D11622" t="str">
            <v>PC</v>
          </cell>
          <cell r="E11622">
            <v>75.7</v>
          </cell>
          <cell r="F11622">
            <v>189.25</v>
          </cell>
        </row>
        <row r="11623">
          <cell r="A11623">
            <v>5589432</v>
          </cell>
          <cell r="B11623" t="str">
            <v>55-894-32</v>
          </cell>
          <cell r="C11623" t="str">
            <v xml:space="preserve">STEEL PARTITION 1/4 F. 55-869-30        </v>
          </cell>
          <cell r="D11623" t="str">
            <v>PC</v>
          </cell>
          <cell r="E11623">
            <v>117.5</v>
          </cell>
          <cell r="F11623">
            <v>293.75</v>
          </cell>
        </row>
        <row r="11624">
          <cell r="A11624">
            <v>5589514</v>
          </cell>
          <cell r="B11624" t="str">
            <v>55-895-14</v>
          </cell>
          <cell r="C11624" t="str">
            <v xml:space="preserve">FRAME 300X150 MM           </v>
          </cell>
          <cell r="D11624" t="str">
            <v>PC</v>
          </cell>
          <cell r="E11624">
            <v>4.99</v>
          </cell>
          <cell r="F11624">
            <v>12.475000000000001</v>
          </cell>
        </row>
        <row r="11625">
          <cell r="A11625">
            <v>5590000</v>
          </cell>
          <cell r="B11625" t="str">
            <v>55-900-00</v>
          </cell>
          <cell r="C11625" t="str">
            <v xml:space="preserve">LID FOR FORETFOOT-SET, 2,7 MM           </v>
          </cell>
          <cell r="D11625" t="str">
            <v>PC</v>
          </cell>
          <cell r="E11625">
            <v>70</v>
          </cell>
          <cell r="F11625">
            <v>175</v>
          </cell>
        </row>
        <row r="11626">
          <cell r="A11626">
            <v>5590001</v>
          </cell>
          <cell r="B11626" t="str">
            <v>55-900-01</v>
          </cell>
          <cell r="C11626" t="str">
            <v xml:space="preserve">LID YELLOW FOR HINDFOOT-SET; 3,5 MM     </v>
          </cell>
          <cell r="D11626" t="str">
            <v>PC</v>
          </cell>
          <cell r="E11626">
            <v>70</v>
          </cell>
          <cell r="F11626">
            <v>175</v>
          </cell>
        </row>
        <row r="11627">
          <cell r="A11627">
            <v>5590002</v>
          </cell>
          <cell r="B11627" t="str">
            <v>55-900-02</v>
          </cell>
          <cell r="C11627" t="str">
            <v xml:space="preserve">INSERT FOR PLATES FOR FOREFOOT          </v>
          </cell>
          <cell r="D11627" t="str">
            <v>PC</v>
          </cell>
          <cell r="E11627">
            <v>71</v>
          </cell>
          <cell r="F11627">
            <v>177.5</v>
          </cell>
        </row>
        <row r="11628">
          <cell r="A11628">
            <v>5590003</v>
          </cell>
          <cell r="B11628" t="str">
            <v>55-900-03</v>
          </cell>
          <cell r="C11628" t="str">
            <v xml:space="preserve">INSERT FOR PLATES FOR HINDFOOT I        </v>
          </cell>
          <cell r="D11628" t="str">
            <v>PC</v>
          </cell>
          <cell r="E11628">
            <v>67.5</v>
          </cell>
          <cell r="F11628">
            <v>168.75</v>
          </cell>
        </row>
        <row r="11629">
          <cell r="A11629">
            <v>5590004</v>
          </cell>
          <cell r="B11629" t="str">
            <v>55-900-04</v>
          </cell>
          <cell r="C11629" t="str">
            <v xml:space="preserve">INSERT FOR H-PLATES FOR HINDFOOT II     </v>
          </cell>
          <cell r="D11629" t="str">
            <v>PC</v>
          </cell>
          <cell r="E11629">
            <v>67.5</v>
          </cell>
          <cell r="F11629">
            <v>168.75</v>
          </cell>
        </row>
        <row r="11630">
          <cell r="A11630">
            <v>5590005</v>
          </cell>
          <cell r="B11630" t="str">
            <v>55-900-05</v>
          </cell>
          <cell r="C11630" t="str">
            <v xml:space="preserve">TRAY WHITE FOR SCREWS WITH LID, 2,7MM   </v>
          </cell>
          <cell r="D11630" t="str">
            <v>PC</v>
          </cell>
          <cell r="E11630">
            <v>630</v>
          </cell>
          <cell r="F11630">
            <v>1575</v>
          </cell>
        </row>
        <row r="11631">
          <cell r="A11631">
            <v>5590006</v>
          </cell>
          <cell r="B11631" t="str">
            <v>55-900-06</v>
          </cell>
          <cell r="C11631" t="str">
            <v xml:space="preserve">TRAY YELLOW FOR SCREWS WITH LID, 3,5MM  </v>
          </cell>
          <cell r="D11631" t="str">
            <v>PC</v>
          </cell>
          <cell r="E11631">
            <v>630</v>
          </cell>
          <cell r="F11631">
            <v>1575</v>
          </cell>
        </row>
        <row r="11632">
          <cell r="A11632">
            <v>5590007</v>
          </cell>
          <cell r="B11632" t="str">
            <v>55-900-07</v>
          </cell>
          <cell r="C11632" t="str">
            <v>TRAY F.FRONT FOOT PLATES W.LID &amp; INSERTS</v>
          </cell>
          <cell r="D11632" t="str">
            <v>PC</v>
          </cell>
          <cell r="E11632">
            <v>440</v>
          </cell>
          <cell r="F11632">
            <v>1100</v>
          </cell>
        </row>
        <row r="11633">
          <cell r="A11633">
            <v>5590008</v>
          </cell>
          <cell r="B11633" t="str">
            <v>55-900-08</v>
          </cell>
          <cell r="C11633" t="str">
            <v>TRAY F.HINDFOOT PLATES WITH LID &amp; INSERT</v>
          </cell>
          <cell r="D11633" t="str">
            <v>PC</v>
          </cell>
          <cell r="E11633">
            <v>440</v>
          </cell>
          <cell r="F11633">
            <v>1100</v>
          </cell>
        </row>
        <row r="11634">
          <cell r="A11634">
            <v>5590009</v>
          </cell>
          <cell r="B11634" t="str">
            <v>55-900-09</v>
          </cell>
          <cell r="C11634" t="str">
            <v xml:space="preserve">INSTRUMENT TRAY WITHOUT LID             </v>
          </cell>
          <cell r="D11634" t="str">
            <v>PC</v>
          </cell>
          <cell r="E11634">
            <v>805</v>
          </cell>
          <cell r="F11634">
            <v>2012.5</v>
          </cell>
        </row>
        <row r="11635">
          <cell r="A11635">
            <v>5590010</v>
          </cell>
          <cell r="B11635" t="str">
            <v>55-900-10</v>
          </cell>
          <cell r="C11635" t="str">
            <v xml:space="preserve">INSTRUMENT TRAY WIT LID                 </v>
          </cell>
          <cell r="D11635" t="str">
            <v>PC</v>
          </cell>
          <cell r="E11635">
            <v>937</v>
          </cell>
          <cell r="F11635">
            <v>2342.5</v>
          </cell>
        </row>
        <row r="11636">
          <cell r="A11636">
            <v>5590011</v>
          </cell>
          <cell r="B11636" t="str">
            <v>55-900-11</v>
          </cell>
          <cell r="C11636" t="str">
            <v xml:space="preserve">PLUG IN SET 1 FOR SCREW LENGTH 8-50 MM  </v>
          </cell>
          <cell r="D11636" t="str">
            <v>PC</v>
          </cell>
          <cell r="E11636">
            <v>28.9</v>
          </cell>
          <cell r="F11636">
            <v>72.25</v>
          </cell>
        </row>
        <row r="11637">
          <cell r="A11637">
            <v>5590012</v>
          </cell>
          <cell r="B11637" t="str">
            <v>55-900-12</v>
          </cell>
          <cell r="C11637" t="str">
            <v xml:space="preserve">PLUG IN SET 2 FOR SCREW LENGTH 3X8-20MM </v>
          </cell>
          <cell r="D11637" t="str">
            <v>PC</v>
          </cell>
          <cell r="E11637">
            <v>28.9</v>
          </cell>
          <cell r="F11637">
            <v>72.25</v>
          </cell>
        </row>
        <row r="11638">
          <cell r="A11638">
            <v>5590013</v>
          </cell>
          <cell r="B11638" t="str">
            <v>55-900-13</v>
          </cell>
          <cell r="C11638" t="str">
            <v>PLUG IN SET 3 FOR SCREW LENGTH 3X22-34MM</v>
          </cell>
          <cell r="D11638" t="str">
            <v>PC</v>
          </cell>
          <cell r="E11638">
            <v>28.9</v>
          </cell>
          <cell r="F11638">
            <v>72.25</v>
          </cell>
        </row>
        <row r="11639">
          <cell r="A11639">
            <v>5590014</v>
          </cell>
          <cell r="B11639" t="str">
            <v>55-900-14</v>
          </cell>
          <cell r="C11639" t="str">
            <v>PLUG IN SET 4 FOR SCREW LENGTH 3X36-50MM</v>
          </cell>
          <cell r="D11639" t="str">
            <v>PC</v>
          </cell>
          <cell r="E11639">
            <v>28.9</v>
          </cell>
          <cell r="F11639">
            <v>72.25</v>
          </cell>
        </row>
        <row r="11640">
          <cell r="A11640">
            <v>5590020</v>
          </cell>
          <cell r="B11640" t="str">
            <v>55-900-20</v>
          </cell>
          <cell r="C11640" t="str">
            <v xml:space="preserve">LID FOR INSTR. TRAY                     </v>
          </cell>
          <cell r="D11640" t="str">
            <v>PC</v>
          </cell>
          <cell r="E11640">
            <v>174</v>
          </cell>
          <cell r="F11640">
            <v>435</v>
          </cell>
        </row>
        <row r="11641">
          <cell r="A11641">
            <v>5590090</v>
          </cell>
          <cell r="B11641" t="str">
            <v>55-900-90</v>
          </cell>
          <cell r="C11641" t="str">
            <v xml:space="preserve">SPARE SNAP LOCK FOR ALUMINIUM LID       </v>
          </cell>
          <cell r="D11641" t="str">
            <v>PC</v>
          </cell>
          <cell r="E11641">
            <v>17.5</v>
          </cell>
          <cell r="F11641">
            <v>43.75</v>
          </cell>
        </row>
        <row r="11642">
          <cell r="A11642">
            <v>5590101</v>
          </cell>
          <cell r="B11642" t="str">
            <v>55-901-01</v>
          </cell>
          <cell r="C11642" t="str">
            <v>STORAGE F.IMPLANT.OF FINGERDISTR. COMPL.</v>
          </cell>
          <cell r="D11642" t="str">
            <v>PC</v>
          </cell>
          <cell r="E11642">
            <v>436</v>
          </cell>
          <cell r="F11642">
            <v>1090</v>
          </cell>
        </row>
        <row r="11643">
          <cell r="A11643">
            <v>5590102</v>
          </cell>
          <cell r="B11643" t="str">
            <v>55-901-02</v>
          </cell>
          <cell r="C11643" t="str">
            <v>STORAGE F.INSTRUM.OF FINGERDISTR. COMPL.</v>
          </cell>
          <cell r="D11643" t="str">
            <v>PC</v>
          </cell>
          <cell r="E11643">
            <v>231</v>
          </cell>
          <cell r="F11643">
            <v>577.5</v>
          </cell>
        </row>
        <row r="11644">
          <cell r="A11644">
            <v>5590301</v>
          </cell>
          <cell r="B11644" t="str">
            <v>55-903-01</v>
          </cell>
          <cell r="C11644" t="str">
            <v>LID F.STOR.INTER.FINGERDISTR. D2,0/2,3MM</v>
          </cell>
          <cell r="D11644" t="str">
            <v>PC</v>
          </cell>
          <cell r="E11644">
            <v>67.8</v>
          </cell>
          <cell r="F11644">
            <v>169.5</v>
          </cell>
        </row>
        <row r="11645">
          <cell r="A11645">
            <v>5591016</v>
          </cell>
          <cell r="B11645" t="str">
            <v>55-910-16</v>
          </cell>
          <cell r="C11645" t="str">
            <v xml:space="preserve">HERBERT UHP REVISION-IMPLANT-RACK       </v>
          </cell>
          <cell r="D11645" t="str">
            <v>PC</v>
          </cell>
          <cell r="E11645">
            <v>327.5</v>
          </cell>
          <cell r="F11645">
            <v>818.75</v>
          </cell>
        </row>
        <row r="11646">
          <cell r="A11646">
            <v>5591017</v>
          </cell>
          <cell r="B11646" t="str">
            <v>55-910-17</v>
          </cell>
          <cell r="C11646" t="str">
            <v xml:space="preserve">HERBERT UHP STANDARD-IMPLANT- RACK      </v>
          </cell>
          <cell r="D11646" t="str">
            <v>PC</v>
          </cell>
          <cell r="E11646">
            <v>303</v>
          </cell>
          <cell r="F11646">
            <v>757.5</v>
          </cell>
        </row>
        <row r="11647">
          <cell r="A11647">
            <v>5591018</v>
          </cell>
          <cell r="B11647" t="str">
            <v>55-910-18</v>
          </cell>
          <cell r="C11647" t="str">
            <v>HERBERT UHP STERILIZING TRAY INSTRUMENTS</v>
          </cell>
          <cell r="D11647" t="str">
            <v>PC</v>
          </cell>
          <cell r="E11647">
            <v>592</v>
          </cell>
          <cell r="F11647">
            <v>1480</v>
          </cell>
        </row>
        <row r="11648">
          <cell r="A11648">
            <v>5591019</v>
          </cell>
          <cell r="B11648" t="str">
            <v>55-910-19</v>
          </cell>
          <cell r="C11648" t="str">
            <v xml:space="preserve">LABELING TAG HERBERT UHP                </v>
          </cell>
          <cell r="D11648" t="str">
            <v>PC</v>
          </cell>
          <cell r="E11648">
            <v>11.6</v>
          </cell>
          <cell r="F11648">
            <v>29</v>
          </cell>
        </row>
        <row r="11649">
          <cell r="A11649">
            <v>5591020</v>
          </cell>
          <cell r="B11649" t="str">
            <v>55-910-20</v>
          </cell>
          <cell r="C11649" t="str">
            <v xml:space="preserve">INSTRUMENT-TRAY FOR SPH. UHP HEAD       </v>
          </cell>
          <cell r="D11649" t="str">
            <v>PC</v>
          </cell>
          <cell r="E11649">
            <v>327</v>
          </cell>
          <cell r="F11649">
            <v>817.5</v>
          </cell>
        </row>
        <row r="11650">
          <cell r="A11650">
            <v>5591022</v>
          </cell>
          <cell r="B11650" t="str">
            <v>55-910-22</v>
          </cell>
          <cell r="C11650" t="str">
            <v xml:space="preserve">HBS RACK, TITANIUM                      </v>
          </cell>
          <cell r="D11650" t="str">
            <v>PC</v>
          </cell>
          <cell r="E11650">
            <v>522</v>
          </cell>
          <cell r="F11650">
            <v>1305</v>
          </cell>
        </row>
        <row r="11651">
          <cell r="A11651">
            <v>5591041</v>
          </cell>
          <cell r="B11651" t="str">
            <v>55-910-41</v>
          </cell>
          <cell r="C11651" t="str">
            <v xml:space="preserve">CANOS MINI INSTRUMENT STORAGE           </v>
          </cell>
          <cell r="D11651" t="str">
            <v>PC</v>
          </cell>
          <cell r="E11651">
            <v>1100</v>
          </cell>
          <cell r="F11651">
            <v>2750</v>
          </cell>
        </row>
        <row r="11652">
          <cell r="A11652">
            <v>5591042</v>
          </cell>
          <cell r="B11652" t="str">
            <v>55-910-42</v>
          </cell>
          <cell r="C11652" t="str">
            <v>CANOS MINI SCREW STORAGE D 2,3/2,7/3,5MM</v>
          </cell>
          <cell r="D11652" t="str">
            <v>PC</v>
          </cell>
          <cell r="E11652">
            <v>622</v>
          </cell>
          <cell r="F11652">
            <v>1555</v>
          </cell>
        </row>
        <row r="11653">
          <cell r="A11653">
            <v>5591055</v>
          </cell>
          <cell r="B11653" t="str">
            <v>55-910-55</v>
          </cell>
          <cell r="C11653" t="str">
            <v xml:space="preserve">HBS RACK COMPLETE                       </v>
          </cell>
          <cell r="D11653" t="str">
            <v>PC</v>
          </cell>
          <cell r="E11653">
            <v>808</v>
          </cell>
          <cell r="F11653">
            <v>2020</v>
          </cell>
        </row>
        <row r="11654">
          <cell r="A11654">
            <v>5591070</v>
          </cell>
          <cell r="B11654" t="str">
            <v>55-910-70</v>
          </cell>
          <cell r="C11654" t="str">
            <v>TRAY FOR ULNAR- AND RADIUS SHORT. SYSTEM</v>
          </cell>
          <cell r="D11654" t="str">
            <v>PC</v>
          </cell>
          <cell r="E11654">
            <v>561</v>
          </cell>
          <cell r="F11654">
            <v>1402.5</v>
          </cell>
        </row>
        <row r="11655">
          <cell r="A11655">
            <v>5591072</v>
          </cell>
          <cell r="B11655" t="str">
            <v>55-910-72</v>
          </cell>
          <cell r="C11655" t="str">
            <v xml:space="preserve">STORAGE FOR INSTRUMENTS AND PLATES      </v>
          </cell>
          <cell r="D11655" t="str">
            <v>PC</v>
          </cell>
          <cell r="E11655">
            <v>695</v>
          </cell>
          <cell r="F11655">
            <v>1737.5</v>
          </cell>
        </row>
        <row r="11656">
          <cell r="A11656">
            <v>5591073</v>
          </cell>
          <cell r="B11656" t="str">
            <v>55-910-73</v>
          </cell>
          <cell r="C11656" t="str">
            <v xml:space="preserve">SCREW STORAGE Ï 2,3/2,7/3,5 MM          </v>
          </cell>
          <cell r="D11656" t="str">
            <v>PC</v>
          </cell>
          <cell r="E11656">
            <v>609</v>
          </cell>
          <cell r="F11656">
            <v>1522.5</v>
          </cell>
        </row>
        <row r="11657">
          <cell r="A11657">
            <v>5591105</v>
          </cell>
          <cell r="B11657" t="str">
            <v>55-911-05</v>
          </cell>
          <cell r="C11657" t="str">
            <v xml:space="preserve">R&amp;T IMPLANTS RACK                       </v>
          </cell>
          <cell r="D11657" t="str">
            <v>PC</v>
          </cell>
          <cell r="E11657">
            <v>193</v>
          </cell>
          <cell r="F11657">
            <v>482.5</v>
          </cell>
        </row>
        <row r="11658">
          <cell r="A11658">
            <v>5591110</v>
          </cell>
          <cell r="B11658" t="str">
            <v>55-911-10</v>
          </cell>
          <cell r="C11658" t="str">
            <v xml:space="preserve">R&amp;T INSTRUMENTS RACK                    </v>
          </cell>
          <cell r="D11658" t="str">
            <v>PC</v>
          </cell>
          <cell r="E11658">
            <v>141</v>
          </cell>
          <cell r="F11658">
            <v>352.5</v>
          </cell>
        </row>
        <row r="11659">
          <cell r="A11659">
            <v>5591201</v>
          </cell>
          <cell r="B11659" t="str">
            <v>55-912-01</v>
          </cell>
          <cell r="C11659" t="str">
            <v xml:space="preserve">LABELING TAG MARTIN-ECKELT              </v>
          </cell>
          <cell r="D11659" t="str">
            <v>PC</v>
          </cell>
          <cell r="E11659">
            <v>9.41</v>
          </cell>
          <cell r="F11659">
            <v>23.524999999999999</v>
          </cell>
        </row>
        <row r="11660">
          <cell r="A11660">
            <v>5591202</v>
          </cell>
          <cell r="B11660" t="str">
            <v>55-912-02</v>
          </cell>
          <cell r="C11660" t="str">
            <v xml:space="preserve">LABELING TAG MARTIN-ECKELT              </v>
          </cell>
          <cell r="D11660" t="str">
            <v>PC</v>
          </cell>
          <cell r="E11660">
            <v>9.41</v>
          </cell>
          <cell r="F11660">
            <v>23.524999999999999</v>
          </cell>
        </row>
        <row r="11661">
          <cell r="A11661">
            <v>5592011</v>
          </cell>
          <cell r="B11661" t="str">
            <v>55-920-11</v>
          </cell>
          <cell r="C11661" t="str">
            <v xml:space="preserve">MOH LID MICROMODUL 1,0 MM               </v>
          </cell>
          <cell r="D11661" t="str">
            <v>PC</v>
          </cell>
          <cell r="E11661">
            <v>54.4</v>
          </cell>
          <cell r="F11661">
            <v>136</v>
          </cell>
        </row>
        <row r="11662">
          <cell r="A11662">
            <v>5592012</v>
          </cell>
          <cell r="B11662" t="str">
            <v>55-920-12</v>
          </cell>
          <cell r="C11662" t="str">
            <v xml:space="preserve">MOH LID 1,5 MM                          </v>
          </cell>
          <cell r="D11662" t="str">
            <v>PC</v>
          </cell>
          <cell r="E11662">
            <v>54.4</v>
          </cell>
          <cell r="F11662">
            <v>136</v>
          </cell>
        </row>
        <row r="11663">
          <cell r="A11663">
            <v>5592013</v>
          </cell>
          <cell r="B11663" t="str">
            <v>55-920-13</v>
          </cell>
          <cell r="C11663" t="str">
            <v xml:space="preserve">MOH LID 2,0 MM                          </v>
          </cell>
          <cell r="D11663" t="str">
            <v>PC</v>
          </cell>
          <cell r="E11663">
            <v>54.4</v>
          </cell>
          <cell r="F11663">
            <v>136</v>
          </cell>
        </row>
        <row r="11664">
          <cell r="A11664">
            <v>5592014</v>
          </cell>
          <cell r="B11664" t="str">
            <v>55-920-14</v>
          </cell>
          <cell r="C11664" t="str">
            <v xml:space="preserve">MOH LID 2,3 MM                          </v>
          </cell>
          <cell r="D11664" t="str">
            <v>PC</v>
          </cell>
          <cell r="E11664">
            <v>54.4</v>
          </cell>
          <cell r="F11664">
            <v>136</v>
          </cell>
        </row>
        <row r="11665">
          <cell r="A11665">
            <v>5592015</v>
          </cell>
          <cell r="B11665" t="str">
            <v>55-920-15</v>
          </cell>
          <cell r="C11665" t="str">
            <v xml:space="preserve">MESH LID                                </v>
          </cell>
          <cell r="D11665" t="str">
            <v>PC</v>
          </cell>
          <cell r="E11665">
            <v>54.4</v>
          </cell>
          <cell r="F11665">
            <v>136</v>
          </cell>
        </row>
        <row r="11666">
          <cell r="A11666">
            <v>5592016</v>
          </cell>
          <cell r="B11666" t="str">
            <v>55-920-16</v>
          </cell>
          <cell r="C11666" t="str">
            <v xml:space="preserve">MOH LID LOCKING PLATE SYSTEM 2,0/2,3 MM </v>
          </cell>
          <cell r="D11666" t="str">
            <v>PC</v>
          </cell>
          <cell r="E11666">
            <v>54.3</v>
          </cell>
          <cell r="F11666">
            <v>135.75</v>
          </cell>
        </row>
        <row r="11667">
          <cell r="A11667">
            <v>5592017</v>
          </cell>
          <cell r="B11667" t="str">
            <v>55-920-17</v>
          </cell>
          <cell r="C11667" t="str">
            <v xml:space="preserve">MOH LID LPS SCREWS 2,0/2,3 MM           </v>
          </cell>
          <cell r="D11667" t="str">
            <v>PC</v>
          </cell>
          <cell r="E11667">
            <v>54.3</v>
          </cell>
          <cell r="F11667">
            <v>135.75</v>
          </cell>
        </row>
        <row r="11668">
          <cell r="A11668">
            <v>5592018</v>
          </cell>
          <cell r="B11668" t="str">
            <v>55-920-18</v>
          </cell>
          <cell r="C11668" t="str">
            <v xml:space="preserve">BOH LID 1,5/2,0/2,3 MM                  </v>
          </cell>
          <cell r="D11668" t="str">
            <v>PC</v>
          </cell>
          <cell r="E11668">
            <v>60.7</v>
          </cell>
          <cell r="F11668">
            <v>151.75</v>
          </cell>
        </row>
        <row r="11669">
          <cell r="A11669">
            <v>5592021</v>
          </cell>
          <cell r="B11669" t="str">
            <v>55-920-21</v>
          </cell>
          <cell r="C11669" t="str">
            <v xml:space="preserve">MOH INSERT I 1,5 MM                     </v>
          </cell>
          <cell r="D11669" t="str">
            <v>PC</v>
          </cell>
          <cell r="E11669">
            <v>54.2</v>
          </cell>
          <cell r="F11669">
            <v>135.5</v>
          </cell>
        </row>
        <row r="11670">
          <cell r="A11670">
            <v>5592022</v>
          </cell>
          <cell r="B11670" t="str">
            <v>55-920-22</v>
          </cell>
          <cell r="C11670" t="str">
            <v xml:space="preserve">MOH INSERT II 1,5 MM                    </v>
          </cell>
          <cell r="D11670" t="str">
            <v>PC</v>
          </cell>
          <cell r="E11670">
            <v>54.2</v>
          </cell>
          <cell r="F11670">
            <v>135.5</v>
          </cell>
        </row>
        <row r="11671">
          <cell r="A11671">
            <v>5592031</v>
          </cell>
          <cell r="B11671" t="str">
            <v>55-920-31</v>
          </cell>
          <cell r="C11671" t="str">
            <v xml:space="preserve">MOH INSERT I 2,0 MM                     </v>
          </cell>
          <cell r="D11671" t="str">
            <v>PC</v>
          </cell>
          <cell r="E11671">
            <v>54.2</v>
          </cell>
          <cell r="F11671">
            <v>135.5</v>
          </cell>
        </row>
        <row r="11672">
          <cell r="A11672">
            <v>5592032</v>
          </cell>
          <cell r="B11672" t="str">
            <v>55-920-32</v>
          </cell>
          <cell r="C11672" t="str">
            <v xml:space="preserve">MOH INSERT II 2,0 MM                    </v>
          </cell>
          <cell r="D11672" t="str">
            <v>PC</v>
          </cell>
          <cell r="E11672">
            <v>54.2</v>
          </cell>
          <cell r="F11672">
            <v>135.5</v>
          </cell>
        </row>
        <row r="11673">
          <cell r="A11673">
            <v>5592041</v>
          </cell>
          <cell r="B11673" t="str">
            <v>55-920-41</v>
          </cell>
          <cell r="C11673" t="str">
            <v xml:space="preserve">MOH INSERT I 2,3 MM                     </v>
          </cell>
          <cell r="D11673" t="str">
            <v>PC</v>
          </cell>
          <cell r="E11673">
            <v>54.2</v>
          </cell>
          <cell r="F11673">
            <v>135.5</v>
          </cell>
        </row>
        <row r="11674">
          <cell r="A11674">
            <v>5592042</v>
          </cell>
          <cell r="B11674" t="str">
            <v>55-920-42</v>
          </cell>
          <cell r="C11674" t="str">
            <v xml:space="preserve">MOH INSERT II 2,3 MM                    </v>
          </cell>
          <cell r="D11674" t="str">
            <v>PC</v>
          </cell>
          <cell r="E11674">
            <v>54.2</v>
          </cell>
          <cell r="F11674">
            <v>135.5</v>
          </cell>
        </row>
        <row r="11675">
          <cell r="A11675">
            <v>5592051</v>
          </cell>
          <cell r="B11675" t="str">
            <v>55-920-51</v>
          </cell>
          <cell r="C11675" t="str">
            <v xml:space="preserve">MESH INSERT I                           </v>
          </cell>
          <cell r="D11675" t="str">
            <v>PC</v>
          </cell>
          <cell r="E11675">
            <v>54.2</v>
          </cell>
          <cell r="F11675">
            <v>135.5</v>
          </cell>
        </row>
        <row r="11676">
          <cell r="A11676">
            <v>5592052</v>
          </cell>
          <cell r="B11676" t="str">
            <v>55-920-52</v>
          </cell>
          <cell r="C11676" t="str">
            <v xml:space="preserve">MESH INSERT II                          </v>
          </cell>
          <cell r="D11676" t="str">
            <v>PC</v>
          </cell>
          <cell r="E11676">
            <v>54.2</v>
          </cell>
          <cell r="F11676">
            <v>135.5</v>
          </cell>
        </row>
        <row r="11677">
          <cell r="A11677">
            <v>5592053</v>
          </cell>
          <cell r="B11677" t="str">
            <v>55-920-53</v>
          </cell>
          <cell r="C11677" t="str">
            <v xml:space="preserve">MESH INSERT III                         </v>
          </cell>
          <cell r="D11677" t="str">
            <v>PC</v>
          </cell>
          <cell r="E11677">
            <v>54.2</v>
          </cell>
          <cell r="F11677">
            <v>135.5</v>
          </cell>
        </row>
        <row r="11678">
          <cell r="A11678">
            <v>5592060</v>
          </cell>
          <cell r="B11678" t="str">
            <v>55-920-60</v>
          </cell>
          <cell r="C11678" t="str">
            <v xml:space="preserve">SCREW STORAGE DOUBLE WITHOUT LID        </v>
          </cell>
          <cell r="D11678" t="str">
            <v>PC</v>
          </cell>
          <cell r="E11678">
            <v>388.5</v>
          </cell>
          <cell r="F11678">
            <v>971.25</v>
          </cell>
        </row>
        <row r="11679">
          <cell r="A11679">
            <v>5592070</v>
          </cell>
          <cell r="B11679" t="str">
            <v>55-920-70</v>
          </cell>
          <cell r="C11679" t="str">
            <v xml:space="preserve">STORAGE FOR INSTRUMENTS WITHOUT LID     </v>
          </cell>
          <cell r="D11679" t="str">
            <v>PC</v>
          </cell>
          <cell r="E11679">
            <v>619</v>
          </cell>
          <cell r="F11679">
            <v>1547.5</v>
          </cell>
        </row>
        <row r="11680">
          <cell r="A11680">
            <v>5592081</v>
          </cell>
          <cell r="B11680" t="str">
            <v>55-920-81</v>
          </cell>
          <cell r="C11680" t="str">
            <v xml:space="preserve">MOH PLATE INSERT, SQUARED               </v>
          </cell>
          <cell r="D11680" t="str">
            <v>PC</v>
          </cell>
          <cell r="E11680">
            <v>54.2</v>
          </cell>
          <cell r="F11680">
            <v>135.5</v>
          </cell>
        </row>
        <row r="11681">
          <cell r="A11681">
            <v>5592082</v>
          </cell>
          <cell r="B11681" t="str">
            <v>55-920-82</v>
          </cell>
          <cell r="C11681" t="str">
            <v xml:space="preserve">MOH INSERT FOR BASIC INSTRUMENTS        </v>
          </cell>
          <cell r="D11681" t="str">
            <v>PC</v>
          </cell>
          <cell r="E11681">
            <v>104.5</v>
          </cell>
          <cell r="F11681">
            <v>261.25</v>
          </cell>
        </row>
        <row r="11682">
          <cell r="A11682">
            <v>5592701</v>
          </cell>
          <cell r="B11682" t="str">
            <v>55-927-01</v>
          </cell>
          <cell r="C11682" t="str">
            <v xml:space="preserve">MOH STORAGE MICROMODUL 1,0 MM, COMPLETE </v>
          </cell>
          <cell r="D11682" t="str">
            <v>PC</v>
          </cell>
          <cell r="E11682">
            <v>342.5</v>
          </cell>
          <cell r="F11682">
            <v>856.25</v>
          </cell>
        </row>
        <row r="11683">
          <cell r="A11683">
            <v>5592702</v>
          </cell>
          <cell r="B11683" t="str">
            <v>55-927-02</v>
          </cell>
          <cell r="C11683" t="str">
            <v xml:space="preserve">MOH STORAGE 1,5 MM, COMPLETE            </v>
          </cell>
          <cell r="D11683" t="str">
            <v>PC</v>
          </cell>
          <cell r="E11683">
            <v>342.5</v>
          </cell>
          <cell r="F11683">
            <v>856.25</v>
          </cell>
        </row>
        <row r="11684">
          <cell r="A11684">
            <v>5592703</v>
          </cell>
          <cell r="B11684" t="str">
            <v>55-927-03</v>
          </cell>
          <cell r="C11684" t="str">
            <v xml:space="preserve">MOH STORAGE 2,0 MM, COMPLETE            </v>
          </cell>
          <cell r="D11684" t="str">
            <v>PC</v>
          </cell>
          <cell r="E11684">
            <v>394.5</v>
          </cell>
          <cell r="F11684">
            <v>986.25</v>
          </cell>
        </row>
        <row r="11685">
          <cell r="A11685">
            <v>5592704</v>
          </cell>
          <cell r="B11685" t="str">
            <v>55-927-04</v>
          </cell>
          <cell r="C11685" t="str">
            <v xml:space="preserve">MOH STORAGE 2,3 MM, COMPLETE            </v>
          </cell>
          <cell r="D11685" t="str">
            <v>PC</v>
          </cell>
          <cell r="E11685">
            <v>394.5</v>
          </cell>
          <cell r="F11685">
            <v>986.25</v>
          </cell>
        </row>
        <row r="11686">
          <cell r="A11686">
            <v>5592705</v>
          </cell>
          <cell r="B11686" t="str">
            <v>55-927-05</v>
          </cell>
          <cell r="C11686" t="str">
            <v xml:space="preserve">MOH MESH STORAGE, COMPLETE              </v>
          </cell>
          <cell r="D11686" t="str">
            <v>PC</v>
          </cell>
          <cell r="E11686">
            <v>429</v>
          </cell>
          <cell r="F11686">
            <v>1072.5</v>
          </cell>
        </row>
        <row r="11687">
          <cell r="A11687">
            <v>5592706</v>
          </cell>
          <cell r="B11687" t="str">
            <v>55-927-06</v>
          </cell>
          <cell r="C11687" t="str">
            <v xml:space="preserve">SCREW STORAGE UNIVERSAL, COMPLETE       </v>
          </cell>
          <cell r="D11687" t="str">
            <v>PC</v>
          </cell>
          <cell r="E11687">
            <v>422</v>
          </cell>
          <cell r="F11687">
            <v>1055</v>
          </cell>
        </row>
        <row r="11688">
          <cell r="A11688">
            <v>5592707</v>
          </cell>
          <cell r="B11688" t="str">
            <v>55-927-07</v>
          </cell>
          <cell r="C11688" t="str">
            <v xml:space="preserve">STORAGE FOR INSTRUMENTS, COMPLETE       </v>
          </cell>
          <cell r="D11688" t="str">
            <v>PC</v>
          </cell>
          <cell r="E11688">
            <v>730</v>
          </cell>
          <cell r="F11688">
            <v>1825</v>
          </cell>
        </row>
        <row r="11689">
          <cell r="A11689">
            <v>5592710</v>
          </cell>
          <cell r="B11689" t="str">
            <v>55-927-10</v>
          </cell>
          <cell r="C11689" t="str">
            <v xml:space="preserve">BOH STORAGE RACK, COMPLETE              </v>
          </cell>
          <cell r="D11689" t="str">
            <v>PC</v>
          </cell>
          <cell r="E11689">
            <v>437.5</v>
          </cell>
          <cell r="F11689">
            <v>1093.75</v>
          </cell>
        </row>
        <row r="11690">
          <cell r="A11690">
            <v>5592711</v>
          </cell>
          <cell r="B11690" t="str">
            <v>55-927-11</v>
          </cell>
          <cell r="C11690" t="str">
            <v xml:space="preserve">LPS STORAGE RACK FOR PLATES, COMPLETE   </v>
          </cell>
          <cell r="D11690" t="str">
            <v>PC</v>
          </cell>
          <cell r="E11690">
            <v>437</v>
          </cell>
          <cell r="F11690">
            <v>1092.5</v>
          </cell>
        </row>
        <row r="11691">
          <cell r="A11691">
            <v>5592712</v>
          </cell>
          <cell r="B11691" t="str">
            <v>55-927-12</v>
          </cell>
          <cell r="C11691" t="str">
            <v xml:space="preserve">LPS STORAGE RACK FOR SCREWS, COMPLETE   </v>
          </cell>
          <cell r="D11691" t="str">
            <v>PC</v>
          </cell>
          <cell r="E11691">
            <v>211</v>
          </cell>
          <cell r="F11691">
            <v>527.5</v>
          </cell>
        </row>
        <row r="11692">
          <cell r="A11692">
            <v>5592801</v>
          </cell>
          <cell r="B11692" t="str">
            <v>55-928-01</v>
          </cell>
          <cell r="C11692" t="str">
            <v xml:space="preserve">LABELING TAG DMS                        </v>
          </cell>
          <cell r="D11692" t="str">
            <v>PC</v>
          </cell>
          <cell r="E11692">
            <v>7.38</v>
          </cell>
          <cell r="F11692">
            <v>18.45</v>
          </cell>
        </row>
        <row r="11693">
          <cell r="A11693">
            <v>5594701</v>
          </cell>
          <cell r="B11693" t="str">
            <v>55-947-01</v>
          </cell>
          <cell r="C11693" t="str">
            <v xml:space="preserve">IMPLANT RACK ECKELT MODULE              </v>
          </cell>
          <cell r="D11693" t="str">
            <v>PC</v>
          </cell>
          <cell r="E11693">
            <v>359.5</v>
          </cell>
          <cell r="F11693">
            <v>898.75</v>
          </cell>
        </row>
        <row r="11694">
          <cell r="A11694">
            <v>5594855</v>
          </cell>
          <cell r="B11694" t="str">
            <v>55-948-55</v>
          </cell>
          <cell r="C11694" t="str">
            <v>MODULLE F.GRONINGEN VERTICAL DISTR.SYST.</v>
          </cell>
          <cell r="D11694" t="str">
            <v>PC</v>
          </cell>
          <cell r="E11694">
            <v>392</v>
          </cell>
          <cell r="F11694">
            <v>980</v>
          </cell>
        </row>
        <row r="11695">
          <cell r="A11695">
            <v>5594856</v>
          </cell>
          <cell r="B11695" t="str">
            <v>55-948-56</v>
          </cell>
          <cell r="C11695" t="str">
            <v xml:space="preserve">SCREW STORAGE INSERT FOR TRACK 1+SET    </v>
          </cell>
          <cell r="D11695" t="str">
            <v>PC</v>
          </cell>
          <cell r="E11695">
            <v>69.7</v>
          </cell>
          <cell r="F11695">
            <v>174.25</v>
          </cell>
        </row>
        <row r="11696">
          <cell r="A11696">
            <v>5594860</v>
          </cell>
          <cell r="B11696" t="str">
            <v>55-948-60</v>
          </cell>
          <cell r="C11696" t="str">
            <v xml:space="preserve">I.M.F. MODULE                           </v>
          </cell>
          <cell r="D11696" t="str">
            <v>PC</v>
          </cell>
          <cell r="E11696">
            <v>413</v>
          </cell>
          <cell r="F11696">
            <v>1032.5</v>
          </cell>
        </row>
        <row r="11697">
          <cell r="A11697">
            <v>5595035</v>
          </cell>
          <cell r="B11697" t="str">
            <v>55-950-35</v>
          </cell>
          <cell r="C11697" t="str">
            <v xml:space="preserve">E.N.T.-IMPLANT MODULE                   </v>
          </cell>
          <cell r="D11697" t="str">
            <v>PC</v>
          </cell>
          <cell r="E11697">
            <v>567</v>
          </cell>
          <cell r="F11697">
            <v>1417.5</v>
          </cell>
        </row>
        <row r="11698">
          <cell r="A11698">
            <v>5595040</v>
          </cell>
          <cell r="B11698" t="str">
            <v>55-950-40</v>
          </cell>
          <cell r="C11698" t="str">
            <v xml:space="preserve">RESORB-X INSTRUMENT STORAGE DEVICE      </v>
          </cell>
          <cell r="D11698" t="str">
            <v>PC</v>
          </cell>
          <cell r="E11698">
            <v>645</v>
          </cell>
          <cell r="F11698">
            <v>1612.5</v>
          </cell>
        </row>
        <row r="11699">
          <cell r="A11699">
            <v>5595041</v>
          </cell>
          <cell r="B11699" t="str">
            <v>55-950-41</v>
          </cell>
          <cell r="C11699" t="str">
            <v xml:space="preserve">RESORB-X INSERT FOR TEMPLATES           </v>
          </cell>
          <cell r="D11699" t="str">
            <v>PC</v>
          </cell>
          <cell r="E11699">
            <v>54.9</v>
          </cell>
          <cell r="F11699">
            <v>137.25</v>
          </cell>
        </row>
        <row r="11700">
          <cell r="A11700">
            <v>5596101</v>
          </cell>
          <cell r="B11700" t="str">
            <v>55-961-01</v>
          </cell>
          <cell r="C11700" t="str">
            <v xml:space="preserve">1.0 MICRO MODULE                        </v>
          </cell>
          <cell r="D11700" t="str">
            <v>PC</v>
          </cell>
          <cell r="E11700">
            <v>403</v>
          </cell>
          <cell r="F11700">
            <v>1007.5</v>
          </cell>
        </row>
        <row r="11701">
          <cell r="A11701">
            <v>5596102</v>
          </cell>
          <cell r="B11701" t="str">
            <v>55-961-02</v>
          </cell>
          <cell r="C11701" t="str">
            <v xml:space="preserve">1.5 MICRO MODULE STANDARD TRAUMA        </v>
          </cell>
          <cell r="D11701" t="str">
            <v>PC</v>
          </cell>
          <cell r="E11701">
            <v>403</v>
          </cell>
          <cell r="F11701">
            <v>1007.5</v>
          </cell>
        </row>
        <row r="11702">
          <cell r="A11702">
            <v>5596103</v>
          </cell>
          <cell r="B11702" t="str">
            <v>55-961-03</v>
          </cell>
          <cell r="C11702" t="str">
            <v xml:space="preserve">1.5 LINDORF ORTHOGNATHIC MODULE         </v>
          </cell>
          <cell r="D11702" t="str">
            <v>PC</v>
          </cell>
          <cell r="E11702">
            <v>403</v>
          </cell>
          <cell r="F11702">
            <v>1007.5</v>
          </cell>
        </row>
        <row r="11703">
          <cell r="A11703">
            <v>5596104</v>
          </cell>
          <cell r="B11703" t="str">
            <v>55-961-04</v>
          </cell>
          <cell r="C11703" t="str">
            <v xml:space="preserve">1.5 NEUROSURGERY MODULE                 </v>
          </cell>
          <cell r="D11703" t="str">
            <v>PC</v>
          </cell>
          <cell r="E11703">
            <v>403</v>
          </cell>
          <cell r="F11703">
            <v>1007.5</v>
          </cell>
        </row>
        <row r="11704">
          <cell r="A11704">
            <v>5596105</v>
          </cell>
          <cell r="B11704" t="str">
            <v>55-961-05</v>
          </cell>
          <cell r="C11704" t="str">
            <v xml:space="preserve">CMF MESH MODULE                         </v>
          </cell>
          <cell r="D11704" t="str">
            <v>PC</v>
          </cell>
          <cell r="E11704">
            <v>334</v>
          </cell>
          <cell r="F11704">
            <v>835</v>
          </cell>
        </row>
        <row r="11705">
          <cell r="A11705">
            <v>5596106</v>
          </cell>
          <cell r="B11705" t="str">
            <v>55-961-06</v>
          </cell>
          <cell r="C11705" t="str">
            <v xml:space="preserve">2.0 MINI MODULE STANDARD TRAUMA         </v>
          </cell>
          <cell r="D11705" t="str">
            <v>PC</v>
          </cell>
          <cell r="E11705">
            <v>424</v>
          </cell>
          <cell r="F11705">
            <v>1060</v>
          </cell>
        </row>
        <row r="11706">
          <cell r="A11706">
            <v>5596107</v>
          </cell>
          <cell r="B11706" t="str">
            <v>55-961-07</v>
          </cell>
          <cell r="C11706" t="str">
            <v xml:space="preserve">2.0 MINI CHAMPY MODULE                  </v>
          </cell>
          <cell r="D11706" t="str">
            <v>PC</v>
          </cell>
          <cell r="E11706">
            <v>424</v>
          </cell>
          <cell r="F11706">
            <v>1060</v>
          </cell>
        </row>
        <row r="11707">
          <cell r="A11707">
            <v>5596109</v>
          </cell>
          <cell r="B11707" t="str">
            <v>55-961-09</v>
          </cell>
          <cell r="C11707" t="str">
            <v xml:space="preserve">2.3 STANDARD MANDIBULAR TRAUMA MODULE   </v>
          </cell>
          <cell r="D11707" t="str">
            <v>PC</v>
          </cell>
          <cell r="E11707">
            <v>403</v>
          </cell>
          <cell r="F11707">
            <v>1007.5</v>
          </cell>
        </row>
        <row r="11708">
          <cell r="A11708">
            <v>5596112</v>
          </cell>
          <cell r="B11708" t="str">
            <v>55-961-12</v>
          </cell>
          <cell r="C11708" t="str">
            <v xml:space="preserve">2.7 THREADLOCK SCREW MODULE             </v>
          </cell>
          <cell r="D11708" t="str">
            <v>PC</v>
          </cell>
          <cell r="E11708">
            <v>337.5</v>
          </cell>
          <cell r="F11708">
            <v>843.75</v>
          </cell>
        </row>
        <row r="11709">
          <cell r="A11709">
            <v>5596113</v>
          </cell>
          <cell r="B11709" t="str">
            <v>55-961-13</v>
          </cell>
          <cell r="C11709" t="str">
            <v xml:space="preserve">2.7 THREADLOCK PLATE MODULE             </v>
          </cell>
          <cell r="D11709" t="str">
            <v>PC</v>
          </cell>
          <cell r="E11709">
            <v>273</v>
          </cell>
          <cell r="F11709">
            <v>682.5</v>
          </cell>
        </row>
        <row r="11710">
          <cell r="A11710">
            <v>5596115</v>
          </cell>
          <cell r="B11710" t="str">
            <v>55-961-15</v>
          </cell>
          <cell r="C11710" t="str">
            <v xml:space="preserve">SCREW STORAGE MODULE                    </v>
          </cell>
          <cell r="D11710" t="str">
            <v>PC</v>
          </cell>
          <cell r="E11710">
            <v>273</v>
          </cell>
          <cell r="F11710">
            <v>682.5</v>
          </cell>
        </row>
        <row r="11711">
          <cell r="A11711">
            <v>5596116</v>
          </cell>
          <cell r="B11711" t="str">
            <v>55-961-16</v>
          </cell>
          <cell r="C11711" t="str">
            <v xml:space="preserve">STORAGE MODULE                          </v>
          </cell>
          <cell r="D11711" t="str">
            <v>PC</v>
          </cell>
          <cell r="E11711">
            <v>273</v>
          </cell>
          <cell r="F11711">
            <v>682.5</v>
          </cell>
        </row>
        <row r="11712">
          <cell r="A11712">
            <v>5596120</v>
          </cell>
          <cell r="B11712" t="str">
            <v>55-961-20</v>
          </cell>
          <cell r="C11712" t="str">
            <v xml:space="preserve">TRANSBUCCAL MODULE WITH LID             </v>
          </cell>
          <cell r="D11712" t="str">
            <v>PC</v>
          </cell>
          <cell r="E11712">
            <v>402.5</v>
          </cell>
          <cell r="F11712">
            <v>1006.25</v>
          </cell>
        </row>
        <row r="11713">
          <cell r="A11713">
            <v>5596123</v>
          </cell>
          <cell r="B11713" t="str">
            <v>55-961-23</v>
          </cell>
          <cell r="C11713" t="str">
            <v>INSERT MODULE TL TS T=1.0/1.5/2.0 COMPL.</v>
          </cell>
          <cell r="D11713" t="str">
            <v>PC</v>
          </cell>
          <cell r="E11713">
            <v>432.5</v>
          </cell>
          <cell r="F11713">
            <v>1081.25</v>
          </cell>
        </row>
        <row r="11714">
          <cell r="A11714">
            <v>5596124</v>
          </cell>
          <cell r="B11714" t="str">
            <v>55-961-24</v>
          </cell>
          <cell r="C11714" t="str">
            <v>INSERT MODULE THREADLOCK TS T=3.0 COMPL.</v>
          </cell>
          <cell r="D11714" t="str">
            <v>PC</v>
          </cell>
          <cell r="E11714">
            <v>393</v>
          </cell>
          <cell r="F11714">
            <v>982.5</v>
          </cell>
        </row>
        <row r="11715">
          <cell r="A11715">
            <v>5596127</v>
          </cell>
          <cell r="B11715" t="str">
            <v>55-961-27</v>
          </cell>
          <cell r="C11715" t="str">
            <v xml:space="preserve">SCREW STORAGE MODULE RED/BLACK WITH LID </v>
          </cell>
          <cell r="D11715" t="str">
            <v>PC</v>
          </cell>
          <cell r="E11715">
            <v>276.2</v>
          </cell>
          <cell r="F11715">
            <v>690.5</v>
          </cell>
        </row>
        <row r="11716">
          <cell r="A11716">
            <v>5596201</v>
          </cell>
          <cell r="B11716" t="str">
            <v>55-962-01</v>
          </cell>
          <cell r="C11716" t="str">
            <v xml:space="preserve">INSERT MODULE WITH BLUE SIDE RAIL       </v>
          </cell>
          <cell r="D11716" t="str">
            <v>PC</v>
          </cell>
          <cell r="E11716">
            <v>219</v>
          </cell>
          <cell r="F11716">
            <v>547.5</v>
          </cell>
        </row>
        <row r="11717">
          <cell r="A11717">
            <v>5596202</v>
          </cell>
          <cell r="B11717" t="str">
            <v>55-962-02</v>
          </cell>
          <cell r="C11717" t="str">
            <v xml:space="preserve">INSERT MODULE WITH GREEN SIDE RAIL      </v>
          </cell>
          <cell r="D11717" t="str">
            <v>PC</v>
          </cell>
          <cell r="E11717">
            <v>219</v>
          </cell>
          <cell r="F11717">
            <v>547.5</v>
          </cell>
        </row>
        <row r="11718">
          <cell r="A11718">
            <v>5596203</v>
          </cell>
          <cell r="B11718" t="str">
            <v>55-962-03</v>
          </cell>
          <cell r="C11718" t="str">
            <v xml:space="preserve">INSERT MODULE WITH RED SIDE RAIL        </v>
          </cell>
          <cell r="D11718" t="str">
            <v>PC</v>
          </cell>
          <cell r="E11718">
            <v>219</v>
          </cell>
          <cell r="F11718">
            <v>547.5</v>
          </cell>
        </row>
        <row r="11719">
          <cell r="A11719">
            <v>5596204</v>
          </cell>
          <cell r="B11719" t="str">
            <v>55-962-04</v>
          </cell>
          <cell r="C11719" t="str">
            <v xml:space="preserve">INSERT MODULE WITH BLACK SIDE RAIL      </v>
          </cell>
          <cell r="D11719" t="str">
            <v>PC</v>
          </cell>
          <cell r="E11719">
            <v>219</v>
          </cell>
          <cell r="F11719">
            <v>547.5</v>
          </cell>
        </row>
        <row r="11720">
          <cell r="A11720">
            <v>5596205</v>
          </cell>
          <cell r="B11720" t="str">
            <v>55-962-05</v>
          </cell>
          <cell r="C11720" t="str">
            <v xml:space="preserve">INSERT MODULE WITH WHITE SIDE RAIL      </v>
          </cell>
          <cell r="D11720" t="str">
            <v>PC</v>
          </cell>
          <cell r="E11720">
            <v>219</v>
          </cell>
          <cell r="F11720">
            <v>547.5</v>
          </cell>
        </row>
        <row r="11721">
          <cell r="A11721">
            <v>5596207</v>
          </cell>
          <cell r="B11721" t="str">
            <v>55-962-07</v>
          </cell>
          <cell r="C11721" t="str">
            <v xml:space="preserve">INSERT MODULE WITH GREY SIDE RAIL       </v>
          </cell>
          <cell r="D11721" t="str">
            <v>PC</v>
          </cell>
          <cell r="E11721">
            <v>219</v>
          </cell>
          <cell r="F11721">
            <v>547.5</v>
          </cell>
        </row>
        <row r="11722">
          <cell r="A11722">
            <v>5596208</v>
          </cell>
          <cell r="B11722" t="str">
            <v>55-962-08</v>
          </cell>
          <cell r="C11722" t="str">
            <v xml:space="preserve">INSERT MODULE WITH PURPLE SIDE RAIL     </v>
          </cell>
          <cell r="D11722" t="str">
            <v>PC</v>
          </cell>
          <cell r="E11722">
            <v>219</v>
          </cell>
          <cell r="F11722">
            <v>547.5</v>
          </cell>
        </row>
        <row r="11723">
          <cell r="A11723">
            <v>5596211</v>
          </cell>
          <cell r="B11723" t="str">
            <v>55-962-11</v>
          </cell>
          <cell r="C11723" t="str">
            <v xml:space="preserve">STORAGE MODULE WITH BLUE SIDE RAIL      </v>
          </cell>
          <cell r="D11723" t="str">
            <v>PC</v>
          </cell>
          <cell r="E11723">
            <v>219</v>
          </cell>
          <cell r="F11723">
            <v>547.5</v>
          </cell>
        </row>
        <row r="11724">
          <cell r="A11724">
            <v>5596212</v>
          </cell>
          <cell r="B11724" t="str">
            <v>55-962-12</v>
          </cell>
          <cell r="C11724" t="str">
            <v xml:space="preserve">STORAGE MODULE WITH GREEN SIDE RAIL     </v>
          </cell>
          <cell r="D11724" t="str">
            <v>PC</v>
          </cell>
          <cell r="E11724">
            <v>219</v>
          </cell>
          <cell r="F11724">
            <v>547.5</v>
          </cell>
        </row>
        <row r="11725">
          <cell r="A11725">
            <v>5596213</v>
          </cell>
          <cell r="B11725" t="str">
            <v>55-962-13</v>
          </cell>
          <cell r="C11725" t="str">
            <v xml:space="preserve">STORAGE MODULE WITH RED SIDE RAIL       </v>
          </cell>
          <cell r="D11725" t="str">
            <v>PC</v>
          </cell>
          <cell r="E11725">
            <v>219</v>
          </cell>
          <cell r="F11725">
            <v>547.5</v>
          </cell>
        </row>
        <row r="11726">
          <cell r="A11726">
            <v>5596214</v>
          </cell>
          <cell r="B11726" t="str">
            <v>55-962-14</v>
          </cell>
          <cell r="C11726" t="str">
            <v xml:space="preserve">STORAGE MODULE WITH BLACK SIDE RAIL     </v>
          </cell>
          <cell r="D11726" t="str">
            <v>PC</v>
          </cell>
          <cell r="E11726">
            <v>219</v>
          </cell>
          <cell r="F11726">
            <v>547.5</v>
          </cell>
        </row>
        <row r="11727">
          <cell r="A11727">
            <v>5596215</v>
          </cell>
          <cell r="B11727" t="str">
            <v>55-962-15</v>
          </cell>
          <cell r="C11727" t="str">
            <v xml:space="preserve">STORAGE MODULE WITH WHITE SIDE RAIL     </v>
          </cell>
          <cell r="D11727" t="str">
            <v>PC</v>
          </cell>
          <cell r="E11727">
            <v>219</v>
          </cell>
          <cell r="F11727">
            <v>547.5</v>
          </cell>
        </row>
        <row r="11728">
          <cell r="A11728">
            <v>5596217</v>
          </cell>
          <cell r="B11728" t="str">
            <v>55-962-17</v>
          </cell>
          <cell r="C11728" t="str">
            <v xml:space="preserve">STORAGE MODULE WITH GREY SIDE RAIL      </v>
          </cell>
          <cell r="D11728" t="str">
            <v>PC</v>
          </cell>
          <cell r="E11728">
            <v>219</v>
          </cell>
          <cell r="F11728">
            <v>547.5</v>
          </cell>
        </row>
        <row r="11729">
          <cell r="A11729">
            <v>5596218</v>
          </cell>
          <cell r="B11729" t="str">
            <v>55-962-18</v>
          </cell>
          <cell r="C11729" t="str">
            <v xml:space="preserve">STORAGE MODULE WITH PURPLE SIDE RAIL    </v>
          </cell>
          <cell r="D11729" t="str">
            <v>PC</v>
          </cell>
          <cell r="E11729">
            <v>219</v>
          </cell>
          <cell r="F11729">
            <v>547.5</v>
          </cell>
        </row>
        <row r="11730">
          <cell r="A11730">
            <v>5596221</v>
          </cell>
          <cell r="B11730" t="str">
            <v>55-962-21</v>
          </cell>
          <cell r="C11730" t="str">
            <v xml:space="preserve">SCREW STORAGE MODULE W/BLUE SIDE RAIL   </v>
          </cell>
          <cell r="D11730" t="str">
            <v>PC</v>
          </cell>
          <cell r="E11730">
            <v>219</v>
          </cell>
          <cell r="F11730">
            <v>547.5</v>
          </cell>
        </row>
        <row r="11731">
          <cell r="A11731">
            <v>5596222</v>
          </cell>
          <cell r="B11731" t="str">
            <v>55-962-22</v>
          </cell>
          <cell r="C11731" t="str">
            <v xml:space="preserve">SCREW STORAGE MODULE W/GREEN SIDE RAIL  </v>
          </cell>
          <cell r="D11731" t="str">
            <v>PC</v>
          </cell>
          <cell r="E11731">
            <v>219</v>
          </cell>
          <cell r="F11731">
            <v>547.5</v>
          </cell>
        </row>
        <row r="11732">
          <cell r="A11732">
            <v>5596223</v>
          </cell>
          <cell r="B11732" t="str">
            <v>55-962-23</v>
          </cell>
          <cell r="C11732" t="str">
            <v xml:space="preserve">SCREW STORAGE MODULE W/RED SIDE RAIL    </v>
          </cell>
          <cell r="D11732" t="str">
            <v>PC</v>
          </cell>
          <cell r="E11732">
            <v>219</v>
          </cell>
          <cell r="F11732">
            <v>547.5</v>
          </cell>
        </row>
        <row r="11733">
          <cell r="A11733">
            <v>5596224</v>
          </cell>
          <cell r="B11733" t="str">
            <v>55-962-24</v>
          </cell>
          <cell r="C11733" t="str">
            <v xml:space="preserve">SCREW STORAGE MODULE W/BLACK SIDE RAIL  </v>
          </cell>
          <cell r="D11733" t="str">
            <v>PC</v>
          </cell>
          <cell r="E11733">
            <v>219</v>
          </cell>
          <cell r="F11733">
            <v>547.5</v>
          </cell>
        </row>
        <row r="11734">
          <cell r="A11734">
            <v>5596225</v>
          </cell>
          <cell r="B11734" t="str">
            <v>55-962-25</v>
          </cell>
          <cell r="C11734" t="str">
            <v xml:space="preserve">SCREW STORAGE MODULE W/WHITE SIDE RAIL  </v>
          </cell>
          <cell r="D11734" t="str">
            <v>PC</v>
          </cell>
          <cell r="E11734">
            <v>219</v>
          </cell>
          <cell r="F11734">
            <v>547.5</v>
          </cell>
        </row>
        <row r="11735">
          <cell r="A11735">
            <v>5596227</v>
          </cell>
          <cell r="B11735" t="str">
            <v>55-962-27</v>
          </cell>
          <cell r="C11735" t="str">
            <v xml:space="preserve">SCREW STORAGE MODULE W/GREY SIDE RAIL   </v>
          </cell>
          <cell r="D11735" t="str">
            <v>PC</v>
          </cell>
          <cell r="E11735">
            <v>219</v>
          </cell>
          <cell r="F11735">
            <v>547.5</v>
          </cell>
        </row>
        <row r="11736">
          <cell r="A11736">
            <v>5596228</v>
          </cell>
          <cell r="B11736" t="str">
            <v>55-962-28</v>
          </cell>
          <cell r="C11736" t="str">
            <v xml:space="preserve">SCREW STORAGE MODULE W PURPLE SIDE RAIL </v>
          </cell>
          <cell r="D11736" t="str">
            <v>PC</v>
          </cell>
          <cell r="E11736">
            <v>219</v>
          </cell>
          <cell r="F11736">
            <v>547.5</v>
          </cell>
        </row>
        <row r="11737">
          <cell r="A11737">
            <v>5596229</v>
          </cell>
          <cell r="B11737" t="str">
            <v>55-962-29</v>
          </cell>
          <cell r="C11737" t="str">
            <v xml:space="preserve">SCREW STORA.MODULE RED/BLACK W/O LID    </v>
          </cell>
          <cell r="D11737" t="str">
            <v>PC</v>
          </cell>
          <cell r="E11737">
            <v>213.5</v>
          </cell>
          <cell r="F11737">
            <v>533.75</v>
          </cell>
        </row>
        <row r="11738">
          <cell r="A11738">
            <v>5596231</v>
          </cell>
          <cell r="B11738" t="str">
            <v>55-962-31</v>
          </cell>
          <cell r="C11738" t="str">
            <v xml:space="preserve">TWIN INSERT MODULE BLUE                 </v>
          </cell>
          <cell r="D11738" t="str">
            <v>PC</v>
          </cell>
          <cell r="E11738">
            <v>219</v>
          </cell>
          <cell r="F11738">
            <v>547.5</v>
          </cell>
        </row>
        <row r="11739">
          <cell r="A11739">
            <v>5596232</v>
          </cell>
          <cell r="B11739" t="str">
            <v>55-962-32</v>
          </cell>
          <cell r="C11739" t="str">
            <v xml:space="preserve">TWIN INSERT MODULE GREEN                </v>
          </cell>
          <cell r="D11739" t="str">
            <v>PC</v>
          </cell>
          <cell r="E11739">
            <v>219</v>
          </cell>
          <cell r="F11739">
            <v>547.5</v>
          </cell>
        </row>
        <row r="11740">
          <cell r="A11740">
            <v>5596233</v>
          </cell>
          <cell r="B11740" t="str">
            <v>55-962-33</v>
          </cell>
          <cell r="C11740" t="str">
            <v xml:space="preserve">TWIN INSERT MODULE RED                  </v>
          </cell>
          <cell r="D11740" t="str">
            <v>PC</v>
          </cell>
          <cell r="E11740">
            <v>219</v>
          </cell>
          <cell r="F11740">
            <v>547.5</v>
          </cell>
        </row>
        <row r="11741">
          <cell r="A11741">
            <v>5596234</v>
          </cell>
          <cell r="B11741" t="str">
            <v>55-962-34</v>
          </cell>
          <cell r="C11741" t="str">
            <v xml:space="preserve">TWIN INSERT MODULE BLACK                </v>
          </cell>
          <cell r="D11741" t="str">
            <v>PC</v>
          </cell>
          <cell r="E11741">
            <v>219</v>
          </cell>
          <cell r="F11741">
            <v>547.5</v>
          </cell>
        </row>
        <row r="11742">
          <cell r="A11742">
            <v>5596235</v>
          </cell>
          <cell r="B11742" t="str">
            <v>55-962-35</v>
          </cell>
          <cell r="C11742" t="str">
            <v xml:space="preserve">TWIN INSERT MODULE WHITE                </v>
          </cell>
          <cell r="D11742" t="str">
            <v>PC</v>
          </cell>
          <cell r="E11742">
            <v>219</v>
          </cell>
          <cell r="F11742">
            <v>547.5</v>
          </cell>
        </row>
        <row r="11743">
          <cell r="A11743">
            <v>5596236</v>
          </cell>
          <cell r="B11743" t="str">
            <v>55-962-36</v>
          </cell>
          <cell r="C11743" t="str">
            <v xml:space="preserve">TWIN INSERT MODULE YELLOW               </v>
          </cell>
          <cell r="D11743" t="str">
            <v>PC</v>
          </cell>
          <cell r="E11743">
            <v>232.5</v>
          </cell>
          <cell r="F11743">
            <v>581.25</v>
          </cell>
        </row>
        <row r="11744">
          <cell r="A11744">
            <v>5596237</v>
          </cell>
          <cell r="B11744" t="str">
            <v>55-962-37</v>
          </cell>
          <cell r="C11744" t="str">
            <v xml:space="preserve">TWIN INSERT MODULE GREY                 </v>
          </cell>
          <cell r="D11744" t="str">
            <v>PC</v>
          </cell>
          <cell r="E11744">
            <v>219</v>
          </cell>
          <cell r="F11744">
            <v>547.5</v>
          </cell>
        </row>
        <row r="11745">
          <cell r="A11745">
            <v>5596238</v>
          </cell>
          <cell r="B11745" t="str">
            <v>55-962-38</v>
          </cell>
          <cell r="C11745" t="str">
            <v xml:space="preserve">TWIN INSERT MODULE PURPLE               </v>
          </cell>
          <cell r="D11745" t="str">
            <v>PC</v>
          </cell>
          <cell r="E11745">
            <v>231</v>
          </cell>
          <cell r="F11745">
            <v>577.5</v>
          </cell>
        </row>
        <row r="11746">
          <cell r="A11746">
            <v>5596241</v>
          </cell>
          <cell r="B11746" t="str">
            <v>55-962-41</v>
          </cell>
          <cell r="C11746" t="str">
            <v>INSERT MODULE TL TS T1.0/1.5/2.0 W/O LID</v>
          </cell>
          <cell r="D11746" t="str">
            <v>PC</v>
          </cell>
          <cell r="E11746">
            <v>271</v>
          </cell>
          <cell r="F11746">
            <v>677.5</v>
          </cell>
        </row>
        <row r="11747">
          <cell r="A11747">
            <v>5596242</v>
          </cell>
          <cell r="B11747" t="str">
            <v>55-962-42</v>
          </cell>
          <cell r="C11747" t="str">
            <v>INSERT MODULE THREADLOCK TS T3.0 W/O LID</v>
          </cell>
          <cell r="D11747" t="str">
            <v>PC</v>
          </cell>
          <cell r="E11747">
            <v>271</v>
          </cell>
          <cell r="F11747">
            <v>677.5</v>
          </cell>
        </row>
        <row r="11748">
          <cell r="A11748">
            <v>5596249</v>
          </cell>
          <cell r="B11748" t="str">
            <v>55-962-49</v>
          </cell>
          <cell r="C11748" t="str">
            <v xml:space="preserve">TWIN INSERT MODULE RED/BLACK            </v>
          </cell>
          <cell r="D11748" t="str">
            <v>PC</v>
          </cell>
          <cell r="E11748">
            <v>184.5</v>
          </cell>
          <cell r="F11748">
            <v>461.25</v>
          </cell>
        </row>
        <row r="11749">
          <cell r="A11749">
            <v>5596301</v>
          </cell>
          <cell r="B11749" t="str">
            <v>55-963-01</v>
          </cell>
          <cell r="C11749" t="str">
            <v xml:space="preserve">LID 1.0 MICRO MODULE                    </v>
          </cell>
          <cell r="D11749" t="str">
            <v>PC</v>
          </cell>
          <cell r="E11749">
            <v>64.3</v>
          </cell>
          <cell r="F11749">
            <v>160.75</v>
          </cell>
        </row>
        <row r="11750">
          <cell r="A11750">
            <v>5596302</v>
          </cell>
          <cell r="B11750" t="str">
            <v>55-963-02</v>
          </cell>
          <cell r="C11750" t="str">
            <v xml:space="preserve">LID 1.5 MICRO MODULE STANDARD TRAUMA    </v>
          </cell>
          <cell r="D11750" t="str">
            <v>PC</v>
          </cell>
          <cell r="E11750">
            <v>64.3</v>
          </cell>
          <cell r="F11750">
            <v>160.75</v>
          </cell>
        </row>
        <row r="11751">
          <cell r="A11751">
            <v>5596303</v>
          </cell>
          <cell r="B11751" t="str">
            <v>55-963-03</v>
          </cell>
          <cell r="C11751" t="str">
            <v xml:space="preserve">LID 1.5 LINDORF ORTHOGNATHIC MODULE     </v>
          </cell>
          <cell r="D11751" t="str">
            <v>PC</v>
          </cell>
          <cell r="E11751">
            <v>64.3</v>
          </cell>
          <cell r="F11751">
            <v>160.75</v>
          </cell>
        </row>
        <row r="11752">
          <cell r="A11752">
            <v>5596304</v>
          </cell>
          <cell r="B11752" t="str">
            <v>55-963-04</v>
          </cell>
          <cell r="C11752" t="str">
            <v xml:space="preserve">LID 1.5 NEUROSURGERY MODULE             </v>
          </cell>
          <cell r="D11752" t="str">
            <v>PC</v>
          </cell>
          <cell r="E11752">
            <v>64.3</v>
          </cell>
          <cell r="F11752">
            <v>160.75</v>
          </cell>
        </row>
        <row r="11753">
          <cell r="A11753">
            <v>5596305</v>
          </cell>
          <cell r="B11753" t="str">
            <v>55-963-05</v>
          </cell>
          <cell r="C11753" t="str">
            <v xml:space="preserve">LID CMF MESH MODULE                     </v>
          </cell>
          <cell r="D11753" t="str">
            <v>PC</v>
          </cell>
          <cell r="E11753">
            <v>53.3</v>
          </cell>
          <cell r="F11753">
            <v>133.25</v>
          </cell>
        </row>
        <row r="11754">
          <cell r="A11754">
            <v>5596306</v>
          </cell>
          <cell r="B11754" t="str">
            <v>55-963-06</v>
          </cell>
          <cell r="C11754" t="str">
            <v xml:space="preserve">LID 2.0 MINI MODULE STANDARD TRAUMA     </v>
          </cell>
          <cell r="D11754" t="str">
            <v>PC</v>
          </cell>
          <cell r="E11754">
            <v>67.8</v>
          </cell>
          <cell r="F11754">
            <v>169.5</v>
          </cell>
        </row>
        <row r="11755">
          <cell r="A11755">
            <v>5596307</v>
          </cell>
          <cell r="B11755" t="str">
            <v>55-963-07</v>
          </cell>
          <cell r="C11755" t="str">
            <v xml:space="preserve">LID 2.0 MINI CHAMPY MODULE              </v>
          </cell>
          <cell r="D11755" t="str">
            <v>PC</v>
          </cell>
          <cell r="E11755">
            <v>62.3</v>
          </cell>
          <cell r="F11755">
            <v>155.75</v>
          </cell>
        </row>
        <row r="11756">
          <cell r="A11756">
            <v>5596308</v>
          </cell>
          <cell r="B11756" t="str">
            <v>55-963-08</v>
          </cell>
          <cell r="C11756" t="str">
            <v xml:space="preserve">LID SCREW STORAGE MODULE                </v>
          </cell>
          <cell r="D11756" t="str">
            <v>PC</v>
          </cell>
          <cell r="E11756">
            <v>64.3</v>
          </cell>
          <cell r="F11756">
            <v>160.75</v>
          </cell>
        </row>
        <row r="11757">
          <cell r="A11757">
            <v>5596309</v>
          </cell>
          <cell r="B11757" t="str">
            <v>55-963-09</v>
          </cell>
          <cell r="C11757" t="str">
            <v xml:space="preserve">LID STORAGE MODULE                      </v>
          </cell>
          <cell r="D11757" t="str">
            <v>PC</v>
          </cell>
          <cell r="E11757">
            <v>64.3</v>
          </cell>
          <cell r="F11757">
            <v>160.75</v>
          </cell>
        </row>
        <row r="11758">
          <cell r="A11758">
            <v>5596311</v>
          </cell>
          <cell r="B11758" t="str">
            <v>55-963-11</v>
          </cell>
          <cell r="C11758" t="str">
            <v xml:space="preserve">LID 2.3 STANDARD MANDIBULAR TRAUMA MOD. </v>
          </cell>
          <cell r="D11758" t="str">
            <v>PC</v>
          </cell>
          <cell r="E11758">
            <v>64.3</v>
          </cell>
          <cell r="F11758">
            <v>160.75</v>
          </cell>
        </row>
        <row r="11759">
          <cell r="A11759">
            <v>5596314</v>
          </cell>
          <cell r="B11759" t="str">
            <v>55-963-14</v>
          </cell>
          <cell r="C11759" t="str">
            <v xml:space="preserve">LID 2.7 THREADLOCK MODULES              </v>
          </cell>
          <cell r="D11759" t="str">
            <v>PC</v>
          </cell>
          <cell r="E11759">
            <v>64.3</v>
          </cell>
          <cell r="F11759">
            <v>160.75</v>
          </cell>
        </row>
        <row r="11760">
          <cell r="A11760">
            <v>5596315</v>
          </cell>
          <cell r="B11760" t="str">
            <v>55-963-15</v>
          </cell>
          <cell r="C11760" t="str">
            <v xml:space="preserve">LID INSTRUMENT-TRAY MULTI,150X300MM     </v>
          </cell>
          <cell r="D11760" t="str">
            <v>PC</v>
          </cell>
          <cell r="E11760">
            <v>64.3</v>
          </cell>
          <cell r="F11760">
            <v>160.75</v>
          </cell>
        </row>
        <row r="11761">
          <cell r="A11761">
            <v>5596316</v>
          </cell>
          <cell r="B11761" t="str">
            <v>55-963-16</v>
          </cell>
          <cell r="C11761" t="str">
            <v xml:space="preserve">LID INSTRUMENT-TRAY,150X300 MM          </v>
          </cell>
          <cell r="D11761" t="str">
            <v>PC</v>
          </cell>
          <cell r="E11761">
            <v>64.3</v>
          </cell>
          <cell r="F11761">
            <v>160.75</v>
          </cell>
        </row>
        <row r="11762">
          <cell r="A11762">
            <v>5596317</v>
          </cell>
          <cell r="B11762" t="str">
            <v>55-963-17</v>
          </cell>
          <cell r="C11762" t="str">
            <v xml:space="preserve">LID FOR DISTRACTION RACK                </v>
          </cell>
          <cell r="D11762" t="str">
            <v>PC</v>
          </cell>
          <cell r="E11762">
            <v>67.8</v>
          </cell>
          <cell r="F11762">
            <v>169.5</v>
          </cell>
        </row>
        <row r="11763">
          <cell r="A11763">
            <v>5596318</v>
          </cell>
          <cell r="B11763" t="str">
            <v>55-963-18</v>
          </cell>
          <cell r="C11763" t="str">
            <v xml:space="preserve">LID FOR ZURICH II MODULAR DISTR.SYSTEM  </v>
          </cell>
          <cell r="D11763" t="str">
            <v>PC</v>
          </cell>
          <cell r="E11763">
            <v>67.7</v>
          </cell>
          <cell r="F11763">
            <v>169.25</v>
          </cell>
        </row>
        <row r="11764">
          <cell r="A11764">
            <v>5596319</v>
          </cell>
          <cell r="B11764" t="str">
            <v>55-963-19</v>
          </cell>
          <cell r="C11764" t="str">
            <v xml:space="preserve">LID FOR BOS-SYSTEM                      </v>
          </cell>
          <cell r="D11764" t="str">
            <v>PC</v>
          </cell>
          <cell r="E11764">
            <v>62.7</v>
          </cell>
          <cell r="F11764">
            <v>156.75</v>
          </cell>
        </row>
        <row r="11765">
          <cell r="A11765">
            <v>5596320</v>
          </cell>
          <cell r="B11765" t="str">
            <v>55-963-20</v>
          </cell>
          <cell r="C11765" t="str">
            <v xml:space="preserve">LID FOR 3D X MODULE                     </v>
          </cell>
          <cell r="D11765" t="str">
            <v>PC</v>
          </cell>
          <cell r="E11765">
            <v>66</v>
          </cell>
          <cell r="F11765">
            <v>165</v>
          </cell>
        </row>
        <row r="11766">
          <cell r="A11766">
            <v>5596321</v>
          </cell>
          <cell r="B11766" t="str">
            <v>55-963-21</v>
          </cell>
          <cell r="C11766" t="str">
            <v xml:space="preserve">LID THREADLOCK TS MINI PLATES           </v>
          </cell>
          <cell r="D11766" t="str">
            <v>PC</v>
          </cell>
          <cell r="E11766">
            <v>62.7</v>
          </cell>
          <cell r="F11766">
            <v>156.75</v>
          </cell>
        </row>
        <row r="11767">
          <cell r="A11767">
            <v>5596322</v>
          </cell>
          <cell r="B11767" t="str">
            <v>55-963-22</v>
          </cell>
          <cell r="C11767" t="str">
            <v xml:space="preserve">LID THREADLOCK TS FRACTURE PLATES       </v>
          </cell>
          <cell r="D11767" t="str">
            <v>PC</v>
          </cell>
          <cell r="E11767">
            <v>62.7</v>
          </cell>
          <cell r="F11767">
            <v>156.75</v>
          </cell>
        </row>
        <row r="11768">
          <cell r="A11768">
            <v>5596323</v>
          </cell>
          <cell r="B11768" t="str">
            <v>55-963-23</v>
          </cell>
          <cell r="C11768" t="str">
            <v>LID TL TS 2.0/2.3 MINI/FRAC/RECON PLATES</v>
          </cell>
          <cell r="D11768" t="str">
            <v>PC</v>
          </cell>
          <cell r="E11768">
            <v>62.7</v>
          </cell>
          <cell r="F11768">
            <v>156.75</v>
          </cell>
        </row>
        <row r="11769">
          <cell r="A11769">
            <v>5596324</v>
          </cell>
          <cell r="B11769" t="str">
            <v>55-963-24</v>
          </cell>
          <cell r="C11769" t="str">
            <v xml:space="preserve">LID THREADLOCK TS 2.7MM RECON PLATES    </v>
          </cell>
          <cell r="D11769" t="str">
            <v>PC</v>
          </cell>
          <cell r="E11769">
            <v>62.7</v>
          </cell>
          <cell r="F11769">
            <v>156.75</v>
          </cell>
        </row>
        <row r="11770">
          <cell r="A11770">
            <v>5596325</v>
          </cell>
          <cell r="B11770" t="str">
            <v>55-963-25</v>
          </cell>
          <cell r="C11770" t="str">
            <v xml:space="preserve">LID THREADLOCK TS SCREW STORAGE MODULE  </v>
          </cell>
          <cell r="D11770" t="str">
            <v>PC</v>
          </cell>
          <cell r="E11770">
            <v>62.7</v>
          </cell>
          <cell r="F11770">
            <v>156.75</v>
          </cell>
        </row>
        <row r="11771">
          <cell r="A11771">
            <v>5596326</v>
          </cell>
          <cell r="B11771" t="str">
            <v>55-963-26</v>
          </cell>
          <cell r="C11771" t="str">
            <v xml:space="preserve">LID INSTRUMENT TRAY THREADLOCK TS       </v>
          </cell>
          <cell r="D11771" t="str">
            <v>PC</v>
          </cell>
          <cell r="E11771">
            <v>116</v>
          </cell>
          <cell r="F11771">
            <v>290</v>
          </cell>
        </row>
        <row r="11772">
          <cell r="A11772">
            <v>5596327</v>
          </cell>
          <cell r="B11772" t="str">
            <v>55-963-27</v>
          </cell>
          <cell r="C11772" t="str">
            <v xml:space="preserve">LID BI-MAX-POSITIONING-PLATE-SYSTEM     </v>
          </cell>
          <cell r="D11772" t="str">
            <v>PC</v>
          </cell>
          <cell r="E11772">
            <v>64.3</v>
          </cell>
          <cell r="F11772">
            <v>160.75</v>
          </cell>
        </row>
        <row r="11773">
          <cell r="A11773">
            <v>5596328</v>
          </cell>
          <cell r="B11773" t="str">
            <v>55-963-28</v>
          </cell>
          <cell r="C11773" t="str">
            <v xml:space="preserve">LID BONE GRAFT KIT                      </v>
          </cell>
          <cell r="D11773" t="str">
            <v>PC</v>
          </cell>
          <cell r="E11773">
            <v>64.3</v>
          </cell>
          <cell r="F11773">
            <v>160.75</v>
          </cell>
        </row>
        <row r="11774">
          <cell r="A11774">
            <v>5596329</v>
          </cell>
          <cell r="B11774" t="str">
            <v>55-963-29</v>
          </cell>
          <cell r="C11774" t="str">
            <v xml:space="preserve">LID SCREW REMOVAL KIT                   </v>
          </cell>
          <cell r="D11774" t="str">
            <v>PC</v>
          </cell>
          <cell r="E11774">
            <v>64.3</v>
          </cell>
          <cell r="F11774">
            <v>160.75</v>
          </cell>
        </row>
        <row r="11775">
          <cell r="A11775">
            <v>5596330</v>
          </cell>
          <cell r="B11775" t="str">
            <v>55-963-30</v>
          </cell>
          <cell r="C11775" t="str">
            <v xml:space="preserve">LID INSTRUMENT-TRAY,300X300 MM          </v>
          </cell>
          <cell r="D11775" t="str">
            <v>PC</v>
          </cell>
          <cell r="E11775">
            <v>159.5</v>
          </cell>
          <cell r="F11775">
            <v>398.75</v>
          </cell>
        </row>
        <row r="11776">
          <cell r="A11776">
            <v>5596338</v>
          </cell>
          <cell r="B11776" t="str">
            <v>55-963-38</v>
          </cell>
          <cell r="C11776" t="str">
            <v xml:space="preserve">LID FOR SonicWeld SYSTEM                </v>
          </cell>
          <cell r="D11776" t="str">
            <v>PC</v>
          </cell>
          <cell r="E11776">
            <v>152</v>
          </cell>
          <cell r="F11776">
            <v>380</v>
          </cell>
        </row>
        <row r="11777">
          <cell r="A11777">
            <v>5596401</v>
          </cell>
          <cell r="B11777" t="str">
            <v>55-964-01</v>
          </cell>
          <cell r="C11777" t="str">
            <v xml:space="preserve">INSERT 1.0 MICRO SYSTEM                 </v>
          </cell>
          <cell r="D11777" t="str">
            <v>PC</v>
          </cell>
          <cell r="E11777">
            <v>61.6</v>
          </cell>
          <cell r="F11777">
            <v>154</v>
          </cell>
        </row>
        <row r="11778">
          <cell r="A11778">
            <v>5596402</v>
          </cell>
          <cell r="B11778" t="str">
            <v>55-964-02</v>
          </cell>
          <cell r="C11778" t="str">
            <v xml:space="preserve">INSERT 1.5 MICRO UNIVERSAL              </v>
          </cell>
          <cell r="D11778" t="str">
            <v>PC</v>
          </cell>
          <cell r="E11778">
            <v>61.6</v>
          </cell>
          <cell r="F11778">
            <v>154</v>
          </cell>
        </row>
        <row r="11779">
          <cell r="A11779">
            <v>5596403</v>
          </cell>
          <cell r="B11779" t="str">
            <v>55-964-03</v>
          </cell>
          <cell r="C11779" t="str">
            <v xml:space="preserve">INSERT 2.0 MINI TRAUMA                  </v>
          </cell>
          <cell r="D11779" t="str">
            <v>PC</v>
          </cell>
          <cell r="E11779">
            <v>64.900000000000006</v>
          </cell>
          <cell r="F11779">
            <v>162.25</v>
          </cell>
        </row>
        <row r="11780">
          <cell r="A11780">
            <v>5596404</v>
          </cell>
          <cell r="B11780" t="str">
            <v>55-964-04</v>
          </cell>
          <cell r="C11780" t="str">
            <v xml:space="preserve">INSERT 1.5 NEUROSURGERY                 </v>
          </cell>
          <cell r="D11780" t="str">
            <v>PC</v>
          </cell>
          <cell r="E11780">
            <v>61.6</v>
          </cell>
          <cell r="F11780">
            <v>154</v>
          </cell>
        </row>
        <row r="11781">
          <cell r="A11781">
            <v>5596405</v>
          </cell>
          <cell r="B11781" t="str">
            <v>55-964-05</v>
          </cell>
          <cell r="C11781" t="str">
            <v xml:space="preserve">INSERT 2.0 MINI UNIVERSAL               </v>
          </cell>
          <cell r="D11781" t="str">
            <v>PC</v>
          </cell>
          <cell r="E11781">
            <v>64.900000000000006</v>
          </cell>
          <cell r="F11781">
            <v>162.25</v>
          </cell>
        </row>
        <row r="11782">
          <cell r="A11782">
            <v>5596406</v>
          </cell>
          <cell r="B11782" t="str">
            <v>55-964-06</v>
          </cell>
          <cell r="C11782" t="str">
            <v xml:space="preserve">INSERT 1.5 MICRO TRAUMA                 </v>
          </cell>
          <cell r="D11782" t="str">
            <v>PC</v>
          </cell>
          <cell r="E11782">
            <v>61.6</v>
          </cell>
          <cell r="F11782">
            <v>154</v>
          </cell>
        </row>
        <row r="11783">
          <cell r="A11783">
            <v>5596407</v>
          </cell>
          <cell r="B11783" t="str">
            <v>55-964-07</v>
          </cell>
          <cell r="C11783" t="str">
            <v xml:space="preserve">INSERT 2.0 MINI MANDIBULAR TRAUMA       </v>
          </cell>
          <cell r="D11783" t="str">
            <v>PC</v>
          </cell>
          <cell r="E11783">
            <v>64.900000000000006</v>
          </cell>
          <cell r="F11783">
            <v>162.25</v>
          </cell>
        </row>
        <row r="11784">
          <cell r="A11784">
            <v>5596408</v>
          </cell>
          <cell r="B11784" t="str">
            <v>55-964-08</v>
          </cell>
          <cell r="C11784" t="str">
            <v xml:space="preserve">INSERT 2.3 SYSTEM                       </v>
          </cell>
          <cell r="D11784" t="str">
            <v>PC</v>
          </cell>
          <cell r="E11784">
            <v>61.6</v>
          </cell>
          <cell r="F11784">
            <v>154</v>
          </cell>
        </row>
        <row r="11785">
          <cell r="A11785">
            <v>5596411</v>
          </cell>
          <cell r="B11785" t="str">
            <v>55-964-11</v>
          </cell>
          <cell r="C11785" t="str">
            <v xml:space="preserve">INSERT 1.5 LINDORF-1                    </v>
          </cell>
          <cell r="D11785" t="str">
            <v>PC</v>
          </cell>
          <cell r="E11785">
            <v>61.6</v>
          </cell>
          <cell r="F11785">
            <v>154</v>
          </cell>
        </row>
        <row r="11786">
          <cell r="A11786">
            <v>5596412</v>
          </cell>
          <cell r="B11786" t="str">
            <v>55-964-12</v>
          </cell>
          <cell r="C11786" t="str">
            <v xml:space="preserve">INSERT 1.5 LINDORF-2                    </v>
          </cell>
          <cell r="D11786" t="str">
            <v>PC</v>
          </cell>
          <cell r="E11786">
            <v>61.6</v>
          </cell>
          <cell r="F11786">
            <v>154</v>
          </cell>
        </row>
        <row r="11787">
          <cell r="A11787">
            <v>5596413</v>
          </cell>
          <cell r="B11787" t="str">
            <v>55-964-13</v>
          </cell>
          <cell r="C11787" t="str">
            <v>ARTHRODESIS-INSERT D 2,0/2,3MM, 22-32 MM</v>
          </cell>
          <cell r="D11787" t="str">
            <v>PC</v>
          </cell>
          <cell r="E11787">
            <v>145.5</v>
          </cell>
          <cell r="F11787">
            <v>363.75</v>
          </cell>
        </row>
        <row r="11788">
          <cell r="A11788">
            <v>5596414</v>
          </cell>
          <cell r="B11788" t="str">
            <v>55-964-14</v>
          </cell>
          <cell r="C11788" t="str">
            <v xml:space="preserve">INSERT FOR SCREWS (&gt;20MM) 2.7/3.2MM     </v>
          </cell>
          <cell r="D11788" t="str">
            <v>PC</v>
          </cell>
          <cell r="E11788">
            <v>153</v>
          </cell>
          <cell r="F11788">
            <v>382.5</v>
          </cell>
        </row>
        <row r="11789">
          <cell r="A11789">
            <v>5596415</v>
          </cell>
          <cell r="B11789" t="str">
            <v>55-964-15</v>
          </cell>
          <cell r="C11789" t="str">
            <v>INST.TRAY,FREE STORAGE 150X300MM,W/O LID</v>
          </cell>
          <cell r="D11789" t="str">
            <v>PC</v>
          </cell>
          <cell r="E11789">
            <v>409</v>
          </cell>
          <cell r="F11789">
            <v>1022.5</v>
          </cell>
        </row>
        <row r="11790">
          <cell r="A11790">
            <v>5596416</v>
          </cell>
          <cell r="B11790" t="str">
            <v>55-964-16</v>
          </cell>
          <cell r="C11790" t="str">
            <v xml:space="preserve">INSERT 2.7 THREADLOCK                   </v>
          </cell>
          <cell r="D11790" t="str">
            <v>PC</v>
          </cell>
          <cell r="E11790">
            <v>65.099999999999994</v>
          </cell>
          <cell r="F11790">
            <v>162.75</v>
          </cell>
        </row>
        <row r="11791">
          <cell r="A11791">
            <v>5596417</v>
          </cell>
          <cell r="B11791" t="str">
            <v>55-964-17</v>
          </cell>
          <cell r="C11791" t="str">
            <v xml:space="preserve">INSERT UNIVERSAL                        </v>
          </cell>
          <cell r="D11791" t="str">
            <v>PC</v>
          </cell>
          <cell r="E11791">
            <v>61.6</v>
          </cell>
          <cell r="F11791">
            <v>154</v>
          </cell>
        </row>
        <row r="11792">
          <cell r="A11792">
            <v>5596418</v>
          </cell>
          <cell r="B11792" t="str">
            <v>55-964-18</v>
          </cell>
          <cell r="C11792" t="str">
            <v xml:space="preserve">INSERT 2.0 MINI CHAMPY, TITANIUM        </v>
          </cell>
          <cell r="D11792" t="str">
            <v>PC</v>
          </cell>
          <cell r="E11792">
            <v>59.5</v>
          </cell>
          <cell r="F11792">
            <v>148.75</v>
          </cell>
        </row>
        <row r="11793">
          <cell r="A11793">
            <v>5596420</v>
          </cell>
          <cell r="B11793" t="str">
            <v>55-964-20</v>
          </cell>
          <cell r="C11793" t="str">
            <v xml:space="preserve">INSERT EMPTY, 2 SECTIONS, DEEP          </v>
          </cell>
          <cell r="D11793" t="str">
            <v>PC</v>
          </cell>
          <cell r="E11793">
            <v>65.099999999999994</v>
          </cell>
          <cell r="F11793">
            <v>162.75</v>
          </cell>
        </row>
        <row r="11794">
          <cell r="A11794">
            <v>5596423</v>
          </cell>
          <cell r="B11794" t="str">
            <v>55-964-23</v>
          </cell>
          <cell r="C11794" t="str">
            <v xml:space="preserve">INSERT FOR TRACK DISTRACTORS            </v>
          </cell>
          <cell r="D11794" t="str">
            <v>PC</v>
          </cell>
          <cell r="E11794">
            <v>66.599999999999994</v>
          </cell>
          <cell r="F11794">
            <v>166.5</v>
          </cell>
        </row>
        <row r="11795">
          <cell r="A11795">
            <v>5596424</v>
          </cell>
          <cell r="B11795" t="str">
            <v>55-964-24</v>
          </cell>
          <cell r="C11795" t="str">
            <v xml:space="preserve">INSERT EMPTY, 2 SECTIONS, FLAT          </v>
          </cell>
          <cell r="D11795" t="str">
            <v>PC</v>
          </cell>
          <cell r="E11795">
            <v>63.1</v>
          </cell>
          <cell r="F11795">
            <v>157.75</v>
          </cell>
        </row>
        <row r="11796">
          <cell r="A11796">
            <v>5596425</v>
          </cell>
          <cell r="B11796" t="str">
            <v>55-964-25</v>
          </cell>
          <cell r="C11796" t="str">
            <v xml:space="preserve">INSERT EMPTY  3 SECTIONS, LOW HEIGHT    </v>
          </cell>
          <cell r="D11796" t="str">
            <v>PC</v>
          </cell>
          <cell r="E11796">
            <v>63.1</v>
          </cell>
          <cell r="F11796">
            <v>157.75</v>
          </cell>
        </row>
        <row r="11797">
          <cell r="A11797">
            <v>5596426</v>
          </cell>
          <cell r="B11797" t="str">
            <v>55-964-26</v>
          </cell>
          <cell r="C11797" t="str">
            <v xml:space="preserve">INSERT EMPTY  F. ZUERICH II-SYSTEM      </v>
          </cell>
          <cell r="D11797" t="str">
            <v>PC</v>
          </cell>
          <cell r="E11797">
            <v>66.5</v>
          </cell>
          <cell r="F11797">
            <v>166.25</v>
          </cell>
        </row>
        <row r="11798">
          <cell r="A11798">
            <v>5596427</v>
          </cell>
          <cell r="B11798" t="str">
            <v>55-964-27</v>
          </cell>
          <cell r="C11798" t="str">
            <v xml:space="preserve">INSERT BI-MAX-SYSTEM                    </v>
          </cell>
          <cell r="D11798" t="str">
            <v>PC</v>
          </cell>
          <cell r="E11798">
            <v>77.599999999999994</v>
          </cell>
          <cell r="F11798">
            <v>194</v>
          </cell>
        </row>
        <row r="11799">
          <cell r="A11799">
            <v>5596428</v>
          </cell>
          <cell r="B11799" t="str">
            <v>55-964-28</v>
          </cell>
          <cell r="C11799" t="str">
            <v xml:space="preserve">INSERT BONE GRAFT KIT                   </v>
          </cell>
          <cell r="D11799" t="str">
            <v>PC</v>
          </cell>
          <cell r="E11799">
            <v>65.099999999999994</v>
          </cell>
          <cell r="F11799">
            <v>162.75</v>
          </cell>
        </row>
        <row r="11800">
          <cell r="A11800">
            <v>5596430</v>
          </cell>
          <cell r="B11800" t="str">
            <v>55-964-30</v>
          </cell>
          <cell r="C11800" t="str">
            <v>INST.TRAY,FREE STORAGE,300X300MM,W/O LID</v>
          </cell>
          <cell r="D11800" t="str">
            <v>PC</v>
          </cell>
          <cell r="E11800">
            <v>414.5</v>
          </cell>
          <cell r="F11800">
            <v>1036.25</v>
          </cell>
        </row>
        <row r="11801">
          <cell r="A11801">
            <v>5596431</v>
          </cell>
          <cell r="B11801" t="str">
            <v>55-964-31</v>
          </cell>
          <cell r="C11801" t="str">
            <v xml:space="preserve">INSERT SCREW REMOVAL KIT (A)            </v>
          </cell>
          <cell r="D11801" t="str">
            <v>PC</v>
          </cell>
          <cell r="E11801">
            <v>77.599999999999994</v>
          </cell>
          <cell r="F11801">
            <v>194</v>
          </cell>
        </row>
        <row r="11802">
          <cell r="A11802">
            <v>5596432</v>
          </cell>
          <cell r="B11802" t="str">
            <v>55-964-32</v>
          </cell>
          <cell r="C11802" t="str">
            <v xml:space="preserve">INSERT SCREW REMOVAL KIT (B)            </v>
          </cell>
          <cell r="D11802" t="str">
            <v>PC</v>
          </cell>
          <cell r="E11802">
            <v>77.599999999999994</v>
          </cell>
          <cell r="F11802">
            <v>194</v>
          </cell>
        </row>
        <row r="11803">
          <cell r="A11803">
            <v>5596433</v>
          </cell>
          <cell r="B11803" t="str">
            <v>55-964-33</v>
          </cell>
          <cell r="C11803" t="str">
            <v xml:space="preserve">3D X INSERT FOR COMPLETE DEVICES        </v>
          </cell>
          <cell r="D11803" t="str">
            <v>PC</v>
          </cell>
          <cell r="E11803">
            <v>63.8</v>
          </cell>
          <cell r="F11803">
            <v>159.5</v>
          </cell>
        </row>
        <row r="11804">
          <cell r="A11804">
            <v>5596434</v>
          </cell>
          <cell r="B11804" t="str">
            <v>55-964-34</v>
          </cell>
          <cell r="C11804" t="str">
            <v xml:space="preserve">3D X INSERT FOR SINGLE COMPONENTS       </v>
          </cell>
          <cell r="D11804" t="str">
            <v>PC</v>
          </cell>
          <cell r="E11804">
            <v>63.8</v>
          </cell>
          <cell r="F11804">
            <v>159.5</v>
          </cell>
        </row>
        <row r="11805">
          <cell r="A11805">
            <v>5596435</v>
          </cell>
          <cell r="B11805" t="str">
            <v>55-964-35</v>
          </cell>
          <cell r="C11805" t="str">
            <v xml:space="preserve">INSERT 2.0 MINI UNIVERSAL, T=1,0 MM     </v>
          </cell>
          <cell r="D11805" t="str">
            <v>PC</v>
          </cell>
          <cell r="E11805">
            <v>65.599999999999994</v>
          </cell>
          <cell r="F11805">
            <v>164</v>
          </cell>
        </row>
        <row r="11806">
          <cell r="A11806">
            <v>5596436</v>
          </cell>
          <cell r="B11806" t="str">
            <v>55-964-36</v>
          </cell>
          <cell r="C11806" t="str">
            <v>INSERT F.55-964-37 ALV.RIDGE WIDEN.DISTR</v>
          </cell>
          <cell r="D11806" t="str">
            <v>PC</v>
          </cell>
          <cell r="E11806">
            <v>67.099999999999994</v>
          </cell>
          <cell r="F11806">
            <v>167.75</v>
          </cell>
        </row>
        <row r="11807">
          <cell r="A11807">
            <v>5596437</v>
          </cell>
          <cell r="B11807" t="str">
            <v>55-964-37</v>
          </cell>
          <cell r="C11807" t="str">
            <v xml:space="preserve">INSERT F. 55-964-36 ALVEOL.RIDGE DISTR. </v>
          </cell>
          <cell r="D11807" t="str">
            <v>PC</v>
          </cell>
          <cell r="E11807">
            <v>67.099999999999994</v>
          </cell>
          <cell r="F11807">
            <v>167.75</v>
          </cell>
        </row>
        <row r="11808">
          <cell r="A11808">
            <v>5596438</v>
          </cell>
          <cell r="B11808" t="str">
            <v>55-964-38</v>
          </cell>
          <cell r="C11808" t="str">
            <v xml:space="preserve">INSERT 2.0 CHAMPY, STEEL                </v>
          </cell>
          <cell r="D11808" t="str">
            <v>PC</v>
          </cell>
          <cell r="E11808">
            <v>60.1</v>
          </cell>
          <cell r="F11808">
            <v>150.25</v>
          </cell>
        </row>
        <row r="11809">
          <cell r="A11809">
            <v>5596440</v>
          </cell>
          <cell r="B11809" t="str">
            <v>55-964-40</v>
          </cell>
          <cell r="C11809" t="str">
            <v xml:space="preserve">CLIP-SUPPORT DEVICE                     </v>
          </cell>
          <cell r="D11809" t="str">
            <v>PC</v>
          </cell>
          <cell r="E11809">
            <v>76.400000000000006</v>
          </cell>
          <cell r="F11809">
            <v>191</v>
          </cell>
        </row>
        <row r="11810">
          <cell r="A11810">
            <v>5596441</v>
          </cell>
          <cell r="B11810" t="str">
            <v>55-964-41</v>
          </cell>
          <cell r="C11810" t="str">
            <v>INSERT BOS-SYSTEM FOR SCREWDRIVER BLADES</v>
          </cell>
          <cell r="D11810" t="str">
            <v>PC</v>
          </cell>
          <cell r="E11810">
            <v>60.5</v>
          </cell>
          <cell r="F11810">
            <v>151.25</v>
          </cell>
        </row>
        <row r="11811">
          <cell r="A11811">
            <v>5596442</v>
          </cell>
          <cell r="B11811" t="str">
            <v>55-964-42</v>
          </cell>
          <cell r="C11811" t="str">
            <v xml:space="preserve">INSERT BOS-SYSTEM FOR TWIST DRILLS      </v>
          </cell>
          <cell r="D11811" t="str">
            <v>PC</v>
          </cell>
          <cell r="E11811">
            <v>60.5</v>
          </cell>
          <cell r="F11811">
            <v>151.25</v>
          </cell>
        </row>
        <row r="11812">
          <cell r="A11812">
            <v>5596445</v>
          </cell>
          <cell r="B11812" t="str">
            <v>55-964-45</v>
          </cell>
          <cell r="C11812" t="str">
            <v xml:space="preserve">INSERT THREADLOCK TS T=1.0 MM           </v>
          </cell>
          <cell r="D11812" t="str">
            <v>PC</v>
          </cell>
          <cell r="E11812">
            <v>60.5</v>
          </cell>
          <cell r="F11812">
            <v>151.25</v>
          </cell>
        </row>
        <row r="11813">
          <cell r="A11813">
            <v>5596446</v>
          </cell>
          <cell r="B11813" t="str">
            <v>55-964-46</v>
          </cell>
          <cell r="C11813" t="str">
            <v xml:space="preserve">INSERT THREADLOCK TS T=1.5 MM           </v>
          </cell>
          <cell r="D11813" t="str">
            <v>PC</v>
          </cell>
          <cell r="E11813">
            <v>60.5</v>
          </cell>
          <cell r="F11813">
            <v>151.25</v>
          </cell>
        </row>
        <row r="11814">
          <cell r="A11814">
            <v>5596447</v>
          </cell>
          <cell r="B11814" t="str">
            <v>55-964-47</v>
          </cell>
          <cell r="C11814" t="str">
            <v xml:space="preserve">INSERT THREADLOCK TS T=3.0 MM           </v>
          </cell>
          <cell r="D11814" t="str">
            <v>PC</v>
          </cell>
          <cell r="E11814">
            <v>60.5</v>
          </cell>
          <cell r="F11814">
            <v>151.25</v>
          </cell>
        </row>
        <row r="11815">
          <cell r="A11815">
            <v>5596450</v>
          </cell>
          <cell r="B11815" t="str">
            <v>55-964-50</v>
          </cell>
          <cell r="C11815" t="str">
            <v>TEMPOR.SCREWHOLDER FOR 2.3/2.7 MM SCREWS</v>
          </cell>
          <cell r="D11815" t="str">
            <v>PC</v>
          </cell>
          <cell r="E11815">
            <v>281.5</v>
          </cell>
          <cell r="F11815">
            <v>703.75</v>
          </cell>
        </row>
        <row r="11816">
          <cell r="A11816">
            <v>5596451</v>
          </cell>
          <cell r="B11816" t="str">
            <v>55-964-51</v>
          </cell>
          <cell r="C11816" t="str">
            <v xml:space="preserve">BOS-DRIVER INSERT FOR CRAN. FIX. DEVICE </v>
          </cell>
          <cell r="D11816" t="str">
            <v>PC</v>
          </cell>
          <cell r="E11816">
            <v>60.5</v>
          </cell>
          <cell r="F11816">
            <v>151.25</v>
          </cell>
        </row>
        <row r="11817">
          <cell r="A11817">
            <v>5596470</v>
          </cell>
          <cell r="B11817" t="str">
            <v>55-964-70</v>
          </cell>
          <cell r="C11817" t="str">
            <v xml:space="preserve">INSERT FOR FINGER DISTRACTOR GENOS MC   </v>
          </cell>
          <cell r="D11817" t="str">
            <v>PC</v>
          </cell>
          <cell r="E11817">
            <v>65.599999999999994</v>
          </cell>
          <cell r="F11817">
            <v>164</v>
          </cell>
        </row>
        <row r="11818">
          <cell r="A11818">
            <v>5596914</v>
          </cell>
          <cell r="B11818" t="str">
            <v>55-969-14</v>
          </cell>
          <cell r="C11818" t="str">
            <v xml:space="preserve">INST.TRAY,FREE STORAGE,300X300MM,W.LID  </v>
          </cell>
          <cell r="D11818" t="str">
            <v>PC</v>
          </cell>
          <cell r="E11818">
            <v>542</v>
          </cell>
          <cell r="F11818">
            <v>1355</v>
          </cell>
        </row>
        <row r="11819">
          <cell r="A11819">
            <v>5596915</v>
          </cell>
          <cell r="B11819" t="str">
            <v>55-969-15</v>
          </cell>
          <cell r="C11819" t="str">
            <v>INST.TRAY MULTI,PRECON.150X300MM,W/O LID</v>
          </cell>
          <cell r="D11819" t="str">
            <v>PC</v>
          </cell>
          <cell r="E11819">
            <v>427</v>
          </cell>
          <cell r="F11819">
            <v>1067.5</v>
          </cell>
        </row>
        <row r="11820">
          <cell r="A11820">
            <v>5596916</v>
          </cell>
          <cell r="B11820" t="str">
            <v>55-969-16</v>
          </cell>
          <cell r="C11820" t="str">
            <v xml:space="preserve">INST.TRAY,FREE STORAGE,150X300MM,W.LID  </v>
          </cell>
          <cell r="D11820" t="str">
            <v>PC</v>
          </cell>
          <cell r="E11820">
            <v>469</v>
          </cell>
          <cell r="F11820">
            <v>1172.5</v>
          </cell>
        </row>
        <row r="11821">
          <cell r="A11821">
            <v>5596919</v>
          </cell>
          <cell r="B11821" t="str">
            <v>55-969-19</v>
          </cell>
          <cell r="C11821" t="str">
            <v>INSTR.-TRAY BOS-SYSTEM,15X30CM, COMPLETE</v>
          </cell>
          <cell r="D11821" t="str">
            <v>PC</v>
          </cell>
          <cell r="E11821">
            <v>544</v>
          </cell>
          <cell r="F11821">
            <v>1360</v>
          </cell>
        </row>
        <row r="11822">
          <cell r="A11822">
            <v>5596924</v>
          </cell>
          <cell r="B11822" t="str">
            <v>55-969-24</v>
          </cell>
          <cell r="C11822" t="str">
            <v xml:space="preserve">INST.TRAY MULTI,PRECONF.300X300MM,W.LID </v>
          </cell>
          <cell r="D11822" t="str">
            <v>PC</v>
          </cell>
          <cell r="E11822">
            <v>860</v>
          </cell>
          <cell r="F11822">
            <v>2150</v>
          </cell>
        </row>
        <row r="11823">
          <cell r="A11823">
            <v>5596926</v>
          </cell>
          <cell r="B11823" t="str">
            <v>55-969-26</v>
          </cell>
          <cell r="C11823" t="str">
            <v>INSTR.TRAY,MULTI,PRECONF.150X300MM,W.LID</v>
          </cell>
          <cell r="D11823" t="str">
            <v>PC</v>
          </cell>
          <cell r="E11823">
            <v>494.5</v>
          </cell>
          <cell r="F11823">
            <v>1236.25</v>
          </cell>
        </row>
        <row r="11824">
          <cell r="A11824">
            <v>5596928</v>
          </cell>
          <cell r="B11824" t="str">
            <v>55-969-28</v>
          </cell>
          <cell r="C11824" t="str">
            <v>INS.TRAY PRECO.30X30CM,W/O LID SonicWeld</v>
          </cell>
          <cell r="D11824" t="str">
            <v>PC</v>
          </cell>
          <cell r="E11824">
            <v>556</v>
          </cell>
          <cell r="F11824">
            <v>1390</v>
          </cell>
        </row>
        <row r="11825">
          <cell r="A11825">
            <v>5596930</v>
          </cell>
          <cell r="B11825" t="str">
            <v>55-969-30</v>
          </cell>
          <cell r="C11825" t="str">
            <v>INST.TRAY MULTI,PRECON.300X300MM,W/O LID</v>
          </cell>
          <cell r="D11825" t="str">
            <v>PC</v>
          </cell>
          <cell r="E11825">
            <v>728</v>
          </cell>
          <cell r="F11825">
            <v>1820</v>
          </cell>
        </row>
        <row r="11826">
          <cell r="A11826">
            <v>5596938</v>
          </cell>
          <cell r="B11826" t="str">
            <v>55-969-38</v>
          </cell>
          <cell r="C11826" t="str">
            <v>INS.TRAY PRECONF.30X30CM,W.LID SonicWeld</v>
          </cell>
          <cell r="D11826" t="str">
            <v>PC</v>
          </cell>
          <cell r="E11826">
            <v>680</v>
          </cell>
          <cell r="F11826">
            <v>1700</v>
          </cell>
        </row>
        <row r="11827">
          <cell r="A11827">
            <v>5596947</v>
          </cell>
          <cell r="B11827" t="str">
            <v>55-969-47</v>
          </cell>
          <cell r="C11827" t="str">
            <v>INST.TRAY BASIC,PRECON.150X300MM,W/O LID</v>
          </cell>
          <cell r="D11827" t="str">
            <v>PC</v>
          </cell>
          <cell r="E11827">
            <v>416</v>
          </cell>
          <cell r="F11827">
            <v>1040</v>
          </cell>
        </row>
        <row r="11828">
          <cell r="A11828">
            <v>5596948</v>
          </cell>
          <cell r="B11828" t="str">
            <v>55-969-48</v>
          </cell>
          <cell r="C11828" t="str">
            <v>INS.TRAY PRECONF.300X300MM,W/O LID TL TS</v>
          </cell>
          <cell r="D11828" t="str">
            <v>PC</v>
          </cell>
          <cell r="E11828">
            <v>501</v>
          </cell>
          <cell r="F11828">
            <v>1252.5</v>
          </cell>
        </row>
        <row r="11829">
          <cell r="A11829">
            <v>5596949</v>
          </cell>
          <cell r="B11829" t="str">
            <v>55-969-49</v>
          </cell>
          <cell r="C11829" t="str">
            <v>INST.TRAY BASIC,PRECON.300X300MM,W/O LID</v>
          </cell>
          <cell r="D11829" t="str">
            <v>PC</v>
          </cell>
          <cell r="E11829">
            <v>530</v>
          </cell>
          <cell r="F11829">
            <v>1325</v>
          </cell>
        </row>
        <row r="11830">
          <cell r="A11830">
            <v>5596950</v>
          </cell>
          <cell r="B11830" t="str">
            <v>55-969-50</v>
          </cell>
          <cell r="C11830" t="str">
            <v xml:space="preserve">INSTR.-TRAY BOS-SYSTEM,15X30CM, W/O LID </v>
          </cell>
          <cell r="D11830" t="str">
            <v>PC</v>
          </cell>
          <cell r="E11830">
            <v>416</v>
          </cell>
          <cell r="F11830">
            <v>1040</v>
          </cell>
        </row>
        <row r="11831">
          <cell r="A11831">
            <v>5596957</v>
          </cell>
          <cell r="B11831" t="str">
            <v>55-969-57</v>
          </cell>
          <cell r="C11831" t="str">
            <v>INSTR.TRAY,BASIC,PRECONF.150X300MM,W.LID</v>
          </cell>
          <cell r="D11831" t="str">
            <v>PC</v>
          </cell>
          <cell r="E11831">
            <v>659</v>
          </cell>
          <cell r="F11831">
            <v>1647.5</v>
          </cell>
        </row>
        <row r="11832">
          <cell r="A11832">
            <v>5596958</v>
          </cell>
          <cell r="B11832" t="str">
            <v>55-969-58</v>
          </cell>
          <cell r="C11832" t="str">
            <v>INSTR.TRAY PRECONF.300X300MM W.LID TL TS</v>
          </cell>
          <cell r="D11832" t="str">
            <v>PC</v>
          </cell>
          <cell r="E11832">
            <v>613</v>
          </cell>
          <cell r="F11832">
            <v>1532.5</v>
          </cell>
        </row>
        <row r="11833">
          <cell r="A11833">
            <v>5596959</v>
          </cell>
          <cell r="B11833" t="str">
            <v>55-969-59</v>
          </cell>
          <cell r="C11833" t="str">
            <v xml:space="preserve">INST.TRAY BASIC,PRECONF.300X300MM,W.LID </v>
          </cell>
          <cell r="D11833" t="str">
            <v>PC</v>
          </cell>
          <cell r="E11833">
            <v>695</v>
          </cell>
          <cell r="F11833">
            <v>1737.5</v>
          </cell>
        </row>
        <row r="11834">
          <cell r="A11834">
            <v>5596970</v>
          </cell>
          <cell r="B11834" t="str">
            <v>55-969-70</v>
          </cell>
          <cell r="C11834" t="str">
            <v xml:space="preserve">ORTHO ANCHOR TEFLON KIT                 </v>
          </cell>
          <cell r="D11834" t="str">
            <v>PC</v>
          </cell>
          <cell r="E11834">
            <v>186</v>
          </cell>
          <cell r="F11834">
            <v>465</v>
          </cell>
        </row>
        <row r="11835">
          <cell r="A11835">
            <v>5596993</v>
          </cell>
          <cell r="B11835" t="str">
            <v>55-969-93</v>
          </cell>
          <cell r="C11835" t="str">
            <v>SILICO.MAT F.INST.TRAY,FREE ST,300X300MM</v>
          </cell>
          <cell r="D11835" t="str">
            <v>PC</v>
          </cell>
          <cell r="E11835">
            <v>168</v>
          </cell>
          <cell r="F11835">
            <v>420</v>
          </cell>
        </row>
        <row r="11836">
          <cell r="A11836">
            <v>5596994</v>
          </cell>
          <cell r="B11836" t="str">
            <v>55-969-94</v>
          </cell>
          <cell r="C11836" t="str">
            <v>SILICO.MAT F.INST.TRAY,FREE ST,150X300MM</v>
          </cell>
          <cell r="D11836" t="str">
            <v>PC</v>
          </cell>
          <cell r="E11836">
            <v>86.5</v>
          </cell>
          <cell r="F11836">
            <v>216.25</v>
          </cell>
        </row>
        <row r="11837">
          <cell r="A11837">
            <v>5596996</v>
          </cell>
          <cell r="B11837" t="str">
            <v>55-969-96</v>
          </cell>
          <cell r="C11837" t="str">
            <v>MODULE CLIP F. FIXATION OF 4 RACKS, LEFT</v>
          </cell>
          <cell r="D11837" t="str">
            <v>PC</v>
          </cell>
          <cell r="E11837">
            <v>165.5</v>
          </cell>
          <cell r="F11837">
            <v>413.75</v>
          </cell>
        </row>
        <row r="11838">
          <cell r="A11838">
            <v>5596997</v>
          </cell>
          <cell r="B11838" t="str">
            <v>55-969-97</v>
          </cell>
          <cell r="C11838" t="str">
            <v>MODULE CLIP F. FIXATION OF 4 RACKS,RIGHT</v>
          </cell>
          <cell r="D11838" t="str">
            <v>PC</v>
          </cell>
          <cell r="E11838">
            <v>165.5</v>
          </cell>
          <cell r="F11838">
            <v>413.75</v>
          </cell>
        </row>
        <row r="11839">
          <cell r="A11839">
            <v>5596998</v>
          </cell>
          <cell r="B11839" t="str">
            <v>55-969-98</v>
          </cell>
          <cell r="C11839" t="str">
            <v xml:space="preserve">MODULE CLIP F. 3 RACKS, LEFT SIDE       </v>
          </cell>
          <cell r="D11839" t="str">
            <v>PC</v>
          </cell>
          <cell r="E11839">
            <v>137.5</v>
          </cell>
          <cell r="F11839">
            <v>343.75</v>
          </cell>
        </row>
        <row r="11840">
          <cell r="A11840">
            <v>5596999</v>
          </cell>
          <cell r="B11840" t="str">
            <v>55-969-99</v>
          </cell>
          <cell r="C11840" t="str">
            <v xml:space="preserve">MODULE CLIP F. 3 RACKS, RIGHT SIDE      </v>
          </cell>
          <cell r="D11840" t="str">
            <v>PC</v>
          </cell>
          <cell r="E11840">
            <v>137.5</v>
          </cell>
          <cell r="F11840">
            <v>343.75</v>
          </cell>
        </row>
        <row r="11841">
          <cell r="A11841">
            <v>5598005</v>
          </cell>
          <cell r="B11841" t="str">
            <v>55-980-05</v>
          </cell>
          <cell r="C11841" t="str">
            <v xml:space="preserve">ISIS TRAY FOR PLATES &amp; INSTRUMENTS      </v>
          </cell>
          <cell r="D11841" t="str">
            <v>PC</v>
          </cell>
          <cell r="E11841">
            <v>718</v>
          </cell>
          <cell r="F11841">
            <v>1795</v>
          </cell>
        </row>
        <row r="11842">
          <cell r="A11842">
            <v>5598010</v>
          </cell>
          <cell r="B11842" t="str">
            <v>55-980-10</v>
          </cell>
          <cell r="C11842" t="str">
            <v xml:space="preserve">ISIS TRAY FOR SCREWS                    </v>
          </cell>
          <cell r="D11842" t="str">
            <v>PC</v>
          </cell>
          <cell r="E11842">
            <v>478</v>
          </cell>
          <cell r="F11842">
            <v>1195</v>
          </cell>
        </row>
        <row r="11843">
          <cell r="A11843">
            <v>5599400</v>
          </cell>
          <cell r="B11843" t="str">
            <v>55-994-00</v>
          </cell>
          <cell r="C11843" t="str">
            <v xml:space="preserve">IDENTIFICATION LABEL BROWN              </v>
          </cell>
          <cell r="D11843" t="str">
            <v>PC</v>
          </cell>
          <cell r="E11843">
            <v>1.27</v>
          </cell>
          <cell r="F11843">
            <v>3.1749999999999998</v>
          </cell>
        </row>
        <row r="11844">
          <cell r="A11844">
            <v>5599401</v>
          </cell>
          <cell r="B11844" t="str">
            <v>55-994-01</v>
          </cell>
          <cell r="C11844" t="str">
            <v xml:space="preserve">IDENTIFICATION LABEL BLUE               </v>
          </cell>
          <cell r="D11844" t="str">
            <v>PC</v>
          </cell>
          <cell r="E11844">
            <v>1.27</v>
          </cell>
          <cell r="F11844">
            <v>3.1749999999999998</v>
          </cell>
        </row>
        <row r="11845">
          <cell r="A11845">
            <v>5599402</v>
          </cell>
          <cell r="B11845" t="str">
            <v>55-994-02</v>
          </cell>
          <cell r="C11845" t="str">
            <v xml:space="preserve">IDENTIFICATION LABEL YELLOW             </v>
          </cell>
          <cell r="D11845" t="str">
            <v>PC</v>
          </cell>
          <cell r="E11845">
            <v>1.27</v>
          </cell>
          <cell r="F11845">
            <v>3.1749999999999998</v>
          </cell>
        </row>
        <row r="11846">
          <cell r="A11846">
            <v>5599403</v>
          </cell>
          <cell r="B11846" t="str">
            <v>55-994-03</v>
          </cell>
          <cell r="C11846" t="str">
            <v xml:space="preserve">IDENTIFICATION LABEL GREEN              </v>
          </cell>
          <cell r="D11846" t="str">
            <v>PC</v>
          </cell>
          <cell r="E11846">
            <v>1.27</v>
          </cell>
          <cell r="F11846">
            <v>3.1749999999999998</v>
          </cell>
        </row>
        <row r="11847">
          <cell r="A11847">
            <v>5599404</v>
          </cell>
          <cell r="B11847" t="str">
            <v>55-994-04</v>
          </cell>
          <cell r="C11847" t="str">
            <v xml:space="preserve">IDENTIFICATION LABEL LILAC              </v>
          </cell>
          <cell r="D11847" t="str">
            <v>PC</v>
          </cell>
          <cell r="E11847">
            <v>1.27</v>
          </cell>
          <cell r="F11847">
            <v>3.1749999999999998</v>
          </cell>
        </row>
        <row r="11848">
          <cell r="A11848">
            <v>5599405</v>
          </cell>
          <cell r="B11848" t="str">
            <v>55-994-05</v>
          </cell>
          <cell r="C11848" t="str">
            <v xml:space="preserve">IDENTIFICATION LABEL ORANGE             </v>
          </cell>
          <cell r="D11848" t="str">
            <v>PC</v>
          </cell>
          <cell r="E11848">
            <v>1.27</v>
          </cell>
          <cell r="F11848">
            <v>3.1749999999999998</v>
          </cell>
        </row>
        <row r="11849">
          <cell r="A11849">
            <v>5599406</v>
          </cell>
          <cell r="B11849" t="str">
            <v>55-994-06</v>
          </cell>
          <cell r="C11849" t="str">
            <v xml:space="preserve">IDENTIFICATION LABEL LIGHT BLUE         </v>
          </cell>
          <cell r="D11849" t="str">
            <v>PC</v>
          </cell>
          <cell r="E11849">
            <v>1.27</v>
          </cell>
          <cell r="F11849">
            <v>3.1749999999999998</v>
          </cell>
        </row>
        <row r="11850">
          <cell r="A11850">
            <v>5599407</v>
          </cell>
          <cell r="B11850" t="str">
            <v>55-994-07</v>
          </cell>
          <cell r="C11850" t="str">
            <v xml:space="preserve">IDENTIFICATION LABEL RED                </v>
          </cell>
          <cell r="D11850" t="str">
            <v>PC</v>
          </cell>
          <cell r="E11850">
            <v>1.27</v>
          </cell>
          <cell r="F11850">
            <v>3.1749999999999998</v>
          </cell>
        </row>
        <row r="11851">
          <cell r="A11851">
            <v>5599408</v>
          </cell>
          <cell r="B11851" t="str">
            <v>55-994-08</v>
          </cell>
          <cell r="C11851" t="str">
            <v xml:space="preserve">IDENTIFICATION LABEL BLACK              </v>
          </cell>
          <cell r="D11851" t="str">
            <v>PC</v>
          </cell>
          <cell r="E11851">
            <v>1.27</v>
          </cell>
          <cell r="F11851">
            <v>3.1749999999999998</v>
          </cell>
        </row>
        <row r="11852">
          <cell r="A11852">
            <v>5599409</v>
          </cell>
          <cell r="B11852" t="str">
            <v>55-994-09</v>
          </cell>
          <cell r="C11852" t="str">
            <v xml:space="preserve">IDENTIFICATION LABEL WHITE              </v>
          </cell>
          <cell r="D11852" t="str">
            <v>PC</v>
          </cell>
          <cell r="E11852">
            <v>1.27</v>
          </cell>
          <cell r="F11852">
            <v>3.1749999999999998</v>
          </cell>
        </row>
        <row r="11853">
          <cell r="A11853">
            <v>5599500</v>
          </cell>
          <cell r="B11853" t="str">
            <v>55-995-00</v>
          </cell>
          <cell r="C11853" t="str">
            <v xml:space="preserve">IDENTIFICATION LABEL WITH TEXT BROWN    </v>
          </cell>
          <cell r="D11853" t="str">
            <v>PC</v>
          </cell>
          <cell r="E11853">
            <v>3.68</v>
          </cell>
          <cell r="F11853">
            <v>9.2000000000000011</v>
          </cell>
        </row>
        <row r="11854">
          <cell r="A11854">
            <v>5599501</v>
          </cell>
          <cell r="B11854" t="str">
            <v>55-995-01</v>
          </cell>
          <cell r="C11854" t="str">
            <v xml:space="preserve">IDENTIFICATION LABEL WITH TEXT BLUE     </v>
          </cell>
          <cell r="D11854" t="str">
            <v>PC</v>
          </cell>
          <cell r="E11854">
            <v>3.68</v>
          </cell>
          <cell r="F11854">
            <v>9.2000000000000011</v>
          </cell>
        </row>
        <row r="11855">
          <cell r="A11855">
            <v>5599502</v>
          </cell>
          <cell r="B11855" t="str">
            <v>55-995-02</v>
          </cell>
          <cell r="C11855" t="str">
            <v xml:space="preserve">IDENTIFICATION LABEL WITH TEXT YELLOW   </v>
          </cell>
          <cell r="D11855" t="str">
            <v>PC</v>
          </cell>
          <cell r="E11855">
            <v>3.68</v>
          </cell>
          <cell r="F11855">
            <v>9.2000000000000011</v>
          </cell>
        </row>
        <row r="11856">
          <cell r="A11856">
            <v>5599503</v>
          </cell>
          <cell r="B11856" t="str">
            <v>55-995-03</v>
          </cell>
          <cell r="C11856" t="str">
            <v xml:space="preserve">IDENTIFICATION LABEL WITH TEXT GREEN    </v>
          </cell>
          <cell r="D11856" t="str">
            <v>PC</v>
          </cell>
          <cell r="E11856">
            <v>3.68</v>
          </cell>
          <cell r="F11856">
            <v>9.2000000000000011</v>
          </cell>
        </row>
        <row r="11857">
          <cell r="A11857">
            <v>5599504</v>
          </cell>
          <cell r="B11857" t="str">
            <v>55-995-04</v>
          </cell>
          <cell r="C11857" t="str">
            <v xml:space="preserve">IDENTIFICATION LABEL WITH TEXT LILAC    </v>
          </cell>
          <cell r="D11857" t="str">
            <v>PC</v>
          </cell>
          <cell r="E11857">
            <v>3.68</v>
          </cell>
          <cell r="F11857">
            <v>9.2000000000000011</v>
          </cell>
        </row>
        <row r="11858">
          <cell r="A11858">
            <v>5599505</v>
          </cell>
          <cell r="B11858" t="str">
            <v>55-995-05</v>
          </cell>
          <cell r="C11858" t="str">
            <v xml:space="preserve">IDENTIFICATION LABEL WITH TEXT ORANGE   </v>
          </cell>
          <cell r="D11858" t="str">
            <v>PC</v>
          </cell>
          <cell r="E11858">
            <v>3.68</v>
          </cell>
          <cell r="F11858">
            <v>9.2000000000000011</v>
          </cell>
        </row>
        <row r="11859">
          <cell r="A11859">
            <v>5599506</v>
          </cell>
          <cell r="B11859" t="str">
            <v>55-995-06</v>
          </cell>
          <cell r="C11859" t="str">
            <v xml:space="preserve">IDENTIFIC. LABEL WITH TEXT LIGHT BLUE   </v>
          </cell>
          <cell r="D11859" t="str">
            <v>PC</v>
          </cell>
          <cell r="E11859">
            <v>3.68</v>
          </cell>
          <cell r="F11859">
            <v>9.2000000000000011</v>
          </cell>
        </row>
        <row r="11860">
          <cell r="A11860">
            <v>5599507</v>
          </cell>
          <cell r="B11860" t="str">
            <v>55-995-07</v>
          </cell>
          <cell r="C11860" t="str">
            <v xml:space="preserve">IDENTIFICATION LABEL WITH TEXT RED      </v>
          </cell>
          <cell r="D11860" t="str">
            <v>PC</v>
          </cell>
          <cell r="E11860">
            <v>3.68</v>
          </cell>
          <cell r="F11860">
            <v>9.2000000000000011</v>
          </cell>
        </row>
        <row r="11861">
          <cell r="A11861">
            <v>5599508</v>
          </cell>
          <cell r="B11861" t="str">
            <v>55-995-08</v>
          </cell>
          <cell r="C11861" t="str">
            <v xml:space="preserve">IDENTIFICATION LABEL WITH TEXT BLACK    </v>
          </cell>
          <cell r="D11861" t="str">
            <v>PC</v>
          </cell>
          <cell r="E11861">
            <v>3.68</v>
          </cell>
          <cell r="F11861">
            <v>9.2000000000000011</v>
          </cell>
        </row>
        <row r="11862">
          <cell r="A11862">
            <v>5599509</v>
          </cell>
          <cell r="B11862" t="str">
            <v>55-995-09</v>
          </cell>
          <cell r="C11862" t="str">
            <v xml:space="preserve">IDENTIFICATION LABEL WITH TEXT WHITE    </v>
          </cell>
          <cell r="D11862" t="str">
            <v>PC</v>
          </cell>
          <cell r="E11862">
            <v>3.68</v>
          </cell>
          <cell r="F11862">
            <v>9.2000000000000011</v>
          </cell>
        </row>
        <row r="11863">
          <cell r="A11863">
            <v>5599510</v>
          </cell>
          <cell r="B11863" t="str">
            <v>55-995-10</v>
          </cell>
          <cell r="C11863" t="str">
            <v xml:space="preserve">IDENTIFICATION LABEL"MONODYNAFIX"       </v>
          </cell>
          <cell r="D11863" t="str">
            <v>PC</v>
          </cell>
          <cell r="E11863">
            <v>3.83</v>
          </cell>
          <cell r="F11863">
            <v>9.5749999999999993</v>
          </cell>
        </row>
        <row r="11864">
          <cell r="A11864">
            <v>5599515</v>
          </cell>
          <cell r="B11864" t="str">
            <v>55-995-15</v>
          </cell>
          <cell r="C11864" t="str">
            <v xml:space="preserve">IDENTIFICATION LABEL "DYNAFIX"          </v>
          </cell>
          <cell r="D11864" t="str">
            <v>PC</v>
          </cell>
          <cell r="E11864">
            <v>2.85</v>
          </cell>
          <cell r="F11864">
            <v>7.125</v>
          </cell>
        </row>
        <row r="11865">
          <cell r="A11865">
            <v>5599601</v>
          </cell>
          <cell r="B11865" t="str">
            <v>55-996-01</v>
          </cell>
          <cell r="C11865" t="str">
            <v xml:space="preserve">IDENTIFICATION LABEL WITH TEXT*         </v>
          </cell>
          <cell r="D11865" t="str">
            <v>PC</v>
          </cell>
          <cell r="E11865">
            <v>3.12</v>
          </cell>
          <cell r="F11865">
            <v>7.8000000000000007</v>
          </cell>
        </row>
        <row r="11866">
          <cell r="A11866">
            <v>5599602</v>
          </cell>
          <cell r="B11866" t="str">
            <v>55-996-02</v>
          </cell>
          <cell r="C11866" t="str">
            <v xml:space="preserve">IDENTIFICATION LABEL*                   </v>
          </cell>
          <cell r="D11866" t="str">
            <v>PC</v>
          </cell>
          <cell r="E11866">
            <v>1.68</v>
          </cell>
          <cell r="F11866">
            <v>4.2</v>
          </cell>
        </row>
        <row r="11867">
          <cell r="A11867">
            <v>5599603</v>
          </cell>
          <cell r="B11867" t="str">
            <v>55-996-03</v>
          </cell>
          <cell r="C11867" t="str">
            <v xml:space="preserve">IDENTIFICATION LABEL ALU SILVER*        </v>
          </cell>
          <cell r="D11867" t="str">
            <v>PC</v>
          </cell>
          <cell r="E11867">
            <v>1.68</v>
          </cell>
          <cell r="F11867">
            <v>4.2</v>
          </cell>
        </row>
        <row r="11868">
          <cell r="A11868">
            <v>5599604</v>
          </cell>
          <cell r="B11868" t="str">
            <v>55-996-04</v>
          </cell>
          <cell r="C11868" t="str">
            <v xml:space="preserve">IDENTIFICATION LABEL ALU RED*           </v>
          </cell>
          <cell r="D11868" t="str">
            <v>PC</v>
          </cell>
          <cell r="E11868">
            <v>1.68</v>
          </cell>
          <cell r="F11868">
            <v>4.2</v>
          </cell>
        </row>
        <row r="11869">
          <cell r="A11869">
            <v>5599605</v>
          </cell>
          <cell r="B11869" t="str">
            <v>55-996-05</v>
          </cell>
          <cell r="C11869" t="str">
            <v xml:space="preserve">IDENTIFICATION LABEL ALU BLUE*          </v>
          </cell>
          <cell r="D11869" t="str">
            <v>PC</v>
          </cell>
          <cell r="E11869">
            <v>1.68</v>
          </cell>
          <cell r="F11869">
            <v>4.2</v>
          </cell>
        </row>
        <row r="11870">
          <cell r="A11870">
            <v>5599606</v>
          </cell>
          <cell r="B11870" t="str">
            <v>55-996-06</v>
          </cell>
          <cell r="C11870" t="str">
            <v xml:space="preserve">IDENTIFICATION LABEL ALU GREEN*         </v>
          </cell>
          <cell r="D11870" t="str">
            <v>PC</v>
          </cell>
          <cell r="E11870">
            <v>1.68</v>
          </cell>
          <cell r="F11870">
            <v>4.2</v>
          </cell>
        </row>
        <row r="11871">
          <cell r="A11871">
            <v>5599607</v>
          </cell>
          <cell r="B11871" t="str">
            <v>55-996-07</v>
          </cell>
          <cell r="C11871" t="str">
            <v xml:space="preserve">IDENTIFICATION LABEL ALU GOLD*          </v>
          </cell>
          <cell r="D11871" t="str">
            <v>PC</v>
          </cell>
          <cell r="E11871">
            <v>1.68</v>
          </cell>
          <cell r="F11871">
            <v>4.2</v>
          </cell>
        </row>
        <row r="11872">
          <cell r="A11872">
            <v>5599608</v>
          </cell>
          <cell r="B11872" t="str">
            <v>55-996-08</v>
          </cell>
          <cell r="C11872" t="str">
            <v xml:space="preserve">IDENTIFICATION LABEL ALU BLACK*         </v>
          </cell>
          <cell r="D11872" t="str">
            <v>PC</v>
          </cell>
          <cell r="E11872">
            <v>1.68</v>
          </cell>
          <cell r="F11872">
            <v>4.2</v>
          </cell>
        </row>
        <row r="11873">
          <cell r="A11873">
            <v>5599609</v>
          </cell>
          <cell r="B11873" t="str">
            <v>55-996-09</v>
          </cell>
          <cell r="C11873" t="str">
            <v xml:space="preserve">IDENTIFICATION LABEL ALU LILAC*         </v>
          </cell>
          <cell r="D11873" t="str">
            <v>PC</v>
          </cell>
          <cell r="E11873">
            <v>1.68</v>
          </cell>
          <cell r="F11873">
            <v>4.2</v>
          </cell>
        </row>
        <row r="11874">
          <cell r="A11874">
            <v>5599610</v>
          </cell>
          <cell r="B11874" t="str">
            <v>55-996-10</v>
          </cell>
          <cell r="C11874" t="str">
            <v xml:space="preserve">SPRING SAFETY HOOK                      </v>
          </cell>
          <cell r="D11874" t="str">
            <v>PC</v>
          </cell>
          <cell r="E11874">
            <v>1.56</v>
          </cell>
          <cell r="F11874">
            <v>3.9000000000000004</v>
          </cell>
        </row>
        <row r="11875">
          <cell r="A11875">
            <v>5599611</v>
          </cell>
          <cell r="B11875" t="str">
            <v>55-996-11</v>
          </cell>
          <cell r="C11875" t="str">
            <v xml:space="preserve">IDENTIFICATION LABEL WITH TEXT AND TAG  </v>
          </cell>
          <cell r="D11875" t="str">
            <v>PC</v>
          </cell>
          <cell r="E11875">
            <v>4.99</v>
          </cell>
          <cell r="F11875">
            <v>12.475000000000001</v>
          </cell>
        </row>
        <row r="11876">
          <cell r="A11876">
            <v>5599612</v>
          </cell>
          <cell r="B11876" t="str">
            <v>55-996-12</v>
          </cell>
          <cell r="C11876" t="str">
            <v xml:space="preserve">IDENTIFIC. LABEL ALU WITH TEXT SILVER*  </v>
          </cell>
          <cell r="D11876" t="str">
            <v>PC</v>
          </cell>
          <cell r="E11876">
            <v>4.3</v>
          </cell>
          <cell r="F11876">
            <v>10.75</v>
          </cell>
        </row>
        <row r="11877">
          <cell r="A11877">
            <v>5599613</v>
          </cell>
          <cell r="B11877" t="str">
            <v>55-996-13</v>
          </cell>
          <cell r="C11877" t="str">
            <v xml:space="preserve">IDENTIFICATION LABEL ALU WITH TEXT RED  </v>
          </cell>
          <cell r="D11877" t="str">
            <v>PC</v>
          </cell>
          <cell r="E11877">
            <v>4.3</v>
          </cell>
          <cell r="F11877">
            <v>10.75</v>
          </cell>
        </row>
        <row r="11878">
          <cell r="A11878">
            <v>5599614</v>
          </cell>
          <cell r="B11878" t="str">
            <v>55-996-14</v>
          </cell>
          <cell r="C11878" t="str">
            <v>IDENTIFICATION LABEL ALU WITH TEXT BLUE*</v>
          </cell>
          <cell r="D11878" t="str">
            <v>PC</v>
          </cell>
          <cell r="E11878">
            <v>4.3</v>
          </cell>
          <cell r="F11878">
            <v>10.75</v>
          </cell>
        </row>
        <row r="11879">
          <cell r="A11879">
            <v>5599615</v>
          </cell>
          <cell r="B11879" t="str">
            <v>55-996-15</v>
          </cell>
          <cell r="C11879" t="str">
            <v xml:space="preserve">IDENTIFICATION LABEL ALU W/TEXT GREEN*  </v>
          </cell>
          <cell r="D11879" t="str">
            <v>PC</v>
          </cell>
          <cell r="E11879">
            <v>4.3</v>
          </cell>
          <cell r="F11879">
            <v>10.75</v>
          </cell>
        </row>
        <row r="11880">
          <cell r="A11880">
            <v>5599616</v>
          </cell>
          <cell r="B11880" t="str">
            <v>55-996-16</v>
          </cell>
          <cell r="C11880" t="str">
            <v>IDENTIFICATION LABEL ALU WITH TEXT GOLD*</v>
          </cell>
          <cell r="D11880" t="str">
            <v>PC</v>
          </cell>
          <cell r="E11880">
            <v>4.3</v>
          </cell>
          <cell r="F11880">
            <v>10.75</v>
          </cell>
        </row>
        <row r="11881">
          <cell r="A11881">
            <v>5599617</v>
          </cell>
          <cell r="B11881" t="str">
            <v>55-996-17</v>
          </cell>
          <cell r="C11881" t="str">
            <v xml:space="preserve">IDENTIFICATION LABEL ALU W/TEXT BLACK*  </v>
          </cell>
          <cell r="D11881" t="str">
            <v>PC</v>
          </cell>
          <cell r="E11881">
            <v>4.3</v>
          </cell>
          <cell r="F11881">
            <v>10.75</v>
          </cell>
        </row>
        <row r="11882">
          <cell r="A11882">
            <v>5599618</v>
          </cell>
          <cell r="B11882" t="str">
            <v>55-996-18</v>
          </cell>
          <cell r="C11882" t="str">
            <v xml:space="preserve">IDENTIFICATION LABEL ALU W/TEXT LILAC*  </v>
          </cell>
          <cell r="D11882" t="str">
            <v>PC</v>
          </cell>
          <cell r="E11882">
            <v>4.3</v>
          </cell>
          <cell r="F11882">
            <v>10.75</v>
          </cell>
        </row>
        <row r="11883">
          <cell r="A11883">
            <v>5599619</v>
          </cell>
          <cell r="B11883" t="str">
            <v>55-996-19</v>
          </cell>
          <cell r="C11883" t="str">
            <v xml:space="preserve">LABEL RACK                              </v>
          </cell>
          <cell r="D11883" t="str">
            <v>PC</v>
          </cell>
          <cell r="E11883">
            <v>21.8</v>
          </cell>
          <cell r="F11883">
            <v>54.5</v>
          </cell>
        </row>
        <row r="11884">
          <cell r="A11884">
            <v>5599624</v>
          </cell>
          <cell r="B11884" t="str">
            <v>55-996-24</v>
          </cell>
          <cell r="C11884" t="str">
            <v xml:space="preserve">FIXATION CLIP                           </v>
          </cell>
          <cell r="D11884" t="str">
            <v>PC</v>
          </cell>
          <cell r="E11884">
            <v>2.75</v>
          </cell>
          <cell r="F11884">
            <v>6.875</v>
          </cell>
        </row>
        <row r="11885">
          <cell r="A11885">
            <v>5599627</v>
          </cell>
          <cell r="B11885" t="str">
            <v>55-996-27</v>
          </cell>
          <cell r="C11885" t="str">
            <v xml:space="preserve">DISPOSAL CLIP                           </v>
          </cell>
          <cell r="D11885" t="str">
            <v>PR</v>
          </cell>
          <cell r="E11885">
            <v>5.46</v>
          </cell>
          <cell r="F11885">
            <v>13.65</v>
          </cell>
        </row>
        <row r="11886">
          <cell r="A11886">
            <v>5599645</v>
          </cell>
          <cell r="B11886" t="str">
            <v>55-996-45</v>
          </cell>
          <cell r="C11886" t="str">
            <v xml:space="preserve">MAINTENANCE PLAQUETTE F. EURO-CONTAINER </v>
          </cell>
          <cell r="D11886">
            <v>100</v>
          </cell>
          <cell r="E11886">
            <v>39.1</v>
          </cell>
          <cell r="F11886">
            <v>97.75</v>
          </cell>
        </row>
        <row r="11887">
          <cell r="A11887">
            <v>5599648</v>
          </cell>
          <cell r="B11887" t="str">
            <v>55-996-48</v>
          </cell>
          <cell r="C11887" t="str">
            <v xml:space="preserve">PROTOKOLLSCHILD FOR STERILIC. MicroStop </v>
          </cell>
          <cell r="D11887">
            <v>1000</v>
          </cell>
          <cell r="E11887">
            <v>45.8</v>
          </cell>
          <cell r="F11887">
            <v>114.5</v>
          </cell>
        </row>
        <row r="11888">
          <cell r="A11888">
            <v>5599649</v>
          </cell>
          <cell r="B11888" t="str">
            <v>55-996-49</v>
          </cell>
          <cell r="C11888" t="str">
            <v>INDICATOR LABEL SELF-ADHESIVE(PACK/1000)</v>
          </cell>
          <cell r="D11888">
            <v>1000</v>
          </cell>
          <cell r="E11888">
            <v>79.5</v>
          </cell>
          <cell r="F11888">
            <v>198.75</v>
          </cell>
        </row>
        <row r="11889">
          <cell r="A11889">
            <v>5599650</v>
          </cell>
          <cell r="B11889" t="str">
            <v>55-996-50</v>
          </cell>
          <cell r="C11889" t="str">
            <v xml:space="preserve">INDICATOR LABEL FOR CONTAINER*          </v>
          </cell>
          <cell r="D11889">
            <v>1000</v>
          </cell>
          <cell r="E11889">
            <v>132</v>
          </cell>
          <cell r="F11889">
            <v>330</v>
          </cell>
        </row>
        <row r="11890">
          <cell r="A11890">
            <v>5599652</v>
          </cell>
          <cell r="B11890" t="str">
            <v>55-996-52</v>
          </cell>
          <cell r="C11890" t="str">
            <v xml:space="preserve">WRAPPING DRAPE 160X160 CM               </v>
          </cell>
          <cell r="D11890" t="str">
            <v>PC</v>
          </cell>
          <cell r="E11890">
            <v>13.5</v>
          </cell>
          <cell r="F11890">
            <v>33.75</v>
          </cell>
        </row>
        <row r="11891">
          <cell r="A11891">
            <v>5599654</v>
          </cell>
          <cell r="B11891" t="str">
            <v>55-996-54</v>
          </cell>
          <cell r="C11891" t="str">
            <v xml:space="preserve">WRAPPING DRAPE 70X70 CM                 </v>
          </cell>
          <cell r="D11891" t="str">
            <v>PC</v>
          </cell>
          <cell r="E11891">
            <v>3.85</v>
          </cell>
          <cell r="F11891">
            <v>9.625</v>
          </cell>
        </row>
        <row r="11892">
          <cell r="A11892">
            <v>5599655</v>
          </cell>
          <cell r="B11892" t="str">
            <v>55-996-55</v>
          </cell>
          <cell r="C11892" t="str">
            <v xml:space="preserve">WRAPPING DRAPE 100X100 CM               </v>
          </cell>
          <cell r="D11892" t="str">
            <v>PC</v>
          </cell>
          <cell r="E11892">
            <v>6.47</v>
          </cell>
          <cell r="F11892">
            <v>16.175000000000001</v>
          </cell>
        </row>
        <row r="11893">
          <cell r="A11893">
            <v>5599656</v>
          </cell>
          <cell r="B11893" t="str">
            <v>55-996-56</v>
          </cell>
          <cell r="C11893" t="str">
            <v xml:space="preserve">WRAPPING DRAPE 100X130 CM               </v>
          </cell>
          <cell r="D11893" t="str">
            <v>PC</v>
          </cell>
          <cell r="E11893">
            <v>4.82</v>
          </cell>
          <cell r="F11893">
            <v>12.05</v>
          </cell>
        </row>
        <row r="11894">
          <cell r="A11894">
            <v>5599657</v>
          </cell>
          <cell r="B11894" t="str">
            <v>55-996-57</v>
          </cell>
          <cell r="C11894" t="str">
            <v xml:space="preserve">WRAPPING DRAPE 100X160 CM               </v>
          </cell>
          <cell r="D11894" t="str">
            <v>PC</v>
          </cell>
          <cell r="E11894">
            <v>7.89</v>
          </cell>
          <cell r="F11894">
            <v>19.724999999999998</v>
          </cell>
        </row>
        <row r="11895">
          <cell r="A11895">
            <v>5599659</v>
          </cell>
          <cell r="B11895" t="str">
            <v>55-996-59</v>
          </cell>
          <cell r="C11895" t="str">
            <v xml:space="preserve">WRAPPING DRAPE 50X50 CM                 </v>
          </cell>
          <cell r="D11895" t="str">
            <v>PC</v>
          </cell>
          <cell r="E11895">
            <v>1.69</v>
          </cell>
          <cell r="F11895">
            <v>4.2249999999999996</v>
          </cell>
        </row>
        <row r="11896">
          <cell r="A11896">
            <v>5599660</v>
          </cell>
          <cell r="B11896" t="str">
            <v>55-996-60</v>
          </cell>
          <cell r="C11896" t="str">
            <v xml:space="preserve">WRAPING DRAPE 110X80 CM                 </v>
          </cell>
          <cell r="D11896" t="str">
            <v>PC</v>
          </cell>
          <cell r="E11896">
            <v>5.01</v>
          </cell>
          <cell r="F11896">
            <v>12.524999999999999</v>
          </cell>
        </row>
        <row r="11897">
          <cell r="A11897">
            <v>5599661</v>
          </cell>
          <cell r="B11897" t="str">
            <v>55-996-61</v>
          </cell>
          <cell r="C11897" t="str">
            <v xml:space="preserve">WRAPING DRAPE 140X80 CM                 </v>
          </cell>
          <cell r="D11897" t="str">
            <v>PC</v>
          </cell>
          <cell r="E11897">
            <v>6.13</v>
          </cell>
          <cell r="F11897">
            <v>15.324999999999999</v>
          </cell>
        </row>
        <row r="11898">
          <cell r="A11898">
            <v>5599671</v>
          </cell>
          <cell r="B11898" t="str">
            <v>55-996-71</v>
          </cell>
          <cell r="C11898" t="str">
            <v xml:space="preserve">PLASTIC SEAL, STANDARD*                 </v>
          </cell>
          <cell r="D11898">
            <v>1000</v>
          </cell>
          <cell r="E11898">
            <v>140</v>
          </cell>
          <cell r="F11898">
            <v>350</v>
          </cell>
        </row>
        <row r="11899">
          <cell r="A11899">
            <v>5599672</v>
          </cell>
          <cell r="B11899" t="str">
            <v>55-996-72</v>
          </cell>
          <cell r="C11899" t="str">
            <v xml:space="preserve">PLASTIC SEAL WITH INDICATOR*            </v>
          </cell>
          <cell r="D11899">
            <v>1000</v>
          </cell>
          <cell r="E11899">
            <v>171</v>
          </cell>
          <cell r="F11899">
            <v>427.5</v>
          </cell>
        </row>
        <row r="11900">
          <cell r="A11900">
            <v>5599673</v>
          </cell>
          <cell r="B11900" t="str">
            <v>55-996-73</v>
          </cell>
          <cell r="C11900" t="str">
            <v xml:space="preserve">PLASTIC SEAL STANDARD                   </v>
          </cell>
          <cell r="D11900">
            <v>1000</v>
          </cell>
          <cell r="E11900">
            <v>140</v>
          </cell>
          <cell r="F11900">
            <v>350</v>
          </cell>
        </row>
        <row r="11901">
          <cell r="A11901">
            <v>5599674</v>
          </cell>
          <cell r="B11901" t="str">
            <v>55-996-74</v>
          </cell>
          <cell r="C11901" t="str">
            <v xml:space="preserve">PLASTIC SEAL WITH INDICATOR*            </v>
          </cell>
          <cell r="D11901">
            <v>1000</v>
          </cell>
          <cell r="E11901">
            <v>171</v>
          </cell>
          <cell r="F11901">
            <v>427.5</v>
          </cell>
        </row>
        <row r="11902">
          <cell r="A11902">
            <v>5599675</v>
          </cell>
          <cell r="B11902" t="str">
            <v>55-996-75</v>
          </cell>
          <cell r="C11902" t="str">
            <v xml:space="preserve">PAPER SEAL WITH INDICATOR               </v>
          </cell>
          <cell r="D11902">
            <v>495</v>
          </cell>
          <cell r="E11902">
            <v>48.6</v>
          </cell>
          <cell r="F11902">
            <v>121.5</v>
          </cell>
        </row>
        <row r="11903">
          <cell r="A11903">
            <v>5599676</v>
          </cell>
          <cell r="B11903" t="str">
            <v>55-996-76</v>
          </cell>
          <cell r="C11903" t="str">
            <v>SEAL MINISET WITHOUT INDICATOR, 1000 PC.</v>
          </cell>
          <cell r="D11903">
            <v>1000</v>
          </cell>
          <cell r="E11903">
            <v>142</v>
          </cell>
          <cell r="F11903">
            <v>355</v>
          </cell>
        </row>
        <row r="11904">
          <cell r="A11904">
            <v>5599677</v>
          </cell>
          <cell r="B11904" t="str">
            <v>55-996-77</v>
          </cell>
          <cell r="C11904" t="str">
            <v xml:space="preserve">SEAL MINISET WITH INDICATOR, 1000 PC.   </v>
          </cell>
          <cell r="D11904">
            <v>1000</v>
          </cell>
          <cell r="E11904">
            <v>174.5</v>
          </cell>
          <cell r="F11904">
            <v>436.25</v>
          </cell>
        </row>
        <row r="11905">
          <cell r="A11905">
            <v>5599680</v>
          </cell>
          <cell r="B11905" t="str">
            <v>55-996-80</v>
          </cell>
          <cell r="C11905" t="str">
            <v xml:space="preserve">SEAL MS CONT. W/O INDICATOR, 1000 PC.   </v>
          </cell>
          <cell r="D11905">
            <v>1000</v>
          </cell>
          <cell r="E11905">
            <v>175</v>
          </cell>
          <cell r="F11905">
            <v>437.5</v>
          </cell>
        </row>
        <row r="11906">
          <cell r="A11906">
            <v>5599681</v>
          </cell>
          <cell r="B11906" t="str">
            <v>55-996-81</v>
          </cell>
          <cell r="C11906" t="str">
            <v xml:space="preserve">SEAL MS CONT. WITH INDICATOR, 1000 PC.  </v>
          </cell>
          <cell r="D11906">
            <v>1000</v>
          </cell>
          <cell r="E11906">
            <v>209.5</v>
          </cell>
          <cell r="F11906">
            <v>523.75</v>
          </cell>
        </row>
        <row r="11907">
          <cell r="A11907">
            <v>5599725</v>
          </cell>
          <cell r="B11907" t="str">
            <v>55-997-25</v>
          </cell>
          <cell r="C11907" t="str">
            <v>TEXTILE FILTER               260X180 MM*</v>
          </cell>
          <cell r="D11907">
            <v>10</v>
          </cell>
          <cell r="E11907">
            <v>52.5</v>
          </cell>
          <cell r="F11907">
            <v>131.25</v>
          </cell>
        </row>
        <row r="11908">
          <cell r="A11908">
            <v>5599726</v>
          </cell>
          <cell r="B11908" t="str">
            <v>55-997-26</v>
          </cell>
          <cell r="C11908" t="str">
            <v>PAPER FILTER                 260X180 MM*</v>
          </cell>
          <cell r="D11908">
            <v>100</v>
          </cell>
          <cell r="E11908">
            <v>9.5500000000000007</v>
          </cell>
          <cell r="F11908">
            <v>23.875</v>
          </cell>
        </row>
        <row r="11909">
          <cell r="A11909">
            <v>5599727</v>
          </cell>
          <cell r="B11909" t="str">
            <v>55-997-27</v>
          </cell>
          <cell r="C11909" t="str">
            <v>TEXTILE FILTER FOR MINI CONTAINER ROUND*</v>
          </cell>
          <cell r="D11909">
            <v>10</v>
          </cell>
          <cell r="E11909">
            <v>55.5</v>
          </cell>
          <cell r="F11909">
            <v>138.75</v>
          </cell>
        </row>
        <row r="11910">
          <cell r="A11910">
            <v>5599728</v>
          </cell>
          <cell r="B11910" t="str">
            <v>55-997-28</v>
          </cell>
          <cell r="C11910" t="str">
            <v xml:space="preserve">PAPER FILTER FOR MINI CONTAINER ROUND*  </v>
          </cell>
          <cell r="D11910">
            <v>100</v>
          </cell>
          <cell r="E11910">
            <v>9.5500000000000007</v>
          </cell>
          <cell r="F11910">
            <v>23.875</v>
          </cell>
        </row>
        <row r="11911">
          <cell r="A11911">
            <v>5599739</v>
          </cell>
          <cell r="B11911" t="str">
            <v>55-997-39</v>
          </cell>
          <cell r="C11911" t="str">
            <v xml:space="preserve">KNURLED NUT                             </v>
          </cell>
          <cell r="D11911" t="str">
            <v>PC</v>
          </cell>
          <cell r="E11911">
            <v>1.07</v>
          </cell>
          <cell r="F11911">
            <v>2.6750000000000003</v>
          </cell>
        </row>
        <row r="11912">
          <cell r="A11912">
            <v>5599741</v>
          </cell>
          <cell r="B11912" t="str">
            <v>55-997-41</v>
          </cell>
          <cell r="C11912" t="str">
            <v xml:space="preserve">TEXTILE FILTER                          </v>
          </cell>
          <cell r="D11912">
            <v>10</v>
          </cell>
          <cell r="E11912">
            <v>48</v>
          </cell>
          <cell r="F11912">
            <v>120</v>
          </cell>
        </row>
        <row r="11913">
          <cell r="A11913">
            <v>5599750</v>
          </cell>
          <cell r="B11913" t="str">
            <v>55-997-50</v>
          </cell>
          <cell r="C11913" t="str">
            <v xml:space="preserve">PAPER FILTER FOR MINI CONTAINER         </v>
          </cell>
          <cell r="D11913">
            <v>100</v>
          </cell>
          <cell r="E11913">
            <v>9.5500000000000007</v>
          </cell>
          <cell r="F11913">
            <v>23.875</v>
          </cell>
        </row>
        <row r="11914">
          <cell r="A11914">
            <v>5599751</v>
          </cell>
          <cell r="B11914" t="str">
            <v>55-997-51</v>
          </cell>
          <cell r="C11914" t="str">
            <v xml:space="preserve">TEXTILE FILTER FOR MINI CONTAINER       </v>
          </cell>
          <cell r="D11914">
            <v>10</v>
          </cell>
          <cell r="E11914">
            <v>48</v>
          </cell>
          <cell r="F11914">
            <v>120</v>
          </cell>
        </row>
        <row r="11915">
          <cell r="A11915">
            <v>5599776</v>
          </cell>
          <cell r="B11915" t="str">
            <v>55-997-76</v>
          </cell>
          <cell r="C11915" t="str">
            <v>PLASTIC LOOP FOR PAPER SEAL    55-996-75</v>
          </cell>
          <cell r="D11915">
            <v>10</v>
          </cell>
          <cell r="E11915">
            <v>5.84</v>
          </cell>
          <cell r="F11915">
            <v>14.6</v>
          </cell>
        </row>
        <row r="11916">
          <cell r="A11916">
            <v>5599780</v>
          </cell>
          <cell r="B11916" t="str">
            <v>55-997-80</v>
          </cell>
          <cell r="C11916" t="str">
            <v xml:space="preserve">PAPER FILTER          220X220 MM        </v>
          </cell>
          <cell r="D11916">
            <v>100</v>
          </cell>
          <cell r="E11916">
            <v>8.4700000000000006</v>
          </cell>
          <cell r="F11916">
            <v>21.175000000000001</v>
          </cell>
        </row>
        <row r="11917">
          <cell r="A11917">
            <v>5599781</v>
          </cell>
          <cell r="B11917" t="str">
            <v>55-997-81</v>
          </cell>
          <cell r="C11917" t="str">
            <v xml:space="preserve">PAPER FILTER 250X220 MM                 </v>
          </cell>
          <cell r="D11917">
            <v>100</v>
          </cell>
          <cell r="E11917">
            <v>9.75</v>
          </cell>
          <cell r="F11917">
            <v>24.375</v>
          </cell>
        </row>
        <row r="11918">
          <cell r="A11918">
            <v>5599783</v>
          </cell>
          <cell r="B11918" t="str">
            <v>55-997-83</v>
          </cell>
          <cell r="C11918" t="str">
            <v xml:space="preserve">TEXTILE FILTER 220X220 MM PERFORATED    </v>
          </cell>
          <cell r="D11918">
            <v>10</v>
          </cell>
          <cell r="E11918">
            <v>52</v>
          </cell>
          <cell r="F11918">
            <v>130</v>
          </cell>
        </row>
        <row r="11919">
          <cell r="A11919">
            <v>5599784</v>
          </cell>
          <cell r="B11919" t="str">
            <v>55-997-84</v>
          </cell>
          <cell r="C11919" t="str">
            <v xml:space="preserve">TEXTILE FILTER 525X220 MM PERFORATED    </v>
          </cell>
          <cell r="D11919">
            <v>10</v>
          </cell>
          <cell r="E11919">
            <v>99.8</v>
          </cell>
          <cell r="F11919">
            <v>249.5</v>
          </cell>
        </row>
        <row r="11920">
          <cell r="A11920">
            <v>5599785</v>
          </cell>
          <cell r="B11920" t="str">
            <v>55-997-85</v>
          </cell>
          <cell r="C11920" t="str">
            <v xml:space="preserve">TEXTILE FILTER 220X220 MM, 2 HOLES      </v>
          </cell>
          <cell r="D11920">
            <v>10</v>
          </cell>
          <cell r="E11920">
            <v>52</v>
          </cell>
          <cell r="F11920">
            <v>130</v>
          </cell>
        </row>
        <row r="11921">
          <cell r="A11921">
            <v>5599786</v>
          </cell>
          <cell r="B11921" t="str">
            <v>55-997-86</v>
          </cell>
          <cell r="C11921" t="str">
            <v xml:space="preserve">TEXTILE FILTER 250X220 MM, 4 HOLES      </v>
          </cell>
          <cell r="D11921">
            <v>10</v>
          </cell>
          <cell r="E11921">
            <v>52</v>
          </cell>
          <cell r="F11921">
            <v>130</v>
          </cell>
        </row>
        <row r="11922">
          <cell r="A11922">
            <v>5599801</v>
          </cell>
          <cell r="B11922" t="str">
            <v>55-998-01</v>
          </cell>
          <cell r="C11922" t="str">
            <v xml:space="preserve">SUPPLIES TABLE  665X425X900 MM          </v>
          </cell>
          <cell r="D11922" t="str">
            <v>PC</v>
          </cell>
          <cell r="E11922">
            <v>663</v>
          </cell>
          <cell r="F11922">
            <v>1657.5</v>
          </cell>
        </row>
        <row r="11923">
          <cell r="A11923">
            <v>5599802</v>
          </cell>
          <cell r="B11923" t="str">
            <v>55-998-02</v>
          </cell>
          <cell r="C11923" t="str">
            <v xml:space="preserve">SUPPLIES TABLE 665X665X900 MM           </v>
          </cell>
          <cell r="D11923" t="str">
            <v>PC</v>
          </cell>
          <cell r="E11923">
            <v>732</v>
          </cell>
          <cell r="F11923">
            <v>1830</v>
          </cell>
        </row>
        <row r="11924">
          <cell r="A11924">
            <v>5599803</v>
          </cell>
          <cell r="B11924" t="str">
            <v>55-998-03</v>
          </cell>
          <cell r="C11924" t="str">
            <v xml:space="preserve">OPEN CABINET CAR 1140X675X1350 MM       </v>
          </cell>
          <cell r="D11924" t="str">
            <v>PC</v>
          </cell>
          <cell r="E11924">
            <v>751</v>
          </cell>
          <cell r="F11924">
            <v>1877.5</v>
          </cell>
        </row>
        <row r="11925">
          <cell r="A11925">
            <v>5599804</v>
          </cell>
          <cell r="B11925" t="str">
            <v>55-998-04</v>
          </cell>
          <cell r="C11925" t="str">
            <v xml:space="preserve">OPEN CABINET CAR WITH PROFILE RAILS     </v>
          </cell>
          <cell r="D11925" t="str">
            <v>PC</v>
          </cell>
          <cell r="E11925">
            <v>1045</v>
          </cell>
          <cell r="F11925">
            <v>2612.5</v>
          </cell>
        </row>
        <row r="11926">
          <cell r="A11926">
            <v>5599805</v>
          </cell>
          <cell r="B11926" t="str">
            <v>55-998-05</v>
          </cell>
          <cell r="C11926" t="str">
            <v xml:space="preserve">ROLLER CABINET CLOSED 1220X735X1400 MM  </v>
          </cell>
          <cell r="D11926" t="str">
            <v>PC</v>
          </cell>
          <cell r="E11926">
            <v>3430</v>
          </cell>
          <cell r="F11926">
            <v>8575</v>
          </cell>
        </row>
        <row r="11927">
          <cell r="A11927">
            <v>5599806</v>
          </cell>
          <cell r="B11927" t="str">
            <v>55-998-06</v>
          </cell>
          <cell r="C11927" t="str">
            <v xml:space="preserve">CNS CASTOR                              </v>
          </cell>
          <cell r="D11927" t="str">
            <v>PC</v>
          </cell>
          <cell r="E11927">
            <v>160</v>
          </cell>
          <cell r="F11927">
            <v>400</v>
          </cell>
        </row>
        <row r="11928">
          <cell r="A11928">
            <v>5599981</v>
          </cell>
          <cell r="B11928" t="str">
            <v>55-999-81</v>
          </cell>
          <cell r="C11928" t="str">
            <v xml:space="preserve">SILICONE SEAL 1M*                       </v>
          </cell>
          <cell r="D11928" t="str">
            <v>PC</v>
          </cell>
          <cell r="E11928">
            <v>2.75</v>
          </cell>
          <cell r="F11928">
            <v>6.875</v>
          </cell>
        </row>
        <row r="11929">
          <cell r="A11929">
            <v>5599982</v>
          </cell>
          <cell r="B11929" t="str">
            <v>55-999-82</v>
          </cell>
          <cell r="C11929" t="str">
            <v xml:space="preserve">ADHESIVE FOT SILICONE SEALS*            </v>
          </cell>
          <cell r="D11929" t="str">
            <v>PC</v>
          </cell>
          <cell r="E11929">
            <v>12.3</v>
          </cell>
          <cell r="F11929">
            <v>30.75</v>
          </cell>
        </row>
        <row r="11930">
          <cell r="A11930">
            <v>5599989</v>
          </cell>
          <cell r="B11930" t="str">
            <v>55-999-89</v>
          </cell>
          <cell r="C11930" t="str">
            <v xml:space="preserve">SPECIAL ALUMINIUM CLEANING AGENT 300 ML </v>
          </cell>
          <cell r="D11930" t="str">
            <v>PC</v>
          </cell>
          <cell r="E11930">
            <v>12.3</v>
          </cell>
          <cell r="F11930">
            <v>30.75</v>
          </cell>
        </row>
        <row r="11931">
          <cell r="A11931">
            <v>5599991</v>
          </cell>
          <cell r="B11931" t="str">
            <v>55-999-91</v>
          </cell>
          <cell r="C11931" t="str">
            <v xml:space="preserve">SILICONE MAT 260X140 MM FOR MINI CONT.  </v>
          </cell>
          <cell r="D11931" t="str">
            <v>PC</v>
          </cell>
          <cell r="E11931">
            <v>54.9</v>
          </cell>
          <cell r="F11931">
            <v>137.25</v>
          </cell>
        </row>
        <row r="11932">
          <cell r="A11932">
            <v>5599992</v>
          </cell>
          <cell r="B11932" t="str">
            <v>55-999-92</v>
          </cell>
          <cell r="C11932" t="str">
            <v xml:space="preserve">SILICONE MAT F. CONTAINER 300X300 MM    </v>
          </cell>
          <cell r="D11932" t="str">
            <v>PC</v>
          </cell>
          <cell r="E11932">
            <v>110</v>
          </cell>
          <cell r="F11932">
            <v>275</v>
          </cell>
        </row>
        <row r="11933">
          <cell r="A11933">
            <v>5599993</v>
          </cell>
          <cell r="B11933" t="str">
            <v>55-999-93</v>
          </cell>
          <cell r="C11933" t="str">
            <v xml:space="preserve">SILICONE MAT. F. TRAYS 260X260 MM       </v>
          </cell>
          <cell r="D11933" t="str">
            <v>PC</v>
          </cell>
          <cell r="E11933">
            <v>83</v>
          </cell>
          <cell r="F11933">
            <v>207.5</v>
          </cell>
        </row>
        <row r="11934">
          <cell r="A11934">
            <v>5617016</v>
          </cell>
          <cell r="B11934" t="str">
            <v>56-170-16</v>
          </cell>
          <cell r="C11934" t="str">
            <v xml:space="preserve">SOLUTION BOWL  D 150 x 74 MM 0,75 L     </v>
          </cell>
          <cell r="D11934" t="str">
            <v>PC</v>
          </cell>
          <cell r="E11934">
            <v>13</v>
          </cell>
          <cell r="F11934">
            <v>32.5</v>
          </cell>
        </row>
        <row r="11935">
          <cell r="A11935">
            <v>5617017</v>
          </cell>
          <cell r="B11935" t="str">
            <v>56-170-17</v>
          </cell>
          <cell r="C11935" t="str">
            <v xml:space="preserve">SOLUTION BOWL D 160 x 65 MM 1,0 L       </v>
          </cell>
          <cell r="D11935" t="str">
            <v>PC</v>
          </cell>
          <cell r="E11935">
            <v>13.9</v>
          </cell>
          <cell r="F11935">
            <v>34.75</v>
          </cell>
        </row>
        <row r="11936">
          <cell r="A11936">
            <v>5617022</v>
          </cell>
          <cell r="B11936" t="str">
            <v>56-170-22</v>
          </cell>
          <cell r="C11936" t="str">
            <v xml:space="preserve">SOLUTION BOWL  D 220 x 70 MM 2,0 L      </v>
          </cell>
          <cell r="D11936" t="str">
            <v>PC</v>
          </cell>
          <cell r="E11936">
            <v>13.9</v>
          </cell>
          <cell r="F11936">
            <v>34.75</v>
          </cell>
        </row>
        <row r="11937">
          <cell r="A11937">
            <v>5617024</v>
          </cell>
          <cell r="B11937" t="str">
            <v>56-170-24</v>
          </cell>
          <cell r="C11937" t="str">
            <v xml:space="preserve">SOLUTION BOWL D 240 x 95 mm 3,0 L       </v>
          </cell>
          <cell r="D11937" t="str">
            <v>PC</v>
          </cell>
          <cell r="E11937">
            <v>15.9</v>
          </cell>
          <cell r="F11937">
            <v>39.75</v>
          </cell>
        </row>
        <row r="11938">
          <cell r="A11938">
            <v>5617027</v>
          </cell>
          <cell r="B11938" t="str">
            <v>56-170-27</v>
          </cell>
          <cell r="C11938" t="str">
            <v xml:space="preserve">SOLUTION BOWL D 260 x 130 MM 4,5 L      </v>
          </cell>
          <cell r="D11938" t="str">
            <v>PC</v>
          </cell>
          <cell r="E11938">
            <v>18.2</v>
          </cell>
          <cell r="F11938">
            <v>45.5</v>
          </cell>
        </row>
        <row r="11939">
          <cell r="A11939">
            <v>5617031</v>
          </cell>
          <cell r="B11939" t="str">
            <v>56-170-31</v>
          </cell>
          <cell r="C11939" t="str">
            <v xml:space="preserve">SOLUTION BOWL D 300 x 105 mm 6,0 L      </v>
          </cell>
          <cell r="D11939" t="str">
            <v>PC</v>
          </cell>
          <cell r="E11939">
            <v>21.1</v>
          </cell>
          <cell r="F11939">
            <v>52.75</v>
          </cell>
        </row>
        <row r="11940">
          <cell r="A11940">
            <v>5617034</v>
          </cell>
          <cell r="B11940" t="str">
            <v>56-170-34</v>
          </cell>
          <cell r="C11940" t="str">
            <v xml:space="preserve">SOLUTION BOWL D 320 x 140 MM 8,0 L      </v>
          </cell>
          <cell r="D11940" t="str">
            <v>PC</v>
          </cell>
          <cell r="E11940">
            <v>23.7</v>
          </cell>
          <cell r="F11940">
            <v>59.25</v>
          </cell>
        </row>
        <row r="11941">
          <cell r="A11941">
            <v>5617038</v>
          </cell>
          <cell r="B11941" t="str">
            <v>56-170-38</v>
          </cell>
          <cell r="C11941" t="str">
            <v xml:space="preserve">SOLUTION BOWL D 380 X 125 MM 11,0 L     </v>
          </cell>
          <cell r="D11941" t="str">
            <v>PC</v>
          </cell>
          <cell r="E11941">
            <v>26.8</v>
          </cell>
          <cell r="F11941">
            <v>67</v>
          </cell>
        </row>
        <row r="11942">
          <cell r="A11942">
            <v>5617041</v>
          </cell>
          <cell r="B11942" t="str">
            <v>56-170-41</v>
          </cell>
          <cell r="C11942" t="str">
            <v xml:space="preserve">SOLUTION BOWL D 400 X 150 MM 14,0 L     </v>
          </cell>
          <cell r="D11942" t="str">
            <v>PC</v>
          </cell>
          <cell r="E11942">
            <v>34.1</v>
          </cell>
          <cell r="F11942">
            <v>85.25</v>
          </cell>
        </row>
        <row r="11943">
          <cell r="A11943">
            <v>5617633</v>
          </cell>
          <cell r="B11943" t="str">
            <v>56-176-33</v>
          </cell>
          <cell r="C11943" t="str">
            <v xml:space="preserve">WASH BASIN                              </v>
          </cell>
          <cell r="D11943" t="str">
            <v>PC</v>
          </cell>
          <cell r="E11943">
            <v>19.600000000000001</v>
          </cell>
          <cell r="F11943">
            <v>49</v>
          </cell>
        </row>
        <row r="11944">
          <cell r="A11944">
            <v>5617833</v>
          </cell>
          <cell r="B11944" t="str">
            <v>56-178-33</v>
          </cell>
          <cell r="C11944" t="str">
            <v xml:space="preserve">WASHING BOWL 330X115 MM                 </v>
          </cell>
          <cell r="D11944" t="str">
            <v>PC</v>
          </cell>
          <cell r="E11944">
            <v>20.9</v>
          </cell>
          <cell r="F11944">
            <v>52.25</v>
          </cell>
        </row>
        <row r="11945">
          <cell r="A11945">
            <v>5622411</v>
          </cell>
          <cell r="B11945" t="str">
            <v>56-224-11</v>
          </cell>
          <cell r="C11945" t="str">
            <v xml:space="preserve">ORGAN DISH                              </v>
          </cell>
          <cell r="D11945" t="str">
            <v>PC</v>
          </cell>
          <cell r="E11945">
            <v>11.9</v>
          </cell>
          <cell r="F11945">
            <v>29.75</v>
          </cell>
        </row>
        <row r="11946">
          <cell r="A11946">
            <v>5622511</v>
          </cell>
          <cell r="B11946" t="str">
            <v>56-225-11</v>
          </cell>
          <cell r="C11946" t="str">
            <v xml:space="preserve">LID FOR ORGAN DISH                      </v>
          </cell>
          <cell r="D11946" t="str">
            <v>PC</v>
          </cell>
          <cell r="E11946">
            <v>7.15</v>
          </cell>
          <cell r="F11946">
            <v>17.875</v>
          </cell>
        </row>
        <row r="11947">
          <cell r="A11947">
            <v>5622611</v>
          </cell>
          <cell r="B11947" t="str">
            <v>56-226-11</v>
          </cell>
          <cell r="C11947" t="str">
            <v xml:space="preserve">ROUND BOWL 110 X 40 MM                  </v>
          </cell>
          <cell r="D11947" t="str">
            <v>PC</v>
          </cell>
          <cell r="E11947">
            <v>12.5</v>
          </cell>
          <cell r="F11947">
            <v>31.25</v>
          </cell>
        </row>
        <row r="11948">
          <cell r="A11948">
            <v>5623104</v>
          </cell>
          <cell r="B11948" t="str">
            <v>56-231-04</v>
          </cell>
          <cell r="C11948" t="str">
            <v xml:space="preserve">MIXING BOWL SATIN 40X19 MM, 0,02 LT.    </v>
          </cell>
          <cell r="D11948" t="str">
            <v>PC</v>
          </cell>
          <cell r="E11948">
            <v>4.03</v>
          </cell>
          <cell r="F11948">
            <v>10.075000000000001</v>
          </cell>
        </row>
        <row r="11949">
          <cell r="A11949">
            <v>5623106</v>
          </cell>
          <cell r="B11949" t="str">
            <v>56-231-06</v>
          </cell>
          <cell r="C11949" t="str">
            <v xml:space="preserve">MIXING BOWL SATIN 61X30 MM              </v>
          </cell>
          <cell r="D11949" t="str">
            <v>PC</v>
          </cell>
          <cell r="E11949">
            <v>4.88</v>
          </cell>
          <cell r="F11949">
            <v>12.2</v>
          </cell>
        </row>
        <row r="11950">
          <cell r="A11950">
            <v>5623108</v>
          </cell>
          <cell r="B11950" t="str">
            <v>56-231-08</v>
          </cell>
          <cell r="C11950" t="str">
            <v xml:space="preserve">MIXING BOWL SATIN 80X40 MM              </v>
          </cell>
          <cell r="D11950" t="str">
            <v>PC</v>
          </cell>
          <cell r="E11950">
            <v>6.45</v>
          </cell>
          <cell r="F11950">
            <v>16.125</v>
          </cell>
        </row>
        <row r="11951">
          <cell r="A11951">
            <v>5623111</v>
          </cell>
          <cell r="B11951" t="str">
            <v>56-231-11</v>
          </cell>
          <cell r="C11951" t="str">
            <v xml:space="preserve">MIXING BOWL SATIN 0,375 LTR             </v>
          </cell>
          <cell r="D11951" t="str">
            <v>PC</v>
          </cell>
          <cell r="E11951">
            <v>13.9</v>
          </cell>
          <cell r="F11951">
            <v>34.75</v>
          </cell>
        </row>
        <row r="11952">
          <cell r="A11952">
            <v>5623112</v>
          </cell>
          <cell r="B11952" t="str">
            <v>56-231-12</v>
          </cell>
          <cell r="C11952" t="str">
            <v xml:space="preserve">MIXING BOWL SATIN 0,45 LTR              </v>
          </cell>
          <cell r="D11952" t="str">
            <v>PC</v>
          </cell>
          <cell r="E11952">
            <v>15.4</v>
          </cell>
          <cell r="F11952">
            <v>38.5</v>
          </cell>
        </row>
        <row r="11953">
          <cell r="A11953">
            <v>5623114</v>
          </cell>
          <cell r="B11953" t="str">
            <v>56-231-14</v>
          </cell>
          <cell r="C11953" t="str">
            <v xml:space="preserve">MIXING BOWL SATIN 0,7  LTR              </v>
          </cell>
          <cell r="D11953" t="str">
            <v>PC</v>
          </cell>
          <cell r="E11953">
            <v>18.899999999999999</v>
          </cell>
          <cell r="F11953">
            <v>47.25</v>
          </cell>
        </row>
        <row r="11954">
          <cell r="A11954">
            <v>5623116</v>
          </cell>
          <cell r="B11954" t="str">
            <v>56-231-16</v>
          </cell>
          <cell r="C11954" t="str">
            <v xml:space="preserve">MIXING BOWL SATIN 1,1  LTR              </v>
          </cell>
          <cell r="D11954" t="str">
            <v>PC</v>
          </cell>
          <cell r="E11954">
            <v>21.6</v>
          </cell>
          <cell r="F11954">
            <v>54</v>
          </cell>
        </row>
        <row r="11955">
          <cell r="A11955">
            <v>5623118</v>
          </cell>
          <cell r="B11955" t="str">
            <v>56-231-18</v>
          </cell>
          <cell r="C11955" t="str">
            <v xml:space="preserve">MIXING BOWL SATIN  1,5 LTR              </v>
          </cell>
          <cell r="D11955" t="str">
            <v>PC</v>
          </cell>
          <cell r="E11955">
            <v>26.1</v>
          </cell>
          <cell r="F11955">
            <v>65.25</v>
          </cell>
        </row>
        <row r="11956">
          <cell r="A11956">
            <v>5623511</v>
          </cell>
          <cell r="B11956" t="str">
            <v>56-235-11</v>
          </cell>
          <cell r="C11956" t="str">
            <v xml:space="preserve">BOWL SATIN 0,3 LTR                      </v>
          </cell>
          <cell r="D11956" t="str">
            <v>PC</v>
          </cell>
          <cell r="E11956">
            <v>15.2</v>
          </cell>
          <cell r="F11956">
            <v>38</v>
          </cell>
        </row>
        <row r="11957">
          <cell r="A11957">
            <v>5623512</v>
          </cell>
          <cell r="B11957" t="str">
            <v>56-235-12</v>
          </cell>
          <cell r="C11957" t="str">
            <v xml:space="preserve">BOWL SATIN 0,35 LTR                     </v>
          </cell>
          <cell r="D11957" t="str">
            <v>PC</v>
          </cell>
          <cell r="E11957">
            <v>15.8</v>
          </cell>
          <cell r="F11957">
            <v>39.5</v>
          </cell>
        </row>
        <row r="11958">
          <cell r="A11958">
            <v>5623514</v>
          </cell>
          <cell r="B11958" t="str">
            <v>56-235-14</v>
          </cell>
          <cell r="C11958" t="str">
            <v xml:space="preserve">BOWL SATIN 0,5 LTR                      </v>
          </cell>
          <cell r="D11958" t="str">
            <v>PC</v>
          </cell>
          <cell r="E11958">
            <v>18</v>
          </cell>
          <cell r="F11958">
            <v>45</v>
          </cell>
        </row>
        <row r="11959">
          <cell r="A11959">
            <v>5623516</v>
          </cell>
          <cell r="B11959" t="str">
            <v>56-235-16</v>
          </cell>
          <cell r="C11959" t="str">
            <v xml:space="preserve">BOWL SATIN 0,8 LTR                      </v>
          </cell>
          <cell r="D11959" t="str">
            <v>PC</v>
          </cell>
          <cell r="E11959">
            <v>19.3</v>
          </cell>
          <cell r="F11959">
            <v>48.25</v>
          </cell>
        </row>
        <row r="11960">
          <cell r="A11960">
            <v>5623518</v>
          </cell>
          <cell r="B11960" t="str">
            <v>56-235-18</v>
          </cell>
          <cell r="C11960" t="str">
            <v xml:space="preserve">BOWL SATIN 1,2 LTR                      </v>
          </cell>
          <cell r="D11960" t="str">
            <v>PC</v>
          </cell>
          <cell r="E11960">
            <v>22.2</v>
          </cell>
          <cell r="F11960">
            <v>55.5</v>
          </cell>
        </row>
        <row r="11961">
          <cell r="A11961">
            <v>5624011</v>
          </cell>
          <cell r="B11961" t="str">
            <v>56-240-11</v>
          </cell>
          <cell r="C11961" t="str">
            <v xml:space="preserve">ROUND BOWL                              </v>
          </cell>
          <cell r="D11961" t="str">
            <v>PC</v>
          </cell>
          <cell r="E11961">
            <v>13.7</v>
          </cell>
          <cell r="F11961">
            <v>34.25</v>
          </cell>
        </row>
        <row r="11962">
          <cell r="A11962">
            <v>5625401</v>
          </cell>
          <cell r="B11962" t="str">
            <v>56-254-01</v>
          </cell>
          <cell r="C11962" t="str">
            <v xml:space="preserve">GRADUATED MEASURE 100 CC                </v>
          </cell>
          <cell r="D11962" t="str">
            <v>PC</v>
          </cell>
          <cell r="E11962">
            <v>7.32</v>
          </cell>
          <cell r="F11962">
            <v>18.3</v>
          </cell>
        </row>
        <row r="11963">
          <cell r="A11963">
            <v>5625602</v>
          </cell>
          <cell r="B11963" t="str">
            <v>56-256-02</v>
          </cell>
          <cell r="C11963" t="str">
            <v xml:space="preserve">GRADUATED MEASURE    250 CCM            </v>
          </cell>
          <cell r="D11963" t="str">
            <v>PC</v>
          </cell>
          <cell r="E11963">
            <v>4.7699999999999996</v>
          </cell>
          <cell r="F11963">
            <v>11.924999999999999</v>
          </cell>
        </row>
        <row r="11964">
          <cell r="A11964">
            <v>5625605</v>
          </cell>
          <cell r="B11964" t="str">
            <v>56-256-05</v>
          </cell>
          <cell r="C11964" t="str">
            <v xml:space="preserve">GRADUATED MEASURE 500 CC                </v>
          </cell>
          <cell r="D11964" t="str">
            <v>PC</v>
          </cell>
          <cell r="E11964">
            <v>8.8800000000000008</v>
          </cell>
          <cell r="F11964">
            <v>22.200000000000003</v>
          </cell>
        </row>
        <row r="11965">
          <cell r="A11965">
            <v>5625610</v>
          </cell>
          <cell r="B11965" t="str">
            <v>56-256-10</v>
          </cell>
          <cell r="C11965" t="str">
            <v xml:space="preserve">GRADUATED MEASURE 1000 CC               </v>
          </cell>
          <cell r="D11965" t="str">
            <v>PC</v>
          </cell>
          <cell r="E11965">
            <v>12.4</v>
          </cell>
          <cell r="F11965">
            <v>31</v>
          </cell>
        </row>
        <row r="11966">
          <cell r="A11966">
            <v>5625620</v>
          </cell>
          <cell r="B11966" t="str">
            <v>56-256-20</v>
          </cell>
          <cell r="C11966" t="str">
            <v xml:space="preserve">GRADUATED MEASURE 2000 CC               </v>
          </cell>
          <cell r="D11966" t="str">
            <v>PC</v>
          </cell>
          <cell r="E11966">
            <v>22.9</v>
          </cell>
          <cell r="F11966">
            <v>57.25</v>
          </cell>
        </row>
        <row r="11967">
          <cell r="A11967">
            <v>5628010</v>
          </cell>
          <cell r="B11967" t="str">
            <v>56-280-10</v>
          </cell>
          <cell r="C11967" t="str">
            <v xml:space="preserve">PETRI DISH WITH LID                     </v>
          </cell>
          <cell r="D11967" t="str">
            <v>PC</v>
          </cell>
          <cell r="E11967">
            <v>13.4</v>
          </cell>
          <cell r="F11967">
            <v>33.5</v>
          </cell>
        </row>
        <row r="11968">
          <cell r="A11968">
            <v>5628409</v>
          </cell>
          <cell r="B11968" t="str">
            <v>56-284-09</v>
          </cell>
          <cell r="C11968" t="str">
            <v xml:space="preserve">PETRI DISH WITHOUT LID                  </v>
          </cell>
          <cell r="D11968" t="str">
            <v>PC</v>
          </cell>
          <cell r="E11968">
            <v>6.91</v>
          </cell>
          <cell r="F11968">
            <v>17.274999999999999</v>
          </cell>
        </row>
        <row r="11969">
          <cell r="A11969">
            <v>5628510</v>
          </cell>
          <cell r="B11969" t="str">
            <v>56-285-10</v>
          </cell>
          <cell r="C11969" t="str">
            <v xml:space="preserve">LID ONLY                                </v>
          </cell>
          <cell r="D11969" t="str">
            <v>PC</v>
          </cell>
          <cell r="E11969">
            <v>6.91</v>
          </cell>
          <cell r="F11969">
            <v>17.274999999999999</v>
          </cell>
        </row>
        <row r="11970">
          <cell r="A11970">
            <v>5632123</v>
          </cell>
          <cell r="B11970" t="str">
            <v>56-321-23</v>
          </cell>
          <cell r="C11970" t="str">
            <v xml:space="preserve">TRAY SATIN 230X155X30 MM                </v>
          </cell>
          <cell r="D11970" t="str">
            <v>PC</v>
          </cell>
          <cell r="E11970">
            <v>20.6</v>
          </cell>
          <cell r="F11970">
            <v>51.5</v>
          </cell>
        </row>
        <row r="11971">
          <cell r="A11971">
            <v>5632130</v>
          </cell>
          <cell r="B11971" t="str">
            <v>56-321-30</v>
          </cell>
          <cell r="C11971" t="str">
            <v xml:space="preserve">TRAY SATIN 300X175X30 MM                </v>
          </cell>
          <cell r="D11971" t="str">
            <v>PC</v>
          </cell>
          <cell r="E11971">
            <v>22</v>
          </cell>
          <cell r="F11971">
            <v>55</v>
          </cell>
        </row>
        <row r="11972">
          <cell r="A11972">
            <v>5632131</v>
          </cell>
          <cell r="B11972" t="str">
            <v>56-321-31</v>
          </cell>
          <cell r="C11972" t="str">
            <v xml:space="preserve">TRAY SATIN 300X175X40 MM                </v>
          </cell>
          <cell r="D11972" t="str">
            <v>PC</v>
          </cell>
          <cell r="E11972">
            <v>27.9</v>
          </cell>
          <cell r="F11972">
            <v>69.75</v>
          </cell>
        </row>
        <row r="11973">
          <cell r="A11973">
            <v>5632135</v>
          </cell>
          <cell r="B11973" t="str">
            <v>56-321-35</v>
          </cell>
          <cell r="C11973" t="str">
            <v xml:space="preserve">TRAY SATIN 350X240X36 MM                </v>
          </cell>
          <cell r="D11973" t="str">
            <v>PC</v>
          </cell>
          <cell r="E11973">
            <v>37.5</v>
          </cell>
          <cell r="F11973">
            <v>93.75</v>
          </cell>
        </row>
        <row r="11974">
          <cell r="A11974">
            <v>5632140</v>
          </cell>
          <cell r="B11974" t="str">
            <v>56-321-40</v>
          </cell>
          <cell r="C11974" t="str">
            <v xml:space="preserve">TRAY SATIN 470X320X50 MM                </v>
          </cell>
          <cell r="D11974" t="str">
            <v>PC</v>
          </cell>
          <cell r="E11974">
            <v>69</v>
          </cell>
          <cell r="F11974">
            <v>172.5</v>
          </cell>
        </row>
        <row r="11975">
          <cell r="A11975">
            <v>5632421</v>
          </cell>
          <cell r="B11975" t="str">
            <v>56-324-21</v>
          </cell>
          <cell r="C11975" t="str">
            <v xml:space="preserve">INSTRUMENT TRAY 210X160X10MM            </v>
          </cell>
          <cell r="D11975" t="str">
            <v>PC</v>
          </cell>
          <cell r="E11975">
            <v>9.3699999999999992</v>
          </cell>
          <cell r="F11975">
            <v>23.424999999999997</v>
          </cell>
        </row>
        <row r="11976">
          <cell r="A11976">
            <v>5632424</v>
          </cell>
          <cell r="B11976" t="str">
            <v>56-324-24</v>
          </cell>
          <cell r="C11976" t="str">
            <v xml:space="preserve">INSTRUMENT TRAY 240X180X10MM            </v>
          </cell>
          <cell r="D11976" t="str">
            <v>PC</v>
          </cell>
          <cell r="E11976">
            <v>11.3</v>
          </cell>
          <cell r="F11976">
            <v>28.25</v>
          </cell>
        </row>
        <row r="11977">
          <cell r="A11977">
            <v>5632430</v>
          </cell>
          <cell r="B11977" t="str">
            <v>56-324-30</v>
          </cell>
          <cell r="C11977" t="str">
            <v xml:space="preserve">INSTRUMENT TRAY 310X150X10MM            </v>
          </cell>
          <cell r="D11977" t="str">
            <v>PC</v>
          </cell>
          <cell r="E11977">
            <v>12.4</v>
          </cell>
          <cell r="F11977">
            <v>31</v>
          </cell>
        </row>
        <row r="11978">
          <cell r="A11978">
            <v>5632431</v>
          </cell>
          <cell r="B11978" t="str">
            <v>56-324-31</v>
          </cell>
          <cell r="C11978" t="str">
            <v xml:space="preserve">INSTRUMENT TRAY 310X210X10MM            </v>
          </cell>
          <cell r="D11978" t="str">
            <v>PC</v>
          </cell>
          <cell r="E11978">
            <v>13.4</v>
          </cell>
          <cell r="F11978">
            <v>33.5</v>
          </cell>
        </row>
        <row r="11979">
          <cell r="A11979">
            <v>5632435</v>
          </cell>
          <cell r="B11979" t="str">
            <v>56-324-35</v>
          </cell>
          <cell r="C11979" t="str">
            <v xml:space="preserve">INSTRUMENT TRAY 350X240X10MM            </v>
          </cell>
          <cell r="D11979" t="str">
            <v>PC</v>
          </cell>
          <cell r="E11979">
            <v>17.7</v>
          </cell>
          <cell r="F11979">
            <v>44.25</v>
          </cell>
        </row>
        <row r="11980">
          <cell r="A11980">
            <v>5632440</v>
          </cell>
          <cell r="B11980" t="str">
            <v>56-324-40</v>
          </cell>
          <cell r="C11980" t="str">
            <v xml:space="preserve">INSTRUMENT TRAY 420X280X20MM            </v>
          </cell>
          <cell r="D11980" t="str">
            <v>PC</v>
          </cell>
          <cell r="E11980">
            <v>38.1</v>
          </cell>
          <cell r="F11980">
            <v>95.25</v>
          </cell>
        </row>
        <row r="11981">
          <cell r="A11981">
            <v>5632442</v>
          </cell>
          <cell r="B11981" t="str">
            <v>56-324-42</v>
          </cell>
          <cell r="C11981" t="str">
            <v xml:space="preserve">INSTRUMENT TRAY 420X280X10MM            </v>
          </cell>
          <cell r="D11981" t="str">
            <v>PC</v>
          </cell>
          <cell r="E11981">
            <v>20.6</v>
          </cell>
          <cell r="F11981">
            <v>51.5</v>
          </cell>
        </row>
        <row r="11982">
          <cell r="A11982">
            <v>5634023</v>
          </cell>
          <cell r="B11982" t="str">
            <v>56-340-23</v>
          </cell>
          <cell r="C11982" t="str">
            <v xml:space="preserve">TRAY 235X190X40 MM                      </v>
          </cell>
          <cell r="D11982" t="str">
            <v>PC</v>
          </cell>
          <cell r="E11982">
            <v>15.7</v>
          </cell>
          <cell r="F11982">
            <v>39.25</v>
          </cell>
        </row>
        <row r="11983">
          <cell r="A11983">
            <v>5634822</v>
          </cell>
          <cell r="B11983" t="str">
            <v>56-348-22</v>
          </cell>
          <cell r="C11983" t="str">
            <v xml:space="preserve">TRAY 220MM DIAM X 70 MM                 </v>
          </cell>
          <cell r="D11983" t="str">
            <v>PC</v>
          </cell>
          <cell r="E11983">
            <v>14.5</v>
          </cell>
          <cell r="F11983">
            <v>36.25</v>
          </cell>
        </row>
        <row r="11984">
          <cell r="A11984">
            <v>5636030</v>
          </cell>
          <cell r="B11984" t="str">
            <v>56-360-30</v>
          </cell>
          <cell r="C11984" t="str">
            <v xml:space="preserve">JAR 30DIAM X 90                         </v>
          </cell>
          <cell r="D11984" t="str">
            <v>PC</v>
          </cell>
          <cell r="E11984">
            <v>20.2</v>
          </cell>
          <cell r="F11984">
            <v>50.5</v>
          </cell>
        </row>
        <row r="11985">
          <cell r="A11985">
            <v>5636050</v>
          </cell>
          <cell r="B11985" t="str">
            <v>56-360-50</v>
          </cell>
          <cell r="C11985" t="str">
            <v xml:space="preserve">JAR 50DIAM X 100                        </v>
          </cell>
          <cell r="D11985" t="str">
            <v>PC</v>
          </cell>
          <cell r="E11985">
            <v>23.1</v>
          </cell>
          <cell r="F11985">
            <v>57.75</v>
          </cell>
        </row>
        <row r="11986">
          <cell r="A11986">
            <v>5636051</v>
          </cell>
          <cell r="B11986" t="str">
            <v>56-360-51</v>
          </cell>
          <cell r="C11986" t="str">
            <v xml:space="preserve">JAR 50DIAM X 130                        </v>
          </cell>
          <cell r="D11986" t="str">
            <v>PC</v>
          </cell>
          <cell r="E11986">
            <v>23.3</v>
          </cell>
          <cell r="F11986">
            <v>58.25</v>
          </cell>
        </row>
        <row r="11987">
          <cell r="A11987">
            <v>5636052</v>
          </cell>
          <cell r="B11987" t="str">
            <v>56-360-52</v>
          </cell>
          <cell r="C11987" t="str">
            <v xml:space="preserve">JAR 50DIAM X 175                        </v>
          </cell>
          <cell r="D11987" t="str">
            <v>PC</v>
          </cell>
          <cell r="E11987">
            <v>25.4</v>
          </cell>
          <cell r="F11987">
            <v>63.5</v>
          </cell>
        </row>
        <row r="11988">
          <cell r="A11988">
            <v>5636075</v>
          </cell>
          <cell r="B11988" t="str">
            <v>56-360-75</v>
          </cell>
          <cell r="C11988" t="str">
            <v xml:space="preserve">JAR 75DIAM X 100                        </v>
          </cell>
          <cell r="D11988" t="str">
            <v>PC</v>
          </cell>
          <cell r="E11988">
            <v>25.2</v>
          </cell>
          <cell r="F11988">
            <v>63</v>
          </cell>
        </row>
        <row r="11989">
          <cell r="A11989">
            <v>5636076</v>
          </cell>
          <cell r="B11989" t="str">
            <v>56-360-76</v>
          </cell>
          <cell r="C11989" t="str">
            <v xml:space="preserve">JAR 75DIAM X 130                        </v>
          </cell>
          <cell r="D11989" t="str">
            <v>PC</v>
          </cell>
          <cell r="E11989">
            <v>25.8</v>
          </cell>
          <cell r="F11989">
            <v>64.5</v>
          </cell>
        </row>
        <row r="11990">
          <cell r="A11990">
            <v>5636077</v>
          </cell>
          <cell r="B11990" t="str">
            <v>56-360-77</v>
          </cell>
          <cell r="C11990" t="str">
            <v xml:space="preserve">JAR 75DIAM X 175                        </v>
          </cell>
          <cell r="D11990" t="str">
            <v>PC</v>
          </cell>
          <cell r="E11990">
            <v>26.6</v>
          </cell>
          <cell r="F11990">
            <v>66.5</v>
          </cell>
        </row>
        <row r="11991">
          <cell r="A11991">
            <v>5636098</v>
          </cell>
          <cell r="B11991" t="str">
            <v>56-360-98</v>
          </cell>
          <cell r="C11991" t="str">
            <v xml:space="preserve">JAR 100DIAM X 175                       </v>
          </cell>
          <cell r="D11991" t="str">
            <v>PC</v>
          </cell>
          <cell r="E11991">
            <v>31.7</v>
          </cell>
          <cell r="F11991">
            <v>79.25</v>
          </cell>
        </row>
        <row r="11992">
          <cell r="A11992">
            <v>5636099</v>
          </cell>
          <cell r="B11992" t="str">
            <v>56-360-99</v>
          </cell>
          <cell r="C11992" t="str">
            <v xml:space="preserve">JAR 100DIAM X 200                       </v>
          </cell>
          <cell r="D11992" t="str">
            <v>PC</v>
          </cell>
          <cell r="E11992">
            <v>33.6</v>
          </cell>
          <cell r="F11992">
            <v>84</v>
          </cell>
        </row>
        <row r="11993">
          <cell r="A11993">
            <v>5636550</v>
          </cell>
          <cell r="B11993" t="str">
            <v>56-365-50</v>
          </cell>
          <cell r="C11993" t="str">
            <v xml:space="preserve">LID FOR JARS 50 MM DIAM                 </v>
          </cell>
          <cell r="D11993" t="str">
            <v>PC</v>
          </cell>
          <cell r="E11993">
            <v>9.65</v>
          </cell>
          <cell r="F11993">
            <v>24.125</v>
          </cell>
        </row>
        <row r="11994">
          <cell r="A11994">
            <v>5636575</v>
          </cell>
          <cell r="B11994" t="str">
            <v>56-365-75</v>
          </cell>
          <cell r="C11994" t="str">
            <v xml:space="preserve">LID FOR JARS 75 MM DIAM                 </v>
          </cell>
          <cell r="D11994" t="str">
            <v>PC</v>
          </cell>
          <cell r="E11994">
            <v>9.65</v>
          </cell>
          <cell r="F11994">
            <v>24.125</v>
          </cell>
        </row>
        <row r="11995">
          <cell r="A11995">
            <v>5636599</v>
          </cell>
          <cell r="B11995" t="str">
            <v>56-365-99</v>
          </cell>
          <cell r="C11995" t="str">
            <v xml:space="preserve">LID FOR JARS 100MM DIAM                 </v>
          </cell>
          <cell r="D11995" t="str">
            <v>PC</v>
          </cell>
          <cell r="E11995">
            <v>9.65</v>
          </cell>
          <cell r="F11995">
            <v>24.125</v>
          </cell>
        </row>
        <row r="11996">
          <cell r="A11996">
            <v>5636650</v>
          </cell>
          <cell r="B11996" t="str">
            <v>56-366-50</v>
          </cell>
          <cell r="C11996" t="str">
            <v xml:space="preserve">LID TRI-ANGULAR RECESS D50MM            </v>
          </cell>
          <cell r="D11996" t="str">
            <v>PC</v>
          </cell>
          <cell r="E11996">
            <v>13</v>
          </cell>
          <cell r="F11996">
            <v>32.5</v>
          </cell>
        </row>
        <row r="11997">
          <cell r="A11997">
            <v>5636675</v>
          </cell>
          <cell r="B11997" t="str">
            <v>56-366-75</v>
          </cell>
          <cell r="C11997" t="str">
            <v xml:space="preserve">LID TRI-ANGULAR RECESS D75MM            </v>
          </cell>
          <cell r="D11997" t="str">
            <v>PC</v>
          </cell>
          <cell r="E11997">
            <v>13.9</v>
          </cell>
          <cell r="F11997">
            <v>34.75</v>
          </cell>
        </row>
        <row r="11998">
          <cell r="A11998">
            <v>5636699</v>
          </cell>
          <cell r="B11998" t="str">
            <v>56-366-99</v>
          </cell>
          <cell r="C11998" t="str">
            <v xml:space="preserve">LID TRI-ANGULAR RECES D100MM            </v>
          </cell>
          <cell r="D11998" t="str">
            <v>PC</v>
          </cell>
          <cell r="E11998">
            <v>14.7</v>
          </cell>
          <cell r="F11998">
            <v>36.75</v>
          </cell>
        </row>
        <row r="11999">
          <cell r="A11999">
            <v>5641116</v>
          </cell>
          <cell r="B11999" t="str">
            <v>56-411-16</v>
          </cell>
          <cell r="C11999" t="str">
            <v xml:space="preserve">INSTRUMENT BOX 165X85X35 MM             </v>
          </cell>
          <cell r="D11999" t="str">
            <v>PC</v>
          </cell>
          <cell r="E11999">
            <v>37</v>
          </cell>
          <cell r="F11999">
            <v>92.5</v>
          </cell>
        </row>
        <row r="12000">
          <cell r="A12000">
            <v>5641120</v>
          </cell>
          <cell r="B12000" t="str">
            <v>56-411-20</v>
          </cell>
          <cell r="C12000" t="str">
            <v xml:space="preserve">INSTRUMENT BOX 200X100X35MM             </v>
          </cell>
          <cell r="D12000" t="str">
            <v>PC</v>
          </cell>
          <cell r="E12000">
            <v>39.1</v>
          </cell>
          <cell r="F12000">
            <v>97.75</v>
          </cell>
        </row>
        <row r="12001">
          <cell r="A12001">
            <v>5641121</v>
          </cell>
          <cell r="B12001" t="str">
            <v>56-411-21</v>
          </cell>
          <cell r="C12001" t="str">
            <v xml:space="preserve">INSTRUMENT BOX 200X100X50MM             </v>
          </cell>
          <cell r="D12001" t="str">
            <v>PC</v>
          </cell>
          <cell r="E12001">
            <v>39.1</v>
          </cell>
          <cell r="F12001">
            <v>97.75</v>
          </cell>
        </row>
        <row r="12002">
          <cell r="A12002">
            <v>5641123</v>
          </cell>
          <cell r="B12002" t="str">
            <v>56-411-23</v>
          </cell>
          <cell r="C12002" t="str">
            <v xml:space="preserve">INSTRUMENT BOX 230X130X50MM             </v>
          </cell>
          <cell r="D12002" t="str">
            <v>PC</v>
          </cell>
          <cell r="E12002">
            <v>42.5</v>
          </cell>
          <cell r="F12002">
            <v>106.25</v>
          </cell>
        </row>
        <row r="12003">
          <cell r="A12003">
            <v>5641126</v>
          </cell>
          <cell r="B12003" t="str">
            <v>56-411-26</v>
          </cell>
          <cell r="C12003" t="str">
            <v xml:space="preserve">INSTRUMENT BOX 260X150X50MM             </v>
          </cell>
          <cell r="D12003" t="str">
            <v>PC</v>
          </cell>
          <cell r="E12003">
            <v>45</v>
          </cell>
          <cell r="F12003">
            <v>112.5</v>
          </cell>
        </row>
        <row r="12004">
          <cell r="A12004">
            <v>5641127</v>
          </cell>
          <cell r="B12004" t="str">
            <v>56-411-27</v>
          </cell>
          <cell r="C12004" t="str">
            <v xml:space="preserve">INSTRUMENT BOX 270X235X50MM             </v>
          </cell>
          <cell r="D12004" t="str">
            <v>PC</v>
          </cell>
          <cell r="E12004">
            <v>45</v>
          </cell>
          <cell r="F12004">
            <v>112.5</v>
          </cell>
        </row>
        <row r="12005">
          <cell r="A12005">
            <v>5641130</v>
          </cell>
          <cell r="B12005" t="str">
            <v>56-411-30</v>
          </cell>
          <cell r="C12005" t="str">
            <v xml:space="preserve">INSTRUMENT BOX 300X200X50MM             </v>
          </cell>
          <cell r="D12005" t="str">
            <v>PC</v>
          </cell>
          <cell r="E12005">
            <v>47.4</v>
          </cell>
          <cell r="F12005">
            <v>118.5</v>
          </cell>
        </row>
        <row r="12006">
          <cell r="A12006">
            <v>5641133</v>
          </cell>
          <cell r="B12006" t="str">
            <v>56-411-33</v>
          </cell>
          <cell r="C12006" t="str">
            <v xml:space="preserve">INSTRUMENT BOX 325X275X50MM             </v>
          </cell>
          <cell r="D12006" t="str">
            <v>PC</v>
          </cell>
          <cell r="E12006">
            <v>47.4</v>
          </cell>
          <cell r="F12006">
            <v>118.5</v>
          </cell>
        </row>
        <row r="12007">
          <cell r="A12007">
            <v>5641216</v>
          </cell>
          <cell r="B12007" t="str">
            <v>56-412-16</v>
          </cell>
          <cell r="C12007" t="str">
            <v xml:space="preserve">INSTRUMENT BOX 165X85X35 MM             </v>
          </cell>
          <cell r="D12007" t="str">
            <v>PC</v>
          </cell>
          <cell r="E12007">
            <v>32.4</v>
          </cell>
          <cell r="F12007">
            <v>81</v>
          </cell>
        </row>
        <row r="12008">
          <cell r="A12008">
            <v>5641220</v>
          </cell>
          <cell r="B12008" t="str">
            <v>56-412-20</v>
          </cell>
          <cell r="C12008" t="str">
            <v xml:space="preserve">INSTRUMENT BOX 200X100X35 MM            </v>
          </cell>
          <cell r="D12008" t="str">
            <v>PC</v>
          </cell>
          <cell r="E12008">
            <v>33.799999999999997</v>
          </cell>
          <cell r="F12008">
            <v>84.5</v>
          </cell>
        </row>
        <row r="12009">
          <cell r="A12009">
            <v>5641221</v>
          </cell>
          <cell r="B12009" t="str">
            <v>56-412-21</v>
          </cell>
          <cell r="C12009" t="str">
            <v xml:space="preserve">INSTRUMENT BOX 200X100X50 MM            </v>
          </cell>
          <cell r="D12009" t="str">
            <v>PC</v>
          </cell>
          <cell r="E12009">
            <v>33.799999999999997</v>
          </cell>
          <cell r="F12009">
            <v>84.5</v>
          </cell>
        </row>
        <row r="12010">
          <cell r="A12010">
            <v>5641223</v>
          </cell>
          <cell r="B12010" t="str">
            <v>56-412-23</v>
          </cell>
          <cell r="C12010" t="str">
            <v xml:space="preserve">INSTRUMENT BOX 230X130X50 MM            </v>
          </cell>
          <cell r="D12010" t="str">
            <v>PC</v>
          </cell>
          <cell r="E12010">
            <v>37</v>
          </cell>
          <cell r="F12010">
            <v>92.5</v>
          </cell>
        </row>
        <row r="12011">
          <cell r="A12011">
            <v>5641226</v>
          </cell>
          <cell r="B12011" t="str">
            <v>56-412-26</v>
          </cell>
          <cell r="C12011" t="str">
            <v xml:space="preserve">INSTRUMENT BOX 260X150X50 MM            </v>
          </cell>
          <cell r="D12011" t="str">
            <v>PC</v>
          </cell>
          <cell r="E12011">
            <v>39.5</v>
          </cell>
          <cell r="F12011">
            <v>98.75</v>
          </cell>
        </row>
        <row r="12012">
          <cell r="A12012">
            <v>5641227</v>
          </cell>
          <cell r="B12012" t="str">
            <v>56-412-27</v>
          </cell>
          <cell r="C12012" t="str">
            <v xml:space="preserve">INSTRUMENT BOX 270X235X50 MM            </v>
          </cell>
          <cell r="D12012" t="str">
            <v>PC</v>
          </cell>
          <cell r="E12012">
            <v>39.5</v>
          </cell>
          <cell r="F12012">
            <v>98.75</v>
          </cell>
        </row>
        <row r="12013">
          <cell r="A12013">
            <v>5641230</v>
          </cell>
          <cell r="B12013" t="str">
            <v>56-412-30</v>
          </cell>
          <cell r="C12013" t="str">
            <v xml:space="preserve">INSTRUMENT BOX 300X200X50 MM            </v>
          </cell>
          <cell r="D12013" t="str">
            <v>PC</v>
          </cell>
          <cell r="E12013">
            <v>41.7</v>
          </cell>
          <cell r="F12013">
            <v>104.25</v>
          </cell>
        </row>
        <row r="12014">
          <cell r="A12014">
            <v>5641232</v>
          </cell>
          <cell r="B12014" t="str">
            <v>56-412-32</v>
          </cell>
          <cell r="C12014" t="str">
            <v xml:space="preserve">INSTRUMENT BOX 325X275X30 MM            </v>
          </cell>
          <cell r="D12014" t="str">
            <v>PC</v>
          </cell>
          <cell r="E12014">
            <v>41.7</v>
          </cell>
          <cell r="F12014">
            <v>104.25</v>
          </cell>
        </row>
        <row r="12015">
          <cell r="A12015">
            <v>5641233</v>
          </cell>
          <cell r="B12015" t="str">
            <v>56-412-33</v>
          </cell>
          <cell r="C12015" t="str">
            <v xml:space="preserve">INSTRUMENT BOX 325X275X50 MM            </v>
          </cell>
          <cell r="D12015" t="str">
            <v>PC</v>
          </cell>
          <cell r="E12015">
            <v>41.7</v>
          </cell>
          <cell r="F12015">
            <v>104.25</v>
          </cell>
        </row>
        <row r="12016">
          <cell r="A12016">
            <v>5641242</v>
          </cell>
          <cell r="B12016" t="str">
            <v>56-412-42</v>
          </cell>
          <cell r="C12016" t="str">
            <v xml:space="preserve">INSTRUMENT BOX 420X80X40  MM            </v>
          </cell>
          <cell r="D12016" t="str">
            <v>PC</v>
          </cell>
          <cell r="E12016">
            <v>26.6</v>
          </cell>
          <cell r="F12016">
            <v>66.5</v>
          </cell>
        </row>
        <row r="12017">
          <cell r="A12017">
            <v>5641243</v>
          </cell>
          <cell r="B12017" t="str">
            <v>56-412-43</v>
          </cell>
          <cell r="C12017" t="str">
            <v xml:space="preserve">INSTRUMENT BOX 420X175X50 MM            </v>
          </cell>
          <cell r="D12017" t="str">
            <v>PC</v>
          </cell>
          <cell r="E12017">
            <v>35.799999999999997</v>
          </cell>
          <cell r="F12017">
            <v>89.5</v>
          </cell>
        </row>
        <row r="12018">
          <cell r="A12018">
            <v>5641920</v>
          </cell>
          <cell r="B12018" t="str">
            <v>56-419-20</v>
          </cell>
          <cell r="C12018" t="str">
            <v xml:space="preserve">CASE 205X105X 40MM                      </v>
          </cell>
          <cell r="D12018" t="str">
            <v>PC</v>
          </cell>
          <cell r="E12018">
            <v>52.8</v>
          </cell>
          <cell r="F12018">
            <v>132</v>
          </cell>
        </row>
        <row r="12019">
          <cell r="A12019">
            <v>5642505</v>
          </cell>
          <cell r="B12019" t="str">
            <v>56-425-05</v>
          </cell>
          <cell r="C12019" t="str">
            <v xml:space="preserve">SUPPORT FOR TIPS                        </v>
          </cell>
          <cell r="D12019" t="str">
            <v>PC</v>
          </cell>
          <cell r="E12019">
            <v>97.8</v>
          </cell>
          <cell r="F12019">
            <v>244.5</v>
          </cell>
        </row>
        <row r="12020">
          <cell r="A12020">
            <v>5642555</v>
          </cell>
          <cell r="B12020" t="str">
            <v>56-425-55</v>
          </cell>
          <cell r="C12020" t="str">
            <v xml:space="preserve">INSTRUMENT BOX 550X115X35MM             </v>
          </cell>
          <cell r="D12020" t="str">
            <v>PC</v>
          </cell>
          <cell r="E12020">
            <v>215.5</v>
          </cell>
          <cell r="F12020">
            <v>538.75</v>
          </cell>
        </row>
        <row r="12021">
          <cell r="A12021">
            <v>5643006</v>
          </cell>
          <cell r="B12021" t="str">
            <v>56-430-06</v>
          </cell>
          <cell r="C12021" t="str">
            <v xml:space="preserve">ROUND CONTAINER  75DIAM X 60            </v>
          </cell>
          <cell r="D12021" t="str">
            <v>PC</v>
          </cell>
          <cell r="E12021">
            <v>13.4</v>
          </cell>
          <cell r="F12021">
            <v>33.5</v>
          </cell>
        </row>
        <row r="12022">
          <cell r="A12022">
            <v>5643007</v>
          </cell>
          <cell r="B12022" t="str">
            <v>56-430-07</v>
          </cell>
          <cell r="C12022" t="str">
            <v xml:space="preserve">ROUND CONTAINER  75DIAM X 75            </v>
          </cell>
          <cell r="D12022" t="str">
            <v>PC</v>
          </cell>
          <cell r="E12022">
            <v>15.6</v>
          </cell>
          <cell r="F12022">
            <v>39</v>
          </cell>
        </row>
        <row r="12023">
          <cell r="A12023">
            <v>5643106</v>
          </cell>
          <cell r="B12023" t="str">
            <v>56-431-06</v>
          </cell>
          <cell r="C12023" t="str">
            <v xml:space="preserve">ROUND CONTAINER 100DIAM X 60            </v>
          </cell>
          <cell r="D12023" t="str">
            <v>PC</v>
          </cell>
          <cell r="E12023">
            <v>18.7</v>
          </cell>
          <cell r="F12023">
            <v>46.75</v>
          </cell>
        </row>
        <row r="12024">
          <cell r="A12024">
            <v>5643110</v>
          </cell>
          <cell r="B12024" t="str">
            <v>56-431-10</v>
          </cell>
          <cell r="C12024" t="str">
            <v xml:space="preserve">ROUND CONTAINER 100DIAM X100            </v>
          </cell>
          <cell r="D12024" t="str">
            <v>PC</v>
          </cell>
          <cell r="E12024">
            <v>20.100000000000001</v>
          </cell>
          <cell r="F12024">
            <v>50.25</v>
          </cell>
        </row>
        <row r="12025">
          <cell r="A12025">
            <v>5643208</v>
          </cell>
          <cell r="B12025" t="str">
            <v>56-432-08</v>
          </cell>
          <cell r="C12025" t="str">
            <v xml:space="preserve">ROUND CONTAINER 125DIAM X 80            </v>
          </cell>
          <cell r="D12025" t="str">
            <v>PC</v>
          </cell>
          <cell r="E12025">
            <v>24.1</v>
          </cell>
          <cell r="F12025">
            <v>60.25</v>
          </cell>
        </row>
        <row r="12026">
          <cell r="A12026">
            <v>5643212</v>
          </cell>
          <cell r="B12026" t="str">
            <v>56-432-12</v>
          </cell>
          <cell r="C12026" t="str">
            <v xml:space="preserve">ROUND CONTAINER 125DIAM X125            </v>
          </cell>
          <cell r="D12026" t="str">
            <v>PC</v>
          </cell>
          <cell r="E12026">
            <v>28.3</v>
          </cell>
          <cell r="F12026">
            <v>70.75</v>
          </cell>
        </row>
        <row r="12027">
          <cell r="A12027">
            <v>5643515</v>
          </cell>
          <cell r="B12027" t="str">
            <v>56-435-15</v>
          </cell>
          <cell r="C12027" t="str">
            <v xml:space="preserve">ROUND CONTAINER 150DIAM X150            </v>
          </cell>
          <cell r="D12027" t="str">
            <v>PC</v>
          </cell>
          <cell r="E12027">
            <v>23.8</v>
          </cell>
          <cell r="F12027">
            <v>59.5</v>
          </cell>
        </row>
        <row r="12028">
          <cell r="A12028">
            <v>5650000</v>
          </cell>
          <cell r="B12028" t="str">
            <v>56-500-00</v>
          </cell>
          <cell r="C12028" t="str">
            <v xml:space="preserve">RACK FOR HOLLOW SCREWS                  </v>
          </cell>
          <cell r="D12028" t="str">
            <v>PC</v>
          </cell>
          <cell r="E12028">
            <v>228</v>
          </cell>
          <cell r="F12028">
            <v>570</v>
          </cell>
        </row>
        <row r="12029">
          <cell r="A12029">
            <v>5652000</v>
          </cell>
          <cell r="B12029" t="str">
            <v>56-520-00</v>
          </cell>
          <cell r="C12029" t="str">
            <v xml:space="preserve">SCREW RACK                              </v>
          </cell>
          <cell r="D12029" t="str">
            <v>PC</v>
          </cell>
          <cell r="E12029">
            <v>276.5</v>
          </cell>
          <cell r="F12029">
            <v>691.25</v>
          </cell>
        </row>
        <row r="12030">
          <cell r="A12030">
            <v>5653500</v>
          </cell>
          <cell r="B12030" t="str">
            <v>56-535-00</v>
          </cell>
          <cell r="C12030" t="str">
            <v xml:space="preserve">SMALL FRAGMENT RACK                     </v>
          </cell>
          <cell r="D12030" t="str">
            <v>PC</v>
          </cell>
          <cell r="E12030">
            <v>195</v>
          </cell>
          <cell r="F12030">
            <v>487.5</v>
          </cell>
        </row>
        <row r="12031">
          <cell r="A12031">
            <v>5654000</v>
          </cell>
          <cell r="B12031" t="str">
            <v>56-540-00</v>
          </cell>
          <cell r="C12031" t="str">
            <v xml:space="preserve">MINI-INSTRUMENT RACK                    </v>
          </cell>
          <cell r="D12031" t="str">
            <v>PC</v>
          </cell>
          <cell r="E12031">
            <v>195</v>
          </cell>
          <cell r="F12031">
            <v>487.5</v>
          </cell>
        </row>
        <row r="12032">
          <cell r="A12032">
            <v>5660225</v>
          </cell>
          <cell r="B12032" t="str">
            <v>56-602-25</v>
          </cell>
          <cell r="C12032" t="str">
            <v xml:space="preserve">MEDICINE CUP 25 CC                      </v>
          </cell>
          <cell r="D12032" t="str">
            <v>PC</v>
          </cell>
          <cell r="E12032">
            <v>8.4499999999999993</v>
          </cell>
          <cell r="F12032">
            <v>21.125</v>
          </cell>
        </row>
        <row r="12033">
          <cell r="A12033">
            <v>5660450</v>
          </cell>
          <cell r="B12033" t="str">
            <v>56-604-50</v>
          </cell>
          <cell r="C12033" t="str">
            <v xml:space="preserve">MEDICINE CUP 50 CC                      </v>
          </cell>
          <cell r="D12033" t="str">
            <v>PC</v>
          </cell>
          <cell r="E12033">
            <v>8.4499999999999993</v>
          </cell>
          <cell r="F12033">
            <v>21.125</v>
          </cell>
        </row>
        <row r="12034">
          <cell r="A12034">
            <v>5661020</v>
          </cell>
          <cell r="B12034" t="str">
            <v>56-610-20</v>
          </cell>
          <cell r="C12034" t="str">
            <v xml:space="preserve">MEDICINE SPOON 20 CC                    </v>
          </cell>
          <cell r="D12034" t="str">
            <v>PC</v>
          </cell>
          <cell r="E12034">
            <v>11.2</v>
          </cell>
          <cell r="F12034">
            <v>28</v>
          </cell>
        </row>
        <row r="12035">
          <cell r="A12035">
            <v>5662075</v>
          </cell>
          <cell r="B12035" t="str">
            <v>56-620-75</v>
          </cell>
          <cell r="C12035" t="str">
            <v xml:space="preserve">TABLET TRAY 75MM DIAM X 12MM            </v>
          </cell>
          <cell r="D12035" t="str">
            <v>PC</v>
          </cell>
          <cell r="E12035">
            <v>5.25</v>
          </cell>
          <cell r="F12035">
            <v>13.125</v>
          </cell>
        </row>
        <row r="12036">
          <cell r="A12036">
            <v>5665090</v>
          </cell>
          <cell r="B12036" t="str">
            <v>56-650-90</v>
          </cell>
          <cell r="C12036" t="str">
            <v xml:space="preserve">TUMBLER 90MM DIAM X 90MM                </v>
          </cell>
          <cell r="D12036" t="str">
            <v>PC</v>
          </cell>
          <cell r="E12036">
            <v>9.65</v>
          </cell>
          <cell r="F12036">
            <v>24.125</v>
          </cell>
        </row>
        <row r="12037">
          <cell r="A12037">
            <v>5665475</v>
          </cell>
          <cell r="B12037" t="str">
            <v>56-654-75</v>
          </cell>
          <cell r="C12037" t="str">
            <v xml:space="preserve">CONTAINER 75MM DIAM X 50MM              </v>
          </cell>
          <cell r="D12037" t="str">
            <v>PC</v>
          </cell>
          <cell r="E12037">
            <v>17.899999999999999</v>
          </cell>
          <cell r="F12037">
            <v>44.75</v>
          </cell>
        </row>
        <row r="12038">
          <cell r="A12038">
            <v>5666275</v>
          </cell>
          <cell r="B12038" t="str">
            <v>56-662-75</v>
          </cell>
          <cell r="C12038" t="str">
            <v xml:space="preserve">SPUTUM CUP 75MM DIAM X 80MM             </v>
          </cell>
          <cell r="D12038" t="str">
            <v>PC</v>
          </cell>
          <cell r="E12038">
            <v>37</v>
          </cell>
          <cell r="F12038">
            <v>92.5</v>
          </cell>
        </row>
        <row r="12039">
          <cell r="A12039">
            <v>5666975</v>
          </cell>
          <cell r="B12039" t="str">
            <v>56-669-75</v>
          </cell>
          <cell r="C12039" t="str">
            <v xml:space="preserve">PLASTIC CUP                             </v>
          </cell>
          <cell r="D12039" t="str">
            <v>PC</v>
          </cell>
          <cell r="E12039">
            <v>7.0000000000000007E-2</v>
          </cell>
          <cell r="F12039">
            <v>0.17500000000000002</v>
          </cell>
        </row>
        <row r="12040">
          <cell r="A12040">
            <v>5667317</v>
          </cell>
          <cell r="B12040" t="str">
            <v>56-673-17</v>
          </cell>
          <cell r="C12040" t="str">
            <v xml:space="preserve">KIDNEY BOWL 170X100X35 MM               </v>
          </cell>
          <cell r="D12040" t="str">
            <v>PC</v>
          </cell>
          <cell r="E12040">
            <v>5.6</v>
          </cell>
          <cell r="F12040">
            <v>14</v>
          </cell>
        </row>
        <row r="12041">
          <cell r="A12041">
            <v>5667325</v>
          </cell>
          <cell r="B12041" t="str">
            <v>56-673-25</v>
          </cell>
          <cell r="C12041" t="str">
            <v xml:space="preserve">KIDNEY BOWL 250X140X40 MM               </v>
          </cell>
          <cell r="D12041" t="str">
            <v>PC</v>
          </cell>
          <cell r="E12041">
            <v>7.32</v>
          </cell>
          <cell r="F12041">
            <v>18.3</v>
          </cell>
        </row>
        <row r="12042">
          <cell r="A12042">
            <v>5667327</v>
          </cell>
          <cell r="B12042" t="str">
            <v>56-673-27</v>
          </cell>
          <cell r="C12042" t="str">
            <v xml:space="preserve">KIDNEY BOWL 275X150X45 MM               </v>
          </cell>
          <cell r="D12042" t="str">
            <v>PC</v>
          </cell>
          <cell r="E12042">
            <v>8.1199999999999992</v>
          </cell>
          <cell r="F12042">
            <v>20.299999999999997</v>
          </cell>
        </row>
        <row r="12043">
          <cell r="A12043">
            <v>5667525</v>
          </cell>
          <cell r="B12043" t="str">
            <v>56-675-25</v>
          </cell>
          <cell r="C12043" t="str">
            <v xml:space="preserve">LID FOR KIDNEY BOWL 5667325             </v>
          </cell>
          <cell r="D12043" t="str">
            <v>PC</v>
          </cell>
          <cell r="E12043">
            <v>12.3</v>
          </cell>
          <cell r="F12043">
            <v>30.75</v>
          </cell>
        </row>
        <row r="12044">
          <cell r="A12044">
            <v>5670223</v>
          </cell>
          <cell r="B12044" t="str">
            <v>56-702-23</v>
          </cell>
          <cell r="C12044" t="str">
            <v xml:space="preserve">BED PAN 235MM DIAM WITH LID             </v>
          </cell>
          <cell r="D12044" t="str">
            <v>PC</v>
          </cell>
          <cell r="E12044">
            <v>36.299999999999997</v>
          </cell>
          <cell r="F12044">
            <v>90.75</v>
          </cell>
        </row>
        <row r="12045">
          <cell r="A12045">
            <v>5670231</v>
          </cell>
          <cell r="B12045" t="str">
            <v>56-702-31</v>
          </cell>
          <cell r="C12045" t="str">
            <v xml:space="preserve">BED PAN 310MM DIAM WITH LID             </v>
          </cell>
          <cell r="D12045" t="str">
            <v>PC</v>
          </cell>
          <cell r="E12045">
            <v>36.299999999999997</v>
          </cell>
          <cell r="F12045">
            <v>90.75</v>
          </cell>
        </row>
        <row r="12046">
          <cell r="A12046">
            <v>5674030</v>
          </cell>
          <cell r="B12046" t="str">
            <v>56-740-30</v>
          </cell>
          <cell r="C12046" t="str">
            <v xml:space="preserve">TRIANGULAR BOWL WITH HANDLE             </v>
          </cell>
          <cell r="D12046" t="str">
            <v>PC</v>
          </cell>
          <cell r="E12046">
            <v>24.4</v>
          </cell>
          <cell r="F12046">
            <v>61</v>
          </cell>
        </row>
        <row r="12047">
          <cell r="A12047">
            <v>5674130</v>
          </cell>
          <cell r="B12047" t="str">
            <v>56-741-30</v>
          </cell>
          <cell r="C12047" t="str">
            <v xml:space="preserve">TRIANGULAR BOWL W/O  HANDLE             </v>
          </cell>
          <cell r="D12047" t="str">
            <v>PC</v>
          </cell>
          <cell r="E12047">
            <v>21.6</v>
          </cell>
          <cell r="F12047">
            <v>54</v>
          </cell>
        </row>
        <row r="12048">
          <cell r="A12048">
            <v>5675036</v>
          </cell>
          <cell r="B12048" t="str">
            <v>56-750-36</v>
          </cell>
          <cell r="C12048" t="str">
            <v xml:space="preserve">PLACENTA PAN                            </v>
          </cell>
          <cell r="D12048" t="str">
            <v>PC</v>
          </cell>
          <cell r="E12048">
            <v>58.2</v>
          </cell>
          <cell r="F12048">
            <v>145.5</v>
          </cell>
        </row>
        <row r="12049">
          <cell r="A12049">
            <v>5683010</v>
          </cell>
          <cell r="B12049" t="str">
            <v>56-830-10</v>
          </cell>
          <cell r="C12049" t="str">
            <v xml:space="preserve">POWDER STREWER 50X100                   </v>
          </cell>
          <cell r="D12049" t="str">
            <v>PC</v>
          </cell>
          <cell r="E12049">
            <v>17.8</v>
          </cell>
          <cell r="F12049">
            <v>44.5</v>
          </cell>
        </row>
        <row r="12050">
          <cell r="A12050">
            <v>5686001</v>
          </cell>
          <cell r="B12050" t="str">
            <v>56-860-01</v>
          </cell>
          <cell r="C12050" t="str">
            <v xml:space="preserve">METHOT COTT WOOL DISP W/LID             </v>
          </cell>
          <cell r="D12050" t="str">
            <v>PC</v>
          </cell>
          <cell r="E12050">
            <v>24.4</v>
          </cell>
          <cell r="F12050">
            <v>61</v>
          </cell>
        </row>
        <row r="12051">
          <cell r="A12051">
            <v>5686002</v>
          </cell>
          <cell r="B12051" t="str">
            <v>56-860-02</v>
          </cell>
          <cell r="C12051" t="str">
            <v xml:space="preserve">METHOT COTT W DISPWITHT LID             </v>
          </cell>
          <cell r="D12051" t="str">
            <v>PC</v>
          </cell>
          <cell r="E12051">
            <v>23.9</v>
          </cell>
          <cell r="F12051">
            <v>59.75</v>
          </cell>
        </row>
        <row r="12052">
          <cell r="A12052">
            <v>5686801</v>
          </cell>
          <cell r="B12052" t="str">
            <v>56-868-01</v>
          </cell>
          <cell r="C12052" t="str">
            <v xml:space="preserve">METHOT WASTE COTTON RECEPT              </v>
          </cell>
          <cell r="D12052" t="str">
            <v>PC</v>
          </cell>
          <cell r="E12052">
            <v>22.6</v>
          </cell>
          <cell r="F12052">
            <v>56.5</v>
          </cell>
        </row>
        <row r="12053">
          <cell r="A12053">
            <v>5686805</v>
          </cell>
          <cell r="B12053" t="str">
            <v>56-868-05</v>
          </cell>
          <cell r="C12053" t="str">
            <v xml:space="preserve">INSERT METHOT                           </v>
          </cell>
          <cell r="D12053" t="str">
            <v>PC</v>
          </cell>
          <cell r="E12053">
            <v>3.58</v>
          </cell>
          <cell r="F12053">
            <v>8.9499999999999993</v>
          </cell>
        </row>
        <row r="12054">
          <cell r="A12054">
            <v>5696009</v>
          </cell>
          <cell r="B12054" t="str">
            <v>56-960-09</v>
          </cell>
          <cell r="C12054" t="str">
            <v xml:space="preserve">SYRING RACK PLEXI                       </v>
          </cell>
          <cell r="D12054" t="str">
            <v>PC</v>
          </cell>
          <cell r="E12054">
            <v>33.799999999999997</v>
          </cell>
          <cell r="F12054">
            <v>84.5</v>
          </cell>
        </row>
        <row r="12055">
          <cell r="A12055">
            <v>5696406</v>
          </cell>
          <cell r="B12055" t="str">
            <v>56-964-06</v>
          </cell>
          <cell r="C12055" t="str">
            <v xml:space="preserve">SYRING RACK WIRE                        </v>
          </cell>
          <cell r="D12055" t="str">
            <v>PC</v>
          </cell>
          <cell r="E12055">
            <v>22.6</v>
          </cell>
          <cell r="F12055">
            <v>56.5</v>
          </cell>
        </row>
        <row r="12056">
          <cell r="A12056">
            <v>5710101</v>
          </cell>
          <cell r="B12056" t="str">
            <v>57-101-01</v>
          </cell>
          <cell r="C12056" t="str">
            <v xml:space="preserve">NORMTRAY,BOTTOM PERFORATED              </v>
          </cell>
          <cell r="D12056" t="str">
            <v>PC</v>
          </cell>
          <cell r="E12056">
            <v>36.700000000000003</v>
          </cell>
          <cell r="F12056">
            <v>91.75</v>
          </cell>
        </row>
        <row r="12057">
          <cell r="A12057">
            <v>5710102</v>
          </cell>
          <cell r="B12057" t="str">
            <v>57-101-02</v>
          </cell>
          <cell r="C12057" t="str">
            <v xml:space="preserve">NORMTRAY,LID PERFORATED                 </v>
          </cell>
          <cell r="D12057" t="str">
            <v>PC</v>
          </cell>
          <cell r="E12057">
            <v>36.700000000000003</v>
          </cell>
          <cell r="F12057">
            <v>91.75</v>
          </cell>
        </row>
        <row r="12058">
          <cell r="A12058">
            <v>5710103</v>
          </cell>
          <cell r="B12058" t="str">
            <v>57-101-03</v>
          </cell>
          <cell r="C12058" t="str">
            <v xml:space="preserve">NORMTRAY,TWO PARTS PERFORAT             </v>
          </cell>
          <cell r="D12058" t="str">
            <v>PC</v>
          </cell>
          <cell r="E12058">
            <v>40</v>
          </cell>
          <cell r="F12058">
            <v>100</v>
          </cell>
        </row>
        <row r="12059">
          <cell r="A12059">
            <v>5710104</v>
          </cell>
          <cell r="B12059" t="str">
            <v>57-101-04</v>
          </cell>
          <cell r="C12059" t="str">
            <v xml:space="preserve">NORMTRAY NOT PERFORATED                 </v>
          </cell>
          <cell r="D12059" t="str">
            <v>PC</v>
          </cell>
          <cell r="E12059">
            <v>32.799999999999997</v>
          </cell>
          <cell r="F12059">
            <v>82</v>
          </cell>
        </row>
        <row r="12060">
          <cell r="A12060">
            <v>5710110</v>
          </cell>
          <cell r="B12060" t="str">
            <v>57-101-10</v>
          </cell>
          <cell r="C12060" t="str">
            <v xml:space="preserve">FILT SUPPLEMENT CPL 280X180             </v>
          </cell>
          <cell r="D12060" t="str">
            <v>PC</v>
          </cell>
          <cell r="E12060">
            <v>12</v>
          </cell>
          <cell r="F12060">
            <v>30</v>
          </cell>
        </row>
        <row r="12061">
          <cell r="A12061">
            <v>5710111</v>
          </cell>
          <cell r="B12061" t="str">
            <v>57-101-11</v>
          </cell>
          <cell r="C12061" t="str">
            <v xml:space="preserve">FILTERCLOTHES 280X180MM                 </v>
          </cell>
          <cell r="D12061">
            <v>10</v>
          </cell>
          <cell r="E12061">
            <v>24.3</v>
          </cell>
          <cell r="F12061">
            <v>60.75</v>
          </cell>
        </row>
        <row r="12062">
          <cell r="A12062">
            <v>5710115</v>
          </cell>
          <cell r="B12062" t="str">
            <v>57-101-15</v>
          </cell>
          <cell r="C12062" t="str">
            <v xml:space="preserve">FILTERPAPERS 280X180 MM                 </v>
          </cell>
          <cell r="D12062">
            <v>100</v>
          </cell>
          <cell r="E12062">
            <v>5.84</v>
          </cell>
          <cell r="F12062">
            <v>14.6</v>
          </cell>
        </row>
        <row r="12063">
          <cell r="A12063">
            <v>5710121</v>
          </cell>
          <cell r="B12063" t="str">
            <v>57-101-21</v>
          </cell>
          <cell r="C12063" t="str">
            <v xml:space="preserve">RACK WITH SLOTS ONLY                    </v>
          </cell>
          <cell r="D12063" t="str">
            <v>PC</v>
          </cell>
          <cell r="E12063">
            <v>15</v>
          </cell>
          <cell r="F12063">
            <v>37.5</v>
          </cell>
        </row>
        <row r="12064">
          <cell r="A12064">
            <v>5710122</v>
          </cell>
          <cell r="B12064" t="str">
            <v>57-101-22</v>
          </cell>
          <cell r="C12064" t="str">
            <v xml:space="preserve">RACK WITH V-SLOTS, 2WAY USE             </v>
          </cell>
          <cell r="D12064" t="str">
            <v>PC</v>
          </cell>
          <cell r="E12064">
            <v>20.100000000000001</v>
          </cell>
          <cell r="F12064">
            <v>50.25</v>
          </cell>
        </row>
        <row r="12065">
          <cell r="A12065">
            <v>5710123</v>
          </cell>
          <cell r="B12065" t="str">
            <v>57-101-23</v>
          </cell>
          <cell r="C12065" t="str">
            <v xml:space="preserve">RACK WITH U-SLOTS,2WAY USE              </v>
          </cell>
          <cell r="D12065" t="str">
            <v>PC</v>
          </cell>
          <cell r="E12065">
            <v>20.100000000000001</v>
          </cell>
          <cell r="F12065">
            <v>50.25</v>
          </cell>
        </row>
        <row r="12066">
          <cell r="A12066">
            <v>5710130</v>
          </cell>
          <cell r="B12066" t="str">
            <v>57-101-30</v>
          </cell>
          <cell r="C12066" t="str">
            <v xml:space="preserve">RACK 180X100 FOR TRAYS ETC              </v>
          </cell>
          <cell r="D12066" t="str">
            <v>PC</v>
          </cell>
          <cell r="E12066">
            <v>8.33</v>
          </cell>
          <cell r="F12066">
            <v>20.824999999999999</v>
          </cell>
        </row>
        <row r="12067">
          <cell r="A12067">
            <v>5711001</v>
          </cell>
          <cell r="B12067" t="str">
            <v>57-110-01</v>
          </cell>
          <cell r="C12067" t="str">
            <v xml:space="preserve">HALFTRAY BOX BOTTOM PERFORAT            </v>
          </cell>
          <cell r="D12067" t="str">
            <v>PC</v>
          </cell>
          <cell r="E12067">
            <v>24.3</v>
          </cell>
          <cell r="F12067">
            <v>60.75</v>
          </cell>
        </row>
        <row r="12068">
          <cell r="A12068">
            <v>5711002</v>
          </cell>
          <cell r="B12068" t="str">
            <v>57-110-02</v>
          </cell>
          <cell r="C12068" t="str">
            <v xml:space="preserve">HALFTRAY BOX LID PERFORATED             </v>
          </cell>
          <cell r="D12068" t="str">
            <v>PC</v>
          </cell>
          <cell r="E12068">
            <v>24.3</v>
          </cell>
          <cell r="F12068">
            <v>60.75</v>
          </cell>
        </row>
        <row r="12069">
          <cell r="A12069">
            <v>5711003</v>
          </cell>
          <cell r="B12069" t="str">
            <v>57-110-03</v>
          </cell>
          <cell r="C12069" t="str">
            <v xml:space="preserve">HALFTRAY BOX 2 PARTS PERFOR             </v>
          </cell>
          <cell r="D12069" t="str">
            <v>PC</v>
          </cell>
          <cell r="E12069">
            <v>30.1</v>
          </cell>
          <cell r="F12069">
            <v>75.25</v>
          </cell>
        </row>
        <row r="12070">
          <cell r="A12070">
            <v>5711004</v>
          </cell>
          <cell r="B12070" t="str">
            <v>57-110-04</v>
          </cell>
          <cell r="C12070" t="str">
            <v xml:space="preserve">HALFTRAY BOX NOT PERFORATED             </v>
          </cell>
          <cell r="D12070" t="str">
            <v>PC</v>
          </cell>
          <cell r="E12070">
            <v>25.2</v>
          </cell>
          <cell r="F12070">
            <v>63</v>
          </cell>
        </row>
        <row r="12071">
          <cell r="A12071">
            <v>5711010</v>
          </cell>
          <cell r="B12071" t="str">
            <v>57-110-10</v>
          </cell>
          <cell r="C12071" t="str">
            <v xml:space="preserve">FILTERSUPPLEMENT CPL 280X85             </v>
          </cell>
          <cell r="D12071" t="str">
            <v>PC</v>
          </cell>
          <cell r="E12071">
            <v>8.33</v>
          </cell>
          <cell r="F12071">
            <v>20.824999999999999</v>
          </cell>
        </row>
        <row r="12072">
          <cell r="A12072">
            <v>5711011</v>
          </cell>
          <cell r="B12072" t="str">
            <v>57-110-11</v>
          </cell>
          <cell r="C12072" t="str">
            <v xml:space="preserve">FILTERCLOTHES 280X85 MM                 </v>
          </cell>
          <cell r="D12072">
            <v>10</v>
          </cell>
          <cell r="E12072">
            <v>17.8</v>
          </cell>
          <cell r="F12072">
            <v>44.5</v>
          </cell>
        </row>
        <row r="12073">
          <cell r="A12073">
            <v>5711015</v>
          </cell>
          <cell r="B12073" t="str">
            <v>57-110-15</v>
          </cell>
          <cell r="C12073" t="str">
            <v xml:space="preserve">FILTERPAPERS 275 X 82 MM                </v>
          </cell>
          <cell r="D12073">
            <v>100</v>
          </cell>
          <cell r="E12073">
            <v>3.34</v>
          </cell>
          <cell r="F12073">
            <v>8.35</v>
          </cell>
        </row>
        <row r="12074">
          <cell r="A12074">
            <v>5711022</v>
          </cell>
          <cell r="B12074" t="str">
            <v>57-110-22</v>
          </cell>
          <cell r="C12074" t="str">
            <v xml:space="preserve">RACK WITH V-SLOTS                       </v>
          </cell>
          <cell r="D12074" t="str">
            <v>PC</v>
          </cell>
          <cell r="E12074">
            <v>13.5</v>
          </cell>
          <cell r="F12074">
            <v>33.75</v>
          </cell>
        </row>
        <row r="12075">
          <cell r="A12075">
            <v>5711023</v>
          </cell>
          <cell r="B12075" t="str">
            <v>57-110-23</v>
          </cell>
          <cell r="C12075" t="str">
            <v xml:space="preserve">RACK WITH U-SLOTS                       </v>
          </cell>
          <cell r="D12075" t="str">
            <v>PC</v>
          </cell>
          <cell r="E12075">
            <v>13.5</v>
          </cell>
          <cell r="F12075">
            <v>33.75</v>
          </cell>
        </row>
        <row r="12076">
          <cell r="A12076">
            <v>5711030</v>
          </cell>
          <cell r="B12076" t="str">
            <v>57-110-30</v>
          </cell>
          <cell r="C12076" t="str">
            <v xml:space="preserve">RACK 88X100 FOR TRAYS ETC               </v>
          </cell>
          <cell r="D12076" t="str">
            <v>PC</v>
          </cell>
          <cell r="E12076">
            <v>5.84</v>
          </cell>
          <cell r="F12076">
            <v>14.6</v>
          </cell>
        </row>
        <row r="12077">
          <cell r="A12077">
            <v>5712005</v>
          </cell>
          <cell r="B12077" t="str">
            <v>57-120-05</v>
          </cell>
          <cell r="C12077" t="str">
            <v xml:space="preserve">TABLET PERFORATED 55X29 MM              </v>
          </cell>
          <cell r="D12077" t="str">
            <v>PC</v>
          </cell>
          <cell r="E12077">
            <v>6.67</v>
          </cell>
          <cell r="F12077">
            <v>16.675000000000001</v>
          </cell>
        </row>
        <row r="12078">
          <cell r="A12078">
            <v>5712007</v>
          </cell>
          <cell r="B12078" t="str">
            <v>57-120-07</v>
          </cell>
          <cell r="C12078" t="str">
            <v xml:space="preserve">TABLET PERFORATED 75X29 MM              </v>
          </cell>
          <cell r="D12078" t="str">
            <v>PC</v>
          </cell>
          <cell r="E12078">
            <v>8.33</v>
          </cell>
          <cell r="F12078">
            <v>20.824999999999999</v>
          </cell>
        </row>
        <row r="12079">
          <cell r="A12079">
            <v>5712009</v>
          </cell>
          <cell r="B12079" t="str">
            <v>57-120-09</v>
          </cell>
          <cell r="C12079" t="str">
            <v xml:space="preserve">TABLET PERFORATED 90X37 MM              </v>
          </cell>
          <cell r="D12079" t="str">
            <v>PC</v>
          </cell>
          <cell r="E12079">
            <v>9.1999999999999993</v>
          </cell>
          <cell r="F12079">
            <v>23</v>
          </cell>
        </row>
        <row r="12080">
          <cell r="A12080">
            <v>5712013</v>
          </cell>
          <cell r="B12080" t="str">
            <v>57-120-13</v>
          </cell>
          <cell r="C12080" t="str">
            <v xml:space="preserve">TABLET PERF 55X29,3PARTIT               </v>
          </cell>
          <cell r="D12080" t="str">
            <v>PC</v>
          </cell>
          <cell r="E12080">
            <v>11.2</v>
          </cell>
          <cell r="F12080">
            <v>28</v>
          </cell>
        </row>
        <row r="12081">
          <cell r="A12081">
            <v>5712015</v>
          </cell>
          <cell r="B12081" t="str">
            <v>57-120-15</v>
          </cell>
          <cell r="C12081" t="str">
            <v xml:space="preserve">THROUGH-SHAPED TRAY 55X29               </v>
          </cell>
          <cell r="D12081" t="str">
            <v>PC</v>
          </cell>
          <cell r="E12081">
            <v>5.47</v>
          </cell>
          <cell r="F12081">
            <v>13.674999999999999</v>
          </cell>
        </row>
        <row r="12082">
          <cell r="A12082">
            <v>5712505</v>
          </cell>
          <cell r="B12082" t="str">
            <v>57-125-05</v>
          </cell>
          <cell r="C12082" t="str">
            <v xml:space="preserve">PELLET HOLDER FOR 12,48X22              </v>
          </cell>
          <cell r="D12082" t="str">
            <v>PC</v>
          </cell>
          <cell r="E12082">
            <v>5</v>
          </cell>
          <cell r="F12082">
            <v>12.5</v>
          </cell>
        </row>
        <row r="12083">
          <cell r="A12083">
            <v>5713005</v>
          </cell>
          <cell r="B12083" t="str">
            <v>57-130-05</v>
          </cell>
          <cell r="C12083" t="str">
            <v xml:space="preserve">HOLDER F 2FG AND 6 CA BURS              </v>
          </cell>
          <cell r="D12083" t="str">
            <v>PC</v>
          </cell>
          <cell r="E12083">
            <v>4.16</v>
          </cell>
          <cell r="F12083">
            <v>10.4</v>
          </cell>
        </row>
        <row r="12084">
          <cell r="A12084">
            <v>5713007</v>
          </cell>
          <cell r="B12084" t="str">
            <v>57-130-07</v>
          </cell>
          <cell r="C12084" t="str">
            <v xml:space="preserve">HOLDER F 6FG,6CA, 5HP,77X32             </v>
          </cell>
          <cell r="D12084" t="str">
            <v>PC</v>
          </cell>
          <cell r="E12084">
            <v>7.53</v>
          </cell>
          <cell r="F12084">
            <v>18.824999999999999</v>
          </cell>
        </row>
        <row r="12085">
          <cell r="A12085">
            <v>5715007</v>
          </cell>
          <cell r="B12085" t="str">
            <v>57-150-07</v>
          </cell>
          <cell r="C12085" t="str">
            <v xml:space="preserve">GROOVE TRAY 77X32 MM                    </v>
          </cell>
          <cell r="D12085" t="str">
            <v>PC</v>
          </cell>
          <cell r="E12085">
            <v>2.5099999999999998</v>
          </cell>
          <cell r="F12085">
            <v>6.2749999999999995</v>
          </cell>
        </row>
        <row r="12086">
          <cell r="A12086">
            <v>5716001</v>
          </cell>
          <cell r="B12086" t="str">
            <v>57-160-01</v>
          </cell>
          <cell r="C12086" t="str">
            <v xml:space="preserve">COLOUR-PLATE RED                        </v>
          </cell>
          <cell r="D12086" t="str">
            <v>PC</v>
          </cell>
          <cell r="E12086">
            <v>3.34</v>
          </cell>
          <cell r="F12086">
            <v>8.35</v>
          </cell>
        </row>
        <row r="12087">
          <cell r="A12087">
            <v>5716002</v>
          </cell>
          <cell r="B12087" t="str">
            <v>57-160-02</v>
          </cell>
          <cell r="C12087" t="str">
            <v xml:space="preserve">COLOUR-PLATE YELLOW                     </v>
          </cell>
          <cell r="D12087" t="str">
            <v>PC</v>
          </cell>
          <cell r="E12087">
            <v>3.34</v>
          </cell>
          <cell r="F12087">
            <v>8.35</v>
          </cell>
        </row>
        <row r="12088">
          <cell r="A12088">
            <v>5716003</v>
          </cell>
          <cell r="B12088" t="str">
            <v>57-160-03</v>
          </cell>
          <cell r="C12088" t="str">
            <v xml:space="preserve">COLOUR-PLATE BLUE                       </v>
          </cell>
          <cell r="D12088" t="str">
            <v>PC</v>
          </cell>
          <cell r="E12088">
            <v>3.34</v>
          </cell>
          <cell r="F12088">
            <v>8.35</v>
          </cell>
        </row>
        <row r="12089">
          <cell r="A12089">
            <v>5716004</v>
          </cell>
          <cell r="B12089" t="str">
            <v>57-160-04</v>
          </cell>
          <cell r="C12089" t="str">
            <v xml:space="preserve">COLOUR-PLATE GREEN                      </v>
          </cell>
          <cell r="D12089" t="str">
            <v>PC</v>
          </cell>
          <cell r="E12089">
            <v>3.34</v>
          </cell>
          <cell r="F12089">
            <v>8.35</v>
          </cell>
        </row>
        <row r="12090">
          <cell r="A12090">
            <v>5720101</v>
          </cell>
          <cell r="B12090" t="str">
            <v>57-201-01</v>
          </cell>
          <cell r="C12090" t="str">
            <v xml:space="preserve">NORMTRAY FOR SURGERY                    </v>
          </cell>
          <cell r="D12090" t="str">
            <v>PC</v>
          </cell>
          <cell r="E12090">
            <v>88.1</v>
          </cell>
          <cell r="F12090">
            <v>220.25</v>
          </cell>
        </row>
        <row r="12091">
          <cell r="A12091">
            <v>5720102</v>
          </cell>
          <cell r="B12091" t="str">
            <v>57-201-02</v>
          </cell>
          <cell r="C12091" t="str">
            <v xml:space="preserve">NORMTRAY FOR EXTRACTION                 </v>
          </cell>
          <cell r="D12091" t="str">
            <v>PC</v>
          </cell>
          <cell r="E12091">
            <v>57.5</v>
          </cell>
          <cell r="F12091">
            <v>143.75</v>
          </cell>
        </row>
        <row r="12092">
          <cell r="A12092">
            <v>5721001</v>
          </cell>
          <cell r="B12092" t="str">
            <v>57-210-01</v>
          </cell>
          <cell r="C12092" t="str">
            <v xml:space="preserve">HALFTRAY F AMALG OR SILICATE            </v>
          </cell>
          <cell r="D12092" t="str">
            <v>PC</v>
          </cell>
          <cell r="E12092">
            <v>57.5</v>
          </cell>
          <cell r="F12092">
            <v>143.75</v>
          </cell>
        </row>
        <row r="12093">
          <cell r="A12093">
            <v>6101132</v>
          </cell>
          <cell r="B12093" t="str">
            <v>61-011-32</v>
          </cell>
          <cell r="C12093" t="str">
            <v xml:space="preserve">PROPANE BURNER 11 MM                    </v>
          </cell>
          <cell r="D12093" t="str">
            <v>PC</v>
          </cell>
          <cell r="E12093">
            <v>34.4</v>
          </cell>
          <cell r="F12093">
            <v>86</v>
          </cell>
        </row>
        <row r="12094">
          <cell r="A12094">
            <v>6101142</v>
          </cell>
          <cell r="B12094" t="str">
            <v>61-011-42</v>
          </cell>
          <cell r="C12094" t="str">
            <v xml:space="preserve">BURNER NATURAL GAS 11 MM                </v>
          </cell>
          <cell r="D12094" t="str">
            <v>PC</v>
          </cell>
          <cell r="E12094">
            <v>34.4</v>
          </cell>
          <cell r="F12094">
            <v>86</v>
          </cell>
        </row>
        <row r="12095">
          <cell r="A12095">
            <v>6101532</v>
          </cell>
          <cell r="B12095" t="str">
            <v>61-015-32</v>
          </cell>
          <cell r="C12095" t="str">
            <v xml:space="preserve">BURNER GAS PROPANE PIL.FL.SH            </v>
          </cell>
          <cell r="D12095" t="str">
            <v>PC</v>
          </cell>
          <cell r="E12095">
            <v>36</v>
          </cell>
          <cell r="F12095">
            <v>90</v>
          </cell>
        </row>
        <row r="12096">
          <cell r="A12096">
            <v>6101542</v>
          </cell>
          <cell r="B12096" t="str">
            <v>61-015-42</v>
          </cell>
          <cell r="C12096" t="str">
            <v xml:space="preserve">BURNER NATURAL GAS PIL.FL.SH            </v>
          </cell>
          <cell r="D12096" t="str">
            <v>PC</v>
          </cell>
          <cell r="E12096">
            <v>36</v>
          </cell>
          <cell r="F12096">
            <v>90</v>
          </cell>
        </row>
        <row r="12097">
          <cell r="A12097">
            <v>6102332</v>
          </cell>
          <cell r="B12097" t="str">
            <v>61-023-32</v>
          </cell>
          <cell r="C12097" t="str">
            <v xml:space="preserve">BURNER GAS PROPANE PIL.FL.SH            </v>
          </cell>
          <cell r="D12097" t="str">
            <v>PC</v>
          </cell>
          <cell r="E12097">
            <v>36</v>
          </cell>
          <cell r="F12097">
            <v>90</v>
          </cell>
        </row>
        <row r="12098">
          <cell r="A12098">
            <v>6102342</v>
          </cell>
          <cell r="B12098" t="str">
            <v>61-023-42</v>
          </cell>
          <cell r="C12098" t="str">
            <v xml:space="preserve">BURNER NATURAL GAS PIL.FL.SH            </v>
          </cell>
          <cell r="D12098" t="str">
            <v>PC</v>
          </cell>
          <cell r="E12098">
            <v>36</v>
          </cell>
          <cell r="F12098">
            <v>90</v>
          </cell>
        </row>
        <row r="12099">
          <cell r="A12099">
            <v>6113237</v>
          </cell>
          <cell r="B12099" t="str">
            <v>61-132-37</v>
          </cell>
          <cell r="C12099" t="str">
            <v xml:space="preserve">MICRO BURNER PROPANE GAS                </v>
          </cell>
          <cell r="D12099" t="str">
            <v>PC</v>
          </cell>
          <cell r="E12099">
            <v>33</v>
          </cell>
          <cell r="F12099">
            <v>82.5</v>
          </cell>
        </row>
        <row r="12100">
          <cell r="A12100">
            <v>6113247</v>
          </cell>
          <cell r="B12100" t="str">
            <v>61-132-47</v>
          </cell>
          <cell r="C12100" t="str">
            <v xml:space="preserve">MICRO BURNER NATURAL GAS                </v>
          </cell>
          <cell r="D12100" t="str">
            <v>PC</v>
          </cell>
          <cell r="E12100">
            <v>33</v>
          </cell>
          <cell r="F12100">
            <v>82.5</v>
          </cell>
        </row>
        <row r="12101">
          <cell r="A12101">
            <v>6150110</v>
          </cell>
          <cell r="B12101" t="str">
            <v>61-501-10</v>
          </cell>
          <cell r="C12101" t="str">
            <v xml:space="preserve">TRIPOD STAND DIAM 10CM                  </v>
          </cell>
          <cell r="D12101" t="str">
            <v>PC</v>
          </cell>
          <cell r="E12101">
            <v>20.2</v>
          </cell>
          <cell r="F12101">
            <v>50.5</v>
          </cell>
        </row>
        <row r="12102">
          <cell r="A12102">
            <v>6150112</v>
          </cell>
          <cell r="B12102" t="str">
            <v>61-501-12</v>
          </cell>
          <cell r="C12102" t="str">
            <v xml:space="preserve">TRIPOD STAND DIAM 12CM                  </v>
          </cell>
          <cell r="D12102" t="str">
            <v>PC</v>
          </cell>
          <cell r="E12102">
            <v>22.9</v>
          </cell>
          <cell r="F12102">
            <v>57.25</v>
          </cell>
        </row>
        <row r="12103">
          <cell r="A12103">
            <v>6150116</v>
          </cell>
          <cell r="B12103" t="str">
            <v>61-501-16</v>
          </cell>
          <cell r="C12103" t="str">
            <v xml:space="preserve">TRIPOD STAND DIAM 16CM                  </v>
          </cell>
          <cell r="D12103" t="str">
            <v>PC</v>
          </cell>
          <cell r="E12103">
            <v>31.6</v>
          </cell>
          <cell r="F12103">
            <v>79</v>
          </cell>
        </row>
        <row r="12104">
          <cell r="A12104">
            <v>6210407</v>
          </cell>
          <cell r="B12104" t="str">
            <v>62-104-07</v>
          </cell>
          <cell r="C12104" t="str">
            <v xml:space="preserve">ALCOHOL BURNER 120 CC                   </v>
          </cell>
          <cell r="D12104" t="str">
            <v>PC</v>
          </cell>
          <cell r="E12104">
            <v>30.8</v>
          </cell>
          <cell r="F12104">
            <v>77</v>
          </cell>
        </row>
        <row r="12105">
          <cell r="A12105">
            <v>6211212</v>
          </cell>
          <cell r="B12105" t="str">
            <v>62-112-12</v>
          </cell>
          <cell r="C12105" t="str">
            <v xml:space="preserve">ALCOHOL BURNER 120CC                    </v>
          </cell>
          <cell r="D12105" t="str">
            <v>PC</v>
          </cell>
          <cell r="E12105">
            <v>31.9</v>
          </cell>
          <cell r="F12105">
            <v>79.75</v>
          </cell>
        </row>
        <row r="12106">
          <cell r="A12106">
            <v>6212012</v>
          </cell>
          <cell r="B12106" t="str">
            <v>62-120-12</v>
          </cell>
          <cell r="C12106" t="str">
            <v xml:space="preserve">ALCOHOL BURNER         120CC            </v>
          </cell>
          <cell r="D12106" t="str">
            <v>PC</v>
          </cell>
          <cell r="E12106">
            <v>28.2</v>
          </cell>
          <cell r="F12106">
            <v>70.5</v>
          </cell>
        </row>
        <row r="12107">
          <cell r="A12107">
            <v>6214604</v>
          </cell>
          <cell r="B12107" t="str">
            <v>62-146-04</v>
          </cell>
          <cell r="C12107" t="str">
            <v xml:space="preserve">METRE WICK ROUND 4 MM                   </v>
          </cell>
          <cell r="D12107" t="str">
            <v>PC</v>
          </cell>
          <cell r="E12107">
            <v>2.38</v>
          </cell>
          <cell r="F12107">
            <v>5.9499999999999993</v>
          </cell>
        </row>
        <row r="12108">
          <cell r="A12108">
            <v>6214704</v>
          </cell>
          <cell r="B12108" t="str">
            <v>62-147-04</v>
          </cell>
          <cell r="C12108" t="str">
            <v xml:space="preserve">FOR ALC BURNER 120X4MM                  </v>
          </cell>
          <cell r="D12108" t="str">
            <v>PC</v>
          </cell>
          <cell r="E12108">
            <v>0.61</v>
          </cell>
          <cell r="F12108">
            <v>1.5249999999999999</v>
          </cell>
        </row>
        <row r="12109">
          <cell r="A12109">
            <v>6214812</v>
          </cell>
          <cell r="B12109" t="str">
            <v>62-148-12</v>
          </cell>
          <cell r="C12109" t="str">
            <v xml:space="preserve">METRE WICK FLAT 12MM                    </v>
          </cell>
          <cell r="D12109" t="str">
            <v>PC</v>
          </cell>
          <cell r="E12109">
            <v>2.38</v>
          </cell>
          <cell r="F12109">
            <v>5.9499999999999993</v>
          </cell>
        </row>
        <row r="12110">
          <cell r="A12110">
            <v>6214912</v>
          </cell>
          <cell r="B12110" t="str">
            <v>62-149-12</v>
          </cell>
          <cell r="C12110" t="str">
            <v xml:space="preserve">WICK FOR ALC BURNER 120X12MM            </v>
          </cell>
          <cell r="D12110" t="str">
            <v>PC</v>
          </cell>
          <cell r="E12110">
            <v>0.61</v>
          </cell>
          <cell r="F12110">
            <v>1.5249999999999999</v>
          </cell>
        </row>
        <row r="12111">
          <cell r="A12111">
            <v>6218532</v>
          </cell>
          <cell r="B12111" t="str">
            <v>62-185-32</v>
          </cell>
          <cell r="C12111" t="str">
            <v xml:space="preserve">CRUCIBLE TONGS                          </v>
          </cell>
          <cell r="D12111" t="str">
            <v>PC</v>
          </cell>
          <cell r="E12111">
            <v>16.7</v>
          </cell>
          <cell r="F12111">
            <v>41.75</v>
          </cell>
        </row>
        <row r="12112">
          <cell r="A12112">
            <v>6221533</v>
          </cell>
          <cell r="B12112" t="str">
            <v>62-215-33</v>
          </cell>
          <cell r="C12112" t="str">
            <v xml:space="preserve">BEAKER TONG ASBESTOS WRAPPED            </v>
          </cell>
          <cell r="D12112" t="str">
            <v>PC</v>
          </cell>
          <cell r="E12112">
            <v>13.4</v>
          </cell>
          <cell r="F12112">
            <v>33.5</v>
          </cell>
        </row>
        <row r="12113">
          <cell r="A12113">
            <v>6222025</v>
          </cell>
          <cell r="B12113" t="str">
            <v>62-220-25</v>
          </cell>
          <cell r="C12113" t="str">
            <v xml:space="preserve">FLASK HOLD TONG ASB WRAPP               </v>
          </cell>
          <cell r="D12113" t="str">
            <v>PC</v>
          </cell>
          <cell r="E12113">
            <v>13.6</v>
          </cell>
          <cell r="F12113">
            <v>34</v>
          </cell>
        </row>
        <row r="12114">
          <cell r="A12114">
            <v>6311018</v>
          </cell>
          <cell r="B12114" t="str">
            <v>63-110-18</v>
          </cell>
          <cell r="C12114" t="str">
            <v xml:space="preserve">OMEGA WATER JET PUMP                    </v>
          </cell>
          <cell r="D12114" t="str">
            <v>PC</v>
          </cell>
          <cell r="E12114">
            <v>54.2</v>
          </cell>
          <cell r="F12114">
            <v>135.5</v>
          </cell>
        </row>
        <row r="12115">
          <cell r="A12115">
            <v>6311218</v>
          </cell>
          <cell r="B12115" t="str">
            <v>63-112-18</v>
          </cell>
          <cell r="C12115" t="str">
            <v xml:space="preserve">OMEGA W JET FILT PUMP W VALV            </v>
          </cell>
          <cell r="D12115" t="str">
            <v>PC</v>
          </cell>
          <cell r="E12115">
            <v>61.4</v>
          </cell>
          <cell r="F12115">
            <v>153.5</v>
          </cell>
        </row>
        <row r="12116">
          <cell r="A12116">
            <v>6312518</v>
          </cell>
          <cell r="B12116" t="str">
            <v>63-125-18</v>
          </cell>
          <cell r="C12116" t="str">
            <v xml:space="preserve">OMEGA WATER JET PUMP                    </v>
          </cell>
          <cell r="D12116" t="str">
            <v>PC</v>
          </cell>
          <cell r="E12116">
            <v>41</v>
          </cell>
          <cell r="F12116">
            <v>102.5</v>
          </cell>
        </row>
        <row r="12117">
          <cell r="A12117">
            <v>6314401</v>
          </cell>
          <cell r="B12117" t="str">
            <v>63-144-01</v>
          </cell>
          <cell r="C12117" t="str">
            <v xml:space="preserve">COUPLING F THR FAUCET 3/8IN             </v>
          </cell>
          <cell r="D12117" t="str">
            <v>PC</v>
          </cell>
          <cell r="E12117">
            <v>10.4</v>
          </cell>
          <cell r="F12117">
            <v>26</v>
          </cell>
        </row>
        <row r="12118">
          <cell r="A12118">
            <v>6314402</v>
          </cell>
          <cell r="B12118" t="str">
            <v>63-144-02</v>
          </cell>
          <cell r="C12118" t="str">
            <v xml:space="preserve">COUPLING 1/2 IN                         </v>
          </cell>
          <cell r="D12118" t="str">
            <v>PC</v>
          </cell>
          <cell r="E12118">
            <v>10.4</v>
          </cell>
          <cell r="F12118">
            <v>26</v>
          </cell>
        </row>
        <row r="12119">
          <cell r="A12119">
            <v>6314403</v>
          </cell>
          <cell r="B12119" t="str">
            <v>63-144-03</v>
          </cell>
          <cell r="C12119" t="str">
            <v xml:space="preserve">COUPLING 3/4 IN                         </v>
          </cell>
          <cell r="D12119" t="str">
            <v>PC</v>
          </cell>
          <cell r="E12119">
            <v>10.4</v>
          </cell>
          <cell r="F12119">
            <v>26</v>
          </cell>
        </row>
        <row r="12120">
          <cell r="A12120">
            <v>6314700</v>
          </cell>
          <cell r="B12120" t="str">
            <v>63-147-00</v>
          </cell>
          <cell r="C12120" t="str">
            <v xml:space="preserve">COUPLING F PERLATOR NEOPERL             </v>
          </cell>
          <cell r="D12120" t="str">
            <v>PC</v>
          </cell>
          <cell r="E12120">
            <v>10.4</v>
          </cell>
          <cell r="F12120">
            <v>26</v>
          </cell>
        </row>
        <row r="12121">
          <cell r="A12121">
            <v>6315102</v>
          </cell>
          <cell r="B12121" t="str">
            <v>63-151-02</v>
          </cell>
          <cell r="C12121" t="str">
            <v xml:space="preserve">OMEGA WAT JET FILT P 1/2IN              </v>
          </cell>
          <cell r="D12121" t="str">
            <v>PC</v>
          </cell>
          <cell r="E12121">
            <v>78.5</v>
          </cell>
          <cell r="F12121">
            <v>196.25</v>
          </cell>
        </row>
        <row r="12122">
          <cell r="A12122">
            <v>6315202</v>
          </cell>
          <cell r="B12122" t="str">
            <v>63-152-02</v>
          </cell>
          <cell r="C12122" t="str">
            <v xml:space="preserve">OMEGA WAT JET FILT P 1/2IN              </v>
          </cell>
          <cell r="D12122" t="str">
            <v>PC</v>
          </cell>
          <cell r="E12122">
            <v>73.5</v>
          </cell>
          <cell r="F12122">
            <v>183.75</v>
          </cell>
        </row>
        <row r="12123">
          <cell r="A12123">
            <v>6315203</v>
          </cell>
          <cell r="B12123" t="str">
            <v>63-152-03</v>
          </cell>
          <cell r="C12123" t="str">
            <v xml:space="preserve">OMEGA WAT JET FILT P 3/4IN              </v>
          </cell>
          <cell r="D12123" t="str">
            <v>PC</v>
          </cell>
          <cell r="E12123">
            <v>66.5</v>
          </cell>
          <cell r="F12123">
            <v>166.25</v>
          </cell>
        </row>
        <row r="12124">
          <cell r="A12124">
            <v>6315518</v>
          </cell>
          <cell r="B12124" t="str">
            <v>63-155-18</v>
          </cell>
          <cell r="C12124" t="str">
            <v xml:space="preserve">OMEGA-PERLAT WATER JET PUMP             </v>
          </cell>
          <cell r="D12124" t="str">
            <v>PC</v>
          </cell>
          <cell r="E12124">
            <v>54.2</v>
          </cell>
          <cell r="F12124">
            <v>135.5</v>
          </cell>
        </row>
        <row r="12125">
          <cell r="A12125">
            <v>6317018</v>
          </cell>
          <cell r="B12125" t="str">
            <v>63-170-18</v>
          </cell>
          <cell r="C12125" t="str">
            <v xml:space="preserve">OMEGA-ARRET-PERL WATER PUMP             </v>
          </cell>
          <cell r="D12125" t="str">
            <v>PC</v>
          </cell>
          <cell r="E12125">
            <v>61.8</v>
          </cell>
          <cell r="F12125">
            <v>154.5</v>
          </cell>
        </row>
        <row r="12126">
          <cell r="A12126">
            <v>6318522</v>
          </cell>
          <cell r="B12126" t="str">
            <v>63-185-22</v>
          </cell>
          <cell r="C12126" t="str">
            <v xml:space="preserve">LAVO WAT J FILT P W VALVE               </v>
          </cell>
          <cell r="D12126" t="str">
            <v>PC</v>
          </cell>
          <cell r="E12126">
            <v>59.5</v>
          </cell>
          <cell r="F12126">
            <v>148.75</v>
          </cell>
        </row>
        <row r="12127">
          <cell r="A12127">
            <v>6319022</v>
          </cell>
          <cell r="B12127" t="str">
            <v>63-190-22</v>
          </cell>
          <cell r="C12127" t="str">
            <v xml:space="preserve">LAVO ARRET PUMP WITH MANOMET            </v>
          </cell>
          <cell r="D12127" t="str">
            <v>PC</v>
          </cell>
          <cell r="E12127">
            <v>139</v>
          </cell>
          <cell r="F12127">
            <v>347.5</v>
          </cell>
        </row>
        <row r="12128">
          <cell r="A12128">
            <v>6320002</v>
          </cell>
          <cell r="B12128" t="str">
            <v>63-200-02</v>
          </cell>
          <cell r="C12128" t="str">
            <v xml:space="preserve">GIGANT WATER J PUMP 1/2IN               </v>
          </cell>
          <cell r="D12128" t="str">
            <v>PC</v>
          </cell>
          <cell r="E12128">
            <v>147.5</v>
          </cell>
          <cell r="F12128">
            <v>368.75</v>
          </cell>
        </row>
        <row r="12129">
          <cell r="A12129">
            <v>6320004</v>
          </cell>
          <cell r="B12129" t="str">
            <v>63-200-04</v>
          </cell>
          <cell r="C12129" t="str">
            <v xml:space="preserve">GIGANT WATER J PUMP 1 IN                </v>
          </cell>
          <cell r="D12129" t="str">
            <v>PC</v>
          </cell>
          <cell r="E12129">
            <v>147.5</v>
          </cell>
          <cell r="F12129">
            <v>368.75</v>
          </cell>
        </row>
        <row r="12130">
          <cell r="A12130">
            <v>6322512</v>
          </cell>
          <cell r="B12130" t="str">
            <v>63-225-12</v>
          </cell>
          <cell r="C12130" t="str">
            <v xml:space="preserve">SIMPLEX WATER JET FILTER PU             </v>
          </cell>
          <cell r="D12130" t="str">
            <v>PC</v>
          </cell>
          <cell r="E12130">
            <v>55.5</v>
          </cell>
          <cell r="F12130">
            <v>138.75</v>
          </cell>
        </row>
        <row r="12131">
          <cell r="A12131">
            <v>6323020</v>
          </cell>
          <cell r="B12131" t="str">
            <v>63-230-20</v>
          </cell>
          <cell r="C12131" t="str">
            <v xml:space="preserve">HOEPPLER LOW PRESS JET PUMP             </v>
          </cell>
          <cell r="D12131" t="str">
            <v>PC</v>
          </cell>
          <cell r="E12131">
            <v>59.3</v>
          </cell>
          <cell r="F12131">
            <v>148.25</v>
          </cell>
        </row>
        <row r="12132">
          <cell r="A12132">
            <v>6324019</v>
          </cell>
          <cell r="B12132" t="str">
            <v>63-240-19</v>
          </cell>
          <cell r="C12132" t="str">
            <v xml:space="preserve">WAT JET FILT PUMP PLAST SMAL            </v>
          </cell>
          <cell r="D12132" t="str">
            <v>PC</v>
          </cell>
          <cell r="E12132">
            <v>44.4</v>
          </cell>
          <cell r="F12132">
            <v>111</v>
          </cell>
        </row>
        <row r="12133">
          <cell r="A12133">
            <v>6324526</v>
          </cell>
          <cell r="B12133" t="str">
            <v>63-245-26</v>
          </cell>
          <cell r="C12133" t="str">
            <v xml:space="preserve">WAT JET FILT PUMP PLAST BIG             </v>
          </cell>
          <cell r="D12133" t="str">
            <v>PC</v>
          </cell>
          <cell r="E12133">
            <v>44.4</v>
          </cell>
          <cell r="F12133">
            <v>111</v>
          </cell>
        </row>
        <row r="12134">
          <cell r="A12134">
            <v>6341012</v>
          </cell>
          <cell r="B12134" t="str">
            <v>63-410-12</v>
          </cell>
          <cell r="C12134" t="str">
            <v xml:space="preserve">SIMPLEX C-CLAMPS                        </v>
          </cell>
          <cell r="D12134" t="str">
            <v>PC</v>
          </cell>
          <cell r="E12134">
            <v>1.69</v>
          </cell>
          <cell r="F12134">
            <v>4.2249999999999996</v>
          </cell>
        </row>
        <row r="12135">
          <cell r="A12135">
            <v>6342413</v>
          </cell>
          <cell r="B12135" t="str">
            <v>63-424-13</v>
          </cell>
          <cell r="C12135" t="str">
            <v xml:space="preserve">HOFFMANN TUBING CLAMP   13MM            </v>
          </cell>
          <cell r="D12135" t="str">
            <v>PC</v>
          </cell>
          <cell r="E12135">
            <v>2.38</v>
          </cell>
          <cell r="F12135">
            <v>5.9499999999999993</v>
          </cell>
        </row>
        <row r="12136">
          <cell r="A12136">
            <v>6342417</v>
          </cell>
          <cell r="B12136" t="str">
            <v>63-424-17</v>
          </cell>
          <cell r="C12136" t="str">
            <v xml:space="preserve">HOFFMANN TUBING CLAMP   17MM            </v>
          </cell>
          <cell r="D12136" t="str">
            <v>PC</v>
          </cell>
          <cell r="E12136">
            <v>2.38</v>
          </cell>
          <cell r="F12136">
            <v>5.9499999999999993</v>
          </cell>
        </row>
        <row r="12137">
          <cell r="A12137">
            <v>6342420</v>
          </cell>
          <cell r="B12137" t="str">
            <v>63-424-20</v>
          </cell>
          <cell r="C12137" t="str">
            <v xml:space="preserve">HOFFMANN TUBING CLAMP   20MM            </v>
          </cell>
          <cell r="D12137" t="str">
            <v>PC</v>
          </cell>
          <cell r="E12137">
            <v>2.5</v>
          </cell>
          <cell r="F12137">
            <v>6.25</v>
          </cell>
        </row>
        <row r="12138">
          <cell r="A12138">
            <v>6342425</v>
          </cell>
          <cell r="B12138" t="str">
            <v>63-424-25</v>
          </cell>
          <cell r="C12138" t="str">
            <v xml:space="preserve">HOFFMANN TUBING CLAMP   25MM            </v>
          </cell>
          <cell r="D12138" t="str">
            <v>PC</v>
          </cell>
          <cell r="E12138">
            <v>2.63</v>
          </cell>
          <cell r="F12138">
            <v>6.5749999999999993</v>
          </cell>
        </row>
        <row r="12139">
          <cell r="A12139">
            <v>6342430</v>
          </cell>
          <cell r="B12139" t="str">
            <v>63-424-30</v>
          </cell>
          <cell r="C12139" t="str">
            <v xml:space="preserve">HOFFMANN TUBING CLAMP   30MM            </v>
          </cell>
          <cell r="D12139" t="str">
            <v>PC</v>
          </cell>
          <cell r="E12139">
            <v>2.75</v>
          </cell>
          <cell r="F12139">
            <v>6.875</v>
          </cell>
        </row>
        <row r="12140">
          <cell r="A12140">
            <v>6342440</v>
          </cell>
          <cell r="B12140" t="str">
            <v>63-424-40</v>
          </cell>
          <cell r="C12140" t="str">
            <v xml:space="preserve">HOFFMANN TUBING CLAMP   40MM            </v>
          </cell>
          <cell r="D12140" t="str">
            <v>PC</v>
          </cell>
          <cell r="E12140">
            <v>6.05</v>
          </cell>
          <cell r="F12140">
            <v>15.125</v>
          </cell>
        </row>
        <row r="12141">
          <cell r="A12141">
            <v>6343540</v>
          </cell>
          <cell r="B12141" t="str">
            <v>63-435-40</v>
          </cell>
          <cell r="C12141" t="str">
            <v xml:space="preserve">TUBING CLAMP                            </v>
          </cell>
          <cell r="D12141" t="str">
            <v>PC</v>
          </cell>
          <cell r="E12141">
            <v>3.68</v>
          </cell>
          <cell r="F12141">
            <v>9.2000000000000011</v>
          </cell>
        </row>
        <row r="12142">
          <cell r="A12142">
            <v>6343550</v>
          </cell>
          <cell r="B12142" t="str">
            <v>63-435-50</v>
          </cell>
          <cell r="C12142" t="str">
            <v xml:space="preserve">MOHR TUBING CLAMP       50MM            </v>
          </cell>
          <cell r="D12142" t="str">
            <v>PC</v>
          </cell>
          <cell r="E12142">
            <v>3.68</v>
          </cell>
          <cell r="F12142">
            <v>9.2000000000000011</v>
          </cell>
        </row>
        <row r="12143">
          <cell r="A12143">
            <v>6343560</v>
          </cell>
          <cell r="B12143" t="str">
            <v>63-435-60</v>
          </cell>
          <cell r="C12143" t="str">
            <v xml:space="preserve">MOHR TUBING CLAMP       60MM            </v>
          </cell>
          <cell r="D12143" t="str">
            <v>PC</v>
          </cell>
          <cell r="E12143">
            <v>3.82</v>
          </cell>
          <cell r="F12143">
            <v>9.5499999999999989</v>
          </cell>
        </row>
        <row r="12144">
          <cell r="A12144">
            <v>6343570</v>
          </cell>
          <cell r="B12144" t="str">
            <v>63-435-70</v>
          </cell>
          <cell r="C12144" t="str">
            <v xml:space="preserve">TUBING CLAMP                            </v>
          </cell>
          <cell r="D12144" t="str">
            <v>PC</v>
          </cell>
          <cell r="E12144">
            <v>4.51</v>
          </cell>
          <cell r="F12144">
            <v>11.274999999999999</v>
          </cell>
        </row>
        <row r="12145">
          <cell r="A12145">
            <v>6343580</v>
          </cell>
          <cell r="B12145" t="str">
            <v>63-435-80</v>
          </cell>
          <cell r="C12145" t="str">
            <v xml:space="preserve">TUBING CLAMP                            </v>
          </cell>
          <cell r="D12145" t="str">
            <v>PC</v>
          </cell>
          <cell r="E12145">
            <v>5</v>
          </cell>
          <cell r="F12145">
            <v>12.5</v>
          </cell>
        </row>
        <row r="12146">
          <cell r="A12146">
            <v>6347017</v>
          </cell>
          <cell r="B12146" t="str">
            <v>63-470-17</v>
          </cell>
          <cell r="C12146" t="str">
            <v xml:space="preserve">TUBING CLAMP HIGH PRESS 17MM            </v>
          </cell>
          <cell r="D12146" t="str">
            <v>PC</v>
          </cell>
          <cell r="E12146">
            <v>2.82</v>
          </cell>
          <cell r="F12146">
            <v>7.05</v>
          </cell>
        </row>
        <row r="12147">
          <cell r="A12147">
            <v>6347021</v>
          </cell>
          <cell r="B12147" t="str">
            <v>63-470-21</v>
          </cell>
          <cell r="C12147" t="str">
            <v xml:space="preserve">TUBING CLAMP HIGH PRESS 21MM            </v>
          </cell>
          <cell r="D12147" t="str">
            <v>PC</v>
          </cell>
          <cell r="E12147">
            <v>2.93</v>
          </cell>
          <cell r="F12147">
            <v>7.3250000000000002</v>
          </cell>
        </row>
        <row r="12148">
          <cell r="A12148">
            <v>6347025</v>
          </cell>
          <cell r="B12148" t="str">
            <v>63-470-25</v>
          </cell>
          <cell r="C12148" t="str">
            <v xml:space="preserve">TUBING CLAMP HIGH PRESS 25MM            </v>
          </cell>
          <cell r="D12148" t="str">
            <v>PC</v>
          </cell>
          <cell r="E12148">
            <v>2.93</v>
          </cell>
          <cell r="F12148">
            <v>7.3250000000000002</v>
          </cell>
        </row>
        <row r="12149">
          <cell r="A12149">
            <v>6347029</v>
          </cell>
          <cell r="B12149" t="str">
            <v>63-470-29</v>
          </cell>
          <cell r="C12149" t="str">
            <v xml:space="preserve">TUBING CLAMP HIGH PRESS 29MM            </v>
          </cell>
          <cell r="D12149" t="str">
            <v>PC</v>
          </cell>
          <cell r="E12149">
            <v>3.04</v>
          </cell>
          <cell r="F12149">
            <v>7.6</v>
          </cell>
        </row>
        <row r="12150">
          <cell r="A12150">
            <v>6347033</v>
          </cell>
          <cell r="B12150" t="str">
            <v>63-470-33</v>
          </cell>
          <cell r="C12150" t="str">
            <v xml:space="preserve">TUBING CLAMP HIGH PRESS 33MM            </v>
          </cell>
          <cell r="D12150" t="str">
            <v>PC</v>
          </cell>
          <cell r="E12150">
            <v>3.04</v>
          </cell>
          <cell r="F12150">
            <v>7.6</v>
          </cell>
        </row>
        <row r="12151">
          <cell r="A12151">
            <v>6350015</v>
          </cell>
          <cell r="B12151" t="str">
            <v>63-500-15</v>
          </cell>
          <cell r="C12151" t="str">
            <v xml:space="preserve">INFUSION-BOTTLE OPENER                  </v>
          </cell>
          <cell r="D12151" t="str">
            <v>PC</v>
          </cell>
          <cell r="E12151">
            <v>44.4</v>
          </cell>
          <cell r="F12151">
            <v>111</v>
          </cell>
        </row>
        <row r="12152">
          <cell r="A12152">
            <v>6405718</v>
          </cell>
          <cell r="B12152" t="str">
            <v>64-057-18</v>
          </cell>
          <cell r="C12152" t="str">
            <v xml:space="preserve">SPECIMEN LOOP CONTRAC 40X0,5            </v>
          </cell>
          <cell r="D12152" t="str">
            <v>PC</v>
          </cell>
          <cell r="E12152">
            <v>6.34</v>
          </cell>
          <cell r="F12152">
            <v>15.85</v>
          </cell>
        </row>
        <row r="12153">
          <cell r="A12153">
            <v>6406001</v>
          </cell>
          <cell r="B12153" t="str">
            <v>64-060-01</v>
          </cell>
          <cell r="C12153" t="str">
            <v xml:space="preserve">SPEC LOOP FG1 CONTRAC 40X0,5            </v>
          </cell>
          <cell r="D12153" t="str">
            <v>PC</v>
          </cell>
          <cell r="E12153">
            <v>1.22</v>
          </cell>
          <cell r="F12153">
            <v>3.05</v>
          </cell>
        </row>
        <row r="12154">
          <cell r="A12154">
            <v>6406002</v>
          </cell>
          <cell r="B12154" t="str">
            <v>64-060-02</v>
          </cell>
          <cell r="C12154" t="str">
            <v xml:space="preserve">SPEC LOOP FG2 CONTRAC 40X0,5            </v>
          </cell>
          <cell r="D12154" t="str">
            <v>PC</v>
          </cell>
          <cell r="E12154">
            <v>1.22</v>
          </cell>
          <cell r="F12154">
            <v>3.05</v>
          </cell>
        </row>
        <row r="12155">
          <cell r="A12155">
            <v>6406003</v>
          </cell>
          <cell r="B12155" t="str">
            <v>64-060-03</v>
          </cell>
          <cell r="C12155" t="str">
            <v xml:space="preserve">SPEC LOOP FG3 CONTRAC 40X0,5            </v>
          </cell>
          <cell r="D12155" t="str">
            <v>PC</v>
          </cell>
          <cell r="E12155">
            <v>1.22</v>
          </cell>
          <cell r="F12155">
            <v>3.05</v>
          </cell>
        </row>
        <row r="12156">
          <cell r="A12156">
            <v>6406004</v>
          </cell>
          <cell r="B12156" t="str">
            <v>64-060-04</v>
          </cell>
          <cell r="C12156" t="str">
            <v xml:space="preserve">SPEC LOOP FG4 CONTRAC 40X0,5            </v>
          </cell>
          <cell r="D12156" t="str">
            <v>PC</v>
          </cell>
          <cell r="E12156">
            <v>1.22</v>
          </cell>
          <cell r="F12156">
            <v>3.05</v>
          </cell>
        </row>
        <row r="12157">
          <cell r="A12157">
            <v>6406101</v>
          </cell>
          <cell r="B12157" t="str">
            <v>64-061-01</v>
          </cell>
          <cell r="C12157" t="str">
            <v xml:space="preserve">SPEC LOOP FG1 PLAT 40X0,5MM             </v>
          </cell>
          <cell r="D12157" t="str">
            <v>PC</v>
          </cell>
          <cell r="E12157">
            <v>23.7</v>
          </cell>
          <cell r="F12157">
            <v>59.25</v>
          </cell>
        </row>
        <row r="12158">
          <cell r="A12158">
            <v>6406102</v>
          </cell>
          <cell r="B12158" t="str">
            <v>64-061-02</v>
          </cell>
          <cell r="C12158" t="str">
            <v xml:space="preserve">SPEC LOOP FG2 PLAT 40X0,5MM             </v>
          </cell>
          <cell r="D12158" t="str">
            <v>PC</v>
          </cell>
          <cell r="E12158">
            <v>23.7</v>
          </cell>
          <cell r="F12158">
            <v>59.25</v>
          </cell>
        </row>
        <row r="12159">
          <cell r="A12159">
            <v>6406103</v>
          </cell>
          <cell r="B12159" t="str">
            <v>64-061-03</v>
          </cell>
          <cell r="C12159" t="str">
            <v xml:space="preserve">SPEC LOOP FG3 PLAT 40X0,5MM             </v>
          </cell>
          <cell r="D12159" t="str">
            <v>PC</v>
          </cell>
          <cell r="E12159">
            <v>23.7</v>
          </cell>
          <cell r="F12159">
            <v>59.25</v>
          </cell>
        </row>
        <row r="12160">
          <cell r="A12160">
            <v>6406104</v>
          </cell>
          <cell r="B12160" t="str">
            <v>64-061-04</v>
          </cell>
          <cell r="C12160" t="str">
            <v xml:space="preserve">SPEC LOOP FG4 PLAT 40X0,5MM             </v>
          </cell>
          <cell r="D12160" t="str">
            <v>PC</v>
          </cell>
          <cell r="E12160">
            <v>27.1</v>
          </cell>
          <cell r="F12160">
            <v>67.75</v>
          </cell>
        </row>
        <row r="12161">
          <cell r="A12161">
            <v>6406201</v>
          </cell>
          <cell r="B12161" t="str">
            <v>64-062-01</v>
          </cell>
          <cell r="C12161" t="str">
            <v xml:space="preserve">SPEC LOOP FG1 CONTRAC 40X0,7            </v>
          </cell>
          <cell r="D12161" t="str">
            <v>PC</v>
          </cell>
          <cell r="E12161">
            <v>1.79</v>
          </cell>
          <cell r="F12161">
            <v>4.4749999999999996</v>
          </cell>
        </row>
        <row r="12162">
          <cell r="A12162">
            <v>6406202</v>
          </cell>
          <cell r="B12162" t="str">
            <v>64-062-02</v>
          </cell>
          <cell r="C12162" t="str">
            <v xml:space="preserve">SPEC LOOP FG2 CONTRAC 40X0,7            </v>
          </cell>
          <cell r="D12162" t="str">
            <v>PC</v>
          </cell>
          <cell r="E12162">
            <v>1.79</v>
          </cell>
          <cell r="F12162">
            <v>4.4749999999999996</v>
          </cell>
        </row>
        <row r="12163">
          <cell r="A12163">
            <v>6406203</v>
          </cell>
          <cell r="B12163" t="str">
            <v>64-062-03</v>
          </cell>
          <cell r="C12163" t="str">
            <v xml:space="preserve">SPEC LOOP FG3 CONTRAC 40X0,7            </v>
          </cell>
          <cell r="D12163" t="str">
            <v>PC</v>
          </cell>
          <cell r="E12163">
            <v>1.79</v>
          </cell>
          <cell r="F12163">
            <v>4.4749999999999996</v>
          </cell>
        </row>
        <row r="12164">
          <cell r="A12164">
            <v>6406204</v>
          </cell>
          <cell r="B12164" t="str">
            <v>64-062-04</v>
          </cell>
          <cell r="C12164" t="str">
            <v xml:space="preserve">SPEC LOOP FG4 CONTRAC 40X0,7            </v>
          </cell>
          <cell r="D12164" t="str">
            <v>PC</v>
          </cell>
          <cell r="E12164">
            <v>1.79</v>
          </cell>
          <cell r="F12164">
            <v>4.4749999999999996</v>
          </cell>
        </row>
        <row r="12165">
          <cell r="A12165">
            <v>6406301</v>
          </cell>
          <cell r="B12165" t="str">
            <v>64-063-01</v>
          </cell>
          <cell r="C12165" t="str">
            <v xml:space="preserve">SPEC LOOP FG1 PLAT 40X0,7MM             </v>
          </cell>
          <cell r="D12165" t="str">
            <v>PC</v>
          </cell>
          <cell r="E12165">
            <v>44.6</v>
          </cell>
          <cell r="F12165">
            <v>111.5</v>
          </cell>
        </row>
        <row r="12166">
          <cell r="A12166">
            <v>6406302</v>
          </cell>
          <cell r="B12166" t="str">
            <v>64-063-02</v>
          </cell>
          <cell r="C12166" t="str">
            <v xml:space="preserve">SPEC LOOP FG2 PLAT 40X0,7MM             </v>
          </cell>
          <cell r="D12166" t="str">
            <v>PC</v>
          </cell>
          <cell r="E12166">
            <v>44.4</v>
          </cell>
          <cell r="F12166">
            <v>111</v>
          </cell>
        </row>
        <row r="12167">
          <cell r="A12167">
            <v>6406303</v>
          </cell>
          <cell r="B12167" t="str">
            <v>64-063-03</v>
          </cell>
          <cell r="C12167" t="str">
            <v xml:space="preserve">SPEC LOOP FG3 PLAT 40X0,7MM             </v>
          </cell>
          <cell r="D12167" t="str">
            <v>PC</v>
          </cell>
          <cell r="E12167">
            <v>46.9</v>
          </cell>
          <cell r="F12167">
            <v>117.25</v>
          </cell>
        </row>
        <row r="12168">
          <cell r="A12168">
            <v>6406304</v>
          </cell>
          <cell r="B12168" t="str">
            <v>64-063-04</v>
          </cell>
          <cell r="C12168" t="str">
            <v xml:space="preserve">SPEC LOOP FG4 PLAT 40X0,7MM             </v>
          </cell>
          <cell r="D12168" t="str">
            <v>PC</v>
          </cell>
          <cell r="E12168">
            <v>50.4</v>
          </cell>
          <cell r="F12168">
            <v>126</v>
          </cell>
        </row>
        <row r="12169">
          <cell r="A12169">
            <v>6406401</v>
          </cell>
          <cell r="B12169" t="str">
            <v>64-064-01</v>
          </cell>
          <cell r="C12169" t="str">
            <v xml:space="preserve">SPEC LOOP FG1 CONTRAC 60X0,5            </v>
          </cell>
          <cell r="D12169" t="str">
            <v>PC</v>
          </cell>
          <cell r="E12169">
            <v>1.79</v>
          </cell>
          <cell r="F12169">
            <v>4.4749999999999996</v>
          </cell>
        </row>
        <row r="12170">
          <cell r="A12170">
            <v>6406402</v>
          </cell>
          <cell r="B12170" t="str">
            <v>64-064-02</v>
          </cell>
          <cell r="C12170" t="str">
            <v xml:space="preserve">SPEC LOOP FG2 CONTRAC 60X0,5            </v>
          </cell>
          <cell r="D12170" t="str">
            <v>PC</v>
          </cell>
          <cell r="E12170">
            <v>1.79</v>
          </cell>
          <cell r="F12170">
            <v>4.4749999999999996</v>
          </cell>
        </row>
        <row r="12171">
          <cell r="A12171">
            <v>6406403</v>
          </cell>
          <cell r="B12171" t="str">
            <v>64-064-03</v>
          </cell>
          <cell r="C12171" t="str">
            <v xml:space="preserve">SPEC LOOP FG3 CONTRAC 60X0,5            </v>
          </cell>
          <cell r="D12171" t="str">
            <v>PC</v>
          </cell>
          <cell r="E12171">
            <v>1.79</v>
          </cell>
          <cell r="F12171">
            <v>4.4749999999999996</v>
          </cell>
        </row>
        <row r="12172">
          <cell r="A12172">
            <v>6406404</v>
          </cell>
          <cell r="B12172" t="str">
            <v>64-064-04</v>
          </cell>
          <cell r="C12172" t="str">
            <v xml:space="preserve">SPEC LOOP FG4 CONTRAC 60X0,5            </v>
          </cell>
          <cell r="D12172" t="str">
            <v>PC</v>
          </cell>
          <cell r="E12172">
            <v>1.79</v>
          </cell>
          <cell r="F12172">
            <v>4.4749999999999996</v>
          </cell>
        </row>
        <row r="12173">
          <cell r="A12173">
            <v>6406501</v>
          </cell>
          <cell r="B12173" t="str">
            <v>64-065-01</v>
          </cell>
          <cell r="C12173" t="str">
            <v xml:space="preserve">SPEC LOOP FG1 CONTRAC 60X0,7            </v>
          </cell>
          <cell r="D12173" t="str">
            <v>PC</v>
          </cell>
          <cell r="E12173">
            <v>1.79</v>
          </cell>
          <cell r="F12173">
            <v>4.4749999999999996</v>
          </cell>
        </row>
        <row r="12174">
          <cell r="A12174">
            <v>6406502</v>
          </cell>
          <cell r="B12174" t="str">
            <v>64-065-02</v>
          </cell>
          <cell r="C12174" t="str">
            <v xml:space="preserve">SPEC LOOP FG2 CONTRAC 60X0,7            </v>
          </cell>
          <cell r="D12174" t="str">
            <v>PC</v>
          </cell>
          <cell r="E12174">
            <v>1.79</v>
          </cell>
          <cell r="F12174">
            <v>4.4749999999999996</v>
          </cell>
        </row>
        <row r="12175">
          <cell r="A12175">
            <v>6406503</v>
          </cell>
          <cell r="B12175" t="str">
            <v>64-065-03</v>
          </cell>
          <cell r="C12175" t="str">
            <v xml:space="preserve">SPEC LOOP FG3 CONTRAC 60X0,7            </v>
          </cell>
          <cell r="D12175" t="str">
            <v>PC</v>
          </cell>
          <cell r="E12175">
            <v>1.79</v>
          </cell>
          <cell r="F12175">
            <v>4.4749999999999996</v>
          </cell>
        </row>
        <row r="12176">
          <cell r="A12176">
            <v>6406504</v>
          </cell>
          <cell r="B12176" t="str">
            <v>64-065-04</v>
          </cell>
          <cell r="C12176" t="str">
            <v xml:space="preserve">SPEC LOOP FG4 CONTRAC 60X0,7            </v>
          </cell>
          <cell r="D12176" t="str">
            <v>PC</v>
          </cell>
          <cell r="E12176">
            <v>1.79</v>
          </cell>
          <cell r="F12176">
            <v>4.4749999999999996</v>
          </cell>
        </row>
        <row r="12177">
          <cell r="A12177">
            <v>6406701</v>
          </cell>
          <cell r="B12177" t="str">
            <v>64-067-01</v>
          </cell>
          <cell r="C12177" t="str">
            <v xml:space="preserve">SPEC LOOP FG1 CONTRAC100X0,7            </v>
          </cell>
          <cell r="D12177" t="str">
            <v>PC</v>
          </cell>
          <cell r="E12177">
            <v>1.79</v>
          </cell>
          <cell r="F12177">
            <v>4.4749999999999996</v>
          </cell>
        </row>
        <row r="12178">
          <cell r="A12178">
            <v>6406702</v>
          </cell>
          <cell r="B12178" t="str">
            <v>64-067-02</v>
          </cell>
          <cell r="C12178" t="str">
            <v xml:space="preserve">SPEC LOOP FG2 CONTRAC100X0,7            </v>
          </cell>
          <cell r="D12178" t="str">
            <v>PC</v>
          </cell>
          <cell r="E12178">
            <v>1.79</v>
          </cell>
          <cell r="F12178">
            <v>4.4749999999999996</v>
          </cell>
        </row>
        <row r="12179">
          <cell r="A12179">
            <v>6406703</v>
          </cell>
          <cell r="B12179" t="str">
            <v>64-067-03</v>
          </cell>
          <cell r="C12179" t="str">
            <v xml:space="preserve">SPEC LOOP FG3 CONTRAC100X0,7            </v>
          </cell>
          <cell r="D12179" t="str">
            <v>PC</v>
          </cell>
          <cell r="E12179">
            <v>1.79</v>
          </cell>
          <cell r="F12179">
            <v>4.4749999999999996</v>
          </cell>
        </row>
        <row r="12180">
          <cell r="A12180">
            <v>6406704</v>
          </cell>
          <cell r="B12180" t="str">
            <v>64-067-04</v>
          </cell>
          <cell r="C12180" t="str">
            <v xml:space="preserve">SPEC LOOP FG4 CONTRAC100X0,7            </v>
          </cell>
          <cell r="D12180" t="str">
            <v>PC</v>
          </cell>
          <cell r="E12180">
            <v>1.79</v>
          </cell>
          <cell r="F12180">
            <v>4.4749999999999996</v>
          </cell>
        </row>
        <row r="12181">
          <cell r="A12181">
            <v>6407001</v>
          </cell>
          <cell r="B12181" t="str">
            <v>64-070-01</v>
          </cell>
          <cell r="C12181" t="str">
            <v xml:space="preserve">DISS NEEDLE FG1 CTCD 40X0,5             </v>
          </cell>
          <cell r="D12181" t="str">
            <v>PC</v>
          </cell>
          <cell r="E12181">
            <v>1.22</v>
          </cell>
          <cell r="F12181">
            <v>3.05</v>
          </cell>
        </row>
        <row r="12182">
          <cell r="A12182">
            <v>6407002</v>
          </cell>
          <cell r="B12182" t="str">
            <v>64-070-02</v>
          </cell>
          <cell r="C12182" t="str">
            <v xml:space="preserve">DISS NEEDLE FIG2 CTCD 40X0,5            </v>
          </cell>
          <cell r="D12182" t="str">
            <v>PC</v>
          </cell>
          <cell r="E12182">
            <v>1.22</v>
          </cell>
          <cell r="F12182">
            <v>3.05</v>
          </cell>
        </row>
        <row r="12183">
          <cell r="A12183">
            <v>6407003</v>
          </cell>
          <cell r="B12183" t="str">
            <v>64-070-03</v>
          </cell>
          <cell r="C12183" t="str">
            <v xml:space="preserve">DISS NEEDLE FIG3 CTCD 40X0,5            </v>
          </cell>
          <cell r="D12183" t="str">
            <v>PC</v>
          </cell>
          <cell r="E12183">
            <v>2.63</v>
          </cell>
          <cell r="F12183">
            <v>6.5749999999999993</v>
          </cell>
        </row>
        <row r="12184">
          <cell r="A12184">
            <v>6407004</v>
          </cell>
          <cell r="B12184" t="str">
            <v>64-070-04</v>
          </cell>
          <cell r="C12184" t="str">
            <v xml:space="preserve">DISS NEEDLE FIG4 CTCD 40X0,5            </v>
          </cell>
          <cell r="D12184" t="str">
            <v>PC</v>
          </cell>
          <cell r="E12184">
            <v>2.38</v>
          </cell>
          <cell r="F12184">
            <v>5.9499999999999993</v>
          </cell>
        </row>
        <row r="12185">
          <cell r="A12185">
            <v>6407005</v>
          </cell>
          <cell r="B12185" t="str">
            <v>64-070-05</v>
          </cell>
          <cell r="C12185" t="str">
            <v xml:space="preserve">DISS NEEDLE FIG5 CTCD 40X0,5            </v>
          </cell>
          <cell r="D12185" t="str">
            <v>PC</v>
          </cell>
          <cell r="E12185">
            <v>2.98</v>
          </cell>
          <cell r="F12185">
            <v>7.45</v>
          </cell>
        </row>
        <row r="12186">
          <cell r="A12186">
            <v>6407101</v>
          </cell>
          <cell r="B12186" t="str">
            <v>64-071-01</v>
          </cell>
          <cell r="C12186" t="str">
            <v xml:space="preserve">DISS NEEDLE FIG1 PLAT 40X0,5            </v>
          </cell>
          <cell r="D12186" t="str">
            <v>PC</v>
          </cell>
          <cell r="E12186">
            <v>23.7</v>
          </cell>
          <cell r="F12186">
            <v>59.25</v>
          </cell>
        </row>
        <row r="12187">
          <cell r="A12187">
            <v>6407102</v>
          </cell>
          <cell r="B12187" t="str">
            <v>64-071-02</v>
          </cell>
          <cell r="C12187" t="str">
            <v xml:space="preserve">DISS NEEDLE FIG2 PLAT 40X0,5            </v>
          </cell>
          <cell r="D12187" t="str">
            <v>PC</v>
          </cell>
          <cell r="E12187">
            <v>23.7</v>
          </cell>
          <cell r="F12187">
            <v>59.25</v>
          </cell>
        </row>
        <row r="12188">
          <cell r="A12188">
            <v>6407103</v>
          </cell>
          <cell r="B12188" t="str">
            <v>64-071-03</v>
          </cell>
          <cell r="C12188" t="str">
            <v xml:space="preserve">DISS NEEDLE FIG3 PLAT 40X0,5            </v>
          </cell>
          <cell r="D12188" t="str">
            <v>PC</v>
          </cell>
          <cell r="E12188">
            <v>23.4</v>
          </cell>
          <cell r="F12188">
            <v>58.5</v>
          </cell>
        </row>
        <row r="12189">
          <cell r="A12189">
            <v>6407104</v>
          </cell>
          <cell r="B12189" t="str">
            <v>64-071-04</v>
          </cell>
          <cell r="C12189" t="str">
            <v xml:space="preserve">DISS NEEDLE FIG4 PLAT 40X0,5            </v>
          </cell>
          <cell r="D12189" t="str">
            <v>PC</v>
          </cell>
          <cell r="E12189">
            <v>26</v>
          </cell>
          <cell r="F12189">
            <v>65</v>
          </cell>
        </row>
        <row r="12190">
          <cell r="A12190">
            <v>6407105</v>
          </cell>
          <cell r="B12190" t="str">
            <v>64-071-05</v>
          </cell>
          <cell r="C12190" t="str">
            <v xml:space="preserve">DISS NEEDLE FIG5 PLAT 40X0,5            </v>
          </cell>
          <cell r="D12190" t="str">
            <v>PC</v>
          </cell>
          <cell r="E12190">
            <v>26.7</v>
          </cell>
          <cell r="F12190">
            <v>66.75</v>
          </cell>
        </row>
        <row r="12191">
          <cell r="A12191">
            <v>6408024</v>
          </cell>
          <cell r="B12191" t="str">
            <v>64-080-24</v>
          </cell>
          <cell r="C12191" t="str">
            <v xml:space="preserve">KOLLE DISS NEEDLE HOLDER                </v>
          </cell>
          <cell r="D12191" t="str">
            <v>PC</v>
          </cell>
          <cell r="E12191">
            <v>6.34</v>
          </cell>
          <cell r="F12191">
            <v>15.85</v>
          </cell>
        </row>
        <row r="12192">
          <cell r="A12192">
            <v>6408116</v>
          </cell>
          <cell r="B12192" t="str">
            <v>64-081-16</v>
          </cell>
          <cell r="C12192" t="str">
            <v xml:space="preserve">KOLLE DISSECTION NDH, PLASTIC HANDLE    </v>
          </cell>
          <cell r="D12192" t="str">
            <v>PC</v>
          </cell>
          <cell r="E12192">
            <v>5.83</v>
          </cell>
          <cell r="F12192">
            <v>14.574999999999999</v>
          </cell>
        </row>
        <row r="12193">
          <cell r="A12193">
            <v>6408124</v>
          </cell>
          <cell r="B12193" t="str">
            <v>64-081-24</v>
          </cell>
          <cell r="C12193" t="str">
            <v xml:space="preserve">KOLLE DISS NEEDLE HOLDER                </v>
          </cell>
          <cell r="D12193" t="str">
            <v>PC</v>
          </cell>
          <cell r="E12193">
            <v>7.03</v>
          </cell>
          <cell r="F12193">
            <v>17.574999999999999</v>
          </cell>
        </row>
        <row r="12194">
          <cell r="A12194">
            <v>6408724</v>
          </cell>
          <cell r="B12194" t="str">
            <v>64-087-24</v>
          </cell>
          <cell r="C12194" t="str">
            <v xml:space="preserve">DISSECT NEEDLE HOLDER    ALU            </v>
          </cell>
          <cell r="D12194" t="str">
            <v>PC</v>
          </cell>
          <cell r="E12194">
            <v>7.66</v>
          </cell>
          <cell r="F12194">
            <v>19.149999999999999</v>
          </cell>
        </row>
        <row r="12195">
          <cell r="A12195">
            <v>6408924</v>
          </cell>
          <cell r="B12195" t="str">
            <v>64-089-24</v>
          </cell>
          <cell r="C12195" t="str">
            <v xml:space="preserve">CTCD LOOP W PLASTIC HANDLE              </v>
          </cell>
          <cell r="D12195" t="str">
            <v>PC</v>
          </cell>
          <cell r="E12195">
            <v>7.13</v>
          </cell>
          <cell r="F12195">
            <v>17.824999999999999</v>
          </cell>
        </row>
        <row r="12196">
          <cell r="A12196">
            <v>6417021</v>
          </cell>
          <cell r="B12196" t="str">
            <v>64-170-21</v>
          </cell>
          <cell r="C12196" t="str">
            <v xml:space="preserve">KOLLE SPUTUM FORCEPS                    </v>
          </cell>
          <cell r="D12196" t="str">
            <v>PC</v>
          </cell>
          <cell r="E12196">
            <v>17.5</v>
          </cell>
          <cell r="F12196">
            <v>43.75</v>
          </cell>
        </row>
        <row r="12197">
          <cell r="A12197">
            <v>6433715</v>
          </cell>
          <cell r="B12197" t="str">
            <v>64-337-15</v>
          </cell>
          <cell r="C12197" t="str">
            <v xml:space="preserve">MICROSC SLIDE STAINING RACK             </v>
          </cell>
          <cell r="D12197" t="str">
            <v>PC</v>
          </cell>
          <cell r="E12197">
            <v>23.5</v>
          </cell>
          <cell r="F12197">
            <v>58.75</v>
          </cell>
        </row>
        <row r="12198">
          <cell r="A12198">
            <v>6433822</v>
          </cell>
          <cell r="B12198" t="str">
            <v>64-338-22</v>
          </cell>
          <cell r="C12198" t="str">
            <v xml:space="preserve">MICRO SLIDES RACK                       </v>
          </cell>
          <cell r="D12198" t="str">
            <v>PC</v>
          </cell>
          <cell r="E12198">
            <v>36.4</v>
          </cell>
          <cell r="F12198">
            <v>91</v>
          </cell>
        </row>
        <row r="12199">
          <cell r="A12199">
            <v>6433920</v>
          </cell>
          <cell r="B12199" t="str">
            <v>64-339-20</v>
          </cell>
          <cell r="C12199" t="str">
            <v xml:space="preserve">MICRO-SLIDES RACK                       </v>
          </cell>
          <cell r="D12199" t="str">
            <v>PC</v>
          </cell>
          <cell r="E12199">
            <v>36.4</v>
          </cell>
          <cell r="F12199">
            <v>91</v>
          </cell>
        </row>
        <row r="12200">
          <cell r="A12200">
            <v>6434000</v>
          </cell>
          <cell r="B12200" t="str">
            <v>64-340-00</v>
          </cell>
          <cell r="C12200" t="str">
            <v xml:space="preserve">MICR SLIDE DRYING STAIN RACK            </v>
          </cell>
          <cell r="D12200" t="str">
            <v>PC</v>
          </cell>
          <cell r="E12200">
            <v>64.400000000000006</v>
          </cell>
          <cell r="F12200">
            <v>161</v>
          </cell>
        </row>
        <row r="12201">
          <cell r="A12201">
            <v>6437500</v>
          </cell>
          <cell r="B12201" t="str">
            <v>64-375-00</v>
          </cell>
          <cell r="C12201" t="str">
            <v xml:space="preserve">TRAY FOR MICROSCOPE SLIDES              </v>
          </cell>
          <cell r="D12201" t="str">
            <v>PC</v>
          </cell>
          <cell r="E12201">
            <v>8.84</v>
          </cell>
          <cell r="F12201">
            <v>22.1</v>
          </cell>
        </row>
        <row r="12202">
          <cell r="A12202">
            <v>6438100</v>
          </cell>
          <cell r="B12202" t="str">
            <v>64-381-00</v>
          </cell>
          <cell r="C12202" t="str">
            <v xml:space="preserve">CASE FOR 100 MICROSC SLIDES             </v>
          </cell>
          <cell r="D12202" t="str">
            <v>PC</v>
          </cell>
          <cell r="E12202">
            <v>23.7</v>
          </cell>
          <cell r="F12202">
            <v>59.25</v>
          </cell>
        </row>
        <row r="12203">
          <cell r="A12203">
            <v>6501416</v>
          </cell>
          <cell r="B12203" t="str">
            <v>65-014-16</v>
          </cell>
          <cell r="C12203" t="str">
            <v xml:space="preserve">SPOON OF PLEXIGLASS 15CM                </v>
          </cell>
          <cell r="D12203" t="str">
            <v>PC</v>
          </cell>
          <cell r="E12203">
            <v>5.6</v>
          </cell>
          <cell r="F12203">
            <v>14</v>
          </cell>
        </row>
        <row r="12204">
          <cell r="A12204">
            <v>6501920</v>
          </cell>
          <cell r="B12204" t="str">
            <v>65-019-20</v>
          </cell>
          <cell r="C12204" t="str">
            <v xml:space="preserve">DOUBLE SPATULA PLEXIGL 20CM             </v>
          </cell>
          <cell r="D12204" t="str">
            <v>PC</v>
          </cell>
          <cell r="E12204">
            <v>9.08</v>
          </cell>
          <cell r="F12204">
            <v>22.7</v>
          </cell>
        </row>
        <row r="12205">
          <cell r="A12205">
            <v>6503019</v>
          </cell>
          <cell r="B12205" t="str">
            <v>65-030-19</v>
          </cell>
          <cell r="C12205" t="str">
            <v xml:space="preserve">PARTOUT SPOON 19CM                      </v>
          </cell>
          <cell r="D12205" t="str">
            <v>PC</v>
          </cell>
          <cell r="E12205">
            <v>7.03</v>
          </cell>
          <cell r="F12205">
            <v>17.574999999999999</v>
          </cell>
        </row>
        <row r="12206">
          <cell r="A12206">
            <v>6503115</v>
          </cell>
          <cell r="B12206" t="str">
            <v>65-031-15</v>
          </cell>
          <cell r="C12206" t="str">
            <v xml:space="preserve">TAMSON SPOON 15 CM                      </v>
          </cell>
          <cell r="D12206" t="str">
            <v>PC</v>
          </cell>
          <cell r="E12206">
            <v>2.38</v>
          </cell>
          <cell r="F12206">
            <v>5.9499999999999993</v>
          </cell>
        </row>
        <row r="12207">
          <cell r="A12207">
            <v>6505619</v>
          </cell>
          <cell r="B12207" t="str">
            <v>65-056-19</v>
          </cell>
          <cell r="C12207" t="str">
            <v xml:space="preserve">RATZOW SPATULA FENESTR 19CM             </v>
          </cell>
          <cell r="D12207" t="str">
            <v>PC</v>
          </cell>
          <cell r="E12207">
            <v>5.83</v>
          </cell>
          <cell r="F12207">
            <v>14.574999999999999</v>
          </cell>
        </row>
        <row r="12208">
          <cell r="A12208">
            <v>6506008</v>
          </cell>
          <cell r="B12208" t="str">
            <v>65-060-08</v>
          </cell>
          <cell r="C12208" t="str">
            <v xml:space="preserve">MARTIN FLEXIBL SPATULA BL8CM            </v>
          </cell>
          <cell r="D12208" t="str">
            <v>PC</v>
          </cell>
          <cell r="E12208">
            <v>9.66</v>
          </cell>
          <cell r="F12208">
            <v>24.15</v>
          </cell>
        </row>
        <row r="12209">
          <cell r="A12209">
            <v>6506010</v>
          </cell>
          <cell r="B12209" t="str">
            <v>65-060-10</v>
          </cell>
          <cell r="C12209" t="str">
            <v xml:space="preserve">MARTIN FLEXIBL SPATUL BL10CM            </v>
          </cell>
          <cell r="D12209" t="str">
            <v>PC</v>
          </cell>
          <cell r="E12209">
            <v>12</v>
          </cell>
          <cell r="F12209">
            <v>30</v>
          </cell>
        </row>
        <row r="12210">
          <cell r="A12210">
            <v>6506219</v>
          </cell>
          <cell r="B12210" t="str">
            <v>65-062-19</v>
          </cell>
          <cell r="C12210" t="str">
            <v xml:space="preserve">SPATULA WOOD HANDLE 19CM                </v>
          </cell>
          <cell r="D12210" t="str">
            <v>PC</v>
          </cell>
          <cell r="E12210">
            <v>9.41</v>
          </cell>
          <cell r="F12210">
            <v>23.524999999999999</v>
          </cell>
        </row>
        <row r="12211">
          <cell r="A12211">
            <v>6506222</v>
          </cell>
          <cell r="B12211" t="str">
            <v>65-062-22</v>
          </cell>
          <cell r="C12211" t="str">
            <v xml:space="preserve">SPATULA WOOD HANDLE 22CM                </v>
          </cell>
          <cell r="D12211" t="str">
            <v>PC</v>
          </cell>
          <cell r="E12211">
            <v>14.3</v>
          </cell>
          <cell r="F12211">
            <v>35.75</v>
          </cell>
        </row>
        <row r="12212">
          <cell r="A12212">
            <v>6506225</v>
          </cell>
          <cell r="B12212" t="str">
            <v>65-062-25</v>
          </cell>
          <cell r="C12212" t="str">
            <v xml:space="preserve">SPATULA WOOD HANDLE 25CM                </v>
          </cell>
          <cell r="D12212" t="str">
            <v>PC</v>
          </cell>
          <cell r="E12212">
            <v>15</v>
          </cell>
          <cell r="F12212">
            <v>37.5</v>
          </cell>
        </row>
        <row r="12213">
          <cell r="A12213">
            <v>6506921</v>
          </cell>
          <cell r="B12213" t="str">
            <v>65-069-21</v>
          </cell>
          <cell r="C12213" t="str">
            <v xml:space="preserve">SPATULA WOOD HANDLE 21CM                </v>
          </cell>
          <cell r="D12213" t="str">
            <v>PC</v>
          </cell>
          <cell r="E12213">
            <v>14.3</v>
          </cell>
          <cell r="F12213">
            <v>35.75</v>
          </cell>
        </row>
        <row r="12214">
          <cell r="A12214">
            <v>6507220</v>
          </cell>
          <cell r="B12214" t="str">
            <v>65-072-20</v>
          </cell>
          <cell r="C12214" t="str">
            <v xml:space="preserve">SPATULA RIGID WOOD HDL 20CM             </v>
          </cell>
          <cell r="D12214" t="str">
            <v>PC</v>
          </cell>
          <cell r="E12214">
            <v>12</v>
          </cell>
          <cell r="F12214">
            <v>30</v>
          </cell>
        </row>
        <row r="12215">
          <cell r="A12215">
            <v>6507319</v>
          </cell>
          <cell r="B12215" t="str">
            <v>65-073-19</v>
          </cell>
          <cell r="C12215" t="str">
            <v xml:space="preserve">SPATULA FLEX  WOOD HDL 19CM             </v>
          </cell>
          <cell r="D12215" t="str">
            <v>PC</v>
          </cell>
          <cell r="E12215">
            <v>13.4</v>
          </cell>
          <cell r="F12215">
            <v>33.5</v>
          </cell>
        </row>
        <row r="12216">
          <cell r="A12216">
            <v>6516110</v>
          </cell>
          <cell r="B12216" t="str">
            <v>65-161-10</v>
          </cell>
          <cell r="C12216" t="str">
            <v xml:space="preserve">WEIGHING SCOOP PLEXI 10CM               </v>
          </cell>
          <cell r="D12216" t="str">
            <v>PC</v>
          </cell>
          <cell r="E12216">
            <v>6.12</v>
          </cell>
          <cell r="F12216">
            <v>15.3</v>
          </cell>
        </row>
        <row r="12217">
          <cell r="A12217">
            <v>6516116</v>
          </cell>
          <cell r="B12217" t="str">
            <v>65-161-16</v>
          </cell>
          <cell r="C12217" t="str">
            <v xml:space="preserve">POWDER SCOOP OF PLEXI 16 CM             </v>
          </cell>
          <cell r="D12217" t="str">
            <v>PC</v>
          </cell>
          <cell r="E12217">
            <v>6.12</v>
          </cell>
          <cell r="F12217">
            <v>15.3</v>
          </cell>
        </row>
        <row r="12218">
          <cell r="A12218">
            <v>6518001</v>
          </cell>
          <cell r="B12218" t="str">
            <v>65-180-01</v>
          </cell>
          <cell r="C12218" t="str">
            <v xml:space="preserve">KEYL POWD DISP MEAS SCOOP               </v>
          </cell>
          <cell r="D12218" t="str">
            <v>PC</v>
          </cell>
          <cell r="E12218">
            <v>42.7</v>
          </cell>
          <cell r="F12218">
            <v>106.75</v>
          </cell>
        </row>
        <row r="12219">
          <cell r="A12219">
            <v>6532002</v>
          </cell>
          <cell r="B12219" t="str">
            <v>65-320-02</v>
          </cell>
          <cell r="C12219" t="str">
            <v xml:space="preserve">CORK BORER SHARPENER FG13-18            </v>
          </cell>
          <cell r="D12219" t="str">
            <v>PC</v>
          </cell>
          <cell r="E12219">
            <v>15.9</v>
          </cell>
          <cell r="F12219">
            <v>39.75</v>
          </cell>
        </row>
        <row r="12220">
          <cell r="A12220">
            <v>6540001</v>
          </cell>
          <cell r="B12220" t="str">
            <v>65-400-01</v>
          </cell>
          <cell r="C12220" t="str">
            <v xml:space="preserve">GLASS CUTTER TC METAL                   </v>
          </cell>
          <cell r="D12220" t="str">
            <v>PC</v>
          </cell>
          <cell r="E12220">
            <v>63.1</v>
          </cell>
          <cell r="F12220">
            <v>157.75</v>
          </cell>
        </row>
        <row r="12221">
          <cell r="A12221">
            <v>6540002</v>
          </cell>
          <cell r="B12221" t="str">
            <v>65-400-02</v>
          </cell>
          <cell r="C12221" t="str">
            <v xml:space="preserve">TC BLADE F GLASS CUTTER                 </v>
          </cell>
          <cell r="D12221" t="str">
            <v>PC</v>
          </cell>
          <cell r="E12221">
            <v>49.5</v>
          </cell>
          <cell r="F12221">
            <v>123.75</v>
          </cell>
        </row>
        <row r="12222">
          <cell r="A12222">
            <v>6541501</v>
          </cell>
          <cell r="B12222" t="str">
            <v>65-415-01</v>
          </cell>
          <cell r="C12222" t="str">
            <v xml:space="preserve">GRIFFIN GLASS TUBE CUTTER               </v>
          </cell>
          <cell r="D12222" t="str">
            <v>PC</v>
          </cell>
          <cell r="E12222">
            <v>15.4</v>
          </cell>
          <cell r="F12222">
            <v>38.5</v>
          </cell>
        </row>
        <row r="12223">
          <cell r="A12223">
            <v>6541502</v>
          </cell>
          <cell r="B12223" t="str">
            <v>65-415-02</v>
          </cell>
          <cell r="C12223" t="str">
            <v xml:space="preserve">SPARE WHEEL FOR GRIFFIN                 </v>
          </cell>
          <cell r="D12223" t="str">
            <v>PC</v>
          </cell>
          <cell r="E12223">
            <v>2.63</v>
          </cell>
          <cell r="F12223">
            <v>6.5749999999999993</v>
          </cell>
        </row>
        <row r="12224">
          <cell r="A12224">
            <v>6543001</v>
          </cell>
          <cell r="B12224" t="str">
            <v>65-430-01</v>
          </cell>
          <cell r="C12224" t="str">
            <v xml:space="preserve">GLASS MARK PENCIL HARD MET              </v>
          </cell>
          <cell r="D12224" t="str">
            <v>PC</v>
          </cell>
          <cell r="E12224">
            <v>45.3</v>
          </cell>
          <cell r="F12224">
            <v>113.25</v>
          </cell>
        </row>
        <row r="12225">
          <cell r="A12225">
            <v>6543002</v>
          </cell>
          <cell r="B12225" t="str">
            <v>65-430-02</v>
          </cell>
          <cell r="C12225" t="str">
            <v xml:space="preserve">HARD MET TIP F GLASS PENCIL             </v>
          </cell>
          <cell r="D12225" t="str">
            <v>PC</v>
          </cell>
          <cell r="E12225">
            <v>10.6</v>
          </cell>
          <cell r="F12225">
            <v>26.5</v>
          </cell>
        </row>
        <row r="12226">
          <cell r="A12226">
            <v>6543200</v>
          </cell>
          <cell r="B12226" t="str">
            <v>65-432-00</v>
          </cell>
          <cell r="C12226" t="str">
            <v xml:space="preserve">GLASPENCIL TC, TIP                      </v>
          </cell>
          <cell r="D12226" t="str">
            <v>PC</v>
          </cell>
          <cell r="E12226">
            <v>27.4</v>
          </cell>
          <cell r="F12226">
            <v>68.5</v>
          </cell>
        </row>
        <row r="12227">
          <cell r="A12227">
            <v>6543300</v>
          </cell>
          <cell r="B12227" t="str">
            <v>65-433-00</v>
          </cell>
          <cell r="C12227" t="str">
            <v xml:space="preserve">GLASPENCIL WITH LOUPE, TC               </v>
          </cell>
          <cell r="D12227" t="str">
            <v>PC</v>
          </cell>
          <cell r="E12227">
            <v>29.8</v>
          </cell>
          <cell r="F12227">
            <v>74.5</v>
          </cell>
        </row>
        <row r="12228">
          <cell r="A12228">
            <v>6543501</v>
          </cell>
          <cell r="B12228" t="str">
            <v>65-435-01</v>
          </cell>
          <cell r="C12228" t="str">
            <v xml:space="preserve">VIBROSCRIPT EL GLASS PENCIL             </v>
          </cell>
          <cell r="D12228" t="str">
            <v>PC</v>
          </cell>
          <cell r="E12228">
            <v>130</v>
          </cell>
          <cell r="F12228">
            <v>325</v>
          </cell>
        </row>
        <row r="12229">
          <cell r="A12229">
            <v>6543605</v>
          </cell>
          <cell r="B12229" t="str">
            <v>65-436-05</v>
          </cell>
          <cell r="C12229" t="str">
            <v xml:space="preserve">HARD METAL POINT F VIBROSCR             </v>
          </cell>
          <cell r="D12229" t="str">
            <v>PC</v>
          </cell>
          <cell r="E12229">
            <v>6.34</v>
          </cell>
          <cell r="F12229">
            <v>15.85</v>
          </cell>
        </row>
        <row r="12230">
          <cell r="A12230">
            <v>6550112</v>
          </cell>
          <cell r="B12230" t="str">
            <v>65-501-12</v>
          </cell>
          <cell r="C12230" t="str">
            <v xml:space="preserve">PIPETTE SUPPORT WOOD F 12PCS            </v>
          </cell>
          <cell r="D12230" t="str">
            <v>PC</v>
          </cell>
          <cell r="E12230">
            <v>31.3</v>
          </cell>
          <cell r="F12230">
            <v>78.25</v>
          </cell>
        </row>
        <row r="12231">
          <cell r="A12231">
            <v>6550540</v>
          </cell>
          <cell r="B12231" t="str">
            <v>65-505-40</v>
          </cell>
          <cell r="C12231" t="str">
            <v xml:space="preserve">PIPETTE SUPPORT CPL F 40 PCS            </v>
          </cell>
          <cell r="D12231" t="str">
            <v>PC</v>
          </cell>
          <cell r="E12231">
            <v>76</v>
          </cell>
          <cell r="F12231">
            <v>190</v>
          </cell>
        </row>
        <row r="12232">
          <cell r="A12232">
            <v>6550640</v>
          </cell>
          <cell r="B12232" t="str">
            <v>65-506-40</v>
          </cell>
          <cell r="C12232" t="str">
            <v xml:space="preserve">DBL DISK F PIP SUPP F 40 PCS            </v>
          </cell>
          <cell r="D12232" t="str">
            <v>PC</v>
          </cell>
          <cell r="E12232">
            <v>39.799999999999997</v>
          </cell>
          <cell r="F12232">
            <v>99.5</v>
          </cell>
        </row>
        <row r="12233">
          <cell r="A12233">
            <v>6550701</v>
          </cell>
          <cell r="B12233" t="str">
            <v>65-507-01</v>
          </cell>
          <cell r="C12233" t="str">
            <v xml:space="preserve">FIXING SLEEVE F PIP SUPPORT             </v>
          </cell>
          <cell r="D12233" t="str">
            <v>PC</v>
          </cell>
          <cell r="E12233">
            <v>4.04</v>
          </cell>
          <cell r="F12233">
            <v>10.1</v>
          </cell>
        </row>
        <row r="12234">
          <cell r="A12234">
            <v>6550801</v>
          </cell>
          <cell r="B12234" t="str">
            <v>65-508-01</v>
          </cell>
          <cell r="C12234" t="str">
            <v xml:space="preserve">TRIPOD CPL F PIPETTE SUPPORT            </v>
          </cell>
          <cell r="D12234" t="str">
            <v>PC</v>
          </cell>
          <cell r="E12234">
            <v>36.4</v>
          </cell>
          <cell r="F12234">
            <v>91</v>
          </cell>
        </row>
        <row r="12235">
          <cell r="A12235">
            <v>6552506</v>
          </cell>
          <cell r="B12235" t="str">
            <v>65-525-06</v>
          </cell>
          <cell r="C12235" t="str">
            <v xml:space="preserve">POLYWIRE PIP SUPPORT F 6PCS             </v>
          </cell>
          <cell r="D12235" t="str">
            <v>PC</v>
          </cell>
          <cell r="E12235">
            <v>15.4</v>
          </cell>
          <cell r="F12235">
            <v>38.5</v>
          </cell>
        </row>
        <row r="12236">
          <cell r="A12236">
            <v>6552606</v>
          </cell>
          <cell r="B12236" t="str">
            <v>65-526-06</v>
          </cell>
          <cell r="C12236" t="str">
            <v xml:space="preserve">POLYWIRE PIP SUPP W TUB F6PC            </v>
          </cell>
          <cell r="D12236" t="str">
            <v>PC</v>
          </cell>
          <cell r="E12236">
            <v>17.5</v>
          </cell>
          <cell r="F12236">
            <v>43.75</v>
          </cell>
        </row>
        <row r="12237">
          <cell r="A12237">
            <v>6553000</v>
          </cell>
          <cell r="B12237" t="str">
            <v>65-530-00</v>
          </cell>
          <cell r="C12237" t="str">
            <v xml:space="preserve">POLY PIPETTE RACK W DRAIN               </v>
          </cell>
          <cell r="D12237" t="str">
            <v>PC</v>
          </cell>
          <cell r="E12237">
            <v>24.3</v>
          </cell>
          <cell r="F12237">
            <v>60.75</v>
          </cell>
        </row>
        <row r="12238">
          <cell r="A12238">
            <v>6553001</v>
          </cell>
          <cell r="B12238" t="str">
            <v>65-530-01</v>
          </cell>
          <cell r="C12238" t="str">
            <v xml:space="preserve">POLY DRAIN FOR PIPETTE RACK             </v>
          </cell>
          <cell r="D12238" t="str">
            <v>PC</v>
          </cell>
          <cell r="E12238">
            <v>5.1100000000000003</v>
          </cell>
          <cell r="F12238">
            <v>12.775</v>
          </cell>
        </row>
        <row r="12239">
          <cell r="A12239">
            <v>6560000</v>
          </cell>
          <cell r="B12239" t="str">
            <v>65-600-00</v>
          </cell>
          <cell r="C12239" t="str">
            <v xml:space="preserve">BURETTE SUPPORT COMPL                   </v>
          </cell>
          <cell r="D12239" t="str">
            <v>PC</v>
          </cell>
          <cell r="E12239">
            <v>78.900000000000006</v>
          </cell>
          <cell r="F12239">
            <v>197.25</v>
          </cell>
        </row>
        <row r="12240">
          <cell r="A12240">
            <v>6560102</v>
          </cell>
          <cell r="B12240" t="str">
            <v>65-601-02</v>
          </cell>
          <cell r="C12240" t="str">
            <v xml:space="preserve">BURETTE CLAMP DOUBLE                    </v>
          </cell>
          <cell r="D12240" t="str">
            <v>PC</v>
          </cell>
          <cell r="E12240">
            <v>47.3</v>
          </cell>
          <cell r="F12240">
            <v>118.25</v>
          </cell>
        </row>
        <row r="12241">
          <cell r="A12241">
            <v>6560201</v>
          </cell>
          <cell r="B12241" t="str">
            <v>65-602-01</v>
          </cell>
          <cell r="C12241" t="str">
            <v xml:space="preserve">BURETTE CLAMP SINGLE                    </v>
          </cell>
          <cell r="D12241" t="str">
            <v>PC</v>
          </cell>
          <cell r="E12241">
            <v>36</v>
          </cell>
          <cell r="F12241">
            <v>90</v>
          </cell>
        </row>
        <row r="12242">
          <cell r="A12242">
            <v>6560301</v>
          </cell>
          <cell r="B12242" t="str">
            <v>65-603-01</v>
          </cell>
          <cell r="C12242" t="str">
            <v xml:space="preserve">WHITE GLASS PLATE F SUPPORT             </v>
          </cell>
          <cell r="D12242" t="str">
            <v>PC</v>
          </cell>
          <cell r="E12242">
            <v>1.78</v>
          </cell>
          <cell r="F12242">
            <v>4.45</v>
          </cell>
        </row>
        <row r="12243">
          <cell r="A12243">
            <v>6560302</v>
          </cell>
          <cell r="B12243" t="str">
            <v>65-603-02</v>
          </cell>
          <cell r="C12243" t="str">
            <v xml:space="preserve">BLACK GLASS PLATE F SUPPORT             </v>
          </cell>
          <cell r="D12243" t="str">
            <v>PC</v>
          </cell>
          <cell r="E12243">
            <v>1.78</v>
          </cell>
          <cell r="F12243">
            <v>4.45</v>
          </cell>
        </row>
        <row r="12244">
          <cell r="A12244">
            <v>6562103</v>
          </cell>
          <cell r="B12244" t="str">
            <v>65-621-03</v>
          </cell>
          <cell r="C12244" t="str">
            <v xml:space="preserve">BURETTE MAGNIF MENISCUS 3X              </v>
          </cell>
          <cell r="D12244" t="str">
            <v>PC</v>
          </cell>
          <cell r="E12244">
            <v>27.1</v>
          </cell>
          <cell r="F12244">
            <v>67.75</v>
          </cell>
        </row>
        <row r="12245">
          <cell r="A12245">
            <v>6562206</v>
          </cell>
          <cell r="B12245" t="str">
            <v>65-622-06</v>
          </cell>
          <cell r="C12245" t="str">
            <v xml:space="preserve">BURETTE MAGNIF MENISCUS 6X              </v>
          </cell>
          <cell r="D12245" t="str">
            <v>PC</v>
          </cell>
          <cell r="E12245">
            <v>40.299999999999997</v>
          </cell>
          <cell r="F12245">
            <v>100.75</v>
          </cell>
        </row>
        <row r="12246">
          <cell r="A12246">
            <v>6565017</v>
          </cell>
          <cell r="B12246" t="str">
            <v>65-650-17</v>
          </cell>
          <cell r="C12246" t="str">
            <v xml:space="preserve">LIPPOWITZ TEST TUBE HOLDER              </v>
          </cell>
          <cell r="D12246" t="str">
            <v>PC</v>
          </cell>
          <cell r="E12246">
            <v>1.22</v>
          </cell>
          <cell r="F12246">
            <v>3.05</v>
          </cell>
        </row>
        <row r="12247">
          <cell r="A12247">
            <v>6568112</v>
          </cell>
          <cell r="B12247" t="str">
            <v>65-681-12</v>
          </cell>
          <cell r="C12247" t="str">
            <v xml:space="preserve">WAT BATH RACK ROUND 12 GLASS            </v>
          </cell>
          <cell r="D12247" t="str">
            <v>PC</v>
          </cell>
          <cell r="E12247">
            <v>31.6</v>
          </cell>
          <cell r="F12247">
            <v>79</v>
          </cell>
        </row>
        <row r="12248">
          <cell r="A12248">
            <v>6568118</v>
          </cell>
          <cell r="B12248" t="str">
            <v>65-681-18</v>
          </cell>
          <cell r="C12248" t="str">
            <v xml:space="preserve">WAT BATH RACK ROUND 18 GLASS            </v>
          </cell>
          <cell r="D12248" t="str">
            <v>PC</v>
          </cell>
          <cell r="E12248">
            <v>31.6</v>
          </cell>
          <cell r="F12248">
            <v>79</v>
          </cell>
        </row>
        <row r="12249">
          <cell r="A12249">
            <v>6568124</v>
          </cell>
          <cell r="B12249" t="str">
            <v>65-681-24</v>
          </cell>
          <cell r="C12249" t="str">
            <v xml:space="preserve">WAT BATH RACK ROUND 24 GLASS            </v>
          </cell>
          <cell r="D12249" t="str">
            <v>PC</v>
          </cell>
          <cell r="E12249">
            <v>31.6</v>
          </cell>
          <cell r="F12249">
            <v>79</v>
          </cell>
        </row>
        <row r="12250">
          <cell r="A12250">
            <v>6569010</v>
          </cell>
          <cell r="B12250" t="str">
            <v>65-690-10</v>
          </cell>
          <cell r="C12250" t="str">
            <v xml:space="preserve">WAT BATH RACK SQU 10 GLASS              </v>
          </cell>
          <cell r="D12250" t="str">
            <v>PC</v>
          </cell>
          <cell r="E12250">
            <v>15.2</v>
          </cell>
          <cell r="F12250">
            <v>38</v>
          </cell>
        </row>
        <row r="12251">
          <cell r="A12251">
            <v>6569020</v>
          </cell>
          <cell r="B12251" t="str">
            <v>65-690-20</v>
          </cell>
          <cell r="C12251" t="str">
            <v xml:space="preserve">WAT BATH RACK SQU 20 GLASS              </v>
          </cell>
          <cell r="D12251" t="str">
            <v>PC</v>
          </cell>
          <cell r="E12251">
            <v>19.8</v>
          </cell>
          <cell r="F12251">
            <v>49.5</v>
          </cell>
        </row>
        <row r="12252">
          <cell r="A12252">
            <v>6569110</v>
          </cell>
          <cell r="B12252" t="str">
            <v>65-691-10</v>
          </cell>
          <cell r="C12252" t="str">
            <v xml:space="preserve">WAT BATH RACK SQU 10 GLASS              </v>
          </cell>
          <cell r="D12252" t="str">
            <v>PC</v>
          </cell>
          <cell r="E12252">
            <v>17.8</v>
          </cell>
          <cell r="F12252">
            <v>44.5</v>
          </cell>
        </row>
        <row r="12253">
          <cell r="A12253">
            <v>6569120</v>
          </cell>
          <cell r="B12253" t="str">
            <v>65-691-20</v>
          </cell>
          <cell r="C12253" t="str">
            <v xml:space="preserve">WAT BATH RACK SQU 20 GLASS              </v>
          </cell>
          <cell r="D12253" t="str">
            <v>PC</v>
          </cell>
          <cell r="E12253">
            <v>22.2</v>
          </cell>
          <cell r="F12253">
            <v>55.5</v>
          </cell>
        </row>
        <row r="12254">
          <cell r="A12254">
            <v>6575110</v>
          </cell>
          <cell r="B12254" t="str">
            <v>65-751-10</v>
          </cell>
          <cell r="C12254" t="str">
            <v xml:space="preserve">WIRE GAUZE BASKET 12X12X12CM            </v>
          </cell>
          <cell r="D12254" t="str">
            <v>PC</v>
          </cell>
          <cell r="E12254">
            <v>33</v>
          </cell>
          <cell r="F12254">
            <v>82.5</v>
          </cell>
        </row>
        <row r="12255">
          <cell r="A12255">
            <v>6575120</v>
          </cell>
          <cell r="B12255" t="str">
            <v>65-751-20</v>
          </cell>
          <cell r="C12255" t="str">
            <v xml:space="preserve">WIRE GAUZE BASKET 15X15X15CM            </v>
          </cell>
          <cell r="D12255" t="str">
            <v>PC</v>
          </cell>
          <cell r="E12255">
            <v>48.9</v>
          </cell>
          <cell r="F12255">
            <v>122.25</v>
          </cell>
        </row>
        <row r="12256">
          <cell r="A12256">
            <v>6575130</v>
          </cell>
          <cell r="B12256" t="str">
            <v>65-751-30</v>
          </cell>
          <cell r="C12256" t="str">
            <v xml:space="preserve">WIRE GAUZE BASKET 20X20X20CM            </v>
          </cell>
          <cell r="D12256" t="str">
            <v>PC</v>
          </cell>
          <cell r="E12256">
            <v>60.8</v>
          </cell>
          <cell r="F12256">
            <v>152</v>
          </cell>
        </row>
        <row r="12257">
          <cell r="A12257">
            <v>6575140</v>
          </cell>
          <cell r="B12257" t="str">
            <v>65-751-40</v>
          </cell>
          <cell r="C12257" t="str">
            <v xml:space="preserve">WIRE GAUZE BASKET 40X30X20CM            </v>
          </cell>
          <cell r="D12257" t="str">
            <v>PC</v>
          </cell>
          <cell r="E12257">
            <v>135</v>
          </cell>
          <cell r="F12257">
            <v>337.5</v>
          </cell>
        </row>
        <row r="12258">
          <cell r="A12258">
            <v>6575220</v>
          </cell>
          <cell r="B12258" t="str">
            <v>65-752-20</v>
          </cell>
          <cell r="C12258" t="str">
            <v xml:space="preserve">PLAST COAT WIR BASK 15X15X15            </v>
          </cell>
          <cell r="D12258" t="str">
            <v>PC</v>
          </cell>
          <cell r="E12258">
            <v>15.4</v>
          </cell>
          <cell r="F12258">
            <v>38.5</v>
          </cell>
        </row>
        <row r="12259">
          <cell r="A12259">
            <v>6575525</v>
          </cell>
          <cell r="B12259" t="str">
            <v>65-755-25</v>
          </cell>
          <cell r="C12259" t="str">
            <v xml:space="preserve">WIRE BASKET W HANDLE18X18X18            </v>
          </cell>
          <cell r="D12259" t="str">
            <v>PC</v>
          </cell>
          <cell r="E12259">
            <v>61.8</v>
          </cell>
          <cell r="F12259">
            <v>154.5</v>
          </cell>
        </row>
        <row r="12260">
          <cell r="A12260">
            <v>6575620</v>
          </cell>
          <cell r="B12260" t="str">
            <v>65-756-20</v>
          </cell>
          <cell r="C12260" t="str">
            <v xml:space="preserve">PLAST BASKET W HANDL15X15X15            </v>
          </cell>
          <cell r="D12260" t="str">
            <v>PC</v>
          </cell>
          <cell r="E12260">
            <v>18.8</v>
          </cell>
          <cell r="F12260">
            <v>47</v>
          </cell>
        </row>
        <row r="12261">
          <cell r="A12261">
            <v>6575651</v>
          </cell>
          <cell r="B12261" t="str">
            <v>65-756-51</v>
          </cell>
          <cell r="C12261" t="str">
            <v xml:space="preserve">PLAST BASKET W HANDL40X30X20            </v>
          </cell>
          <cell r="D12261" t="str">
            <v>PC</v>
          </cell>
          <cell r="E12261">
            <v>65</v>
          </cell>
          <cell r="F12261">
            <v>162.5</v>
          </cell>
        </row>
        <row r="12262">
          <cell r="A12262">
            <v>6576233</v>
          </cell>
          <cell r="B12262" t="str">
            <v>65-762-33</v>
          </cell>
          <cell r="C12262" t="str">
            <v xml:space="preserve">BASKET PLASTIF RODS25X15X15             </v>
          </cell>
          <cell r="D12262" t="str">
            <v>PC</v>
          </cell>
          <cell r="E12262">
            <v>23.4</v>
          </cell>
          <cell r="F12262">
            <v>58.5</v>
          </cell>
        </row>
        <row r="12263">
          <cell r="A12263">
            <v>6578118</v>
          </cell>
          <cell r="B12263" t="str">
            <v>65-781-18</v>
          </cell>
          <cell r="C12263" t="str">
            <v xml:space="preserve">WIRE GAUZE BASKED RD 18X16CM            </v>
          </cell>
          <cell r="D12263" t="str">
            <v>PC</v>
          </cell>
          <cell r="E12263">
            <v>60.8</v>
          </cell>
          <cell r="F12263">
            <v>152</v>
          </cell>
        </row>
        <row r="12264">
          <cell r="A12264">
            <v>6578121</v>
          </cell>
          <cell r="B12264" t="str">
            <v>65-781-21</v>
          </cell>
          <cell r="C12264" t="str">
            <v xml:space="preserve">WIRE GAUZE BASKED RD 21X18CM            </v>
          </cell>
          <cell r="D12264" t="str">
            <v>PC</v>
          </cell>
          <cell r="E12264">
            <v>63.1</v>
          </cell>
          <cell r="F12264">
            <v>157.75</v>
          </cell>
        </row>
        <row r="12265">
          <cell r="A12265">
            <v>6578124</v>
          </cell>
          <cell r="B12265" t="str">
            <v>65-781-24</v>
          </cell>
          <cell r="C12265" t="str">
            <v xml:space="preserve">WIRE GAUZE BASKED RD 24X18CM            </v>
          </cell>
          <cell r="D12265" t="str">
            <v>PC</v>
          </cell>
          <cell r="E12265">
            <v>65</v>
          </cell>
          <cell r="F12265">
            <v>162.5</v>
          </cell>
        </row>
        <row r="12266">
          <cell r="A12266">
            <v>6578215</v>
          </cell>
          <cell r="B12266" t="str">
            <v>65-782-15</v>
          </cell>
          <cell r="C12266" t="str">
            <v xml:space="preserve">WIRE BASK PLASTIF RD 15X12CM            </v>
          </cell>
          <cell r="D12266" t="str">
            <v>PC</v>
          </cell>
          <cell r="E12266">
            <v>18.399999999999999</v>
          </cell>
          <cell r="F12266">
            <v>46</v>
          </cell>
        </row>
        <row r="12267">
          <cell r="A12267">
            <v>6578221</v>
          </cell>
          <cell r="B12267" t="str">
            <v>65-782-21</v>
          </cell>
          <cell r="C12267" t="str">
            <v xml:space="preserve">WIRE BASK PLASTIF RD 21X18CM            </v>
          </cell>
          <cell r="D12267" t="str">
            <v>PC</v>
          </cell>
          <cell r="E12267">
            <v>24.6</v>
          </cell>
          <cell r="F12267">
            <v>61.5</v>
          </cell>
        </row>
        <row r="12268">
          <cell r="A12268">
            <v>6580101</v>
          </cell>
          <cell r="B12268" t="str">
            <v>65-801-01</v>
          </cell>
          <cell r="C12268" t="str">
            <v xml:space="preserve">TEST TUBE RACK 7CM 2X6 PCES             </v>
          </cell>
          <cell r="D12268" t="str">
            <v>PC</v>
          </cell>
          <cell r="E12268">
            <v>20.8</v>
          </cell>
          <cell r="F12268">
            <v>52</v>
          </cell>
        </row>
        <row r="12269">
          <cell r="A12269">
            <v>6580105</v>
          </cell>
          <cell r="B12269" t="str">
            <v>65-801-05</v>
          </cell>
          <cell r="C12269" t="str">
            <v xml:space="preserve">TEST TUBE RACK 7CM 3X12 PCES            </v>
          </cell>
          <cell r="D12269" t="str">
            <v>PC</v>
          </cell>
          <cell r="E12269">
            <v>22.4</v>
          </cell>
          <cell r="F12269">
            <v>56</v>
          </cell>
        </row>
        <row r="12270">
          <cell r="A12270">
            <v>6580107</v>
          </cell>
          <cell r="B12270" t="str">
            <v>65-801-07</v>
          </cell>
          <cell r="C12270" t="str">
            <v xml:space="preserve">TEST TUBE RACK 7CM 4X6 PCES             </v>
          </cell>
          <cell r="D12270" t="str">
            <v>PC</v>
          </cell>
          <cell r="E12270">
            <v>24.6</v>
          </cell>
          <cell r="F12270">
            <v>61.5</v>
          </cell>
        </row>
        <row r="12271">
          <cell r="A12271">
            <v>6580108</v>
          </cell>
          <cell r="B12271" t="str">
            <v>65-801-08</v>
          </cell>
          <cell r="C12271" t="str">
            <v xml:space="preserve">TEST TUBE RACK 7CM 4X12 PCES            </v>
          </cell>
          <cell r="D12271" t="str">
            <v>PC</v>
          </cell>
          <cell r="E12271">
            <v>31.6</v>
          </cell>
          <cell r="F12271">
            <v>79</v>
          </cell>
        </row>
        <row r="12272">
          <cell r="A12272">
            <v>6580201</v>
          </cell>
          <cell r="B12272" t="str">
            <v>65-802-01</v>
          </cell>
          <cell r="C12272" t="str">
            <v xml:space="preserve">TEST TUBE RACK 7CM 2X6PCES              </v>
          </cell>
          <cell r="D12272" t="str">
            <v>PC</v>
          </cell>
          <cell r="E12272">
            <v>21.2</v>
          </cell>
          <cell r="F12272">
            <v>53</v>
          </cell>
        </row>
        <row r="12273">
          <cell r="A12273">
            <v>6580203</v>
          </cell>
          <cell r="B12273" t="str">
            <v>65-802-03</v>
          </cell>
          <cell r="C12273" t="str">
            <v xml:space="preserve">TEST TUBE RACK 7CM 2X12 PCES            </v>
          </cell>
          <cell r="D12273" t="str">
            <v>PC</v>
          </cell>
          <cell r="E12273">
            <v>15.2</v>
          </cell>
          <cell r="F12273">
            <v>38</v>
          </cell>
        </row>
        <row r="12274">
          <cell r="A12274">
            <v>6580205</v>
          </cell>
          <cell r="B12274" t="str">
            <v>65-802-05</v>
          </cell>
          <cell r="C12274" t="str">
            <v xml:space="preserve">TEST TUBE RACK 7CM 3X12 PCES            </v>
          </cell>
          <cell r="D12274" t="str">
            <v>PC</v>
          </cell>
          <cell r="E12274">
            <v>20</v>
          </cell>
          <cell r="F12274">
            <v>50</v>
          </cell>
        </row>
        <row r="12275">
          <cell r="A12275">
            <v>6580207</v>
          </cell>
          <cell r="B12275" t="str">
            <v>65-802-07</v>
          </cell>
          <cell r="C12275" t="str">
            <v xml:space="preserve">TEST TUBE RACK 7CM 4X6 PCES             </v>
          </cell>
          <cell r="D12275" t="str">
            <v>PC</v>
          </cell>
          <cell r="E12275">
            <v>16.600000000000001</v>
          </cell>
          <cell r="F12275">
            <v>41.5</v>
          </cell>
        </row>
        <row r="12276">
          <cell r="A12276">
            <v>6580208</v>
          </cell>
          <cell r="B12276" t="str">
            <v>65-802-08</v>
          </cell>
          <cell r="C12276" t="str">
            <v xml:space="preserve">TEST TUBE RACK 7CM 4X12 PCES            </v>
          </cell>
          <cell r="D12276" t="str">
            <v>PC</v>
          </cell>
          <cell r="E12276">
            <v>25.3</v>
          </cell>
          <cell r="F12276">
            <v>63.25</v>
          </cell>
        </row>
        <row r="12277">
          <cell r="A12277">
            <v>6580501</v>
          </cell>
          <cell r="B12277" t="str">
            <v>65-805-01</v>
          </cell>
          <cell r="C12277" t="str">
            <v xml:space="preserve">TEST TUBE RACK 10CM 2X6 PCES            </v>
          </cell>
          <cell r="D12277" t="str">
            <v>PC</v>
          </cell>
          <cell r="E12277">
            <v>20</v>
          </cell>
          <cell r="F12277">
            <v>50</v>
          </cell>
        </row>
        <row r="12278">
          <cell r="A12278">
            <v>6580503</v>
          </cell>
          <cell r="B12278" t="str">
            <v>65-805-03</v>
          </cell>
          <cell r="C12278" t="str">
            <v xml:space="preserve">TEST TUBE RACK 10CM 2X12PCES            </v>
          </cell>
          <cell r="D12278" t="str">
            <v>PC</v>
          </cell>
          <cell r="E12278">
            <v>41.2</v>
          </cell>
          <cell r="F12278">
            <v>103</v>
          </cell>
        </row>
        <row r="12279">
          <cell r="A12279">
            <v>6580505</v>
          </cell>
          <cell r="B12279" t="str">
            <v>65-805-05</v>
          </cell>
          <cell r="C12279" t="str">
            <v xml:space="preserve">TEST TUBE RACK 10CM 3X12PCES            </v>
          </cell>
          <cell r="D12279" t="str">
            <v>PC</v>
          </cell>
          <cell r="E12279">
            <v>41.2</v>
          </cell>
          <cell r="F12279">
            <v>103</v>
          </cell>
        </row>
        <row r="12280">
          <cell r="A12280">
            <v>6580507</v>
          </cell>
          <cell r="B12280" t="str">
            <v>65-805-07</v>
          </cell>
          <cell r="C12280" t="str">
            <v xml:space="preserve">TEST TUBE RACK 10CM 4X6 PCES            </v>
          </cell>
          <cell r="D12280" t="str">
            <v>PC</v>
          </cell>
          <cell r="E12280">
            <v>26</v>
          </cell>
          <cell r="F12280">
            <v>65</v>
          </cell>
        </row>
        <row r="12281">
          <cell r="A12281">
            <v>6580508</v>
          </cell>
          <cell r="B12281" t="str">
            <v>65-805-08</v>
          </cell>
          <cell r="C12281" t="str">
            <v xml:space="preserve">TEST TUBE RACK 10CM 4X12PCES            </v>
          </cell>
          <cell r="D12281" t="str">
            <v>PC</v>
          </cell>
          <cell r="E12281">
            <v>35.1</v>
          </cell>
          <cell r="F12281">
            <v>87.75</v>
          </cell>
        </row>
        <row r="12282">
          <cell r="A12282">
            <v>6580601</v>
          </cell>
          <cell r="B12282" t="str">
            <v>65-806-01</v>
          </cell>
          <cell r="C12282" t="str">
            <v xml:space="preserve">TEST TUBE RACK 10CM 2X6 PCES            </v>
          </cell>
          <cell r="D12282" t="str">
            <v>PC</v>
          </cell>
          <cell r="E12282">
            <v>9.5399999999999991</v>
          </cell>
          <cell r="F12282">
            <v>23.849999999999998</v>
          </cell>
        </row>
        <row r="12283">
          <cell r="A12283">
            <v>6580603</v>
          </cell>
          <cell r="B12283" t="str">
            <v>65-806-03</v>
          </cell>
          <cell r="C12283" t="str">
            <v xml:space="preserve">TEST TUBE RACK 10CM 2X12PCES            </v>
          </cell>
          <cell r="D12283" t="str">
            <v>PC</v>
          </cell>
          <cell r="E12283">
            <v>12.9</v>
          </cell>
          <cell r="F12283">
            <v>32.25</v>
          </cell>
        </row>
        <row r="12284">
          <cell r="A12284">
            <v>6580607</v>
          </cell>
          <cell r="B12284" t="str">
            <v>65-806-07</v>
          </cell>
          <cell r="C12284" t="str">
            <v xml:space="preserve">TEST TUBE RACK 10CM 4X6 PCES            </v>
          </cell>
          <cell r="D12284" t="str">
            <v>PC</v>
          </cell>
          <cell r="E12284">
            <v>13.9</v>
          </cell>
          <cell r="F12284">
            <v>34.75</v>
          </cell>
        </row>
        <row r="12285">
          <cell r="A12285">
            <v>6580608</v>
          </cell>
          <cell r="B12285" t="str">
            <v>65-806-08</v>
          </cell>
          <cell r="C12285" t="str">
            <v xml:space="preserve">TEST TUBE RACK 10CM 4X12PCES            </v>
          </cell>
          <cell r="D12285" t="str">
            <v>PC</v>
          </cell>
          <cell r="E12285">
            <v>17.899999999999999</v>
          </cell>
          <cell r="F12285">
            <v>44.75</v>
          </cell>
        </row>
        <row r="12286">
          <cell r="A12286">
            <v>6581224</v>
          </cell>
          <cell r="B12286" t="str">
            <v>65-812-24</v>
          </cell>
          <cell r="C12286" t="str">
            <v xml:space="preserve">TEST TUBE RACK DRYPEGS 24PC             </v>
          </cell>
          <cell r="D12286" t="str">
            <v>PC</v>
          </cell>
          <cell r="E12286">
            <v>18.600000000000001</v>
          </cell>
          <cell r="F12286">
            <v>46.5</v>
          </cell>
        </row>
        <row r="12287">
          <cell r="A12287">
            <v>6582224</v>
          </cell>
          <cell r="B12287" t="str">
            <v>65-822-24</v>
          </cell>
          <cell r="C12287" t="str">
            <v xml:space="preserve">TEST TUBE RACK 7CM 24PIECES             </v>
          </cell>
          <cell r="D12287" t="str">
            <v>PC</v>
          </cell>
          <cell r="E12287">
            <v>24.2</v>
          </cell>
          <cell r="F12287">
            <v>60.5</v>
          </cell>
        </row>
        <row r="12288">
          <cell r="A12288">
            <v>6582624</v>
          </cell>
          <cell r="B12288" t="str">
            <v>65-826-24</v>
          </cell>
          <cell r="C12288" t="str">
            <v xml:space="preserve">TEST TUBE RACK 10CM 24PIECES            </v>
          </cell>
          <cell r="D12288" t="str">
            <v>PC</v>
          </cell>
          <cell r="E12288">
            <v>14.3</v>
          </cell>
          <cell r="F12288">
            <v>35.75</v>
          </cell>
        </row>
        <row r="12289">
          <cell r="A12289">
            <v>6582636</v>
          </cell>
          <cell r="B12289" t="str">
            <v>65-826-36</v>
          </cell>
          <cell r="C12289" t="str">
            <v xml:space="preserve">TEST TUBE RACK 10CM 36PIECES            </v>
          </cell>
          <cell r="D12289" t="str">
            <v>PC</v>
          </cell>
          <cell r="E12289">
            <v>30.8</v>
          </cell>
          <cell r="F12289">
            <v>77</v>
          </cell>
        </row>
        <row r="12290">
          <cell r="A12290">
            <v>6582648</v>
          </cell>
          <cell r="B12290" t="str">
            <v>65-826-48</v>
          </cell>
          <cell r="C12290" t="str">
            <v xml:space="preserve">TEST TUBE RACK 10CM 48PIECES            </v>
          </cell>
          <cell r="D12290" t="str">
            <v>PC</v>
          </cell>
          <cell r="E12290">
            <v>32</v>
          </cell>
          <cell r="F12290">
            <v>80</v>
          </cell>
        </row>
        <row r="12291">
          <cell r="A12291">
            <v>6583208</v>
          </cell>
          <cell r="B12291" t="str">
            <v>65-832-08</v>
          </cell>
          <cell r="C12291" t="str">
            <v xml:space="preserve">BLOOD SED TUB RACK 7CM 8PCS             </v>
          </cell>
          <cell r="D12291" t="str">
            <v>PC</v>
          </cell>
          <cell r="E12291">
            <v>15.4</v>
          </cell>
          <cell r="F12291">
            <v>38.5</v>
          </cell>
        </row>
        <row r="12292">
          <cell r="A12292">
            <v>6585124</v>
          </cell>
          <cell r="B12292" t="str">
            <v>65-851-24</v>
          </cell>
          <cell r="C12292" t="str">
            <v xml:space="preserve">BLOOD SED TUB RACK 4CM 24PCS            </v>
          </cell>
          <cell r="D12292" t="str">
            <v>PC</v>
          </cell>
          <cell r="E12292">
            <v>26</v>
          </cell>
          <cell r="F12292">
            <v>65</v>
          </cell>
        </row>
        <row r="12293">
          <cell r="A12293">
            <v>6585248</v>
          </cell>
          <cell r="B12293" t="str">
            <v>65-852-48</v>
          </cell>
          <cell r="C12293" t="str">
            <v xml:space="preserve">BLOOD SED TUB RACK 4CM 48PCS            </v>
          </cell>
          <cell r="D12293" t="str">
            <v>PC</v>
          </cell>
          <cell r="E12293">
            <v>21.2</v>
          </cell>
          <cell r="F12293">
            <v>53</v>
          </cell>
        </row>
        <row r="12294">
          <cell r="A12294">
            <v>6585348</v>
          </cell>
          <cell r="B12294" t="str">
            <v>65-853-48</v>
          </cell>
          <cell r="C12294" t="str">
            <v xml:space="preserve">BLOOD SED TUB RACK 7CM 48PCS            </v>
          </cell>
          <cell r="D12294" t="str">
            <v>PC</v>
          </cell>
          <cell r="E12294">
            <v>35.1</v>
          </cell>
          <cell r="F12294">
            <v>87.75</v>
          </cell>
        </row>
        <row r="12295">
          <cell r="A12295">
            <v>6585424</v>
          </cell>
          <cell r="B12295" t="str">
            <v>65-854-24</v>
          </cell>
          <cell r="C12295" t="str">
            <v xml:space="preserve">BLOOD SED TUB RACK 7CM 24PCS            </v>
          </cell>
          <cell r="D12295" t="str">
            <v>PC</v>
          </cell>
          <cell r="E12295">
            <v>30.4</v>
          </cell>
          <cell r="F12295">
            <v>76</v>
          </cell>
        </row>
        <row r="12296">
          <cell r="A12296">
            <v>6585448</v>
          </cell>
          <cell r="B12296" t="str">
            <v>65-854-48</v>
          </cell>
          <cell r="C12296" t="str">
            <v xml:space="preserve">BLOOD SED TUB RACK 7CM 48PCS            </v>
          </cell>
          <cell r="D12296" t="str">
            <v>PC</v>
          </cell>
          <cell r="E12296">
            <v>30.4</v>
          </cell>
          <cell r="F12296">
            <v>76</v>
          </cell>
        </row>
        <row r="12297">
          <cell r="A12297">
            <v>6590000</v>
          </cell>
          <cell r="B12297" t="str">
            <v>65-900-00</v>
          </cell>
          <cell r="C12297" t="str">
            <v xml:space="preserve">DRAINING RACK PLASTIF W DISH            </v>
          </cell>
          <cell r="D12297" t="str">
            <v>PC</v>
          </cell>
          <cell r="E12297">
            <v>57.2</v>
          </cell>
          <cell r="F12297">
            <v>143</v>
          </cell>
        </row>
        <row r="12298">
          <cell r="A12298">
            <v>6590100</v>
          </cell>
          <cell r="B12298" t="str">
            <v>65-901-00</v>
          </cell>
          <cell r="C12298" t="str">
            <v xml:space="preserve">DRAINING RACK PLASTIFIED                </v>
          </cell>
          <cell r="D12298" t="str">
            <v>PC</v>
          </cell>
          <cell r="E12298">
            <v>47.3</v>
          </cell>
          <cell r="F12298">
            <v>118.25</v>
          </cell>
        </row>
        <row r="12299">
          <cell r="A12299">
            <v>6590101</v>
          </cell>
          <cell r="B12299" t="str">
            <v>65-901-01</v>
          </cell>
          <cell r="C12299" t="str">
            <v xml:space="preserve">DISH ONLY F DRYING RACK                 </v>
          </cell>
          <cell r="D12299" t="str">
            <v>PC</v>
          </cell>
          <cell r="E12299">
            <v>13</v>
          </cell>
          <cell r="F12299">
            <v>32.5</v>
          </cell>
        </row>
        <row r="12300">
          <cell r="A12300">
            <v>6590401</v>
          </cell>
          <cell r="B12300" t="str">
            <v>65-904-01</v>
          </cell>
          <cell r="C12300" t="str">
            <v xml:space="preserve">ADD RACK FOR MEASURING TUB              </v>
          </cell>
          <cell r="D12300" t="str">
            <v>PC</v>
          </cell>
          <cell r="E12300">
            <v>16.7</v>
          </cell>
          <cell r="F12300">
            <v>41.75</v>
          </cell>
        </row>
        <row r="12301">
          <cell r="A12301">
            <v>6590402</v>
          </cell>
          <cell r="B12301" t="str">
            <v>65-904-02</v>
          </cell>
          <cell r="C12301" t="str">
            <v xml:space="preserve">WALL RACK FOR MEASURING TUB             </v>
          </cell>
          <cell r="D12301" t="str">
            <v>PC</v>
          </cell>
          <cell r="E12301">
            <v>17.5</v>
          </cell>
          <cell r="F12301">
            <v>43.75</v>
          </cell>
        </row>
        <row r="12302">
          <cell r="A12302">
            <v>6590501</v>
          </cell>
          <cell r="B12302" t="str">
            <v>65-905-01</v>
          </cell>
          <cell r="C12302" t="str">
            <v xml:space="preserve">ADD BASKET F MISCELLANEOUS              </v>
          </cell>
          <cell r="D12302" t="str">
            <v>PC</v>
          </cell>
          <cell r="E12302">
            <v>43.6</v>
          </cell>
          <cell r="F12302">
            <v>109</v>
          </cell>
        </row>
        <row r="12303">
          <cell r="A12303">
            <v>6590801</v>
          </cell>
          <cell r="B12303" t="str">
            <v>65-908-01</v>
          </cell>
          <cell r="C12303" t="str">
            <v xml:space="preserve">DISH ONLY FOR SMALL DRY RACK            </v>
          </cell>
          <cell r="D12303" t="str">
            <v>PC</v>
          </cell>
          <cell r="E12303">
            <v>8.84</v>
          </cell>
          <cell r="F12303">
            <v>22.1</v>
          </cell>
        </row>
        <row r="12304">
          <cell r="A12304">
            <v>6610103</v>
          </cell>
          <cell r="B12304" t="str">
            <v>66-101-03</v>
          </cell>
          <cell r="C12304" t="str">
            <v xml:space="preserve">SUPPORT ROD M10X12X 500MM               </v>
          </cell>
          <cell r="D12304" t="str">
            <v>PC</v>
          </cell>
          <cell r="E12304">
            <v>13.1</v>
          </cell>
          <cell r="F12304">
            <v>32.75</v>
          </cell>
        </row>
        <row r="12305">
          <cell r="A12305">
            <v>6610104</v>
          </cell>
          <cell r="B12305" t="str">
            <v>66-101-04</v>
          </cell>
          <cell r="C12305" t="str">
            <v xml:space="preserve">SUPPORT ROD M10X12X 600MM               </v>
          </cell>
          <cell r="D12305" t="str">
            <v>PC</v>
          </cell>
          <cell r="E12305">
            <v>15.4</v>
          </cell>
          <cell r="F12305">
            <v>38.5</v>
          </cell>
        </row>
        <row r="12306">
          <cell r="A12306">
            <v>6610115</v>
          </cell>
          <cell r="B12306" t="str">
            <v>66-101-15</v>
          </cell>
          <cell r="C12306" t="str">
            <v xml:space="preserve">SUPPORT ROD M10X12X 750MM               </v>
          </cell>
          <cell r="D12306" t="str">
            <v>PC</v>
          </cell>
          <cell r="E12306">
            <v>17.899999999999999</v>
          </cell>
          <cell r="F12306">
            <v>44.75</v>
          </cell>
        </row>
        <row r="12307">
          <cell r="A12307">
            <v>6610120</v>
          </cell>
          <cell r="B12307" t="str">
            <v>66-101-20</v>
          </cell>
          <cell r="C12307" t="str">
            <v xml:space="preserve">SUPPORT ROD M10X12X1000MM               </v>
          </cell>
          <cell r="D12307" t="str">
            <v>PC</v>
          </cell>
          <cell r="E12307">
            <v>22.6</v>
          </cell>
          <cell r="F12307">
            <v>56.5</v>
          </cell>
        </row>
        <row r="12308">
          <cell r="A12308">
            <v>6610800</v>
          </cell>
          <cell r="B12308" t="str">
            <v>66-108-00</v>
          </cell>
          <cell r="C12308" t="str">
            <v xml:space="preserve">SUPPORT ROD M10X10X370 MM               </v>
          </cell>
          <cell r="D12308" t="str">
            <v>PC</v>
          </cell>
          <cell r="E12308">
            <v>7.31</v>
          </cell>
          <cell r="F12308">
            <v>18.274999999999999</v>
          </cell>
        </row>
        <row r="12309">
          <cell r="A12309">
            <v>6610801</v>
          </cell>
          <cell r="B12309" t="str">
            <v>66-108-01</v>
          </cell>
          <cell r="C12309" t="str">
            <v xml:space="preserve">SUPPORT ROD M10X10X500 MM               </v>
          </cell>
          <cell r="D12309" t="str">
            <v>PC</v>
          </cell>
          <cell r="E12309">
            <v>9.2899999999999991</v>
          </cell>
          <cell r="F12309">
            <v>23.224999999999998</v>
          </cell>
        </row>
        <row r="12310">
          <cell r="A12310">
            <v>6610802</v>
          </cell>
          <cell r="B12310" t="str">
            <v>66-108-02</v>
          </cell>
          <cell r="C12310" t="str">
            <v xml:space="preserve">SUPPORT ROD M10X10X600 MM               </v>
          </cell>
          <cell r="D12310" t="str">
            <v>PC</v>
          </cell>
          <cell r="E12310">
            <v>8.1</v>
          </cell>
          <cell r="F12310">
            <v>20.25</v>
          </cell>
        </row>
        <row r="12311">
          <cell r="A12311">
            <v>6610918</v>
          </cell>
          <cell r="B12311" t="str">
            <v>66-109-18</v>
          </cell>
          <cell r="C12311" t="str">
            <v xml:space="preserve">SUPP ROD ALU P M10X12X 600MM            </v>
          </cell>
          <cell r="D12311" t="str">
            <v>PC</v>
          </cell>
          <cell r="E12311">
            <v>4.63</v>
          </cell>
          <cell r="F12311">
            <v>11.574999999999999</v>
          </cell>
        </row>
        <row r="12312">
          <cell r="A12312">
            <v>6610919</v>
          </cell>
          <cell r="B12312" t="str">
            <v>66-109-19</v>
          </cell>
          <cell r="C12312" t="str">
            <v xml:space="preserve">SUPP ROD ALU P M10X12X 750MM            </v>
          </cell>
          <cell r="D12312" t="str">
            <v>PC</v>
          </cell>
          <cell r="E12312">
            <v>5.1100000000000003</v>
          </cell>
          <cell r="F12312">
            <v>12.775</v>
          </cell>
        </row>
        <row r="12313">
          <cell r="A12313">
            <v>6610920</v>
          </cell>
          <cell r="B12313" t="str">
            <v>66-109-20</v>
          </cell>
          <cell r="C12313" t="str">
            <v xml:space="preserve">SUPP ROD ALU P M10X12X1000MM            </v>
          </cell>
          <cell r="D12313" t="str">
            <v>PC</v>
          </cell>
          <cell r="E12313">
            <v>6.67</v>
          </cell>
          <cell r="F12313">
            <v>16.675000000000001</v>
          </cell>
        </row>
        <row r="12314">
          <cell r="A12314">
            <v>6612200</v>
          </cell>
          <cell r="B12314" t="str">
            <v>66-122-00</v>
          </cell>
          <cell r="C12314" t="str">
            <v xml:space="preserve">TRIPOD STAND M10                        </v>
          </cell>
          <cell r="D12314" t="str">
            <v>PC</v>
          </cell>
          <cell r="E12314">
            <v>20.6</v>
          </cell>
          <cell r="F12314">
            <v>51.5</v>
          </cell>
        </row>
        <row r="12315">
          <cell r="A12315">
            <v>6641300</v>
          </cell>
          <cell r="B12315" t="str">
            <v>66-413-00</v>
          </cell>
          <cell r="C12315" t="str">
            <v xml:space="preserve">LABOLIFT LAB JACK ALU ELOX              </v>
          </cell>
          <cell r="D12315" t="str">
            <v>PC</v>
          </cell>
          <cell r="E12315">
            <v>102</v>
          </cell>
          <cell r="F12315">
            <v>255</v>
          </cell>
        </row>
        <row r="12316">
          <cell r="A12316">
            <v>6641400</v>
          </cell>
          <cell r="B12316" t="str">
            <v>66-414-00</v>
          </cell>
          <cell r="C12316" t="str">
            <v xml:space="preserve">LABOLIFT LAB JACK WITH HOLE             </v>
          </cell>
          <cell r="D12316" t="str">
            <v>PC</v>
          </cell>
          <cell r="E12316">
            <v>111</v>
          </cell>
          <cell r="F12316">
            <v>277.5</v>
          </cell>
        </row>
        <row r="12317">
          <cell r="A12317">
            <v>6641660</v>
          </cell>
          <cell r="B12317" t="str">
            <v>66-416-60</v>
          </cell>
          <cell r="C12317" t="str">
            <v xml:space="preserve">ROD FOR LABOLIFT 12X600MM               </v>
          </cell>
          <cell r="D12317" t="str">
            <v>PC</v>
          </cell>
          <cell r="E12317">
            <v>15.4</v>
          </cell>
          <cell r="F12317">
            <v>38.5</v>
          </cell>
        </row>
        <row r="12318">
          <cell r="A12318">
            <v>6645204</v>
          </cell>
          <cell r="B12318" t="str">
            <v>66-452-04</v>
          </cell>
          <cell r="C12318" t="str">
            <v xml:space="preserve">FILTERING SUPPORT WOOD F4UN             </v>
          </cell>
          <cell r="D12318" t="str">
            <v>PC</v>
          </cell>
          <cell r="E12318">
            <v>29</v>
          </cell>
          <cell r="F12318">
            <v>72.5</v>
          </cell>
        </row>
        <row r="12319">
          <cell r="A12319">
            <v>6646116</v>
          </cell>
          <cell r="B12319" t="str">
            <v>66-461-16</v>
          </cell>
          <cell r="C12319" t="str">
            <v xml:space="preserve">OMEIS FILT SUPP BRASS TELESC            </v>
          </cell>
          <cell r="D12319" t="str">
            <v>PC</v>
          </cell>
          <cell r="E12319">
            <v>14.5</v>
          </cell>
          <cell r="F12319">
            <v>36.25</v>
          </cell>
        </row>
        <row r="12320">
          <cell r="A12320">
            <v>6910101</v>
          </cell>
          <cell r="B12320" t="str">
            <v>69-101-01</v>
          </cell>
          <cell r="C12320" t="str">
            <v xml:space="preserve">SEIFERT VACCIN CAGE MICE ADJ            </v>
          </cell>
          <cell r="D12320" t="str">
            <v>PC</v>
          </cell>
          <cell r="E12320">
            <v>82.4</v>
          </cell>
          <cell r="F12320">
            <v>206</v>
          </cell>
        </row>
        <row r="12321">
          <cell r="A12321">
            <v>6910202</v>
          </cell>
          <cell r="B12321" t="str">
            <v>69-102-02</v>
          </cell>
          <cell r="C12321" t="str">
            <v xml:space="preserve">GLASS CYLINDER F MOUSE CAGE             </v>
          </cell>
          <cell r="D12321" t="str">
            <v>PC</v>
          </cell>
          <cell r="E12321">
            <v>13.8</v>
          </cell>
          <cell r="F12321">
            <v>34.5</v>
          </cell>
        </row>
        <row r="12322">
          <cell r="A12322">
            <v>6910401</v>
          </cell>
          <cell r="B12322" t="str">
            <v>69-104-01</v>
          </cell>
          <cell r="C12322" t="str">
            <v xml:space="preserve">SEIFERT VACC CAGE RATS LARGE            </v>
          </cell>
          <cell r="D12322" t="str">
            <v>PC</v>
          </cell>
          <cell r="E12322">
            <v>167</v>
          </cell>
          <cell r="F12322">
            <v>417.5</v>
          </cell>
        </row>
        <row r="12323">
          <cell r="A12323">
            <v>6910402</v>
          </cell>
          <cell r="B12323" t="str">
            <v>69-104-02</v>
          </cell>
          <cell r="C12323" t="str">
            <v xml:space="preserve">GLASS TUBE F RAT CAGE LARGE             </v>
          </cell>
          <cell r="D12323" t="str">
            <v>PC</v>
          </cell>
          <cell r="E12323">
            <v>38.1</v>
          </cell>
          <cell r="F12323">
            <v>95.25</v>
          </cell>
        </row>
        <row r="12324">
          <cell r="A12324">
            <v>7011800</v>
          </cell>
          <cell r="B12324" t="str">
            <v>70-118-00</v>
          </cell>
          <cell r="C12324" t="str">
            <v xml:space="preserve">O2 CYLINDER CARRIAGE                </v>
          </cell>
          <cell r="D12324" t="str">
            <v>PC</v>
          </cell>
          <cell r="E12324">
            <v>142.80000000000001</v>
          </cell>
          <cell r="F12324">
            <v>357</v>
          </cell>
        </row>
        <row r="12325">
          <cell r="A12325">
            <v>7012004</v>
          </cell>
          <cell r="B12325" t="str">
            <v>70-120-04</v>
          </cell>
          <cell r="C12325" t="str">
            <v xml:space="preserve">O2 CYLINDER CARRIAGE                </v>
          </cell>
          <cell r="D12325" t="str">
            <v>PC</v>
          </cell>
          <cell r="E12325">
            <v>148.4</v>
          </cell>
          <cell r="F12325">
            <v>371</v>
          </cell>
        </row>
        <row r="12326">
          <cell r="A12326">
            <v>7012305</v>
          </cell>
          <cell r="B12326" t="str">
            <v>70-123-05</v>
          </cell>
          <cell r="C12326" t="str">
            <v xml:space="preserve">INFUSION STAND 4 HOOKS                  </v>
          </cell>
          <cell r="D12326" t="str">
            <v>PC</v>
          </cell>
          <cell r="E12326">
            <v>132</v>
          </cell>
          <cell r="F12326">
            <v>330</v>
          </cell>
        </row>
        <row r="12327">
          <cell r="A12327">
            <v>7012405</v>
          </cell>
          <cell r="B12327" t="str">
            <v>70-124-05</v>
          </cell>
          <cell r="C12327" t="str">
            <v xml:space="preserve">INFUSION STAND 4 HOOKS                  </v>
          </cell>
          <cell r="D12327" t="str">
            <v>PC</v>
          </cell>
          <cell r="E12327">
            <v>138.4</v>
          </cell>
          <cell r="F12327">
            <v>346</v>
          </cell>
        </row>
        <row r="12328">
          <cell r="A12328">
            <v>7014105</v>
          </cell>
          <cell r="B12328" t="str">
            <v>70-141-05</v>
          </cell>
          <cell r="C12328" t="str">
            <v xml:space="preserve">BUCKET SUPPORT WITH GUIDE BAR           </v>
          </cell>
          <cell r="D12328" t="str">
            <v>PC</v>
          </cell>
          <cell r="E12328">
            <v>171.6</v>
          </cell>
          <cell r="F12328">
            <v>429</v>
          </cell>
        </row>
        <row r="12329">
          <cell r="A12329">
            <v>7014205</v>
          </cell>
          <cell r="B12329" t="str">
            <v>70-142-05</v>
          </cell>
          <cell r="C12329" t="str">
            <v xml:space="preserve">BUCKET SUPPORT WITHOUT BAR              </v>
          </cell>
          <cell r="D12329" t="str">
            <v>PC</v>
          </cell>
          <cell r="E12329">
            <v>151.6</v>
          </cell>
          <cell r="F12329">
            <v>379</v>
          </cell>
        </row>
        <row r="12330">
          <cell r="A12330">
            <v>7015105</v>
          </cell>
          <cell r="B12330" t="str">
            <v>70-151-05</v>
          </cell>
          <cell r="C12330" t="str">
            <v xml:space="preserve">WASH BASIN STAND                        </v>
          </cell>
          <cell r="D12330" t="str">
            <v>PC</v>
          </cell>
          <cell r="E12330">
            <v>162.80000000000001</v>
          </cell>
          <cell r="F12330">
            <v>407</v>
          </cell>
        </row>
        <row r="12331">
          <cell r="A12331">
            <v>7015205</v>
          </cell>
          <cell r="B12331" t="str">
            <v>70-152-05</v>
          </cell>
          <cell r="C12331" t="str">
            <v xml:space="preserve">WASH BASIN STAND DOUBLE                 </v>
          </cell>
          <cell r="D12331" t="str">
            <v>PC</v>
          </cell>
          <cell r="E12331">
            <v>175.6</v>
          </cell>
          <cell r="F12331">
            <v>439</v>
          </cell>
        </row>
        <row r="12332">
          <cell r="A12332">
            <v>7017005</v>
          </cell>
          <cell r="B12332" t="str">
            <v>70-170-05</v>
          </cell>
          <cell r="C12332" t="str">
            <v xml:space="preserve">ARM AND LEG REST                        </v>
          </cell>
          <cell r="D12332" t="str">
            <v>PC</v>
          </cell>
          <cell r="E12332">
            <v>148.4</v>
          </cell>
          <cell r="F12332">
            <v>371</v>
          </cell>
        </row>
        <row r="12333">
          <cell r="A12333">
            <v>7022404</v>
          </cell>
          <cell r="B12333" t="str">
            <v>70-224-04</v>
          </cell>
          <cell r="C12333" t="str">
            <v xml:space="preserve">STEP                                    </v>
          </cell>
          <cell r="D12333" t="str">
            <v>PC</v>
          </cell>
          <cell r="E12333">
            <v>80.8</v>
          </cell>
          <cell r="F12333">
            <v>202</v>
          </cell>
        </row>
        <row r="12334">
          <cell r="A12334">
            <v>7022405</v>
          </cell>
          <cell r="B12334" t="str">
            <v>70-224-05</v>
          </cell>
          <cell r="C12334" t="str">
            <v xml:space="preserve">STEP                                    </v>
          </cell>
          <cell r="D12334" t="str">
            <v>PC</v>
          </cell>
          <cell r="E12334">
            <v>100.4</v>
          </cell>
          <cell r="F12334">
            <v>251</v>
          </cell>
        </row>
        <row r="12335">
          <cell r="A12335">
            <v>7022406</v>
          </cell>
          <cell r="B12335" t="str">
            <v>70-224-06</v>
          </cell>
          <cell r="C12335" t="str">
            <v xml:space="preserve">STEP, 18/8 MARTINIT                     </v>
          </cell>
          <cell r="D12335" t="str">
            <v>PC</v>
          </cell>
          <cell r="E12335">
            <v>252</v>
          </cell>
          <cell r="F12335">
            <v>630</v>
          </cell>
        </row>
        <row r="12336">
          <cell r="A12336">
            <v>7022604</v>
          </cell>
          <cell r="B12336" t="str">
            <v>70-226-04</v>
          </cell>
          <cell r="C12336" t="str">
            <v xml:space="preserve">STEP                                    </v>
          </cell>
          <cell r="D12336" t="str">
            <v>PC</v>
          </cell>
          <cell r="E12336">
            <v>147.19999999999999</v>
          </cell>
          <cell r="F12336">
            <v>368</v>
          </cell>
        </row>
        <row r="12337">
          <cell r="A12337">
            <v>7022605</v>
          </cell>
          <cell r="B12337" t="str">
            <v>70-226-05</v>
          </cell>
          <cell r="C12337" t="str">
            <v xml:space="preserve">STEP                                    </v>
          </cell>
          <cell r="D12337" t="str">
            <v>PC</v>
          </cell>
          <cell r="E12337">
            <v>184</v>
          </cell>
          <cell r="F12337">
            <v>460</v>
          </cell>
        </row>
        <row r="12338">
          <cell r="A12338">
            <v>7022606</v>
          </cell>
          <cell r="B12338" t="str">
            <v>70-226-06</v>
          </cell>
          <cell r="C12338" t="str">
            <v xml:space="preserve">STEP, 18/8 MARTINIT                     </v>
          </cell>
          <cell r="D12338" t="str">
            <v>PC</v>
          </cell>
          <cell r="E12338">
            <v>408.8</v>
          </cell>
          <cell r="F12338">
            <v>1022</v>
          </cell>
        </row>
        <row r="12339">
          <cell r="A12339">
            <v>7030404</v>
          </cell>
          <cell r="B12339" t="str">
            <v>70-304-04</v>
          </cell>
          <cell r="C12339" t="str">
            <v xml:space="preserve">RACK FOR 4 BED PANS                     </v>
          </cell>
          <cell r="D12339" t="str">
            <v>PC</v>
          </cell>
          <cell r="E12339">
            <v>104.8</v>
          </cell>
          <cell r="F12339">
            <v>262</v>
          </cell>
        </row>
        <row r="12340">
          <cell r="A12340">
            <v>7030804</v>
          </cell>
          <cell r="B12340" t="str">
            <v>70-308-04</v>
          </cell>
          <cell r="C12340" t="str">
            <v xml:space="preserve">RACK FOR 8 BED PANS                     </v>
          </cell>
          <cell r="D12340" t="str">
            <v>PC</v>
          </cell>
          <cell r="E12340">
            <v>206.8</v>
          </cell>
          <cell r="F12340">
            <v>517</v>
          </cell>
        </row>
        <row r="12341">
          <cell r="A12341">
            <v>7031104</v>
          </cell>
          <cell r="B12341" t="str">
            <v>70-311-04</v>
          </cell>
          <cell r="C12341" t="str">
            <v xml:space="preserve">URINAL RACK WITHOUT CAP                 </v>
          </cell>
          <cell r="D12341" t="str">
            <v>PC</v>
          </cell>
          <cell r="E12341">
            <v>9.52</v>
          </cell>
          <cell r="F12341">
            <v>23.799999999999997</v>
          </cell>
        </row>
        <row r="12342">
          <cell r="A12342">
            <v>7031604</v>
          </cell>
          <cell r="B12342" t="str">
            <v>70-316-04</v>
          </cell>
          <cell r="C12342" t="str">
            <v xml:space="preserve">BASKET FOR 8 URINALS                    </v>
          </cell>
          <cell r="D12342" t="str">
            <v>PC</v>
          </cell>
          <cell r="E12342">
            <v>56</v>
          </cell>
          <cell r="F12342">
            <v>140</v>
          </cell>
        </row>
        <row r="12343">
          <cell r="A12343">
            <v>7032604</v>
          </cell>
          <cell r="B12343" t="str">
            <v>70-326-04</v>
          </cell>
          <cell r="C12343" t="str">
            <v xml:space="preserve">CARRIER FOR 6 BED PANS                  </v>
          </cell>
          <cell r="D12343" t="str">
            <v>PC</v>
          </cell>
          <cell r="E12343">
            <v>200.8</v>
          </cell>
          <cell r="F12343">
            <v>502</v>
          </cell>
        </row>
        <row r="12344">
          <cell r="A12344">
            <v>7032804</v>
          </cell>
          <cell r="B12344" t="str">
            <v>70-328-04</v>
          </cell>
          <cell r="C12344" t="str">
            <v xml:space="preserve">CARRIER FOR 15 URINALS                  </v>
          </cell>
          <cell r="D12344" t="str">
            <v>PC</v>
          </cell>
          <cell r="E12344">
            <v>208.8</v>
          </cell>
          <cell r="F12344">
            <v>522</v>
          </cell>
        </row>
        <row r="12345">
          <cell r="A12345">
            <v>7038500</v>
          </cell>
          <cell r="B12345" t="str">
            <v>70-385-00</v>
          </cell>
          <cell r="C12345" t="str">
            <v xml:space="preserve">BED CRADLE 600X500X350MM                </v>
          </cell>
          <cell r="D12345" t="str">
            <v>PC</v>
          </cell>
          <cell r="E12345">
            <v>44.8</v>
          </cell>
          <cell r="F12345">
            <v>112</v>
          </cell>
        </row>
        <row r="12346">
          <cell r="A12346">
            <v>7038700</v>
          </cell>
          <cell r="B12346" t="str">
            <v>70-387-00</v>
          </cell>
          <cell r="C12346" t="str">
            <v xml:space="preserve">BED CRADLE 600X500X350MM                </v>
          </cell>
          <cell r="D12346" t="str">
            <v>PC</v>
          </cell>
          <cell r="E12346">
            <v>79.44</v>
          </cell>
          <cell r="F12346">
            <v>198.6</v>
          </cell>
        </row>
        <row r="12347">
          <cell r="A12347">
            <v>7212014</v>
          </cell>
          <cell r="B12347" t="str">
            <v>72-120-14</v>
          </cell>
          <cell r="C12347" t="str">
            <v xml:space="preserve">DROP OILER OF PLASTICS                  </v>
          </cell>
          <cell r="D12347" t="str">
            <v>PC</v>
          </cell>
          <cell r="E12347">
            <v>80</v>
          </cell>
          <cell r="F12347">
            <v>200</v>
          </cell>
        </row>
        <row r="12348">
          <cell r="A12348">
            <v>7221610</v>
          </cell>
          <cell r="B12348" t="str">
            <v>72-216-10</v>
          </cell>
          <cell r="C12348" t="str">
            <v xml:space="preserve">BOLLEY SLIDING GAUGE                    </v>
          </cell>
          <cell r="D12348" t="str">
            <v>PC</v>
          </cell>
          <cell r="E12348">
            <v>41.7</v>
          </cell>
          <cell r="F12348">
            <v>104.25</v>
          </cell>
        </row>
        <row r="12349">
          <cell r="A12349">
            <v>7222025</v>
          </cell>
          <cell r="B12349" t="str">
            <v>72-220-25</v>
          </cell>
          <cell r="C12349" t="str">
            <v xml:space="preserve">MICROMETER CALIP MM 0-25 MM             </v>
          </cell>
          <cell r="D12349" t="str">
            <v>PC</v>
          </cell>
          <cell r="E12349">
            <v>33.799999999999997</v>
          </cell>
          <cell r="F12349">
            <v>84.5</v>
          </cell>
        </row>
        <row r="12350">
          <cell r="A12350">
            <v>7222101</v>
          </cell>
          <cell r="B12350" t="str">
            <v>72-221-01</v>
          </cell>
          <cell r="C12350" t="str">
            <v xml:space="preserve">MICROMETER CALIP 0-1 INCH               </v>
          </cell>
          <cell r="D12350" t="str">
            <v>PC</v>
          </cell>
          <cell r="E12350">
            <v>33.700000000000003</v>
          </cell>
          <cell r="F12350">
            <v>84.25</v>
          </cell>
        </row>
        <row r="12351">
          <cell r="A12351">
            <v>7223015</v>
          </cell>
          <cell r="B12351" t="str">
            <v>72-230-15</v>
          </cell>
          <cell r="C12351" t="str">
            <v xml:space="preserve">SPRING CALIPER 0-15 MM                  </v>
          </cell>
          <cell r="D12351" t="str">
            <v>PC</v>
          </cell>
          <cell r="E12351">
            <v>29.5</v>
          </cell>
          <cell r="F12351">
            <v>73.75</v>
          </cell>
        </row>
        <row r="12352">
          <cell r="A12352">
            <v>7223415</v>
          </cell>
          <cell r="B12352" t="str">
            <v>72-234-15</v>
          </cell>
          <cell r="C12352" t="str">
            <v xml:space="preserve">IWANSON SPRING GAUGE                    </v>
          </cell>
          <cell r="D12352" t="str">
            <v>PC</v>
          </cell>
          <cell r="E12352">
            <v>41</v>
          </cell>
          <cell r="F12352">
            <v>102.5</v>
          </cell>
        </row>
        <row r="12353">
          <cell r="A12353">
            <v>7223515</v>
          </cell>
          <cell r="B12353" t="str">
            <v>72-235-15</v>
          </cell>
          <cell r="C12353" t="str">
            <v xml:space="preserve">IWANSON SPRING CALIPER                  </v>
          </cell>
          <cell r="D12353" t="str">
            <v>PC</v>
          </cell>
          <cell r="E12353">
            <v>43</v>
          </cell>
          <cell r="F12353">
            <v>107.5</v>
          </cell>
        </row>
        <row r="12354">
          <cell r="A12354">
            <v>7223615</v>
          </cell>
          <cell r="B12354" t="str">
            <v>72-236-15</v>
          </cell>
          <cell r="C12354" t="str">
            <v xml:space="preserve">IWANSON SPRING CALIPER                  </v>
          </cell>
          <cell r="D12354" t="str">
            <v>PC</v>
          </cell>
          <cell r="E12354">
            <v>40.9</v>
          </cell>
          <cell r="F12354">
            <v>102.25</v>
          </cell>
        </row>
        <row r="12355">
          <cell r="A12355">
            <v>7224500</v>
          </cell>
          <cell r="B12355" t="str">
            <v>72-245-00</v>
          </cell>
          <cell r="C12355" t="str">
            <v xml:space="preserve">BOW COMPASSES                           </v>
          </cell>
          <cell r="D12355" t="str">
            <v>PC</v>
          </cell>
          <cell r="E12355">
            <v>39.799999999999997</v>
          </cell>
          <cell r="F12355">
            <v>99.5</v>
          </cell>
        </row>
        <row r="12356">
          <cell r="A12356">
            <v>7230500</v>
          </cell>
          <cell r="B12356" t="str">
            <v>72-305-00</v>
          </cell>
          <cell r="C12356" t="str">
            <v xml:space="preserve">BOW SPACER ORTHODONTIC                  </v>
          </cell>
          <cell r="D12356" t="str">
            <v>PC</v>
          </cell>
          <cell r="E12356">
            <v>7.03</v>
          </cell>
          <cell r="F12356">
            <v>17.574999999999999</v>
          </cell>
        </row>
        <row r="12357">
          <cell r="A12357">
            <v>7261020</v>
          </cell>
          <cell r="B12357" t="str">
            <v>72-610-20</v>
          </cell>
          <cell r="C12357" t="str">
            <v xml:space="preserve">FRET SAW FRAME                          </v>
          </cell>
          <cell r="D12357" t="str">
            <v>PC</v>
          </cell>
          <cell r="E12357">
            <v>14.3</v>
          </cell>
          <cell r="F12357">
            <v>35.75</v>
          </cell>
        </row>
        <row r="12358">
          <cell r="A12358">
            <v>7262201</v>
          </cell>
          <cell r="B12358" t="str">
            <v>72-622-01</v>
          </cell>
          <cell r="C12358" t="str">
            <v xml:space="preserve">SAW BLADE FOR METAL                     </v>
          </cell>
          <cell r="D12358" t="str">
            <v>DZ</v>
          </cell>
          <cell r="E12358">
            <v>3.34</v>
          </cell>
          <cell r="F12358">
            <v>8.35</v>
          </cell>
        </row>
        <row r="12359">
          <cell r="A12359">
            <v>7262203</v>
          </cell>
          <cell r="B12359" t="str">
            <v>72-622-03</v>
          </cell>
          <cell r="C12359" t="str">
            <v xml:space="preserve">SAW BLADE FOR PLASTER                   </v>
          </cell>
          <cell r="D12359" t="str">
            <v>DZ</v>
          </cell>
          <cell r="E12359">
            <v>3.34</v>
          </cell>
          <cell r="F12359">
            <v>8.35</v>
          </cell>
        </row>
        <row r="12360">
          <cell r="A12360">
            <v>7265010</v>
          </cell>
          <cell r="B12360" t="str">
            <v>72-650-10</v>
          </cell>
          <cell r="C12360" t="str">
            <v xml:space="preserve">TECHNICAL FILE CUT 0                    </v>
          </cell>
          <cell r="D12360" t="str">
            <v>PC</v>
          </cell>
          <cell r="E12360">
            <v>9.5399999999999991</v>
          </cell>
          <cell r="F12360">
            <v>23.849999999999998</v>
          </cell>
        </row>
        <row r="12361">
          <cell r="A12361">
            <v>7265011</v>
          </cell>
          <cell r="B12361" t="str">
            <v>72-650-11</v>
          </cell>
          <cell r="C12361" t="str">
            <v xml:space="preserve">TECHNICAL FILE CUT 1                    </v>
          </cell>
          <cell r="D12361" t="str">
            <v>PC</v>
          </cell>
          <cell r="E12361">
            <v>9.8699999999999992</v>
          </cell>
          <cell r="F12361">
            <v>24.674999999999997</v>
          </cell>
        </row>
        <row r="12362">
          <cell r="A12362">
            <v>7265012</v>
          </cell>
          <cell r="B12362" t="str">
            <v>72-650-12</v>
          </cell>
          <cell r="C12362" t="str">
            <v xml:space="preserve">TECHNICAL FILE CUT 2                    </v>
          </cell>
          <cell r="D12362" t="str">
            <v>PC</v>
          </cell>
          <cell r="E12362">
            <v>9.8699999999999992</v>
          </cell>
          <cell r="F12362">
            <v>24.674999999999997</v>
          </cell>
        </row>
        <row r="12363">
          <cell r="A12363">
            <v>7265013</v>
          </cell>
          <cell r="B12363" t="str">
            <v>72-650-13</v>
          </cell>
          <cell r="C12363" t="str">
            <v xml:space="preserve">TECHNICAL FILE CUT 3                    </v>
          </cell>
          <cell r="D12363" t="str">
            <v>PC</v>
          </cell>
          <cell r="E12363">
            <v>11.2</v>
          </cell>
          <cell r="F12363">
            <v>28</v>
          </cell>
        </row>
        <row r="12364">
          <cell r="A12364">
            <v>7265301</v>
          </cell>
          <cell r="B12364" t="str">
            <v>72-653-01</v>
          </cell>
          <cell r="C12364" t="str">
            <v xml:space="preserve">NEEDLE FILE FLAT-ROUND FIG1             </v>
          </cell>
          <cell r="D12364" t="str">
            <v>PC</v>
          </cell>
          <cell r="E12364">
            <v>3.68</v>
          </cell>
          <cell r="F12364">
            <v>9.2000000000000011</v>
          </cell>
        </row>
        <row r="12365">
          <cell r="A12365">
            <v>7265302</v>
          </cell>
          <cell r="B12365" t="str">
            <v>72-653-02</v>
          </cell>
          <cell r="C12365" t="str">
            <v xml:space="preserve">NEEDLE FILE ROUND FIG 2                 </v>
          </cell>
          <cell r="D12365" t="str">
            <v>PC</v>
          </cell>
          <cell r="E12365">
            <v>3.68</v>
          </cell>
          <cell r="F12365">
            <v>9.2000000000000011</v>
          </cell>
        </row>
        <row r="12366">
          <cell r="A12366">
            <v>7265304</v>
          </cell>
          <cell r="B12366" t="str">
            <v>72-653-04</v>
          </cell>
          <cell r="C12366" t="str">
            <v xml:space="preserve">NEEDLE FILE FOUR EDGED FIG4             </v>
          </cell>
          <cell r="D12366" t="str">
            <v>PC</v>
          </cell>
          <cell r="E12366">
            <v>3.68</v>
          </cell>
          <cell r="F12366">
            <v>9.2000000000000011</v>
          </cell>
        </row>
        <row r="12367">
          <cell r="A12367">
            <v>7265305</v>
          </cell>
          <cell r="B12367" t="str">
            <v>72-653-05</v>
          </cell>
          <cell r="C12367" t="str">
            <v xml:space="preserve">NEEDLE FILE FLAT FIG 5                  </v>
          </cell>
          <cell r="D12367" t="str">
            <v>PC</v>
          </cell>
          <cell r="E12367">
            <v>3.68</v>
          </cell>
          <cell r="F12367">
            <v>9.2000000000000011</v>
          </cell>
        </row>
        <row r="12368">
          <cell r="A12368">
            <v>7265306</v>
          </cell>
          <cell r="B12368" t="str">
            <v>72-653-06</v>
          </cell>
          <cell r="C12368" t="str">
            <v xml:space="preserve">NEEDLE FILE FL POINTED FIG6             </v>
          </cell>
          <cell r="D12368" t="str">
            <v>PC</v>
          </cell>
          <cell r="E12368">
            <v>3.68</v>
          </cell>
          <cell r="F12368">
            <v>9.2000000000000011</v>
          </cell>
        </row>
        <row r="12369">
          <cell r="A12369">
            <v>7265307</v>
          </cell>
          <cell r="B12369" t="str">
            <v>72-653-07</v>
          </cell>
          <cell r="C12369" t="str">
            <v xml:space="preserve">NEEDLE FILE KNIFESHAPE FIG7             </v>
          </cell>
          <cell r="D12369" t="str">
            <v>PC</v>
          </cell>
          <cell r="E12369">
            <v>3.68</v>
          </cell>
          <cell r="F12369">
            <v>9.2000000000000011</v>
          </cell>
        </row>
        <row r="12370">
          <cell r="A12370">
            <v>7310100</v>
          </cell>
          <cell r="B12370" t="str">
            <v>73-101-00</v>
          </cell>
          <cell r="C12370" t="str">
            <v xml:space="preserve">M-AQUAJET WATER JET PISTOL              </v>
          </cell>
          <cell r="D12370" t="str">
            <v>PC</v>
          </cell>
          <cell r="E12370">
            <v>229</v>
          </cell>
          <cell r="F12370">
            <v>572.5</v>
          </cell>
        </row>
        <row r="12371">
          <cell r="A12371">
            <v>7310101</v>
          </cell>
          <cell r="B12371" t="str">
            <v>73-101-01</v>
          </cell>
          <cell r="C12371" t="str">
            <v xml:space="preserve">M-AQUAJET TIP FIG 1                     </v>
          </cell>
          <cell r="D12371" t="str">
            <v>PC</v>
          </cell>
          <cell r="E12371">
            <v>15.4</v>
          </cell>
          <cell r="F12371">
            <v>38.5</v>
          </cell>
        </row>
        <row r="12372">
          <cell r="A12372">
            <v>7310102</v>
          </cell>
          <cell r="B12372" t="str">
            <v>73-101-02</v>
          </cell>
          <cell r="C12372" t="str">
            <v xml:space="preserve">M-AQUAJET TIP FIG 2                     </v>
          </cell>
          <cell r="D12372" t="str">
            <v>PC</v>
          </cell>
          <cell r="E12372">
            <v>9.41</v>
          </cell>
          <cell r="F12372">
            <v>23.524999999999999</v>
          </cell>
        </row>
        <row r="12373">
          <cell r="A12373">
            <v>7310103</v>
          </cell>
          <cell r="B12373" t="str">
            <v>73-101-03</v>
          </cell>
          <cell r="C12373" t="str">
            <v xml:space="preserve">M-AQUAJET TIP FIG 3                     </v>
          </cell>
          <cell r="D12373" t="str">
            <v>PC</v>
          </cell>
          <cell r="E12373">
            <v>9.41</v>
          </cell>
          <cell r="F12373">
            <v>23.524999999999999</v>
          </cell>
        </row>
        <row r="12374">
          <cell r="A12374">
            <v>7310104</v>
          </cell>
          <cell r="B12374" t="str">
            <v>73-101-04</v>
          </cell>
          <cell r="C12374" t="str">
            <v xml:space="preserve">M-AQUAJET TIP FIG 4                     </v>
          </cell>
          <cell r="D12374" t="str">
            <v>PC</v>
          </cell>
          <cell r="E12374">
            <v>10.6</v>
          </cell>
          <cell r="F12374">
            <v>26.5</v>
          </cell>
        </row>
        <row r="12375">
          <cell r="A12375">
            <v>7310105</v>
          </cell>
          <cell r="B12375" t="str">
            <v>73-101-05</v>
          </cell>
          <cell r="C12375" t="str">
            <v xml:space="preserve">M-AQUAJET TIP FIG 5                     </v>
          </cell>
          <cell r="D12375" t="str">
            <v>PC</v>
          </cell>
          <cell r="E12375">
            <v>10.6</v>
          </cell>
          <cell r="F12375">
            <v>26.5</v>
          </cell>
        </row>
        <row r="12376">
          <cell r="A12376">
            <v>7310106</v>
          </cell>
          <cell r="B12376" t="str">
            <v>73-101-06</v>
          </cell>
          <cell r="C12376" t="str">
            <v xml:space="preserve">M-AQUAJET TIP FIG 6                     </v>
          </cell>
          <cell r="D12376" t="str">
            <v>PC</v>
          </cell>
          <cell r="E12376">
            <v>10.6</v>
          </cell>
          <cell r="F12376">
            <v>26.5</v>
          </cell>
        </row>
        <row r="12377">
          <cell r="A12377">
            <v>7310107</v>
          </cell>
          <cell r="B12377" t="str">
            <v>73-101-07</v>
          </cell>
          <cell r="C12377" t="str">
            <v xml:space="preserve">M-AQUAJET TIP FIG 7                     </v>
          </cell>
          <cell r="D12377" t="str">
            <v>PC</v>
          </cell>
          <cell r="E12377">
            <v>10.6</v>
          </cell>
          <cell r="F12377">
            <v>26.5</v>
          </cell>
        </row>
        <row r="12378">
          <cell r="A12378">
            <v>7310108</v>
          </cell>
          <cell r="B12378" t="str">
            <v>73-101-08</v>
          </cell>
          <cell r="C12378" t="str">
            <v xml:space="preserve">M-AQUAJET TIP FIG 8                     </v>
          </cell>
          <cell r="D12378" t="str">
            <v>PC</v>
          </cell>
          <cell r="E12378">
            <v>10.6</v>
          </cell>
          <cell r="F12378">
            <v>26.5</v>
          </cell>
        </row>
        <row r="12379">
          <cell r="A12379">
            <v>7310109</v>
          </cell>
          <cell r="B12379" t="str">
            <v>73-101-09</v>
          </cell>
          <cell r="C12379" t="str">
            <v xml:space="preserve">M-AQUAJET TIP FIG 9                     </v>
          </cell>
          <cell r="D12379" t="str">
            <v>PC</v>
          </cell>
          <cell r="E12379">
            <v>29.5</v>
          </cell>
          <cell r="F12379">
            <v>73.75</v>
          </cell>
        </row>
        <row r="12380">
          <cell r="A12380">
            <v>7310110</v>
          </cell>
          <cell r="B12380" t="str">
            <v>73-101-10</v>
          </cell>
          <cell r="C12380" t="str">
            <v xml:space="preserve">M-AQUAJET TIP FIG 10                    </v>
          </cell>
          <cell r="D12380" t="str">
            <v>PC</v>
          </cell>
          <cell r="E12380">
            <v>10.6</v>
          </cell>
          <cell r="F12380">
            <v>26.5</v>
          </cell>
        </row>
        <row r="12381">
          <cell r="A12381">
            <v>7310111</v>
          </cell>
          <cell r="B12381" t="str">
            <v>73-101-11</v>
          </cell>
          <cell r="C12381" t="str">
            <v xml:space="preserve">M-AQUAJET TIP FIG 11                    </v>
          </cell>
          <cell r="D12381" t="str">
            <v>PC</v>
          </cell>
          <cell r="E12381">
            <v>10.6</v>
          </cell>
          <cell r="F12381">
            <v>26.5</v>
          </cell>
        </row>
        <row r="12382">
          <cell r="A12382">
            <v>7310120</v>
          </cell>
          <cell r="B12382" t="str">
            <v>73-101-20</v>
          </cell>
          <cell r="C12382" t="str">
            <v xml:space="preserve">M-AQUAJET WATER JET PISTOL              </v>
          </cell>
          <cell r="D12382" t="str">
            <v>PC</v>
          </cell>
          <cell r="E12382">
            <v>77.099999999999994</v>
          </cell>
          <cell r="F12382">
            <v>192.75</v>
          </cell>
        </row>
        <row r="12383">
          <cell r="A12383">
            <v>7310202</v>
          </cell>
          <cell r="B12383" t="str">
            <v>73-102-02</v>
          </cell>
          <cell r="C12383" t="str">
            <v xml:space="preserve">COUPLING 1/2 IN                         </v>
          </cell>
          <cell r="D12383" t="str">
            <v>PC</v>
          </cell>
          <cell r="E12383">
            <v>11.6</v>
          </cell>
          <cell r="F12383">
            <v>29</v>
          </cell>
        </row>
        <row r="12384">
          <cell r="A12384">
            <v>7310203</v>
          </cell>
          <cell r="B12384" t="str">
            <v>73-102-03</v>
          </cell>
          <cell r="C12384" t="str">
            <v xml:space="preserve">COUPLING 3/4 IN                         </v>
          </cell>
          <cell r="D12384" t="str">
            <v>PC</v>
          </cell>
          <cell r="E12384">
            <v>11.6</v>
          </cell>
          <cell r="F12384">
            <v>29</v>
          </cell>
        </row>
        <row r="12385">
          <cell r="A12385">
            <v>7313018</v>
          </cell>
          <cell r="B12385" t="str">
            <v>73-130-18</v>
          </cell>
          <cell r="C12385" t="str">
            <v xml:space="preserve">LAVABOX PIP WASHER W/O  CUP             </v>
          </cell>
          <cell r="D12385" t="str">
            <v>PC</v>
          </cell>
          <cell r="E12385">
            <v>29.6</v>
          </cell>
          <cell r="F12385">
            <v>74</v>
          </cell>
        </row>
        <row r="12386">
          <cell r="A12386">
            <v>7313118</v>
          </cell>
          <cell r="B12386" t="str">
            <v>73-131-18</v>
          </cell>
          <cell r="C12386" t="str">
            <v xml:space="preserve">LAVABOX PIP WASHER WITH CUP             </v>
          </cell>
          <cell r="D12386" t="str">
            <v>PC</v>
          </cell>
          <cell r="E12386">
            <v>38.5</v>
          </cell>
          <cell r="F12386">
            <v>96.25</v>
          </cell>
        </row>
        <row r="12387">
          <cell r="A12387">
            <v>7313218</v>
          </cell>
          <cell r="B12387" t="str">
            <v>73-132-18</v>
          </cell>
          <cell r="C12387" t="str">
            <v xml:space="preserve">LAVABOX PIPMWASHER 2 CUPS               </v>
          </cell>
          <cell r="D12387" t="str">
            <v>PC</v>
          </cell>
          <cell r="E12387">
            <v>46.4</v>
          </cell>
          <cell r="F12387">
            <v>116</v>
          </cell>
        </row>
        <row r="12388">
          <cell r="A12388">
            <v>7330103</v>
          </cell>
          <cell r="B12388" t="str">
            <v>73-301-03</v>
          </cell>
          <cell r="C12388" t="str">
            <v xml:space="preserve">CLEANING BRUSH 245X65X3MM               </v>
          </cell>
          <cell r="D12388">
            <v>10</v>
          </cell>
          <cell r="E12388">
            <v>20.399999999999999</v>
          </cell>
          <cell r="F12388">
            <v>51</v>
          </cell>
        </row>
        <row r="12389">
          <cell r="A12389">
            <v>7330303</v>
          </cell>
          <cell r="B12389" t="str">
            <v>73-303-03</v>
          </cell>
          <cell r="C12389" t="str">
            <v xml:space="preserve">CLEANING BRUSH 420X65X3MM               </v>
          </cell>
          <cell r="D12389">
            <v>10</v>
          </cell>
          <cell r="E12389">
            <v>20.5</v>
          </cell>
          <cell r="F12389">
            <v>51.25</v>
          </cell>
        </row>
        <row r="12390">
          <cell r="A12390">
            <v>7330407</v>
          </cell>
          <cell r="B12390" t="str">
            <v>73-304-07</v>
          </cell>
          <cell r="C12390" t="str">
            <v xml:space="preserve">CLEANING BRUSH 285X75X7MM               </v>
          </cell>
          <cell r="D12390">
            <v>10</v>
          </cell>
          <cell r="E12390">
            <v>15.4</v>
          </cell>
          <cell r="F12390">
            <v>38.5</v>
          </cell>
        </row>
        <row r="12391">
          <cell r="A12391">
            <v>7330608</v>
          </cell>
          <cell r="B12391" t="str">
            <v>73-306-08</v>
          </cell>
          <cell r="C12391" t="str">
            <v xml:space="preserve">CLEANING BRUSH 270X65X8MM               </v>
          </cell>
          <cell r="D12391">
            <v>10</v>
          </cell>
          <cell r="E12391">
            <v>15.4</v>
          </cell>
          <cell r="F12391">
            <v>38.5</v>
          </cell>
        </row>
        <row r="12392">
          <cell r="A12392">
            <v>7330612</v>
          </cell>
          <cell r="B12392" t="str">
            <v>73-306-12</v>
          </cell>
          <cell r="C12392" t="str">
            <v xml:space="preserve">CLEANING BRUSH 270X65X12MM              </v>
          </cell>
          <cell r="D12392">
            <v>10</v>
          </cell>
          <cell r="E12392">
            <v>13.3</v>
          </cell>
          <cell r="F12392">
            <v>33.25</v>
          </cell>
        </row>
        <row r="12393">
          <cell r="A12393">
            <v>7330613</v>
          </cell>
          <cell r="B12393" t="str">
            <v>73-306-13</v>
          </cell>
          <cell r="C12393" t="str">
            <v xml:space="preserve">CLEANING BRUSH 215X60X13MM              </v>
          </cell>
          <cell r="D12393">
            <v>10</v>
          </cell>
          <cell r="E12393">
            <v>12.4</v>
          </cell>
          <cell r="F12393">
            <v>31</v>
          </cell>
        </row>
        <row r="12394">
          <cell r="A12394">
            <v>7330615</v>
          </cell>
          <cell r="B12394" t="str">
            <v>73-306-15</v>
          </cell>
          <cell r="C12394" t="str">
            <v xml:space="preserve">CLEANING BRUSH 215X60X15MM              </v>
          </cell>
          <cell r="D12394">
            <v>10</v>
          </cell>
          <cell r="E12394">
            <v>12.4</v>
          </cell>
          <cell r="F12394">
            <v>31</v>
          </cell>
        </row>
        <row r="12395">
          <cell r="A12395">
            <v>7330820</v>
          </cell>
          <cell r="B12395" t="str">
            <v>73-308-20</v>
          </cell>
          <cell r="C12395" t="str">
            <v xml:space="preserve">CLEANING BRUSH 215X65X20MM              </v>
          </cell>
          <cell r="D12395">
            <v>10</v>
          </cell>
          <cell r="E12395">
            <v>13.7</v>
          </cell>
          <cell r="F12395">
            <v>34.25</v>
          </cell>
        </row>
        <row r="12396">
          <cell r="A12396">
            <v>7330825</v>
          </cell>
          <cell r="B12396" t="str">
            <v>73-308-25</v>
          </cell>
          <cell r="C12396" t="str">
            <v xml:space="preserve">CLEANING BRUSH 215X65X25MM              </v>
          </cell>
          <cell r="D12396">
            <v>10</v>
          </cell>
          <cell r="E12396">
            <v>14.5</v>
          </cell>
          <cell r="F12396">
            <v>36.25</v>
          </cell>
        </row>
        <row r="12397">
          <cell r="A12397">
            <v>7330830</v>
          </cell>
          <cell r="B12397" t="str">
            <v>73-308-30</v>
          </cell>
          <cell r="C12397" t="str">
            <v xml:space="preserve">CLEANING BRUSH 215X65X30MM              </v>
          </cell>
          <cell r="D12397">
            <v>10</v>
          </cell>
          <cell r="E12397">
            <v>15.8</v>
          </cell>
          <cell r="F12397">
            <v>39.5</v>
          </cell>
        </row>
        <row r="12398">
          <cell r="A12398">
            <v>7331500</v>
          </cell>
          <cell r="B12398" t="str">
            <v>73-315-00</v>
          </cell>
          <cell r="C12398" t="str">
            <v xml:space="preserve">CLEANING BRUSHES                        </v>
          </cell>
          <cell r="D12398">
            <v>5</v>
          </cell>
          <cell r="E12398">
            <v>7.03</v>
          </cell>
          <cell r="F12398">
            <v>17.574999999999999</v>
          </cell>
        </row>
        <row r="12399">
          <cell r="A12399">
            <v>7331513</v>
          </cell>
          <cell r="B12399" t="str">
            <v>73-315-13</v>
          </cell>
          <cell r="C12399" t="str">
            <v xml:space="preserve">CLEANING BRUSH 215X60X13MM              </v>
          </cell>
          <cell r="D12399">
            <v>10</v>
          </cell>
          <cell r="E12399">
            <v>12.4</v>
          </cell>
          <cell r="F12399">
            <v>31</v>
          </cell>
        </row>
        <row r="12400">
          <cell r="A12400">
            <v>7331515</v>
          </cell>
          <cell r="B12400" t="str">
            <v>73-315-15</v>
          </cell>
          <cell r="C12400" t="str">
            <v xml:space="preserve">CLEANING BRUSH 215X65X15MM              </v>
          </cell>
          <cell r="D12400">
            <v>10</v>
          </cell>
          <cell r="E12400">
            <v>15.4</v>
          </cell>
          <cell r="F12400">
            <v>38.5</v>
          </cell>
        </row>
        <row r="12401">
          <cell r="A12401">
            <v>7331520</v>
          </cell>
          <cell r="B12401" t="str">
            <v>73-315-20</v>
          </cell>
          <cell r="C12401" t="str">
            <v xml:space="preserve">CLEANING BRUSH 215X95X20MM              </v>
          </cell>
          <cell r="D12401">
            <v>10</v>
          </cell>
          <cell r="E12401">
            <v>15.5</v>
          </cell>
          <cell r="F12401">
            <v>38.75</v>
          </cell>
        </row>
        <row r="12402">
          <cell r="A12402">
            <v>7331525</v>
          </cell>
          <cell r="B12402" t="str">
            <v>73-315-25</v>
          </cell>
          <cell r="C12402" t="str">
            <v xml:space="preserve">CLEANING BRUSH 215X95X25MM              </v>
          </cell>
          <cell r="D12402">
            <v>10</v>
          </cell>
          <cell r="E12402">
            <v>15.7</v>
          </cell>
          <cell r="F12402">
            <v>39.25</v>
          </cell>
        </row>
        <row r="12403">
          <cell r="A12403">
            <v>7331528</v>
          </cell>
          <cell r="B12403" t="str">
            <v>73-315-28</v>
          </cell>
          <cell r="C12403" t="str">
            <v xml:space="preserve">CLEANING BRUSH 215X100X28MM             </v>
          </cell>
          <cell r="D12403">
            <v>10</v>
          </cell>
          <cell r="E12403">
            <v>15.8</v>
          </cell>
          <cell r="F12403">
            <v>39.5</v>
          </cell>
        </row>
        <row r="12404">
          <cell r="A12404">
            <v>7331812</v>
          </cell>
          <cell r="B12404" t="str">
            <v>73-318-12</v>
          </cell>
          <cell r="C12404" t="str">
            <v xml:space="preserve">CLEANING BRUSH 275X65X12MM              </v>
          </cell>
          <cell r="D12404">
            <v>10</v>
          </cell>
          <cell r="E12404">
            <v>13.3</v>
          </cell>
          <cell r="F12404">
            <v>33.25</v>
          </cell>
        </row>
        <row r="12405">
          <cell r="A12405">
            <v>7331815</v>
          </cell>
          <cell r="B12405" t="str">
            <v>73-318-15</v>
          </cell>
          <cell r="C12405" t="str">
            <v xml:space="preserve">CLEANING BRUSH 275X80X15MM              </v>
          </cell>
          <cell r="D12405">
            <v>10</v>
          </cell>
          <cell r="E12405">
            <v>13.3</v>
          </cell>
          <cell r="F12405">
            <v>33.25</v>
          </cell>
        </row>
        <row r="12406">
          <cell r="A12406">
            <v>7331830</v>
          </cell>
          <cell r="B12406" t="str">
            <v>73-318-30</v>
          </cell>
          <cell r="C12406" t="str">
            <v xml:space="preserve">CLEANING BRUSH 300X120X30MM             </v>
          </cell>
          <cell r="D12406">
            <v>10</v>
          </cell>
          <cell r="E12406">
            <v>21.7</v>
          </cell>
          <cell r="F12406">
            <v>54.25</v>
          </cell>
        </row>
        <row r="12407">
          <cell r="A12407">
            <v>7331850</v>
          </cell>
          <cell r="B12407" t="str">
            <v>73-318-50</v>
          </cell>
          <cell r="C12407" t="str">
            <v xml:space="preserve">CLEANING BRUSH 320X130X50MM             </v>
          </cell>
          <cell r="D12407">
            <v>10</v>
          </cell>
          <cell r="E12407">
            <v>25.5</v>
          </cell>
          <cell r="F12407">
            <v>63.75</v>
          </cell>
        </row>
        <row r="12408">
          <cell r="A12408">
            <v>7332435</v>
          </cell>
          <cell r="B12408" t="str">
            <v>73-324-35</v>
          </cell>
          <cell r="C12408" t="str">
            <v xml:space="preserve">CLEANING BRUSH 360X140X35MM             </v>
          </cell>
          <cell r="D12408">
            <v>10</v>
          </cell>
          <cell r="E12408">
            <v>23.9</v>
          </cell>
          <cell r="F12408">
            <v>59.75</v>
          </cell>
        </row>
        <row r="12409">
          <cell r="A12409">
            <v>7332640</v>
          </cell>
          <cell r="B12409" t="str">
            <v>73-326-40</v>
          </cell>
          <cell r="C12409" t="str">
            <v xml:space="preserve">CLEANING BRUSH 420X180X40MM             </v>
          </cell>
          <cell r="D12409">
            <v>10</v>
          </cell>
          <cell r="E12409">
            <v>28.7</v>
          </cell>
          <cell r="F12409">
            <v>71.75</v>
          </cell>
        </row>
        <row r="12410">
          <cell r="A12410">
            <v>7332760</v>
          </cell>
          <cell r="B12410" t="str">
            <v>73-327-60</v>
          </cell>
          <cell r="C12410" t="str">
            <v xml:space="preserve">CLEANING BRUSH 500X180X60MM             </v>
          </cell>
          <cell r="D12410">
            <v>10</v>
          </cell>
          <cell r="E12410">
            <v>46.5</v>
          </cell>
          <cell r="F12410">
            <v>116.25</v>
          </cell>
        </row>
        <row r="12411">
          <cell r="A12411">
            <v>7333380</v>
          </cell>
          <cell r="B12411" t="str">
            <v>73-333-80</v>
          </cell>
          <cell r="C12411" t="str">
            <v xml:space="preserve">CLEANING BRUSH 490X180X80MM             </v>
          </cell>
          <cell r="D12411">
            <v>10</v>
          </cell>
          <cell r="E12411">
            <v>58.4</v>
          </cell>
          <cell r="F12411">
            <v>146</v>
          </cell>
        </row>
        <row r="12412">
          <cell r="A12412">
            <v>7333560</v>
          </cell>
          <cell r="B12412" t="str">
            <v>73-335-60</v>
          </cell>
          <cell r="C12412" t="str">
            <v xml:space="preserve">CLEANING BRUSH 450X180X60MM             </v>
          </cell>
          <cell r="D12412">
            <v>10</v>
          </cell>
          <cell r="E12412">
            <v>59.9</v>
          </cell>
          <cell r="F12412">
            <v>149.75</v>
          </cell>
        </row>
        <row r="12413">
          <cell r="A12413">
            <v>7334075</v>
          </cell>
          <cell r="B12413" t="str">
            <v>73-340-75</v>
          </cell>
          <cell r="C12413" t="str">
            <v xml:space="preserve">CLEANING BRUSH 420X130X75MM             </v>
          </cell>
          <cell r="D12413">
            <v>10</v>
          </cell>
          <cell r="E12413">
            <v>70</v>
          </cell>
          <cell r="F12413">
            <v>175</v>
          </cell>
        </row>
        <row r="12414">
          <cell r="A12414">
            <v>7335150</v>
          </cell>
          <cell r="B12414" t="str">
            <v>73-351-50</v>
          </cell>
          <cell r="C12414" t="str">
            <v xml:space="preserve">CLEANING BRUSH 330X130X50 MM            </v>
          </cell>
          <cell r="D12414">
            <v>10</v>
          </cell>
          <cell r="E12414">
            <v>23.9</v>
          </cell>
          <cell r="F12414">
            <v>59.75</v>
          </cell>
        </row>
        <row r="12415">
          <cell r="A12415">
            <v>7335615</v>
          </cell>
          <cell r="B12415" t="str">
            <v>73-356-15</v>
          </cell>
          <cell r="C12415" t="str">
            <v xml:space="preserve">CONIC BRUSH 400X190X 8/20MM             </v>
          </cell>
          <cell r="D12415" t="str">
            <v>PC</v>
          </cell>
          <cell r="E12415">
            <v>3.58</v>
          </cell>
          <cell r="F12415">
            <v>8.9499999999999993</v>
          </cell>
        </row>
        <row r="12416">
          <cell r="A12416">
            <v>7335918</v>
          </cell>
          <cell r="B12416" t="str">
            <v>73-359-18</v>
          </cell>
          <cell r="C12416" t="str">
            <v xml:space="preserve">CONIC BRUSH 300X110X18/33MM             </v>
          </cell>
          <cell r="D12416" t="str">
            <v>PC</v>
          </cell>
          <cell r="E12416">
            <v>3.15</v>
          </cell>
          <cell r="F12416">
            <v>7.875</v>
          </cell>
        </row>
        <row r="12417">
          <cell r="A12417">
            <v>7336115</v>
          </cell>
          <cell r="B12417" t="str">
            <v>73-361-15</v>
          </cell>
          <cell r="C12417" t="str">
            <v xml:space="preserve">CONIC BRUSH320X70X15/25XP               </v>
          </cell>
          <cell r="D12417" t="str">
            <v>PC</v>
          </cell>
          <cell r="E12417">
            <v>6.48</v>
          </cell>
          <cell r="F12417">
            <v>16.200000000000003</v>
          </cell>
        </row>
        <row r="12418">
          <cell r="A12418">
            <v>7336508</v>
          </cell>
          <cell r="B12418" t="str">
            <v>73-365-08</v>
          </cell>
          <cell r="C12418" t="str">
            <v xml:space="preserve">CLEANING BRUSH 420X60X8/15MM            </v>
          </cell>
          <cell r="D12418" t="str">
            <v>PC</v>
          </cell>
          <cell r="E12418">
            <v>3.3</v>
          </cell>
          <cell r="F12418">
            <v>8.25</v>
          </cell>
        </row>
        <row r="12419">
          <cell r="A12419">
            <v>7336716</v>
          </cell>
          <cell r="B12419" t="str">
            <v>73-367-16</v>
          </cell>
          <cell r="C12419" t="str">
            <v xml:space="preserve">BURETTE BRUSH 1000X180X16 MM            </v>
          </cell>
          <cell r="D12419" t="str">
            <v>PC</v>
          </cell>
          <cell r="E12419">
            <v>4.87</v>
          </cell>
          <cell r="F12419">
            <v>12.175000000000001</v>
          </cell>
        </row>
        <row r="12420">
          <cell r="A12420">
            <v>7337095</v>
          </cell>
          <cell r="B12420" t="str">
            <v>73-370-95</v>
          </cell>
          <cell r="C12420" t="str">
            <v xml:space="preserve">CLEANING BRUSH 210X95 MM                </v>
          </cell>
          <cell r="D12420" t="str">
            <v>PC</v>
          </cell>
          <cell r="E12420">
            <v>4.17</v>
          </cell>
          <cell r="F12420">
            <v>10.425000000000001</v>
          </cell>
        </row>
        <row r="12421">
          <cell r="A12421">
            <v>7345415</v>
          </cell>
          <cell r="B12421" t="str">
            <v>73-454-15</v>
          </cell>
          <cell r="C12421" t="str">
            <v xml:space="preserve">BUCKET 15 LTR                           </v>
          </cell>
          <cell r="D12421" t="str">
            <v>PC</v>
          </cell>
          <cell r="E12421">
            <v>243</v>
          </cell>
          <cell r="F12421">
            <v>607.5</v>
          </cell>
        </row>
        <row r="12422">
          <cell r="A12422">
            <v>7345515</v>
          </cell>
          <cell r="B12422" t="str">
            <v>73-455-15</v>
          </cell>
          <cell r="C12422" t="str">
            <v xml:space="preserve">LID FOR BUCKET 15 LTR                   </v>
          </cell>
          <cell r="D12422" t="str">
            <v>PC</v>
          </cell>
          <cell r="E12422">
            <v>35.1</v>
          </cell>
          <cell r="F12422">
            <v>87.75</v>
          </cell>
        </row>
        <row r="12423">
          <cell r="A12423">
            <v>7347058</v>
          </cell>
          <cell r="B12423" t="str">
            <v>73-470-58</v>
          </cell>
          <cell r="C12423" t="str">
            <v xml:space="preserve">MOD MARTIN WASTE FORCEPS                </v>
          </cell>
          <cell r="D12423" t="str">
            <v>PC</v>
          </cell>
          <cell r="E12423">
            <v>52.9</v>
          </cell>
          <cell r="F12423">
            <v>132.25</v>
          </cell>
        </row>
        <row r="12424">
          <cell r="A12424">
            <v>7347455</v>
          </cell>
          <cell r="B12424" t="str">
            <v>73-474-55</v>
          </cell>
          <cell r="C12424" t="str">
            <v xml:space="preserve">SAUERBRUCH WASTE FORCEPS                </v>
          </cell>
          <cell r="D12424" t="str">
            <v>PC</v>
          </cell>
          <cell r="E12424">
            <v>58</v>
          </cell>
          <cell r="F12424">
            <v>145</v>
          </cell>
        </row>
        <row r="12425">
          <cell r="A12425">
            <v>7510910</v>
          </cell>
          <cell r="B12425" t="str">
            <v>75-109-10</v>
          </cell>
          <cell r="C12425" t="str">
            <v xml:space="preserve">RUBBER TIP F.STEEL CRUTCH               </v>
          </cell>
          <cell r="D12425" t="str">
            <v>PC</v>
          </cell>
          <cell r="E12425">
            <v>2.0299999999999998</v>
          </cell>
          <cell r="F12425">
            <v>5.0749999999999993</v>
          </cell>
        </row>
        <row r="12426">
          <cell r="A12426">
            <v>7510920</v>
          </cell>
          <cell r="B12426" t="str">
            <v>75-109-20</v>
          </cell>
          <cell r="C12426" t="str">
            <v xml:space="preserve">RUBBER TIP F. ALUM CRUTCH               </v>
          </cell>
          <cell r="D12426" t="str">
            <v>PC</v>
          </cell>
          <cell r="E12426">
            <v>2.0299999999999998</v>
          </cell>
          <cell r="F12426">
            <v>5.0749999999999993</v>
          </cell>
        </row>
        <row r="12427">
          <cell r="A12427">
            <v>7511519</v>
          </cell>
          <cell r="B12427" t="str">
            <v>75-115-19</v>
          </cell>
          <cell r="C12427" t="str">
            <v xml:space="preserve">CRUTCH ALUMINIUM                        </v>
          </cell>
          <cell r="D12427" t="str">
            <v>PR</v>
          </cell>
          <cell r="E12427">
            <v>38.5</v>
          </cell>
          <cell r="F12427">
            <v>96.25</v>
          </cell>
        </row>
        <row r="12428">
          <cell r="A12428">
            <v>7512019</v>
          </cell>
          <cell r="B12428" t="str">
            <v>75-120-19</v>
          </cell>
          <cell r="C12428" t="str">
            <v xml:space="preserve">CRUTCH ALUMINIUM                        </v>
          </cell>
          <cell r="D12428" t="str">
            <v>PR</v>
          </cell>
          <cell r="E12428">
            <v>37.1</v>
          </cell>
          <cell r="F12428">
            <v>92.75</v>
          </cell>
        </row>
        <row r="12429">
          <cell r="A12429">
            <v>7520013</v>
          </cell>
          <cell r="B12429" t="str">
            <v>75-200-13</v>
          </cell>
          <cell r="C12429" t="str">
            <v xml:space="preserve">CRUTCH 75-93 CM       (PAIR)            </v>
          </cell>
          <cell r="D12429" t="str">
            <v>PC</v>
          </cell>
          <cell r="E12429">
            <v>30.7</v>
          </cell>
          <cell r="F12429">
            <v>76.75</v>
          </cell>
        </row>
        <row r="12430">
          <cell r="A12430">
            <v>7521019</v>
          </cell>
          <cell r="B12430" t="str">
            <v>75-210-19</v>
          </cell>
          <cell r="C12430" t="str">
            <v xml:space="preserve">CRUTCH ALUMINIUM                        </v>
          </cell>
          <cell r="D12430" t="str">
            <v>PR</v>
          </cell>
          <cell r="E12430">
            <v>34.9</v>
          </cell>
          <cell r="F12430">
            <v>87.25</v>
          </cell>
        </row>
        <row r="12431">
          <cell r="A12431">
            <v>7531219</v>
          </cell>
          <cell r="B12431" t="str">
            <v>75-312-19</v>
          </cell>
          <cell r="C12431" t="str">
            <v xml:space="preserve">FRITZ CANE ALUMINIUM                    </v>
          </cell>
          <cell r="D12431" t="str">
            <v>PC</v>
          </cell>
          <cell r="E12431">
            <v>18.5</v>
          </cell>
          <cell r="F12431">
            <v>46.25</v>
          </cell>
        </row>
        <row r="12432">
          <cell r="A12432">
            <v>7610005</v>
          </cell>
          <cell r="B12432" t="str">
            <v>76-100-05</v>
          </cell>
          <cell r="C12432" t="str">
            <v xml:space="preserve">FOCUSING HANDPIECE 50 MM                </v>
          </cell>
          <cell r="D12432" t="str">
            <v>PC</v>
          </cell>
          <cell r="E12432">
            <v>1550</v>
          </cell>
          <cell r="F12432">
            <v>3875</v>
          </cell>
        </row>
        <row r="12433">
          <cell r="A12433">
            <v>7610006</v>
          </cell>
          <cell r="B12433" t="str">
            <v>76-100-06</v>
          </cell>
          <cell r="C12433" t="str">
            <v xml:space="preserve">TIP F. FOCUSSING HANDPIECE 50MM         </v>
          </cell>
          <cell r="D12433" t="str">
            <v>PC</v>
          </cell>
          <cell r="E12433">
            <v>240.5</v>
          </cell>
          <cell r="F12433">
            <v>601.25</v>
          </cell>
        </row>
        <row r="12434">
          <cell r="A12434">
            <v>7610007</v>
          </cell>
          <cell r="B12434" t="str">
            <v>76-100-07</v>
          </cell>
          <cell r="C12434" t="str">
            <v xml:space="preserve">MIDDLE TUBE F. FOC.HANDPIECE 50MM       </v>
          </cell>
          <cell r="D12434" t="str">
            <v>PC</v>
          </cell>
          <cell r="E12434">
            <v>399</v>
          </cell>
          <cell r="F12434">
            <v>997.5</v>
          </cell>
        </row>
        <row r="12435">
          <cell r="A12435">
            <v>7610008</v>
          </cell>
          <cell r="B12435" t="str">
            <v>76-100-08</v>
          </cell>
          <cell r="C12435" t="str">
            <v xml:space="preserve">OPTICAL ELEMENT F. FOC.HANDPIECE 50MM   </v>
          </cell>
          <cell r="D12435" t="str">
            <v>PC</v>
          </cell>
          <cell r="E12435">
            <v>1690</v>
          </cell>
          <cell r="F12435">
            <v>4225</v>
          </cell>
        </row>
        <row r="12436">
          <cell r="A12436">
            <v>7610010</v>
          </cell>
          <cell r="B12436" t="str">
            <v>76-100-10</v>
          </cell>
          <cell r="C12436" t="str">
            <v xml:space="preserve">FOCUSING HANDPIECE 127 MM               </v>
          </cell>
          <cell r="D12436" t="str">
            <v>PC</v>
          </cell>
          <cell r="E12436">
            <v>1550</v>
          </cell>
          <cell r="F12436">
            <v>3875</v>
          </cell>
        </row>
        <row r="12437">
          <cell r="A12437">
            <v>7610011</v>
          </cell>
          <cell r="B12437" t="str">
            <v>76-100-11</v>
          </cell>
          <cell r="C12437" t="str">
            <v xml:space="preserve">TIP F. FOCUSSING HANDPIECE 127MM        </v>
          </cell>
          <cell r="D12437" t="str">
            <v>PC</v>
          </cell>
          <cell r="E12437">
            <v>228.5</v>
          </cell>
          <cell r="F12437">
            <v>571.25</v>
          </cell>
        </row>
        <row r="12438">
          <cell r="A12438">
            <v>7610012</v>
          </cell>
          <cell r="B12438" t="str">
            <v>76-100-12</v>
          </cell>
          <cell r="C12438" t="str">
            <v xml:space="preserve">MIDDLE TUBE F. FOC.HANDPIECE 127MM      </v>
          </cell>
          <cell r="D12438" t="str">
            <v>PC</v>
          </cell>
          <cell r="E12438">
            <v>371</v>
          </cell>
          <cell r="F12438">
            <v>927.5</v>
          </cell>
        </row>
        <row r="12439">
          <cell r="A12439">
            <v>7610013</v>
          </cell>
          <cell r="B12439" t="str">
            <v>76-100-13</v>
          </cell>
          <cell r="C12439" t="str">
            <v xml:space="preserve">OPTICAL ELEMENT F. FOC.HANDPIECE 127MM  </v>
          </cell>
          <cell r="D12439" t="str">
            <v>PC</v>
          </cell>
          <cell r="E12439">
            <v>1585</v>
          </cell>
          <cell r="F12439">
            <v>3962.5</v>
          </cell>
        </row>
        <row r="12440">
          <cell r="A12440">
            <v>7610015</v>
          </cell>
          <cell r="B12440" t="str">
            <v>76-100-15</v>
          </cell>
          <cell r="C12440" t="str">
            <v xml:space="preserve">FOCUSING HANDPIECE 200 MM               </v>
          </cell>
          <cell r="D12440" t="str">
            <v>PC</v>
          </cell>
          <cell r="E12440">
            <v>1550</v>
          </cell>
          <cell r="F12440">
            <v>3875</v>
          </cell>
        </row>
        <row r="12441">
          <cell r="A12441">
            <v>7610016</v>
          </cell>
          <cell r="B12441" t="str">
            <v>76-100-16</v>
          </cell>
          <cell r="C12441" t="str">
            <v xml:space="preserve">TIP F. FOCUSSING HANDPIECE 200MM        </v>
          </cell>
          <cell r="D12441" t="str">
            <v>PC</v>
          </cell>
          <cell r="E12441">
            <v>228.5</v>
          </cell>
          <cell r="F12441">
            <v>571.25</v>
          </cell>
        </row>
        <row r="12442">
          <cell r="A12442">
            <v>7610017</v>
          </cell>
          <cell r="B12442" t="str">
            <v>76-100-17</v>
          </cell>
          <cell r="C12442" t="str">
            <v xml:space="preserve">MIDDLE TUBE F. FOC.HANDPIECE 200MM      </v>
          </cell>
          <cell r="D12442" t="str">
            <v>PC</v>
          </cell>
          <cell r="E12442">
            <v>393</v>
          </cell>
          <cell r="F12442">
            <v>982.5</v>
          </cell>
        </row>
        <row r="12443">
          <cell r="A12443">
            <v>7610018</v>
          </cell>
          <cell r="B12443" t="str">
            <v>76-100-18</v>
          </cell>
          <cell r="C12443" t="str">
            <v xml:space="preserve">OPTICAL ELEMENT F. FOC.HANDPIECE 200MM  </v>
          </cell>
          <cell r="D12443" t="str">
            <v>PC</v>
          </cell>
          <cell r="E12443">
            <v>1675</v>
          </cell>
          <cell r="F12443">
            <v>4187.5</v>
          </cell>
        </row>
        <row r="12444">
          <cell r="A12444">
            <v>7610020</v>
          </cell>
          <cell r="B12444" t="str">
            <v>76-100-20</v>
          </cell>
          <cell r="C12444" t="str">
            <v xml:space="preserve">BACKSTOP FOR FOC. HANDP. 127 MM         </v>
          </cell>
          <cell r="D12444" t="str">
            <v>PC</v>
          </cell>
          <cell r="E12444">
            <v>293</v>
          </cell>
          <cell r="F12444">
            <v>732.5</v>
          </cell>
        </row>
        <row r="12445">
          <cell r="A12445">
            <v>7610025</v>
          </cell>
          <cell r="B12445" t="str">
            <v>76-100-25</v>
          </cell>
          <cell r="C12445" t="str">
            <v xml:space="preserve">BACKSTOP FOR FOCUSING HANDPIECE 200 MM  </v>
          </cell>
          <cell r="D12445" t="str">
            <v>PC</v>
          </cell>
          <cell r="E12445">
            <v>293</v>
          </cell>
          <cell r="F12445">
            <v>732.5</v>
          </cell>
        </row>
        <row r="12446">
          <cell r="A12446">
            <v>7610050</v>
          </cell>
          <cell r="B12446" t="str">
            <v>76-100-50</v>
          </cell>
          <cell r="C12446" t="str">
            <v xml:space="preserve">LASER PROTECTION GOGGLES CO2            </v>
          </cell>
          <cell r="D12446" t="str">
            <v>PC</v>
          </cell>
          <cell r="E12446">
            <v>207</v>
          </cell>
          <cell r="F12446">
            <v>517.5</v>
          </cell>
        </row>
        <row r="12447">
          <cell r="A12447">
            <v>7610051</v>
          </cell>
          <cell r="B12447" t="str">
            <v>76-100-51</v>
          </cell>
          <cell r="C12447" t="str">
            <v xml:space="preserve">PROTECTION GOGGLES CO2 LASER FOR WEAR   </v>
          </cell>
          <cell r="D12447" t="str">
            <v>PC</v>
          </cell>
          <cell r="E12447">
            <v>622</v>
          </cell>
          <cell r="F12447">
            <v>1555</v>
          </cell>
        </row>
        <row r="12448">
          <cell r="A12448">
            <v>7610060</v>
          </cell>
          <cell r="B12448" t="str">
            <v>76-100-60</v>
          </cell>
          <cell r="C12448" t="str">
            <v xml:space="preserve">MAIN SUPPLY CABLE FOR MCO TO ATMOS      </v>
          </cell>
          <cell r="D12448" t="str">
            <v>PC</v>
          </cell>
          <cell r="E12448">
            <v>51.1</v>
          </cell>
          <cell r="F12448">
            <v>127.75</v>
          </cell>
        </row>
        <row r="12449">
          <cell r="A12449">
            <v>7610080</v>
          </cell>
          <cell r="B12449" t="str">
            <v>76-100-80</v>
          </cell>
          <cell r="C12449" t="str">
            <v xml:space="preserve">ADAPTER ZEISS FOR MCO/MCO PLUS 2;4;6MM  </v>
          </cell>
          <cell r="D12449" t="str">
            <v>PC</v>
          </cell>
          <cell r="E12449">
            <v>370</v>
          </cell>
          <cell r="F12449">
            <v>925</v>
          </cell>
        </row>
        <row r="12450">
          <cell r="A12450">
            <v>7620005</v>
          </cell>
          <cell r="B12450" t="str">
            <v>76-200-05</v>
          </cell>
          <cell r="C12450" t="str">
            <v xml:space="preserve">ANGLE TIP 90 DEGR.                      </v>
          </cell>
          <cell r="D12450" t="str">
            <v>PC</v>
          </cell>
          <cell r="E12450">
            <v>1050</v>
          </cell>
          <cell r="F12450">
            <v>2625</v>
          </cell>
        </row>
        <row r="12451">
          <cell r="A12451">
            <v>7620010</v>
          </cell>
          <cell r="B12451" t="str">
            <v>76-200-10</v>
          </cell>
          <cell r="C12451" t="str">
            <v xml:space="preserve">ANGLED TIP 120 DEGR.                    </v>
          </cell>
          <cell r="D12451" t="str">
            <v>PC</v>
          </cell>
          <cell r="E12451">
            <v>1050</v>
          </cell>
          <cell r="F12451">
            <v>2625</v>
          </cell>
        </row>
        <row r="12452">
          <cell r="A12452">
            <v>7620015</v>
          </cell>
          <cell r="B12452" t="str">
            <v>76-200-15</v>
          </cell>
          <cell r="C12452" t="str">
            <v>ADAPTER F.ANGLE TIP F.FOC. HANDP. 200 MM</v>
          </cell>
          <cell r="D12452" t="str">
            <v>PC</v>
          </cell>
          <cell r="E12452">
            <v>109.5</v>
          </cell>
          <cell r="F12452">
            <v>273.75</v>
          </cell>
        </row>
        <row r="12453">
          <cell r="A12453">
            <v>7630020</v>
          </cell>
          <cell r="B12453" t="str">
            <v>76-300-20</v>
          </cell>
          <cell r="C12453" t="str">
            <v xml:space="preserve">ADAPTER F. STORZ ENDOCOUPLER            </v>
          </cell>
          <cell r="D12453" t="str">
            <v>PC</v>
          </cell>
          <cell r="E12453">
            <v>540</v>
          </cell>
          <cell r="F12453">
            <v>1350</v>
          </cell>
        </row>
        <row r="12454">
          <cell r="A12454">
            <v>7640000</v>
          </cell>
          <cell r="B12454" t="str">
            <v>76-400-00</v>
          </cell>
          <cell r="C12454" t="str">
            <v xml:space="preserve">MIKROMANIPULATOR MINI POINT             </v>
          </cell>
          <cell r="D12454" t="str">
            <v>PC</v>
          </cell>
          <cell r="E12454">
            <v>6300</v>
          </cell>
          <cell r="F12454">
            <v>15750</v>
          </cell>
        </row>
        <row r="12455">
          <cell r="A12455">
            <v>7640001</v>
          </cell>
          <cell r="B12455" t="str">
            <v>76-400-01</v>
          </cell>
          <cell r="C12455" t="str">
            <v>FAST CONNECT. INIP.TO MCO/MCO PLUS LASER</v>
          </cell>
          <cell r="D12455" t="str">
            <v>PC</v>
          </cell>
          <cell r="E12455">
            <v>476</v>
          </cell>
          <cell r="F12455">
            <v>1190</v>
          </cell>
        </row>
        <row r="12456">
          <cell r="A12456">
            <v>7640002</v>
          </cell>
          <cell r="B12456" t="str">
            <v>76-400-02</v>
          </cell>
          <cell r="C12456" t="str">
            <v xml:space="preserve">ADAPTER PLATE MINIPOINT                 </v>
          </cell>
          <cell r="D12456" t="str">
            <v>PC</v>
          </cell>
          <cell r="E12456">
            <v>527</v>
          </cell>
          <cell r="F12456">
            <v>1317.5</v>
          </cell>
        </row>
        <row r="12457">
          <cell r="A12457">
            <v>7640010</v>
          </cell>
          <cell r="B12457" t="str">
            <v>76-400-10</v>
          </cell>
          <cell r="C12457" t="str">
            <v xml:space="preserve">ADAPTER ZEISS SYSTEM                    </v>
          </cell>
          <cell r="D12457" t="str">
            <v>PC</v>
          </cell>
          <cell r="E12457">
            <v>516</v>
          </cell>
          <cell r="F12457">
            <v>1290</v>
          </cell>
        </row>
        <row r="12458">
          <cell r="A12458">
            <v>7640012</v>
          </cell>
          <cell r="B12458" t="str">
            <v>76-400-12</v>
          </cell>
          <cell r="C12458" t="str">
            <v xml:space="preserve">ADAPTER MOELLER-WEDEL SYSTEM            </v>
          </cell>
          <cell r="D12458" t="str">
            <v>PC</v>
          </cell>
          <cell r="E12458">
            <v>519</v>
          </cell>
          <cell r="F12458">
            <v>1297.5</v>
          </cell>
        </row>
        <row r="12459">
          <cell r="A12459">
            <v>7640014</v>
          </cell>
          <cell r="B12459" t="str">
            <v>76-400-14</v>
          </cell>
          <cell r="C12459" t="str">
            <v xml:space="preserve">ADAPTER ZEISS OPMI FC1                  </v>
          </cell>
          <cell r="D12459" t="str">
            <v>PC</v>
          </cell>
          <cell r="E12459">
            <v>508</v>
          </cell>
          <cell r="F12459">
            <v>1270</v>
          </cell>
        </row>
        <row r="12460">
          <cell r="A12460">
            <v>7640015</v>
          </cell>
          <cell r="B12460" t="str">
            <v>76-400-15</v>
          </cell>
          <cell r="C12460" t="str">
            <v xml:space="preserve">ADAPTER MOELLER WEDEL VM500             </v>
          </cell>
          <cell r="D12460" t="str">
            <v>PC</v>
          </cell>
          <cell r="E12460">
            <v>508</v>
          </cell>
          <cell r="F12460">
            <v>1270</v>
          </cell>
        </row>
        <row r="12461">
          <cell r="A12461">
            <v>7640016</v>
          </cell>
          <cell r="B12461" t="str">
            <v>76-400-16</v>
          </cell>
          <cell r="C12461" t="str">
            <v xml:space="preserve">ADAPTER MINI POINT - LEICA M 841 CPL.   </v>
          </cell>
          <cell r="D12461" t="str">
            <v>PC</v>
          </cell>
          <cell r="E12461">
            <v>270</v>
          </cell>
          <cell r="F12461">
            <v>675</v>
          </cell>
        </row>
        <row r="12462">
          <cell r="A12462">
            <v>7640017</v>
          </cell>
          <cell r="B12462" t="str">
            <v>76-400-17</v>
          </cell>
          <cell r="C12462" t="str">
            <v xml:space="preserve">ADAPTER MINIPOINT FOR OLYMPUS OCS-500   </v>
          </cell>
          <cell r="D12462" t="str">
            <v>PC</v>
          </cell>
          <cell r="E12462">
            <v>264</v>
          </cell>
          <cell r="F12462">
            <v>660</v>
          </cell>
        </row>
        <row r="12463">
          <cell r="A12463">
            <v>7640018</v>
          </cell>
          <cell r="B12463" t="str">
            <v>76-400-18</v>
          </cell>
          <cell r="C12463" t="str">
            <v xml:space="preserve">ADAPTER MINIPOINT FOR ZEISS 150FC       </v>
          </cell>
          <cell r="D12463" t="str">
            <v>PC</v>
          </cell>
          <cell r="E12463">
            <v>304</v>
          </cell>
          <cell r="F12463">
            <v>760</v>
          </cell>
        </row>
        <row r="12464">
          <cell r="A12464">
            <v>7640100</v>
          </cell>
          <cell r="B12464" t="str">
            <v>76-401-00</v>
          </cell>
          <cell r="C12464" t="str">
            <v xml:space="preserve">MICROMANIPULATOR MICROPOINT             </v>
          </cell>
          <cell r="D12464" t="str">
            <v>PC</v>
          </cell>
          <cell r="E12464">
            <v>18360</v>
          </cell>
          <cell r="F12464">
            <v>45900</v>
          </cell>
        </row>
        <row r="12465">
          <cell r="A12465">
            <v>7640101</v>
          </cell>
          <cell r="B12465" t="str">
            <v>76-401-01</v>
          </cell>
          <cell r="C12465" t="str">
            <v xml:space="preserve">ADAPT.LEICA M 50/6517/655 F. MICROPOINT </v>
          </cell>
          <cell r="D12465" t="str">
            <v>PC</v>
          </cell>
          <cell r="E12465">
            <v>512</v>
          </cell>
          <cell r="F12465">
            <v>1280</v>
          </cell>
        </row>
        <row r="12466">
          <cell r="A12466">
            <v>7640102</v>
          </cell>
          <cell r="B12466" t="str">
            <v>76-401-02</v>
          </cell>
          <cell r="C12466" t="str">
            <v xml:space="preserve">ADAPTER MICROPOINT FOR LEICA M 680      </v>
          </cell>
          <cell r="D12466" t="str">
            <v>PC</v>
          </cell>
          <cell r="E12466">
            <v>126.5</v>
          </cell>
          <cell r="F12466">
            <v>316.25</v>
          </cell>
        </row>
        <row r="12467">
          <cell r="A12467">
            <v>7640103</v>
          </cell>
          <cell r="B12467" t="str">
            <v>76-401-03</v>
          </cell>
          <cell r="C12467" t="str">
            <v xml:space="preserve">ADAPTER MOELLER-WEDEL FOR VM 900        </v>
          </cell>
          <cell r="D12467" t="str">
            <v>PC</v>
          </cell>
          <cell r="E12467">
            <v>498</v>
          </cell>
          <cell r="F12467">
            <v>1245</v>
          </cell>
        </row>
        <row r="12468">
          <cell r="A12468">
            <v>7640111</v>
          </cell>
          <cell r="B12468" t="str">
            <v>76-401-11</v>
          </cell>
          <cell r="C12468" t="str">
            <v>ADAPT.MICRO/MINIPOINT F.KAPS SOM42/52/62</v>
          </cell>
          <cell r="D12468" t="str">
            <v>PC</v>
          </cell>
          <cell r="E12468">
            <v>264</v>
          </cell>
          <cell r="F12468">
            <v>660</v>
          </cell>
        </row>
        <row r="12469">
          <cell r="A12469">
            <v>7640116</v>
          </cell>
          <cell r="B12469" t="str">
            <v>76-401-16</v>
          </cell>
          <cell r="C12469" t="str">
            <v xml:space="preserve">ADAPTER MICRO POINT - LEICA M 841 CPL.  </v>
          </cell>
          <cell r="D12469" t="str">
            <v>PC</v>
          </cell>
          <cell r="E12469">
            <v>270</v>
          </cell>
          <cell r="F12469">
            <v>675</v>
          </cell>
        </row>
        <row r="12470">
          <cell r="A12470">
            <v>7640117</v>
          </cell>
          <cell r="B12470" t="str">
            <v>76-401-17</v>
          </cell>
          <cell r="C12470" t="str">
            <v xml:space="preserve">ADAPTER MICROPOINT FOR OLYMPUS OCS-500  </v>
          </cell>
          <cell r="D12470" t="str">
            <v>PC</v>
          </cell>
          <cell r="E12470">
            <v>264</v>
          </cell>
          <cell r="F12470">
            <v>660</v>
          </cell>
        </row>
        <row r="12471">
          <cell r="A12471">
            <v>7640118</v>
          </cell>
          <cell r="B12471" t="str">
            <v>76-401-18</v>
          </cell>
          <cell r="C12471" t="str">
            <v>ADAPT.RING COVER OP.MICROS.ZEISS+MICROP.</v>
          </cell>
          <cell r="D12471" t="str">
            <v>PC</v>
          </cell>
          <cell r="E12471">
            <v>223</v>
          </cell>
          <cell r="F12471">
            <v>557.5</v>
          </cell>
        </row>
        <row r="12472">
          <cell r="A12472">
            <v>7640119</v>
          </cell>
          <cell r="B12472" t="str">
            <v>76-401-19</v>
          </cell>
          <cell r="C12472" t="str">
            <v xml:space="preserve">ADAPTER MICROPOINT FOR OPMI 6, CPL.     </v>
          </cell>
          <cell r="D12472" t="str">
            <v>PC</v>
          </cell>
          <cell r="E12472">
            <v>509</v>
          </cell>
          <cell r="F12472">
            <v>1272.5</v>
          </cell>
        </row>
        <row r="12473">
          <cell r="A12473">
            <v>7640120</v>
          </cell>
          <cell r="B12473" t="str">
            <v>76-401-20</v>
          </cell>
          <cell r="C12473" t="str">
            <v xml:space="preserve">ADAPTER MICROPOINT FOR LEICA M 520      </v>
          </cell>
          <cell r="D12473" t="str">
            <v>PC</v>
          </cell>
          <cell r="E12473">
            <v>256.5</v>
          </cell>
          <cell r="F12473">
            <v>641.25</v>
          </cell>
        </row>
        <row r="12474">
          <cell r="A12474">
            <v>7640121</v>
          </cell>
          <cell r="B12474" t="str">
            <v>76-401-21</v>
          </cell>
          <cell r="C12474" t="str">
            <v>FIXATION CLIP F. MICROPOINT/SOFTSCANPLUS</v>
          </cell>
          <cell r="D12474" t="str">
            <v>PC</v>
          </cell>
          <cell r="E12474">
            <v>157.5</v>
          </cell>
          <cell r="F12474">
            <v>393.75</v>
          </cell>
        </row>
        <row r="12475">
          <cell r="A12475">
            <v>7640130</v>
          </cell>
          <cell r="B12475" t="str">
            <v>76-401-30</v>
          </cell>
          <cell r="C12475" t="str">
            <v xml:space="preserve">MICROSWITCH F.MICROMANIPUL.MICROPOINT   </v>
          </cell>
          <cell r="D12475" t="str">
            <v>PC</v>
          </cell>
          <cell r="E12475">
            <v>1050</v>
          </cell>
          <cell r="F12475">
            <v>2625</v>
          </cell>
        </row>
        <row r="12476">
          <cell r="A12476">
            <v>7641100</v>
          </cell>
          <cell r="B12476" t="str">
            <v>76-411-00</v>
          </cell>
          <cell r="C12476" t="str">
            <v>MIKROMANIPUL.MIKROPOINT INKL.MICROSWITCH</v>
          </cell>
          <cell r="D12476" t="str">
            <v>PC</v>
          </cell>
          <cell r="E12476">
            <v>18642</v>
          </cell>
          <cell r="F12476">
            <v>46605</v>
          </cell>
        </row>
        <row r="12477">
          <cell r="A12477">
            <v>7650000</v>
          </cell>
          <cell r="B12477" t="str">
            <v>76-500-00</v>
          </cell>
          <cell r="C12477" t="str">
            <v xml:space="preserve">INSTALLATION SET SCANNER MCO25          </v>
          </cell>
          <cell r="D12477" t="str">
            <v>PC</v>
          </cell>
          <cell r="E12477">
            <v>19920</v>
          </cell>
          <cell r="F12477">
            <v>49800</v>
          </cell>
        </row>
        <row r="12478">
          <cell r="A12478">
            <v>7650001</v>
          </cell>
          <cell r="B12478" t="str">
            <v>76-500-01</v>
          </cell>
          <cell r="C12478" t="str">
            <v>RETRO KIT FOR SOFT SCAN PLUS R  (MCO25P)</v>
          </cell>
          <cell r="D12478" t="str">
            <v>PC</v>
          </cell>
          <cell r="E12478">
            <v>23830</v>
          </cell>
          <cell r="F12478">
            <v>59575</v>
          </cell>
        </row>
        <row r="12479">
          <cell r="A12479">
            <v>7650002</v>
          </cell>
          <cell r="B12479" t="str">
            <v>76-500-02</v>
          </cell>
          <cell r="C12479" t="str">
            <v xml:space="preserve">RETRO KIT FOR SOFT SCAN PLUS R (MCO50P) </v>
          </cell>
          <cell r="D12479" t="str">
            <v>PC</v>
          </cell>
          <cell r="E12479">
            <v>23830</v>
          </cell>
          <cell r="F12479">
            <v>59575</v>
          </cell>
        </row>
        <row r="12480">
          <cell r="A12480">
            <v>7650010</v>
          </cell>
          <cell r="B12480" t="str">
            <v>76-500-10</v>
          </cell>
          <cell r="C12480" t="str">
            <v xml:space="preserve">INSTALLATION SET SCANNER MCO 50         </v>
          </cell>
          <cell r="D12480" t="str">
            <v>PC</v>
          </cell>
          <cell r="E12480">
            <v>19160</v>
          </cell>
          <cell r="F12480">
            <v>47900</v>
          </cell>
        </row>
        <row r="12481">
          <cell r="A12481">
            <v>7650020</v>
          </cell>
          <cell r="B12481" t="str">
            <v>76-500-20</v>
          </cell>
          <cell r="C12481" t="str">
            <v xml:space="preserve">TUBE FOR SCANNER HANDPIECE MCO25/50    </v>
          </cell>
          <cell r="D12481" t="str">
            <v>PC</v>
          </cell>
          <cell r="E12481">
            <v>365</v>
          </cell>
          <cell r="F12481">
            <v>912.5</v>
          </cell>
        </row>
        <row r="12482">
          <cell r="A12482">
            <v>7650025</v>
          </cell>
          <cell r="B12482" t="str">
            <v>76-500-25</v>
          </cell>
          <cell r="C12482" t="str">
            <v xml:space="preserve">SCANNER HANDPIECE MCO25/50             </v>
          </cell>
          <cell r="D12482" t="str">
            <v>PC</v>
          </cell>
          <cell r="E12482">
            <v>657</v>
          </cell>
          <cell r="F12482">
            <v>1642.5</v>
          </cell>
        </row>
        <row r="12483">
          <cell r="A12483">
            <v>7650030</v>
          </cell>
          <cell r="B12483" t="str">
            <v>76-500-30</v>
          </cell>
          <cell r="C12483" t="str">
            <v xml:space="preserve">SCANNER HEAD MCO25/50                  </v>
          </cell>
          <cell r="D12483" t="str">
            <v>PC</v>
          </cell>
          <cell r="E12483">
            <v>14740</v>
          </cell>
          <cell r="F12483">
            <v>36850</v>
          </cell>
        </row>
        <row r="12484">
          <cell r="A12484">
            <v>7650031</v>
          </cell>
          <cell r="B12484" t="str">
            <v>76-500-31</v>
          </cell>
          <cell r="C12484" t="str">
            <v xml:space="preserve">SCANNERBOX MCO25/50 PLUS (W/O HANDP.)  </v>
          </cell>
          <cell r="D12484" t="str">
            <v>PC</v>
          </cell>
          <cell r="E12484">
            <v>14180</v>
          </cell>
          <cell r="F12484">
            <v>35450</v>
          </cell>
        </row>
        <row r="12485">
          <cell r="A12485">
            <v>7650040</v>
          </cell>
          <cell r="B12485" t="str">
            <v>76-500-40</v>
          </cell>
          <cell r="C12485" t="str">
            <v xml:space="preserve">CONNECTING CABLE FOR SCANNER            </v>
          </cell>
          <cell r="D12485" t="str">
            <v>PC</v>
          </cell>
          <cell r="E12485">
            <v>382.5</v>
          </cell>
          <cell r="F12485">
            <v>956.25</v>
          </cell>
        </row>
        <row r="12486">
          <cell r="A12486">
            <v>7650041</v>
          </cell>
          <cell r="B12486" t="str">
            <v>76-500-41</v>
          </cell>
          <cell r="C12486" t="str">
            <v xml:space="preserve">ADAPTER SCANNER PLUS/MIKROM.MINI POINT  </v>
          </cell>
          <cell r="D12486" t="str">
            <v>PC</v>
          </cell>
          <cell r="E12486">
            <v>735</v>
          </cell>
          <cell r="F12486">
            <v>1837.5</v>
          </cell>
        </row>
        <row r="12487">
          <cell r="A12487">
            <v>7650042</v>
          </cell>
          <cell r="B12487" t="str">
            <v>76-500-42</v>
          </cell>
          <cell r="C12487" t="str">
            <v xml:space="preserve">ADAPTER SCANNER PLUS/MIKROM.MICRO POINT </v>
          </cell>
          <cell r="D12487" t="str">
            <v>PC</v>
          </cell>
          <cell r="E12487">
            <v>913</v>
          </cell>
          <cell r="F12487">
            <v>2282.5</v>
          </cell>
        </row>
        <row r="12488">
          <cell r="A12488">
            <v>7650043</v>
          </cell>
          <cell r="B12488" t="str">
            <v>76-500-43</v>
          </cell>
          <cell r="C12488" t="str">
            <v xml:space="preserve">ADAPT.SOFT SCAN PLUS - STORZ ENDO COUP. </v>
          </cell>
          <cell r="D12488" t="str">
            <v>PC</v>
          </cell>
          <cell r="E12488">
            <v>270</v>
          </cell>
          <cell r="F12488">
            <v>675</v>
          </cell>
        </row>
        <row r="12489">
          <cell r="A12489">
            <v>7650050</v>
          </cell>
          <cell r="B12489" t="str">
            <v>76-500-50</v>
          </cell>
          <cell r="C12489" t="str">
            <v xml:space="preserve">FOCUSING HANDPIECE SCANNER PLUS, 127 MM </v>
          </cell>
          <cell r="D12489" t="str">
            <v>PC</v>
          </cell>
          <cell r="E12489">
            <v>2355</v>
          </cell>
          <cell r="F12489">
            <v>5887.5</v>
          </cell>
        </row>
        <row r="12490">
          <cell r="A12490">
            <v>7650051</v>
          </cell>
          <cell r="B12490" t="str">
            <v>76-500-51</v>
          </cell>
          <cell r="C12490" t="str">
            <v xml:space="preserve">TIP FOR FOCUSING HANDPIECE 76-500-50    </v>
          </cell>
          <cell r="D12490" t="str">
            <v>PC</v>
          </cell>
          <cell r="E12490">
            <v>358.5</v>
          </cell>
          <cell r="F12490">
            <v>896.25</v>
          </cell>
        </row>
        <row r="12491">
          <cell r="A12491">
            <v>7650052</v>
          </cell>
          <cell r="B12491" t="str">
            <v>76-500-52</v>
          </cell>
          <cell r="C12491" t="str">
            <v xml:space="preserve">TUBE FOR FOCUSING HANDPIECE 76-500-50   </v>
          </cell>
          <cell r="D12491" t="str">
            <v>PC</v>
          </cell>
          <cell r="E12491">
            <v>536</v>
          </cell>
          <cell r="F12491">
            <v>1340</v>
          </cell>
        </row>
        <row r="12492">
          <cell r="A12492">
            <v>7650053</v>
          </cell>
          <cell r="B12492" t="str">
            <v>76-500-53</v>
          </cell>
          <cell r="C12492" t="str">
            <v xml:space="preserve">OPTIC FOR FOCUSING HANDPIECE 76-500-50  </v>
          </cell>
          <cell r="D12492" t="str">
            <v>PC</v>
          </cell>
          <cell r="E12492">
            <v>1470</v>
          </cell>
          <cell r="F12492">
            <v>3675</v>
          </cell>
        </row>
        <row r="12493">
          <cell r="A12493">
            <v>7650060</v>
          </cell>
          <cell r="B12493" t="str">
            <v>76-500-60</v>
          </cell>
          <cell r="C12493" t="str">
            <v xml:space="preserve">FOCUSING HANDPIECE SCANNER PLUS, 200 MM </v>
          </cell>
          <cell r="D12493" t="str">
            <v>PC</v>
          </cell>
          <cell r="E12493">
            <v>2460</v>
          </cell>
          <cell r="F12493">
            <v>6150</v>
          </cell>
        </row>
        <row r="12494">
          <cell r="A12494">
            <v>7650061</v>
          </cell>
          <cell r="B12494" t="str">
            <v>76-500-61</v>
          </cell>
          <cell r="C12494" t="str">
            <v xml:space="preserve">TIP FOR FOCUSING HANDPIECE 76-500-60    </v>
          </cell>
          <cell r="D12494" t="str">
            <v>PC</v>
          </cell>
          <cell r="E12494">
            <v>378</v>
          </cell>
          <cell r="F12494">
            <v>945</v>
          </cell>
        </row>
        <row r="12495">
          <cell r="A12495">
            <v>7650062</v>
          </cell>
          <cell r="B12495" t="str">
            <v>76-500-62</v>
          </cell>
          <cell r="C12495" t="str">
            <v xml:space="preserve">TUBE FOR FOCUSING HANDPIECE 76-500-60   </v>
          </cell>
          <cell r="D12495" t="str">
            <v>PC</v>
          </cell>
          <cell r="E12495">
            <v>616</v>
          </cell>
          <cell r="F12495">
            <v>1540</v>
          </cell>
        </row>
        <row r="12496">
          <cell r="A12496">
            <v>7650063</v>
          </cell>
          <cell r="B12496" t="str">
            <v>76-500-63</v>
          </cell>
          <cell r="C12496" t="str">
            <v xml:space="preserve">OPTIC FOR FOCUSING HANDPIECE 76-500-60  </v>
          </cell>
          <cell r="D12496" t="str">
            <v>PC</v>
          </cell>
          <cell r="E12496">
            <v>1470</v>
          </cell>
          <cell r="F12496">
            <v>3675</v>
          </cell>
        </row>
        <row r="12497">
          <cell r="A12497">
            <v>7660000</v>
          </cell>
          <cell r="B12497" t="str">
            <v>76-600-00</v>
          </cell>
          <cell r="C12497" t="str">
            <v xml:space="preserve">SET OF SPECIAL OPTICS FOR NASAL SURGERY </v>
          </cell>
          <cell r="D12497" t="str">
            <v>PC</v>
          </cell>
          <cell r="E12497">
            <v>5540</v>
          </cell>
          <cell r="F12497">
            <v>13850</v>
          </cell>
        </row>
        <row r="12498">
          <cell r="A12498">
            <v>7660001</v>
          </cell>
          <cell r="B12498" t="str">
            <v>76-600-01</v>
          </cell>
          <cell r="C12498" t="str">
            <v xml:space="preserve">FOCUSING HANDPIECE ENT SET              </v>
          </cell>
          <cell r="D12498" t="str">
            <v>PC</v>
          </cell>
          <cell r="E12498">
            <v>3040</v>
          </cell>
          <cell r="F12498">
            <v>7600</v>
          </cell>
        </row>
        <row r="12499">
          <cell r="A12499">
            <v>7660002</v>
          </cell>
          <cell r="B12499" t="str">
            <v>76-600-02</v>
          </cell>
          <cell r="C12499" t="str">
            <v xml:space="preserve">TIP 0° FOR ENT SET                       </v>
          </cell>
          <cell r="D12499" t="str">
            <v>PC</v>
          </cell>
          <cell r="E12499">
            <v>973</v>
          </cell>
          <cell r="F12499">
            <v>2432.5</v>
          </cell>
        </row>
        <row r="12500">
          <cell r="A12500">
            <v>7660003</v>
          </cell>
          <cell r="B12500" t="str">
            <v>76-600-03</v>
          </cell>
          <cell r="C12500" t="str">
            <v xml:space="preserve">TIP 90° FOR ENT SET                      </v>
          </cell>
          <cell r="D12500" t="str">
            <v>PC</v>
          </cell>
          <cell r="E12500">
            <v>2305</v>
          </cell>
          <cell r="F12500">
            <v>5762.5</v>
          </cell>
        </row>
        <row r="12501">
          <cell r="A12501">
            <v>7660004</v>
          </cell>
          <cell r="B12501" t="str">
            <v>76-600-04</v>
          </cell>
          <cell r="C12501" t="str">
            <v xml:space="preserve">TIP 120° FOR ENT SET                     </v>
          </cell>
          <cell r="D12501" t="str">
            <v>PC</v>
          </cell>
          <cell r="E12501">
            <v>2305</v>
          </cell>
          <cell r="F12501">
            <v>5762.5</v>
          </cell>
        </row>
        <row r="12502">
          <cell r="A12502">
            <v>7660005</v>
          </cell>
          <cell r="B12502" t="str">
            <v>76-600-05</v>
          </cell>
          <cell r="C12502" t="str">
            <v xml:space="preserve">BRUSH FOR ENT-SET 76-900-02             </v>
          </cell>
          <cell r="D12502">
            <v>10</v>
          </cell>
          <cell r="E12502">
            <v>4.93</v>
          </cell>
          <cell r="F12502">
            <v>12.324999999999999</v>
          </cell>
        </row>
        <row r="12503">
          <cell r="A12503">
            <v>7660011</v>
          </cell>
          <cell r="B12503" t="str">
            <v>76-600-11</v>
          </cell>
          <cell r="C12503" t="str">
            <v xml:space="preserve">SLEEVE F.ENT OPTIC F.ART.-Nr. 76-600-01 </v>
          </cell>
          <cell r="D12503" t="str">
            <v>PC</v>
          </cell>
          <cell r="E12503">
            <v>366</v>
          </cell>
          <cell r="F12503">
            <v>915</v>
          </cell>
        </row>
        <row r="12504">
          <cell r="A12504">
            <v>7670001</v>
          </cell>
          <cell r="B12504" t="str">
            <v>76-700-01</v>
          </cell>
          <cell r="C12504" t="str">
            <v>BRIEFCASE F.ACC.SMALL(F.HANDP.) MCO25/50</v>
          </cell>
          <cell r="D12504" t="str">
            <v>SET</v>
          </cell>
          <cell r="E12504">
            <v>80.7</v>
          </cell>
          <cell r="F12504">
            <v>201.75</v>
          </cell>
        </row>
        <row r="12505">
          <cell r="A12505">
            <v>7670002</v>
          </cell>
          <cell r="B12505" t="str">
            <v>76-700-02</v>
          </cell>
          <cell r="C12505" t="str">
            <v xml:space="preserve">BRIEFC.F.ACC.LAR.(F.SCAN./MIKR)MCO PLUS </v>
          </cell>
          <cell r="D12505" t="str">
            <v>SET</v>
          </cell>
          <cell r="E12505">
            <v>100.5</v>
          </cell>
          <cell r="F12505">
            <v>251.25</v>
          </cell>
        </row>
        <row r="12506">
          <cell r="A12506">
            <v>7690150</v>
          </cell>
          <cell r="B12506" t="str">
            <v>76-901-50</v>
          </cell>
          <cell r="C12506" t="str">
            <v xml:space="preserve">ADAPTER MICROPOINT FOR OPMI DRAPE       </v>
          </cell>
          <cell r="D12506" t="str">
            <v>PC</v>
          </cell>
          <cell r="E12506">
            <v>204</v>
          </cell>
          <cell r="F12506">
            <v>510</v>
          </cell>
        </row>
        <row r="12507">
          <cell r="A12507">
            <v>7702501</v>
          </cell>
          <cell r="B12507" t="str">
            <v>77-025-01</v>
          </cell>
          <cell r="C12507" t="str">
            <v xml:space="preserve">KLSmartin MCO25plus                    </v>
          </cell>
          <cell r="D12507" t="str">
            <v>PC</v>
          </cell>
          <cell r="E12507">
            <v>33730</v>
          </cell>
          <cell r="F12507">
            <v>84325</v>
          </cell>
        </row>
        <row r="12508">
          <cell r="A12508">
            <v>7702521</v>
          </cell>
          <cell r="B12508" t="str">
            <v>77-025-21</v>
          </cell>
          <cell r="C12508" t="str">
            <v xml:space="preserve">KLSmartin MCO25plus WITH ENT MODULE    </v>
          </cell>
          <cell r="D12508" t="str">
            <v>PC</v>
          </cell>
          <cell r="E12508">
            <v>35100</v>
          </cell>
          <cell r="F12508">
            <v>87750</v>
          </cell>
        </row>
        <row r="12509">
          <cell r="A12509">
            <v>7702511</v>
          </cell>
          <cell r="B12509" t="str">
            <v>77-025-11</v>
          </cell>
          <cell r="C12509" t="str">
            <v xml:space="preserve">KLSmartin MCO25plus WITH SCANNER       </v>
          </cell>
          <cell r="D12509" t="str">
            <v>PC</v>
          </cell>
          <cell r="E12509">
            <v>51680</v>
          </cell>
          <cell r="F12509">
            <v>129200</v>
          </cell>
        </row>
        <row r="12510">
          <cell r="A12510">
            <v>7702521</v>
          </cell>
          <cell r="B12510" t="str">
            <v>77-025-21</v>
          </cell>
          <cell r="C12510" t="str">
            <v xml:space="preserve">KLSmartin MCO25plus WITH SCANNER &amp; ENT MODULE  </v>
          </cell>
          <cell r="D12510" t="str">
            <v>PC</v>
          </cell>
          <cell r="E12510">
            <v>53110</v>
          </cell>
          <cell r="F12510">
            <v>132775</v>
          </cell>
        </row>
        <row r="12511">
          <cell r="A12511">
            <v>7705001</v>
          </cell>
          <cell r="B12511" t="str">
            <v>77-050-01</v>
          </cell>
          <cell r="C12511" t="str">
            <v xml:space="preserve">KLSmartin MCO50plus                    </v>
          </cell>
          <cell r="D12511" t="str">
            <v>PC</v>
          </cell>
          <cell r="E12511">
            <v>42590</v>
          </cell>
          <cell r="F12511">
            <v>106475</v>
          </cell>
        </row>
        <row r="12512">
          <cell r="A12512">
            <v>7705021</v>
          </cell>
          <cell r="B12512" t="str">
            <v>77-050-21</v>
          </cell>
          <cell r="C12512" t="str">
            <v xml:space="preserve">KLSmartin MCO50plus WITH ENT MODULE    </v>
          </cell>
          <cell r="D12512" t="str">
            <v>PC</v>
          </cell>
          <cell r="E12512">
            <v>43810</v>
          </cell>
          <cell r="F12512">
            <v>109525</v>
          </cell>
        </row>
        <row r="12513">
          <cell r="A12513">
            <v>7705011</v>
          </cell>
          <cell r="B12513" t="str">
            <v>77-050-11</v>
          </cell>
          <cell r="C12513" t="str">
            <v xml:space="preserve">KLSmartin MCO50plus WITH SCANNER       </v>
          </cell>
          <cell r="D12513" t="str">
            <v>PC</v>
          </cell>
          <cell r="E12513">
            <v>59330</v>
          </cell>
          <cell r="F12513">
            <v>148325</v>
          </cell>
        </row>
        <row r="12514">
          <cell r="A12514">
            <v>7705021</v>
          </cell>
          <cell r="B12514" t="str">
            <v>77-050-21</v>
          </cell>
          <cell r="C12514" t="str">
            <v xml:space="preserve">KLSmartin MCO50plus WITH SCANNER &amp; ENT MODULE  </v>
          </cell>
          <cell r="D12514" t="str">
            <v>PC</v>
          </cell>
          <cell r="E12514">
            <v>60800</v>
          </cell>
          <cell r="F12514">
            <v>152000</v>
          </cell>
        </row>
        <row r="12515">
          <cell r="A12515">
            <v>7720000</v>
          </cell>
          <cell r="B12515" t="str">
            <v>77-200-00</v>
          </cell>
          <cell r="C12515" t="str">
            <v>FOOT SWITCH MCO25/50 AND MCO25plus/50plus</v>
          </cell>
          <cell r="D12515" t="str">
            <v>PC</v>
          </cell>
          <cell r="E12515">
            <v>462.5</v>
          </cell>
          <cell r="F12515">
            <v>1156.25</v>
          </cell>
        </row>
        <row r="12516">
          <cell r="A12516">
            <v>7820100</v>
          </cell>
          <cell r="B12516" t="str">
            <v>78-201-00</v>
          </cell>
          <cell r="C12516" t="str">
            <v xml:space="preserve">FOCUSSING HANDPIECE BASIC BODY           </v>
          </cell>
          <cell r="D12516" t="str">
            <v>PC</v>
          </cell>
          <cell r="E12516">
            <v>3160</v>
          </cell>
          <cell r="F12516">
            <v>7900</v>
          </cell>
        </row>
        <row r="12517">
          <cell r="A12517">
            <v>7820101</v>
          </cell>
          <cell r="B12517" t="str">
            <v>78-201-01</v>
          </cell>
          <cell r="C12517" t="str">
            <v xml:space="preserve">FOCUSSING HANDPIECE BASIC BODY,CLIPP ON      </v>
          </cell>
          <cell r="D12517" t="str">
            <v>PC</v>
          </cell>
          <cell r="E12517">
            <v>3425</v>
          </cell>
          <cell r="F12517">
            <v>8562.5</v>
          </cell>
        </row>
        <row r="12518">
          <cell r="A12518">
            <v>7820102</v>
          </cell>
          <cell r="B12518" t="str">
            <v>78-201-02</v>
          </cell>
          <cell r="C12518" t="str">
            <v xml:space="preserve">CASE FOR FOCUSSING HANDP. MY LASER            </v>
          </cell>
          <cell r="D12518" t="str">
            <v>PC</v>
          </cell>
          <cell r="E12518">
            <v>102.5</v>
          </cell>
          <cell r="F12518">
            <v>256.25</v>
          </cell>
        </row>
        <row r="12519">
          <cell r="A12519">
            <v>7820230</v>
          </cell>
          <cell r="B12519" t="str">
            <v>78-202-30</v>
          </cell>
          <cell r="C12519" t="str">
            <v xml:space="preserve">FRONTTUBE SHORT GREEN FOR 78-201-00     </v>
          </cell>
          <cell r="D12519" t="str">
            <v>PC</v>
          </cell>
          <cell r="E12519">
            <v>439.5</v>
          </cell>
          <cell r="F12519">
            <v>1098.75</v>
          </cell>
        </row>
        <row r="12520">
          <cell r="A12520">
            <v>7820231</v>
          </cell>
          <cell r="B12520" t="str">
            <v>78-202-31</v>
          </cell>
          <cell r="C12520" t="str">
            <v xml:space="preserve">FRONT SLEEVE SHORT, GREEN, CLIPP ON     </v>
          </cell>
          <cell r="D12520" t="str">
            <v>PC</v>
          </cell>
          <cell r="E12520">
            <v>420</v>
          </cell>
          <cell r="F12520">
            <v>1050</v>
          </cell>
        </row>
        <row r="12521">
          <cell r="A12521">
            <v>7820250</v>
          </cell>
          <cell r="B12521" t="str">
            <v>78-202-50</v>
          </cell>
          <cell r="C12521" t="str">
            <v xml:space="preserve">FRONTTUBE LONG PURPLE FOR 78-201-00     </v>
          </cell>
          <cell r="D12521" t="str">
            <v>PC</v>
          </cell>
          <cell r="E12521">
            <v>537</v>
          </cell>
          <cell r="F12521">
            <v>1342.5</v>
          </cell>
        </row>
        <row r="12522">
          <cell r="A12522">
            <v>7820251</v>
          </cell>
          <cell r="B12522" t="str">
            <v>78-202-51</v>
          </cell>
          <cell r="C12522" t="str">
            <v xml:space="preserve">FRONT SLEEVE, LONG, LILAC, CLIPP ON     </v>
          </cell>
          <cell r="D12522" t="str">
            <v>PC</v>
          </cell>
          <cell r="E12522">
            <v>522</v>
          </cell>
          <cell r="F12522">
            <v>1305</v>
          </cell>
        </row>
        <row r="12523">
          <cell r="A12523">
            <v>7821030</v>
          </cell>
          <cell r="B12523" t="str">
            <v>78-210-30</v>
          </cell>
          <cell r="C12523" t="str">
            <v xml:space="preserve">FRONTLENSE GREEN F=30MM FOR 78-201-00   </v>
          </cell>
          <cell r="D12523" t="str">
            <v>PC</v>
          </cell>
          <cell r="E12523">
            <v>455</v>
          </cell>
          <cell r="F12523">
            <v>1137.5</v>
          </cell>
        </row>
        <row r="12524">
          <cell r="A12524">
            <v>7821050</v>
          </cell>
          <cell r="B12524" t="str">
            <v>78-210-50</v>
          </cell>
          <cell r="C12524" t="str">
            <v xml:space="preserve">FRONTLENSE PURPLE F=50MM FOR 78-201-00  </v>
          </cell>
          <cell r="D12524" t="str">
            <v>PC</v>
          </cell>
          <cell r="E12524">
            <v>293</v>
          </cell>
          <cell r="F12524">
            <v>732.5</v>
          </cell>
        </row>
        <row r="12525">
          <cell r="A12525">
            <v>7821501</v>
          </cell>
          <cell r="B12525" t="str">
            <v>78-215-01</v>
          </cell>
          <cell r="C12525" t="str">
            <v xml:space="preserve">FLEXIBLE PRESSURE TUBE ZGVA-MYGAS1          </v>
          </cell>
          <cell r="D12525" t="str">
            <v>PC</v>
          </cell>
          <cell r="E12525">
            <v>267</v>
          </cell>
          <cell r="F12525">
            <v>667.5</v>
          </cell>
        </row>
        <row r="12526">
          <cell r="A12526">
            <v>7821601</v>
          </cell>
          <cell r="B12526" t="str">
            <v>78-216-01</v>
          </cell>
          <cell r="C12526" t="str">
            <v xml:space="preserve">VERL.-KABEL 5 M, 380 V, 16 A AUF 16 A   </v>
          </cell>
          <cell r="D12526" t="str">
            <v>PC</v>
          </cell>
          <cell r="E12526">
            <v>39.6</v>
          </cell>
          <cell r="F12526">
            <v>99</v>
          </cell>
        </row>
        <row r="12527">
          <cell r="A12527">
            <v>7821602</v>
          </cell>
          <cell r="B12527" t="str">
            <v>78-216-02</v>
          </cell>
          <cell r="C12527" t="str">
            <v xml:space="preserve">UEBERGANGSSTUECK 32 A AUF 16 A           </v>
          </cell>
          <cell r="D12527" t="str">
            <v>PC</v>
          </cell>
          <cell r="E12527">
            <v>102.5</v>
          </cell>
          <cell r="F12527">
            <v>256.25</v>
          </cell>
        </row>
        <row r="12528">
          <cell r="A12528">
            <v>7821700</v>
          </cell>
          <cell r="B12528" t="str">
            <v>78-217-00</v>
          </cell>
          <cell r="C12528" t="str">
            <v>INTERLINK CABLE ATMOSAFE - MY 40, L 1,5M</v>
          </cell>
          <cell r="D12528" t="str">
            <v>PC</v>
          </cell>
          <cell r="E12528">
            <v>142.5</v>
          </cell>
          <cell r="F12528">
            <v>356.25</v>
          </cell>
        </row>
        <row r="12529">
          <cell r="A12529">
            <v>7822000</v>
          </cell>
          <cell r="B12529" t="str">
            <v>78-220-00</v>
          </cell>
          <cell r="C12529" t="str">
            <v xml:space="preserve">CLEANING-TUBE-SET FOR 78-201-00         </v>
          </cell>
          <cell r="D12529" t="str">
            <v>PC</v>
          </cell>
          <cell r="E12529">
            <v>592</v>
          </cell>
          <cell r="F12529">
            <v>1480</v>
          </cell>
        </row>
        <row r="12530">
          <cell r="A12530">
            <v>7822001</v>
          </cell>
          <cell r="B12530" t="str">
            <v>78-220-01</v>
          </cell>
          <cell r="C12530" t="str">
            <v xml:space="preserve">PRESSURE TUBE - SAFTEY VALVE AND MYGAS  </v>
          </cell>
          <cell r="D12530" t="str">
            <v>PC</v>
          </cell>
          <cell r="E12530">
            <v>28.1</v>
          </cell>
          <cell r="F12530">
            <v>70.25</v>
          </cell>
        </row>
        <row r="12531">
          <cell r="A12531">
            <v>7822003</v>
          </cell>
          <cell r="B12531" t="str">
            <v>78-220-03</v>
          </cell>
          <cell r="C12531" t="str">
            <v xml:space="preserve">GASKET AND SEAL FOR 78-220-00           </v>
          </cell>
          <cell r="D12531" t="str">
            <v>PC</v>
          </cell>
          <cell r="E12531">
            <v>16</v>
          </cell>
          <cell r="F12531">
            <v>40</v>
          </cell>
        </row>
        <row r="12532">
          <cell r="A12532">
            <v>7822200</v>
          </cell>
          <cell r="B12532" t="str">
            <v>78-222-00</v>
          </cell>
          <cell r="C12532" t="str">
            <v xml:space="preserve">RETROFIT FOCUSING HANDPIECE             </v>
          </cell>
          <cell r="D12532" t="str">
            <v>PC</v>
          </cell>
          <cell r="E12532">
            <v>523</v>
          </cell>
          <cell r="F12532">
            <v>1307.5</v>
          </cell>
        </row>
        <row r="12533">
          <cell r="A12533">
            <v>7823100</v>
          </cell>
          <cell r="B12533" t="str">
            <v>78-231-00</v>
          </cell>
          <cell r="C12533" t="str">
            <v xml:space="preserve">GAS FLOW CONTROL UNIT MARTIN MY GAS 2   </v>
          </cell>
          <cell r="D12533" t="str">
            <v>PC</v>
          </cell>
          <cell r="E12533">
            <v>1005</v>
          </cell>
          <cell r="F12533">
            <v>2512.5</v>
          </cell>
        </row>
        <row r="12534">
          <cell r="A12534">
            <v>7830001</v>
          </cell>
          <cell r="B12534" t="str">
            <v>78-300-01</v>
          </cell>
          <cell r="C12534" t="str">
            <v xml:space="preserve">SEALING-RING SET FOR FIBER HOLDER            </v>
          </cell>
          <cell r="D12534" t="str">
            <v>SET</v>
          </cell>
          <cell r="E12534">
            <v>10.3</v>
          </cell>
          <cell r="F12534">
            <v>25.75</v>
          </cell>
        </row>
        <row r="12535">
          <cell r="A12535">
            <v>7830010</v>
          </cell>
          <cell r="B12535" t="str">
            <v>78-300-10</v>
          </cell>
          <cell r="C12535" t="str">
            <v xml:space="preserve">FIBER HANDLE WITHOUT TIP                     </v>
          </cell>
          <cell r="D12535" t="str">
            <v>PC</v>
          </cell>
          <cell r="E12535">
            <v>149.5</v>
          </cell>
          <cell r="F12535">
            <v>373.75</v>
          </cell>
        </row>
        <row r="12536">
          <cell r="A12536">
            <v>7830011</v>
          </cell>
          <cell r="B12536" t="str">
            <v>78-300-11</v>
          </cell>
          <cell r="C12536" t="str">
            <v xml:space="preserve">ENDOTRACHEAL HANDLE FOR FIBRES          </v>
          </cell>
          <cell r="D12536" t="str">
            <v>PC</v>
          </cell>
          <cell r="E12536">
            <v>337</v>
          </cell>
          <cell r="F12536">
            <v>842.5</v>
          </cell>
        </row>
        <row r="12537">
          <cell r="A12537">
            <v>7831001</v>
          </cell>
          <cell r="B12537" t="str">
            <v>78-310-01</v>
          </cell>
          <cell r="C12537" t="str">
            <v xml:space="preserve">NOZZEL FIBER HOLD. LUER LOCK            </v>
          </cell>
          <cell r="D12537" t="str">
            <v>PC</v>
          </cell>
          <cell r="E12537">
            <v>34.1</v>
          </cell>
          <cell r="F12537">
            <v>85.25</v>
          </cell>
        </row>
        <row r="12538">
          <cell r="A12538">
            <v>7831005</v>
          </cell>
          <cell r="B12538" t="str">
            <v>78-310-05</v>
          </cell>
          <cell r="C12538" t="str">
            <v>TIP FOR FIBER HANDLE  5CM</v>
          </cell>
          <cell r="D12538" t="str">
            <v>PC</v>
          </cell>
          <cell r="E12538">
            <v>62.4</v>
          </cell>
          <cell r="F12538">
            <v>156</v>
          </cell>
        </row>
        <row r="12539">
          <cell r="A12539">
            <v>7831008</v>
          </cell>
          <cell r="B12539" t="str">
            <v>78-310-08</v>
          </cell>
          <cell r="C12539" t="str">
            <v>TIP FOR FIBER HANDLE  8CM</v>
          </cell>
          <cell r="D12539" t="str">
            <v>PC</v>
          </cell>
          <cell r="E12539">
            <v>62.4</v>
          </cell>
          <cell r="F12539">
            <v>156</v>
          </cell>
        </row>
        <row r="12540">
          <cell r="A12540">
            <v>7831013</v>
          </cell>
          <cell r="B12540" t="str">
            <v>78-310-13</v>
          </cell>
          <cell r="C12540" t="str">
            <v>TIP FOR FIBER HANDLE 13CM</v>
          </cell>
          <cell r="D12540" t="str">
            <v>PC</v>
          </cell>
          <cell r="E12540">
            <v>62.4</v>
          </cell>
          <cell r="F12540">
            <v>156</v>
          </cell>
        </row>
        <row r="12541">
          <cell r="A12541">
            <v>7831018</v>
          </cell>
          <cell r="B12541" t="str">
            <v>78-310-18</v>
          </cell>
          <cell r="C12541" t="str">
            <v>TIP FOR FIBER HANDLE 18CM</v>
          </cell>
          <cell r="D12541" t="str">
            <v>PC</v>
          </cell>
          <cell r="E12541">
            <v>62.4</v>
          </cell>
          <cell r="F12541">
            <v>156</v>
          </cell>
        </row>
        <row r="12542">
          <cell r="A12542">
            <v>7831023</v>
          </cell>
          <cell r="B12542" t="str">
            <v>78-310-23</v>
          </cell>
          <cell r="C12542" t="str">
            <v>TIP FOR FIBER HANDLE 23CM</v>
          </cell>
          <cell r="D12542" t="str">
            <v>PC</v>
          </cell>
          <cell r="E12542">
            <v>62.4</v>
          </cell>
          <cell r="F12542">
            <v>156</v>
          </cell>
        </row>
        <row r="12543">
          <cell r="A12543">
            <v>7831028</v>
          </cell>
          <cell r="B12543" t="str">
            <v>78-310-28</v>
          </cell>
          <cell r="C12543" t="str">
            <v>TIP FOR FIBER HANDLE 28CM</v>
          </cell>
          <cell r="D12543" t="str">
            <v>PC</v>
          </cell>
          <cell r="E12543">
            <v>62.4</v>
          </cell>
          <cell r="F12543">
            <v>156</v>
          </cell>
        </row>
        <row r="12544">
          <cell r="A12544">
            <v>7831148</v>
          </cell>
          <cell r="B12544" t="str">
            <v>78-311-48</v>
          </cell>
          <cell r="C12544" t="str">
            <v xml:space="preserve">ENDOTRACHEAL GUIDING TIP                </v>
          </cell>
          <cell r="D12544" t="str">
            <v>PC</v>
          </cell>
          <cell r="E12544">
            <v>169</v>
          </cell>
          <cell r="F12544">
            <v>422.5</v>
          </cell>
        </row>
        <row r="12545">
          <cell r="A12545">
            <v>7840000</v>
          </cell>
          <cell r="B12545" t="str">
            <v>78-400-00</v>
          </cell>
          <cell r="C12545" t="str">
            <v xml:space="preserve">LASERCYSTOSCOPE                         </v>
          </cell>
          <cell r="D12545" t="str">
            <v>PC</v>
          </cell>
          <cell r="E12545">
            <v>1655</v>
          </cell>
          <cell r="F12545">
            <v>4137.5</v>
          </cell>
        </row>
        <row r="12546">
          <cell r="A12546">
            <v>7840001</v>
          </cell>
          <cell r="B12546" t="str">
            <v>78-400-01</v>
          </cell>
          <cell r="C12546" t="str">
            <v xml:space="preserve">TUBE SHAFT LONG OVAL FOR 78-400-00      </v>
          </cell>
          <cell r="D12546" t="str">
            <v>PC</v>
          </cell>
          <cell r="E12546">
            <v>86.2</v>
          </cell>
          <cell r="F12546">
            <v>215.5</v>
          </cell>
        </row>
        <row r="12547">
          <cell r="A12547">
            <v>7840002</v>
          </cell>
          <cell r="B12547" t="str">
            <v>78-400-02</v>
          </cell>
          <cell r="C12547" t="str">
            <v xml:space="preserve">TUBE SHAFT SHORT OVAL FOR 78-400-00     </v>
          </cell>
          <cell r="D12547" t="str">
            <v>PC</v>
          </cell>
          <cell r="E12547">
            <v>77.099999999999994</v>
          </cell>
          <cell r="F12547">
            <v>192.75</v>
          </cell>
        </row>
        <row r="12548">
          <cell r="A12548">
            <v>7840003</v>
          </cell>
          <cell r="B12548" t="str">
            <v>78-400-03</v>
          </cell>
          <cell r="C12548" t="str">
            <v xml:space="preserve">FIBRETUBE FOR 78-400-00                 </v>
          </cell>
          <cell r="D12548" t="str">
            <v>PC</v>
          </cell>
          <cell r="E12548">
            <v>59.1</v>
          </cell>
          <cell r="F12548">
            <v>147.75</v>
          </cell>
        </row>
        <row r="12549">
          <cell r="A12549">
            <v>7840004</v>
          </cell>
          <cell r="B12549" t="str">
            <v>78-400-04</v>
          </cell>
          <cell r="C12549" t="str">
            <v xml:space="preserve">OBTURATOR FOR 78-400-00                 </v>
          </cell>
          <cell r="D12549" t="str">
            <v>PC</v>
          </cell>
          <cell r="E12549">
            <v>81.7</v>
          </cell>
          <cell r="F12549">
            <v>204.25</v>
          </cell>
        </row>
        <row r="12550">
          <cell r="A12550">
            <v>7840005</v>
          </cell>
          <cell r="B12550" t="str">
            <v>78-400-05</v>
          </cell>
          <cell r="C12550" t="str">
            <v xml:space="preserve">STRICTURE SHAFT FOR AEIKENS-CYSTOSCOPE  </v>
          </cell>
          <cell r="D12550" t="str">
            <v>PC</v>
          </cell>
          <cell r="E12550">
            <v>209.5</v>
          </cell>
          <cell r="F12550">
            <v>523.75</v>
          </cell>
        </row>
        <row r="12551">
          <cell r="A12551">
            <v>7840010</v>
          </cell>
          <cell r="B12551" t="str">
            <v>78-400-10</v>
          </cell>
          <cell r="C12551" t="str">
            <v xml:space="preserve">KNURLED-HEAD NUT FOR 78-400-00          </v>
          </cell>
          <cell r="D12551" t="str">
            <v>PC</v>
          </cell>
          <cell r="E12551">
            <v>8.5500000000000007</v>
          </cell>
          <cell r="F12551">
            <v>21.375</v>
          </cell>
        </row>
        <row r="12552">
          <cell r="A12552">
            <v>7840011</v>
          </cell>
          <cell r="B12552" t="str">
            <v>78-400-11</v>
          </cell>
          <cell r="C12552" t="str">
            <v xml:space="preserve">GASKET     10 PIECE FOR 78-400-00       </v>
          </cell>
          <cell r="D12552">
            <v>10</v>
          </cell>
          <cell r="E12552">
            <v>29.7</v>
          </cell>
          <cell r="F12552">
            <v>74.25</v>
          </cell>
        </row>
        <row r="12553">
          <cell r="A12553">
            <v>7840012</v>
          </cell>
          <cell r="B12553" t="str">
            <v>78-400-12</v>
          </cell>
          <cell r="C12553" t="str">
            <v xml:space="preserve">SPARE PART SET FOR 78-400-00            </v>
          </cell>
          <cell r="D12553" t="str">
            <v>SET</v>
          </cell>
          <cell r="E12553">
            <v>53.2</v>
          </cell>
          <cell r="F12553">
            <v>133</v>
          </cell>
        </row>
        <row r="12554">
          <cell r="A12554">
            <v>7840103</v>
          </cell>
          <cell r="B12554" t="str">
            <v>78-401-03</v>
          </cell>
          <cell r="C12554" t="str">
            <v xml:space="preserve">FIBER TUBE FOR STRICTURE SHAFT          </v>
          </cell>
          <cell r="D12554" t="str">
            <v>PC</v>
          </cell>
          <cell r="E12554">
            <v>47.8</v>
          </cell>
          <cell r="F12554">
            <v>119.5</v>
          </cell>
        </row>
        <row r="12555">
          <cell r="A12555">
            <v>7840104</v>
          </cell>
          <cell r="B12555" t="str">
            <v>78-401-04</v>
          </cell>
          <cell r="C12555" t="str">
            <v xml:space="preserve">OPTIK OBTURATOR F. AEIKENS-CYSTOSCOPE   </v>
          </cell>
          <cell r="D12555" t="str">
            <v>PC</v>
          </cell>
          <cell r="E12555">
            <v>209.5</v>
          </cell>
          <cell r="F12555">
            <v>523.75</v>
          </cell>
        </row>
        <row r="12556">
          <cell r="A12556">
            <v>7850000</v>
          </cell>
          <cell r="B12556" t="str">
            <v>78-500-00</v>
          </cell>
          <cell r="C12556" t="str">
            <v xml:space="preserve">BERLIEN COOLING SYSTEM                  </v>
          </cell>
          <cell r="D12556" t="str">
            <v>PC</v>
          </cell>
          <cell r="E12556">
            <v>269.5</v>
          </cell>
          <cell r="F12556">
            <v>673.75</v>
          </cell>
        </row>
        <row r="12557">
          <cell r="A12557">
            <v>7850010</v>
          </cell>
          <cell r="B12557" t="str">
            <v>78-500-10</v>
          </cell>
          <cell r="C12557" t="str">
            <v xml:space="preserve">COOLING CONTAINER                       </v>
          </cell>
          <cell r="D12557" t="str">
            <v>PC</v>
          </cell>
          <cell r="E12557">
            <v>187.5</v>
          </cell>
          <cell r="F12557">
            <v>468.75</v>
          </cell>
        </row>
        <row r="12558">
          <cell r="A12558">
            <v>7850015</v>
          </cell>
          <cell r="B12558" t="str">
            <v>78-500-15</v>
          </cell>
          <cell r="C12558" t="str">
            <v>VITON-SEALING-RING F.78-500-00,19.00X1.8</v>
          </cell>
          <cell r="D12558">
            <v>10</v>
          </cell>
          <cell r="E12558">
            <v>90.6</v>
          </cell>
          <cell r="F12558">
            <v>226.5</v>
          </cell>
        </row>
        <row r="12559">
          <cell r="A12559">
            <v>7904010</v>
          </cell>
          <cell r="B12559" t="str">
            <v>79-040-10</v>
          </cell>
          <cell r="C12559" t="str">
            <v xml:space="preserve">MY40 1.3 STAND ALONE VERSION            </v>
          </cell>
          <cell r="D12559" t="str">
            <v>PC</v>
          </cell>
          <cell r="E12559">
            <v>56200</v>
          </cell>
          <cell r="F12559">
            <v>140500</v>
          </cell>
        </row>
        <row r="12560">
          <cell r="A12560">
            <v>7904110</v>
          </cell>
          <cell r="B12560" t="str">
            <v>79-041-10</v>
          </cell>
          <cell r="C12560" t="str">
            <v xml:space="preserve">ND:YAG-LASER MY 40 1.3 ECO (220V)       </v>
          </cell>
          <cell r="D12560" t="str">
            <v>PC</v>
          </cell>
          <cell r="E12560">
            <v>56200</v>
          </cell>
          <cell r="F12560">
            <v>140500</v>
          </cell>
        </row>
        <row r="12561">
          <cell r="A12561">
            <v>7906010</v>
          </cell>
          <cell r="B12561" t="str">
            <v>79-060-10</v>
          </cell>
          <cell r="C12561" t="str">
            <v xml:space="preserve">ND:YAG MY60 STAND ALONE                 </v>
          </cell>
          <cell r="D12561" t="str">
            <v>PC</v>
          </cell>
          <cell r="E12561">
            <v>36740</v>
          </cell>
          <cell r="F12561">
            <v>91850</v>
          </cell>
        </row>
        <row r="12562">
          <cell r="A12562">
            <v>7910050</v>
          </cell>
          <cell r="B12562" t="str">
            <v>79-100-50</v>
          </cell>
          <cell r="C12562" t="str">
            <v>LASER GOGGLES L-05K TYPE  06,MY.../MCO..</v>
          </cell>
          <cell r="D12562" t="str">
            <v>PC</v>
          </cell>
          <cell r="E12562">
            <v>599</v>
          </cell>
          <cell r="F12562">
            <v>1497.5</v>
          </cell>
        </row>
        <row r="12563">
          <cell r="A12563">
            <v>7910051</v>
          </cell>
          <cell r="B12563" t="str">
            <v>79-100-51</v>
          </cell>
          <cell r="C12563" t="str">
            <v>LASER GOGGLES L-06K TYPE  06,MY.../MCO..</v>
          </cell>
          <cell r="D12563" t="str">
            <v>PC</v>
          </cell>
          <cell r="E12563">
            <v>622</v>
          </cell>
          <cell r="F12563">
            <v>1555</v>
          </cell>
        </row>
        <row r="12564">
          <cell r="A12564">
            <v>7910080</v>
          </cell>
          <cell r="B12564" t="str">
            <v>79-100-80</v>
          </cell>
          <cell r="C12564" t="str">
            <v xml:space="preserve">ENDOSCOPYFILTER                         </v>
          </cell>
          <cell r="D12564" t="str">
            <v>PC</v>
          </cell>
          <cell r="E12564">
            <v>123</v>
          </cell>
          <cell r="F12564">
            <v>307.5</v>
          </cell>
        </row>
        <row r="12565">
          <cell r="A12565">
            <v>7910100</v>
          </cell>
          <cell r="B12565" t="str">
            <v>79-101-00</v>
          </cell>
          <cell r="C12565" t="str">
            <v xml:space="preserve">UMBILICAL CORD, 12 M (MY 60/40)         </v>
          </cell>
          <cell r="D12565" t="str">
            <v>PC</v>
          </cell>
          <cell r="E12565">
            <v>1995</v>
          </cell>
          <cell r="F12565">
            <v>4987.5</v>
          </cell>
        </row>
        <row r="12566">
          <cell r="A12566">
            <v>7911001</v>
          </cell>
          <cell r="B12566" t="str">
            <v>79-110-01</v>
          </cell>
          <cell r="C12566" t="str">
            <v xml:space="preserve">FASERKNIFE                              </v>
          </cell>
          <cell r="D12566" t="str">
            <v>PC</v>
          </cell>
          <cell r="E12566">
            <v>61.5</v>
          </cell>
          <cell r="F12566">
            <v>153.75</v>
          </cell>
        </row>
        <row r="12567">
          <cell r="A12567">
            <v>7911100</v>
          </cell>
          <cell r="B12567" t="str">
            <v>79-111-00</v>
          </cell>
          <cell r="C12567" t="str">
            <v xml:space="preserve">FIBRE PREPARATION SET, AUTOKLAVABLE     </v>
          </cell>
          <cell r="D12567" t="str">
            <v>PC</v>
          </cell>
          <cell r="E12567">
            <v>984</v>
          </cell>
          <cell r="F12567">
            <v>2460</v>
          </cell>
        </row>
        <row r="12568">
          <cell r="A12568">
            <v>7911626</v>
          </cell>
          <cell r="B12568" t="str">
            <v>79-116-26</v>
          </cell>
          <cell r="C12568" t="str">
            <v xml:space="preserve">ABISOL.WERKZ. F.260 Ám-FASERN AUTOKLAV. </v>
          </cell>
          <cell r="D12568" t="str">
            <v>PC</v>
          </cell>
          <cell r="E12568">
            <v>300</v>
          </cell>
          <cell r="F12568">
            <v>750</v>
          </cell>
        </row>
        <row r="12569">
          <cell r="A12569">
            <v>7911640</v>
          </cell>
          <cell r="B12569" t="str">
            <v>79-116-40</v>
          </cell>
          <cell r="C12569" t="str">
            <v xml:space="preserve">ABISOL.WERKZ. F.400 Ám-FASERN AUTOKLAV. </v>
          </cell>
          <cell r="D12569" t="str">
            <v>PC</v>
          </cell>
          <cell r="E12569">
            <v>300</v>
          </cell>
          <cell r="F12569">
            <v>750</v>
          </cell>
        </row>
        <row r="12570">
          <cell r="A12570">
            <v>7911660</v>
          </cell>
          <cell r="B12570" t="str">
            <v>79-116-60</v>
          </cell>
          <cell r="C12570" t="str">
            <v xml:space="preserve">ABISOL.WERKZ. F.600 Ám-FASERN AUTOKLAV. </v>
          </cell>
          <cell r="D12570" t="str">
            <v>PC</v>
          </cell>
          <cell r="E12570">
            <v>300</v>
          </cell>
          <cell r="F12570">
            <v>750</v>
          </cell>
        </row>
        <row r="12571">
          <cell r="A12571">
            <v>7912000</v>
          </cell>
          <cell r="B12571" t="str">
            <v>79-120-00</v>
          </cell>
          <cell r="C12571" t="str">
            <v xml:space="preserve">FLYER                                   </v>
          </cell>
          <cell r="D12571" t="str">
            <v>PC</v>
          </cell>
          <cell r="E12571">
            <v>395.5</v>
          </cell>
          <cell r="F12571">
            <v>988.75</v>
          </cell>
        </row>
        <row r="12572">
          <cell r="A12572">
            <v>7912100</v>
          </cell>
          <cell r="B12572" t="str">
            <v>79-121-00</v>
          </cell>
          <cell r="C12572" t="str">
            <v xml:space="preserve">RETRAININGARM FOR FLYER                 </v>
          </cell>
          <cell r="D12572" t="str">
            <v>PC</v>
          </cell>
          <cell r="E12572">
            <v>282.5</v>
          </cell>
          <cell r="F12572">
            <v>706.25</v>
          </cell>
        </row>
        <row r="12573">
          <cell r="A12573">
            <v>7912200</v>
          </cell>
          <cell r="B12573" t="str">
            <v>79-122-00</v>
          </cell>
          <cell r="C12573" t="str">
            <v xml:space="preserve">CABLE HOLDER MY40                       </v>
          </cell>
          <cell r="D12573" t="str">
            <v>PC</v>
          </cell>
          <cell r="E12573">
            <v>30.3</v>
          </cell>
          <cell r="F12573">
            <v>75.75</v>
          </cell>
        </row>
        <row r="12574">
          <cell r="A12574">
            <v>7913005</v>
          </cell>
          <cell r="B12574" t="str">
            <v>79-130-05</v>
          </cell>
          <cell r="C12574" t="str">
            <v xml:space="preserve">DRAWER FOR ACCESSORIES                  </v>
          </cell>
          <cell r="D12574" t="str">
            <v>PC</v>
          </cell>
          <cell r="E12574">
            <v>757</v>
          </cell>
          <cell r="F12574">
            <v>1892.5</v>
          </cell>
        </row>
        <row r="12575">
          <cell r="A12575">
            <v>7914000</v>
          </cell>
          <cell r="B12575" t="str">
            <v>79-140-00</v>
          </cell>
          <cell r="C12575" t="str">
            <v xml:space="preserve">LASER CART ND.YAG MY 40 1.3 LASER       </v>
          </cell>
          <cell r="D12575" t="str">
            <v>PC</v>
          </cell>
          <cell r="E12575">
            <v>1020</v>
          </cell>
          <cell r="F12575">
            <v>2550</v>
          </cell>
        </row>
        <row r="12576">
          <cell r="A12576">
            <v>7920001</v>
          </cell>
          <cell r="B12576" t="str">
            <v>79-200-01</v>
          </cell>
          <cell r="C12576" t="str">
            <v xml:space="preserve">FOOTSWITCH F.ND: YAG LASER              </v>
          </cell>
          <cell r="D12576" t="str">
            <v>PC</v>
          </cell>
          <cell r="E12576">
            <v>358</v>
          </cell>
          <cell r="F12576">
            <v>895</v>
          </cell>
        </row>
        <row r="12577">
          <cell r="A12577">
            <v>7921000</v>
          </cell>
          <cell r="B12577" t="str">
            <v>79-210-00</v>
          </cell>
          <cell r="C12577" t="str">
            <v xml:space="preserve">PROTEXT. GLASS FOR FIBERTEST            </v>
          </cell>
          <cell r="D12577" t="str">
            <v>PC</v>
          </cell>
          <cell r="E12577">
            <v>67.400000000000006</v>
          </cell>
          <cell r="F12577">
            <v>168.5</v>
          </cell>
        </row>
        <row r="12578">
          <cell r="A12578">
            <v>7921001</v>
          </cell>
          <cell r="B12578" t="str">
            <v>79-210-01</v>
          </cell>
          <cell r="C12578" t="str">
            <v xml:space="preserve">PROTECTIONSLAP F.SMA CONNECTION ND:YAG  </v>
          </cell>
          <cell r="D12578" t="str">
            <v>PC</v>
          </cell>
          <cell r="E12578">
            <v>36.4</v>
          </cell>
          <cell r="F12578">
            <v>91</v>
          </cell>
        </row>
        <row r="12579">
          <cell r="A12579">
            <v>7922000</v>
          </cell>
          <cell r="B12579" t="str">
            <v>79-220-00</v>
          </cell>
          <cell r="C12579" t="str">
            <v xml:space="preserve">SILICONBASE FOR FLYER                   </v>
          </cell>
          <cell r="D12579" t="str">
            <v>PC</v>
          </cell>
          <cell r="E12579">
            <v>26.5</v>
          </cell>
          <cell r="F12579">
            <v>66.25</v>
          </cell>
        </row>
        <row r="12580">
          <cell r="A12580">
            <v>7922500</v>
          </cell>
          <cell r="B12580" t="str">
            <v>79-225-00</v>
          </cell>
          <cell r="C12580" t="str">
            <v xml:space="preserve">ATMOSAFE OP-FUME EXTRACTION SYSTEM      </v>
          </cell>
          <cell r="D12580" t="str">
            <v>PC</v>
          </cell>
          <cell r="E12580">
            <v>3090</v>
          </cell>
          <cell r="F12580">
            <v>7725</v>
          </cell>
        </row>
        <row r="12581">
          <cell r="A12581">
            <v>7922501</v>
          </cell>
          <cell r="B12581" t="str">
            <v>79-225-01</v>
          </cell>
          <cell r="C12581" t="str">
            <v xml:space="preserve">MAIN FILTER UNIT                        </v>
          </cell>
          <cell r="D12581" t="str">
            <v>PC</v>
          </cell>
          <cell r="E12581">
            <v>211</v>
          </cell>
          <cell r="F12581">
            <v>527.5</v>
          </cell>
        </row>
        <row r="12582">
          <cell r="A12582">
            <v>7922502</v>
          </cell>
          <cell r="B12582" t="str">
            <v>79-225-02</v>
          </cell>
          <cell r="C12582" t="str">
            <v xml:space="preserve">FUNNEL FLAT ON ONE SIDE FOR ATMOSAFE    </v>
          </cell>
          <cell r="D12582" t="str">
            <v>PC</v>
          </cell>
          <cell r="E12582">
            <v>14.6</v>
          </cell>
          <cell r="F12582">
            <v>36.5</v>
          </cell>
        </row>
        <row r="12583">
          <cell r="A12583">
            <v>7922503</v>
          </cell>
          <cell r="B12583" t="str">
            <v>79-225-03</v>
          </cell>
          <cell r="C12583" t="str">
            <v xml:space="preserve">SUCTION TUBE FOR ATMOSAFE - RGA         </v>
          </cell>
          <cell r="D12583" t="str">
            <v>PC</v>
          </cell>
          <cell r="E12583">
            <v>14.2</v>
          </cell>
          <cell r="F12583">
            <v>35.5</v>
          </cell>
        </row>
        <row r="12584">
          <cell r="A12584">
            <v>7922504</v>
          </cell>
          <cell r="B12584" t="str">
            <v>79-225-04</v>
          </cell>
          <cell r="C12584" t="str">
            <v xml:space="preserve">AIR HOSE, D 22 MM;2,10 M, AUTOKL. 134░  </v>
          </cell>
          <cell r="D12584" t="str">
            <v>PC</v>
          </cell>
          <cell r="E12584">
            <v>36.9</v>
          </cell>
          <cell r="F12584">
            <v>92.25</v>
          </cell>
        </row>
        <row r="12585">
          <cell r="A12585">
            <v>7922505</v>
          </cell>
          <cell r="B12585" t="str">
            <v>79-225-05</v>
          </cell>
          <cell r="C12585" t="str">
            <v xml:space="preserve">PREFILTER W. CONN. D 22MM, M/F, STERILE </v>
          </cell>
          <cell r="D12585">
            <v>50</v>
          </cell>
          <cell r="E12585">
            <v>525</v>
          </cell>
          <cell r="F12585">
            <v>1312.5</v>
          </cell>
        </row>
        <row r="12586">
          <cell r="A12586">
            <v>7922506</v>
          </cell>
          <cell r="B12586" t="str">
            <v>79-225-06</v>
          </cell>
          <cell r="C12586" t="str">
            <v xml:space="preserve">CONN.TUBE,STR.D22MM F/D10MM M,AUTOCL.   </v>
          </cell>
          <cell r="D12586" t="str">
            <v>PC</v>
          </cell>
          <cell r="E12586">
            <v>2.61</v>
          </cell>
          <cell r="F12586">
            <v>6.5249999999999995</v>
          </cell>
        </row>
        <row r="12587">
          <cell r="A12587">
            <v>7922507</v>
          </cell>
          <cell r="B12587" t="str">
            <v>79-225-07</v>
          </cell>
          <cell r="C12587" t="str">
            <v xml:space="preserve">CONN.TUBE,STR.D22MM/D22MM,AUTOKL.       </v>
          </cell>
          <cell r="D12587" t="str">
            <v>PC</v>
          </cell>
          <cell r="E12587">
            <v>2.61</v>
          </cell>
          <cell r="F12587">
            <v>6.5249999999999995</v>
          </cell>
        </row>
        <row r="12588">
          <cell r="A12588">
            <v>7924000</v>
          </cell>
          <cell r="B12588" t="str">
            <v>79-240-00</v>
          </cell>
          <cell r="C12588" t="str">
            <v xml:space="preserve">SPARE FILTER FOR VENTILATOR             </v>
          </cell>
          <cell r="D12588" t="str">
            <v>PC</v>
          </cell>
          <cell r="E12588">
            <v>44.1</v>
          </cell>
          <cell r="F12588">
            <v>110.25</v>
          </cell>
        </row>
        <row r="12589">
          <cell r="A12589">
            <v>7924500</v>
          </cell>
          <cell r="B12589" t="str">
            <v>79-245-00</v>
          </cell>
          <cell r="C12589" t="str">
            <v xml:space="preserve">DE-IONIZATIONCARTRIDGE                  </v>
          </cell>
          <cell r="D12589" t="str">
            <v>PC</v>
          </cell>
          <cell r="E12589">
            <v>77.5</v>
          </cell>
          <cell r="F12589">
            <v>193.75</v>
          </cell>
        </row>
        <row r="12590">
          <cell r="A12590">
            <v>7930005</v>
          </cell>
          <cell r="B12590" t="str">
            <v>79-300-05</v>
          </cell>
          <cell r="C12590" t="str">
            <v xml:space="preserve">FIBRE-RINSE TUBE 3 M                    </v>
          </cell>
          <cell r="D12590">
            <v>10</v>
          </cell>
          <cell r="E12590">
            <v>401.5</v>
          </cell>
          <cell r="F12590">
            <v>1003.75</v>
          </cell>
        </row>
        <row r="12591">
          <cell r="A12591">
            <v>7930026</v>
          </cell>
          <cell r="B12591" t="str">
            <v>79-300-26</v>
          </cell>
          <cell r="C12591" t="str">
            <v>FIBRE F.78-201-00 260UM   REAS.O.MY30/60</v>
          </cell>
          <cell r="D12591" t="str">
            <v>PC</v>
          </cell>
          <cell r="E12591">
            <v>1035</v>
          </cell>
          <cell r="F12591">
            <v>2587.5</v>
          </cell>
        </row>
        <row r="12592">
          <cell r="A12592">
            <v>7930040</v>
          </cell>
          <cell r="B12592" t="str">
            <v>79-300-40</v>
          </cell>
          <cell r="C12592" t="str">
            <v xml:space="preserve">FIBRE F.78-201-00 400UM 3M REASABLE     </v>
          </cell>
          <cell r="D12592" t="str">
            <v>PC</v>
          </cell>
          <cell r="E12592">
            <v>1145</v>
          </cell>
          <cell r="F12592">
            <v>2862.5</v>
          </cell>
        </row>
        <row r="12593">
          <cell r="A12593">
            <v>7930140</v>
          </cell>
          <cell r="B12593" t="str">
            <v>79-301-40</v>
          </cell>
          <cell r="C12593" t="str">
            <v>FASER FUER FOKUSSIERHANDSTUECK MY 40 1.3</v>
          </cell>
          <cell r="D12593" t="str">
            <v>PC</v>
          </cell>
          <cell r="E12593">
            <v>1250</v>
          </cell>
          <cell r="F12593">
            <v>3125</v>
          </cell>
        </row>
        <row r="12594">
          <cell r="A12594">
            <v>7932630</v>
          </cell>
          <cell r="B12594" t="str">
            <v>79-326-30</v>
          </cell>
          <cell r="C12594" t="str">
            <v xml:space="preserve">BARE FIBER 260 UM, 3M,  F. MY 60        </v>
          </cell>
          <cell r="D12594">
            <v>5</v>
          </cell>
          <cell r="E12594">
            <v>1225</v>
          </cell>
          <cell r="F12594">
            <v>3062.5</v>
          </cell>
        </row>
        <row r="12595">
          <cell r="A12595">
            <v>7934026</v>
          </cell>
          <cell r="B12595" t="str">
            <v>79-340-26</v>
          </cell>
          <cell r="C12595" t="str">
            <v>BARE FIBRE 260 ÁM, 3M, F.LASER MY 40 1.3</v>
          </cell>
          <cell r="D12595">
            <v>5</v>
          </cell>
          <cell r="E12595">
            <v>1650</v>
          </cell>
          <cell r="F12595">
            <v>4125</v>
          </cell>
        </row>
        <row r="12596">
          <cell r="A12596">
            <v>7934030</v>
          </cell>
          <cell r="B12596" t="str">
            <v>79-340-30</v>
          </cell>
          <cell r="C12596" t="str">
            <v xml:space="preserve">BARE FIBER  400Á, 3M, F. MY 60          </v>
          </cell>
          <cell r="D12596">
            <v>5</v>
          </cell>
          <cell r="E12596">
            <v>789</v>
          </cell>
          <cell r="F12596">
            <v>1972.5</v>
          </cell>
        </row>
        <row r="12597">
          <cell r="A12597">
            <v>7934040</v>
          </cell>
          <cell r="B12597" t="str">
            <v>79-340-40</v>
          </cell>
          <cell r="C12597" t="str">
            <v>BARE FIBRE 400 ÁM, 3M, F.LASER MY 40 1.3</v>
          </cell>
          <cell r="D12597">
            <v>5</v>
          </cell>
          <cell r="E12597">
            <v>1705</v>
          </cell>
          <cell r="F12597">
            <v>4262.5</v>
          </cell>
        </row>
        <row r="12598">
          <cell r="A12598">
            <v>7934060</v>
          </cell>
          <cell r="B12598" t="str">
            <v>79-340-60</v>
          </cell>
          <cell r="C12598" t="str">
            <v>BARE FIBRE 600 ÁM, 3M, F.LASER MY 40 1.3</v>
          </cell>
          <cell r="D12598">
            <v>5</v>
          </cell>
          <cell r="E12598">
            <v>1805</v>
          </cell>
          <cell r="F12598">
            <v>4512.5</v>
          </cell>
        </row>
        <row r="12599">
          <cell r="A12599">
            <v>7934530</v>
          </cell>
          <cell r="B12599" t="str">
            <v>79-345-30</v>
          </cell>
          <cell r="C12599" t="str">
            <v>GAS COOLED FIBRE 400Á3M,F.LASER MY40 1.3</v>
          </cell>
          <cell r="D12599">
            <v>5</v>
          </cell>
          <cell r="E12599">
            <v>1730</v>
          </cell>
          <cell r="F12599">
            <v>4325</v>
          </cell>
        </row>
        <row r="12600">
          <cell r="A12600">
            <v>7936030</v>
          </cell>
          <cell r="B12600" t="str">
            <v>79-360-30</v>
          </cell>
          <cell r="C12600" t="str">
            <v xml:space="preserve">BARE FIBER 600Á, 3M, F. MY 60           </v>
          </cell>
          <cell r="D12600">
            <v>5</v>
          </cell>
          <cell r="E12600">
            <v>832</v>
          </cell>
          <cell r="F12600">
            <v>2080</v>
          </cell>
        </row>
        <row r="12601">
          <cell r="A12601">
            <v>8000602</v>
          </cell>
          <cell r="B12601" t="str">
            <v>80-006-02</v>
          </cell>
          <cell r="C12601" t="str">
            <v>KLSmartin MD 62 220 - 240 V</v>
          </cell>
          <cell r="D12601" t="str">
            <v>PC</v>
          </cell>
          <cell r="E12601">
            <v>682</v>
          </cell>
          <cell r="F12601">
            <v>1705</v>
          </cell>
        </row>
        <row r="12602">
          <cell r="A12602">
            <v>8000803</v>
          </cell>
          <cell r="B12602" t="str">
            <v>80-008-03</v>
          </cell>
          <cell r="C12602" t="str">
            <v>KLSmartin miniCutter 220 - 240 V</v>
          </cell>
          <cell r="D12602" t="str">
            <v>PC</v>
          </cell>
          <cell r="E12602">
            <v>1230</v>
          </cell>
          <cell r="F12602">
            <v>3075</v>
          </cell>
        </row>
        <row r="12603">
          <cell r="A12603">
            <v>8001002</v>
          </cell>
          <cell r="B12603" t="str">
            <v>80-010-02</v>
          </cell>
          <cell r="C12603" t="str">
            <v>KLSmartin ME 102 220 - 240 V</v>
          </cell>
          <cell r="D12603" t="str">
            <v>PC</v>
          </cell>
          <cell r="E12603">
            <v>1715</v>
          </cell>
          <cell r="F12603">
            <v>4287.5</v>
          </cell>
        </row>
        <row r="12604">
          <cell r="A12604">
            <v>8002000</v>
          </cell>
          <cell r="B12604" t="str">
            <v>80-020-00</v>
          </cell>
          <cell r="C12604" t="str">
            <v>KLSmartin ME 200 230V</v>
          </cell>
          <cell r="D12604" t="str">
            <v>PC</v>
          </cell>
          <cell r="E12604">
            <v>3710</v>
          </cell>
          <cell r="F12604">
            <v>9275</v>
          </cell>
        </row>
        <row r="12605">
          <cell r="A12605">
            <v>8004000</v>
          </cell>
          <cell r="B12605" t="str">
            <v>80-040-00</v>
          </cell>
          <cell r="C12605" t="str">
            <v>KLSmartin ME 400 230V</v>
          </cell>
          <cell r="D12605" t="str">
            <v>PC</v>
          </cell>
          <cell r="E12605">
            <v>5350</v>
          </cell>
          <cell r="F12605">
            <v>13375</v>
          </cell>
        </row>
        <row r="12606">
          <cell r="A12606">
            <v>8004006</v>
          </cell>
          <cell r="B12606" t="str">
            <v>80-040-06</v>
          </cell>
          <cell r="C12606" t="str">
            <v>KLSmartin ME MB2, 220 - 240 V</v>
          </cell>
          <cell r="D12606" t="str">
            <v>PC</v>
          </cell>
          <cell r="E12606">
            <v>5260</v>
          </cell>
          <cell r="F12606">
            <v>13150</v>
          </cell>
        </row>
        <row r="12607">
          <cell r="A12607">
            <v>8004007</v>
          </cell>
          <cell r="B12607" t="str">
            <v>80-040-07</v>
          </cell>
          <cell r="C12607" t="str">
            <v>KLSmartin ME MB2 I, 220 - 240 V</v>
          </cell>
          <cell r="D12607" t="str">
            <v>PC</v>
          </cell>
          <cell r="E12607">
            <v>5260</v>
          </cell>
          <cell r="F12607">
            <v>13150</v>
          </cell>
        </row>
        <row r="12608">
          <cell r="A12608">
            <v>8004008</v>
          </cell>
          <cell r="B12608" t="str">
            <v>80-040-08</v>
          </cell>
          <cell r="C12608" t="str">
            <v>KLSmartin ME MB1 ENDO, 220 - 240 V</v>
          </cell>
          <cell r="D12608" t="str">
            <v>PC</v>
          </cell>
          <cell r="E12608">
            <v>4520</v>
          </cell>
          <cell r="F12608">
            <v>11300</v>
          </cell>
        </row>
        <row r="12609">
          <cell r="A12609">
            <v>8004101</v>
          </cell>
          <cell r="B12609" t="str">
            <v>80-041-01</v>
          </cell>
          <cell r="C12609" t="str">
            <v>KLSmartin ME 411 230 V</v>
          </cell>
          <cell r="D12609" t="str">
            <v>PC</v>
          </cell>
          <cell r="E12609">
            <v>7080</v>
          </cell>
          <cell r="F12609">
            <v>17700</v>
          </cell>
        </row>
        <row r="12610">
          <cell r="A12610">
            <v>8004200</v>
          </cell>
          <cell r="B12610" t="str">
            <v>80-042-00</v>
          </cell>
          <cell r="C12610" t="str">
            <v>KLSmartin maXium M</v>
          </cell>
          <cell r="D12610" t="str">
            <v>PC</v>
          </cell>
          <cell r="E12610">
            <v>9270</v>
          </cell>
          <cell r="F12610">
            <v>23175</v>
          </cell>
        </row>
        <row r="12611">
          <cell r="A12611">
            <v>8004202</v>
          </cell>
          <cell r="B12611" t="str">
            <v>80-042-02</v>
          </cell>
          <cell r="C12611" t="str">
            <v>KLSmartin maXium I</v>
          </cell>
          <cell r="D12611" t="str">
            <v>PC</v>
          </cell>
          <cell r="E12611">
            <v>9270</v>
          </cell>
          <cell r="F12611">
            <v>23175</v>
          </cell>
        </row>
        <row r="12612">
          <cell r="A12612">
            <v>8004204</v>
          </cell>
          <cell r="B12612" t="str">
            <v>80-042-04</v>
          </cell>
          <cell r="C12612" t="str">
            <v>KLSmartin maXium E</v>
          </cell>
          <cell r="D12612" t="str">
            <v>PC</v>
          </cell>
          <cell r="E12612">
            <v>9270</v>
          </cell>
          <cell r="F12612">
            <v>23175</v>
          </cell>
        </row>
        <row r="12613">
          <cell r="A12613">
            <v>8004210</v>
          </cell>
          <cell r="B12613" t="str">
            <v>80-042-10</v>
          </cell>
          <cell r="C12613" t="str">
            <v xml:space="preserve">SET ACCESSORIES maXium "M"              </v>
          </cell>
          <cell r="D12613" t="str">
            <v>PC</v>
          </cell>
          <cell r="E12613">
            <v>3348.32</v>
          </cell>
          <cell r="F12613">
            <v>8370.8000000000011</v>
          </cell>
        </row>
        <row r="12614">
          <cell r="A12614">
            <v>8004211</v>
          </cell>
          <cell r="B12614" t="str">
            <v>80-042-11</v>
          </cell>
          <cell r="C12614" t="str">
            <v xml:space="preserve">SET ACCES.maXium "M" F. OPEN SURGERY    </v>
          </cell>
          <cell r="D12614" t="str">
            <v>PC</v>
          </cell>
          <cell r="E12614">
            <v>3177.1</v>
          </cell>
          <cell r="F12614">
            <v>7942.75</v>
          </cell>
        </row>
        <row r="12615">
          <cell r="A12615">
            <v>8004212</v>
          </cell>
          <cell r="B12615" t="str">
            <v>80-042-12</v>
          </cell>
          <cell r="C12615" t="str">
            <v xml:space="preserve">SET ACCES.maXium "M" F. ENDO SURGERY    </v>
          </cell>
          <cell r="D12615" t="str">
            <v>PC</v>
          </cell>
          <cell r="E12615">
            <v>2877.1</v>
          </cell>
          <cell r="F12615">
            <v>7192.75</v>
          </cell>
        </row>
        <row r="12616">
          <cell r="A12616">
            <v>8004220</v>
          </cell>
          <cell r="B12616" t="str">
            <v>80-042-20</v>
          </cell>
          <cell r="C12616" t="str">
            <v xml:space="preserve">SET ACCESSORIES maXium "I"              </v>
          </cell>
          <cell r="D12616" t="str">
            <v>PC</v>
          </cell>
          <cell r="E12616">
            <v>3370.72</v>
          </cell>
          <cell r="F12616">
            <v>8426.7999999999993</v>
          </cell>
        </row>
        <row r="12617">
          <cell r="A12617">
            <v>8004221</v>
          </cell>
          <cell r="B12617" t="str">
            <v>80-042-21</v>
          </cell>
          <cell r="C12617" t="str">
            <v xml:space="preserve">SET ACCES.maXium "I" F. OPEN SURGERY    </v>
          </cell>
          <cell r="D12617" t="str">
            <v>PC</v>
          </cell>
          <cell r="E12617">
            <v>3216.9</v>
          </cell>
          <cell r="F12617">
            <v>8042.25</v>
          </cell>
        </row>
        <row r="12618">
          <cell r="A12618">
            <v>8004222</v>
          </cell>
          <cell r="B12618" t="str">
            <v>80-042-22</v>
          </cell>
          <cell r="C12618" t="str">
            <v xml:space="preserve">SET ACCES.maXium "I" F. ENDO SURGERY    </v>
          </cell>
          <cell r="D12618" t="str">
            <v>PC</v>
          </cell>
          <cell r="E12618">
            <v>2916.9</v>
          </cell>
          <cell r="F12618">
            <v>7292.25</v>
          </cell>
        </row>
        <row r="12619">
          <cell r="A12619">
            <v>8004240</v>
          </cell>
          <cell r="B12619" t="str">
            <v>80-042-40</v>
          </cell>
          <cell r="C12619" t="str">
            <v xml:space="preserve">SET ACCESSORIES maXium "E"              </v>
          </cell>
          <cell r="D12619" t="str">
            <v>PC</v>
          </cell>
          <cell r="E12619">
            <v>3385.72</v>
          </cell>
          <cell r="F12619">
            <v>8464.2999999999993</v>
          </cell>
        </row>
        <row r="12620">
          <cell r="A12620">
            <v>8004241</v>
          </cell>
          <cell r="B12620" t="str">
            <v>80-042-41</v>
          </cell>
          <cell r="C12620" t="str">
            <v xml:space="preserve">SET ACCES.maXium "E" F. OPEN SURGERY    </v>
          </cell>
          <cell r="D12620" t="str">
            <v>PC</v>
          </cell>
          <cell r="E12620">
            <v>3363.5</v>
          </cell>
          <cell r="F12620">
            <v>8408.75</v>
          </cell>
        </row>
        <row r="12621">
          <cell r="A12621">
            <v>8004242</v>
          </cell>
          <cell r="B12621" t="str">
            <v>80-042-42</v>
          </cell>
          <cell r="C12621" t="str">
            <v xml:space="preserve">SET ACCES.maXium "E" F. ENDO SURGERY    </v>
          </cell>
          <cell r="D12621" t="str">
            <v>PC</v>
          </cell>
          <cell r="E12621">
            <v>3063.5</v>
          </cell>
          <cell r="F12621">
            <v>7658.75</v>
          </cell>
        </row>
        <row r="12622">
          <cell r="A12622">
            <v>8004400</v>
          </cell>
          <cell r="B12622" t="str">
            <v>80-044-00</v>
          </cell>
          <cell r="C12622" t="str">
            <v xml:space="preserve">MBS 1, maXium BEAMER                    </v>
          </cell>
          <cell r="D12622" t="str">
            <v>PC</v>
          </cell>
          <cell r="E12622">
            <v>5180</v>
          </cell>
          <cell r="F12622">
            <v>12950</v>
          </cell>
        </row>
        <row r="12623">
          <cell r="A12623">
            <v>8004600</v>
          </cell>
          <cell r="B12623" t="str">
            <v>80-046-00</v>
          </cell>
          <cell r="C12623" t="str">
            <v xml:space="preserve">maXium CART                             </v>
          </cell>
          <cell r="D12623" t="str">
            <v>PC</v>
          </cell>
          <cell r="E12623">
            <v>1475</v>
          </cell>
          <cell r="F12623">
            <v>3687.5</v>
          </cell>
        </row>
        <row r="12624">
          <cell r="A12624">
            <v>8004601</v>
          </cell>
          <cell r="B12624" t="str">
            <v>80-046-01</v>
          </cell>
          <cell r="C12624" t="str">
            <v>RETROFIT ISOLAT.TRANSF.1000VA,MAXIUMCART</v>
          </cell>
          <cell r="D12624" t="str">
            <v>PC</v>
          </cell>
          <cell r="E12624">
            <v>966</v>
          </cell>
          <cell r="F12624">
            <v>2415</v>
          </cell>
        </row>
        <row r="12625">
          <cell r="A12625">
            <v>8007000</v>
          </cell>
          <cell r="B12625" t="str">
            <v>80-070-00</v>
          </cell>
          <cell r="C12625" t="str">
            <v xml:space="preserve">HF-CART FOR ME-UNITS                    </v>
          </cell>
          <cell r="D12625" t="str">
            <v>PC</v>
          </cell>
          <cell r="E12625">
            <v>576</v>
          </cell>
          <cell r="F12625">
            <v>1440</v>
          </cell>
        </row>
        <row r="12626">
          <cell r="A12626">
            <v>8008100</v>
          </cell>
          <cell r="B12626" t="str">
            <v>80-081-00</v>
          </cell>
          <cell r="C12626" t="str">
            <v xml:space="preserve">MABS GENERATOR, MB 181                  </v>
          </cell>
          <cell r="D12626" t="str">
            <v>PC</v>
          </cell>
          <cell r="E12626">
            <v>4350</v>
          </cell>
          <cell r="F12626">
            <v>10875</v>
          </cell>
        </row>
        <row r="12627">
          <cell r="A12627">
            <v>8009100</v>
          </cell>
          <cell r="B12627" t="str">
            <v>80-091-00</v>
          </cell>
          <cell r="C12627" t="str">
            <v>CAN-BUS-ADAPTER F. MAXIUM W. SMOKE EVAC.</v>
          </cell>
          <cell r="D12627" t="str">
            <v>PC</v>
          </cell>
          <cell r="E12627">
            <v>654</v>
          </cell>
          <cell r="F12627">
            <v>1635</v>
          </cell>
        </row>
        <row r="12628">
          <cell r="A12628">
            <v>8009200</v>
          </cell>
          <cell r="B12628" t="str">
            <v>80-092-00</v>
          </cell>
          <cell r="C12628" t="str">
            <v xml:space="preserve">CABLESET FOR SOFTWAREUPDATE - MAXIUM    </v>
          </cell>
          <cell r="D12628" t="str">
            <v>PC</v>
          </cell>
          <cell r="E12628">
            <v>70.2</v>
          </cell>
          <cell r="F12628">
            <v>175.5</v>
          </cell>
        </row>
        <row r="12629">
          <cell r="A12629">
            <v>8009500</v>
          </cell>
          <cell r="B12629" t="str">
            <v>80-095-00</v>
          </cell>
          <cell r="C12629" t="str">
            <v xml:space="preserve">ISA-POWER CABLE CONNECTION L=2M         </v>
          </cell>
          <cell r="D12629" t="str">
            <v>PC</v>
          </cell>
          <cell r="E12629">
            <v>37.4</v>
          </cell>
          <cell r="F12629">
            <v>93.5</v>
          </cell>
        </row>
        <row r="12630">
          <cell r="A12630">
            <v>8010601</v>
          </cell>
          <cell r="B12630" t="str">
            <v>80-106-01</v>
          </cell>
          <cell r="C12630" t="str">
            <v xml:space="preserve">SET ACC. MD 62, FOOT                    </v>
          </cell>
          <cell r="D12630" t="str">
            <v>SET</v>
          </cell>
          <cell r="E12630">
            <v>195.14</v>
          </cell>
          <cell r="F12630">
            <v>487.84999999999997</v>
          </cell>
        </row>
        <row r="12631">
          <cell r="A12631">
            <v>8010700</v>
          </cell>
          <cell r="B12631" t="str">
            <v>80-107-00</v>
          </cell>
          <cell r="C12631" t="str">
            <v xml:space="preserve">ACC.EL MD70/60/62 FINGER TIP            </v>
          </cell>
          <cell r="D12631" t="str">
            <v>SET</v>
          </cell>
          <cell r="E12631">
            <v>194.84</v>
          </cell>
          <cell r="F12631">
            <v>487.1</v>
          </cell>
        </row>
        <row r="12632">
          <cell r="A12632">
            <v>8010701</v>
          </cell>
          <cell r="B12632" t="str">
            <v>80-107-01</v>
          </cell>
          <cell r="C12632" t="str">
            <v xml:space="preserve">SET ACC. MD70/60 FOOT                   </v>
          </cell>
          <cell r="D12632" t="str">
            <v>SET</v>
          </cell>
          <cell r="E12632">
            <v>235.34</v>
          </cell>
          <cell r="F12632">
            <v>588.35</v>
          </cell>
        </row>
        <row r="12633">
          <cell r="A12633">
            <v>8010800</v>
          </cell>
          <cell r="B12633" t="str">
            <v>80-108-00</v>
          </cell>
          <cell r="C12633" t="str">
            <v xml:space="preserve">ACC.EL ME81/ME102 FINGER TIP,LA         </v>
          </cell>
          <cell r="D12633" t="str">
            <v>SET</v>
          </cell>
          <cell r="E12633">
            <v>392.07</v>
          </cell>
          <cell r="F12633">
            <v>980.17499999999995</v>
          </cell>
        </row>
        <row r="12634">
          <cell r="A12634">
            <v>8010801</v>
          </cell>
          <cell r="B12634" t="str">
            <v>80-108-01</v>
          </cell>
          <cell r="C12634" t="str">
            <v xml:space="preserve">SET ACC. ME 81/ME 102    FOOT,LARGE     </v>
          </cell>
          <cell r="D12634" t="str">
            <v>SET</v>
          </cell>
          <cell r="E12634">
            <v>425.77</v>
          </cell>
          <cell r="F12634">
            <v>1064.425</v>
          </cell>
        </row>
        <row r="12635">
          <cell r="A12635">
            <v>8010802</v>
          </cell>
          <cell r="B12635" t="str">
            <v>80-108-02</v>
          </cell>
          <cell r="C12635" t="str">
            <v xml:space="preserve">ACC.EL ME81/ME102 FINGER TIP,SM         </v>
          </cell>
          <cell r="D12635" t="str">
            <v>SET</v>
          </cell>
          <cell r="E12635">
            <v>311.27999999999997</v>
          </cell>
          <cell r="F12635">
            <v>778.19999999999993</v>
          </cell>
        </row>
        <row r="12636">
          <cell r="A12636">
            <v>8010803</v>
          </cell>
          <cell r="B12636" t="str">
            <v>80-108-03</v>
          </cell>
          <cell r="C12636" t="str">
            <v xml:space="preserve">ACC.EL ME82 FINGER TIP,LA               </v>
          </cell>
          <cell r="D12636" t="str">
            <v>SET</v>
          </cell>
          <cell r="E12636">
            <v>397.56</v>
          </cell>
          <cell r="F12636">
            <v>993.9</v>
          </cell>
        </row>
        <row r="12637">
          <cell r="A12637">
            <v>8010804</v>
          </cell>
          <cell r="B12637" t="str">
            <v>80-108-04</v>
          </cell>
          <cell r="C12637" t="str">
            <v xml:space="preserve">SET ACC. ME 82 FOOT,LARGE               </v>
          </cell>
          <cell r="D12637" t="str">
            <v>SET</v>
          </cell>
          <cell r="E12637">
            <v>434.76</v>
          </cell>
          <cell r="F12637">
            <v>1086.9000000000001</v>
          </cell>
        </row>
        <row r="12638">
          <cell r="A12638">
            <v>8010805</v>
          </cell>
          <cell r="B12638" t="str">
            <v>80-108-05</v>
          </cell>
          <cell r="C12638" t="str">
            <v xml:space="preserve">ACC.EL ME82 FINGER TIP,SM               </v>
          </cell>
          <cell r="D12638" t="str">
            <v>SET</v>
          </cell>
          <cell r="E12638">
            <v>311.27999999999997</v>
          </cell>
          <cell r="F12638">
            <v>778.19999999999993</v>
          </cell>
        </row>
        <row r="12639">
          <cell r="A12639">
            <v>8014000</v>
          </cell>
          <cell r="B12639" t="str">
            <v>80-140-00</v>
          </cell>
          <cell r="C12639" t="str">
            <v xml:space="preserve">ACC.ME411/400/200/MB1/2 MAXIUM(M) HD/LG </v>
          </cell>
          <cell r="D12639" t="str">
            <v>SET</v>
          </cell>
          <cell r="E12639">
            <v>468.71</v>
          </cell>
          <cell r="F12639">
            <v>1171.7749999999999</v>
          </cell>
        </row>
        <row r="12640">
          <cell r="A12640">
            <v>8014001</v>
          </cell>
          <cell r="B12640" t="str">
            <v>80-140-01</v>
          </cell>
          <cell r="C12640" t="str">
            <v>ACC.ME411/400/200/MB1/2 MAXIUM(M) FT/LRG</v>
          </cell>
          <cell r="D12640" t="str">
            <v>SET</v>
          </cell>
          <cell r="E12640">
            <v>765.41</v>
          </cell>
          <cell r="F12640">
            <v>1913.5249999999999</v>
          </cell>
        </row>
        <row r="12641">
          <cell r="A12641">
            <v>8014002</v>
          </cell>
          <cell r="B12641" t="str">
            <v>80-140-02</v>
          </cell>
          <cell r="C12641" t="str">
            <v xml:space="preserve">ACC.ME411/400/200/MB1/2 MAXIUM(M) HD/SM </v>
          </cell>
          <cell r="D12641" t="str">
            <v>SET</v>
          </cell>
          <cell r="E12641">
            <v>318.77999999999997</v>
          </cell>
          <cell r="F12641">
            <v>796.94999999999993</v>
          </cell>
        </row>
        <row r="12642">
          <cell r="A12642">
            <v>8015000</v>
          </cell>
          <cell r="B12642" t="str">
            <v>80-150-00</v>
          </cell>
          <cell r="C12642" t="str">
            <v xml:space="preserve">BIP.ACC.ME411/400/200/MB1/102 MAXIUM(M) </v>
          </cell>
          <cell r="D12642" t="str">
            <v>SET</v>
          </cell>
          <cell r="E12642">
            <v>740.8</v>
          </cell>
          <cell r="F12642">
            <v>1852</v>
          </cell>
        </row>
        <row r="12643">
          <cell r="A12643">
            <v>8016000</v>
          </cell>
          <cell r="B12643" t="str">
            <v>80-160-00</v>
          </cell>
          <cell r="C12643" t="str">
            <v xml:space="preserve">ACCESSORY SET STANDARD, SET A (MEMB2m)  </v>
          </cell>
          <cell r="D12643" t="str">
            <v>SET</v>
          </cell>
          <cell r="E12643">
            <v>402.6</v>
          </cell>
          <cell r="F12643">
            <v>1006.5</v>
          </cell>
        </row>
        <row r="12644">
          <cell r="A12644">
            <v>8016001</v>
          </cell>
          <cell r="B12644" t="str">
            <v>80-160-01</v>
          </cell>
          <cell r="C12644" t="str">
            <v xml:space="preserve">ACCESSORY SET STANDARD, SET B (MEMB2i)  </v>
          </cell>
          <cell r="D12644" t="str">
            <v>SET</v>
          </cell>
          <cell r="E12644">
            <v>398</v>
          </cell>
          <cell r="F12644">
            <v>995</v>
          </cell>
        </row>
        <row r="12645">
          <cell r="A12645">
            <v>8016002</v>
          </cell>
          <cell r="B12645" t="str">
            <v>80-160-02</v>
          </cell>
          <cell r="C12645" t="str">
            <v xml:space="preserve">ACCESSORY SET STANDARD, SET C (MEMB2i)  </v>
          </cell>
          <cell r="D12645" t="str">
            <v>SET</v>
          </cell>
          <cell r="E12645">
            <v>861.35</v>
          </cell>
          <cell r="F12645">
            <v>2153.375</v>
          </cell>
        </row>
        <row r="12646">
          <cell r="A12646">
            <v>8018102</v>
          </cell>
          <cell r="B12646" t="str">
            <v>80-181-02</v>
          </cell>
          <cell r="C12646" t="str">
            <v xml:space="preserve">MABS-HANDLE, TWO PUSH BUTTONS           </v>
          </cell>
          <cell r="D12646" t="str">
            <v>PC</v>
          </cell>
          <cell r="E12646">
            <v>439.5</v>
          </cell>
          <cell r="F12646">
            <v>1098.75</v>
          </cell>
        </row>
        <row r="12647">
          <cell r="A12647">
            <v>8018105</v>
          </cell>
          <cell r="B12647" t="str">
            <v>80-181-05</v>
          </cell>
          <cell r="C12647" t="str">
            <v xml:space="preserve">FIXING EQUIPMENT FOR MABS ELECTRODES    </v>
          </cell>
          <cell r="D12647" t="str">
            <v>PC</v>
          </cell>
          <cell r="E12647">
            <v>33.9</v>
          </cell>
          <cell r="F12647">
            <v>84.75</v>
          </cell>
        </row>
        <row r="12648">
          <cell r="A12648">
            <v>8018108</v>
          </cell>
          <cell r="B12648" t="str">
            <v>80-181-08</v>
          </cell>
          <cell r="C12648" t="str">
            <v xml:space="preserve">MABS-NEEDLE-ELECTRODE ADJUSTABLE        </v>
          </cell>
          <cell r="D12648" t="str">
            <v>PC</v>
          </cell>
          <cell r="E12648">
            <v>187</v>
          </cell>
          <cell r="F12648">
            <v>467.5</v>
          </cell>
        </row>
        <row r="12649">
          <cell r="A12649">
            <v>8018110</v>
          </cell>
          <cell r="B12649" t="str">
            <v>80-181-10</v>
          </cell>
          <cell r="C12649" t="str">
            <v>MABS-BEAM ELECTRODE, DIAM. 5MM,WORK 25MM</v>
          </cell>
          <cell r="D12649" t="str">
            <v>PC</v>
          </cell>
          <cell r="E12649">
            <v>88.6</v>
          </cell>
          <cell r="F12649">
            <v>221.5</v>
          </cell>
        </row>
        <row r="12650">
          <cell r="A12650">
            <v>8018111</v>
          </cell>
          <cell r="B12650" t="str">
            <v>80-181-11</v>
          </cell>
          <cell r="C12650" t="str">
            <v xml:space="preserve">MABS-BEAM ELECTR. DIAM 5MM, WORK 100MM  </v>
          </cell>
          <cell r="D12650" t="str">
            <v>PC</v>
          </cell>
          <cell r="E12650">
            <v>93.5</v>
          </cell>
          <cell r="F12650">
            <v>233.75</v>
          </cell>
        </row>
        <row r="12651">
          <cell r="A12651">
            <v>8018112</v>
          </cell>
          <cell r="B12651" t="str">
            <v>80-181-12</v>
          </cell>
          <cell r="C12651" t="str">
            <v>MABS-ELECTR. INCL.FIX.EQUIPM.D=5, WI=320</v>
          </cell>
          <cell r="D12651" t="str">
            <v>PC</v>
          </cell>
          <cell r="E12651">
            <v>117</v>
          </cell>
          <cell r="F12651">
            <v>292.5</v>
          </cell>
        </row>
        <row r="12652">
          <cell r="A12652">
            <v>8018113</v>
          </cell>
          <cell r="B12652" t="str">
            <v>80-181-13</v>
          </cell>
          <cell r="C12652" t="str">
            <v xml:space="preserve">MABS-LANCET-ELECTR. DIAM 5MM. WORK 40MM </v>
          </cell>
          <cell r="D12652" t="str">
            <v>PC</v>
          </cell>
          <cell r="E12652">
            <v>98.3</v>
          </cell>
          <cell r="F12652">
            <v>245.75</v>
          </cell>
        </row>
        <row r="12653">
          <cell r="A12653">
            <v>8018114</v>
          </cell>
          <cell r="B12653" t="str">
            <v>80-181-14</v>
          </cell>
          <cell r="C12653" t="str">
            <v>MABS-LANCET ELECTR. DIAM 5MM, WORK 115MM</v>
          </cell>
          <cell r="D12653" t="str">
            <v>PC</v>
          </cell>
          <cell r="E12653">
            <v>112</v>
          </cell>
          <cell r="F12653">
            <v>280</v>
          </cell>
        </row>
        <row r="12654">
          <cell r="A12654">
            <v>8018115</v>
          </cell>
          <cell r="B12654" t="str">
            <v>80-181-15</v>
          </cell>
          <cell r="C12654" t="str">
            <v xml:space="preserve">MABS-NEEDLE-ELECTR. DIAM 5MM, WORK 40MM </v>
          </cell>
          <cell r="D12654" t="str">
            <v>PC</v>
          </cell>
          <cell r="E12654">
            <v>93.5</v>
          </cell>
          <cell r="F12654">
            <v>233.75</v>
          </cell>
        </row>
        <row r="12655">
          <cell r="A12655">
            <v>8018116</v>
          </cell>
          <cell r="B12655" t="str">
            <v>80-181-16</v>
          </cell>
          <cell r="C12655" t="str">
            <v>JAMB-NEEDLE ELECTR. DIAM 5MM, WORK 115MM</v>
          </cell>
          <cell r="D12655" t="str">
            <v>PC</v>
          </cell>
          <cell r="E12655">
            <v>137.5</v>
          </cell>
          <cell r="F12655">
            <v>343.75</v>
          </cell>
        </row>
        <row r="12656">
          <cell r="A12656">
            <v>8018117</v>
          </cell>
          <cell r="B12656" t="str">
            <v>80-181-17</v>
          </cell>
          <cell r="C12656" t="str">
            <v xml:space="preserve">MABS-CONN.TUBE F.FLEXIBLE PROBES        </v>
          </cell>
          <cell r="D12656" t="str">
            <v>PC</v>
          </cell>
          <cell r="E12656">
            <v>203</v>
          </cell>
          <cell r="F12656">
            <v>507.5</v>
          </cell>
        </row>
        <row r="12657">
          <cell r="A12657">
            <v>8018121</v>
          </cell>
          <cell r="B12657" t="str">
            <v>80-181-21</v>
          </cell>
          <cell r="C12657" t="str">
            <v>MABS RINSING ADAPTOR F.FLEX.ARGON PROBES</v>
          </cell>
          <cell r="D12657" t="str">
            <v>PC</v>
          </cell>
          <cell r="E12657">
            <v>22.5</v>
          </cell>
          <cell r="F12657">
            <v>56.25</v>
          </cell>
        </row>
        <row r="12658">
          <cell r="A12658">
            <v>8018122</v>
          </cell>
          <cell r="B12658" t="str">
            <v>80-181-22</v>
          </cell>
          <cell r="C12658" t="str">
            <v xml:space="preserve">MABS-TBS-PROBE REUSABLE 1,5MM/1,6M      </v>
          </cell>
          <cell r="D12658" t="str">
            <v>PC</v>
          </cell>
          <cell r="E12658">
            <v>137.5</v>
          </cell>
          <cell r="F12658">
            <v>343.75</v>
          </cell>
        </row>
        <row r="12659">
          <cell r="A12659">
            <v>8018123</v>
          </cell>
          <cell r="B12659" t="str">
            <v>80-181-23</v>
          </cell>
          <cell r="C12659" t="str">
            <v xml:space="preserve">MABS-GIT-PROBE REUSABLE 2.3MM/2.2M      </v>
          </cell>
          <cell r="D12659" t="str">
            <v>PC</v>
          </cell>
          <cell r="E12659">
            <v>137.5</v>
          </cell>
          <cell r="F12659">
            <v>343.75</v>
          </cell>
        </row>
        <row r="12660">
          <cell r="A12660">
            <v>8018124</v>
          </cell>
          <cell r="B12660" t="str">
            <v>80-181-24</v>
          </cell>
          <cell r="C12660" t="str">
            <v xml:space="preserve">MABS-GIT-PROBE REUSABLE 3,2MM/2,3M      </v>
          </cell>
          <cell r="D12660" t="str">
            <v>PC</v>
          </cell>
          <cell r="E12660">
            <v>137.5</v>
          </cell>
          <cell r="F12660">
            <v>343.75</v>
          </cell>
        </row>
        <row r="12661">
          <cell r="A12661">
            <v>8018125</v>
          </cell>
          <cell r="B12661" t="str">
            <v>80-181-25</v>
          </cell>
          <cell r="C12661" t="str">
            <v xml:space="preserve">MABS-TBS-PROBE DISPOSABLE 1,5MM/1,6M    </v>
          </cell>
          <cell r="D12661">
            <v>10</v>
          </cell>
          <cell r="E12661">
            <v>670</v>
          </cell>
          <cell r="F12661">
            <v>1675</v>
          </cell>
        </row>
        <row r="12662">
          <cell r="A12662">
            <v>8018126</v>
          </cell>
          <cell r="B12662" t="str">
            <v>80-181-26</v>
          </cell>
          <cell r="C12662" t="str">
            <v xml:space="preserve">MABS-GIT-PROBE DISPOSABLE 1,8MM/3,2M    </v>
          </cell>
          <cell r="D12662">
            <v>10</v>
          </cell>
          <cell r="E12662">
            <v>670</v>
          </cell>
          <cell r="F12662">
            <v>1675</v>
          </cell>
        </row>
        <row r="12663">
          <cell r="A12663">
            <v>8018127</v>
          </cell>
          <cell r="B12663" t="str">
            <v>80-181-27</v>
          </cell>
          <cell r="C12663" t="str">
            <v xml:space="preserve">MABS-GIT-PROBE DISPOSABLE 2,3MM/2,3M    </v>
          </cell>
          <cell r="D12663">
            <v>10</v>
          </cell>
          <cell r="E12663">
            <v>670</v>
          </cell>
          <cell r="F12663">
            <v>1675</v>
          </cell>
        </row>
        <row r="12664">
          <cell r="A12664">
            <v>8018128</v>
          </cell>
          <cell r="B12664" t="str">
            <v>80-181-28</v>
          </cell>
          <cell r="C12664" t="str">
            <v xml:space="preserve">MABS-GIT-PROBE DISPOSABLE 3,2MM/2,3M    </v>
          </cell>
          <cell r="D12664">
            <v>10</v>
          </cell>
          <cell r="E12664">
            <v>670</v>
          </cell>
          <cell r="F12664">
            <v>1675</v>
          </cell>
        </row>
        <row r="12665">
          <cell r="A12665">
            <v>8018129</v>
          </cell>
          <cell r="B12665" t="str">
            <v>80-181-29</v>
          </cell>
          <cell r="C12665" t="str">
            <v xml:space="preserve">MABS-GIT-PROBE DISPOSABLE 2,3MM/3,4M    </v>
          </cell>
          <cell r="D12665">
            <v>10</v>
          </cell>
          <cell r="E12665">
            <v>670</v>
          </cell>
          <cell r="F12665">
            <v>1675</v>
          </cell>
        </row>
        <row r="12666">
          <cell r="A12666">
            <v>8018130</v>
          </cell>
          <cell r="B12666" t="str">
            <v>80-181-30</v>
          </cell>
          <cell r="C12666" t="str">
            <v xml:space="preserve">MABS CONNECTING CABLE 3M - PIN CONNECT. </v>
          </cell>
          <cell r="D12666" t="str">
            <v>PC</v>
          </cell>
          <cell r="E12666">
            <v>211</v>
          </cell>
          <cell r="F12666">
            <v>527.5</v>
          </cell>
        </row>
        <row r="12667">
          <cell r="A12667">
            <v>8018131</v>
          </cell>
          <cell r="B12667" t="str">
            <v>80-181-31</v>
          </cell>
          <cell r="C12667" t="str">
            <v xml:space="preserve">RINSING ADAPT.F.REUS.ARGON-PR.PIN-CONN. </v>
          </cell>
          <cell r="D12667">
            <v>5</v>
          </cell>
          <cell r="E12667">
            <v>40.700000000000003</v>
          </cell>
          <cell r="F12667">
            <v>101.75</v>
          </cell>
        </row>
        <row r="12668">
          <cell r="A12668">
            <v>8018132</v>
          </cell>
          <cell r="B12668" t="str">
            <v>80-181-32</v>
          </cell>
          <cell r="C12668" t="str">
            <v>GIT-PROBE,SIDEFIRE,SINGLE USE 2,3MM,2,3M</v>
          </cell>
          <cell r="D12668">
            <v>10</v>
          </cell>
          <cell r="E12668">
            <v>662</v>
          </cell>
          <cell r="F12668">
            <v>1655</v>
          </cell>
        </row>
        <row r="12669">
          <cell r="A12669">
            <v>8018150</v>
          </cell>
          <cell r="B12669" t="str">
            <v>80-181-50</v>
          </cell>
          <cell r="C12669" t="str">
            <v xml:space="preserve">MABS-INTERFACE CABLE, 1M                </v>
          </cell>
          <cell r="D12669" t="str">
            <v>PC</v>
          </cell>
          <cell r="E12669">
            <v>42</v>
          </cell>
          <cell r="F12669">
            <v>105</v>
          </cell>
        </row>
        <row r="12670">
          <cell r="A12670">
            <v>8018151</v>
          </cell>
          <cell r="B12670" t="str">
            <v>80-181-51</v>
          </cell>
          <cell r="C12670" t="str">
            <v xml:space="preserve">MABS-CONN.CABLE FOOT SWITCH OPER. 1,2M  </v>
          </cell>
          <cell r="D12670" t="str">
            <v>PC</v>
          </cell>
          <cell r="E12670">
            <v>75.2</v>
          </cell>
          <cell r="F12670">
            <v>188</v>
          </cell>
        </row>
        <row r="12671">
          <cell r="A12671">
            <v>8018152</v>
          </cell>
          <cell r="B12671" t="str">
            <v>80-181-52</v>
          </cell>
          <cell r="C12671" t="str">
            <v xml:space="preserve">MABS-PRESSURE REDUCER DIN 477, NR.6     </v>
          </cell>
          <cell r="D12671" t="str">
            <v>PC</v>
          </cell>
          <cell r="E12671">
            <v>708</v>
          </cell>
          <cell r="F12671">
            <v>1770</v>
          </cell>
        </row>
        <row r="12672">
          <cell r="A12672">
            <v>8018153</v>
          </cell>
          <cell r="B12672" t="str">
            <v>80-181-53</v>
          </cell>
          <cell r="C12672" t="str">
            <v xml:space="preserve">MABS-PRESSURE REDUCER DIN 477, NR.10    </v>
          </cell>
          <cell r="D12672" t="str">
            <v>PC</v>
          </cell>
          <cell r="E12672">
            <v>708</v>
          </cell>
          <cell r="F12672">
            <v>1770</v>
          </cell>
        </row>
        <row r="12673">
          <cell r="A12673">
            <v>8018154</v>
          </cell>
          <cell r="B12673" t="str">
            <v>80-181-54</v>
          </cell>
          <cell r="C12673" t="str">
            <v xml:space="preserve">MABS-PRESSURE REDUCER UNI 4412          </v>
          </cell>
          <cell r="D12673" t="str">
            <v>PC</v>
          </cell>
          <cell r="E12673">
            <v>708</v>
          </cell>
          <cell r="F12673">
            <v>1770</v>
          </cell>
        </row>
        <row r="12674">
          <cell r="A12674">
            <v>8018155</v>
          </cell>
          <cell r="B12674" t="str">
            <v>80-181-55</v>
          </cell>
          <cell r="C12674" t="str">
            <v xml:space="preserve">MABS-PRESSURE REDUCER BS341, NR.3       </v>
          </cell>
          <cell r="D12674" t="str">
            <v>PC</v>
          </cell>
          <cell r="E12674">
            <v>850</v>
          </cell>
          <cell r="F12674">
            <v>2125</v>
          </cell>
        </row>
        <row r="12675">
          <cell r="A12675">
            <v>8018156</v>
          </cell>
          <cell r="B12675" t="str">
            <v>80-181-56</v>
          </cell>
          <cell r="C12675" t="str">
            <v xml:space="preserve">MABS-PRESSURE RDUCER CGA NO.580         </v>
          </cell>
          <cell r="D12675" t="str">
            <v>PC</v>
          </cell>
          <cell r="E12675">
            <v>850</v>
          </cell>
          <cell r="F12675">
            <v>2125</v>
          </cell>
        </row>
        <row r="12676">
          <cell r="A12676">
            <v>8018157</v>
          </cell>
          <cell r="B12676" t="str">
            <v>80-181-57</v>
          </cell>
          <cell r="C12676" t="str">
            <v xml:space="preserve">MABS-PRESSURE REDUCER CHINESE VERSION   </v>
          </cell>
          <cell r="D12676" t="str">
            <v>PC</v>
          </cell>
          <cell r="E12676">
            <v>1100</v>
          </cell>
          <cell r="F12676">
            <v>2750</v>
          </cell>
        </row>
        <row r="12677">
          <cell r="A12677">
            <v>8018190</v>
          </cell>
          <cell r="B12677" t="str">
            <v>80-181-90</v>
          </cell>
          <cell r="C12677" t="str">
            <v xml:space="preserve">STERILE FILTER MABS+MY40LASER(DISPOSAB) </v>
          </cell>
          <cell r="D12677">
            <v>50</v>
          </cell>
          <cell r="E12677">
            <v>294.5</v>
          </cell>
          <cell r="F12677">
            <v>736.25</v>
          </cell>
        </row>
        <row r="12678">
          <cell r="A12678">
            <v>8019901</v>
          </cell>
          <cell r="B12678" t="str">
            <v>80-199-01</v>
          </cell>
          <cell r="C12678" t="str">
            <v xml:space="preserve">DEMOCASE NON-STICK BIPOLAR FORCEPS      </v>
          </cell>
          <cell r="D12678" t="str">
            <v>PC</v>
          </cell>
          <cell r="E12678">
            <v>130.5</v>
          </cell>
          <cell r="F12678">
            <v>326.25</v>
          </cell>
        </row>
        <row r="12679">
          <cell r="A12679">
            <v>8019902</v>
          </cell>
          <cell r="B12679" t="str">
            <v>80-199-02</v>
          </cell>
          <cell r="C12679" t="str">
            <v xml:space="preserve">DEMOCASE ELECTROSURGICAL INSTRUMENTS    </v>
          </cell>
          <cell r="D12679" t="str">
            <v>PC</v>
          </cell>
          <cell r="E12679">
            <v>199.5</v>
          </cell>
          <cell r="F12679">
            <v>498.75</v>
          </cell>
        </row>
        <row r="12680">
          <cell r="A12680">
            <v>8021002</v>
          </cell>
          <cell r="B12680" t="str">
            <v>80-210-02</v>
          </cell>
          <cell r="C12680" t="str">
            <v>ELECTR.HANDLE W.DBL SWITCH,3PIN,2.4MM EL</v>
          </cell>
          <cell r="D12680" t="str">
            <v>PC</v>
          </cell>
          <cell r="E12680">
            <v>67.7</v>
          </cell>
          <cell r="F12680">
            <v>169.25</v>
          </cell>
        </row>
        <row r="12681">
          <cell r="A12681">
            <v>8021012</v>
          </cell>
          <cell r="B12681" t="str">
            <v>80-210-12</v>
          </cell>
          <cell r="C12681" t="str">
            <v xml:space="preserve">ELECTR HANDLE W 5M CABLE  5M            </v>
          </cell>
          <cell r="D12681" t="str">
            <v>PC</v>
          </cell>
          <cell r="E12681">
            <v>174</v>
          </cell>
          <cell r="F12681">
            <v>435</v>
          </cell>
        </row>
        <row r="12682">
          <cell r="A12682">
            <v>8021301</v>
          </cell>
          <cell r="B12682" t="str">
            <v>80-213-01</v>
          </cell>
          <cell r="C12682" t="str">
            <v xml:space="preserve">HANDLE W'OUT SWITCH F.1,6MM.            </v>
          </cell>
          <cell r="D12682" t="str">
            <v>PC</v>
          </cell>
          <cell r="E12682">
            <v>24</v>
          </cell>
          <cell r="F12682">
            <v>60</v>
          </cell>
        </row>
        <row r="12683">
          <cell r="A12683">
            <v>8021400</v>
          </cell>
          <cell r="B12683" t="str">
            <v>80-214-00</v>
          </cell>
          <cell r="C12683" t="str">
            <v xml:space="preserve">HANDLE W. OUT SWITCH 3 M CABLE          </v>
          </cell>
          <cell r="D12683" t="str">
            <v>PC</v>
          </cell>
          <cell r="E12683">
            <v>57.9</v>
          </cell>
          <cell r="F12683">
            <v>144.75</v>
          </cell>
        </row>
        <row r="12684">
          <cell r="A12684">
            <v>8021401</v>
          </cell>
          <cell r="B12684" t="str">
            <v>80-214-01</v>
          </cell>
          <cell r="C12684" t="str">
            <v>DENT.ELEC.HANDLE W.SW.SMALL COAX,3M CABL</v>
          </cell>
          <cell r="D12684" t="str">
            <v>PC</v>
          </cell>
          <cell r="E12684">
            <v>77.2</v>
          </cell>
          <cell r="F12684">
            <v>193</v>
          </cell>
        </row>
        <row r="12685">
          <cell r="A12685">
            <v>8021410</v>
          </cell>
          <cell r="B12685" t="str">
            <v>80-214-10</v>
          </cell>
          <cell r="C12685" t="str">
            <v xml:space="preserve">HANDLE W/O   SWITCH 3M KOAX             </v>
          </cell>
          <cell r="D12685" t="str">
            <v>PC</v>
          </cell>
          <cell r="E12685">
            <v>57.9</v>
          </cell>
          <cell r="F12685">
            <v>144.75</v>
          </cell>
        </row>
        <row r="12686">
          <cell r="A12686">
            <v>8021411</v>
          </cell>
          <cell r="B12686" t="str">
            <v>80-214-11</v>
          </cell>
          <cell r="C12686" t="str">
            <v xml:space="preserve">HANDLE WITH  SWITCH 3M KOAX             </v>
          </cell>
          <cell r="D12686" t="str">
            <v>PC</v>
          </cell>
          <cell r="E12686">
            <v>77.2</v>
          </cell>
          <cell r="F12686">
            <v>193</v>
          </cell>
        </row>
        <row r="12687">
          <cell r="A12687">
            <v>8021701</v>
          </cell>
          <cell r="B12687" t="str">
            <v>80-217-01</v>
          </cell>
          <cell r="C12687" t="str">
            <v xml:space="preserve">ELECTR HANDLE W 4M CABLE                </v>
          </cell>
          <cell r="D12687" t="str">
            <v>PC</v>
          </cell>
          <cell r="E12687">
            <v>157</v>
          </cell>
          <cell r="F12687">
            <v>392.5</v>
          </cell>
        </row>
        <row r="12688">
          <cell r="A12688">
            <v>8021702</v>
          </cell>
          <cell r="B12688" t="str">
            <v>80-217-02</v>
          </cell>
          <cell r="C12688" t="str">
            <v xml:space="preserve">ELECTR HANDLE W 4M CABLE                </v>
          </cell>
          <cell r="D12688" t="str">
            <v>PC</v>
          </cell>
          <cell r="E12688">
            <v>157</v>
          </cell>
          <cell r="F12688">
            <v>392.5</v>
          </cell>
        </row>
        <row r="12689">
          <cell r="A12689">
            <v>8021712</v>
          </cell>
          <cell r="B12689" t="str">
            <v>80-217-12</v>
          </cell>
          <cell r="C12689" t="str">
            <v xml:space="preserve">ELECTR HANDLE W 5M CABLE                </v>
          </cell>
          <cell r="D12689" t="str">
            <v>PC</v>
          </cell>
          <cell r="E12689">
            <v>160.5</v>
          </cell>
          <cell r="F12689">
            <v>401.25</v>
          </cell>
        </row>
        <row r="12690">
          <cell r="A12690">
            <v>8021732</v>
          </cell>
          <cell r="B12690" t="str">
            <v>80-217-32</v>
          </cell>
          <cell r="C12690" t="str">
            <v>ELECTR.HANDLE, 2 FINGER-SW.4 M, ERBE ICC</v>
          </cell>
          <cell r="D12690" t="str">
            <v>PC</v>
          </cell>
          <cell r="E12690">
            <v>157</v>
          </cell>
          <cell r="F12690">
            <v>392.5</v>
          </cell>
        </row>
        <row r="12691">
          <cell r="A12691">
            <v>8021902</v>
          </cell>
          <cell r="B12691" t="str">
            <v>80-219-02</v>
          </cell>
          <cell r="C12691" t="str">
            <v>SURGY-PEN  ELECTR.HANDLE,2FG.SW.,COAX,4M</v>
          </cell>
          <cell r="D12691" t="str">
            <v>PC</v>
          </cell>
          <cell r="E12691">
            <v>87.6</v>
          </cell>
          <cell r="F12691">
            <v>219</v>
          </cell>
        </row>
        <row r="12692">
          <cell r="A12692">
            <v>8021912</v>
          </cell>
          <cell r="B12692" t="str">
            <v>80-219-12</v>
          </cell>
          <cell r="C12692" t="str">
            <v xml:space="preserve">SURGY-PEN  KOAX,5M CABLE                </v>
          </cell>
          <cell r="D12692" t="str">
            <v>PC</v>
          </cell>
          <cell r="E12692">
            <v>103.5</v>
          </cell>
          <cell r="F12692">
            <v>258.75</v>
          </cell>
        </row>
        <row r="12693">
          <cell r="A12693">
            <v>8021942</v>
          </cell>
          <cell r="B12693" t="str">
            <v>80-219-42</v>
          </cell>
          <cell r="C12693" t="str">
            <v xml:space="preserve">SURGY-PEN, 2 KEYS, 4M,3 PIN, VALLEYLAB  </v>
          </cell>
          <cell r="D12693" t="str">
            <v>PC</v>
          </cell>
          <cell r="E12693">
            <v>87.6</v>
          </cell>
          <cell r="F12693">
            <v>219</v>
          </cell>
        </row>
        <row r="12694">
          <cell r="A12694">
            <v>8022000</v>
          </cell>
          <cell r="B12694" t="str">
            <v>80-220-00</v>
          </cell>
          <cell r="C12694" t="str">
            <v xml:space="preserve">ELECTR HANDLE W 4M CABLE                </v>
          </cell>
          <cell r="D12694" t="str">
            <v>PC</v>
          </cell>
          <cell r="E12694">
            <v>67.7</v>
          </cell>
          <cell r="F12694">
            <v>169.25</v>
          </cell>
        </row>
        <row r="12695">
          <cell r="A12695">
            <v>8022030</v>
          </cell>
          <cell r="B12695" t="str">
            <v>80-220-30</v>
          </cell>
          <cell r="C12695" t="str">
            <v xml:space="preserve">CHIR.HANDGRIFF, O.TASTEN, 4 M, ERBE ICC </v>
          </cell>
          <cell r="D12695" t="str">
            <v>PC</v>
          </cell>
          <cell r="E12695">
            <v>67.7</v>
          </cell>
          <cell r="F12695">
            <v>169.25</v>
          </cell>
        </row>
        <row r="12696">
          <cell r="A12696">
            <v>8022040</v>
          </cell>
          <cell r="B12696" t="str">
            <v>80-220-40</v>
          </cell>
          <cell r="C12696" t="str">
            <v>ELEKTR.HANDLE W/O BUTTONS 4 M, VALLEYLAB</v>
          </cell>
          <cell r="D12696" t="str">
            <v>PC</v>
          </cell>
          <cell r="E12696">
            <v>67.7</v>
          </cell>
          <cell r="F12696">
            <v>169.25</v>
          </cell>
        </row>
        <row r="12697">
          <cell r="A12697">
            <v>8022102</v>
          </cell>
          <cell r="B12697" t="str">
            <v>80-221-02</v>
          </cell>
          <cell r="C12697" t="str">
            <v xml:space="preserve">ELECTR.HANDLE DISP, DBL SWITCH, 1 SPAT. </v>
          </cell>
          <cell r="D12697">
            <v>10</v>
          </cell>
          <cell r="E12697">
            <v>32.5</v>
          </cell>
          <cell r="F12697">
            <v>81.25</v>
          </cell>
        </row>
        <row r="12698">
          <cell r="A12698">
            <v>8025000</v>
          </cell>
          <cell r="B12698" t="str">
            <v>80-250-00</v>
          </cell>
          <cell r="C12698" t="str">
            <v xml:space="preserve">ADAPTOR 2/3 POLE                        </v>
          </cell>
          <cell r="D12698" t="str">
            <v>PC</v>
          </cell>
          <cell r="E12698">
            <v>157</v>
          </cell>
          <cell r="F12698">
            <v>392.5</v>
          </cell>
        </row>
        <row r="12699">
          <cell r="A12699">
            <v>8025100</v>
          </cell>
          <cell r="B12699" t="str">
            <v>80-251-00</v>
          </cell>
          <cell r="C12699" t="str">
            <v>ADAPTER MONOPOLAR 8 MM ACCESSORIES BOVIE</v>
          </cell>
          <cell r="D12699" t="str">
            <v>PC</v>
          </cell>
          <cell r="E12699">
            <v>88.6</v>
          </cell>
          <cell r="F12699">
            <v>221.5</v>
          </cell>
        </row>
        <row r="12700">
          <cell r="A12700">
            <v>8026050</v>
          </cell>
          <cell r="B12700" t="str">
            <v>80-260-50</v>
          </cell>
          <cell r="C12700" t="str">
            <v xml:space="preserve">POTENTIAL EQUALIZER CABLE 5M            </v>
          </cell>
          <cell r="D12700" t="str">
            <v>PC</v>
          </cell>
          <cell r="E12700">
            <v>57.3</v>
          </cell>
          <cell r="F12700">
            <v>143.25</v>
          </cell>
        </row>
        <row r="12701">
          <cell r="A12701">
            <v>8028030</v>
          </cell>
          <cell r="B12701" t="str">
            <v>80-280-30</v>
          </cell>
          <cell r="C12701" t="str">
            <v xml:space="preserve">CONNECTION CORD 3 M UNIPOLAR            </v>
          </cell>
          <cell r="D12701" t="str">
            <v>PC</v>
          </cell>
          <cell r="E12701">
            <v>23.4</v>
          </cell>
          <cell r="F12701">
            <v>58.5</v>
          </cell>
        </row>
        <row r="12702">
          <cell r="A12702">
            <v>8028220</v>
          </cell>
          <cell r="B12702" t="str">
            <v>80-282-20</v>
          </cell>
          <cell r="C12702" t="str">
            <v xml:space="preserve">CONNECTION CORD 2-POLE F.DENTAL UNITS   </v>
          </cell>
          <cell r="D12702" t="str">
            <v>PC</v>
          </cell>
          <cell r="E12702">
            <v>37.6</v>
          </cell>
          <cell r="F12702">
            <v>94</v>
          </cell>
        </row>
        <row r="12703">
          <cell r="A12703">
            <v>8028540</v>
          </cell>
          <cell r="B12703" t="str">
            <v>80-285-40</v>
          </cell>
          <cell r="C12703" t="str">
            <v xml:space="preserve">CONN. CABLE 4 M F. ISOLIT-FORCEPS       </v>
          </cell>
          <cell r="D12703" t="str">
            <v>PC</v>
          </cell>
          <cell r="E12703">
            <v>39.700000000000003</v>
          </cell>
          <cell r="F12703">
            <v>99.25</v>
          </cell>
        </row>
        <row r="12704">
          <cell r="A12704">
            <v>8028550</v>
          </cell>
          <cell r="B12704" t="str">
            <v>80-285-50</v>
          </cell>
          <cell r="C12704" t="str">
            <v xml:space="preserve">CONN. CABLE 5 M F. ISOLIT-FORCEPS       </v>
          </cell>
          <cell r="D12704" t="str">
            <v>PC</v>
          </cell>
          <cell r="E12704">
            <v>49.1</v>
          </cell>
          <cell r="F12704">
            <v>122.75</v>
          </cell>
        </row>
        <row r="12705">
          <cell r="A12705">
            <v>8028551</v>
          </cell>
          <cell r="B12705" t="str">
            <v>80-285-51</v>
          </cell>
          <cell r="C12705" t="str">
            <v xml:space="preserve">CONNECTION CORD 4 M WITH STORZ PLUG     </v>
          </cell>
          <cell r="D12705" t="str">
            <v>PC</v>
          </cell>
          <cell r="E12705">
            <v>152</v>
          </cell>
          <cell r="F12705">
            <v>380</v>
          </cell>
        </row>
        <row r="12706">
          <cell r="A12706">
            <v>8028630</v>
          </cell>
          <cell r="B12706" t="str">
            <v>80-286-30</v>
          </cell>
          <cell r="C12706" t="str">
            <v xml:space="preserve">CONNECT CABLE F BIPOL FORCEP            </v>
          </cell>
          <cell r="D12706" t="str">
            <v>PC</v>
          </cell>
          <cell r="E12706">
            <v>50.5</v>
          </cell>
          <cell r="F12706">
            <v>126.25</v>
          </cell>
        </row>
        <row r="12707">
          <cell r="A12707">
            <v>8028650</v>
          </cell>
          <cell r="B12707" t="str">
            <v>80-286-50</v>
          </cell>
          <cell r="C12707" t="str">
            <v xml:space="preserve">CONNECTION CORD 5 M F. BIPOLAR FORCEPS  </v>
          </cell>
          <cell r="D12707" t="str">
            <v>PC</v>
          </cell>
          <cell r="E12707">
            <v>50.5</v>
          </cell>
          <cell r="F12707">
            <v>126.25</v>
          </cell>
        </row>
        <row r="12708">
          <cell r="A12708">
            <v>8028733</v>
          </cell>
          <cell r="B12708" t="str">
            <v>80-287-33</v>
          </cell>
          <cell r="C12708" t="str">
            <v xml:space="preserve">BIPOLAR CABLE SYMMETRIC 3 M             </v>
          </cell>
          <cell r="D12708" t="str">
            <v>PC</v>
          </cell>
          <cell r="E12708">
            <v>54.6</v>
          </cell>
          <cell r="F12708">
            <v>136.5</v>
          </cell>
        </row>
        <row r="12709">
          <cell r="A12709">
            <v>8028742</v>
          </cell>
          <cell r="B12709" t="str">
            <v>80-287-42</v>
          </cell>
          <cell r="C12709" t="str">
            <v xml:space="preserve">BIPOL.CABLE,3M,MARTIN UNIT/STORZ INSTR. </v>
          </cell>
          <cell r="D12709" t="str">
            <v>PC</v>
          </cell>
          <cell r="E12709">
            <v>129.5</v>
          </cell>
          <cell r="F12709">
            <v>323.75</v>
          </cell>
        </row>
        <row r="12710">
          <cell r="A12710">
            <v>8028753</v>
          </cell>
          <cell r="B12710" t="str">
            <v>80-287-53</v>
          </cell>
          <cell r="C12710" t="str">
            <v xml:space="preserve">BIPOLAR CABLE, SYMMETRIC 5 M            </v>
          </cell>
          <cell r="D12710" t="str">
            <v>PC</v>
          </cell>
          <cell r="E12710">
            <v>62.3</v>
          </cell>
          <cell r="F12710">
            <v>155.75</v>
          </cell>
        </row>
        <row r="12711">
          <cell r="A12711">
            <v>8028770</v>
          </cell>
          <cell r="B12711" t="str">
            <v>80-287-70</v>
          </cell>
          <cell r="C12711" t="str">
            <v>CONNECT.CORD 5M CODMAN-MARTIN BIPOL.FCPS</v>
          </cell>
          <cell r="D12711" t="str">
            <v>PC</v>
          </cell>
          <cell r="E12711">
            <v>53.2</v>
          </cell>
          <cell r="F12711">
            <v>133</v>
          </cell>
        </row>
        <row r="12712">
          <cell r="A12712">
            <v>8028789</v>
          </cell>
          <cell r="B12712" t="str">
            <v>80-287-89</v>
          </cell>
          <cell r="C12712" t="str">
            <v>BIPOL.KABEL VALLEYL.-GER.MARTIN-INSTR.3M</v>
          </cell>
          <cell r="D12712" t="str">
            <v>PC</v>
          </cell>
          <cell r="E12712">
            <v>65.7</v>
          </cell>
          <cell r="F12712">
            <v>164.25</v>
          </cell>
        </row>
        <row r="12713">
          <cell r="A12713">
            <v>8028790</v>
          </cell>
          <cell r="B12713" t="str">
            <v>80-287-90</v>
          </cell>
          <cell r="C12713" t="str">
            <v>CONNEC.CORD 5M VALLEYLAB-MARTIN BIP.FCPS</v>
          </cell>
          <cell r="D12713" t="str">
            <v>PC</v>
          </cell>
          <cell r="E12713">
            <v>70</v>
          </cell>
          <cell r="F12713">
            <v>175</v>
          </cell>
        </row>
        <row r="12714">
          <cell r="A12714">
            <v>8028853</v>
          </cell>
          <cell r="B12714" t="str">
            <v>80-288-53</v>
          </cell>
          <cell r="C12714" t="str">
            <v xml:space="preserve">BIP.CABLE 5M VALLEYLAB FORC.-&gt;MARTIN ME </v>
          </cell>
          <cell r="D12714" t="str">
            <v>PC</v>
          </cell>
          <cell r="E12714">
            <v>61.9</v>
          </cell>
          <cell r="F12714">
            <v>154.75</v>
          </cell>
        </row>
        <row r="12715">
          <cell r="A12715">
            <v>8028870</v>
          </cell>
          <cell r="B12715" t="str">
            <v>80-288-70</v>
          </cell>
          <cell r="C12715" t="str">
            <v xml:space="preserve">BIPOLAR CABLE F. ENT-ELECTRODE, 3M      </v>
          </cell>
          <cell r="D12715" t="str">
            <v>PC</v>
          </cell>
          <cell r="E12715">
            <v>29.6</v>
          </cell>
          <cell r="F12715">
            <v>74</v>
          </cell>
        </row>
        <row r="12716">
          <cell r="A12716">
            <v>8028940</v>
          </cell>
          <cell r="B12716" t="str">
            <v>80-289-40</v>
          </cell>
          <cell r="C12716" t="str">
            <v>CABLE F. OLYMPUS RESECTOSC.LARGE KOAX 4M</v>
          </cell>
          <cell r="D12716" t="str">
            <v>PC</v>
          </cell>
          <cell r="E12716">
            <v>47.4</v>
          </cell>
          <cell r="F12716">
            <v>118.5</v>
          </cell>
        </row>
        <row r="12717">
          <cell r="A12717">
            <v>8028941</v>
          </cell>
          <cell r="B12717" t="str">
            <v>80-289-41</v>
          </cell>
          <cell r="C12717" t="str">
            <v xml:space="preserve">MONOP.CABLE 3-PIN/HF-INSTR. D 3 MM      </v>
          </cell>
          <cell r="D12717" t="str">
            <v>PC</v>
          </cell>
          <cell r="E12717">
            <v>50.2</v>
          </cell>
          <cell r="F12717">
            <v>125.5</v>
          </cell>
        </row>
        <row r="12718">
          <cell r="A12718">
            <v>8029440</v>
          </cell>
          <cell r="B12718" t="str">
            <v>80-294-40</v>
          </cell>
          <cell r="C12718" t="str">
            <v>CONNECTION CORD F.DISPOS.NEUTRAL ELECTR.</v>
          </cell>
          <cell r="D12718" t="str">
            <v>PC</v>
          </cell>
          <cell r="E12718">
            <v>101.5</v>
          </cell>
          <cell r="F12718">
            <v>253.75</v>
          </cell>
        </row>
        <row r="12719">
          <cell r="A12719">
            <v>8029443</v>
          </cell>
          <cell r="B12719" t="str">
            <v>80-294-43</v>
          </cell>
          <cell r="C12719" t="str">
            <v xml:space="preserve">CON.CABLE F.DIPOS.DISPER.ELEC.4M ERBE   </v>
          </cell>
          <cell r="D12719" t="str">
            <v>PC</v>
          </cell>
          <cell r="E12719">
            <v>101.5</v>
          </cell>
          <cell r="F12719">
            <v>253.75</v>
          </cell>
        </row>
        <row r="12720">
          <cell r="A12720">
            <v>8029444</v>
          </cell>
          <cell r="B12720" t="str">
            <v>80-294-44</v>
          </cell>
          <cell r="C12720" t="str">
            <v>CON.CABLE F.DISPOS.DISP.ELEC.5MM VALLEY.</v>
          </cell>
          <cell r="D12720" t="str">
            <v>PC</v>
          </cell>
          <cell r="E12720">
            <v>96.9</v>
          </cell>
          <cell r="F12720">
            <v>242.25</v>
          </cell>
        </row>
        <row r="12721">
          <cell r="A12721">
            <v>8031004</v>
          </cell>
          <cell r="B12721" t="str">
            <v>80-310-04</v>
          </cell>
          <cell r="C12721" t="str">
            <v xml:space="preserve">HAND CYLINDER NEUTRAL ELECTR. CABLE 4M  </v>
          </cell>
          <cell r="D12721" t="str">
            <v>PC</v>
          </cell>
          <cell r="E12721">
            <v>49.1</v>
          </cell>
          <cell r="F12721">
            <v>122.75</v>
          </cell>
        </row>
        <row r="12722">
          <cell r="A12722">
            <v>8033203</v>
          </cell>
          <cell r="B12722" t="str">
            <v>80-332-03</v>
          </cell>
          <cell r="C12722" t="str">
            <v xml:space="preserve">NEUTRAL PLATE RUBBER  8X16CM            </v>
          </cell>
          <cell r="D12722" t="str">
            <v>PC</v>
          </cell>
          <cell r="E12722">
            <v>104.5</v>
          </cell>
          <cell r="F12722">
            <v>261.25</v>
          </cell>
        </row>
        <row r="12723">
          <cell r="A12723">
            <v>8034203</v>
          </cell>
          <cell r="B12723" t="str">
            <v>80-342-03</v>
          </cell>
          <cell r="C12723" t="str">
            <v xml:space="preserve">NEUTRAL PLATE RUBBER 15X26CM            </v>
          </cell>
          <cell r="D12723" t="str">
            <v>PC</v>
          </cell>
          <cell r="E12723">
            <v>112</v>
          </cell>
          <cell r="F12723">
            <v>280</v>
          </cell>
        </row>
        <row r="12724">
          <cell r="A12724">
            <v>8034206</v>
          </cell>
          <cell r="B12724" t="str">
            <v>80-342-06</v>
          </cell>
          <cell r="C12724" t="str">
            <v>TWIN-PAD FOR ELECTROS UNITS,EXEPT MAXIUM</v>
          </cell>
          <cell r="D12724" t="str">
            <v>PC</v>
          </cell>
          <cell r="E12724">
            <v>174</v>
          </cell>
          <cell r="F12724">
            <v>435</v>
          </cell>
        </row>
        <row r="12725">
          <cell r="A12725">
            <v>8034405</v>
          </cell>
          <cell r="B12725" t="str">
            <v>80-344-05</v>
          </cell>
          <cell r="C12725" t="str">
            <v xml:space="preserve">DISPOS.NEUTRAL ELEC.F.ADULTS &amp; CHILDREN </v>
          </cell>
          <cell r="D12725">
            <v>50</v>
          </cell>
          <cell r="E12725">
            <v>49.5</v>
          </cell>
          <cell r="F12725">
            <v>123.75</v>
          </cell>
        </row>
        <row r="12726">
          <cell r="A12726">
            <v>8034409</v>
          </cell>
          <cell r="B12726" t="str">
            <v>80-344-09</v>
          </cell>
          <cell r="C12726" t="str">
            <v xml:space="preserve">PCS DISPOS.NE ELEC.F.ADULTS &amp; CHILDREN  </v>
          </cell>
          <cell r="D12726">
            <v>50</v>
          </cell>
          <cell r="E12726">
            <v>66.599999999999994</v>
          </cell>
          <cell r="F12726">
            <v>166.5</v>
          </cell>
        </row>
        <row r="12727">
          <cell r="A12727">
            <v>8034411</v>
          </cell>
          <cell r="B12727" t="str">
            <v>80-344-11</v>
          </cell>
          <cell r="C12727" t="str">
            <v>ADAPTER VALLEYLAB NE-PLUG TO MARTIN UNIT</v>
          </cell>
          <cell r="D12727" t="str">
            <v>PC</v>
          </cell>
          <cell r="E12727">
            <v>35</v>
          </cell>
          <cell r="F12727">
            <v>87.5</v>
          </cell>
        </row>
        <row r="12728">
          <cell r="A12728">
            <v>8037050</v>
          </cell>
          <cell r="B12728" t="str">
            <v>80-370-50</v>
          </cell>
          <cell r="C12728" t="str">
            <v xml:space="preserve">RUBBER BAND PERF 50 CM                  </v>
          </cell>
          <cell r="D12728" t="str">
            <v>PC</v>
          </cell>
          <cell r="E12728">
            <v>4.99</v>
          </cell>
          <cell r="F12728">
            <v>12.475000000000001</v>
          </cell>
        </row>
        <row r="12729">
          <cell r="A12729">
            <v>8037100</v>
          </cell>
          <cell r="B12729" t="str">
            <v>80-371-00</v>
          </cell>
          <cell r="C12729" t="str">
            <v xml:space="preserve">RUBBER BAND PERF 100CM                  </v>
          </cell>
          <cell r="D12729" t="str">
            <v>PC</v>
          </cell>
          <cell r="E12729">
            <v>8.11</v>
          </cell>
          <cell r="F12729">
            <v>20.274999999999999</v>
          </cell>
        </row>
        <row r="12730">
          <cell r="A12730">
            <v>8037101</v>
          </cell>
          <cell r="B12730" t="str">
            <v>80-371-01</v>
          </cell>
          <cell r="C12730" t="str">
            <v xml:space="preserve">BUTTON FOR RUBBER STRAP                 </v>
          </cell>
          <cell r="D12730" t="str">
            <v>PC</v>
          </cell>
          <cell r="E12730">
            <v>0.5</v>
          </cell>
          <cell r="F12730">
            <v>1.25</v>
          </cell>
        </row>
        <row r="12731">
          <cell r="A12731">
            <v>8037102</v>
          </cell>
          <cell r="B12731" t="str">
            <v>80-371-02</v>
          </cell>
          <cell r="C12731" t="str">
            <v xml:space="preserve">BUTTON FOR TWIN-PAD                     </v>
          </cell>
          <cell r="D12731" t="str">
            <v>PC</v>
          </cell>
          <cell r="E12731">
            <v>0.97</v>
          </cell>
          <cell r="F12731">
            <v>2.4249999999999998</v>
          </cell>
        </row>
        <row r="12732">
          <cell r="A12732">
            <v>8037200</v>
          </cell>
          <cell r="B12732" t="str">
            <v>80-372-00</v>
          </cell>
          <cell r="C12732" t="str">
            <v xml:space="preserve">TEXTILE STRAP VELCRO, 90 CM             </v>
          </cell>
          <cell r="D12732" t="str">
            <v>PC</v>
          </cell>
          <cell r="E12732">
            <v>13.8</v>
          </cell>
          <cell r="F12732">
            <v>34.5</v>
          </cell>
        </row>
        <row r="12733">
          <cell r="A12733">
            <v>8040800</v>
          </cell>
          <cell r="B12733" t="str">
            <v>80-408-00</v>
          </cell>
          <cell r="C12733" t="str">
            <v xml:space="preserve">SUPPORT FOR 8 ELECTR IN BOX             </v>
          </cell>
          <cell r="D12733" t="str">
            <v>PC</v>
          </cell>
          <cell r="E12733">
            <v>43.4</v>
          </cell>
          <cell r="F12733">
            <v>108.5</v>
          </cell>
        </row>
        <row r="12734">
          <cell r="A12734">
            <v>8041600</v>
          </cell>
          <cell r="B12734" t="str">
            <v>80-416-00</v>
          </cell>
          <cell r="C12734" t="str">
            <v xml:space="preserve">SUPPORT FOR 16 ELECTR IN BOX            </v>
          </cell>
          <cell r="D12734" t="str">
            <v>PC</v>
          </cell>
          <cell r="E12734">
            <v>46.5</v>
          </cell>
          <cell r="F12734">
            <v>116.25</v>
          </cell>
        </row>
        <row r="12735">
          <cell r="A12735">
            <v>8044408</v>
          </cell>
          <cell r="B12735" t="str">
            <v>80-444-08</v>
          </cell>
          <cell r="C12735" t="str">
            <v xml:space="preserve">TRAY F 8 DENT ELECTR.IN BOX             </v>
          </cell>
          <cell r="D12735" t="str">
            <v>PC</v>
          </cell>
          <cell r="E12735">
            <v>49.1</v>
          </cell>
          <cell r="F12735">
            <v>122.75</v>
          </cell>
        </row>
        <row r="12736">
          <cell r="A12736">
            <v>8046004</v>
          </cell>
          <cell r="B12736" t="str">
            <v>80-460-04</v>
          </cell>
          <cell r="C12736" t="str">
            <v xml:space="preserve">ADAPTOR 4 MM TO 1,6 MM DIAM.            </v>
          </cell>
          <cell r="D12736" t="str">
            <v>PC</v>
          </cell>
          <cell r="E12736">
            <v>10.7</v>
          </cell>
          <cell r="F12736">
            <v>26.75</v>
          </cell>
        </row>
        <row r="12737">
          <cell r="A12737">
            <v>8046101</v>
          </cell>
          <cell r="B12737" t="str">
            <v>80-461-01</v>
          </cell>
          <cell r="C12737" t="str">
            <v xml:space="preserve">NEEDLE ELECTRODE STRAIGHT F1            </v>
          </cell>
          <cell r="D12737" t="str">
            <v>PC</v>
          </cell>
          <cell r="E12737">
            <v>7.77</v>
          </cell>
          <cell r="F12737">
            <v>19.424999999999997</v>
          </cell>
        </row>
        <row r="12738">
          <cell r="A12738">
            <v>8046102</v>
          </cell>
          <cell r="B12738" t="str">
            <v>80-461-02</v>
          </cell>
          <cell r="C12738" t="str">
            <v xml:space="preserve">NEEDLE ELECTRODE ANG 45DEGF2            </v>
          </cell>
          <cell r="D12738" t="str">
            <v>PC</v>
          </cell>
          <cell r="E12738">
            <v>7.77</v>
          </cell>
          <cell r="F12738">
            <v>19.424999999999997</v>
          </cell>
        </row>
        <row r="12739">
          <cell r="A12739">
            <v>8046103</v>
          </cell>
          <cell r="B12739" t="str">
            <v>80-461-03</v>
          </cell>
          <cell r="C12739" t="str">
            <v xml:space="preserve">NEEDLE ELECTRODE ANG120DEGF3            </v>
          </cell>
          <cell r="D12739" t="str">
            <v>PC</v>
          </cell>
          <cell r="E12739">
            <v>7.77</v>
          </cell>
          <cell r="F12739">
            <v>19.424999999999997</v>
          </cell>
        </row>
        <row r="12740">
          <cell r="A12740">
            <v>8046104</v>
          </cell>
          <cell r="B12740" t="str">
            <v>80-461-04</v>
          </cell>
          <cell r="C12740" t="str">
            <v xml:space="preserve">NEEDLE ELECTRODE                        </v>
          </cell>
          <cell r="D12740" t="str">
            <v>PC</v>
          </cell>
          <cell r="E12740">
            <v>33.4</v>
          </cell>
          <cell r="F12740">
            <v>83.5</v>
          </cell>
        </row>
        <row r="12741">
          <cell r="A12741">
            <v>8046106</v>
          </cell>
          <cell r="B12741" t="str">
            <v>80-461-06</v>
          </cell>
          <cell r="C12741" t="str">
            <v xml:space="preserve">LOOP ELECTRODE FIG. 6                   </v>
          </cell>
          <cell r="D12741" t="str">
            <v>PC</v>
          </cell>
          <cell r="E12741">
            <v>10.6</v>
          </cell>
          <cell r="F12741">
            <v>26.5</v>
          </cell>
        </row>
        <row r="12742">
          <cell r="A12742">
            <v>8046107</v>
          </cell>
          <cell r="B12742" t="str">
            <v>80-461-07</v>
          </cell>
          <cell r="C12742" t="str">
            <v>DISH ELECTRODE.D5MM, SHAFT45░ ANGLED 45░</v>
          </cell>
          <cell r="D12742" t="str">
            <v>PC</v>
          </cell>
          <cell r="E12742">
            <v>11.3</v>
          </cell>
          <cell r="F12742">
            <v>28.25</v>
          </cell>
        </row>
        <row r="12743">
          <cell r="A12743">
            <v>8046111</v>
          </cell>
          <cell r="B12743" t="str">
            <v>80-461-11</v>
          </cell>
          <cell r="C12743" t="str">
            <v xml:space="preserve">WIRE LOOP ELECTRODE 3MM  F11            </v>
          </cell>
          <cell r="D12743" t="str">
            <v>PC</v>
          </cell>
          <cell r="E12743">
            <v>10.6</v>
          </cell>
          <cell r="F12743">
            <v>26.5</v>
          </cell>
        </row>
        <row r="12744">
          <cell r="A12744">
            <v>8046112</v>
          </cell>
          <cell r="B12744" t="str">
            <v>80-461-12</v>
          </cell>
          <cell r="C12744" t="str">
            <v xml:space="preserve">WIRE LOOP ELECTRODE 5MM  F12            </v>
          </cell>
          <cell r="D12744" t="str">
            <v>PC</v>
          </cell>
          <cell r="E12744">
            <v>10.6</v>
          </cell>
          <cell r="F12744">
            <v>26.5</v>
          </cell>
        </row>
        <row r="12745">
          <cell r="A12745">
            <v>8046113</v>
          </cell>
          <cell r="B12745" t="str">
            <v>80-461-13</v>
          </cell>
          <cell r="C12745" t="str">
            <v xml:space="preserve">WIRE LOOP ELECTRODE 8MM  F13            </v>
          </cell>
          <cell r="D12745" t="str">
            <v>PC</v>
          </cell>
          <cell r="E12745">
            <v>10.6</v>
          </cell>
          <cell r="F12745">
            <v>26.5</v>
          </cell>
        </row>
        <row r="12746">
          <cell r="A12746">
            <v>8046114</v>
          </cell>
          <cell r="B12746" t="str">
            <v>80-461-14</v>
          </cell>
          <cell r="C12746" t="str">
            <v xml:space="preserve">WIRE LOOP ELECTRODE      F14            </v>
          </cell>
          <cell r="D12746" t="str">
            <v>PC</v>
          </cell>
          <cell r="E12746">
            <v>10.6</v>
          </cell>
          <cell r="F12746">
            <v>26.5</v>
          </cell>
        </row>
        <row r="12747">
          <cell r="A12747">
            <v>8046115</v>
          </cell>
          <cell r="B12747" t="str">
            <v>80-461-15</v>
          </cell>
          <cell r="C12747" t="str">
            <v xml:space="preserve">WIRE LOOP ELECTRODE 7X1,5F15            </v>
          </cell>
          <cell r="D12747" t="str">
            <v>PC</v>
          </cell>
          <cell r="E12747">
            <v>10.6</v>
          </cell>
          <cell r="F12747">
            <v>26.5</v>
          </cell>
        </row>
        <row r="12748">
          <cell r="A12748">
            <v>8046117</v>
          </cell>
          <cell r="B12748" t="str">
            <v>80-461-17</v>
          </cell>
          <cell r="C12748" t="str">
            <v xml:space="preserve">WIRE LOOP ELECTR 6X1,3MM F17            </v>
          </cell>
          <cell r="D12748" t="str">
            <v>PC</v>
          </cell>
          <cell r="E12748">
            <v>10.6</v>
          </cell>
          <cell r="F12748">
            <v>26.5</v>
          </cell>
        </row>
        <row r="12749">
          <cell r="A12749">
            <v>8046118</v>
          </cell>
          <cell r="B12749" t="str">
            <v>80-461-18</v>
          </cell>
          <cell r="C12749" t="str">
            <v xml:space="preserve">WIRE LOOP ELECTR 7X1,7MM F18            </v>
          </cell>
          <cell r="D12749" t="str">
            <v>PC</v>
          </cell>
          <cell r="E12749">
            <v>10.6</v>
          </cell>
          <cell r="F12749">
            <v>26.5</v>
          </cell>
        </row>
        <row r="12750">
          <cell r="A12750">
            <v>8046120</v>
          </cell>
          <cell r="B12750" t="str">
            <v>80-461-20</v>
          </cell>
          <cell r="C12750" t="str">
            <v xml:space="preserve">WIRE LOOP ELECTRODE                     </v>
          </cell>
          <cell r="D12750" t="str">
            <v>PC</v>
          </cell>
          <cell r="E12750">
            <v>10.6</v>
          </cell>
          <cell r="F12750">
            <v>26.5</v>
          </cell>
        </row>
        <row r="12751">
          <cell r="A12751">
            <v>8046121</v>
          </cell>
          <cell r="B12751" t="str">
            <v>80-461-21</v>
          </cell>
          <cell r="C12751" t="str">
            <v xml:space="preserve">WIRE LOOP ELECTRODE STR 7X1,7MM F21     </v>
          </cell>
          <cell r="D12751" t="str">
            <v>PC</v>
          </cell>
          <cell r="E12751">
            <v>10.6</v>
          </cell>
          <cell r="F12751">
            <v>26.5</v>
          </cell>
        </row>
        <row r="12752">
          <cell r="A12752">
            <v>8046124</v>
          </cell>
          <cell r="B12752" t="str">
            <v>80-461-24</v>
          </cell>
          <cell r="C12752" t="str">
            <v xml:space="preserve">WIRE LOOP ELECTRODE                     </v>
          </cell>
          <cell r="D12752" t="str">
            <v>PC</v>
          </cell>
          <cell r="E12752">
            <v>10.6</v>
          </cell>
          <cell r="F12752">
            <v>26.5</v>
          </cell>
        </row>
        <row r="12753">
          <cell r="A12753">
            <v>8046131</v>
          </cell>
          <cell r="B12753" t="str">
            <v>80-461-31</v>
          </cell>
          <cell r="C12753" t="str">
            <v xml:space="preserve">COAGUL NEEDLE ELECTRODE  F31            </v>
          </cell>
          <cell r="D12753" t="str">
            <v>PC</v>
          </cell>
          <cell r="E12753">
            <v>10.6</v>
          </cell>
          <cell r="F12753">
            <v>26.5</v>
          </cell>
        </row>
        <row r="12754">
          <cell r="A12754">
            <v>8046132</v>
          </cell>
          <cell r="B12754" t="str">
            <v>80-461-32</v>
          </cell>
          <cell r="C12754" t="str">
            <v xml:space="preserve">NEEDLE ELECTRODE COAGULATING FIG.32     </v>
          </cell>
          <cell r="D12754" t="str">
            <v>PC</v>
          </cell>
          <cell r="E12754">
            <v>10.6</v>
          </cell>
          <cell r="F12754">
            <v>26.5</v>
          </cell>
        </row>
        <row r="12755">
          <cell r="A12755">
            <v>8046133</v>
          </cell>
          <cell r="B12755" t="str">
            <v>80-461-33</v>
          </cell>
          <cell r="C12755" t="str">
            <v xml:space="preserve">BALL ELECTRODE 1,7MM     F33            </v>
          </cell>
          <cell r="D12755" t="str">
            <v>PC</v>
          </cell>
          <cell r="E12755">
            <v>10.6</v>
          </cell>
          <cell r="F12755">
            <v>26.5</v>
          </cell>
        </row>
        <row r="12756">
          <cell r="A12756">
            <v>8046134</v>
          </cell>
          <cell r="B12756" t="str">
            <v>80-461-34</v>
          </cell>
          <cell r="C12756" t="str">
            <v xml:space="preserve">BALL ELECTRODE 3,0MM     F34            </v>
          </cell>
          <cell r="D12756" t="str">
            <v>PC</v>
          </cell>
          <cell r="E12756">
            <v>10.6</v>
          </cell>
          <cell r="F12756">
            <v>26.5</v>
          </cell>
        </row>
        <row r="12757">
          <cell r="A12757">
            <v>8046137</v>
          </cell>
          <cell r="B12757" t="str">
            <v>80-461-37</v>
          </cell>
          <cell r="C12757" t="str">
            <v xml:space="preserve">NEEDLE ELECTRODE 93░ ANGLED FIG. 37     </v>
          </cell>
          <cell r="D12757" t="str">
            <v>PC</v>
          </cell>
          <cell r="E12757">
            <v>8.2200000000000006</v>
          </cell>
          <cell r="F12757">
            <v>20.55</v>
          </cell>
        </row>
        <row r="12758">
          <cell r="A12758">
            <v>8046201</v>
          </cell>
          <cell r="B12758" t="str">
            <v>80-462-01</v>
          </cell>
          <cell r="C12758" t="str">
            <v xml:space="preserve">NEEDLE ELECTRODE STRAIGHT SHORT 0,2 MM  </v>
          </cell>
          <cell r="D12758" t="str">
            <v>PC</v>
          </cell>
          <cell r="E12758">
            <v>9.41</v>
          </cell>
          <cell r="F12758">
            <v>23.524999999999999</v>
          </cell>
        </row>
        <row r="12759">
          <cell r="A12759">
            <v>8046202</v>
          </cell>
          <cell r="B12759" t="str">
            <v>80-462-02</v>
          </cell>
          <cell r="C12759" t="str">
            <v xml:space="preserve">NEEDLE-ELECTRODE 45 GRAD FIG. 2 SHORT   </v>
          </cell>
          <cell r="D12759" t="str">
            <v>PC</v>
          </cell>
          <cell r="E12759">
            <v>7.77</v>
          </cell>
          <cell r="F12759">
            <v>19.424999999999997</v>
          </cell>
        </row>
        <row r="12760">
          <cell r="A12760">
            <v>8046211</v>
          </cell>
          <cell r="B12760" t="str">
            <v>80-462-11</v>
          </cell>
          <cell r="C12760" t="str">
            <v>WIRE LOOP ELECTRODE SHORT 3MM DIAM. FIG.</v>
          </cell>
          <cell r="D12760" t="str">
            <v>PC</v>
          </cell>
          <cell r="E12760">
            <v>9.66</v>
          </cell>
          <cell r="F12760">
            <v>24.15</v>
          </cell>
        </row>
        <row r="12761">
          <cell r="A12761">
            <v>8046212</v>
          </cell>
          <cell r="B12761" t="str">
            <v>80-462-12</v>
          </cell>
          <cell r="C12761" t="str">
            <v>WIRE LOOP ELECTRODE SHORT 5 MM DIAM. FIG</v>
          </cell>
          <cell r="D12761" t="str">
            <v>PC</v>
          </cell>
          <cell r="E12761">
            <v>9.66</v>
          </cell>
          <cell r="F12761">
            <v>24.15</v>
          </cell>
        </row>
        <row r="12762">
          <cell r="A12762">
            <v>8046213</v>
          </cell>
          <cell r="B12762" t="str">
            <v>80-462-13</v>
          </cell>
          <cell r="C12762" t="str">
            <v>WIRE LOOP ELECTRODE SHORT 8 MM DIAM. FIG</v>
          </cell>
          <cell r="D12762" t="str">
            <v>PC</v>
          </cell>
          <cell r="E12762">
            <v>9.66</v>
          </cell>
          <cell r="F12762">
            <v>24.15</v>
          </cell>
        </row>
        <row r="12763">
          <cell r="A12763">
            <v>8046301</v>
          </cell>
          <cell r="B12763" t="str">
            <v>80-463-01</v>
          </cell>
          <cell r="C12763" t="str">
            <v xml:space="preserve">NEEDLE ELECTRODE STRAIGHT SHORT 0,3 MM  </v>
          </cell>
          <cell r="D12763" t="str">
            <v>PC</v>
          </cell>
          <cell r="E12763">
            <v>9.66</v>
          </cell>
          <cell r="F12763">
            <v>24.15</v>
          </cell>
        </row>
        <row r="12764">
          <cell r="A12764">
            <v>8046402</v>
          </cell>
          <cell r="B12764" t="str">
            <v>80-464-02</v>
          </cell>
          <cell r="C12764" t="str">
            <v xml:space="preserve">NEEDLE ELECTRODE FIG. 2 FLEXIBLE WIRE   </v>
          </cell>
          <cell r="D12764" t="str">
            <v>PC</v>
          </cell>
          <cell r="E12764">
            <v>8.2200000000000006</v>
          </cell>
          <cell r="F12764">
            <v>20.55</v>
          </cell>
        </row>
        <row r="12765">
          <cell r="A12765">
            <v>8046438</v>
          </cell>
          <cell r="B12765" t="str">
            <v>80-464-38</v>
          </cell>
          <cell r="C12765" t="str">
            <v xml:space="preserve">NEEDLE ELECTRODE FIG. 38 FLEXIBLE WIRE  </v>
          </cell>
          <cell r="D12765" t="str">
            <v>PC</v>
          </cell>
          <cell r="E12765">
            <v>9.1999999999999993</v>
          </cell>
          <cell r="F12765">
            <v>23</v>
          </cell>
        </row>
        <row r="12766">
          <cell r="A12766">
            <v>8046601</v>
          </cell>
          <cell r="B12766" t="str">
            <v>80-466-01</v>
          </cell>
          <cell r="C12766" t="str">
            <v xml:space="preserve">NEEDLE ELECTRODE STRAIGHT SHORT 0,6 MM  </v>
          </cell>
          <cell r="D12766" t="str">
            <v>PC</v>
          </cell>
          <cell r="E12766">
            <v>9.66</v>
          </cell>
          <cell r="F12766">
            <v>24.15</v>
          </cell>
        </row>
        <row r="12767">
          <cell r="A12767">
            <v>8051004</v>
          </cell>
          <cell r="B12767" t="str">
            <v>80-510-04</v>
          </cell>
          <cell r="C12767" t="str">
            <v xml:space="preserve">LANCET ELECTRODE STRAIGHT               </v>
          </cell>
          <cell r="D12767" t="str">
            <v>PC</v>
          </cell>
          <cell r="E12767">
            <v>9.3000000000000007</v>
          </cell>
          <cell r="F12767">
            <v>23.25</v>
          </cell>
        </row>
        <row r="12768">
          <cell r="A12768">
            <v>8051006</v>
          </cell>
          <cell r="B12768" t="str">
            <v>80-510-06</v>
          </cell>
          <cell r="C12768" t="str">
            <v xml:space="preserve">LANCET ELECTRODE SYN STRAIGHT           </v>
          </cell>
          <cell r="D12768">
            <v>5</v>
          </cell>
          <cell r="E12768">
            <v>33.9</v>
          </cell>
          <cell r="F12768">
            <v>84.75</v>
          </cell>
        </row>
        <row r="12769">
          <cell r="A12769">
            <v>8051008</v>
          </cell>
          <cell r="B12769" t="str">
            <v>80-510-08</v>
          </cell>
          <cell r="C12769" t="str">
            <v xml:space="preserve">LANCET ELECTRODE FOR 2,4 MM HANDLES     </v>
          </cell>
          <cell r="D12769" t="str">
            <v>PC</v>
          </cell>
          <cell r="E12769">
            <v>6.87</v>
          </cell>
          <cell r="F12769">
            <v>17.175000000000001</v>
          </cell>
        </row>
        <row r="12770">
          <cell r="A12770">
            <v>8051012</v>
          </cell>
          <cell r="B12770" t="str">
            <v>80-510-12</v>
          </cell>
          <cell r="C12770" t="str">
            <v xml:space="preserve">LANCET ELECTRODE L=10                   </v>
          </cell>
          <cell r="D12770" t="str">
            <v>PC</v>
          </cell>
          <cell r="E12770">
            <v>41.1</v>
          </cell>
          <cell r="F12770">
            <v>102.75</v>
          </cell>
        </row>
        <row r="12771">
          <cell r="A12771">
            <v>8051104</v>
          </cell>
          <cell r="B12771" t="str">
            <v>80-511-04</v>
          </cell>
          <cell r="C12771" t="str">
            <v xml:space="preserve">LANCET ELECTRODE ANGULAR                </v>
          </cell>
          <cell r="D12771" t="str">
            <v>PC</v>
          </cell>
          <cell r="E12771">
            <v>9.66</v>
          </cell>
          <cell r="F12771">
            <v>24.15</v>
          </cell>
        </row>
        <row r="12772">
          <cell r="A12772">
            <v>8051106</v>
          </cell>
          <cell r="B12772" t="str">
            <v>80-511-06</v>
          </cell>
          <cell r="C12772" t="str">
            <v xml:space="preserve">LANCET ELECTRODE (SYN) ANGULAR          </v>
          </cell>
          <cell r="D12772" t="str">
            <v>PC</v>
          </cell>
          <cell r="E12772">
            <v>6.8</v>
          </cell>
          <cell r="F12772">
            <v>17</v>
          </cell>
        </row>
        <row r="12773">
          <cell r="A12773">
            <v>8051504</v>
          </cell>
          <cell r="B12773" t="str">
            <v>80-515-04</v>
          </cell>
          <cell r="C12773" t="str">
            <v xml:space="preserve">KNIFE ELECTRODE                         </v>
          </cell>
          <cell r="D12773" t="str">
            <v>PC</v>
          </cell>
          <cell r="E12773">
            <v>10.1</v>
          </cell>
          <cell r="F12773">
            <v>25.25</v>
          </cell>
        </row>
        <row r="12774">
          <cell r="A12774">
            <v>8051506</v>
          </cell>
          <cell r="B12774" t="str">
            <v>80-515-06</v>
          </cell>
          <cell r="C12774" t="str">
            <v xml:space="preserve">KNIFE ELECTRODE SYN                     </v>
          </cell>
          <cell r="D12774">
            <v>5</v>
          </cell>
          <cell r="E12774">
            <v>33.9</v>
          </cell>
          <cell r="F12774">
            <v>84.75</v>
          </cell>
        </row>
        <row r="12775">
          <cell r="A12775">
            <v>8051508</v>
          </cell>
          <cell r="B12775" t="str">
            <v>80-515-08</v>
          </cell>
          <cell r="C12775" t="str">
            <v xml:space="preserve">KNIFE ELECTRODE FOR 2,4 MM HANDLES      </v>
          </cell>
          <cell r="D12775" t="str">
            <v>PC</v>
          </cell>
          <cell r="E12775">
            <v>5.91</v>
          </cell>
          <cell r="F12775">
            <v>14.775</v>
          </cell>
        </row>
        <row r="12776">
          <cell r="A12776">
            <v>8051512</v>
          </cell>
          <cell r="B12776" t="str">
            <v>80-515-12</v>
          </cell>
          <cell r="C12776" t="str">
            <v xml:space="preserve">KNIFE ELECTRODE L=10M UMAX 4KVPP        </v>
          </cell>
          <cell r="D12776" t="str">
            <v>PC</v>
          </cell>
          <cell r="E12776">
            <v>41.1</v>
          </cell>
          <cell r="F12776">
            <v>102.75</v>
          </cell>
        </row>
        <row r="12777">
          <cell r="A12777">
            <v>8051514</v>
          </cell>
          <cell r="B12777" t="str">
            <v>80-515-14</v>
          </cell>
          <cell r="C12777" t="str">
            <v xml:space="preserve">KNIFE ELECTRODE, SHORT,  SHAFT 10CM     </v>
          </cell>
          <cell r="D12777" t="str">
            <v>PC</v>
          </cell>
          <cell r="E12777">
            <v>35.200000000000003</v>
          </cell>
          <cell r="F12777">
            <v>88</v>
          </cell>
        </row>
        <row r="12778">
          <cell r="A12778">
            <v>8051516</v>
          </cell>
          <cell r="B12778" t="str">
            <v>80-515-16</v>
          </cell>
          <cell r="C12778" t="str">
            <v xml:space="preserve">KNIFE ELECTRODE,SHORT,ANGLED,SHAFT 10CM </v>
          </cell>
          <cell r="D12778" t="str">
            <v>PC</v>
          </cell>
          <cell r="E12778">
            <v>36.9</v>
          </cell>
          <cell r="F12778">
            <v>92.25</v>
          </cell>
        </row>
        <row r="12779">
          <cell r="A12779">
            <v>8051604</v>
          </cell>
          <cell r="B12779" t="str">
            <v>80-516-04</v>
          </cell>
          <cell r="C12779" t="str">
            <v xml:space="preserve">MAMMARIA SPATULA 3 MM 40 MM LENGTH      </v>
          </cell>
          <cell r="D12779" t="str">
            <v>PC</v>
          </cell>
          <cell r="E12779">
            <v>9.77</v>
          </cell>
          <cell r="F12779">
            <v>24.424999999999997</v>
          </cell>
        </row>
        <row r="12780">
          <cell r="A12780">
            <v>8051606</v>
          </cell>
          <cell r="B12780" t="str">
            <v>80-516-06</v>
          </cell>
          <cell r="C12780" t="str">
            <v>MAMMARIA SPATULA ISOLATED 3MM 40MM LENG.</v>
          </cell>
          <cell r="D12780" t="str">
            <v>PC</v>
          </cell>
          <cell r="E12780">
            <v>9.77</v>
          </cell>
          <cell r="F12780">
            <v>24.424999999999997</v>
          </cell>
        </row>
        <row r="12781">
          <cell r="A12781">
            <v>8051904</v>
          </cell>
          <cell r="B12781" t="str">
            <v>80-519-04</v>
          </cell>
          <cell r="C12781" t="str">
            <v xml:space="preserve">NEEDLE ELECTRODE 22MM                   </v>
          </cell>
          <cell r="D12781" t="str">
            <v>PC</v>
          </cell>
          <cell r="E12781">
            <v>7.53</v>
          </cell>
          <cell r="F12781">
            <v>18.824999999999999</v>
          </cell>
        </row>
        <row r="12782">
          <cell r="A12782">
            <v>8052004</v>
          </cell>
          <cell r="B12782" t="str">
            <v>80-520-04</v>
          </cell>
          <cell r="C12782" t="str">
            <v xml:space="preserve">NEEDLE ELECTRODE                        </v>
          </cell>
          <cell r="D12782" t="str">
            <v>PC</v>
          </cell>
          <cell r="E12782">
            <v>7.77</v>
          </cell>
          <cell r="F12782">
            <v>19.424999999999997</v>
          </cell>
        </row>
        <row r="12783">
          <cell r="A12783">
            <v>8052006</v>
          </cell>
          <cell r="B12783" t="str">
            <v>80-520-06</v>
          </cell>
          <cell r="C12783" t="str">
            <v xml:space="preserve">NEEDLE ELECTRODE SYN                    </v>
          </cell>
          <cell r="D12783">
            <v>5</v>
          </cell>
          <cell r="E12783">
            <v>33.9</v>
          </cell>
          <cell r="F12783">
            <v>84.75</v>
          </cell>
        </row>
        <row r="12784">
          <cell r="A12784">
            <v>8052008</v>
          </cell>
          <cell r="B12784" t="str">
            <v>80-520-08</v>
          </cell>
          <cell r="C12784" t="str">
            <v xml:space="preserve">NEEDLE ELECTRODE FOR 2,4 MM HANDLES     </v>
          </cell>
          <cell r="D12784" t="str">
            <v>PC</v>
          </cell>
          <cell r="E12784">
            <v>6.87</v>
          </cell>
          <cell r="F12784">
            <v>17.175000000000001</v>
          </cell>
        </row>
        <row r="12785">
          <cell r="A12785">
            <v>8052104</v>
          </cell>
          <cell r="B12785" t="str">
            <v>80-521-04</v>
          </cell>
          <cell r="C12785" t="str">
            <v xml:space="preserve">NEEDLE ELECTRODE ISOL., D=0.5MM, 13MM   </v>
          </cell>
          <cell r="D12785" t="str">
            <v>PC</v>
          </cell>
          <cell r="E12785">
            <v>9.5399999999999991</v>
          </cell>
          <cell r="F12785">
            <v>23.849999999999998</v>
          </cell>
        </row>
        <row r="12786">
          <cell r="A12786">
            <v>8052204</v>
          </cell>
          <cell r="B12786" t="str">
            <v>80-522-04</v>
          </cell>
          <cell r="C12786" t="str">
            <v xml:space="preserve">NEEDLE ELECTRODE ISOL., D=0.5MM, 6MM    </v>
          </cell>
          <cell r="D12786" t="str">
            <v>PC</v>
          </cell>
          <cell r="E12786">
            <v>9.5399999999999991</v>
          </cell>
          <cell r="F12786">
            <v>23.849999999999998</v>
          </cell>
        </row>
        <row r="12787">
          <cell r="A12787">
            <v>8052504</v>
          </cell>
          <cell r="B12787" t="str">
            <v>80-525-04</v>
          </cell>
          <cell r="C12787" t="str">
            <v xml:space="preserve">NEEDLE ELECTROD.DELIC                   </v>
          </cell>
          <cell r="D12787" t="str">
            <v>DZ</v>
          </cell>
          <cell r="E12787">
            <v>8.11</v>
          </cell>
          <cell r="F12787">
            <v>20.274999999999999</v>
          </cell>
        </row>
        <row r="12788">
          <cell r="A12788">
            <v>8053001</v>
          </cell>
          <cell r="B12788" t="str">
            <v>80-530-01</v>
          </cell>
          <cell r="C12788" t="str">
            <v xml:space="preserve">EPILATION NDL. INSUL. EACH              </v>
          </cell>
          <cell r="D12788" t="str">
            <v>PC</v>
          </cell>
          <cell r="E12788">
            <v>4.87</v>
          </cell>
          <cell r="F12788">
            <v>12.175000000000001</v>
          </cell>
        </row>
        <row r="12789">
          <cell r="A12789">
            <v>8053002</v>
          </cell>
          <cell r="B12789" t="str">
            <v>80-530-02</v>
          </cell>
          <cell r="C12789" t="str">
            <v xml:space="preserve">COUPEROSIC ELECTRODE CURVED             </v>
          </cell>
          <cell r="D12789" t="str">
            <v>PC</v>
          </cell>
          <cell r="E12789">
            <v>5.46</v>
          </cell>
          <cell r="F12789">
            <v>13.65</v>
          </cell>
        </row>
        <row r="12790">
          <cell r="A12790">
            <v>8053003</v>
          </cell>
          <cell r="B12790" t="str">
            <v>80-530-03</v>
          </cell>
          <cell r="C12790" t="str">
            <v>ELECTR.-SHAFT INSULATED 1.6MM,45░,ANGLED</v>
          </cell>
          <cell r="D12790" t="str">
            <v>PC</v>
          </cell>
          <cell r="E12790">
            <v>15.4</v>
          </cell>
          <cell r="F12790">
            <v>38.5</v>
          </cell>
        </row>
        <row r="12791">
          <cell r="A12791">
            <v>8053004</v>
          </cell>
          <cell r="B12791" t="str">
            <v>80-530-04</v>
          </cell>
          <cell r="C12791" t="str">
            <v xml:space="preserve">ELECTR.SHAFT,INSULAT.1.6MM,TIP ANGL.45░ </v>
          </cell>
          <cell r="D12791" t="str">
            <v>PC</v>
          </cell>
          <cell r="E12791">
            <v>15.4</v>
          </cell>
          <cell r="F12791">
            <v>38.5</v>
          </cell>
        </row>
        <row r="12792">
          <cell r="A12792">
            <v>8053005</v>
          </cell>
          <cell r="B12792" t="str">
            <v>80-530-05</v>
          </cell>
          <cell r="C12792" t="str">
            <v>EPIL.ELEKTR.EINW.K3S SHORT SCHAFT 0,8 MM</v>
          </cell>
          <cell r="D12792">
            <v>50</v>
          </cell>
          <cell r="E12792">
            <v>59.2</v>
          </cell>
          <cell r="F12792">
            <v>148</v>
          </cell>
        </row>
        <row r="12793">
          <cell r="A12793">
            <v>8053006</v>
          </cell>
          <cell r="B12793" t="str">
            <v>80-530-06</v>
          </cell>
          <cell r="C12793" t="str">
            <v xml:space="preserve">Z-ELECTRODE                             </v>
          </cell>
          <cell r="D12793" t="str">
            <v>PC</v>
          </cell>
          <cell r="E12793">
            <v>17.7</v>
          </cell>
          <cell r="F12793">
            <v>44.25</v>
          </cell>
        </row>
        <row r="12794">
          <cell r="A12794">
            <v>8053100</v>
          </cell>
          <cell r="B12794" t="str">
            <v>80-531-00</v>
          </cell>
          <cell r="C12794" t="str">
            <v xml:space="preserve">ADAPTOR 4MM TO 2,4MM DIAM.              </v>
          </cell>
          <cell r="D12794" t="str">
            <v>PC</v>
          </cell>
          <cell r="E12794">
            <v>14.2</v>
          </cell>
          <cell r="F12794">
            <v>35.5</v>
          </cell>
        </row>
        <row r="12795">
          <cell r="A12795">
            <v>8053200</v>
          </cell>
          <cell r="B12795" t="str">
            <v>80-532-00</v>
          </cell>
          <cell r="C12795" t="str">
            <v xml:space="preserve">ADAPTOR 4 MM TO MICRO DIAM.             </v>
          </cell>
          <cell r="D12795" t="str">
            <v>PC</v>
          </cell>
          <cell r="E12795">
            <v>9.3000000000000007</v>
          </cell>
          <cell r="F12795">
            <v>23.25</v>
          </cell>
        </row>
        <row r="12796">
          <cell r="A12796">
            <v>8053300</v>
          </cell>
          <cell r="B12796" t="str">
            <v>80-533-00</v>
          </cell>
          <cell r="C12796" t="str">
            <v xml:space="preserve">ADAPTOR  TO MICRO DIAM.                 </v>
          </cell>
          <cell r="D12796" t="str">
            <v>PC</v>
          </cell>
          <cell r="E12796">
            <v>9.3000000000000007</v>
          </cell>
          <cell r="F12796">
            <v>23.25</v>
          </cell>
        </row>
        <row r="12797">
          <cell r="A12797">
            <v>8053301</v>
          </cell>
          <cell r="B12797" t="str">
            <v>80-533-01</v>
          </cell>
          <cell r="C12797" t="str">
            <v>ADAPTA S FROM DIAM.1,6 MM TO DIAM.0,8 MM</v>
          </cell>
          <cell r="D12797" t="str">
            <v>PC</v>
          </cell>
          <cell r="E12797">
            <v>9.3000000000000007</v>
          </cell>
          <cell r="F12797">
            <v>23.25</v>
          </cell>
        </row>
        <row r="12798">
          <cell r="A12798">
            <v>8053412</v>
          </cell>
          <cell r="B12798" t="str">
            <v>80-534-12</v>
          </cell>
          <cell r="C12798" t="str">
            <v xml:space="preserve">ELECTRODE EXTENS.L=10CM D4MM            </v>
          </cell>
          <cell r="D12798" t="str">
            <v>PC</v>
          </cell>
          <cell r="E12798">
            <v>60.2</v>
          </cell>
          <cell r="F12798">
            <v>150.5</v>
          </cell>
        </row>
        <row r="12799">
          <cell r="A12799">
            <v>8054004</v>
          </cell>
          <cell r="B12799" t="str">
            <v>80-540-04</v>
          </cell>
          <cell r="C12799" t="str">
            <v xml:space="preserve">WIRE LOOP ELECTRODE 5MM                 </v>
          </cell>
          <cell r="D12799" t="str">
            <v>PC</v>
          </cell>
          <cell r="E12799">
            <v>10.1</v>
          </cell>
          <cell r="F12799">
            <v>25.25</v>
          </cell>
        </row>
        <row r="12800">
          <cell r="A12800">
            <v>8054012</v>
          </cell>
          <cell r="B12800" t="str">
            <v>80-540-12</v>
          </cell>
          <cell r="C12800" t="str">
            <v xml:space="preserve">WIRE LOOP ELECTRODE 10M, 5MM            </v>
          </cell>
          <cell r="D12800" t="str">
            <v>PC</v>
          </cell>
          <cell r="E12800">
            <v>40</v>
          </cell>
          <cell r="F12800">
            <v>100</v>
          </cell>
        </row>
        <row r="12801">
          <cell r="A12801">
            <v>8054204</v>
          </cell>
          <cell r="B12801" t="str">
            <v>80-542-04</v>
          </cell>
          <cell r="C12801" t="str">
            <v xml:space="preserve">WIRE LOOP ELECTRODE 10MM                </v>
          </cell>
          <cell r="D12801" t="str">
            <v>PC</v>
          </cell>
          <cell r="E12801">
            <v>10.1</v>
          </cell>
          <cell r="F12801">
            <v>25.25</v>
          </cell>
        </row>
        <row r="12802">
          <cell r="A12802">
            <v>8054206</v>
          </cell>
          <cell r="B12802" t="str">
            <v>80-542-06</v>
          </cell>
          <cell r="C12802" t="str">
            <v xml:space="preserve">WIRE LOOP ELECTRODE (SYN), D 10 MM      </v>
          </cell>
          <cell r="D12802" t="str">
            <v>PC</v>
          </cell>
          <cell r="E12802">
            <v>6.8</v>
          </cell>
          <cell r="F12802">
            <v>17</v>
          </cell>
        </row>
        <row r="12803">
          <cell r="A12803">
            <v>8054208</v>
          </cell>
          <cell r="B12803" t="str">
            <v>80-542-08</v>
          </cell>
          <cell r="C12803" t="str">
            <v xml:space="preserve">WIRE LOOP ELECTRODE D 10MM, F. 2,4MM HANDLES  </v>
          </cell>
          <cell r="D12803" t="str">
            <v>PC</v>
          </cell>
          <cell r="E12803">
            <v>5.91</v>
          </cell>
          <cell r="F12803">
            <v>14.775</v>
          </cell>
        </row>
        <row r="12804">
          <cell r="A12804">
            <v>8054212</v>
          </cell>
          <cell r="B12804" t="str">
            <v>80-542-12</v>
          </cell>
          <cell r="C12804" t="str">
            <v xml:space="preserve">WIRE LOOP ELECTRODE 10M, 10MM           </v>
          </cell>
          <cell r="D12804" t="str">
            <v>PC</v>
          </cell>
          <cell r="E12804">
            <v>38.700000000000003</v>
          </cell>
          <cell r="F12804">
            <v>96.75</v>
          </cell>
        </row>
        <row r="12805">
          <cell r="A12805">
            <v>8054504</v>
          </cell>
          <cell r="B12805" t="str">
            <v>80-545-04</v>
          </cell>
          <cell r="C12805" t="str">
            <v xml:space="preserve">WIRE LOOP ELECTRODE 20MM                </v>
          </cell>
          <cell r="D12805" t="str">
            <v>PC</v>
          </cell>
          <cell r="E12805">
            <v>10.8</v>
          </cell>
          <cell r="F12805">
            <v>27</v>
          </cell>
        </row>
        <row r="12806">
          <cell r="A12806">
            <v>8055004</v>
          </cell>
          <cell r="B12806" t="str">
            <v>80-550-04</v>
          </cell>
          <cell r="C12806" t="str">
            <v xml:space="preserve">RIBBON LOOP ELECTRODE 10MM              </v>
          </cell>
          <cell r="D12806" t="str">
            <v>PC</v>
          </cell>
          <cell r="E12806">
            <v>10.8</v>
          </cell>
          <cell r="F12806">
            <v>27</v>
          </cell>
        </row>
        <row r="12807">
          <cell r="A12807">
            <v>8055006</v>
          </cell>
          <cell r="B12807" t="str">
            <v>80-550-06</v>
          </cell>
          <cell r="C12807" t="str">
            <v xml:space="preserve">RIBBON LOOP ELECTRODE (SYN), D 10MM     </v>
          </cell>
          <cell r="D12807" t="str">
            <v>PC</v>
          </cell>
          <cell r="E12807">
            <v>6.8</v>
          </cell>
          <cell r="F12807">
            <v>17</v>
          </cell>
        </row>
        <row r="12808">
          <cell r="A12808">
            <v>8055204</v>
          </cell>
          <cell r="B12808" t="str">
            <v>80-552-04</v>
          </cell>
          <cell r="C12808" t="str">
            <v xml:space="preserve">RIBBON LOOP ELECTRODE 15MM              </v>
          </cell>
          <cell r="D12808" t="str">
            <v>PC</v>
          </cell>
          <cell r="E12808">
            <v>10.8</v>
          </cell>
          <cell r="F12808">
            <v>27</v>
          </cell>
        </row>
        <row r="12809">
          <cell r="A12809">
            <v>8056004</v>
          </cell>
          <cell r="B12809" t="str">
            <v>80-560-04</v>
          </cell>
          <cell r="C12809" t="str">
            <v xml:space="preserve">BALL ELECTRODE 2MM                      </v>
          </cell>
          <cell r="D12809" t="str">
            <v>PC</v>
          </cell>
          <cell r="E12809">
            <v>8.4499999999999993</v>
          </cell>
          <cell r="F12809">
            <v>21.125</v>
          </cell>
        </row>
        <row r="12810">
          <cell r="A12810">
            <v>8056006</v>
          </cell>
          <cell r="B12810" t="str">
            <v>80-560-06</v>
          </cell>
          <cell r="C12810" t="str">
            <v xml:space="preserve">BALL ELECTRODE SYN 2MM                  </v>
          </cell>
          <cell r="D12810">
            <v>5</v>
          </cell>
          <cell r="E12810">
            <v>33.9</v>
          </cell>
          <cell r="F12810">
            <v>84.75</v>
          </cell>
        </row>
        <row r="12811">
          <cell r="A12811">
            <v>8056204</v>
          </cell>
          <cell r="B12811" t="str">
            <v>80-562-04</v>
          </cell>
          <cell r="C12811" t="str">
            <v xml:space="preserve">BALL ELECTRODE 4MM                      </v>
          </cell>
          <cell r="D12811" t="str">
            <v>PC</v>
          </cell>
          <cell r="E12811">
            <v>8.4499999999999993</v>
          </cell>
          <cell r="F12811">
            <v>21.125</v>
          </cell>
        </row>
        <row r="12812">
          <cell r="A12812">
            <v>8056206</v>
          </cell>
          <cell r="B12812" t="str">
            <v>80-562-06</v>
          </cell>
          <cell r="C12812" t="str">
            <v xml:space="preserve">BALL ELECTRODE SYN 4MM                  </v>
          </cell>
          <cell r="D12812">
            <v>5</v>
          </cell>
          <cell r="E12812">
            <v>33.9</v>
          </cell>
          <cell r="F12812">
            <v>84.75</v>
          </cell>
        </row>
        <row r="12813">
          <cell r="A12813">
            <v>8056208</v>
          </cell>
          <cell r="B12813" t="str">
            <v>80-562-08</v>
          </cell>
          <cell r="C12813" t="str">
            <v xml:space="preserve">BALL ELECTRODE, D 4MM,F.2,4MM HANDLES   </v>
          </cell>
          <cell r="D12813" t="str">
            <v>PC</v>
          </cell>
          <cell r="E12813">
            <v>5.91</v>
          </cell>
          <cell r="F12813">
            <v>14.775</v>
          </cell>
        </row>
        <row r="12814">
          <cell r="A12814">
            <v>8056304</v>
          </cell>
          <cell r="B12814" t="str">
            <v>80-563-04</v>
          </cell>
          <cell r="C12814" t="str">
            <v xml:space="preserve">BALL ELECTRODE         D=5MM            </v>
          </cell>
          <cell r="D12814" t="str">
            <v>PC</v>
          </cell>
          <cell r="E12814">
            <v>8.4499999999999993</v>
          </cell>
          <cell r="F12814">
            <v>21.125</v>
          </cell>
        </row>
        <row r="12815">
          <cell r="A12815">
            <v>8056305</v>
          </cell>
          <cell r="B12815" t="str">
            <v>80-563-05</v>
          </cell>
          <cell r="C12815" t="str">
            <v xml:space="preserve">ELECTRODE FOR WRINKLE SMOOTHING         </v>
          </cell>
          <cell r="D12815" t="str">
            <v>PC</v>
          </cell>
          <cell r="E12815">
            <v>11.6</v>
          </cell>
          <cell r="F12815">
            <v>29</v>
          </cell>
        </row>
        <row r="12816">
          <cell r="A12816">
            <v>8057000</v>
          </cell>
          <cell r="B12816" t="str">
            <v>80-570-00</v>
          </cell>
          <cell r="C12816" t="str">
            <v xml:space="preserve">PROTECTOR FOR marCut                    </v>
          </cell>
          <cell r="D12816" t="str">
            <v>PC</v>
          </cell>
          <cell r="E12816">
            <v>34.299999999999997</v>
          </cell>
          <cell r="F12816">
            <v>85.75</v>
          </cell>
        </row>
        <row r="12817">
          <cell r="A12817">
            <v>8057004</v>
          </cell>
          <cell r="B12817" t="str">
            <v>80-570-04</v>
          </cell>
          <cell r="C12817" t="str">
            <v xml:space="preserve">PLATE ELECTRODE 8X10MM                  </v>
          </cell>
          <cell r="D12817" t="str">
            <v>PC</v>
          </cell>
          <cell r="E12817">
            <v>14.6</v>
          </cell>
          <cell r="F12817">
            <v>36.5</v>
          </cell>
        </row>
        <row r="12818">
          <cell r="A12818">
            <v>8057018</v>
          </cell>
          <cell r="B12818" t="str">
            <v>80-570-18</v>
          </cell>
          <cell r="C12818" t="str">
            <v xml:space="preserve">marCut BIPOLAR SCISSORS, 18 CM, CVD.        </v>
          </cell>
          <cell r="D12818" t="str">
            <v>PC</v>
          </cell>
          <cell r="E12818">
            <v>364</v>
          </cell>
          <cell r="F12818">
            <v>910</v>
          </cell>
        </row>
        <row r="12819">
          <cell r="A12819">
            <v>8057021</v>
          </cell>
          <cell r="B12819" t="str">
            <v>80-570-21</v>
          </cell>
          <cell r="C12819" t="str">
            <v xml:space="preserve">marCut BIPOLAR SCISSORS, 21 CM, CVD.        </v>
          </cell>
          <cell r="D12819" t="str">
            <v>PC</v>
          </cell>
          <cell r="E12819">
            <v>374.5</v>
          </cell>
          <cell r="F12819">
            <v>936.25</v>
          </cell>
        </row>
        <row r="12820">
          <cell r="A12820">
            <v>8057023</v>
          </cell>
          <cell r="B12820" t="str">
            <v>80-570-23</v>
          </cell>
          <cell r="C12820" t="str">
            <v xml:space="preserve">marCut BIPOLAR SCISSORS, 23 CM, CVD.        </v>
          </cell>
          <cell r="D12820" t="str">
            <v>PC</v>
          </cell>
          <cell r="E12820">
            <v>384.5</v>
          </cell>
          <cell r="F12820">
            <v>961.25</v>
          </cell>
        </row>
        <row r="12821">
          <cell r="A12821">
            <v>8057028</v>
          </cell>
          <cell r="B12821" t="str">
            <v>80-570-28</v>
          </cell>
          <cell r="C12821" t="str">
            <v xml:space="preserve">marCut BIPOLAR SCISSORS, 28 CM, CVD.        </v>
          </cell>
          <cell r="D12821" t="str">
            <v>PC</v>
          </cell>
          <cell r="E12821">
            <v>393.5</v>
          </cell>
          <cell r="F12821">
            <v>983.75</v>
          </cell>
        </row>
        <row r="12822">
          <cell r="A12822">
            <v>8057118</v>
          </cell>
          <cell r="B12822" t="str">
            <v>80-571-18</v>
          </cell>
          <cell r="C12822" t="str">
            <v xml:space="preserve">marCut SLIM LINE, 18 CM            </v>
          </cell>
          <cell r="D12822" t="str">
            <v>PC</v>
          </cell>
          <cell r="E12822">
            <v>342</v>
          </cell>
          <cell r="F12822">
            <v>855</v>
          </cell>
        </row>
        <row r="12823">
          <cell r="A12823">
            <v>8057121</v>
          </cell>
          <cell r="B12823" t="str">
            <v>80-571-21</v>
          </cell>
          <cell r="C12823" t="str">
            <v xml:space="preserve">marCut SLIM LINE, 21 CM            </v>
          </cell>
          <cell r="D12823" t="str">
            <v>PC</v>
          </cell>
          <cell r="E12823">
            <v>349</v>
          </cell>
          <cell r="F12823">
            <v>872.5</v>
          </cell>
        </row>
        <row r="12824">
          <cell r="A12824">
            <v>8057123</v>
          </cell>
          <cell r="B12824" t="str">
            <v>80-571-23</v>
          </cell>
          <cell r="C12824" t="str">
            <v xml:space="preserve">marCut SLIM LINE, 23 CM            </v>
          </cell>
          <cell r="D12824" t="str">
            <v>PC</v>
          </cell>
          <cell r="E12824">
            <v>359.5</v>
          </cell>
          <cell r="F12824">
            <v>898.75</v>
          </cell>
        </row>
        <row r="12825">
          <cell r="A12825">
            <v>8057128</v>
          </cell>
          <cell r="B12825" t="str">
            <v>80-571-28</v>
          </cell>
          <cell r="C12825" t="str">
            <v xml:space="preserve">marCut SLIM LINE, 28 CM            </v>
          </cell>
          <cell r="D12825" t="str">
            <v>PC</v>
          </cell>
          <cell r="E12825">
            <v>366.5</v>
          </cell>
          <cell r="F12825">
            <v>916.25</v>
          </cell>
        </row>
        <row r="12826">
          <cell r="A12826">
            <v>8057204</v>
          </cell>
          <cell r="B12826" t="str">
            <v>80-572-04</v>
          </cell>
          <cell r="C12826" t="str">
            <v xml:space="preserve">PLATE ELECTRODE 10X10MM                 </v>
          </cell>
          <cell r="D12826" t="str">
            <v>PC</v>
          </cell>
          <cell r="E12826">
            <v>14.6</v>
          </cell>
          <cell r="F12826">
            <v>36.5</v>
          </cell>
        </row>
        <row r="12827">
          <cell r="A12827">
            <v>8057404</v>
          </cell>
          <cell r="B12827" t="str">
            <v>80-574-04</v>
          </cell>
          <cell r="C12827" t="str">
            <v xml:space="preserve">PLATE ELECTRODE 12X10MM                 </v>
          </cell>
          <cell r="D12827" t="str">
            <v>PC</v>
          </cell>
          <cell r="E12827">
            <v>14.6</v>
          </cell>
          <cell r="F12827">
            <v>36.5</v>
          </cell>
        </row>
        <row r="12828">
          <cell r="A12828">
            <v>8058006</v>
          </cell>
          <cell r="B12828" t="str">
            <v>80-580-06</v>
          </cell>
          <cell r="C12828" t="str">
            <v xml:space="preserve">ELECTRODE-SET SYN                       </v>
          </cell>
          <cell r="D12828">
            <v>5</v>
          </cell>
          <cell r="E12828">
            <v>33.9</v>
          </cell>
          <cell r="F12828">
            <v>84.75</v>
          </cell>
        </row>
        <row r="12829">
          <cell r="A12829">
            <v>8061010</v>
          </cell>
          <cell r="B12829" t="str">
            <v>80-610-10</v>
          </cell>
          <cell r="C12829" t="str">
            <v xml:space="preserve">NEEDLE ELECTRODE ANGUL INSUL            </v>
          </cell>
          <cell r="D12829" t="str">
            <v>PC</v>
          </cell>
          <cell r="E12829">
            <v>30.7</v>
          </cell>
          <cell r="F12829">
            <v>76.75</v>
          </cell>
        </row>
        <row r="12830">
          <cell r="A12830">
            <v>8061210</v>
          </cell>
          <cell r="B12830" t="str">
            <v>80-612-10</v>
          </cell>
          <cell r="C12830" t="str">
            <v xml:space="preserve">BALL ELECTRODE ANGUL INSUL              </v>
          </cell>
          <cell r="D12830" t="str">
            <v>PC</v>
          </cell>
          <cell r="E12830">
            <v>30.7</v>
          </cell>
          <cell r="F12830">
            <v>76.75</v>
          </cell>
        </row>
        <row r="12831">
          <cell r="A12831">
            <v>8063000</v>
          </cell>
          <cell r="B12831" t="str">
            <v>80-630-00</v>
          </cell>
          <cell r="C12831" t="str">
            <v>marSeal CPL.WITH CONNECTOR MARTIN, 370MM</v>
          </cell>
          <cell r="D12831" t="str">
            <v>PC</v>
          </cell>
          <cell r="E12831">
            <v>2608</v>
          </cell>
          <cell r="F12831">
            <v>6520</v>
          </cell>
        </row>
        <row r="12832">
          <cell r="A12832">
            <v>8063001</v>
          </cell>
          <cell r="B12832" t="str">
            <v>80-630-01</v>
          </cell>
          <cell r="C12832" t="str">
            <v>marSeal CPL.WITH CONNECTOR MARTIN, 200MM</v>
          </cell>
          <cell r="D12832" t="str">
            <v>PC</v>
          </cell>
          <cell r="E12832">
            <v>2608</v>
          </cell>
          <cell r="F12832">
            <v>6520</v>
          </cell>
        </row>
        <row r="12833">
          <cell r="A12833">
            <v>8063002</v>
          </cell>
          <cell r="B12833" t="str">
            <v>80-630-02</v>
          </cell>
          <cell r="C12833" t="str">
            <v>marSeal CPL.WITH CONNECTOR INTERN. 370MM</v>
          </cell>
          <cell r="D12833" t="str">
            <v>PC</v>
          </cell>
          <cell r="E12833">
            <v>2608</v>
          </cell>
          <cell r="F12833">
            <v>6520</v>
          </cell>
        </row>
        <row r="12834">
          <cell r="A12834">
            <v>8063003</v>
          </cell>
          <cell r="B12834" t="str">
            <v>80-630-03</v>
          </cell>
          <cell r="C12834" t="str">
            <v>marSeal CPL.WITH CONNECTOR INTERN. 200MM</v>
          </cell>
          <cell r="D12834" t="str">
            <v>PC</v>
          </cell>
          <cell r="E12834">
            <v>2608</v>
          </cell>
          <cell r="F12834">
            <v>6520</v>
          </cell>
        </row>
        <row r="12835">
          <cell r="A12835">
            <v>8063008</v>
          </cell>
          <cell r="B12835" t="str">
            <v>80-630-08</v>
          </cell>
          <cell r="C12835" t="str">
            <v>HANDLE FOR marSeal WITH CONNECTOR MARTIN</v>
          </cell>
          <cell r="D12835" t="str">
            <v>PC</v>
          </cell>
          <cell r="E12835">
            <v>1300</v>
          </cell>
          <cell r="F12835">
            <v>3250</v>
          </cell>
        </row>
        <row r="12836">
          <cell r="A12836">
            <v>8063009</v>
          </cell>
          <cell r="B12836" t="str">
            <v>80-630-09</v>
          </cell>
          <cell r="C12836" t="str">
            <v>HANDLE FOR marSeal WITH CONNECTOR INTERN</v>
          </cell>
          <cell r="D12836" t="str">
            <v>PC</v>
          </cell>
          <cell r="E12836">
            <v>1300</v>
          </cell>
          <cell r="F12836">
            <v>3250</v>
          </cell>
        </row>
        <row r="12837">
          <cell r="A12837">
            <v>8063011</v>
          </cell>
          <cell r="B12837" t="str">
            <v>80-630-11</v>
          </cell>
          <cell r="C12837" t="str">
            <v xml:space="preserve">SHAFTTUBE INCL.BLADEHOLDER, 370MM       </v>
          </cell>
          <cell r="D12837" t="str">
            <v>PC</v>
          </cell>
          <cell r="E12837">
            <v>1200</v>
          </cell>
          <cell r="F12837">
            <v>3000</v>
          </cell>
        </row>
        <row r="12838">
          <cell r="A12838">
            <v>8063012</v>
          </cell>
          <cell r="B12838" t="str">
            <v>80-630-12</v>
          </cell>
          <cell r="C12838" t="str">
            <v xml:space="preserve">SHAFTTUBE INCL.BLADEHOLDER, 200MM       </v>
          </cell>
          <cell r="D12838" t="str">
            <v>PC</v>
          </cell>
          <cell r="E12838">
            <v>1200</v>
          </cell>
          <cell r="F12838">
            <v>3000</v>
          </cell>
        </row>
        <row r="12839">
          <cell r="A12839">
            <v>8063015</v>
          </cell>
          <cell r="B12839" t="str">
            <v>80-630-15</v>
          </cell>
          <cell r="C12839" t="str">
            <v xml:space="preserve">BLADE FOR marSeal                       </v>
          </cell>
          <cell r="D12839">
            <v>6</v>
          </cell>
          <cell r="E12839">
            <v>108</v>
          </cell>
          <cell r="F12839">
            <v>270</v>
          </cell>
        </row>
        <row r="12840">
          <cell r="A12840">
            <v>8067412</v>
          </cell>
          <cell r="B12840" t="str">
            <v>80-674-12</v>
          </cell>
          <cell r="C12840" t="str">
            <v xml:space="preserve">BALL ELECTRODE, D=5MM, L 10M            </v>
          </cell>
          <cell r="D12840" t="str">
            <v>PC</v>
          </cell>
          <cell r="E12840">
            <v>37</v>
          </cell>
          <cell r="F12840">
            <v>92.5</v>
          </cell>
        </row>
        <row r="12841">
          <cell r="A12841">
            <v>8067413</v>
          </cell>
          <cell r="B12841" t="str">
            <v>80-674-13</v>
          </cell>
          <cell r="C12841" t="str">
            <v xml:space="preserve">BALL ELECTRODE, D=3MM, L 10CM           </v>
          </cell>
          <cell r="D12841" t="str">
            <v>PC</v>
          </cell>
          <cell r="E12841">
            <v>37</v>
          </cell>
          <cell r="F12841">
            <v>92.5</v>
          </cell>
        </row>
        <row r="12842">
          <cell r="A12842">
            <v>8067513</v>
          </cell>
          <cell r="B12842" t="str">
            <v>80-675-13</v>
          </cell>
          <cell r="C12842" t="str">
            <v xml:space="preserve">NEEDLE ELECTR.INS.POLISH.TIP LG 10CM    </v>
          </cell>
          <cell r="D12842" t="str">
            <v>PC</v>
          </cell>
          <cell r="E12842">
            <v>37</v>
          </cell>
          <cell r="F12842">
            <v>92.5</v>
          </cell>
        </row>
        <row r="12843">
          <cell r="A12843">
            <v>8067613</v>
          </cell>
          <cell r="B12843" t="str">
            <v>80-676-13</v>
          </cell>
          <cell r="C12843" t="str">
            <v xml:space="preserve">BALL ELECTRODE 10CM D=3MM               </v>
          </cell>
          <cell r="D12843" t="str">
            <v>PC</v>
          </cell>
          <cell r="E12843">
            <v>37.6</v>
          </cell>
          <cell r="F12843">
            <v>94</v>
          </cell>
        </row>
        <row r="12844">
          <cell r="A12844">
            <v>8067712</v>
          </cell>
          <cell r="B12844" t="str">
            <v>80-677-12</v>
          </cell>
          <cell r="C12844" t="str">
            <v xml:space="preserve">NEEDLE ELECTRODE 10CM D=2,5MM           </v>
          </cell>
          <cell r="D12844" t="str">
            <v>PC</v>
          </cell>
          <cell r="E12844">
            <v>37.6</v>
          </cell>
          <cell r="F12844">
            <v>94</v>
          </cell>
        </row>
        <row r="12845">
          <cell r="A12845">
            <v>8067810</v>
          </cell>
          <cell r="B12845" t="str">
            <v>80-678-10</v>
          </cell>
          <cell r="C12845" t="str">
            <v xml:space="preserve">KNIFE ELECTR.F.2,4MM HANDLES,SHAFT 10CM </v>
          </cell>
          <cell r="D12845" t="str">
            <v>PC</v>
          </cell>
          <cell r="E12845">
            <v>24.8</v>
          </cell>
          <cell r="F12845">
            <v>62</v>
          </cell>
        </row>
        <row r="12846">
          <cell r="A12846">
            <v>8068012</v>
          </cell>
          <cell r="B12846" t="str">
            <v>80-680-12</v>
          </cell>
          <cell r="C12846" t="str">
            <v xml:space="preserve">CONISATION ELECTRODE, LOOP DIAM 10 MM   </v>
          </cell>
          <cell r="D12846" t="str">
            <v>PC</v>
          </cell>
          <cell r="E12846">
            <v>43.4</v>
          </cell>
          <cell r="F12846">
            <v>108.5</v>
          </cell>
        </row>
        <row r="12847">
          <cell r="A12847">
            <v>8068112</v>
          </cell>
          <cell r="B12847" t="str">
            <v>80-681-12</v>
          </cell>
          <cell r="C12847" t="str">
            <v xml:space="preserve">CONISATION ELECTRODE, LOOP DIAM. 15 MM  </v>
          </cell>
          <cell r="D12847" t="str">
            <v>PC</v>
          </cell>
          <cell r="E12847">
            <v>43.4</v>
          </cell>
          <cell r="F12847">
            <v>108.5</v>
          </cell>
        </row>
        <row r="12848">
          <cell r="A12848">
            <v>8068212</v>
          </cell>
          <cell r="B12848" t="str">
            <v>80-682-12</v>
          </cell>
          <cell r="C12848" t="str">
            <v xml:space="preserve">CONISATION ELECTRODE LOOP DIAM 20 MM    </v>
          </cell>
          <cell r="D12848" t="str">
            <v>PC</v>
          </cell>
          <cell r="E12848">
            <v>43.4</v>
          </cell>
          <cell r="F12848">
            <v>108.5</v>
          </cell>
        </row>
        <row r="12849">
          <cell r="A12849">
            <v>8068312</v>
          </cell>
          <cell r="B12849" t="str">
            <v>80-683-12</v>
          </cell>
          <cell r="C12849" t="str">
            <v xml:space="preserve">CONISATION ELECTRODE, LOOP DIAM 25 MM   </v>
          </cell>
          <cell r="D12849" t="str">
            <v>PC</v>
          </cell>
          <cell r="E12849">
            <v>43.4</v>
          </cell>
          <cell r="F12849">
            <v>108.5</v>
          </cell>
        </row>
        <row r="12850">
          <cell r="A12850">
            <v>8068412</v>
          </cell>
          <cell r="B12850" t="str">
            <v>80-684-12</v>
          </cell>
          <cell r="C12850" t="str">
            <v xml:space="preserve">SCARFI CONIZATION ELEC. FOR SMALL CONE  </v>
          </cell>
          <cell r="D12850" t="str">
            <v>PC</v>
          </cell>
          <cell r="E12850">
            <v>55.3</v>
          </cell>
          <cell r="F12850">
            <v>138.25</v>
          </cell>
        </row>
        <row r="12851">
          <cell r="A12851">
            <v>8068512</v>
          </cell>
          <cell r="B12851" t="str">
            <v>80-685-12</v>
          </cell>
          <cell r="C12851" t="str">
            <v xml:space="preserve">SCARFI CONIZATION ELEC. FOR MIDDLE CONE </v>
          </cell>
          <cell r="D12851" t="str">
            <v>PC</v>
          </cell>
          <cell r="E12851">
            <v>55.3</v>
          </cell>
          <cell r="F12851">
            <v>138.25</v>
          </cell>
        </row>
        <row r="12852">
          <cell r="A12852">
            <v>8068612</v>
          </cell>
          <cell r="B12852" t="str">
            <v>80-686-12</v>
          </cell>
          <cell r="C12852" t="str">
            <v xml:space="preserve">SCARFI CONIZATION ELEC. FOR LARGE CONE  </v>
          </cell>
          <cell r="D12852" t="str">
            <v>PC</v>
          </cell>
          <cell r="E12852">
            <v>55.3</v>
          </cell>
          <cell r="F12852">
            <v>138.25</v>
          </cell>
        </row>
        <row r="12853">
          <cell r="A12853">
            <v>8069012</v>
          </cell>
          <cell r="B12853" t="str">
            <v>80-690-12</v>
          </cell>
          <cell r="C12853" t="str">
            <v xml:space="preserve">NEEDLE ELECTRODE 1,5 MM 90 GR.          </v>
          </cell>
          <cell r="D12853" t="str">
            <v>PC</v>
          </cell>
          <cell r="E12853">
            <v>49</v>
          </cell>
          <cell r="F12853">
            <v>122.5</v>
          </cell>
        </row>
        <row r="12854">
          <cell r="A12854">
            <v>8069112</v>
          </cell>
          <cell r="B12854" t="str">
            <v>80-691-12</v>
          </cell>
          <cell r="C12854" t="str">
            <v xml:space="preserve">NEEDLE ELECTRODE 4,0 MM 90 GR.          </v>
          </cell>
          <cell r="D12854" t="str">
            <v>PC</v>
          </cell>
          <cell r="E12854">
            <v>49</v>
          </cell>
          <cell r="F12854">
            <v>122.5</v>
          </cell>
        </row>
        <row r="12855">
          <cell r="A12855">
            <v>8069212</v>
          </cell>
          <cell r="B12855" t="str">
            <v>80-692-12</v>
          </cell>
          <cell r="C12855" t="str">
            <v xml:space="preserve">NEEDLE ELECTRODE 2,0 MM 45 GR.          </v>
          </cell>
          <cell r="D12855" t="str">
            <v>PC</v>
          </cell>
          <cell r="E12855">
            <v>49</v>
          </cell>
          <cell r="F12855">
            <v>122.5</v>
          </cell>
        </row>
        <row r="12856">
          <cell r="A12856">
            <v>8069312</v>
          </cell>
          <cell r="B12856" t="str">
            <v>80-693-12</v>
          </cell>
          <cell r="C12856" t="str">
            <v xml:space="preserve">KNIFE ELECTRODE 3 MM 45 GR.             </v>
          </cell>
          <cell r="D12856" t="str">
            <v>PC</v>
          </cell>
          <cell r="E12856">
            <v>49</v>
          </cell>
          <cell r="F12856">
            <v>122.5</v>
          </cell>
        </row>
        <row r="12857">
          <cell r="A12857">
            <v>8069412</v>
          </cell>
          <cell r="B12857" t="str">
            <v>80-694-12</v>
          </cell>
          <cell r="C12857" t="str">
            <v xml:space="preserve">DALPATION ELECTRODE 90 GRAD             </v>
          </cell>
          <cell r="D12857" t="str">
            <v>PC</v>
          </cell>
          <cell r="E12857">
            <v>49</v>
          </cell>
          <cell r="F12857">
            <v>122.5</v>
          </cell>
        </row>
        <row r="12858">
          <cell r="A12858">
            <v>8069512</v>
          </cell>
          <cell r="B12858" t="str">
            <v>80-695-12</v>
          </cell>
          <cell r="C12858" t="str">
            <v xml:space="preserve">BALL ELECTRODE F. ARTHROSCOPY, D 3 MM   </v>
          </cell>
          <cell r="D12858" t="str">
            <v>PC</v>
          </cell>
          <cell r="E12858">
            <v>47.3</v>
          </cell>
          <cell r="F12858">
            <v>118.25</v>
          </cell>
        </row>
        <row r="12859">
          <cell r="A12859">
            <v>8079302</v>
          </cell>
          <cell r="B12859" t="str">
            <v>80-793-02</v>
          </cell>
          <cell r="C12859" t="str">
            <v xml:space="preserve">ADAPTOR F.BIPOL FORCEPS                 </v>
          </cell>
          <cell r="D12859" t="str">
            <v>PC</v>
          </cell>
          <cell r="E12859">
            <v>30.8</v>
          </cell>
          <cell r="F12859">
            <v>77</v>
          </cell>
        </row>
        <row r="12860">
          <cell r="A12860">
            <v>8079402</v>
          </cell>
          <cell r="B12860" t="str">
            <v>80-794-02</v>
          </cell>
          <cell r="C12860" t="str">
            <v>BIP.ADAPT.F.MARTIN UNITS I-VERS./VALLEYL</v>
          </cell>
          <cell r="D12860" t="str">
            <v>PC</v>
          </cell>
          <cell r="E12860">
            <v>30.8</v>
          </cell>
          <cell r="F12860">
            <v>77</v>
          </cell>
        </row>
        <row r="12861">
          <cell r="A12861">
            <v>8079502</v>
          </cell>
          <cell r="B12861" t="str">
            <v>80-795-02</v>
          </cell>
          <cell r="C12861" t="str">
            <v>BIP: ADAPTER F:MARTIN UNITS /ERBE ACCES.</v>
          </cell>
          <cell r="D12861" t="str">
            <v>PC</v>
          </cell>
          <cell r="E12861">
            <v>91.8</v>
          </cell>
          <cell r="F12861">
            <v>229.5</v>
          </cell>
        </row>
        <row r="12862">
          <cell r="A12862">
            <v>8079602</v>
          </cell>
          <cell r="B12862" t="str">
            <v>80-796-02</v>
          </cell>
          <cell r="C12862" t="str">
            <v>BIPOLAR ADAPT.CABLE MARTIN UNIT/ERBE ACC</v>
          </cell>
          <cell r="D12862" t="str">
            <v>PC</v>
          </cell>
          <cell r="E12862">
            <v>93.5</v>
          </cell>
          <cell r="F12862">
            <v>233.75</v>
          </cell>
        </row>
        <row r="12863">
          <cell r="A12863">
            <v>8081009</v>
          </cell>
          <cell r="B12863" t="str">
            <v>80-810-09</v>
          </cell>
          <cell r="C12863" t="str">
            <v xml:space="preserve">FOOT SWITCH SMALL 5M CORD               </v>
          </cell>
          <cell r="D12863" t="str">
            <v>PC</v>
          </cell>
          <cell r="E12863">
            <v>93.1</v>
          </cell>
          <cell r="F12863">
            <v>232.75</v>
          </cell>
        </row>
        <row r="12864">
          <cell r="A12864">
            <v>8081104</v>
          </cell>
          <cell r="B12864" t="str">
            <v>80-811-04</v>
          </cell>
          <cell r="C12864" t="str">
            <v xml:space="preserve">FOOT SWITCH, SINGLE PEDAL               </v>
          </cell>
          <cell r="D12864" t="str">
            <v>PC</v>
          </cell>
          <cell r="E12864">
            <v>232</v>
          </cell>
          <cell r="F12864">
            <v>580</v>
          </cell>
        </row>
        <row r="12865">
          <cell r="A12865">
            <v>8081110</v>
          </cell>
          <cell r="B12865" t="str">
            <v>80-811-10</v>
          </cell>
          <cell r="C12865" t="str">
            <v xml:space="preserve">FOOT SWITCH, SINGLE PEDAL               </v>
          </cell>
          <cell r="D12865" t="str">
            <v>PC</v>
          </cell>
          <cell r="E12865">
            <v>59.8</v>
          </cell>
          <cell r="F12865">
            <v>149.5</v>
          </cell>
        </row>
        <row r="12866">
          <cell r="A12866">
            <v>8081130</v>
          </cell>
          <cell r="B12866" t="str">
            <v>80-811-30</v>
          </cell>
          <cell r="C12866" t="str">
            <v xml:space="preserve">FOOT SWITCH DOUBLE PEDAL / MARTIN       </v>
          </cell>
          <cell r="D12866" t="str">
            <v>PC</v>
          </cell>
          <cell r="E12866">
            <v>202</v>
          </cell>
          <cell r="F12866">
            <v>505</v>
          </cell>
        </row>
        <row r="12867">
          <cell r="A12867">
            <v>8081150</v>
          </cell>
          <cell r="B12867" t="str">
            <v>80-811-50</v>
          </cell>
          <cell r="C12867" t="str">
            <v xml:space="preserve">FOOT SWITCH W. REED-CONTACT             </v>
          </cell>
          <cell r="D12867" t="str">
            <v>PC</v>
          </cell>
          <cell r="E12867">
            <v>126.5</v>
          </cell>
          <cell r="F12867">
            <v>316.25</v>
          </cell>
        </row>
        <row r="12868">
          <cell r="A12868">
            <v>8081210</v>
          </cell>
          <cell r="B12868" t="str">
            <v>80-812-10</v>
          </cell>
          <cell r="C12868" t="str">
            <v xml:space="preserve">FOOT-SWITCH PNEUMATIC MD30/50/62        </v>
          </cell>
          <cell r="D12868" t="str">
            <v>PC</v>
          </cell>
          <cell r="E12868">
            <v>19.600000000000001</v>
          </cell>
          <cell r="F12868">
            <v>49</v>
          </cell>
        </row>
        <row r="12869">
          <cell r="A12869">
            <v>8082102</v>
          </cell>
          <cell r="B12869" t="str">
            <v>80-821-02</v>
          </cell>
          <cell r="C12869" t="str">
            <v xml:space="preserve">FOOT SWITCH DOUBLE EXPLOS PR            </v>
          </cell>
          <cell r="D12869" t="str">
            <v>PC</v>
          </cell>
          <cell r="E12869">
            <v>386</v>
          </cell>
          <cell r="F12869">
            <v>965</v>
          </cell>
        </row>
        <row r="12870">
          <cell r="A12870">
            <v>8082104</v>
          </cell>
          <cell r="B12870" t="str">
            <v>80-821-04</v>
          </cell>
          <cell r="C12870" t="str">
            <v xml:space="preserve">FOOT SWITCH DOUBLE    01-GEN            </v>
          </cell>
          <cell r="D12870" t="str">
            <v>PC</v>
          </cell>
          <cell r="E12870">
            <v>386</v>
          </cell>
          <cell r="F12870">
            <v>965</v>
          </cell>
        </row>
        <row r="12871">
          <cell r="A12871">
            <v>8082302</v>
          </cell>
          <cell r="B12871" t="str">
            <v>80-823-02</v>
          </cell>
          <cell r="C12871" t="str">
            <v xml:space="preserve">FOOT SWITCH, DOUBLE PEDAL               </v>
          </cell>
          <cell r="D12871" t="str">
            <v>PC</v>
          </cell>
          <cell r="E12871">
            <v>123</v>
          </cell>
          <cell r="F12871">
            <v>307.5</v>
          </cell>
        </row>
        <row r="12872">
          <cell r="A12872">
            <v>8082401</v>
          </cell>
          <cell r="B12872" t="str">
            <v>80-824-01</v>
          </cell>
          <cell r="C12872" t="str">
            <v>DOPPELPEDALFUSSSCHALTER AP-GEPR./F. ME81</v>
          </cell>
          <cell r="D12872" t="str">
            <v>PC</v>
          </cell>
          <cell r="E12872">
            <v>207.5</v>
          </cell>
          <cell r="F12872">
            <v>518.75</v>
          </cell>
        </row>
        <row r="12873">
          <cell r="A12873">
            <v>8082530</v>
          </cell>
          <cell r="B12873" t="str">
            <v>80-825-30</v>
          </cell>
          <cell r="C12873" t="str">
            <v>BIPOLAR DOUBLE FOOTSWITCH, ANTI EXPLOSIV</v>
          </cell>
          <cell r="D12873" t="str">
            <v>PC</v>
          </cell>
          <cell r="E12873">
            <v>206.5</v>
          </cell>
          <cell r="F12873">
            <v>516.25</v>
          </cell>
        </row>
        <row r="12874">
          <cell r="A12874">
            <v>8090018</v>
          </cell>
          <cell r="B12874" t="str">
            <v>80-900-18</v>
          </cell>
          <cell r="C12874" t="str">
            <v>ANAT. FORCEPS, 18CM, WITHOUT FEMALE JACK</v>
          </cell>
          <cell r="D12874" t="str">
            <v>PC</v>
          </cell>
          <cell r="E12874">
            <v>55.3</v>
          </cell>
          <cell r="F12874">
            <v>138.25</v>
          </cell>
        </row>
        <row r="12875">
          <cell r="A12875">
            <v>8090021</v>
          </cell>
          <cell r="B12875" t="str">
            <v>80-900-21</v>
          </cell>
          <cell r="C12875" t="str">
            <v xml:space="preserve">DRESSING FORCEPS W/O  CONN              </v>
          </cell>
          <cell r="D12875" t="str">
            <v>PC</v>
          </cell>
          <cell r="E12875">
            <v>53.5</v>
          </cell>
          <cell r="F12875">
            <v>133.75</v>
          </cell>
        </row>
        <row r="12876">
          <cell r="A12876">
            <v>8090025</v>
          </cell>
          <cell r="B12876" t="str">
            <v>80-900-25</v>
          </cell>
          <cell r="C12876" t="str">
            <v xml:space="preserve">DRESSING FORCEPS W/O  CONN              </v>
          </cell>
          <cell r="D12876" t="str">
            <v>PC</v>
          </cell>
          <cell r="E12876">
            <v>59.6</v>
          </cell>
          <cell r="F12876">
            <v>149</v>
          </cell>
        </row>
        <row r="12877">
          <cell r="A12877">
            <v>8090218</v>
          </cell>
          <cell r="B12877" t="str">
            <v>80-902-18</v>
          </cell>
          <cell r="C12877" t="str">
            <v xml:space="preserve">ANAT. FORCEPS, 18CM, WITH FEMALE JACK   </v>
          </cell>
          <cell r="D12877" t="str">
            <v>PC</v>
          </cell>
          <cell r="E12877">
            <v>63.6</v>
          </cell>
          <cell r="F12877">
            <v>159</v>
          </cell>
        </row>
        <row r="12878">
          <cell r="A12878">
            <v>8090221</v>
          </cell>
          <cell r="B12878" t="str">
            <v>80-902-21</v>
          </cell>
          <cell r="C12878" t="str">
            <v xml:space="preserve">DRESSING FORCEPS WITH CONN              </v>
          </cell>
          <cell r="D12878" t="str">
            <v>PC</v>
          </cell>
          <cell r="E12878">
            <v>62.9</v>
          </cell>
          <cell r="F12878">
            <v>157.25</v>
          </cell>
        </row>
        <row r="12879">
          <cell r="A12879">
            <v>8090225</v>
          </cell>
          <cell r="B12879" t="str">
            <v>80-902-25</v>
          </cell>
          <cell r="C12879" t="str">
            <v xml:space="preserve">DRESSING FORCEPS WITH CONN              </v>
          </cell>
          <cell r="D12879" t="str">
            <v>PC</v>
          </cell>
          <cell r="E12879">
            <v>65.900000000000006</v>
          </cell>
          <cell r="F12879">
            <v>164.75</v>
          </cell>
        </row>
        <row r="12880">
          <cell r="A12880">
            <v>8091007</v>
          </cell>
          <cell r="B12880" t="str">
            <v>80-910-07</v>
          </cell>
          <cell r="C12880" t="str">
            <v xml:space="preserve">BIPOLAR FCPS., STR. 8,5 CM, POIN. 0,3MM </v>
          </cell>
          <cell r="D12880" t="str">
            <v>PC</v>
          </cell>
          <cell r="E12880">
            <v>146</v>
          </cell>
          <cell r="F12880">
            <v>365</v>
          </cell>
        </row>
        <row r="12881">
          <cell r="A12881">
            <v>8091012</v>
          </cell>
          <cell r="B12881" t="str">
            <v>80-910-12</v>
          </cell>
          <cell r="C12881" t="str">
            <v xml:space="preserve">BIPOLAR FCPS., STR., 12CM, POIN. 0,3MM  </v>
          </cell>
          <cell r="D12881" t="str">
            <v>PC</v>
          </cell>
          <cell r="E12881">
            <v>125.5</v>
          </cell>
          <cell r="F12881">
            <v>313.75</v>
          </cell>
        </row>
        <row r="12882">
          <cell r="A12882">
            <v>8091016</v>
          </cell>
          <cell r="B12882" t="str">
            <v>80-910-16</v>
          </cell>
          <cell r="C12882" t="str">
            <v xml:space="preserve">BIPOLAR FCPS., STR., 16CM, POIN. 0,3MM  </v>
          </cell>
          <cell r="D12882" t="str">
            <v>PC</v>
          </cell>
          <cell r="E12882">
            <v>134</v>
          </cell>
          <cell r="F12882">
            <v>335</v>
          </cell>
        </row>
        <row r="12883">
          <cell r="A12883">
            <v>8091018</v>
          </cell>
          <cell r="B12883" t="str">
            <v>80-910-18</v>
          </cell>
          <cell r="C12883" t="str">
            <v xml:space="preserve">BIPOLAR FCPS., STR:, 18CM, POIN. 0,3MM  </v>
          </cell>
          <cell r="D12883" t="str">
            <v>PC</v>
          </cell>
          <cell r="E12883">
            <v>134</v>
          </cell>
          <cell r="F12883">
            <v>335</v>
          </cell>
        </row>
        <row r="12884">
          <cell r="A12884">
            <v>8091020</v>
          </cell>
          <cell r="B12884" t="str">
            <v>80-910-20</v>
          </cell>
          <cell r="C12884" t="str">
            <v xml:space="preserve">BIPOLAR FCPS., STR:, 20CM, POIN. 0,3MM  </v>
          </cell>
          <cell r="D12884" t="str">
            <v>PC</v>
          </cell>
          <cell r="E12884">
            <v>135.5</v>
          </cell>
          <cell r="F12884">
            <v>338.75</v>
          </cell>
        </row>
        <row r="12885">
          <cell r="A12885">
            <v>8091022</v>
          </cell>
          <cell r="B12885" t="str">
            <v>80-910-22</v>
          </cell>
          <cell r="C12885" t="str">
            <v xml:space="preserve">BIPOLAR FCPS., STR:, 22CM, POIN. 0,3MM  </v>
          </cell>
          <cell r="D12885" t="str">
            <v>PC</v>
          </cell>
          <cell r="E12885">
            <v>138.5</v>
          </cell>
          <cell r="F12885">
            <v>346.25</v>
          </cell>
        </row>
        <row r="12886">
          <cell r="A12886">
            <v>8091024</v>
          </cell>
          <cell r="B12886" t="str">
            <v>80-910-24</v>
          </cell>
          <cell r="C12886" t="str">
            <v xml:space="preserve">BIPOLAR FCPS., STR:, 24CM, POIN. 0,3MM  </v>
          </cell>
          <cell r="D12886" t="str">
            <v>PC</v>
          </cell>
          <cell r="E12886">
            <v>149</v>
          </cell>
          <cell r="F12886">
            <v>372.5</v>
          </cell>
        </row>
        <row r="12887">
          <cell r="A12887">
            <v>8091026</v>
          </cell>
          <cell r="B12887" t="str">
            <v>80-910-26</v>
          </cell>
          <cell r="C12887" t="str">
            <v xml:space="preserve">BIPOLAR FCPS., STR:, 26CM, POIN. 0,3MM  </v>
          </cell>
          <cell r="D12887" t="str">
            <v>PC</v>
          </cell>
          <cell r="E12887">
            <v>205</v>
          </cell>
          <cell r="F12887">
            <v>512.5</v>
          </cell>
        </row>
        <row r="12888">
          <cell r="A12888">
            <v>8091028</v>
          </cell>
          <cell r="B12888" t="str">
            <v>80-910-28</v>
          </cell>
          <cell r="C12888" t="str">
            <v xml:space="preserve">BIPOLAR FCPS., STR:, 28CM, POIN. 0,3MM  </v>
          </cell>
          <cell r="D12888" t="str">
            <v>PC</v>
          </cell>
          <cell r="E12888">
            <v>205</v>
          </cell>
          <cell r="F12888">
            <v>512.5</v>
          </cell>
        </row>
        <row r="12889">
          <cell r="A12889">
            <v>8091030</v>
          </cell>
          <cell r="B12889" t="str">
            <v>80-910-30</v>
          </cell>
          <cell r="C12889" t="str">
            <v xml:space="preserve">BIPOLAR FCPS., STR:, 30CM, POIN. 0,3MM  </v>
          </cell>
          <cell r="D12889" t="str">
            <v>PC</v>
          </cell>
          <cell r="E12889">
            <v>224</v>
          </cell>
          <cell r="F12889">
            <v>560</v>
          </cell>
        </row>
        <row r="12890">
          <cell r="A12890">
            <v>8091107</v>
          </cell>
          <cell r="B12890" t="str">
            <v>80-911-07</v>
          </cell>
          <cell r="C12890" t="str">
            <v>BIPOLAR FCPS., ANGLED, 8,5CM,POIN. 0,3MM</v>
          </cell>
          <cell r="D12890" t="str">
            <v>PC</v>
          </cell>
          <cell r="E12890">
            <v>152.5</v>
          </cell>
          <cell r="F12890">
            <v>381.25</v>
          </cell>
        </row>
        <row r="12891">
          <cell r="A12891">
            <v>8091112</v>
          </cell>
          <cell r="B12891" t="str">
            <v>80-911-12</v>
          </cell>
          <cell r="C12891" t="str">
            <v>BIPOLAR FCPS., ANGLED, 12CM, POIN. 0,3MM</v>
          </cell>
          <cell r="D12891" t="str">
            <v>PC</v>
          </cell>
          <cell r="E12891">
            <v>128.5</v>
          </cell>
          <cell r="F12891">
            <v>321.25</v>
          </cell>
        </row>
        <row r="12892">
          <cell r="A12892">
            <v>8091116</v>
          </cell>
          <cell r="B12892" t="str">
            <v>80-911-16</v>
          </cell>
          <cell r="C12892" t="str">
            <v>BIPOLAR FCPS., ANGLED, 16CM, POIN. 0,3MM</v>
          </cell>
          <cell r="D12892" t="str">
            <v>PC</v>
          </cell>
          <cell r="E12892">
            <v>144</v>
          </cell>
          <cell r="F12892">
            <v>360</v>
          </cell>
        </row>
        <row r="12893">
          <cell r="A12893">
            <v>8091118</v>
          </cell>
          <cell r="B12893" t="str">
            <v>80-911-18</v>
          </cell>
          <cell r="C12893" t="str">
            <v>BIPOLAR FCPS., ANGLED, 18CM, POIN. 0,3MM</v>
          </cell>
          <cell r="D12893" t="str">
            <v>PC</v>
          </cell>
          <cell r="E12893">
            <v>147.5</v>
          </cell>
          <cell r="F12893">
            <v>368.75</v>
          </cell>
        </row>
        <row r="12894">
          <cell r="A12894">
            <v>8091120</v>
          </cell>
          <cell r="B12894" t="str">
            <v>80-911-20</v>
          </cell>
          <cell r="C12894" t="str">
            <v>BIPOLAR FCPS., ANGLED, 20CM, POIN. 0,3MM</v>
          </cell>
          <cell r="D12894" t="str">
            <v>PC</v>
          </cell>
          <cell r="E12894">
            <v>152.5</v>
          </cell>
          <cell r="F12894">
            <v>381.25</v>
          </cell>
        </row>
        <row r="12895">
          <cell r="A12895">
            <v>8091122</v>
          </cell>
          <cell r="B12895" t="str">
            <v>80-911-22</v>
          </cell>
          <cell r="C12895" t="str">
            <v>BIPOLAR FCPS., ANGLED, 22CM, POIN. 0,3MM</v>
          </cell>
          <cell r="D12895" t="str">
            <v>PC</v>
          </cell>
          <cell r="E12895">
            <v>149</v>
          </cell>
          <cell r="F12895">
            <v>372.5</v>
          </cell>
        </row>
        <row r="12896">
          <cell r="A12896">
            <v>8091124</v>
          </cell>
          <cell r="B12896" t="str">
            <v>80-911-24</v>
          </cell>
          <cell r="C12896" t="str">
            <v>BIPOLAR FCPS., ANGLED, 24CM, POIN. 0,3MM</v>
          </cell>
          <cell r="D12896" t="str">
            <v>PC</v>
          </cell>
          <cell r="E12896">
            <v>159</v>
          </cell>
          <cell r="F12896">
            <v>397.5</v>
          </cell>
        </row>
        <row r="12897">
          <cell r="A12897">
            <v>8091126</v>
          </cell>
          <cell r="B12897" t="str">
            <v>80-911-26</v>
          </cell>
          <cell r="C12897" t="str">
            <v>BIPOLAR FCPS., ANGLED, 26CM, POIN. 0,3MM</v>
          </cell>
          <cell r="D12897" t="str">
            <v>PC</v>
          </cell>
          <cell r="E12897">
            <v>200.5</v>
          </cell>
          <cell r="F12897">
            <v>501.25</v>
          </cell>
        </row>
        <row r="12898">
          <cell r="A12898">
            <v>8091128</v>
          </cell>
          <cell r="B12898" t="str">
            <v>80-911-28</v>
          </cell>
          <cell r="C12898" t="str">
            <v>BIPOLAR FCPS., ANGLED, 28CM, POIN. 0,3MM</v>
          </cell>
          <cell r="D12898" t="str">
            <v>PC</v>
          </cell>
          <cell r="E12898">
            <v>212</v>
          </cell>
          <cell r="F12898">
            <v>530</v>
          </cell>
        </row>
        <row r="12899">
          <cell r="A12899">
            <v>8091130</v>
          </cell>
          <cell r="B12899" t="str">
            <v>80-911-30</v>
          </cell>
          <cell r="C12899" t="str">
            <v>BIPOLAR FCPS., ANGLED, 30CM, POIN. 0,3MM</v>
          </cell>
          <cell r="D12899" t="str">
            <v>PC</v>
          </cell>
          <cell r="E12899">
            <v>224</v>
          </cell>
          <cell r="F12899">
            <v>560</v>
          </cell>
        </row>
        <row r="12900">
          <cell r="A12900">
            <v>8091212</v>
          </cell>
          <cell r="B12900" t="str">
            <v>80-912-12</v>
          </cell>
          <cell r="C12900" t="str">
            <v xml:space="preserve">NONSTICK BIP. FCPS.STR.,12CM,POINTED,0,3MM  </v>
          </cell>
          <cell r="D12900" t="str">
            <v>PC</v>
          </cell>
          <cell r="E12900">
            <v>201.5</v>
          </cell>
          <cell r="F12900">
            <v>503.75</v>
          </cell>
        </row>
        <row r="12901">
          <cell r="A12901">
            <v>8091216</v>
          </cell>
          <cell r="B12901" t="str">
            <v>80-912-16</v>
          </cell>
          <cell r="C12901" t="str">
            <v xml:space="preserve">NONSTICK BIP. FCPS.STR.,16CM,POINTED,0,3MM  </v>
          </cell>
          <cell r="D12901" t="str">
            <v>PC</v>
          </cell>
          <cell r="E12901">
            <v>201.5</v>
          </cell>
          <cell r="F12901">
            <v>503.75</v>
          </cell>
        </row>
        <row r="12902">
          <cell r="A12902">
            <v>8091218</v>
          </cell>
          <cell r="B12902" t="str">
            <v>80-912-18</v>
          </cell>
          <cell r="C12902" t="str">
            <v xml:space="preserve">NONSTICK BIP. FCPS.STR.,18CM,POINTED,0,3MM  </v>
          </cell>
          <cell r="D12902" t="str">
            <v>PC</v>
          </cell>
          <cell r="E12902">
            <v>201.5</v>
          </cell>
          <cell r="F12902">
            <v>503.75</v>
          </cell>
        </row>
        <row r="12903">
          <cell r="A12903">
            <v>8091220</v>
          </cell>
          <cell r="B12903" t="str">
            <v>80-912-20</v>
          </cell>
          <cell r="C12903" t="str">
            <v xml:space="preserve">NONSTICK BIP. FCPS.STR.,20CM,POINTED,0,3MM  </v>
          </cell>
          <cell r="D12903" t="str">
            <v>PC</v>
          </cell>
          <cell r="E12903">
            <v>209.5</v>
          </cell>
          <cell r="F12903">
            <v>523.75</v>
          </cell>
        </row>
        <row r="12904">
          <cell r="A12904">
            <v>8091222</v>
          </cell>
          <cell r="B12904" t="str">
            <v>80-912-22</v>
          </cell>
          <cell r="C12904" t="str">
            <v xml:space="preserve">NONSTICK BIP. FCPS.STR.,22CM,POINTED,0,3MM  </v>
          </cell>
          <cell r="D12904" t="str">
            <v>PC</v>
          </cell>
          <cell r="E12904">
            <v>209.5</v>
          </cell>
          <cell r="F12904">
            <v>523.75</v>
          </cell>
        </row>
        <row r="12905">
          <cell r="A12905">
            <v>8091312</v>
          </cell>
          <cell r="B12905" t="str">
            <v>80-913-12</v>
          </cell>
          <cell r="C12905" t="str">
            <v xml:space="preserve">NONSTICK BIP. FCPS.ANGLED,12CM,POINT.0,3MM  </v>
          </cell>
          <cell r="D12905" t="str">
            <v>PC</v>
          </cell>
          <cell r="E12905">
            <v>201.5</v>
          </cell>
          <cell r="F12905">
            <v>503.75</v>
          </cell>
        </row>
        <row r="12906">
          <cell r="A12906">
            <v>8091316</v>
          </cell>
          <cell r="B12906" t="str">
            <v>80-913-16</v>
          </cell>
          <cell r="C12906" t="str">
            <v xml:space="preserve">NONSTICK BIP. FCPS.ANGLED,16CM,POINT.0,3MM  </v>
          </cell>
          <cell r="D12906" t="str">
            <v>PC</v>
          </cell>
          <cell r="E12906">
            <v>201.5</v>
          </cell>
          <cell r="F12906">
            <v>503.75</v>
          </cell>
        </row>
        <row r="12907">
          <cell r="A12907">
            <v>8091318</v>
          </cell>
          <cell r="B12907" t="str">
            <v>80-913-18</v>
          </cell>
          <cell r="C12907" t="str">
            <v xml:space="preserve">NONSTICK BIP. FCPS.ANGLED,18CM,POINT.0,3MM  </v>
          </cell>
          <cell r="D12907" t="str">
            <v>PC</v>
          </cell>
          <cell r="E12907">
            <v>201.5</v>
          </cell>
          <cell r="F12907">
            <v>503.75</v>
          </cell>
        </row>
        <row r="12908">
          <cell r="A12908">
            <v>8091320</v>
          </cell>
          <cell r="B12908" t="str">
            <v>80-913-20</v>
          </cell>
          <cell r="C12908" t="str">
            <v>NONSTICK BIP. FCPS.ANGLED,20CM,POINTED 0,3MM</v>
          </cell>
          <cell r="D12908" t="str">
            <v>PC</v>
          </cell>
          <cell r="E12908">
            <v>216.5</v>
          </cell>
          <cell r="F12908">
            <v>541.25</v>
          </cell>
        </row>
        <row r="12909">
          <cell r="A12909">
            <v>8091322</v>
          </cell>
          <cell r="B12909" t="str">
            <v>80-913-22</v>
          </cell>
          <cell r="C12909" t="str">
            <v>NONSTICK BIP. FCPS.ANGLED,22CM,POINTED 0,3MM</v>
          </cell>
          <cell r="D12909" t="str">
            <v>PC</v>
          </cell>
          <cell r="E12909">
            <v>216.5</v>
          </cell>
          <cell r="F12909">
            <v>541.25</v>
          </cell>
        </row>
        <row r="12910">
          <cell r="A12910">
            <v>8091412</v>
          </cell>
          <cell r="B12910" t="str">
            <v>80-914-12</v>
          </cell>
          <cell r="C12910" t="str">
            <v xml:space="preserve">NONSTICK BIP. FCPS.STR.,12CM,BLUNT; 0,6MM   </v>
          </cell>
          <cell r="D12910" t="str">
            <v>PC</v>
          </cell>
          <cell r="E12910">
            <v>201.5</v>
          </cell>
          <cell r="F12910">
            <v>503.75</v>
          </cell>
        </row>
        <row r="12911">
          <cell r="A12911">
            <v>8091416</v>
          </cell>
          <cell r="B12911" t="str">
            <v>80-914-16</v>
          </cell>
          <cell r="C12911" t="str">
            <v xml:space="preserve">NONSTICK BIP. FCPS.STR.,16CM,BLUNT; 0,6MM   </v>
          </cell>
          <cell r="D12911" t="str">
            <v>PC</v>
          </cell>
          <cell r="E12911">
            <v>201.5</v>
          </cell>
          <cell r="F12911">
            <v>503.75</v>
          </cell>
        </row>
        <row r="12912">
          <cell r="A12912">
            <v>8091418</v>
          </cell>
          <cell r="B12912" t="str">
            <v>80-914-18</v>
          </cell>
          <cell r="C12912" t="str">
            <v xml:space="preserve">NONSTICK BIP. FCPS.STR.,18CM,BLUNT; 0,6MM   </v>
          </cell>
          <cell r="D12912" t="str">
            <v>PC</v>
          </cell>
          <cell r="E12912">
            <v>201.5</v>
          </cell>
          <cell r="F12912">
            <v>503.75</v>
          </cell>
        </row>
        <row r="12913">
          <cell r="A12913">
            <v>8091420</v>
          </cell>
          <cell r="B12913" t="str">
            <v>80-914-20</v>
          </cell>
          <cell r="C12913" t="str">
            <v xml:space="preserve">NONSTICK BIP. FCPS.STR.,20CM,BLUNT; 0,6MM   </v>
          </cell>
          <cell r="D12913" t="str">
            <v>PC</v>
          </cell>
          <cell r="E12913">
            <v>209.5</v>
          </cell>
          <cell r="F12913">
            <v>523.75</v>
          </cell>
        </row>
        <row r="12914">
          <cell r="A12914">
            <v>8091422</v>
          </cell>
          <cell r="B12914" t="str">
            <v>80-914-22</v>
          </cell>
          <cell r="C12914" t="str">
            <v xml:space="preserve">NONSTICK BIP. FCPS.STR.,22CM,BLUNT; 0,6MM   </v>
          </cell>
          <cell r="D12914" t="str">
            <v>PC</v>
          </cell>
          <cell r="E12914">
            <v>209.5</v>
          </cell>
          <cell r="F12914">
            <v>523.75</v>
          </cell>
        </row>
        <row r="12915">
          <cell r="A12915">
            <v>8091512</v>
          </cell>
          <cell r="B12915" t="str">
            <v>80-915-12</v>
          </cell>
          <cell r="C12915" t="str">
            <v xml:space="preserve">NONSTICK BIP. FCPS.ANGLED,12CM,BLUNT; 0,6MM </v>
          </cell>
          <cell r="D12915" t="str">
            <v>PC</v>
          </cell>
          <cell r="E12915">
            <v>201.5</v>
          </cell>
          <cell r="F12915">
            <v>503.75</v>
          </cell>
        </row>
        <row r="12916">
          <cell r="A12916">
            <v>8091516</v>
          </cell>
          <cell r="B12916" t="str">
            <v>80-915-16</v>
          </cell>
          <cell r="C12916" t="str">
            <v xml:space="preserve">NONSTICK BIP. FCPS.ANGLED,16CM,BLUNT; 0,6MM </v>
          </cell>
          <cell r="D12916" t="str">
            <v>PC</v>
          </cell>
          <cell r="E12916">
            <v>201.5</v>
          </cell>
          <cell r="F12916">
            <v>503.75</v>
          </cell>
        </row>
        <row r="12917">
          <cell r="A12917">
            <v>8091518</v>
          </cell>
          <cell r="B12917" t="str">
            <v>80-915-18</v>
          </cell>
          <cell r="C12917" t="str">
            <v xml:space="preserve">NONSTICK BIP. FCPS.ANGLED,18CM,BLUNT; 0,6MM </v>
          </cell>
          <cell r="D12917" t="str">
            <v>PC</v>
          </cell>
          <cell r="E12917">
            <v>201.5</v>
          </cell>
          <cell r="F12917">
            <v>503.75</v>
          </cell>
        </row>
        <row r="12918">
          <cell r="A12918">
            <v>8091520</v>
          </cell>
          <cell r="B12918" t="str">
            <v>80-915-20</v>
          </cell>
          <cell r="C12918" t="str">
            <v xml:space="preserve">NONSTICK BIP. FCPS.ANGLED,20CM,BLUNT,0,6MM  </v>
          </cell>
          <cell r="D12918" t="str">
            <v>PC</v>
          </cell>
          <cell r="E12918">
            <v>216.5</v>
          </cell>
          <cell r="F12918">
            <v>541.25</v>
          </cell>
        </row>
        <row r="12919">
          <cell r="A12919">
            <v>8091522</v>
          </cell>
          <cell r="B12919" t="str">
            <v>80-915-22</v>
          </cell>
          <cell r="C12919" t="str">
            <v xml:space="preserve">NONSTICK BIP. FCPS.ANGLED,22CM,BLUNT,0,6MM  </v>
          </cell>
          <cell r="D12919" t="str">
            <v>PC</v>
          </cell>
          <cell r="E12919">
            <v>216.5</v>
          </cell>
          <cell r="F12919">
            <v>541.25</v>
          </cell>
        </row>
        <row r="12920">
          <cell r="A12920">
            <v>8092412</v>
          </cell>
          <cell r="B12920" t="str">
            <v>80-924-12</v>
          </cell>
          <cell r="C12920" t="str">
            <v xml:space="preserve">BIPOLAR FCPS., STR., 12CM, BL. 1,0 MM   </v>
          </cell>
          <cell r="D12920" t="str">
            <v>PC</v>
          </cell>
          <cell r="E12920">
            <v>121.5</v>
          </cell>
          <cell r="F12920">
            <v>303.75</v>
          </cell>
        </row>
        <row r="12921">
          <cell r="A12921">
            <v>8092416</v>
          </cell>
          <cell r="B12921" t="str">
            <v>80-924-16</v>
          </cell>
          <cell r="C12921" t="str">
            <v xml:space="preserve">BIPOLAR FORCEPS, STR. 16 CM             </v>
          </cell>
          <cell r="D12921" t="str">
            <v>PC</v>
          </cell>
          <cell r="E12921">
            <v>128.5</v>
          </cell>
          <cell r="F12921">
            <v>321.25</v>
          </cell>
        </row>
        <row r="12922">
          <cell r="A12922">
            <v>8092418</v>
          </cell>
          <cell r="B12922" t="str">
            <v>80-924-18</v>
          </cell>
          <cell r="C12922" t="str">
            <v xml:space="preserve">BIPOLAR FCPS., STR., 18CM, BL. 1,2 MM   </v>
          </cell>
          <cell r="D12922" t="str">
            <v>PC</v>
          </cell>
          <cell r="E12922">
            <v>128.5</v>
          </cell>
          <cell r="F12922">
            <v>321.25</v>
          </cell>
        </row>
        <row r="12923">
          <cell r="A12923">
            <v>8092420</v>
          </cell>
          <cell r="B12923" t="str">
            <v>80-924-20</v>
          </cell>
          <cell r="C12923" t="str">
            <v xml:space="preserve">BIPOL FORCEPS STRAIGHT BLUNT            </v>
          </cell>
          <cell r="D12923" t="str">
            <v>PC</v>
          </cell>
          <cell r="E12923">
            <v>125</v>
          </cell>
          <cell r="F12923">
            <v>312.5</v>
          </cell>
        </row>
        <row r="12924">
          <cell r="A12924">
            <v>8092422</v>
          </cell>
          <cell r="B12924" t="str">
            <v>80-924-22</v>
          </cell>
          <cell r="C12924" t="str">
            <v>BIPOLAR FORCEPS, STR. 22 CM, BLUNT 1,2MM</v>
          </cell>
          <cell r="D12924" t="str">
            <v>PC</v>
          </cell>
          <cell r="E12924">
            <v>135.5</v>
          </cell>
          <cell r="F12924">
            <v>338.75</v>
          </cell>
        </row>
        <row r="12925">
          <cell r="A12925">
            <v>8092424</v>
          </cell>
          <cell r="B12925" t="str">
            <v>80-924-24</v>
          </cell>
          <cell r="C12925" t="str">
            <v xml:space="preserve">BIPOLAR FCPS., STR:, 24CM, BL. 1,2 MM   </v>
          </cell>
          <cell r="D12925" t="str">
            <v>PC</v>
          </cell>
          <cell r="E12925">
            <v>188</v>
          </cell>
          <cell r="F12925">
            <v>470</v>
          </cell>
        </row>
        <row r="12926">
          <cell r="A12926">
            <v>8092426</v>
          </cell>
          <cell r="B12926" t="str">
            <v>80-924-26</v>
          </cell>
          <cell r="C12926" t="str">
            <v xml:space="preserve">BIPOLAR FCPS., STR., 26CM, BL. 1,2 MM   </v>
          </cell>
          <cell r="D12926" t="str">
            <v>PC</v>
          </cell>
          <cell r="E12926">
            <v>188</v>
          </cell>
          <cell r="F12926">
            <v>470</v>
          </cell>
        </row>
        <row r="12927">
          <cell r="A12927">
            <v>8092428</v>
          </cell>
          <cell r="B12927" t="str">
            <v>80-924-28</v>
          </cell>
          <cell r="C12927" t="str">
            <v xml:space="preserve">BIPOLAR FCPS., STR:, 28CM, BL. 1,2 MM   </v>
          </cell>
          <cell r="D12927" t="str">
            <v>PC</v>
          </cell>
          <cell r="E12927">
            <v>198.5</v>
          </cell>
          <cell r="F12927">
            <v>496.25</v>
          </cell>
        </row>
        <row r="12928">
          <cell r="A12928">
            <v>8092430</v>
          </cell>
          <cell r="B12928" t="str">
            <v>80-924-30</v>
          </cell>
          <cell r="C12928" t="str">
            <v xml:space="preserve">BIPOLAR FCPS., STR:, 30CM, BL. 1,2 MM   </v>
          </cell>
          <cell r="D12928" t="str">
            <v>PC</v>
          </cell>
          <cell r="E12928">
            <v>201.5</v>
          </cell>
          <cell r="F12928">
            <v>503.75</v>
          </cell>
        </row>
        <row r="12929">
          <cell r="A12929">
            <v>8092512</v>
          </cell>
          <cell r="B12929" t="str">
            <v>80-925-12</v>
          </cell>
          <cell r="C12929" t="str">
            <v xml:space="preserve">BIPOL. FORCEPS, ANG., 12CM, BLUNT 1,0MM </v>
          </cell>
          <cell r="D12929" t="str">
            <v>PC</v>
          </cell>
          <cell r="E12929">
            <v>127</v>
          </cell>
          <cell r="F12929">
            <v>317.5</v>
          </cell>
        </row>
        <row r="12930">
          <cell r="A12930">
            <v>8092516</v>
          </cell>
          <cell r="B12930" t="str">
            <v>80-925-16</v>
          </cell>
          <cell r="C12930" t="str">
            <v xml:space="preserve">BIPOL. FORCEPS, ANG., 16CM, BLUNT 1,0MM </v>
          </cell>
          <cell r="D12930" t="str">
            <v>PC</v>
          </cell>
          <cell r="E12930">
            <v>137</v>
          </cell>
          <cell r="F12930">
            <v>342.5</v>
          </cell>
        </row>
        <row r="12931">
          <cell r="A12931">
            <v>8092518</v>
          </cell>
          <cell r="B12931" t="str">
            <v>80-925-18</v>
          </cell>
          <cell r="C12931" t="str">
            <v xml:space="preserve">BIPOLAR FCPS., ANGLED, 18CM, BL. 1,2 MM </v>
          </cell>
          <cell r="D12931" t="str">
            <v>PC</v>
          </cell>
          <cell r="E12931">
            <v>140</v>
          </cell>
          <cell r="F12931">
            <v>350</v>
          </cell>
        </row>
        <row r="12932">
          <cell r="A12932">
            <v>8092520</v>
          </cell>
          <cell r="B12932" t="str">
            <v>80-925-20</v>
          </cell>
          <cell r="C12932" t="str">
            <v xml:space="preserve">BIPOL. FORCEPS, ANG., 20CM, BLUNT 1,2MM </v>
          </cell>
          <cell r="D12932" t="str">
            <v>PC</v>
          </cell>
          <cell r="E12932">
            <v>144</v>
          </cell>
          <cell r="F12932">
            <v>360</v>
          </cell>
        </row>
        <row r="12933">
          <cell r="A12933">
            <v>8092522</v>
          </cell>
          <cell r="B12933" t="str">
            <v>80-925-22</v>
          </cell>
          <cell r="C12933" t="str">
            <v xml:space="preserve">BIPOL. FORCEPS, ANG., 22CM, BLUNT 1,2MM </v>
          </cell>
          <cell r="D12933" t="str">
            <v>PC</v>
          </cell>
          <cell r="E12933">
            <v>144</v>
          </cell>
          <cell r="F12933">
            <v>360</v>
          </cell>
        </row>
        <row r="12934">
          <cell r="A12934">
            <v>8092524</v>
          </cell>
          <cell r="B12934" t="str">
            <v>80-925-24</v>
          </cell>
          <cell r="C12934" t="str">
            <v xml:space="preserve">BIPOLAR FCPS., ANG., 24CM, BL. 1,2 MM   </v>
          </cell>
          <cell r="D12934" t="str">
            <v>PC</v>
          </cell>
          <cell r="E12934">
            <v>156</v>
          </cell>
          <cell r="F12934">
            <v>390</v>
          </cell>
        </row>
        <row r="12935">
          <cell r="A12935">
            <v>8092526</v>
          </cell>
          <cell r="B12935" t="str">
            <v>80-925-26</v>
          </cell>
          <cell r="C12935" t="str">
            <v xml:space="preserve">BIPOLAR FCPS., ANGLED, 26CM, BL. 1,2 MM </v>
          </cell>
          <cell r="D12935" t="str">
            <v>PC</v>
          </cell>
          <cell r="E12935">
            <v>194.5</v>
          </cell>
          <cell r="F12935">
            <v>486.25</v>
          </cell>
        </row>
        <row r="12936">
          <cell r="A12936">
            <v>8092528</v>
          </cell>
          <cell r="B12936" t="str">
            <v>80-925-28</v>
          </cell>
          <cell r="C12936" t="str">
            <v xml:space="preserve">BIPOLAR FCPS., ANGLED, 28CM, BL. 1,2 MM </v>
          </cell>
          <cell r="D12936" t="str">
            <v>PC</v>
          </cell>
          <cell r="E12936">
            <v>207</v>
          </cell>
          <cell r="F12936">
            <v>517.5</v>
          </cell>
        </row>
        <row r="12937">
          <cell r="A12937">
            <v>8092530</v>
          </cell>
          <cell r="B12937" t="str">
            <v>80-925-30</v>
          </cell>
          <cell r="C12937" t="str">
            <v xml:space="preserve">BIPOLAR FCPS., ANGLED, 30CM, BL. 1,2 MM </v>
          </cell>
          <cell r="D12937" t="str">
            <v>PC</v>
          </cell>
          <cell r="E12937">
            <v>219</v>
          </cell>
          <cell r="F12937">
            <v>547.5</v>
          </cell>
        </row>
        <row r="12938">
          <cell r="A12938">
            <v>8092612</v>
          </cell>
          <cell r="B12938" t="str">
            <v>80-926-12</v>
          </cell>
          <cell r="C12938" t="str">
            <v xml:space="preserve">NONSTICK BIP. FCPS.STR.,12CM,BLUNT, 1,0MM   </v>
          </cell>
          <cell r="D12938" t="str">
            <v>PC</v>
          </cell>
          <cell r="E12938">
            <v>201.5</v>
          </cell>
          <cell r="F12938">
            <v>503.75</v>
          </cell>
        </row>
        <row r="12939">
          <cell r="A12939">
            <v>8092616</v>
          </cell>
          <cell r="B12939" t="str">
            <v>80-926-16</v>
          </cell>
          <cell r="C12939" t="str">
            <v xml:space="preserve">NONSTICK BIP. FCPS.STR.,16CM,BLUNT, 1,0MM   </v>
          </cell>
          <cell r="D12939" t="str">
            <v>PC</v>
          </cell>
          <cell r="E12939">
            <v>201.5</v>
          </cell>
          <cell r="F12939">
            <v>503.75</v>
          </cell>
        </row>
        <row r="12940">
          <cell r="A12940">
            <v>8092618</v>
          </cell>
          <cell r="B12940" t="str">
            <v>80-926-18</v>
          </cell>
          <cell r="C12940" t="str">
            <v xml:space="preserve">NONSTICK BIP. FCPS.STR.,18CM,BLUNT, 1,0MM   </v>
          </cell>
          <cell r="D12940" t="str">
            <v>PC</v>
          </cell>
          <cell r="E12940">
            <v>201.5</v>
          </cell>
          <cell r="F12940">
            <v>503.75</v>
          </cell>
        </row>
        <row r="12941">
          <cell r="A12941">
            <v>8092620</v>
          </cell>
          <cell r="B12941" t="str">
            <v>80-926-20</v>
          </cell>
          <cell r="C12941" t="str">
            <v>NONSTICK BIP. FCPS.STRAIGHT,20CM,BLUNT,1,0MM</v>
          </cell>
          <cell r="D12941" t="str">
            <v>PC</v>
          </cell>
          <cell r="E12941">
            <v>209.5</v>
          </cell>
          <cell r="F12941">
            <v>523.75</v>
          </cell>
        </row>
        <row r="12942">
          <cell r="A12942">
            <v>8092622</v>
          </cell>
          <cell r="B12942" t="str">
            <v>80-926-22</v>
          </cell>
          <cell r="C12942" t="str">
            <v>NONSTICK BIP. FCPS.STRAIGHT,22CM,BLUNT,1,0MM</v>
          </cell>
          <cell r="D12942" t="str">
            <v>PC</v>
          </cell>
          <cell r="E12942">
            <v>209.5</v>
          </cell>
          <cell r="F12942">
            <v>523.75</v>
          </cell>
        </row>
        <row r="12943">
          <cell r="A12943">
            <v>8092712</v>
          </cell>
          <cell r="B12943" t="str">
            <v>80-927-12</v>
          </cell>
          <cell r="C12943" t="str">
            <v xml:space="preserve">NONSTICK BIP. FCPS.ANGLED,12CM,BLUNT, 1,0MM </v>
          </cell>
          <cell r="D12943" t="str">
            <v>PC</v>
          </cell>
          <cell r="E12943">
            <v>201.5</v>
          </cell>
          <cell r="F12943">
            <v>503.75</v>
          </cell>
        </row>
        <row r="12944">
          <cell r="A12944">
            <v>8092716</v>
          </cell>
          <cell r="B12944" t="str">
            <v>80-927-16</v>
          </cell>
          <cell r="C12944" t="str">
            <v xml:space="preserve">NONSTICK BIP. FCPS.ANGLED,16CM,BLUNT, 1,0MM </v>
          </cell>
          <cell r="D12944" t="str">
            <v>PC</v>
          </cell>
          <cell r="E12944">
            <v>201.5</v>
          </cell>
          <cell r="F12944">
            <v>503.75</v>
          </cell>
        </row>
        <row r="12945">
          <cell r="A12945">
            <v>8092718</v>
          </cell>
          <cell r="B12945" t="str">
            <v>80-927-18</v>
          </cell>
          <cell r="C12945" t="str">
            <v xml:space="preserve">NONSTICK BIP. FCPS.ANGLED,18CM,BLUNT, 1,0MM </v>
          </cell>
          <cell r="D12945" t="str">
            <v>PC</v>
          </cell>
          <cell r="E12945">
            <v>201.5</v>
          </cell>
          <cell r="F12945">
            <v>503.75</v>
          </cell>
        </row>
        <row r="12946">
          <cell r="A12946">
            <v>8092720</v>
          </cell>
          <cell r="B12946" t="str">
            <v>80-927-20</v>
          </cell>
          <cell r="C12946" t="str">
            <v xml:space="preserve">NONSTICK BIP. FCPS.ANGLED,20CM,BLUNT,1,0MM  </v>
          </cell>
          <cell r="D12946" t="str">
            <v>PC</v>
          </cell>
          <cell r="E12946">
            <v>216.5</v>
          </cell>
          <cell r="F12946">
            <v>541.25</v>
          </cell>
        </row>
        <row r="12947">
          <cell r="A12947">
            <v>8092722</v>
          </cell>
          <cell r="B12947" t="str">
            <v>80-927-22</v>
          </cell>
          <cell r="C12947" t="str">
            <v xml:space="preserve">NONSTICK BIP. FCPS.ANGLED,22CM,BLUNT,1,0MM  </v>
          </cell>
          <cell r="D12947" t="str">
            <v>PC</v>
          </cell>
          <cell r="E12947">
            <v>216.5</v>
          </cell>
          <cell r="F12947">
            <v>541.25</v>
          </cell>
        </row>
        <row r="12948">
          <cell r="A12948">
            <v>8092812</v>
          </cell>
          <cell r="B12948" t="str">
            <v>80-928-12</v>
          </cell>
          <cell r="C12948" t="str">
            <v xml:space="preserve">NONSTICK BIP. FCPS.STR.,12CM,BLUNT, 2,0MM   </v>
          </cell>
          <cell r="D12948" t="str">
            <v>PC</v>
          </cell>
          <cell r="E12948">
            <v>201.5</v>
          </cell>
          <cell r="F12948">
            <v>503.75</v>
          </cell>
        </row>
        <row r="12949">
          <cell r="A12949">
            <v>8092816</v>
          </cell>
          <cell r="B12949" t="str">
            <v>80-928-16</v>
          </cell>
          <cell r="C12949" t="str">
            <v xml:space="preserve">NONSTICK BIP. FCPS.STR.,16CM,BLUNT, 2,0MM   </v>
          </cell>
          <cell r="D12949" t="str">
            <v>PC</v>
          </cell>
          <cell r="E12949">
            <v>201.5</v>
          </cell>
          <cell r="F12949">
            <v>503.75</v>
          </cell>
        </row>
        <row r="12950">
          <cell r="A12950">
            <v>8092818</v>
          </cell>
          <cell r="B12950" t="str">
            <v>80-928-18</v>
          </cell>
          <cell r="C12950" t="str">
            <v xml:space="preserve">NONSTICK BIP. FCPS.STR.,18CM,BLUNT, 2,0MM   </v>
          </cell>
          <cell r="D12950" t="str">
            <v>PC</v>
          </cell>
          <cell r="E12950">
            <v>201.5</v>
          </cell>
          <cell r="F12950">
            <v>503.75</v>
          </cell>
        </row>
        <row r="12951">
          <cell r="A12951">
            <v>8092820</v>
          </cell>
          <cell r="B12951" t="str">
            <v>80-928-20</v>
          </cell>
          <cell r="C12951" t="str">
            <v>NONSTICK BIP. FCPS.STRAIGHT,20CM,BLUNT,2,0MM</v>
          </cell>
          <cell r="D12951" t="str">
            <v>PC</v>
          </cell>
          <cell r="E12951">
            <v>209.5</v>
          </cell>
          <cell r="F12951">
            <v>523.75</v>
          </cell>
        </row>
        <row r="12952">
          <cell r="A12952">
            <v>8092822</v>
          </cell>
          <cell r="B12952" t="str">
            <v>80-928-22</v>
          </cell>
          <cell r="C12952" t="str">
            <v>NONSTICK BIP. FCPS.STRAIGHT,22CM,BLUNT,2,0MM</v>
          </cell>
          <cell r="D12952" t="str">
            <v>PC</v>
          </cell>
          <cell r="E12952">
            <v>209.5</v>
          </cell>
          <cell r="F12952">
            <v>523.75</v>
          </cell>
        </row>
        <row r="12953">
          <cell r="A12953">
            <v>8092912</v>
          </cell>
          <cell r="B12953" t="str">
            <v>80-929-12</v>
          </cell>
          <cell r="C12953" t="str">
            <v xml:space="preserve">NONSTICK BIP. FCPS.ANGLED,12CM,BLUNT, 2,0MM </v>
          </cell>
          <cell r="D12953" t="str">
            <v>PC</v>
          </cell>
          <cell r="E12953">
            <v>201.5</v>
          </cell>
          <cell r="F12953">
            <v>503.75</v>
          </cell>
        </row>
        <row r="12954">
          <cell r="A12954">
            <v>8092916</v>
          </cell>
          <cell r="B12954" t="str">
            <v>80-929-16</v>
          </cell>
          <cell r="C12954" t="str">
            <v xml:space="preserve">NONSTICK BIP. FCPS.ANGLED,16CM,BLUNT, 2,0MM </v>
          </cell>
          <cell r="D12954" t="str">
            <v>PC</v>
          </cell>
          <cell r="E12954">
            <v>201.5</v>
          </cell>
          <cell r="F12954">
            <v>503.75</v>
          </cell>
        </row>
        <row r="12955">
          <cell r="A12955">
            <v>8092918</v>
          </cell>
          <cell r="B12955" t="str">
            <v>80-929-18</v>
          </cell>
          <cell r="C12955" t="str">
            <v xml:space="preserve">NONSTICK BIP. FCPS.ANGLED,18CM,BLUNT, 2,0MM </v>
          </cell>
          <cell r="D12955" t="str">
            <v>PC</v>
          </cell>
          <cell r="E12955">
            <v>201.5</v>
          </cell>
          <cell r="F12955">
            <v>503.75</v>
          </cell>
        </row>
        <row r="12956">
          <cell r="A12956">
            <v>8092920</v>
          </cell>
          <cell r="B12956" t="str">
            <v>80-929-20</v>
          </cell>
          <cell r="C12956" t="str">
            <v xml:space="preserve">NONSTICK BIP. FCPS.ANGLED,20CM,BLUNT, 2,0MM </v>
          </cell>
          <cell r="D12956" t="str">
            <v>PC</v>
          </cell>
          <cell r="E12956">
            <v>216.5</v>
          </cell>
          <cell r="F12956">
            <v>541.25</v>
          </cell>
        </row>
        <row r="12957">
          <cell r="A12957">
            <v>8092922</v>
          </cell>
          <cell r="B12957" t="str">
            <v>80-929-22</v>
          </cell>
          <cell r="C12957" t="str">
            <v xml:space="preserve">NONSTICK BIP. FCPS.ANGLED,22CM,BLUNT, 2,0MM </v>
          </cell>
          <cell r="D12957" t="str">
            <v>PC</v>
          </cell>
          <cell r="E12957">
            <v>216.5</v>
          </cell>
          <cell r="F12957">
            <v>541.25</v>
          </cell>
        </row>
        <row r="12958">
          <cell r="A12958">
            <v>8093116</v>
          </cell>
          <cell r="B12958" t="str">
            <v>80-931-16</v>
          </cell>
          <cell r="C12958" t="str">
            <v xml:space="preserve">BIPOL FORCEPS BAJON., 16 CM PT, 0,3MM   </v>
          </cell>
          <cell r="D12958" t="str">
            <v>PC</v>
          </cell>
          <cell r="E12958">
            <v>154</v>
          </cell>
          <cell r="F12958">
            <v>385</v>
          </cell>
        </row>
        <row r="12959">
          <cell r="A12959">
            <v>8093118</v>
          </cell>
          <cell r="B12959" t="str">
            <v>80-931-18</v>
          </cell>
          <cell r="C12959" t="str">
            <v xml:space="preserve">BIPOLAR FCPS., BAJON. 18CM, POI. 0,3 MM </v>
          </cell>
          <cell r="D12959" t="str">
            <v>PC</v>
          </cell>
          <cell r="E12959">
            <v>152.5</v>
          </cell>
          <cell r="F12959">
            <v>381.25</v>
          </cell>
        </row>
        <row r="12960">
          <cell r="A12960">
            <v>8093120</v>
          </cell>
          <cell r="B12960" t="str">
            <v>80-931-20</v>
          </cell>
          <cell r="C12960" t="str">
            <v xml:space="preserve">BIPOL, FORCEPS, BAJON, 20CM, PT 0,3MM   </v>
          </cell>
          <cell r="D12960" t="str">
            <v>PC</v>
          </cell>
          <cell r="E12960">
            <v>154</v>
          </cell>
          <cell r="F12960">
            <v>385</v>
          </cell>
        </row>
        <row r="12961">
          <cell r="A12961">
            <v>8093124</v>
          </cell>
          <cell r="B12961" t="str">
            <v>80-931-24</v>
          </cell>
          <cell r="C12961" t="str">
            <v xml:space="preserve">BIPOL FORCEPS BAJON., 24 CM PT, 0,3MM   </v>
          </cell>
          <cell r="D12961" t="str">
            <v>PC</v>
          </cell>
          <cell r="E12961">
            <v>197</v>
          </cell>
          <cell r="F12961">
            <v>492.5</v>
          </cell>
        </row>
        <row r="12962">
          <cell r="A12962">
            <v>8093126</v>
          </cell>
          <cell r="B12962" t="str">
            <v>80-931-26</v>
          </cell>
          <cell r="C12962" t="str">
            <v xml:space="preserve">BIPOLAR FCPS., BAJON. 26CM, POI. 0,3 MM </v>
          </cell>
          <cell r="D12962" t="str">
            <v>PC</v>
          </cell>
          <cell r="E12962">
            <v>224</v>
          </cell>
          <cell r="F12962">
            <v>560</v>
          </cell>
        </row>
        <row r="12963">
          <cell r="A12963">
            <v>8093128</v>
          </cell>
          <cell r="B12963" t="str">
            <v>80-931-28</v>
          </cell>
          <cell r="C12963" t="str">
            <v xml:space="preserve">BIPOLAR FCPS., BAJON. 28CM, POI. 0,3 MM </v>
          </cell>
          <cell r="D12963" t="str">
            <v>PC</v>
          </cell>
          <cell r="E12963">
            <v>224</v>
          </cell>
          <cell r="F12963">
            <v>560</v>
          </cell>
        </row>
        <row r="12964">
          <cell r="A12964">
            <v>8093130</v>
          </cell>
          <cell r="B12964" t="str">
            <v>80-931-30</v>
          </cell>
          <cell r="C12964" t="str">
            <v xml:space="preserve">BIPOLAR FCPS., BAJON. 30CM, POI. 0,3 MM </v>
          </cell>
          <cell r="D12964" t="str">
            <v>PC</v>
          </cell>
          <cell r="E12964">
            <v>247.5</v>
          </cell>
          <cell r="F12964">
            <v>618.75</v>
          </cell>
        </row>
        <row r="12965">
          <cell r="A12965">
            <v>8093218</v>
          </cell>
          <cell r="B12965" t="str">
            <v>80-932-18</v>
          </cell>
          <cell r="C12965" t="str">
            <v xml:space="preserve">NONSTICK BIP. FCPS.BAJON.18CM,POINTED,0,3MM </v>
          </cell>
          <cell r="D12965" t="str">
            <v>PC</v>
          </cell>
          <cell r="E12965">
            <v>243</v>
          </cell>
          <cell r="F12965">
            <v>607.5</v>
          </cell>
        </row>
        <row r="12966">
          <cell r="A12966">
            <v>8093220</v>
          </cell>
          <cell r="B12966" t="str">
            <v>80-932-20</v>
          </cell>
          <cell r="C12966" t="str">
            <v xml:space="preserve">NONSTICK BIP. FCPS.BAJON.20CM,POINTED,0,3MM </v>
          </cell>
          <cell r="D12966" t="str">
            <v>PC</v>
          </cell>
          <cell r="E12966">
            <v>243</v>
          </cell>
          <cell r="F12966">
            <v>607.5</v>
          </cell>
        </row>
        <row r="12967">
          <cell r="A12967">
            <v>8093222</v>
          </cell>
          <cell r="B12967" t="str">
            <v>80-932-22</v>
          </cell>
          <cell r="C12967" t="str">
            <v xml:space="preserve">NONSTICK BIP. FCPS.BAJON.22CM,POINTED,0,3MM </v>
          </cell>
          <cell r="D12967" t="str">
            <v>PC</v>
          </cell>
          <cell r="E12967">
            <v>250</v>
          </cell>
          <cell r="F12967">
            <v>625</v>
          </cell>
        </row>
        <row r="12968">
          <cell r="A12968">
            <v>8093224</v>
          </cell>
          <cell r="B12968" t="str">
            <v>80-932-24</v>
          </cell>
          <cell r="C12968" t="str">
            <v xml:space="preserve">NONSTICK BIP. FCPS.BAJON.24CM,POINTED,0,3MM </v>
          </cell>
          <cell r="D12968" t="str">
            <v>PC</v>
          </cell>
          <cell r="E12968">
            <v>250</v>
          </cell>
          <cell r="F12968">
            <v>625</v>
          </cell>
        </row>
        <row r="12969">
          <cell r="A12969">
            <v>8093318</v>
          </cell>
          <cell r="B12969" t="str">
            <v>80-933-18</v>
          </cell>
          <cell r="C12969" t="str">
            <v xml:space="preserve">NONSTICK BIP. FCPS.BAJON.18CM,BLUNT, 0,6MM  </v>
          </cell>
          <cell r="D12969" t="str">
            <v>PC</v>
          </cell>
          <cell r="E12969">
            <v>243</v>
          </cell>
          <cell r="F12969">
            <v>607.5</v>
          </cell>
        </row>
        <row r="12970">
          <cell r="A12970">
            <v>8093320</v>
          </cell>
          <cell r="B12970" t="str">
            <v>80-933-20</v>
          </cell>
          <cell r="C12970" t="str">
            <v xml:space="preserve">NONSTICK BIP. FCPS.BAJON.20CM,BLUNT, 0,6MM  </v>
          </cell>
          <cell r="D12970" t="str">
            <v>PC</v>
          </cell>
          <cell r="E12970">
            <v>243</v>
          </cell>
          <cell r="F12970">
            <v>607.5</v>
          </cell>
        </row>
        <row r="12971">
          <cell r="A12971">
            <v>8093322</v>
          </cell>
          <cell r="B12971" t="str">
            <v>80-933-22</v>
          </cell>
          <cell r="C12971" t="str">
            <v xml:space="preserve">NONSTICK BIP. FCPS.BAJON.22CM,BLUNT, 0,6MM  </v>
          </cell>
          <cell r="D12971" t="str">
            <v>PC</v>
          </cell>
          <cell r="E12971">
            <v>250</v>
          </cell>
          <cell r="F12971">
            <v>625</v>
          </cell>
        </row>
        <row r="12972">
          <cell r="A12972">
            <v>8093324</v>
          </cell>
          <cell r="B12972" t="str">
            <v>80-933-24</v>
          </cell>
          <cell r="C12972" t="str">
            <v xml:space="preserve">NONSTICK BIP. FCPS.BAJON.24CM,BLUNT, 0,6MM  </v>
          </cell>
          <cell r="D12972" t="str">
            <v>PC</v>
          </cell>
          <cell r="E12972">
            <v>250</v>
          </cell>
          <cell r="F12972">
            <v>625</v>
          </cell>
        </row>
        <row r="12973">
          <cell r="A12973">
            <v>8093412</v>
          </cell>
          <cell r="B12973" t="str">
            <v>80-934-12</v>
          </cell>
          <cell r="C12973" t="str">
            <v xml:space="preserve">BIPOLAR FCPS., 12CM, BLUNT, 2,0 MM      </v>
          </cell>
          <cell r="D12973" t="str">
            <v>PC</v>
          </cell>
          <cell r="E12973">
            <v>121.5</v>
          </cell>
          <cell r="F12973">
            <v>303.75</v>
          </cell>
        </row>
        <row r="12974">
          <cell r="A12974">
            <v>8093416</v>
          </cell>
          <cell r="B12974" t="str">
            <v>80-934-16</v>
          </cell>
          <cell r="C12974" t="str">
            <v xml:space="preserve">BIPOLAR FCPS., 16CM, BLUNT, 2,0 MM      </v>
          </cell>
          <cell r="D12974" t="str">
            <v>PC</v>
          </cell>
          <cell r="E12974">
            <v>127</v>
          </cell>
          <cell r="F12974">
            <v>317.5</v>
          </cell>
        </row>
        <row r="12975">
          <cell r="A12975">
            <v>8093418</v>
          </cell>
          <cell r="B12975" t="str">
            <v>80-934-18</v>
          </cell>
          <cell r="C12975" t="str">
            <v xml:space="preserve">BIPOLAR FCPS., 18CM, BLUNT, 2,0 MM      </v>
          </cell>
          <cell r="D12975" t="str">
            <v>PC</v>
          </cell>
          <cell r="E12975">
            <v>128.5</v>
          </cell>
          <cell r="F12975">
            <v>321.25</v>
          </cell>
        </row>
        <row r="12976">
          <cell r="A12976">
            <v>8093420</v>
          </cell>
          <cell r="B12976" t="str">
            <v>80-934-20</v>
          </cell>
          <cell r="C12976" t="str">
            <v xml:space="preserve">BIPOL.FORC.STR., 20CM, BLUNT 2,0MM      </v>
          </cell>
          <cell r="D12976" t="str">
            <v>PC</v>
          </cell>
          <cell r="E12976">
            <v>128.5</v>
          </cell>
          <cell r="F12976">
            <v>321.25</v>
          </cell>
        </row>
        <row r="12977">
          <cell r="A12977">
            <v>8093422</v>
          </cell>
          <cell r="B12977" t="str">
            <v>80-934-22</v>
          </cell>
          <cell r="C12977" t="str">
            <v xml:space="preserve">BIPOLAR FCPS., 22CM, BLUNT, 2,0 MM      </v>
          </cell>
          <cell r="D12977" t="str">
            <v>PC</v>
          </cell>
          <cell r="E12977">
            <v>135.5</v>
          </cell>
          <cell r="F12977">
            <v>338.75</v>
          </cell>
        </row>
        <row r="12978">
          <cell r="A12978">
            <v>8093424</v>
          </cell>
          <cell r="B12978" t="str">
            <v>80-934-24</v>
          </cell>
          <cell r="C12978" t="str">
            <v xml:space="preserve">BIPOLAR FCPS., 24CM, BLUNT, 2,0 MM      </v>
          </cell>
          <cell r="D12978" t="str">
            <v>PC</v>
          </cell>
          <cell r="E12978">
            <v>144</v>
          </cell>
          <cell r="F12978">
            <v>360</v>
          </cell>
        </row>
        <row r="12979">
          <cell r="A12979">
            <v>8093426</v>
          </cell>
          <cell r="B12979" t="str">
            <v>80-934-26</v>
          </cell>
          <cell r="C12979" t="str">
            <v xml:space="preserve">BIPOLAR FCPS., 26CM, BLUNT, 2,0 MM      </v>
          </cell>
          <cell r="D12979" t="str">
            <v>PC</v>
          </cell>
          <cell r="E12979">
            <v>188</v>
          </cell>
          <cell r="F12979">
            <v>470</v>
          </cell>
        </row>
        <row r="12980">
          <cell r="A12980">
            <v>8093428</v>
          </cell>
          <cell r="B12980" t="str">
            <v>80-934-28</v>
          </cell>
          <cell r="C12980" t="str">
            <v xml:space="preserve">BIPOLAR FCPS., 28CM, BLUNT, 2,0 MM      </v>
          </cell>
          <cell r="D12980" t="str">
            <v>PC</v>
          </cell>
          <cell r="E12980">
            <v>198.5</v>
          </cell>
          <cell r="F12980">
            <v>496.25</v>
          </cell>
        </row>
        <row r="12981">
          <cell r="A12981">
            <v>8093430</v>
          </cell>
          <cell r="B12981" t="str">
            <v>80-934-30</v>
          </cell>
          <cell r="C12981" t="str">
            <v xml:space="preserve">BIPOLAR FCPS., 30CM, BLUNT, 2,0 MM      </v>
          </cell>
          <cell r="D12981" t="str">
            <v>PC</v>
          </cell>
          <cell r="E12981">
            <v>219</v>
          </cell>
          <cell r="F12981">
            <v>547.5</v>
          </cell>
        </row>
        <row r="12982">
          <cell r="A12982">
            <v>8093512</v>
          </cell>
          <cell r="B12982" t="str">
            <v>80-935-12</v>
          </cell>
          <cell r="C12982" t="str">
            <v>BIPOLAR FORCEPS, ANGLED,12CM BLUNT 2,0MM</v>
          </cell>
          <cell r="D12982" t="str">
            <v>PC</v>
          </cell>
          <cell r="E12982">
            <v>123.5</v>
          </cell>
          <cell r="F12982">
            <v>308.75</v>
          </cell>
        </row>
        <row r="12983">
          <cell r="A12983">
            <v>8093516</v>
          </cell>
          <cell r="B12983" t="str">
            <v>80-935-16</v>
          </cell>
          <cell r="C12983" t="str">
            <v>BIPOLAR FORCEPS, ANGLED,16CM BLUNT 2,0MM</v>
          </cell>
          <cell r="D12983" t="str">
            <v>PC</v>
          </cell>
          <cell r="E12983">
            <v>135.5</v>
          </cell>
          <cell r="F12983">
            <v>338.75</v>
          </cell>
        </row>
        <row r="12984">
          <cell r="A12984">
            <v>8093518</v>
          </cell>
          <cell r="B12984" t="str">
            <v>80-935-18</v>
          </cell>
          <cell r="C12984" t="str">
            <v>BIPOLAR FORCEPS, ANGLED,18CM BLUNT 2,0MM</v>
          </cell>
          <cell r="D12984" t="str">
            <v>PC</v>
          </cell>
          <cell r="E12984">
            <v>140</v>
          </cell>
          <cell r="F12984">
            <v>350</v>
          </cell>
        </row>
        <row r="12985">
          <cell r="A12985">
            <v>8093520</v>
          </cell>
          <cell r="B12985" t="str">
            <v>80-935-20</v>
          </cell>
          <cell r="C12985" t="str">
            <v>BIPOLAR FORCEPS, ANGLED,20CM BLUNT 2,0MM</v>
          </cell>
          <cell r="D12985" t="str">
            <v>PC</v>
          </cell>
          <cell r="E12985">
            <v>140</v>
          </cell>
          <cell r="F12985">
            <v>350</v>
          </cell>
        </row>
        <row r="12986">
          <cell r="A12986">
            <v>8093522</v>
          </cell>
          <cell r="B12986" t="str">
            <v>80-935-22</v>
          </cell>
          <cell r="C12986" t="str">
            <v>BIPOLAR FORCEPS, ANGLED,22CM BLUNT 2,0MM</v>
          </cell>
          <cell r="D12986" t="str">
            <v>PC</v>
          </cell>
          <cell r="E12986">
            <v>144</v>
          </cell>
          <cell r="F12986">
            <v>360</v>
          </cell>
        </row>
        <row r="12987">
          <cell r="A12987">
            <v>8093524</v>
          </cell>
          <cell r="B12987" t="str">
            <v>80-935-24</v>
          </cell>
          <cell r="C12987" t="str">
            <v>BIPOLAR FORCEPS, ANGLED,24CM BLUNT 2,0MM</v>
          </cell>
          <cell r="D12987" t="str">
            <v>PC</v>
          </cell>
          <cell r="E12987">
            <v>186.5</v>
          </cell>
          <cell r="F12987">
            <v>466.25</v>
          </cell>
        </row>
        <row r="12988">
          <cell r="A12988">
            <v>8093526</v>
          </cell>
          <cell r="B12988" t="str">
            <v>80-935-26</v>
          </cell>
          <cell r="C12988" t="str">
            <v>BIPOLAR FORCEPS, ANGLED,26CM BLUNT 2,0MM</v>
          </cell>
          <cell r="D12988" t="str">
            <v>PC</v>
          </cell>
          <cell r="E12988">
            <v>194.5</v>
          </cell>
          <cell r="F12988">
            <v>486.25</v>
          </cell>
        </row>
        <row r="12989">
          <cell r="A12989">
            <v>8093528</v>
          </cell>
          <cell r="B12989" t="str">
            <v>80-935-28</v>
          </cell>
          <cell r="C12989" t="str">
            <v>BIPOLAR FORCEPS, ANGLED,28CM BLUNT 2,0MM</v>
          </cell>
          <cell r="D12989" t="str">
            <v>PC</v>
          </cell>
          <cell r="E12989">
            <v>207</v>
          </cell>
          <cell r="F12989">
            <v>517.5</v>
          </cell>
        </row>
        <row r="12990">
          <cell r="A12990">
            <v>8093530</v>
          </cell>
          <cell r="B12990" t="str">
            <v>80-935-30</v>
          </cell>
          <cell r="C12990" t="str">
            <v>BIPOLAR FORCEPS, ANGLED,30CM BLUNT 2,0MM</v>
          </cell>
          <cell r="D12990" t="str">
            <v>PC</v>
          </cell>
          <cell r="E12990">
            <v>219</v>
          </cell>
          <cell r="F12990">
            <v>547.5</v>
          </cell>
        </row>
        <row r="12991">
          <cell r="A12991">
            <v>8094516</v>
          </cell>
          <cell r="B12991" t="str">
            <v>80-945-16</v>
          </cell>
          <cell r="C12991" t="str">
            <v>BIPOLAR FORCEPS, BAJON, 16CM BLUNT 1,2MM</v>
          </cell>
          <cell r="D12991" t="str">
            <v>PC</v>
          </cell>
          <cell r="E12991">
            <v>147.5</v>
          </cell>
          <cell r="F12991">
            <v>368.75</v>
          </cell>
        </row>
        <row r="12992">
          <cell r="A12992">
            <v>8094518</v>
          </cell>
          <cell r="B12992" t="str">
            <v>80-945-18</v>
          </cell>
          <cell r="C12992" t="str">
            <v>BIPOLAR FORCEPS, BAJON, 18CM BLUNT 1,2MM</v>
          </cell>
          <cell r="D12992" t="str">
            <v>PC</v>
          </cell>
          <cell r="E12992">
            <v>140</v>
          </cell>
          <cell r="F12992">
            <v>350</v>
          </cell>
        </row>
        <row r="12993">
          <cell r="A12993">
            <v>8094520</v>
          </cell>
          <cell r="B12993" t="str">
            <v>80-945-20</v>
          </cell>
          <cell r="C12993" t="str">
            <v>BIPOLAR FORCEPS, BAJON, 20CM BLUNT 1,2MM</v>
          </cell>
          <cell r="D12993" t="str">
            <v>PC</v>
          </cell>
          <cell r="E12993">
            <v>144</v>
          </cell>
          <cell r="F12993">
            <v>360</v>
          </cell>
        </row>
        <row r="12994">
          <cell r="A12994">
            <v>8094524</v>
          </cell>
          <cell r="B12994" t="str">
            <v>80-945-24</v>
          </cell>
          <cell r="C12994" t="str">
            <v>BIPOLAR FORCEPS, BAJON, 24CM BLUNT 1,2MM</v>
          </cell>
          <cell r="D12994" t="str">
            <v>PC</v>
          </cell>
          <cell r="E12994">
            <v>183</v>
          </cell>
          <cell r="F12994">
            <v>457.5</v>
          </cell>
        </row>
        <row r="12995">
          <cell r="A12995">
            <v>8094526</v>
          </cell>
          <cell r="B12995" t="str">
            <v>80-945-26</v>
          </cell>
          <cell r="C12995" t="str">
            <v>BIPOLAR FORCEPS, BAJON, 26CM BLUNT 1,2MM</v>
          </cell>
          <cell r="D12995" t="str">
            <v>PC</v>
          </cell>
          <cell r="E12995">
            <v>220.5</v>
          </cell>
          <cell r="F12995">
            <v>551.25</v>
          </cell>
        </row>
        <row r="12996">
          <cell r="A12996">
            <v>8094528</v>
          </cell>
          <cell r="B12996" t="str">
            <v>80-945-28</v>
          </cell>
          <cell r="C12996" t="str">
            <v>BIPOLAR FORCEPS, BAJON, 28CM BLUNT 1,2MM</v>
          </cell>
          <cell r="D12996" t="str">
            <v>PC</v>
          </cell>
          <cell r="E12996">
            <v>220.5</v>
          </cell>
          <cell r="F12996">
            <v>551.25</v>
          </cell>
        </row>
        <row r="12997">
          <cell r="A12997">
            <v>8094530</v>
          </cell>
          <cell r="B12997" t="str">
            <v>80-945-30</v>
          </cell>
          <cell r="C12997" t="str">
            <v>BIPOLAR FORCEPS, BAJON, 30CM BLUNT 1,2MM</v>
          </cell>
          <cell r="D12997" t="str">
            <v>PC</v>
          </cell>
          <cell r="E12997">
            <v>242.5</v>
          </cell>
          <cell r="F12997">
            <v>606.25</v>
          </cell>
        </row>
        <row r="12998">
          <cell r="A12998">
            <v>8094618</v>
          </cell>
          <cell r="B12998" t="str">
            <v>80-946-18</v>
          </cell>
          <cell r="C12998" t="str">
            <v xml:space="preserve">BIP.PINZ.NONST.BAJON.18CM,BLUNT, 1,0MM  </v>
          </cell>
          <cell r="D12998" t="str">
            <v>PC</v>
          </cell>
          <cell r="E12998">
            <v>243</v>
          </cell>
          <cell r="F12998">
            <v>607.5</v>
          </cell>
        </row>
        <row r="12999">
          <cell r="A12999">
            <v>8094620</v>
          </cell>
          <cell r="B12999" t="str">
            <v>80-946-20</v>
          </cell>
          <cell r="C12999" t="str">
            <v xml:space="preserve">BIP.PINZ.NONST.BAJON.20CM,BLUNT, 1,0MM  </v>
          </cell>
          <cell r="D12999" t="str">
            <v>PC</v>
          </cell>
          <cell r="E12999">
            <v>243</v>
          </cell>
          <cell r="F12999">
            <v>607.5</v>
          </cell>
        </row>
        <row r="13000">
          <cell r="A13000">
            <v>8094622</v>
          </cell>
          <cell r="B13000" t="str">
            <v>80-946-22</v>
          </cell>
          <cell r="C13000" t="str">
            <v xml:space="preserve">BIP.PINZ.NONST.BAJON.22CM,BLUNT, 1,0MM  </v>
          </cell>
          <cell r="D13000" t="str">
            <v>PC</v>
          </cell>
          <cell r="E13000">
            <v>250</v>
          </cell>
          <cell r="F13000">
            <v>625</v>
          </cell>
        </row>
        <row r="13001">
          <cell r="A13001">
            <v>8094624</v>
          </cell>
          <cell r="B13001" t="str">
            <v>80-946-24</v>
          </cell>
          <cell r="C13001" t="str">
            <v xml:space="preserve">BIP.PINZ.NONST.BAJON.24CM,BLUNT, 1,0MM  </v>
          </cell>
          <cell r="D13001" t="str">
            <v>PC</v>
          </cell>
          <cell r="E13001">
            <v>250</v>
          </cell>
          <cell r="F13001">
            <v>625</v>
          </cell>
        </row>
        <row r="13002">
          <cell r="A13002">
            <v>8094718</v>
          </cell>
          <cell r="B13002" t="str">
            <v>80-947-18</v>
          </cell>
          <cell r="C13002" t="str">
            <v xml:space="preserve">BIP.PINZ.NONST.BAJON.18CM,BLUNT, 2,0MM  </v>
          </cell>
          <cell r="D13002" t="str">
            <v>PC</v>
          </cell>
          <cell r="E13002">
            <v>243</v>
          </cell>
          <cell r="F13002">
            <v>607.5</v>
          </cell>
        </row>
        <row r="13003">
          <cell r="A13003">
            <v>8094720</v>
          </cell>
          <cell r="B13003" t="str">
            <v>80-947-20</v>
          </cell>
          <cell r="C13003" t="str">
            <v xml:space="preserve">BIP.PINZ.NONST.BAJON.20CM,BLUNT, 2,0MM  </v>
          </cell>
          <cell r="D13003" t="str">
            <v>PC</v>
          </cell>
          <cell r="E13003">
            <v>243</v>
          </cell>
          <cell r="F13003">
            <v>607.5</v>
          </cell>
        </row>
        <row r="13004">
          <cell r="A13004">
            <v>8094722</v>
          </cell>
          <cell r="B13004" t="str">
            <v>80-947-22</v>
          </cell>
          <cell r="C13004" t="str">
            <v xml:space="preserve">BIP.PINZ.NONST.BAJON.22CM,BLUNT, 2,0MM  </v>
          </cell>
          <cell r="D13004" t="str">
            <v>PC</v>
          </cell>
          <cell r="E13004">
            <v>250</v>
          </cell>
          <cell r="F13004">
            <v>625</v>
          </cell>
        </row>
        <row r="13005">
          <cell r="A13005">
            <v>8094724</v>
          </cell>
          <cell r="B13005" t="str">
            <v>80-947-24</v>
          </cell>
          <cell r="C13005" t="str">
            <v xml:space="preserve">BIP.PINZ.NONST.BAJON.24CM,BLUNT, 2,0MM  </v>
          </cell>
          <cell r="D13005" t="str">
            <v>PC</v>
          </cell>
          <cell r="E13005">
            <v>250</v>
          </cell>
          <cell r="F13005">
            <v>625</v>
          </cell>
        </row>
        <row r="13006">
          <cell r="A13006">
            <v>8094816</v>
          </cell>
          <cell r="B13006" t="str">
            <v>80-948-16</v>
          </cell>
          <cell r="C13006" t="str">
            <v>BIPOLAR FORCEPS, BAJON, 16CM BLUNT 2,0MM</v>
          </cell>
          <cell r="D13006" t="str">
            <v>PC</v>
          </cell>
          <cell r="E13006">
            <v>144</v>
          </cell>
          <cell r="F13006">
            <v>360</v>
          </cell>
        </row>
        <row r="13007">
          <cell r="A13007">
            <v>8094818</v>
          </cell>
          <cell r="B13007" t="str">
            <v>80-948-18</v>
          </cell>
          <cell r="C13007" t="str">
            <v>BIPOLAR FORCEPS, BAJON, 18CM BLUNT 2,0MM</v>
          </cell>
          <cell r="D13007" t="str">
            <v>PC</v>
          </cell>
          <cell r="E13007">
            <v>140</v>
          </cell>
          <cell r="F13007">
            <v>350</v>
          </cell>
        </row>
        <row r="13008">
          <cell r="A13008">
            <v>8094820</v>
          </cell>
          <cell r="B13008" t="str">
            <v>80-948-20</v>
          </cell>
          <cell r="C13008" t="str">
            <v>BIPOLAR FORCEPS, BAJON, 20CM BLUNT 2,0MM</v>
          </cell>
          <cell r="D13008" t="str">
            <v>PC</v>
          </cell>
          <cell r="E13008">
            <v>140</v>
          </cell>
          <cell r="F13008">
            <v>350</v>
          </cell>
        </row>
        <row r="13009">
          <cell r="A13009">
            <v>8094824</v>
          </cell>
          <cell r="B13009" t="str">
            <v>80-948-24</v>
          </cell>
          <cell r="C13009" t="str">
            <v>BIPOLAR FORCEPS, BAJON, 24CM BLUNT 2,0MM</v>
          </cell>
          <cell r="D13009" t="str">
            <v>PC</v>
          </cell>
          <cell r="E13009">
            <v>180</v>
          </cell>
          <cell r="F13009">
            <v>450</v>
          </cell>
        </row>
        <row r="13010">
          <cell r="A13010">
            <v>8094826</v>
          </cell>
          <cell r="B13010" t="str">
            <v>80-948-26</v>
          </cell>
          <cell r="C13010" t="str">
            <v>BIPOLAR FORCEPS, BAJON, 26CM BLUNT 2,0MM</v>
          </cell>
          <cell r="D13010" t="str">
            <v>PC</v>
          </cell>
          <cell r="E13010">
            <v>220.5</v>
          </cell>
          <cell r="F13010">
            <v>551.25</v>
          </cell>
        </row>
        <row r="13011">
          <cell r="A13011">
            <v>8094828</v>
          </cell>
          <cell r="B13011" t="str">
            <v>80-948-28</v>
          </cell>
          <cell r="C13011" t="str">
            <v>BIPOLAR FORCEPS, BAJON, 28CM BLUNT 2,0MM</v>
          </cell>
          <cell r="D13011" t="str">
            <v>PC</v>
          </cell>
          <cell r="E13011">
            <v>220.5</v>
          </cell>
          <cell r="F13011">
            <v>551.25</v>
          </cell>
        </row>
        <row r="13012">
          <cell r="A13012">
            <v>8094830</v>
          </cell>
          <cell r="B13012" t="str">
            <v>80-948-30</v>
          </cell>
          <cell r="C13012" t="str">
            <v>BIPOLAR FORCEPS, BAJON, 30CM BLUNT 2,0MM</v>
          </cell>
          <cell r="D13012" t="str">
            <v>PC</v>
          </cell>
          <cell r="E13012">
            <v>242.5</v>
          </cell>
          <cell r="F13012">
            <v>606.25</v>
          </cell>
        </row>
        <row r="13013">
          <cell r="A13013">
            <v>8095020</v>
          </cell>
          <cell r="B13013" t="str">
            <v>80-950-20</v>
          </cell>
          <cell r="C13013" t="str">
            <v xml:space="preserve">BIPOL.FORC.NEURO STR., 20CM, STR. 0,5MM </v>
          </cell>
          <cell r="D13013" t="str">
            <v>PC</v>
          </cell>
          <cell r="E13013">
            <v>140</v>
          </cell>
          <cell r="F13013">
            <v>350</v>
          </cell>
        </row>
        <row r="13014">
          <cell r="A13014">
            <v>8095120</v>
          </cell>
          <cell r="B13014" t="str">
            <v>80-951-20</v>
          </cell>
          <cell r="C13014" t="str">
            <v>BIPOL.FORC.NEURO CUR., 20CM, STRE. 0,8MM</v>
          </cell>
          <cell r="D13014" t="str">
            <v>PC</v>
          </cell>
          <cell r="E13014">
            <v>149</v>
          </cell>
          <cell r="F13014">
            <v>372.5</v>
          </cell>
        </row>
        <row r="13015">
          <cell r="A13015">
            <v>8095222</v>
          </cell>
          <cell r="B13015" t="str">
            <v>80-952-22</v>
          </cell>
          <cell r="C13015" t="str">
            <v xml:space="preserve">BIPOL.FORC.NEURO STR., 22CM, CUR. 0,5MM </v>
          </cell>
          <cell r="D13015" t="str">
            <v>PC</v>
          </cell>
          <cell r="E13015">
            <v>166.5</v>
          </cell>
          <cell r="F13015">
            <v>416.25</v>
          </cell>
        </row>
        <row r="13016">
          <cell r="A13016">
            <v>8095322</v>
          </cell>
          <cell r="B13016" t="str">
            <v>80-953-22</v>
          </cell>
          <cell r="C13016" t="str">
            <v xml:space="preserve">BIPOL.FORC.NEURO CUR., 22CM, CUR. 0,5MM </v>
          </cell>
          <cell r="D13016" t="str">
            <v>PC</v>
          </cell>
          <cell r="E13016">
            <v>180</v>
          </cell>
          <cell r="F13016">
            <v>450</v>
          </cell>
        </row>
        <row r="13017">
          <cell r="A13017">
            <v>8095422</v>
          </cell>
          <cell r="B13017" t="str">
            <v>80-954-22</v>
          </cell>
          <cell r="C13017" t="str">
            <v xml:space="preserve">BIPOL.FORC.NEURO CUR., 22CM, CUR. 0,5MM </v>
          </cell>
          <cell r="D13017" t="str">
            <v>PC</v>
          </cell>
          <cell r="E13017">
            <v>180</v>
          </cell>
          <cell r="F13017">
            <v>450</v>
          </cell>
        </row>
        <row r="13018">
          <cell r="A13018">
            <v>8095522</v>
          </cell>
          <cell r="B13018" t="str">
            <v>80-955-22</v>
          </cell>
          <cell r="C13018" t="str">
            <v xml:space="preserve">BIP. FCPS. NEURO STR. 22CM, BAJ. 0,8MM  </v>
          </cell>
          <cell r="D13018" t="str">
            <v>PC</v>
          </cell>
          <cell r="E13018">
            <v>180</v>
          </cell>
          <cell r="F13018">
            <v>450</v>
          </cell>
        </row>
        <row r="13019">
          <cell r="A13019">
            <v>8095622</v>
          </cell>
          <cell r="B13019" t="str">
            <v>80-956-22</v>
          </cell>
          <cell r="C13019" t="str">
            <v>BIPOL.FORC.NEURO CUR., 22CM, BAJO. 0,8MM</v>
          </cell>
          <cell r="D13019" t="str">
            <v>PC</v>
          </cell>
          <cell r="E13019">
            <v>180</v>
          </cell>
          <cell r="F13019">
            <v>450</v>
          </cell>
        </row>
        <row r="13020">
          <cell r="A13020">
            <v>8095722</v>
          </cell>
          <cell r="B13020" t="str">
            <v>80-957-22</v>
          </cell>
          <cell r="C13020" t="str">
            <v xml:space="preserve">BIPOL.FORC.NEURO CUR., 22CM, BAJ. 0,8MM </v>
          </cell>
          <cell r="D13020" t="str">
            <v>PC</v>
          </cell>
          <cell r="E13020">
            <v>180</v>
          </cell>
          <cell r="F13020">
            <v>450</v>
          </cell>
        </row>
        <row r="13021">
          <cell r="A13021">
            <v>8095824</v>
          </cell>
          <cell r="B13021" t="str">
            <v>80-958-24</v>
          </cell>
          <cell r="C13021" t="str">
            <v xml:space="preserve">BIP. FCPS. NEURO STR.  24CM, BAJ. 0,5MM </v>
          </cell>
          <cell r="D13021" t="str">
            <v>PC</v>
          </cell>
          <cell r="E13021">
            <v>197</v>
          </cell>
          <cell r="F13021">
            <v>492.5</v>
          </cell>
        </row>
        <row r="13022">
          <cell r="A13022">
            <v>8095924</v>
          </cell>
          <cell r="B13022" t="str">
            <v>80-959-24</v>
          </cell>
          <cell r="C13022" t="str">
            <v>BIPOL. FCPS. NEURO CUR.  7CM, BAJ. 0,3MM</v>
          </cell>
          <cell r="D13022" t="str">
            <v>PC</v>
          </cell>
          <cell r="E13022">
            <v>207</v>
          </cell>
          <cell r="F13022">
            <v>517.5</v>
          </cell>
        </row>
        <row r="13023">
          <cell r="A13023">
            <v>8096024</v>
          </cell>
          <cell r="B13023" t="str">
            <v>80-960-24</v>
          </cell>
          <cell r="C13023" t="str">
            <v xml:space="preserve">BIPOL.FORC.NEURO CUR., 24CM, BAJ. 0,8MM </v>
          </cell>
          <cell r="D13023" t="str">
            <v>PC</v>
          </cell>
          <cell r="E13023">
            <v>207</v>
          </cell>
          <cell r="F13023">
            <v>517.5</v>
          </cell>
        </row>
        <row r="13024">
          <cell r="A13024">
            <v>8097018</v>
          </cell>
          <cell r="B13024" t="str">
            <v>80-970-18</v>
          </cell>
          <cell r="C13024" t="str">
            <v xml:space="preserve">marClamp, STRAIGHT, L 18 CM             </v>
          </cell>
          <cell r="D13024" t="str">
            <v>PC</v>
          </cell>
          <cell r="E13024">
            <v>553</v>
          </cell>
          <cell r="F13024">
            <v>1382.5</v>
          </cell>
        </row>
        <row r="13025">
          <cell r="A13025">
            <v>8097023</v>
          </cell>
          <cell r="B13025" t="str">
            <v>80-970-23</v>
          </cell>
          <cell r="C13025" t="str">
            <v xml:space="preserve">marClamp, STRAIGHT, L 23 CM             </v>
          </cell>
          <cell r="D13025" t="str">
            <v>PC</v>
          </cell>
          <cell r="E13025">
            <v>571</v>
          </cell>
          <cell r="F13025">
            <v>1427.5</v>
          </cell>
        </row>
        <row r="13026">
          <cell r="A13026">
            <v>8097028</v>
          </cell>
          <cell r="B13026" t="str">
            <v>80-970-28</v>
          </cell>
          <cell r="C13026" t="str">
            <v xml:space="preserve">marClamp, STRAIGHT, L 28 CM             </v>
          </cell>
          <cell r="D13026" t="str">
            <v>PC</v>
          </cell>
          <cell r="E13026">
            <v>622</v>
          </cell>
          <cell r="F13026">
            <v>1555</v>
          </cell>
        </row>
        <row r="13027">
          <cell r="A13027">
            <v>8097116</v>
          </cell>
          <cell r="B13027" t="str">
            <v>80-971-16</v>
          </cell>
          <cell r="C13027" t="str">
            <v xml:space="preserve">marClamp, CURVED, L 16 CM               </v>
          </cell>
          <cell r="D13027" t="str">
            <v>PC</v>
          </cell>
          <cell r="E13027">
            <v>476.5</v>
          </cell>
          <cell r="F13027">
            <v>1191.25</v>
          </cell>
        </row>
        <row r="13028">
          <cell r="A13028">
            <v>8097118</v>
          </cell>
          <cell r="B13028" t="str">
            <v>80-971-18</v>
          </cell>
          <cell r="C13028" t="str">
            <v xml:space="preserve">marClamp, CURVED, L 18 CM               </v>
          </cell>
          <cell r="D13028" t="str">
            <v>PC</v>
          </cell>
          <cell r="E13028">
            <v>562</v>
          </cell>
          <cell r="F13028">
            <v>1405</v>
          </cell>
        </row>
        <row r="13029">
          <cell r="A13029">
            <v>8097123</v>
          </cell>
          <cell r="B13029" t="str">
            <v>80-971-23</v>
          </cell>
          <cell r="C13029" t="str">
            <v xml:space="preserve">marClamp, CURVED, L 23 CM               </v>
          </cell>
          <cell r="D13029" t="str">
            <v>PC</v>
          </cell>
          <cell r="E13029">
            <v>577</v>
          </cell>
          <cell r="F13029">
            <v>1442.5</v>
          </cell>
        </row>
        <row r="13030">
          <cell r="A13030">
            <v>8097128</v>
          </cell>
          <cell r="B13030" t="str">
            <v>80-971-28</v>
          </cell>
          <cell r="C13030" t="str">
            <v xml:space="preserve">marClamp, CURVED, L 28 CM               </v>
          </cell>
          <cell r="D13030" t="str">
            <v>PC</v>
          </cell>
          <cell r="E13030">
            <v>632</v>
          </cell>
          <cell r="F13030">
            <v>1580</v>
          </cell>
        </row>
        <row r="13031">
          <cell r="A13031">
            <v>8312050</v>
          </cell>
          <cell r="B13031" t="str">
            <v>83-120-50</v>
          </cell>
          <cell r="C13031" t="str">
            <v xml:space="preserve">HF-CABLE FOR ME-MIC   5 M               </v>
          </cell>
          <cell r="D13031" t="str">
            <v>PC</v>
          </cell>
          <cell r="E13031">
            <v>37.1</v>
          </cell>
          <cell r="F13031">
            <v>92.75</v>
          </cell>
        </row>
        <row r="13032">
          <cell r="A13032">
            <v>8312250</v>
          </cell>
          <cell r="B13032" t="str">
            <v>83-122-50</v>
          </cell>
          <cell r="C13032" t="str">
            <v xml:space="preserve">HF-CABLE F. MIC ERBE TO ACC             </v>
          </cell>
          <cell r="D13032" t="str">
            <v>PC</v>
          </cell>
          <cell r="E13032">
            <v>62</v>
          </cell>
          <cell r="F13032">
            <v>155</v>
          </cell>
        </row>
        <row r="13033">
          <cell r="A13033">
            <v>8312260</v>
          </cell>
          <cell r="B13033" t="str">
            <v>83-122-60</v>
          </cell>
          <cell r="C13033" t="str">
            <v xml:space="preserve">HF-CABLE F.MIC ERBE FROM ACC            </v>
          </cell>
          <cell r="D13033" t="str">
            <v>PC</v>
          </cell>
          <cell r="E13033">
            <v>56.7</v>
          </cell>
          <cell r="F13033">
            <v>141.75</v>
          </cell>
        </row>
        <row r="13034">
          <cell r="A13034">
            <v>8312450</v>
          </cell>
          <cell r="B13034" t="str">
            <v>83-124-50</v>
          </cell>
          <cell r="C13034" t="str">
            <v xml:space="preserve">HF-CABLE F. VALLEYLAB                   </v>
          </cell>
          <cell r="D13034" t="str">
            <v>PC</v>
          </cell>
          <cell r="E13034">
            <v>55.9</v>
          </cell>
          <cell r="F13034">
            <v>139.75</v>
          </cell>
        </row>
        <row r="13035">
          <cell r="A13035">
            <v>8312501</v>
          </cell>
          <cell r="B13035" t="str">
            <v>83-125-01</v>
          </cell>
          <cell r="C13035" t="str">
            <v>ADAPTOR FOR CABLE 80-287-33 OR 80-287-53</v>
          </cell>
          <cell r="D13035" t="str">
            <v>PC</v>
          </cell>
          <cell r="E13035">
            <v>207</v>
          </cell>
          <cell r="F13035">
            <v>517.5</v>
          </cell>
        </row>
        <row r="13036">
          <cell r="A13036">
            <v>8312550</v>
          </cell>
          <cell r="B13036" t="str">
            <v>83-125-50</v>
          </cell>
          <cell r="C13036" t="str">
            <v xml:space="preserve">CABLE 4M F/HF-UNIT                      </v>
          </cell>
          <cell r="D13036" t="str">
            <v>PC</v>
          </cell>
          <cell r="E13036">
            <v>168</v>
          </cell>
          <cell r="F13036">
            <v>420</v>
          </cell>
        </row>
        <row r="13037">
          <cell r="A13037">
            <v>8312651</v>
          </cell>
          <cell r="B13037" t="str">
            <v>83-126-51</v>
          </cell>
          <cell r="C13037" t="str">
            <v xml:space="preserve">ADAPTER FOR BIPOLAR CONNECTING CABLE    </v>
          </cell>
          <cell r="D13037" t="str">
            <v>PC</v>
          </cell>
          <cell r="E13037">
            <v>146</v>
          </cell>
          <cell r="F13037">
            <v>365</v>
          </cell>
        </row>
        <row r="13038">
          <cell r="A13038">
            <v>8312652</v>
          </cell>
          <cell r="B13038" t="str">
            <v>83-126-52</v>
          </cell>
          <cell r="C13038" t="str">
            <v>BIP.CONN.CABLE W.POWER LIMIT F.ME401/411</v>
          </cell>
          <cell r="D13038" t="str">
            <v>PC</v>
          </cell>
          <cell r="E13038">
            <v>243.5</v>
          </cell>
          <cell r="F13038">
            <v>608.75</v>
          </cell>
        </row>
        <row r="13039">
          <cell r="A13039">
            <v>8312653</v>
          </cell>
          <cell r="B13039" t="str">
            <v>83-126-53</v>
          </cell>
          <cell r="C13039" t="str">
            <v>BIP.CONN.CABLE W/O POWER LIMIT ME401/411</v>
          </cell>
          <cell r="D13039" t="str">
            <v>PC</v>
          </cell>
          <cell r="E13039">
            <v>250</v>
          </cell>
          <cell r="F13039">
            <v>625</v>
          </cell>
        </row>
        <row r="13040">
          <cell r="A13040">
            <v>8315010</v>
          </cell>
          <cell r="B13040" t="str">
            <v>83-150-10</v>
          </cell>
          <cell r="C13040" t="str">
            <v xml:space="preserve">LID FOR SECRETION JAR                   </v>
          </cell>
          <cell r="D13040" t="str">
            <v>PC</v>
          </cell>
          <cell r="E13040">
            <v>107.55</v>
          </cell>
          <cell r="F13040">
            <v>268.875</v>
          </cell>
        </row>
        <row r="13041">
          <cell r="A13041">
            <v>8315050</v>
          </cell>
          <cell r="B13041" t="str">
            <v>83-150-50</v>
          </cell>
          <cell r="C13041" t="str">
            <v xml:space="preserve">CONNECTOR F.SUCTION TUBE50/P            </v>
          </cell>
          <cell r="D13041" t="str">
            <v>PC</v>
          </cell>
          <cell r="E13041">
            <v>129.15</v>
          </cell>
          <cell r="F13041">
            <v>322.875</v>
          </cell>
        </row>
        <row r="13042">
          <cell r="A13042">
            <v>8328651</v>
          </cell>
          <cell r="B13042" t="str">
            <v>83-286-51</v>
          </cell>
          <cell r="C13042" t="str">
            <v xml:space="preserve">CONNECTING CABLE BIPOLAR ERBE ICC/ACC   </v>
          </cell>
          <cell r="D13042" t="str">
            <v>PC</v>
          </cell>
          <cell r="E13042">
            <v>218</v>
          </cell>
          <cell r="F13042">
            <v>545</v>
          </cell>
        </row>
        <row r="13043">
          <cell r="A13043">
            <v>8328771</v>
          </cell>
          <cell r="B13043" t="str">
            <v>83-287-71</v>
          </cell>
          <cell r="C13043" t="str">
            <v xml:space="preserve">CONNECTING CABLE BIPOLAR CODMAN         </v>
          </cell>
          <cell r="D13043" t="str">
            <v>PC</v>
          </cell>
          <cell r="E13043">
            <v>205</v>
          </cell>
          <cell r="F13043">
            <v>512.5</v>
          </cell>
        </row>
        <row r="13044">
          <cell r="A13044">
            <v>8328791</v>
          </cell>
          <cell r="B13044" t="str">
            <v>83-287-91</v>
          </cell>
          <cell r="C13044" t="str">
            <v xml:space="preserve">CONNECTING CABLE BIPOLAR VALLEYLAB      </v>
          </cell>
          <cell r="D13044" t="str">
            <v>PC</v>
          </cell>
          <cell r="E13044">
            <v>189.5</v>
          </cell>
          <cell r="F13044">
            <v>473.75</v>
          </cell>
        </row>
        <row r="13045">
          <cell r="A13045">
            <v>8355001</v>
          </cell>
          <cell r="B13045" t="str">
            <v>83-550-01</v>
          </cell>
          <cell r="C13045" t="str">
            <v xml:space="preserve">BIPOL.FCPS.ELECTR. STR. 32 CM           </v>
          </cell>
          <cell r="D13045" t="str">
            <v>PC</v>
          </cell>
          <cell r="E13045">
            <v>162</v>
          </cell>
          <cell r="F13045">
            <v>405</v>
          </cell>
        </row>
        <row r="13046">
          <cell r="A13046">
            <v>8355002</v>
          </cell>
          <cell r="B13046" t="str">
            <v>83-550-02</v>
          </cell>
          <cell r="C13046" t="str">
            <v xml:space="preserve">BIPOL.FCPS.ELECTR. CVD. 32 CM           </v>
          </cell>
          <cell r="D13046" t="str">
            <v>PC</v>
          </cell>
          <cell r="E13046">
            <v>178.5</v>
          </cell>
          <cell r="F13046">
            <v>446.25</v>
          </cell>
        </row>
        <row r="13047">
          <cell r="A13047">
            <v>8355003</v>
          </cell>
          <cell r="B13047" t="str">
            <v>83-550-03</v>
          </cell>
          <cell r="C13047" t="str">
            <v xml:space="preserve">BIPOLAR PLATE ELECTRODE 32 CM           </v>
          </cell>
          <cell r="D13047" t="str">
            <v>PC</v>
          </cell>
          <cell r="E13047">
            <v>171.5</v>
          </cell>
          <cell r="F13047">
            <v>428.75</v>
          </cell>
        </row>
        <row r="13048">
          <cell r="A13048">
            <v>8355004</v>
          </cell>
          <cell r="B13048" t="str">
            <v>83-550-04</v>
          </cell>
          <cell r="C13048" t="str">
            <v xml:space="preserve">BIPOL. BALL ELECTRODE   32 CM           </v>
          </cell>
          <cell r="D13048" t="str">
            <v>PC</v>
          </cell>
          <cell r="E13048">
            <v>192.5</v>
          </cell>
          <cell r="F13048">
            <v>481.25</v>
          </cell>
        </row>
        <row r="13049">
          <cell r="A13049">
            <v>8355005</v>
          </cell>
          <cell r="B13049" t="str">
            <v>83-550-05</v>
          </cell>
          <cell r="C13049" t="str">
            <v xml:space="preserve">BIPOLAR PLATE ELECTRODE 32 CM           </v>
          </cell>
          <cell r="D13049" t="str">
            <v>PC</v>
          </cell>
          <cell r="E13049">
            <v>176</v>
          </cell>
          <cell r="F13049">
            <v>440</v>
          </cell>
        </row>
        <row r="13050">
          <cell r="A13050">
            <v>8355006</v>
          </cell>
          <cell r="B13050" t="str">
            <v>83-550-06</v>
          </cell>
          <cell r="C13050" t="str">
            <v xml:space="preserve">BIP. TUBAL SEIZ. FORCEPS ELECTR. 32 CM  </v>
          </cell>
          <cell r="D13050" t="str">
            <v>PC</v>
          </cell>
          <cell r="E13050">
            <v>178.5</v>
          </cell>
          <cell r="F13050">
            <v>446.25</v>
          </cell>
        </row>
        <row r="13051">
          <cell r="A13051">
            <v>8355007</v>
          </cell>
          <cell r="B13051" t="str">
            <v>83-550-07</v>
          </cell>
          <cell r="C13051" t="str">
            <v xml:space="preserve">BIPOLAR COAG./CUTTING ELECTRODE 32 CM   </v>
          </cell>
          <cell r="D13051" t="str">
            <v>PC</v>
          </cell>
          <cell r="E13051">
            <v>177.5</v>
          </cell>
          <cell r="F13051">
            <v>443.75</v>
          </cell>
        </row>
        <row r="13052">
          <cell r="A13052">
            <v>8355008</v>
          </cell>
          <cell r="B13052" t="str">
            <v>83-550-08</v>
          </cell>
          <cell r="C13052" t="str">
            <v>BIPOLAR NEEDLE-DESICCATION ELECTRODE32CM</v>
          </cell>
          <cell r="D13052" t="str">
            <v>PC</v>
          </cell>
          <cell r="E13052">
            <v>177.5</v>
          </cell>
          <cell r="F13052">
            <v>443.75</v>
          </cell>
        </row>
        <row r="13053">
          <cell r="A13053">
            <v>8355009</v>
          </cell>
          <cell r="B13053" t="str">
            <v>83-550-09</v>
          </cell>
          <cell r="C13053" t="str">
            <v xml:space="preserve">BIP. SCISSORS ELECTR. CVD 32 CM         </v>
          </cell>
          <cell r="D13053" t="str">
            <v>PC</v>
          </cell>
          <cell r="E13053">
            <v>336</v>
          </cell>
          <cell r="F13053">
            <v>840</v>
          </cell>
        </row>
        <row r="13054">
          <cell r="A13054">
            <v>8355101</v>
          </cell>
          <cell r="B13054" t="str">
            <v>83-551-01</v>
          </cell>
          <cell r="C13054" t="str">
            <v xml:space="preserve">BIPOL.FCPS.ELECTR. STR. 42 CM           </v>
          </cell>
          <cell r="D13054" t="str">
            <v>PC</v>
          </cell>
          <cell r="E13054">
            <v>177.5</v>
          </cell>
          <cell r="F13054">
            <v>443.75</v>
          </cell>
        </row>
        <row r="13055">
          <cell r="A13055">
            <v>8355102</v>
          </cell>
          <cell r="B13055" t="str">
            <v>83-551-02</v>
          </cell>
          <cell r="C13055" t="str">
            <v xml:space="preserve">BIPOL.FCPS.ELECTR. CVD. 42 CM           </v>
          </cell>
          <cell r="D13055" t="str">
            <v>PC</v>
          </cell>
          <cell r="E13055">
            <v>187</v>
          </cell>
          <cell r="F13055">
            <v>467.5</v>
          </cell>
        </row>
        <row r="13056">
          <cell r="A13056">
            <v>8355103</v>
          </cell>
          <cell r="B13056" t="str">
            <v>83-551-03</v>
          </cell>
          <cell r="C13056" t="str">
            <v xml:space="preserve">BIPOLAR PLATE ELECTRODE 42 CM           </v>
          </cell>
          <cell r="D13056" t="str">
            <v>PC</v>
          </cell>
          <cell r="E13056">
            <v>191.5</v>
          </cell>
          <cell r="F13056">
            <v>478.75</v>
          </cell>
        </row>
        <row r="13057">
          <cell r="A13057">
            <v>8355104</v>
          </cell>
          <cell r="B13057" t="str">
            <v>83-551-04</v>
          </cell>
          <cell r="C13057" t="str">
            <v xml:space="preserve">BALL ELECTRODE          42 CM           </v>
          </cell>
          <cell r="D13057" t="str">
            <v>PC</v>
          </cell>
          <cell r="E13057">
            <v>207.5</v>
          </cell>
          <cell r="F13057">
            <v>518.75</v>
          </cell>
        </row>
        <row r="13058">
          <cell r="A13058">
            <v>8355105</v>
          </cell>
          <cell r="B13058" t="str">
            <v>83-551-05</v>
          </cell>
          <cell r="C13058" t="str">
            <v xml:space="preserve">BIPOLAR PLATE ELECTRODE 42 CM           </v>
          </cell>
          <cell r="D13058" t="str">
            <v>PC</v>
          </cell>
          <cell r="E13058">
            <v>191.5</v>
          </cell>
          <cell r="F13058">
            <v>478.75</v>
          </cell>
        </row>
        <row r="13059">
          <cell r="A13059">
            <v>8355106</v>
          </cell>
          <cell r="B13059" t="str">
            <v>83-551-06</v>
          </cell>
          <cell r="C13059" t="str">
            <v xml:space="preserve">BIPO.GRASP.FCPS ELECTR. 42 CM           </v>
          </cell>
          <cell r="D13059" t="str">
            <v>PC</v>
          </cell>
          <cell r="E13059">
            <v>202</v>
          </cell>
          <cell r="F13059">
            <v>505</v>
          </cell>
        </row>
        <row r="13060">
          <cell r="A13060">
            <v>8355107</v>
          </cell>
          <cell r="B13060" t="str">
            <v>83-551-07</v>
          </cell>
          <cell r="C13060" t="str">
            <v>BIPOLAR COAG/CUTT. ELECTR. 42CM WORK LEN</v>
          </cell>
          <cell r="D13060" t="str">
            <v>PC</v>
          </cell>
          <cell r="E13060">
            <v>202</v>
          </cell>
          <cell r="F13060">
            <v>505</v>
          </cell>
        </row>
        <row r="13061">
          <cell r="A13061">
            <v>8355108</v>
          </cell>
          <cell r="B13061" t="str">
            <v>83-551-08</v>
          </cell>
          <cell r="C13061" t="str">
            <v>BIPOLAR NEEDLE DESICCATION ELECTROD.42CM</v>
          </cell>
          <cell r="D13061" t="str">
            <v>PC</v>
          </cell>
          <cell r="E13061">
            <v>202</v>
          </cell>
          <cell r="F13061">
            <v>505</v>
          </cell>
        </row>
        <row r="13062">
          <cell r="A13062">
            <v>8355109</v>
          </cell>
          <cell r="B13062" t="str">
            <v>83-551-09</v>
          </cell>
          <cell r="C13062" t="str">
            <v xml:space="preserve">BIP. SCISSORS ELECTR. CVD 42 CM         </v>
          </cell>
          <cell r="D13062" t="str">
            <v>PC</v>
          </cell>
          <cell r="E13062">
            <v>331</v>
          </cell>
          <cell r="F13062">
            <v>827.5</v>
          </cell>
        </row>
        <row r="13063">
          <cell r="A13063">
            <v>8358000</v>
          </cell>
          <cell r="B13063" t="str">
            <v>83-580-00</v>
          </cell>
          <cell r="C13063" t="str">
            <v>BIPOLAR INSTR.F.INTERCHANGE.ELECTR.32 MM</v>
          </cell>
          <cell r="D13063" t="str">
            <v>PC</v>
          </cell>
          <cell r="E13063">
            <v>434</v>
          </cell>
          <cell r="F13063">
            <v>1085</v>
          </cell>
        </row>
        <row r="13064">
          <cell r="A13064">
            <v>8358010</v>
          </cell>
          <cell r="B13064" t="str">
            <v>83-580-10</v>
          </cell>
          <cell r="C13064" t="str">
            <v>INSULATED TUBE SHAFT F. BIP. INSTR. 32CM</v>
          </cell>
          <cell r="D13064" t="str">
            <v>PC</v>
          </cell>
          <cell r="E13064">
            <v>152.5</v>
          </cell>
          <cell r="F13064">
            <v>381.25</v>
          </cell>
        </row>
        <row r="13065">
          <cell r="A13065">
            <v>8358020</v>
          </cell>
          <cell r="B13065" t="str">
            <v>83-580-20</v>
          </cell>
          <cell r="C13065" t="str">
            <v xml:space="preserve">HANDLE FOR BIPOLAR INSTRUMENT           </v>
          </cell>
          <cell r="D13065" t="str">
            <v>PC</v>
          </cell>
          <cell r="E13065">
            <v>281.5</v>
          </cell>
          <cell r="F13065">
            <v>703.75</v>
          </cell>
        </row>
        <row r="13066">
          <cell r="A13066">
            <v>8358100</v>
          </cell>
          <cell r="B13066" t="str">
            <v>83-581-00</v>
          </cell>
          <cell r="C13066" t="str">
            <v>BIPOLAR INSTR.F.INTERCHANGE.ELECTR.42 CM</v>
          </cell>
          <cell r="D13066" t="str">
            <v>PC</v>
          </cell>
          <cell r="E13066">
            <v>456</v>
          </cell>
          <cell r="F13066">
            <v>1140</v>
          </cell>
        </row>
        <row r="13067">
          <cell r="A13067">
            <v>8358110</v>
          </cell>
          <cell r="B13067" t="str">
            <v>83-581-10</v>
          </cell>
          <cell r="C13067" t="str">
            <v>INSULATED TUBE SHAFT F. BIP.INSTR. 42 CM</v>
          </cell>
          <cell r="D13067" t="str">
            <v>PC</v>
          </cell>
          <cell r="E13067">
            <v>176</v>
          </cell>
          <cell r="F13067">
            <v>440</v>
          </cell>
        </row>
        <row r="13068">
          <cell r="A13068">
            <v>8358500</v>
          </cell>
          <cell r="B13068" t="str">
            <v>83-585-00</v>
          </cell>
          <cell r="C13068" t="str">
            <v xml:space="preserve">marLap HANDLE WITH SHAFT                </v>
          </cell>
          <cell r="D13068" t="str">
            <v>PC</v>
          </cell>
          <cell r="E13068">
            <v>621</v>
          </cell>
          <cell r="F13068">
            <v>1552.5</v>
          </cell>
        </row>
        <row r="13069">
          <cell r="A13069">
            <v>8358501</v>
          </cell>
          <cell r="B13069" t="str">
            <v>83-585-01</v>
          </cell>
          <cell r="C13069" t="str">
            <v xml:space="preserve">marLap HANDLE                           </v>
          </cell>
          <cell r="D13069" t="str">
            <v>PC</v>
          </cell>
          <cell r="E13069">
            <v>502</v>
          </cell>
          <cell r="F13069">
            <v>1255</v>
          </cell>
        </row>
        <row r="13070">
          <cell r="A13070">
            <v>8358502</v>
          </cell>
          <cell r="B13070" t="str">
            <v>83-585-02</v>
          </cell>
          <cell r="C13070" t="str">
            <v xml:space="preserve">marLap SHAFT                            </v>
          </cell>
          <cell r="D13070" t="str">
            <v>PC</v>
          </cell>
          <cell r="E13070">
            <v>120.5</v>
          </cell>
          <cell r="F13070">
            <v>301.25</v>
          </cell>
        </row>
        <row r="13071">
          <cell r="A13071">
            <v>8358503</v>
          </cell>
          <cell r="B13071" t="str">
            <v>83-585-03</v>
          </cell>
          <cell r="C13071" t="str">
            <v xml:space="preserve">marLap CUT SCISSORS ELETRODE </v>
          </cell>
          <cell r="D13071" t="str">
            <v>PC</v>
          </cell>
          <cell r="E13071">
            <v>520</v>
          </cell>
          <cell r="F13071">
            <v>1300</v>
          </cell>
        </row>
        <row r="13072">
          <cell r="A13072">
            <v>8358505</v>
          </cell>
          <cell r="B13072" t="str">
            <v>83-585-05</v>
          </cell>
          <cell r="C13072" t="str">
            <v>marLap CLAMP FORCEPS ELEKTRODE FENESTRATED</v>
          </cell>
          <cell r="D13072" t="str">
            <v>PC</v>
          </cell>
          <cell r="E13072">
            <v>381.5</v>
          </cell>
          <cell r="F13072">
            <v>953.75</v>
          </cell>
        </row>
        <row r="13073">
          <cell r="A13073">
            <v>8358506</v>
          </cell>
          <cell r="B13073" t="str">
            <v>83-585-06</v>
          </cell>
          <cell r="C13073" t="str">
            <v xml:space="preserve">marLap MARYLAND FORCEPS ELECTRODE </v>
          </cell>
          <cell r="D13073" t="str">
            <v>PC</v>
          </cell>
          <cell r="E13073">
            <v>381.5</v>
          </cell>
          <cell r="F13073">
            <v>953.75</v>
          </cell>
        </row>
        <row r="13074">
          <cell r="A13074">
            <v>8358507</v>
          </cell>
          <cell r="B13074" t="str">
            <v>83-585-07</v>
          </cell>
          <cell r="C13074" t="str">
            <v>marLap CLAMP ELECTRODE SMOOTH</v>
          </cell>
          <cell r="D13074" t="str">
            <v>PC</v>
          </cell>
          <cell r="E13074">
            <v>381.5</v>
          </cell>
          <cell r="F13074">
            <v>953.75</v>
          </cell>
        </row>
        <row r="13075">
          <cell r="A13075">
            <v>8420023</v>
          </cell>
          <cell r="B13075" t="str">
            <v>84-200-23</v>
          </cell>
          <cell r="C13075" t="str">
            <v xml:space="preserve">23'' TFT-MONITOR NDS RADIANCE           </v>
          </cell>
          <cell r="D13075" t="str">
            <v>PC</v>
          </cell>
          <cell r="E13075">
            <v>4750</v>
          </cell>
          <cell r="F13075">
            <v>11875</v>
          </cell>
        </row>
        <row r="13076">
          <cell r="A13076">
            <v>8420028</v>
          </cell>
          <cell r="B13076" t="str">
            <v>84-200-28</v>
          </cell>
          <cell r="C13076" t="str">
            <v xml:space="preserve">19'' TFT-MONITOR NDS RADIANCE           </v>
          </cell>
          <cell r="D13076" t="str">
            <v>PC</v>
          </cell>
          <cell r="E13076">
            <v>4885</v>
          </cell>
          <cell r="F13076">
            <v>12212.5</v>
          </cell>
        </row>
        <row r="13077">
          <cell r="A13077">
            <v>8420029</v>
          </cell>
          <cell r="B13077" t="str">
            <v>84-200-29</v>
          </cell>
          <cell r="C13077" t="str">
            <v xml:space="preserve">19'' TFT-MONITOR NDS VECTOR             </v>
          </cell>
          <cell r="D13077" t="str">
            <v>PC</v>
          </cell>
          <cell r="E13077">
            <v>4055</v>
          </cell>
          <cell r="F13077">
            <v>10137.5</v>
          </cell>
        </row>
        <row r="13078">
          <cell r="A13078">
            <v>8420030</v>
          </cell>
          <cell r="B13078" t="str">
            <v>84-200-30</v>
          </cell>
          <cell r="C13078" t="str">
            <v xml:space="preserve">19'' TFT-MONITOR KERN                   </v>
          </cell>
          <cell r="D13078" t="str">
            <v>PC</v>
          </cell>
          <cell r="E13078">
            <v>3105</v>
          </cell>
          <cell r="F13078">
            <v>7762.5</v>
          </cell>
        </row>
        <row r="13079">
          <cell r="A13079">
            <v>8420032</v>
          </cell>
          <cell r="B13079" t="str">
            <v>84-200-32</v>
          </cell>
          <cell r="C13079" t="str">
            <v xml:space="preserve">19'' TFT-VIEWMEDIC C-119 ENDO, 24VOLT   </v>
          </cell>
          <cell r="D13079" t="str">
            <v>PC</v>
          </cell>
          <cell r="E13079">
            <v>2790</v>
          </cell>
          <cell r="F13079">
            <v>6975</v>
          </cell>
        </row>
        <row r="13080">
          <cell r="A13080">
            <v>8420040</v>
          </cell>
          <cell r="B13080" t="str">
            <v>84-200-40</v>
          </cell>
          <cell r="C13080" t="str">
            <v xml:space="preserve">TABLE STAND VESA 100 19" TFT            </v>
          </cell>
          <cell r="D13080" t="str">
            <v>PC</v>
          </cell>
          <cell r="E13080">
            <v>462</v>
          </cell>
          <cell r="F13080">
            <v>1155</v>
          </cell>
        </row>
        <row r="13081">
          <cell r="A13081">
            <v>8430008</v>
          </cell>
          <cell r="B13081" t="str">
            <v>84-300-08</v>
          </cell>
          <cell r="C13081" t="str">
            <v>TFT-ARM BELOW WITH 21" MONITOR BRIDGE, 2X10MM</v>
          </cell>
          <cell r="D13081" t="str">
            <v>PC</v>
          </cell>
          <cell r="E13081">
            <v>2585</v>
          </cell>
          <cell r="F13081">
            <v>6462.5</v>
          </cell>
        </row>
        <row r="13082">
          <cell r="A13082">
            <v>8430010</v>
          </cell>
          <cell r="B13082" t="str">
            <v>84-300-10</v>
          </cell>
          <cell r="C13082" t="str">
            <v>TFT-ARM TOP WITH 21" MONITOR BRIDGE, 9-POLES</v>
          </cell>
          <cell r="D13082" t="str">
            <v>PC</v>
          </cell>
          <cell r="E13082">
            <v>2585</v>
          </cell>
          <cell r="F13082">
            <v>6462.5</v>
          </cell>
        </row>
        <row r="13083">
          <cell r="A13083">
            <v>8430011</v>
          </cell>
          <cell r="B13083" t="str">
            <v>84-300-11</v>
          </cell>
          <cell r="C13083" t="str">
            <v>TFT-ARM TOP WITH 21" MONITOR BRIDGE, 1X24MM</v>
          </cell>
          <cell r="D13083" t="str">
            <v>PC</v>
          </cell>
          <cell r="E13083">
            <v>3745</v>
          </cell>
          <cell r="F13083">
            <v>9362.5</v>
          </cell>
        </row>
        <row r="13084">
          <cell r="A13084">
            <v>8430012</v>
          </cell>
          <cell r="B13084" t="str">
            <v>84-300-12</v>
          </cell>
          <cell r="C13084" t="str">
            <v>TFT-ARM BELOW, 2X8MM</v>
          </cell>
          <cell r="D13084" t="str">
            <v>PC</v>
          </cell>
          <cell r="E13084">
            <v>2585</v>
          </cell>
          <cell r="F13084">
            <v>6462.5</v>
          </cell>
        </row>
        <row r="13085">
          <cell r="A13085">
            <v>8430014</v>
          </cell>
          <cell r="B13085" t="str">
            <v>84-300-14</v>
          </cell>
          <cell r="C13085" t="str">
            <v>TFT-ARM TOP WITH DUO 21" MONITOR BRIDGE, 1x24 MM</v>
          </cell>
          <cell r="D13085" t="str">
            <v>PC</v>
          </cell>
          <cell r="E13085">
            <v>5260</v>
          </cell>
          <cell r="F13085">
            <v>13150</v>
          </cell>
        </row>
        <row r="13086">
          <cell r="A13086">
            <v>8430016</v>
          </cell>
          <cell r="B13086" t="str">
            <v>84-300-16</v>
          </cell>
          <cell r="C13086" t="str">
            <v>TFT-ARM TOP WITH VESA-MOUNT, 2X10 MM</v>
          </cell>
          <cell r="D13086" t="str">
            <v>PC</v>
          </cell>
          <cell r="E13086">
            <v>2635</v>
          </cell>
          <cell r="F13086">
            <v>6587.5</v>
          </cell>
        </row>
        <row r="13087">
          <cell r="A13087">
            <v>8430017</v>
          </cell>
          <cell r="B13087" t="str">
            <v>84-300-17</v>
          </cell>
          <cell r="C13087" t="str">
            <v>TFT-ARM TOP WITH 21" MONITOR BRIDGE, 2X10MM</v>
          </cell>
          <cell r="D13087" t="str">
            <v>PC</v>
          </cell>
          <cell r="E13087">
            <v>2720</v>
          </cell>
          <cell r="F13087">
            <v>6800</v>
          </cell>
        </row>
        <row r="13088">
          <cell r="A13088">
            <v>8430018</v>
          </cell>
          <cell r="B13088" t="str">
            <v>84-300-18</v>
          </cell>
          <cell r="C13088" t="str">
            <v>TFT-ARM BELOW WITH VESA-MOUNT, 2X10MM</v>
          </cell>
          <cell r="D13088" t="str">
            <v>PC</v>
          </cell>
          <cell r="E13088">
            <v>2585</v>
          </cell>
          <cell r="F13088">
            <v>6462.5</v>
          </cell>
        </row>
        <row r="13089">
          <cell r="A13089">
            <v>8430023</v>
          </cell>
          <cell r="B13089" t="str">
            <v>84-300-23</v>
          </cell>
          <cell r="C13089" t="str">
            <v xml:space="preserve">ARM ECO. 23" TFT-DUO, ON TOP,  Ï1X24MM  </v>
          </cell>
          <cell r="D13089" t="str">
            <v>PC</v>
          </cell>
          <cell r="E13089">
            <v>4890</v>
          </cell>
          <cell r="F13089">
            <v>12225</v>
          </cell>
        </row>
        <row r="13090">
          <cell r="A13090">
            <v>8430030</v>
          </cell>
          <cell r="B13090" t="str">
            <v>84-300-30</v>
          </cell>
          <cell r="C13090" t="str">
            <v>GTP 14 ARM, TOP POSITION, W/O CONNECTION</v>
          </cell>
          <cell r="D13090" t="str">
            <v>PC</v>
          </cell>
          <cell r="E13090">
            <v>2360</v>
          </cell>
          <cell r="F13090">
            <v>5900</v>
          </cell>
        </row>
        <row r="13091">
          <cell r="A13091">
            <v>8430031</v>
          </cell>
          <cell r="B13091" t="str">
            <v>84-300-31</v>
          </cell>
          <cell r="C13091" t="str">
            <v>TFT-ARM BELOW WITH VESA-MOUNT, 1X22 MM</v>
          </cell>
          <cell r="D13091" t="str">
            <v>PC</v>
          </cell>
          <cell r="E13091">
            <v>3590</v>
          </cell>
          <cell r="F13091">
            <v>8975</v>
          </cell>
        </row>
        <row r="13092">
          <cell r="A13092">
            <v>8430032</v>
          </cell>
          <cell r="B13092" t="str">
            <v>84-300-32</v>
          </cell>
          <cell r="C13092" t="str">
            <v>TFT-ARM TOP WITH VESA-MOUNT, 1X22 MM</v>
          </cell>
          <cell r="D13092" t="str">
            <v>PC</v>
          </cell>
          <cell r="E13092">
            <v>3590</v>
          </cell>
          <cell r="F13092">
            <v>8975</v>
          </cell>
        </row>
        <row r="13093">
          <cell r="A13093">
            <v>8430040</v>
          </cell>
          <cell r="B13093" t="str">
            <v>84-300-40</v>
          </cell>
          <cell r="C13093" t="str">
            <v>SUSPENSION ARM GTP 8, BELOW, 3KG PAYLOAD</v>
          </cell>
          <cell r="D13093" t="str">
            <v>PC</v>
          </cell>
          <cell r="E13093">
            <v>2855</v>
          </cell>
          <cell r="F13093">
            <v>7137.5</v>
          </cell>
        </row>
        <row r="13094">
          <cell r="A13094">
            <v>8430047</v>
          </cell>
          <cell r="B13094" t="str">
            <v>84-300-47</v>
          </cell>
          <cell r="C13094" t="str">
            <v>SUSPENSION ARM GTP 8, BELOW, 5KG PAYLOAD</v>
          </cell>
          <cell r="D13094" t="str">
            <v>PC</v>
          </cell>
          <cell r="E13094">
            <v>2710</v>
          </cell>
          <cell r="F13094">
            <v>6775</v>
          </cell>
        </row>
        <row r="13095">
          <cell r="A13095">
            <v>8430048</v>
          </cell>
          <cell r="B13095" t="str">
            <v>84-300-48</v>
          </cell>
          <cell r="C13095" t="str">
            <v>SUSPENSION ARM GTP 8, TOP, 3KG PAYLOAD</v>
          </cell>
          <cell r="D13095" t="str">
            <v>PC</v>
          </cell>
          <cell r="E13095">
            <v>2855</v>
          </cell>
          <cell r="F13095">
            <v>7137.5</v>
          </cell>
        </row>
        <row r="13096">
          <cell r="A13096">
            <v>8430050</v>
          </cell>
          <cell r="B13096" t="str">
            <v>84-300-50</v>
          </cell>
          <cell r="C13096" t="str">
            <v>SUSPENSION ARM GTP 8, TOP, 5KG PAYLOAD</v>
          </cell>
          <cell r="D13096" t="str">
            <v>PC</v>
          </cell>
          <cell r="E13096">
            <v>2710</v>
          </cell>
          <cell r="F13096">
            <v>6775</v>
          </cell>
        </row>
        <row r="13097">
          <cell r="A13097">
            <v>8430110</v>
          </cell>
          <cell r="B13097" t="str">
            <v>84-301-10</v>
          </cell>
          <cell r="C13097" t="str">
            <v xml:space="preserve">STERILE HANDLE FOR ECO TFT ARM         </v>
          </cell>
          <cell r="D13097" t="str">
            <v>PC</v>
          </cell>
          <cell r="E13097">
            <v>112.5</v>
          </cell>
          <cell r="F13097">
            <v>281.25</v>
          </cell>
        </row>
        <row r="13098">
          <cell r="A13098">
            <v>8431001</v>
          </cell>
          <cell r="B13098" t="str">
            <v>84-310-01</v>
          </cell>
          <cell r="C13098" t="str">
            <v>surgiCam SEPARATE ARM, BASIC PAL</v>
          </cell>
          <cell r="D13098" t="str">
            <v>PC</v>
          </cell>
          <cell r="E13098">
            <v>6050</v>
          </cell>
          <cell r="F13098">
            <v>15125</v>
          </cell>
        </row>
        <row r="13099">
          <cell r="A13099">
            <v>8431401</v>
          </cell>
          <cell r="B13099" t="str">
            <v>84-314-01</v>
          </cell>
          <cell r="C13099" t="str">
            <v>surgiCam SEPARATE ARM, ADVANCED PAL</v>
          </cell>
          <cell r="D13099" t="str">
            <v>PC</v>
          </cell>
          <cell r="E13099">
            <v>7540</v>
          </cell>
          <cell r="F13099">
            <v>18850</v>
          </cell>
        </row>
        <row r="13100">
          <cell r="A13100">
            <v>8441020</v>
          </cell>
          <cell r="B13100" t="str">
            <v>84-410-20</v>
          </cell>
          <cell r="C13100" t="str">
            <v>surgiCam PREPERATION; CENTRAL</v>
          </cell>
          <cell r="D13100" t="str">
            <v>PC</v>
          </cell>
          <cell r="E13100">
            <v>890</v>
          </cell>
          <cell r="F13100">
            <v>2225</v>
          </cell>
        </row>
        <row r="13101">
          <cell r="A13101">
            <v>8441025</v>
          </cell>
          <cell r="B13101" t="str">
            <v>84-410-25</v>
          </cell>
          <cell r="C13101" t="str">
            <v>surgiCam PREPARATION H5/H5plus, SINGLE</v>
          </cell>
          <cell r="D13101" t="str">
            <v>PC</v>
          </cell>
          <cell r="E13101">
            <v>1605</v>
          </cell>
          <cell r="F13101">
            <v>4012.5</v>
          </cell>
        </row>
        <row r="13102">
          <cell r="A13102">
            <v>8441028</v>
          </cell>
          <cell r="B13102" t="str">
            <v>84-410-28</v>
          </cell>
          <cell r="C13102" t="str">
            <v>surgiCam PREPARATION H5/H5plus, COMBINATION</v>
          </cell>
          <cell r="D13102" t="str">
            <v>PC</v>
          </cell>
          <cell r="E13102">
            <v>1235</v>
          </cell>
          <cell r="F13102">
            <v>3087.5</v>
          </cell>
        </row>
        <row r="13103">
          <cell r="A13103">
            <v>8441030</v>
          </cell>
          <cell r="B13103" t="str">
            <v>84-410-30</v>
          </cell>
          <cell r="C13103" t="str">
            <v>surgiCam PREPARATION SEPARATE ARM</v>
          </cell>
          <cell r="D13103" t="str">
            <v>PC</v>
          </cell>
          <cell r="E13103">
            <v>1995</v>
          </cell>
          <cell r="F13103">
            <v>4987.5</v>
          </cell>
        </row>
        <row r="13104">
          <cell r="A13104">
            <v>8441050</v>
          </cell>
          <cell r="B13104" t="str">
            <v>84-410-50</v>
          </cell>
          <cell r="C13104" t="str">
            <v>surgiCam ECONOMY PAL H5/H5plus</v>
          </cell>
          <cell r="D13104" t="str">
            <v>PC</v>
          </cell>
          <cell r="E13104">
            <v>4235</v>
          </cell>
          <cell r="F13104">
            <v>10587.5</v>
          </cell>
        </row>
        <row r="13105">
          <cell r="A13105">
            <v>8441201</v>
          </cell>
          <cell r="B13105" t="str">
            <v>84-412-01</v>
          </cell>
          <cell r="C13105" t="str">
            <v>surgiCam BASIC X8/H8/X6/H6 PAL</v>
          </cell>
          <cell r="D13105" t="str">
            <v>PC</v>
          </cell>
          <cell r="E13105">
            <v>4815</v>
          </cell>
          <cell r="F13105">
            <v>12037.5</v>
          </cell>
        </row>
        <row r="13106">
          <cell r="A13106">
            <v>8441250</v>
          </cell>
          <cell r="B13106" t="str">
            <v>84-412-50</v>
          </cell>
          <cell r="C13106" t="str">
            <v xml:space="preserve">surgiCam BASIC PAL H5/H5plus  </v>
          </cell>
          <cell r="D13106" t="str">
            <v>PC</v>
          </cell>
          <cell r="E13106">
            <v>5220</v>
          </cell>
          <cell r="F13106">
            <v>13050</v>
          </cell>
        </row>
        <row r="13107">
          <cell r="A13107">
            <v>8441401</v>
          </cell>
          <cell r="B13107" t="str">
            <v>84-414-01</v>
          </cell>
          <cell r="C13107" t="str">
            <v>surgiCam ADVANCED X8/H8/X6/H6 PAL</v>
          </cell>
          <cell r="D13107" t="str">
            <v>PC</v>
          </cell>
          <cell r="E13107">
            <v>6440</v>
          </cell>
          <cell r="F13107">
            <v>16100</v>
          </cell>
        </row>
        <row r="13108">
          <cell r="A13108">
            <v>8441450</v>
          </cell>
          <cell r="B13108" t="str">
            <v>84-414-50</v>
          </cell>
          <cell r="C13108" t="str">
            <v>surgiCam ADVANCED PAL H5/H5plus</v>
          </cell>
          <cell r="D13108" t="str">
            <v>PC</v>
          </cell>
          <cell r="E13108">
            <v>7170</v>
          </cell>
          <cell r="F13108">
            <v>17925</v>
          </cell>
        </row>
        <row r="13109">
          <cell r="A13109">
            <v>8441504</v>
          </cell>
          <cell r="B13109" t="str">
            <v>84-415-04</v>
          </cell>
          <cell r="C13109" t="str">
            <v>surgiCam ECONOMY X8/H8/X6/H6 PAL</v>
          </cell>
          <cell r="D13109" t="str">
            <v>PC</v>
          </cell>
          <cell r="E13109">
            <v>3835</v>
          </cell>
          <cell r="F13109">
            <v>9587.5</v>
          </cell>
        </row>
        <row r="13110">
          <cell r="A13110">
            <v>8441640</v>
          </cell>
          <cell r="B13110" t="str">
            <v>84-416-40</v>
          </cell>
          <cell r="C13110" t="str">
            <v>surgiCam RETROFIT ECONOMY X8/H8 PAL</v>
          </cell>
          <cell r="D13110" t="str">
            <v>PC</v>
          </cell>
          <cell r="E13110">
            <v>3165</v>
          </cell>
          <cell r="F13110">
            <v>7912.5</v>
          </cell>
        </row>
        <row r="13111">
          <cell r="A13111">
            <v>8441642</v>
          </cell>
          <cell r="B13111" t="str">
            <v>84-416-42</v>
          </cell>
          <cell r="C13111" t="str">
            <v>surgiCam RETROFIT ECONOMY X6/H6 PAL</v>
          </cell>
          <cell r="D13111" t="str">
            <v>PC</v>
          </cell>
          <cell r="E13111">
            <v>3165</v>
          </cell>
          <cell r="F13111">
            <v>7912.5</v>
          </cell>
        </row>
        <row r="13112">
          <cell r="A13112">
            <v>8441840</v>
          </cell>
          <cell r="B13112" t="str">
            <v>84-418-40</v>
          </cell>
          <cell r="C13112" t="str">
            <v>surgiCam RETROFIT BASIC X8/H8 PAL</v>
          </cell>
          <cell r="D13112" t="str">
            <v>PC</v>
          </cell>
          <cell r="E13112">
            <v>4355</v>
          </cell>
          <cell r="F13112">
            <v>10887.5</v>
          </cell>
        </row>
        <row r="13113">
          <cell r="A13113">
            <v>8441842</v>
          </cell>
          <cell r="B13113" t="str">
            <v>84-418-42</v>
          </cell>
          <cell r="C13113" t="str">
            <v>surgiCam RETROFIT BASIC X6/H6 PAL</v>
          </cell>
          <cell r="D13113" t="str">
            <v>PC</v>
          </cell>
          <cell r="E13113">
            <v>4355</v>
          </cell>
          <cell r="F13113">
            <v>10887.5</v>
          </cell>
        </row>
        <row r="13114">
          <cell r="A13114">
            <v>8442040</v>
          </cell>
          <cell r="B13114" t="str">
            <v>84-420-40</v>
          </cell>
          <cell r="C13114" t="str">
            <v>surgiCam RETRO ADVANCED X8/H8 PAL</v>
          </cell>
          <cell r="D13114" t="str">
            <v>PC</v>
          </cell>
          <cell r="E13114">
            <v>5890</v>
          </cell>
          <cell r="F13114">
            <v>14725</v>
          </cell>
        </row>
        <row r="13115">
          <cell r="A13115">
            <v>8442042</v>
          </cell>
          <cell r="B13115" t="str">
            <v>84-420-42</v>
          </cell>
          <cell r="C13115" t="str">
            <v>surgiCam RETRO ADVANCED X6/H6 PAL</v>
          </cell>
          <cell r="D13115" t="str">
            <v>PC</v>
          </cell>
          <cell r="E13115">
            <v>5890</v>
          </cell>
          <cell r="F13115">
            <v>14725</v>
          </cell>
        </row>
        <row r="13116">
          <cell r="A13116">
            <v>8442240</v>
          </cell>
          <cell r="B13116" t="str">
            <v>84-422-40</v>
          </cell>
          <cell r="C13116" t="str">
            <v>surgiCam RETROFIT SEPARATE ARM, BASIC  PAL</v>
          </cell>
          <cell r="D13116" t="str">
            <v>PC</v>
          </cell>
          <cell r="E13116">
            <v>4355</v>
          </cell>
          <cell r="F13116">
            <v>10887.5</v>
          </cell>
        </row>
        <row r="13117">
          <cell r="A13117">
            <v>8442444</v>
          </cell>
          <cell r="B13117" t="str">
            <v>84-424-44</v>
          </cell>
          <cell r="C13117" t="str">
            <v>surgiCam RETROFIT SEPARATE ARM, ADVANCED PAL</v>
          </cell>
          <cell r="D13117" t="str">
            <v>PC</v>
          </cell>
          <cell r="E13117">
            <v>5890</v>
          </cell>
          <cell r="F13117">
            <v>14725</v>
          </cell>
        </row>
        <row r="13118">
          <cell r="A13118">
            <v>8442810</v>
          </cell>
          <cell r="B13118" t="str">
            <v>84-428-10</v>
          </cell>
          <cell r="C13118" t="str">
            <v>surgiCam RETROFIT DIGITAL CODEC</v>
          </cell>
          <cell r="D13118" t="str">
            <v>PC</v>
          </cell>
          <cell r="E13118">
            <v>2455</v>
          </cell>
          <cell r="F13118">
            <v>6137.5</v>
          </cell>
        </row>
        <row r="13119">
          <cell r="A13119">
            <v>8442900</v>
          </cell>
          <cell r="B13119" t="str">
            <v>84-429-00</v>
          </cell>
          <cell r="C13119" t="str">
            <v xml:space="preserve">CABLE SURGIC.UPGR./MEDTV DIG. PRAEP.    </v>
          </cell>
          <cell r="D13119" t="str">
            <v>PC</v>
          </cell>
          <cell r="E13119">
            <v>50.5</v>
          </cell>
          <cell r="F13119">
            <v>126.25</v>
          </cell>
        </row>
        <row r="13120">
          <cell r="A13120">
            <v>8442902</v>
          </cell>
          <cell r="B13120" t="str">
            <v>84-429-02</v>
          </cell>
          <cell r="C13120" t="str">
            <v xml:space="preserve">CABLE SURGIC.UPGR./MEDTV PRO PLUS       </v>
          </cell>
          <cell r="D13120" t="str">
            <v>PC</v>
          </cell>
          <cell r="E13120">
            <v>50.5</v>
          </cell>
          <cell r="F13120">
            <v>126.25</v>
          </cell>
        </row>
        <row r="13121">
          <cell r="A13121">
            <v>8442904</v>
          </cell>
          <cell r="B13121" t="str">
            <v>84-429-04</v>
          </cell>
          <cell r="C13121" t="str">
            <v xml:space="preserve">CABLE SURGIC.ECO SUB-D SOCKET Y/C-PLUG  </v>
          </cell>
          <cell r="D13121" t="str">
            <v>PC</v>
          </cell>
          <cell r="E13121">
            <v>138.5</v>
          </cell>
          <cell r="F13121">
            <v>346.25</v>
          </cell>
        </row>
        <row r="13122">
          <cell r="A13122">
            <v>8442910</v>
          </cell>
          <cell r="B13122" t="str">
            <v>84-429-10</v>
          </cell>
          <cell r="C13122" t="str">
            <v xml:space="preserve">V-CABLE INCL.Y/C-PLUG./Y/C WALLSOCKET   </v>
          </cell>
          <cell r="D13122" t="str">
            <v>PC</v>
          </cell>
          <cell r="E13122">
            <v>92.4</v>
          </cell>
          <cell r="F13122">
            <v>231</v>
          </cell>
        </row>
        <row r="13123">
          <cell r="A13123">
            <v>8442912</v>
          </cell>
          <cell r="B13123" t="str">
            <v>84-429-12</v>
          </cell>
          <cell r="C13123" t="str">
            <v xml:space="preserve">V-CABLE INCL. 10M Y/C-PLUG./Y/C SOCKET  </v>
          </cell>
          <cell r="D13123" t="str">
            <v>PC</v>
          </cell>
          <cell r="E13123">
            <v>43</v>
          </cell>
          <cell r="F13123">
            <v>107.5</v>
          </cell>
        </row>
        <row r="13124">
          <cell r="A13124">
            <v>8442914</v>
          </cell>
          <cell r="B13124" t="str">
            <v>84-429-14</v>
          </cell>
          <cell r="C13124" t="str">
            <v xml:space="preserve">VGA-CABLE 15M,INCL.VGA-PLUG/WALLSOCKET  </v>
          </cell>
          <cell r="D13124" t="str">
            <v>PC</v>
          </cell>
          <cell r="E13124">
            <v>239</v>
          </cell>
          <cell r="F13124">
            <v>597.5</v>
          </cell>
        </row>
        <row r="13125">
          <cell r="A13125">
            <v>8442916</v>
          </cell>
          <cell r="B13125" t="str">
            <v>84-429-16</v>
          </cell>
          <cell r="C13125" t="str">
            <v>SDI KABEL 20M, WITH CONNECTOR AND WALL SOCKET</v>
          </cell>
          <cell r="D13125" t="str">
            <v>PC</v>
          </cell>
          <cell r="E13125">
            <v>178.5</v>
          </cell>
          <cell r="F13125">
            <v>446.25</v>
          </cell>
        </row>
        <row r="13126">
          <cell r="A13126">
            <v>8442920</v>
          </cell>
          <cell r="B13126" t="str">
            <v>84-429-20</v>
          </cell>
          <cell r="C13126" t="str">
            <v xml:space="preserve">VGA-CABLE 20M,INCL.VGA-PLUG/WALLSOCKET  </v>
          </cell>
          <cell r="D13126" t="str">
            <v>PC</v>
          </cell>
          <cell r="E13126">
            <v>318.5</v>
          </cell>
          <cell r="F13126">
            <v>796.25</v>
          </cell>
        </row>
        <row r="13127">
          <cell r="A13127">
            <v>8442937</v>
          </cell>
          <cell r="B13127" t="str">
            <v>84-429-37</v>
          </cell>
          <cell r="C13127" t="str">
            <v xml:space="preserve">POWER SUPPLY CABLE, 10M, 3X0,75         </v>
          </cell>
          <cell r="D13127" t="str">
            <v>PC</v>
          </cell>
          <cell r="E13127">
            <v>20</v>
          </cell>
          <cell r="F13127">
            <v>50</v>
          </cell>
        </row>
        <row r="13128">
          <cell r="A13128">
            <v>8494030</v>
          </cell>
          <cell r="B13128" t="str">
            <v>84-940-30</v>
          </cell>
          <cell r="C13128" t="str">
            <v xml:space="preserve">STERILE HANDLE-UNIT X8/H8 PILOT LASER    </v>
          </cell>
          <cell r="D13128" t="str">
            <v>PC</v>
          </cell>
          <cell r="E13128">
            <v>499.5</v>
          </cell>
          <cell r="F13128">
            <v>1248.75</v>
          </cell>
        </row>
        <row r="13129">
          <cell r="A13129">
            <v>8494040</v>
          </cell>
          <cell r="B13129" t="str">
            <v>84-940-40</v>
          </cell>
          <cell r="C13129" t="str">
            <v xml:space="preserve">STERILE HANDLE-UNIT X6/H6 PILOT LASER    </v>
          </cell>
          <cell r="D13129" t="str">
            <v>PC</v>
          </cell>
          <cell r="E13129">
            <v>499.5</v>
          </cell>
          <cell r="F13129">
            <v>1248.75</v>
          </cell>
        </row>
        <row r="13130">
          <cell r="A13130">
            <v>8500000</v>
          </cell>
          <cell r="B13130" t="str">
            <v>85-000-00</v>
          </cell>
          <cell r="C13130" t="str">
            <v xml:space="preserve">GAS INTERFACE O2, VACUUM, AIR, N2O        </v>
          </cell>
          <cell r="D13130" t="str">
            <v>PC</v>
          </cell>
          <cell r="E13130">
            <v>35.9</v>
          </cell>
          <cell r="F13130">
            <v>89.75</v>
          </cell>
        </row>
        <row r="13131">
          <cell r="A13131">
            <v>8500001</v>
          </cell>
          <cell r="B13131" t="str">
            <v>85-000-01</v>
          </cell>
          <cell r="C13131" t="str">
            <v xml:space="preserve">GAS INTERFACE FOR AIRMOTOR 8 BAR        </v>
          </cell>
          <cell r="D13131" t="str">
            <v>PC</v>
          </cell>
          <cell r="E13131">
            <v>41</v>
          </cell>
          <cell r="F13131">
            <v>102.5</v>
          </cell>
        </row>
        <row r="13132">
          <cell r="A13132">
            <v>8500002</v>
          </cell>
          <cell r="B13132" t="str">
            <v>85-000-02</v>
          </cell>
          <cell r="C13132" t="str">
            <v xml:space="preserve">GAS INTERFACE AGSS                      </v>
          </cell>
          <cell r="D13132" t="str">
            <v>PC</v>
          </cell>
          <cell r="E13132">
            <v>64.099999999999994</v>
          </cell>
          <cell r="F13132">
            <v>160.25</v>
          </cell>
        </row>
        <row r="13133">
          <cell r="A13133">
            <v>8500007</v>
          </cell>
          <cell r="B13133" t="str">
            <v>85-000-07</v>
          </cell>
          <cell r="C13133" t="str">
            <v xml:space="preserve">ADAPTER FOR DRAEGER CICERO, CATO         </v>
          </cell>
          <cell r="D13133" t="str">
            <v>PC</v>
          </cell>
          <cell r="E13133">
            <v>1115</v>
          </cell>
          <cell r="F13133">
            <v>2787.5</v>
          </cell>
        </row>
        <row r="13134">
          <cell r="A13134">
            <v>8500008</v>
          </cell>
          <cell r="B13134" t="str">
            <v>85-000-08</v>
          </cell>
          <cell r="C13134" t="str">
            <v xml:space="preserve">ADAPTER FOR DATEX OHMEDA ALISEO         </v>
          </cell>
          <cell r="D13134" t="str">
            <v>PC</v>
          </cell>
          <cell r="E13134">
            <v>896</v>
          </cell>
          <cell r="F13134">
            <v>2240</v>
          </cell>
        </row>
        <row r="13135">
          <cell r="A13135">
            <v>8500009</v>
          </cell>
          <cell r="B13135" t="str">
            <v>85-000-09</v>
          </cell>
          <cell r="C13135" t="str">
            <v xml:space="preserve">ADAPTER FOR DATEX OHMEDA AESTIVA/5      </v>
          </cell>
          <cell r="D13135" t="str">
            <v>PC</v>
          </cell>
          <cell r="E13135">
            <v>1725</v>
          </cell>
          <cell r="F13135">
            <v>4312.5</v>
          </cell>
        </row>
        <row r="13136">
          <cell r="A13136">
            <v>8500010</v>
          </cell>
          <cell r="B13136" t="str">
            <v>85-000-10</v>
          </cell>
          <cell r="C13136" t="str">
            <v xml:space="preserve">ADAPTER FOR DATEX OHMEDA S/5 ADU        </v>
          </cell>
          <cell r="D13136" t="str">
            <v>PC</v>
          </cell>
          <cell r="E13136">
            <v>1390</v>
          </cell>
          <cell r="F13136">
            <v>3475</v>
          </cell>
        </row>
        <row r="13137">
          <cell r="A13137">
            <v>8500011</v>
          </cell>
          <cell r="B13137" t="str">
            <v>85-000-11</v>
          </cell>
          <cell r="C13137" t="str">
            <v xml:space="preserve">INTERFACE FOR S/5 ADU                   </v>
          </cell>
          <cell r="D13137" t="str">
            <v>PC</v>
          </cell>
          <cell r="E13137">
            <v>1250</v>
          </cell>
          <cell r="F13137">
            <v>3125</v>
          </cell>
        </row>
        <row r="13138">
          <cell r="A13138">
            <v>8500012</v>
          </cell>
          <cell r="B13138" t="str">
            <v>85-000-12</v>
          </cell>
          <cell r="C13138" t="str">
            <v xml:space="preserve">ADAPTER FOR DATEX OHMEDA JOLLY TRONIC   </v>
          </cell>
          <cell r="D13138" t="str">
            <v>PC</v>
          </cell>
          <cell r="E13138">
            <v>2075</v>
          </cell>
          <cell r="F13138">
            <v>5187.5</v>
          </cell>
        </row>
        <row r="13139">
          <cell r="A13139">
            <v>8500013</v>
          </cell>
          <cell r="B13139" t="str">
            <v>85-000-13</v>
          </cell>
          <cell r="C13139" t="str">
            <v xml:space="preserve">ADAPTER FOR DATEX OHMEDA MODULUS        </v>
          </cell>
          <cell r="D13139" t="str">
            <v>PC</v>
          </cell>
          <cell r="E13139">
            <v>1725</v>
          </cell>
          <cell r="F13139">
            <v>4312.5</v>
          </cell>
        </row>
        <row r="13140">
          <cell r="A13140">
            <v>8500014</v>
          </cell>
          <cell r="B13140" t="str">
            <v>85-000-14</v>
          </cell>
          <cell r="C13140" t="str">
            <v xml:space="preserve">ADAPTER FOR DATEX OHMEDA EXCEL          </v>
          </cell>
          <cell r="D13140" t="str">
            <v>PC</v>
          </cell>
          <cell r="E13140">
            <v>1725</v>
          </cell>
          <cell r="F13140">
            <v>4312.5</v>
          </cell>
        </row>
        <row r="13141">
          <cell r="A13141">
            <v>8500015</v>
          </cell>
          <cell r="B13141" t="str">
            <v>85-000-15</v>
          </cell>
          <cell r="C13141" t="str">
            <v xml:space="preserve">ADAPTER FOR SIEMENS KION                </v>
          </cell>
          <cell r="D13141" t="str">
            <v>PC</v>
          </cell>
          <cell r="E13141">
            <v>2630</v>
          </cell>
          <cell r="F13141">
            <v>6575</v>
          </cell>
        </row>
        <row r="13142">
          <cell r="A13142">
            <v>8500018</v>
          </cell>
          <cell r="B13142" t="str">
            <v>85-000-18</v>
          </cell>
          <cell r="C13142" t="str">
            <v xml:space="preserve">INSTALLATION OF AIR OUTLET   </v>
          </cell>
          <cell r="D13142" t="str">
            <v>PC</v>
          </cell>
          <cell r="E13142">
            <v>40.5</v>
          </cell>
          <cell r="F13142">
            <v>101.25</v>
          </cell>
        </row>
        <row r="13143">
          <cell r="A13143">
            <v>8500019</v>
          </cell>
          <cell r="B13143" t="str">
            <v>85-000-19</v>
          </cell>
          <cell r="C13143" t="str">
            <v xml:space="preserve">INSTALLATION OF O2 OUTLET           </v>
          </cell>
          <cell r="D13143" t="str">
            <v>PC</v>
          </cell>
          <cell r="E13143">
            <v>40.5</v>
          </cell>
          <cell r="F13143">
            <v>101.25</v>
          </cell>
        </row>
        <row r="13144">
          <cell r="A13144">
            <v>8500020</v>
          </cell>
          <cell r="B13144" t="str">
            <v>85-000-20</v>
          </cell>
          <cell r="C13144" t="str">
            <v xml:space="preserve">INSTALLATION OF N2O OUTLET    </v>
          </cell>
          <cell r="D13144" t="str">
            <v>PC</v>
          </cell>
          <cell r="E13144">
            <v>40.5</v>
          </cell>
          <cell r="F13144">
            <v>101.25</v>
          </cell>
        </row>
        <row r="13145">
          <cell r="A13145">
            <v>8500021</v>
          </cell>
          <cell r="B13145" t="str">
            <v>85-000-21</v>
          </cell>
          <cell r="C13145" t="str">
            <v xml:space="preserve">INSTALLATION OF CARBON DIOXIDE OUTLET   </v>
          </cell>
          <cell r="D13145" t="str">
            <v>PC</v>
          </cell>
          <cell r="E13145">
            <v>40.5</v>
          </cell>
          <cell r="F13145">
            <v>101.25</v>
          </cell>
        </row>
        <row r="13146">
          <cell r="A13146">
            <v>8500022</v>
          </cell>
          <cell r="B13146" t="str">
            <v>85-000-22</v>
          </cell>
          <cell r="C13146" t="str">
            <v xml:space="preserve">INSTALLATION OF VACUUM OUTLET           </v>
          </cell>
          <cell r="D13146" t="str">
            <v>PC</v>
          </cell>
          <cell r="E13146">
            <v>40.5</v>
          </cell>
          <cell r="F13146">
            <v>101.25</v>
          </cell>
        </row>
        <row r="13147">
          <cell r="A13147">
            <v>8500023</v>
          </cell>
          <cell r="B13147" t="str">
            <v>85-000-23</v>
          </cell>
          <cell r="C13147" t="str">
            <v xml:space="preserve">INSTALLATION OF SCAVENGING OUTLET       </v>
          </cell>
          <cell r="D13147" t="str">
            <v>PC</v>
          </cell>
          <cell r="E13147">
            <v>43.9</v>
          </cell>
          <cell r="F13147">
            <v>109.75</v>
          </cell>
        </row>
        <row r="13148">
          <cell r="A13148">
            <v>8500024</v>
          </cell>
          <cell r="B13148" t="str">
            <v>85-000-24</v>
          </cell>
          <cell r="C13148" t="str">
            <v xml:space="preserve">INSTALLATION OF AIR MOTOR               </v>
          </cell>
          <cell r="D13148" t="str">
            <v>PC</v>
          </cell>
          <cell r="E13148">
            <v>50</v>
          </cell>
          <cell r="F13148">
            <v>125</v>
          </cell>
        </row>
        <row r="13149">
          <cell r="A13149">
            <v>8500025</v>
          </cell>
          <cell r="B13149" t="str">
            <v>85-000-25</v>
          </cell>
          <cell r="C13149" t="str">
            <v xml:space="preserve">INSTALLATION OF COLOURED HOSES          </v>
          </cell>
          <cell r="D13149" t="str">
            <v>PC</v>
          </cell>
          <cell r="E13149">
            <v>15.7</v>
          </cell>
          <cell r="F13149">
            <v>39.25</v>
          </cell>
        </row>
        <row r="13150">
          <cell r="A13150">
            <v>8500026</v>
          </cell>
          <cell r="B13150" t="str">
            <v>85-000-26</v>
          </cell>
          <cell r="C13150" t="str">
            <v xml:space="preserve">AIR 5 BAR MANOMETER          </v>
          </cell>
          <cell r="D13150" t="str">
            <v>PC</v>
          </cell>
          <cell r="E13150">
            <v>61.5</v>
          </cell>
          <cell r="F13150">
            <v>153.75</v>
          </cell>
        </row>
        <row r="13151">
          <cell r="A13151">
            <v>8500027</v>
          </cell>
          <cell r="B13151" t="str">
            <v>85-000-27</v>
          </cell>
          <cell r="C13151" t="str">
            <v xml:space="preserve">O2 MANOMETER                   </v>
          </cell>
          <cell r="D13151" t="str">
            <v>PC</v>
          </cell>
          <cell r="E13151">
            <v>61.5</v>
          </cell>
          <cell r="F13151">
            <v>153.75</v>
          </cell>
        </row>
        <row r="13152">
          <cell r="A13152">
            <v>8500028</v>
          </cell>
          <cell r="B13152" t="str">
            <v>85-000-28</v>
          </cell>
          <cell r="C13152" t="str">
            <v xml:space="preserve">N2O MANOMETER           </v>
          </cell>
          <cell r="D13152" t="str">
            <v>PC</v>
          </cell>
          <cell r="E13152">
            <v>61.5</v>
          </cell>
          <cell r="F13152">
            <v>153.75</v>
          </cell>
        </row>
        <row r="13153">
          <cell r="A13153">
            <v>8500029</v>
          </cell>
          <cell r="B13153" t="str">
            <v>85-000-29</v>
          </cell>
          <cell r="C13153" t="str">
            <v xml:space="preserve">CO2 MANOMETER          </v>
          </cell>
          <cell r="D13153" t="str">
            <v>PC</v>
          </cell>
          <cell r="E13153">
            <v>61.5</v>
          </cell>
          <cell r="F13153">
            <v>153.75</v>
          </cell>
        </row>
        <row r="13154">
          <cell r="A13154">
            <v>8500030</v>
          </cell>
          <cell r="B13154" t="str">
            <v>85-000-30</v>
          </cell>
          <cell r="C13154" t="str">
            <v xml:space="preserve">VACUUM MANOMETER                        </v>
          </cell>
          <cell r="D13154" t="str">
            <v>PC</v>
          </cell>
          <cell r="E13154">
            <v>61.5</v>
          </cell>
          <cell r="F13154">
            <v>153.75</v>
          </cell>
        </row>
        <row r="13155">
          <cell r="A13155">
            <v>8500032</v>
          </cell>
          <cell r="B13155" t="str">
            <v>85-000-32</v>
          </cell>
          <cell r="C13155" t="str">
            <v xml:space="preserve">SOCKET WITH FUSE AND FLAP (GREEN)       </v>
          </cell>
          <cell r="D13155" t="str">
            <v>PC</v>
          </cell>
          <cell r="E13155">
            <v>7.27</v>
          </cell>
          <cell r="F13155">
            <v>18.174999999999997</v>
          </cell>
        </row>
        <row r="13156">
          <cell r="A13156">
            <v>8500033</v>
          </cell>
          <cell r="B13156" t="str">
            <v>85-000-33</v>
          </cell>
          <cell r="C13156" t="str">
            <v xml:space="preserve">SOCKET WITH FUSE AND FLAP (ORANGE)      </v>
          </cell>
          <cell r="D13156" t="str">
            <v>PC</v>
          </cell>
          <cell r="E13156">
            <v>7.27</v>
          </cell>
          <cell r="F13156">
            <v>18.174999999999997</v>
          </cell>
        </row>
        <row r="13157">
          <cell r="A13157">
            <v>8500034</v>
          </cell>
          <cell r="B13157" t="str">
            <v>85-000-34</v>
          </cell>
          <cell r="C13157" t="str">
            <v xml:space="preserve">SOCKET WITH FUSE AND FLAP (WHITE)       </v>
          </cell>
          <cell r="D13157" t="str">
            <v>PC</v>
          </cell>
          <cell r="E13157">
            <v>8.07</v>
          </cell>
          <cell r="F13157">
            <v>20.175000000000001</v>
          </cell>
        </row>
        <row r="13158">
          <cell r="A13158">
            <v>8500035</v>
          </cell>
          <cell r="B13158" t="str">
            <v>85-000-35</v>
          </cell>
          <cell r="C13158" t="str">
            <v xml:space="preserve">SOCKET WITH FLAP (GREEN)                </v>
          </cell>
          <cell r="D13158" t="str">
            <v>PC</v>
          </cell>
          <cell r="E13158">
            <v>7.41</v>
          </cell>
          <cell r="F13158">
            <v>18.524999999999999</v>
          </cell>
        </row>
        <row r="13159">
          <cell r="A13159">
            <v>8500036</v>
          </cell>
          <cell r="B13159" t="str">
            <v>85-000-36</v>
          </cell>
          <cell r="C13159" t="str">
            <v xml:space="preserve">SOCKT WITH FLAP (ORANGE)                </v>
          </cell>
          <cell r="D13159" t="str">
            <v>PC</v>
          </cell>
          <cell r="E13159">
            <v>7.41</v>
          </cell>
          <cell r="F13159">
            <v>18.524999999999999</v>
          </cell>
        </row>
        <row r="13160">
          <cell r="A13160">
            <v>8500037</v>
          </cell>
          <cell r="B13160" t="str">
            <v>85-000-37</v>
          </cell>
          <cell r="C13160" t="str">
            <v xml:space="preserve">SOCKET WITH FLAP (WHITE)                </v>
          </cell>
          <cell r="D13160" t="str">
            <v>PC</v>
          </cell>
          <cell r="E13160">
            <v>7.41</v>
          </cell>
          <cell r="F13160">
            <v>18.524999999999999</v>
          </cell>
        </row>
        <row r="13161">
          <cell r="A13161">
            <v>8500038</v>
          </cell>
          <cell r="B13161" t="str">
            <v>85-000-38</v>
          </cell>
          <cell r="C13161" t="str">
            <v xml:space="preserve">SOCKET WANDSWORTH TWIN UK               </v>
          </cell>
          <cell r="D13161" t="str">
            <v>PC</v>
          </cell>
          <cell r="E13161">
            <v>26</v>
          </cell>
          <cell r="F13161">
            <v>65</v>
          </cell>
        </row>
        <row r="13162">
          <cell r="A13162">
            <v>8500039</v>
          </cell>
          <cell r="B13162" t="str">
            <v>85-000-39</v>
          </cell>
          <cell r="C13162" t="str">
            <v xml:space="preserve">SOCKET WANDSWORTH SINGLE UK             </v>
          </cell>
          <cell r="D13162" t="str">
            <v>PC</v>
          </cell>
          <cell r="E13162">
            <v>16.600000000000001</v>
          </cell>
          <cell r="F13162">
            <v>41.5</v>
          </cell>
        </row>
        <row r="13163">
          <cell r="A13163">
            <v>8500042</v>
          </cell>
          <cell r="B13163" t="str">
            <v>85-000-42</v>
          </cell>
          <cell r="C13163" t="str">
            <v xml:space="preserve">SOCKET LEGRAND MOSAIC BS 1363 FR        </v>
          </cell>
          <cell r="D13163" t="str">
            <v>PC</v>
          </cell>
          <cell r="E13163">
            <v>19.2</v>
          </cell>
          <cell r="F13163">
            <v>48</v>
          </cell>
        </row>
        <row r="13164">
          <cell r="A13164">
            <v>8500043</v>
          </cell>
          <cell r="B13164" t="str">
            <v>85-000-43</v>
          </cell>
          <cell r="C13164" t="str">
            <v xml:space="preserve">LEGRAND PANEL MOUNTING FRAME            </v>
          </cell>
          <cell r="D13164" t="str">
            <v>PC</v>
          </cell>
          <cell r="E13164">
            <v>6.9</v>
          </cell>
          <cell r="F13164">
            <v>17.25</v>
          </cell>
        </row>
        <row r="13165">
          <cell r="A13165">
            <v>8500044</v>
          </cell>
          <cell r="B13165" t="str">
            <v>85-000-44</v>
          </cell>
          <cell r="C13165" t="str">
            <v xml:space="preserve">US DUPLEX RED 125V 20A US-NORM          </v>
          </cell>
          <cell r="D13165" t="str">
            <v>PC</v>
          </cell>
          <cell r="E13165">
            <v>10.5</v>
          </cell>
          <cell r="F13165">
            <v>26.25</v>
          </cell>
        </row>
        <row r="13166">
          <cell r="A13166">
            <v>8500045</v>
          </cell>
          <cell r="B13166" t="str">
            <v>85-000-45</v>
          </cell>
          <cell r="C13166" t="str">
            <v xml:space="preserve">US DUPLEX BEIGE 125V 20A US-NORM        </v>
          </cell>
          <cell r="D13166" t="str">
            <v>PC</v>
          </cell>
          <cell r="E13166">
            <v>10.1</v>
          </cell>
          <cell r="F13166">
            <v>25.25</v>
          </cell>
        </row>
        <row r="13167">
          <cell r="A13167">
            <v>8500047</v>
          </cell>
          <cell r="B13167" t="str">
            <v>85-000-47</v>
          </cell>
          <cell r="C13167" t="str">
            <v xml:space="preserve">VGA JACK                                </v>
          </cell>
          <cell r="D13167" t="str">
            <v>PC</v>
          </cell>
          <cell r="E13167">
            <v>6.9</v>
          </cell>
          <cell r="F13167">
            <v>17.25</v>
          </cell>
        </row>
        <row r="13168">
          <cell r="A13168">
            <v>8500048</v>
          </cell>
          <cell r="B13168" t="str">
            <v>85-000-48</v>
          </cell>
          <cell r="C13168" t="str">
            <v xml:space="preserve">INSTALLATION OF SOCKET                  </v>
          </cell>
          <cell r="D13168" t="str">
            <v>PC</v>
          </cell>
          <cell r="E13168">
            <v>26.4</v>
          </cell>
          <cell r="F13168">
            <v>66</v>
          </cell>
        </row>
        <row r="13169">
          <cell r="A13169">
            <v>8500049</v>
          </cell>
          <cell r="B13169" t="str">
            <v>85-000-49</v>
          </cell>
          <cell r="C13169" t="str">
            <v>INSTALLATION OF EQUIPOTENTIAL BONDING BO</v>
          </cell>
          <cell r="D13169" t="str">
            <v>PC</v>
          </cell>
          <cell r="E13169">
            <v>6.73</v>
          </cell>
          <cell r="F13169">
            <v>16.825000000000003</v>
          </cell>
        </row>
        <row r="13170">
          <cell r="A13170">
            <v>8500050</v>
          </cell>
          <cell r="B13170" t="str">
            <v>85-000-50</v>
          </cell>
          <cell r="C13170" t="str">
            <v xml:space="preserve">INSTALLATION OF RJ45 JACK WITHOUT CABLE </v>
          </cell>
          <cell r="D13170" t="str">
            <v>PC</v>
          </cell>
          <cell r="E13170">
            <v>40.5</v>
          </cell>
          <cell r="F13170">
            <v>101.25</v>
          </cell>
        </row>
        <row r="13171">
          <cell r="A13171">
            <v>8500052</v>
          </cell>
          <cell r="B13171" t="str">
            <v>85-000-52</v>
          </cell>
          <cell r="C13171" t="str">
            <v>INSTALLATION OF BNC SOCKET WITHOUT CABLE</v>
          </cell>
          <cell r="D13171" t="str">
            <v>PC</v>
          </cell>
          <cell r="E13171">
            <v>29.8</v>
          </cell>
          <cell r="F13171">
            <v>74.5</v>
          </cell>
        </row>
        <row r="13172">
          <cell r="A13172">
            <v>8500053</v>
          </cell>
          <cell r="B13172" t="str">
            <v>85-000-53</v>
          </cell>
          <cell r="C13172" t="str">
            <v xml:space="preserve">INSTALLATION OF TELEPHONE SOCKET        </v>
          </cell>
          <cell r="D13172" t="str">
            <v>PC</v>
          </cell>
          <cell r="E13172">
            <v>29.8</v>
          </cell>
          <cell r="F13172">
            <v>74.5</v>
          </cell>
        </row>
        <row r="13173">
          <cell r="A13173">
            <v>8500054</v>
          </cell>
          <cell r="B13173" t="str">
            <v>85-000-54</v>
          </cell>
          <cell r="C13173" t="str">
            <v xml:space="preserve">INSTALLATION OF RS 232 JACK             </v>
          </cell>
          <cell r="D13173" t="str">
            <v>PC</v>
          </cell>
          <cell r="E13173">
            <v>29.8</v>
          </cell>
          <cell r="F13173">
            <v>74.5</v>
          </cell>
        </row>
        <row r="13174">
          <cell r="A13174">
            <v>8500061</v>
          </cell>
          <cell r="B13174" t="str">
            <v>85-000-61</v>
          </cell>
          <cell r="C13174" t="str">
            <v xml:space="preserve">MEDICAL RAIL FOR SERVICE HEAD 160MM     </v>
          </cell>
          <cell r="D13174" t="str">
            <v>PC</v>
          </cell>
          <cell r="E13174">
            <v>19.2</v>
          </cell>
          <cell r="F13174">
            <v>48</v>
          </cell>
        </row>
        <row r="13175">
          <cell r="A13175">
            <v>8500070</v>
          </cell>
          <cell r="B13175" t="str">
            <v>85-000-70</v>
          </cell>
          <cell r="C13175" t="str">
            <v xml:space="preserve">MOUSE PAD HOLDER FOR NORM RAIL          </v>
          </cell>
          <cell r="D13175" t="str">
            <v>PC</v>
          </cell>
          <cell r="E13175">
            <v>71.5</v>
          </cell>
          <cell r="F13175">
            <v>178.75</v>
          </cell>
        </row>
        <row r="13176">
          <cell r="A13176">
            <v>8500073</v>
          </cell>
          <cell r="B13176" t="str">
            <v>85-000-73</v>
          </cell>
          <cell r="C13176" t="str">
            <v xml:space="preserve">CONDUIT G12 WITH PULL WIRE              </v>
          </cell>
          <cell r="D13176" t="str">
            <v>PC</v>
          </cell>
          <cell r="E13176">
            <v>13.6</v>
          </cell>
          <cell r="F13176">
            <v>34</v>
          </cell>
        </row>
        <row r="13177">
          <cell r="A13177">
            <v>8500074</v>
          </cell>
          <cell r="B13177" t="str">
            <v>85-000-74</v>
          </cell>
          <cell r="C13177" t="str">
            <v xml:space="preserve">CONDUIT G17 WITH PULL WIRE              </v>
          </cell>
          <cell r="D13177" t="str">
            <v>PC</v>
          </cell>
          <cell r="E13177">
            <v>19</v>
          </cell>
          <cell r="F13177">
            <v>47.5</v>
          </cell>
        </row>
        <row r="13178">
          <cell r="A13178">
            <v>8500075</v>
          </cell>
          <cell r="B13178" t="str">
            <v>85-000-75</v>
          </cell>
          <cell r="C13178" t="str">
            <v xml:space="preserve">CONDUIT G23 WITHPULL WIRE               </v>
          </cell>
          <cell r="D13178" t="str">
            <v>PC</v>
          </cell>
          <cell r="E13178">
            <v>28.4</v>
          </cell>
          <cell r="F13178">
            <v>71</v>
          </cell>
        </row>
        <row r="13179">
          <cell r="A13179">
            <v>8500076</v>
          </cell>
          <cell r="B13179" t="str">
            <v>85-000-76</v>
          </cell>
          <cell r="C13179" t="str">
            <v xml:space="preserve">FLEXARM  WITH CABLE SUPPORT             </v>
          </cell>
          <cell r="D13179" t="str">
            <v>PC</v>
          </cell>
          <cell r="E13179">
            <v>179</v>
          </cell>
          <cell r="F13179">
            <v>447.5</v>
          </cell>
        </row>
        <row r="13180">
          <cell r="A13180">
            <v>8500077</v>
          </cell>
          <cell r="B13180" t="str">
            <v>85-000-77</v>
          </cell>
          <cell r="C13180" t="str">
            <v xml:space="preserve">VENTILATOR TUBE SUPPORT ARM             </v>
          </cell>
          <cell r="D13180" t="str">
            <v>PC</v>
          </cell>
          <cell r="E13180">
            <v>140.5</v>
          </cell>
          <cell r="F13180">
            <v>351.25</v>
          </cell>
        </row>
        <row r="13181">
          <cell r="A13181">
            <v>8500078</v>
          </cell>
          <cell r="B13181" t="str">
            <v>85-000-78</v>
          </cell>
          <cell r="C13181" t="str">
            <v xml:space="preserve">RUBBISH BAG HOLDER                      </v>
          </cell>
          <cell r="D13181" t="str">
            <v>PC</v>
          </cell>
          <cell r="E13181">
            <v>86.5</v>
          </cell>
          <cell r="F13181">
            <v>216.25</v>
          </cell>
        </row>
        <row r="13182">
          <cell r="A13182">
            <v>8500079</v>
          </cell>
          <cell r="B13182" t="str">
            <v>85-000-79</v>
          </cell>
          <cell r="C13182" t="str">
            <v xml:space="preserve">BASKET FOR NORM RAIL                    </v>
          </cell>
          <cell r="D13182" t="str">
            <v>PC</v>
          </cell>
          <cell r="E13182">
            <v>93.5</v>
          </cell>
          <cell r="F13182">
            <v>233.75</v>
          </cell>
        </row>
        <row r="13183">
          <cell r="A13183">
            <v>8500080</v>
          </cell>
          <cell r="B13183" t="str">
            <v>85-000-80</v>
          </cell>
          <cell r="C13183" t="str">
            <v xml:space="preserve">CATHETER BASKET 480X150X100             </v>
          </cell>
          <cell r="D13183" t="str">
            <v>PC</v>
          </cell>
          <cell r="E13183">
            <v>151</v>
          </cell>
          <cell r="F13183">
            <v>377.5</v>
          </cell>
        </row>
        <row r="13184">
          <cell r="A13184">
            <v>8500081</v>
          </cell>
          <cell r="B13184" t="str">
            <v>85-000-81</v>
          </cell>
          <cell r="C13184" t="str">
            <v xml:space="preserve">CATHETER BASKET 280X150X100             </v>
          </cell>
          <cell r="D13184" t="str">
            <v>PC</v>
          </cell>
          <cell r="E13184">
            <v>138.5</v>
          </cell>
          <cell r="F13184">
            <v>346.25</v>
          </cell>
        </row>
        <row r="13185">
          <cell r="A13185">
            <v>8500082</v>
          </cell>
          <cell r="B13185" t="str">
            <v>85-000-82</v>
          </cell>
          <cell r="C13185" t="str">
            <v xml:space="preserve">DEPOSIT SERVER FOR NORM RAIL            </v>
          </cell>
          <cell r="D13185" t="str">
            <v>PC</v>
          </cell>
          <cell r="E13185">
            <v>87</v>
          </cell>
          <cell r="F13185">
            <v>217.5</v>
          </cell>
        </row>
        <row r="13186">
          <cell r="A13186">
            <v>8500083</v>
          </cell>
          <cell r="B13186" t="str">
            <v>85-000-83</v>
          </cell>
          <cell r="C13186" t="str">
            <v xml:space="preserve">INFUSION ROD HOLDER FOR 3 RODS          </v>
          </cell>
          <cell r="D13186" t="str">
            <v>PC</v>
          </cell>
          <cell r="E13186">
            <v>59.2</v>
          </cell>
          <cell r="F13186">
            <v>148</v>
          </cell>
        </row>
        <row r="13187">
          <cell r="A13187">
            <v>8500084</v>
          </cell>
          <cell r="B13187" t="str">
            <v>85-000-84</v>
          </cell>
          <cell r="C13187" t="str">
            <v xml:space="preserve">INFUSION ROD HOLDER FOR 1 ROD           </v>
          </cell>
          <cell r="D13187" t="str">
            <v>PC</v>
          </cell>
          <cell r="E13187">
            <v>29.6</v>
          </cell>
          <cell r="F13187">
            <v>74</v>
          </cell>
        </row>
        <row r="13188">
          <cell r="A13188">
            <v>8500085</v>
          </cell>
          <cell r="B13188" t="str">
            <v>85-000-85</v>
          </cell>
          <cell r="C13188" t="str">
            <v xml:space="preserve">HOLDING CLAW WITH 4 M5 SCREW BORES      </v>
          </cell>
          <cell r="D13188" t="str">
            <v>PC</v>
          </cell>
          <cell r="E13188">
            <v>34.6</v>
          </cell>
          <cell r="F13188">
            <v>86.5</v>
          </cell>
        </row>
        <row r="13189">
          <cell r="A13189">
            <v>8500086</v>
          </cell>
          <cell r="B13189" t="str">
            <v>85-000-86</v>
          </cell>
          <cell r="C13189" t="str">
            <v xml:space="preserve">HOLDING CLAW WITH 2 M5 SCREW BORES      </v>
          </cell>
          <cell r="D13189" t="str">
            <v>PC</v>
          </cell>
          <cell r="E13189">
            <v>26.3</v>
          </cell>
          <cell r="F13189">
            <v>65.75</v>
          </cell>
        </row>
        <row r="13190">
          <cell r="A13190">
            <v>8500087</v>
          </cell>
          <cell r="B13190" t="str">
            <v>85-000-87</v>
          </cell>
          <cell r="C13190" t="str">
            <v xml:space="preserve">HOLDING CLAW FOR TUBE SUPPORT ARM       </v>
          </cell>
          <cell r="D13190" t="str">
            <v>PC</v>
          </cell>
          <cell r="E13190">
            <v>29.5</v>
          </cell>
          <cell r="F13190">
            <v>73.75</v>
          </cell>
        </row>
        <row r="13191">
          <cell r="A13191">
            <v>8500088</v>
          </cell>
          <cell r="B13191" t="str">
            <v>85-000-88</v>
          </cell>
          <cell r="C13191" t="str">
            <v xml:space="preserve">TUBING HOLDER FOR MEDICAL RAIL          </v>
          </cell>
          <cell r="D13191" t="str">
            <v>PC</v>
          </cell>
          <cell r="E13191">
            <v>39.5</v>
          </cell>
          <cell r="F13191">
            <v>98.75</v>
          </cell>
        </row>
        <row r="13192">
          <cell r="A13192">
            <v>8500089</v>
          </cell>
          <cell r="B13192" t="str">
            <v>85-000-89</v>
          </cell>
          <cell r="C13192" t="str">
            <v xml:space="preserve">TOWEL HOLDER FOR MEDICAL RAIL           </v>
          </cell>
          <cell r="D13192" t="str">
            <v>PC</v>
          </cell>
          <cell r="E13192">
            <v>8.2100000000000009</v>
          </cell>
          <cell r="F13192">
            <v>20.525000000000002</v>
          </cell>
        </row>
        <row r="13193">
          <cell r="A13193">
            <v>8500090</v>
          </cell>
          <cell r="B13193" t="str">
            <v>85-000-90</v>
          </cell>
          <cell r="C13193" t="str">
            <v xml:space="preserve">INFUSION ROD WITH 6 BOTTLE HOOKS        </v>
          </cell>
          <cell r="D13193" t="str">
            <v>PC</v>
          </cell>
          <cell r="E13193">
            <v>292.5</v>
          </cell>
          <cell r="F13193">
            <v>731.25</v>
          </cell>
        </row>
        <row r="13194">
          <cell r="A13194">
            <v>8500091</v>
          </cell>
          <cell r="B13194" t="str">
            <v>85-000-91</v>
          </cell>
          <cell r="C13194" t="str">
            <v xml:space="preserve">INFUSION ROD WITH 4 BOTTLE HOOKS        </v>
          </cell>
          <cell r="D13194" t="str">
            <v>PC</v>
          </cell>
          <cell r="E13194">
            <v>123.5</v>
          </cell>
          <cell r="F13194">
            <v>308.75</v>
          </cell>
        </row>
        <row r="13195">
          <cell r="A13195">
            <v>8500092</v>
          </cell>
          <cell r="B13195" t="str">
            <v>85-000-92</v>
          </cell>
          <cell r="C13195" t="str">
            <v xml:space="preserve">BOTTLE HOLDER FOR INFUSION ROD          </v>
          </cell>
          <cell r="D13195" t="str">
            <v>PC</v>
          </cell>
          <cell r="E13195">
            <v>24.3</v>
          </cell>
          <cell r="F13195">
            <v>60.75</v>
          </cell>
        </row>
        <row r="13196">
          <cell r="A13196">
            <v>8500093</v>
          </cell>
          <cell r="B13196" t="str">
            <v>85-000-93</v>
          </cell>
          <cell r="C13196" t="str">
            <v xml:space="preserve">COLLETING VESSEL FOR INFUSION ROD       </v>
          </cell>
          <cell r="D13196" t="str">
            <v>PC</v>
          </cell>
          <cell r="E13196">
            <v>19.3</v>
          </cell>
          <cell r="F13196">
            <v>48.25</v>
          </cell>
        </row>
        <row r="13197">
          <cell r="A13197">
            <v>8500094</v>
          </cell>
          <cell r="B13197" t="str">
            <v>85-000-94</v>
          </cell>
          <cell r="C13197" t="str">
            <v xml:space="preserve">STEEL BOWL FOR MEDICAL RAIL             </v>
          </cell>
          <cell r="D13197" t="str">
            <v>PC</v>
          </cell>
          <cell r="E13197">
            <v>87</v>
          </cell>
          <cell r="F13197">
            <v>217.5</v>
          </cell>
        </row>
        <row r="13198">
          <cell r="A13198">
            <v>8500095</v>
          </cell>
          <cell r="B13198" t="str">
            <v>85-000-95</v>
          </cell>
          <cell r="C13198" t="str">
            <v xml:space="preserve">BOOM ARM 340MM, 15KG PAYLOAD            </v>
          </cell>
          <cell r="D13198" t="str">
            <v>PC</v>
          </cell>
          <cell r="E13198">
            <v>405.5</v>
          </cell>
          <cell r="F13198">
            <v>1013.75</v>
          </cell>
        </row>
        <row r="13199">
          <cell r="A13199">
            <v>8500096</v>
          </cell>
          <cell r="B13199" t="str">
            <v>85-000-96</v>
          </cell>
          <cell r="C13199" t="str">
            <v xml:space="preserve">BOOM ARM 220MM, 20KG PAYLOAD            </v>
          </cell>
          <cell r="D13199" t="str">
            <v>PC</v>
          </cell>
          <cell r="E13199">
            <v>358</v>
          </cell>
          <cell r="F13199">
            <v>895</v>
          </cell>
        </row>
        <row r="13200">
          <cell r="A13200">
            <v>8500097</v>
          </cell>
          <cell r="B13200" t="str">
            <v>85-000-97</v>
          </cell>
          <cell r="C13200" t="str">
            <v xml:space="preserve">SPRING ARM 285MM, 20KG PAYLOAD          </v>
          </cell>
          <cell r="D13200" t="str">
            <v>PC</v>
          </cell>
          <cell r="E13200">
            <v>391</v>
          </cell>
          <cell r="F13200">
            <v>977.5</v>
          </cell>
        </row>
        <row r="13201">
          <cell r="A13201">
            <v>8500098</v>
          </cell>
          <cell r="B13201" t="str">
            <v>85-000-98</v>
          </cell>
          <cell r="C13201" t="str">
            <v xml:space="preserve">SPRING ARM 400MM, 15KG PAYLOAD          </v>
          </cell>
          <cell r="D13201" t="str">
            <v>PC</v>
          </cell>
          <cell r="E13201">
            <v>522</v>
          </cell>
          <cell r="F13201">
            <v>1305</v>
          </cell>
        </row>
        <row r="13202">
          <cell r="A13202">
            <v>8500099</v>
          </cell>
          <cell r="B13202" t="str">
            <v>85-000-99</v>
          </cell>
          <cell r="C13202" t="str">
            <v xml:space="preserve">ADAPTER FOR SPRING ARM                  </v>
          </cell>
          <cell r="D13202" t="str">
            <v>PC</v>
          </cell>
          <cell r="E13202">
            <v>51.5</v>
          </cell>
          <cell r="F13202">
            <v>128.75</v>
          </cell>
        </row>
        <row r="13203">
          <cell r="A13203">
            <v>8500100</v>
          </cell>
          <cell r="B13203" t="str">
            <v>85-001-00</v>
          </cell>
          <cell r="C13203" t="str">
            <v>GAS OUTLET AIR DIN - GREGGERSEN</v>
          </cell>
          <cell r="D13203" t="str">
            <v>PC</v>
          </cell>
          <cell r="E13203">
            <v>79.5</v>
          </cell>
          <cell r="F13203">
            <v>198.75</v>
          </cell>
        </row>
        <row r="13204">
          <cell r="A13204">
            <v>8500101</v>
          </cell>
          <cell r="B13204" t="str">
            <v>85-001-01</v>
          </cell>
          <cell r="C13204" t="str">
            <v xml:space="preserve">GAS OUTLET O2 DIN - GREGGERSEN      </v>
          </cell>
          <cell r="D13204" t="str">
            <v>PC</v>
          </cell>
          <cell r="E13204">
            <v>79.5</v>
          </cell>
          <cell r="F13204">
            <v>198.75</v>
          </cell>
        </row>
        <row r="13205">
          <cell r="A13205">
            <v>8500102</v>
          </cell>
          <cell r="B13205" t="str">
            <v>85-001-02</v>
          </cell>
          <cell r="C13205" t="str">
            <v>GAS OUTLET N2O DIN - GREGGERSEN</v>
          </cell>
          <cell r="D13205" t="str">
            <v>PC</v>
          </cell>
          <cell r="E13205">
            <v>79.5</v>
          </cell>
          <cell r="F13205">
            <v>198.75</v>
          </cell>
        </row>
        <row r="13206">
          <cell r="A13206">
            <v>8500103</v>
          </cell>
          <cell r="B13206" t="str">
            <v>85-001-03</v>
          </cell>
          <cell r="C13206" t="str">
            <v xml:space="preserve">GAS OUTLET VACUUM DIN - GEGGERSEN       </v>
          </cell>
          <cell r="D13206" t="str">
            <v>PC</v>
          </cell>
          <cell r="E13206">
            <v>79.5</v>
          </cell>
          <cell r="F13206">
            <v>198.75</v>
          </cell>
        </row>
        <row r="13207">
          <cell r="A13207">
            <v>8500104</v>
          </cell>
          <cell r="B13207" t="str">
            <v>85-001-04</v>
          </cell>
          <cell r="C13207" t="str">
            <v xml:space="preserve">SURCHARGE FOR METAL FLAP FRENCH NORM    </v>
          </cell>
          <cell r="D13207" t="str">
            <v>PC</v>
          </cell>
          <cell r="E13207">
            <v>14</v>
          </cell>
          <cell r="F13207">
            <v>35</v>
          </cell>
        </row>
        <row r="13208">
          <cell r="A13208">
            <v>8500105</v>
          </cell>
          <cell r="B13208" t="str">
            <v>85-001-05</v>
          </cell>
          <cell r="C13208" t="str">
            <v xml:space="preserve">SCAVENGING DIN - GREGGERSEN             </v>
          </cell>
          <cell r="D13208" t="str">
            <v>PC</v>
          </cell>
          <cell r="E13208">
            <v>440.5</v>
          </cell>
          <cell r="F13208">
            <v>1101.25</v>
          </cell>
        </row>
        <row r="13209">
          <cell r="A13209">
            <v>8500106</v>
          </cell>
          <cell r="B13209" t="str">
            <v>85-001-06</v>
          </cell>
          <cell r="C13209" t="str">
            <v xml:space="preserve">AIR MOTOR 8 BAR DIN - GREGGERSEN        </v>
          </cell>
          <cell r="D13209" t="str">
            <v>PC</v>
          </cell>
          <cell r="E13209">
            <v>397.5</v>
          </cell>
          <cell r="F13209">
            <v>993.75</v>
          </cell>
        </row>
        <row r="13210">
          <cell r="A13210">
            <v>8500107</v>
          </cell>
          <cell r="B13210" t="str">
            <v>85-001-07</v>
          </cell>
          <cell r="C13210" t="str">
            <v xml:space="preserve">GAS OUTLET AIR DIN - DRAEGER  </v>
          </cell>
          <cell r="D13210" t="str">
            <v>PC</v>
          </cell>
          <cell r="E13210">
            <v>238</v>
          </cell>
          <cell r="F13210">
            <v>595</v>
          </cell>
        </row>
        <row r="13211">
          <cell r="A13211">
            <v>8500108</v>
          </cell>
          <cell r="B13211" t="str">
            <v>85-001-08</v>
          </cell>
          <cell r="C13211" t="str">
            <v xml:space="preserve">GAS OUTLET O2 DIN - DRAEGER          </v>
          </cell>
          <cell r="D13211" t="str">
            <v>PC</v>
          </cell>
          <cell r="E13211">
            <v>230</v>
          </cell>
          <cell r="F13211">
            <v>575</v>
          </cell>
        </row>
        <row r="13212">
          <cell r="A13212">
            <v>8500109</v>
          </cell>
          <cell r="B13212" t="str">
            <v>85-001-09</v>
          </cell>
          <cell r="C13212" t="str">
            <v xml:space="preserve">GAS OUTLET N2O DIN - DRAEGER   </v>
          </cell>
          <cell r="D13212" t="str">
            <v>PC</v>
          </cell>
          <cell r="E13212">
            <v>230</v>
          </cell>
          <cell r="F13212">
            <v>575</v>
          </cell>
        </row>
        <row r="13213">
          <cell r="A13213">
            <v>8500110</v>
          </cell>
          <cell r="B13213" t="str">
            <v>85-001-10</v>
          </cell>
          <cell r="C13213" t="str">
            <v xml:space="preserve">GAS OUTLET VACUUM DIN - DRAEGER          </v>
          </cell>
          <cell r="D13213" t="str">
            <v>PC</v>
          </cell>
          <cell r="E13213">
            <v>230</v>
          </cell>
          <cell r="F13213">
            <v>575</v>
          </cell>
        </row>
        <row r="13214">
          <cell r="A13214">
            <v>8500111</v>
          </cell>
          <cell r="B13214" t="str">
            <v>85-001-11</v>
          </cell>
          <cell r="C13214" t="str">
            <v xml:space="preserve">SCAVENGING DIN - DRAEGER                 </v>
          </cell>
          <cell r="D13214" t="str">
            <v>PC</v>
          </cell>
          <cell r="E13214">
            <v>755</v>
          </cell>
          <cell r="F13214">
            <v>1887.5</v>
          </cell>
        </row>
        <row r="13215">
          <cell r="A13215">
            <v>8500112</v>
          </cell>
          <cell r="B13215" t="str">
            <v>85-001-12</v>
          </cell>
          <cell r="C13215" t="str">
            <v xml:space="preserve">AIR MOTOR 8 BAR DIN - DRAEGER            </v>
          </cell>
          <cell r="D13215" t="str">
            <v>PC</v>
          </cell>
          <cell r="E13215">
            <v>559</v>
          </cell>
          <cell r="F13215">
            <v>1397.5</v>
          </cell>
        </row>
        <row r="13216">
          <cell r="A13216">
            <v>8500113</v>
          </cell>
          <cell r="B13216" t="str">
            <v>85-001-13</v>
          </cell>
          <cell r="C13216" t="str">
            <v xml:space="preserve">SURCHARGE FOR GAS OUTLET WITH NIST      </v>
          </cell>
          <cell r="D13216" t="str">
            <v>PC</v>
          </cell>
          <cell r="E13216">
            <v>50.2</v>
          </cell>
          <cell r="F13216">
            <v>125.5</v>
          </cell>
        </row>
        <row r="13217">
          <cell r="A13217">
            <v>8500114</v>
          </cell>
          <cell r="B13217" t="str">
            <v>85-001-14</v>
          </cell>
          <cell r="C13217" t="str">
            <v xml:space="preserve">1 PAIR NIST CONNECTIONS                 </v>
          </cell>
          <cell r="D13217" t="str">
            <v>PR</v>
          </cell>
          <cell r="E13217">
            <v>76.099999999999994</v>
          </cell>
          <cell r="F13217">
            <v>190.25</v>
          </cell>
        </row>
        <row r="13218">
          <cell r="A13218">
            <v>8500115</v>
          </cell>
          <cell r="B13218" t="str">
            <v>85-001-15</v>
          </cell>
          <cell r="C13218" t="str">
            <v xml:space="preserve">DATA INTERFACE DOUBLE RJ45/RJ45         </v>
          </cell>
          <cell r="D13218" t="str">
            <v>PC</v>
          </cell>
          <cell r="E13218">
            <v>50.9</v>
          </cell>
          <cell r="F13218">
            <v>127.25</v>
          </cell>
        </row>
        <row r="13219">
          <cell r="A13219">
            <v>8500116</v>
          </cell>
          <cell r="B13219" t="str">
            <v>85-001-16</v>
          </cell>
          <cell r="C13219" t="str">
            <v xml:space="preserve">GAS OUTLET N2 DIN-GREGGERSON      </v>
          </cell>
          <cell r="D13219" t="str">
            <v>PC</v>
          </cell>
          <cell r="E13219">
            <v>75.5</v>
          </cell>
          <cell r="F13219">
            <v>188.75</v>
          </cell>
        </row>
        <row r="13220">
          <cell r="A13220">
            <v>8500117</v>
          </cell>
          <cell r="B13220" t="str">
            <v>85-001-17</v>
          </cell>
          <cell r="C13220" t="str">
            <v>GAS OUTLET AIR DIN-GREGGERSON</v>
          </cell>
          <cell r="D13220" t="str">
            <v>PC</v>
          </cell>
          <cell r="E13220">
            <v>75.5</v>
          </cell>
          <cell r="F13220">
            <v>188.75</v>
          </cell>
        </row>
        <row r="13221">
          <cell r="A13221">
            <v>8500120</v>
          </cell>
          <cell r="B13221" t="str">
            <v>85-001-20</v>
          </cell>
          <cell r="C13221" t="str">
            <v xml:space="preserve">GAS OUTLET CO2 DIN - GREGGERSEN         </v>
          </cell>
          <cell r="D13221" t="str">
            <v>PC</v>
          </cell>
          <cell r="E13221">
            <v>79.5</v>
          </cell>
          <cell r="F13221">
            <v>198.75</v>
          </cell>
        </row>
        <row r="13222">
          <cell r="A13222">
            <v>8500121</v>
          </cell>
          <cell r="B13222" t="str">
            <v>85-001-21</v>
          </cell>
          <cell r="C13222" t="str">
            <v xml:space="preserve">GAS OUTLET AIR DIN KLSmartin </v>
          </cell>
          <cell r="D13222" t="str">
            <v>PC</v>
          </cell>
          <cell r="E13222">
            <v>45.2</v>
          </cell>
          <cell r="F13222">
            <v>113</v>
          </cell>
        </row>
        <row r="13223">
          <cell r="A13223">
            <v>8500122</v>
          </cell>
          <cell r="B13223" t="str">
            <v>85-001-22</v>
          </cell>
          <cell r="C13223" t="str">
            <v xml:space="preserve">GAS OUTLET O2 DIN KLSmartin             </v>
          </cell>
          <cell r="D13223" t="str">
            <v>PC</v>
          </cell>
          <cell r="E13223">
            <v>46.3</v>
          </cell>
          <cell r="F13223">
            <v>115.75</v>
          </cell>
        </row>
        <row r="13224">
          <cell r="A13224">
            <v>8500123</v>
          </cell>
          <cell r="B13224" t="str">
            <v>85-001-23</v>
          </cell>
          <cell r="C13224" t="str">
            <v xml:space="preserve">GAS OUTLET N2O DIN KLSmartin            </v>
          </cell>
          <cell r="D13224" t="str">
            <v>PC</v>
          </cell>
          <cell r="E13224">
            <v>46.3</v>
          </cell>
          <cell r="F13224">
            <v>115.75</v>
          </cell>
        </row>
        <row r="13225">
          <cell r="A13225">
            <v>8500124</v>
          </cell>
          <cell r="B13225" t="str">
            <v>85-001-24</v>
          </cell>
          <cell r="C13225" t="str">
            <v xml:space="preserve">GAS OUTLET VACUUM DIN KLSmartin         </v>
          </cell>
          <cell r="D13225" t="str">
            <v>PC</v>
          </cell>
          <cell r="E13225">
            <v>45.2</v>
          </cell>
          <cell r="F13225">
            <v>113</v>
          </cell>
        </row>
        <row r="13226">
          <cell r="A13226">
            <v>8500125</v>
          </cell>
          <cell r="B13226" t="str">
            <v>85-001-25</v>
          </cell>
          <cell r="C13226" t="str">
            <v xml:space="preserve">GAS OUTLET AGSS DIN KLSmartin  </v>
          </cell>
          <cell r="D13226" t="str">
            <v>PC</v>
          </cell>
          <cell r="E13226">
            <v>73.7</v>
          </cell>
          <cell r="F13226">
            <v>184.25</v>
          </cell>
        </row>
        <row r="13227">
          <cell r="A13227">
            <v>8500126</v>
          </cell>
          <cell r="B13227" t="str">
            <v>85-001-26</v>
          </cell>
          <cell r="C13227" t="str">
            <v xml:space="preserve">GAS OUTLET AGSS WITH PUMP DIN KLSmartin </v>
          </cell>
          <cell r="D13227" t="str">
            <v>PC</v>
          </cell>
          <cell r="E13227">
            <v>459</v>
          </cell>
          <cell r="F13227">
            <v>1147.5</v>
          </cell>
        </row>
        <row r="13228">
          <cell r="A13228">
            <v>8500127</v>
          </cell>
          <cell r="B13228" t="str">
            <v>85-001-27</v>
          </cell>
          <cell r="C13228" t="str">
            <v xml:space="preserve">GAS OUTLET AIRMOTOR DIN KLSmartin       </v>
          </cell>
          <cell r="D13228" t="str">
            <v>PC</v>
          </cell>
          <cell r="E13228">
            <v>459</v>
          </cell>
          <cell r="F13228">
            <v>1147.5</v>
          </cell>
        </row>
        <row r="13229">
          <cell r="A13229">
            <v>8500128</v>
          </cell>
          <cell r="B13229" t="str">
            <v>85-001-28</v>
          </cell>
          <cell r="C13229" t="str">
            <v xml:space="preserve">GAS OUTLET N2 DIN KLSmartin             </v>
          </cell>
          <cell r="D13229" t="str">
            <v>PC</v>
          </cell>
          <cell r="E13229">
            <v>45.2</v>
          </cell>
          <cell r="F13229">
            <v>113</v>
          </cell>
        </row>
        <row r="13230">
          <cell r="A13230">
            <v>8500129</v>
          </cell>
          <cell r="B13230" t="str">
            <v>85-001-29</v>
          </cell>
          <cell r="C13230" t="str">
            <v xml:space="preserve">GAS OUTLET CO2 DIN KLSmartin            </v>
          </cell>
          <cell r="D13230" t="str">
            <v>PC</v>
          </cell>
          <cell r="E13230">
            <v>45.2</v>
          </cell>
          <cell r="F13230">
            <v>113</v>
          </cell>
        </row>
        <row r="13231">
          <cell r="A13231">
            <v>8500130</v>
          </cell>
          <cell r="B13231" t="str">
            <v>85-001-30</v>
          </cell>
          <cell r="C13231" t="str">
            <v xml:space="preserve">GAS PLUG AIR DIN KLSmartin   </v>
          </cell>
          <cell r="D13231" t="str">
            <v>PC</v>
          </cell>
          <cell r="E13231">
            <v>22.5</v>
          </cell>
          <cell r="F13231">
            <v>56.25</v>
          </cell>
        </row>
        <row r="13232">
          <cell r="A13232">
            <v>8500131</v>
          </cell>
          <cell r="B13232" t="str">
            <v>85-001-31</v>
          </cell>
          <cell r="C13232" t="str">
            <v xml:space="preserve">GAS PLUG O2 DIN KLSmartin               </v>
          </cell>
          <cell r="D13232" t="str">
            <v>PC</v>
          </cell>
          <cell r="E13232">
            <v>22.5</v>
          </cell>
          <cell r="F13232">
            <v>56.25</v>
          </cell>
        </row>
        <row r="13233">
          <cell r="A13233">
            <v>8500132</v>
          </cell>
          <cell r="B13233" t="str">
            <v>85-001-32</v>
          </cell>
          <cell r="C13233" t="str">
            <v xml:space="preserve">GAS PLUG N2O DIN KLSmartin              </v>
          </cell>
          <cell r="D13233" t="str">
            <v>PC</v>
          </cell>
          <cell r="E13233">
            <v>22.5</v>
          </cell>
          <cell r="F13233">
            <v>56.25</v>
          </cell>
        </row>
        <row r="13234">
          <cell r="A13234">
            <v>8500133</v>
          </cell>
          <cell r="B13234" t="str">
            <v>85-001-33</v>
          </cell>
          <cell r="C13234" t="str">
            <v xml:space="preserve">GAS PLUG VACUUM DIN KLSmartin           </v>
          </cell>
          <cell r="D13234" t="str">
            <v>PC</v>
          </cell>
          <cell r="E13234">
            <v>22.5</v>
          </cell>
          <cell r="F13234">
            <v>56.25</v>
          </cell>
        </row>
        <row r="13235">
          <cell r="A13235">
            <v>8500134</v>
          </cell>
          <cell r="B13235" t="str">
            <v>85-001-34</v>
          </cell>
          <cell r="C13235" t="str">
            <v xml:space="preserve">GAS PLUG AGSS DIN KLSmartin             </v>
          </cell>
          <cell r="D13235" t="str">
            <v>PC</v>
          </cell>
          <cell r="E13235">
            <v>26.1</v>
          </cell>
          <cell r="F13235">
            <v>65.25</v>
          </cell>
        </row>
        <row r="13236">
          <cell r="A13236">
            <v>8500135</v>
          </cell>
          <cell r="B13236" t="str">
            <v>85-001-35</v>
          </cell>
          <cell r="C13236" t="str">
            <v xml:space="preserve">GAS PLUG AIRMOTOR DIN KLSmartin         </v>
          </cell>
          <cell r="D13236" t="str">
            <v>PC</v>
          </cell>
          <cell r="E13236">
            <v>228</v>
          </cell>
          <cell r="F13236">
            <v>570</v>
          </cell>
        </row>
        <row r="13237">
          <cell r="A13237">
            <v>8500136</v>
          </cell>
          <cell r="B13237" t="str">
            <v>85-001-36</v>
          </cell>
          <cell r="C13237" t="str">
            <v xml:space="preserve">GAS PLUG N2 DIN KLSmartin               </v>
          </cell>
          <cell r="D13237" t="str">
            <v>PC</v>
          </cell>
          <cell r="E13237">
            <v>22.5</v>
          </cell>
          <cell r="F13237">
            <v>56.25</v>
          </cell>
        </row>
        <row r="13238">
          <cell r="A13238">
            <v>8500137</v>
          </cell>
          <cell r="B13238" t="str">
            <v>85-001-37</v>
          </cell>
          <cell r="C13238" t="str">
            <v xml:space="preserve">GAS PLUG CO2 DIN KLSmartin              </v>
          </cell>
          <cell r="D13238" t="str">
            <v>PC</v>
          </cell>
          <cell r="E13238">
            <v>22.5</v>
          </cell>
          <cell r="F13238">
            <v>56.25</v>
          </cell>
        </row>
        <row r="13239">
          <cell r="A13239">
            <v>8500138</v>
          </cell>
          <cell r="B13239" t="str">
            <v>85-001-38</v>
          </cell>
          <cell r="C13239" t="str">
            <v xml:space="preserve">GAS OUTLET CO2 DIN-DRAEGER   </v>
          </cell>
          <cell r="D13239" t="str">
            <v>PC</v>
          </cell>
          <cell r="E13239">
            <v>230</v>
          </cell>
          <cell r="F13239">
            <v>575</v>
          </cell>
        </row>
        <row r="13240">
          <cell r="A13240">
            <v>8500140</v>
          </cell>
          <cell r="B13240" t="str">
            <v>85-001-40</v>
          </cell>
          <cell r="C13240" t="str">
            <v xml:space="preserve">INSTALLATION SCAVANGING (BACK SIDE)     </v>
          </cell>
          <cell r="D13240" t="str">
            <v>PC</v>
          </cell>
          <cell r="E13240">
            <v>59.2</v>
          </cell>
          <cell r="F13240">
            <v>148</v>
          </cell>
        </row>
        <row r="13241">
          <cell r="A13241">
            <v>8500141</v>
          </cell>
          <cell r="B13241" t="str">
            <v>85-001-41</v>
          </cell>
          <cell r="C13241" t="str">
            <v xml:space="preserve">INSTALLATION AIR MOTOR (BACK SIDE)      </v>
          </cell>
          <cell r="D13241" t="str">
            <v>PC</v>
          </cell>
          <cell r="E13241">
            <v>59.2</v>
          </cell>
          <cell r="F13241">
            <v>148</v>
          </cell>
        </row>
        <row r="13242">
          <cell r="A13242">
            <v>8500200</v>
          </cell>
          <cell r="B13242" t="str">
            <v>85-002-00</v>
          </cell>
          <cell r="C13242" t="str">
            <v>GAS OUTLET AIR UK - GREGGERSEN</v>
          </cell>
          <cell r="D13242" t="str">
            <v>PC</v>
          </cell>
          <cell r="E13242">
            <v>79.5</v>
          </cell>
          <cell r="F13242">
            <v>198.75</v>
          </cell>
        </row>
        <row r="13243">
          <cell r="A13243">
            <v>8500201</v>
          </cell>
          <cell r="B13243" t="str">
            <v>85-002-01</v>
          </cell>
          <cell r="C13243" t="str">
            <v xml:space="preserve">GAS OUTLET O2 UK - GREGGERSEN       </v>
          </cell>
          <cell r="D13243" t="str">
            <v>PC</v>
          </cell>
          <cell r="E13243">
            <v>79.5</v>
          </cell>
          <cell r="F13243">
            <v>198.75</v>
          </cell>
        </row>
        <row r="13244">
          <cell r="A13244">
            <v>8500202</v>
          </cell>
          <cell r="B13244" t="str">
            <v>85-002-02</v>
          </cell>
          <cell r="C13244" t="str">
            <v>GAS OUTLET N2O UK - GREGGERSEN</v>
          </cell>
          <cell r="D13244" t="str">
            <v>PC</v>
          </cell>
          <cell r="E13244">
            <v>79.5</v>
          </cell>
          <cell r="F13244">
            <v>198.75</v>
          </cell>
        </row>
        <row r="13245">
          <cell r="A13245">
            <v>8500203</v>
          </cell>
          <cell r="B13245" t="str">
            <v>85-002-03</v>
          </cell>
          <cell r="C13245" t="str">
            <v xml:space="preserve">GAS OUTLET VACUUM UK - GREGGERSEN       </v>
          </cell>
          <cell r="D13245" t="str">
            <v>PC</v>
          </cell>
          <cell r="E13245">
            <v>79.5</v>
          </cell>
          <cell r="F13245">
            <v>198.75</v>
          </cell>
        </row>
        <row r="13246">
          <cell r="A13246">
            <v>8500208</v>
          </cell>
          <cell r="B13246" t="str">
            <v>85-002-08</v>
          </cell>
          <cell r="C13246" t="str">
            <v xml:space="preserve">MODULE W/O SOCKETS FOR M6 SERVICE HEAD   </v>
          </cell>
          <cell r="D13246" t="str">
            <v>PC</v>
          </cell>
          <cell r="E13246">
            <v>46</v>
          </cell>
          <cell r="F13246">
            <v>115</v>
          </cell>
        </row>
        <row r="13247">
          <cell r="A13247">
            <v>8500209</v>
          </cell>
          <cell r="B13247" t="str">
            <v>85-002-09</v>
          </cell>
          <cell r="C13247" t="str">
            <v xml:space="preserve">GAS OUTLET SA7 BRITISH STANDARD - P3        </v>
          </cell>
          <cell r="D13247" t="str">
            <v>PC</v>
          </cell>
          <cell r="E13247">
            <v>73.099999999999994</v>
          </cell>
          <cell r="F13247">
            <v>182.75</v>
          </cell>
        </row>
        <row r="13248">
          <cell r="A13248">
            <v>8500210</v>
          </cell>
          <cell r="B13248" t="str">
            <v>85-002-10</v>
          </cell>
          <cell r="C13248" t="str">
            <v xml:space="preserve">GAS OUTLET MA4 BRITISH STANDARD - P3        </v>
          </cell>
          <cell r="D13248" t="str">
            <v>PC</v>
          </cell>
          <cell r="E13248">
            <v>73.099999999999994</v>
          </cell>
          <cell r="F13248">
            <v>182.75</v>
          </cell>
        </row>
        <row r="13249">
          <cell r="A13249">
            <v>8500211</v>
          </cell>
          <cell r="B13249" t="str">
            <v>85-002-11</v>
          </cell>
          <cell r="C13249" t="str">
            <v xml:space="preserve">GAS OUTLET O2 O2 BRITISH STANDARD - P3  </v>
          </cell>
          <cell r="D13249" t="str">
            <v>PC</v>
          </cell>
          <cell r="E13249">
            <v>73.099999999999994</v>
          </cell>
          <cell r="F13249">
            <v>182.75</v>
          </cell>
        </row>
        <row r="13250">
          <cell r="A13250">
            <v>8500212</v>
          </cell>
          <cell r="B13250" t="str">
            <v>85-002-12</v>
          </cell>
          <cell r="C13250" t="str">
            <v>GAS OUTLET N2O BRITISH STANDARD - P3</v>
          </cell>
          <cell r="D13250" t="str">
            <v>PC</v>
          </cell>
          <cell r="E13250">
            <v>73.099999999999994</v>
          </cell>
          <cell r="F13250">
            <v>182.75</v>
          </cell>
        </row>
        <row r="13251">
          <cell r="A13251">
            <v>8500213</v>
          </cell>
          <cell r="B13251" t="str">
            <v>85-002-13</v>
          </cell>
          <cell r="C13251" t="str">
            <v xml:space="preserve">GAS OUTLET VACUUM BRITISH STANDARD - P3     </v>
          </cell>
          <cell r="D13251" t="str">
            <v>PC</v>
          </cell>
          <cell r="E13251">
            <v>73.099999999999994</v>
          </cell>
          <cell r="F13251">
            <v>182.75</v>
          </cell>
        </row>
        <row r="13252">
          <cell r="A13252">
            <v>8500214</v>
          </cell>
          <cell r="B13252" t="str">
            <v>85-002-14</v>
          </cell>
          <cell r="C13252" t="str">
            <v xml:space="preserve">GAS OUTLET AGSS BRITISH STANDARD - P3          </v>
          </cell>
          <cell r="D13252" t="str">
            <v>PC</v>
          </cell>
          <cell r="E13252">
            <v>107.5</v>
          </cell>
          <cell r="F13252">
            <v>268.75</v>
          </cell>
        </row>
        <row r="13253">
          <cell r="A13253">
            <v>8500215</v>
          </cell>
          <cell r="B13253" t="str">
            <v>85-002-15</v>
          </cell>
          <cell r="C13253" t="str">
            <v xml:space="preserve">GAS OUTLET CO2 BRITISH STANDARD - P3        </v>
          </cell>
          <cell r="D13253" t="str">
            <v>PC</v>
          </cell>
          <cell r="E13253">
            <v>107.5</v>
          </cell>
          <cell r="F13253">
            <v>268.75</v>
          </cell>
        </row>
        <row r="13254">
          <cell r="A13254">
            <v>8500219</v>
          </cell>
          <cell r="B13254" t="str">
            <v>85-002-19</v>
          </cell>
          <cell r="C13254" t="str">
            <v xml:space="preserve">GAS INTERFACE NIST SA7 BRIT. STANDARD - P3  </v>
          </cell>
          <cell r="D13254" t="str">
            <v>PC</v>
          </cell>
          <cell r="E13254">
            <v>35.200000000000003</v>
          </cell>
          <cell r="F13254">
            <v>88</v>
          </cell>
        </row>
        <row r="13255">
          <cell r="A13255">
            <v>8500220</v>
          </cell>
          <cell r="B13255" t="str">
            <v>85-002-20</v>
          </cell>
          <cell r="C13255" t="str">
            <v>GAS INTERFACE NIST MA4 BRITISH STANDARD - P3</v>
          </cell>
          <cell r="D13255" t="str">
            <v>PC</v>
          </cell>
          <cell r="E13255">
            <v>35.200000000000003</v>
          </cell>
          <cell r="F13255">
            <v>88</v>
          </cell>
        </row>
        <row r="13256">
          <cell r="A13256">
            <v>8500221</v>
          </cell>
          <cell r="B13256" t="str">
            <v>85-002-21</v>
          </cell>
          <cell r="C13256" t="str">
            <v xml:space="preserve">GAS INTERFACE NIST O2 BRITISH STANDARD - P3 </v>
          </cell>
          <cell r="D13256" t="str">
            <v>PC</v>
          </cell>
          <cell r="E13256">
            <v>35.200000000000003</v>
          </cell>
          <cell r="F13256">
            <v>88</v>
          </cell>
        </row>
        <row r="13257">
          <cell r="A13257">
            <v>8500222</v>
          </cell>
          <cell r="B13257" t="str">
            <v>85-002-22</v>
          </cell>
          <cell r="C13257" t="str">
            <v xml:space="preserve">GAS INTERFACE NIST N2O BRITISH STANDARD - P3  </v>
          </cell>
          <cell r="D13257" t="str">
            <v>PC</v>
          </cell>
          <cell r="E13257">
            <v>35.200000000000003</v>
          </cell>
          <cell r="F13257">
            <v>88</v>
          </cell>
        </row>
        <row r="13258">
          <cell r="A13258">
            <v>8500223</v>
          </cell>
          <cell r="B13258" t="str">
            <v>85-002-23</v>
          </cell>
          <cell r="C13258" t="str">
            <v xml:space="preserve">GAS INTERFACE NIST VACUUM BRITISH STANDARD - P3 </v>
          </cell>
          <cell r="D13258" t="str">
            <v>PC</v>
          </cell>
          <cell r="E13258">
            <v>35.200000000000003</v>
          </cell>
          <cell r="F13258">
            <v>88</v>
          </cell>
        </row>
        <row r="13259">
          <cell r="A13259">
            <v>8500224</v>
          </cell>
          <cell r="B13259" t="str">
            <v>85-002-24</v>
          </cell>
          <cell r="C13259" t="str">
            <v xml:space="preserve">GAS INTERFACE NIST AGSS BRITISH STANDARD - P3   </v>
          </cell>
          <cell r="D13259" t="str">
            <v>PC</v>
          </cell>
          <cell r="E13259">
            <v>35.200000000000003</v>
          </cell>
          <cell r="F13259">
            <v>88</v>
          </cell>
        </row>
        <row r="13260">
          <cell r="A13260">
            <v>8500225</v>
          </cell>
          <cell r="B13260" t="str">
            <v>85-002-25</v>
          </cell>
          <cell r="C13260" t="str">
            <v>GAS INTERFACE NIST CO2 BRITISH STANDARD - P3</v>
          </cell>
          <cell r="D13260" t="str">
            <v>PC</v>
          </cell>
          <cell r="E13260">
            <v>35.200000000000003</v>
          </cell>
          <cell r="F13260">
            <v>88</v>
          </cell>
        </row>
        <row r="13261">
          <cell r="A13261">
            <v>8500229</v>
          </cell>
          <cell r="B13261" t="str">
            <v>85-002-29</v>
          </cell>
          <cell r="C13261" t="str">
            <v xml:space="preserve">HOSE ASSY 2.0M SA7 BRITISH STANDARD - P3  </v>
          </cell>
          <cell r="D13261" t="str">
            <v>PC</v>
          </cell>
          <cell r="E13261">
            <v>73.099999999999994</v>
          </cell>
          <cell r="F13261">
            <v>182.75</v>
          </cell>
        </row>
        <row r="13262">
          <cell r="A13262">
            <v>8500230</v>
          </cell>
          <cell r="B13262" t="str">
            <v>85-002-30</v>
          </cell>
          <cell r="C13262" t="str">
            <v xml:space="preserve">HOSE ASSY 2.0M MA4 BRITISH STANDARD - P3  </v>
          </cell>
          <cell r="D13262" t="str">
            <v>PC</v>
          </cell>
          <cell r="E13262">
            <v>73.099999999999994</v>
          </cell>
          <cell r="F13262">
            <v>182.75</v>
          </cell>
        </row>
        <row r="13263">
          <cell r="A13263">
            <v>8500231</v>
          </cell>
          <cell r="B13263" t="str">
            <v>85-002-31</v>
          </cell>
          <cell r="C13263" t="str">
            <v xml:space="preserve">HOSE ASSY 2.0M O2 BRITISH STANDARD - P3   </v>
          </cell>
          <cell r="D13263" t="str">
            <v>PC</v>
          </cell>
          <cell r="E13263">
            <v>73.099999999999994</v>
          </cell>
          <cell r="F13263">
            <v>182.75</v>
          </cell>
        </row>
        <row r="13264">
          <cell r="A13264">
            <v>8500232</v>
          </cell>
          <cell r="B13264" t="str">
            <v>85-002-32</v>
          </cell>
          <cell r="C13264" t="str">
            <v xml:space="preserve">HOSE ASSY 2.0M N2O BRITISH STANDARD - P3  </v>
          </cell>
          <cell r="D13264" t="str">
            <v>PC</v>
          </cell>
          <cell r="E13264">
            <v>73.099999999999994</v>
          </cell>
          <cell r="F13264">
            <v>182.75</v>
          </cell>
        </row>
        <row r="13265">
          <cell r="A13265">
            <v>8500233</v>
          </cell>
          <cell r="B13265" t="str">
            <v>85-002-33</v>
          </cell>
          <cell r="C13265" t="str">
            <v xml:space="preserve">HOSE ASSY 2.0M VACUUM BRITISH STANDARD - P3 </v>
          </cell>
          <cell r="D13265" t="str">
            <v>PC</v>
          </cell>
          <cell r="E13265">
            <v>73.099999999999994</v>
          </cell>
          <cell r="F13265">
            <v>182.75</v>
          </cell>
        </row>
        <row r="13266">
          <cell r="A13266">
            <v>8500234</v>
          </cell>
          <cell r="B13266" t="str">
            <v>85-002-34</v>
          </cell>
          <cell r="C13266" t="str">
            <v xml:space="preserve">HOSE ASSY 2.0M AGSS BRITISH STANDARD - P3 </v>
          </cell>
          <cell r="D13266" t="str">
            <v>PC</v>
          </cell>
          <cell r="E13266">
            <v>81.5</v>
          </cell>
          <cell r="F13266">
            <v>203.75</v>
          </cell>
        </row>
        <row r="13267">
          <cell r="A13267">
            <v>8500239</v>
          </cell>
          <cell r="B13267" t="str">
            <v>85-002-39</v>
          </cell>
          <cell r="C13267" t="str">
            <v xml:space="preserve">HOSE ASSY 4.5M SA7 BRITISH STANDARD - P3 </v>
          </cell>
          <cell r="D13267" t="str">
            <v>PC</v>
          </cell>
          <cell r="E13267">
            <v>88.5</v>
          </cell>
          <cell r="F13267">
            <v>221.25</v>
          </cell>
        </row>
        <row r="13268">
          <cell r="A13268">
            <v>8500240</v>
          </cell>
          <cell r="B13268" t="str">
            <v>85-002-40</v>
          </cell>
          <cell r="C13268" t="str">
            <v xml:space="preserve">HOSE ASSY 4.5M MA4 BRITISH STANDARD - P3 </v>
          </cell>
          <cell r="D13268" t="str">
            <v>PC</v>
          </cell>
          <cell r="E13268">
            <v>88.5</v>
          </cell>
          <cell r="F13268">
            <v>221.25</v>
          </cell>
        </row>
        <row r="13269">
          <cell r="A13269">
            <v>8500241</v>
          </cell>
          <cell r="B13269" t="str">
            <v>85-002-41</v>
          </cell>
          <cell r="C13269" t="str">
            <v xml:space="preserve">HOSE ASSY 4.5M O2 BRITISH STANDARD - P3  </v>
          </cell>
          <cell r="D13269" t="str">
            <v>PC</v>
          </cell>
          <cell r="E13269">
            <v>88.5</v>
          </cell>
          <cell r="F13269">
            <v>221.25</v>
          </cell>
        </row>
        <row r="13270">
          <cell r="A13270">
            <v>8500242</v>
          </cell>
          <cell r="B13270" t="str">
            <v>85-002-42</v>
          </cell>
          <cell r="C13270" t="str">
            <v xml:space="preserve">HOSE ASSY 4.5M N2O BRITISH STANDARD - P3 </v>
          </cell>
          <cell r="D13270" t="str">
            <v>PC</v>
          </cell>
          <cell r="E13270">
            <v>88.5</v>
          </cell>
          <cell r="F13270">
            <v>221.25</v>
          </cell>
        </row>
        <row r="13271">
          <cell r="A13271">
            <v>8500243</v>
          </cell>
          <cell r="B13271" t="str">
            <v>85-002-43</v>
          </cell>
          <cell r="C13271" t="str">
            <v>HOSE ASSY 4.5M VACUUM BRIT. STANDARD - P3</v>
          </cell>
          <cell r="D13271" t="str">
            <v>PC</v>
          </cell>
          <cell r="E13271">
            <v>88.5</v>
          </cell>
          <cell r="F13271">
            <v>221.25</v>
          </cell>
        </row>
        <row r="13272">
          <cell r="A13272">
            <v>8500244</v>
          </cell>
          <cell r="B13272" t="str">
            <v>85-002-44</v>
          </cell>
          <cell r="C13272" t="str">
            <v xml:space="preserve">HOSE ASSY 4.5 M AGSS BRIT. STANDARD - P3 </v>
          </cell>
          <cell r="D13272" t="str">
            <v>PC</v>
          </cell>
          <cell r="E13272">
            <v>104.5</v>
          </cell>
          <cell r="F13272">
            <v>261.25</v>
          </cell>
        </row>
        <row r="13273">
          <cell r="A13273">
            <v>8500245</v>
          </cell>
          <cell r="B13273" t="str">
            <v>85-002-45</v>
          </cell>
          <cell r="C13273" t="str">
            <v xml:space="preserve">HOSE ASSY 4.5 M CO2 BRITISH STANDARD - P3  </v>
          </cell>
          <cell r="D13273" t="str">
            <v>PC</v>
          </cell>
          <cell r="E13273">
            <v>88.5</v>
          </cell>
          <cell r="F13273">
            <v>221.25</v>
          </cell>
        </row>
        <row r="13274">
          <cell r="A13274">
            <v>8500300</v>
          </cell>
          <cell r="B13274" t="str">
            <v>85-003-00</v>
          </cell>
          <cell r="C13274" t="str">
            <v xml:space="preserve">GAS OUTLET AIR AGA - GREGG.  </v>
          </cell>
          <cell r="D13274" t="str">
            <v>PC</v>
          </cell>
          <cell r="E13274">
            <v>79.5</v>
          </cell>
          <cell r="F13274">
            <v>198.75</v>
          </cell>
        </row>
        <row r="13275">
          <cell r="A13275">
            <v>8500301</v>
          </cell>
          <cell r="B13275" t="str">
            <v>85-003-01</v>
          </cell>
          <cell r="C13275" t="str">
            <v xml:space="preserve">GAS OUTLET O2 AGA - GREGGERSEN      </v>
          </cell>
          <cell r="D13275" t="str">
            <v>PC</v>
          </cell>
          <cell r="E13275">
            <v>79.5</v>
          </cell>
          <cell r="F13275">
            <v>198.75</v>
          </cell>
        </row>
        <row r="13276">
          <cell r="A13276">
            <v>8500302</v>
          </cell>
          <cell r="B13276" t="str">
            <v>85-003-02</v>
          </cell>
          <cell r="C13276" t="str">
            <v xml:space="preserve">GAS OUTLET N2O AGA - GREGG.   </v>
          </cell>
          <cell r="D13276" t="str">
            <v>PC</v>
          </cell>
          <cell r="E13276">
            <v>79.5</v>
          </cell>
          <cell r="F13276">
            <v>198.75</v>
          </cell>
        </row>
        <row r="13277">
          <cell r="A13277">
            <v>8500303</v>
          </cell>
          <cell r="B13277" t="str">
            <v>85-003-03</v>
          </cell>
          <cell r="C13277" t="str">
            <v xml:space="preserve">GAS OUTLET VACUUM AGA - GREGGERSEN      </v>
          </cell>
          <cell r="D13277" t="str">
            <v>PC</v>
          </cell>
          <cell r="E13277">
            <v>79.5</v>
          </cell>
          <cell r="F13277">
            <v>198.75</v>
          </cell>
        </row>
        <row r="13278">
          <cell r="A13278">
            <v>8500400</v>
          </cell>
          <cell r="B13278" t="str">
            <v>85-004-00</v>
          </cell>
          <cell r="C13278" t="str">
            <v>GAS OUTLET AIR AFNOR - GREGG.</v>
          </cell>
          <cell r="D13278" t="str">
            <v>PC</v>
          </cell>
          <cell r="E13278">
            <v>79.5</v>
          </cell>
          <cell r="F13278">
            <v>198.75</v>
          </cell>
        </row>
        <row r="13279">
          <cell r="A13279">
            <v>8500401</v>
          </cell>
          <cell r="B13279" t="str">
            <v>85-004-01</v>
          </cell>
          <cell r="C13279" t="str">
            <v xml:space="preserve">GAS OUTLET O2 AFNOR - GREGGERSEN    </v>
          </cell>
          <cell r="D13279" t="str">
            <v>PC</v>
          </cell>
          <cell r="E13279">
            <v>79.5</v>
          </cell>
          <cell r="F13279">
            <v>198.75</v>
          </cell>
        </row>
        <row r="13280">
          <cell r="A13280">
            <v>8500402</v>
          </cell>
          <cell r="B13280" t="str">
            <v>85-004-02</v>
          </cell>
          <cell r="C13280" t="str">
            <v>GAS OUTLET N2O AFNOR - GREGGERSEN</v>
          </cell>
          <cell r="D13280" t="str">
            <v>PC</v>
          </cell>
          <cell r="E13280">
            <v>79.5</v>
          </cell>
          <cell r="F13280">
            <v>198.75</v>
          </cell>
        </row>
        <row r="13281">
          <cell r="A13281">
            <v>8500403</v>
          </cell>
          <cell r="B13281" t="str">
            <v>85-004-03</v>
          </cell>
          <cell r="C13281" t="str">
            <v xml:space="preserve">GAS OUTLET VACCUM AFNOR - GREGGERSEN    </v>
          </cell>
          <cell r="D13281" t="str">
            <v>PC</v>
          </cell>
          <cell r="E13281">
            <v>79.5</v>
          </cell>
          <cell r="F13281">
            <v>198.75</v>
          </cell>
        </row>
        <row r="13282">
          <cell r="A13282">
            <v>8500404</v>
          </cell>
          <cell r="B13282" t="str">
            <v>85-004-04</v>
          </cell>
          <cell r="C13282" t="str">
            <v>GAS OUTLET CO2, AFNOR - GREGGERSEN</v>
          </cell>
          <cell r="D13282" t="str">
            <v>PC</v>
          </cell>
          <cell r="E13282">
            <v>79.5</v>
          </cell>
          <cell r="F13282">
            <v>198.75</v>
          </cell>
        </row>
        <row r="13283">
          <cell r="A13283">
            <v>8500500</v>
          </cell>
          <cell r="B13283" t="str">
            <v>85-005-00</v>
          </cell>
          <cell r="C13283" t="str">
            <v xml:space="preserve">GAS OUTLET AIR UNI - GREGG.  </v>
          </cell>
          <cell r="D13283" t="str">
            <v>PC</v>
          </cell>
          <cell r="E13283">
            <v>79.5</v>
          </cell>
          <cell r="F13283">
            <v>198.75</v>
          </cell>
        </row>
        <row r="13284">
          <cell r="A13284">
            <v>8500501</v>
          </cell>
          <cell r="B13284" t="str">
            <v>85-005-01</v>
          </cell>
          <cell r="C13284" t="str">
            <v xml:space="preserve">GAS OUTLET O2 UNI - GREGGERSEN      </v>
          </cell>
          <cell r="D13284" t="str">
            <v>PC</v>
          </cell>
          <cell r="E13284">
            <v>79.5</v>
          </cell>
          <cell r="F13284">
            <v>198.75</v>
          </cell>
        </row>
        <row r="13285">
          <cell r="A13285">
            <v>8500502</v>
          </cell>
          <cell r="B13285" t="str">
            <v>85-005-02</v>
          </cell>
          <cell r="C13285" t="str">
            <v xml:space="preserve">GAS OUTLET N2O UNI - GREGG.   </v>
          </cell>
          <cell r="D13285" t="str">
            <v>PC</v>
          </cell>
          <cell r="E13285">
            <v>79.5</v>
          </cell>
          <cell r="F13285">
            <v>198.75</v>
          </cell>
        </row>
        <row r="13286">
          <cell r="A13286">
            <v>8500503</v>
          </cell>
          <cell r="B13286" t="str">
            <v>85-005-03</v>
          </cell>
          <cell r="C13286" t="str">
            <v xml:space="preserve">GAS OUTLET VACUUM UNI - GREGGERSEN      </v>
          </cell>
          <cell r="D13286" t="str">
            <v>PC</v>
          </cell>
          <cell r="E13286">
            <v>79.5</v>
          </cell>
          <cell r="F13286">
            <v>198.75</v>
          </cell>
        </row>
        <row r="13287">
          <cell r="A13287">
            <v>8501000</v>
          </cell>
          <cell r="B13287" t="str">
            <v>85-010-00</v>
          </cell>
          <cell r="C13287" t="str">
            <v xml:space="preserve">GAS PLUG AIR DIN             </v>
          </cell>
          <cell r="D13287" t="str">
            <v>PC</v>
          </cell>
          <cell r="E13287">
            <v>34.9</v>
          </cell>
          <cell r="F13287">
            <v>87.25</v>
          </cell>
        </row>
        <row r="13288">
          <cell r="A13288">
            <v>8501001</v>
          </cell>
          <cell r="B13288" t="str">
            <v>85-010-01</v>
          </cell>
          <cell r="C13288" t="str">
            <v xml:space="preserve">GAS PLUG O2 DIN                         </v>
          </cell>
          <cell r="D13288" t="str">
            <v>PC</v>
          </cell>
          <cell r="E13288">
            <v>34.9</v>
          </cell>
          <cell r="F13288">
            <v>87.25</v>
          </cell>
        </row>
        <row r="13289">
          <cell r="A13289">
            <v>8501002</v>
          </cell>
          <cell r="B13289" t="str">
            <v>85-010-02</v>
          </cell>
          <cell r="C13289" t="str">
            <v xml:space="preserve">GAS PLUG N2O DIN                        </v>
          </cell>
          <cell r="D13289" t="str">
            <v>PC</v>
          </cell>
          <cell r="E13289">
            <v>34.9</v>
          </cell>
          <cell r="F13289">
            <v>87.25</v>
          </cell>
        </row>
        <row r="13290">
          <cell r="A13290">
            <v>8501003</v>
          </cell>
          <cell r="B13290" t="str">
            <v>85-010-03</v>
          </cell>
          <cell r="C13290" t="str">
            <v xml:space="preserve">GAS PLUG VACUUM DIN                     </v>
          </cell>
          <cell r="D13290" t="str">
            <v>PC</v>
          </cell>
          <cell r="E13290">
            <v>34.9</v>
          </cell>
          <cell r="F13290">
            <v>87.25</v>
          </cell>
        </row>
        <row r="13291">
          <cell r="A13291">
            <v>8501005</v>
          </cell>
          <cell r="B13291" t="str">
            <v>85-010-05</v>
          </cell>
          <cell r="C13291" t="str">
            <v xml:space="preserve">GAS PLUG AGFS DIN                       </v>
          </cell>
          <cell r="D13291" t="str">
            <v>PC</v>
          </cell>
          <cell r="E13291">
            <v>59</v>
          </cell>
          <cell r="F13291">
            <v>147.5</v>
          </cell>
        </row>
        <row r="13292">
          <cell r="A13292">
            <v>8501006</v>
          </cell>
          <cell r="B13292" t="str">
            <v>85-010-06</v>
          </cell>
          <cell r="C13292" t="str">
            <v xml:space="preserve">GAS PLUG CO2 DIN                        </v>
          </cell>
          <cell r="D13292" t="str">
            <v>PC</v>
          </cell>
          <cell r="E13292">
            <v>35.5</v>
          </cell>
          <cell r="F13292">
            <v>88.75</v>
          </cell>
        </row>
        <row r="13293">
          <cell r="A13293">
            <v>8503002</v>
          </cell>
          <cell r="B13293" t="str">
            <v>85-030-02</v>
          </cell>
          <cell r="C13293" t="str">
            <v xml:space="preserve">VESA 100 ADAPTER FOR IDP 30, DUO        </v>
          </cell>
          <cell r="D13293" t="str">
            <v>PC</v>
          </cell>
          <cell r="E13293">
            <v>634</v>
          </cell>
          <cell r="F13293">
            <v>1585</v>
          </cell>
        </row>
        <row r="13294">
          <cell r="A13294">
            <v>8503003</v>
          </cell>
          <cell r="B13294" t="str">
            <v>85-030-03</v>
          </cell>
          <cell r="C13294" t="str">
            <v xml:space="preserve">IDP30 CEILING TUBE WITHOUT ELECTRIC     </v>
          </cell>
          <cell r="D13294" t="str">
            <v>PC</v>
          </cell>
          <cell r="E13294">
            <v>444.5</v>
          </cell>
          <cell r="F13294">
            <v>1111.25</v>
          </cell>
        </row>
        <row r="13295">
          <cell r="A13295">
            <v>8503004</v>
          </cell>
          <cell r="B13295" t="str">
            <v>85-030-04</v>
          </cell>
          <cell r="C13295" t="str">
            <v xml:space="preserve">C-YOKE WITHOUT ELECTRICITY (OSP)        </v>
          </cell>
          <cell r="D13295" t="str">
            <v>PC</v>
          </cell>
          <cell r="E13295">
            <v>361.5</v>
          </cell>
          <cell r="F13295">
            <v>903.75</v>
          </cell>
        </row>
        <row r="13296">
          <cell r="A13296">
            <v>8503005</v>
          </cell>
          <cell r="B13296" t="str">
            <v>85-030-05</v>
          </cell>
          <cell r="C13296" t="str">
            <v xml:space="preserve">IDP30 BOOM ARM 800 MM WITHOUT ELECTRIC  </v>
          </cell>
          <cell r="D13296" t="str">
            <v>PC</v>
          </cell>
          <cell r="E13296">
            <v>422.5</v>
          </cell>
          <cell r="F13296">
            <v>1056.25</v>
          </cell>
        </row>
        <row r="13297">
          <cell r="A13297">
            <v>8503006</v>
          </cell>
          <cell r="B13297" t="str">
            <v>85-030-06</v>
          </cell>
          <cell r="C13297" t="str">
            <v xml:space="preserve">IDP30 SPRING ARM 20-40 KG W/O ELECTRIC  </v>
          </cell>
          <cell r="D13297" t="str">
            <v>PC</v>
          </cell>
          <cell r="E13297">
            <v>768</v>
          </cell>
          <cell r="F13297">
            <v>1920</v>
          </cell>
        </row>
        <row r="13298">
          <cell r="A13298">
            <v>8503007</v>
          </cell>
          <cell r="B13298" t="str">
            <v>85-030-07</v>
          </cell>
          <cell r="C13298" t="str">
            <v xml:space="preserve">M-BUEGEL 33 KG TRAGLAST                 </v>
          </cell>
          <cell r="D13298" t="str">
            <v>PC</v>
          </cell>
          <cell r="E13298">
            <v>533</v>
          </cell>
          <cell r="F13298">
            <v>1332.5</v>
          </cell>
        </row>
        <row r="13299">
          <cell r="A13299">
            <v>8503009</v>
          </cell>
          <cell r="B13299" t="str">
            <v>85-030-09</v>
          </cell>
          <cell r="C13299" t="str">
            <v>IDP30 SHELF FOR SERVICE HEAD, 20 KG PAYLOAD</v>
          </cell>
          <cell r="D13299" t="str">
            <v>PC</v>
          </cell>
          <cell r="E13299">
            <v>192.5</v>
          </cell>
          <cell r="F13299">
            <v>481.25</v>
          </cell>
        </row>
        <row r="13300">
          <cell r="A13300">
            <v>8503010</v>
          </cell>
          <cell r="B13300" t="str">
            <v>85-030-10</v>
          </cell>
          <cell r="C13300" t="str">
            <v xml:space="preserve">IDP30 VESA 100 ADAPTER                  </v>
          </cell>
          <cell r="D13300" t="str">
            <v>PC</v>
          </cell>
          <cell r="E13300">
            <v>484.5</v>
          </cell>
          <cell r="F13300">
            <v>1211.25</v>
          </cell>
        </row>
        <row r="13301">
          <cell r="A13301">
            <v>8503011</v>
          </cell>
          <cell r="B13301" t="str">
            <v>85-030-11</v>
          </cell>
          <cell r="C13301" t="str">
            <v xml:space="preserve">IDP30 BOX FOR ELECTRICAL INSTALLATIONS  </v>
          </cell>
          <cell r="D13301" t="str">
            <v>PC</v>
          </cell>
          <cell r="E13301">
            <v>666</v>
          </cell>
          <cell r="F13301">
            <v>1665</v>
          </cell>
        </row>
        <row r="13302">
          <cell r="A13302">
            <v>8503012</v>
          </cell>
          <cell r="B13302" t="str">
            <v>85-030-12</v>
          </cell>
          <cell r="C13302" t="str">
            <v>REDUCTION FROM 140 TO 83 MM CEILING TUBE</v>
          </cell>
          <cell r="D13302" t="str">
            <v>PC</v>
          </cell>
          <cell r="E13302">
            <v>109.5</v>
          </cell>
          <cell r="F13302">
            <v>273.75</v>
          </cell>
        </row>
        <row r="13303">
          <cell r="A13303">
            <v>8503013</v>
          </cell>
          <cell r="B13303" t="str">
            <v>85-030-13</v>
          </cell>
          <cell r="C13303" t="str">
            <v xml:space="preserve">IDP30 SPRING ARM 15-32 KG W/O.ELECTRIC  </v>
          </cell>
          <cell r="D13303" t="str">
            <v>PC</v>
          </cell>
          <cell r="E13303">
            <v>752</v>
          </cell>
          <cell r="F13303">
            <v>1880</v>
          </cell>
        </row>
        <row r="13304">
          <cell r="A13304">
            <v>8503014</v>
          </cell>
          <cell r="B13304" t="str">
            <v>85-030-14</v>
          </cell>
          <cell r="C13304" t="str">
            <v xml:space="preserve">IDP30 SPRING ARM 8-16 KG W/O.ELECTRIC   </v>
          </cell>
          <cell r="D13304" t="str">
            <v>PC</v>
          </cell>
          <cell r="E13304">
            <v>752</v>
          </cell>
          <cell r="F13304">
            <v>1880</v>
          </cell>
        </row>
        <row r="13305">
          <cell r="A13305">
            <v>8503015</v>
          </cell>
          <cell r="B13305" t="str">
            <v>85-030-15</v>
          </cell>
          <cell r="C13305" t="str">
            <v xml:space="preserve">E-BOX WITHOUT GAS OR ELECTR. FOR IDP30  </v>
          </cell>
          <cell r="D13305" t="str">
            <v>PC</v>
          </cell>
          <cell r="E13305">
            <v>422.5</v>
          </cell>
          <cell r="F13305">
            <v>1056.25</v>
          </cell>
        </row>
        <row r="13306">
          <cell r="A13306">
            <v>8503016</v>
          </cell>
          <cell r="B13306" t="str">
            <v>85-030-16</v>
          </cell>
          <cell r="C13306" t="str">
            <v xml:space="preserve">BEARING WITHOUT ELECTRICITY - FOR IDP30 </v>
          </cell>
          <cell r="D13306" t="str">
            <v>PC</v>
          </cell>
          <cell r="E13306">
            <v>205</v>
          </cell>
          <cell r="F13306">
            <v>512.5</v>
          </cell>
        </row>
        <row r="13307">
          <cell r="A13307">
            <v>8503017</v>
          </cell>
          <cell r="B13307" t="str">
            <v>85-030-17</v>
          </cell>
          <cell r="C13307" t="str">
            <v xml:space="preserve">BEARING WITH ELECTRICITY - FOR IDP30    </v>
          </cell>
          <cell r="D13307" t="str">
            <v>PC</v>
          </cell>
          <cell r="E13307">
            <v>231</v>
          </cell>
          <cell r="F13307">
            <v>577.5</v>
          </cell>
        </row>
        <row r="13308">
          <cell r="A13308">
            <v>8509000</v>
          </cell>
          <cell r="B13308" t="str">
            <v>85-090-00</v>
          </cell>
          <cell r="C13308" t="str">
            <v xml:space="preserve">CEILING PLATE IDP30 AND IDP100 SINGLE   </v>
          </cell>
          <cell r="D13308" t="str">
            <v>PC</v>
          </cell>
          <cell r="E13308">
            <v>224.5</v>
          </cell>
          <cell r="F13308">
            <v>561.25</v>
          </cell>
        </row>
        <row r="13309">
          <cell r="A13309">
            <v>8509001</v>
          </cell>
          <cell r="B13309" t="str">
            <v>85-090-01</v>
          </cell>
          <cell r="C13309" t="str">
            <v>INTERFACE PLATE IDP30 AND IDP100 SINGLE</v>
          </cell>
          <cell r="D13309" t="str">
            <v>PC</v>
          </cell>
          <cell r="E13309">
            <v>236</v>
          </cell>
          <cell r="F13309">
            <v>590</v>
          </cell>
        </row>
        <row r="13310">
          <cell r="A13310">
            <v>8509002</v>
          </cell>
          <cell r="B13310" t="str">
            <v>85-090-02</v>
          </cell>
          <cell r="C13310" t="str">
            <v xml:space="preserve">CEILING PLATE indePendant100 DUO        </v>
          </cell>
          <cell r="D13310" t="str">
            <v>PC</v>
          </cell>
          <cell r="E13310">
            <v>385.5</v>
          </cell>
          <cell r="F13310">
            <v>963.75</v>
          </cell>
        </row>
        <row r="13311">
          <cell r="A13311">
            <v>8509003</v>
          </cell>
          <cell r="B13311" t="str">
            <v>85-090-03</v>
          </cell>
          <cell r="C13311" t="str">
            <v xml:space="preserve">INTERFACE PLATE indePendant100 DUO      </v>
          </cell>
          <cell r="D13311" t="str">
            <v>PC</v>
          </cell>
          <cell r="E13311">
            <v>422.5</v>
          </cell>
          <cell r="F13311">
            <v>1056.25</v>
          </cell>
        </row>
        <row r="13312">
          <cell r="A13312">
            <v>8509005</v>
          </cell>
          <cell r="B13312" t="str">
            <v>85-090-05</v>
          </cell>
          <cell r="C13312" t="str">
            <v>INSTALLATION ACCESSOR. FOR INTERFACE PLATE</v>
          </cell>
          <cell r="D13312" t="str">
            <v>PC</v>
          </cell>
          <cell r="E13312">
            <v>74.099999999999994</v>
          </cell>
          <cell r="F13312">
            <v>185.25</v>
          </cell>
        </row>
        <row r="13313">
          <cell r="A13313">
            <v>8509006</v>
          </cell>
          <cell r="B13313" t="str">
            <v>85-090-06</v>
          </cell>
          <cell r="C13313" t="str">
            <v xml:space="preserve">indePendant100 MOTOR ARM   700MM          </v>
          </cell>
          <cell r="D13313" t="str">
            <v>PC</v>
          </cell>
          <cell r="E13313">
            <v>2840</v>
          </cell>
          <cell r="F13313">
            <v>7100</v>
          </cell>
        </row>
        <row r="13314">
          <cell r="A13314">
            <v>8509007</v>
          </cell>
          <cell r="B13314" t="str">
            <v>85-090-07</v>
          </cell>
          <cell r="C13314" t="str">
            <v xml:space="preserve">indePendant100 MOTOR ARM 1000MM        </v>
          </cell>
          <cell r="D13314" t="str">
            <v>PC</v>
          </cell>
          <cell r="E13314">
            <v>2600</v>
          </cell>
          <cell r="F13314">
            <v>6500</v>
          </cell>
        </row>
        <row r="13315">
          <cell r="A13315">
            <v>8509009</v>
          </cell>
          <cell r="B13315" t="str">
            <v>85-090-09</v>
          </cell>
          <cell r="C13315" t="str">
            <v xml:space="preserve">indePendant100 TANDEM ARM   600/  700MM     </v>
          </cell>
          <cell r="D13315" t="str">
            <v>PC</v>
          </cell>
          <cell r="E13315">
            <v>3835</v>
          </cell>
          <cell r="F13315">
            <v>9587.5</v>
          </cell>
        </row>
        <row r="13316">
          <cell r="A13316">
            <v>8509010</v>
          </cell>
          <cell r="B13316" t="str">
            <v>85-090-10</v>
          </cell>
          <cell r="C13316" t="str">
            <v xml:space="preserve">indePendant100 TANDEM ARM   600/1000MM   </v>
          </cell>
          <cell r="D13316" t="str">
            <v>PC</v>
          </cell>
          <cell r="E13316">
            <v>3635</v>
          </cell>
          <cell r="F13316">
            <v>9087.5</v>
          </cell>
        </row>
        <row r="13317">
          <cell r="A13317">
            <v>8509011</v>
          </cell>
          <cell r="B13317" t="str">
            <v>85-090-11</v>
          </cell>
          <cell r="C13317" t="str">
            <v xml:space="preserve">indePendant100 TANDEM ARM   800/  700MM     </v>
          </cell>
          <cell r="D13317" t="str">
            <v>PC</v>
          </cell>
          <cell r="E13317">
            <v>3760</v>
          </cell>
          <cell r="F13317">
            <v>9400</v>
          </cell>
        </row>
        <row r="13318">
          <cell r="A13318">
            <v>8509012</v>
          </cell>
          <cell r="B13318" t="str">
            <v>85-090-12</v>
          </cell>
          <cell r="C13318" t="str">
            <v xml:space="preserve">indePendant100 TANDEM ARM   800/1000MM   </v>
          </cell>
          <cell r="D13318" t="str">
            <v>PC</v>
          </cell>
          <cell r="E13318">
            <v>3535</v>
          </cell>
          <cell r="F13318">
            <v>8837.5</v>
          </cell>
        </row>
        <row r="13319">
          <cell r="A13319">
            <v>8509013</v>
          </cell>
          <cell r="B13319" t="str">
            <v>85-090-13</v>
          </cell>
          <cell r="C13319" t="str">
            <v xml:space="preserve">indePendant100 TANDEM ARM 1000/  700MM   </v>
          </cell>
          <cell r="D13319" t="str">
            <v>PC</v>
          </cell>
          <cell r="E13319">
            <v>4030</v>
          </cell>
          <cell r="F13319">
            <v>10075</v>
          </cell>
        </row>
        <row r="13320">
          <cell r="A13320">
            <v>8509014</v>
          </cell>
          <cell r="B13320" t="str">
            <v>85-090-14</v>
          </cell>
          <cell r="C13320" t="str">
            <v xml:space="preserve">indePendant100 TANDEM ARM 1000/1000MM </v>
          </cell>
          <cell r="D13320" t="str">
            <v>PC</v>
          </cell>
          <cell r="E13320">
            <v>3635</v>
          </cell>
          <cell r="F13320">
            <v>9087.5</v>
          </cell>
        </row>
        <row r="13321">
          <cell r="A13321">
            <v>8509015</v>
          </cell>
          <cell r="B13321" t="str">
            <v>85-090-15</v>
          </cell>
          <cell r="C13321" t="str">
            <v xml:space="preserve">indePendant100 TANDEM ARM 1200/  700MM   </v>
          </cell>
          <cell r="D13321" t="str">
            <v>PC</v>
          </cell>
          <cell r="E13321">
            <v>4030</v>
          </cell>
          <cell r="F13321">
            <v>10075</v>
          </cell>
        </row>
        <row r="13322">
          <cell r="A13322">
            <v>8509016</v>
          </cell>
          <cell r="B13322" t="str">
            <v>85-090-16</v>
          </cell>
          <cell r="C13322" t="str">
            <v xml:space="preserve">indePendant100 TANDEM ARM 1200/1000MM  </v>
          </cell>
          <cell r="D13322" t="str">
            <v>PC</v>
          </cell>
          <cell r="E13322">
            <v>3635</v>
          </cell>
          <cell r="F13322">
            <v>9087.5</v>
          </cell>
        </row>
        <row r="13323">
          <cell r="A13323">
            <v>8509018</v>
          </cell>
          <cell r="B13323" t="str">
            <v>85-090-18</v>
          </cell>
          <cell r="C13323" t="str">
            <v xml:space="preserve">indePendant100 SPRING ARM 1000 MM       </v>
          </cell>
          <cell r="D13323" t="str">
            <v>PC</v>
          </cell>
          <cell r="E13323">
            <v>2165</v>
          </cell>
          <cell r="F13323">
            <v>5412.5</v>
          </cell>
        </row>
        <row r="13324">
          <cell r="A13324">
            <v>8509024</v>
          </cell>
          <cell r="B13324" t="str">
            <v>85-090-24</v>
          </cell>
          <cell r="C13324" t="str">
            <v xml:space="preserve">IDP 100 DROP TUBE 100-600 MM            </v>
          </cell>
          <cell r="D13324" t="str">
            <v>PC</v>
          </cell>
          <cell r="E13324">
            <v>320.5</v>
          </cell>
          <cell r="F13324">
            <v>801.25</v>
          </cell>
        </row>
        <row r="13325">
          <cell r="A13325">
            <v>8510000</v>
          </cell>
          <cell r="B13325" t="str">
            <v>85-100-00</v>
          </cell>
          <cell r="C13325" t="str">
            <v xml:space="preserve">PRE-ASSEMBLY OF PENDANT                 </v>
          </cell>
          <cell r="D13325" t="str">
            <v>PC</v>
          </cell>
          <cell r="E13325">
            <v>606</v>
          </cell>
          <cell r="F13325">
            <v>1515</v>
          </cell>
        </row>
        <row r="13326">
          <cell r="A13326">
            <v>8510001</v>
          </cell>
          <cell r="B13326" t="str">
            <v>85-100-01</v>
          </cell>
          <cell r="C13326" t="str">
            <v xml:space="preserve">HEAVY LOAD DOWEL HSTM 16X140/25         </v>
          </cell>
          <cell r="D13326" t="str">
            <v>PC</v>
          </cell>
          <cell r="E13326">
            <v>35.5</v>
          </cell>
          <cell r="F13326">
            <v>88.75</v>
          </cell>
        </row>
        <row r="13327">
          <cell r="A13327">
            <v>8510002</v>
          </cell>
          <cell r="B13327" t="str">
            <v>85-100-02</v>
          </cell>
          <cell r="C13327" t="str">
            <v xml:space="preserve">HEAVY LOAD DOWEL HSL 3 M20/30           </v>
          </cell>
          <cell r="D13327" t="str">
            <v>PC</v>
          </cell>
          <cell r="E13327">
            <v>19.8</v>
          </cell>
          <cell r="F13327">
            <v>49.5</v>
          </cell>
        </row>
        <row r="13328">
          <cell r="A13328">
            <v>8510004</v>
          </cell>
          <cell r="B13328" t="str">
            <v>85-100-04</v>
          </cell>
          <cell r="C13328" t="str">
            <v xml:space="preserve">INSTALLATION S-VIDEO JACK               </v>
          </cell>
          <cell r="D13328" t="str">
            <v>PC</v>
          </cell>
          <cell r="E13328">
            <v>60.7</v>
          </cell>
          <cell r="F13328">
            <v>151.75</v>
          </cell>
        </row>
        <row r="13329">
          <cell r="A13329">
            <v>8510010</v>
          </cell>
          <cell r="B13329" t="str">
            <v>85-100-10</v>
          </cell>
          <cell r="C13329" t="str">
            <v xml:space="preserve">PEHA SAFETY SOCKET WITH FLAP RED, DIN   </v>
          </cell>
          <cell r="D13329" t="str">
            <v>PC</v>
          </cell>
          <cell r="E13329">
            <v>6.23</v>
          </cell>
          <cell r="F13329">
            <v>15.575000000000001</v>
          </cell>
        </row>
        <row r="13330">
          <cell r="A13330">
            <v>8510011</v>
          </cell>
          <cell r="B13330" t="str">
            <v>85-100-11</v>
          </cell>
          <cell r="C13330" t="str">
            <v xml:space="preserve">PEHA SCHUKO SOCKET WITH FLAP WHITE      </v>
          </cell>
          <cell r="D13330" t="str">
            <v>PC</v>
          </cell>
          <cell r="E13330">
            <v>6.23</v>
          </cell>
          <cell r="F13330">
            <v>15.575000000000001</v>
          </cell>
        </row>
        <row r="13331">
          <cell r="A13331">
            <v>8510012</v>
          </cell>
          <cell r="B13331" t="str">
            <v>85-100-12</v>
          </cell>
          <cell r="C13331" t="str">
            <v xml:space="preserve">PEHA SAFETY SOCKET WITH FLAP GREEN; DIN </v>
          </cell>
          <cell r="D13331" t="str">
            <v>PC</v>
          </cell>
          <cell r="E13331">
            <v>7.12</v>
          </cell>
          <cell r="F13331">
            <v>17.8</v>
          </cell>
        </row>
        <row r="13332">
          <cell r="A13332">
            <v>8510013</v>
          </cell>
          <cell r="B13332" t="str">
            <v>85-100-13</v>
          </cell>
          <cell r="C13332" t="str">
            <v xml:space="preserve">PEHA SAFETY SOCKET WITH FLAP ORANGE DIN </v>
          </cell>
          <cell r="D13332" t="str">
            <v>PC</v>
          </cell>
          <cell r="E13332">
            <v>3.52</v>
          </cell>
          <cell r="F13332">
            <v>8.8000000000000007</v>
          </cell>
        </row>
        <row r="13333">
          <cell r="A13333">
            <v>8510014</v>
          </cell>
          <cell r="B13333" t="str">
            <v>85-100-14</v>
          </cell>
          <cell r="C13333" t="str">
            <v xml:space="preserve">SOCKET BELG. WITH C-LIGHT + M-FIELD GR. </v>
          </cell>
          <cell r="D13333" t="str">
            <v>PC</v>
          </cell>
          <cell r="E13333">
            <v>15.1</v>
          </cell>
          <cell r="F13333">
            <v>37.75</v>
          </cell>
        </row>
        <row r="13334">
          <cell r="A13334">
            <v>8510015</v>
          </cell>
          <cell r="B13334" t="str">
            <v>85-100-15</v>
          </cell>
          <cell r="C13334" t="str">
            <v xml:space="preserve">SOCKET BELG. WITH C-LIGHT + M-FIELD RED </v>
          </cell>
          <cell r="D13334" t="str">
            <v>PC</v>
          </cell>
          <cell r="E13334">
            <v>15.1</v>
          </cell>
          <cell r="F13334">
            <v>37.75</v>
          </cell>
        </row>
        <row r="13335">
          <cell r="A13335">
            <v>8510017</v>
          </cell>
          <cell r="B13335" t="str">
            <v>85-100-17</v>
          </cell>
          <cell r="C13335" t="str">
            <v xml:space="preserve">PEHA SCHUKO W. COVER GREEN + LED        </v>
          </cell>
          <cell r="D13335" t="str">
            <v>PC</v>
          </cell>
          <cell r="E13335">
            <v>22.6</v>
          </cell>
          <cell r="F13335">
            <v>56.5</v>
          </cell>
        </row>
        <row r="13336">
          <cell r="A13336">
            <v>8510018</v>
          </cell>
          <cell r="B13336" t="str">
            <v>85-100-18</v>
          </cell>
          <cell r="C13336" t="str">
            <v xml:space="preserve">PEHA SCHUKO W. COVER ORANGE+LED         </v>
          </cell>
          <cell r="D13336" t="str">
            <v>PC</v>
          </cell>
          <cell r="E13336">
            <v>22.6</v>
          </cell>
          <cell r="F13336">
            <v>56.5</v>
          </cell>
        </row>
        <row r="13337">
          <cell r="A13337">
            <v>8510019</v>
          </cell>
          <cell r="B13337" t="str">
            <v>85-100-19</v>
          </cell>
          <cell r="C13337" t="str">
            <v xml:space="preserve">PEHA SCHUKO W. COVER WHITE + LED        </v>
          </cell>
          <cell r="D13337" t="str">
            <v>PC</v>
          </cell>
          <cell r="E13337">
            <v>22.6</v>
          </cell>
          <cell r="F13337">
            <v>56.5</v>
          </cell>
        </row>
        <row r="13338">
          <cell r="A13338">
            <v>8510030</v>
          </cell>
          <cell r="B13338" t="str">
            <v>85-100-30</v>
          </cell>
          <cell r="C13338" t="str">
            <v xml:space="preserve">VESA 100 ADAPTER FOR AC 1500            </v>
          </cell>
          <cell r="D13338" t="str">
            <v>PC</v>
          </cell>
          <cell r="E13338">
            <v>165.5</v>
          </cell>
          <cell r="F13338">
            <v>413.75</v>
          </cell>
        </row>
        <row r="13339">
          <cell r="A13339">
            <v>8510033</v>
          </cell>
          <cell r="B13339" t="str">
            <v>85-100-33</v>
          </cell>
          <cell r="C13339" t="str">
            <v xml:space="preserve">NORM RAIL ADAPTER FOR AC 1500           </v>
          </cell>
          <cell r="D13339" t="str">
            <v>PC</v>
          </cell>
          <cell r="E13339">
            <v>51.5</v>
          </cell>
          <cell r="F13339">
            <v>128.75</v>
          </cell>
        </row>
        <row r="13340">
          <cell r="A13340">
            <v>8510034</v>
          </cell>
          <cell r="B13340" t="str">
            <v>85-100-34</v>
          </cell>
          <cell r="C13340" t="str">
            <v xml:space="preserve">BOOM ARM 200MM FOR AC 1500              </v>
          </cell>
          <cell r="D13340" t="str">
            <v>PC</v>
          </cell>
          <cell r="E13340">
            <v>228.5</v>
          </cell>
          <cell r="F13340">
            <v>571.25</v>
          </cell>
        </row>
        <row r="13341">
          <cell r="A13341">
            <v>8520000</v>
          </cell>
          <cell r="B13341" t="str">
            <v>85-200-00</v>
          </cell>
          <cell r="C13341" t="str">
            <v>CEILING CONSTRUCTION indePendant 200/500</v>
          </cell>
          <cell r="D13341" t="str">
            <v>PC</v>
          </cell>
          <cell r="E13341">
            <v>526</v>
          </cell>
          <cell r="F13341">
            <v>1315</v>
          </cell>
        </row>
        <row r="13342">
          <cell r="A13342">
            <v>8520001</v>
          </cell>
          <cell r="B13342" t="str">
            <v>85-200-01</v>
          </cell>
          <cell r="C13342" t="str">
            <v xml:space="preserve">INSTALLATION ACCESSORIES INTERFACE PLATE  </v>
          </cell>
          <cell r="D13342" t="str">
            <v>PC</v>
          </cell>
          <cell r="E13342">
            <v>84.8</v>
          </cell>
          <cell r="F13342">
            <v>212</v>
          </cell>
        </row>
        <row r="13343">
          <cell r="A13343">
            <v>8520002</v>
          </cell>
          <cell r="B13343" t="str">
            <v>85-200-02</v>
          </cell>
          <cell r="C13343" t="str">
            <v xml:space="preserve">indePendant200 MOTOR ARM    750MM          </v>
          </cell>
          <cell r="D13343" t="str">
            <v>PC</v>
          </cell>
          <cell r="E13343">
            <v>3500</v>
          </cell>
          <cell r="F13343">
            <v>8750</v>
          </cell>
        </row>
        <row r="13344">
          <cell r="A13344">
            <v>8520003</v>
          </cell>
          <cell r="B13344" t="str">
            <v>85-200-03</v>
          </cell>
          <cell r="C13344" t="str">
            <v xml:space="preserve">indePendant200 MOTOR ARM 1000MM        </v>
          </cell>
          <cell r="D13344" t="str">
            <v>PC</v>
          </cell>
          <cell r="E13344">
            <v>3235</v>
          </cell>
          <cell r="F13344">
            <v>8087.5</v>
          </cell>
        </row>
        <row r="13345">
          <cell r="A13345">
            <v>8520004</v>
          </cell>
          <cell r="B13345" t="str">
            <v>85-200-04</v>
          </cell>
          <cell r="C13345" t="str">
            <v xml:space="preserve">indePendant 200 TANDEM ARM  600/  750MM      </v>
          </cell>
          <cell r="D13345" t="str">
            <v>PC</v>
          </cell>
          <cell r="E13345">
            <v>4610</v>
          </cell>
          <cell r="F13345">
            <v>11525</v>
          </cell>
        </row>
        <row r="13346">
          <cell r="A13346">
            <v>8520005</v>
          </cell>
          <cell r="B13346" t="str">
            <v>85-200-05</v>
          </cell>
          <cell r="C13346" t="str">
            <v xml:space="preserve">indePendant200 TANDEM ARM   600/1000MM     </v>
          </cell>
          <cell r="D13346" t="str">
            <v>PC</v>
          </cell>
          <cell r="E13346">
            <v>4555</v>
          </cell>
          <cell r="F13346">
            <v>11387.5</v>
          </cell>
        </row>
        <row r="13347">
          <cell r="A13347">
            <v>8520006</v>
          </cell>
          <cell r="B13347" t="str">
            <v>85-200-06</v>
          </cell>
          <cell r="C13347" t="str">
            <v xml:space="preserve">indePendant200 TANDEM ARM   800/  750MM      </v>
          </cell>
          <cell r="D13347" t="str">
            <v>PC</v>
          </cell>
          <cell r="E13347">
            <v>4960</v>
          </cell>
          <cell r="F13347">
            <v>12400</v>
          </cell>
        </row>
        <row r="13348">
          <cell r="A13348">
            <v>8520007</v>
          </cell>
          <cell r="B13348" t="str">
            <v>85-200-07</v>
          </cell>
          <cell r="C13348" t="str">
            <v xml:space="preserve">indePendant200 TANDEM ARM   800/1000MM    </v>
          </cell>
          <cell r="D13348" t="str">
            <v>PC</v>
          </cell>
          <cell r="E13348">
            <v>4555</v>
          </cell>
          <cell r="F13348">
            <v>11387.5</v>
          </cell>
        </row>
        <row r="13349">
          <cell r="A13349">
            <v>8520008</v>
          </cell>
          <cell r="B13349" t="str">
            <v>85-200-08</v>
          </cell>
          <cell r="C13349" t="str">
            <v xml:space="preserve">indePendant200 TANDEM ARM 1000/  750MM     </v>
          </cell>
          <cell r="D13349" t="str">
            <v>PC</v>
          </cell>
          <cell r="E13349">
            <v>4620</v>
          </cell>
          <cell r="F13349">
            <v>11550</v>
          </cell>
        </row>
        <row r="13350">
          <cell r="A13350">
            <v>8520009</v>
          </cell>
          <cell r="B13350" t="str">
            <v>85-200-09</v>
          </cell>
          <cell r="C13350" t="str">
            <v xml:space="preserve">indePendant200 TANDEM ARM 1000/1000MM    </v>
          </cell>
          <cell r="D13350" t="str">
            <v>PC</v>
          </cell>
          <cell r="E13350">
            <v>4655</v>
          </cell>
          <cell r="F13350">
            <v>11637.5</v>
          </cell>
        </row>
        <row r="13351">
          <cell r="A13351">
            <v>8520010</v>
          </cell>
          <cell r="B13351" t="str">
            <v>85-200-10</v>
          </cell>
          <cell r="C13351" t="str">
            <v xml:space="preserve">indePendant200 TANDEM ARM 1200/  750MM     </v>
          </cell>
          <cell r="D13351" t="str">
            <v>PC</v>
          </cell>
          <cell r="E13351">
            <v>4915</v>
          </cell>
          <cell r="F13351">
            <v>12287.5</v>
          </cell>
        </row>
        <row r="13352">
          <cell r="A13352">
            <v>8520011</v>
          </cell>
          <cell r="B13352" t="str">
            <v>85-200-11</v>
          </cell>
          <cell r="C13352" t="str">
            <v xml:space="preserve">indePendant200 TANDEM ARM 1200/1000MM    </v>
          </cell>
          <cell r="D13352" t="str">
            <v>PC</v>
          </cell>
          <cell r="E13352">
            <v>4915</v>
          </cell>
          <cell r="F13352">
            <v>12287.5</v>
          </cell>
        </row>
        <row r="13353">
          <cell r="A13353">
            <v>8520012</v>
          </cell>
          <cell r="B13353" t="str">
            <v>85-200-12</v>
          </cell>
          <cell r="C13353" t="str">
            <v xml:space="preserve">COVER RING FOR IDP SOFFET 200/500       </v>
          </cell>
          <cell r="D13353" t="str">
            <v>PC</v>
          </cell>
          <cell r="E13353">
            <v>140</v>
          </cell>
          <cell r="F13353">
            <v>350</v>
          </cell>
        </row>
        <row r="13354">
          <cell r="A13354">
            <v>8520017</v>
          </cell>
          <cell r="B13354" t="str">
            <v>85-200-17</v>
          </cell>
          <cell r="C13354" t="str">
            <v xml:space="preserve">CEILING CONSTR. 1200MM FOR IDP 200/500  </v>
          </cell>
          <cell r="D13354" t="str">
            <v>PC</v>
          </cell>
          <cell r="E13354">
            <v>575</v>
          </cell>
          <cell r="F13354">
            <v>1437.5</v>
          </cell>
        </row>
        <row r="13355">
          <cell r="A13355">
            <v>8520018</v>
          </cell>
          <cell r="B13355" t="str">
            <v>85-200-18</v>
          </cell>
          <cell r="C13355" t="str">
            <v xml:space="preserve">REDUCTION TO 128MM C.T. FOR IDP 200/500 </v>
          </cell>
          <cell r="D13355" t="str">
            <v>PC</v>
          </cell>
          <cell r="E13355">
            <v>147.5</v>
          </cell>
          <cell r="F13355">
            <v>368.75</v>
          </cell>
        </row>
        <row r="13356">
          <cell r="A13356">
            <v>8520019</v>
          </cell>
          <cell r="B13356" t="str">
            <v>85-200-19</v>
          </cell>
          <cell r="C13356" t="str">
            <v xml:space="preserve">INTERFACE PLATE SOLO F. IDP 200/500     </v>
          </cell>
          <cell r="D13356" t="str">
            <v>PC</v>
          </cell>
          <cell r="E13356">
            <v>337.5</v>
          </cell>
          <cell r="F13356">
            <v>843.75</v>
          </cell>
        </row>
        <row r="13357">
          <cell r="A13357">
            <v>8520020</v>
          </cell>
          <cell r="B13357" t="str">
            <v>85-200-20</v>
          </cell>
          <cell r="C13357" t="str">
            <v xml:space="preserve">REDUCTION TO 83 MM C.T. FOR IDP 200/500 </v>
          </cell>
          <cell r="D13357" t="str">
            <v>PC</v>
          </cell>
          <cell r="E13357">
            <v>109.5</v>
          </cell>
          <cell r="F13357">
            <v>273.75</v>
          </cell>
        </row>
        <row r="13358">
          <cell r="A13358">
            <v>8520021</v>
          </cell>
          <cell r="B13358" t="str">
            <v>85-200-21</v>
          </cell>
          <cell r="C13358" t="str">
            <v xml:space="preserve">IDP 200 DROP TUBE 65-500 MM             </v>
          </cell>
          <cell r="D13358" t="str">
            <v>PC</v>
          </cell>
          <cell r="E13358">
            <v>366.5</v>
          </cell>
          <cell r="F13358">
            <v>916.25</v>
          </cell>
        </row>
        <row r="13359">
          <cell r="A13359">
            <v>8530001</v>
          </cell>
          <cell r="B13359" t="str">
            <v>85-300-01</v>
          </cell>
          <cell r="C13359" t="str">
            <v xml:space="preserve">INTERFACE PLATE indePendant300 SINGLE   </v>
          </cell>
          <cell r="D13359" t="str">
            <v>PC</v>
          </cell>
          <cell r="E13359">
            <v>287.5</v>
          </cell>
          <cell r="F13359">
            <v>718.75</v>
          </cell>
        </row>
        <row r="13360">
          <cell r="A13360">
            <v>8530002</v>
          </cell>
          <cell r="B13360" t="str">
            <v>85-300-02</v>
          </cell>
          <cell r="C13360" t="str">
            <v xml:space="preserve">CEILING PLATE indePendant300 DUO/SINGLE </v>
          </cell>
          <cell r="D13360" t="str">
            <v>PC</v>
          </cell>
          <cell r="E13360">
            <v>385.5</v>
          </cell>
          <cell r="F13360">
            <v>963.75</v>
          </cell>
        </row>
        <row r="13361">
          <cell r="A13361">
            <v>8530003</v>
          </cell>
          <cell r="B13361" t="str">
            <v>85-300-03</v>
          </cell>
          <cell r="C13361" t="str">
            <v xml:space="preserve">INTERFACE PLATE indePendant300 DUO      </v>
          </cell>
          <cell r="D13361" t="str">
            <v>PC</v>
          </cell>
          <cell r="E13361">
            <v>422.5</v>
          </cell>
          <cell r="F13361">
            <v>1056.25</v>
          </cell>
        </row>
        <row r="13362">
          <cell r="A13362">
            <v>8530005</v>
          </cell>
          <cell r="B13362" t="str">
            <v>85-300-05</v>
          </cell>
          <cell r="C13362" t="str">
            <v xml:space="preserve">CEILING COLUMN 100KG PAYLOAD            </v>
          </cell>
          <cell r="D13362" t="str">
            <v>PC</v>
          </cell>
          <cell r="E13362">
            <v>787</v>
          </cell>
          <cell r="F13362">
            <v>1967.5</v>
          </cell>
        </row>
        <row r="13363">
          <cell r="A13363">
            <v>8530006</v>
          </cell>
          <cell r="B13363" t="str">
            <v>85-300-06</v>
          </cell>
          <cell r="C13363" t="str">
            <v xml:space="preserve">CEILING COLUMN 200KG PAYLOAD            </v>
          </cell>
          <cell r="D13363" t="str">
            <v>PC</v>
          </cell>
          <cell r="E13363">
            <v>787</v>
          </cell>
          <cell r="F13363">
            <v>1967.5</v>
          </cell>
        </row>
        <row r="13364">
          <cell r="A13364">
            <v>8530011</v>
          </cell>
          <cell r="B13364" t="str">
            <v>85-300-11</v>
          </cell>
          <cell r="C13364" t="str">
            <v xml:space="preserve">CEILING COVER SINGLE                    </v>
          </cell>
          <cell r="D13364" t="str">
            <v>PC</v>
          </cell>
          <cell r="E13364">
            <v>109.5</v>
          </cell>
          <cell r="F13364">
            <v>273.75</v>
          </cell>
        </row>
        <row r="13365">
          <cell r="A13365">
            <v>8530012</v>
          </cell>
          <cell r="B13365" t="str">
            <v>85-300-12</v>
          </cell>
          <cell r="C13365" t="str">
            <v xml:space="preserve">ADAPTAPTER FOR indePendant300 CEILING COVER </v>
          </cell>
          <cell r="D13365" t="str">
            <v>PC</v>
          </cell>
          <cell r="E13365">
            <v>107</v>
          </cell>
          <cell r="F13365">
            <v>267.5</v>
          </cell>
        </row>
        <row r="13366">
          <cell r="A13366">
            <v>8530021</v>
          </cell>
          <cell r="B13366" t="str">
            <v>85-300-21</v>
          </cell>
          <cell r="C13366" t="str">
            <v>REDUCTION RING FOR 110 MALU-IDP 100/300DUO</v>
          </cell>
          <cell r="D13366" t="str">
            <v>PC</v>
          </cell>
          <cell r="E13366">
            <v>140</v>
          </cell>
          <cell r="F13366">
            <v>350</v>
          </cell>
        </row>
        <row r="13367">
          <cell r="A13367">
            <v>8530022</v>
          </cell>
          <cell r="B13367" t="str">
            <v>85-300-22</v>
          </cell>
          <cell r="C13367" t="str">
            <v>REDUCTION RING FOR 110 MALU-IDP 200/500DUO</v>
          </cell>
          <cell r="D13367" t="str">
            <v>PC</v>
          </cell>
          <cell r="E13367">
            <v>140</v>
          </cell>
          <cell r="F13367">
            <v>350</v>
          </cell>
        </row>
        <row r="13368">
          <cell r="A13368">
            <v>8530034</v>
          </cell>
          <cell r="B13368" t="str">
            <v>85-300-34</v>
          </cell>
          <cell r="C13368" t="str">
            <v xml:space="preserve">COVER RING FOR IDP DUO SOFFET           </v>
          </cell>
          <cell r="D13368" t="str">
            <v>PC</v>
          </cell>
          <cell r="E13368">
            <v>109.5</v>
          </cell>
          <cell r="F13368">
            <v>273.75</v>
          </cell>
        </row>
        <row r="13369">
          <cell r="A13369">
            <v>8530037</v>
          </cell>
          <cell r="B13369" t="str">
            <v>85-300-37</v>
          </cell>
          <cell r="C13369" t="str">
            <v>REDUCTION TO 128 MM C.T. FOR IDP 100/300</v>
          </cell>
          <cell r="D13369" t="str">
            <v>PC</v>
          </cell>
          <cell r="E13369">
            <v>109.5</v>
          </cell>
          <cell r="F13369">
            <v>273.75</v>
          </cell>
        </row>
        <row r="13370">
          <cell r="A13370">
            <v>8530040</v>
          </cell>
          <cell r="B13370" t="str">
            <v>85-300-40</v>
          </cell>
          <cell r="C13370" t="str">
            <v>CEILING COVER DUO indePendant300, 280 MM</v>
          </cell>
          <cell r="D13370" t="str">
            <v>PC</v>
          </cell>
          <cell r="E13370">
            <v>216</v>
          </cell>
          <cell r="F13370">
            <v>540</v>
          </cell>
        </row>
        <row r="13371">
          <cell r="A13371">
            <v>8530041</v>
          </cell>
          <cell r="B13371" t="str">
            <v>85-300-41</v>
          </cell>
          <cell r="C13371" t="str">
            <v xml:space="preserve">CEILING COVER DUO indePendant300, 50 MM </v>
          </cell>
          <cell r="D13371" t="str">
            <v>PC</v>
          </cell>
          <cell r="E13371">
            <v>175.5</v>
          </cell>
          <cell r="F13371">
            <v>438.75</v>
          </cell>
        </row>
        <row r="13372">
          <cell r="A13372">
            <v>8530042</v>
          </cell>
          <cell r="B13372" t="str">
            <v>85-300-42</v>
          </cell>
          <cell r="C13372" t="str">
            <v xml:space="preserve">indePendant300 BOOM ARM   600MM           </v>
          </cell>
          <cell r="D13372" t="str">
            <v>PC</v>
          </cell>
          <cell r="E13372">
            <v>1200</v>
          </cell>
          <cell r="F13372">
            <v>3000</v>
          </cell>
        </row>
        <row r="13373">
          <cell r="A13373">
            <v>8530043</v>
          </cell>
          <cell r="B13373" t="str">
            <v>85-300-43</v>
          </cell>
          <cell r="C13373" t="str">
            <v xml:space="preserve">indePendant300 BOOM ARM   800MM           </v>
          </cell>
          <cell r="D13373" t="str">
            <v>PC</v>
          </cell>
          <cell r="E13373">
            <v>1230</v>
          </cell>
          <cell r="F13373">
            <v>3075</v>
          </cell>
        </row>
        <row r="13374">
          <cell r="A13374">
            <v>8530044</v>
          </cell>
          <cell r="B13374" t="str">
            <v>85-300-44</v>
          </cell>
          <cell r="C13374" t="str">
            <v xml:space="preserve">indePendant300 BOOM ARM 1000MM          </v>
          </cell>
          <cell r="D13374" t="str">
            <v>PC</v>
          </cell>
          <cell r="E13374">
            <v>1260</v>
          </cell>
          <cell r="F13374">
            <v>3150</v>
          </cell>
        </row>
        <row r="13375">
          <cell r="A13375">
            <v>8530045</v>
          </cell>
          <cell r="B13375" t="str">
            <v>85-300-45</v>
          </cell>
          <cell r="C13375" t="str">
            <v xml:space="preserve">indePendant300 BOOM ARM 1200MM          </v>
          </cell>
          <cell r="D13375" t="str">
            <v>PC</v>
          </cell>
          <cell r="E13375">
            <v>1285</v>
          </cell>
          <cell r="F13375">
            <v>3212.5</v>
          </cell>
        </row>
        <row r="13376">
          <cell r="A13376">
            <v>8530046</v>
          </cell>
          <cell r="B13376" t="str">
            <v>85-300-46</v>
          </cell>
          <cell r="C13376" t="str">
            <v xml:space="preserve">indePendant300 BOOM ARM   600/  600MM       </v>
          </cell>
          <cell r="D13376" t="str">
            <v>PC</v>
          </cell>
          <cell r="E13376">
            <v>1875</v>
          </cell>
          <cell r="F13376">
            <v>4687.5</v>
          </cell>
        </row>
        <row r="13377">
          <cell r="A13377">
            <v>8530047</v>
          </cell>
          <cell r="B13377" t="str">
            <v>85-300-47</v>
          </cell>
          <cell r="C13377" t="str">
            <v xml:space="preserve">indePendant300 BOOM ARM   600/  800MM       </v>
          </cell>
          <cell r="D13377" t="str">
            <v>PC</v>
          </cell>
          <cell r="E13377">
            <v>1910</v>
          </cell>
          <cell r="F13377">
            <v>4775</v>
          </cell>
        </row>
        <row r="13378">
          <cell r="A13378">
            <v>8530048</v>
          </cell>
          <cell r="B13378" t="str">
            <v>85-300-48</v>
          </cell>
          <cell r="C13378" t="str">
            <v xml:space="preserve">indePendant300 BOOM ARM   800/  600MM       </v>
          </cell>
          <cell r="D13378" t="str">
            <v>PC</v>
          </cell>
          <cell r="E13378">
            <v>1910</v>
          </cell>
          <cell r="F13378">
            <v>4775</v>
          </cell>
        </row>
        <row r="13379">
          <cell r="A13379">
            <v>8530049</v>
          </cell>
          <cell r="B13379" t="str">
            <v>85-300-49</v>
          </cell>
          <cell r="C13379" t="str">
            <v xml:space="preserve">indePendant300 BOOM ARM   800/  800MM       </v>
          </cell>
          <cell r="D13379" t="str">
            <v>PC</v>
          </cell>
          <cell r="E13379">
            <v>1935</v>
          </cell>
          <cell r="F13379">
            <v>4837.5</v>
          </cell>
        </row>
        <row r="13380">
          <cell r="A13380">
            <v>8530050</v>
          </cell>
          <cell r="B13380" t="str">
            <v>85-300-50</v>
          </cell>
          <cell r="C13380" t="str">
            <v xml:space="preserve">indePendant300 BOOM ARM 1000/  600MM      </v>
          </cell>
          <cell r="D13380" t="str">
            <v>PC</v>
          </cell>
          <cell r="E13380">
            <v>1935</v>
          </cell>
          <cell r="F13380">
            <v>4837.5</v>
          </cell>
        </row>
        <row r="13381">
          <cell r="A13381">
            <v>8530051</v>
          </cell>
          <cell r="B13381" t="str">
            <v>85-300-51</v>
          </cell>
          <cell r="C13381" t="str">
            <v xml:space="preserve">indePendant300 BOOM ARM 1000/  800MM      </v>
          </cell>
          <cell r="D13381" t="str">
            <v>PC</v>
          </cell>
          <cell r="E13381">
            <v>1965</v>
          </cell>
          <cell r="F13381">
            <v>4912.5</v>
          </cell>
        </row>
        <row r="13382">
          <cell r="A13382">
            <v>8530052</v>
          </cell>
          <cell r="B13382" t="str">
            <v>85-300-52</v>
          </cell>
          <cell r="C13382" t="str">
            <v xml:space="preserve">indePendant300 BOOM ARM   800/1000MM      </v>
          </cell>
          <cell r="D13382" t="str">
            <v>PC</v>
          </cell>
          <cell r="E13382">
            <v>1965</v>
          </cell>
          <cell r="F13382">
            <v>4912.5</v>
          </cell>
        </row>
        <row r="13383">
          <cell r="A13383">
            <v>8530053</v>
          </cell>
          <cell r="B13383" t="str">
            <v>85-300-53</v>
          </cell>
          <cell r="C13383" t="str">
            <v xml:space="preserve">indePendant300 BOOM ARM 1000/1000MM     </v>
          </cell>
          <cell r="D13383" t="str">
            <v>PC</v>
          </cell>
          <cell r="E13383">
            <v>1990</v>
          </cell>
          <cell r="F13383">
            <v>4975</v>
          </cell>
        </row>
        <row r="13384">
          <cell r="A13384">
            <v>8530054</v>
          </cell>
          <cell r="B13384" t="str">
            <v>85-300-54</v>
          </cell>
          <cell r="C13384" t="str">
            <v xml:space="preserve">indePendant300 DROP TUBE 100-1200MM    </v>
          </cell>
          <cell r="D13384" t="str">
            <v>PC</v>
          </cell>
          <cell r="E13384">
            <v>424</v>
          </cell>
          <cell r="F13384">
            <v>1060</v>
          </cell>
        </row>
        <row r="13385">
          <cell r="A13385">
            <v>8530055</v>
          </cell>
          <cell r="B13385" t="str">
            <v>85-300-55</v>
          </cell>
          <cell r="C13385" t="str">
            <v xml:space="preserve">SURCHARGE DUO VERSION indePendant 300   </v>
          </cell>
          <cell r="D13385" t="str">
            <v>PC</v>
          </cell>
          <cell r="E13385">
            <v>59.4</v>
          </cell>
          <cell r="F13385">
            <v>148.5</v>
          </cell>
        </row>
        <row r="13386">
          <cell r="A13386">
            <v>8530056</v>
          </cell>
          <cell r="B13386" t="str">
            <v>85-300-56</v>
          </cell>
          <cell r="C13386" t="str">
            <v>CEILING COVER FOR IDP 300 DUAL 143/143MM</v>
          </cell>
          <cell r="D13386" t="str">
            <v>PC</v>
          </cell>
          <cell r="E13386">
            <v>231</v>
          </cell>
          <cell r="F13386">
            <v>577.5</v>
          </cell>
        </row>
        <row r="13387">
          <cell r="A13387">
            <v>8530057</v>
          </cell>
          <cell r="B13387" t="str">
            <v>85-300-57</v>
          </cell>
          <cell r="C13387" t="str">
            <v xml:space="preserve">CEILING COVER SINGLE Ï 600 H=150MM      </v>
          </cell>
          <cell r="D13387" t="str">
            <v>PC</v>
          </cell>
          <cell r="E13387">
            <v>109.5</v>
          </cell>
          <cell r="F13387">
            <v>273.75</v>
          </cell>
        </row>
        <row r="13388">
          <cell r="A13388">
            <v>8530058</v>
          </cell>
          <cell r="B13388" t="str">
            <v>85-300-58</v>
          </cell>
          <cell r="C13388" t="str">
            <v xml:space="preserve">CEILING PLATE DUO 1200 MM FOR IDP 300   </v>
          </cell>
          <cell r="D13388" t="str">
            <v>PC</v>
          </cell>
          <cell r="E13388">
            <v>416.5</v>
          </cell>
          <cell r="F13388">
            <v>1041.25</v>
          </cell>
        </row>
        <row r="13389">
          <cell r="A13389">
            <v>8530059</v>
          </cell>
          <cell r="B13389" t="str">
            <v>85-300-59</v>
          </cell>
          <cell r="C13389" t="str">
            <v xml:space="preserve">INTERFACE PLATE FOR CEILING COLUMN        </v>
          </cell>
          <cell r="D13389" t="str">
            <v>PC</v>
          </cell>
          <cell r="E13389">
            <v>224.5</v>
          </cell>
          <cell r="F13389">
            <v>561.25</v>
          </cell>
        </row>
        <row r="13390">
          <cell r="A13390">
            <v>8530060</v>
          </cell>
          <cell r="B13390" t="str">
            <v>85-300-60</v>
          </cell>
          <cell r="C13390" t="str">
            <v xml:space="preserve">CEILING COVERE FOR CEILING COLUMN        </v>
          </cell>
          <cell r="D13390" t="str">
            <v>PC</v>
          </cell>
          <cell r="E13390">
            <v>140</v>
          </cell>
          <cell r="F13390">
            <v>350</v>
          </cell>
        </row>
        <row r="13391">
          <cell r="A13391">
            <v>8550000</v>
          </cell>
          <cell r="B13391" t="str">
            <v>85-500-00</v>
          </cell>
          <cell r="C13391" t="str">
            <v xml:space="preserve">indePendant500 BOOM ARM    600MM           </v>
          </cell>
          <cell r="D13391" t="str">
            <v>PC</v>
          </cell>
          <cell r="E13391">
            <v>1835</v>
          </cell>
          <cell r="F13391">
            <v>4587.5</v>
          </cell>
        </row>
        <row r="13392">
          <cell r="A13392">
            <v>8550001</v>
          </cell>
          <cell r="B13392" t="str">
            <v>85-500-01</v>
          </cell>
          <cell r="C13392" t="str">
            <v xml:space="preserve">indePendant500 BOOM ARM    800MM           </v>
          </cell>
          <cell r="D13392" t="str">
            <v>PC</v>
          </cell>
          <cell r="E13392">
            <v>1920</v>
          </cell>
          <cell r="F13392">
            <v>4800</v>
          </cell>
        </row>
        <row r="13393">
          <cell r="A13393">
            <v>8550002</v>
          </cell>
          <cell r="B13393" t="str">
            <v>85-500-02</v>
          </cell>
          <cell r="C13393" t="str">
            <v xml:space="preserve">indePendant500 BOOM ARM 1000MM         </v>
          </cell>
          <cell r="D13393" t="str">
            <v>PC</v>
          </cell>
          <cell r="E13393">
            <v>1965</v>
          </cell>
          <cell r="F13393">
            <v>4912.5</v>
          </cell>
        </row>
        <row r="13394">
          <cell r="A13394">
            <v>8550003</v>
          </cell>
          <cell r="B13394" t="str">
            <v>85-500-03</v>
          </cell>
          <cell r="C13394" t="str">
            <v xml:space="preserve">indePendant500 BOOM ARM 1200MM         </v>
          </cell>
          <cell r="D13394" t="str">
            <v>PC</v>
          </cell>
          <cell r="E13394">
            <v>2040</v>
          </cell>
          <cell r="F13394">
            <v>5100</v>
          </cell>
        </row>
        <row r="13395">
          <cell r="A13395">
            <v>8550004</v>
          </cell>
          <cell r="B13395" t="str">
            <v>85-500-04</v>
          </cell>
          <cell r="C13395" t="str">
            <v xml:space="preserve">DROP TUBE 100-800MM indePendant500      </v>
          </cell>
          <cell r="D13395" t="str">
            <v>PC</v>
          </cell>
          <cell r="E13395">
            <v>404</v>
          </cell>
          <cell r="F13395">
            <v>1010</v>
          </cell>
        </row>
        <row r="13396">
          <cell r="A13396">
            <v>8550005</v>
          </cell>
          <cell r="B13396" t="str">
            <v>85-500-05</v>
          </cell>
          <cell r="C13396" t="str">
            <v xml:space="preserve">DROP TUBE 800-1200MM indePendant500    </v>
          </cell>
          <cell r="D13396" t="str">
            <v>PC</v>
          </cell>
          <cell r="E13396">
            <v>471.5</v>
          </cell>
          <cell r="F13396">
            <v>1178.75</v>
          </cell>
        </row>
        <row r="13397">
          <cell r="A13397">
            <v>8550006</v>
          </cell>
          <cell r="B13397" t="str">
            <v>85-500-06</v>
          </cell>
          <cell r="C13397" t="str">
            <v xml:space="preserve">indePendant500 BOOM ARM   600/  600MM       </v>
          </cell>
          <cell r="D13397" t="str">
            <v>PC</v>
          </cell>
          <cell r="E13397">
            <v>2805</v>
          </cell>
          <cell r="F13397">
            <v>7012.5</v>
          </cell>
        </row>
        <row r="13398">
          <cell r="A13398">
            <v>8550007</v>
          </cell>
          <cell r="B13398" t="str">
            <v>85-500-07</v>
          </cell>
          <cell r="C13398" t="str">
            <v xml:space="preserve">indePendant500 BOOM ARM   600/  800MM       </v>
          </cell>
          <cell r="D13398" t="str">
            <v>PC</v>
          </cell>
          <cell r="E13398">
            <v>2940</v>
          </cell>
          <cell r="F13398">
            <v>7350</v>
          </cell>
        </row>
        <row r="13399">
          <cell r="A13399">
            <v>8550008</v>
          </cell>
          <cell r="B13399" t="str">
            <v>85-500-08</v>
          </cell>
          <cell r="C13399" t="str">
            <v xml:space="preserve">indePendant500 BOOM ARM   800/  800MM       </v>
          </cell>
          <cell r="D13399" t="str">
            <v>PC</v>
          </cell>
          <cell r="E13399">
            <v>2975</v>
          </cell>
          <cell r="F13399">
            <v>7437.5</v>
          </cell>
        </row>
        <row r="13400">
          <cell r="A13400">
            <v>8550009</v>
          </cell>
          <cell r="B13400" t="str">
            <v>85-500-09</v>
          </cell>
          <cell r="C13400" t="str">
            <v xml:space="preserve">indePendant500 BOOM ARM   800/1000MM     </v>
          </cell>
          <cell r="D13400" t="str">
            <v>PC</v>
          </cell>
          <cell r="E13400">
            <v>3085</v>
          </cell>
          <cell r="F13400">
            <v>7712.5</v>
          </cell>
        </row>
        <row r="13401">
          <cell r="A13401">
            <v>8550010</v>
          </cell>
          <cell r="B13401" t="str">
            <v>85-500-10</v>
          </cell>
          <cell r="C13401" t="str">
            <v xml:space="preserve">indePendant500 BOOM ARM 1000/  800MM            </v>
          </cell>
          <cell r="D13401" t="str">
            <v>PC</v>
          </cell>
          <cell r="E13401">
            <v>2895</v>
          </cell>
          <cell r="F13401">
            <v>7237.5</v>
          </cell>
        </row>
        <row r="13402">
          <cell r="A13402">
            <v>8550011</v>
          </cell>
          <cell r="B13402" t="str">
            <v>85-500-11</v>
          </cell>
          <cell r="C13402" t="str">
            <v xml:space="preserve">indePendant500 CEILING COVER SINGLE     </v>
          </cell>
          <cell r="D13402" t="str">
            <v>PC</v>
          </cell>
          <cell r="E13402">
            <v>202.5</v>
          </cell>
          <cell r="F13402">
            <v>506.25</v>
          </cell>
        </row>
        <row r="13403">
          <cell r="A13403">
            <v>8550012</v>
          </cell>
          <cell r="B13403" t="str">
            <v>85-500-12</v>
          </cell>
          <cell r="C13403" t="str">
            <v xml:space="preserve">indePendant500 CEILING COVER DUO        </v>
          </cell>
          <cell r="D13403" t="str">
            <v>PC</v>
          </cell>
          <cell r="E13403">
            <v>216</v>
          </cell>
          <cell r="F13403">
            <v>540</v>
          </cell>
        </row>
        <row r="13404">
          <cell r="A13404">
            <v>8550013</v>
          </cell>
          <cell r="B13404" t="str">
            <v>85-500-13</v>
          </cell>
          <cell r="C13404" t="str">
            <v xml:space="preserve">SURCHARGE FOR DUO VERSION               </v>
          </cell>
          <cell r="D13404" t="str">
            <v>PC</v>
          </cell>
          <cell r="E13404">
            <v>337.5</v>
          </cell>
          <cell r="F13404">
            <v>843.75</v>
          </cell>
        </row>
        <row r="13405">
          <cell r="A13405">
            <v>8550014</v>
          </cell>
          <cell r="B13405" t="str">
            <v>85-500-14</v>
          </cell>
          <cell r="C13405" t="str">
            <v xml:space="preserve">CEILING COVER EXTENSION 110 MM          </v>
          </cell>
          <cell r="D13405" t="str">
            <v>PC</v>
          </cell>
          <cell r="E13405">
            <v>107</v>
          </cell>
          <cell r="F13405">
            <v>267.5</v>
          </cell>
        </row>
        <row r="13406">
          <cell r="A13406">
            <v>8550015</v>
          </cell>
          <cell r="B13406" t="str">
            <v>85-500-15</v>
          </cell>
          <cell r="C13406" t="str">
            <v xml:space="preserve">indePendant500 BOOM ARM 1.000/1.000 MM  </v>
          </cell>
          <cell r="D13406" t="str">
            <v>PC</v>
          </cell>
          <cell r="E13406">
            <v>3000</v>
          </cell>
          <cell r="F13406">
            <v>7500</v>
          </cell>
        </row>
        <row r="13407">
          <cell r="A13407">
            <v>8550016</v>
          </cell>
          <cell r="B13407" t="str">
            <v>85-500-16</v>
          </cell>
          <cell r="C13407" t="str">
            <v xml:space="preserve">indePendant500 BOOM ARM 1.000/1.200 MM  </v>
          </cell>
          <cell r="D13407" t="str">
            <v>PC</v>
          </cell>
          <cell r="E13407">
            <v>3130</v>
          </cell>
          <cell r="F13407">
            <v>7825</v>
          </cell>
        </row>
        <row r="13408">
          <cell r="A13408">
            <v>8550017</v>
          </cell>
          <cell r="B13408" t="str">
            <v>85-500-17</v>
          </cell>
          <cell r="C13408" t="str">
            <v xml:space="preserve">CEILING COVER SINGLE D 600 MM IDP 500   </v>
          </cell>
          <cell r="D13408" t="str">
            <v>PC</v>
          </cell>
          <cell r="E13408">
            <v>109.5</v>
          </cell>
          <cell r="F13408">
            <v>273.75</v>
          </cell>
        </row>
        <row r="13409">
          <cell r="A13409">
            <v>8560002</v>
          </cell>
          <cell r="B13409" t="str">
            <v>85-600-02</v>
          </cell>
          <cell r="C13409" t="str">
            <v xml:space="preserve">BASE LENGTH 200 MM                      </v>
          </cell>
          <cell r="D13409" t="str">
            <v>PC</v>
          </cell>
          <cell r="E13409">
            <v>363</v>
          </cell>
          <cell r="F13409">
            <v>907.5</v>
          </cell>
        </row>
        <row r="13410">
          <cell r="A13410">
            <v>8560004</v>
          </cell>
          <cell r="B13410" t="str">
            <v>85-600-04</v>
          </cell>
          <cell r="C13410" t="str">
            <v xml:space="preserve">BASE LENGTH 400 MM                      </v>
          </cell>
          <cell r="D13410" t="str">
            <v>PC</v>
          </cell>
          <cell r="E13410">
            <v>383</v>
          </cell>
          <cell r="F13410">
            <v>957.5</v>
          </cell>
        </row>
        <row r="13411">
          <cell r="A13411">
            <v>8560006</v>
          </cell>
          <cell r="B13411" t="str">
            <v>85-600-06</v>
          </cell>
          <cell r="C13411" t="str">
            <v xml:space="preserve">BASE LENGTH 600 MM                      </v>
          </cell>
          <cell r="D13411" t="str">
            <v>PC</v>
          </cell>
          <cell r="E13411">
            <v>405</v>
          </cell>
          <cell r="F13411">
            <v>1012.5</v>
          </cell>
        </row>
        <row r="13412">
          <cell r="A13412">
            <v>8560008</v>
          </cell>
          <cell r="B13412" t="str">
            <v>85-600-08</v>
          </cell>
          <cell r="C13412" t="str">
            <v xml:space="preserve">BASE LENGTH 800 MM                      </v>
          </cell>
          <cell r="D13412" t="str">
            <v>PC</v>
          </cell>
          <cell r="E13412">
            <v>444</v>
          </cell>
          <cell r="F13412">
            <v>1110</v>
          </cell>
        </row>
        <row r="13413">
          <cell r="A13413">
            <v>8560009</v>
          </cell>
          <cell r="B13413" t="str">
            <v>85-600-09</v>
          </cell>
          <cell r="C13413" t="str">
            <v xml:space="preserve">BASE XL LENGTH 800 MM                   </v>
          </cell>
          <cell r="D13413" t="str">
            <v>PC</v>
          </cell>
          <cell r="E13413">
            <v>472.5</v>
          </cell>
          <cell r="F13413">
            <v>1181.25</v>
          </cell>
        </row>
        <row r="13414">
          <cell r="A13414">
            <v>8560010</v>
          </cell>
          <cell r="B13414" t="str">
            <v>85-600-10</v>
          </cell>
          <cell r="C13414" t="str">
            <v xml:space="preserve">BASE XL LENGTH 1000 MM                  </v>
          </cell>
          <cell r="D13414" t="str">
            <v>PC</v>
          </cell>
          <cell r="E13414">
            <v>509</v>
          </cell>
          <cell r="F13414">
            <v>1272.5</v>
          </cell>
        </row>
        <row r="13415">
          <cell r="A13415">
            <v>8560012</v>
          </cell>
          <cell r="B13415" t="str">
            <v>85-600-12</v>
          </cell>
          <cell r="C13415" t="str">
            <v xml:space="preserve">BASE LENGTH 1000 MM                     </v>
          </cell>
          <cell r="D13415" t="str">
            <v>PC</v>
          </cell>
          <cell r="E13415">
            <v>485</v>
          </cell>
          <cell r="F13415">
            <v>1212.5</v>
          </cell>
        </row>
        <row r="13416">
          <cell r="A13416">
            <v>8560102</v>
          </cell>
          <cell r="B13416" t="str">
            <v>85-601-02</v>
          </cell>
          <cell r="C13416" t="str">
            <v xml:space="preserve">GAS MODULE FOR 2 OUTLETS                 </v>
          </cell>
          <cell r="D13416" t="str">
            <v>PC</v>
          </cell>
          <cell r="E13416">
            <v>134.5</v>
          </cell>
          <cell r="F13416">
            <v>336.25</v>
          </cell>
        </row>
        <row r="13417">
          <cell r="A13417">
            <v>8560103</v>
          </cell>
          <cell r="B13417" t="str">
            <v>85-601-03</v>
          </cell>
          <cell r="C13417" t="str">
            <v xml:space="preserve">GAS MODULE FOR 3 OUTLETS                 </v>
          </cell>
          <cell r="D13417" t="str">
            <v>PC</v>
          </cell>
          <cell r="E13417">
            <v>181</v>
          </cell>
          <cell r="F13417">
            <v>452.5</v>
          </cell>
        </row>
        <row r="13418">
          <cell r="A13418">
            <v>8560104</v>
          </cell>
          <cell r="B13418" t="str">
            <v>85-601-04</v>
          </cell>
          <cell r="C13418" t="str">
            <v xml:space="preserve">GAS MODULE FOR 4 OUTLETS                 </v>
          </cell>
          <cell r="D13418" t="str">
            <v>PC</v>
          </cell>
          <cell r="E13418">
            <v>227</v>
          </cell>
          <cell r="F13418">
            <v>567.5</v>
          </cell>
        </row>
        <row r="13419">
          <cell r="A13419">
            <v>8560112</v>
          </cell>
          <cell r="B13419" t="str">
            <v>85-601-12</v>
          </cell>
          <cell r="C13419" t="str">
            <v xml:space="preserve">GAS MODULE DUO CATEGORY 1               </v>
          </cell>
          <cell r="D13419" t="str">
            <v>PC</v>
          </cell>
          <cell r="E13419">
            <v>154</v>
          </cell>
          <cell r="F13419">
            <v>385</v>
          </cell>
        </row>
        <row r="13420">
          <cell r="A13420">
            <v>8560113</v>
          </cell>
          <cell r="B13420" t="str">
            <v>85-601-13</v>
          </cell>
          <cell r="C13420" t="str">
            <v xml:space="preserve">GAS MODULE TRIPLE CATEGORY 1            </v>
          </cell>
          <cell r="D13420" t="str">
            <v>PC</v>
          </cell>
          <cell r="E13420">
            <v>208</v>
          </cell>
          <cell r="F13420">
            <v>520</v>
          </cell>
        </row>
        <row r="13421">
          <cell r="A13421">
            <v>8560114</v>
          </cell>
          <cell r="B13421" t="str">
            <v>85-601-14</v>
          </cell>
          <cell r="C13421" t="str">
            <v xml:space="preserve">GAS MODULE FOURFOLD CATEGORY 1          </v>
          </cell>
          <cell r="D13421" t="str">
            <v>PC</v>
          </cell>
          <cell r="E13421">
            <v>261.5</v>
          </cell>
          <cell r="F13421">
            <v>653.75</v>
          </cell>
        </row>
        <row r="13422">
          <cell r="A13422">
            <v>8560122</v>
          </cell>
          <cell r="B13422" t="str">
            <v>85-601-22</v>
          </cell>
          <cell r="C13422" t="str">
            <v xml:space="preserve">GAS MODULE DUO CATEGORY 2               </v>
          </cell>
          <cell r="D13422" t="str">
            <v>PC</v>
          </cell>
          <cell r="E13422">
            <v>175.5</v>
          </cell>
          <cell r="F13422">
            <v>438.75</v>
          </cell>
        </row>
        <row r="13423">
          <cell r="A13423">
            <v>8560123</v>
          </cell>
          <cell r="B13423" t="str">
            <v>85-601-23</v>
          </cell>
          <cell r="C13423" t="str">
            <v xml:space="preserve">GAS MODULE TRIPLE CATEGORY 2            </v>
          </cell>
          <cell r="D13423" t="str">
            <v>PC</v>
          </cell>
          <cell r="E13423">
            <v>234.5</v>
          </cell>
          <cell r="F13423">
            <v>586.25</v>
          </cell>
        </row>
        <row r="13424">
          <cell r="A13424">
            <v>8560124</v>
          </cell>
          <cell r="B13424" t="str">
            <v>85-601-24</v>
          </cell>
          <cell r="C13424" t="str">
            <v xml:space="preserve">GAS MODULE FOURFOLD CATEGORY 2          </v>
          </cell>
          <cell r="D13424" t="str">
            <v>PC</v>
          </cell>
          <cell r="E13424">
            <v>295</v>
          </cell>
          <cell r="F13424">
            <v>737.5</v>
          </cell>
        </row>
        <row r="13425">
          <cell r="A13425">
            <v>8560132</v>
          </cell>
          <cell r="B13425" t="str">
            <v>85-601-32</v>
          </cell>
          <cell r="C13425" t="str">
            <v xml:space="preserve">GAS MODULE DUO CATEGORY 3               </v>
          </cell>
          <cell r="D13425" t="str">
            <v>PC</v>
          </cell>
          <cell r="E13425">
            <v>202</v>
          </cell>
          <cell r="F13425">
            <v>505</v>
          </cell>
        </row>
        <row r="13426">
          <cell r="A13426">
            <v>8560133</v>
          </cell>
          <cell r="B13426" t="str">
            <v>85-601-33</v>
          </cell>
          <cell r="C13426" t="str">
            <v xml:space="preserve">GAS MODULE TRIPLE CATEGORY 3            </v>
          </cell>
          <cell r="D13426" t="str">
            <v>PC</v>
          </cell>
          <cell r="E13426">
            <v>271.5</v>
          </cell>
          <cell r="F13426">
            <v>678.75</v>
          </cell>
        </row>
        <row r="13427">
          <cell r="A13427">
            <v>8560134</v>
          </cell>
          <cell r="B13427" t="str">
            <v>85-601-34</v>
          </cell>
          <cell r="C13427" t="str">
            <v xml:space="preserve">GAS MODULE FOURFOLD CATEGORY 3          </v>
          </cell>
          <cell r="D13427" t="str">
            <v>PC</v>
          </cell>
          <cell r="E13427">
            <v>340.5</v>
          </cell>
          <cell r="F13427">
            <v>851.25</v>
          </cell>
        </row>
        <row r="13428">
          <cell r="A13428">
            <v>8560142</v>
          </cell>
          <cell r="B13428" t="str">
            <v>85-601-42</v>
          </cell>
          <cell r="C13428" t="str">
            <v xml:space="preserve">GAS MODULE DUO CATEGORY 4               </v>
          </cell>
          <cell r="D13428" t="str">
            <v>PC</v>
          </cell>
          <cell r="E13428">
            <v>215.5</v>
          </cell>
          <cell r="F13428">
            <v>538.75</v>
          </cell>
        </row>
        <row r="13429">
          <cell r="A13429">
            <v>8560143</v>
          </cell>
          <cell r="B13429" t="str">
            <v>85-601-43</v>
          </cell>
          <cell r="C13429" t="str">
            <v xml:space="preserve">GAS MODULE TRIPLE CATEGORY 4            </v>
          </cell>
          <cell r="D13429" t="str">
            <v>PC</v>
          </cell>
          <cell r="E13429">
            <v>289.5</v>
          </cell>
          <cell r="F13429">
            <v>723.75</v>
          </cell>
        </row>
        <row r="13430">
          <cell r="A13430">
            <v>8560144</v>
          </cell>
          <cell r="B13430" t="str">
            <v>85-601-44</v>
          </cell>
          <cell r="C13430" t="str">
            <v xml:space="preserve">GAS MODULE FOURFOLD CATEGORY 4          </v>
          </cell>
          <cell r="D13430" t="str">
            <v>PC</v>
          </cell>
          <cell r="E13430">
            <v>362.5</v>
          </cell>
          <cell r="F13430">
            <v>906.25</v>
          </cell>
        </row>
        <row r="13431">
          <cell r="A13431">
            <v>8560201</v>
          </cell>
          <cell r="B13431" t="str">
            <v>85-602-01</v>
          </cell>
          <cell r="C13431" t="str">
            <v xml:space="preserve">ADDITIONAL CIRCUIT FOR ELECTRIC OUTLETS </v>
          </cell>
          <cell r="D13431" t="str">
            <v>PC</v>
          </cell>
          <cell r="E13431">
            <v>10.3</v>
          </cell>
          <cell r="F13431">
            <v>25.75</v>
          </cell>
        </row>
        <row r="13432">
          <cell r="A13432">
            <v>8560202</v>
          </cell>
          <cell r="B13432" t="str">
            <v>85-602-02</v>
          </cell>
          <cell r="C13432" t="str">
            <v xml:space="preserve">ELEKTRO-MODULE F. 5 SOCKETS CATEGORIE 2 </v>
          </cell>
          <cell r="D13432" t="str">
            <v>PC</v>
          </cell>
          <cell r="E13432">
            <v>177</v>
          </cell>
          <cell r="F13432">
            <v>442.5</v>
          </cell>
        </row>
        <row r="13433">
          <cell r="A13433">
            <v>8560203</v>
          </cell>
          <cell r="B13433" t="str">
            <v>85-602-03</v>
          </cell>
          <cell r="C13433" t="str">
            <v xml:space="preserve">ELECTRICAL MODULE FOURFOLD CATEGORY 1   </v>
          </cell>
          <cell r="D13433" t="str">
            <v>PC</v>
          </cell>
          <cell r="E13433">
            <v>157</v>
          </cell>
          <cell r="F13433">
            <v>392.5</v>
          </cell>
        </row>
        <row r="13434">
          <cell r="A13434">
            <v>8560204</v>
          </cell>
          <cell r="B13434" t="str">
            <v>85-602-04</v>
          </cell>
          <cell r="C13434" t="str">
            <v xml:space="preserve">ELEKTRO-MODULE FOR 4 SOCKETS PEHA        </v>
          </cell>
          <cell r="D13434" t="str">
            <v>PC</v>
          </cell>
          <cell r="E13434">
            <v>136</v>
          </cell>
          <cell r="F13434">
            <v>340</v>
          </cell>
        </row>
        <row r="13435">
          <cell r="A13435">
            <v>8560205</v>
          </cell>
          <cell r="B13435" t="str">
            <v>85-602-05</v>
          </cell>
          <cell r="C13435" t="str">
            <v xml:space="preserve">ELEKTRO-MODULE FOR 4 SOCKETS KOMOS       </v>
          </cell>
          <cell r="D13435" t="str">
            <v>PC</v>
          </cell>
          <cell r="E13435">
            <v>136</v>
          </cell>
          <cell r="F13435">
            <v>340</v>
          </cell>
        </row>
        <row r="13436">
          <cell r="A13436">
            <v>8560206</v>
          </cell>
          <cell r="B13436" t="str">
            <v>85-602-06</v>
          </cell>
          <cell r="C13436" t="str">
            <v xml:space="preserve">ELEKTRO-MODULE FOR 6 SOCKETS PEHA        </v>
          </cell>
          <cell r="D13436" t="str">
            <v>PC</v>
          </cell>
          <cell r="E13436">
            <v>190</v>
          </cell>
          <cell r="F13436">
            <v>475</v>
          </cell>
        </row>
        <row r="13437">
          <cell r="A13437">
            <v>8560207</v>
          </cell>
          <cell r="B13437" t="str">
            <v>85-602-07</v>
          </cell>
          <cell r="C13437" t="str">
            <v xml:space="preserve">ELEKTRO-MODULE FOR 6 SOCKETS KOMOS       </v>
          </cell>
          <cell r="D13437" t="str">
            <v>PC</v>
          </cell>
          <cell r="E13437">
            <v>190</v>
          </cell>
          <cell r="F13437">
            <v>475</v>
          </cell>
        </row>
        <row r="13438">
          <cell r="A13438">
            <v>8560208</v>
          </cell>
          <cell r="B13438" t="str">
            <v>85-602-08</v>
          </cell>
          <cell r="C13438" t="str">
            <v xml:space="preserve">ELECTRICAL MODULE SIXFOLD, CATEGORY 1   </v>
          </cell>
          <cell r="D13438" t="str">
            <v>PC</v>
          </cell>
          <cell r="E13438">
            <v>218</v>
          </cell>
          <cell r="F13438">
            <v>545</v>
          </cell>
        </row>
        <row r="13439">
          <cell r="A13439">
            <v>8560209</v>
          </cell>
          <cell r="B13439" t="str">
            <v>85-602-09</v>
          </cell>
          <cell r="C13439" t="str">
            <v xml:space="preserve">ELEKTRO-MODUL FOR 5 SOCKETS WANDSWORTH   </v>
          </cell>
          <cell r="D13439" t="str">
            <v>PC</v>
          </cell>
          <cell r="E13439">
            <v>243.5</v>
          </cell>
          <cell r="F13439">
            <v>608.75</v>
          </cell>
        </row>
        <row r="13440">
          <cell r="A13440">
            <v>8560210</v>
          </cell>
          <cell r="B13440" t="str">
            <v>85-602-10</v>
          </cell>
          <cell r="C13440" t="str">
            <v xml:space="preserve">ELEKTRO-MODUL FOR10 SOCKETS WANDSWORTH   </v>
          </cell>
          <cell r="D13440" t="str">
            <v>PC</v>
          </cell>
          <cell r="E13440">
            <v>248</v>
          </cell>
          <cell r="F13440">
            <v>620</v>
          </cell>
        </row>
        <row r="13441">
          <cell r="A13441">
            <v>8560211</v>
          </cell>
          <cell r="B13441" t="str">
            <v>85-602-11</v>
          </cell>
          <cell r="C13441" t="str">
            <v xml:space="preserve">STORZ-MODULE FOR IDP W. INTERFACES+PG29  </v>
          </cell>
          <cell r="D13441" t="str">
            <v>PC</v>
          </cell>
          <cell r="E13441">
            <v>219.5</v>
          </cell>
          <cell r="F13441">
            <v>548.75</v>
          </cell>
        </row>
        <row r="13442">
          <cell r="A13442">
            <v>8560212</v>
          </cell>
          <cell r="B13442" t="str">
            <v>85-602-12</v>
          </cell>
          <cell r="C13442" t="str">
            <v>ELEKTRO-MODULE FOR 10 SOCKETS CATEGORIE 2</v>
          </cell>
          <cell r="D13442" t="str">
            <v>PC</v>
          </cell>
          <cell r="E13442">
            <v>246</v>
          </cell>
          <cell r="F13442">
            <v>615</v>
          </cell>
        </row>
        <row r="13443">
          <cell r="A13443">
            <v>8560213</v>
          </cell>
          <cell r="B13443" t="str">
            <v>85-602-13</v>
          </cell>
          <cell r="C13443" t="str">
            <v xml:space="preserve">DATA MODULE FOR 3 BACK BOXES             </v>
          </cell>
          <cell r="D13443" t="str">
            <v>PC</v>
          </cell>
          <cell r="E13443">
            <v>127</v>
          </cell>
          <cell r="F13443">
            <v>317.5</v>
          </cell>
        </row>
        <row r="13444">
          <cell r="A13444">
            <v>8560214</v>
          </cell>
          <cell r="B13444" t="str">
            <v>85-602-14</v>
          </cell>
          <cell r="C13444" t="str">
            <v xml:space="preserve">DATA MODULE FOR 4 BACK BOXES             </v>
          </cell>
          <cell r="D13444" t="str">
            <v>PC</v>
          </cell>
          <cell r="E13444">
            <v>144</v>
          </cell>
          <cell r="F13444">
            <v>360</v>
          </cell>
        </row>
        <row r="13445">
          <cell r="A13445">
            <v>8560220</v>
          </cell>
          <cell r="B13445" t="str">
            <v>85-602-20</v>
          </cell>
          <cell r="C13445" t="str">
            <v xml:space="preserve">TEMPORARY COVER FOR BACK BOX             </v>
          </cell>
          <cell r="D13445" t="str">
            <v>PC</v>
          </cell>
          <cell r="E13445">
            <v>5.76</v>
          </cell>
          <cell r="F13445">
            <v>14.399999999999999</v>
          </cell>
        </row>
        <row r="13446">
          <cell r="A13446">
            <v>8560221</v>
          </cell>
          <cell r="B13446" t="str">
            <v>85-602-21</v>
          </cell>
          <cell r="C13446" t="str">
            <v xml:space="preserve">COVER FOR GAS OUTLETS                   </v>
          </cell>
          <cell r="D13446" t="str">
            <v>PC</v>
          </cell>
          <cell r="E13446">
            <v>16.5</v>
          </cell>
          <cell r="F13446">
            <v>41.25</v>
          </cell>
        </row>
        <row r="13447">
          <cell r="A13447">
            <v>8560300</v>
          </cell>
          <cell r="B13447" t="str">
            <v>85-603-00</v>
          </cell>
          <cell r="C13447" t="str">
            <v xml:space="preserve">EDGE PROTECTION FOR ROD                 </v>
          </cell>
          <cell r="D13447" t="str">
            <v>PC</v>
          </cell>
          <cell r="E13447">
            <v>3.21</v>
          </cell>
          <cell r="F13447">
            <v>8.0250000000000004</v>
          </cell>
        </row>
        <row r="13448">
          <cell r="A13448">
            <v>8560301</v>
          </cell>
          <cell r="B13448" t="str">
            <v>85-603-01</v>
          </cell>
          <cell r="C13448" t="str">
            <v xml:space="preserve">ROD   150 MM FOR BASE 200/400         </v>
          </cell>
          <cell r="D13448" t="str">
            <v>PC</v>
          </cell>
          <cell r="E13448">
            <v>44.9</v>
          </cell>
          <cell r="F13448">
            <v>112.25</v>
          </cell>
        </row>
        <row r="13449">
          <cell r="A13449">
            <v>8560305</v>
          </cell>
          <cell r="B13449" t="str">
            <v>85-603-05</v>
          </cell>
          <cell r="C13449" t="str">
            <v xml:space="preserve">ROD   500 MM FOR BASE 200                  </v>
          </cell>
          <cell r="D13449" t="str">
            <v>PC</v>
          </cell>
          <cell r="E13449">
            <v>57.6</v>
          </cell>
          <cell r="F13449">
            <v>144</v>
          </cell>
        </row>
        <row r="13450">
          <cell r="A13450">
            <v>8560306</v>
          </cell>
          <cell r="B13450" t="str">
            <v>85-603-06</v>
          </cell>
          <cell r="C13450" t="str">
            <v xml:space="preserve">ROD   500 MM FOR BASE 400                  </v>
          </cell>
          <cell r="D13450" t="str">
            <v>PC</v>
          </cell>
          <cell r="E13450">
            <v>57.6</v>
          </cell>
          <cell r="F13450">
            <v>144</v>
          </cell>
        </row>
        <row r="13451">
          <cell r="A13451">
            <v>8560307</v>
          </cell>
          <cell r="B13451" t="str">
            <v>85-603-07</v>
          </cell>
          <cell r="C13451" t="str">
            <v xml:space="preserve">ROD   500 MM FOR BASE 600                  </v>
          </cell>
          <cell r="D13451" t="str">
            <v>PC</v>
          </cell>
          <cell r="E13451">
            <v>73.900000000000006</v>
          </cell>
          <cell r="F13451">
            <v>184.75</v>
          </cell>
        </row>
        <row r="13452">
          <cell r="A13452">
            <v>8560310</v>
          </cell>
          <cell r="B13452" t="str">
            <v>85-603-10</v>
          </cell>
          <cell r="C13452" t="str">
            <v xml:space="preserve">ROD 1000 MM FOR BASE 200                 </v>
          </cell>
          <cell r="D13452" t="str">
            <v>PC</v>
          </cell>
          <cell r="E13452">
            <v>83.3</v>
          </cell>
          <cell r="F13452">
            <v>208.25</v>
          </cell>
        </row>
        <row r="13453">
          <cell r="A13453">
            <v>8560311</v>
          </cell>
          <cell r="B13453" t="str">
            <v>85-603-11</v>
          </cell>
          <cell r="C13453" t="str">
            <v xml:space="preserve">ROD 1000 MM FOR BASE 400                 </v>
          </cell>
          <cell r="D13453" t="str">
            <v>PC</v>
          </cell>
          <cell r="E13453">
            <v>83.3</v>
          </cell>
          <cell r="F13453">
            <v>208.25</v>
          </cell>
        </row>
        <row r="13454">
          <cell r="A13454">
            <v>8560312</v>
          </cell>
          <cell r="B13454" t="str">
            <v>85-603-12</v>
          </cell>
          <cell r="C13454" t="str">
            <v xml:space="preserve">ROD 1000 MM FOR BASE 600                 </v>
          </cell>
          <cell r="D13454" t="str">
            <v>PC</v>
          </cell>
          <cell r="E13454">
            <v>83.3</v>
          </cell>
          <cell r="F13454">
            <v>208.25</v>
          </cell>
        </row>
        <row r="13455">
          <cell r="A13455">
            <v>8560313</v>
          </cell>
          <cell r="B13455" t="str">
            <v>85-603-13</v>
          </cell>
          <cell r="C13455" t="str">
            <v xml:space="preserve">ROD 1000 MM FOR BASE 800                 </v>
          </cell>
          <cell r="D13455" t="str">
            <v>PC</v>
          </cell>
          <cell r="E13455">
            <v>107.5</v>
          </cell>
          <cell r="F13455">
            <v>268.75</v>
          </cell>
        </row>
        <row r="13456">
          <cell r="A13456">
            <v>8560315</v>
          </cell>
          <cell r="B13456" t="str">
            <v>85-603-15</v>
          </cell>
          <cell r="C13456" t="str">
            <v xml:space="preserve">ROD 1500 MM FOR BASE 600                 </v>
          </cell>
          <cell r="D13456" t="str">
            <v>PC</v>
          </cell>
          <cell r="E13456">
            <v>109.5</v>
          </cell>
          <cell r="F13456">
            <v>273.75</v>
          </cell>
        </row>
        <row r="13457">
          <cell r="A13457">
            <v>8560316</v>
          </cell>
          <cell r="B13457" t="str">
            <v>85-603-16</v>
          </cell>
          <cell r="C13457" t="str">
            <v xml:space="preserve">ROD 1500 MM FOR BASE 800                 </v>
          </cell>
          <cell r="D13457" t="str">
            <v>PC</v>
          </cell>
          <cell r="E13457">
            <v>109.5</v>
          </cell>
          <cell r="F13457">
            <v>273.75</v>
          </cell>
        </row>
        <row r="13458">
          <cell r="A13458">
            <v>8560401</v>
          </cell>
          <cell r="B13458" t="str">
            <v>85-604-01</v>
          </cell>
          <cell r="C13458" t="str">
            <v xml:space="preserve">STANDARD SHELF                          </v>
          </cell>
          <cell r="D13458" t="str">
            <v>PC</v>
          </cell>
          <cell r="E13458">
            <v>154</v>
          </cell>
          <cell r="F13458">
            <v>385</v>
          </cell>
        </row>
        <row r="13459">
          <cell r="A13459">
            <v>8560402</v>
          </cell>
          <cell r="B13459" t="str">
            <v>85-604-02</v>
          </cell>
          <cell r="C13459" t="str">
            <v xml:space="preserve">STANDARD SHELF W. MEDICAL RAILS         </v>
          </cell>
          <cell r="D13459" t="str">
            <v>PC</v>
          </cell>
          <cell r="E13459">
            <v>186</v>
          </cell>
          <cell r="F13459">
            <v>465</v>
          </cell>
        </row>
        <row r="13460">
          <cell r="A13460">
            <v>8560406</v>
          </cell>
          <cell r="B13460" t="str">
            <v>85-604-06</v>
          </cell>
          <cell r="C13460" t="str">
            <v xml:space="preserve">COMFORT SHELF,RAIL 30 MM,BRAKE BUTTON   </v>
          </cell>
          <cell r="D13460" t="str">
            <v>PC</v>
          </cell>
          <cell r="E13460">
            <v>237</v>
          </cell>
          <cell r="F13460">
            <v>592.5</v>
          </cell>
        </row>
        <row r="13461">
          <cell r="A13461">
            <v>8560408</v>
          </cell>
          <cell r="B13461" t="str">
            <v>85-604-08</v>
          </cell>
          <cell r="C13461" t="str">
            <v xml:space="preserve">COMFORT SHELF,RAIL 25 MM,BRAKE BUTTON   </v>
          </cell>
          <cell r="D13461" t="str">
            <v>PC</v>
          </cell>
          <cell r="E13461">
            <v>250</v>
          </cell>
          <cell r="F13461">
            <v>625</v>
          </cell>
        </row>
        <row r="13462">
          <cell r="A13462">
            <v>8560409</v>
          </cell>
          <cell r="B13462" t="str">
            <v>85-604-09</v>
          </cell>
          <cell r="C13462" t="str">
            <v xml:space="preserve">COMFORT SHELF F. MOTORIZED PENDANT      </v>
          </cell>
          <cell r="D13462" t="str">
            <v>PC</v>
          </cell>
          <cell r="E13462">
            <v>269</v>
          </cell>
          <cell r="F13462">
            <v>672.5</v>
          </cell>
        </row>
        <row r="13463">
          <cell r="A13463">
            <v>8560410</v>
          </cell>
          <cell r="B13463" t="str">
            <v>85-604-10</v>
          </cell>
          <cell r="C13463" t="str">
            <v xml:space="preserve">STANDARD SHELF 773X500X40 MM            </v>
          </cell>
          <cell r="D13463" t="str">
            <v>PC</v>
          </cell>
          <cell r="E13463">
            <v>295</v>
          </cell>
          <cell r="F13463">
            <v>737.5</v>
          </cell>
        </row>
        <row r="13464">
          <cell r="A13464">
            <v>8560411</v>
          </cell>
          <cell r="B13464" t="str">
            <v>85-604-11</v>
          </cell>
          <cell r="C13464" t="str">
            <v xml:space="preserve">STANDARD SHELF 750 MM WITH PB BUTTON    </v>
          </cell>
          <cell r="D13464" t="str">
            <v>PC</v>
          </cell>
          <cell r="E13464">
            <v>374</v>
          </cell>
          <cell r="F13464">
            <v>935</v>
          </cell>
        </row>
        <row r="13465">
          <cell r="A13465">
            <v>8560420</v>
          </cell>
          <cell r="B13465" t="str">
            <v>85-604-20</v>
          </cell>
          <cell r="C13465" t="str">
            <v xml:space="preserve">SINGLE DRAWER 474X474X200 MM            </v>
          </cell>
          <cell r="D13465" t="str">
            <v>PC</v>
          </cell>
          <cell r="E13465">
            <v>269</v>
          </cell>
          <cell r="F13465">
            <v>672.5</v>
          </cell>
        </row>
        <row r="13466">
          <cell r="A13466">
            <v>8560422</v>
          </cell>
          <cell r="B13466" t="str">
            <v>85-604-22</v>
          </cell>
          <cell r="C13466" t="str">
            <v xml:space="preserve">SINGLE DRAWER WITH LOCK                 </v>
          </cell>
          <cell r="D13466" t="str">
            <v>PC</v>
          </cell>
          <cell r="E13466">
            <v>288</v>
          </cell>
          <cell r="F13466">
            <v>720</v>
          </cell>
        </row>
        <row r="13467">
          <cell r="A13467">
            <v>8560440</v>
          </cell>
          <cell r="B13467" t="str">
            <v>85-604-40</v>
          </cell>
          <cell r="C13467" t="str">
            <v xml:space="preserve">DOUBLE DRAWER 474X474X200 MM            </v>
          </cell>
          <cell r="D13467" t="str">
            <v>PC</v>
          </cell>
          <cell r="E13467">
            <v>512</v>
          </cell>
          <cell r="F13467">
            <v>1280</v>
          </cell>
        </row>
        <row r="13468">
          <cell r="A13468">
            <v>8560442</v>
          </cell>
          <cell r="B13468" t="str">
            <v>85-604-42</v>
          </cell>
          <cell r="C13468" t="str">
            <v xml:space="preserve">DOUBLE DRAWER/LOCK 474X474X200 MM       </v>
          </cell>
          <cell r="D13468" t="str">
            <v>PC</v>
          </cell>
          <cell r="E13468">
            <v>564</v>
          </cell>
          <cell r="F13468">
            <v>1410</v>
          </cell>
        </row>
        <row r="13469">
          <cell r="A13469">
            <v>8560450</v>
          </cell>
          <cell r="B13469" t="str">
            <v>85-604-50</v>
          </cell>
          <cell r="C13469" t="str">
            <v xml:space="preserve">WRITING TRAY                            </v>
          </cell>
          <cell r="D13469" t="str">
            <v>PC</v>
          </cell>
          <cell r="E13469">
            <v>307.5</v>
          </cell>
          <cell r="F13469">
            <v>768.75</v>
          </cell>
        </row>
        <row r="13470">
          <cell r="A13470">
            <v>8560451</v>
          </cell>
          <cell r="B13470" t="str">
            <v>85-604-51</v>
          </cell>
          <cell r="C13470" t="str">
            <v xml:space="preserve">COVER FOR STANDARD SHELF 500MM          </v>
          </cell>
          <cell r="D13470" t="str">
            <v>PC</v>
          </cell>
          <cell r="E13470">
            <v>7.69</v>
          </cell>
          <cell r="F13470">
            <v>19.225000000000001</v>
          </cell>
        </row>
        <row r="13471">
          <cell r="A13471">
            <v>8560452</v>
          </cell>
          <cell r="B13471" t="str">
            <v>85-604-52</v>
          </cell>
          <cell r="C13471" t="str">
            <v xml:space="preserve">COVER FOR SHELF 500MM WITH MEDICAL RAIL </v>
          </cell>
          <cell r="D13471" t="str">
            <v>PC</v>
          </cell>
          <cell r="E13471">
            <v>7.69</v>
          </cell>
          <cell r="F13471">
            <v>19.225000000000001</v>
          </cell>
        </row>
        <row r="13472">
          <cell r="A13472">
            <v>8560460</v>
          </cell>
          <cell r="B13472" t="str">
            <v>85-604-60</v>
          </cell>
          <cell r="C13472" t="str">
            <v xml:space="preserve">KEYBOARD TRAY                           </v>
          </cell>
          <cell r="D13472" t="str">
            <v>PC</v>
          </cell>
          <cell r="E13472">
            <v>307.5</v>
          </cell>
          <cell r="F13472">
            <v>768.75</v>
          </cell>
        </row>
        <row r="13473">
          <cell r="A13473">
            <v>8560490</v>
          </cell>
          <cell r="B13473" t="str">
            <v>85-604-90</v>
          </cell>
          <cell r="C13473" t="str">
            <v xml:space="preserve">MEDICAL RAIL, STRAIGHT                  </v>
          </cell>
          <cell r="D13473" t="str">
            <v>PC</v>
          </cell>
          <cell r="E13473">
            <v>25.7</v>
          </cell>
          <cell r="F13473">
            <v>64.25</v>
          </cell>
        </row>
        <row r="13474">
          <cell r="A13474">
            <v>8560492</v>
          </cell>
          <cell r="B13474" t="str">
            <v>85-604-92</v>
          </cell>
          <cell r="C13474" t="str">
            <v xml:space="preserve">MEDICAL RAIL, STRAIGHT, PNEUM. BUTTON   </v>
          </cell>
          <cell r="D13474" t="str">
            <v>PC</v>
          </cell>
          <cell r="E13474">
            <v>81.900000000000006</v>
          </cell>
          <cell r="F13474">
            <v>204.75</v>
          </cell>
        </row>
        <row r="13475">
          <cell r="A13475">
            <v>8560494</v>
          </cell>
          <cell r="B13475" t="str">
            <v>85-604-94</v>
          </cell>
          <cell r="C13475" t="str">
            <v xml:space="preserve">MEDICAL RAIL, BENDED,                   </v>
          </cell>
          <cell r="D13475" t="str">
            <v>PC</v>
          </cell>
          <cell r="E13475">
            <v>41</v>
          </cell>
          <cell r="F13475">
            <v>102.5</v>
          </cell>
        </row>
        <row r="13476">
          <cell r="A13476">
            <v>8560496</v>
          </cell>
          <cell r="B13476" t="str">
            <v>85-604-96</v>
          </cell>
          <cell r="C13476" t="str">
            <v xml:space="preserve">MEDICAL RAIL, BENDED, PNEUM. BUTTON     </v>
          </cell>
          <cell r="D13476" t="str">
            <v>PC</v>
          </cell>
          <cell r="E13476">
            <v>102.5</v>
          </cell>
          <cell r="F13476">
            <v>256.25</v>
          </cell>
        </row>
        <row r="13477">
          <cell r="A13477">
            <v>8560501</v>
          </cell>
          <cell r="B13477" t="str">
            <v>85-605-01</v>
          </cell>
          <cell r="C13477" t="str">
            <v xml:space="preserve">EXTENSION ARM F. INFUSION ROD           </v>
          </cell>
          <cell r="D13477" t="str">
            <v>PC</v>
          </cell>
          <cell r="E13477">
            <v>51.2</v>
          </cell>
          <cell r="F13477">
            <v>128</v>
          </cell>
        </row>
        <row r="13478">
          <cell r="A13478">
            <v>8560502</v>
          </cell>
          <cell r="B13478" t="str">
            <v>85-605-02</v>
          </cell>
          <cell r="C13478" t="str">
            <v xml:space="preserve">INFUSION CROSS HOLDER, BENDED           </v>
          </cell>
          <cell r="D13478" t="str">
            <v>PC</v>
          </cell>
          <cell r="E13478">
            <v>102.5</v>
          </cell>
          <cell r="F13478">
            <v>256.25</v>
          </cell>
        </row>
        <row r="13479">
          <cell r="A13479">
            <v>8560503</v>
          </cell>
          <cell r="B13479" t="str">
            <v>85-605-03</v>
          </cell>
          <cell r="C13479" t="str">
            <v xml:space="preserve">INFUSION CROSS HOLDER, STRAIGHT         </v>
          </cell>
          <cell r="D13479" t="str">
            <v>PC</v>
          </cell>
          <cell r="E13479">
            <v>94.8</v>
          </cell>
          <cell r="F13479">
            <v>237</v>
          </cell>
        </row>
        <row r="13480">
          <cell r="A13480">
            <v>8560504</v>
          </cell>
          <cell r="B13480" t="str">
            <v>85-605-04</v>
          </cell>
          <cell r="C13480" t="str">
            <v xml:space="preserve">INFUSION ROD                            </v>
          </cell>
          <cell r="D13480" t="str">
            <v>PC</v>
          </cell>
          <cell r="E13480">
            <v>166.5</v>
          </cell>
          <cell r="F13480">
            <v>416.25</v>
          </cell>
        </row>
        <row r="13481">
          <cell r="A13481">
            <v>8560505</v>
          </cell>
          <cell r="B13481" t="str">
            <v>85-605-05</v>
          </cell>
          <cell r="C13481" t="str">
            <v xml:space="preserve">ENLARGEMENT F. INFUSION ROD             </v>
          </cell>
          <cell r="D13481" t="str">
            <v>PC</v>
          </cell>
          <cell r="E13481">
            <v>199</v>
          </cell>
          <cell r="F13481">
            <v>497.5</v>
          </cell>
        </row>
        <row r="13482">
          <cell r="A13482">
            <v>8560506</v>
          </cell>
          <cell r="B13482" t="str">
            <v>85-605-06</v>
          </cell>
          <cell r="C13482" t="str">
            <v xml:space="preserve">INFUSION CROSS-BAR D 25 MM              </v>
          </cell>
          <cell r="D13482" t="str">
            <v>PC</v>
          </cell>
          <cell r="E13482">
            <v>91.9</v>
          </cell>
          <cell r="F13482">
            <v>229.75</v>
          </cell>
        </row>
        <row r="13483">
          <cell r="A13483">
            <v>8560602</v>
          </cell>
          <cell r="B13483" t="str">
            <v>85-606-02</v>
          </cell>
          <cell r="C13483" t="str">
            <v xml:space="preserve">TFT ARM ARTIST 900 LOAD CAPACITY 2-9 KG </v>
          </cell>
          <cell r="D13483" t="str">
            <v>PC</v>
          </cell>
          <cell r="E13483">
            <v>333</v>
          </cell>
          <cell r="F13483">
            <v>832.5</v>
          </cell>
        </row>
        <row r="13484">
          <cell r="A13484">
            <v>8560606</v>
          </cell>
          <cell r="B13484" t="str">
            <v>85-606-06</v>
          </cell>
          <cell r="C13484" t="str">
            <v>TFT ARM ARTIST 1400SOLO SURPREME END MFR</v>
          </cell>
          <cell r="D13484" t="str">
            <v>PC</v>
          </cell>
          <cell r="E13484">
            <v>199</v>
          </cell>
          <cell r="F13484">
            <v>497.5</v>
          </cell>
        </row>
        <row r="13485">
          <cell r="A13485">
            <v>8560608</v>
          </cell>
          <cell r="B13485" t="str">
            <v>85-606-08</v>
          </cell>
          <cell r="C13485" t="str">
            <v xml:space="preserve">TFT ARM INCL. VESA-ADAPT.UP TO 9,5 KG   </v>
          </cell>
          <cell r="D13485" t="str">
            <v>PC</v>
          </cell>
          <cell r="E13485">
            <v>397.5</v>
          </cell>
          <cell r="F13485">
            <v>993.75</v>
          </cell>
        </row>
        <row r="13486">
          <cell r="A13486">
            <v>8560610</v>
          </cell>
          <cell r="B13486" t="str">
            <v>85-606-10</v>
          </cell>
          <cell r="C13486" t="str">
            <v xml:space="preserve">TFT SINGLE ARM SINGLE-ARTIST UP TO 11KG </v>
          </cell>
          <cell r="D13486" t="str">
            <v>PC</v>
          </cell>
          <cell r="E13486">
            <v>361.5</v>
          </cell>
          <cell r="F13486">
            <v>903.75</v>
          </cell>
        </row>
        <row r="13487">
          <cell r="A13487">
            <v>8560612</v>
          </cell>
          <cell r="B13487" t="str">
            <v>85-606-12</v>
          </cell>
          <cell r="C13487" t="str">
            <v xml:space="preserve">KEYBOARD FOR ARTIST 1400 OR ARTIST 950  </v>
          </cell>
          <cell r="D13487" t="str">
            <v>PC</v>
          </cell>
          <cell r="E13487">
            <v>141.5</v>
          </cell>
          <cell r="F13487">
            <v>353.75</v>
          </cell>
        </row>
        <row r="13488">
          <cell r="A13488">
            <v>8560614</v>
          </cell>
          <cell r="B13488" t="str">
            <v>85-606-14</v>
          </cell>
          <cell r="C13488" t="str">
            <v xml:space="preserve">CLIPBOARD FOR ARTIST 1400 OR ARTIST 950 </v>
          </cell>
          <cell r="D13488" t="str">
            <v>PC</v>
          </cell>
          <cell r="E13488">
            <v>312.5</v>
          </cell>
          <cell r="F13488">
            <v>781.25</v>
          </cell>
        </row>
        <row r="13489">
          <cell r="A13489">
            <v>8560620</v>
          </cell>
          <cell r="B13489" t="str">
            <v>85-606-20</v>
          </cell>
          <cell r="C13489" t="str">
            <v xml:space="preserve">UNIVERSAL INTERFACE ARTIST-ARMS AT MFR  </v>
          </cell>
          <cell r="D13489" t="str">
            <v>PC</v>
          </cell>
          <cell r="E13489">
            <v>78.8</v>
          </cell>
          <cell r="F13489">
            <v>197</v>
          </cell>
        </row>
        <row r="13490">
          <cell r="A13490">
            <v>8560621</v>
          </cell>
          <cell r="B13490" t="str">
            <v>85-606-21</v>
          </cell>
          <cell r="C13490" t="str">
            <v xml:space="preserve">TOP INTERFACE FOR ARTIST-ARMS ONTO MFR  </v>
          </cell>
          <cell r="D13490" t="str">
            <v>PC</v>
          </cell>
          <cell r="E13490">
            <v>46</v>
          </cell>
          <cell r="F13490">
            <v>115</v>
          </cell>
        </row>
        <row r="13491">
          <cell r="A13491">
            <v>8560701</v>
          </cell>
          <cell r="B13491" t="str">
            <v>85-607-01</v>
          </cell>
          <cell r="C13491" t="str">
            <v xml:space="preserve">DOCKING TROLLEY SWINGO CLINIC 45/645MM  </v>
          </cell>
          <cell r="D13491" t="str">
            <v>PC</v>
          </cell>
          <cell r="E13491">
            <v>1145</v>
          </cell>
          <cell r="F13491">
            <v>2862.5</v>
          </cell>
        </row>
        <row r="13492">
          <cell r="A13492">
            <v>8560702</v>
          </cell>
          <cell r="B13492" t="str">
            <v>85-607-02</v>
          </cell>
          <cell r="C13492" t="str">
            <v xml:space="preserve">DOCKING TROLLEY SWINGO CLINIC 45/957MM  </v>
          </cell>
          <cell r="D13492" t="str">
            <v>PC</v>
          </cell>
          <cell r="E13492">
            <v>1280</v>
          </cell>
          <cell r="F13492">
            <v>3200</v>
          </cell>
        </row>
        <row r="13493">
          <cell r="A13493">
            <v>8560703</v>
          </cell>
          <cell r="B13493" t="str">
            <v>85-607-03</v>
          </cell>
          <cell r="C13493" t="str">
            <v xml:space="preserve">DOCKING TROLLEY SWINGO CLINIC 45/1218MM </v>
          </cell>
          <cell r="D13493" t="str">
            <v>PC</v>
          </cell>
          <cell r="E13493">
            <v>1405</v>
          </cell>
          <cell r="F13493">
            <v>3512.5</v>
          </cell>
        </row>
        <row r="13494">
          <cell r="A13494">
            <v>8560711</v>
          </cell>
          <cell r="B13494" t="str">
            <v>85-607-11</v>
          </cell>
          <cell r="C13494" t="str">
            <v xml:space="preserve">DOCKING TROLLEY SWINGO CLINIC 60/645 MM </v>
          </cell>
          <cell r="D13494" t="str">
            <v>PC</v>
          </cell>
          <cell r="E13494">
            <v>1230</v>
          </cell>
          <cell r="F13494">
            <v>3075</v>
          </cell>
        </row>
        <row r="13495">
          <cell r="A13495">
            <v>8560712</v>
          </cell>
          <cell r="B13495" t="str">
            <v>85-607-12</v>
          </cell>
          <cell r="C13495" t="str">
            <v xml:space="preserve">DOCKING TROLLEY SWINGO CLINIC 60/957 MM </v>
          </cell>
          <cell r="D13495" t="str">
            <v>PC</v>
          </cell>
          <cell r="E13495">
            <v>1445</v>
          </cell>
          <cell r="F13495">
            <v>3612.5</v>
          </cell>
        </row>
        <row r="13496">
          <cell r="A13496">
            <v>8560713</v>
          </cell>
          <cell r="B13496" t="str">
            <v>85-607-13</v>
          </cell>
          <cell r="C13496" t="str">
            <v>DOCKING TROLLEY SWINGO CLINIC 60/1218 MM</v>
          </cell>
          <cell r="D13496" t="str">
            <v>PC</v>
          </cell>
          <cell r="E13496">
            <v>1575</v>
          </cell>
          <cell r="F13496">
            <v>3937.5</v>
          </cell>
        </row>
        <row r="13497">
          <cell r="A13497">
            <v>8560801</v>
          </cell>
          <cell r="B13497" t="str">
            <v>85-608-01</v>
          </cell>
          <cell r="C13497" t="str">
            <v xml:space="preserve">LIFTER HUBI 700 + BASE 800 XL           </v>
          </cell>
          <cell r="D13497" t="str">
            <v>PC</v>
          </cell>
          <cell r="E13497">
            <v>1860</v>
          </cell>
          <cell r="F13497">
            <v>4650</v>
          </cell>
        </row>
        <row r="13498">
          <cell r="A13498">
            <v>8560802</v>
          </cell>
          <cell r="B13498" t="str">
            <v>85-608-02</v>
          </cell>
          <cell r="C13498" t="str">
            <v>CABLE REMOTE CONTROL FOR LIFTER HUBI 700</v>
          </cell>
          <cell r="D13498" t="str">
            <v>PC</v>
          </cell>
          <cell r="E13498">
            <v>224.5</v>
          </cell>
          <cell r="F13498">
            <v>561.25</v>
          </cell>
        </row>
        <row r="13499">
          <cell r="A13499">
            <v>8560810</v>
          </cell>
          <cell r="B13499" t="str">
            <v>85-608-10</v>
          </cell>
          <cell r="C13499" t="str">
            <v xml:space="preserve">LIFT TROLLEY 60/1445 + ADAPTER + HANDLE </v>
          </cell>
          <cell r="D13499" t="str">
            <v>PC</v>
          </cell>
          <cell r="E13499">
            <v>2690</v>
          </cell>
          <cell r="F13499">
            <v>6725</v>
          </cell>
        </row>
        <row r="13500">
          <cell r="A13500">
            <v>8560811</v>
          </cell>
          <cell r="B13500" t="str">
            <v>85-608-11</v>
          </cell>
          <cell r="C13500" t="str">
            <v xml:space="preserve">LIFT TROLLEY 60/1110 + ADAPTER + HANDLE </v>
          </cell>
          <cell r="D13500" t="str">
            <v>PC</v>
          </cell>
          <cell r="E13500">
            <v>2390</v>
          </cell>
          <cell r="F13500">
            <v>5975</v>
          </cell>
        </row>
        <row r="13501">
          <cell r="A13501">
            <v>8560812</v>
          </cell>
          <cell r="B13501" t="str">
            <v>85-608-12</v>
          </cell>
          <cell r="C13501" t="str">
            <v xml:space="preserve">ADAPTER FOR LIFT-TROLLEY (HUBI 700)     </v>
          </cell>
          <cell r="D13501" t="str">
            <v>PC</v>
          </cell>
          <cell r="E13501">
            <v>1580</v>
          </cell>
          <cell r="F13501">
            <v>3950</v>
          </cell>
        </row>
        <row r="13502">
          <cell r="A13502">
            <v>8560820</v>
          </cell>
          <cell r="B13502" t="str">
            <v>85-608-20</v>
          </cell>
          <cell r="C13502" t="str">
            <v xml:space="preserve">INSULATING TRANSFOMER 2 KVA + 7 OUTLETS </v>
          </cell>
          <cell r="D13502" t="str">
            <v>PC</v>
          </cell>
          <cell r="E13502">
            <v>1220</v>
          </cell>
          <cell r="F13502">
            <v>3050</v>
          </cell>
        </row>
        <row r="13503">
          <cell r="A13503">
            <v>8601010</v>
          </cell>
          <cell r="B13503" t="str">
            <v>86-010-10</v>
          </cell>
          <cell r="C13503" t="str">
            <v xml:space="preserve">KLSmartin ML101 S                 </v>
          </cell>
          <cell r="D13503" t="str">
            <v>PC</v>
          </cell>
          <cell r="E13503">
            <v>329</v>
          </cell>
          <cell r="F13503">
            <v>822.5</v>
          </cell>
        </row>
        <row r="13504">
          <cell r="A13504">
            <v>8601020</v>
          </cell>
          <cell r="B13504" t="str">
            <v>86-010-20</v>
          </cell>
          <cell r="C13504" t="str">
            <v xml:space="preserve">KLSmartin ML 101 RAIL   </v>
          </cell>
          <cell r="D13504" t="str">
            <v>PC</v>
          </cell>
          <cell r="E13504">
            <v>301.5</v>
          </cell>
          <cell r="F13504">
            <v>753.75</v>
          </cell>
        </row>
        <row r="13505">
          <cell r="A13505">
            <v>8601210</v>
          </cell>
          <cell r="B13505" t="str">
            <v>86-012-10</v>
          </cell>
          <cell r="C13505" t="str">
            <v xml:space="preserve">KLSmartin ML 201 S                 </v>
          </cell>
          <cell r="D13505" t="str">
            <v>PC</v>
          </cell>
          <cell r="E13505">
            <v>418</v>
          </cell>
          <cell r="F13505">
            <v>1045</v>
          </cell>
        </row>
        <row r="13506">
          <cell r="A13506">
            <v>8601220</v>
          </cell>
          <cell r="B13506" t="str">
            <v>86-012-20</v>
          </cell>
          <cell r="C13506" t="str">
            <v xml:space="preserve">MLSmartin ML 201 W              </v>
          </cell>
          <cell r="D13506" t="str">
            <v>PC</v>
          </cell>
          <cell r="E13506">
            <v>367.5</v>
          </cell>
          <cell r="F13506">
            <v>918.75</v>
          </cell>
        </row>
        <row r="13507">
          <cell r="A13507">
            <v>8601230</v>
          </cell>
          <cell r="B13507" t="str">
            <v>86-012-30</v>
          </cell>
          <cell r="C13507" t="str">
            <v>KLSmartin ML 201 D, COMPLETE</v>
          </cell>
          <cell r="D13507" t="str">
            <v>PC</v>
          </cell>
          <cell r="E13507">
            <v>911</v>
          </cell>
          <cell r="F13507">
            <v>2277.5</v>
          </cell>
        </row>
        <row r="13508">
          <cell r="A13508">
            <v>8603100</v>
          </cell>
          <cell r="B13508" t="str">
            <v>86-031-00</v>
          </cell>
          <cell r="C13508" t="str">
            <v>KLSmartin ML 301 D, COMPLETE</v>
          </cell>
          <cell r="D13508" t="str">
            <v>PC</v>
          </cell>
          <cell r="E13508">
            <v>1525</v>
          </cell>
          <cell r="F13508">
            <v>3812.5</v>
          </cell>
        </row>
        <row r="13509">
          <cell r="A13509">
            <v>8603110</v>
          </cell>
          <cell r="B13509" t="str">
            <v>86-031-10</v>
          </cell>
          <cell r="C13509" t="str">
            <v xml:space="preserve">KLSmartin ML 301 S    </v>
          </cell>
          <cell r="D13509" t="str">
            <v>PC</v>
          </cell>
          <cell r="E13509">
            <v>1580</v>
          </cell>
          <cell r="F13509">
            <v>3950</v>
          </cell>
        </row>
        <row r="13510">
          <cell r="A13510">
            <v>8603120</v>
          </cell>
          <cell r="B13510" t="str">
            <v>86-031-20</v>
          </cell>
          <cell r="C13510" t="str">
            <v xml:space="preserve">KLSmartin ML 301 W                 </v>
          </cell>
          <cell r="D13510" t="str">
            <v>PC</v>
          </cell>
          <cell r="E13510">
            <v>1580</v>
          </cell>
          <cell r="F13510">
            <v>3950</v>
          </cell>
        </row>
        <row r="13511">
          <cell r="A13511">
            <v>8620011</v>
          </cell>
          <cell r="B13511" t="str">
            <v>86-200-11</v>
          </cell>
          <cell r="C13511" t="str">
            <v>GTP 14, KaVo-VERSION</v>
          </cell>
          <cell r="D13511" t="str">
            <v>PC</v>
          </cell>
          <cell r="E13511">
            <v>2410</v>
          </cell>
          <cell r="F13511">
            <v>6025</v>
          </cell>
        </row>
        <row r="13512">
          <cell r="A13512">
            <v>8654000</v>
          </cell>
          <cell r="B13512" t="str">
            <v>86-540-00</v>
          </cell>
          <cell r="C13512" t="str">
            <v xml:space="preserve">ANCHOR PLATE FOR WALL MODEL                </v>
          </cell>
          <cell r="D13512" t="str">
            <v>PC</v>
          </cell>
          <cell r="E13512">
            <v>193</v>
          </cell>
          <cell r="F13512">
            <v>482.5</v>
          </cell>
        </row>
        <row r="13513">
          <cell r="A13513">
            <v>8665002</v>
          </cell>
          <cell r="B13513" t="str">
            <v>86-650-02</v>
          </cell>
          <cell r="C13513" t="str">
            <v>DIMMER 230V AC FOR ML 301 D/W</v>
          </cell>
          <cell r="D13513" t="str">
            <v>PC</v>
          </cell>
          <cell r="E13513">
            <v>170</v>
          </cell>
          <cell r="F13513">
            <v>425</v>
          </cell>
        </row>
        <row r="13514">
          <cell r="A13514">
            <v>8690000</v>
          </cell>
          <cell r="B13514" t="str">
            <v>86-900-00</v>
          </cell>
          <cell r="C13514" t="str">
            <v xml:space="preserve">SLEEVE FOR HANDLE ML                    </v>
          </cell>
          <cell r="D13514" t="str">
            <v>PC</v>
          </cell>
          <cell r="E13514">
            <v>12.4</v>
          </cell>
          <cell r="F13514">
            <v>31</v>
          </cell>
        </row>
        <row r="13515">
          <cell r="A13515">
            <v>8690300</v>
          </cell>
          <cell r="B13515" t="str">
            <v>86-903-00</v>
          </cell>
          <cell r="C13515" t="str">
            <v xml:space="preserve">HALOGEN BULB 24V/50W            </v>
          </cell>
          <cell r="D13515" t="str">
            <v>PC</v>
          </cell>
          <cell r="E13515">
            <v>22</v>
          </cell>
          <cell r="F13515">
            <v>55</v>
          </cell>
        </row>
        <row r="13516">
          <cell r="A13516">
            <v>8690301</v>
          </cell>
          <cell r="B13516" t="str">
            <v>86-903-01</v>
          </cell>
          <cell r="C13516" t="str">
            <v xml:space="preserve">HALOGEN BULB FOR ML 301                 </v>
          </cell>
          <cell r="D13516" t="str">
            <v>PC</v>
          </cell>
          <cell r="E13516">
            <v>22.9</v>
          </cell>
          <cell r="F13516">
            <v>57.25</v>
          </cell>
        </row>
        <row r="13517">
          <cell r="A13517">
            <v>8690501</v>
          </cell>
          <cell r="B13517" t="str">
            <v>86-905-01</v>
          </cell>
          <cell r="C13517" t="str">
            <v xml:space="preserve">HALOGEN BULBSS WITH SOCKETS 120W/24V </v>
          </cell>
          <cell r="D13517">
            <v>6</v>
          </cell>
          <cell r="E13517">
            <v>99.8</v>
          </cell>
          <cell r="F13517">
            <v>249.5</v>
          </cell>
        </row>
        <row r="13518">
          <cell r="A13518">
            <v>8690701</v>
          </cell>
          <cell r="B13518" t="str">
            <v>86-907-01</v>
          </cell>
          <cell r="C13518" t="str">
            <v xml:space="preserve">HALOGEN BULBSS WITH SOCKETS 150W/24V </v>
          </cell>
          <cell r="D13518">
            <v>6</v>
          </cell>
          <cell r="E13518">
            <v>85.7</v>
          </cell>
          <cell r="F13518">
            <v>214.25</v>
          </cell>
        </row>
        <row r="13519">
          <cell r="A13519">
            <v>8690702</v>
          </cell>
          <cell r="B13519" t="str">
            <v>86-907-02</v>
          </cell>
          <cell r="C13519" t="str">
            <v>SET OF BULBS FOR ML 702HX</v>
          </cell>
          <cell r="D13519" t="str">
            <v>ST</v>
          </cell>
          <cell r="E13519">
            <v>92.6</v>
          </cell>
          <cell r="F13519">
            <v>231.5</v>
          </cell>
        </row>
        <row r="13520">
          <cell r="A13520">
            <v>8690802</v>
          </cell>
          <cell r="B13520" t="str">
            <v>86-908-02</v>
          </cell>
          <cell r="C13520" t="str">
            <v>DISCHARGE BULB FOR ML 502X</v>
          </cell>
          <cell r="D13520" t="str">
            <v>PC</v>
          </cell>
          <cell r="E13520">
            <v>75.099999999999994</v>
          </cell>
          <cell r="F13520">
            <v>187.75</v>
          </cell>
        </row>
        <row r="13521">
          <cell r="A13521">
            <v>8691002</v>
          </cell>
          <cell r="B13521" t="str">
            <v>86-910-02</v>
          </cell>
          <cell r="C13521" t="str">
            <v xml:space="preserve">HALOGEN BULBSS WITH SOCKETS 250W/24V </v>
          </cell>
          <cell r="D13521">
            <v>6</v>
          </cell>
          <cell r="E13521">
            <v>116</v>
          </cell>
          <cell r="F13521">
            <v>290</v>
          </cell>
        </row>
        <row r="13522">
          <cell r="A13522">
            <v>8697000</v>
          </cell>
          <cell r="B13522" t="str">
            <v>86-970-00</v>
          </cell>
          <cell r="C13522" t="str">
            <v xml:space="preserve">DISCHARGE BULB FOR ML 702                             </v>
          </cell>
          <cell r="D13522" t="str">
            <v>PC</v>
          </cell>
          <cell r="E13522">
            <v>122</v>
          </cell>
          <cell r="F13522">
            <v>305</v>
          </cell>
        </row>
        <row r="13523">
          <cell r="A13523">
            <v>8699002</v>
          </cell>
          <cell r="B13523" t="str">
            <v>86-990-02</v>
          </cell>
          <cell r="C13523" t="str">
            <v xml:space="preserve">SLEEVE FOR C 950/570/450            </v>
          </cell>
          <cell r="D13523" t="str">
            <v>PC</v>
          </cell>
          <cell r="E13523">
            <v>15</v>
          </cell>
          <cell r="F13523">
            <v>37.5</v>
          </cell>
        </row>
        <row r="13524">
          <cell r="A13524">
            <v>8699003</v>
          </cell>
          <cell r="B13524" t="str">
            <v>86-990-03</v>
          </cell>
          <cell r="C13524" t="str">
            <v xml:space="preserve">SLEEVE FOR C 950 LFN             </v>
          </cell>
          <cell r="D13524" t="str">
            <v>PC</v>
          </cell>
          <cell r="E13524">
            <v>102.5</v>
          </cell>
          <cell r="F13524">
            <v>256.25</v>
          </cell>
        </row>
        <row r="13525">
          <cell r="A13525">
            <v>8699004</v>
          </cell>
          <cell r="B13525" t="str">
            <v>86-990-04</v>
          </cell>
          <cell r="C13525" t="str">
            <v xml:space="preserve">SLEEVE FOR ML-LIGHTS WITH CAMERA           </v>
          </cell>
          <cell r="D13525" t="str">
            <v>PC</v>
          </cell>
          <cell r="E13525">
            <v>35.200000000000003</v>
          </cell>
          <cell r="F13525">
            <v>88</v>
          </cell>
        </row>
        <row r="13526">
          <cell r="A13526">
            <v>8900001</v>
          </cell>
          <cell r="B13526" t="str">
            <v>89-000-01</v>
          </cell>
          <cell r="C13526" t="str">
            <v>backLite 1. SUSPENSION ARM</v>
          </cell>
          <cell r="D13526" t="str">
            <v>PC</v>
          </cell>
          <cell r="E13526">
            <v>118.5</v>
          </cell>
          <cell r="F13526">
            <v>296.25</v>
          </cell>
        </row>
        <row r="13527">
          <cell r="A13527">
            <v>8900002</v>
          </cell>
          <cell r="B13527" t="str">
            <v>89-000-02</v>
          </cell>
          <cell r="C13527" t="str">
            <v>backLite 2. SUSPENSION ARM</v>
          </cell>
          <cell r="D13527" t="str">
            <v>PC</v>
          </cell>
          <cell r="E13527">
            <v>118.5</v>
          </cell>
          <cell r="F13527">
            <v>296.25</v>
          </cell>
        </row>
        <row r="13528">
          <cell r="A13528">
            <v>8900003</v>
          </cell>
          <cell r="B13528" t="str">
            <v>89-000-03</v>
          </cell>
          <cell r="C13528" t="str">
            <v>backLite 3. SUSPENSION ARM</v>
          </cell>
          <cell r="D13528" t="str">
            <v>PC</v>
          </cell>
          <cell r="E13528">
            <v>118.5</v>
          </cell>
          <cell r="F13528">
            <v>296.25</v>
          </cell>
        </row>
        <row r="13529">
          <cell r="A13529">
            <v>8900004</v>
          </cell>
          <cell r="B13529" t="str">
            <v>89-000-04</v>
          </cell>
          <cell r="C13529" t="str">
            <v>backLite 4. SUSPENSION ARM</v>
          </cell>
          <cell r="D13529" t="str">
            <v>PC</v>
          </cell>
          <cell r="E13529">
            <v>118.5</v>
          </cell>
          <cell r="F13529">
            <v>296.25</v>
          </cell>
        </row>
        <row r="13530">
          <cell r="A13530">
            <v>8900101</v>
          </cell>
          <cell r="B13530" t="str">
            <v>89-001-01</v>
          </cell>
          <cell r="C13530" t="str">
            <v>PREPARATION FOR ADDITIONAL ARM 1. AXIS POSITION</v>
          </cell>
          <cell r="D13530" t="str">
            <v>PC</v>
          </cell>
          <cell r="E13530">
            <v>201.5</v>
          </cell>
          <cell r="F13530">
            <v>503.75</v>
          </cell>
        </row>
        <row r="13531">
          <cell r="A13531">
            <v>8900102</v>
          </cell>
          <cell r="B13531" t="str">
            <v>89-001-02</v>
          </cell>
          <cell r="C13531" t="str">
            <v>PREPARATION FOR ADDITIONAL ARM 2. AXIS POSITION</v>
          </cell>
          <cell r="D13531" t="str">
            <v>PC</v>
          </cell>
          <cell r="E13531">
            <v>201.5</v>
          </cell>
          <cell r="F13531">
            <v>503.75</v>
          </cell>
        </row>
        <row r="13532">
          <cell r="A13532">
            <v>8900103</v>
          </cell>
          <cell r="B13532" t="str">
            <v>89-001-03</v>
          </cell>
          <cell r="C13532" t="str">
            <v>PREPARATION FOR ADDITIONAL ARM 3. AXIS POSITION</v>
          </cell>
          <cell r="D13532" t="str">
            <v>PC</v>
          </cell>
          <cell r="E13532">
            <v>201.5</v>
          </cell>
          <cell r="F13532">
            <v>503.75</v>
          </cell>
        </row>
        <row r="13533">
          <cell r="A13533">
            <v>8900104</v>
          </cell>
          <cell r="B13533" t="str">
            <v>89-001-04</v>
          </cell>
          <cell r="C13533" t="str">
            <v>PREPARATION FOR ADDITIONAL ARM 4. AXIS POSITION</v>
          </cell>
          <cell r="D13533" t="str">
            <v>PC</v>
          </cell>
          <cell r="E13533">
            <v>201.5</v>
          </cell>
          <cell r="F13533">
            <v>503.75</v>
          </cell>
        </row>
        <row r="13534">
          <cell r="A13534">
            <v>8900110</v>
          </cell>
          <cell r="B13534" t="str">
            <v>89-001-10</v>
          </cell>
          <cell r="C13534" t="str">
            <v xml:space="preserve">VGA-CABLE WITH SUB-D PLUG               </v>
          </cell>
          <cell r="D13534" t="str">
            <v>PC</v>
          </cell>
          <cell r="E13534">
            <v>266</v>
          </cell>
          <cell r="F13534">
            <v>665</v>
          </cell>
        </row>
        <row r="13535">
          <cell r="A13535">
            <v>8900515</v>
          </cell>
          <cell r="B13535" t="str">
            <v>89-005-15</v>
          </cell>
          <cell r="C13535" t="str">
            <v>KLSmartin marLux H5 D</v>
          </cell>
          <cell r="D13535" t="str">
            <v>PC</v>
          </cell>
          <cell r="E13535">
            <v>3145</v>
          </cell>
          <cell r="F13535">
            <v>7862.5</v>
          </cell>
        </row>
        <row r="13536">
          <cell r="A13536">
            <v>8900516</v>
          </cell>
          <cell r="B13536" t="str">
            <v>89-005-16</v>
          </cell>
          <cell r="C13536" t="str">
            <v>KLSmartin marLux H5 LCD</v>
          </cell>
          <cell r="D13536" t="str">
            <v>PC</v>
          </cell>
          <cell r="E13536">
            <v>3470</v>
          </cell>
          <cell r="F13536">
            <v>8675</v>
          </cell>
        </row>
        <row r="13537">
          <cell r="A13537">
            <v>8900520</v>
          </cell>
          <cell r="B13537" t="str">
            <v>89-005-20</v>
          </cell>
          <cell r="C13537" t="str">
            <v>KLSmartin marLux H5 W</v>
          </cell>
          <cell r="D13537" t="str">
            <v>PC</v>
          </cell>
          <cell r="E13537">
            <v>2955</v>
          </cell>
          <cell r="F13537">
            <v>7387.5</v>
          </cell>
        </row>
        <row r="13538">
          <cell r="A13538">
            <v>8900525</v>
          </cell>
          <cell r="B13538" t="str">
            <v>89-005-25</v>
          </cell>
          <cell r="C13538" t="str">
            <v>KLSmartin marLux H5plus D</v>
          </cell>
          <cell r="D13538" t="str">
            <v>PC</v>
          </cell>
          <cell r="E13538">
            <v>3425</v>
          </cell>
          <cell r="F13538">
            <v>8562.5</v>
          </cell>
        </row>
        <row r="13539">
          <cell r="A13539">
            <v>8900526</v>
          </cell>
          <cell r="B13539" t="str">
            <v>89-005-26</v>
          </cell>
          <cell r="C13539" t="str">
            <v>KLSmartin marLux H5plus LCD</v>
          </cell>
          <cell r="D13539" t="str">
            <v>PC</v>
          </cell>
          <cell r="E13539">
            <v>4210</v>
          </cell>
          <cell r="F13539">
            <v>10525</v>
          </cell>
        </row>
        <row r="13540">
          <cell r="A13540">
            <v>8900528</v>
          </cell>
          <cell r="B13540" t="str">
            <v>89-005-28</v>
          </cell>
          <cell r="C13540" t="str">
            <v>KLSmartin marLux H5plus W</v>
          </cell>
          <cell r="D13540" t="str">
            <v>PC</v>
          </cell>
          <cell r="E13540">
            <v>3575</v>
          </cell>
          <cell r="F13540">
            <v>8937.5</v>
          </cell>
        </row>
        <row r="13541">
          <cell r="A13541">
            <v>8900580</v>
          </cell>
          <cell r="B13541" t="str">
            <v>89-005-80</v>
          </cell>
          <cell r="C13541" t="str">
            <v>KLSmartin marLux H5 M</v>
          </cell>
          <cell r="D13541" t="str">
            <v>PC</v>
          </cell>
          <cell r="E13541">
            <v>3545</v>
          </cell>
          <cell r="F13541">
            <v>8862.5</v>
          </cell>
        </row>
        <row r="13542">
          <cell r="A13542">
            <v>8900581</v>
          </cell>
          <cell r="B13542" t="str">
            <v>89-005-81</v>
          </cell>
          <cell r="C13542" t="str">
            <v>KLSmartin marLux H5 MB</v>
          </cell>
          <cell r="D13542" t="str">
            <v>PC</v>
          </cell>
          <cell r="E13542">
            <v>6400</v>
          </cell>
          <cell r="F13542">
            <v>16000</v>
          </cell>
        </row>
        <row r="13543">
          <cell r="A13543">
            <v>8900585</v>
          </cell>
          <cell r="B13543" t="str">
            <v>89-005-85</v>
          </cell>
          <cell r="C13543" t="str">
            <v>KLSmartin marLux H5plus M</v>
          </cell>
          <cell r="D13543" t="str">
            <v>PC</v>
          </cell>
          <cell r="E13543">
            <v>4065</v>
          </cell>
          <cell r="F13543">
            <v>10162.5</v>
          </cell>
        </row>
        <row r="13544">
          <cell r="A13544">
            <v>8900586</v>
          </cell>
          <cell r="B13544" t="str">
            <v>89-005-86</v>
          </cell>
          <cell r="C13544" t="str">
            <v>KLSmartin marLux H5plus MB</v>
          </cell>
          <cell r="D13544" t="str">
            <v>PC</v>
          </cell>
          <cell r="E13544">
            <v>6920</v>
          </cell>
          <cell r="F13544">
            <v>17300</v>
          </cell>
        </row>
        <row r="13545">
          <cell r="A13545">
            <v>8900605</v>
          </cell>
          <cell r="B13545" t="str">
            <v>89-006-05</v>
          </cell>
          <cell r="C13545" t="str">
            <v>KLSmartin marLux H6CX D</v>
          </cell>
          <cell r="D13545" t="str">
            <v>PC</v>
          </cell>
          <cell r="E13545">
            <v>4345</v>
          </cell>
          <cell r="F13545">
            <v>10862.5</v>
          </cell>
        </row>
        <row r="13546">
          <cell r="A13546">
            <v>8900606</v>
          </cell>
          <cell r="B13546" t="str">
            <v>89-006-06</v>
          </cell>
          <cell r="C13546" t="str">
            <v>KLSmartin marLux H6CX  LC D</v>
          </cell>
          <cell r="D13546" t="str">
            <v>PC</v>
          </cell>
          <cell r="E13546">
            <v>4415</v>
          </cell>
          <cell r="F13546">
            <v>11037.5</v>
          </cell>
        </row>
        <row r="13547">
          <cell r="A13547">
            <v>8900607</v>
          </cell>
          <cell r="B13547" t="str">
            <v>89-006-07</v>
          </cell>
          <cell r="C13547" t="str">
            <v>KLSmartin marLux X6vario D</v>
          </cell>
          <cell r="D13547" t="str">
            <v>PC</v>
          </cell>
          <cell r="E13547">
            <v>4605</v>
          </cell>
          <cell r="F13547">
            <v>11512.5</v>
          </cell>
        </row>
        <row r="13548">
          <cell r="A13548">
            <v>8900608</v>
          </cell>
          <cell r="B13548" t="str">
            <v>89-006-08</v>
          </cell>
          <cell r="C13548" t="str">
            <v>KLSmartin marLux X6vario LC D</v>
          </cell>
          <cell r="D13548" t="str">
            <v>PC</v>
          </cell>
          <cell r="E13548">
            <v>4680</v>
          </cell>
          <cell r="F13548">
            <v>11700</v>
          </cell>
        </row>
        <row r="13549">
          <cell r="A13549">
            <v>8900609</v>
          </cell>
          <cell r="B13549" t="str">
            <v>89-006-09</v>
          </cell>
          <cell r="C13549" t="str">
            <v>KLSmartin marLux X6CX D</v>
          </cell>
          <cell r="D13549" t="str">
            <v>PC</v>
          </cell>
          <cell r="E13549">
            <v>4750</v>
          </cell>
          <cell r="F13549">
            <v>11875</v>
          </cell>
        </row>
        <row r="13550">
          <cell r="A13550">
            <v>8900610</v>
          </cell>
          <cell r="B13550" t="str">
            <v>89-006-10</v>
          </cell>
          <cell r="C13550" t="str">
            <v>KLSmartin marLux X6CX LC D</v>
          </cell>
          <cell r="D13550" t="str">
            <v>PC</v>
          </cell>
          <cell r="E13550">
            <v>4830</v>
          </cell>
          <cell r="F13550">
            <v>12075</v>
          </cell>
        </row>
        <row r="13551">
          <cell r="A13551">
            <v>8900616</v>
          </cell>
          <cell r="B13551" t="str">
            <v>89-006-16</v>
          </cell>
          <cell r="C13551" t="str">
            <v>KLSmartin marLux X6 CX W</v>
          </cell>
          <cell r="D13551" t="str">
            <v>PC</v>
          </cell>
          <cell r="E13551">
            <v>4090</v>
          </cell>
          <cell r="F13551">
            <v>10225</v>
          </cell>
        </row>
        <row r="13552">
          <cell r="A13552">
            <v>8900618</v>
          </cell>
          <cell r="B13552" t="str">
            <v>89-006-18</v>
          </cell>
          <cell r="C13552" t="str">
            <v>KLSmartin marLux H6CX W</v>
          </cell>
          <cell r="D13552" t="str">
            <v>PC</v>
          </cell>
          <cell r="E13552">
            <v>3790</v>
          </cell>
          <cell r="F13552">
            <v>9475</v>
          </cell>
        </row>
        <row r="13553">
          <cell r="A13553">
            <v>8900681</v>
          </cell>
          <cell r="B13553" t="str">
            <v>89-006-81</v>
          </cell>
          <cell r="C13553" t="str">
            <v>KLSmartin marLux H6CX M</v>
          </cell>
          <cell r="D13553" t="str">
            <v>PC</v>
          </cell>
          <cell r="E13553">
            <v>4530</v>
          </cell>
          <cell r="F13553">
            <v>11325</v>
          </cell>
        </row>
        <row r="13554">
          <cell r="A13554">
            <v>8900682</v>
          </cell>
          <cell r="B13554" t="str">
            <v>89-006-82</v>
          </cell>
          <cell r="C13554" t="str">
            <v>KLSmartin marLux X6CX MB</v>
          </cell>
          <cell r="D13554" t="str">
            <v>PC</v>
          </cell>
          <cell r="E13554">
            <v>8360</v>
          </cell>
          <cell r="F13554">
            <v>20900</v>
          </cell>
        </row>
        <row r="13555">
          <cell r="A13555">
            <v>8900685</v>
          </cell>
          <cell r="B13555" t="str">
            <v>89-006-85</v>
          </cell>
          <cell r="C13555" t="str">
            <v>KLSmartin marLux X6CX M</v>
          </cell>
          <cell r="D13555" t="str">
            <v>PC</v>
          </cell>
          <cell r="E13555">
            <v>5570</v>
          </cell>
          <cell r="F13555">
            <v>13925</v>
          </cell>
        </row>
        <row r="13556">
          <cell r="A13556">
            <v>8900689</v>
          </cell>
          <cell r="B13556" t="str">
            <v>89-006-89</v>
          </cell>
          <cell r="C13556" t="str">
            <v>KLSmartin marLux H6CX MB</v>
          </cell>
          <cell r="D13556" t="str">
            <v>PC</v>
          </cell>
          <cell r="E13556">
            <v>7720</v>
          </cell>
          <cell r="F13556">
            <v>19300</v>
          </cell>
        </row>
        <row r="13557">
          <cell r="A13557">
            <v>8900805</v>
          </cell>
          <cell r="B13557" t="str">
            <v>89-008-05</v>
          </cell>
          <cell r="C13557" t="str">
            <v>KLSmartin marLux H8CX D</v>
          </cell>
          <cell r="D13557" t="str">
            <v>PC</v>
          </cell>
          <cell r="E13557">
            <v>5500</v>
          </cell>
          <cell r="F13557">
            <v>13750</v>
          </cell>
        </row>
        <row r="13558">
          <cell r="A13558">
            <v>8900806</v>
          </cell>
          <cell r="B13558" t="str">
            <v>89-008-06</v>
          </cell>
          <cell r="C13558" t="str">
            <v>KLSmartin marLux H8CX LC D</v>
          </cell>
          <cell r="D13558" t="str">
            <v>PC</v>
          </cell>
          <cell r="E13558">
            <v>5610</v>
          </cell>
          <cell r="F13558">
            <v>14025</v>
          </cell>
        </row>
        <row r="13559">
          <cell r="A13559">
            <v>8900807</v>
          </cell>
          <cell r="B13559" t="str">
            <v>89-008-07</v>
          </cell>
          <cell r="C13559" t="str">
            <v>KLSmartin marLux X8vario D</v>
          </cell>
          <cell r="D13559" t="str">
            <v>PC</v>
          </cell>
          <cell r="E13559">
            <v>5640</v>
          </cell>
          <cell r="F13559">
            <v>14100</v>
          </cell>
        </row>
        <row r="13560">
          <cell r="A13560">
            <v>8900808</v>
          </cell>
          <cell r="B13560" t="str">
            <v>89-008-08</v>
          </cell>
          <cell r="C13560" t="str">
            <v>KLSmartin marLux X8vario LC D</v>
          </cell>
          <cell r="D13560" t="str">
            <v>PC</v>
          </cell>
          <cell r="E13560">
            <v>5760</v>
          </cell>
          <cell r="F13560">
            <v>14400</v>
          </cell>
        </row>
        <row r="13561">
          <cell r="A13561">
            <v>8900809</v>
          </cell>
          <cell r="B13561" t="str">
            <v>89-008-09</v>
          </cell>
          <cell r="C13561" t="str">
            <v>KLSmartin marLux X8CX D</v>
          </cell>
          <cell r="D13561" t="str">
            <v>PC</v>
          </cell>
          <cell r="E13561">
            <v>5870</v>
          </cell>
          <cell r="F13561">
            <v>14675</v>
          </cell>
        </row>
        <row r="13562">
          <cell r="A13562">
            <v>8900810</v>
          </cell>
          <cell r="B13562" t="str">
            <v>89-008-10</v>
          </cell>
          <cell r="C13562" t="str">
            <v>KLSmartin marLux X8CX LC D</v>
          </cell>
          <cell r="D13562" t="str">
            <v>PC</v>
          </cell>
          <cell r="E13562">
            <v>5980</v>
          </cell>
          <cell r="F13562">
            <v>14950</v>
          </cell>
        </row>
        <row r="13563">
          <cell r="A13563">
            <v>8905515</v>
          </cell>
          <cell r="B13563" t="str">
            <v>89-055-15</v>
          </cell>
          <cell r="C13563" t="str">
            <v>KLSmartin marLux H5/H5 D</v>
          </cell>
          <cell r="D13563" t="str">
            <v>PC</v>
          </cell>
          <cell r="E13563">
            <v>6290</v>
          </cell>
          <cell r="F13563">
            <v>15725</v>
          </cell>
        </row>
        <row r="13564">
          <cell r="A13564">
            <v>8905516</v>
          </cell>
          <cell r="B13564" t="str">
            <v>89-055-16</v>
          </cell>
          <cell r="C13564" t="str">
            <v>KLSmartin marLux H5/H5 LC D</v>
          </cell>
          <cell r="D13564" t="str">
            <v>PC</v>
          </cell>
          <cell r="E13564">
            <v>6940</v>
          </cell>
          <cell r="F13564">
            <v>17350</v>
          </cell>
        </row>
        <row r="13565">
          <cell r="A13565">
            <v>8905517</v>
          </cell>
          <cell r="B13565" t="str">
            <v>89-055-17</v>
          </cell>
          <cell r="C13565" t="str">
            <v xml:space="preserve">KLSmartin marLux H5plus/H5plus LC D          </v>
          </cell>
          <cell r="D13565" t="str">
            <v>PC</v>
          </cell>
          <cell r="E13565">
            <v>8420</v>
          </cell>
          <cell r="F13565">
            <v>21050</v>
          </cell>
        </row>
        <row r="13566">
          <cell r="A13566">
            <v>8905525</v>
          </cell>
          <cell r="B13566" t="str">
            <v>89-055-25</v>
          </cell>
          <cell r="C13566" t="str">
            <v>KLSmartin marLux H5plus/H5plus D</v>
          </cell>
          <cell r="D13566" t="str">
            <v>PC</v>
          </cell>
          <cell r="E13566">
            <v>6850</v>
          </cell>
          <cell r="F13566">
            <v>17125</v>
          </cell>
        </row>
        <row r="13567">
          <cell r="A13567">
            <v>8905530</v>
          </cell>
          <cell r="B13567" t="str">
            <v>89-055-30</v>
          </cell>
          <cell r="C13567" t="str">
            <v>KLSmartin marLux H5plus/H5 D</v>
          </cell>
          <cell r="D13567" t="str">
            <v>PC</v>
          </cell>
          <cell r="E13567">
            <v>6570</v>
          </cell>
          <cell r="F13567">
            <v>16425</v>
          </cell>
        </row>
        <row r="13568">
          <cell r="A13568">
            <v>8905531</v>
          </cell>
          <cell r="B13568" t="str">
            <v>89-055-31</v>
          </cell>
          <cell r="C13568" t="str">
            <v>KLSmartin marLux H5plus/H5 LCD</v>
          </cell>
          <cell r="D13568" t="str">
            <v>PC</v>
          </cell>
          <cell r="E13568">
            <v>7680</v>
          </cell>
          <cell r="F13568">
            <v>19200</v>
          </cell>
        </row>
        <row r="13569">
          <cell r="A13569">
            <v>8906515</v>
          </cell>
          <cell r="B13569" t="str">
            <v>89-065-15</v>
          </cell>
          <cell r="C13569" t="str">
            <v>KLSmartin marLux H6CX/H5 D</v>
          </cell>
          <cell r="D13569" t="str">
            <v>PC</v>
          </cell>
          <cell r="E13569">
            <v>7490</v>
          </cell>
          <cell r="F13569">
            <v>18725</v>
          </cell>
        </row>
        <row r="13570">
          <cell r="A13570">
            <v>8906516</v>
          </cell>
          <cell r="B13570" t="str">
            <v>89-065-16</v>
          </cell>
          <cell r="C13570" t="str">
            <v>KLSmartin marLux H6CX/H5 LC D</v>
          </cell>
          <cell r="D13570" t="str">
            <v>PC</v>
          </cell>
          <cell r="E13570">
            <v>7885</v>
          </cell>
          <cell r="F13570">
            <v>19712.5</v>
          </cell>
        </row>
        <row r="13571">
          <cell r="A13571">
            <v>8906530</v>
          </cell>
          <cell r="B13571" t="str">
            <v>89-065-30</v>
          </cell>
          <cell r="C13571" t="str">
            <v>KLSmartin marLux H6CX/H5plus D</v>
          </cell>
          <cell r="D13571" t="str">
            <v>PC</v>
          </cell>
          <cell r="E13571">
            <v>7770</v>
          </cell>
          <cell r="F13571">
            <v>19425</v>
          </cell>
        </row>
        <row r="13572">
          <cell r="A13572">
            <v>8906531</v>
          </cell>
          <cell r="B13572" t="str">
            <v>89-065-31</v>
          </cell>
          <cell r="C13572" t="str">
            <v>KLSmartin marLux H6CX/H5plus LC D</v>
          </cell>
          <cell r="D13572" t="str">
            <v>PC</v>
          </cell>
          <cell r="E13572">
            <v>8555</v>
          </cell>
          <cell r="F13572">
            <v>21387.5</v>
          </cell>
        </row>
        <row r="13573">
          <cell r="A13573">
            <v>8906605</v>
          </cell>
          <cell r="B13573" t="str">
            <v>89-066-05</v>
          </cell>
          <cell r="C13573" t="str">
            <v>KLSmartin marLux H6CX/H6CX D</v>
          </cell>
          <cell r="D13573" t="str">
            <v>PC</v>
          </cell>
          <cell r="E13573">
            <v>8690</v>
          </cell>
          <cell r="F13573">
            <v>21725</v>
          </cell>
        </row>
        <row r="13574">
          <cell r="A13574">
            <v>8906606</v>
          </cell>
          <cell r="B13574" t="str">
            <v>89-066-06</v>
          </cell>
          <cell r="C13574" t="str">
            <v>KLSmartin marLux H6CX/H6CX  LC D</v>
          </cell>
          <cell r="D13574" t="str">
            <v>PC</v>
          </cell>
          <cell r="E13574">
            <v>8830</v>
          </cell>
          <cell r="F13574">
            <v>22075</v>
          </cell>
        </row>
        <row r="13575">
          <cell r="A13575">
            <v>8906607</v>
          </cell>
          <cell r="B13575" t="str">
            <v>89-066-07</v>
          </cell>
          <cell r="C13575" t="str">
            <v>KLSmartin marLux X6vario/X6vario D</v>
          </cell>
          <cell r="D13575" t="str">
            <v>PC</v>
          </cell>
          <cell r="E13575">
            <v>9210</v>
          </cell>
          <cell r="F13575">
            <v>23025</v>
          </cell>
        </row>
        <row r="13576">
          <cell r="A13576">
            <v>8906609</v>
          </cell>
          <cell r="B13576" t="str">
            <v>89-066-09</v>
          </cell>
          <cell r="C13576" t="str">
            <v>KLSmartin marLux X6CX/X6CX D</v>
          </cell>
          <cell r="D13576" t="str">
            <v>PC</v>
          </cell>
          <cell r="E13576">
            <v>9500</v>
          </cell>
          <cell r="F13576">
            <v>23750</v>
          </cell>
        </row>
        <row r="13577">
          <cell r="A13577">
            <v>8906610</v>
          </cell>
          <cell r="B13577" t="str">
            <v>89-066-10</v>
          </cell>
          <cell r="C13577" t="str">
            <v>KLSmartin marLux X6CS/X6CX LC D</v>
          </cell>
          <cell r="D13577" t="str">
            <v>PC</v>
          </cell>
          <cell r="E13577">
            <v>9660</v>
          </cell>
          <cell r="F13577">
            <v>24150</v>
          </cell>
        </row>
        <row r="13578">
          <cell r="A13578">
            <v>8907040</v>
          </cell>
          <cell r="B13578" t="str">
            <v>89-070-40</v>
          </cell>
          <cell r="C13578" t="str">
            <v>OPTIONAL DIMMER FOR  marLux H5/H5plus</v>
          </cell>
          <cell r="D13578" t="str">
            <v>PC</v>
          </cell>
          <cell r="E13578">
            <v>190.5</v>
          </cell>
          <cell r="F13578">
            <v>476.25</v>
          </cell>
        </row>
        <row r="13579">
          <cell r="A13579">
            <v>8908515</v>
          </cell>
          <cell r="B13579" t="str">
            <v>89-085-15</v>
          </cell>
          <cell r="C13579" t="str">
            <v>KLSmartin marLux H8CX/H5 D</v>
          </cell>
          <cell r="D13579" t="str">
            <v>PC</v>
          </cell>
          <cell r="E13579">
            <v>8645</v>
          </cell>
          <cell r="F13579">
            <v>21612.5</v>
          </cell>
        </row>
        <row r="13580">
          <cell r="A13580">
            <v>8908516</v>
          </cell>
          <cell r="B13580" t="str">
            <v>89-085-16</v>
          </cell>
          <cell r="C13580" t="str">
            <v>KLSmartin marLux H8CX/H5 LC D</v>
          </cell>
          <cell r="D13580" t="str">
            <v>PC</v>
          </cell>
          <cell r="E13580">
            <v>8970</v>
          </cell>
          <cell r="F13580">
            <v>22425</v>
          </cell>
        </row>
        <row r="13581">
          <cell r="A13581">
            <v>8908530</v>
          </cell>
          <cell r="B13581" t="str">
            <v>89-085-30</v>
          </cell>
          <cell r="C13581" t="str">
            <v>KLSmartin marLux H8CX/H5plus D</v>
          </cell>
          <cell r="D13581" t="str">
            <v>PC</v>
          </cell>
          <cell r="E13581">
            <v>8925</v>
          </cell>
          <cell r="F13581">
            <v>22312.5</v>
          </cell>
        </row>
        <row r="13582">
          <cell r="A13582">
            <v>8908531</v>
          </cell>
          <cell r="B13582" t="str">
            <v>89-085-31</v>
          </cell>
          <cell r="C13582" t="str">
            <v>KLSmartin marLux H8CX/H5plus LC D</v>
          </cell>
          <cell r="D13582" t="str">
            <v>PC</v>
          </cell>
          <cell r="E13582">
            <v>9820</v>
          </cell>
          <cell r="F13582">
            <v>24550</v>
          </cell>
        </row>
        <row r="13583">
          <cell r="A13583">
            <v>8908605</v>
          </cell>
          <cell r="B13583" t="str">
            <v>89-086-05</v>
          </cell>
          <cell r="C13583" t="str">
            <v>KLSmartin marLux H8CX/H6CX D</v>
          </cell>
          <cell r="D13583" t="str">
            <v>PC</v>
          </cell>
          <cell r="E13583">
            <v>9845</v>
          </cell>
          <cell r="F13583">
            <v>24612.5</v>
          </cell>
        </row>
        <row r="13584">
          <cell r="A13584">
            <v>8908607</v>
          </cell>
          <cell r="B13584" t="str">
            <v>89-086-07</v>
          </cell>
          <cell r="C13584" t="str">
            <v>KLSmartin marLux X8vario/X6vario D</v>
          </cell>
          <cell r="D13584" t="str">
            <v>PC</v>
          </cell>
          <cell r="E13584">
            <v>10245</v>
          </cell>
          <cell r="F13584">
            <v>25612.5</v>
          </cell>
        </row>
        <row r="13585">
          <cell r="A13585">
            <v>8908608</v>
          </cell>
          <cell r="B13585" t="str">
            <v>89-086-08</v>
          </cell>
          <cell r="C13585" t="str">
            <v>KLSmartin marLux X8vario/X6vario LC D</v>
          </cell>
          <cell r="D13585" t="str">
            <v>PC</v>
          </cell>
          <cell r="E13585">
            <v>10440</v>
          </cell>
          <cell r="F13585">
            <v>26100</v>
          </cell>
        </row>
        <row r="13586">
          <cell r="A13586">
            <v>8908609</v>
          </cell>
          <cell r="B13586" t="str">
            <v>89-086-09</v>
          </cell>
          <cell r="C13586" t="str">
            <v>KLSmartin marLux X8CX/X6CX D</v>
          </cell>
          <cell r="D13586" t="str">
            <v>PC</v>
          </cell>
          <cell r="E13586">
            <v>10620</v>
          </cell>
          <cell r="F13586">
            <v>26550</v>
          </cell>
        </row>
        <row r="13587">
          <cell r="A13587">
            <v>8908610</v>
          </cell>
          <cell r="B13587" t="str">
            <v>89-086-10</v>
          </cell>
          <cell r="C13587" t="str">
            <v>KLSmartin marLux X8CX/X6CX LC D</v>
          </cell>
          <cell r="D13587" t="str">
            <v>PC</v>
          </cell>
          <cell r="E13587">
            <v>10810</v>
          </cell>
          <cell r="F13587">
            <v>27025</v>
          </cell>
        </row>
        <row r="13588">
          <cell r="A13588">
            <v>8908805</v>
          </cell>
          <cell r="B13588" t="str">
            <v>89-088-05</v>
          </cell>
          <cell r="C13588" t="str">
            <v>KLSmartin marLux H8CX/H8CX D</v>
          </cell>
          <cell r="D13588" t="str">
            <v>PC</v>
          </cell>
          <cell r="E13588">
            <v>11000</v>
          </cell>
          <cell r="F13588">
            <v>27500</v>
          </cell>
        </row>
        <row r="13589">
          <cell r="A13589">
            <v>8908807</v>
          </cell>
          <cell r="B13589" t="str">
            <v>89-088-07</v>
          </cell>
          <cell r="C13589" t="str">
            <v>KLSmartin marLux X8vario/ X8vario D</v>
          </cell>
          <cell r="D13589" t="str">
            <v>PC</v>
          </cell>
          <cell r="E13589">
            <v>11280</v>
          </cell>
          <cell r="F13589">
            <v>28200</v>
          </cell>
        </row>
        <row r="13590">
          <cell r="A13590">
            <v>8908809</v>
          </cell>
          <cell r="B13590" t="str">
            <v>89-088-09</v>
          </cell>
          <cell r="C13590" t="str">
            <v>KLSmartin marLux X8CX/X8CX D</v>
          </cell>
          <cell r="D13590" t="str">
            <v>PC</v>
          </cell>
          <cell r="E13590">
            <v>11740</v>
          </cell>
          <cell r="F13590">
            <v>29350</v>
          </cell>
        </row>
        <row r="13591">
          <cell r="A13591">
            <v>8908810</v>
          </cell>
          <cell r="B13591" t="str">
            <v>89-088-10</v>
          </cell>
          <cell r="C13591" t="str">
            <v xml:space="preserve">KLSmartin marLux X8CX/X8CX LC D                    </v>
          </cell>
          <cell r="D13591" t="str">
            <v>PC</v>
          </cell>
          <cell r="E13591">
            <v>11960</v>
          </cell>
          <cell r="F13591">
            <v>29900</v>
          </cell>
        </row>
        <row r="13592">
          <cell r="A13592">
            <v>8954500</v>
          </cell>
          <cell r="B13592" t="str">
            <v>89-545-00</v>
          </cell>
          <cell r="C13592" t="str">
            <v>COUNTER CEILING PLATE 4X700X16MM STUD BOLT</v>
          </cell>
          <cell r="D13592" t="str">
            <v>PC</v>
          </cell>
          <cell r="E13592">
            <v>459</v>
          </cell>
          <cell r="F13592">
            <v>1147.5</v>
          </cell>
        </row>
        <row r="13593">
          <cell r="A13593">
            <v>8955515</v>
          </cell>
          <cell r="B13593" t="str">
            <v>89-555-15</v>
          </cell>
          <cell r="C13593" t="str">
            <v>KLSmartin marLux H5/H5/H5 D</v>
          </cell>
          <cell r="D13593" t="str">
            <v>PC</v>
          </cell>
          <cell r="E13593">
            <v>9435</v>
          </cell>
          <cell r="F13593">
            <v>23587.5</v>
          </cell>
        </row>
        <row r="13594">
          <cell r="A13594">
            <v>8955530</v>
          </cell>
          <cell r="B13594" t="str">
            <v>89-555-30</v>
          </cell>
          <cell r="C13594" t="str">
            <v>KLSmartin marLux H5plus/H5plus/H5 D</v>
          </cell>
          <cell r="D13594" t="str">
            <v>PC</v>
          </cell>
          <cell r="E13594">
            <v>9995</v>
          </cell>
          <cell r="F13594">
            <v>24987.5</v>
          </cell>
        </row>
        <row r="13595">
          <cell r="A13595">
            <v>8961000</v>
          </cell>
          <cell r="B13595" t="str">
            <v>89-610-00</v>
          </cell>
          <cell r="C13595" t="str">
            <v>CEILING PLATE marLux H5/H5plus</v>
          </cell>
          <cell r="D13595" t="str">
            <v>PC</v>
          </cell>
          <cell r="E13595">
            <v>114</v>
          </cell>
          <cell r="F13595">
            <v>285</v>
          </cell>
        </row>
        <row r="13596">
          <cell r="A13596">
            <v>8962000</v>
          </cell>
          <cell r="B13596" t="str">
            <v>89-620-00</v>
          </cell>
          <cell r="C13596" t="str">
            <v>CEILING PLATE marLux</v>
          </cell>
          <cell r="D13596" t="str">
            <v>PC</v>
          </cell>
          <cell r="E13596">
            <v>177</v>
          </cell>
          <cell r="F13596">
            <v>442.5</v>
          </cell>
        </row>
        <row r="13597">
          <cell r="A13597">
            <v>8964042</v>
          </cell>
          <cell r="B13597" t="str">
            <v>89-640-42</v>
          </cell>
          <cell r="C13597" t="str">
            <v xml:space="preserve">ADJUSTABLE TRANSFORMERPLATE ML 301      </v>
          </cell>
          <cell r="D13597" t="str">
            <v>PC</v>
          </cell>
          <cell r="E13597">
            <v>171.5</v>
          </cell>
          <cell r="F13597">
            <v>428.75</v>
          </cell>
        </row>
        <row r="13598">
          <cell r="A13598">
            <v>8964070</v>
          </cell>
          <cell r="B13598" t="str">
            <v>89-640-70</v>
          </cell>
          <cell r="C13598" t="str">
            <v xml:space="preserve">ADJUSTABLE TRANSFORMER PLATE marLux H5 SINGLE  </v>
          </cell>
          <cell r="D13598" t="str">
            <v>PC</v>
          </cell>
          <cell r="E13598">
            <v>171.5</v>
          </cell>
          <cell r="F13598">
            <v>428.75</v>
          </cell>
        </row>
        <row r="13599">
          <cell r="A13599">
            <v>8965530</v>
          </cell>
          <cell r="B13599" t="str">
            <v>89-655-30</v>
          </cell>
          <cell r="C13599" t="str">
            <v>KLSmartin marLux H6CX/H5plus/H5plus D</v>
          </cell>
          <cell r="D13599" t="str">
            <v>PC</v>
          </cell>
          <cell r="E13599">
            <v>11195</v>
          </cell>
          <cell r="F13599">
            <v>27987.5</v>
          </cell>
        </row>
        <row r="13600">
          <cell r="A13600">
            <v>8966605</v>
          </cell>
          <cell r="B13600" t="str">
            <v>89-666-05</v>
          </cell>
          <cell r="C13600" t="str">
            <v>KLSmartin marLux H6CX/H6CX/H6CX D</v>
          </cell>
          <cell r="D13600" t="str">
            <v>PC</v>
          </cell>
          <cell r="E13600">
            <v>13035</v>
          </cell>
          <cell r="F13600">
            <v>32587.5</v>
          </cell>
        </row>
        <row r="13601">
          <cell r="A13601">
            <v>8966607</v>
          </cell>
          <cell r="B13601" t="str">
            <v>89-666-07</v>
          </cell>
          <cell r="C13601" t="str">
            <v>KLSmartin marLux X6vario/X6vario/X6vario D</v>
          </cell>
          <cell r="D13601" t="str">
            <v>PC</v>
          </cell>
          <cell r="E13601">
            <v>13815</v>
          </cell>
          <cell r="F13601">
            <v>34537.5</v>
          </cell>
        </row>
        <row r="13602">
          <cell r="A13602">
            <v>8966609</v>
          </cell>
          <cell r="B13602" t="str">
            <v>89-666-09</v>
          </cell>
          <cell r="C13602" t="str">
            <v xml:space="preserve">KLSmartin marLux X6CX/X6CX/X6CX D                 </v>
          </cell>
          <cell r="D13602" t="str">
            <v>PC</v>
          </cell>
          <cell r="E13602">
            <v>14250</v>
          </cell>
          <cell r="F13602">
            <v>35625</v>
          </cell>
        </row>
        <row r="13603">
          <cell r="A13603">
            <v>8985530</v>
          </cell>
          <cell r="B13603" t="str">
            <v>89-855-30</v>
          </cell>
          <cell r="C13603" t="str">
            <v>KLSmartin marLux H8CX/H5plus/H5plus D</v>
          </cell>
          <cell r="D13603" t="str">
            <v>PC</v>
          </cell>
          <cell r="E13603">
            <v>12350</v>
          </cell>
          <cell r="F13603">
            <v>30875</v>
          </cell>
        </row>
        <row r="13604">
          <cell r="A13604">
            <v>8986607</v>
          </cell>
          <cell r="B13604" t="str">
            <v>89-866-07</v>
          </cell>
          <cell r="C13604" t="str">
            <v>KLSmartin marLux X8vario/X6vario/X6vario D</v>
          </cell>
          <cell r="D13604" t="str">
            <v>PC</v>
          </cell>
          <cell r="E13604">
            <v>14850</v>
          </cell>
          <cell r="F13604">
            <v>37125</v>
          </cell>
        </row>
        <row r="13605">
          <cell r="A13605">
            <v>8986609</v>
          </cell>
          <cell r="B13605" t="str">
            <v>89-866-09</v>
          </cell>
          <cell r="C13605" t="str">
            <v>KLSmartin marLux X8CX/X6CX/X6CX D</v>
          </cell>
          <cell r="D13605" t="str">
            <v>PC</v>
          </cell>
          <cell r="E13605">
            <v>15370</v>
          </cell>
          <cell r="F13605">
            <v>38425</v>
          </cell>
        </row>
        <row r="13606">
          <cell r="A13606">
            <v>8990000</v>
          </cell>
          <cell r="B13606" t="str">
            <v>89-900-00</v>
          </cell>
          <cell r="C13606" t="str">
            <v>RELAY FOR 24 VOLT EMERGENCY CURRENT marLux</v>
          </cell>
          <cell r="D13606" t="str">
            <v>PC</v>
          </cell>
          <cell r="E13606">
            <v>62.6</v>
          </cell>
          <cell r="F13606">
            <v>156.5</v>
          </cell>
        </row>
        <row r="13607">
          <cell r="A13607">
            <v>8990224</v>
          </cell>
          <cell r="B13607" t="str">
            <v>89-902-24</v>
          </cell>
          <cell r="C13607" t="str">
            <v>POWER MODUL FOR marLux LIGHTS, 100-240V, 10A</v>
          </cell>
          <cell r="D13607" t="str">
            <v>PC</v>
          </cell>
          <cell r="E13607">
            <v>223.5</v>
          </cell>
          <cell r="F13607">
            <v>558.75</v>
          </cell>
        </row>
        <row r="13608">
          <cell r="A13608">
            <v>8990701</v>
          </cell>
          <cell r="B13608" t="str">
            <v>89-907-01</v>
          </cell>
          <cell r="C13608" t="str">
            <v>SET HALOGEN BULBS H6/H8</v>
          </cell>
          <cell r="D13608">
            <v>2</v>
          </cell>
          <cell r="E13608">
            <v>86.2</v>
          </cell>
          <cell r="F13608">
            <v>215.5</v>
          </cell>
        </row>
        <row r="13609">
          <cell r="A13609">
            <v>8990702</v>
          </cell>
          <cell r="B13609" t="str">
            <v>89-907-02</v>
          </cell>
          <cell r="C13609" t="str">
            <v>SET SPARE LAMPS GAS/HALOGEN X6/X8</v>
          </cell>
          <cell r="D13609">
            <v>2</v>
          </cell>
          <cell r="E13609">
            <v>115.5</v>
          </cell>
          <cell r="F13609">
            <v>288.75</v>
          </cell>
        </row>
        <row r="13610">
          <cell r="A13610">
            <v>8990703</v>
          </cell>
          <cell r="B13610" t="str">
            <v>89-907-03</v>
          </cell>
          <cell r="C13610" t="str">
            <v>SET SPARE LAMPS, H ECO</v>
          </cell>
          <cell r="D13610">
            <v>6</v>
          </cell>
          <cell r="E13610">
            <v>86.2</v>
          </cell>
          <cell r="F13610">
            <v>215.5</v>
          </cell>
        </row>
        <row r="13611">
          <cell r="A13611">
            <v>8990704</v>
          </cell>
          <cell r="B13611" t="str">
            <v>89-907-04</v>
          </cell>
          <cell r="C13611" t="str">
            <v>SET SPARE LAMPS, H5, 120 WATT</v>
          </cell>
          <cell r="D13611">
            <v>6</v>
          </cell>
          <cell r="E13611">
            <v>97.3</v>
          </cell>
          <cell r="F13611">
            <v>243.25</v>
          </cell>
        </row>
        <row r="13612">
          <cell r="A13612">
            <v>8990705</v>
          </cell>
          <cell r="B13612" t="str">
            <v>89-907-05</v>
          </cell>
          <cell r="C13612" t="str">
            <v>SET SPARE LAMPS H5plus,150 WATT</v>
          </cell>
          <cell r="D13612">
            <v>6</v>
          </cell>
          <cell r="E13612">
            <v>106.5</v>
          </cell>
          <cell r="F13612">
            <v>266.25</v>
          </cell>
        </row>
        <row r="13613">
          <cell r="A13613">
            <v>8991000</v>
          </cell>
          <cell r="B13613" t="str">
            <v>89-910-00</v>
          </cell>
          <cell r="C13613" t="str">
            <v>CONTROLBOX WALL SK1A</v>
          </cell>
          <cell r="D13613" t="str">
            <v>PC</v>
          </cell>
          <cell r="E13613">
            <v>250</v>
          </cell>
          <cell r="F13613">
            <v>625</v>
          </cell>
        </row>
        <row r="13614">
          <cell r="A13614">
            <v>8991010</v>
          </cell>
          <cell r="B13614" t="str">
            <v>89-910-10</v>
          </cell>
          <cell r="C13614" t="str">
            <v>WALL BOX SK1U</v>
          </cell>
          <cell r="D13614" t="str">
            <v>PC</v>
          </cell>
          <cell r="E13614">
            <v>319.5</v>
          </cell>
          <cell r="F13614">
            <v>798.75</v>
          </cell>
        </row>
        <row r="13615">
          <cell r="A13615">
            <v>8991020</v>
          </cell>
          <cell r="B13615" t="str">
            <v>89-910-20</v>
          </cell>
          <cell r="C13615" t="str">
            <v>WALL BOX SK2A</v>
          </cell>
          <cell r="D13615" t="str">
            <v>PC</v>
          </cell>
          <cell r="E13615">
            <v>250</v>
          </cell>
          <cell r="F13615">
            <v>625</v>
          </cell>
        </row>
        <row r="13616">
          <cell r="A13616">
            <v>8991030</v>
          </cell>
          <cell r="B13616" t="str">
            <v>89-910-30</v>
          </cell>
          <cell r="C13616" t="str">
            <v>WALL BOX SK2U</v>
          </cell>
          <cell r="D13616" t="str">
            <v>PC</v>
          </cell>
          <cell r="E13616">
            <v>319.5</v>
          </cell>
          <cell r="F13616">
            <v>798.75</v>
          </cell>
        </row>
        <row r="13617">
          <cell r="A13617">
            <v>8992061</v>
          </cell>
          <cell r="B13617" t="str">
            <v>89-920-61</v>
          </cell>
          <cell r="C13617" t="str">
            <v>WALLPANEL marLux H/X SINGLE</v>
          </cell>
          <cell r="D13617" t="str">
            <v>PC</v>
          </cell>
          <cell r="E13617">
            <v>499.5</v>
          </cell>
          <cell r="F13617">
            <v>1248.75</v>
          </cell>
        </row>
        <row r="13618">
          <cell r="A13618">
            <v>8992062</v>
          </cell>
          <cell r="B13618" t="str">
            <v>89-920-62</v>
          </cell>
          <cell r="C13618" t="str">
            <v>WALLPANEL marLux H/X DUO</v>
          </cell>
          <cell r="D13618" t="str">
            <v>PC</v>
          </cell>
          <cell r="E13618">
            <v>855</v>
          </cell>
          <cell r="F13618">
            <v>2137.5</v>
          </cell>
        </row>
        <row r="13619">
          <cell r="A13619">
            <v>8992063</v>
          </cell>
          <cell r="B13619" t="str">
            <v>89-920-63</v>
          </cell>
          <cell r="C13619" t="str">
            <v>WALLPANEL marLux H/X TRIPLE</v>
          </cell>
          <cell r="D13619" t="str">
            <v>PC</v>
          </cell>
          <cell r="E13619">
            <v>1290</v>
          </cell>
          <cell r="F13619">
            <v>3225</v>
          </cell>
        </row>
        <row r="13620">
          <cell r="A13620">
            <v>8992064</v>
          </cell>
          <cell r="B13620" t="str">
            <v>89-920-64</v>
          </cell>
          <cell r="C13620" t="str">
            <v xml:space="preserve">WALLPANEL marLux H/X DOUBLE, 2X MASTER   </v>
          </cell>
          <cell r="D13620" t="str">
            <v>PC</v>
          </cell>
          <cell r="E13620">
            <v>980</v>
          </cell>
          <cell r="F13620">
            <v>2450</v>
          </cell>
        </row>
        <row r="13621">
          <cell r="A13621">
            <v>8992261</v>
          </cell>
          <cell r="B13621" t="str">
            <v>89-922-61</v>
          </cell>
          <cell r="C13621" t="str">
            <v>WALLPANEL marLux H5/H5plus SINGLE</v>
          </cell>
          <cell r="D13621" t="str">
            <v>PC</v>
          </cell>
          <cell r="E13621">
            <v>1200</v>
          </cell>
          <cell r="F13621">
            <v>3000</v>
          </cell>
        </row>
        <row r="13622">
          <cell r="A13622">
            <v>8992262</v>
          </cell>
          <cell r="B13622" t="str">
            <v>89-922-62</v>
          </cell>
          <cell r="C13622" t="str">
            <v>WALLPANEL marLux H5/H5plus DUO</v>
          </cell>
          <cell r="D13622" t="str">
            <v>PC</v>
          </cell>
          <cell r="E13622">
            <v>1250</v>
          </cell>
          <cell r="F13622">
            <v>3125</v>
          </cell>
        </row>
        <row r="13623">
          <cell r="A13623">
            <v>8992263</v>
          </cell>
          <cell r="B13623" t="str">
            <v>89-922-63</v>
          </cell>
          <cell r="C13623" t="str">
            <v>WALLPANEL marLux H5/H5plus TRIPLE</v>
          </cell>
          <cell r="D13623" t="str">
            <v>PC</v>
          </cell>
          <cell r="E13623">
            <v>1505</v>
          </cell>
          <cell r="F13623">
            <v>3762.5</v>
          </cell>
        </row>
        <row r="13624">
          <cell r="A13624">
            <v>8993000</v>
          </cell>
          <cell r="B13624" t="str">
            <v>89-930-00</v>
          </cell>
          <cell r="C13624" t="str">
            <v>STERILE HANDLE STANDARD</v>
          </cell>
          <cell r="D13624" t="str">
            <v>PC</v>
          </cell>
          <cell r="E13624">
            <v>20.100000000000001</v>
          </cell>
          <cell r="F13624">
            <v>50.25</v>
          </cell>
        </row>
        <row r="13625">
          <cell r="A13625">
            <v>8993002</v>
          </cell>
          <cell r="B13625" t="str">
            <v>89-930-02</v>
          </cell>
          <cell r="C13625" t="str">
            <v>STERILE HANDLE / PILOT LASER</v>
          </cell>
          <cell r="D13625" t="str">
            <v>PC</v>
          </cell>
          <cell r="E13625">
            <v>40.200000000000003</v>
          </cell>
          <cell r="F13625">
            <v>100.5</v>
          </cell>
        </row>
        <row r="13626">
          <cell r="A13626">
            <v>8993004</v>
          </cell>
          <cell r="B13626" t="str">
            <v>89-930-04</v>
          </cell>
          <cell r="C13626" t="str">
            <v>STERILE HANDLE /  surgiCam</v>
          </cell>
          <cell r="D13626" t="str">
            <v>PC</v>
          </cell>
          <cell r="E13626">
            <v>103.5</v>
          </cell>
          <cell r="F13626">
            <v>258.75</v>
          </cell>
        </row>
        <row r="13627">
          <cell r="A13627">
            <v>8993040</v>
          </cell>
          <cell r="B13627" t="str">
            <v>89-930-40</v>
          </cell>
          <cell r="C13627" t="str">
            <v>9-FOLD SLIP RING WITH TFT-CABLE SET</v>
          </cell>
          <cell r="D13627" t="str">
            <v>PC</v>
          </cell>
          <cell r="E13627">
            <v>233.5</v>
          </cell>
          <cell r="F13627">
            <v>583.75</v>
          </cell>
        </row>
        <row r="13628">
          <cell r="A13628">
            <v>8993061</v>
          </cell>
          <cell r="B13628" t="str">
            <v>89-930-61</v>
          </cell>
          <cell r="C13628" t="str">
            <v>OR-1 INTERFACE marLux SINGLE</v>
          </cell>
          <cell r="D13628" t="str">
            <v>PC</v>
          </cell>
          <cell r="E13628">
            <v>967</v>
          </cell>
          <cell r="F13628">
            <v>2417.5</v>
          </cell>
        </row>
        <row r="13629">
          <cell r="A13629">
            <v>8993062</v>
          </cell>
          <cell r="B13629" t="str">
            <v>89-930-62</v>
          </cell>
          <cell r="C13629" t="str">
            <v>OR-1 INTERFACE marLux DOUBLE</v>
          </cell>
          <cell r="D13629" t="str">
            <v>PC</v>
          </cell>
          <cell r="E13629">
            <v>1405</v>
          </cell>
          <cell r="F13629">
            <v>3512.5</v>
          </cell>
        </row>
        <row r="13630">
          <cell r="A13630">
            <v>8993063</v>
          </cell>
          <cell r="B13630" t="str">
            <v>89-930-63</v>
          </cell>
          <cell r="C13630" t="str">
            <v>OR-1 INTERFACE marLux TRIPLE</v>
          </cell>
          <cell r="D13630" t="str">
            <v>PC</v>
          </cell>
          <cell r="E13630">
            <v>1870</v>
          </cell>
          <cell r="F13630">
            <v>4675</v>
          </cell>
        </row>
        <row r="13631">
          <cell r="A13631">
            <v>8993090</v>
          </cell>
          <cell r="B13631" t="str">
            <v>89-930-90</v>
          </cell>
          <cell r="C13631" t="str">
            <v xml:space="preserve">RS232INTERFACE MOUNTING PLATE marLux SINGLE </v>
          </cell>
          <cell r="D13631" t="str">
            <v>PC</v>
          </cell>
          <cell r="E13631">
            <v>823.2</v>
          </cell>
          <cell r="F13631">
            <v>2058</v>
          </cell>
        </row>
        <row r="13632">
          <cell r="A13632">
            <v>8993092</v>
          </cell>
          <cell r="B13632" t="str">
            <v>89-930-92</v>
          </cell>
          <cell r="C13632" t="str">
            <v>RS232INTERFACE MOUNTING PLATE marLux DUO</v>
          </cell>
          <cell r="D13632" t="str">
            <v>PC</v>
          </cell>
          <cell r="E13632">
            <v>1125</v>
          </cell>
          <cell r="F13632">
            <v>2812.5</v>
          </cell>
        </row>
        <row r="13633">
          <cell r="A13633">
            <v>8993094</v>
          </cell>
          <cell r="B13633" t="str">
            <v>89-930-94</v>
          </cell>
          <cell r="C13633" t="str">
            <v>RS232INTERFACE MOUNTING PLATE marLux TRIPLE</v>
          </cell>
          <cell r="D13633" t="str">
            <v>PC</v>
          </cell>
          <cell r="E13633">
            <v>1435</v>
          </cell>
          <cell r="F13633">
            <v>3587.5</v>
          </cell>
        </row>
        <row r="13634">
          <cell r="A13634">
            <v>8994010</v>
          </cell>
          <cell r="B13634" t="str">
            <v>89-940-10</v>
          </cell>
          <cell r="C13634" t="str">
            <v>HANDLE FOR DISPOSABLE STERILE COVERS</v>
          </cell>
          <cell r="D13634" t="str">
            <v>PC</v>
          </cell>
          <cell r="E13634">
            <v>73.2</v>
          </cell>
          <cell r="F13634">
            <v>183</v>
          </cell>
        </row>
        <row r="13635">
          <cell r="A13635">
            <v>8994020</v>
          </cell>
          <cell r="B13635" t="str">
            <v>89-940-20</v>
          </cell>
          <cell r="C13635" t="str">
            <v>DISPOSABLE STERILE COVER FOR marLux</v>
          </cell>
          <cell r="D13635">
            <v>100</v>
          </cell>
          <cell r="E13635">
            <v>68</v>
          </cell>
          <cell r="F13635">
            <v>170</v>
          </cell>
        </row>
        <row r="13636">
          <cell r="A13636">
            <v>8994050</v>
          </cell>
          <cell r="B13636" t="str">
            <v>89-940-50</v>
          </cell>
          <cell r="C13636" t="str">
            <v>OPTIONAL CARDANIC SUSPENSION H5/H5plus</v>
          </cell>
          <cell r="D13636" t="str">
            <v>PC</v>
          </cell>
          <cell r="E13636">
            <v>246.5</v>
          </cell>
          <cell r="F13636">
            <v>616.25</v>
          </cell>
        </row>
        <row r="13637">
          <cell r="A13637">
            <v>8996002</v>
          </cell>
          <cell r="B13637" t="str">
            <v>89-960-02</v>
          </cell>
          <cell r="C13637" t="str">
            <v xml:space="preserve">INTERMEDIATE CEILING CONSTRUCTION   200MM      </v>
          </cell>
          <cell r="D13637" t="str">
            <v>PC</v>
          </cell>
          <cell r="E13637">
            <v>614</v>
          </cell>
          <cell r="F13637">
            <v>1535</v>
          </cell>
        </row>
        <row r="13638">
          <cell r="A13638">
            <v>8996003</v>
          </cell>
          <cell r="B13638" t="str">
            <v>89-960-03</v>
          </cell>
          <cell r="C13638" t="str">
            <v xml:space="preserve">INTERMEDIATE CEILING CONSTRUCTION   300MM      </v>
          </cell>
          <cell r="D13638" t="str">
            <v>PC</v>
          </cell>
          <cell r="E13638">
            <v>614</v>
          </cell>
          <cell r="F13638">
            <v>1535</v>
          </cell>
        </row>
        <row r="13639">
          <cell r="A13639">
            <v>8996004</v>
          </cell>
          <cell r="B13639" t="str">
            <v>89-960-04</v>
          </cell>
          <cell r="C13639" t="str">
            <v xml:space="preserve">INTERMEDIATE CEILING CONSTRUCTION   400MM      </v>
          </cell>
          <cell r="D13639" t="str">
            <v>PC</v>
          </cell>
          <cell r="E13639">
            <v>614</v>
          </cell>
          <cell r="F13639">
            <v>1535</v>
          </cell>
        </row>
        <row r="13640">
          <cell r="A13640">
            <v>8996005</v>
          </cell>
          <cell r="B13640" t="str">
            <v>89-960-05</v>
          </cell>
          <cell r="C13640" t="str">
            <v xml:space="preserve">INTERMEDIATE CEILING CONSTRUCTION   500MM      </v>
          </cell>
          <cell r="D13640" t="str">
            <v>PC</v>
          </cell>
          <cell r="E13640">
            <v>614</v>
          </cell>
          <cell r="F13640">
            <v>1535</v>
          </cell>
        </row>
        <row r="13641">
          <cell r="A13641">
            <v>8996006</v>
          </cell>
          <cell r="B13641" t="str">
            <v>89-960-06</v>
          </cell>
          <cell r="C13641" t="str">
            <v xml:space="preserve">INTERMEDIATE CEILING CONSTRUCTION   600MM      </v>
          </cell>
          <cell r="D13641" t="str">
            <v>PC</v>
          </cell>
          <cell r="E13641">
            <v>614</v>
          </cell>
          <cell r="F13641">
            <v>1535</v>
          </cell>
        </row>
        <row r="13642">
          <cell r="A13642">
            <v>8996007</v>
          </cell>
          <cell r="B13642" t="str">
            <v>89-960-07</v>
          </cell>
          <cell r="C13642" t="str">
            <v xml:space="preserve">INTERMEDIATE CEILING CONSTRUCTION   700MM      </v>
          </cell>
          <cell r="D13642" t="str">
            <v>PC</v>
          </cell>
          <cell r="E13642">
            <v>706</v>
          </cell>
          <cell r="F13642">
            <v>1765</v>
          </cell>
        </row>
        <row r="13643">
          <cell r="A13643">
            <v>8996008</v>
          </cell>
          <cell r="B13643" t="str">
            <v>89-960-08</v>
          </cell>
          <cell r="C13643" t="str">
            <v xml:space="preserve">INTERMEDIATE CEILING CONSTRUCTION   800MM      </v>
          </cell>
          <cell r="D13643" t="str">
            <v>PC</v>
          </cell>
          <cell r="E13643">
            <v>706</v>
          </cell>
          <cell r="F13643">
            <v>1765</v>
          </cell>
        </row>
        <row r="13644">
          <cell r="A13644">
            <v>8996009</v>
          </cell>
          <cell r="B13644" t="str">
            <v>89-960-09</v>
          </cell>
          <cell r="C13644" t="str">
            <v xml:space="preserve">INTERMEDIATE CEILING CONSTRUCTION   900MM      </v>
          </cell>
          <cell r="D13644" t="str">
            <v>PC</v>
          </cell>
          <cell r="E13644">
            <v>706</v>
          </cell>
          <cell r="F13644">
            <v>1765</v>
          </cell>
        </row>
        <row r="13645">
          <cell r="A13645">
            <v>8996010</v>
          </cell>
          <cell r="B13645" t="str">
            <v>89-960-10</v>
          </cell>
          <cell r="C13645" t="str">
            <v xml:space="preserve">INTERMEDIATE CEILING CONSTRUCTION 1000MM     </v>
          </cell>
          <cell r="D13645" t="str">
            <v>PC</v>
          </cell>
          <cell r="E13645">
            <v>706</v>
          </cell>
          <cell r="F13645">
            <v>1765</v>
          </cell>
        </row>
        <row r="13646">
          <cell r="A13646">
            <v>8996011</v>
          </cell>
          <cell r="B13646" t="str">
            <v>89-960-11</v>
          </cell>
          <cell r="C13646" t="str">
            <v xml:space="preserve">INTERMEDIATE CEILING CONSTRUCTION 1100MM     </v>
          </cell>
          <cell r="D13646" t="str">
            <v>PC</v>
          </cell>
          <cell r="E13646">
            <v>706</v>
          </cell>
          <cell r="F13646">
            <v>1765</v>
          </cell>
        </row>
        <row r="13647">
          <cell r="A13647">
            <v>8996012</v>
          </cell>
          <cell r="B13647" t="str">
            <v>89-960-12</v>
          </cell>
          <cell r="C13647" t="str">
            <v xml:space="preserve">INTERMEDIATE CEILING CONSTRUCTION 1200MM     </v>
          </cell>
          <cell r="D13647" t="str">
            <v>PC</v>
          </cell>
          <cell r="E13647">
            <v>803</v>
          </cell>
          <cell r="F13647">
            <v>2007.5</v>
          </cell>
        </row>
        <row r="13648">
          <cell r="A13648">
            <v>8996013</v>
          </cell>
          <cell r="B13648" t="str">
            <v>89-960-13</v>
          </cell>
          <cell r="C13648" t="str">
            <v xml:space="preserve">INTERMEDIATE CEILING CONSTRUCTION 1300MM     </v>
          </cell>
          <cell r="D13648" t="str">
            <v>PC</v>
          </cell>
          <cell r="E13648">
            <v>803</v>
          </cell>
          <cell r="F13648">
            <v>2007.5</v>
          </cell>
        </row>
        <row r="13649">
          <cell r="A13649">
            <v>8996014</v>
          </cell>
          <cell r="B13649" t="str">
            <v>89-960-14</v>
          </cell>
          <cell r="C13649" t="str">
            <v xml:space="preserve">INTERMEDIATE CEILING CONSTRUCTION 1400MM     </v>
          </cell>
          <cell r="D13649" t="str">
            <v>PC</v>
          </cell>
          <cell r="E13649">
            <v>803</v>
          </cell>
          <cell r="F13649">
            <v>2007.5</v>
          </cell>
        </row>
        <row r="13650">
          <cell r="A13650">
            <v>8996015</v>
          </cell>
          <cell r="B13650" t="str">
            <v>89-960-15</v>
          </cell>
          <cell r="C13650" t="str">
            <v xml:space="preserve">INTERMEDIATE CEILING CONSTRUCTION 1500MM     </v>
          </cell>
          <cell r="D13650" t="str">
            <v>PC</v>
          </cell>
          <cell r="E13650">
            <v>803</v>
          </cell>
          <cell r="F13650">
            <v>2007.5</v>
          </cell>
        </row>
        <row r="13651">
          <cell r="A13651">
            <v>8996016</v>
          </cell>
          <cell r="B13651" t="str">
            <v>89-960-16</v>
          </cell>
          <cell r="C13651" t="str">
            <v xml:space="preserve">INTERMEDIATE CEILING CONSTRUCTION 1600MM     </v>
          </cell>
          <cell r="D13651" t="str">
            <v>PC</v>
          </cell>
          <cell r="E13651">
            <v>803</v>
          </cell>
          <cell r="F13651">
            <v>2007.5</v>
          </cell>
        </row>
        <row r="13652">
          <cell r="A13652">
            <v>8996017</v>
          </cell>
          <cell r="B13652" t="str">
            <v>89-960-17</v>
          </cell>
          <cell r="C13652" t="str">
            <v xml:space="preserve">INTERMEDIATE CEILING CONSTRUCTION 1700MM     </v>
          </cell>
          <cell r="D13652" t="str">
            <v>PC</v>
          </cell>
          <cell r="E13652">
            <v>803</v>
          </cell>
          <cell r="F13652">
            <v>2007.5</v>
          </cell>
        </row>
        <row r="13653">
          <cell r="A13653">
            <v>8996502</v>
          </cell>
          <cell r="B13653" t="str">
            <v>89-965-02</v>
          </cell>
          <cell r="C13653" t="str">
            <v xml:space="preserve">INTERMED. CEILING CONSTR.   200MM EXAM LIGHT </v>
          </cell>
          <cell r="D13653" t="str">
            <v>PC</v>
          </cell>
          <cell r="E13653">
            <v>262</v>
          </cell>
          <cell r="F13653">
            <v>655</v>
          </cell>
        </row>
        <row r="13654">
          <cell r="A13654">
            <v>8996503</v>
          </cell>
          <cell r="B13654" t="str">
            <v>89-965-03</v>
          </cell>
          <cell r="C13654" t="str">
            <v xml:space="preserve">INTERMED. CEILING CONSTR.   300MM EXAM LIGHT </v>
          </cell>
          <cell r="D13654" t="str">
            <v>PC</v>
          </cell>
          <cell r="E13654">
            <v>262</v>
          </cell>
          <cell r="F13654">
            <v>655</v>
          </cell>
        </row>
        <row r="13655">
          <cell r="A13655">
            <v>8996504</v>
          </cell>
          <cell r="B13655" t="str">
            <v>89-965-04</v>
          </cell>
          <cell r="C13655" t="str">
            <v xml:space="preserve">INTERMED. CEILING CONSTR.   400MM EXAM LIGHT </v>
          </cell>
          <cell r="D13655" t="str">
            <v>PC</v>
          </cell>
          <cell r="E13655">
            <v>262</v>
          </cell>
          <cell r="F13655">
            <v>655</v>
          </cell>
        </row>
        <row r="13656">
          <cell r="A13656">
            <v>8996505</v>
          </cell>
          <cell r="B13656" t="str">
            <v>89-965-05</v>
          </cell>
          <cell r="C13656" t="str">
            <v xml:space="preserve">INTERMED. CEILING CONSTR.   500MM EXAM LIGHT </v>
          </cell>
          <cell r="D13656" t="str">
            <v>PC</v>
          </cell>
          <cell r="E13656">
            <v>262</v>
          </cell>
          <cell r="F13656">
            <v>655</v>
          </cell>
        </row>
        <row r="13657">
          <cell r="A13657">
            <v>8996506</v>
          </cell>
          <cell r="B13657" t="str">
            <v>89-965-06</v>
          </cell>
          <cell r="C13657" t="str">
            <v xml:space="preserve">INTERMED. CEILING CONSTR.   600MM EXAM LIGHT </v>
          </cell>
          <cell r="D13657" t="str">
            <v>PC</v>
          </cell>
          <cell r="E13657">
            <v>289</v>
          </cell>
          <cell r="F13657">
            <v>722.5</v>
          </cell>
        </row>
        <row r="13658">
          <cell r="A13658">
            <v>8996507</v>
          </cell>
          <cell r="B13658" t="str">
            <v>89-965-07</v>
          </cell>
          <cell r="C13658" t="str">
            <v xml:space="preserve">INTERMED. CEILING CONSTR.   700MM EXAM LIGHT </v>
          </cell>
          <cell r="D13658" t="str">
            <v>PC</v>
          </cell>
          <cell r="E13658">
            <v>289</v>
          </cell>
          <cell r="F13658">
            <v>722.5</v>
          </cell>
        </row>
        <row r="13659">
          <cell r="A13659">
            <v>8996508</v>
          </cell>
          <cell r="B13659" t="str">
            <v>89-965-08</v>
          </cell>
          <cell r="C13659" t="str">
            <v xml:space="preserve">INTERMED. CEILING CONSTR.   800MM EXAM LIGHT </v>
          </cell>
          <cell r="D13659" t="str">
            <v>PC</v>
          </cell>
          <cell r="E13659">
            <v>289</v>
          </cell>
          <cell r="F13659">
            <v>722.5</v>
          </cell>
        </row>
        <row r="13660">
          <cell r="A13660">
            <v>8996509</v>
          </cell>
          <cell r="B13660" t="str">
            <v>89-965-09</v>
          </cell>
          <cell r="C13660" t="str">
            <v xml:space="preserve">INTERMED. CEILING CONSTR.   900MM EXAM LIGHT </v>
          </cell>
          <cell r="D13660" t="str">
            <v>PC</v>
          </cell>
          <cell r="E13660">
            <v>289</v>
          </cell>
          <cell r="F13660">
            <v>722.5</v>
          </cell>
        </row>
        <row r="13661">
          <cell r="A13661">
            <v>8996510</v>
          </cell>
          <cell r="B13661" t="str">
            <v>89-965-10</v>
          </cell>
          <cell r="C13661" t="str">
            <v>INTERMED. CEILING CONSTR. 1000MM EXAM LIGHT</v>
          </cell>
          <cell r="D13661" t="str">
            <v>PC</v>
          </cell>
          <cell r="E13661">
            <v>289</v>
          </cell>
          <cell r="F13661">
            <v>722.5</v>
          </cell>
        </row>
        <row r="13662">
          <cell r="A13662">
            <v>8996511</v>
          </cell>
          <cell r="B13662" t="str">
            <v>89-965-11</v>
          </cell>
          <cell r="C13662" t="str">
            <v>INTERMED. CEILING CONSTR. 1100MM EXAM LIGHT</v>
          </cell>
          <cell r="D13662" t="str">
            <v>PC</v>
          </cell>
          <cell r="E13662">
            <v>316</v>
          </cell>
          <cell r="F13662">
            <v>790</v>
          </cell>
        </row>
        <row r="13663">
          <cell r="A13663">
            <v>8996512</v>
          </cell>
          <cell r="B13663" t="str">
            <v>89-965-12</v>
          </cell>
          <cell r="C13663" t="str">
            <v>INTERMED. CEILING CONSTR. 1200MM EXAM LIGHT</v>
          </cell>
          <cell r="D13663" t="str">
            <v>PC</v>
          </cell>
          <cell r="E13663">
            <v>316</v>
          </cell>
          <cell r="F13663">
            <v>790</v>
          </cell>
        </row>
        <row r="13664">
          <cell r="A13664">
            <v>8996513</v>
          </cell>
          <cell r="B13664" t="str">
            <v>89-965-13</v>
          </cell>
          <cell r="C13664" t="str">
            <v>INTERMED. CEILING CONSTR. 1300MM EXAM LIGHT</v>
          </cell>
          <cell r="D13664" t="str">
            <v>PC</v>
          </cell>
          <cell r="E13664">
            <v>316</v>
          </cell>
          <cell r="F13664">
            <v>790</v>
          </cell>
        </row>
        <row r="13665">
          <cell r="A13665">
            <v>8996514</v>
          </cell>
          <cell r="B13665" t="str">
            <v>89-965-14</v>
          </cell>
          <cell r="C13665" t="str">
            <v>INTERMED. CEILING CONSTR. 1400MM EXAM LIGHT</v>
          </cell>
          <cell r="D13665" t="str">
            <v>PC</v>
          </cell>
          <cell r="E13665">
            <v>316</v>
          </cell>
          <cell r="F13665">
            <v>790</v>
          </cell>
        </row>
        <row r="13666">
          <cell r="A13666">
            <v>8996515</v>
          </cell>
          <cell r="B13666" t="str">
            <v>89-965-15</v>
          </cell>
          <cell r="C13666" t="str">
            <v>INTERMED. CEILING CONSTR. 1500MM EXAM LIGHT</v>
          </cell>
          <cell r="D13666" t="str">
            <v>PC</v>
          </cell>
          <cell r="E13666">
            <v>316</v>
          </cell>
          <cell r="F13666">
            <v>790</v>
          </cell>
        </row>
        <row r="13667">
          <cell r="A13667">
            <v>8996516</v>
          </cell>
          <cell r="B13667" t="str">
            <v>89-965-16</v>
          </cell>
          <cell r="C13667" t="str">
            <v>INTERMED. CEILING CONSTR. 1600MM EXAM LIGHT</v>
          </cell>
          <cell r="D13667" t="str">
            <v>PC</v>
          </cell>
          <cell r="E13667">
            <v>316</v>
          </cell>
          <cell r="F13667">
            <v>790</v>
          </cell>
        </row>
        <row r="13668">
          <cell r="A13668">
            <v>8996517</v>
          </cell>
          <cell r="B13668" t="str">
            <v>89-965-17</v>
          </cell>
          <cell r="C13668" t="str">
            <v>INTERMED. CEILING CONSTR. 1700MM EXAM LIGHT</v>
          </cell>
          <cell r="D13668" t="str">
            <v>PC</v>
          </cell>
          <cell r="E13668">
            <v>316</v>
          </cell>
          <cell r="F13668">
            <v>790</v>
          </cell>
        </row>
        <row r="13669">
          <cell r="A13669">
            <v>8997028</v>
          </cell>
          <cell r="B13669" t="str">
            <v>89-970-28</v>
          </cell>
          <cell r="C13669" t="str">
            <v xml:space="preserve">CEILING TUBE WIRED 70X1550              </v>
          </cell>
          <cell r="D13669" t="str">
            <v>PC</v>
          </cell>
          <cell r="E13669">
            <v>361</v>
          </cell>
          <cell r="F13669">
            <v>902.5</v>
          </cell>
        </row>
        <row r="13670">
          <cell r="A13670">
            <v>8997230</v>
          </cell>
          <cell r="B13670" t="str">
            <v>89-972-30</v>
          </cell>
          <cell r="C13670" t="str">
            <v xml:space="preserve">REDUCTION RING 125MM/110MM             </v>
          </cell>
          <cell r="D13670" t="str">
            <v>PC</v>
          </cell>
          <cell r="E13670">
            <v>46.8</v>
          </cell>
          <cell r="F13670">
            <v>117</v>
          </cell>
        </row>
        <row r="13671">
          <cell r="A13671">
            <v>8997322</v>
          </cell>
          <cell r="B13671" t="str">
            <v>89-973-22</v>
          </cell>
          <cell r="C13671" t="str">
            <v xml:space="preserve">ROTATING SOFFET 620/360X200X110      </v>
          </cell>
          <cell r="D13671" t="str">
            <v>PC</v>
          </cell>
          <cell r="E13671">
            <v>532</v>
          </cell>
          <cell r="F13671">
            <v>1330</v>
          </cell>
        </row>
        <row r="13672">
          <cell r="A13672">
            <v>8997323</v>
          </cell>
          <cell r="B13672" t="str">
            <v>89-973-23</v>
          </cell>
          <cell r="C13672" t="str">
            <v xml:space="preserve">ROTATING SOFFET 620/360X120X110      </v>
          </cell>
          <cell r="D13672" t="str">
            <v>PC</v>
          </cell>
          <cell r="E13672">
            <v>532</v>
          </cell>
          <cell r="F13672">
            <v>1330</v>
          </cell>
        </row>
        <row r="13673">
          <cell r="A13673">
            <v>8997324</v>
          </cell>
          <cell r="B13673" t="str">
            <v>89-973-24</v>
          </cell>
          <cell r="C13673" t="str">
            <v xml:space="preserve">ROTATING SOFFET 620/360X300X110      </v>
          </cell>
          <cell r="D13673" t="str">
            <v>PC</v>
          </cell>
          <cell r="E13673">
            <v>532</v>
          </cell>
          <cell r="F13673">
            <v>1330</v>
          </cell>
        </row>
        <row r="13674">
          <cell r="A13674">
            <v>8997510</v>
          </cell>
          <cell r="B13674" t="str">
            <v>89-975-10</v>
          </cell>
          <cell r="C13674" t="str">
            <v xml:space="preserve">REDUCTION CEILING OPENING 125MM/110MM         </v>
          </cell>
          <cell r="D13674" t="str">
            <v>PC</v>
          </cell>
          <cell r="E13674">
            <v>49.3</v>
          </cell>
          <cell r="F13674">
            <v>123.25</v>
          </cell>
        </row>
        <row r="13675">
          <cell r="A13675">
            <v>8997550</v>
          </cell>
          <cell r="B13675" t="str">
            <v>89-975-50</v>
          </cell>
          <cell r="C13675" t="str">
            <v xml:space="preserve">ZLW marLux FOR 125MM CEILING TUBE                    </v>
          </cell>
          <cell r="D13675" t="str">
            <v>PC</v>
          </cell>
          <cell r="E13675">
            <v>112.5</v>
          </cell>
          <cell r="F13675">
            <v>281.25</v>
          </cell>
        </row>
        <row r="13676">
          <cell r="A13676" t="str">
            <v>X</v>
          </cell>
          <cell r="B13676" t="str">
            <v>X</v>
          </cell>
          <cell r="C13676" t="str">
            <v>NO QUOTE</v>
          </cell>
          <cell r="E13676">
            <v>0</v>
          </cell>
          <cell r="F13676">
            <v>0</v>
          </cell>
        </row>
      </sheetData>
      <sheetData sheetId="2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 refreshError="1">
        <row r="1">
          <cell r="A1" t="str">
            <v>ITEM PEMBAYARAN</v>
          </cell>
        </row>
        <row r="13">
          <cell r="I13" t="str">
            <v>%</v>
          </cell>
        </row>
        <row r="14">
          <cell r="I14" t="str">
            <v>%</v>
          </cell>
        </row>
        <row r="15">
          <cell r="I15" t="str">
            <v>%</v>
          </cell>
        </row>
        <row r="16">
          <cell r="I16" t="str">
            <v>%</v>
          </cell>
        </row>
        <row r="17">
          <cell r="I17" t="str">
            <v>Ton/M3</v>
          </cell>
        </row>
        <row r="18">
          <cell r="I18" t="str">
            <v>Ton/M3</v>
          </cell>
        </row>
        <row r="19">
          <cell r="I19" t="str">
            <v>Ton/M3</v>
          </cell>
        </row>
        <row r="20">
          <cell r="I20" t="str">
            <v>Rp./M3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Tabel Jarak"/>
      <sheetName val="Koefisien"/>
      <sheetName val="Sket"/>
      <sheetName val="Jarak Lama"/>
      <sheetName val="Perbandingan BOQ"/>
    </sheetNames>
    <sheetDataSet>
      <sheetData sheetId="0"/>
      <sheetData sheetId="1">
        <row r="3">
          <cell r="A3" t="str">
            <v>Jarak rata-rata ke lokasi pekerjaan</v>
          </cell>
          <cell r="B3" t="str">
            <v>Siantar</v>
          </cell>
          <cell r="C3" t="str">
            <v>Gunung Malela</v>
          </cell>
          <cell r="D3" t="str">
            <v>Gunung Maligas</v>
          </cell>
          <cell r="E3" t="str">
            <v>Sidamanik</v>
          </cell>
          <cell r="F3" t="str">
            <v>Pematang Sidamanik</v>
          </cell>
          <cell r="G3" t="str">
            <v>Panei</v>
          </cell>
          <cell r="H3" t="str">
            <v>Panombeian Panei</v>
          </cell>
          <cell r="I3" t="str">
            <v>Dolok Pardamean</v>
          </cell>
          <cell r="J3" t="str">
            <v>Pematang Bandar</v>
          </cell>
          <cell r="K3" t="str">
            <v>Bandar Huluan</v>
          </cell>
          <cell r="L3" t="str">
            <v>Bandar</v>
          </cell>
          <cell r="M3" t="str">
            <v>Bandar Masilam</v>
          </cell>
          <cell r="N3" t="str">
            <v>Bosar Maligas</v>
          </cell>
          <cell r="O3" t="str">
            <v>Ujung Padang</v>
          </cell>
          <cell r="P3" t="str">
            <v>Tapian Dolok</v>
          </cell>
          <cell r="Q3" t="str">
            <v>Dolok Batu Nanggar</v>
          </cell>
          <cell r="R3" t="str">
            <v>Jorlang Hataran</v>
          </cell>
          <cell r="S3" t="str">
            <v>Dolok Panribuan</v>
          </cell>
          <cell r="T3" t="str">
            <v>Girsang Sipangan Bolon</v>
          </cell>
          <cell r="U3" t="str">
            <v>Tanah Jawa</v>
          </cell>
          <cell r="V3" t="str">
            <v>Hatonduhan</v>
          </cell>
          <cell r="W3" t="str">
            <v>Huta Bayu Raja</v>
          </cell>
          <cell r="X3" t="str">
            <v>Jawa Maraja Bah Jambi</v>
          </cell>
          <cell r="Y3" t="str">
            <v>Raya</v>
          </cell>
          <cell r="Z3" t="str">
            <v>Purba</v>
          </cell>
          <cell r="AA3" t="str">
            <v>Haranggaol Horisan</v>
          </cell>
          <cell r="AB3" t="str">
            <v>Silimakuta</v>
          </cell>
          <cell r="AC3" t="str">
            <v>Dolok Silau</v>
          </cell>
          <cell r="AD3" t="str">
            <v>Raya Kahean</v>
          </cell>
          <cell r="AE3" t="str">
            <v>Silau Kahean</v>
          </cell>
        </row>
        <row r="4">
          <cell r="A4" t="str">
            <v xml:space="preserve">WILAYAH    </v>
          </cell>
          <cell r="B4" t="str">
            <v>I</v>
          </cell>
          <cell r="C4" t="str">
            <v>I</v>
          </cell>
          <cell r="D4" t="str">
            <v>I</v>
          </cell>
          <cell r="E4" t="str">
            <v>I</v>
          </cell>
          <cell r="F4" t="str">
            <v>I</v>
          </cell>
          <cell r="G4" t="str">
            <v>I</v>
          </cell>
          <cell r="H4" t="str">
            <v>I</v>
          </cell>
          <cell r="I4" t="str">
            <v>I</v>
          </cell>
          <cell r="J4" t="str">
            <v>IV</v>
          </cell>
          <cell r="K4" t="str">
            <v>IV</v>
          </cell>
          <cell r="L4" t="str">
            <v>IV</v>
          </cell>
          <cell r="M4" t="str">
            <v>IV</v>
          </cell>
          <cell r="N4" t="str">
            <v>IV</v>
          </cell>
          <cell r="O4" t="str">
            <v>IV</v>
          </cell>
          <cell r="P4" t="str">
            <v>IV</v>
          </cell>
          <cell r="Q4" t="str">
            <v>IV</v>
          </cell>
          <cell r="R4" t="str">
            <v>II</v>
          </cell>
          <cell r="S4" t="str">
            <v>II</v>
          </cell>
          <cell r="T4" t="str">
            <v>II</v>
          </cell>
          <cell r="U4" t="str">
            <v>II</v>
          </cell>
          <cell r="V4" t="str">
            <v>II</v>
          </cell>
          <cell r="W4" t="str">
            <v>II</v>
          </cell>
          <cell r="X4" t="str">
            <v>II</v>
          </cell>
          <cell r="Y4" t="str">
            <v>III</v>
          </cell>
          <cell r="Z4" t="str">
            <v>III</v>
          </cell>
          <cell r="AA4" t="str">
            <v>III</v>
          </cell>
          <cell r="AB4" t="str">
            <v>III</v>
          </cell>
          <cell r="AC4" t="str">
            <v>III</v>
          </cell>
          <cell r="AD4" t="str">
            <v>III</v>
          </cell>
          <cell r="AE4" t="str">
            <v>III</v>
          </cell>
        </row>
        <row r="5">
          <cell r="A5" t="str">
            <v>AMP / Stone Crusher Patumbak</v>
          </cell>
          <cell r="B5">
            <v>139</v>
          </cell>
          <cell r="C5">
            <v>148</v>
          </cell>
          <cell r="D5">
            <v>132</v>
          </cell>
          <cell r="E5">
            <v>160</v>
          </cell>
          <cell r="F5">
            <v>169</v>
          </cell>
          <cell r="G5">
            <v>146</v>
          </cell>
          <cell r="H5">
            <v>143</v>
          </cell>
          <cell r="I5">
            <v>139</v>
          </cell>
          <cell r="J5">
            <v>137</v>
          </cell>
          <cell r="K5">
            <v>128</v>
          </cell>
          <cell r="L5">
            <v>133</v>
          </cell>
          <cell r="M5">
            <v>125</v>
          </cell>
          <cell r="N5">
            <v>149</v>
          </cell>
          <cell r="O5">
            <v>160</v>
          </cell>
          <cell r="P5">
            <v>122</v>
          </cell>
          <cell r="Q5">
            <v>115</v>
          </cell>
          <cell r="R5">
            <v>147</v>
          </cell>
          <cell r="S5">
            <v>152</v>
          </cell>
          <cell r="T5">
            <v>179</v>
          </cell>
          <cell r="U5">
            <v>153</v>
          </cell>
          <cell r="V5">
            <v>166</v>
          </cell>
          <cell r="W5">
            <v>164</v>
          </cell>
          <cell r="X5">
            <v>154</v>
          </cell>
          <cell r="Y5">
            <v>143</v>
          </cell>
          <cell r="Z5">
            <v>128</v>
          </cell>
          <cell r="AA5">
            <v>130</v>
          </cell>
          <cell r="AB5">
            <v>120</v>
          </cell>
          <cell r="AC5">
            <v>139</v>
          </cell>
          <cell r="AD5">
            <v>138</v>
          </cell>
          <cell r="AE5">
            <v>155</v>
          </cell>
        </row>
        <row r="6">
          <cell r="A6" t="str">
            <v>Stone Crusher</v>
          </cell>
          <cell r="B6">
            <v>49</v>
          </cell>
          <cell r="C6">
            <v>56</v>
          </cell>
          <cell r="D6">
            <v>42</v>
          </cell>
          <cell r="E6">
            <v>70</v>
          </cell>
          <cell r="F6">
            <v>79</v>
          </cell>
          <cell r="G6">
            <v>56</v>
          </cell>
          <cell r="H6">
            <v>53</v>
          </cell>
          <cell r="I6">
            <v>84</v>
          </cell>
          <cell r="J6">
            <v>47</v>
          </cell>
          <cell r="K6">
            <v>38</v>
          </cell>
          <cell r="L6">
            <v>55</v>
          </cell>
          <cell r="M6">
            <v>58</v>
          </cell>
          <cell r="N6">
            <v>73</v>
          </cell>
          <cell r="O6">
            <v>84</v>
          </cell>
          <cell r="P6">
            <v>32</v>
          </cell>
          <cell r="Q6">
            <v>23</v>
          </cell>
          <cell r="R6">
            <v>57</v>
          </cell>
          <cell r="S6">
            <v>62</v>
          </cell>
          <cell r="T6">
            <v>89</v>
          </cell>
          <cell r="U6">
            <v>63</v>
          </cell>
          <cell r="V6">
            <v>76</v>
          </cell>
          <cell r="W6">
            <v>74</v>
          </cell>
          <cell r="X6">
            <v>64</v>
          </cell>
          <cell r="Y6">
            <v>77</v>
          </cell>
          <cell r="Z6">
            <v>90</v>
          </cell>
          <cell r="AA6">
            <v>92</v>
          </cell>
          <cell r="AB6">
            <v>84</v>
          </cell>
          <cell r="AC6">
            <v>65</v>
          </cell>
          <cell r="AD6">
            <v>50</v>
          </cell>
          <cell r="AE6">
            <v>65</v>
          </cell>
        </row>
        <row r="7">
          <cell r="A7" t="str">
            <v>Quarry Gravel / Sirtu ke Stone Crusher</v>
          </cell>
          <cell r="B7">
            <v>10</v>
          </cell>
          <cell r="C7">
            <v>10</v>
          </cell>
          <cell r="D7">
            <v>10</v>
          </cell>
          <cell r="E7">
            <v>10</v>
          </cell>
          <cell r="F7">
            <v>10</v>
          </cell>
          <cell r="G7">
            <v>10</v>
          </cell>
          <cell r="H7">
            <v>10</v>
          </cell>
          <cell r="I7">
            <v>10</v>
          </cell>
          <cell r="J7">
            <v>10</v>
          </cell>
          <cell r="K7">
            <v>10</v>
          </cell>
          <cell r="L7">
            <v>10</v>
          </cell>
          <cell r="M7">
            <v>10</v>
          </cell>
          <cell r="N7">
            <v>10</v>
          </cell>
          <cell r="O7">
            <v>10</v>
          </cell>
          <cell r="P7">
            <v>10</v>
          </cell>
          <cell r="Q7">
            <v>10</v>
          </cell>
          <cell r="R7">
            <v>10</v>
          </cell>
          <cell r="S7">
            <v>10</v>
          </cell>
          <cell r="T7">
            <v>10</v>
          </cell>
          <cell r="U7">
            <v>10</v>
          </cell>
          <cell r="V7">
            <v>10</v>
          </cell>
          <cell r="W7">
            <v>10</v>
          </cell>
          <cell r="X7">
            <v>10</v>
          </cell>
          <cell r="Y7">
            <v>10</v>
          </cell>
          <cell r="Z7">
            <v>10</v>
          </cell>
          <cell r="AA7">
            <v>10</v>
          </cell>
          <cell r="AB7">
            <v>10</v>
          </cell>
          <cell r="AC7">
            <v>10</v>
          </cell>
          <cell r="AD7">
            <v>10</v>
          </cell>
          <cell r="AE7">
            <v>10</v>
          </cell>
        </row>
        <row r="8">
          <cell r="A8" t="str">
            <v>Quarry Sirtu</v>
          </cell>
          <cell r="B8">
            <v>54</v>
          </cell>
          <cell r="C8">
            <v>61</v>
          </cell>
          <cell r="D8">
            <v>47</v>
          </cell>
          <cell r="E8">
            <v>47</v>
          </cell>
          <cell r="F8">
            <v>37</v>
          </cell>
          <cell r="G8">
            <v>61</v>
          </cell>
          <cell r="H8">
            <v>58</v>
          </cell>
          <cell r="I8">
            <v>42</v>
          </cell>
          <cell r="J8">
            <v>52</v>
          </cell>
          <cell r="K8">
            <v>43</v>
          </cell>
          <cell r="L8">
            <v>60</v>
          </cell>
          <cell r="M8">
            <v>63</v>
          </cell>
          <cell r="N8">
            <v>78</v>
          </cell>
          <cell r="O8">
            <v>89</v>
          </cell>
          <cell r="P8">
            <v>37</v>
          </cell>
          <cell r="Q8">
            <v>28</v>
          </cell>
          <cell r="R8">
            <v>54</v>
          </cell>
          <cell r="S8">
            <v>44</v>
          </cell>
          <cell r="T8">
            <v>17</v>
          </cell>
          <cell r="U8">
            <v>68</v>
          </cell>
          <cell r="V8">
            <v>62</v>
          </cell>
          <cell r="W8">
            <v>79</v>
          </cell>
          <cell r="X8">
            <v>69</v>
          </cell>
          <cell r="Y8">
            <v>40</v>
          </cell>
          <cell r="Z8">
            <v>26</v>
          </cell>
          <cell r="AA8">
            <v>28</v>
          </cell>
          <cell r="AB8">
            <v>8</v>
          </cell>
          <cell r="AC8">
            <v>27</v>
          </cell>
          <cell r="AD8">
            <v>55</v>
          </cell>
          <cell r="AE8">
            <v>70</v>
          </cell>
        </row>
        <row r="9">
          <cell r="A9" t="str">
            <v>Quarry Pasir</v>
          </cell>
          <cell r="B9">
            <v>18</v>
          </cell>
          <cell r="C9">
            <v>13</v>
          </cell>
          <cell r="D9">
            <v>17</v>
          </cell>
          <cell r="E9">
            <v>27</v>
          </cell>
          <cell r="F9">
            <v>36</v>
          </cell>
          <cell r="G9">
            <v>14</v>
          </cell>
          <cell r="H9">
            <v>16</v>
          </cell>
          <cell r="I9">
            <v>36</v>
          </cell>
          <cell r="J9">
            <v>26</v>
          </cell>
          <cell r="K9">
            <v>29</v>
          </cell>
          <cell r="L9">
            <v>32</v>
          </cell>
          <cell r="M9">
            <v>40</v>
          </cell>
          <cell r="N9">
            <v>47</v>
          </cell>
          <cell r="O9">
            <v>58</v>
          </cell>
          <cell r="P9">
            <v>17</v>
          </cell>
          <cell r="Q9">
            <v>22</v>
          </cell>
          <cell r="R9">
            <v>14</v>
          </cell>
          <cell r="S9">
            <v>19</v>
          </cell>
          <cell r="T9">
            <v>46</v>
          </cell>
          <cell r="U9">
            <v>8</v>
          </cell>
          <cell r="V9">
            <v>22</v>
          </cell>
          <cell r="W9">
            <v>21</v>
          </cell>
          <cell r="X9">
            <v>6</v>
          </cell>
          <cell r="Y9">
            <v>21</v>
          </cell>
          <cell r="Z9">
            <v>34</v>
          </cell>
          <cell r="AA9">
            <v>38</v>
          </cell>
          <cell r="AB9">
            <v>52</v>
          </cell>
          <cell r="AC9">
            <v>71</v>
          </cell>
          <cell r="AD9">
            <v>32</v>
          </cell>
          <cell r="AE9">
            <v>66</v>
          </cell>
        </row>
        <row r="10">
          <cell r="A10" t="str">
            <v xml:space="preserve">Quarry Batu Padas / Gunung </v>
          </cell>
          <cell r="B10">
            <v>18</v>
          </cell>
          <cell r="C10">
            <v>13</v>
          </cell>
          <cell r="D10">
            <v>17</v>
          </cell>
          <cell r="E10">
            <v>27</v>
          </cell>
          <cell r="F10">
            <v>36</v>
          </cell>
          <cell r="G10">
            <v>14</v>
          </cell>
          <cell r="H10">
            <v>16</v>
          </cell>
          <cell r="I10">
            <v>36</v>
          </cell>
          <cell r="J10">
            <v>26</v>
          </cell>
          <cell r="K10">
            <v>29</v>
          </cell>
          <cell r="L10">
            <v>32</v>
          </cell>
          <cell r="M10">
            <v>40</v>
          </cell>
          <cell r="N10">
            <v>47</v>
          </cell>
          <cell r="O10">
            <v>58</v>
          </cell>
          <cell r="P10">
            <v>17</v>
          </cell>
          <cell r="Q10">
            <v>22</v>
          </cell>
          <cell r="R10">
            <v>14</v>
          </cell>
          <cell r="S10">
            <v>19</v>
          </cell>
          <cell r="T10">
            <v>46</v>
          </cell>
          <cell r="U10">
            <v>8</v>
          </cell>
          <cell r="V10">
            <v>22</v>
          </cell>
          <cell r="W10">
            <v>21</v>
          </cell>
          <cell r="X10">
            <v>6</v>
          </cell>
          <cell r="Y10">
            <v>21</v>
          </cell>
          <cell r="Z10">
            <v>34</v>
          </cell>
          <cell r="AA10">
            <v>38</v>
          </cell>
          <cell r="AB10">
            <v>52</v>
          </cell>
          <cell r="AC10">
            <v>71</v>
          </cell>
          <cell r="AD10">
            <v>32</v>
          </cell>
          <cell r="AE10">
            <v>66</v>
          </cell>
        </row>
        <row r="11">
          <cell r="A11" t="str">
            <v>Quarry Pasir Urug</v>
          </cell>
          <cell r="B11">
            <v>18</v>
          </cell>
          <cell r="C11">
            <v>13</v>
          </cell>
          <cell r="D11">
            <v>17</v>
          </cell>
          <cell r="E11">
            <v>27</v>
          </cell>
          <cell r="F11">
            <v>36</v>
          </cell>
          <cell r="G11">
            <v>14</v>
          </cell>
          <cell r="H11">
            <v>16</v>
          </cell>
          <cell r="I11">
            <v>36</v>
          </cell>
          <cell r="J11">
            <v>26</v>
          </cell>
          <cell r="K11">
            <v>29</v>
          </cell>
          <cell r="L11">
            <v>32</v>
          </cell>
          <cell r="M11">
            <v>40</v>
          </cell>
          <cell r="N11">
            <v>47</v>
          </cell>
          <cell r="O11">
            <v>58</v>
          </cell>
          <cell r="P11">
            <v>17</v>
          </cell>
          <cell r="Q11">
            <v>22</v>
          </cell>
          <cell r="R11">
            <v>14</v>
          </cell>
          <cell r="S11">
            <v>19</v>
          </cell>
          <cell r="T11">
            <v>46</v>
          </cell>
          <cell r="U11">
            <v>8</v>
          </cell>
          <cell r="V11">
            <v>22</v>
          </cell>
          <cell r="W11">
            <v>21</v>
          </cell>
          <cell r="X11">
            <v>6</v>
          </cell>
          <cell r="Y11">
            <v>21</v>
          </cell>
          <cell r="Z11">
            <v>34</v>
          </cell>
          <cell r="AA11">
            <v>38</v>
          </cell>
          <cell r="AB11">
            <v>52</v>
          </cell>
          <cell r="AC11">
            <v>71</v>
          </cell>
          <cell r="AD11">
            <v>32</v>
          </cell>
          <cell r="AE11">
            <v>66</v>
          </cell>
        </row>
        <row r="12">
          <cell r="A12" t="str">
            <v>Quarry Tanah Timbun</v>
          </cell>
          <cell r="B12">
            <v>5</v>
          </cell>
          <cell r="C12">
            <v>5</v>
          </cell>
          <cell r="D12">
            <v>5</v>
          </cell>
          <cell r="E12">
            <v>5</v>
          </cell>
          <cell r="F12">
            <v>5</v>
          </cell>
          <cell r="G12">
            <v>5</v>
          </cell>
          <cell r="H12">
            <v>5</v>
          </cell>
          <cell r="I12">
            <v>5</v>
          </cell>
          <cell r="J12">
            <v>5</v>
          </cell>
          <cell r="K12">
            <v>5</v>
          </cell>
          <cell r="L12">
            <v>5</v>
          </cell>
          <cell r="M12">
            <v>5</v>
          </cell>
          <cell r="N12">
            <v>5</v>
          </cell>
          <cell r="O12">
            <v>5</v>
          </cell>
          <cell r="P12">
            <v>5</v>
          </cell>
          <cell r="Q12">
            <v>5</v>
          </cell>
          <cell r="R12">
            <v>5</v>
          </cell>
          <cell r="S12">
            <v>5</v>
          </cell>
          <cell r="T12">
            <v>5</v>
          </cell>
          <cell r="U12">
            <v>5</v>
          </cell>
          <cell r="V12">
            <v>5</v>
          </cell>
          <cell r="W12">
            <v>5</v>
          </cell>
          <cell r="X12">
            <v>5</v>
          </cell>
          <cell r="Y12">
            <v>5</v>
          </cell>
          <cell r="Z12">
            <v>5</v>
          </cell>
          <cell r="AA12">
            <v>5</v>
          </cell>
          <cell r="AB12">
            <v>5</v>
          </cell>
          <cell r="AC12">
            <v>5</v>
          </cell>
          <cell r="AD12">
            <v>5</v>
          </cell>
          <cell r="AE12">
            <v>5</v>
          </cell>
        </row>
        <row r="13">
          <cell r="A13" t="str">
            <v>Supplier Semen, Besi &amp; aspal</v>
          </cell>
          <cell r="B13">
            <v>10</v>
          </cell>
          <cell r="C13">
            <v>21</v>
          </cell>
          <cell r="D13">
            <v>16</v>
          </cell>
          <cell r="E13">
            <v>32</v>
          </cell>
          <cell r="F13">
            <v>41</v>
          </cell>
          <cell r="G13">
            <v>18</v>
          </cell>
          <cell r="H13">
            <v>15</v>
          </cell>
          <cell r="I13">
            <v>45</v>
          </cell>
          <cell r="J13">
            <v>40</v>
          </cell>
          <cell r="K13">
            <v>42</v>
          </cell>
          <cell r="L13">
            <v>46</v>
          </cell>
          <cell r="M13">
            <v>54</v>
          </cell>
          <cell r="N13">
            <v>62</v>
          </cell>
          <cell r="O13">
            <v>73</v>
          </cell>
          <cell r="P13">
            <v>18</v>
          </cell>
          <cell r="Q13">
            <v>25</v>
          </cell>
          <cell r="R13">
            <v>19</v>
          </cell>
          <cell r="S13">
            <v>24</v>
          </cell>
          <cell r="T13">
            <v>51</v>
          </cell>
          <cell r="U13">
            <v>25</v>
          </cell>
          <cell r="V13">
            <v>38</v>
          </cell>
          <cell r="W13">
            <v>42</v>
          </cell>
          <cell r="X13">
            <v>26</v>
          </cell>
          <cell r="Y13">
            <v>39</v>
          </cell>
          <cell r="Z13">
            <v>52</v>
          </cell>
          <cell r="AA13">
            <v>56</v>
          </cell>
          <cell r="AB13">
            <v>70</v>
          </cell>
          <cell r="AC13">
            <v>84</v>
          </cell>
          <cell r="AD13">
            <v>60</v>
          </cell>
          <cell r="AE13">
            <v>75</v>
          </cell>
        </row>
        <row r="14">
          <cell r="A14" t="str">
            <v>Lokasi Quarry Pasir / Batu Padas / Pasir Urug</v>
          </cell>
          <cell r="B14" t="str">
            <v>Bah Jambi</v>
          </cell>
          <cell r="C14" t="str">
            <v>Bah Jambi</v>
          </cell>
          <cell r="D14" t="str">
            <v>Tanjung Pinggir</v>
          </cell>
          <cell r="E14" t="str">
            <v>Simarimbun</v>
          </cell>
          <cell r="F14" t="str">
            <v>Simarimbun</v>
          </cell>
          <cell r="G14" t="str">
            <v>Batu 20</v>
          </cell>
          <cell r="H14" t="str">
            <v>Tanjung Pinggir</v>
          </cell>
          <cell r="I14" t="str">
            <v>Batu 20</v>
          </cell>
          <cell r="J14" t="str">
            <v>Bah Jambi</v>
          </cell>
          <cell r="K14" t="str">
            <v>Bah Jambi</v>
          </cell>
          <cell r="L14" t="str">
            <v>Bah Jambi</v>
          </cell>
          <cell r="M14" t="str">
            <v>Bah Jambi</v>
          </cell>
          <cell r="N14" t="str">
            <v>Bah Jambi</v>
          </cell>
          <cell r="O14" t="str">
            <v>Bah Jambi</v>
          </cell>
          <cell r="P14" t="str">
            <v>Tanjung Pinggir</v>
          </cell>
          <cell r="Q14" t="str">
            <v>Tanjung Pinggir</v>
          </cell>
          <cell r="R14" t="str">
            <v>Simarimbun</v>
          </cell>
          <cell r="S14" t="str">
            <v>Simarimbun</v>
          </cell>
          <cell r="T14" t="str">
            <v>Simarimbun</v>
          </cell>
          <cell r="U14" t="str">
            <v>Andrasi</v>
          </cell>
          <cell r="V14" t="str">
            <v>Andrasi</v>
          </cell>
          <cell r="W14" t="str">
            <v>Andrasi</v>
          </cell>
          <cell r="X14" t="str">
            <v>Bah Jambi</v>
          </cell>
          <cell r="Y14" t="str">
            <v>Batu 20</v>
          </cell>
          <cell r="Z14" t="str">
            <v>Batu 20</v>
          </cell>
          <cell r="AA14" t="str">
            <v>Batu 20</v>
          </cell>
          <cell r="AB14" t="str">
            <v>Batu 20</v>
          </cell>
          <cell r="AC14" t="str">
            <v>Batu 20</v>
          </cell>
          <cell r="AD14" t="str">
            <v>Naga Raja</v>
          </cell>
          <cell r="AE14" t="str">
            <v>Naga Raja</v>
          </cell>
        </row>
        <row r="15">
          <cell r="A15" t="str">
            <v>Lokasi Quarry Sirtu</v>
          </cell>
          <cell r="B15" t="str">
            <v>Pamela</v>
          </cell>
          <cell r="C15" t="str">
            <v>Pamela</v>
          </cell>
          <cell r="D15" t="str">
            <v>Pamela</v>
          </cell>
          <cell r="E15" t="str">
            <v>Lumbanjulu</v>
          </cell>
          <cell r="F15" t="str">
            <v>Lumbanjulu</v>
          </cell>
          <cell r="G15" t="str">
            <v>Pamela</v>
          </cell>
          <cell r="H15" t="str">
            <v>Pamela</v>
          </cell>
          <cell r="I15" t="str">
            <v>Lumbanjulu</v>
          </cell>
          <cell r="J15" t="str">
            <v>Pamela</v>
          </cell>
          <cell r="K15" t="str">
            <v>Pamela</v>
          </cell>
          <cell r="L15" t="str">
            <v>Pamela</v>
          </cell>
          <cell r="M15" t="str">
            <v>Pamela</v>
          </cell>
          <cell r="N15" t="str">
            <v>Pamela</v>
          </cell>
          <cell r="O15" t="str">
            <v>Pamela</v>
          </cell>
          <cell r="P15" t="str">
            <v>Pamela</v>
          </cell>
          <cell r="Q15" t="str">
            <v>Pamela</v>
          </cell>
          <cell r="R15" t="str">
            <v>Lumbanjulu</v>
          </cell>
          <cell r="S15" t="str">
            <v>Lumbanjulu</v>
          </cell>
          <cell r="T15" t="str">
            <v>Lumbanjulu</v>
          </cell>
          <cell r="U15" t="str">
            <v>Pamela</v>
          </cell>
          <cell r="V15" t="str">
            <v>Lumbanjulu</v>
          </cell>
          <cell r="W15" t="str">
            <v>Pamela</v>
          </cell>
          <cell r="X15" t="str">
            <v>Pamela</v>
          </cell>
          <cell r="Y15" t="str">
            <v>Saribudolok</v>
          </cell>
          <cell r="Z15" t="str">
            <v>Saribudolok</v>
          </cell>
          <cell r="AA15" t="str">
            <v>Saribudolok</v>
          </cell>
          <cell r="AB15" t="str">
            <v>Saribudolok</v>
          </cell>
          <cell r="AC15" t="str">
            <v>Saribudolok</v>
          </cell>
          <cell r="AD15" t="str">
            <v>Pamela</v>
          </cell>
          <cell r="AE15" t="str">
            <v>Kotarih</v>
          </cell>
        </row>
        <row r="16">
          <cell r="A16" t="str">
            <v>Lokasi Stone Crusher</v>
          </cell>
          <cell r="B16" t="str">
            <v>Naga Buntu</v>
          </cell>
          <cell r="C16" t="str">
            <v>Naga Buntu</v>
          </cell>
          <cell r="D16" t="str">
            <v>Naga Buntu</v>
          </cell>
          <cell r="E16" t="str">
            <v>Naga Buntu</v>
          </cell>
          <cell r="F16" t="str">
            <v>Naga Buntu</v>
          </cell>
          <cell r="G16" t="str">
            <v>Naga Buntu</v>
          </cell>
          <cell r="H16" t="str">
            <v>Naga Buntu</v>
          </cell>
          <cell r="I16" t="str">
            <v>Naga Buntu</v>
          </cell>
          <cell r="J16" t="str">
            <v>Naga Buntu</v>
          </cell>
          <cell r="K16" t="str">
            <v>Naga Buntu</v>
          </cell>
          <cell r="L16" t="str">
            <v>Naga Buntu</v>
          </cell>
          <cell r="M16" t="str">
            <v>Naga Buntu</v>
          </cell>
          <cell r="N16" t="str">
            <v>Naga Buntu</v>
          </cell>
          <cell r="O16" t="str">
            <v>Naga Buntu</v>
          </cell>
          <cell r="P16" t="str">
            <v>Naga Buntu</v>
          </cell>
          <cell r="Q16" t="str">
            <v>Naga Buntu</v>
          </cell>
          <cell r="R16" t="str">
            <v>Naga Buntu</v>
          </cell>
          <cell r="S16" t="str">
            <v>Naga Buntu</v>
          </cell>
          <cell r="T16" t="str">
            <v>Naga Buntu</v>
          </cell>
          <cell r="U16" t="str">
            <v>Naga Buntu</v>
          </cell>
          <cell r="V16" t="str">
            <v>Naga Buntu</v>
          </cell>
          <cell r="W16" t="str">
            <v>Naga Buntu</v>
          </cell>
          <cell r="X16" t="str">
            <v>Naga Buntu</v>
          </cell>
          <cell r="Y16" t="str">
            <v>Naga Buntu</v>
          </cell>
          <cell r="Z16" t="str">
            <v>Naga Buntu</v>
          </cell>
          <cell r="AA16" t="str">
            <v>Naga Buntu</v>
          </cell>
          <cell r="AB16" t="str">
            <v>Kotarih</v>
          </cell>
          <cell r="AC16" t="str">
            <v>Kotarih</v>
          </cell>
          <cell r="AD16" t="str">
            <v>Naga Buntu</v>
          </cell>
          <cell r="AE16" t="str">
            <v>Kotarih</v>
          </cell>
        </row>
        <row r="17">
          <cell r="A17" t="str">
            <v>Lokasi Quarry Gravel / Sirtu</v>
          </cell>
          <cell r="B17" t="str">
            <v>Pamela</v>
          </cell>
          <cell r="C17" t="str">
            <v>Pamela</v>
          </cell>
          <cell r="D17" t="str">
            <v>Pamela</v>
          </cell>
          <cell r="E17" t="str">
            <v>Pamela</v>
          </cell>
          <cell r="F17" t="str">
            <v>Pamela</v>
          </cell>
          <cell r="G17" t="str">
            <v>Pamela</v>
          </cell>
          <cell r="H17" t="str">
            <v>Pamela</v>
          </cell>
          <cell r="I17" t="str">
            <v>Pamela</v>
          </cell>
          <cell r="J17" t="str">
            <v>Pamela</v>
          </cell>
          <cell r="K17" t="str">
            <v>Pamela</v>
          </cell>
          <cell r="L17" t="str">
            <v>Pamela</v>
          </cell>
          <cell r="M17" t="str">
            <v>Pamela</v>
          </cell>
          <cell r="N17" t="str">
            <v>Pamela</v>
          </cell>
          <cell r="O17" t="str">
            <v>Pamela</v>
          </cell>
          <cell r="P17" t="str">
            <v>Pamela</v>
          </cell>
          <cell r="Q17" t="str">
            <v>Pamela</v>
          </cell>
          <cell r="R17" t="str">
            <v>Pamela</v>
          </cell>
          <cell r="S17" t="str">
            <v>Pamela</v>
          </cell>
          <cell r="T17" t="str">
            <v>Pamela</v>
          </cell>
          <cell r="U17" t="str">
            <v>Pamela</v>
          </cell>
          <cell r="V17" t="str">
            <v>Pamela</v>
          </cell>
          <cell r="W17" t="str">
            <v>Pamela</v>
          </cell>
          <cell r="X17" t="str">
            <v>Pamela</v>
          </cell>
          <cell r="Y17" t="str">
            <v>Pamela</v>
          </cell>
          <cell r="Z17" t="str">
            <v>Pamela</v>
          </cell>
          <cell r="AA17" t="str">
            <v>Pamela</v>
          </cell>
          <cell r="AB17" t="str">
            <v>Kotarih</v>
          </cell>
          <cell r="AC17" t="str">
            <v>Kotarih</v>
          </cell>
          <cell r="AD17" t="str">
            <v>Pamela</v>
          </cell>
          <cell r="AE17" t="str">
            <v>Kotarih</v>
          </cell>
        </row>
        <row r="18">
          <cell r="A18" t="str">
            <v>Lokasi Supplier Semen, Besi &amp; Aspal</v>
          </cell>
          <cell r="B18" t="str">
            <v>P. Siantar</v>
          </cell>
          <cell r="C18" t="str">
            <v>P. Siantar</v>
          </cell>
          <cell r="D18" t="str">
            <v>P. Siantar</v>
          </cell>
          <cell r="E18" t="str">
            <v>P. Siantar</v>
          </cell>
          <cell r="F18" t="str">
            <v>P. Siantar</v>
          </cell>
          <cell r="G18" t="str">
            <v>P. Siantar</v>
          </cell>
          <cell r="H18" t="str">
            <v>P. Siantar</v>
          </cell>
          <cell r="I18" t="str">
            <v>P. Siantar</v>
          </cell>
          <cell r="J18" t="str">
            <v>P. Siantar</v>
          </cell>
          <cell r="K18" t="str">
            <v>P. Siantar</v>
          </cell>
          <cell r="L18" t="str">
            <v>P. Siantar</v>
          </cell>
          <cell r="M18" t="str">
            <v>P. Siantar</v>
          </cell>
          <cell r="N18" t="str">
            <v>P. Siantar</v>
          </cell>
          <cell r="O18" t="str">
            <v>P. Siantar</v>
          </cell>
          <cell r="P18" t="str">
            <v>P. Siantar</v>
          </cell>
          <cell r="Q18" t="str">
            <v>P. Siantar</v>
          </cell>
          <cell r="R18" t="str">
            <v>P. Siantar</v>
          </cell>
          <cell r="S18" t="str">
            <v>P. Siantar</v>
          </cell>
          <cell r="T18" t="str">
            <v>P. Siantar</v>
          </cell>
          <cell r="U18" t="str">
            <v>P. Siantar</v>
          </cell>
          <cell r="V18" t="str">
            <v>P. Siantar</v>
          </cell>
          <cell r="W18" t="str">
            <v>P. Siantar</v>
          </cell>
          <cell r="X18" t="str">
            <v>P. Siantar</v>
          </cell>
          <cell r="Y18" t="str">
            <v>P. Siantar</v>
          </cell>
          <cell r="Z18" t="str">
            <v>P. Siantar</v>
          </cell>
          <cell r="AA18" t="str">
            <v>P. Siantar</v>
          </cell>
          <cell r="AB18" t="str">
            <v>P. Siantar</v>
          </cell>
          <cell r="AC18" t="str">
            <v>P. Siantar</v>
          </cell>
          <cell r="AD18" t="str">
            <v>T. Tinggi</v>
          </cell>
          <cell r="AE18" t="str">
            <v>T. Tinggi</v>
          </cell>
        </row>
        <row r="19">
          <cell r="A19">
            <v>17</v>
          </cell>
          <cell r="B19" t="str">
            <v>Lokasi Quarry Sirtu</v>
          </cell>
          <cell r="C19" t="str">
            <v>Pamela</v>
          </cell>
          <cell r="D19" t="str">
            <v>Pamela</v>
          </cell>
          <cell r="E19" t="str">
            <v>Pamela</v>
          </cell>
          <cell r="F19" t="str">
            <v>Lumbanjulu</v>
          </cell>
          <cell r="G19" t="str">
            <v>Lumbanjulu</v>
          </cell>
          <cell r="H19" t="str">
            <v>Pamela</v>
          </cell>
          <cell r="I19" t="str">
            <v>Pamela</v>
          </cell>
          <cell r="J19" t="str">
            <v>Lumbanjulu</v>
          </cell>
          <cell r="K19" t="str">
            <v>Pamela</v>
          </cell>
          <cell r="L19" t="str">
            <v>Pamela</v>
          </cell>
          <cell r="M19" t="str">
            <v>Pamela</v>
          </cell>
          <cell r="N19" t="str">
            <v>Pamela</v>
          </cell>
          <cell r="O19" t="str">
            <v>Pamela</v>
          </cell>
          <cell r="P19" t="str">
            <v>Pamela</v>
          </cell>
          <cell r="Q19" t="str">
            <v>Pamela</v>
          </cell>
          <cell r="R19" t="str">
            <v>Pamela</v>
          </cell>
          <cell r="S19" t="str">
            <v>Lumbanjulu</v>
          </cell>
          <cell r="T19" t="str">
            <v>Lumbanjulu</v>
          </cell>
          <cell r="U19" t="str">
            <v>Lumbanjulu</v>
          </cell>
          <cell r="V19" t="str">
            <v>Pamela</v>
          </cell>
          <cell r="W19" t="str">
            <v>Pamela</v>
          </cell>
          <cell r="X19" t="str">
            <v>Pamela</v>
          </cell>
          <cell r="Y19" t="str">
            <v>Pamela</v>
          </cell>
          <cell r="Z19" t="str">
            <v>Silimakuta Barat</v>
          </cell>
          <cell r="AA19" t="str">
            <v>Silimakuta Barat</v>
          </cell>
          <cell r="AB19" t="str">
            <v>Silimakuta Barat</v>
          </cell>
          <cell r="AC19" t="str">
            <v>Silimakuta Barat</v>
          </cell>
          <cell r="AD19" t="str">
            <v>Silimakuta Barat</v>
          </cell>
          <cell r="AE19" t="str">
            <v>Silimakuta Barat</v>
          </cell>
        </row>
        <row r="20">
          <cell r="A20" t="str">
            <v>Lokasi Pekerjaan - Medan</v>
          </cell>
          <cell r="B20">
            <v>140</v>
          </cell>
          <cell r="C20">
            <v>151</v>
          </cell>
          <cell r="D20">
            <v>146</v>
          </cell>
          <cell r="E20">
            <v>162</v>
          </cell>
          <cell r="F20">
            <v>171</v>
          </cell>
          <cell r="G20">
            <v>148</v>
          </cell>
          <cell r="H20">
            <v>145</v>
          </cell>
          <cell r="I20">
            <v>175</v>
          </cell>
          <cell r="J20">
            <v>170</v>
          </cell>
          <cell r="K20">
            <v>172</v>
          </cell>
          <cell r="L20">
            <v>176</v>
          </cell>
          <cell r="M20">
            <v>184</v>
          </cell>
          <cell r="N20">
            <v>192</v>
          </cell>
          <cell r="O20">
            <v>203</v>
          </cell>
          <cell r="P20">
            <v>148</v>
          </cell>
          <cell r="Q20">
            <v>155</v>
          </cell>
          <cell r="R20">
            <v>149</v>
          </cell>
          <cell r="S20">
            <v>154</v>
          </cell>
          <cell r="T20">
            <v>181</v>
          </cell>
          <cell r="U20">
            <v>155</v>
          </cell>
          <cell r="V20">
            <v>168</v>
          </cell>
          <cell r="W20">
            <v>172</v>
          </cell>
          <cell r="X20">
            <v>156</v>
          </cell>
          <cell r="Y20">
            <v>169</v>
          </cell>
          <cell r="Z20">
            <v>182</v>
          </cell>
          <cell r="AA20">
            <v>186</v>
          </cell>
          <cell r="AB20">
            <v>180</v>
          </cell>
          <cell r="AC20">
            <v>174</v>
          </cell>
          <cell r="AD20">
            <v>210</v>
          </cell>
          <cell r="AE20">
            <v>195</v>
          </cell>
        </row>
        <row r="21">
          <cell r="A21" t="str">
            <v>Lokasi Pekerjaan - Belawan (pelabuhan)</v>
          </cell>
          <cell r="B21">
            <v>185</v>
          </cell>
          <cell r="C21">
            <v>196</v>
          </cell>
          <cell r="D21">
            <v>191</v>
          </cell>
          <cell r="E21">
            <v>207</v>
          </cell>
          <cell r="F21">
            <v>216</v>
          </cell>
          <cell r="G21">
            <v>193</v>
          </cell>
          <cell r="H21">
            <v>190</v>
          </cell>
          <cell r="I21">
            <v>220</v>
          </cell>
          <cell r="J21">
            <v>215</v>
          </cell>
          <cell r="K21">
            <v>217</v>
          </cell>
          <cell r="L21">
            <v>221</v>
          </cell>
          <cell r="M21">
            <v>229</v>
          </cell>
          <cell r="N21">
            <v>237</v>
          </cell>
          <cell r="O21">
            <v>248</v>
          </cell>
          <cell r="P21">
            <v>193</v>
          </cell>
          <cell r="Q21">
            <v>200</v>
          </cell>
          <cell r="R21">
            <v>194</v>
          </cell>
          <cell r="S21">
            <v>199</v>
          </cell>
          <cell r="T21">
            <v>226</v>
          </cell>
          <cell r="U21">
            <v>200</v>
          </cell>
          <cell r="V21">
            <v>213</v>
          </cell>
          <cell r="W21">
            <v>217</v>
          </cell>
          <cell r="X21">
            <v>201</v>
          </cell>
          <cell r="Y21">
            <v>214</v>
          </cell>
          <cell r="Z21">
            <v>227</v>
          </cell>
          <cell r="AA21">
            <v>231</v>
          </cell>
          <cell r="AB21">
            <v>225</v>
          </cell>
          <cell r="AC21">
            <v>219</v>
          </cell>
          <cell r="AD21">
            <v>255</v>
          </cell>
          <cell r="AE21">
            <v>240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BAHAN"/>
      <sheetName val="ANALISA"/>
      <sheetName val="RAB"/>
      <sheetName val="QUARY"/>
    </sheetNames>
    <sheetDataSet>
      <sheetData sheetId="0" refreshError="1"/>
      <sheetData sheetId="1" refreshError="1"/>
      <sheetData sheetId="2">
        <row r="27">
          <cell r="N27">
            <v>80750</v>
          </cell>
        </row>
        <row r="28">
          <cell r="N28">
            <v>52600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PRICE"/>
      <sheetName val="UNIT PRICE2"/>
      <sheetName val="EQUIPMENT"/>
      <sheetName val="BASIC PRICE"/>
      <sheetName val="FACTOR"/>
      <sheetName val="INDEX"/>
      <sheetName val="BPS"/>
      <sheetName val="RATIO"/>
      <sheetName val="BREAKDWN"/>
      <sheetName val="1st"/>
      <sheetName val="2nd"/>
      <sheetName val="3rd"/>
      <sheetName val="4th"/>
      <sheetName val="5th"/>
      <sheetName val="6th "/>
      <sheetName val="SUM1"/>
      <sheetName val="SUM2"/>
      <sheetName val="SUM3"/>
      <sheetName val="SUM4"/>
      <sheetName val="SUM5"/>
      <sheetName val="SUM6"/>
      <sheetName val="TOTAL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4">
          <cell r="F24" t="str">
            <v>DW</v>
          </cell>
          <cell r="G24">
            <v>15</v>
          </cell>
          <cell r="H24">
            <v>10</v>
          </cell>
          <cell r="I24">
            <v>60</v>
          </cell>
          <cell r="J24">
            <v>13</v>
          </cell>
          <cell r="K24">
            <v>2</v>
          </cell>
          <cell r="L24">
            <v>0</v>
          </cell>
          <cell r="M24">
            <v>9.0300000000000005E-2</v>
          </cell>
        </row>
        <row r="25">
          <cell r="F25" t="str">
            <v>EW</v>
          </cell>
          <cell r="G25">
            <v>15</v>
          </cell>
          <cell r="H25">
            <v>1</v>
          </cell>
          <cell r="I25">
            <v>69</v>
          </cell>
          <cell r="J25">
            <v>15</v>
          </cell>
          <cell r="K25">
            <v>0</v>
          </cell>
          <cell r="L25">
            <v>0</v>
          </cell>
          <cell r="M25">
            <v>4.1200000000000001E-2</v>
          </cell>
        </row>
        <row r="26">
          <cell r="F26" t="str">
            <v>CW</v>
          </cell>
          <cell r="G26">
            <v>15</v>
          </cell>
          <cell r="H26">
            <v>7</v>
          </cell>
          <cell r="I26">
            <v>12</v>
          </cell>
          <cell r="J26">
            <v>0</v>
          </cell>
          <cell r="K26">
            <v>66</v>
          </cell>
          <cell r="L26">
            <v>0</v>
          </cell>
          <cell r="M26">
            <v>0.16619999999999999</v>
          </cell>
        </row>
        <row r="27">
          <cell r="F27" t="str">
            <v>RW</v>
          </cell>
          <cell r="G27">
            <v>15</v>
          </cell>
          <cell r="H27">
            <v>7</v>
          </cell>
          <cell r="I27">
            <v>1</v>
          </cell>
          <cell r="J27">
            <v>0</v>
          </cell>
          <cell r="K27">
            <v>77</v>
          </cell>
          <cell r="L27">
            <v>0</v>
          </cell>
          <cell r="M27">
            <v>0.15260000000000001</v>
          </cell>
        </row>
        <row r="28">
          <cell r="F28" t="str">
            <v>PW</v>
          </cell>
          <cell r="G28">
            <v>15</v>
          </cell>
          <cell r="H28">
            <v>2</v>
          </cell>
          <cell r="I28">
            <v>17</v>
          </cell>
          <cell r="J28">
            <v>0</v>
          </cell>
          <cell r="K28">
            <v>66</v>
          </cell>
          <cell r="L28">
            <v>0</v>
          </cell>
          <cell r="M28">
            <v>0.14019999999999999</v>
          </cell>
        </row>
        <row r="29">
          <cell r="F29" t="str">
            <v>SW</v>
          </cell>
          <cell r="G29">
            <v>15</v>
          </cell>
          <cell r="H29">
            <v>15</v>
          </cell>
          <cell r="I29">
            <v>0</v>
          </cell>
          <cell r="J29">
            <v>0</v>
          </cell>
          <cell r="K29">
            <v>70</v>
          </cell>
          <cell r="L29">
            <v>0</v>
          </cell>
          <cell r="M29">
            <v>0.21379999999999999</v>
          </cell>
        </row>
        <row r="30">
          <cell r="F30" t="str">
            <v>RP</v>
          </cell>
          <cell r="G30">
            <v>15</v>
          </cell>
          <cell r="H30">
            <v>5</v>
          </cell>
          <cell r="I30">
            <v>5</v>
          </cell>
          <cell r="J30">
            <v>1</v>
          </cell>
          <cell r="K30">
            <v>74</v>
          </cell>
          <cell r="L30">
            <v>0</v>
          </cell>
          <cell r="M30">
            <v>0.16800000000000001</v>
          </cell>
        </row>
        <row r="31">
          <cell r="F31" t="str">
            <v>MW</v>
          </cell>
          <cell r="G31">
            <v>15</v>
          </cell>
          <cell r="H31">
            <v>2</v>
          </cell>
          <cell r="I31">
            <v>0</v>
          </cell>
          <cell r="J31">
            <v>0</v>
          </cell>
          <cell r="K31">
            <v>83</v>
          </cell>
          <cell r="L31">
            <v>0</v>
          </cell>
          <cell r="M31">
            <v>0.16550000000000001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(2)"/>
      <sheetName val="NP"/>
      <sheetName val="Additional"/>
    </sheetNames>
    <sheetDataSet>
      <sheetData sheetId="0"/>
      <sheetData sheetId="1"/>
      <sheetData sheetId="2"/>
    </sheetDataSet>
  </externalBook>
</externalLink>
</file>

<file path=xl/externalLinks/externalLink2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Bina DINAS (OK)"/>
      <sheetName val="REKAP RAB RIZAL"/>
      <sheetName val="Calc. Sheet BATA"/>
      <sheetName val="Calc. Sheet BESI"/>
      <sheetName val="REKAP ANALISA"/>
      <sheetName val="ANALISA"/>
      <sheetName val="DAFTAR HARGA SATUAN"/>
      <sheetName val="refer"/>
      <sheetName val="Sheet1"/>
    </sheetNames>
    <sheetDataSet>
      <sheetData sheetId="0"/>
      <sheetData sheetId="1"/>
      <sheetData sheetId="2">
        <row r="3">
          <cell r="B3" t="str">
            <v>TYPE</v>
          </cell>
          <cell r="C3" t="str">
            <v>A</v>
          </cell>
          <cell r="D3" t="str">
            <v>B</v>
          </cell>
          <cell r="E3" t="str">
            <v>C</v>
          </cell>
          <cell r="F3" t="str">
            <v>D</v>
          </cell>
          <cell r="G3" t="str">
            <v>E</v>
          </cell>
          <cell r="H3" t="str">
            <v>F</v>
          </cell>
          <cell r="I3" t="str">
            <v>G</v>
          </cell>
          <cell r="J3" t="str">
            <v>H</v>
          </cell>
        </row>
        <row r="4">
          <cell r="B4" t="str">
            <v>PJ1</v>
          </cell>
          <cell r="C4">
            <v>1</v>
          </cell>
          <cell r="D4" t="str">
            <v>m'</v>
          </cell>
          <cell r="E4" t="str">
            <v>x</v>
          </cell>
          <cell r="F4">
            <v>7</v>
          </cell>
          <cell r="G4" t="str">
            <v>m'</v>
          </cell>
          <cell r="H4" t="str">
            <v>=</v>
          </cell>
          <cell r="I4">
            <v>7</v>
          </cell>
          <cell r="J4" t="str">
            <v>m2</v>
          </cell>
        </row>
        <row r="5">
          <cell r="B5" t="str">
            <v>P1</v>
          </cell>
          <cell r="C5">
            <v>1</v>
          </cell>
          <cell r="D5" t="str">
            <v>m'</v>
          </cell>
          <cell r="E5" t="str">
            <v>x</v>
          </cell>
          <cell r="F5">
            <v>2.63</v>
          </cell>
          <cell r="G5" t="str">
            <v>m'</v>
          </cell>
          <cell r="H5" t="str">
            <v>=</v>
          </cell>
          <cell r="I5">
            <v>2.63</v>
          </cell>
          <cell r="J5" t="str">
            <v>m2</v>
          </cell>
        </row>
        <row r="6">
          <cell r="B6" t="str">
            <v>P2</v>
          </cell>
          <cell r="C6">
            <v>1</v>
          </cell>
          <cell r="D6" t="str">
            <v>m'</v>
          </cell>
          <cell r="E6" t="str">
            <v>x</v>
          </cell>
          <cell r="F6">
            <v>1.88</v>
          </cell>
          <cell r="G6" t="str">
            <v>m'</v>
          </cell>
          <cell r="H6" t="str">
            <v>=</v>
          </cell>
          <cell r="I6">
            <v>1.88</v>
          </cell>
          <cell r="J6" t="str">
            <v>m2</v>
          </cell>
        </row>
        <row r="7">
          <cell r="B7" t="str">
            <v>P3</v>
          </cell>
          <cell r="C7">
            <v>1</v>
          </cell>
          <cell r="D7" t="str">
            <v>m'</v>
          </cell>
          <cell r="E7" t="str">
            <v>x</v>
          </cell>
          <cell r="F7">
            <v>2.1</v>
          </cell>
          <cell r="G7" t="str">
            <v>m'</v>
          </cell>
          <cell r="H7" t="str">
            <v>=</v>
          </cell>
          <cell r="I7">
            <v>2.1</v>
          </cell>
          <cell r="J7" t="str">
            <v>m2</v>
          </cell>
        </row>
        <row r="8">
          <cell r="B8" t="str">
            <v>P4</v>
          </cell>
          <cell r="C8">
            <v>2.1</v>
          </cell>
          <cell r="D8" t="str">
            <v>m'</v>
          </cell>
          <cell r="E8" t="str">
            <v>x</v>
          </cell>
          <cell r="F8">
            <v>2.4700000000000002</v>
          </cell>
          <cell r="G8" t="str">
            <v>m'</v>
          </cell>
          <cell r="H8" t="str">
            <v>=</v>
          </cell>
          <cell r="I8">
            <v>5.1870000000000003</v>
          </cell>
          <cell r="J8" t="str">
            <v>m2</v>
          </cell>
        </row>
        <row r="9">
          <cell r="B9" t="str">
            <v>P5</v>
          </cell>
          <cell r="C9">
            <v>1</v>
          </cell>
          <cell r="D9" t="str">
            <v>m'</v>
          </cell>
          <cell r="E9" t="str">
            <v>x</v>
          </cell>
          <cell r="F9">
            <v>1.67</v>
          </cell>
          <cell r="G9" t="str">
            <v>m'</v>
          </cell>
          <cell r="H9" t="str">
            <v>=</v>
          </cell>
          <cell r="I9">
            <v>1.67</v>
          </cell>
          <cell r="J9" t="str">
            <v>m2</v>
          </cell>
        </row>
        <row r="10">
          <cell r="B10" t="str">
            <v>J1</v>
          </cell>
          <cell r="C10">
            <v>1.83</v>
          </cell>
          <cell r="D10" t="str">
            <v>m'</v>
          </cell>
          <cell r="E10" t="str">
            <v>x</v>
          </cell>
          <cell r="F10">
            <v>1.31</v>
          </cell>
          <cell r="G10" t="str">
            <v>m'</v>
          </cell>
          <cell r="H10" t="str">
            <v>=</v>
          </cell>
          <cell r="I10">
            <v>2.3973</v>
          </cell>
          <cell r="J10" t="str">
            <v>m2</v>
          </cell>
        </row>
        <row r="11">
          <cell r="B11" t="str">
            <v>J2</v>
          </cell>
          <cell r="C11">
            <v>1.83</v>
          </cell>
          <cell r="D11" t="str">
            <v>m'</v>
          </cell>
          <cell r="E11" t="str">
            <v>x</v>
          </cell>
          <cell r="F11">
            <v>1.94</v>
          </cell>
          <cell r="G11" t="str">
            <v>m'</v>
          </cell>
          <cell r="H11" t="str">
            <v>=</v>
          </cell>
          <cell r="I11">
            <v>3.5502000000000002</v>
          </cell>
          <cell r="J11" t="str">
            <v>m2</v>
          </cell>
        </row>
        <row r="12">
          <cell r="B12" t="str">
            <v>J3</v>
          </cell>
          <cell r="C12">
            <v>1.83</v>
          </cell>
          <cell r="D12" t="str">
            <v>m'</v>
          </cell>
          <cell r="E12" t="str">
            <v>x</v>
          </cell>
          <cell r="F12">
            <v>0.68</v>
          </cell>
          <cell r="G12" t="str">
            <v>m'</v>
          </cell>
          <cell r="H12" t="str">
            <v>=</v>
          </cell>
          <cell r="I12">
            <v>1.2444000000000002</v>
          </cell>
          <cell r="J12" t="str">
            <v>m2</v>
          </cell>
        </row>
        <row r="13">
          <cell r="B13" t="str">
            <v>J4</v>
          </cell>
          <cell r="C13">
            <v>1.74</v>
          </cell>
          <cell r="D13" t="str">
            <v>m'</v>
          </cell>
          <cell r="E13" t="str">
            <v>x</v>
          </cell>
          <cell r="F13">
            <v>2.54</v>
          </cell>
          <cell r="G13" t="str">
            <v>m'</v>
          </cell>
          <cell r="H13" t="str">
            <v>=</v>
          </cell>
          <cell r="I13">
            <v>4.4196</v>
          </cell>
          <cell r="J13" t="str">
            <v>m2</v>
          </cell>
        </row>
        <row r="14">
          <cell r="B14" t="str">
            <v>V1</v>
          </cell>
          <cell r="C14">
            <v>0.6</v>
          </cell>
          <cell r="D14" t="str">
            <v>m'</v>
          </cell>
          <cell r="E14" t="str">
            <v>x</v>
          </cell>
          <cell r="F14">
            <v>0.4</v>
          </cell>
          <cell r="G14" t="str">
            <v>m'</v>
          </cell>
          <cell r="H14" t="str">
            <v>=</v>
          </cell>
          <cell r="I14">
            <v>0.24</v>
          </cell>
          <cell r="J14" t="str">
            <v>m2</v>
          </cell>
        </row>
        <row r="15">
          <cell r="B15" t="str">
            <v>V2</v>
          </cell>
          <cell r="C15">
            <v>0.8</v>
          </cell>
          <cell r="D15" t="str">
            <v>m'</v>
          </cell>
          <cell r="E15" t="str">
            <v>x</v>
          </cell>
          <cell r="F15">
            <v>0.4</v>
          </cell>
          <cell r="G15" t="str">
            <v>m'</v>
          </cell>
          <cell r="H15" t="str">
            <v>=</v>
          </cell>
          <cell r="I15">
            <v>0.32000000000000006</v>
          </cell>
          <cell r="J15" t="str">
            <v>m2</v>
          </cell>
        </row>
        <row r="16">
          <cell r="B16" t="str">
            <v>V3</v>
          </cell>
          <cell r="C16">
            <v>1</v>
          </cell>
          <cell r="D16" t="str">
            <v>m'</v>
          </cell>
          <cell r="E16" t="str">
            <v>x</v>
          </cell>
          <cell r="F16">
            <v>1.2</v>
          </cell>
          <cell r="G16" t="str">
            <v>m'</v>
          </cell>
          <cell r="H16" t="str">
            <v>=</v>
          </cell>
          <cell r="I16">
            <v>1.2</v>
          </cell>
          <cell r="J16" t="str">
            <v>m2</v>
          </cell>
        </row>
      </sheetData>
      <sheetData sheetId="3" refreshError="1"/>
      <sheetData sheetId="4">
        <row r="4">
          <cell r="B4" t="str">
            <v xml:space="preserve">PA  </v>
          </cell>
          <cell r="C4" t="str">
            <v>PEKERJAAN PERSIAPAN (PA)</v>
          </cell>
        </row>
        <row r="5">
          <cell r="B5" t="str">
            <v>PA 6.1</v>
          </cell>
          <cell r="C5" t="str">
            <v>1 m' Pagar sementara dari seng gelombang tinggi 1.8 m</v>
          </cell>
          <cell r="D5">
            <v>399550</v>
          </cell>
        </row>
        <row r="6">
          <cell r="B6" t="str">
            <v>PA 6.2</v>
          </cell>
          <cell r="C6" t="str">
            <v>1 m' Pekerjaan pengukuran dan pemasangan bowplank</v>
          </cell>
          <cell r="D6">
            <v>100300</v>
          </cell>
        </row>
        <row r="7">
          <cell r="B7" t="str">
            <v>PA 6.3</v>
          </cell>
          <cell r="C7" t="str">
            <v>1 m2 Pekerjaan kantor direksi keet dengan lantai plesteran</v>
          </cell>
          <cell r="D7">
            <v>1467670</v>
          </cell>
        </row>
        <row r="8">
          <cell r="B8" t="str">
            <v>PA 6.4</v>
          </cell>
          <cell r="C8" t="str">
            <v>1 m2 Pembuatan Gudang Semen dan Alat-alat</v>
          </cell>
          <cell r="D8">
            <v>1380480</v>
          </cell>
        </row>
        <row r="9">
          <cell r="B9" t="str">
            <v>PA 6.6</v>
          </cell>
          <cell r="C9" t="str">
            <v>1 m2 Membesihkan lapangan dan perataan</v>
          </cell>
          <cell r="D9">
            <v>17750</v>
          </cell>
        </row>
        <row r="10">
          <cell r="B10" t="str">
            <v>PA 6.7</v>
          </cell>
          <cell r="C10" t="str">
            <v>1 m2 Pembuatan Bedeng Buruh</v>
          </cell>
          <cell r="D10">
            <v>1459170</v>
          </cell>
        </row>
        <row r="11">
          <cell r="B11" t="str">
            <v>PA 6.8</v>
          </cell>
          <cell r="C11" t="str">
            <v xml:space="preserve"> 1 m3  Bongkar beton bertulang</v>
          </cell>
          <cell r="D11">
            <v>778320</v>
          </cell>
        </row>
        <row r="12">
          <cell r="B12" t="str">
            <v>PA 6.9</v>
          </cell>
          <cell r="C12" t="str">
            <v xml:space="preserve"> 1 m3  Bongkar dinding tembok batamerah</v>
          </cell>
          <cell r="D12">
            <v>778320</v>
          </cell>
        </row>
        <row r="14">
          <cell r="B14" t="str">
            <v>PT</v>
          </cell>
          <cell r="C14" t="str">
            <v>PEKERJAAN TANAH (PT)</v>
          </cell>
        </row>
        <row r="15">
          <cell r="B15" t="str">
            <v>PT 6.1</v>
          </cell>
          <cell r="C15" t="str">
            <v>Menggali 1 m3 tanah biasa sedalam 1 meter</v>
          </cell>
          <cell r="D15">
            <v>85870</v>
          </cell>
        </row>
        <row r="16">
          <cell r="B16" t="str">
            <v>PT 6.2</v>
          </cell>
          <cell r="C16" t="str">
            <v>Menggali 1 m3 tanah biasa sedalam 2 meter</v>
          </cell>
          <cell r="D16">
            <v>105070</v>
          </cell>
        </row>
        <row r="17">
          <cell r="B17" t="str">
            <v>PT 6.4</v>
          </cell>
          <cell r="C17" t="str">
            <v>Menggali 1 m3 tanah keras sedalam 1 meter</v>
          </cell>
          <cell r="D17">
            <v>114320</v>
          </cell>
        </row>
        <row r="18">
          <cell r="B18" t="str">
            <v>PT 6.5</v>
          </cell>
          <cell r="C18" t="str">
            <v>Menggali 1 m3 tanah lumpur sedalam 1 meter</v>
          </cell>
          <cell r="D18">
            <v>138070</v>
          </cell>
        </row>
        <row r="19">
          <cell r="B19" t="str">
            <v>PT 6.9</v>
          </cell>
          <cell r="C19" t="str">
            <v>Memadatkan 1 m3 tanah (per 20 cm)</v>
          </cell>
          <cell r="D19">
            <v>61750</v>
          </cell>
        </row>
        <row r="20">
          <cell r="B20" t="str">
            <v>PT 6.8</v>
          </cell>
          <cell r="C20" t="str">
            <v>Mengurug kembali 1 m3 galian</v>
          </cell>
          <cell r="D20">
            <v>28620</v>
          </cell>
        </row>
        <row r="21">
          <cell r="B21" t="str">
            <v>PT 6.10</v>
          </cell>
          <cell r="C21" t="str">
            <v>Mengurug 1 m3 pasir urug</v>
          </cell>
          <cell r="D21">
            <v>185020</v>
          </cell>
        </row>
        <row r="22">
          <cell r="B22" t="str">
            <v>PT 6.11</v>
          </cell>
          <cell r="C22" t="str">
            <v>Mengurug 1 m3 tanah urug</v>
          </cell>
          <cell r="D22">
            <v>185020</v>
          </cell>
        </row>
        <row r="23">
          <cell r="B23" t="str">
            <v>PT 6.13</v>
          </cell>
          <cell r="C23" t="str">
            <v>Mengurug 1 m3 sirtu padat untuk peninggian lantai bangunan</v>
          </cell>
          <cell r="D23">
            <v>213270</v>
          </cell>
        </row>
        <row r="25">
          <cell r="B25" t="str">
            <v>PP</v>
          </cell>
          <cell r="C25" t="str">
            <v>PEKERJAAN PONDASI (PP)</v>
          </cell>
        </row>
        <row r="26">
          <cell r="B26" t="str">
            <v>PP 6.1</v>
          </cell>
          <cell r="C26" t="str">
            <v>Memasang 1 m3 pondasi batu belah/batu kali campuran 1PC : 3PP</v>
          </cell>
          <cell r="D26">
            <v>837240</v>
          </cell>
        </row>
        <row r="27">
          <cell r="B27" t="str">
            <v>PP 6.3</v>
          </cell>
          <cell r="C27" t="str">
            <v>Memasang 1 m3 Batu Kosong (anstamping)</v>
          </cell>
          <cell r="D27">
            <v>395560</v>
          </cell>
        </row>
        <row r="29">
          <cell r="B29" t="str">
            <v>PB</v>
          </cell>
          <cell r="C29" t="str">
            <v>PEKERJAAN BETON (PB)</v>
          </cell>
        </row>
        <row r="30">
          <cell r="B30" t="str">
            <v>PB 6.1.A</v>
          </cell>
          <cell r="C30" t="str">
            <v>Membuat 1 m3 beton mutu f’c = 7,4 MPa (K 100)</v>
          </cell>
          <cell r="D30">
            <v>862320</v>
          </cell>
        </row>
        <row r="31">
          <cell r="B31" t="str">
            <v>PB 6.1.B</v>
          </cell>
          <cell r="C31" t="str">
            <v>Membuat 1 m3 beton mutu f’c = 7,4 MPa (K 100) menggunakan peralatan konstruksi</v>
          </cell>
          <cell r="D31">
            <v>868130</v>
          </cell>
        </row>
        <row r="32">
          <cell r="B32" t="str">
            <v>PB 6.5.A</v>
          </cell>
          <cell r="C32" t="str">
            <v>Membuat 1 m3 beton mutu f’c = 16,9 MPa (K 200)</v>
          </cell>
          <cell r="D32">
            <v>1009240</v>
          </cell>
        </row>
        <row r="33">
          <cell r="B33" t="str">
            <v>PB 6.5.B</v>
          </cell>
          <cell r="C33" t="str">
            <v>Membuat 1 m3 beton mutu f’c = 9,8 MPa (K 200) menggunakan peralatan konstruksi</v>
          </cell>
          <cell r="D33">
            <v>1016030</v>
          </cell>
        </row>
        <row r="34">
          <cell r="B34" t="str">
            <v>PB 6.6.A</v>
          </cell>
          <cell r="C34" t="str">
            <v>Membuat 1 m3 beton mutu f’c = 19,3 MPa (K 225)</v>
          </cell>
          <cell r="D34">
            <v>1036540</v>
          </cell>
        </row>
        <row r="35">
          <cell r="B35" t="str">
            <v>PB 6.6.B</v>
          </cell>
          <cell r="C35" t="str">
            <v>Membuat 1 m3 beton mutu f’c = 9,8 MPa (K 225) menggunakan peralatan konstruksi</v>
          </cell>
          <cell r="D35">
            <v>1043830</v>
          </cell>
        </row>
        <row r="36">
          <cell r="B36" t="str">
            <v>PB 6.7.A</v>
          </cell>
          <cell r="C36" t="str">
            <v>Membuat 1 m3 beton mutu f’c = 21,7 MPa (K 250)</v>
          </cell>
          <cell r="D36">
            <v>1054090</v>
          </cell>
        </row>
        <row r="37">
          <cell r="B37" t="str">
            <v>PB 6.7.B</v>
          </cell>
          <cell r="C37" t="str">
            <v>Membuat 1 m3 beton mutu f’c = 9,8 MPa (K 250) menggunakan peralatan konstruksi</v>
          </cell>
          <cell r="D37">
            <v>1061140</v>
          </cell>
        </row>
        <row r="38">
          <cell r="B38" t="str">
            <v>PB 6.8.A</v>
          </cell>
          <cell r="C38" t="str">
            <v>Membuat 1 m3 beton mutu f’c = 24,0 MPa (K 275)</v>
          </cell>
          <cell r="D38">
            <v>1084110</v>
          </cell>
        </row>
        <row r="39">
          <cell r="B39" t="str">
            <v>PB 6.8.B</v>
          </cell>
          <cell r="C39" t="str">
            <v>Membuat 1 m3 beton mutu f’c = 9,8 MPa (K 275) menggunakan peralatan konstruksi</v>
          </cell>
          <cell r="D39">
            <v>1090840</v>
          </cell>
        </row>
        <row r="40">
          <cell r="B40" t="str">
            <v>PB 6.9.A</v>
          </cell>
          <cell r="C40" t="str">
            <v>Membuat 1 m3 beton mutu f’c = 26,4 MPa (K 300)</v>
          </cell>
          <cell r="D40">
            <v>1093470</v>
          </cell>
        </row>
        <row r="41">
          <cell r="B41" t="str">
            <v>PB 6.9.B</v>
          </cell>
          <cell r="C41" t="str">
            <v>Membuat 1 m3 beton mutu f’c = 9,8 MPa (K 300) menggunakan peralatan konstruksi</v>
          </cell>
          <cell r="D41">
            <v>1099980</v>
          </cell>
        </row>
        <row r="42">
          <cell r="B42" t="str">
            <v>PB 6.12.A</v>
          </cell>
          <cell r="C42" t="str">
            <v>Pembesian 1 kg dengan besi polos atau besi polos</v>
          </cell>
          <cell r="D42">
            <v>20630</v>
          </cell>
        </row>
        <row r="43">
          <cell r="B43" t="str">
            <v>PB 6.12.B</v>
          </cell>
          <cell r="C43" t="str">
            <v>Pembesian 1 kg dengan besi polos atau besi ulir</v>
          </cell>
          <cell r="D43">
            <v>22730</v>
          </cell>
        </row>
        <row r="44">
          <cell r="B44" t="str">
            <v>PB 6.12.C</v>
          </cell>
          <cell r="C44" t="str">
            <v>Memasang 1 kg besi wire mesh M8</v>
          </cell>
          <cell r="D44">
            <v>21680</v>
          </cell>
        </row>
        <row r="45">
          <cell r="B45" t="str">
            <v>PB 6.14</v>
          </cell>
          <cell r="C45" t="str">
            <v>Memasang 1 kg jaring kawat baja</v>
          </cell>
          <cell r="D45">
            <v>18980</v>
          </cell>
        </row>
        <row r="46">
          <cell r="B46" t="str">
            <v>PB 6.15</v>
          </cell>
          <cell r="C46" t="str">
            <v>Memasang 1 m2 bekisting untuk pondasi</v>
          </cell>
          <cell r="D46">
            <v>118380</v>
          </cell>
        </row>
        <row r="47">
          <cell r="B47" t="str">
            <v>PB 6.16</v>
          </cell>
          <cell r="C47" t="str">
            <v>Memasang 1 m2 bekisting untuk sloof</v>
          </cell>
          <cell r="D47">
            <v>128010</v>
          </cell>
        </row>
        <row r="48">
          <cell r="B48" t="str">
            <v>PB 6.17</v>
          </cell>
          <cell r="C48" t="str">
            <v>Memasang 1 m2 bekisting untuk kolom</v>
          </cell>
          <cell r="D48">
            <v>204980</v>
          </cell>
        </row>
        <row r="49">
          <cell r="B49" t="str">
            <v>PB 6.18</v>
          </cell>
          <cell r="C49" t="str">
            <v>Memasang 1 m2 bekisting untuk balok</v>
          </cell>
          <cell r="D49">
            <v>211850</v>
          </cell>
        </row>
        <row r="50">
          <cell r="B50" t="str">
            <v>PB 6.19</v>
          </cell>
          <cell r="C50" t="str">
            <v>Memasang 1 m2 bekisting untuk lantai</v>
          </cell>
          <cell r="D50">
            <v>492160</v>
          </cell>
        </row>
        <row r="51">
          <cell r="B51" t="str">
            <v>PB 6.21</v>
          </cell>
          <cell r="C51" t="str">
            <v>Memasang 1 m2 bekisting untuk tangga</v>
          </cell>
          <cell r="D51">
            <v>372210</v>
          </cell>
        </row>
        <row r="52">
          <cell r="B52" t="str">
            <v>PB 6.23.A</v>
          </cell>
          <cell r="C52" t="str">
            <v>Membuat 1 m3 pondasi beton bertulang (150 kg besi + bekisting)</v>
          </cell>
          <cell r="D52">
            <v>5528780</v>
          </cell>
        </row>
        <row r="53">
          <cell r="B53" t="str">
            <v>PB 6.23.B</v>
          </cell>
          <cell r="C53" t="str">
            <v>Membuat 1 m3 pondasi beton bertulang (125 kg besi + bekisting)</v>
          </cell>
          <cell r="D53">
            <v>5007160</v>
          </cell>
        </row>
        <row r="54">
          <cell r="B54" t="str">
            <v>PB 6.23.C</v>
          </cell>
          <cell r="C54" t="str">
            <v>Membuat 1 m3 pondasi beton bertulang (100 kg besi + bekisting)</v>
          </cell>
          <cell r="D54">
            <v>4485530</v>
          </cell>
        </row>
        <row r="55">
          <cell r="B55" t="str">
            <v>PB 6.24.A</v>
          </cell>
          <cell r="C55" t="str">
            <v>Membuat 1 m3 sloof beton bertulang (200 kg besi + bekisting)</v>
          </cell>
          <cell r="D55">
            <v>7689860</v>
          </cell>
        </row>
        <row r="56">
          <cell r="B56" t="str">
            <v>PB 6.24.B</v>
          </cell>
          <cell r="C56" t="str">
            <v>Membuat 1 m3 sloof beton bertulang (150 kg besi + bekisting)</v>
          </cell>
          <cell r="D56">
            <v>6646610</v>
          </cell>
        </row>
        <row r="57">
          <cell r="B57" t="str">
            <v>PB 6.24.C</v>
          </cell>
          <cell r="C57" t="str">
            <v>Membuat 1 m3 sloof beton bertulang (125 kg besi + bekisting)</v>
          </cell>
          <cell r="D57">
            <v>6124980</v>
          </cell>
        </row>
        <row r="58">
          <cell r="B58" t="str">
            <v>PB 6.24.D</v>
          </cell>
          <cell r="C58" t="str">
            <v>Membuat 1 m3 sloof beton bertulang (100 kg besi + bekisting)</v>
          </cell>
          <cell r="D58">
            <v>5393360</v>
          </cell>
        </row>
        <row r="59">
          <cell r="B59" t="str">
            <v>PB 6.25.A</v>
          </cell>
          <cell r="C59" t="str">
            <v>Membuat 1 m3 kolom beton bertulang (300 kg besi + bekisting)</v>
          </cell>
          <cell r="D59">
            <v>11716990</v>
          </cell>
        </row>
        <row r="60">
          <cell r="B60" t="str">
            <v>PB 6.25.B</v>
          </cell>
          <cell r="C60" t="str">
            <v>Membuat 1 m3 kolom beton bertulang (200 kg besi + bekisting)</v>
          </cell>
          <cell r="D60">
            <v>9630490</v>
          </cell>
        </row>
        <row r="61">
          <cell r="B61" t="str">
            <v>PB 6.25.C</v>
          </cell>
          <cell r="C61" t="str">
            <v>Membuat 1 m3 kolom beton bertulang (150 kg besi + bekisting)</v>
          </cell>
          <cell r="D61">
            <v>7599860</v>
          </cell>
        </row>
        <row r="62">
          <cell r="B62" t="str">
            <v>PB 6.25.D</v>
          </cell>
          <cell r="C62" t="str">
            <v>Membuat 1 m3 kolom beton bertulang (125 kg besi + bekisting)</v>
          </cell>
          <cell r="D62">
            <v>7078230</v>
          </cell>
        </row>
        <row r="63">
          <cell r="B63" t="str">
            <v>PB 6.25.E</v>
          </cell>
          <cell r="C63" t="str">
            <v>Membuat 1 m3 kolom beton bertulang (100 kg besi + bekisting)</v>
          </cell>
          <cell r="D63">
            <v>6346610</v>
          </cell>
        </row>
        <row r="64">
          <cell r="B64" t="str">
            <v>PB 6.26.A</v>
          </cell>
          <cell r="C64" t="str">
            <v>Membuat 1 m3 balok beton bertulang (200 kg besi + bekisting)</v>
          </cell>
          <cell r="D64">
            <v>8993390</v>
          </cell>
        </row>
        <row r="65">
          <cell r="B65" t="str">
            <v>PB 6.26.B</v>
          </cell>
          <cell r="C65" t="str">
            <v>Membuat 1 m3 balok beton bertulang (150 kg besi + bekisting)</v>
          </cell>
          <cell r="D65">
            <v>7950140</v>
          </cell>
        </row>
        <row r="66">
          <cell r="B66" t="str">
            <v>PB 6.26.C</v>
          </cell>
          <cell r="C66" t="str">
            <v>Membuat 1 m3 balok beton bertulang (125 kg besi + bekisting)</v>
          </cell>
          <cell r="D66">
            <v>7428510</v>
          </cell>
        </row>
        <row r="67">
          <cell r="B67" t="str">
            <v>PB 6.26.D</v>
          </cell>
          <cell r="C67" t="str">
            <v>Membuat 1 m3 balok beton bertulang (100 kg besi + bekisting)</v>
          </cell>
          <cell r="D67">
            <v>6696890</v>
          </cell>
        </row>
        <row r="68">
          <cell r="B68" t="str">
            <v>PB 6.28</v>
          </cell>
          <cell r="C68" t="str">
            <v>Membuat 1 m' kolom beton bertulang (11 x11) cm</v>
          </cell>
          <cell r="D68">
            <v>153940</v>
          </cell>
        </row>
        <row r="69">
          <cell r="B69" t="str">
            <v>PB 6.29</v>
          </cell>
          <cell r="C69" t="str">
            <v>Membuat 1 m' ring balok beton bertulang (10 x 15) cm</v>
          </cell>
          <cell r="D69">
            <v>173590</v>
          </cell>
        </row>
        <row r="70">
          <cell r="B70" t="str">
            <v>PB 6.30.A</v>
          </cell>
          <cell r="C70" t="str">
            <v>1 m3 plat beton bertulang (150 kg besi + bekisting)</v>
          </cell>
          <cell r="D70">
            <v>7839860</v>
          </cell>
        </row>
        <row r="71">
          <cell r="B71" t="str">
            <v>PB 6.30.B</v>
          </cell>
          <cell r="C71" t="str">
            <v>1 m3 plat beton bertulang (125 kg besi + bekisting)</v>
          </cell>
          <cell r="D71">
            <v>7318230</v>
          </cell>
        </row>
        <row r="72">
          <cell r="B72" t="str">
            <v>PB 6.30.C</v>
          </cell>
          <cell r="C72" t="str">
            <v>1 m3 plat beton bertulang (100 kg besi + bekisting)</v>
          </cell>
          <cell r="D72">
            <v>6586610</v>
          </cell>
        </row>
        <row r="74">
          <cell r="B74" t="str">
            <v>PD</v>
          </cell>
          <cell r="C74" t="str">
            <v>PEKERJAAN DINDING (PD)</v>
          </cell>
        </row>
        <row r="75">
          <cell r="B75" t="str">
            <v>PD 6.1</v>
          </cell>
          <cell r="C75" t="str">
            <v>Memasang 1 m2 dinding bata merah tebal 1 bata, campuran spesi 1 PC : 2 PP</v>
          </cell>
          <cell r="D75">
            <v>304020</v>
          </cell>
        </row>
        <row r="76">
          <cell r="B76" t="str">
            <v>PD 6.3</v>
          </cell>
          <cell r="C76" t="str">
            <v>Memasang 1 m2 dinding bata merah tebal 1 bata, campuran spesi 1 PC : 4 PP</v>
          </cell>
          <cell r="D76">
            <v>280660</v>
          </cell>
        </row>
        <row r="77">
          <cell r="B77" t="str">
            <v>PD 6.4</v>
          </cell>
          <cell r="C77" t="str">
            <v>Memasang 1 m2 dinding bata merah  tebal 1/2 bata, campuran spesi 1 PC : 2 PP</v>
          </cell>
          <cell r="D77">
            <v>147490</v>
          </cell>
        </row>
        <row r="78">
          <cell r="B78" t="str">
            <v>PD 6.6</v>
          </cell>
          <cell r="C78" t="str">
            <v>Memasang 1 m2 dinding bata merah tebal 1/2 bata, campuran spesi 1 PC : 4 PP</v>
          </cell>
          <cell r="D78">
            <v>137110</v>
          </cell>
        </row>
        <row r="79">
          <cell r="B79" t="str">
            <v>PD 6.7</v>
          </cell>
          <cell r="C79" t="str">
            <v>Memasang 1 m2 dinding terawang campuran 1 PC : 4 PP</v>
          </cell>
          <cell r="D79">
            <v>462090</v>
          </cell>
        </row>
        <row r="81">
          <cell r="B81" t="str">
            <v>PL</v>
          </cell>
          <cell r="C81" t="str">
            <v>PEKERJAAN PLESTERAN (PL)</v>
          </cell>
        </row>
        <row r="82">
          <cell r="B82" t="str">
            <v>PL 6.2</v>
          </cell>
          <cell r="C82" t="str">
            <v>Memasang 1 m2 plesteran 1 PC : 2 PP, tebal 15 mm</v>
          </cell>
          <cell r="D82">
            <v>76040</v>
          </cell>
        </row>
        <row r="83">
          <cell r="B83" t="str">
            <v>PL 6.4</v>
          </cell>
          <cell r="C83" t="str">
            <v>Memasang 1 m2 plesteran 1 PC : 4 PP, tebal 15 mm</v>
          </cell>
          <cell r="D83">
            <v>70700</v>
          </cell>
        </row>
        <row r="84">
          <cell r="B84" t="str">
            <v>PL 6.5</v>
          </cell>
          <cell r="C84" t="str">
            <v>Memasang 1 m2 Plesteran Ciprat 1 PC : 2 PP</v>
          </cell>
          <cell r="D84">
            <v>57450</v>
          </cell>
        </row>
        <row r="85">
          <cell r="B85" t="str">
            <v>PL 6.6</v>
          </cell>
          <cell r="C85" t="str">
            <v>Memasang 1 m2 acian</v>
          </cell>
          <cell r="D85">
            <v>43220</v>
          </cell>
        </row>
        <row r="87">
          <cell r="B87" t="str">
            <v>PK</v>
          </cell>
          <cell r="C87" t="str">
            <v>PEKERJAAN KAYU (PK)</v>
          </cell>
        </row>
        <row r="88">
          <cell r="B88" t="str">
            <v>PK 6.1.</v>
          </cell>
          <cell r="C88" t="str">
            <v>Membuat dan memasang 1 m³ kuzen pintu, jendela dan ventilasi, kayu kelas I</v>
          </cell>
          <cell r="D88">
            <v>17105250</v>
          </cell>
        </row>
        <row r="89">
          <cell r="B89" t="str">
            <v>PK 6.3.A</v>
          </cell>
          <cell r="C89" t="str">
            <v>Membuat dan memasang 1 m²  daun pintu panel, kayu kelas II</v>
          </cell>
          <cell r="D89">
            <v>891750</v>
          </cell>
        </row>
        <row r="90">
          <cell r="B90" t="str">
            <v>PK 6.4</v>
          </cell>
          <cell r="C90" t="str">
            <v>Membuat dan memasang 1 m² pintu dan jendela kaca, kayu kelas II</v>
          </cell>
          <cell r="D90">
            <v>746120</v>
          </cell>
        </row>
        <row r="92">
          <cell r="B92" t="str">
            <v>PPL</v>
          </cell>
          <cell r="C92" t="str">
            <v>PEKERJAAN PENUTUP LANTAI (PPL)</v>
          </cell>
        </row>
        <row r="93">
          <cell r="B93" t="str">
            <v>PPL 6.1</v>
          </cell>
          <cell r="C93" t="str">
            <v>Memasang 1 m2 lantai keramik ukuran (60 x60) cm</v>
          </cell>
          <cell r="D93">
            <v>356530</v>
          </cell>
        </row>
        <row r="94">
          <cell r="B94" t="str">
            <v>PPL 6.4</v>
          </cell>
          <cell r="C94" t="str">
            <v>Memasang 1 m2 lantai keramik ukuran (20 x20) cm</v>
          </cell>
          <cell r="D94">
            <v>219580</v>
          </cell>
        </row>
        <row r="95">
          <cell r="B95" t="str">
            <v>PPL 6.5</v>
          </cell>
          <cell r="C95" t="str">
            <v>Memasang 1 m2 dinding keramik ukuran (20 x25) cm</v>
          </cell>
          <cell r="D95">
            <v>236080</v>
          </cell>
        </row>
        <row r="96">
          <cell r="B96" t="str">
            <v>PPL 6.12</v>
          </cell>
          <cell r="C96" t="str">
            <v>Memasang 1 m2 Floor hardener</v>
          </cell>
          <cell r="D96">
            <v>54010</v>
          </cell>
        </row>
        <row r="97">
          <cell r="B97" t="str">
            <v>PPL 6.13.A</v>
          </cell>
          <cell r="C97" t="str">
            <v>Memasang 1 m2 conblock #6 cm mutu k-125</v>
          </cell>
          <cell r="D97">
            <v>166520</v>
          </cell>
        </row>
        <row r="98">
          <cell r="B98" t="str">
            <v>PPL 6.13.B</v>
          </cell>
          <cell r="C98" t="str">
            <v>Memasang 1 m2 conblock #8 cm mutu k-175</v>
          </cell>
          <cell r="D98">
            <v>179720</v>
          </cell>
        </row>
        <row r="99">
          <cell r="B99" t="str">
            <v>PPL 6.16</v>
          </cell>
          <cell r="C99" t="str">
            <v>Memasang 1 m' plint keramik ukuran (10 x60) cm</v>
          </cell>
          <cell r="D99">
            <v>92570</v>
          </cell>
        </row>
        <row r="101">
          <cell r="B101" t="str">
            <v>PBA</v>
          </cell>
          <cell r="C101" t="str">
            <v>PEKERJAAN BESI DAN ALUMUNIUM (PBA)</v>
          </cell>
        </row>
        <row r="102">
          <cell r="B102" t="str">
            <v>PBA 6.1</v>
          </cell>
          <cell r="C102" t="str">
            <v>Memasang 1 kg besi profil</v>
          </cell>
          <cell r="D102">
            <v>43600</v>
          </cell>
        </row>
        <row r="103">
          <cell r="B103" t="str">
            <v>PBA 6.2</v>
          </cell>
          <cell r="C103" t="str">
            <v>Memasang 1 kg rangka kuda-kuda baja IWF</v>
          </cell>
          <cell r="D103">
            <v>43600</v>
          </cell>
        </row>
        <row r="104">
          <cell r="B104" t="str">
            <v>PBA 6.3</v>
          </cell>
          <cell r="C104" t="str">
            <v>Memasang 1 m’ talang datar/ jurai seng bjls 28 lebar 90 cm</v>
          </cell>
          <cell r="D104">
            <v>278810</v>
          </cell>
        </row>
        <row r="105">
          <cell r="B105" t="str">
            <v>PBA 6.4</v>
          </cell>
          <cell r="C105" t="str">
            <v>Memasang 1 m’ talang 1/2 lingkaran D-15 cm, seng plat bjls 30 lebar 45 cm</v>
          </cell>
          <cell r="D105">
            <v>122070</v>
          </cell>
        </row>
        <row r="107">
          <cell r="B107" t="str">
            <v>PPA</v>
          </cell>
          <cell r="C107" t="str">
            <v>PEKERJAAN PENUTUP ATAP (PPA)</v>
          </cell>
        </row>
        <row r="108">
          <cell r="B108" t="str">
            <v>PPA 6.5</v>
          </cell>
          <cell r="C108" t="str">
            <v>1m² Pasang Atap Genteng Metal #0,3</v>
          </cell>
          <cell r="D108">
            <v>137150</v>
          </cell>
        </row>
        <row r="109">
          <cell r="B109" t="str">
            <v>PPA 6.6</v>
          </cell>
          <cell r="C109" t="str">
            <v>1m' Pasang Atap Nok / Rabung Genteng Metal #0,3</v>
          </cell>
          <cell r="D109">
            <v>107870</v>
          </cell>
        </row>
        <row r="110">
          <cell r="B110" t="str">
            <v>PPA 6.14</v>
          </cell>
          <cell r="C110" t="str">
            <v>1m² Pasang Atap Bitumen bergelombang</v>
          </cell>
          <cell r="D110">
            <v>149600</v>
          </cell>
        </row>
        <row r="111">
          <cell r="B111" t="str">
            <v>PPA 6.15</v>
          </cell>
          <cell r="C111" t="str">
            <v>1m' Pasang Atap Nok / Rabung Bitumen Bergelmbang</v>
          </cell>
          <cell r="D111">
            <v>105910</v>
          </cell>
        </row>
        <row r="114">
          <cell r="B114" t="str">
            <v>PC</v>
          </cell>
          <cell r="C114" t="str">
            <v>PEKERJAAN PENGECATAN (PC)</v>
          </cell>
        </row>
        <row r="115">
          <cell r="B115" t="str">
            <v>PC 6.3</v>
          </cell>
          <cell r="C115" t="str">
            <v>1 m² Pengecatan Bidang Kayu/ Besi Baru</v>
          </cell>
          <cell r="D115">
            <v>57860</v>
          </cell>
        </row>
        <row r="116">
          <cell r="B116" t="str">
            <v>PC 6.4</v>
          </cell>
          <cell r="C116" t="str">
            <v>1 m² Pengecatan Tembok/Plafond Baru setara Vinilex ( 1 Plamir, 1 Lapis Cat Dasar, 2 Lapis Cat Penutup )</v>
          </cell>
          <cell r="D116">
            <v>35980</v>
          </cell>
        </row>
        <row r="117">
          <cell r="B117" t="str">
            <v>PC 6.10</v>
          </cell>
          <cell r="C117" t="str">
            <v>1 m² Pengecatan Permukaan Baja dengan Meni Besi</v>
          </cell>
          <cell r="D117">
            <v>13890</v>
          </cell>
        </row>
        <row r="118">
          <cell r="B118" t="str">
            <v>PC 6.13</v>
          </cell>
          <cell r="C118" t="str">
            <v>1 m² Pengecatan Tembok Luar Wheatershields</v>
          </cell>
          <cell r="D118">
            <v>50690</v>
          </cell>
        </row>
        <row r="120">
          <cell r="B120" t="str">
            <v>PS</v>
          </cell>
          <cell r="C120" t="str">
            <v>PEKERJAAN SANITASI (PS)</v>
          </cell>
        </row>
        <row r="121">
          <cell r="B121" t="str">
            <v>PS 6.1.A</v>
          </cell>
          <cell r="C121" t="str">
            <v>Memasang 1 bh Kloset Duduk / Monoblok setara TOTO</v>
          </cell>
          <cell r="D121">
            <v>4509600</v>
          </cell>
        </row>
        <row r="122">
          <cell r="B122" t="str">
            <v>PS 6.4.A</v>
          </cell>
          <cell r="C122" t="str">
            <v>Memasang I buah Westafel setara TOTO</v>
          </cell>
          <cell r="D122">
            <v>1817840</v>
          </cell>
        </row>
        <row r="123">
          <cell r="B123" t="str">
            <v>PS 6.5</v>
          </cell>
          <cell r="C123" t="str">
            <v>Memasang I buah Bak Mandi Fiberglass, volume 0.30 m³</v>
          </cell>
          <cell r="D123">
            <v>869850</v>
          </cell>
        </row>
        <row r="124">
          <cell r="B124" t="str">
            <v>PS 6.8</v>
          </cell>
          <cell r="C124" t="str">
            <v xml:space="preserve">Memasang 1 bh Kran Ø¾" atau Ø½"          </v>
          </cell>
          <cell r="D124">
            <v>33270</v>
          </cell>
        </row>
        <row r="125">
          <cell r="B125" t="str">
            <v>PS 6.9</v>
          </cell>
          <cell r="C125" t="str">
            <v>Memasang 1 bh Floor Drain</v>
          </cell>
          <cell r="D125">
            <v>50770</v>
          </cell>
        </row>
        <row r="126">
          <cell r="B126" t="str">
            <v>PS 6.10</v>
          </cell>
          <cell r="C126" t="str">
            <v>Memasang 1 m' Pipa PVC tipe AW  Ø ½"</v>
          </cell>
          <cell r="D126">
            <v>19080</v>
          </cell>
        </row>
        <row r="127">
          <cell r="B127" t="str">
            <v>PS 6.11</v>
          </cell>
          <cell r="C127" t="str">
            <v>Memasang 1 m' Pipa PVC tipe AW  Ø ¾"</v>
          </cell>
          <cell r="D127">
            <v>23700</v>
          </cell>
        </row>
        <row r="128">
          <cell r="B128" t="str">
            <v>PS 6.12</v>
          </cell>
          <cell r="C128" t="str">
            <v>Memasang 1 m' Pipa PVC tipe AW  Ø 1"</v>
          </cell>
          <cell r="D128">
            <v>26400</v>
          </cell>
        </row>
        <row r="129">
          <cell r="B129" t="str">
            <v>PS 6.13</v>
          </cell>
          <cell r="C129" t="str">
            <v>Memasang 1 m' Pipa PVC tipe AW  Ø 1½"</v>
          </cell>
          <cell r="D129">
            <v>30000</v>
          </cell>
        </row>
        <row r="130">
          <cell r="B130" t="str">
            <v>PS 6.14</v>
          </cell>
          <cell r="C130" t="str">
            <v>Memasang 1 m' Pipa PVC tipe AW  Ø 2"</v>
          </cell>
          <cell r="D130">
            <v>41400</v>
          </cell>
        </row>
        <row r="131">
          <cell r="B131" t="str">
            <v>PS 6.15</v>
          </cell>
          <cell r="C131" t="str">
            <v>Memasang 1 m' Pipa PVC tipe AW  Ø 2½"</v>
          </cell>
          <cell r="D131">
            <v>37200</v>
          </cell>
        </row>
        <row r="132">
          <cell r="B132" t="str">
            <v>PS 6.16</v>
          </cell>
          <cell r="C132" t="str">
            <v>Memasang 1 m' Pipa PVC tipe AW  Ø 3"</v>
          </cell>
          <cell r="D132">
            <v>59710</v>
          </cell>
        </row>
        <row r="133">
          <cell r="B133" t="str">
            <v>PS 6.17</v>
          </cell>
          <cell r="C133" t="str">
            <v>Memasang 1 m' Pipa PVC tipe AW  Ø 4"</v>
          </cell>
          <cell r="D133">
            <v>65710</v>
          </cell>
        </row>
        <row r="134">
          <cell r="B134" t="str">
            <v>PS 6.18</v>
          </cell>
          <cell r="C134" t="str">
            <v>Memasang 1 m' Pipa Penyalur Air limbah jenis Pipa Tanah Ø15 cm</v>
          </cell>
          <cell r="D134">
            <v>124640</v>
          </cell>
        </row>
        <row r="135">
          <cell r="B135" t="str">
            <v>PS 6.19</v>
          </cell>
          <cell r="C135" t="str">
            <v>Memasang 1 m' Pipa Penyalur Air limbah jenis Pipa Tanah Ø20 cm</v>
          </cell>
          <cell r="D135">
            <v>144440</v>
          </cell>
        </row>
        <row r="136">
          <cell r="B136" t="str">
            <v>PS 6.20</v>
          </cell>
          <cell r="C136" t="str">
            <v>Memasang 1 m' Pipa Penyalur Air limbah jenis Pipa Tanah Ø30 cm</v>
          </cell>
          <cell r="D136">
            <v>163250</v>
          </cell>
        </row>
        <row r="137">
          <cell r="B137" t="str">
            <v>PS 6.26</v>
          </cell>
          <cell r="C137" t="str">
            <v>Memasang 1 m' Pipa Penyalur Air limbah jenis Pipa Tanah 1/2 Ø15 cm</v>
          </cell>
          <cell r="D137">
            <v>125630</v>
          </cell>
        </row>
        <row r="138">
          <cell r="B138" t="str">
            <v>PS 6.27</v>
          </cell>
          <cell r="C138" t="str">
            <v>Memasang 1 m' Pipa Penyalur Air limbah jenis Pipa Tanah 1/2 Ø20 cm</v>
          </cell>
          <cell r="D138">
            <v>128620</v>
          </cell>
        </row>
        <row r="139">
          <cell r="B139" t="str">
            <v>PS 6.28</v>
          </cell>
          <cell r="C139" t="str">
            <v>Memasang 1 m' Pipa Penyalur Air limbah jenis Pipa Tanah 1/2 Ø30 cm</v>
          </cell>
          <cell r="D139">
            <v>135550</v>
          </cell>
        </row>
        <row r="140">
          <cell r="B140" t="str">
            <v>PS 6.29</v>
          </cell>
          <cell r="C140" t="str">
            <v>Membuat 1 Unit Bak Kontrol (30x30) cm</v>
          </cell>
          <cell r="D140">
            <v>246630</v>
          </cell>
        </row>
        <row r="142">
          <cell r="B142" t="str">
            <v>PKK</v>
          </cell>
          <cell r="C142" t="str">
            <v>PEKERJAAN KUNCI DAN KACA (PKK)</v>
          </cell>
        </row>
        <row r="143">
          <cell r="B143" t="str">
            <v>PKK 6.2</v>
          </cell>
          <cell r="C143" t="str">
            <v>1 Buah Pasang Kunci Tanam Biasa</v>
          </cell>
          <cell r="D143">
            <v>144030</v>
          </cell>
        </row>
        <row r="144">
          <cell r="B144" t="str">
            <v>PKK 6.3</v>
          </cell>
          <cell r="C144" t="str">
            <v>1 Buah Pasang Kunci Tanam Kamar Mandi</v>
          </cell>
          <cell r="D144">
            <v>142390</v>
          </cell>
        </row>
        <row r="145">
          <cell r="B145" t="str">
            <v>PKK 6.5</v>
          </cell>
          <cell r="C145" t="str">
            <v>1 Pasang Engsel Pintu</v>
          </cell>
          <cell r="D145">
            <v>40750</v>
          </cell>
        </row>
        <row r="146">
          <cell r="B146" t="str">
            <v>PKK 6.6</v>
          </cell>
          <cell r="C146" t="str">
            <v>1 Pasang Engsel Jendela</v>
          </cell>
          <cell r="D146">
            <v>28660</v>
          </cell>
        </row>
        <row r="147">
          <cell r="B147" t="str">
            <v>PKK 6.7</v>
          </cell>
          <cell r="C147" t="str">
            <v>1 Pasang Hak Angin</v>
          </cell>
          <cell r="D147">
            <v>41250</v>
          </cell>
        </row>
        <row r="148">
          <cell r="B148" t="str">
            <v>PKK 6.8</v>
          </cell>
          <cell r="C148" t="str">
            <v>1 Buah Pasang Pegangan Jendela</v>
          </cell>
          <cell r="D148">
            <v>34150</v>
          </cell>
        </row>
        <row r="149">
          <cell r="B149" t="str">
            <v>PKK 6.10</v>
          </cell>
          <cell r="C149" t="str">
            <v>1 Buah Pasang Pegangan Pintu / Door Holder</v>
          </cell>
          <cell r="D149">
            <v>185830</v>
          </cell>
        </row>
        <row r="150">
          <cell r="B150" t="str">
            <v>PKK 6.12.A</v>
          </cell>
          <cell r="C150" t="str">
            <v>1 m2 Pasang Kaca Tebal 5 mm</v>
          </cell>
          <cell r="D150">
            <v>158610</v>
          </cell>
        </row>
        <row r="152">
          <cell r="B152" t="str">
            <v>PLL</v>
          </cell>
          <cell r="C152" t="str">
            <v xml:space="preserve">PEKERJAAN LANGIT-LANGIT / PLAFOND DAN DINDING PARTISI (PLL) </v>
          </cell>
        </row>
        <row r="153">
          <cell r="B153" t="str">
            <v>PLL 6.4.A</v>
          </cell>
          <cell r="C153" t="str">
            <v>Memasang 1 m2 Langit-langit gypsum board ukuran (120x240x9) mm, tebal 9 mm</v>
          </cell>
          <cell r="D153">
            <v>53190</v>
          </cell>
        </row>
        <row r="154">
          <cell r="B154" t="str">
            <v>PLL 6.4.D</v>
          </cell>
          <cell r="C154" t="str">
            <v>Memasang 1 m2 Langit-langit calsiboard ukuran (120x240x9) mm, tebal 9 mm</v>
          </cell>
          <cell r="D154">
            <v>66290</v>
          </cell>
        </row>
        <row r="155">
          <cell r="B155" t="str">
            <v>PLL 6.6.B</v>
          </cell>
          <cell r="C155" t="str">
            <v>Memasang 1 m' Plafond Gypsum Profil 4"</v>
          </cell>
          <cell r="D155">
            <v>28970</v>
          </cell>
        </row>
        <row r="156">
          <cell r="B156" t="str">
            <v>PLL Supl 6.1</v>
          </cell>
          <cell r="C156" t="str">
            <v>Memasang 1 m2 Rangka Plafond gypsum board / calsiboard</v>
          </cell>
          <cell r="D156">
            <v>80250</v>
          </cell>
        </row>
        <row r="158">
          <cell r="B158" t="str">
            <v>PK SUPL</v>
          </cell>
          <cell r="C158" t="str">
            <v>PEKERJAAN KELISTRIKAN / ELEKTRIKAL (PK SUPL)</v>
          </cell>
        </row>
        <row r="159">
          <cell r="B159" t="str">
            <v>PK Supl.1</v>
          </cell>
          <cell r="C159" t="str">
            <v>Pasang 1 Titik Instalasi Penerangan dan Stop Kontak dengan Kabel NYA 3x2.5 mm2</v>
          </cell>
          <cell r="D159">
            <v>317130</v>
          </cell>
        </row>
        <row r="160">
          <cell r="B160" t="str">
            <v>PK Supl.3</v>
          </cell>
          <cell r="C160" t="str">
            <v>Pasang 1 Buah Lampu TL 2x40 Watt</v>
          </cell>
          <cell r="D160">
            <v>313130</v>
          </cell>
        </row>
        <row r="161">
          <cell r="B161" t="str">
            <v>PK Supl.6</v>
          </cell>
          <cell r="C161" t="str">
            <v>Pasang 1 Buah Stop Kontak</v>
          </cell>
          <cell r="D161">
            <v>45280</v>
          </cell>
        </row>
        <row r="162">
          <cell r="B162" t="str">
            <v>PK Supl.7</v>
          </cell>
          <cell r="C162" t="str">
            <v>Pasang 1 Buah Saklar Tunggal</v>
          </cell>
          <cell r="D162">
            <v>41430</v>
          </cell>
        </row>
        <row r="163">
          <cell r="B163" t="str">
            <v>PK Supl.8</v>
          </cell>
          <cell r="C163" t="str">
            <v>Pasang 1 Buah Saklar Ganda</v>
          </cell>
          <cell r="D163">
            <v>45830</v>
          </cell>
        </row>
      </sheetData>
      <sheetData sheetId="5"/>
      <sheetData sheetId="6"/>
      <sheetData sheetId="7" refreshError="1"/>
      <sheetData sheetId="8" refreshError="1"/>
    </sheetDataSet>
  </externalBook>
</externalLink>
</file>

<file path=xl/externalLinks/externalLink2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BQ"/>
      <sheetName val="B.Kim2010"/>
      <sheetName val="Bahan"/>
      <sheetName val="UPAH"/>
      <sheetName val="B. Opr Alat"/>
      <sheetName val="D. H. Alat"/>
      <sheetName val="Volume"/>
      <sheetName val="Anl BOW"/>
      <sheetName val="EE"/>
      <sheetName val="Rekap"/>
      <sheetName val="oe"/>
      <sheetName val="HPS"/>
      <sheetName val="COR 123"/>
      <sheetName val="COR 136"/>
      <sheetName val="BATA 12"/>
      <sheetName val="BATA 14"/>
      <sheetName val="B.BELAH 14"/>
      <sheetName val="MORTAR 13"/>
      <sheetName val="MORTAR 14"/>
      <sheetName val="PLESTER 12"/>
      <sheetName val="PLESTER 14"/>
      <sheetName val="JADWAL"/>
      <sheetName val="HIT. BAHAN 1"/>
      <sheetName val="HITUNG BAHAN"/>
      <sheetName val="Jadwal Bahan"/>
      <sheetName val="Jadwal T.Kerja"/>
      <sheetName val="Jadwal Alat"/>
    </sheetNames>
    <sheetDataSet>
      <sheetData sheetId="0" refreshError="1"/>
      <sheetData sheetId="1">
        <row r="641">
          <cell r="C641">
            <v>1</v>
          </cell>
        </row>
        <row r="642">
          <cell r="C642">
            <v>2</v>
          </cell>
        </row>
        <row r="643">
          <cell r="C643">
            <v>3</v>
          </cell>
        </row>
        <row r="644">
          <cell r="C644">
            <v>4</v>
          </cell>
        </row>
        <row r="645">
          <cell r="C645">
            <v>5</v>
          </cell>
        </row>
        <row r="646">
          <cell r="C646">
            <v>6</v>
          </cell>
        </row>
        <row r="647">
          <cell r="C647">
            <v>7</v>
          </cell>
        </row>
        <row r="648">
          <cell r="C648">
            <v>8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il"/>
    </sheetNames>
    <sheetDataSet>
      <sheetData sheetId="0" refreshError="1"/>
    </sheetDataSet>
  </externalBook>
</externalLink>
</file>

<file path=xl/externalLinks/externalLink2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"/>
      <sheetName val="RAB"/>
      <sheetName val="rek_eri"/>
      <sheetName val="sub_eri"/>
      <sheetName val="em_ri_icu"/>
      <sheetName val="ANL"/>
      <sheetName val="anl.alm"/>
      <sheetName val="HARGA"/>
      <sheetName val="dk"/>
      <sheetName val="brsh"/>
      <sheetName val="Sheet1"/>
      <sheetName val="rek_rlakk"/>
      <sheetName val="sub_rlakk"/>
      <sheetName val="rd_lab_op_kk_cssd_ka"/>
      <sheetName val="gz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80">
          <cell r="E180">
            <v>150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ilisasi"/>
      <sheetName val="Quarry"/>
      <sheetName val="HARGA"/>
      <sheetName val="Agregat H K"/>
      <sheetName val="Agregat ABC"/>
      <sheetName val="4"/>
      <sheetName val="5"/>
      <sheetName val="6"/>
      <sheetName val="8"/>
      <sheetName val="anls"/>
      <sheetName val="alat"/>
      <sheetName val="H Print"/>
      <sheetName val="SNI"/>
      <sheetName val="SATUAN"/>
      <sheetName val="RAB"/>
      <sheetName val="Agregat A"/>
      <sheetName val="Agregat B"/>
      <sheetName val="Agregat C"/>
      <sheetName val="REKAP"/>
      <sheetName val="SCH"/>
      <sheetName val="VOL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  <sheetName val="HARGA"/>
      <sheetName val="Reka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alisa"/>
      <sheetName val="rekap"/>
      <sheetName val="rab pos tiket"/>
      <sheetName val="rab pagar tembok"/>
      <sheetName val="rab reklamasi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UPAH"/>
      <sheetName val="ANALISA"/>
      <sheetName val="RAB"/>
      <sheetName val="BAHAN"/>
      <sheetName val="QUARY"/>
    </sheetNames>
    <sheetDataSet>
      <sheetData sheetId="0" refreshError="1"/>
      <sheetData sheetId="1" refreshError="1"/>
      <sheetData sheetId="2" refreshError="1">
        <row r="257">
          <cell r="N257">
            <v>6301030.9199999999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y080671"/>
      <sheetName val="Rek-Str&amp;Arst"/>
      <sheetName val="Str&amp;arsitektur"/>
      <sheetName val="Rekap Prasarana"/>
      <sheetName val="Pek Prasarana"/>
      <sheetName val="Analisa "/>
      <sheetName val="Hrg Satuan &amp; Upah"/>
      <sheetName val="S Penawaran"/>
      <sheetName val="Dashboard"/>
      <sheetName val="Dashboard2"/>
    </sheetNames>
    <sheetDataSet>
      <sheetData sheetId="0" refreshError="1"/>
      <sheetData sheetId="1"/>
      <sheetData sheetId="2"/>
      <sheetData sheetId="3"/>
      <sheetData sheetId="4"/>
      <sheetData sheetId="5"/>
      <sheetData sheetId="6">
        <row r="67">
          <cell r="E67" t="str">
            <v>Jakarta, 10 Desember 1999</v>
          </cell>
        </row>
      </sheetData>
      <sheetData sheetId="7"/>
      <sheetData sheetId="8"/>
      <sheetData sheetId="9"/>
    </sheetDataSet>
  </externalBook>
</externalLink>
</file>

<file path=xl/externalLinks/externalLink2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"/>
      <sheetName val="Rekapitulasi"/>
      <sheetName val="Rab Sianjo"/>
      <sheetName val="APP"/>
      <sheetName val="Dafhrg"/>
      <sheetName val="DafhrgAPP"/>
      <sheetName val="Anhs"/>
      <sheetName val="AnhsAPP"/>
      <sheetName val="Biaya alat"/>
      <sheetName val="Anlalat"/>
      <sheetName val="Bya alat APP"/>
      <sheetName val="Prod.alat"/>
      <sheetName val="anls Hrga Sat Btn Cyclpe"/>
      <sheetName val="Neg"/>
      <sheetName val="AnlTeknis"/>
      <sheetName val="Sch"/>
    </sheetNames>
    <sheetDataSet>
      <sheetData sheetId="0"/>
      <sheetData sheetId="1"/>
      <sheetData sheetId="2"/>
      <sheetData sheetId="3"/>
      <sheetData sheetId="4">
        <row r="97">
          <cell r="H97">
            <v>15500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PIKUL"/>
      <sheetName val="INPUT TRANSPORTASI"/>
      <sheetName val="BIAYA PIKUL &amp; ANGKUT"/>
      <sheetName val="ANALISA PIKUL"/>
      <sheetName val="ANALISA TRANSPOR"/>
      <sheetName val="ANGKUT ALTERNATIF"/>
      <sheetName val="ANGKUT ALTERNATIF (2)"/>
      <sheetName val="ANGKUT ALTERNATIF (3)"/>
      <sheetName val="ANALISA  ANGKUT PER KG"/>
      <sheetName val="ANALISA  ANGKUT PER KG RUDY"/>
      <sheetName val="GALIAN MEKANIS"/>
      <sheetName val="PEMBENTUKAN JALAN"/>
      <sheetName val="ALAT"/>
      <sheetName val="Basic Price"/>
      <sheetName val="Plat Beton"/>
      <sheetName val="S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"/>
    </sheetNames>
    <sheetDataSet>
      <sheetData sheetId="0">
        <row r="14">
          <cell r="H14">
            <v>41360</v>
          </cell>
        </row>
      </sheetData>
      <sheetData sheetId="1"/>
    </sheetDataSet>
  </externalBook>
</externalLink>
</file>

<file path=xl/externalLinks/externalLink2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H"/>
    </sheetNames>
    <sheetDataSet>
      <sheetData sheetId="0" refreshError="1"/>
    </sheetDataSet>
  </externalBook>
</externalLink>
</file>

<file path=xl/externalLinks/externalLink2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C (4)"/>
      <sheetName val="Tawar (4)"/>
      <sheetName val="TSC (3)"/>
      <sheetName val="Tawar (3)"/>
      <sheetName val="TSC (2)"/>
      <sheetName val="TSC"/>
      <sheetName val="Tawar (2)"/>
      <sheetName val="ts"/>
      <sheetName val="Tawar"/>
      <sheetName val="ts "/>
      <sheetName val="Sheet1"/>
      <sheetName val="Sheet2"/>
      <sheetName val="Sheet3"/>
      <sheetName val="TSC (5)"/>
      <sheetName val="Tawar (5)"/>
      <sheetName val="TSC (7)"/>
      <sheetName val="Tawar (7)"/>
      <sheetName val="TSC (6)"/>
      <sheetName val="Tawar (6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">
          <cell r="G1" t="str">
            <v>rh\d\j\Angg 2007\dlk bt nanggar</v>
          </cell>
        </row>
        <row r="2">
          <cell r="A2" t="str">
            <v>JADWAL PELAKSANAAN (TIME SCHEDULE)</v>
          </cell>
        </row>
        <row r="4">
          <cell r="A4" t="str">
            <v>Program</v>
          </cell>
          <cell r="B4" t="str">
            <v>:</v>
          </cell>
          <cell r="C4" t="str">
            <v xml:space="preserve">Program Pembangunan Jalan dan Jembatan </v>
          </cell>
        </row>
        <row r="5">
          <cell r="A5" t="str">
            <v>Nama Kegiatan</v>
          </cell>
          <cell r="B5" t="str">
            <v>:</v>
          </cell>
          <cell r="C5" t="str">
            <v>Perkerasan Jalan Gonting Bulu - Simangaronsang</v>
          </cell>
          <cell r="AJ5">
            <v>2.7272701263427734E-3</v>
          </cell>
        </row>
        <row r="6">
          <cell r="A6" t="str">
            <v>Prop. / Kab</v>
          </cell>
          <cell r="B6" t="str">
            <v>:</v>
          </cell>
          <cell r="C6" t="str">
            <v>Sumatera Utara / Humbang Hasundutan</v>
          </cell>
        </row>
        <row r="7">
          <cell r="A7" t="str">
            <v>Kecamatan</v>
          </cell>
          <cell r="B7" t="str">
            <v>:</v>
          </cell>
          <cell r="C7" t="str">
            <v xml:space="preserve">Doloksanggul </v>
          </cell>
        </row>
        <row r="8">
          <cell r="A8" t="str">
            <v>Volume</v>
          </cell>
          <cell r="B8" t="str">
            <v>:</v>
          </cell>
          <cell r="C8" t="str">
            <v>7.186 x 6,00 M</v>
          </cell>
        </row>
        <row r="10">
          <cell r="D10" t="str">
            <v/>
          </cell>
          <cell r="E10" t="str">
            <v/>
          </cell>
          <cell r="I10" t="str">
            <v>MINGGU</v>
          </cell>
          <cell r="J10" t="str">
            <v>MINGGU</v>
          </cell>
          <cell r="X10" t="str">
            <v>KETERANGAN</v>
          </cell>
          <cell r="AC10">
            <v>22.5</v>
          </cell>
        </row>
        <row r="11">
          <cell r="A11" t="str">
            <v>No. Mata</v>
          </cell>
          <cell r="B11" t="str">
            <v>Uraian</v>
          </cell>
          <cell r="D11" t="str">
            <v>Satuan</v>
          </cell>
          <cell r="E11" t="str">
            <v>Perkiraan</v>
          </cell>
          <cell r="F11" t="str">
            <v>Harga</v>
          </cell>
          <cell r="G11" t="str">
            <v>Jumlah</v>
          </cell>
        </row>
        <row r="12">
          <cell r="A12" t="str">
            <v>Pembayaran</v>
          </cell>
          <cell r="E12" t="str">
            <v>Kuantitas</v>
          </cell>
          <cell r="F12" t="str">
            <v>Satuan</v>
          </cell>
          <cell r="G12" t="str">
            <v>Harga-Harga</v>
          </cell>
        </row>
        <row r="13">
          <cell r="F13" t="str">
            <v>(Rupiah)</v>
          </cell>
          <cell r="G13" t="str">
            <v>(Rupiah)</v>
          </cell>
          <cell r="I13" t="str">
            <v>(%)</v>
          </cell>
          <cell r="J13">
            <v>1</v>
          </cell>
          <cell r="K13">
            <v>2</v>
          </cell>
          <cell r="L13">
            <v>3</v>
          </cell>
          <cell r="M13">
            <v>4</v>
          </cell>
          <cell r="N13">
            <v>5</v>
          </cell>
          <cell r="O13">
            <v>6</v>
          </cell>
          <cell r="P13">
            <v>7</v>
          </cell>
          <cell r="Q13">
            <v>8</v>
          </cell>
          <cell r="R13">
            <v>9</v>
          </cell>
          <cell r="S13">
            <v>10</v>
          </cell>
          <cell r="T13">
            <v>11</v>
          </cell>
          <cell r="U13">
            <v>12</v>
          </cell>
          <cell r="V13">
            <v>13</v>
          </cell>
          <cell r="W13">
            <v>14</v>
          </cell>
        </row>
        <row r="14">
          <cell r="A14" t="str">
            <v>a</v>
          </cell>
          <cell r="C14" t="str">
            <v>b</v>
          </cell>
          <cell r="D14" t="str">
            <v>c</v>
          </cell>
          <cell r="E14" t="str">
            <v>d</v>
          </cell>
          <cell r="F14" t="str">
            <v>e</v>
          </cell>
          <cell r="G14" t="str">
            <v>f = (d x e)</v>
          </cell>
          <cell r="AB14">
            <v>2.7272701263427734E-3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</sheetDataSet>
  </externalBook>
</externalLink>
</file>

<file path=xl/externalLinks/externalLink2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nl.alm"/>
      <sheetName val="ANALISA SNI"/>
      <sheetName val="rab RSU Bt bara"/>
      <sheetName val="sub @RSU. Bt bara"/>
      <sheetName val="@RSU. Bt bara "/>
      <sheetName val="Sheet1"/>
    </sheetNames>
    <sheetDataSet>
      <sheetData sheetId="0">
        <row r="9">
          <cell r="E9">
            <v>70500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BQ"/>
      <sheetName val="TKDN"/>
      <sheetName val="Perhit"/>
      <sheetName val="DLLP"/>
      <sheetName val="Sched"/>
      <sheetName val="Sch ALat"/>
      <sheetName val="Hitalat"/>
      <sheetName val="Ans H.Stn"/>
      <sheetName val="UTAHS"/>
      <sheetName val="SchMat"/>
      <sheetName val="Mat"/>
      <sheetName val="Dftr Bhn"/>
      <sheetName val="AnK3"/>
      <sheetName val="QUARRY"/>
      <sheetName val="AggABS"/>
      <sheetName val="AnlAlat"/>
      <sheetName val="Mob"/>
      <sheetName val="KKPPB"/>
      <sheetName val="DMPU"/>
      <sheetName val="DUP"/>
      <sheetName val="DUSIP"/>
      <sheetName val="DUPSUBKON"/>
    </sheetNames>
    <sheetDataSet>
      <sheetData sheetId="0">
        <row r="8">
          <cell r="B8" t="str">
            <v>No. Paket Kontrak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E12" t="str">
            <v>Pekerja</v>
          </cell>
          <cell r="H12" t="str">
            <v>L01</v>
          </cell>
          <cell r="I12" t="str">
            <v>Jam</v>
          </cell>
          <cell r="J12">
            <v>6200</v>
          </cell>
        </row>
        <row r="13">
          <cell r="E13" t="str">
            <v>Tukang</v>
          </cell>
          <cell r="H13" t="str">
            <v>L02</v>
          </cell>
          <cell r="I13" t="str">
            <v>Jam</v>
          </cell>
          <cell r="J13">
            <v>11700</v>
          </cell>
        </row>
        <row r="14">
          <cell r="E14" t="str">
            <v>Mandor</v>
          </cell>
          <cell r="H14" t="str">
            <v>L03</v>
          </cell>
          <cell r="I14" t="str">
            <v>Jam</v>
          </cell>
          <cell r="J14">
            <v>9000</v>
          </cell>
        </row>
        <row r="15">
          <cell r="E15" t="str">
            <v>Operator</v>
          </cell>
          <cell r="H15" t="str">
            <v>L04</v>
          </cell>
          <cell r="I15" t="str">
            <v>Jam</v>
          </cell>
          <cell r="J15">
            <v>14700</v>
          </cell>
        </row>
        <row r="16">
          <cell r="E16" t="str">
            <v>Pembantu Operator</v>
          </cell>
          <cell r="H16" t="str">
            <v>L05</v>
          </cell>
          <cell r="I16" t="str">
            <v>Jam</v>
          </cell>
          <cell r="J16">
            <v>11450</v>
          </cell>
        </row>
        <row r="17">
          <cell r="E17" t="str">
            <v>Mekanik</v>
          </cell>
          <cell r="H17" t="str">
            <v>L06</v>
          </cell>
          <cell r="I17" t="str">
            <v>Jam</v>
          </cell>
          <cell r="J17">
            <v>13050</v>
          </cell>
        </row>
        <row r="18">
          <cell r="E18" t="str">
            <v>Pembantu Mekanik</v>
          </cell>
          <cell r="H18" t="str">
            <v>L07</v>
          </cell>
          <cell r="I18" t="str">
            <v>Jam</v>
          </cell>
          <cell r="J18">
            <v>10200</v>
          </cell>
        </row>
        <row r="19">
          <cell r="E19" t="str">
            <v>Sopir / Driver</v>
          </cell>
          <cell r="H19" t="str">
            <v>L08</v>
          </cell>
          <cell r="I19" t="str">
            <v>Jam</v>
          </cell>
          <cell r="J19">
            <v>11450</v>
          </cell>
        </row>
        <row r="20">
          <cell r="E20" t="str">
            <v>Pembantu Sopir / Driver</v>
          </cell>
          <cell r="H20" t="str">
            <v>L09</v>
          </cell>
          <cell r="I20" t="str">
            <v>Jam</v>
          </cell>
          <cell r="J20">
            <v>10200</v>
          </cell>
        </row>
        <row r="21">
          <cell r="E21" t="str">
            <v>Kepala Tukang</v>
          </cell>
          <cell r="H21" t="str">
            <v>L10</v>
          </cell>
          <cell r="I21" t="str">
            <v>Jam</v>
          </cell>
          <cell r="J21">
            <v>13100</v>
          </cell>
        </row>
        <row r="23">
          <cell r="J23" t="str">
            <v>Jakarta, 08 April 2011</v>
          </cell>
        </row>
        <row r="24">
          <cell r="J24" t="str">
            <v>PT. SUMBER BATU</v>
          </cell>
        </row>
        <row r="30">
          <cell r="J30" t="str">
            <v>PROF. DR. KRHT. T. SINAMBELA K.</v>
          </cell>
        </row>
        <row r="31">
          <cell r="J31" t="str">
            <v>Direktur Utama</v>
          </cell>
        </row>
        <row r="34">
          <cell r="F34" t="str">
            <v>:</v>
          </cell>
          <cell r="G34" t="str">
            <v>PT. SUMBER BATU</v>
          </cell>
        </row>
        <row r="35">
          <cell r="F35" t="str">
            <v>:</v>
          </cell>
          <cell r="G35" t="str">
            <v>PEMELIHARAAN BERKALA JALAN BTS. KOTA MEDAN - BTS. KABUPATEN KARO</v>
          </cell>
        </row>
        <row r="36">
          <cell r="F36" t="str">
            <v>:</v>
          </cell>
          <cell r="G36" t="str">
            <v>SUMATERA UTARA</v>
          </cell>
        </row>
        <row r="38">
          <cell r="E38" t="str">
            <v>Uraian</v>
          </cell>
          <cell r="H38" t="str">
            <v>Kode</v>
          </cell>
          <cell r="I38" t="str">
            <v>Satuan</v>
          </cell>
          <cell r="J38" t="str">
            <v>Harga Satuan          Dasar                                  ( Rp. )</v>
          </cell>
        </row>
        <row r="41">
          <cell r="E41" t="str">
            <v>BAHAN</v>
          </cell>
          <cell r="J41">
            <v>0</v>
          </cell>
        </row>
        <row r="42">
          <cell r="E42" t="str">
            <v>Pasir</v>
          </cell>
          <cell r="H42" t="str">
            <v>M01</v>
          </cell>
          <cell r="I42" t="str">
            <v>M³</v>
          </cell>
          <cell r="J42">
            <v>50200</v>
          </cell>
        </row>
        <row r="43">
          <cell r="E43" t="str">
            <v>Pasir Beton</v>
          </cell>
          <cell r="H43" t="str">
            <v>M02</v>
          </cell>
          <cell r="I43" t="str">
            <v>M³</v>
          </cell>
          <cell r="J43">
            <v>90100</v>
          </cell>
        </row>
        <row r="44">
          <cell r="E44" t="str">
            <v>Pasir Urug</v>
          </cell>
          <cell r="H44" t="str">
            <v>M03</v>
          </cell>
          <cell r="I44" t="str">
            <v>M³</v>
          </cell>
          <cell r="J44">
            <v>57800</v>
          </cell>
        </row>
        <row r="45">
          <cell r="E45" t="str">
            <v>Kerikil / Batu Pecah</v>
          </cell>
          <cell r="H45" t="str">
            <v>M04</v>
          </cell>
          <cell r="I45" t="str">
            <v>M³</v>
          </cell>
          <cell r="J45">
            <v>107700</v>
          </cell>
        </row>
        <row r="46">
          <cell r="E46" t="str">
            <v>Agregat Pecah mesin 22 - 30 mm</v>
          </cell>
          <cell r="H46" t="str">
            <v>M05</v>
          </cell>
          <cell r="I46" t="str">
            <v>M³</v>
          </cell>
          <cell r="J46">
            <v>107700</v>
          </cell>
        </row>
        <row r="47">
          <cell r="E47" t="str">
            <v>Agregat Pecah mesin 5 - 10 &amp; 10 - 14 mm</v>
          </cell>
          <cell r="H47" t="str">
            <v>M06</v>
          </cell>
          <cell r="I47" t="str">
            <v>M³</v>
          </cell>
          <cell r="J47">
            <v>118200</v>
          </cell>
        </row>
        <row r="48">
          <cell r="E48" t="str">
            <v>Agregat Pecah mesin 5-10 &amp; 10-14 &amp; 14-22 mm</v>
          </cell>
          <cell r="H48" t="str">
            <v>M07</v>
          </cell>
          <cell r="I48" t="str">
            <v>M³</v>
          </cell>
          <cell r="J48">
            <v>118200</v>
          </cell>
        </row>
        <row r="49">
          <cell r="E49" t="str">
            <v>Agregat Pecah mesin 0 - 5 mm</v>
          </cell>
          <cell r="H49" t="str">
            <v>M08</v>
          </cell>
          <cell r="I49" t="str">
            <v>M³</v>
          </cell>
          <cell r="J49">
            <v>118200</v>
          </cell>
        </row>
        <row r="50">
          <cell r="E50" t="str">
            <v>Agregat Kasar</v>
          </cell>
          <cell r="H50" t="str">
            <v>M09</v>
          </cell>
          <cell r="I50" t="str">
            <v>M³</v>
          </cell>
          <cell r="J50">
            <v>107700</v>
          </cell>
        </row>
        <row r="51">
          <cell r="E51" t="str">
            <v>Agregat Halus</v>
          </cell>
          <cell r="H51" t="str">
            <v>M10</v>
          </cell>
          <cell r="I51" t="str">
            <v>M³</v>
          </cell>
          <cell r="J51">
            <v>118200</v>
          </cell>
        </row>
        <row r="52">
          <cell r="E52" t="str">
            <v>Agregat Base kelas A</v>
          </cell>
          <cell r="H52" t="str">
            <v>M11</v>
          </cell>
          <cell r="I52" t="str">
            <v>M³</v>
          </cell>
          <cell r="J52">
            <v>110393.64</v>
          </cell>
        </row>
        <row r="53">
          <cell r="E53" t="str">
            <v>Agregat Base kelas B</v>
          </cell>
          <cell r="H53" t="str">
            <v>M12</v>
          </cell>
          <cell r="I53" t="str">
            <v>M³</v>
          </cell>
          <cell r="J53">
            <v>78710.94</v>
          </cell>
        </row>
        <row r="54">
          <cell r="E54" t="str">
            <v>Agregat Base kelas S</v>
          </cell>
          <cell r="H54" t="str">
            <v>M13</v>
          </cell>
          <cell r="I54" t="str">
            <v>M³</v>
          </cell>
          <cell r="J54">
            <v>70412.259999999995</v>
          </cell>
        </row>
        <row r="55">
          <cell r="E55" t="str">
            <v>Sirtu</v>
          </cell>
          <cell r="H55" t="str">
            <v>M14</v>
          </cell>
          <cell r="I55" t="str">
            <v>M³</v>
          </cell>
          <cell r="J55">
            <v>41100</v>
          </cell>
        </row>
        <row r="56">
          <cell r="E56" t="str">
            <v>Gravel</v>
          </cell>
          <cell r="H56" t="str">
            <v>M15</v>
          </cell>
          <cell r="I56" t="str">
            <v>M³</v>
          </cell>
          <cell r="J56">
            <v>51500</v>
          </cell>
        </row>
        <row r="57">
          <cell r="E57" t="str">
            <v>Tanah Timbun</v>
          </cell>
          <cell r="H57" t="str">
            <v>M16</v>
          </cell>
          <cell r="I57" t="str">
            <v>M³</v>
          </cell>
          <cell r="J57">
            <v>12500</v>
          </cell>
        </row>
        <row r="58">
          <cell r="E58" t="str">
            <v>Material Pilihan</v>
          </cell>
          <cell r="H58" t="str">
            <v>M17</v>
          </cell>
          <cell r="I58" t="str">
            <v>M³</v>
          </cell>
          <cell r="J58">
            <v>15000</v>
          </cell>
        </row>
        <row r="59">
          <cell r="E59" t="str">
            <v>Bahan Porous</v>
          </cell>
          <cell r="H59" t="str">
            <v>M18</v>
          </cell>
          <cell r="I59" t="str">
            <v>M³</v>
          </cell>
          <cell r="J59">
            <v>116770.54000000001</v>
          </cell>
        </row>
        <row r="60">
          <cell r="E60" t="str">
            <v>Filler</v>
          </cell>
          <cell r="H60" t="str">
            <v>M19</v>
          </cell>
          <cell r="I60" t="str">
            <v>Kg</v>
          </cell>
          <cell r="J60">
            <v>1200</v>
          </cell>
        </row>
        <row r="61">
          <cell r="E61" t="str">
            <v>Batu Kali</v>
          </cell>
          <cell r="H61" t="str">
            <v>M20</v>
          </cell>
          <cell r="I61" t="str">
            <v>M³</v>
          </cell>
          <cell r="J61">
            <v>98700</v>
          </cell>
        </row>
        <row r="62">
          <cell r="E62" t="str">
            <v>Kawat Beton</v>
          </cell>
          <cell r="H62" t="str">
            <v>M21</v>
          </cell>
          <cell r="I62" t="str">
            <v>Kg</v>
          </cell>
          <cell r="J62">
            <v>15000</v>
          </cell>
        </row>
        <row r="63">
          <cell r="E63" t="str">
            <v>Kawat Bronjong</v>
          </cell>
          <cell r="H63" t="str">
            <v>M22</v>
          </cell>
          <cell r="I63" t="str">
            <v>Kg</v>
          </cell>
          <cell r="J63">
            <v>12500</v>
          </cell>
        </row>
        <row r="64">
          <cell r="E64" t="str">
            <v>Baja Tulangan BJ 24 Polos</v>
          </cell>
          <cell r="H64" t="str">
            <v>M23</v>
          </cell>
          <cell r="I64" t="str">
            <v>Kg</v>
          </cell>
          <cell r="J64">
            <v>7500</v>
          </cell>
        </row>
        <row r="65">
          <cell r="E65" t="str">
            <v>Baja Tulangan BJ 32 Polos</v>
          </cell>
          <cell r="H65" t="str">
            <v>M24</v>
          </cell>
          <cell r="I65" t="str">
            <v>Kg</v>
          </cell>
          <cell r="J65">
            <v>8000</v>
          </cell>
        </row>
        <row r="66">
          <cell r="E66" t="str">
            <v>Baja Tulangan BJ 32 Ulir</v>
          </cell>
          <cell r="H66" t="str">
            <v>M25</v>
          </cell>
          <cell r="I66" t="str">
            <v>Kg</v>
          </cell>
          <cell r="J66">
            <v>8500</v>
          </cell>
        </row>
        <row r="67">
          <cell r="E67" t="str">
            <v>Baja Prategang</v>
          </cell>
          <cell r="H67" t="str">
            <v>M26</v>
          </cell>
          <cell r="I67" t="str">
            <v>Kg</v>
          </cell>
          <cell r="J67">
            <v>64500</v>
          </cell>
        </row>
        <row r="68">
          <cell r="E68" t="str">
            <v>Baja Struktur BJ50</v>
          </cell>
          <cell r="H68" t="str">
            <v>M27</v>
          </cell>
          <cell r="I68" t="str">
            <v>Kg</v>
          </cell>
          <cell r="J68">
            <v>22500</v>
          </cell>
        </row>
        <row r="69">
          <cell r="E69" t="str">
            <v>Baja Struktur tegangan leleh 2800 kg/cm2</v>
          </cell>
          <cell r="H69" t="str">
            <v>M28</v>
          </cell>
          <cell r="I69" t="str">
            <v>Kg</v>
          </cell>
          <cell r="J69">
            <v>23577.3</v>
          </cell>
        </row>
        <row r="70">
          <cell r="E70" t="str">
            <v>Plat Baja</v>
          </cell>
          <cell r="H70" t="str">
            <v>M29</v>
          </cell>
          <cell r="I70" t="str">
            <v>Kg</v>
          </cell>
          <cell r="J70">
            <v>13500</v>
          </cell>
        </row>
        <row r="71">
          <cell r="E71" t="str">
            <v>Pelat Rambu</v>
          </cell>
          <cell r="H71" t="str">
            <v>M30</v>
          </cell>
          <cell r="I71" t="str">
            <v>Buah</v>
          </cell>
          <cell r="J71">
            <v>350000</v>
          </cell>
        </row>
        <row r="72">
          <cell r="E72" t="str">
            <v>Beton K600</v>
          </cell>
          <cell r="H72" t="str">
            <v>M31</v>
          </cell>
          <cell r="I72" t="str">
            <v>M3</v>
          </cell>
          <cell r="J72">
            <v>2100000</v>
          </cell>
        </row>
        <row r="73">
          <cell r="E73" t="str">
            <v>Beton K300</v>
          </cell>
          <cell r="H73" t="str">
            <v>M32</v>
          </cell>
          <cell r="I73" t="str">
            <v>M3</v>
          </cell>
          <cell r="J73">
            <v>1317407.81</v>
          </cell>
        </row>
        <row r="74">
          <cell r="E74" t="str">
            <v>Aspal</v>
          </cell>
          <cell r="G74" t="str">
            <v>per Kg</v>
          </cell>
          <cell r="H74" t="str">
            <v>M33</v>
          </cell>
          <cell r="I74" t="str">
            <v>Kg</v>
          </cell>
          <cell r="J74">
            <v>8300</v>
          </cell>
        </row>
        <row r="75">
          <cell r="E75" t="str">
            <v>Aspal Minyak</v>
          </cell>
          <cell r="H75" t="str">
            <v>M34</v>
          </cell>
          <cell r="I75" t="str">
            <v>Ton</v>
          </cell>
          <cell r="J75">
            <v>8300000</v>
          </cell>
        </row>
        <row r="76">
          <cell r="E76" t="str">
            <v>Bensin</v>
          </cell>
          <cell r="H76" t="str">
            <v>M35</v>
          </cell>
          <cell r="I76" t="str">
            <v>Ltr</v>
          </cell>
          <cell r="J76">
            <v>6500</v>
          </cell>
        </row>
        <row r="77">
          <cell r="E77" t="str">
            <v>Solar</v>
          </cell>
          <cell r="H77" t="str">
            <v>M36</v>
          </cell>
          <cell r="I77" t="str">
            <v>Ltr</v>
          </cell>
          <cell r="J77">
            <v>7000</v>
          </cell>
        </row>
        <row r="78">
          <cell r="E78" t="str">
            <v>Kerosene</v>
          </cell>
          <cell r="H78" t="str">
            <v>M37</v>
          </cell>
          <cell r="I78" t="str">
            <v>Ltr</v>
          </cell>
          <cell r="J78">
            <v>7000</v>
          </cell>
        </row>
        <row r="79">
          <cell r="E79" t="str">
            <v>Minyak Pelumas</v>
          </cell>
          <cell r="H79" t="str">
            <v>M38</v>
          </cell>
          <cell r="I79" t="str">
            <v>Ltr</v>
          </cell>
          <cell r="J79">
            <v>33000</v>
          </cell>
        </row>
        <row r="80">
          <cell r="E80" t="str">
            <v>Semen</v>
          </cell>
          <cell r="H80" t="str">
            <v>M39</v>
          </cell>
          <cell r="I80" t="str">
            <v>Kg</v>
          </cell>
          <cell r="J80">
            <v>1200</v>
          </cell>
        </row>
        <row r="81">
          <cell r="E81" t="str">
            <v>Bahan anti pengelupasan</v>
          </cell>
          <cell r="H81" t="str">
            <v>M40</v>
          </cell>
          <cell r="I81" t="str">
            <v>Kg</v>
          </cell>
          <cell r="J81">
            <v>50000</v>
          </cell>
        </row>
        <row r="82">
          <cell r="E82" t="str">
            <v>Geotextile</v>
          </cell>
          <cell r="H82" t="str">
            <v>M41</v>
          </cell>
          <cell r="I82" t="str">
            <v>M2</v>
          </cell>
          <cell r="J82">
            <v>20000</v>
          </cell>
        </row>
        <row r="83">
          <cell r="E83" t="str">
            <v>Geogrid</v>
          </cell>
          <cell r="H83" t="str">
            <v>M42</v>
          </cell>
          <cell r="I83" t="str">
            <v>M2</v>
          </cell>
          <cell r="J83">
            <v>45000</v>
          </cell>
        </row>
        <row r="84">
          <cell r="E84" t="str">
            <v>Karung Goni</v>
          </cell>
          <cell r="H84" t="str">
            <v>M43</v>
          </cell>
          <cell r="I84" t="str">
            <v>Buah</v>
          </cell>
          <cell r="J84">
            <v>2500</v>
          </cell>
        </row>
        <row r="85">
          <cell r="E85" t="str">
            <v>Cat Marka Thermoplastic</v>
          </cell>
          <cell r="H85" t="str">
            <v>M44</v>
          </cell>
          <cell r="I85" t="str">
            <v>Kg</v>
          </cell>
          <cell r="J85">
            <v>45000</v>
          </cell>
        </row>
        <row r="86">
          <cell r="E86" t="str">
            <v>Thinner</v>
          </cell>
          <cell r="H86" t="str">
            <v>M45</v>
          </cell>
          <cell r="I86" t="str">
            <v>Liter</v>
          </cell>
          <cell r="J86">
            <v>15000</v>
          </cell>
        </row>
        <row r="87">
          <cell r="E87" t="str">
            <v>Glass bead</v>
          </cell>
          <cell r="H87" t="str">
            <v>M46</v>
          </cell>
          <cell r="I87" t="str">
            <v>Kg</v>
          </cell>
          <cell r="J87">
            <v>25000</v>
          </cell>
        </row>
        <row r="88">
          <cell r="E88" t="str">
            <v>Marmer</v>
          </cell>
          <cell r="H88" t="str">
            <v>M47</v>
          </cell>
          <cell r="I88" t="str">
            <v>M2</v>
          </cell>
          <cell r="J88">
            <v>1500000</v>
          </cell>
        </row>
        <row r="89">
          <cell r="E89" t="str">
            <v>Mur / Baut</v>
          </cell>
          <cell r="H89" t="str">
            <v>M48</v>
          </cell>
          <cell r="I89" t="str">
            <v>Kg</v>
          </cell>
          <cell r="J89">
            <v>13500</v>
          </cell>
        </row>
        <row r="90">
          <cell r="E90" t="str">
            <v>Kayu Perancah dan/atau Bekisting</v>
          </cell>
          <cell r="H90" t="str">
            <v>M49</v>
          </cell>
          <cell r="I90" t="str">
            <v>M³</v>
          </cell>
          <cell r="J90">
            <v>1900000</v>
          </cell>
        </row>
        <row r="91">
          <cell r="E91" t="str">
            <v>Plat Beugel + Baut</v>
          </cell>
          <cell r="H91" t="str">
            <v>M50</v>
          </cell>
          <cell r="I91" t="str">
            <v>Buah</v>
          </cell>
          <cell r="J91">
            <v>14000</v>
          </cell>
        </row>
        <row r="92">
          <cell r="E92" t="str">
            <v>Paku</v>
          </cell>
          <cell r="H92" t="str">
            <v>M51</v>
          </cell>
          <cell r="I92" t="str">
            <v>Kg</v>
          </cell>
          <cell r="J92">
            <v>13500</v>
          </cell>
        </row>
        <row r="93">
          <cell r="J93" t="str">
            <v>Jakarta, 08 April 2011</v>
          </cell>
        </row>
        <row r="94">
          <cell r="J94" t="str">
            <v>PT. SUMBER BATU</v>
          </cell>
        </row>
        <row r="99">
          <cell r="J99" t="str">
            <v>PROF. DR. KRHT. T. SINAMBELA K.</v>
          </cell>
        </row>
        <row r="100">
          <cell r="J100" t="str">
            <v>Direktur Utama</v>
          </cell>
        </row>
        <row r="103">
          <cell r="F103" t="str">
            <v>:</v>
          </cell>
          <cell r="G103" t="str">
            <v>PT. SUMBER BATU</v>
          </cell>
        </row>
        <row r="104">
          <cell r="F104" t="str">
            <v>:</v>
          </cell>
          <cell r="G104" t="str">
            <v>PEMELIHARAAN BERKALA JALAN BTS. KOTA MEDAN - BTS. KABUPATEN KARO</v>
          </cell>
        </row>
        <row r="105">
          <cell r="F105" t="str">
            <v>:</v>
          </cell>
          <cell r="G105" t="str">
            <v>SUMATERA UTARA</v>
          </cell>
        </row>
        <row r="107">
          <cell r="E107" t="str">
            <v>Uraian</v>
          </cell>
          <cell r="H107" t="str">
            <v>Kode</v>
          </cell>
          <cell r="I107" t="str">
            <v>Satuan</v>
          </cell>
          <cell r="J107" t="str">
            <v>Harga Satuan          Dasar                                  ( Rp. )</v>
          </cell>
        </row>
        <row r="110">
          <cell r="E110" t="str">
            <v>ALAT</v>
          </cell>
        </row>
        <row r="111">
          <cell r="E111" t="str">
            <v>ASPHALT MIXING PLANT</v>
          </cell>
          <cell r="H111" t="str">
            <v>E01</v>
          </cell>
          <cell r="I111" t="str">
            <v>Jam</v>
          </cell>
          <cell r="J111">
            <v>3726400</v>
          </cell>
        </row>
        <row r="112">
          <cell r="E112" t="str">
            <v>ASPHALT FINISHER</v>
          </cell>
          <cell r="H112" t="str">
            <v>E02</v>
          </cell>
          <cell r="I112" t="str">
            <v>Jam</v>
          </cell>
          <cell r="J112">
            <v>261600</v>
          </cell>
        </row>
        <row r="113">
          <cell r="E113" t="str">
            <v>ASPHALT SPRAYER</v>
          </cell>
          <cell r="H113" t="str">
            <v>E03</v>
          </cell>
          <cell r="I113" t="str">
            <v>Jam</v>
          </cell>
          <cell r="J113">
            <v>73200</v>
          </cell>
        </row>
        <row r="114">
          <cell r="E114" t="str">
            <v>BULLDOZER 100-150 HP</v>
          </cell>
          <cell r="H114" t="str">
            <v>E04</v>
          </cell>
          <cell r="I114" t="str">
            <v>Jam</v>
          </cell>
          <cell r="J114">
            <v>404900</v>
          </cell>
        </row>
        <row r="115">
          <cell r="E115" t="str">
            <v>COMPRESSOR</v>
          </cell>
          <cell r="H115" t="str">
            <v>E05</v>
          </cell>
          <cell r="I115" t="str">
            <v>Jam</v>
          </cell>
          <cell r="J115">
            <v>164500</v>
          </cell>
        </row>
        <row r="116">
          <cell r="E116" t="str">
            <v>CONCRETE MIXER</v>
          </cell>
          <cell r="H116" t="str">
            <v>E06</v>
          </cell>
          <cell r="I116" t="str">
            <v>Jam</v>
          </cell>
          <cell r="J116">
            <v>48800</v>
          </cell>
        </row>
        <row r="117">
          <cell r="E117" t="str">
            <v>CRANE 10 -15 TON</v>
          </cell>
          <cell r="H117" t="str">
            <v>E07</v>
          </cell>
          <cell r="I117" t="str">
            <v>Jam</v>
          </cell>
          <cell r="J117">
            <v>357300</v>
          </cell>
        </row>
        <row r="118">
          <cell r="E118" t="str">
            <v>DUMP TRUCK 3 - 4 M3</v>
          </cell>
          <cell r="H118" t="str">
            <v>E08</v>
          </cell>
          <cell r="I118" t="str">
            <v>Jam</v>
          </cell>
          <cell r="J118">
            <v>195900</v>
          </cell>
        </row>
        <row r="119">
          <cell r="E119" t="str">
            <v>DUMP TRUCK</v>
          </cell>
          <cell r="H119" t="str">
            <v>E09</v>
          </cell>
          <cell r="I119" t="str">
            <v>Jam</v>
          </cell>
          <cell r="J119">
            <v>240700</v>
          </cell>
        </row>
        <row r="120">
          <cell r="E120" t="str">
            <v>TRONTON</v>
          </cell>
          <cell r="H120" t="str">
            <v>E10</v>
          </cell>
          <cell r="I120" t="str">
            <v>Jam</v>
          </cell>
          <cell r="J120">
            <v>540500</v>
          </cell>
        </row>
        <row r="121">
          <cell r="E121" t="str">
            <v>EXCAVATOR</v>
          </cell>
          <cell r="H121" t="str">
            <v>E11</v>
          </cell>
          <cell r="I121" t="str">
            <v>Jam</v>
          </cell>
          <cell r="J121">
            <v>285500</v>
          </cell>
        </row>
        <row r="122">
          <cell r="E122" t="str">
            <v>TRUCK BAK DATAR KAP. 3 - 4 TON</v>
          </cell>
          <cell r="H122" t="str">
            <v>E12</v>
          </cell>
          <cell r="I122" t="str">
            <v>Jam</v>
          </cell>
          <cell r="J122">
            <v>192500</v>
          </cell>
        </row>
        <row r="123">
          <cell r="E123" t="str">
            <v>GENERATOR</v>
          </cell>
          <cell r="H123" t="str">
            <v>E13</v>
          </cell>
          <cell r="I123" t="str">
            <v>Jam</v>
          </cell>
          <cell r="J123">
            <v>75700</v>
          </cell>
        </row>
        <row r="124">
          <cell r="E124" t="str">
            <v>MOTOR GRADER</v>
          </cell>
          <cell r="H124" t="str">
            <v>E14</v>
          </cell>
          <cell r="I124" t="str">
            <v>Jam</v>
          </cell>
          <cell r="J124">
            <v>291400</v>
          </cell>
        </row>
        <row r="125">
          <cell r="E125" t="str">
            <v>TRACK LOADER 75-100 HP</v>
          </cell>
          <cell r="H125" t="str">
            <v>E15</v>
          </cell>
          <cell r="I125" t="str">
            <v>Jam</v>
          </cell>
          <cell r="J125">
            <v>370200</v>
          </cell>
        </row>
        <row r="126">
          <cell r="E126" t="str">
            <v>WHEEL LOADER</v>
          </cell>
          <cell r="H126" t="str">
            <v>E16</v>
          </cell>
          <cell r="I126" t="str">
            <v>Jam</v>
          </cell>
          <cell r="J126">
            <v>315600</v>
          </cell>
        </row>
        <row r="127">
          <cell r="E127" t="str">
            <v>THREE WHEEL ROLLER</v>
          </cell>
          <cell r="H127" t="str">
            <v>E17</v>
          </cell>
          <cell r="I127" t="str">
            <v>Jam</v>
          </cell>
          <cell r="J127">
            <v>153100</v>
          </cell>
        </row>
        <row r="128">
          <cell r="E128" t="str">
            <v>TANDEM ROLLER</v>
          </cell>
          <cell r="H128" t="str">
            <v>E18</v>
          </cell>
          <cell r="I128" t="str">
            <v>Jam</v>
          </cell>
          <cell r="J128">
            <v>206100</v>
          </cell>
        </row>
        <row r="129">
          <cell r="E129" t="str">
            <v>P. TIRE ROLLER</v>
          </cell>
          <cell r="H129" t="str">
            <v>E19</v>
          </cell>
          <cell r="I129" t="str">
            <v>Jam</v>
          </cell>
          <cell r="J129">
            <v>164800</v>
          </cell>
        </row>
        <row r="130">
          <cell r="E130" t="str">
            <v>VIBRO ROLLER</v>
          </cell>
          <cell r="H130" t="str">
            <v>E20</v>
          </cell>
          <cell r="I130" t="str">
            <v>Jam</v>
          </cell>
          <cell r="J130">
            <v>264800</v>
          </cell>
        </row>
        <row r="131">
          <cell r="E131" t="str">
            <v>CONCRETE VIBRATOR</v>
          </cell>
          <cell r="H131" t="str">
            <v>E21</v>
          </cell>
          <cell r="I131" t="str">
            <v>Jam</v>
          </cell>
          <cell r="J131">
            <v>31500</v>
          </cell>
        </row>
        <row r="132">
          <cell r="E132" t="str">
            <v>STONE CRUSHER</v>
          </cell>
          <cell r="H132" t="str">
            <v>E22</v>
          </cell>
          <cell r="I132" t="str">
            <v>Jam</v>
          </cell>
          <cell r="J132">
            <v>491700</v>
          </cell>
        </row>
        <row r="133">
          <cell r="E133" t="str">
            <v>WATER PUMP 70-100 mm</v>
          </cell>
          <cell r="H133" t="str">
            <v>E23</v>
          </cell>
          <cell r="I133" t="str">
            <v>Jam</v>
          </cell>
          <cell r="J133">
            <v>36200</v>
          </cell>
        </row>
        <row r="134">
          <cell r="E134" t="str">
            <v>WATER TANK TRUCK</v>
          </cell>
          <cell r="H134" t="str">
            <v>E24</v>
          </cell>
          <cell r="I134" t="str">
            <v>Jam</v>
          </cell>
          <cell r="J134">
            <v>170500</v>
          </cell>
        </row>
        <row r="135">
          <cell r="E135" t="str">
            <v>PEDESTRIAN ROLLER</v>
          </cell>
          <cell r="H135" t="str">
            <v>E25</v>
          </cell>
          <cell r="I135" t="str">
            <v>Jam</v>
          </cell>
          <cell r="J135">
            <v>73800</v>
          </cell>
        </row>
        <row r="136">
          <cell r="E136" t="str">
            <v>TAMPER</v>
          </cell>
          <cell r="H136" t="str">
            <v>E26</v>
          </cell>
          <cell r="I136" t="str">
            <v>Jam</v>
          </cell>
          <cell r="J136">
            <v>35900</v>
          </cell>
        </row>
        <row r="137">
          <cell r="E137" t="str">
            <v>JACK HAMMER</v>
          </cell>
          <cell r="H137" t="str">
            <v>E27</v>
          </cell>
          <cell r="I137" t="str">
            <v>Jam</v>
          </cell>
          <cell r="J137">
            <v>36500</v>
          </cell>
        </row>
        <row r="138">
          <cell r="E138" t="str">
            <v>FULVI MIXER</v>
          </cell>
          <cell r="H138" t="str">
            <v>E28</v>
          </cell>
          <cell r="I138" t="str">
            <v>Jam</v>
          </cell>
          <cell r="J138">
            <v>164400</v>
          </cell>
        </row>
        <row r="139">
          <cell r="E139" t="str">
            <v>CONCRETE PUMP</v>
          </cell>
          <cell r="H139" t="str">
            <v>E29</v>
          </cell>
          <cell r="I139" t="str">
            <v>Jam</v>
          </cell>
          <cell r="J139">
            <v>231400</v>
          </cell>
        </row>
        <row r="140">
          <cell r="E140" t="str">
            <v>TRAILER 20 TON</v>
          </cell>
          <cell r="H140" t="str">
            <v>E30</v>
          </cell>
          <cell r="I140" t="str">
            <v>Jam</v>
          </cell>
          <cell r="J140">
            <v>312200</v>
          </cell>
        </row>
        <row r="141">
          <cell r="E141" t="str">
            <v>PILE DRIVER + HAMMER</v>
          </cell>
          <cell r="H141" t="str">
            <v>E31</v>
          </cell>
          <cell r="I141" t="str">
            <v>Jam</v>
          </cell>
          <cell r="J141">
            <v>174600</v>
          </cell>
        </row>
        <row r="142">
          <cell r="E142" t="str">
            <v>CRANE ON TRACK 35 TON</v>
          </cell>
          <cell r="H142" t="str">
            <v>E32</v>
          </cell>
          <cell r="I142" t="str">
            <v>Jam</v>
          </cell>
          <cell r="J142">
            <v>622300</v>
          </cell>
        </row>
        <row r="143">
          <cell r="E143" t="str">
            <v>WELDING SET</v>
          </cell>
          <cell r="H143" t="str">
            <v>E33</v>
          </cell>
          <cell r="I143" t="str">
            <v>Jam</v>
          </cell>
          <cell r="J143">
            <v>78500</v>
          </cell>
        </row>
        <row r="144">
          <cell r="E144" t="str">
            <v>BORE PILE MACHINE</v>
          </cell>
          <cell r="H144" t="str">
            <v>E34</v>
          </cell>
          <cell r="I144" t="str">
            <v>Jam</v>
          </cell>
          <cell r="J144">
            <v>970100</v>
          </cell>
        </row>
        <row r="145">
          <cell r="E145" t="str">
            <v>ASPHALT LIQUID MIXER</v>
          </cell>
          <cell r="H145" t="str">
            <v>E35</v>
          </cell>
          <cell r="I145" t="str">
            <v>Jam</v>
          </cell>
          <cell r="J145">
            <v>36100</v>
          </cell>
        </row>
        <row r="146">
          <cell r="E146" t="str">
            <v>TRAILLER 15 TON</v>
          </cell>
          <cell r="H146" t="str">
            <v>E36</v>
          </cell>
          <cell r="I146" t="str">
            <v>Jam</v>
          </cell>
          <cell r="J146">
            <v>237000</v>
          </cell>
        </row>
        <row r="147">
          <cell r="E147" t="str">
            <v>TRUCK MIXER</v>
          </cell>
          <cell r="H147" t="str">
            <v>E37</v>
          </cell>
          <cell r="I147" t="str">
            <v>Jam</v>
          </cell>
          <cell r="J147">
            <v>398600</v>
          </cell>
        </row>
        <row r="148">
          <cell r="E148" t="str">
            <v>CONCRETE PAN MIXER</v>
          </cell>
          <cell r="H148" t="str">
            <v>E38</v>
          </cell>
          <cell r="I148" t="str">
            <v>Jam</v>
          </cell>
          <cell r="J148">
            <v>220400</v>
          </cell>
        </row>
        <row r="149">
          <cell r="E149" t="str">
            <v>CONCRETE CUTTER MACHINE</v>
          </cell>
          <cell r="H149" t="str">
            <v>E39</v>
          </cell>
          <cell r="I149" t="str">
            <v>Jam</v>
          </cell>
          <cell r="J149">
            <v>32100</v>
          </cell>
        </row>
        <row r="150">
          <cell r="E150" t="str">
            <v>VIBRATORY HAMMER</v>
          </cell>
          <cell r="H150" t="str">
            <v>E40</v>
          </cell>
          <cell r="I150" t="str">
            <v>Jam</v>
          </cell>
          <cell r="J150">
            <v>191500</v>
          </cell>
        </row>
        <row r="151">
          <cell r="E151" t="str">
            <v>BLENDING EQUIPMENT</v>
          </cell>
          <cell r="H151" t="str">
            <v>E40</v>
          </cell>
          <cell r="I151" t="str">
            <v>Jam</v>
          </cell>
          <cell r="J151">
            <v>209120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SATUAN"/>
      <sheetName val="ANALISA"/>
      <sheetName val="RAB"/>
      <sheetName val="Sheet1"/>
      <sheetName val="D"/>
    </sheetNames>
    <sheetDataSet>
      <sheetData sheetId="0">
        <row r="13">
          <cell r="G13">
            <v>16000</v>
          </cell>
        </row>
        <row r="17">
          <cell r="G17">
            <v>20000</v>
          </cell>
        </row>
        <row r="21">
          <cell r="G21">
            <v>22000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2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"/>
      <sheetName val="RAB"/>
      <sheetName val="Daft Harg"/>
    </sheetNames>
    <sheetDataSet>
      <sheetData sheetId="0" refreshError="1"/>
      <sheetData sheetId="1" refreshError="1"/>
      <sheetData sheetId="2">
        <row r="6">
          <cell r="D6">
            <v>50000</v>
          </cell>
        </row>
        <row r="7">
          <cell r="D7">
            <v>55000</v>
          </cell>
        </row>
        <row r="8">
          <cell r="D8">
            <v>32000</v>
          </cell>
        </row>
        <row r="9">
          <cell r="D9">
            <v>50000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2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Mars"/>
      <sheetName val="NP"/>
      <sheetName val="NP(2)"/>
    </sheetNames>
    <sheetDataSet>
      <sheetData sheetId="0"/>
      <sheetData sheetId="1" refreshError="1"/>
      <sheetData sheetId="2">
        <row r="468">
          <cell r="A468" t="str">
            <v>ITEM PEMBAYARAN NO.</v>
          </cell>
          <cell r="D468" t="str">
            <v>:  10.1 (3) c</v>
          </cell>
          <cell r="J468" t="str">
            <v>Analisa LI-10.1.3 c</v>
          </cell>
        </row>
        <row r="469">
          <cell r="A469" t="str">
            <v>JENIS PEKERJAAN</v>
          </cell>
          <cell r="D469" t="str">
            <v>Kayu Cerocok, Pengadaan dan Pemasangan</v>
          </cell>
        </row>
        <row r="470">
          <cell r="A470" t="str">
            <v>SATUAN PEMBAYARAN</v>
          </cell>
          <cell r="D470" t="str">
            <v>:  M'</v>
          </cell>
          <cell r="H470" t="str">
            <v xml:space="preserve">        URAIAN ANALISA HARGA SATUAN</v>
          </cell>
        </row>
        <row r="473">
          <cell r="A473" t="str">
            <v>No.</v>
          </cell>
          <cell r="C473" t="str">
            <v>U R A I A N</v>
          </cell>
          <cell r="G473" t="str">
            <v>KODE</v>
          </cell>
          <cell r="H473" t="str">
            <v>KOEF.</v>
          </cell>
          <cell r="I473" t="str">
            <v>SATUAN</v>
          </cell>
          <cell r="J473" t="str">
            <v>KETERANGAN</v>
          </cell>
        </row>
        <row r="476">
          <cell r="A476" t="str">
            <v>I.</v>
          </cell>
          <cell r="C476" t="str">
            <v>ASUMSI</v>
          </cell>
        </row>
        <row r="477">
          <cell r="A477">
            <v>1</v>
          </cell>
          <cell r="C477" t="str">
            <v>Pekerjaan dilakukan secara manual</v>
          </cell>
        </row>
        <row r="478">
          <cell r="A478">
            <v>2</v>
          </cell>
          <cell r="C478" t="str">
            <v>Lokasi pekerjaan : sepanjang jalan</v>
          </cell>
        </row>
        <row r="479">
          <cell r="A479">
            <v>3</v>
          </cell>
          <cell r="C479" t="str">
            <v>Bahan dasar Kayu cerocok  diterima di lokasi pekerjaan</v>
          </cell>
        </row>
        <row r="481">
          <cell r="A481">
            <v>5</v>
          </cell>
          <cell r="C481" t="str">
            <v>Jarak rata-rata Base camp ke lokasi pekerjaan</v>
          </cell>
          <cell r="G481" t="str">
            <v>L</v>
          </cell>
          <cell r="H481">
            <v>0.5</v>
          </cell>
          <cell r="I481" t="str">
            <v>KM</v>
          </cell>
        </row>
        <row r="482">
          <cell r="A482">
            <v>6</v>
          </cell>
          <cell r="C482" t="str">
            <v>Jam kerja efektif per-hari</v>
          </cell>
          <cell r="G482" t="str">
            <v>Tk</v>
          </cell>
          <cell r="H482">
            <v>7</v>
          </cell>
          <cell r="I482" t="str">
            <v>jam</v>
          </cell>
        </row>
        <row r="484">
          <cell r="A484" t="str">
            <v>II.</v>
          </cell>
          <cell r="C484" t="str">
            <v>URUTAN KERJA</v>
          </cell>
        </row>
        <row r="485">
          <cell r="A485">
            <v>1</v>
          </cell>
          <cell r="C485" t="str">
            <v>Kayu Cerocok dengan ukuran Æ 7,5-10 cm - 6 M' diterima dilokasi</v>
          </cell>
        </row>
        <row r="486">
          <cell r="A486">
            <v>2</v>
          </cell>
          <cell r="C486" t="str">
            <v>Pekerja menempatkan kayu cerocok di lokasi pemancangan</v>
          </cell>
        </row>
        <row r="487">
          <cell r="A487">
            <v>3</v>
          </cell>
          <cell r="C487" t="str">
            <v xml:space="preserve">Pemancangan dilakukan dengan memukul kayu agar masuk </v>
          </cell>
        </row>
        <row r="488">
          <cell r="C488" t="str">
            <v>hingga kedalaman yang diinginkan</v>
          </cell>
        </row>
        <row r="489">
          <cell r="A489">
            <v>4</v>
          </cell>
          <cell r="C489" t="str">
            <v>Rangkaian Kayu cerocok diikat dan diangkerkan dengan Kawat</v>
          </cell>
        </row>
        <row r="491">
          <cell r="A491" t="str">
            <v>III.</v>
          </cell>
          <cell r="C491" t="str">
            <v>PEMAKAIAN BAHAN, ALAT DAN TENAGA</v>
          </cell>
        </row>
        <row r="493">
          <cell r="A493" t="str">
            <v xml:space="preserve">   1.</v>
          </cell>
          <cell r="C493" t="str">
            <v>BAHAN</v>
          </cell>
        </row>
        <row r="494">
          <cell r="A494" t="str">
            <v>1.a.</v>
          </cell>
          <cell r="C494" t="str">
            <v>Kayu Laut dia. 7,5-10 cm</v>
          </cell>
          <cell r="G494" t="str">
            <v>(M71)</v>
          </cell>
          <cell r="H494">
            <v>1</v>
          </cell>
          <cell r="I494" t="str">
            <v>M'</v>
          </cell>
        </row>
        <row r="495">
          <cell r="A495" t="str">
            <v>1.b.</v>
          </cell>
          <cell r="C495" t="str">
            <v>Kawat</v>
          </cell>
          <cell r="G495" t="str">
            <v>(M14a)</v>
          </cell>
          <cell r="H495">
            <v>0.05</v>
          </cell>
          <cell r="I495" t="str">
            <v>Kg</v>
          </cell>
        </row>
        <row r="496">
          <cell r="A496" t="str">
            <v>1.c</v>
          </cell>
          <cell r="C496" t="str">
            <v>Paku</v>
          </cell>
          <cell r="G496" t="str">
            <v>(M18)</v>
          </cell>
          <cell r="H496">
            <v>0.05</v>
          </cell>
          <cell r="I496" t="str">
            <v>Kg</v>
          </cell>
        </row>
        <row r="498">
          <cell r="A498" t="str">
            <v>2.</v>
          </cell>
          <cell r="C498" t="str">
            <v>ALAT</v>
          </cell>
        </row>
        <row r="499">
          <cell r="A499" t="str">
            <v>2.a.</v>
          </cell>
          <cell r="C499" t="str">
            <v>ALAT BANTU</v>
          </cell>
        </row>
        <row r="500">
          <cell r="C500" t="str">
            <v>Diperlukan  :</v>
          </cell>
        </row>
        <row r="501">
          <cell r="C501" t="str">
            <v>- Tang</v>
          </cell>
        </row>
        <row r="502">
          <cell r="C502" t="str">
            <v>- Gergaji</v>
          </cell>
        </row>
        <row r="503">
          <cell r="C503" t="str">
            <v>- Pemotong kawat</v>
          </cell>
        </row>
        <row r="504">
          <cell r="C504" t="str">
            <v>- Palu</v>
          </cell>
        </row>
        <row r="506">
          <cell r="A506" t="str">
            <v>3.</v>
          </cell>
          <cell r="C506" t="str">
            <v>TENAGA</v>
          </cell>
        </row>
        <row r="507">
          <cell r="C507" t="str">
            <v>Produksi pekerjaan per hari</v>
          </cell>
          <cell r="G507" t="str">
            <v>Qt</v>
          </cell>
          <cell r="H507">
            <v>100</v>
          </cell>
          <cell r="I507" t="str">
            <v>M'</v>
          </cell>
        </row>
        <row r="508">
          <cell r="C508" t="str">
            <v>dibutuhkan tenaga :</v>
          </cell>
          <cell r="D508" t="str">
            <v>- Mandor</v>
          </cell>
          <cell r="G508" t="str">
            <v>M</v>
          </cell>
          <cell r="H508">
            <v>1</v>
          </cell>
          <cell r="I508" t="str">
            <v>orang</v>
          </cell>
        </row>
        <row r="509">
          <cell r="D509" t="str">
            <v>- Tukang</v>
          </cell>
          <cell r="G509" t="str">
            <v>T</v>
          </cell>
          <cell r="H509">
            <v>1</v>
          </cell>
          <cell r="I509" t="str">
            <v>orang</v>
          </cell>
        </row>
        <row r="510">
          <cell r="D510" t="str">
            <v>- Pekerja</v>
          </cell>
          <cell r="G510" t="str">
            <v>P</v>
          </cell>
          <cell r="H510">
            <v>6</v>
          </cell>
          <cell r="I510" t="str">
            <v>orang</v>
          </cell>
        </row>
        <row r="512">
          <cell r="C512" t="str">
            <v>Koefisien Tenaga / Kg  :</v>
          </cell>
        </row>
        <row r="513">
          <cell r="D513" t="str">
            <v>-  Mandor</v>
          </cell>
          <cell r="E513" t="str">
            <v>=  ( M x Tk ) : Qt</v>
          </cell>
          <cell r="G513" t="str">
            <v>(L03)</v>
          </cell>
          <cell r="H513">
            <v>7.0000000000000007E-2</v>
          </cell>
          <cell r="I513" t="str">
            <v>jam</v>
          </cell>
        </row>
        <row r="514">
          <cell r="D514" t="str">
            <v>- Tukang</v>
          </cell>
          <cell r="E514" t="str">
            <v>=  ( Tb x Tk ) : Qt</v>
          </cell>
          <cell r="G514" t="str">
            <v>(L02)</v>
          </cell>
          <cell r="H514">
            <v>7.0000000000000007E-2</v>
          </cell>
          <cell r="I514" t="str">
            <v>jam</v>
          </cell>
        </row>
        <row r="515">
          <cell r="D515" t="str">
            <v>-  Pekerja</v>
          </cell>
          <cell r="E515" t="str">
            <v>=  ( P x Tk ) : Qt</v>
          </cell>
          <cell r="G515" t="str">
            <v>(L01)</v>
          </cell>
          <cell r="H515">
            <v>0.42</v>
          </cell>
          <cell r="I515" t="str">
            <v>jam</v>
          </cell>
        </row>
        <row r="517">
          <cell r="A517" t="str">
            <v>4.</v>
          </cell>
          <cell r="C517" t="str">
            <v>HARGA DASAR SATUAN UPAH, BAHAN DAN ALAT</v>
          </cell>
        </row>
        <row r="518">
          <cell r="C518" t="str">
            <v>Lihat lampiran.</v>
          </cell>
        </row>
        <row r="520">
          <cell r="A520" t="str">
            <v>5.</v>
          </cell>
          <cell r="C520" t="str">
            <v>ANALISA HARGA SATUAN PEKERJAAN</v>
          </cell>
        </row>
        <row r="521">
          <cell r="C521" t="str">
            <v>Lihat perhitungan dalam FORMULIR STANDAR UNTUK</v>
          </cell>
        </row>
        <row r="522">
          <cell r="C522" t="str">
            <v>PEREKEMAN ANALISA MASING-MASING HARGA</v>
          </cell>
        </row>
        <row r="523">
          <cell r="C523" t="str">
            <v>SATUAN.</v>
          </cell>
        </row>
        <row r="524">
          <cell r="C524" t="str">
            <v>Didapat Harga Satuan Pekerjaan :</v>
          </cell>
        </row>
        <row r="526">
          <cell r="C526" t="str">
            <v xml:space="preserve">Rp.  </v>
          </cell>
          <cell r="D526">
            <v>7706.6710999999996</v>
          </cell>
          <cell r="E526" t="str">
            <v>/ M'</v>
          </cell>
        </row>
        <row r="529">
          <cell r="A529" t="str">
            <v>6.</v>
          </cell>
          <cell r="C529" t="str">
            <v>MASA PELAKSANAAN YANG DIPERLUKAN</v>
          </cell>
        </row>
        <row r="530">
          <cell r="C530" t="str">
            <v>Masa Pelaksanaan :</v>
          </cell>
          <cell r="D530" t="str">
            <v>. . . . . . . . . . . .</v>
          </cell>
        </row>
        <row r="532">
          <cell r="A532" t="str">
            <v>7.</v>
          </cell>
          <cell r="C532" t="str">
            <v>VOLUME PEKERJAAN YANG DIPERLUKAN</v>
          </cell>
        </row>
        <row r="533">
          <cell r="C533" t="str">
            <v>Volume pekerjaan  :</v>
          </cell>
          <cell r="D533">
            <v>0</v>
          </cell>
          <cell r="E533" t="str">
            <v>M3</v>
          </cell>
        </row>
      </sheetData>
      <sheetData sheetId="3"/>
    </sheetDataSet>
  </externalBook>
</externalLink>
</file>

<file path=xl/externalLinks/externalLink2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HASA"/>
    </sheetNames>
    <sheetDataSet>
      <sheetData sheetId="0" refreshError="1"/>
    </sheetDataSet>
  </externalBook>
</externalLink>
</file>

<file path=xl/externalLinks/externalLink2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DASAR"/>
      <sheetName val="ANALISA"/>
      <sheetName val="REKAP ANALISA"/>
      <sheetName val="FURNITURE"/>
      <sheetName val="EE"/>
    </sheetNames>
    <sheetDataSet>
      <sheetData sheetId="0" refreshError="1">
        <row r="5">
          <cell r="C5" t="str">
            <v>Mandor</v>
          </cell>
          <cell r="D5" t="str">
            <v>Rp.</v>
          </cell>
          <cell r="E5">
            <v>80000</v>
          </cell>
          <cell r="F5" t="str">
            <v>Oh</v>
          </cell>
        </row>
        <row r="6">
          <cell r="C6" t="str">
            <v>Kepala Tukang</v>
          </cell>
          <cell r="D6" t="str">
            <v>Rp.</v>
          </cell>
          <cell r="E6">
            <v>80000</v>
          </cell>
          <cell r="F6" t="str">
            <v>Oh</v>
          </cell>
        </row>
        <row r="7">
          <cell r="C7" t="str">
            <v>Tukang Kayu</v>
          </cell>
          <cell r="D7" t="str">
            <v>Rp.</v>
          </cell>
          <cell r="E7">
            <v>65000</v>
          </cell>
          <cell r="F7" t="str">
            <v>Oh</v>
          </cell>
        </row>
        <row r="8">
          <cell r="C8" t="str">
            <v>Tukang Batu</v>
          </cell>
          <cell r="D8" t="str">
            <v>Rp.</v>
          </cell>
          <cell r="E8">
            <v>65000</v>
          </cell>
          <cell r="F8" t="str">
            <v>Oh</v>
          </cell>
        </row>
        <row r="9">
          <cell r="C9" t="str">
            <v>Tukang Besi</v>
          </cell>
          <cell r="D9" t="str">
            <v>Rp.</v>
          </cell>
          <cell r="E9">
            <v>65000</v>
          </cell>
          <cell r="F9" t="str">
            <v>Oh</v>
          </cell>
        </row>
        <row r="10">
          <cell r="C10" t="str">
            <v>Tukang Gali</v>
          </cell>
          <cell r="D10" t="str">
            <v>Rp.</v>
          </cell>
          <cell r="E10">
            <v>65000</v>
          </cell>
          <cell r="F10" t="str">
            <v>Oh</v>
          </cell>
        </row>
        <row r="11">
          <cell r="C11" t="str">
            <v>Tukang Cat</v>
          </cell>
          <cell r="D11" t="str">
            <v>Rp.</v>
          </cell>
          <cell r="E11">
            <v>65000</v>
          </cell>
          <cell r="F11" t="str">
            <v>Oh</v>
          </cell>
        </row>
        <row r="12">
          <cell r="C12" t="str">
            <v>Tukang Las</v>
          </cell>
          <cell r="D12" t="str">
            <v>Rp.</v>
          </cell>
          <cell r="E12">
            <v>65000</v>
          </cell>
          <cell r="F12" t="str">
            <v>Oh</v>
          </cell>
        </row>
        <row r="13">
          <cell r="C13" t="str">
            <v>Pekerja</v>
          </cell>
          <cell r="D13" t="str">
            <v>Rp.</v>
          </cell>
          <cell r="E13">
            <v>45000</v>
          </cell>
          <cell r="F13" t="str">
            <v>Oh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</row>
        <row r="8">
          <cell r="E8">
            <v>1</v>
          </cell>
        </row>
        <row r="9">
          <cell r="E9">
            <v>1</v>
          </cell>
        </row>
        <row r="10">
          <cell r="E10">
            <v>1</v>
          </cell>
        </row>
        <row r="11">
          <cell r="E11">
            <v>1</v>
          </cell>
        </row>
        <row r="12">
          <cell r="E12">
            <v>1</v>
          </cell>
        </row>
        <row r="13">
          <cell r="E13">
            <v>1</v>
          </cell>
        </row>
        <row r="14">
          <cell r="E14">
            <v>1</v>
          </cell>
        </row>
        <row r="15">
          <cell r="E15">
            <v>1</v>
          </cell>
        </row>
        <row r="16">
          <cell r="E16">
            <v>1</v>
          </cell>
        </row>
        <row r="17">
          <cell r="E17">
            <v>1</v>
          </cell>
        </row>
        <row r="18">
          <cell r="E18">
            <v>1</v>
          </cell>
        </row>
        <row r="19">
          <cell r="E19">
            <v>1</v>
          </cell>
        </row>
        <row r="20">
          <cell r="E20">
            <v>1</v>
          </cell>
        </row>
        <row r="21">
          <cell r="E21">
            <v>1</v>
          </cell>
        </row>
        <row r="22">
          <cell r="E22">
            <v>1</v>
          </cell>
        </row>
        <row r="23">
          <cell r="E23">
            <v>1</v>
          </cell>
        </row>
        <row r="24">
          <cell r="E24">
            <v>1</v>
          </cell>
        </row>
        <row r="25">
          <cell r="E25">
            <v>1</v>
          </cell>
        </row>
        <row r="26">
          <cell r="E26">
            <v>1</v>
          </cell>
        </row>
        <row r="27">
          <cell r="E27">
            <v>1</v>
          </cell>
        </row>
        <row r="28">
          <cell r="E28">
            <v>1</v>
          </cell>
        </row>
        <row r="29">
          <cell r="E29">
            <v>1</v>
          </cell>
        </row>
        <row r="30">
          <cell r="E30">
            <v>1</v>
          </cell>
        </row>
        <row r="31">
          <cell r="E31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a SNI STANDART "/>
    </sheetNames>
    <sheetDataSet>
      <sheetData sheetId="0" refreshError="1"/>
    </sheetDataSet>
  </externalBook>
</externalLink>
</file>

<file path=xl/externalLinks/externalLink2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 OUT"/>
      <sheetName val="PROSES"/>
      <sheetName val="AN - STN"/>
      <sheetName val="UPAH - MATERIA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mate"/>
    </sheetNames>
    <sheetDataSet>
      <sheetData sheetId="0" refreshError="1"/>
    </sheetDataSet>
  </externalBook>
</externalLink>
</file>

<file path=xl/externalLinks/externalLink2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Lt1"/>
      <sheetName val="rekap rab"/>
      <sheetName val="rab"/>
      <sheetName val="rekap anal"/>
      <sheetName val="RAB ME"/>
      <sheetName val="UP_BHN_2017"/>
      <sheetName val="pek.cat"/>
      <sheetName val="elektrikal"/>
      <sheetName val="pek.kunci&amp;kaca"/>
      <sheetName val="pek.sanitasi"/>
      <sheetName val="pek.lantai &amp; dinding"/>
      <sheetName val="pek.langit-2"/>
      <sheetName val="pek. atap"/>
      <sheetName val="pek.besi &amp; aluminium"/>
      <sheetName val="pek.kayu"/>
      <sheetName val="pek.plesteran"/>
      <sheetName val="pek. dinding"/>
      <sheetName val="pek.beton"/>
      <sheetName val="pek. pondasi"/>
      <sheetName val="pek. Tanah"/>
      <sheetName val="pek. persiapan"/>
      <sheetName val="Taksir"/>
      <sheetName val="Taksir (supl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 t="str">
            <v>L.01</v>
          </cell>
        </row>
        <row r="8">
          <cell r="H8" t="str">
            <v>L.02</v>
          </cell>
        </row>
        <row r="9">
          <cell r="H9" t="str">
            <v>L.03</v>
          </cell>
        </row>
        <row r="17">
          <cell r="H17" t="str">
            <v>L.04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VOLUME"/>
      <sheetName val="REKAP ANALISA"/>
      <sheetName val="analisa AHSP"/>
      <sheetName val="DHS"/>
      <sheetName val="bhn Pandan"/>
      <sheetName val="sewa alat"/>
      <sheetName val="Sheet1"/>
      <sheetName val="Sheet3"/>
      <sheetName val="Sheet2"/>
      <sheetName val="An. pintujendela"/>
      <sheetName val="Pintubesi &amp; kanstein"/>
      <sheetName val="thermoplastik"/>
      <sheetName val="Analisa EI"/>
      <sheetName val="Sheet6"/>
      <sheetName val="Sheet7"/>
      <sheetName val="Sheet4"/>
      <sheetName val="Analisa M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61">
          <cell r="C261">
            <v>20000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back up volume"/>
      <sheetName val="ANALISA"/>
      <sheetName val="SMKK"/>
      <sheetName val="HARGA UPAH DAN 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2">
          <cell r="F12">
            <v>110000.00000000001</v>
          </cell>
        </row>
        <row r="13">
          <cell r="F13">
            <v>140000</v>
          </cell>
        </row>
        <row r="15">
          <cell r="F15">
            <v>140000</v>
          </cell>
        </row>
        <row r="16">
          <cell r="F16">
            <v>150000</v>
          </cell>
        </row>
        <row r="22">
          <cell r="F22">
            <v>37800</v>
          </cell>
        </row>
        <row r="24">
          <cell r="F24">
            <v>142800</v>
          </cell>
        </row>
        <row r="26">
          <cell r="F26">
            <v>340800</v>
          </cell>
        </row>
        <row r="28">
          <cell r="F28">
            <v>30250</v>
          </cell>
        </row>
        <row r="29">
          <cell r="F29">
            <v>31000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  <sheetName val="Rekap_Biaya"/>
      <sheetName val="Kuantitas_&amp;_Harga"/>
      <sheetName val="Lamp_Upah&amp;Biaya"/>
      <sheetName val="Lamp_ABiaya"/>
      <sheetName val="Sket_Jrk_Angkut"/>
      <sheetName val="Rekap_Biaya1"/>
      <sheetName val="Kuantitas_&amp;_Harga1"/>
      <sheetName val="Lamp_Upah&amp;Biaya1"/>
      <sheetName val="Lamp_ABiaya1"/>
      <sheetName val="Sket_Jrk_Angkut1"/>
      <sheetName val="Rekap_Biaya2"/>
      <sheetName val="Kuantitas_&amp;_Harga2"/>
      <sheetName val="Lamp_Upah&amp;Biaya2"/>
      <sheetName val="Lamp_ABiaya2"/>
      <sheetName val="Sket_Jrk_Angkut2"/>
      <sheetName val="Rekap_Biaya3"/>
      <sheetName val="Kuantitas_&amp;_Harga3"/>
      <sheetName val="Lamp_Upah&amp;Biaya3"/>
      <sheetName val="Lamp_ABiaya3"/>
      <sheetName val="Sket_Jrk_Angku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5">
          <cell r="C15">
            <v>30000</v>
          </cell>
        </row>
        <row r="16">
          <cell r="C16">
            <v>34000</v>
          </cell>
        </row>
        <row r="17">
          <cell r="C17">
            <v>38000</v>
          </cell>
        </row>
        <row r="18">
          <cell r="C18">
            <v>42000</v>
          </cell>
        </row>
        <row r="19">
          <cell r="C19">
            <v>48000</v>
          </cell>
        </row>
        <row r="20">
          <cell r="C20">
            <v>54000</v>
          </cell>
        </row>
        <row r="21">
          <cell r="C21">
            <v>54000</v>
          </cell>
        </row>
        <row r="22">
          <cell r="C22">
            <v>26250</v>
          </cell>
        </row>
        <row r="23">
          <cell r="C23">
            <v>48000</v>
          </cell>
        </row>
        <row r="24">
          <cell r="C24">
            <v>54000</v>
          </cell>
        </row>
        <row r="26">
          <cell r="C26">
            <v>48000</v>
          </cell>
        </row>
        <row r="27">
          <cell r="C27">
            <v>48000</v>
          </cell>
        </row>
        <row r="41">
          <cell r="C41">
            <v>30000</v>
          </cell>
        </row>
        <row r="42">
          <cell r="C42">
            <v>32500</v>
          </cell>
        </row>
        <row r="43">
          <cell r="C43">
            <v>57500</v>
          </cell>
        </row>
        <row r="44">
          <cell r="C44">
            <v>33000</v>
          </cell>
        </row>
        <row r="47">
          <cell r="C47">
            <v>60000</v>
          </cell>
        </row>
        <row r="51">
          <cell r="C51">
            <v>135000</v>
          </cell>
        </row>
        <row r="52">
          <cell r="C52">
            <v>60000</v>
          </cell>
        </row>
        <row r="54">
          <cell r="C54">
            <v>426178</v>
          </cell>
        </row>
        <row r="55">
          <cell r="C55">
            <v>456659</v>
          </cell>
        </row>
        <row r="61">
          <cell r="C61">
            <v>8900</v>
          </cell>
        </row>
        <row r="62">
          <cell r="C62">
            <v>29000</v>
          </cell>
        </row>
        <row r="83">
          <cell r="C83">
            <v>3679</v>
          </cell>
        </row>
        <row r="90">
          <cell r="C90">
            <v>990</v>
          </cell>
        </row>
        <row r="205">
          <cell r="U205" t="e">
            <v>#REF!</v>
          </cell>
        </row>
        <row r="261">
          <cell r="U261" t="e">
            <v>#REF!</v>
          </cell>
        </row>
        <row r="317">
          <cell r="U317" t="e">
            <v>#REF!</v>
          </cell>
        </row>
        <row r="373">
          <cell r="U373" t="e">
            <v>#REF!</v>
          </cell>
        </row>
        <row r="429">
          <cell r="U429" t="e">
            <v>#REF!</v>
          </cell>
        </row>
        <row r="485">
          <cell r="U485" t="e">
            <v>#REF!</v>
          </cell>
        </row>
        <row r="541">
          <cell r="U541" t="e">
            <v>#REF!</v>
          </cell>
        </row>
        <row r="597">
          <cell r="U597">
            <v>28794</v>
          </cell>
        </row>
        <row r="653">
          <cell r="U653" t="e">
            <v>#REF!</v>
          </cell>
        </row>
        <row r="709">
          <cell r="U709" t="e">
            <v>#REF!</v>
          </cell>
        </row>
        <row r="765">
          <cell r="U765" t="e">
            <v>#REF!</v>
          </cell>
        </row>
        <row r="821">
          <cell r="U821" t="e">
            <v>#REF!</v>
          </cell>
        </row>
        <row r="877">
          <cell r="U877" t="e">
            <v>#REF!</v>
          </cell>
        </row>
        <row r="933">
          <cell r="U933" t="e">
            <v>#REF!</v>
          </cell>
        </row>
        <row r="989">
          <cell r="U989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269">
          <cell r="U1269" t="e">
            <v>#REF!</v>
          </cell>
        </row>
        <row r="1325">
          <cell r="U1325" t="e">
            <v>#REF!</v>
          </cell>
        </row>
        <row r="1381">
          <cell r="U1381" t="e">
            <v>#REF!</v>
          </cell>
        </row>
        <row r="1437">
          <cell r="U1437">
            <v>11645</v>
          </cell>
        </row>
        <row r="1493">
          <cell r="U1493">
            <v>45329</v>
          </cell>
        </row>
        <row r="1549">
          <cell r="U1549" t="e">
            <v>#REF!</v>
          </cell>
        </row>
        <row r="1612">
          <cell r="U1612" t="e">
            <v>#REF!</v>
          </cell>
        </row>
        <row r="1672">
          <cell r="U1672" t="e">
            <v>#REF!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Basic Price"/>
      <sheetName val="Peralatan"/>
      <sheetName val="Analisa Quarry"/>
      <sheetName val="HK"/>
      <sheetName val="A"/>
      <sheetName val="B"/>
      <sheetName val="C"/>
      <sheetName val="Rekap"/>
      <sheetName val="RAB"/>
      <sheetName val="TIME SCHEDULE"/>
      <sheetName val="ts (Alt &amp; Bhn)"/>
      <sheetName val="HIT ALt"/>
      <sheetName val="5a"/>
      <sheetName val="5b"/>
      <sheetName val="Mutu"/>
      <sheetName val="LAMP 6"/>
      <sheetName val="Mobilisasi"/>
      <sheetName val="2"/>
      <sheetName val="3"/>
      <sheetName val="4"/>
      <sheetName val="5"/>
      <sheetName val="6"/>
      <sheetName val="6 (2)"/>
      <sheetName val="7"/>
      <sheetName val="7 (2)"/>
      <sheetName val="8"/>
      <sheetName val="9"/>
      <sheetName val="10"/>
      <sheetName val="3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3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-BAHAN-ALAT"/>
      <sheetName val="REKAP 2021"/>
      <sheetName val="analisa pipa"/>
      <sheetName val="analisa"/>
    </sheetNames>
    <sheetDataSet>
      <sheetData sheetId="0" refreshError="1">
        <row r="12">
          <cell r="G12">
            <v>110000.00000000001</v>
          </cell>
        </row>
        <row r="13">
          <cell r="G13">
            <v>140000</v>
          </cell>
        </row>
        <row r="14">
          <cell r="G14">
            <v>140000</v>
          </cell>
        </row>
        <row r="15">
          <cell r="G15">
            <v>150000</v>
          </cell>
        </row>
        <row r="107">
          <cell r="G107">
            <v>179400</v>
          </cell>
        </row>
        <row r="138">
          <cell r="G138">
            <v>30250.000000000007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EMBATAN"/>
      <sheetName val="TEMBOK"/>
      <sheetName val="BOX CULVET"/>
      <sheetName val="SNI"/>
      <sheetName val="H Print"/>
      <sheetName val="alat"/>
      <sheetName val="anls"/>
    </sheetNames>
    <sheetDataSet>
      <sheetData sheetId="0"/>
      <sheetData sheetId="1"/>
      <sheetData sheetId="2"/>
      <sheetData sheetId="3"/>
      <sheetData sheetId="4"/>
      <sheetData sheetId="5">
        <row r="18">
          <cell r="AW18">
            <v>279482.05751881318</v>
          </cell>
        </row>
      </sheetData>
      <sheetData sheetId="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_rlakk (SNI)"/>
      <sheetName val="sub_rlakk (SNI)"/>
      <sheetName val="Rawat Jalan&amp;Adm"/>
      <sheetName val="Rawat Inap Lt. II"/>
      <sheetName val="Radiologi"/>
      <sheetName val="Lab"/>
      <sheetName val="CSSD"/>
      <sheetName val="ANL"/>
      <sheetName val="Anl SNI"/>
      <sheetName val="Anl SNI2"/>
      <sheetName val="anl.alm"/>
      <sheetName val="HARGA"/>
      <sheetName val="dk"/>
      <sheetName val="brsh"/>
      <sheetName val="Besi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 refreshError="1"/>
      <sheetData sheetId="14" refreshError="1"/>
      <sheetData sheetId="1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Time schedule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  <sheetName val="Pekerjaan Utama"/>
      <sheetName val="%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crete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1">
          <cell r="U261" t="e">
            <v>#REF!</v>
          </cell>
        </row>
        <row r="317">
          <cell r="U317" t="e">
            <v>#REF!</v>
          </cell>
        </row>
        <row r="1045">
          <cell r="U1045" t="e">
            <v>#REF!</v>
          </cell>
        </row>
        <row r="1101">
          <cell r="U1101" t="e">
            <v>#REF!</v>
          </cell>
        </row>
        <row r="1157">
          <cell r="U1157" t="e">
            <v>#REF!</v>
          </cell>
        </row>
        <row r="1213">
          <cell r="U1213" t="e">
            <v>#REF!</v>
          </cell>
        </row>
        <row r="1612">
          <cell r="U1612" t="e">
            <v>#REF!</v>
          </cell>
        </row>
      </sheetData>
      <sheetData sheetId="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ADDAT"/>
    </sheetNames>
    <sheetDataSet>
      <sheetData sheetId="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Kulit"/>
      <sheetName val="r df kw"/>
      <sheetName val="df kw"/>
      <sheetName val="harga dasar"/>
      <sheetName val="mobilisasi"/>
      <sheetName val="satuan"/>
      <sheetName val="L 1"/>
      <sheetName val="L 5"/>
      <sheetName val="L 6a"/>
      <sheetName val="L 6b"/>
      <sheetName val="L 7"/>
      <sheetName val="L 9"/>
      <sheetName val="L 10"/>
      <sheetName val="L 11"/>
      <sheetName val="L 12"/>
      <sheetName val="L 13"/>
      <sheetName val="L 14"/>
      <sheetName val="surat"/>
      <sheetName val="A DA"/>
      <sheetName val="Neraca"/>
      <sheetName val="summary"/>
      <sheetName val="Skdl-NM"/>
      <sheetName val="Skedu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26">
          <cell r="G26">
            <v>1.1505171476485723</v>
          </cell>
          <cell r="H26">
            <v>2.5444690939015411</v>
          </cell>
          <cell r="I26">
            <v>3.3026307932258048</v>
          </cell>
          <cell r="J26">
            <v>4.0607924925500685</v>
          </cell>
          <cell r="K26">
            <v>5.7512075169679742</v>
          </cell>
          <cell r="L26">
            <v>7.4416225413858799</v>
          </cell>
          <cell r="M26">
            <v>9.1320375658037864</v>
          </cell>
          <cell r="N26">
            <v>11.263797535266937</v>
          </cell>
          <cell r="O26">
            <v>18.449351956683046</v>
          </cell>
          <cell r="P26">
            <v>33.412433139115713</v>
          </cell>
          <cell r="Q26">
            <v>48.37551432154838</v>
          </cell>
          <cell r="R26">
            <v>62.897250558935802</v>
          </cell>
          <cell r="S26">
            <v>72.121757545765874</v>
          </cell>
          <cell r="T26">
            <v>84.105834976904418</v>
          </cell>
          <cell r="U26">
            <v>96.089912408042963</v>
          </cell>
          <cell r="V26">
            <v>100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B. Opr Alat"/>
      <sheetName val="Bahan +angkut muat"/>
      <sheetName val="Angkut"/>
      <sheetName val="STRUKTUR (3)"/>
      <sheetName val="UPAD-BAHAN-ALAT (3)"/>
      <sheetName val="REKAPITULASI ANALISA"/>
      <sheetName val="STRUKTUR"/>
      <sheetName val="Terminal bus AKAP"/>
      <sheetName val="sky cross"/>
      <sheetName val=" mpu amplas"/>
      <sheetName val="ANL-SNI"/>
      <sheetName val="PEMADATAN"/>
      <sheetName val="cut and fill"/>
      <sheetName val="UPAD-BAHAN-ALAT"/>
      <sheetName val="ANL-EI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  <sheetName val="Sheet1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  <sheetName val="NP"/>
      <sheetName val="Additional"/>
    </sheetNames>
    <sheetDataSet>
      <sheetData sheetId="0" refreshError="1">
        <row r="7">
          <cell r="B7">
            <v>0</v>
          </cell>
          <cell r="E7">
            <v>1</v>
          </cell>
          <cell r="G7">
            <v>0.60589999999999999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E8">
            <v>1</v>
          </cell>
          <cell r="G8">
            <v>0.60589999999999999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E9">
            <v>1</v>
          </cell>
          <cell r="G9">
            <v>0.60589999999999999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E10">
            <v>1</v>
          </cell>
          <cell r="G10">
            <v>0.60589999999999999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E11">
            <v>1</v>
          </cell>
          <cell r="G11">
            <v>0.66459999999999997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E12">
            <v>1</v>
          </cell>
          <cell r="G12">
            <v>0.78369999999999995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E13">
            <v>1</v>
          </cell>
          <cell r="G13">
            <v>1.5189999999999999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E14">
            <v>1</v>
          </cell>
          <cell r="G14">
            <v>1.6028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E15">
            <v>1</v>
          </cell>
          <cell r="G15">
            <v>1.5246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E16">
            <v>1</v>
          </cell>
          <cell r="G16">
            <v>1.3683000000000001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E17">
            <v>1</v>
          </cell>
          <cell r="G17">
            <v>1.2119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E18">
            <v>1</v>
          </cell>
          <cell r="G18">
            <v>1.0946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E19">
            <v>1</v>
          </cell>
          <cell r="G19">
            <v>1.0946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E20">
            <v>1</v>
          </cell>
          <cell r="G20">
            <v>1.0555000000000001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E21">
            <v>1</v>
          </cell>
          <cell r="G21">
            <v>1.036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E22">
            <v>1</v>
          </cell>
          <cell r="G22">
            <v>1.1728000000000001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E23">
            <v>1</v>
          </cell>
          <cell r="G23">
            <v>1.2901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E24">
            <v>1</v>
          </cell>
          <cell r="G24">
            <v>1.2901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E25">
            <v>1</v>
          </cell>
          <cell r="G25">
            <v>1.0946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E26">
            <v>1</v>
          </cell>
          <cell r="G26">
            <v>0.93820000000000003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E27">
            <v>1</v>
          </cell>
          <cell r="G27">
            <v>0.78190000000000004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E28">
            <v>1</v>
          </cell>
          <cell r="G28">
            <v>0.74280000000000002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E29">
            <v>1</v>
          </cell>
          <cell r="G29">
            <v>0.66459999999999997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E30">
            <v>1</v>
          </cell>
          <cell r="G30">
            <v>0.64500000000000002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E31">
            <v>1</v>
          </cell>
          <cell r="G31">
            <v>0.60589999999999999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AR&amp;STR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PH"/>
      <sheetName val="TS"/>
      <sheetName val="Rek"/>
      <sheetName val="Rab"/>
      <sheetName val="Anl"/>
      <sheetName val="H.Dasar"/>
      <sheetName val="H.Lokasi"/>
      <sheetName val="H_Dasar"/>
      <sheetName val="H_Lokasi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  <sheetData sheetId="7" refreshError="1"/>
      <sheetData sheetId="8"/>
      <sheetData sheetId="9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antitas &amp; Harga"/>
    </sheetNames>
    <sheetDataSet>
      <sheetData sheetId="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Rekap_Biaya_(CAD)"/>
      <sheetName val="Kuantitas_&amp;_Harga_(CAD)"/>
      <sheetName val="Rekap_Biaya"/>
      <sheetName val="Kuantitas_&amp;_Harga"/>
      <sheetName val="Analisa_Alat_Bantu"/>
      <sheetName val="Perhitungan_Analisa_Alat_Bantu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REKAP1"/>
      <sheetName val="REKAP2"/>
      <sheetName val="RPP-3"/>
      <sheetName val="RPP-4"/>
      <sheetName val="RPP-5"/>
      <sheetName val="RPP-6"/>
      <sheetName val="RPP-7"/>
      <sheetName val="RPP-8"/>
      <sheetName val="RPP-9"/>
      <sheetName val="RPP-10"/>
      <sheetName val="RPP-11"/>
      <sheetName val="GAJI"/>
      <sheetName val="mobilisasi"/>
      <sheetName val="HASAT"/>
      <sheetName val="analisa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1">
          <cell r="I11">
            <v>4290</v>
          </cell>
        </row>
        <row r="26">
          <cell r="I26">
            <v>910</v>
          </cell>
        </row>
        <row r="27">
          <cell r="I27">
            <v>7200</v>
          </cell>
        </row>
        <row r="29">
          <cell r="I29">
            <v>60000</v>
          </cell>
        </row>
        <row r="30">
          <cell r="I30">
            <v>60000</v>
          </cell>
        </row>
        <row r="34">
          <cell r="I34">
            <v>114000</v>
          </cell>
        </row>
        <row r="35">
          <cell r="I35">
            <v>60000</v>
          </cell>
        </row>
        <row r="38">
          <cell r="I38">
            <v>21720</v>
          </cell>
        </row>
        <row r="39">
          <cell r="I39">
            <v>6500</v>
          </cell>
        </row>
        <row r="45">
          <cell r="I45">
            <v>600</v>
          </cell>
        </row>
        <row r="47">
          <cell r="I47">
            <v>750000</v>
          </cell>
        </row>
        <row r="49">
          <cell r="I49">
            <v>3500</v>
          </cell>
        </row>
        <row r="50">
          <cell r="I50">
            <v>3500</v>
          </cell>
        </row>
        <row r="51">
          <cell r="I51">
            <v>12500</v>
          </cell>
        </row>
        <row r="52">
          <cell r="I52">
            <v>6880</v>
          </cell>
        </row>
        <row r="53">
          <cell r="I53">
            <v>7860</v>
          </cell>
        </row>
        <row r="54">
          <cell r="I54">
            <v>13260</v>
          </cell>
        </row>
        <row r="55">
          <cell r="I55">
            <v>750</v>
          </cell>
        </row>
        <row r="56">
          <cell r="I56">
            <v>5000</v>
          </cell>
        </row>
        <row r="57">
          <cell r="I57">
            <v>141800</v>
          </cell>
        </row>
        <row r="61">
          <cell r="I61">
            <v>5000</v>
          </cell>
        </row>
        <row r="62">
          <cell r="I62">
            <v>1500</v>
          </cell>
        </row>
        <row r="66">
          <cell r="I66">
            <v>355000</v>
          </cell>
        </row>
        <row r="75">
          <cell r="I75">
            <v>193330</v>
          </cell>
        </row>
        <row r="77">
          <cell r="I77">
            <v>254050</v>
          </cell>
        </row>
        <row r="79">
          <cell r="I79">
            <v>203660</v>
          </cell>
        </row>
        <row r="81">
          <cell r="I81">
            <v>208530</v>
          </cell>
        </row>
        <row r="83">
          <cell r="I83">
            <v>122580</v>
          </cell>
        </row>
        <row r="89">
          <cell r="I89">
            <v>139320</v>
          </cell>
        </row>
        <row r="93">
          <cell r="I93">
            <v>26400</v>
          </cell>
        </row>
        <row r="94">
          <cell r="I94">
            <v>13460</v>
          </cell>
        </row>
        <row r="95">
          <cell r="I95">
            <v>13460</v>
          </cell>
        </row>
        <row r="98">
          <cell r="I98">
            <v>323490</v>
          </cell>
        </row>
        <row r="99">
          <cell r="I99">
            <v>218580</v>
          </cell>
        </row>
      </sheetData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6">
          <cell r="AW16">
            <v>337926.6423559105</v>
          </cell>
        </row>
        <row r="17">
          <cell r="AW17">
            <v>383252.00767367752</v>
          </cell>
        </row>
      </sheetData>
      <sheetData sheetId="30"/>
      <sheetData sheetId="31"/>
      <sheetData sheetId="32"/>
      <sheetData sheetId="33"/>
      <sheetData sheetId="3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l R.Adm Perubahan"/>
      <sheetName val="Volume 3 rkb Perubahan"/>
      <sheetName val="bahann"/>
      <sheetName val="RAB REVISI2"/>
      <sheetName val="rekap sni 2011"/>
      <sheetName val="RAB PERUBAHAN"/>
      <sheetName val="REKAP PERUBAHAN"/>
      <sheetName val="Vol R.Adm"/>
      <sheetName val="Volume 3 rkb"/>
      <sheetName val="REKAP"/>
      <sheetName val="BAHAN"/>
      <sheetName val="UPAH"/>
      <sheetName val="RAB"/>
      <sheetName val="ANALISA"/>
      <sheetName val="QU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4">
          <cell r="L14">
            <v>190767</v>
          </cell>
        </row>
        <row r="16">
          <cell r="L16">
            <v>251267</v>
          </cell>
        </row>
        <row r="25">
          <cell r="L25">
            <v>484</v>
          </cell>
        </row>
        <row r="27">
          <cell r="L27">
            <v>16516</v>
          </cell>
        </row>
        <row r="28">
          <cell r="L28">
            <v>20916</v>
          </cell>
        </row>
        <row r="31">
          <cell r="L31">
            <v>13694043</v>
          </cell>
        </row>
        <row r="32">
          <cell r="L32">
            <v>9016293</v>
          </cell>
        </row>
        <row r="33">
          <cell r="L33">
            <v>6714543</v>
          </cell>
        </row>
        <row r="40">
          <cell r="L40">
            <v>46000</v>
          </cell>
        </row>
        <row r="41">
          <cell r="L41">
            <v>24200</v>
          </cell>
        </row>
        <row r="42">
          <cell r="L42">
            <v>71500</v>
          </cell>
        </row>
        <row r="43">
          <cell r="L43">
            <v>38500</v>
          </cell>
        </row>
        <row r="44">
          <cell r="L44">
            <v>330</v>
          </cell>
        </row>
        <row r="50">
          <cell r="L50">
            <v>60500</v>
          </cell>
        </row>
        <row r="82">
          <cell r="L82">
            <v>88000</v>
          </cell>
        </row>
      </sheetData>
      <sheetData sheetId="11">
        <row r="15">
          <cell r="K15">
            <v>77000</v>
          </cell>
        </row>
        <row r="21">
          <cell r="K21">
            <v>66000</v>
          </cell>
        </row>
        <row r="23">
          <cell r="K23">
            <v>55000</v>
          </cell>
        </row>
      </sheetData>
      <sheetData sheetId="12"/>
      <sheetData sheetId="13"/>
      <sheetData sheetId="1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PRINT"/>
      <sheetName val="RAB PRINT"/>
      <sheetName val="Lingkup"/>
      <sheetName val="REK"/>
      <sheetName val="RAB CIMAHI"/>
      <sheetName val="8LT 12"/>
      <sheetName val="8LT PAK"/>
      <sheetName val="8LT SAR"/>
      <sheetName val="8LT T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Kulit"/>
      <sheetName val="r df kw"/>
      <sheetName val="df kw"/>
      <sheetName val="harga dasar"/>
      <sheetName val="mobilisasi"/>
      <sheetName val="satuan"/>
      <sheetName val="L 1"/>
      <sheetName val="L 5"/>
      <sheetName val="L 6a"/>
      <sheetName val="L 6b"/>
      <sheetName val="L 7"/>
      <sheetName val="L 9"/>
      <sheetName val="L 10"/>
      <sheetName val="L 11"/>
      <sheetName val="L 12"/>
      <sheetName val="L 13"/>
      <sheetName val="L 14"/>
      <sheetName val="surat"/>
      <sheetName val="A DA"/>
      <sheetName val="Nerac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6">
          <cell r="G26">
            <v>1.1505171476485723</v>
          </cell>
          <cell r="H26">
            <v>2.5444690939015411</v>
          </cell>
          <cell r="I26">
            <v>3.3026307932258048</v>
          </cell>
          <cell r="J26">
            <v>4.0607924925500685</v>
          </cell>
          <cell r="K26">
            <v>5.7512075169679742</v>
          </cell>
          <cell r="L26">
            <v>7.4416225413858799</v>
          </cell>
          <cell r="M26">
            <v>9.1320375658037864</v>
          </cell>
          <cell r="N26">
            <v>11.263797535266937</v>
          </cell>
          <cell r="O26">
            <v>18.449351956683046</v>
          </cell>
          <cell r="P26">
            <v>33.412433139115713</v>
          </cell>
          <cell r="Q26">
            <v>48.37551432154838</v>
          </cell>
          <cell r="R26">
            <v>62.897250558935802</v>
          </cell>
          <cell r="S26">
            <v>72.121757545765874</v>
          </cell>
          <cell r="T26">
            <v>84.105834976904418</v>
          </cell>
          <cell r="U26">
            <v>96.089912408042963</v>
          </cell>
          <cell r="V26">
            <v>100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J1Q47"/>
      <sheetName val="TJ1Q43"/>
      <sheetName val="RYQ52"/>
      <sheetName val="RYQ46"/>
      <sheetName val="Sch"/>
    </sheetNames>
    <sheetDataSet>
      <sheetData sheetId="0" refreshError="1">
        <row r="7">
          <cell r="B7">
            <v>0</v>
          </cell>
          <cell r="F7">
            <v>47</v>
          </cell>
          <cell r="H7">
            <v>28.4773</v>
          </cell>
          <cell r="J7">
            <v>0</v>
          </cell>
          <cell r="L7">
            <v>0</v>
          </cell>
          <cell r="N7">
            <v>0</v>
          </cell>
        </row>
        <row r="8">
          <cell r="B8">
            <v>1</v>
          </cell>
          <cell r="F8">
            <v>47</v>
          </cell>
          <cell r="H8">
            <v>28.4773</v>
          </cell>
          <cell r="J8">
            <v>66.681720000000013</v>
          </cell>
          <cell r="L8">
            <v>169.20000000000002</v>
          </cell>
          <cell r="N8">
            <v>102.51828</v>
          </cell>
        </row>
        <row r="9">
          <cell r="B9">
            <v>2</v>
          </cell>
          <cell r="F9">
            <v>47</v>
          </cell>
          <cell r="H9">
            <v>28.4773</v>
          </cell>
          <cell r="J9">
            <v>133.36344000000003</v>
          </cell>
          <cell r="L9">
            <v>338.40000000000003</v>
          </cell>
          <cell r="N9">
            <v>205.03656000000001</v>
          </cell>
        </row>
        <row r="10">
          <cell r="B10">
            <v>3</v>
          </cell>
          <cell r="F10">
            <v>47</v>
          </cell>
          <cell r="H10">
            <v>28.4773</v>
          </cell>
          <cell r="J10">
            <v>200.04516000000001</v>
          </cell>
          <cell r="L10">
            <v>507.6</v>
          </cell>
          <cell r="N10">
            <v>307.55484000000001</v>
          </cell>
        </row>
        <row r="11">
          <cell r="B11">
            <v>4</v>
          </cell>
          <cell r="F11">
            <v>47</v>
          </cell>
          <cell r="H11">
            <v>31.2362</v>
          </cell>
          <cell r="J11">
            <v>266.72688000000005</v>
          </cell>
          <cell r="L11">
            <v>676.80000000000007</v>
          </cell>
          <cell r="N11">
            <v>410.07312000000002</v>
          </cell>
        </row>
        <row r="12">
          <cell r="B12">
            <v>5</v>
          </cell>
          <cell r="F12">
            <v>47</v>
          </cell>
          <cell r="H12">
            <v>36.833900000000007</v>
          </cell>
          <cell r="J12">
            <v>323.47656000000006</v>
          </cell>
          <cell r="L12">
            <v>846.00000000000011</v>
          </cell>
          <cell r="N12">
            <v>522.52344000000005</v>
          </cell>
        </row>
        <row r="13">
          <cell r="B13">
            <v>6</v>
          </cell>
          <cell r="F13">
            <v>47</v>
          </cell>
          <cell r="H13">
            <v>71.393000000000015</v>
          </cell>
          <cell r="J13">
            <v>360.07452000000012</v>
          </cell>
          <cell r="L13">
            <v>1015.2000000000002</v>
          </cell>
          <cell r="N13">
            <v>655.12548000000004</v>
          </cell>
        </row>
        <row r="14">
          <cell r="B14">
            <v>7</v>
          </cell>
          <cell r="F14">
            <v>47</v>
          </cell>
          <cell r="H14">
            <v>75.331599999999995</v>
          </cell>
          <cell r="J14">
            <v>272.25972000000002</v>
          </cell>
          <cell r="L14">
            <v>1184.4000000000001</v>
          </cell>
          <cell r="N14">
            <v>912.14028000000008</v>
          </cell>
        </row>
        <row r="15">
          <cell r="B15">
            <v>8</v>
          </cell>
          <cell r="F15">
            <v>47</v>
          </cell>
          <cell r="H15">
            <v>71.656199999999998</v>
          </cell>
          <cell r="J15">
            <v>170.26595999999995</v>
          </cell>
          <cell r="L15">
            <v>1353.6000000000001</v>
          </cell>
          <cell r="N15">
            <v>1183.3340400000002</v>
          </cell>
        </row>
        <row r="16">
          <cell r="B16">
            <v>9</v>
          </cell>
          <cell r="F16">
            <v>47</v>
          </cell>
          <cell r="H16">
            <v>64.310100000000006</v>
          </cell>
          <cell r="J16">
            <v>81.503639999999905</v>
          </cell>
          <cell r="L16">
            <v>1522.8000000000002</v>
          </cell>
          <cell r="N16">
            <v>1441.2963600000003</v>
          </cell>
        </row>
        <row r="17">
          <cell r="B17">
            <v>10</v>
          </cell>
          <cell r="F17">
            <v>47</v>
          </cell>
          <cell r="H17">
            <v>56.959299999999999</v>
          </cell>
          <cell r="J17">
            <v>19.187279999999873</v>
          </cell>
          <cell r="L17">
            <v>1692.0000000000002</v>
          </cell>
          <cell r="N17">
            <v>1672.8127200000004</v>
          </cell>
        </row>
        <row r="18">
          <cell r="B18">
            <v>11</v>
          </cell>
          <cell r="F18">
            <v>47</v>
          </cell>
          <cell r="H18">
            <v>51.446199999999997</v>
          </cell>
          <cell r="J18">
            <v>-16.666200000000117</v>
          </cell>
          <cell r="L18">
            <v>1861.2000000000003</v>
          </cell>
          <cell r="N18">
            <v>1877.8662000000004</v>
          </cell>
        </row>
        <row r="19">
          <cell r="B19">
            <v>12</v>
          </cell>
          <cell r="F19">
            <v>47</v>
          </cell>
          <cell r="H19">
            <v>51.446199999999997</v>
          </cell>
          <cell r="J19">
            <v>-32.672520000000304</v>
          </cell>
          <cell r="L19">
            <v>2030.4000000000003</v>
          </cell>
          <cell r="N19">
            <v>2063.0725200000006</v>
          </cell>
        </row>
        <row r="20">
          <cell r="B20">
            <v>13</v>
          </cell>
          <cell r="F20">
            <v>47</v>
          </cell>
          <cell r="H20">
            <v>49.608500000000006</v>
          </cell>
          <cell r="J20">
            <v>-48.678840000000491</v>
          </cell>
          <cell r="L20">
            <v>2199.6000000000004</v>
          </cell>
          <cell r="N20">
            <v>2248.2788400000009</v>
          </cell>
        </row>
        <row r="21">
          <cell r="B21">
            <v>14</v>
          </cell>
          <cell r="F21">
            <v>47</v>
          </cell>
          <cell r="H21">
            <v>48.692</v>
          </cell>
          <cell r="J21">
            <v>-58.069440000000668</v>
          </cell>
          <cell r="L21">
            <v>2368.8000000000002</v>
          </cell>
          <cell r="N21">
            <v>2426.8694400000008</v>
          </cell>
        </row>
        <row r="22">
          <cell r="B22">
            <v>15</v>
          </cell>
          <cell r="F22">
            <v>47</v>
          </cell>
          <cell r="H22">
            <v>55.121600000000001</v>
          </cell>
          <cell r="J22">
            <v>-64.160640000000967</v>
          </cell>
          <cell r="L22">
            <v>2538</v>
          </cell>
          <cell r="N22">
            <v>2602.160640000001</v>
          </cell>
        </row>
        <row r="23">
          <cell r="B23">
            <v>16</v>
          </cell>
          <cell r="F23">
            <v>47</v>
          </cell>
          <cell r="H23">
            <v>60.634699999999995</v>
          </cell>
          <cell r="J23">
            <v>-93.398400000000947</v>
          </cell>
          <cell r="L23">
            <v>2707.2</v>
          </cell>
          <cell r="N23">
            <v>2800.5984000000008</v>
          </cell>
        </row>
        <row r="24">
          <cell r="B24">
            <v>17</v>
          </cell>
          <cell r="F24">
            <v>47</v>
          </cell>
          <cell r="H24">
            <v>60.634699999999995</v>
          </cell>
          <cell r="J24">
            <v>-142.48332000000119</v>
          </cell>
          <cell r="L24">
            <v>2876.3999999999996</v>
          </cell>
          <cell r="N24">
            <v>3018.8833200000008</v>
          </cell>
        </row>
        <row r="25">
          <cell r="B25">
            <v>18</v>
          </cell>
          <cell r="F25">
            <v>47</v>
          </cell>
          <cell r="H25">
            <v>51.446199999999997</v>
          </cell>
          <cell r="J25">
            <v>-191.56824000000142</v>
          </cell>
          <cell r="L25">
            <v>3045.5999999999995</v>
          </cell>
          <cell r="N25">
            <v>3237.1682400000009</v>
          </cell>
        </row>
        <row r="26">
          <cell r="B26">
            <v>19</v>
          </cell>
          <cell r="F26">
            <v>47</v>
          </cell>
          <cell r="H26">
            <v>44.095400000000005</v>
          </cell>
          <cell r="J26">
            <v>-207.57456000000184</v>
          </cell>
          <cell r="L26">
            <v>3214.7999999999993</v>
          </cell>
          <cell r="N26">
            <v>3422.3745600000011</v>
          </cell>
        </row>
        <row r="27">
          <cell r="B27">
            <v>20</v>
          </cell>
          <cell r="F27">
            <v>47</v>
          </cell>
          <cell r="H27">
            <v>36.749300000000012</v>
          </cell>
          <cell r="J27">
            <v>-197.11800000000221</v>
          </cell>
          <cell r="L27">
            <v>3383.9999999999991</v>
          </cell>
          <cell r="N27">
            <v>3581.1180000000013</v>
          </cell>
        </row>
        <row r="28">
          <cell r="B28">
            <v>21</v>
          </cell>
          <cell r="F28">
            <v>47</v>
          </cell>
          <cell r="H28">
            <v>34.9116</v>
          </cell>
          <cell r="J28">
            <v>-160.21548000000257</v>
          </cell>
          <cell r="L28">
            <v>3553.1999999999989</v>
          </cell>
          <cell r="N28">
            <v>3713.4154800000015</v>
          </cell>
        </row>
        <row r="29">
          <cell r="B29">
            <v>22</v>
          </cell>
          <cell r="F29">
            <v>47</v>
          </cell>
          <cell r="H29">
            <v>31.2362</v>
          </cell>
          <cell r="J29">
            <v>-116.69724000000269</v>
          </cell>
          <cell r="L29">
            <v>3722.3999999999987</v>
          </cell>
          <cell r="N29">
            <v>3839.0972400000014</v>
          </cell>
        </row>
        <row r="30">
          <cell r="B30">
            <v>23</v>
          </cell>
          <cell r="F30">
            <v>47</v>
          </cell>
          <cell r="H30">
            <v>30.314999999999998</v>
          </cell>
          <cell r="J30">
            <v>-59.947560000002795</v>
          </cell>
          <cell r="L30">
            <v>3891.5999999999985</v>
          </cell>
          <cell r="N30">
            <v>3951.5475600000013</v>
          </cell>
        </row>
        <row r="31">
          <cell r="B31">
            <v>24</v>
          </cell>
          <cell r="F31">
            <v>47</v>
          </cell>
          <cell r="H31">
            <v>28.4773</v>
          </cell>
          <cell r="J31">
            <v>0</v>
          </cell>
          <cell r="L31">
            <v>4060.7999999999984</v>
          </cell>
          <cell r="N31">
            <v>4060.6815600000014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con"/>
    </sheet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t"/>
      <sheetName val="MPU"/>
      <sheetName val="Jad"/>
      <sheetName val="RAB"/>
      <sheetName val="Mob"/>
      <sheetName val="Ana"/>
      <sheetName val="Alat"/>
      <sheetName val="U&amp;B"/>
      <sheetName val="Sub"/>
      <sheetName val="Mob. Alat"/>
      <sheetName val="Mob Alat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Mata"/>
      <sheetName val="Analisa"/>
      <sheetName val="Jad"/>
      <sheetName val="Mat"/>
      <sheetName val="RAB"/>
      <sheetName val="Mob"/>
      <sheetName val="MobAlat"/>
      <sheetName val="Alat"/>
      <sheetName val="U &amp; B"/>
      <sheetName val="Jadwal"/>
      <sheetName val="Su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T.SCH"/>
      <sheetName val="Volume"/>
      <sheetName val="Pnawaran"/>
      <sheetName val="anl-gedung-lama"/>
      <sheetName val="Rab-1"/>
      <sheetName val="Rek-1"/>
      <sheetName val="Bil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MAJOR"/>
      <sheetName val="%"/>
      <sheetName val="Rekap"/>
      <sheetName val="Informasi"/>
      <sheetName val="Peta Quarry"/>
      <sheetName val="Mobilisasi"/>
      <sheetName val="Jemb.Sementara"/>
      <sheetName val="Perhitungan Mobilisasi Alat"/>
      <sheetName val="Lalu Lintas"/>
      <sheetName val="Jembatan Sementara"/>
      <sheetName val="BOQ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8(2)"/>
      <sheetName val="D9"/>
      <sheetName val="D10 LS-Rutin"/>
      <sheetName val="D10 Kuantitas"/>
      <sheetName val="D10 Analisa HSP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>
        <row r="28">
          <cell r="H28">
            <v>1286498489.51704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19">
          <cell r="G19">
            <v>363129164.50159621</v>
          </cell>
        </row>
        <row r="37">
          <cell r="G37">
            <v>0</v>
          </cell>
        </row>
        <row r="60">
          <cell r="G60">
            <v>20202070.893599998</v>
          </cell>
        </row>
        <row r="73">
          <cell r="G73">
            <v>81255562.920000002</v>
          </cell>
        </row>
        <row r="86">
          <cell r="G86">
            <v>0</v>
          </cell>
        </row>
        <row r="124">
          <cell r="G124">
            <v>65556426.618136995</v>
          </cell>
        </row>
        <row r="275">
          <cell r="G275">
            <v>4821729.7052293206</v>
          </cell>
        </row>
        <row r="301">
          <cell r="G301">
            <v>3827617.2514596605</v>
          </cell>
        </row>
        <row r="312">
          <cell r="G312">
            <v>0</v>
          </cell>
        </row>
      </sheetData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"/>
      <sheetName val="Batas"/>
      <sheetName val="PO Dikjar"/>
      <sheetName val="LK Dikjar"/>
      <sheetName val="uRAIAN"/>
      <sheetName val="Sah"/>
      <sheetName val="DIP-1"/>
      <sheetName val="DIP-2"/>
      <sheetName val="DIP-3"/>
      <sheetName val="SCHEDULE"/>
      <sheetName val="chitimc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PS"/>
      <sheetName val="WT"/>
      <sheetName val="MFC"/>
      <sheetName val="ADJ VOL"/>
      <sheetName val="1st"/>
      <sheetName val="2nd"/>
      <sheetName val="3rd"/>
      <sheetName val="4th"/>
      <sheetName val="5th"/>
      <sheetName val="6th"/>
      <sheetName val="SUM1"/>
      <sheetName val="SUM2"/>
      <sheetName val="SUM4"/>
      <sheetName val="SUM3"/>
      <sheetName val="SUM5"/>
      <sheetName val="SUM6"/>
      <sheetName val="TO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4">
          <cell r="B14" t="str">
            <v>A</v>
          </cell>
        </row>
        <row r="15">
          <cell r="B15" t="str">
            <v>A</v>
          </cell>
        </row>
        <row r="16">
          <cell r="B16" t="str">
            <v>A</v>
          </cell>
        </row>
        <row r="17">
          <cell r="B17" t="str">
            <v>A</v>
          </cell>
        </row>
        <row r="19">
          <cell r="B19" t="str">
            <v>A</v>
          </cell>
        </row>
        <row r="20">
          <cell r="B20" t="str">
            <v>A</v>
          </cell>
        </row>
        <row r="21">
          <cell r="B21" t="str">
            <v>A</v>
          </cell>
        </row>
        <row r="25">
          <cell r="B25" t="str">
            <v>B</v>
          </cell>
          <cell r="AU25">
            <v>0</v>
          </cell>
        </row>
        <row r="27">
          <cell r="B27" t="str">
            <v>B</v>
          </cell>
          <cell r="AU27">
            <v>0</v>
          </cell>
        </row>
        <row r="28">
          <cell r="B28" t="str">
            <v>B</v>
          </cell>
          <cell r="AU28">
            <v>0</v>
          </cell>
        </row>
        <row r="29">
          <cell r="B29" t="str">
            <v>B</v>
          </cell>
        </row>
        <row r="30">
          <cell r="B30" t="str">
            <v>B</v>
          </cell>
          <cell r="AU30">
            <v>0</v>
          </cell>
        </row>
        <row r="31">
          <cell r="B31" t="str">
            <v>B</v>
          </cell>
        </row>
        <row r="32">
          <cell r="B32" t="str">
            <v>B</v>
          </cell>
          <cell r="AU32">
            <v>0</v>
          </cell>
        </row>
        <row r="33">
          <cell r="B33" t="str">
            <v>B</v>
          </cell>
          <cell r="AU33">
            <v>0</v>
          </cell>
        </row>
        <row r="34">
          <cell r="B34" t="str">
            <v>B</v>
          </cell>
        </row>
        <row r="35">
          <cell r="B35" t="str">
            <v>B</v>
          </cell>
        </row>
        <row r="36">
          <cell r="B36" t="str">
            <v>B</v>
          </cell>
          <cell r="AU36">
            <v>0</v>
          </cell>
        </row>
        <row r="37">
          <cell r="B37" t="str">
            <v>B</v>
          </cell>
        </row>
        <row r="38">
          <cell r="B38" t="str">
            <v>B</v>
          </cell>
        </row>
        <row r="39">
          <cell r="B39" t="str">
            <v>B</v>
          </cell>
        </row>
        <row r="40">
          <cell r="B40" t="str">
            <v>B</v>
          </cell>
        </row>
        <row r="42">
          <cell r="B42" t="str">
            <v>B</v>
          </cell>
          <cell r="AU42">
            <v>0</v>
          </cell>
        </row>
        <row r="43">
          <cell r="B43" t="str">
            <v>B</v>
          </cell>
        </row>
        <row r="44">
          <cell r="B44" t="str">
            <v>B</v>
          </cell>
          <cell r="AU44">
            <v>0</v>
          </cell>
        </row>
        <row r="46">
          <cell r="B46" t="str">
            <v>B</v>
          </cell>
          <cell r="AU46">
            <v>0</v>
          </cell>
        </row>
        <row r="47">
          <cell r="B47" t="str">
            <v>B</v>
          </cell>
          <cell r="AU47">
            <v>0</v>
          </cell>
        </row>
        <row r="48">
          <cell r="B48" t="str">
            <v>B</v>
          </cell>
        </row>
        <row r="52">
          <cell r="B52" t="str">
            <v>B</v>
          </cell>
          <cell r="AU52">
            <v>0</v>
          </cell>
        </row>
        <row r="56">
          <cell r="B56" t="str">
            <v>C</v>
          </cell>
          <cell r="AU56">
            <v>0</v>
          </cell>
        </row>
        <row r="58">
          <cell r="B58" t="str">
            <v>C</v>
          </cell>
          <cell r="AU58">
            <v>0</v>
          </cell>
        </row>
        <row r="60">
          <cell r="B60" t="str">
            <v>C</v>
          </cell>
          <cell r="AU60">
            <v>0</v>
          </cell>
        </row>
        <row r="61">
          <cell r="B61" t="str">
            <v>C</v>
          </cell>
          <cell r="AU61">
            <v>0</v>
          </cell>
        </row>
        <row r="62">
          <cell r="B62" t="str">
            <v>C</v>
          </cell>
          <cell r="AU62">
            <v>0</v>
          </cell>
        </row>
        <row r="63">
          <cell r="B63" t="str">
            <v>C</v>
          </cell>
          <cell r="AU63">
            <v>0</v>
          </cell>
        </row>
        <row r="64">
          <cell r="B64" t="str">
            <v>C</v>
          </cell>
          <cell r="AU64">
            <v>0</v>
          </cell>
        </row>
        <row r="65">
          <cell r="B65" t="str">
            <v>C</v>
          </cell>
          <cell r="AU65">
            <v>0</v>
          </cell>
        </row>
        <row r="66">
          <cell r="B66" t="str">
            <v>C</v>
          </cell>
          <cell r="AU66">
            <v>0</v>
          </cell>
        </row>
        <row r="67">
          <cell r="B67" t="str">
            <v>C</v>
          </cell>
          <cell r="AU67">
            <v>0</v>
          </cell>
        </row>
        <row r="68">
          <cell r="B68" t="str">
            <v>C</v>
          </cell>
          <cell r="AU68">
            <v>0</v>
          </cell>
        </row>
        <row r="69">
          <cell r="B69" t="str">
            <v>C</v>
          </cell>
          <cell r="AU69">
            <v>0</v>
          </cell>
        </row>
        <row r="70">
          <cell r="B70" t="str">
            <v>C</v>
          </cell>
          <cell r="AU70">
            <v>0</v>
          </cell>
        </row>
        <row r="71">
          <cell r="B71" t="str">
            <v>C</v>
          </cell>
        </row>
        <row r="72">
          <cell r="B72" t="str">
            <v>C</v>
          </cell>
          <cell r="AU72">
            <v>0</v>
          </cell>
        </row>
        <row r="74">
          <cell r="B74" t="str">
            <v>C</v>
          </cell>
          <cell r="AU74">
            <v>0</v>
          </cell>
        </row>
        <row r="75">
          <cell r="B75" t="str">
            <v>C</v>
          </cell>
          <cell r="AU75">
            <v>0</v>
          </cell>
        </row>
        <row r="76">
          <cell r="B76" t="str">
            <v>C</v>
          </cell>
        </row>
        <row r="78">
          <cell r="B78" t="str">
            <v>C</v>
          </cell>
          <cell r="AU78">
            <v>0</v>
          </cell>
        </row>
        <row r="79">
          <cell r="B79" t="str">
            <v>C</v>
          </cell>
          <cell r="AU79">
            <v>0</v>
          </cell>
        </row>
        <row r="80">
          <cell r="B80" t="str">
            <v>C</v>
          </cell>
        </row>
        <row r="81">
          <cell r="B81" t="str">
            <v>C</v>
          </cell>
          <cell r="AU81">
            <v>0</v>
          </cell>
        </row>
        <row r="82">
          <cell r="B82" t="str">
            <v>C</v>
          </cell>
          <cell r="AU82">
            <v>0</v>
          </cell>
        </row>
        <row r="83">
          <cell r="B83" t="str">
            <v>C</v>
          </cell>
          <cell r="AU83">
            <v>0</v>
          </cell>
        </row>
        <row r="89">
          <cell r="B89" t="str">
            <v>D</v>
          </cell>
          <cell r="AU89">
            <v>0</v>
          </cell>
        </row>
        <row r="90">
          <cell r="B90" t="str">
            <v>D</v>
          </cell>
          <cell r="AU90">
            <v>0</v>
          </cell>
        </row>
        <row r="92">
          <cell r="B92" t="str">
            <v>D</v>
          </cell>
          <cell r="AU92">
            <v>0</v>
          </cell>
        </row>
        <row r="93">
          <cell r="B93" t="str">
            <v>D</v>
          </cell>
          <cell r="AU93">
            <v>0</v>
          </cell>
        </row>
        <row r="94">
          <cell r="B94" t="str">
            <v>D</v>
          </cell>
          <cell r="AU94">
            <v>0</v>
          </cell>
        </row>
        <row r="95">
          <cell r="B95" t="str">
            <v>D</v>
          </cell>
          <cell r="AU95">
            <v>0</v>
          </cell>
        </row>
        <row r="96">
          <cell r="B96" t="str">
            <v>D</v>
          </cell>
          <cell r="AU96">
            <v>0</v>
          </cell>
        </row>
        <row r="97">
          <cell r="B97" t="str">
            <v>D</v>
          </cell>
          <cell r="AU97">
            <v>0</v>
          </cell>
        </row>
        <row r="98">
          <cell r="B98" t="str">
            <v>D</v>
          </cell>
          <cell r="AU98">
            <v>0</v>
          </cell>
        </row>
        <row r="99">
          <cell r="B99" t="str">
            <v>D</v>
          </cell>
          <cell r="AU99">
            <v>0</v>
          </cell>
        </row>
        <row r="100">
          <cell r="B100" t="str">
            <v>D</v>
          </cell>
          <cell r="AU100">
            <v>0</v>
          </cell>
        </row>
        <row r="101">
          <cell r="B101" t="str">
            <v>D</v>
          </cell>
        </row>
        <row r="104">
          <cell r="B104" t="str">
            <v>D</v>
          </cell>
          <cell r="AU104">
            <v>0</v>
          </cell>
        </row>
        <row r="105">
          <cell r="B105" t="str">
            <v>D</v>
          </cell>
          <cell r="AU105">
            <v>0</v>
          </cell>
        </row>
        <row r="106">
          <cell r="B106" t="str">
            <v>D</v>
          </cell>
          <cell r="AU106">
            <v>0</v>
          </cell>
        </row>
        <row r="107">
          <cell r="B107" t="str">
            <v>D</v>
          </cell>
          <cell r="AU107">
            <v>0</v>
          </cell>
        </row>
        <row r="108">
          <cell r="B108" t="str">
            <v>D</v>
          </cell>
          <cell r="AU108">
            <v>0</v>
          </cell>
        </row>
        <row r="109">
          <cell r="B109" t="str">
            <v>D</v>
          </cell>
          <cell r="AU109">
            <v>0</v>
          </cell>
        </row>
        <row r="110">
          <cell r="B110" t="str">
            <v>D</v>
          </cell>
          <cell r="AU110">
            <v>0</v>
          </cell>
        </row>
        <row r="111">
          <cell r="B111" t="str">
            <v>D</v>
          </cell>
          <cell r="AU111">
            <v>0</v>
          </cell>
        </row>
        <row r="112">
          <cell r="B112" t="str">
            <v>D</v>
          </cell>
          <cell r="AU112">
            <v>0</v>
          </cell>
        </row>
        <row r="113">
          <cell r="B113" t="str">
            <v>D</v>
          </cell>
          <cell r="AU113">
            <v>0</v>
          </cell>
        </row>
        <row r="114">
          <cell r="B114" t="str">
            <v>D</v>
          </cell>
          <cell r="AU114">
            <v>0</v>
          </cell>
        </row>
        <row r="115">
          <cell r="B115" t="str">
            <v>D</v>
          </cell>
          <cell r="AU115">
            <v>0</v>
          </cell>
        </row>
        <row r="116">
          <cell r="B116" t="str">
            <v>D</v>
          </cell>
        </row>
        <row r="117">
          <cell r="B117" t="str">
            <v>D</v>
          </cell>
          <cell r="AU117">
            <v>0</v>
          </cell>
        </row>
        <row r="118">
          <cell r="B118" t="str">
            <v>D</v>
          </cell>
        </row>
        <row r="119">
          <cell r="B119" t="str">
            <v>D</v>
          </cell>
          <cell r="AU119">
            <v>0</v>
          </cell>
        </row>
        <row r="121">
          <cell r="B121" t="str">
            <v>D</v>
          </cell>
          <cell r="AU121">
            <v>0</v>
          </cell>
        </row>
        <row r="122">
          <cell r="B122" t="str">
            <v>D</v>
          </cell>
          <cell r="AU122">
            <v>0</v>
          </cell>
        </row>
        <row r="123">
          <cell r="B123" t="str">
            <v>D</v>
          </cell>
          <cell r="AU123">
            <v>0</v>
          </cell>
        </row>
        <row r="124">
          <cell r="B124" t="str">
            <v>D</v>
          </cell>
          <cell r="AU124">
            <v>0</v>
          </cell>
        </row>
        <row r="125">
          <cell r="B125" t="str">
            <v>D</v>
          </cell>
          <cell r="AU125">
            <v>0</v>
          </cell>
        </row>
        <row r="126">
          <cell r="B126" t="str">
            <v>D</v>
          </cell>
          <cell r="AU126">
            <v>0</v>
          </cell>
        </row>
        <row r="130">
          <cell r="B130" t="str">
            <v>E</v>
          </cell>
          <cell r="AU130">
            <v>0</v>
          </cell>
        </row>
        <row r="131">
          <cell r="B131" t="str">
            <v>E</v>
          </cell>
          <cell r="AU131">
            <v>0</v>
          </cell>
        </row>
        <row r="133">
          <cell r="B133" t="str">
            <v>E</v>
          </cell>
          <cell r="AU133">
            <v>0</v>
          </cell>
        </row>
        <row r="134">
          <cell r="B134" t="str">
            <v>E</v>
          </cell>
          <cell r="AU134">
            <v>0</v>
          </cell>
        </row>
        <row r="135">
          <cell r="B135" t="str">
            <v>E</v>
          </cell>
          <cell r="AU135">
            <v>0</v>
          </cell>
        </row>
        <row r="136">
          <cell r="B136" t="str">
            <v>E</v>
          </cell>
          <cell r="AU136">
            <v>0</v>
          </cell>
        </row>
        <row r="137">
          <cell r="B137" t="str">
            <v>E</v>
          </cell>
          <cell r="AU137">
            <v>0</v>
          </cell>
        </row>
        <row r="138">
          <cell r="B138" t="str">
            <v>E</v>
          </cell>
          <cell r="AU138">
            <v>0</v>
          </cell>
        </row>
        <row r="139">
          <cell r="B139" t="str">
            <v>E</v>
          </cell>
          <cell r="AU139">
            <v>0</v>
          </cell>
        </row>
        <row r="140">
          <cell r="B140" t="str">
            <v>E</v>
          </cell>
          <cell r="AU140">
            <v>0</v>
          </cell>
        </row>
        <row r="141">
          <cell r="B141" t="str">
            <v>E</v>
          </cell>
          <cell r="AU141">
            <v>0</v>
          </cell>
        </row>
        <row r="142">
          <cell r="B142" t="str">
            <v>E</v>
          </cell>
        </row>
        <row r="143">
          <cell r="B143" t="str">
            <v>E</v>
          </cell>
          <cell r="AU143">
            <v>0</v>
          </cell>
        </row>
        <row r="144">
          <cell r="B144" t="str">
            <v>E</v>
          </cell>
          <cell r="AU144">
            <v>0</v>
          </cell>
        </row>
        <row r="145">
          <cell r="B145" t="str">
            <v>E</v>
          </cell>
          <cell r="AU145">
            <v>0</v>
          </cell>
        </row>
        <row r="146">
          <cell r="B146" t="str">
            <v>E</v>
          </cell>
          <cell r="AU146">
            <v>0</v>
          </cell>
        </row>
        <row r="147">
          <cell r="B147" t="str">
            <v>E</v>
          </cell>
          <cell r="AU147">
            <v>0</v>
          </cell>
        </row>
        <row r="148">
          <cell r="B148" t="str">
            <v>E</v>
          </cell>
          <cell r="AU148">
            <v>0</v>
          </cell>
        </row>
        <row r="149">
          <cell r="B149" t="str">
            <v>E</v>
          </cell>
          <cell r="AU149">
            <v>0</v>
          </cell>
        </row>
        <row r="150">
          <cell r="B150" t="str">
            <v>E</v>
          </cell>
          <cell r="AU150">
            <v>0</v>
          </cell>
        </row>
        <row r="152">
          <cell r="B152" t="str">
            <v>E</v>
          </cell>
          <cell r="AU152">
            <v>0</v>
          </cell>
        </row>
        <row r="153">
          <cell r="B153" t="str">
            <v>E</v>
          </cell>
          <cell r="AU153">
            <v>0</v>
          </cell>
        </row>
        <row r="154">
          <cell r="B154" t="str">
            <v>E</v>
          </cell>
          <cell r="AU154">
            <v>0</v>
          </cell>
        </row>
        <row r="155">
          <cell r="B155" t="str">
            <v>E</v>
          </cell>
          <cell r="AU155">
            <v>0</v>
          </cell>
        </row>
        <row r="156">
          <cell r="B156" t="str">
            <v>E</v>
          </cell>
          <cell r="AU156">
            <v>0</v>
          </cell>
        </row>
        <row r="157">
          <cell r="B157" t="str">
            <v>E</v>
          </cell>
          <cell r="AU157">
            <v>0</v>
          </cell>
        </row>
        <row r="158">
          <cell r="B158" t="str">
            <v>E</v>
          </cell>
          <cell r="AU158">
            <v>0</v>
          </cell>
        </row>
        <row r="159">
          <cell r="B159" t="str">
            <v>E</v>
          </cell>
          <cell r="AU159">
            <v>0</v>
          </cell>
        </row>
        <row r="160">
          <cell r="B160" t="str">
            <v>E</v>
          </cell>
          <cell r="AU160">
            <v>0</v>
          </cell>
        </row>
        <row r="161">
          <cell r="B161" t="str">
            <v>E</v>
          </cell>
          <cell r="AU161">
            <v>0</v>
          </cell>
        </row>
        <row r="162">
          <cell r="B162" t="str">
            <v>E</v>
          </cell>
          <cell r="AU162">
            <v>0</v>
          </cell>
        </row>
        <row r="163">
          <cell r="B163" t="str">
            <v>E</v>
          </cell>
          <cell r="AU163">
            <v>0</v>
          </cell>
        </row>
        <row r="164">
          <cell r="B164" t="str">
            <v>E</v>
          </cell>
          <cell r="AU164">
            <v>0</v>
          </cell>
        </row>
        <row r="165">
          <cell r="B165" t="str">
            <v>E</v>
          </cell>
          <cell r="AU165">
            <v>0</v>
          </cell>
        </row>
        <row r="166">
          <cell r="B166" t="str">
            <v>E</v>
          </cell>
          <cell r="AU166">
            <v>0</v>
          </cell>
        </row>
        <row r="167">
          <cell r="B167" t="str">
            <v>E</v>
          </cell>
          <cell r="AU167">
            <v>0</v>
          </cell>
        </row>
        <row r="168">
          <cell r="B168" t="str">
            <v>E</v>
          </cell>
        </row>
        <row r="169">
          <cell r="B169" t="str">
            <v>E</v>
          </cell>
          <cell r="AU169">
            <v>0</v>
          </cell>
        </row>
        <row r="170">
          <cell r="B170" t="str">
            <v>E</v>
          </cell>
          <cell r="AU170">
            <v>0</v>
          </cell>
        </row>
        <row r="171">
          <cell r="B171" t="str">
            <v>E</v>
          </cell>
          <cell r="AU171">
            <v>0</v>
          </cell>
        </row>
        <row r="176">
          <cell r="B176" t="str">
            <v>E</v>
          </cell>
          <cell r="AU176">
            <v>0</v>
          </cell>
        </row>
        <row r="177">
          <cell r="B177" t="str">
            <v>E</v>
          </cell>
          <cell r="AU177">
            <v>0</v>
          </cell>
        </row>
        <row r="178">
          <cell r="B178" t="str">
            <v>E</v>
          </cell>
          <cell r="AU178">
            <v>0</v>
          </cell>
        </row>
        <row r="179">
          <cell r="B179" t="str">
            <v>E</v>
          </cell>
          <cell r="AU179">
            <v>0</v>
          </cell>
        </row>
        <row r="180">
          <cell r="B180" t="str">
            <v>E</v>
          </cell>
          <cell r="AU180">
            <v>0</v>
          </cell>
        </row>
        <row r="181">
          <cell r="B181" t="str">
            <v>E</v>
          </cell>
          <cell r="AU181">
            <v>0</v>
          </cell>
        </row>
        <row r="182">
          <cell r="B182" t="str">
            <v>E</v>
          </cell>
          <cell r="AU182">
            <v>0</v>
          </cell>
        </row>
        <row r="183">
          <cell r="B183" t="str">
            <v>E</v>
          </cell>
          <cell r="AU183">
            <v>0</v>
          </cell>
        </row>
        <row r="189">
          <cell r="B189" t="str">
            <v>F</v>
          </cell>
          <cell r="AU189">
            <v>0</v>
          </cell>
        </row>
        <row r="190">
          <cell r="B190" t="str">
            <v>F</v>
          </cell>
          <cell r="AU190">
            <v>0</v>
          </cell>
        </row>
        <row r="191">
          <cell r="B191" t="str">
            <v>F</v>
          </cell>
          <cell r="AU191">
            <v>0</v>
          </cell>
        </row>
        <row r="194">
          <cell r="B194" t="str">
            <v>F</v>
          </cell>
          <cell r="AU194">
            <v>0</v>
          </cell>
        </row>
        <row r="195">
          <cell r="B195" t="str">
            <v>F</v>
          </cell>
          <cell r="AU195">
            <v>0</v>
          </cell>
        </row>
        <row r="197">
          <cell r="B197" t="str">
            <v>F</v>
          </cell>
          <cell r="AU197">
            <v>0</v>
          </cell>
        </row>
        <row r="198">
          <cell r="B198" t="str">
            <v>F</v>
          </cell>
          <cell r="AU198">
            <v>0</v>
          </cell>
        </row>
        <row r="199">
          <cell r="B199" t="str">
            <v>F</v>
          </cell>
          <cell r="AU199">
            <v>0</v>
          </cell>
        </row>
        <row r="200">
          <cell r="B200" t="str">
            <v>F</v>
          </cell>
          <cell r="AU200">
            <v>0</v>
          </cell>
        </row>
        <row r="201">
          <cell r="B201" t="str">
            <v>F</v>
          </cell>
          <cell r="AU201">
            <v>0</v>
          </cell>
        </row>
        <row r="202">
          <cell r="B202" t="str">
            <v>F</v>
          </cell>
          <cell r="AU202">
            <v>0</v>
          </cell>
        </row>
        <row r="203">
          <cell r="B203" t="str">
            <v>F</v>
          </cell>
          <cell r="AU203">
            <v>0</v>
          </cell>
        </row>
        <row r="204">
          <cell r="B204" t="str">
            <v>F</v>
          </cell>
        </row>
        <row r="205">
          <cell r="B205" t="str">
            <v>F</v>
          </cell>
          <cell r="AU205">
            <v>0</v>
          </cell>
        </row>
        <row r="207">
          <cell r="B207" t="str">
            <v>F</v>
          </cell>
          <cell r="AU207">
            <v>0</v>
          </cell>
        </row>
        <row r="208">
          <cell r="B208" t="str">
            <v>F</v>
          </cell>
          <cell r="AU208">
            <v>0</v>
          </cell>
        </row>
        <row r="209">
          <cell r="B209" t="str">
            <v>F</v>
          </cell>
          <cell r="AU209">
            <v>0</v>
          </cell>
        </row>
        <row r="210">
          <cell r="B210" t="str">
            <v>F</v>
          </cell>
        </row>
        <row r="211">
          <cell r="B211" t="str">
            <v>F</v>
          </cell>
          <cell r="AU211">
            <v>0</v>
          </cell>
        </row>
        <row r="212">
          <cell r="B212" t="str">
            <v>F</v>
          </cell>
          <cell r="AU212">
            <v>0</v>
          </cell>
        </row>
        <row r="213">
          <cell r="B213" t="str">
            <v>F</v>
          </cell>
        </row>
        <row r="214">
          <cell r="B214" t="str">
            <v>F</v>
          </cell>
          <cell r="AU214">
            <v>0</v>
          </cell>
        </row>
        <row r="218">
          <cell r="B218" t="str">
            <v>F</v>
          </cell>
          <cell r="AU218">
            <v>0</v>
          </cell>
        </row>
        <row r="219">
          <cell r="B219" t="str">
            <v>F</v>
          </cell>
          <cell r="AU219">
            <v>0</v>
          </cell>
        </row>
        <row r="221">
          <cell r="B221" t="str">
            <v>F</v>
          </cell>
          <cell r="AU221">
            <v>0</v>
          </cell>
        </row>
        <row r="222">
          <cell r="B222" t="str">
            <v>F</v>
          </cell>
          <cell r="AU222">
            <v>0</v>
          </cell>
        </row>
        <row r="223">
          <cell r="B223" t="str">
            <v>F</v>
          </cell>
          <cell r="AU223">
            <v>0</v>
          </cell>
        </row>
        <row r="224">
          <cell r="B224" t="str">
            <v>F</v>
          </cell>
          <cell r="AU224">
            <v>0</v>
          </cell>
        </row>
        <row r="225">
          <cell r="B225" t="str">
            <v>F</v>
          </cell>
          <cell r="AU225">
            <v>0</v>
          </cell>
        </row>
        <row r="226">
          <cell r="B226" t="str">
            <v>F</v>
          </cell>
          <cell r="AU226">
            <v>0</v>
          </cell>
        </row>
        <row r="227">
          <cell r="B227" t="str">
            <v>F</v>
          </cell>
          <cell r="AU227">
            <v>0</v>
          </cell>
        </row>
        <row r="228">
          <cell r="B228" t="str">
            <v>F</v>
          </cell>
          <cell r="AU228">
            <v>0</v>
          </cell>
        </row>
        <row r="229">
          <cell r="B229" t="str">
            <v>F</v>
          </cell>
        </row>
        <row r="230">
          <cell r="B230" t="str">
            <v>F</v>
          </cell>
          <cell r="AU230">
            <v>0</v>
          </cell>
        </row>
        <row r="232">
          <cell r="B232" t="str">
            <v>F</v>
          </cell>
          <cell r="AU232">
            <v>0</v>
          </cell>
        </row>
        <row r="233">
          <cell r="B233" t="str">
            <v>F</v>
          </cell>
          <cell r="AU233">
            <v>0</v>
          </cell>
        </row>
        <row r="234">
          <cell r="B234" t="str">
            <v>F</v>
          </cell>
          <cell r="AU234">
            <v>0</v>
          </cell>
        </row>
        <row r="236">
          <cell r="B236" t="str">
            <v>F</v>
          </cell>
          <cell r="AU236">
            <v>0</v>
          </cell>
        </row>
        <row r="237">
          <cell r="B237" t="str">
            <v>F</v>
          </cell>
          <cell r="AU237">
            <v>0</v>
          </cell>
        </row>
        <row r="239">
          <cell r="B239" t="str">
            <v>F</v>
          </cell>
          <cell r="AU239">
            <v>0</v>
          </cell>
        </row>
        <row r="240">
          <cell r="B240" t="str">
            <v>F</v>
          </cell>
          <cell r="AU240">
            <v>0</v>
          </cell>
        </row>
        <row r="241">
          <cell r="B241" t="str">
            <v>F</v>
          </cell>
          <cell r="AU241">
            <v>0</v>
          </cell>
        </row>
        <row r="242">
          <cell r="B242" t="str">
            <v>F</v>
          </cell>
          <cell r="AU242">
            <v>0</v>
          </cell>
        </row>
        <row r="243">
          <cell r="B243" t="str">
            <v>F</v>
          </cell>
          <cell r="AU243">
            <v>0</v>
          </cell>
        </row>
        <row r="244">
          <cell r="B244" t="str">
            <v>F</v>
          </cell>
          <cell r="AU244">
            <v>0</v>
          </cell>
        </row>
        <row r="245">
          <cell r="B245" t="str">
            <v>F</v>
          </cell>
          <cell r="AU245">
            <v>0</v>
          </cell>
        </row>
        <row r="246">
          <cell r="B246" t="str">
            <v>F</v>
          </cell>
          <cell r="AU246">
            <v>0</v>
          </cell>
        </row>
        <row r="247">
          <cell r="B247" t="str">
            <v>F</v>
          </cell>
          <cell r="AU247">
            <v>0</v>
          </cell>
        </row>
        <row r="249">
          <cell r="B249" t="str">
            <v>F</v>
          </cell>
          <cell r="AU249">
            <v>0</v>
          </cell>
        </row>
        <row r="250">
          <cell r="B250" t="str">
            <v>F</v>
          </cell>
          <cell r="AU250">
            <v>0</v>
          </cell>
        </row>
        <row r="251">
          <cell r="B251" t="str">
            <v>F</v>
          </cell>
          <cell r="AU251">
            <v>0</v>
          </cell>
        </row>
        <row r="254">
          <cell r="B254" t="str">
            <v>F</v>
          </cell>
          <cell r="AU254">
            <v>0</v>
          </cell>
        </row>
        <row r="255">
          <cell r="B255" t="str">
            <v>F</v>
          </cell>
          <cell r="AU255">
            <v>0</v>
          </cell>
        </row>
        <row r="256">
          <cell r="B256" t="str">
            <v>F</v>
          </cell>
          <cell r="AU256">
            <v>0</v>
          </cell>
        </row>
        <row r="257">
          <cell r="B257" t="str">
            <v>F</v>
          </cell>
          <cell r="AU257">
            <v>0</v>
          </cell>
        </row>
        <row r="258">
          <cell r="B258" t="str">
            <v>F</v>
          </cell>
          <cell r="AU258">
            <v>0</v>
          </cell>
        </row>
        <row r="259">
          <cell r="B259" t="str">
            <v>F</v>
          </cell>
          <cell r="AU259">
            <v>0</v>
          </cell>
        </row>
        <row r="260">
          <cell r="B260" t="str">
            <v>F</v>
          </cell>
        </row>
        <row r="261">
          <cell r="B261" t="str">
            <v>F</v>
          </cell>
          <cell r="AU261">
            <v>0</v>
          </cell>
        </row>
        <row r="262">
          <cell r="B262" t="str">
            <v>F</v>
          </cell>
        </row>
        <row r="263">
          <cell r="B263" t="str">
            <v>F</v>
          </cell>
        </row>
        <row r="265">
          <cell r="B265" t="str">
            <v>F</v>
          </cell>
          <cell r="AU265">
            <v>0</v>
          </cell>
        </row>
        <row r="271">
          <cell r="B271" t="str">
            <v>H</v>
          </cell>
          <cell r="AU271">
            <v>0</v>
          </cell>
        </row>
        <row r="272">
          <cell r="B272" t="str">
            <v>H</v>
          </cell>
          <cell r="AU272">
            <v>0</v>
          </cell>
        </row>
        <row r="275">
          <cell r="B275" t="str">
            <v>H</v>
          </cell>
          <cell r="AU275">
            <v>0</v>
          </cell>
        </row>
        <row r="276">
          <cell r="B276" t="str">
            <v>H</v>
          </cell>
          <cell r="AU276">
            <v>0</v>
          </cell>
        </row>
        <row r="277">
          <cell r="B277" t="str">
            <v>H</v>
          </cell>
          <cell r="AU277">
            <v>0</v>
          </cell>
        </row>
        <row r="278">
          <cell r="B278" t="str">
            <v>H</v>
          </cell>
          <cell r="AU278">
            <v>0</v>
          </cell>
        </row>
        <row r="279">
          <cell r="B279" t="str">
            <v>H</v>
          </cell>
          <cell r="AU279">
            <v>0</v>
          </cell>
        </row>
        <row r="281">
          <cell r="B281" t="str">
            <v>H</v>
          </cell>
          <cell r="AU281">
            <v>0</v>
          </cell>
        </row>
        <row r="282">
          <cell r="B282" t="str">
            <v>H</v>
          </cell>
          <cell r="AU282">
            <v>0</v>
          </cell>
        </row>
        <row r="283">
          <cell r="B283" t="str">
            <v>H</v>
          </cell>
        </row>
        <row r="284">
          <cell r="B284" t="str">
            <v>H</v>
          </cell>
          <cell r="AU284">
            <v>0</v>
          </cell>
        </row>
        <row r="285">
          <cell r="B285" t="str">
            <v>H</v>
          </cell>
          <cell r="AU285">
            <v>0</v>
          </cell>
        </row>
        <row r="286">
          <cell r="B286" t="str">
            <v>H</v>
          </cell>
          <cell r="AU286">
            <v>0</v>
          </cell>
        </row>
        <row r="287">
          <cell r="B287" t="str">
            <v>H</v>
          </cell>
        </row>
        <row r="288">
          <cell r="B288" t="str">
            <v>H</v>
          </cell>
          <cell r="AU288">
            <v>0</v>
          </cell>
        </row>
        <row r="289">
          <cell r="B289" t="str">
            <v>H</v>
          </cell>
          <cell r="AU289">
            <v>0</v>
          </cell>
        </row>
        <row r="290">
          <cell r="B290" t="str">
            <v>H</v>
          </cell>
        </row>
        <row r="291">
          <cell r="B291" t="str">
            <v>H</v>
          </cell>
        </row>
        <row r="293">
          <cell r="B293" t="str">
            <v>H</v>
          </cell>
          <cell r="AU293">
            <v>0</v>
          </cell>
        </row>
        <row r="294">
          <cell r="B294" t="str">
            <v>H</v>
          </cell>
          <cell r="AU294">
            <v>0</v>
          </cell>
        </row>
        <row r="295">
          <cell r="B295" t="str">
            <v>H</v>
          </cell>
          <cell r="AU295">
            <v>0</v>
          </cell>
        </row>
        <row r="296">
          <cell r="B296" t="str">
            <v>H</v>
          </cell>
          <cell r="AU296">
            <v>0</v>
          </cell>
        </row>
        <row r="297">
          <cell r="B297" t="str">
            <v>H</v>
          </cell>
          <cell r="AU297">
            <v>0</v>
          </cell>
        </row>
        <row r="298">
          <cell r="B298" t="str">
            <v>H</v>
          </cell>
          <cell r="AU298">
            <v>0</v>
          </cell>
        </row>
        <row r="299">
          <cell r="B299" t="str">
            <v>H</v>
          </cell>
        </row>
        <row r="300">
          <cell r="B300" t="str">
            <v>H</v>
          </cell>
        </row>
        <row r="302">
          <cell r="B302" t="str">
            <v>H</v>
          </cell>
        </row>
        <row r="303">
          <cell r="B303" t="str">
            <v>H</v>
          </cell>
        </row>
        <row r="304">
          <cell r="B304" t="str">
            <v>H</v>
          </cell>
          <cell r="AU304">
            <v>0</v>
          </cell>
        </row>
        <row r="305">
          <cell r="B305" t="str">
            <v>H</v>
          </cell>
        </row>
        <row r="306">
          <cell r="B306" t="str">
            <v>H</v>
          </cell>
          <cell r="AU306">
            <v>0</v>
          </cell>
        </row>
        <row r="307">
          <cell r="B307" t="str">
            <v>H</v>
          </cell>
        </row>
        <row r="308">
          <cell r="B308" t="str">
            <v>H</v>
          </cell>
          <cell r="AU308">
            <v>0</v>
          </cell>
        </row>
        <row r="309">
          <cell r="B309" t="str">
            <v>H</v>
          </cell>
          <cell r="AU309">
            <v>0</v>
          </cell>
        </row>
        <row r="310">
          <cell r="B310" t="str">
            <v>H</v>
          </cell>
          <cell r="AU310">
            <v>0</v>
          </cell>
        </row>
        <row r="312">
          <cell r="B312" t="str">
            <v>H</v>
          </cell>
          <cell r="AU312">
            <v>0</v>
          </cell>
        </row>
        <row r="313">
          <cell r="B313" t="str">
            <v>H</v>
          </cell>
          <cell r="AU313">
            <v>0</v>
          </cell>
        </row>
        <row r="314">
          <cell r="B314" t="str">
            <v>H</v>
          </cell>
          <cell r="AU314">
            <v>0</v>
          </cell>
        </row>
        <row r="315">
          <cell r="B315" t="str">
            <v>H</v>
          </cell>
        </row>
        <row r="316">
          <cell r="B316" t="str">
            <v>H</v>
          </cell>
        </row>
        <row r="317">
          <cell r="B317" t="str">
            <v>H</v>
          </cell>
          <cell r="AU317">
            <v>0</v>
          </cell>
        </row>
        <row r="318">
          <cell r="B318" t="str">
            <v>H</v>
          </cell>
        </row>
        <row r="319">
          <cell r="B319" t="str">
            <v>H</v>
          </cell>
          <cell r="AU319">
            <v>0</v>
          </cell>
        </row>
        <row r="320">
          <cell r="B320" t="str">
            <v>H</v>
          </cell>
          <cell r="AU320">
            <v>0</v>
          </cell>
        </row>
        <row r="321">
          <cell r="B321" t="str">
            <v>H</v>
          </cell>
        </row>
        <row r="322">
          <cell r="B322" t="str">
            <v>H</v>
          </cell>
          <cell r="AU322">
            <v>0</v>
          </cell>
        </row>
        <row r="323">
          <cell r="B323" t="str">
            <v>H</v>
          </cell>
          <cell r="AU323">
            <v>0</v>
          </cell>
        </row>
        <row r="324">
          <cell r="B324" t="str">
            <v>H</v>
          </cell>
        </row>
        <row r="325">
          <cell r="B325" t="str">
            <v>H</v>
          </cell>
        </row>
        <row r="327">
          <cell r="B327" t="str">
            <v>H</v>
          </cell>
          <cell r="AU327">
            <v>0</v>
          </cell>
        </row>
        <row r="328">
          <cell r="B328" t="str">
            <v>H</v>
          </cell>
          <cell r="AU328">
            <v>0</v>
          </cell>
        </row>
        <row r="329">
          <cell r="B329" t="str">
            <v>H</v>
          </cell>
          <cell r="AU329">
            <v>0</v>
          </cell>
        </row>
        <row r="330">
          <cell r="B330" t="str">
            <v>H</v>
          </cell>
          <cell r="AU330">
            <v>0</v>
          </cell>
        </row>
        <row r="331">
          <cell r="B331" t="str">
            <v>H</v>
          </cell>
          <cell r="AU331">
            <v>0</v>
          </cell>
        </row>
        <row r="332">
          <cell r="B332" t="str">
            <v>H</v>
          </cell>
          <cell r="AU332">
            <v>0</v>
          </cell>
        </row>
        <row r="333">
          <cell r="B333" t="str">
            <v>H</v>
          </cell>
          <cell r="AU333">
            <v>0</v>
          </cell>
        </row>
        <row r="334">
          <cell r="B334" t="str">
            <v>H</v>
          </cell>
          <cell r="AU334">
            <v>0</v>
          </cell>
        </row>
        <row r="336">
          <cell r="B336" t="str">
            <v>H</v>
          </cell>
          <cell r="AU336">
            <v>0</v>
          </cell>
        </row>
        <row r="337">
          <cell r="B337" t="str">
            <v>H</v>
          </cell>
          <cell r="AU337">
            <v>0</v>
          </cell>
        </row>
        <row r="338">
          <cell r="B338" t="str">
            <v>H</v>
          </cell>
          <cell r="AU338">
            <v>0</v>
          </cell>
        </row>
        <row r="339">
          <cell r="B339" t="str">
            <v>H</v>
          </cell>
          <cell r="AU339">
            <v>0</v>
          </cell>
        </row>
        <row r="340">
          <cell r="B340" t="str">
            <v>H</v>
          </cell>
          <cell r="AU340">
            <v>0</v>
          </cell>
        </row>
        <row r="342">
          <cell r="B342" t="str">
            <v>H</v>
          </cell>
        </row>
        <row r="343">
          <cell r="B343" t="str">
            <v>H</v>
          </cell>
        </row>
        <row r="346">
          <cell r="B346" t="str">
            <v>H</v>
          </cell>
          <cell r="AU346">
            <v>0</v>
          </cell>
        </row>
        <row r="347">
          <cell r="B347" t="str">
            <v>H</v>
          </cell>
          <cell r="AU347">
            <v>0</v>
          </cell>
        </row>
        <row r="348">
          <cell r="B348" t="str">
            <v>H</v>
          </cell>
          <cell r="AU348">
            <v>0</v>
          </cell>
        </row>
        <row r="349">
          <cell r="B349" t="str">
            <v>H</v>
          </cell>
          <cell r="AU349">
            <v>0</v>
          </cell>
        </row>
        <row r="350">
          <cell r="B350" t="str">
            <v>H</v>
          </cell>
          <cell r="AU350">
            <v>0</v>
          </cell>
        </row>
        <row r="352">
          <cell r="B352" t="str">
            <v>H</v>
          </cell>
          <cell r="AU352">
            <v>0</v>
          </cell>
        </row>
        <row r="353">
          <cell r="B353" t="str">
            <v>H</v>
          </cell>
          <cell r="AU353">
            <v>0</v>
          </cell>
        </row>
        <row r="354">
          <cell r="B354" t="str">
            <v>H</v>
          </cell>
        </row>
        <row r="355">
          <cell r="B355" t="str">
            <v>H</v>
          </cell>
          <cell r="AU355">
            <v>0</v>
          </cell>
        </row>
        <row r="356">
          <cell r="B356" t="str">
            <v>H</v>
          </cell>
          <cell r="AU356">
            <v>0</v>
          </cell>
        </row>
        <row r="357">
          <cell r="B357" t="str">
            <v>H</v>
          </cell>
          <cell r="AU357">
            <v>0</v>
          </cell>
        </row>
        <row r="358">
          <cell r="B358" t="str">
            <v>H</v>
          </cell>
        </row>
        <row r="359">
          <cell r="B359" t="str">
            <v>H</v>
          </cell>
          <cell r="AU359">
            <v>0</v>
          </cell>
        </row>
        <row r="360">
          <cell r="B360" t="str">
            <v>H</v>
          </cell>
          <cell r="AU360">
            <v>0</v>
          </cell>
        </row>
        <row r="361">
          <cell r="B361" t="str">
            <v>H</v>
          </cell>
        </row>
        <row r="362">
          <cell r="B362" t="str">
            <v>H</v>
          </cell>
        </row>
        <row r="364">
          <cell r="B364" t="str">
            <v>H</v>
          </cell>
          <cell r="AU364">
            <v>0</v>
          </cell>
        </row>
        <row r="365">
          <cell r="B365" t="str">
            <v>H</v>
          </cell>
          <cell r="AU365">
            <v>0</v>
          </cell>
        </row>
        <row r="366">
          <cell r="B366" t="str">
            <v>H</v>
          </cell>
          <cell r="AU366">
            <v>0</v>
          </cell>
        </row>
        <row r="367">
          <cell r="B367" t="str">
            <v>H</v>
          </cell>
          <cell r="AU367">
            <v>0</v>
          </cell>
        </row>
        <row r="368">
          <cell r="B368" t="str">
            <v>H</v>
          </cell>
          <cell r="AU368">
            <v>0</v>
          </cell>
        </row>
        <row r="369">
          <cell r="B369" t="str">
            <v>H</v>
          </cell>
          <cell r="AU369">
            <v>0</v>
          </cell>
        </row>
        <row r="370">
          <cell r="B370" t="str">
            <v>H</v>
          </cell>
        </row>
        <row r="371">
          <cell r="B371" t="str">
            <v>H</v>
          </cell>
        </row>
        <row r="373">
          <cell r="B373" t="str">
            <v>H</v>
          </cell>
        </row>
        <row r="374">
          <cell r="B374" t="str">
            <v>H</v>
          </cell>
        </row>
        <row r="375">
          <cell r="B375" t="str">
            <v>H</v>
          </cell>
          <cell r="AU375">
            <v>0</v>
          </cell>
        </row>
        <row r="376">
          <cell r="B376" t="str">
            <v>H</v>
          </cell>
        </row>
        <row r="377">
          <cell r="B377" t="str">
            <v>H</v>
          </cell>
          <cell r="AU377">
            <v>0</v>
          </cell>
        </row>
        <row r="378">
          <cell r="B378" t="str">
            <v>H</v>
          </cell>
        </row>
        <row r="379">
          <cell r="B379" t="str">
            <v>H</v>
          </cell>
          <cell r="AU379">
            <v>0</v>
          </cell>
        </row>
        <row r="380">
          <cell r="B380" t="str">
            <v>H</v>
          </cell>
          <cell r="AU380">
            <v>0</v>
          </cell>
        </row>
        <row r="381">
          <cell r="B381" t="str">
            <v>H</v>
          </cell>
          <cell r="AU381">
            <v>0</v>
          </cell>
        </row>
        <row r="383">
          <cell r="B383" t="str">
            <v>H</v>
          </cell>
          <cell r="AU383">
            <v>0</v>
          </cell>
        </row>
        <row r="384">
          <cell r="B384" t="str">
            <v>H</v>
          </cell>
          <cell r="AU384">
            <v>0</v>
          </cell>
        </row>
        <row r="385">
          <cell r="B385" t="str">
            <v>H</v>
          </cell>
          <cell r="AU385">
            <v>0</v>
          </cell>
        </row>
        <row r="386">
          <cell r="B386" t="str">
            <v>H</v>
          </cell>
        </row>
        <row r="387">
          <cell r="B387" t="str">
            <v>H</v>
          </cell>
          <cell r="AU387">
            <v>0</v>
          </cell>
        </row>
        <row r="388">
          <cell r="B388" t="str">
            <v>H</v>
          </cell>
        </row>
        <row r="389">
          <cell r="B389" t="str">
            <v>H</v>
          </cell>
          <cell r="AU389">
            <v>0</v>
          </cell>
        </row>
        <row r="390">
          <cell r="B390" t="str">
            <v>H</v>
          </cell>
          <cell r="AU390">
            <v>0</v>
          </cell>
        </row>
        <row r="391">
          <cell r="B391" t="str">
            <v>H</v>
          </cell>
        </row>
        <row r="392">
          <cell r="B392" t="str">
            <v>H</v>
          </cell>
          <cell r="AU392">
            <v>0</v>
          </cell>
        </row>
        <row r="393">
          <cell r="B393" t="str">
            <v>H</v>
          </cell>
          <cell r="AU393">
            <v>0</v>
          </cell>
        </row>
        <row r="394">
          <cell r="B394" t="str">
            <v>H</v>
          </cell>
        </row>
        <row r="395">
          <cell r="B395" t="str">
            <v>H</v>
          </cell>
        </row>
        <row r="397">
          <cell r="B397" t="str">
            <v>H</v>
          </cell>
          <cell r="AU397">
            <v>0</v>
          </cell>
        </row>
        <row r="398">
          <cell r="B398" t="str">
            <v>H</v>
          </cell>
          <cell r="AU398">
            <v>0</v>
          </cell>
        </row>
        <row r="399">
          <cell r="B399" t="str">
            <v>H</v>
          </cell>
          <cell r="AU399">
            <v>0</v>
          </cell>
        </row>
        <row r="400">
          <cell r="B400" t="str">
            <v>H</v>
          </cell>
          <cell r="AU400">
            <v>0</v>
          </cell>
        </row>
        <row r="401">
          <cell r="B401" t="str">
            <v>H</v>
          </cell>
          <cell r="AU401">
            <v>0</v>
          </cell>
        </row>
        <row r="402">
          <cell r="B402" t="str">
            <v>H</v>
          </cell>
          <cell r="AU402">
            <v>0</v>
          </cell>
        </row>
        <row r="403">
          <cell r="B403" t="str">
            <v>H</v>
          </cell>
          <cell r="AU403">
            <v>0</v>
          </cell>
        </row>
        <row r="404">
          <cell r="B404" t="str">
            <v>H</v>
          </cell>
          <cell r="AU404">
            <v>0</v>
          </cell>
        </row>
        <row r="406">
          <cell r="B406" t="str">
            <v>H</v>
          </cell>
          <cell r="AU406">
            <v>0</v>
          </cell>
        </row>
        <row r="407">
          <cell r="B407" t="str">
            <v>H</v>
          </cell>
          <cell r="AU407">
            <v>0</v>
          </cell>
        </row>
        <row r="408">
          <cell r="B408" t="str">
            <v>H</v>
          </cell>
          <cell r="AU408">
            <v>0</v>
          </cell>
        </row>
        <row r="409">
          <cell r="B409" t="str">
            <v>H</v>
          </cell>
          <cell r="AU409">
            <v>0</v>
          </cell>
        </row>
        <row r="410">
          <cell r="B410" t="str">
            <v>H</v>
          </cell>
          <cell r="AU410">
            <v>0</v>
          </cell>
        </row>
        <row r="412">
          <cell r="B412" t="str">
            <v>H</v>
          </cell>
        </row>
        <row r="413">
          <cell r="B413" t="str">
            <v>H</v>
          </cell>
          <cell r="AU413">
            <v>0</v>
          </cell>
        </row>
        <row r="414">
          <cell r="B414" t="str">
            <v>H</v>
          </cell>
          <cell r="AU414">
            <v>0</v>
          </cell>
        </row>
        <row r="415">
          <cell r="B415" t="str">
            <v>H</v>
          </cell>
          <cell r="AU415">
            <v>0</v>
          </cell>
        </row>
        <row r="416">
          <cell r="B416" t="str">
            <v>H</v>
          </cell>
          <cell r="AU416">
            <v>0</v>
          </cell>
        </row>
        <row r="417">
          <cell r="B417" t="str">
            <v>H</v>
          </cell>
          <cell r="AU417">
            <v>0</v>
          </cell>
        </row>
        <row r="419">
          <cell r="B419" t="str">
            <v>H</v>
          </cell>
          <cell r="AU419">
            <v>0</v>
          </cell>
        </row>
        <row r="420">
          <cell r="B420" t="str">
            <v>H</v>
          </cell>
        </row>
        <row r="421">
          <cell r="B421" t="str">
            <v>H</v>
          </cell>
          <cell r="AU421">
            <v>0</v>
          </cell>
        </row>
        <row r="422">
          <cell r="B422" t="str">
            <v>H</v>
          </cell>
          <cell r="AU422">
            <v>0</v>
          </cell>
        </row>
        <row r="423">
          <cell r="B423" t="str">
            <v>H</v>
          </cell>
        </row>
        <row r="424">
          <cell r="B424" t="str">
            <v>H</v>
          </cell>
          <cell r="AU424">
            <v>0</v>
          </cell>
        </row>
        <row r="425">
          <cell r="B425" t="str">
            <v>H</v>
          </cell>
          <cell r="AU425">
            <v>0</v>
          </cell>
        </row>
        <row r="426">
          <cell r="B426" t="str">
            <v>H</v>
          </cell>
        </row>
        <row r="427">
          <cell r="B427" t="str">
            <v>H</v>
          </cell>
        </row>
        <row r="429">
          <cell r="B429" t="str">
            <v>H</v>
          </cell>
          <cell r="AU429">
            <v>0</v>
          </cell>
        </row>
        <row r="430">
          <cell r="B430" t="str">
            <v>H</v>
          </cell>
          <cell r="AU430">
            <v>0</v>
          </cell>
        </row>
        <row r="431">
          <cell r="B431" t="str">
            <v>H</v>
          </cell>
          <cell r="AU431">
            <v>0</v>
          </cell>
        </row>
        <row r="432">
          <cell r="B432" t="str">
            <v>H</v>
          </cell>
          <cell r="AU432">
            <v>0</v>
          </cell>
        </row>
        <row r="433">
          <cell r="B433" t="str">
            <v>H</v>
          </cell>
          <cell r="AU433">
            <v>0</v>
          </cell>
        </row>
        <row r="434">
          <cell r="B434" t="str">
            <v>H</v>
          </cell>
          <cell r="AU434">
            <v>0</v>
          </cell>
        </row>
        <row r="435">
          <cell r="B435" t="str">
            <v>H</v>
          </cell>
        </row>
        <row r="436">
          <cell r="B436" t="str">
            <v>H</v>
          </cell>
        </row>
        <row r="438">
          <cell r="B438" t="str">
            <v>H</v>
          </cell>
        </row>
        <row r="439">
          <cell r="B439" t="str">
            <v>H</v>
          </cell>
        </row>
        <row r="440">
          <cell r="B440" t="str">
            <v>H</v>
          </cell>
          <cell r="AU440">
            <v>0</v>
          </cell>
        </row>
        <row r="441">
          <cell r="B441" t="str">
            <v>H</v>
          </cell>
        </row>
        <row r="442">
          <cell r="B442" t="str">
            <v>H</v>
          </cell>
          <cell r="AU442">
            <v>0</v>
          </cell>
        </row>
        <row r="443">
          <cell r="B443" t="str">
            <v>H</v>
          </cell>
        </row>
        <row r="444">
          <cell r="B444" t="str">
            <v>H</v>
          </cell>
          <cell r="AU444">
            <v>0</v>
          </cell>
        </row>
        <row r="445">
          <cell r="B445" t="str">
            <v>H</v>
          </cell>
          <cell r="AU445">
            <v>0</v>
          </cell>
        </row>
        <row r="446">
          <cell r="B446" t="str">
            <v>H</v>
          </cell>
          <cell r="AU446">
            <v>0</v>
          </cell>
        </row>
        <row r="448">
          <cell r="B448" t="str">
            <v>H</v>
          </cell>
          <cell r="AU448">
            <v>0</v>
          </cell>
        </row>
        <row r="449">
          <cell r="B449" t="str">
            <v>H</v>
          </cell>
          <cell r="AU449">
            <v>0</v>
          </cell>
        </row>
        <row r="450">
          <cell r="B450" t="str">
            <v>H</v>
          </cell>
          <cell r="AU450">
            <v>0</v>
          </cell>
        </row>
        <row r="451">
          <cell r="B451" t="str">
            <v>H</v>
          </cell>
        </row>
        <row r="452">
          <cell r="B452" t="str">
            <v>H</v>
          </cell>
        </row>
        <row r="453">
          <cell r="B453" t="str">
            <v>H</v>
          </cell>
          <cell r="AU453">
            <v>0</v>
          </cell>
        </row>
        <row r="454">
          <cell r="B454" t="str">
            <v>H</v>
          </cell>
        </row>
        <row r="455">
          <cell r="B455" t="str">
            <v>H</v>
          </cell>
          <cell r="AU455">
            <v>0</v>
          </cell>
        </row>
        <row r="456">
          <cell r="B456" t="str">
            <v>H</v>
          </cell>
          <cell r="AU456">
            <v>0</v>
          </cell>
        </row>
        <row r="457">
          <cell r="B457" t="str">
            <v>H</v>
          </cell>
        </row>
        <row r="458">
          <cell r="B458" t="str">
            <v>H</v>
          </cell>
          <cell r="AU458">
            <v>0</v>
          </cell>
        </row>
        <row r="459">
          <cell r="B459" t="str">
            <v>H</v>
          </cell>
          <cell r="AU459">
            <v>0</v>
          </cell>
        </row>
        <row r="460">
          <cell r="B460" t="str">
            <v>H</v>
          </cell>
        </row>
        <row r="461">
          <cell r="B461" t="str">
            <v>H</v>
          </cell>
        </row>
        <row r="463">
          <cell r="B463" t="str">
            <v>H</v>
          </cell>
          <cell r="AU463">
            <v>0</v>
          </cell>
        </row>
        <row r="464">
          <cell r="B464" t="str">
            <v>H</v>
          </cell>
          <cell r="AU464">
            <v>0</v>
          </cell>
        </row>
        <row r="465">
          <cell r="B465" t="str">
            <v>H</v>
          </cell>
          <cell r="AU465">
            <v>0</v>
          </cell>
        </row>
        <row r="466">
          <cell r="B466" t="str">
            <v>H</v>
          </cell>
          <cell r="AU466">
            <v>0</v>
          </cell>
        </row>
        <row r="467">
          <cell r="B467" t="str">
            <v>H</v>
          </cell>
          <cell r="AU467">
            <v>0</v>
          </cell>
        </row>
        <row r="468">
          <cell r="B468" t="str">
            <v>H</v>
          </cell>
          <cell r="AU468">
            <v>0</v>
          </cell>
        </row>
        <row r="469">
          <cell r="B469" t="str">
            <v>H</v>
          </cell>
          <cell r="AU469">
            <v>0</v>
          </cell>
        </row>
        <row r="470">
          <cell r="B470" t="str">
            <v>H</v>
          </cell>
          <cell r="AU470">
            <v>0</v>
          </cell>
        </row>
        <row r="472">
          <cell r="B472" t="str">
            <v>H</v>
          </cell>
          <cell r="AU472">
            <v>0</v>
          </cell>
        </row>
        <row r="473">
          <cell r="B473" t="str">
            <v>H</v>
          </cell>
          <cell r="AU473">
            <v>0</v>
          </cell>
        </row>
        <row r="474">
          <cell r="B474" t="str">
            <v>H</v>
          </cell>
          <cell r="AU474">
            <v>0</v>
          </cell>
        </row>
        <row r="475">
          <cell r="B475" t="str">
            <v>H</v>
          </cell>
          <cell r="AU475">
            <v>0</v>
          </cell>
        </row>
        <row r="476">
          <cell r="B476" t="str">
            <v>H</v>
          </cell>
          <cell r="AU476">
            <v>0</v>
          </cell>
        </row>
        <row r="483">
          <cell r="B483" t="str">
            <v>I</v>
          </cell>
          <cell r="AU483">
            <v>0</v>
          </cell>
        </row>
        <row r="484">
          <cell r="B484" t="str">
            <v>I</v>
          </cell>
          <cell r="AU484">
            <v>0</v>
          </cell>
        </row>
        <row r="485">
          <cell r="B485" t="str">
            <v>I</v>
          </cell>
          <cell r="AU485">
            <v>0</v>
          </cell>
        </row>
        <row r="486">
          <cell r="B486" t="str">
            <v>I</v>
          </cell>
        </row>
        <row r="487">
          <cell r="B487" t="str">
            <v>I</v>
          </cell>
          <cell r="AU487">
            <v>0</v>
          </cell>
        </row>
        <row r="488">
          <cell r="B488" t="str">
            <v>I</v>
          </cell>
          <cell r="AU488">
            <v>0</v>
          </cell>
        </row>
        <row r="489">
          <cell r="B489" t="str">
            <v>I</v>
          </cell>
        </row>
        <row r="490">
          <cell r="B490" t="str">
            <v>I</v>
          </cell>
          <cell r="AU490">
            <v>0</v>
          </cell>
        </row>
        <row r="495">
          <cell r="B495" t="str">
            <v>I</v>
          </cell>
          <cell r="AU495">
            <v>0</v>
          </cell>
        </row>
        <row r="496">
          <cell r="B496" t="str">
            <v>I</v>
          </cell>
          <cell r="AU496">
            <v>0</v>
          </cell>
        </row>
        <row r="497">
          <cell r="B497" t="str">
            <v>I</v>
          </cell>
        </row>
        <row r="498">
          <cell r="B498" t="str">
            <v>I</v>
          </cell>
          <cell r="AU498">
            <v>0</v>
          </cell>
        </row>
        <row r="499">
          <cell r="B499" t="str">
            <v>I</v>
          </cell>
          <cell r="AU499">
            <v>0</v>
          </cell>
        </row>
        <row r="500">
          <cell r="B500" t="str">
            <v>I</v>
          </cell>
          <cell r="AU50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5">
          <cell r="O15">
            <v>154414325</v>
          </cell>
        </row>
        <row r="16">
          <cell r="O16">
            <v>0</v>
          </cell>
        </row>
        <row r="17">
          <cell r="O17">
            <v>0</v>
          </cell>
        </row>
        <row r="18">
          <cell r="O18">
            <v>3008101321.8000002</v>
          </cell>
        </row>
        <row r="19">
          <cell r="O19">
            <v>0</v>
          </cell>
        </row>
        <row r="20">
          <cell r="O20">
            <v>63788019.899999999</v>
          </cell>
        </row>
        <row r="22">
          <cell r="O22">
            <v>27336744</v>
          </cell>
        </row>
        <row r="23">
          <cell r="O23">
            <v>129756280</v>
          </cell>
        </row>
        <row r="24">
          <cell r="O24">
            <v>6418650</v>
          </cell>
        </row>
        <row r="25">
          <cell r="O25">
            <v>22500000</v>
          </cell>
        </row>
        <row r="29">
          <cell r="O29">
            <v>2712636107</v>
          </cell>
        </row>
        <row r="31">
          <cell r="O31">
            <v>0</v>
          </cell>
        </row>
        <row r="32">
          <cell r="O32">
            <v>493378710</v>
          </cell>
        </row>
        <row r="33">
          <cell r="O33">
            <v>1311013990</v>
          </cell>
        </row>
        <row r="34">
          <cell r="O34">
            <v>0</v>
          </cell>
        </row>
        <row r="35">
          <cell r="O35">
            <v>1856750872</v>
          </cell>
        </row>
        <row r="36">
          <cell r="O36">
            <v>0</v>
          </cell>
        </row>
        <row r="37">
          <cell r="O37">
            <v>0</v>
          </cell>
        </row>
        <row r="38">
          <cell r="O38">
            <v>2917421982</v>
          </cell>
        </row>
        <row r="39">
          <cell r="O39">
            <v>201446784</v>
          </cell>
        </row>
        <row r="40">
          <cell r="O40">
            <v>0</v>
          </cell>
        </row>
        <row r="41">
          <cell r="O41">
            <v>273173952</v>
          </cell>
        </row>
        <row r="42">
          <cell r="O42">
            <v>2277206416</v>
          </cell>
        </row>
        <row r="43">
          <cell r="O43">
            <v>1163325408</v>
          </cell>
        </row>
        <row r="44">
          <cell r="O44">
            <v>446099920</v>
          </cell>
        </row>
        <row r="45">
          <cell r="O45">
            <v>2493888099</v>
          </cell>
        </row>
        <row r="47">
          <cell r="O47">
            <v>0</v>
          </cell>
        </row>
        <row r="48">
          <cell r="O48">
            <v>412813592</v>
          </cell>
        </row>
        <row r="49">
          <cell r="O49">
            <v>1724400510</v>
          </cell>
        </row>
        <row r="51">
          <cell r="O51">
            <v>586598808</v>
          </cell>
        </row>
        <row r="52">
          <cell r="O52">
            <v>16580400</v>
          </cell>
        </row>
        <row r="53">
          <cell r="O53">
            <v>241730870</v>
          </cell>
        </row>
        <row r="57">
          <cell r="O57">
            <v>808759530</v>
          </cell>
        </row>
        <row r="61">
          <cell r="O61">
            <v>59146369</v>
          </cell>
        </row>
        <row r="63">
          <cell r="O63">
            <v>807585450</v>
          </cell>
        </row>
        <row r="65">
          <cell r="O65">
            <v>39975696</v>
          </cell>
        </row>
        <row r="66">
          <cell r="O66">
            <v>486640</v>
          </cell>
        </row>
        <row r="67">
          <cell r="O67">
            <v>274540080</v>
          </cell>
        </row>
        <row r="68">
          <cell r="O68">
            <v>351420896</v>
          </cell>
        </row>
        <row r="69">
          <cell r="O69">
            <v>62155536</v>
          </cell>
        </row>
        <row r="70">
          <cell r="O70">
            <v>161701280</v>
          </cell>
        </row>
        <row r="71">
          <cell r="O71">
            <v>111169120</v>
          </cell>
        </row>
        <row r="72">
          <cell r="O72">
            <v>237998880</v>
          </cell>
        </row>
        <row r="73">
          <cell r="O73">
            <v>2628776</v>
          </cell>
        </row>
        <row r="74">
          <cell r="O74">
            <v>6405164</v>
          </cell>
        </row>
        <row r="75">
          <cell r="O75">
            <v>36022560</v>
          </cell>
        </row>
        <row r="76">
          <cell r="O76">
            <v>0</v>
          </cell>
        </row>
        <row r="77">
          <cell r="O77">
            <v>66650220</v>
          </cell>
        </row>
        <row r="78">
          <cell r="O78">
            <v>5765500</v>
          </cell>
        </row>
        <row r="80">
          <cell r="O80">
            <v>6918600</v>
          </cell>
        </row>
        <row r="81">
          <cell r="O81">
            <v>0</v>
          </cell>
        </row>
        <row r="82">
          <cell r="O82">
            <v>194945980</v>
          </cell>
        </row>
        <row r="84">
          <cell r="O84">
            <v>2007090</v>
          </cell>
        </row>
        <row r="85">
          <cell r="O85">
            <v>0</v>
          </cell>
        </row>
        <row r="86">
          <cell r="O86">
            <v>442625820</v>
          </cell>
        </row>
        <row r="87">
          <cell r="O87">
            <v>7841080</v>
          </cell>
        </row>
        <row r="88">
          <cell r="O88">
            <v>0</v>
          </cell>
        </row>
        <row r="89">
          <cell r="O89">
            <v>10012080</v>
          </cell>
        </row>
        <row r="90">
          <cell r="O90">
            <v>4963020</v>
          </cell>
        </row>
        <row r="96">
          <cell r="O96">
            <v>116922339</v>
          </cell>
        </row>
        <row r="97">
          <cell r="O97">
            <v>2210450</v>
          </cell>
        </row>
        <row r="99">
          <cell r="O99">
            <v>3114450</v>
          </cell>
        </row>
        <row r="100">
          <cell r="O100">
            <v>442400</v>
          </cell>
        </row>
        <row r="101">
          <cell r="O101">
            <v>98687940</v>
          </cell>
        </row>
        <row r="102">
          <cell r="O102">
            <v>45979200</v>
          </cell>
        </row>
        <row r="103">
          <cell r="O103">
            <v>31378300</v>
          </cell>
        </row>
        <row r="104">
          <cell r="O104">
            <v>5240250</v>
          </cell>
        </row>
        <row r="105">
          <cell r="O105">
            <v>5595807</v>
          </cell>
        </row>
        <row r="106">
          <cell r="O106">
            <v>326968</v>
          </cell>
        </row>
        <row r="107">
          <cell r="O107">
            <v>0</v>
          </cell>
        </row>
        <row r="108">
          <cell r="O108">
            <v>42793020</v>
          </cell>
        </row>
        <row r="111">
          <cell r="O111">
            <v>10845207</v>
          </cell>
        </row>
        <row r="112">
          <cell r="O112">
            <v>66360</v>
          </cell>
        </row>
        <row r="113">
          <cell r="O113">
            <v>2264548</v>
          </cell>
        </row>
        <row r="114">
          <cell r="O114">
            <v>5545152</v>
          </cell>
        </row>
        <row r="115">
          <cell r="O115">
            <v>9336173</v>
          </cell>
        </row>
        <row r="116">
          <cell r="O116">
            <v>0</v>
          </cell>
        </row>
        <row r="117">
          <cell r="O117">
            <v>5804000</v>
          </cell>
        </row>
        <row r="118">
          <cell r="O118">
            <v>88128852</v>
          </cell>
        </row>
        <row r="119">
          <cell r="O119">
            <v>5526470</v>
          </cell>
        </row>
        <row r="120">
          <cell r="O120">
            <v>61270545</v>
          </cell>
        </row>
        <row r="121">
          <cell r="O121">
            <v>24094623</v>
          </cell>
        </row>
        <row r="122">
          <cell r="O122">
            <v>30590140</v>
          </cell>
        </row>
        <row r="123">
          <cell r="O123">
            <v>9498369</v>
          </cell>
        </row>
        <row r="124">
          <cell r="O124">
            <v>0</v>
          </cell>
        </row>
        <row r="125">
          <cell r="O125">
            <v>85586040</v>
          </cell>
        </row>
        <row r="126">
          <cell r="O126">
            <v>0</v>
          </cell>
        </row>
        <row r="127">
          <cell r="O127">
            <v>56396340</v>
          </cell>
        </row>
        <row r="128">
          <cell r="O128">
            <v>8648250</v>
          </cell>
        </row>
        <row r="130">
          <cell r="O130">
            <v>2007090</v>
          </cell>
        </row>
        <row r="131">
          <cell r="O131">
            <v>121660</v>
          </cell>
        </row>
        <row r="132">
          <cell r="O132">
            <v>4989825</v>
          </cell>
        </row>
        <row r="133">
          <cell r="O133">
            <v>0</v>
          </cell>
        </row>
        <row r="134">
          <cell r="O134">
            <v>29975800</v>
          </cell>
        </row>
        <row r="135">
          <cell r="O135">
            <v>43208130</v>
          </cell>
        </row>
        <row r="136">
          <cell r="O136">
            <v>12724470</v>
          </cell>
        </row>
        <row r="137">
          <cell r="O137">
            <v>1741460</v>
          </cell>
        </row>
        <row r="141">
          <cell r="O141">
            <v>16731927</v>
          </cell>
        </row>
        <row r="142">
          <cell r="O142">
            <v>1125320</v>
          </cell>
        </row>
        <row r="144">
          <cell r="O144">
            <v>8997300</v>
          </cell>
        </row>
        <row r="145">
          <cell r="O145">
            <v>1216600</v>
          </cell>
        </row>
        <row r="146">
          <cell r="O146">
            <v>19279500</v>
          </cell>
        </row>
        <row r="147">
          <cell r="O147">
            <v>1741960</v>
          </cell>
        </row>
        <row r="148">
          <cell r="O148">
            <v>21308170</v>
          </cell>
        </row>
        <row r="149">
          <cell r="O149">
            <v>6259740</v>
          </cell>
        </row>
        <row r="150">
          <cell r="O150">
            <v>2728676</v>
          </cell>
        </row>
        <row r="151">
          <cell r="O151">
            <v>56425</v>
          </cell>
        </row>
        <row r="152">
          <cell r="O152">
            <v>0</v>
          </cell>
        </row>
        <row r="153">
          <cell r="O153">
            <v>168172</v>
          </cell>
        </row>
        <row r="154">
          <cell r="O154">
            <v>15701650</v>
          </cell>
        </row>
        <row r="155">
          <cell r="O155">
            <v>27877494</v>
          </cell>
        </row>
        <row r="156">
          <cell r="O156">
            <v>1575895</v>
          </cell>
        </row>
        <row r="157">
          <cell r="O157">
            <v>15353280</v>
          </cell>
        </row>
        <row r="158">
          <cell r="O158">
            <v>35699832</v>
          </cell>
        </row>
        <row r="159">
          <cell r="O159">
            <v>84938</v>
          </cell>
        </row>
        <row r="160">
          <cell r="O160">
            <v>3216300</v>
          </cell>
        </row>
        <row r="161">
          <cell r="O161">
            <v>0</v>
          </cell>
        </row>
        <row r="162">
          <cell r="O162">
            <v>20059362</v>
          </cell>
        </row>
        <row r="164">
          <cell r="O164">
            <v>3737340</v>
          </cell>
        </row>
        <row r="165">
          <cell r="O165">
            <v>3318000</v>
          </cell>
        </row>
        <row r="166">
          <cell r="O166">
            <v>5398260</v>
          </cell>
        </row>
        <row r="167">
          <cell r="O167">
            <v>16390900</v>
          </cell>
        </row>
        <row r="168">
          <cell r="O168">
            <v>3436720</v>
          </cell>
        </row>
        <row r="169">
          <cell r="O169">
            <v>14329173</v>
          </cell>
        </row>
        <row r="170">
          <cell r="O170">
            <v>791800</v>
          </cell>
        </row>
        <row r="171">
          <cell r="O171">
            <v>40691820</v>
          </cell>
        </row>
        <row r="172">
          <cell r="O172">
            <v>0</v>
          </cell>
        </row>
        <row r="173">
          <cell r="O173">
            <v>17086206</v>
          </cell>
        </row>
        <row r="174">
          <cell r="O174">
            <v>10032120</v>
          </cell>
        </row>
        <row r="175">
          <cell r="O175">
            <v>42292600</v>
          </cell>
        </row>
        <row r="176">
          <cell r="O176">
            <v>32583180</v>
          </cell>
        </row>
        <row r="177">
          <cell r="O177">
            <v>6370350</v>
          </cell>
        </row>
        <row r="178">
          <cell r="O178">
            <v>157990</v>
          </cell>
        </row>
        <row r="179">
          <cell r="O179">
            <v>214420</v>
          </cell>
        </row>
        <row r="180">
          <cell r="O180">
            <v>0</v>
          </cell>
        </row>
        <row r="181">
          <cell r="O181">
            <v>504516</v>
          </cell>
        </row>
        <row r="182">
          <cell r="O182">
            <v>2612700</v>
          </cell>
        </row>
        <row r="183">
          <cell r="O183">
            <v>169663</v>
          </cell>
        </row>
        <row r="184">
          <cell r="O184">
            <v>27852586</v>
          </cell>
        </row>
        <row r="189">
          <cell r="O189">
            <v>4152600</v>
          </cell>
        </row>
        <row r="190">
          <cell r="O190">
            <v>5269730</v>
          </cell>
        </row>
        <row r="191">
          <cell r="O191">
            <v>6720269</v>
          </cell>
        </row>
        <row r="192">
          <cell r="O192">
            <v>1963840</v>
          </cell>
        </row>
        <row r="193">
          <cell r="O193">
            <v>0</v>
          </cell>
        </row>
        <row r="194">
          <cell r="O194">
            <v>13489110</v>
          </cell>
        </row>
        <row r="195">
          <cell r="O195">
            <v>1575895</v>
          </cell>
        </row>
        <row r="196">
          <cell r="O196">
            <v>3091980</v>
          </cell>
        </row>
        <row r="197">
          <cell r="O197">
            <v>5666640</v>
          </cell>
        </row>
        <row r="203">
          <cell r="O203">
            <v>17241510</v>
          </cell>
        </row>
        <row r="204">
          <cell r="O204">
            <v>71238786</v>
          </cell>
        </row>
        <row r="205">
          <cell r="O205">
            <v>19926238</v>
          </cell>
        </row>
        <row r="208">
          <cell r="O208">
            <v>45062631</v>
          </cell>
        </row>
        <row r="209">
          <cell r="O209">
            <v>2510620</v>
          </cell>
        </row>
        <row r="211">
          <cell r="O211">
            <v>714183680</v>
          </cell>
        </row>
        <row r="212">
          <cell r="O212">
            <v>42447600</v>
          </cell>
        </row>
        <row r="213">
          <cell r="O213">
            <v>75082980</v>
          </cell>
        </row>
        <row r="214">
          <cell r="O214">
            <v>41619620</v>
          </cell>
        </row>
        <row r="215">
          <cell r="O215">
            <v>337274600</v>
          </cell>
        </row>
        <row r="216">
          <cell r="O216">
            <v>11793100</v>
          </cell>
        </row>
        <row r="217">
          <cell r="O217">
            <v>0</v>
          </cell>
        </row>
        <row r="218">
          <cell r="O218">
            <v>9249460</v>
          </cell>
        </row>
        <row r="219">
          <cell r="O219">
            <v>8689450</v>
          </cell>
        </row>
        <row r="221">
          <cell r="O221">
            <v>0</v>
          </cell>
        </row>
        <row r="222">
          <cell r="O222">
            <v>57651840</v>
          </cell>
        </row>
        <row r="223">
          <cell r="O223">
            <v>0</v>
          </cell>
        </row>
        <row r="224">
          <cell r="O224">
            <v>33825000</v>
          </cell>
        </row>
        <row r="225">
          <cell r="O225">
            <v>733374681</v>
          </cell>
        </row>
        <row r="226">
          <cell r="O226">
            <v>185229672</v>
          </cell>
        </row>
        <row r="228">
          <cell r="O228">
            <v>0</v>
          </cell>
        </row>
        <row r="230">
          <cell r="O230">
            <v>3144852089.2800002</v>
          </cell>
        </row>
        <row r="234">
          <cell r="O234">
            <v>41387580</v>
          </cell>
        </row>
        <row r="235">
          <cell r="O235">
            <v>65032800</v>
          </cell>
        </row>
        <row r="237">
          <cell r="O237">
            <v>211029805</v>
          </cell>
        </row>
        <row r="238">
          <cell r="O238">
            <v>2506217</v>
          </cell>
        </row>
        <row r="239">
          <cell r="O239">
            <v>11757944.800000001</v>
          </cell>
        </row>
        <row r="240">
          <cell r="O240">
            <v>88753749</v>
          </cell>
        </row>
        <row r="241">
          <cell r="O241">
            <v>20215244</v>
          </cell>
        </row>
        <row r="242">
          <cell r="O242">
            <v>155985060</v>
          </cell>
        </row>
        <row r="243">
          <cell r="O243">
            <v>6904324</v>
          </cell>
        </row>
        <row r="244">
          <cell r="O244">
            <v>0</v>
          </cell>
        </row>
        <row r="245">
          <cell r="O245">
            <v>6474622</v>
          </cell>
        </row>
        <row r="246">
          <cell r="O246">
            <v>3712765</v>
          </cell>
        </row>
        <row r="248">
          <cell r="O248">
            <v>260498160</v>
          </cell>
        </row>
        <row r="249">
          <cell r="O249">
            <v>156866736</v>
          </cell>
        </row>
        <row r="250">
          <cell r="O250">
            <v>2111730.6</v>
          </cell>
        </row>
        <row r="252">
          <cell r="O252">
            <v>0</v>
          </cell>
        </row>
        <row r="253">
          <cell r="O253">
            <v>115315430</v>
          </cell>
        </row>
        <row r="254">
          <cell r="O254">
            <v>0</v>
          </cell>
        </row>
        <row r="255">
          <cell r="O255">
            <v>113472920</v>
          </cell>
        </row>
        <row r="257">
          <cell r="O257">
            <v>74414686</v>
          </cell>
        </row>
        <row r="258">
          <cell r="O258">
            <v>56553200</v>
          </cell>
        </row>
        <row r="259">
          <cell r="O259">
            <v>2816664</v>
          </cell>
        </row>
        <row r="260">
          <cell r="O260">
            <v>62423400</v>
          </cell>
        </row>
        <row r="261">
          <cell r="O261">
            <v>20865800</v>
          </cell>
        </row>
        <row r="262">
          <cell r="O262">
            <v>60916380</v>
          </cell>
        </row>
        <row r="263">
          <cell r="O263">
            <v>16419480</v>
          </cell>
        </row>
        <row r="264">
          <cell r="O264">
            <v>4766600</v>
          </cell>
        </row>
        <row r="265">
          <cell r="O265">
            <v>10721000</v>
          </cell>
        </row>
        <row r="267">
          <cell r="O267">
            <v>1384200</v>
          </cell>
        </row>
        <row r="268">
          <cell r="O268">
            <v>0</v>
          </cell>
        </row>
        <row r="269">
          <cell r="O269">
            <v>95571840</v>
          </cell>
        </row>
        <row r="270">
          <cell r="O270">
            <v>5012670</v>
          </cell>
        </row>
        <row r="273">
          <cell r="O273">
            <v>42956595</v>
          </cell>
        </row>
        <row r="274">
          <cell r="O274">
            <v>1941030</v>
          </cell>
        </row>
        <row r="275">
          <cell r="O275">
            <v>10624950</v>
          </cell>
        </row>
        <row r="276">
          <cell r="O276">
            <v>11466630</v>
          </cell>
        </row>
        <row r="277">
          <cell r="O277">
            <v>24167200</v>
          </cell>
        </row>
        <row r="278">
          <cell r="O278">
            <v>0</v>
          </cell>
        </row>
        <row r="279">
          <cell r="O279">
            <v>834000000</v>
          </cell>
        </row>
        <row r="280">
          <cell r="O280">
            <v>0</v>
          </cell>
        </row>
        <row r="281">
          <cell r="O281">
            <v>115776960</v>
          </cell>
        </row>
        <row r="282">
          <cell r="O282">
            <v>2028032</v>
          </cell>
        </row>
        <row r="283">
          <cell r="O283">
            <v>12700000</v>
          </cell>
        </row>
        <row r="285">
          <cell r="O285">
            <v>21215310</v>
          </cell>
        </row>
        <row r="291">
          <cell r="O291">
            <v>101635586</v>
          </cell>
        </row>
        <row r="292">
          <cell r="O292">
            <v>12177570</v>
          </cell>
        </row>
        <row r="295">
          <cell r="O295">
            <v>12527010</v>
          </cell>
        </row>
        <row r="296">
          <cell r="O296">
            <v>24079680</v>
          </cell>
        </row>
        <row r="297">
          <cell r="O297">
            <v>6304200</v>
          </cell>
        </row>
        <row r="298">
          <cell r="O298">
            <v>3744790</v>
          </cell>
        </row>
        <row r="299">
          <cell r="O299">
            <v>31972850</v>
          </cell>
        </row>
        <row r="301">
          <cell r="O301">
            <v>0</v>
          </cell>
        </row>
        <row r="302">
          <cell r="O302">
            <v>0</v>
          </cell>
        </row>
        <row r="303">
          <cell r="O303">
            <v>0</v>
          </cell>
        </row>
        <row r="304">
          <cell r="O304">
            <v>19983031</v>
          </cell>
        </row>
        <row r="305">
          <cell r="O305">
            <v>0</v>
          </cell>
        </row>
        <row r="306">
          <cell r="O306">
            <v>0</v>
          </cell>
        </row>
        <row r="307">
          <cell r="O307">
            <v>281602800</v>
          </cell>
        </row>
        <row r="308">
          <cell r="O308">
            <v>7818800</v>
          </cell>
        </row>
        <row r="309">
          <cell r="O309">
            <v>1267928</v>
          </cell>
        </row>
        <row r="310">
          <cell r="O310">
            <v>289443</v>
          </cell>
        </row>
        <row r="311">
          <cell r="O311">
            <v>5010432</v>
          </cell>
        </row>
        <row r="313">
          <cell r="O313">
            <v>163552480</v>
          </cell>
        </row>
        <row r="314">
          <cell r="O314">
            <v>5209974</v>
          </cell>
        </row>
        <row r="315">
          <cell r="O315">
            <v>138606000</v>
          </cell>
        </row>
        <row r="316">
          <cell r="O316">
            <v>14166600</v>
          </cell>
        </row>
        <row r="317">
          <cell r="O317">
            <v>46715900</v>
          </cell>
        </row>
        <row r="318">
          <cell r="O318">
            <v>3006280</v>
          </cell>
        </row>
        <row r="319">
          <cell r="O319">
            <v>1828632</v>
          </cell>
        </row>
        <row r="320">
          <cell r="O320">
            <v>4824450</v>
          </cell>
        </row>
        <row r="322">
          <cell r="O322">
            <v>0</v>
          </cell>
        </row>
        <row r="323">
          <cell r="O323">
            <v>2533430997</v>
          </cell>
        </row>
        <row r="324">
          <cell r="O324">
            <v>0</v>
          </cell>
        </row>
        <row r="325">
          <cell r="O325">
            <v>51078420</v>
          </cell>
        </row>
        <row r="326">
          <cell r="O326">
            <v>0</v>
          </cell>
        </row>
        <row r="327">
          <cell r="O327">
            <v>105000000</v>
          </cell>
        </row>
        <row r="328">
          <cell r="O328">
            <v>70113950</v>
          </cell>
        </row>
        <row r="329">
          <cell r="O329">
            <v>181254000</v>
          </cell>
        </row>
        <row r="330">
          <cell r="O330">
            <v>17836980</v>
          </cell>
        </row>
        <row r="332">
          <cell r="O332">
            <v>0</v>
          </cell>
        </row>
        <row r="333">
          <cell r="O333">
            <v>66150740</v>
          </cell>
        </row>
        <row r="334">
          <cell r="O334">
            <v>0</v>
          </cell>
        </row>
        <row r="335">
          <cell r="O335">
            <v>0</v>
          </cell>
        </row>
        <row r="336">
          <cell r="O336">
            <v>15373200</v>
          </cell>
        </row>
        <row r="337">
          <cell r="O337">
            <v>10308730</v>
          </cell>
        </row>
        <row r="338">
          <cell r="O338">
            <v>0</v>
          </cell>
        </row>
        <row r="339">
          <cell r="O339">
            <v>3489251</v>
          </cell>
        </row>
        <row r="340">
          <cell r="O340">
            <v>20889000</v>
          </cell>
        </row>
        <row r="341">
          <cell r="O341">
            <v>6940956</v>
          </cell>
        </row>
        <row r="342">
          <cell r="O342">
            <v>13197170</v>
          </cell>
        </row>
        <row r="343">
          <cell r="O343">
            <v>17708250</v>
          </cell>
        </row>
        <row r="344">
          <cell r="O344">
            <v>1998304</v>
          </cell>
        </row>
        <row r="345">
          <cell r="O345">
            <v>5608032</v>
          </cell>
        </row>
        <row r="346">
          <cell r="O346">
            <v>5104160</v>
          </cell>
        </row>
        <row r="347">
          <cell r="O347">
            <v>6553108</v>
          </cell>
        </row>
        <row r="349">
          <cell r="O349">
            <v>8553270</v>
          </cell>
        </row>
        <row r="350">
          <cell r="O350">
            <v>195051710</v>
          </cell>
        </row>
        <row r="351">
          <cell r="O351">
            <v>12151260</v>
          </cell>
        </row>
        <row r="352">
          <cell r="O352">
            <v>3127122</v>
          </cell>
        </row>
        <row r="353">
          <cell r="O353">
            <v>1294020</v>
          </cell>
        </row>
        <row r="354">
          <cell r="O354">
            <v>4122640</v>
          </cell>
        </row>
        <row r="355">
          <cell r="O355">
            <v>33291510</v>
          </cell>
        </row>
        <row r="356">
          <cell r="O356">
            <v>17319120</v>
          </cell>
        </row>
        <row r="358">
          <cell r="O358">
            <v>26307336</v>
          </cell>
        </row>
        <row r="359">
          <cell r="O359">
            <v>12705220</v>
          </cell>
        </row>
        <row r="360">
          <cell r="O360">
            <v>52689120</v>
          </cell>
        </row>
        <row r="361">
          <cell r="O361">
            <v>6371585</v>
          </cell>
        </row>
        <row r="362">
          <cell r="O362">
            <v>53249790</v>
          </cell>
        </row>
        <row r="364">
          <cell r="O364">
            <v>17742336</v>
          </cell>
        </row>
        <row r="365">
          <cell r="O365">
            <v>1104660</v>
          </cell>
        </row>
        <row r="368">
          <cell r="O368">
            <v>9917793</v>
          </cell>
        </row>
        <row r="369">
          <cell r="O369">
            <v>26309280</v>
          </cell>
        </row>
        <row r="370">
          <cell r="O370">
            <v>6304200</v>
          </cell>
        </row>
        <row r="371">
          <cell r="O371">
            <v>3928960</v>
          </cell>
        </row>
        <row r="372">
          <cell r="O372">
            <v>20156373</v>
          </cell>
        </row>
        <row r="374">
          <cell r="O374">
            <v>0</v>
          </cell>
        </row>
        <row r="375">
          <cell r="O375">
            <v>0</v>
          </cell>
        </row>
        <row r="376">
          <cell r="O376">
            <v>0</v>
          </cell>
        </row>
        <row r="377">
          <cell r="O377">
            <v>19983031</v>
          </cell>
        </row>
        <row r="378">
          <cell r="O378">
            <v>0</v>
          </cell>
        </row>
        <row r="379">
          <cell r="O379">
            <v>0</v>
          </cell>
        </row>
        <row r="380">
          <cell r="O380">
            <v>587590200</v>
          </cell>
        </row>
        <row r="381">
          <cell r="O381">
            <v>15687356</v>
          </cell>
        </row>
        <row r="382">
          <cell r="O382">
            <v>1607770</v>
          </cell>
        </row>
        <row r="383">
          <cell r="O383">
            <v>323505</v>
          </cell>
        </row>
        <row r="384">
          <cell r="O384">
            <v>5845504</v>
          </cell>
        </row>
        <row r="386">
          <cell r="O386">
            <v>154745808</v>
          </cell>
        </row>
        <row r="387">
          <cell r="O387">
            <v>4631088</v>
          </cell>
        </row>
        <row r="388">
          <cell r="O388">
            <v>115974128</v>
          </cell>
        </row>
        <row r="389">
          <cell r="O389">
            <v>18062415</v>
          </cell>
        </row>
        <row r="390">
          <cell r="O390">
            <v>31936688</v>
          </cell>
        </row>
        <row r="391">
          <cell r="O391">
            <v>2630495</v>
          </cell>
        </row>
        <row r="392">
          <cell r="O392">
            <v>1828632</v>
          </cell>
        </row>
        <row r="393">
          <cell r="O393">
            <v>4824450</v>
          </cell>
        </row>
        <row r="395">
          <cell r="O395">
            <v>0</v>
          </cell>
        </row>
        <row r="396">
          <cell r="O396">
            <v>3737492642</v>
          </cell>
        </row>
        <row r="397">
          <cell r="O397">
            <v>0</v>
          </cell>
        </row>
        <row r="398">
          <cell r="O398">
            <v>60912432</v>
          </cell>
        </row>
        <row r="399">
          <cell r="O399">
            <v>0</v>
          </cell>
        </row>
        <row r="400">
          <cell r="O400">
            <v>129705920</v>
          </cell>
        </row>
        <row r="401">
          <cell r="O401">
            <v>82439200</v>
          </cell>
        </row>
        <row r="402">
          <cell r="O402">
            <v>225679000</v>
          </cell>
        </row>
        <row r="403">
          <cell r="O403">
            <v>21234500</v>
          </cell>
        </row>
        <row r="405">
          <cell r="O405">
            <v>0</v>
          </cell>
        </row>
        <row r="406">
          <cell r="O406">
            <v>68431800</v>
          </cell>
        </row>
        <row r="407">
          <cell r="O407">
            <v>0</v>
          </cell>
        </row>
        <row r="408">
          <cell r="O408">
            <v>0</v>
          </cell>
        </row>
        <row r="409">
          <cell r="O409">
            <v>30926190</v>
          </cell>
        </row>
        <row r="410">
          <cell r="O410">
            <v>0</v>
          </cell>
        </row>
        <row r="411">
          <cell r="O411">
            <v>4211165</v>
          </cell>
        </row>
        <row r="412">
          <cell r="O412">
            <v>27852000</v>
          </cell>
        </row>
        <row r="413">
          <cell r="O413">
            <v>9435420</v>
          </cell>
        </row>
        <row r="414">
          <cell r="O414">
            <v>16967790</v>
          </cell>
        </row>
        <row r="415">
          <cell r="O415">
            <v>21249900</v>
          </cell>
        </row>
        <row r="416">
          <cell r="O416">
            <v>1998304</v>
          </cell>
        </row>
        <row r="417">
          <cell r="O417">
            <v>8576800</v>
          </cell>
        </row>
        <row r="418">
          <cell r="O418">
            <v>5104160</v>
          </cell>
        </row>
        <row r="419">
          <cell r="O419">
            <v>6553108</v>
          </cell>
        </row>
        <row r="421">
          <cell r="O421">
            <v>18661680</v>
          </cell>
        </row>
        <row r="422">
          <cell r="O422">
            <v>81954500</v>
          </cell>
        </row>
        <row r="423">
          <cell r="O423">
            <v>9328240</v>
          </cell>
        </row>
        <row r="424">
          <cell r="O424">
            <v>2506217</v>
          </cell>
        </row>
        <row r="425">
          <cell r="O425">
            <v>1575895</v>
          </cell>
        </row>
        <row r="426">
          <cell r="O426">
            <v>3234140</v>
          </cell>
        </row>
        <row r="427">
          <cell r="O427">
            <v>19833240</v>
          </cell>
        </row>
        <row r="428">
          <cell r="O428">
            <v>13710970</v>
          </cell>
        </row>
        <row r="430">
          <cell r="O430">
            <v>34677852</v>
          </cell>
        </row>
        <row r="431">
          <cell r="O431">
            <v>17787308</v>
          </cell>
        </row>
        <row r="432">
          <cell r="O432">
            <v>66739552</v>
          </cell>
        </row>
        <row r="433">
          <cell r="O433">
            <v>8221400</v>
          </cell>
        </row>
        <row r="434">
          <cell r="O434">
            <v>67449734</v>
          </cell>
        </row>
        <row r="437">
          <cell r="O437">
            <v>8941932</v>
          </cell>
        </row>
        <row r="438">
          <cell r="O438">
            <v>16610520</v>
          </cell>
        </row>
        <row r="439">
          <cell r="O439">
            <v>6083000</v>
          </cell>
        </row>
        <row r="440">
          <cell r="O440">
            <v>1841700</v>
          </cell>
        </row>
        <row r="441">
          <cell r="O441">
            <v>20156373</v>
          </cell>
        </row>
        <row r="443">
          <cell r="O443">
            <v>0</v>
          </cell>
        </row>
        <row r="444">
          <cell r="O444">
            <v>0</v>
          </cell>
        </row>
        <row r="445">
          <cell r="O445">
            <v>19983031</v>
          </cell>
        </row>
        <row r="446">
          <cell r="O446">
            <v>0</v>
          </cell>
        </row>
        <row r="447">
          <cell r="O447">
            <v>461472000</v>
          </cell>
        </row>
        <row r="448">
          <cell r="O448">
            <v>16625612</v>
          </cell>
        </row>
        <row r="449">
          <cell r="O449">
            <v>1289507.3999999999</v>
          </cell>
        </row>
        <row r="450">
          <cell r="O450">
            <v>315179</v>
          </cell>
        </row>
        <row r="451">
          <cell r="O451">
            <v>4771840</v>
          </cell>
        </row>
        <row r="453">
          <cell r="O453">
            <v>132100080</v>
          </cell>
        </row>
        <row r="454">
          <cell r="O454">
            <v>3808688</v>
          </cell>
        </row>
        <row r="455">
          <cell r="O455">
            <v>111951000</v>
          </cell>
        </row>
        <row r="456">
          <cell r="O456">
            <v>14166600</v>
          </cell>
        </row>
        <row r="457">
          <cell r="O457">
            <v>38222100</v>
          </cell>
        </row>
        <row r="458">
          <cell r="O458">
            <v>1954082</v>
          </cell>
        </row>
        <row r="459">
          <cell r="O459">
            <v>1828632</v>
          </cell>
        </row>
        <row r="460">
          <cell r="O460">
            <v>4824450</v>
          </cell>
        </row>
        <row r="462">
          <cell r="O462">
            <v>0</v>
          </cell>
        </row>
        <row r="463">
          <cell r="O463">
            <v>1993026908</v>
          </cell>
        </row>
        <row r="464">
          <cell r="O464">
            <v>0</v>
          </cell>
        </row>
        <row r="465">
          <cell r="O465">
            <v>35809092</v>
          </cell>
        </row>
        <row r="466">
          <cell r="O466">
            <v>0</v>
          </cell>
        </row>
        <row r="467">
          <cell r="O467">
            <v>71647000</v>
          </cell>
        </row>
        <row r="468">
          <cell r="O468">
            <v>49614840</v>
          </cell>
        </row>
        <row r="469">
          <cell r="O469">
            <v>124390000</v>
          </cell>
        </row>
        <row r="470">
          <cell r="O470">
            <v>12740700</v>
          </cell>
        </row>
        <row r="472">
          <cell r="O472">
            <v>0</v>
          </cell>
        </row>
        <row r="473">
          <cell r="O473">
            <v>45621200</v>
          </cell>
        </row>
        <row r="474">
          <cell r="O474">
            <v>0</v>
          </cell>
        </row>
        <row r="475">
          <cell r="O475">
            <v>0</v>
          </cell>
        </row>
        <row r="476">
          <cell r="O476">
            <v>7686600</v>
          </cell>
        </row>
        <row r="477">
          <cell r="O477">
            <v>10308730</v>
          </cell>
        </row>
        <row r="478">
          <cell r="O478">
            <v>0</v>
          </cell>
        </row>
        <row r="479">
          <cell r="O479">
            <v>2526699</v>
          </cell>
        </row>
        <row r="480">
          <cell r="O480">
            <v>14622300</v>
          </cell>
        </row>
        <row r="481">
          <cell r="O481">
            <v>4741455</v>
          </cell>
        </row>
        <row r="482">
          <cell r="O482">
            <v>9426550</v>
          </cell>
        </row>
        <row r="483">
          <cell r="O483">
            <v>14166600</v>
          </cell>
        </row>
        <row r="484">
          <cell r="O484">
            <v>1998304</v>
          </cell>
        </row>
        <row r="485">
          <cell r="O485">
            <v>3210736</v>
          </cell>
        </row>
        <row r="486">
          <cell r="O486">
            <v>5104160</v>
          </cell>
        </row>
        <row r="487">
          <cell r="O487">
            <v>3674640</v>
          </cell>
        </row>
        <row r="489">
          <cell r="O489">
            <v>26437380</v>
          </cell>
        </row>
        <row r="490">
          <cell r="O490">
            <v>75398140</v>
          </cell>
        </row>
        <row r="491">
          <cell r="O491">
            <v>6996180</v>
          </cell>
        </row>
        <row r="492">
          <cell r="O492">
            <v>1885310</v>
          </cell>
        </row>
        <row r="493">
          <cell r="O493">
            <v>1294020</v>
          </cell>
        </row>
        <row r="494">
          <cell r="O494">
            <v>2274560</v>
          </cell>
        </row>
        <row r="495">
          <cell r="O495">
            <v>17708250</v>
          </cell>
        </row>
        <row r="496">
          <cell r="O496">
            <v>14432600</v>
          </cell>
        </row>
        <row r="498">
          <cell r="O498">
            <v>20328396</v>
          </cell>
        </row>
        <row r="499">
          <cell r="O499">
            <v>11307645.800000001</v>
          </cell>
        </row>
        <row r="500">
          <cell r="O500">
            <v>45663904</v>
          </cell>
        </row>
        <row r="501">
          <cell r="O501">
            <v>4932840</v>
          </cell>
        </row>
        <row r="502">
          <cell r="O502">
            <v>39049846</v>
          </cell>
        </row>
        <row r="509">
          <cell r="O509">
            <v>41355510</v>
          </cell>
        </row>
        <row r="510">
          <cell r="O510">
            <v>0</v>
          </cell>
        </row>
        <row r="511">
          <cell r="O511">
            <v>39963666.75</v>
          </cell>
        </row>
        <row r="512">
          <cell r="O512">
            <v>159892002.59999999</v>
          </cell>
        </row>
        <row r="513">
          <cell r="O513">
            <v>0</v>
          </cell>
        </row>
        <row r="514">
          <cell r="O514">
            <v>0</v>
          </cell>
        </row>
        <row r="515">
          <cell r="O515">
            <v>8380960</v>
          </cell>
        </row>
        <row r="516">
          <cell r="O516">
            <v>15662940</v>
          </cell>
        </row>
        <row r="521">
          <cell r="O521">
            <v>56266000</v>
          </cell>
        </row>
        <row r="522">
          <cell r="O522">
            <v>0</v>
          </cell>
        </row>
        <row r="523">
          <cell r="O523">
            <v>28050560</v>
          </cell>
        </row>
        <row r="524">
          <cell r="O524">
            <v>26476500</v>
          </cell>
        </row>
        <row r="525">
          <cell r="O525">
            <v>122078490</v>
          </cell>
        </row>
        <row r="526">
          <cell r="O526">
            <v>45367210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.Satuan"/>
    </sheetNames>
    <sheetDataSet>
      <sheetData sheetId="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"/>
      <sheetName val="Kuantitas &amp; Harga"/>
      <sheetName val="Pekerjaan Utama"/>
      <sheetName val="%"/>
      <sheetName val="Rekap_Biaya"/>
      <sheetName val="Kuantitas_&amp;_Harga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  <sheetName val="Kuantitas &amp; Harga (2)"/>
      <sheetName val="Rekap Biaya (2)"/>
      <sheetName val="terbilang"/>
      <sheetName val="rekap"/>
    </sheetNames>
    <sheetDataSet>
      <sheetData sheetId="0"/>
      <sheetData sheetId="1" refreshError="1">
        <row r="24">
          <cell r="G24">
            <v>550798600.79999995</v>
          </cell>
        </row>
        <row r="46">
          <cell r="G46">
            <v>5441171.04</v>
          </cell>
        </row>
        <row r="80">
          <cell r="G80">
            <v>140730296.78310001</v>
          </cell>
        </row>
        <row r="95">
          <cell r="G95">
            <v>13238094.6</v>
          </cell>
        </row>
        <row r="115">
          <cell r="G115">
            <v>97123503.074999988</v>
          </cell>
        </row>
        <row r="150">
          <cell r="G150">
            <v>91145643.120000005</v>
          </cell>
        </row>
        <row r="298">
          <cell r="G298">
            <v>2558630232.1279998</v>
          </cell>
        </row>
        <row r="350">
          <cell r="G350">
            <v>4563465.28</v>
          </cell>
        </row>
        <row r="380">
          <cell r="G380">
            <v>0</v>
          </cell>
        </row>
        <row r="393">
          <cell r="G393">
            <v>104831867.77000001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BOW"/>
      <sheetName val="Lamp.Upah&amp;Biaya"/>
      <sheetName val="Lamp.ABiaya"/>
      <sheetName val="alat"/>
      <sheetName val="ANGKUT"/>
      <sheetName val="Upah&amp;Bah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AH"/>
      <sheetName val="ANALISA"/>
    </sheetNames>
    <sheetDataSet>
      <sheetData sheetId="0" refreshError="1"/>
      <sheetData sheetId="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IAN"/>
      <sheetName val="RFW"/>
      <sheetName val="RFC"/>
      <sheetName val="RFW RFC (2)"/>
      <sheetName val="BLANKO HIT."/>
      <sheetName val="VOLUME"/>
      <sheetName val="ITEM PEK."/>
      <sheetName val="GRAFIK SCHEDULE (1)"/>
      <sheetName val="Sheet1"/>
      <sheetName val="GRAFIK SCHEDULE"/>
      <sheetName val="LAP_KONSULTAN"/>
      <sheetName val="DATA MINGGUAN"/>
      <sheetName val="DATA BULANAN"/>
      <sheetName val="DATA PROYEK"/>
      <sheetName val="HIT_UANG"/>
      <sheetName val="NAMA GE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B1" t="str">
            <v>PEMBANGUNAN PASAR DI PERDAGANGAN KECAMATAN BANDAR TAHAP II DENGAN SISTEM MULTY YEARS</v>
          </cell>
          <cell r="CN1" t="str">
            <v>Gedung</v>
          </cell>
          <cell r="CO1">
            <v>1</v>
          </cell>
          <cell r="CP1" t="str">
            <v>PEMBANGUNAN PASAR DI PERDAGANGAN KECAMATAN BANDAR TAHAP II DENGAN SISTEM MULTY YEARS</v>
          </cell>
        </row>
        <row r="2">
          <cell r="CP2">
            <v>11046535454.545113</v>
          </cell>
        </row>
        <row r="3">
          <cell r="CP3" t="str">
            <v>MINGGU</v>
          </cell>
          <cell r="CS3">
            <v>0</v>
          </cell>
          <cell r="CT3">
            <v>0</v>
          </cell>
        </row>
        <row r="4">
          <cell r="H4" t="str">
            <v>DINAS TARUKIMTAMBEN</v>
          </cell>
          <cell r="AM4" t="str">
            <v>KONSULTAN SUPERVISI</v>
          </cell>
          <cell r="BP4" t="str">
            <v>KONTRAKTOR PELAKSANA</v>
          </cell>
          <cell r="CO4">
            <v>1</v>
          </cell>
          <cell r="CP4">
            <v>1</v>
          </cell>
          <cell r="CQ4" t="str">
            <v>MINGGU</v>
          </cell>
          <cell r="CS4">
            <v>26</v>
          </cell>
          <cell r="CT4">
            <v>25</v>
          </cell>
        </row>
        <row r="5">
          <cell r="CP5">
            <v>2</v>
          </cell>
          <cell r="CQ5" t="str">
            <v>BULAN</v>
          </cell>
          <cell r="CS5">
            <v>26</v>
          </cell>
          <cell r="CT5">
            <v>25</v>
          </cell>
        </row>
        <row r="6">
          <cell r="H6" t="str">
            <v>KABUPATEN SIMALUNGUN</v>
          </cell>
          <cell r="AM6" t="str">
            <v>CV. TEAM ARCHIETA</v>
          </cell>
          <cell r="BP6" t="str">
            <v xml:space="preserve">PT. ADHI KARYA (PERSERO) TBK </v>
          </cell>
          <cell r="CN6" t="str">
            <v>MINGGU</v>
          </cell>
          <cell r="CO6">
            <v>26</v>
          </cell>
          <cell r="CP6" t="str">
            <v xml:space="preserve">  26 --- ( 01 Februari 2010 - 07 Februari 2010 )</v>
          </cell>
          <cell r="CS6" t="str">
            <v xml:space="preserve">  26 --- ( 01 Februari 2010 - 07 Februari 2010 )</v>
          </cell>
        </row>
        <row r="7">
          <cell r="CS7" t="str">
            <v xml:space="preserve">  26 --- </v>
          </cell>
        </row>
        <row r="8">
          <cell r="A8" t="str">
            <v>KONTRAK : 004 - 1 - SPKKHA/PPK-PSP-II/VII/TP2E - 2009, TANGGAL : 29 Juli 2009</v>
          </cell>
          <cell r="AU8" t="str">
            <v>SPMK : 006 - 1 - SPMK/PPK-PSP-II/VII/TP2E - 2009, TANGGAL : 12 Agustus 2009</v>
          </cell>
        </row>
        <row r="10">
          <cell r="A10" t="str">
            <v>LAPORAN MINGGUAN</v>
          </cell>
          <cell r="BX10" t="str">
            <v>Rencana Progress</v>
          </cell>
          <cell r="CG10" t="str">
            <v>:</v>
          </cell>
          <cell r="CH10">
            <v>45.947353253517988</v>
          </cell>
          <cell r="CQ10">
            <v>3870999926.754838</v>
          </cell>
          <cell r="CS10">
            <v>0</v>
          </cell>
        </row>
        <row r="11">
          <cell r="BX11" t="str">
            <v>Realisasi Progress</v>
          </cell>
          <cell r="CG11" t="str">
            <v>:</v>
          </cell>
          <cell r="CH11">
            <v>35.042660594205664</v>
          </cell>
          <cell r="CQ11">
            <v>35.042660594205664</v>
          </cell>
          <cell r="CS11">
            <v>40216</v>
          </cell>
        </row>
        <row r="12">
          <cell r="A12" t="str">
            <v>MINGGU KE</v>
          </cell>
          <cell r="J12" t="str">
            <v>:</v>
          </cell>
          <cell r="K12" t="str">
            <v xml:space="preserve">  26 --- ( 01 Februari 2010 - 07 Februari 2010 )</v>
          </cell>
          <cell r="BX12" t="str">
            <v>Deviasi Progress</v>
          </cell>
          <cell r="CG12" t="str">
            <v>:</v>
          </cell>
          <cell r="CH12">
            <v>-10.904692659312325</v>
          </cell>
          <cell r="CQ12">
            <v>45.947353253517988</v>
          </cell>
          <cell r="CR12">
            <v>100</v>
          </cell>
          <cell r="CS12">
            <v>40216</v>
          </cell>
        </row>
        <row r="13">
          <cell r="A13" t="str">
            <v xml:space="preserve">No </v>
          </cell>
          <cell r="C13" t="str">
            <v>URAIAN PEKERJAAN</v>
          </cell>
          <cell r="AE13" t="str">
            <v>Harga</v>
          </cell>
          <cell r="AQ13" t="str">
            <v>Bobot (%)</v>
          </cell>
          <cell r="AW13" t="str">
            <v>Jumlah Harga Realisasi</v>
          </cell>
          <cell r="CH13" t="str">
            <v>Progres                   %</v>
          </cell>
          <cell r="CQ13">
            <v>-10.904692659312325</v>
          </cell>
          <cell r="CS13" t="str">
            <v>MINGGU</v>
          </cell>
          <cell r="CT13">
            <v>45.947353253517988</v>
          </cell>
        </row>
        <row r="14">
          <cell r="AW14" t="str">
            <v>Minggu Lalu                                                                     ( Rp. )</v>
          </cell>
          <cell r="BF14" t="str">
            <v>Progres Minggu Lalu</v>
          </cell>
          <cell r="BK14" t="str">
            <v>Minggu Ini                                                          ( Rp. )</v>
          </cell>
          <cell r="BT14" t="str">
            <v>Progres Minggu Ini</v>
          </cell>
          <cell r="BY14" t="str">
            <v>Total Sampai Dengan Minggu Ini</v>
          </cell>
          <cell r="CS14" t="str">
            <v>BULAN</v>
          </cell>
          <cell r="CT14">
            <v>100</v>
          </cell>
        </row>
        <row r="17">
          <cell r="A17" t="str">
            <v>I</v>
          </cell>
          <cell r="C17" t="str">
            <v>PEKERJAAN PERSIAPAN, PENDAHULUAN, AKHIR</v>
          </cell>
          <cell r="AE17">
            <v>125910999.329</v>
          </cell>
          <cell r="AQ17">
            <v>1.1398234301343209</v>
          </cell>
          <cell r="AW17">
            <v>73245100.000000015</v>
          </cell>
          <cell r="BF17">
            <v>0.66305947508513374</v>
          </cell>
          <cell r="BK17">
            <v>0</v>
          </cell>
          <cell r="BT17">
            <v>0</v>
          </cell>
          <cell r="BY17">
            <v>73245100.000000015</v>
          </cell>
          <cell r="CH17">
            <v>0.66305947508513374</v>
          </cell>
          <cell r="CM17">
            <v>1</v>
          </cell>
          <cell r="CN17">
            <v>70934880</v>
          </cell>
          <cell r="CO17">
            <v>0.58172121887948591</v>
          </cell>
          <cell r="CQ17" t="str">
            <v>Pejabat Pembuat Komitmen</v>
          </cell>
          <cell r="CR17" t="str">
            <v>SUMIHAR TAMPUBOLON, ST</v>
          </cell>
          <cell r="CT17" t="str">
            <v>RUDY ERWANDY S., ST</v>
          </cell>
        </row>
        <row r="18">
          <cell r="A18" t="str">
            <v>II</v>
          </cell>
          <cell r="C18" t="str">
            <v>PEKERJAAN  KIOS BLOK A</v>
          </cell>
          <cell r="AE18">
            <v>698481796.34300005</v>
          </cell>
          <cell r="AQ18">
            <v>6.3230847283942655</v>
          </cell>
          <cell r="AW18">
            <v>74201491.180999994</v>
          </cell>
          <cell r="BF18">
            <v>0.67171731341766239</v>
          </cell>
          <cell r="BK18">
            <v>0</v>
          </cell>
          <cell r="BT18">
            <v>0</v>
          </cell>
          <cell r="BY18">
            <v>74201491.180999994</v>
          </cell>
          <cell r="CH18">
            <v>0.67171731341766239</v>
          </cell>
          <cell r="CM18">
            <v>2</v>
          </cell>
          <cell r="CN18">
            <v>59202808.020000003</v>
          </cell>
          <cell r="CO18">
            <v>0.10623253400373835</v>
          </cell>
          <cell r="CR18" t="str">
            <v>NIP. 400 036 342</v>
          </cell>
          <cell r="CT18" t="str">
            <v>NIP. 19760923 200502 1 001</v>
          </cell>
        </row>
        <row r="19">
          <cell r="A19" t="str">
            <v>III</v>
          </cell>
          <cell r="C19" t="str">
            <v>PEKERJAAN  KIOS BLOK B</v>
          </cell>
          <cell r="AE19">
            <v>836341523.07799983</v>
          </cell>
          <cell r="AQ19">
            <v>7.5710753522624712</v>
          </cell>
          <cell r="AW19">
            <v>349044931.81</v>
          </cell>
          <cell r="BF19">
            <v>3.1597683567510293</v>
          </cell>
          <cell r="BK19">
            <v>0</v>
          </cell>
          <cell r="BT19">
            <v>0</v>
          </cell>
          <cell r="BY19">
            <v>349044931.81</v>
          </cell>
          <cell r="CH19">
            <v>3.1597683567510293</v>
          </cell>
          <cell r="CM19">
            <v>3</v>
          </cell>
          <cell r="CN19">
            <v>320669053.95999998</v>
          </cell>
          <cell r="CO19">
            <v>0.41734736609203005</v>
          </cell>
          <cell r="CQ19" t="str">
            <v>Pejabat Pelaksana Teknis Kegiatan</v>
          </cell>
          <cell r="CR19" t="str">
            <v>RISMAULI MARETHA SILALAHI, ST</v>
          </cell>
          <cell r="CT19" t="str">
            <v>SUMIHAR TAMPUBOLON, ST</v>
          </cell>
        </row>
        <row r="20">
          <cell r="A20" t="str">
            <v>IV</v>
          </cell>
          <cell r="C20" t="str">
            <v>PEKERJAAN  KIOS BLOK C</v>
          </cell>
          <cell r="AE20">
            <v>775557647.17299998</v>
          </cell>
          <cell r="AQ20">
            <v>7.0208225046151984</v>
          </cell>
          <cell r="AW20">
            <v>472645087.00999999</v>
          </cell>
          <cell r="BF20">
            <v>4.2786726114704994</v>
          </cell>
          <cell r="BK20">
            <v>0</v>
          </cell>
          <cell r="BT20">
            <v>0</v>
          </cell>
          <cell r="BY20">
            <v>472645087.00999999</v>
          </cell>
          <cell r="CH20">
            <v>4.2786726114704994</v>
          </cell>
          <cell r="CM20">
            <v>4</v>
          </cell>
          <cell r="CN20">
            <v>471684301.66000003</v>
          </cell>
          <cell r="CO20">
            <v>0.60942611904201793</v>
          </cell>
          <cell r="CR20" t="str">
            <v>NIP. 400 059 971</v>
          </cell>
          <cell r="CT20" t="str">
            <v>NIP. 400 036 342</v>
          </cell>
        </row>
        <row r="21">
          <cell r="A21" t="str">
            <v>V</v>
          </cell>
          <cell r="C21" t="str">
            <v>PEKERJAAN  LOODS BLOK D</v>
          </cell>
          <cell r="AE21">
            <v>165721056</v>
          </cell>
          <cell r="AQ21">
            <v>1.5002084289858848</v>
          </cell>
          <cell r="AW21">
            <v>9804300</v>
          </cell>
          <cell r="BF21">
            <v>8.8754524351488021E-2</v>
          </cell>
          <cell r="BK21">
            <v>0</v>
          </cell>
          <cell r="BT21">
            <v>0</v>
          </cell>
          <cell r="BY21">
            <v>9804300</v>
          </cell>
          <cell r="CH21">
            <v>8.8754524351488021E-2</v>
          </cell>
          <cell r="CM21">
            <v>5</v>
          </cell>
          <cell r="CN21">
            <v>9804300</v>
          </cell>
          <cell r="CO21">
            <v>5.9161462258603997E-2</v>
          </cell>
          <cell r="CQ21" t="str">
            <v>Team Leader</v>
          </cell>
          <cell r="CR21" t="str">
            <v>Ir. CHARLES SITINDAON, MT</v>
          </cell>
        </row>
        <row r="22">
          <cell r="A22" t="str">
            <v>VI</v>
          </cell>
          <cell r="C22" t="str">
            <v>PEKERJAAN PONDASI, KOLOM, BALOK &amp; LANTAI LOODS BLOCK E</v>
          </cell>
          <cell r="AE22">
            <v>0</v>
          </cell>
          <cell r="AQ22">
            <v>0</v>
          </cell>
          <cell r="AW22">
            <v>0</v>
          </cell>
          <cell r="BF22">
            <v>0</v>
          </cell>
          <cell r="BK22">
            <v>0</v>
          </cell>
          <cell r="BT22">
            <v>0</v>
          </cell>
          <cell r="BY22">
            <v>0</v>
          </cell>
          <cell r="CH22">
            <v>0</v>
          </cell>
          <cell r="CM22">
            <v>6</v>
          </cell>
          <cell r="CO22" t="e">
            <v>#DIV/0!</v>
          </cell>
          <cell r="CQ22" t="str">
            <v>Site Supervisor</v>
          </cell>
          <cell r="CR22" t="str">
            <v>TOGAP MANURUNG, ST</v>
          </cell>
        </row>
        <row r="23">
          <cell r="A23" t="str">
            <v>VII</v>
          </cell>
          <cell r="C23" t="str">
            <v>PEKERJAAN ATAP, PLAFOND &amp; HALAMAN  LOODS BLOCK E</v>
          </cell>
          <cell r="AE23">
            <v>0</v>
          </cell>
          <cell r="AQ23">
            <v>0</v>
          </cell>
          <cell r="AW23">
            <v>0</v>
          </cell>
          <cell r="BF23">
            <v>0</v>
          </cell>
          <cell r="BK23">
            <v>0</v>
          </cell>
          <cell r="BT23">
            <v>0</v>
          </cell>
          <cell r="BY23">
            <v>0</v>
          </cell>
          <cell r="CH23">
            <v>0</v>
          </cell>
          <cell r="CM23">
            <v>7</v>
          </cell>
          <cell r="CO23" t="e">
            <v>#DIV/0!</v>
          </cell>
        </row>
        <row r="24">
          <cell r="A24" t="str">
            <v>VIII</v>
          </cell>
          <cell r="C24" t="str">
            <v>PEKERJAAN PONDASI, KOLOM, BALOK &amp; LANTAI LOODS BLOCK F</v>
          </cell>
          <cell r="AE24">
            <v>696130240.84000003</v>
          </cell>
          <cell r="AQ24">
            <v>6.3017970087044484</v>
          </cell>
          <cell r="AW24">
            <v>0</v>
          </cell>
          <cell r="BF24">
            <v>0</v>
          </cell>
          <cell r="BK24">
            <v>0</v>
          </cell>
          <cell r="BT24">
            <v>0</v>
          </cell>
          <cell r="BY24">
            <v>0</v>
          </cell>
          <cell r="CH24">
            <v>0</v>
          </cell>
          <cell r="CM24">
            <v>8</v>
          </cell>
          <cell r="CO24">
            <v>0</v>
          </cell>
          <cell r="CR24" t="str">
            <v>SUMIHAR TAMPUBOLON, ST</v>
          </cell>
        </row>
        <row r="25">
          <cell r="A25" t="str">
            <v>IX</v>
          </cell>
          <cell r="C25" t="str">
            <v>PEKERJAAN ATAP, PLAFOND &amp; HALAMAN  LOODS BLOCK F</v>
          </cell>
          <cell r="AE25">
            <v>772092295.19999993</v>
          </cell>
          <cell r="AQ25">
            <v>6.9894520175764381</v>
          </cell>
          <cell r="AW25">
            <v>0</v>
          </cell>
          <cell r="BF25">
            <v>0</v>
          </cell>
          <cell r="BK25">
            <v>0</v>
          </cell>
          <cell r="BT25">
            <v>0</v>
          </cell>
          <cell r="BY25">
            <v>0</v>
          </cell>
          <cell r="CH25">
            <v>0</v>
          </cell>
          <cell r="CM25">
            <v>9</v>
          </cell>
          <cell r="CO25">
            <v>0</v>
          </cell>
          <cell r="CR25" t="str">
            <v>400 036 342</v>
          </cell>
        </row>
        <row r="26">
          <cell r="A26" t="str">
            <v>X</v>
          </cell>
          <cell r="C26" t="str">
            <v>PEKERJAAN  LOODS BLOK G</v>
          </cell>
          <cell r="AE26">
            <v>165762836.64000002</v>
          </cell>
          <cell r="AQ26">
            <v>1.500586652911132</v>
          </cell>
          <cell r="AW26">
            <v>9804300</v>
          </cell>
          <cell r="BF26">
            <v>8.8754524351488021E-2</v>
          </cell>
          <cell r="BK26">
            <v>0</v>
          </cell>
          <cell r="BT26">
            <v>0</v>
          </cell>
          <cell r="BY26">
            <v>9804300</v>
          </cell>
          <cell r="CH26">
            <v>8.8754524351488021E-2</v>
          </cell>
          <cell r="CM26">
            <v>10</v>
          </cell>
          <cell r="CN26">
            <v>9804300</v>
          </cell>
          <cell r="CO26">
            <v>5.9146550570275035E-2</v>
          </cell>
        </row>
        <row r="27">
          <cell r="A27" t="str">
            <v>XI</v>
          </cell>
          <cell r="C27" t="str">
            <v>PEKERJAAN KAMAR MANDI 2 UNIT</v>
          </cell>
          <cell r="AE27">
            <v>161080532.37</v>
          </cell>
          <cell r="AQ27">
            <v>1.4581995688405924</v>
          </cell>
          <cell r="AW27">
            <v>120991049.61</v>
          </cell>
          <cell r="BF27">
            <v>1.0952850340078168</v>
          </cell>
          <cell r="BK27">
            <v>32874375.159999996</v>
          </cell>
          <cell r="BT27">
            <v>0.29759896480913201</v>
          </cell>
          <cell r="BY27">
            <v>153865424.77000001</v>
          </cell>
          <cell r="CH27">
            <v>1.392883998816949</v>
          </cell>
          <cell r="CM27">
            <v>11</v>
          </cell>
          <cell r="CN27">
            <v>42943711.649999999</v>
          </cell>
          <cell r="CO27">
            <v>0.95520807205040159</v>
          </cell>
        </row>
        <row r="28">
          <cell r="A28" t="str">
            <v>XII</v>
          </cell>
          <cell r="C28" t="str">
            <v>PEKERJAAN MENARA AIR + PAGAR MENARA</v>
          </cell>
          <cell r="AE28">
            <v>50895550.481000006</v>
          </cell>
          <cell r="AQ28">
            <v>0.46073767372972085</v>
          </cell>
          <cell r="AW28">
            <v>35132133.481000006</v>
          </cell>
          <cell r="BF28">
            <v>0.31803757499863761</v>
          </cell>
          <cell r="BK28">
            <v>286708.5</v>
          </cell>
          <cell r="BT28">
            <v>2.5954608228051573E-3</v>
          </cell>
          <cell r="BY28">
            <v>35418841.981000006</v>
          </cell>
          <cell r="CH28">
            <v>0.32063303582144276</v>
          </cell>
          <cell r="CM28">
            <v>12</v>
          </cell>
          <cell r="CN28">
            <v>19567432.539999999</v>
          </cell>
          <cell r="CO28">
            <v>0.69591234688034931</v>
          </cell>
        </row>
        <row r="29">
          <cell r="A29" t="str">
            <v>XIII</v>
          </cell>
          <cell r="C29" t="str">
            <v>PEKERJAAN RUANG PANEL</v>
          </cell>
          <cell r="AE29">
            <v>53933662.927437507</v>
          </cell>
          <cell r="AQ29">
            <v>0.48824052708079085</v>
          </cell>
          <cell r="AW29">
            <v>45040494.424437501</v>
          </cell>
          <cell r="BF29">
            <v>0.40773412270093717</v>
          </cell>
          <cell r="BK29">
            <v>5281877.8914999999</v>
          </cell>
          <cell r="BT29">
            <v>4.781479146320726E-2</v>
          </cell>
          <cell r="BY29">
            <v>50322372.315937504</v>
          </cell>
          <cell r="CH29">
            <v>0.45554891416414445</v>
          </cell>
          <cell r="CM29">
            <v>13</v>
          </cell>
          <cell r="CN29">
            <v>13167274.779999999</v>
          </cell>
          <cell r="CO29">
            <v>0.93304199241281571</v>
          </cell>
        </row>
        <row r="30">
          <cell r="A30" t="str">
            <v>XIV</v>
          </cell>
          <cell r="C30" t="str">
            <v>PEKERJAAN LISTRIK</v>
          </cell>
          <cell r="AE30">
            <v>431253000</v>
          </cell>
          <cell r="AQ30">
            <v>3.9039661057038506</v>
          </cell>
          <cell r="AW30">
            <v>345833000</v>
          </cell>
          <cell r="BF30">
            <v>3.1306919841343244</v>
          </cell>
          <cell r="BK30">
            <v>0</v>
          </cell>
          <cell r="BT30">
            <v>0</v>
          </cell>
          <cell r="BY30">
            <v>345833000</v>
          </cell>
          <cell r="CH30">
            <v>3.1306919841343244</v>
          </cell>
          <cell r="CM30">
            <v>14</v>
          </cell>
          <cell r="CN30">
            <v>138110000</v>
          </cell>
          <cell r="CO30">
            <v>0.80192601558713794</v>
          </cell>
        </row>
        <row r="31">
          <cell r="A31" t="str">
            <v>XV</v>
          </cell>
          <cell r="C31" t="str">
            <v>PEKERJAAN DRAINASE UTAMA, TAMAN &amp; LAND SCAPE</v>
          </cell>
          <cell r="AE31">
            <v>1761051615.1810746</v>
          </cell>
          <cell r="AQ31">
            <v>15.942117077590042</v>
          </cell>
          <cell r="AW31">
            <v>830978351.72089994</v>
          </cell>
          <cell r="BF31">
            <v>7.5225246425927388</v>
          </cell>
          <cell r="BK31">
            <v>27231321.931000125</v>
          </cell>
          <cell r="BT31">
            <v>0.24651459313241744</v>
          </cell>
          <cell r="BY31">
            <v>858209673.65190017</v>
          </cell>
          <cell r="CH31">
            <v>7.7690392357251579</v>
          </cell>
          <cell r="CM31">
            <v>15</v>
          </cell>
          <cell r="CN31">
            <v>231818542.96000001</v>
          </cell>
          <cell r="CO31">
            <v>0.48732795010307373</v>
          </cell>
        </row>
        <row r="32">
          <cell r="A32" t="str">
            <v>XVI</v>
          </cell>
          <cell r="C32" t="str">
            <v>PEKERJAAN JALAN &amp; TERMINAL BONGKAR MUAT</v>
          </cell>
          <cell r="AE32">
            <v>4225468698.9826002</v>
          </cell>
          <cell r="AQ32">
            <v>38.251528874096216</v>
          </cell>
          <cell r="AW32">
            <v>1365346597.6022501</v>
          </cell>
          <cell r="BF32">
            <v>12.359953066012894</v>
          </cell>
          <cell r="BK32">
            <v>73258806.432750031</v>
          </cell>
          <cell r="BT32">
            <v>0.66318355410345053</v>
          </cell>
          <cell r="BY32">
            <v>1438605404.0350003</v>
          </cell>
          <cell r="CH32">
            <v>13.023136620116345</v>
          </cell>
          <cell r="CM32">
            <v>16</v>
          </cell>
          <cell r="CN32">
            <v>498509405.38</v>
          </cell>
          <cell r="CO32">
            <v>0.34046055160256772</v>
          </cell>
        </row>
        <row r="33">
          <cell r="A33" t="str">
            <v>XVII</v>
          </cell>
          <cell r="C33" t="str">
            <v>PEKERJAAN KORIDOR</v>
          </cell>
          <cell r="AE33">
            <v>126854000</v>
          </cell>
          <cell r="AQ33">
            <v>1.1483600493746278</v>
          </cell>
          <cell r="AW33">
            <v>0</v>
          </cell>
          <cell r="BF33">
            <v>0</v>
          </cell>
          <cell r="BK33">
            <v>0</v>
          </cell>
          <cell r="BT33">
            <v>0</v>
          </cell>
          <cell r="BY33">
            <v>0</v>
          </cell>
          <cell r="CH33">
            <v>0</v>
          </cell>
          <cell r="CM33">
            <v>17</v>
          </cell>
          <cell r="CO33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ang Pancang Baja"/>
      <sheetName val="Pembongkaran"/>
      <sheetName val="Geotxtil"/>
      <sheetName val="Expantion Joint"/>
      <sheetName val="NP"/>
      <sheetName val="NP (2)"/>
      <sheetName val="diafrag"/>
      <sheetName val="Void Slab"/>
      <sheetName val="deck slab"/>
      <sheetName val="Additional"/>
      <sheetName val="Lean Concr"/>
      <sheetName val="Perletakan Strip"/>
      <sheetName val="Pembongkaran Jbt Lama"/>
      <sheetName val="Pemb Jbt Rangka Baja"/>
      <sheetName val="Pengadaan Jembatan Sementara"/>
      <sheetName val="Pengadaan Jembatan Aramco"/>
      <sheetName val="Tiang Pancang"/>
    </sheetNames>
    <sheetDataSet>
      <sheetData sheetId="0"/>
      <sheetData sheetId="1"/>
      <sheetData sheetId="2"/>
      <sheetData sheetId="3"/>
      <sheetData sheetId="4">
        <row r="183">
          <cell r="T183" t="str">
            <v>Analisa EI-713</v>
          </cell>
        </row>
        <row r="185">
          <cell r="L185" t="str">
            <v>FORMULIR STANDAR UNTUK</v>
          </cell>
        </row>
        <row r="186">
          <cell r="L186" t="str">
            <v>PEREKAMAN ANALISA MASING-MASING HARGA SATUAN</v>
          </cell>
        </row>
        <row r="187">
          <cell r="L187">
            <v>0</v>
          </cell>
        </row>
        <row r="188">
          <cell r="L188" t="str">
            <v>NAMA KEGIATAN</v>
          </cell>
          <cell r="O188" t="str">
            <v>:  ADB Earthquake and Tsunami Emergency Support (ETESP), Road and Bridge Component</v>
          </cell>
        </row>
        <row r="189">
          <cell r="L189" t="str">
            <v>NOMOR HIBAH</v>
          </cell>
          <cell r="O189" t="str">
            <v>:  ADB 0002 - INO</v>
          </cell>
        </row>
        <row r="190">
          <cell r="L190" t="str">
            <v>NAMA PAKET</v>
          </cell>
          <cell r="O190" t="str">
            <v>:  Package 3 Bridges on the ECR ( 9 bridges)</v>
          </cell>
        </row>
        <row r="191">
          <cell r="L191" t="str">
            <v>LOKASI PROYEK</v>
          </cell>
          <cell r="O191" t="str">
            <v>:  Aceh Besar / Pidie</v>
          </cell>
        </row>
        <row r="192">
          <cell r="L192" t="str">
            <v>PROVINSI</v>
          </cell>
          <cell r="O192" t="str">
            <v>:  Nanggroe Aceh Darussalam</v>
          </cell>
        </row>
        <row r="194">
          <cell r="L194" t="str">
            <v>ITEM PEMBAYARAN NO.</v>
          </cell>
          <cell r="O194" t="str">
            <v>:  7.1 (3)</v>
          </cell>
          <cell r="R194" t="str">
            <v>PERKIRAAN VOL. PEK.</v>
          </cell>
          <cell r="T194" t="str">
            <v>:</v>
          </cell>
          <cell r="U194">
            <v>461.7</v>
          </cell>
        </row>
        <row r="195">
          <cell r="L195" t="str">
            <v>JENIS PEKERJAAN</v>
          </cell>
          <cell r="O195" t="str">
            <v>:  Beton K-350</v>
          </cell>
          <cell r="R195" t="str">
            <v>TOTAL HARGA (Rp.)</v>
          </cell>
          <cell r="T195" t="str">
            <v>:</v>
          </cell>
          <cell r="U195">
            <v>515759991.30000001</v>
          </cell>
        </row>
        <row r="196">
          <cell r="L196" t="str">
            <v>SATUAN PEMBAYARAN</v>
          </cell>
          <cell r="O196" t="str">
            <v>:  M3</v>
          </cell>
          <cell r="R196" t="str">
            <v>% THD. BIAYA PROYEK</v>
          </cell>
          <cell r="T196" t="str">
            <v>:</v>
          </cell>
          <cell r="U196">
            <v>31.200487250148651</v>
          </cell>
        </row>
        <row r="199">
          <cell r="Q199" t="str">
            <v>PERKIRAAN</v>
          </cell>
          <cell r="R199" t="str">
            <v>HARGA</v>
          </cell>
          <cell r="S199" t="str">
            <v>JUMLAH</v>
          </cell>
        </row>
        <row r="200">
          <cell r="L200" t="str">
            <v>NO.</v>
          </cell>
          <cell r="N200" t="str">
            <v>KOMPONEN</v>
          </cell>
          <cell r="P200" t="str">
            <v>SATUAN</v>
          </cell>
          <cell r="Q200" t="str">
            <v>KUANTITAS</v>
          </cell>
          <cell r="R200" t="str">
            <v>SATUAN</v>
          </cell>
          <cell r="S200" t="str">
            <v>HARGA</v>
          </cell>
        </row>
        <row r="201">
          <cell r="R201" t="str">
            <v>(Rp.)</v>
          </cell>
          <cell r="S201" t="str">
            <v>(Rp.)</v>
          </cell>
        </row>
        <row r="204">
          <cell r="L204" t="str">
            <v>A.</v>
          </cell>
          <cell r="N204" t="str">
            <v>TENAGA</v>
          </cell>
        </row>
        <row r="206">
          <cell r="L206" t="str">
            <v>1.</v>
          </cell>
          <cell r="N206" t="str">
            <v>Pekerja</v>
          </cell>
          <cell r="O206" t="str">
            <v>(L01)</v>
          </cell>
          <cell r="P206" t="str">
            <v>jam</v>
          </cell>
          <cell r="Q206">
            <v>5.3012048192771086</v>
          </cell>
          <cell r="R206">
            <v>5817</v>
          </cell>
          <cell r="U206">
            <v>30837.108433734942</v>
          </cell>
        </row>
        <row r="207">
          <cell r="L207" t="str">
            <v>2.</v>
          </cell>
          <cell r="N207" t="str">
            <v>Tukang</v>
          </cell>
          <cell r="O207" t="str">
            <v>(L02)</v>
          </cell>
          <cell r="P207" t="str">
            <v>jam</v>
          </cell>
          <cell r="Q207">
            <v>1.7670682730923695</v>
          </cell>
          <cell r="R207">
            <v>9285</v>
          </cell>
          <cell r="U207">
            <v>16407.22891566265</v>
          </cell>
        </row>
        <row r="208">
          <cell r="L208" t="str">
            <v>3.</v>
          </cell>
          <cell r="N208" t="str">
            <v>Mandor</v>
          </cell>
          <cell r="O208" t="str">
            <v>(L03)</v>
          </cell>
          <cell r="P208" t="str">
            <v>jam</v>
          </cell>
          <cell r="Q208">
            <v>0.44176706827309237</v>
          </cell>
          <cell r="R208">
            <v>8357</v>
          </cell>
          <cell r="U208">
            <v>3691.8473895582329</v>
          </cell>
        </row>
        <row r="210">
          <cell r="Q210" t="str">
            <v xml:space="preserve">JUMLAH HARGA TENAGA   </v>
          </cell>
          <cell r="U210">
            <v>50936.184738955832</v>
          </cell>
        </row>
        <row r="212">
          <cell r="L212" t="str">
            <v>B.</v>
          </cell>
          <cell r="N212" t="str">
            <v>BAHAN</v>
          </cell>
        </row>
        <row r="214">
          <cell r="L214" t="str">
            <v>1.</v>
          </cell>
          <cell r="N214" t="str">
            <v>Semen</v>
          </cell>
          <cell r="O214" t="str">
            <v>(M12)</v>
          </cell>
          <cell r="P214" t="str">
            <v>Kg</v>
          </cell>
          <cell r="Q214">
            <v>421.41327623126341</v>
          </cell>
          <cell r="R214">
            <v>850</v>
          </cell>
          <cell r="U214">
            <v>358201.28479657392</v>
          </cell>
        </row>
        <row r="215">
          <cell r="L215" t="str">
            <v>2.</v>
          </cell>
          <cell r="N215" t="str">
            <v>Pasir</v>
          </cell>
          <cell r="O215" t="str">
            <v>(M01)</v>
          </cell>
          <cell r="P215" t="str">
            <v>M3</v>
          </cell>
          <cell r="Q215">
            <v>0.47738222698072796</v>
          </cell>
          <cell r="R215">
            <v>81750</v>
          </cell>
          <cell r="U215">
            <v>39025.99705567451</v>
          </cell>
        </row>
        <row r="216">
          <cell r="L216" t="str">
            <v>3.</v>
          </cell>
          <cell r="N216" t="str">
            <v>Agregat Kasar</v>
          </cell>
          <cell r="O216" t="str">
            <v>(M03)</v>
          </cell>
          <cell r="P216" t="str">
            <v>M3</v>
          </cell>
          <cell r="Q216">
            <v>0.70874051002530658</v>
          </cell>
          <cell r="R216">
            <v>146996.02665383945</v>
          </cell>
          <cell r="U216">
            <v>104182.03890233573</v>
          </cell>
        </row>
        <row r="217">
          <cell r="L217" t="str">
            <v>4.</v>
          </cell>
          <cell r="N217" t="str">
            <v>Kayu Perancah</v>
          </cell>
          <cell r="O217" t="str">
            <v>(M19)</v>
          </cell>
          <cell r="P217" t="str">
            <v>M3</v>
          </cell>
          <cell r="Q217">
            <v>0.15</v>
          </cell>
          <cell r="R217">
            <v>2250000</v>
          </cell>
          <cell r="U217">
            <v>337500</v>
          </cell>
        </row>
        <row r="218">
          <cell r="L218" t="str">
            <v>5.</v>
          </cell>
          <cell r="N218" t="str">
            <v>Paku</v>
          </cell>
          <cell r="O218" t="str">
            <v>(M18)</v>
          </cell>
          <cell r="P218" t="str">
            <v>Kg</v>
          </cell>
          <cell r="Q218">
            <v>1</v>
          </cell>
          <cell r="R218">
            <v>7500</v>
          </cell>
          <cell r="U218">
            <v>7500</v>
          </cell>
        </row>
        <row r="220">
          <cell r="Q220" t="str">
            <v xml:space="preserve">JUMLAH HARGA BAHAN   </v>
          </cell>
          <cell r="U220">
            <v>846409.32075458416</v>
          </cell>
        </row>
        <row r="222">
          <cell r="L222" t="str">
            <v>C.</v>
          </cell>
          <cell r="N222" t="str">
            <v>PERALATAN</v>
          </cell>
        </row>
        <row r="224">
          <cell r="L224" t="str">
            <v>1.</v>
          </cell>
          <cell r="N224" t="str">
            <v>Conc. Mixer</v>
          </cell>
          <cell r="O224" t="str">
            <v>(E06)</v>
          </cell>
          <cell r="P224" t="str">
            <v>jam</v>
          </cell>
          <cell r="Q224">
            <v>0.44176706827309237</v>
          </cell>
          <cell r="R224">
            <v>46833.52213114754</v>
          </cell>
          <cell r="U224">
            <v>20689.507768780037</v>
          </cell>
        </row>
        <row r="225">
          <cell r="L225" t="str">
            <v>2.</v>
          </cell>
          <cell r="N225" t="str">
            <v>Water Tanker</v>
          </cell>
          <cell r="O225" t="str">
            <v>(E23)</v>
          </cell>
          <cell r="P225" t="str">
            <v>jam</v>
          </cell>
          <cell r="Q225">
            <v>5.7119269368695345E-2</v>
          </cell>
          <cell r="R225">
            <v>153142.56981294346</v>
          </cell>
          <cell r="U225">
            <v>8747.3916969597503</v>
          </cell>
        </row>
        <row r="226">
          <cell r="L226" t="str">
            <v>3.</v>
          </cell>
          <cell r="N226" t="str">
            <v>Con. Vibrator</v>
          </cell>
          <cell r="O226" t="str">
            <v>(E20)</v>
          </cell>
          <cell r="P226" t="str">
            <v>jam</v>
          </cell>
          <cell r="Q226">
            <v>0.44176706827309237</v>
          </cell>
          <cell r="R226">
            <v>42481.32360655738</v>
          </cell>
          <cell r="U226">
            <v>18766.849786029365</v>
          </cell>
        </row>
        <row r="227">
          <cell r="L227" t="str">
            <v>4.</v>
          </cell>
          <cell r="N227" t="str">
            <v>Con, Pump</v>
          </cell>
          <cell r="O227" t="str">
            <v>(E28)</v>
          </cell>
          <cell r="P227" t="str">
            <v>jam</v>
          </cell>
          <cell r="Q227">
            <v>0.44176706827309237</v>
          </cell>
          <cell r="R227">
            <v>157065.89507266926</v>
          </cell>
          <cell r="U227">
            <v>69386.539991942234</v>
          </cell>
        </row>
        <row r="228">
          <cell r="L228" t="str">
            <v>5.</v>
          </cell>
          <cell r="N228" t="str">
            <v>Alat Bantu</v>
          </cell>
          <cell r="P228" t="str">
            <v>Ls</v>
          </cell>
          <cell r="Q228">
            <v>1</v>
          </cell>
          <cell r="R228">
            <v>600</v>
          </cell>
          <cell r="U228">
            <v>600</v>
          </cell>
        </row>
        <row r="232">
          <cell r="Q232" t="str">
            <v xml:space="preserve">JUMLAH HARGA PERALATAN   </v>
          </cell>
          <cell r="U232">
            <v>118190.28924371139</v>
          </cell>
        </row>
        <row r="234">
          <cell r="L234" t="str">
            <v>D.</v>
          </cell>
          <cell r="N234" t="str">
            <v>JUMLAH HARGA TENAGA, BAHAN DAN PERALATAN  ( A + B + C )</v>
          </cell>
          <cell r="U234">
            <v>1015535.7947372514</v>
          </cell>
        </row>
        <row r="235">
          <cell r="L235" t="str">
            <v>E.</v>
          </cell>
          <cell r="N235" t="str">
            <v>OVERHEAD &amp; PROFIT</v>
          </cell>
          <cell r="P235">
            <v>10</v>
          </cell>
          <cell r="Q235" t="str">
            <v>%  x  D</v>
          </cell>
          <cell r="U235">
            <v>101553.57947372514</v>
          </cell>
        </row>
        <row r="236">
          <cell r="L236" t="str">
            <v>F.</v>
          </cell>
          <cell r="N236" t="str">
            <v>HARGA SATUAN PEKERJAAN  ( D + E )</v>
          </cell>
          <cell r="U236">
            <v>1117089.3742109765</v>
          </cell>
        </row>
        <row r="237">
          <cell r="L237" t="str">
            <v>G.</v>
          </cell>
          <cell r="N237" t="str">
            <v>HARGA SATUAN DIBULATKAN</v>
          </cell>
          <cell r="U237">
            <v>1117089</v>
          </cell>
        </row>
        <row r="238">
          <cell r="L238" t="str">
            <v>Note: 1</v>
          </cell>
          <cell r="N238" t="str">
            <v>SATUAN dapat berdasarkan atas jam operasi untuk Tenaga Kerja dan Peralatan, volume dan/atau ukuran</v>
          </cell>
        </row>
        <row r="239">
          <cell r="N239" t="str">
            <v>berat untuk bahan-bahan.</v>
          </cell>
        </row>
        <row r="240">
          <cell r="L240">
            <v>2</v>
          </cell>
          <cell r="N240" t="str">
            <v>Kuantitas satuan adalah kuantitas setiap komponen untuk menyelesaikan satu satuan pekerjaan dari nomor</v>
          </cell>
        </row>
        <row r="241">
          <cell r="N241" t="str">
            <v>mata pembayaran.</v>
          </cell>
        </row>
        <row r="242">
          <cell r="L242">
            <v>3</v>
          </cell>
          <cell r="N242" t="str">
            <v>Biaya satuan untuk peralatan sudah termasuk bahan bakar, bahan habis dipakai dan operator.</v>
          </cell>
        </row>
        <row r="243">
          <cell r="L243">
            <v>4</v>
          </cell>
          <cell r="N243" t="str">
            <v>Biaya satuan sudah termasuk pengeluaran untuk seluruh pajak yang berkaitan (tetapi tidak termasuk PPN</v>
          </cell>
        </row>
        <row r="1322">
          <cell r="T1322" t="str">
            <v>Analisa EI-745</v>
          </cell>
        </row>
        <row r="1324">
          <cell r="L1324" t="str">
            <v>FORMULIR STANDAR UNTUK</v>
          </cell>
        </row>
        <row r="1325">
          <cell r="L1325" t="str">
            <v>PEREKAMAN ANALISA MASING-MASING HARGA SATUAN</v>
          </cell>
        </row>
        <row r="1326">
          <cell r="L1326">
            <v>0</v>
          </cell>
        </row>
        <row r="1328">
          <cell r="L1328" t="str">
            <v>NOMOR HIBAH</v>
          </cell>
          <cell r="O1328" t="str">
            <v>:  ADB 0002 - INO</v>
          </cell>
        </row>
        <row r="1329">
          <cell r="L1329" t="str">
            <v>NAMA PAKET</v>
          </cell>
          <cell r="O1329" t="e">
            <v>#REF!</v>
          </cell>
        </row>
        <row r="1330">
          <cell r="L1330" t="str">
            <v>LOKASI PROYEK</v>
          </cell>
          <cell r="O1330" t="e">
            <v>#REF!</v>
          </cell>
        </row>
        <row r="1331">
          <cell r="L1331" t="str">
            <v>PROVINSI</v>
          </cell>
          <cell r="O1331" t="e">
            <v>#REF!</v>
          </cell>
        </row>
        <row r="1332">
          <cell r="L1332">
            <v>0</v>
          </cell>
          <cell r="O1332" t="e">
            <v>#REF!</v>
          </cell>
        </row>
        <row r="1333">
          <cell r="L1333" t="str">
            <v>ITEM PEMBAYARAN NO.</v>
          </cell>
          <cell r="O1333" t="str">
            <v>:  7.5 (2)</v>
          </cell>
          <cell r="R1333" t="str">
            <v>PERKIRAAN VOL. PEK.</v>
          </cell>
          <cell r="T1333" t="str">
            <v>:</v>
          </cell>
          <cell r="U1333">
            <v>0</v>
          </cell>
        </row>
        <row r="1334">
          <cell r="L1334" t="str">
            <v>JENIS PEKERJAAN</v>
          </cell>
          <cell r="O1334" t="str">
            <v>:  Pengangkutan Material Jembatan</v>
          </cell>
          <cell r="R1334" t="str">
            <v>TOTAL HARGA (Rp.)</v>
          </cell>
          <cell r="T1334" t="str">
            <v>:</v>
          </cell>
          <cell r="U1334">
            <v>0</v>
          </cell>
        </row>
        <row r="1335">
          <cell r="L1335" t="str">
            <v>SATUAN PEMBAYARAN</v>
          </cell>
          <cell r="O1335" t="str">
            <v>:  KG</v>
          </cell>
          <cell r="R1335" t="str">
            <v>% THD. BIAYA PROYEK</v>
          </cell>
          <cell r="T1335" t="str">
            <v>:</v>
          </cell>
          <cell r="U1335">
            <v>0</v>
          </cell>
        </row>
        <row r="1338">
          <cell r="Q1338" t="str">
            <v>PERKIRAAN</v>
          </cell>
          <cell r="R1338" t="str">
            <v>HARGA</v>
          </cell>
          <cell r="S1338" t="str">
            <v>JUMLAH</v>
          </cell>
        </row>
        <row r="1339">
          <cell r="L1339" t="str">
            <v>NO.</v>
          </cell>
          <cell r="N1339" t="str">
            <v>KOMPONEN</v>
          </cell>
          <cell r="P1339" t="str">
            <v>SATUAN</v>
          </cell>
          <cell r="Q1339" t="str">
            <v>KUANTITAS</v>
          </cell>
          <cell r="R1339" t="str">
            <v>SATUAN</v>
          </cell>
          <cell r="S1339" t="str">
            <v>HARGA</v>
          </cell>
        </row>
        <row r="1340">
          <cell r="R1340" t="str">
            <v>(Rp.)</v>
          </cell>
          <cell r="S1340" t="str">
            <v>(Rp.)</v>
          </cell>
        </row>
        <row r="1343">
          <cell r="L1343" t="str">
            <v>A.</v>
          </cell>
          <cell r="N1343" t="str">
            <v>TENAGA</v>
          </cell>
        </row>
        <row r="1345">
          <cell r="L1345" t="str">
            <v>1.</v>
          </cell>
          <cell r="N1345" t="str">
            <v>Pekerja</v>
          </cell>
          <cell r="O1345" t="str">
            <v>(L01)</v>
          </cell>
          <cell r="P1345" t="str">
            <v>jam</v>
          </cell>
          <cell r="Q1345">
            <v>1.0000000000000001E-5</v>
          </cell>
          <cell r="R1345">
            <v>5817</v>
          </cell>
          <cell r="U1345">
            <v>5.8170000000000006E-2</v>
          </cell>
        </row>
        <row r="1346">
          <cell r="L1346" t="str">
            <v>3.</v>
          </cell>
          <cell r="N1346" t="str">
            <v>Mandor</v>
          </cell>
          <cell r="O1346" t="str">
            <v>(L03)</v>
          </cell>
          <cell r="P1346" t="str">
            <v>jam</v>
          </cell>
          <cell r="Q1346">
            <v>1.3386880856760375E-4</v>
          </cell>
          <cell r="R1346">
            <v>8357</v>
          </cell>
          <cell r="U1346">
            <v>1.1187416331994646</v>
          </cell>
        </row>
        <row r="1349">
          <cell r="Q1349" t="str">
            <v xml:space="preserve">JUMLAH HARGA TENAGA   </v>
          </cell>
          <cell r="U1349">
            <v>1.1769116331994647</v>
          </cell>
        </row>
        <row r="1351">
          <cell r="L1351" t="str">
            <v>B.</v>
          </cell>
          <cell r="N1351" t="str">
            <v>BAHAN</v>
          </cell>
        </row>
        <row r="1359">
          <cell r="Q1359" t="str">
            <v xml:space="preserve">JUMLAH HARGA BAHAN   </v>
          </cell>
          <cell r="U1359">
            <v>0</v>
          </cell>
        </row>
        <row r="1361">
          <cell r="L1361" t="str">
            <v>C.</v>
          </cell>
          <cell r="N1361" t="str">
            <v>PERALATAN</v>
          </cell>
        </row>
        <row r="1363">
          <cell r="L1363" t="str">
            <v>1.</v>
          </cell>
          <cell r="N1363" t="str">
            <v>Trailer, 15 ton</v>
          </cell>
          <cell r="O1363" t="str">
            <v>E35</v>
          </cell>
          <cell r="P1363" t="str">
            <v>jam</v>
          </cell>
          <cell r="Q1363">
            <v>1.6827309236947792E-3</v>
          </cell>
          <cell r="R1363">
            <v>234728.86853980148</v>
          </cell>
          <cell r="U1363">
            <v>394.98552577581052</v>
          </cell>
        </row>
        <row r="1364">
          <cell r="L1364" t="str">
            <v>2.</v>
          </cell>
          <cell r="N1364" t="str">
            <v>Crane</v>
          </cell>
          <cell r="O1364" t="str">
            <v>E31</v>
          </cell>
          <cell r="P1364" t="str">
            <v>jam</v>
          </cell>
          <cell r="Q1364">
            <v>1.3386880856760375E-4</v>
          </cell>
          <cell r="R1364">
            <v>345785.3356401663</v>
          </cell>
          <cell r="U1364">
            <v>46.289870902298034</v>
          </cell>
        </row>
        <row r="1365">
          <cell r="L1365" t="str">
            <v>3.</v>
          </cell>
          <cell r="N1365" t="str">
            <v>Alat Bantu</v>
          </cell>
          <cell r="P1365" t="str">
            <v>Ls</v>
          </cell>
          <cell r="Q1365">
            <v>1</v>
          </cell>
          <cell r="R1365">
            <v>100</v>
          </cell>
          <cell r="U1365">
            <v>100</v>
          </cell>
        </row>
        <row r="1366">
          <cell r="L1366" t="str">
            <v>4.</v>
          </cell>
          <cell r="N1366" t="str">
            <v>Angkutan Kapal Laut</v>
          </cell>
          <cell r="P1366" t="str">
            <v>millaut</v>
          </cell>
          <cell r="Q1366">
            <v>0</v>
          </cell>
          <cell r="R1366">
            <v>0</v>
          </cell>
          <cell r="U1366">
            <v>0</v>
          </cell>
        </row>
        <row r="1371">
          <cell r="Q1371" t="str">
            <v xml:space="preserve">JUMLAH HARGA PERALATAN   </v>
          </cell>
          <cell r="U1371">
            <v>541.27539667810856</v>
          </cell>
        </row>
        <row r="1373">
          <cell r="L1373" t="str">
            <v>D.</v>
          </cell>
          <cell r="N1373" t="str">
            <v>JUMLAH HARGA TENAGA, BAHAN DAN PERALATAN  ( A + B + C )</v>
          </cell>
          <cell r="U1373">
            <v>542.452308311308</v>
          </cell>
        </row>
        <row r="1374">
          <cell r="L1374" t="str">
            <v>E.</v>
          </cell>
          <cell r="N1374" t="str">
            <v>OVERHEAD &amp; PROFIT</v>
          </cell>
          <cell r="P1374">
            <v>10</v>
          </cell>
          <cell r="Q1374" t="str">
            <v>%  x  D</v>
          </cell>
          <cell r="U1374">
            <v>54.245230831130804</v>
          </cell>
        </row>
        <row r="1375">
          <cell r="L1375" t="str">
            <v>F.</v>
          </cell>
          <cell r="N1375" t="str">
            <v>HARGA SATUAN PEKERJAAN  ( D + E )</v>
          </cell>
          <cell r="U1375">
            <v>596</v>
          </cell>
        </row>
        <row r="1376">
          <cell r="L1376" t="str">
            <v>Note: 1</v>
          </cell>
          <cell r="N1376" t="str">
            <v>SATUAN dapat berdasarkan atas jam operasi untuk Tenaga Kerja dan Peralatan, volume dan/atau ukuran</v>
          </cell>
        </row>
        <row r="1377">
          <cell r="N1377" t="str">
            <v>berat untuk bahan-bahan.</v>
          </cell>
        </row>
        <row r="1378">
          <cell r="L1378">
            <v>2</v>
          </cell>
          <cell r="N1378" t="str">
            <v>Kuantitas satuan adalah kuantitas setiap komponen untuk menyelesaikan satu satuan pekerjaan dari nomor</v>
          </cell>
        </row>
        <row r="1379">
          <cell r="N1379" t="str">
            <v>mata pembayaran.</v>
          </cell>
        </row>
        <row r="1380">
          <cell r="L1380">
            <v>3</v>
          </cell>
          <cell r="N1380" t="str">
            <v>Biaya satuan untuk peralatan sudah termasuk bahan bakar, bahan habis dipakai dan operator.</v>
          </cell>
        </row>
        <row r="1381">
          <cell r="L1381">
            <v>4</v>
          </cell>
          <cell r="N1381" t="str">
            <v>Biaya satuan sudah termasuk pengeluaran untuk seluruh pajak yang berkaitan (tetapi tidak termasuk PPN</v>
          </cell>
        </row>
        <row r="1382">
          <cell r="N1382" t="str">
            <v>yang dibayar dari kontrak) dan biaya-biaya lainnya.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"/>
      <sheetName val="Rekap Biaya"/>
      <sheetName val="Kuantitas &amp; Harga"/>
      <sheetName val="anaK"/>
      <sheetName val="Lamp.Upah&amp;Biaya"/>
      <sheetName val="Lamp.ABiaya"/>
      <sheetName val="ANGKUT"/>
      <sheetName val="Upah&amp;Bahan"/>
      <sheetName val="Sket Jrk Angk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5">
          <cell r="C15">
            <v>30000</v>
          </cell>
        </row>
        <row r="40">
          <cell r="A40">
            <v>1</v>
          </cell>
        </row>
        <row r="41">
          <cell r="A41">
            <v>2</v>
          </cell>
        </row>
        <row r="42">
          <cell r="A42">
            <v>3</v>
          </cell>
        </row>
        <row r="43">
          <cell r="A43">
            <v>4</v>
          </cell>
        </row>
        <row r="44">
          <cell r="A44">
            <v>5</v>
          </cell>
        </row>
        <row r="45">
          <cell r="A45">
            <v>6</v>
          </cell>
        </row>
        <row r="46">
          <cell r="A46">
            <v>7</v>
          </cell>
        </row>
        <row r="47">
          <cell r="A47">
            <v>8</v>
          </cell>
        </row>
        <row r="48">
          <cell r="A48">
            <v>9</v>
          </cell>
        </row>
        <row r="49">
          <cell r="A49">
            <v>10</v>
          </cell>
        </row>
        <row r="50">
          <cell r="A50">
            <v>11</v>
          </cell>
        </row>
        <row r="51">
          <cell r="A51">
            <v>12</v>
          </cell>
        </row>
        <row r="52">
          <cell r="A52">
            <v>13</v>
          </cell>
        </row>
        <row r="53">
          <cell r="A53">
            <v>14</v>
          </cell>
        </row>
        <row r="54">
          <cell r="A54">
            <v>15</v>
          </cell>
        </row>
        <row r="55">
          <cell r="A55">
            <v>16</v>
          </cell>
        </row>
        <row r="56">
          <cell r="A56">
            <v>17</v>
          </cell>
        </row>
        <row r="57">
          <cell r="A57">
            <v>18</v>
          </cell>
        </row>
        <row r="58">
          <cell r="A58">
            <v>19</v>
          </cell>
        </row>
        <row r="59">
          <cell r="A59">
            <v>20</v>
          </cell>
        </row>
        <row r="60">
          <cell r="A60">
            <v>21</v>
          </cell>
        </row>
        <row r="61">
          <cell r="A61">
            <v>22</v>
          </cell>
        </row>
        <row r="62">
          <cell r="A62">
            <v>23</v>
          </cell>
        </row>
        <row r="63">
          <cell r="A63">
            <v>24</v>
          </cell>
        </row>
        <row r="64">
          <cell r="A64">
            <v>25</v>
          </cell>
        </row>
        <row r="65">
          <cell r="A65">
            <v>26</v>
          </cell>
        </row>
        <row r="66">
          <cell r="A66">
            <v>27</v>
          </cell>
        </row>
        <row r="67">
          <cell r="A67">
            <v>28</v>
          </cell>
        </row>
        <row r="68">
          <cell r="A68">
            <v>29</v>
          </cell>
        </row>
        <row r="69">
          <cell r="A69">
            <v>30</v>
          </cell>
        </row>
        <row r="70">
          <cell r="A70">
            <v>31</v>
          </cell>
        </row>
        <row r="71">
          <cell r="A71">
            <v>32</v>
          </cell>
        </row>
        <row r="72">
          <cell r="A72">
            <v>33</v>
          </cell>
        </row>
        <row r="73">
          <cell r="A73">
            <v>34</v>
          </cell>
        </row>
        <row r="74">
          <cell r="A74">
            <v>35</v>
          </cell>
        </row>
        <row r="75">
          <cell r="A75">
            <v>36</v>
          </cell>
        </row>
        <row r="76">
          <cell r="A76">
            <v>37</v>
          </cell>
        </row>
        <row r="77">
          <cell r="A77">
            <v>38</v>
          </cell>
        </row>
        <row r="78">
          <cell r="A78">
            <v>39</v>
          </cell>
        </row>
        <row r="79">
          <cell r="A79">
            <v>40</v>
          </cell>
        </row>
        <row r="80">
          <cell r="A80">
            <v>41</v>
          </cell>
        </row>
        <row r="81">
          <cell r="A81">
            <v>42</v>
          </cell>
        </row>
        <row r="82">
          <cell r="A82">
            <v>43</v>
          </cell>
        </row>
        <row r="83">
          <cell r="A83">
            <v>44</v>
          </cell>
        </row>
        <row r="84">
          <cell r="A84">
            <v>45</v>
          </cell>
        </row>
        <row r="85">
          <cell r="A85">
            <v>46</v>
          </cell>
        </row>
        <row r="86">
          <cell r="A86">
            <v>47</v>
          </cell>
        </row>
        <row r="87">
          <cell r="A87">
            <v>48</v>
          </cell>
        </row>
        <row r="88">
          <cell r="A88">
            <v>49</v>
          </cell>
        </row>
        <row r="89">
          <cell r="A89">
            <v>50</v>
          </cell>
        </row>
        <row r="90">
          <cell r="A90">
            <v>51</v>
          </cell>
        </row>
        <row r="91">
          <cell r="A91">
            <v>52</v>
          </cell>
        </row>
        <row r="92">
          <cell r="A92">
            <v>53</v>
          </cell>
        </row>
        <row r="93">
          <cell r="A93">
            <v>54</v>
          </cell>
        </row>
        <row r="94">
          <cell r="A94">
            <v>55</v>
          </cell>
        </row>
        <row r="95">
          <cell r="A95">
            <v>56</v>
          </cell>
        </row>
        <row r="96">
          <cell r="A96">
            <v>57</v>
          </cell>
        </row>
        <row r="97">
          <cell r="A97">
            <v>58</v>
          </cell>
        </row>
        <row r="98">
          <cell r="A98">
            <v>59</v>
          </cell>
        </row>
        <row r="99">
          <cell r="A99">
            <v>60</v>
          </cell>
        </row>
        <row r="100">
          <cell r="A100">
            <v>61</v>
          </cell>
        </row>
        <row r="101">
          <cell r="A101">
            <v>62</v>
          </cell>
        </row>
        <row r="102">
          <cell r="A102">
            <v>63</v>
          </cell>
        </row>
        <row r="103">
          <cell r="A103">
            <v>64</v>
          </cell>
        </row>
        <row r="104">
          <cell r="A104">
            <v>65</v>
          </cell>
        </row>
        <row r="105">
          <cell r="A105">
            <v>66</v>
          </cell>
        </row>
        <row r="106">
          <cell r="A106">
            <v>67</v>
          </cell>
        </row>
        <row r="107">
          <cell r="A107">
            <v>68</v>
          </cell>
        </row>
        <row r="108">
          <cell r="A108">
            <v>69</v>
          </cell>
        </row>
        <row r="109">
          <cell r="A109">
            <v>70</v>
          </cell>
        </row>
        <row r="110">
          <cell r="A110">
            <v>71</v>
          </cell>
        </row>
        <row r="111">
          <cell r="A111">
            <v>72</v>
          </cell>
        </row>
        <row r="112">
          <cell r="A112">
            <v>73</v>
          </cell>
        </row>
        <row r="113">
          <cell r="A113">
            <v>74</v>
          </cell>
        </row>
      </sheetData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rk AK (2)"/>
      <sheetName val="Jr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2"/>
      <sheetName val="D6"/>
      <sheetName val="D8(1)"/>
      <sheetName val="4-Basic Price"/>
      <sheetName val="5-ALAT(1)"/>
      <sheetName val="4-Analisa Quarry"/>
      <sheetName val="Agg Halus &amp; Kasar"/>
      <sheetName val="Agg A"/>
      <sheetName val="Agg B"/>
      <sheetName val="MAJOR"/>
      <sheetName val="Perhitungan Mobilisasi Alat"/>
      <sheetName val="D5"/>
      <sheetName val="D4"/>
      <sheetName val="D3"/>
      <sheetName val="4-formulir harga bahan"/>
      <sheetName val="%"/>
      <sheetName val="5-ALAT (2)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38">
          <cell r="R38">
            <v>3.0120481927710845E-3</v>
          </cell>
        </row>
        <row r="39">
          <cell r="R39">
            <v>3.1250000000000002E-3</v>
          </cell>
        </row>
        <row r="40">
          <cell r="R40">
            <v>3.0120481927710845E-3</v>
          </cell>
        </row>
      </sheetData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 Biaya (CAD)"/>
      <sheetName val="Kuantitas &amp; Harga (CAD)"/>
      <sheetName val="Rekap Biaya"/>
      <sheetName val="Kuantitas &amp; Harga"/>
      <sheetName val="MASTER"/>
      <sheetName val="Analisa Alat Bantu"/>
      <sheetName val="Perhitungan Analisa Alat Bantu "/>
      <sheetName val="Jarak-Angkut"/>
      <sheetName val="Kuantitas &amp; Harga (2)"/>
      <sheetName val="Rekap Biaya (2)"/>
      <sheetName val="Pekerjaan Utama"/>
      <sheetName val="%"/>
      <sheetName val="Rekap_Biaya"/>
      <sheetName val="Kuantitas_&amp;_Harga"/>
      <sheetName val="Pekerjaan_Utama"/>
      <sheetName val="Rekap_Biaya1"/>
      <sheetName val="Kuantitas_&amp;_Harga1"/>
      <sheetName val="Pekerjaan_Utama1"/>
      <sheetName val="Rekap_Biaya2"/>
      <sheetName val="Kuantitas_&amp;_Harga2"/>
      <sheetName val="Pekerjaan_Utama2"/>
      <sheetName val="Rekap_Biaya3"/>
      <sheetName val="Kuantitas_&amp;_Harga3"/>
      <sheetName val="Pekerjaan_Utama3"/>
      <sheetName val="Ranking %"/>
      <sheetName val="Sheet1"/>
      <sheetName val="Rekap Biaya reka"/>
      <sheetName val="Kuantitas &amp; Harga reka"/>
      <sheetName val="Rekap_Biaya_(CAD)"/>
      <sheetName val="Kuantitas_&amp;_Harga_(CAD)"/>
      <sheetName val="Analisa_Alat_Bantu"/>
      <sheetName val="Perhitungan_Analisa_Alat_Bantu_"/>
      <sheetName val="Finalisasi"/>
      <sheetName val="Baca"/>
      <sheetName val="Kuantty &amp; Hrg"/>
      <sheetName val="sub kon"/>
      <sheetName val="Kebutuhan Alat"/>
      <sheetName val="Lampir Penawar"/>
      <sheetName val="M Pembyn utama"/>
      <sheetName val="Skedule"/>
      <sheetName val="Analisa_Agrgt&amp;Aspal"/>
      <sheetName val="Daf_Lampiran"/>
      <sheetName val="Rekap"/>
      <sheetName val="BoQ"/>
      <sheetName val="Sheet2"/>
      <sheetName val="Sheet3"/>
      <sheetName val="0000"/>
      <sheetName val="Mars"/>
      <sheetName val="plat beton"/>
      <sheetName val="plat beton (2)"/>
      <sheetName val="stordam (2)"/>
      <sheetName val="stordam"/>
      <sheetName val="parit 10"/>
      <sheetName val="parit totapmajawa"/>
      <sheetName val="tembok 21 m"/>
      <sheetName val="t penahan"/>
      <sheetName val="LK"/>
      <sheetName val="Div.2"/>
      <sheetName val="Div.3"/>
      <sheetName val="Div.5"/>
      <sheetName val="Div.7"/>
      <sheetName val="DAFTAR"/>
      <sheetName val="Tabel Perhitungan Bahan"/>
      <sheetName val="DAFTAR (2)"/>
      <sheetName val="Surat Pen"/>
      <sheetName val="Schedule"/>
    </sheetNames>
    <sheetDataSet>
      <sheetData sheetId="0"/>
      <sheetData sheetId="1"/>
      <sheetData sheetId="2"/>
      <sheetData sheetId="3">
        <row r="24">
          <cell r="G24">
            <v>550798600.79999995</v>
          </cell>
        </row>
      </sheetData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B (MAJOR ITEM)"/>
      <sheetName val="PROGRESS"/>
      <sheetName val="Schdule (SISA)"/>
      <sheetName val="Schdule (ALAT&amp;BAHAN)"/>
      <sheetName val="ANATEK"/>
      <sheetName val="SCHDUL ALAT"/>
      <sheetName val="SCHDUL BAHAN"/>
      <sheetName val="RAB"/>
      <sheetName val="Schdule"/>
      <sheetName val="A_Berat"/>
      <sheetName val="L 1"/>
      <sheetName val="Kuantitas &amp; Harga"/>
      <sheetName val="5-Peralatan"/>
      <sheetName val="3-DIV8"/>
      <sheetName val="Bil"/>
      <sheetName val="RAB_(MAJOR_ITEM)"/>
      <sheetName val="Schdule_(SISA)"/>
      <sheetName val="Schdule_(ALAT&amp;BAHAN)"/>
      <sheetName val="SCHDUL_ALAT"/>
      <sheetName val="SCHDUL_BAHAN"/>
      <sheetName val="L_1"/>
      <sheetName val="Kuantitas_&amp;_Harga"/>
      <sheetName val="HARGA"/>
      <sheetName val="DAMIJA"/>
      <sheetName val="An. Alat"/>
      <sheetName val="NP"/>
      <sheetName val="Mobilisasi"/>
      <sheetName val="Ans"/>
      <sheetName val="DH"/>
      <sheetName val="alue deah teungoh"/>
      <sheetName val="jeulingke"/>
      <sheetName val="lambaro skep"/>
      <sheetName val="matang rayeuk"/>
      <sheetName val="tibang"/>
      <sheetName val="deah raya"/>
      <sheetName val="COVER"/>
      <sheetName val="Peralatan"/>
      <sheetName val="kont anak1"/>
      <sheetName val="Upah Bahan_BOW"/>
      <sheetName val="DISCLAIMER"/>
      <sheetName val="Rekap"/>
      <sheetName val="%"/>
      <sheetName val="MAJOR"/>
      <sheetName val="Peta Quarry"/>
      <sheetName val="BOQ"/>
      <sheetName val="Perhitungan Mobilisasi Alat"/>
      <sheetName val="Lalu Lintas"/>
      <sheetName val="Jembatan Sementara"/>
      <sheetName val="Informasi"/>
      <sheetName val="Analisa K3"/>
      <sheetName val="4-Analisa Quarry"/>
      <sheetName val="4-Basic Price"/>
      <sheetName val="4-Formulir harga bahan"/>
      <sheetName val="5-ALAT(1)"/>
      <sheetName val="5-ALAT(2)"/>
      <sheetName val="Agg Halus &amp; Kasar"/>
      <sheetName val="Agg A"/>
      <sheetName val="Agg B dan S"/>
      <sheetName val="Agg C"/>
      <sheetName val="Agg  CBR 60"/>
      <sheetName val="D1"/>
      <sheetName val="D2"/>
      <sheetName val="D3"/>
      <sheetName val="D4"/>
      <sheetName val="D5"/>
      <sheetName val="D6"/>
      <sheetName val="D7(1)"/>
      <sheetName val="D7(2)"/>
      <sheetName val="D8(1)"/>
      <sheetName val="D8(2)"/>
      <sheetName val="D9"/>
      <sheetName val="D10 LS-Rutin"/>
      <sheetName val="D10 Kuantitas"/>
      <sheetName val="D10 Analisa HSP"/>
      <sheetName val="8.4.14.a"/>
      <sheetName val="Sheet1"/>
      <sheetName val="SAT-DAS"/>
      <sheetName val="Upah, Bahan, Alat"/>
      <sheetName val="DAFTAR BAHAN D UPAH"/>
      <sheetName val="Peralatan (2)"/>
      <sheetName val="Harga Bahan"/>
      <sheetName val="An__Alat"/>
      <sheetName val="Form A"/>
      <sheetName val="MAP-Prog"/>
      <sheetName val="HS-2"/>
      <sheetName val="alat"/>
      <sheetName val="Div I(mob)"/>
      <sheetName val="H.Satuan"/>
      <sheetName val="Div2"/>
      <sheetName val="struktur tdk dipakai"/>
      <sheetName val="NP (2)"/>
      <sheetName val="pante riek"/>
      <sheetName val="UPAH-BAHAN-ALAT"/>
      <sheetName val="ANAL-"/>
      <sheetName val="KoefMixer"/>
      <sheetName val="Backup Gudang"/>
      <sheetName val="RAB FULL KACA"/>
      <sheetName val="RAB stengah bata"/>
      <sheetName val="ANALISA"/>
      <sheetName val="Upah &amp; Bahan"/>
      <sheetName val="HARGA SATUAN"/>
      <sheetName val="Daft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Z16">
            <v>77</v>
          </cell>
        </row>
        <row r="17">
          <cell r="Z17">
            <v>76</v>
          </cell>
        </row>
        <row r="18">
          <cell r="Z18">
            <v>75</v>
          </cell>
        </row>
        <row r="19">
          <cell r="Z19">
            <v>74</v>
          </cell>
        </row>
        <row r="21">
          <cell r="Z21">
            <v>73</v>
          </cell>
        </row>
        <row r="22">
          <cell r="Z22">
            <v>72</v>
          </cell>
        </row>
        <row r="23">
          <cell r="Z23">
            <v>71</v>
          </cell>
        </row>
        <row r="24">
          <cell r="Z24">
            <v>69</v>
          </cell>
        </row>
        <row r="25">
          <cell r="Z25">
            <v>68</v>
          </cell>
        </row>
        <row r="26">
          <cell r="Z26">
            <v>67</v>
          </cell>
        </row>
        <row r="28">
          <cell r="Z28">
            <v>66</v>
          </cell>
        </row>
        <row r="29">
          <cell r="Z29">
            <v>65</v>
          </cell>
        </row>
        <row r="31">
          <cell r="Z31">
            <v>64</v>
          </cell>
        </row>
        <row r="32">
          <cell r="Z32">
            <v>63</v>
          </cell>
        </row>
        <row r="34">
          <cell r="Z34">
            <v>62</v>
          </cell>
        </row>
        <row r="35">
          <cell r="Z35">
            <v>61</v>
          </cell>
        </row>
        <row r="37">
          <cell r="Z37">
            <v>60</v>
          </cell>
        </row>
        <row r="38">
          <cell r="Z38">
            <v>59</v>
          </cell>
        </row>
        <row r="40">
          <cell r="Z40">
            <v>58</v>
          </cell>
        </row>
        <row r="41">
          <cell r="Z41">
            <v>57</v>
          </cell>
        </row>
        <row r="43">
          <cell r="Z43">
            <v>56</v>
          </cell>
        </row>
        <row r="44">
          <cell r="Z44">
            <v>55</v>
          </cell>
        </row>
        <row r="46">
          <cell r="Z46">
            <v>54</v>
          </cell>
        </row>
        <row r="47">
          <cell r="Z47">
            <v>53</v>
          </cell>
        </row>
        <row r="49">
          <cell r="Z49">
            <v>52</v>
          </cell>
        </row>
        <row r="50">
          <cell r="Z50">
            <v>51</v>
          </cell>
        </row>
        <row r="52">
          <cell r="Z52">
            <v>50</v>
          </cell>
        </row>
        <row r="53">
          <cell r="Z53">
            <v>49</v>
          </cell>
        </row>
        <row r="54">
          <cell r="Z54">
            <v>48</v>
          </cell>
        </row>
        <row r="55">
          <cell r="Z55">
            <v>46</v>
          </cell>
        </row>
        <row r="56">
          <cell r="Z56">
            <v>45</v>
          </cell>
        </row>
        <row r="57">
          <cell r="Z57">
            <v>44</v>
          </cell>
        </row>
        <row r="59">
          <cell r="Z59">
            <v>43</v>
          </cell>
        </row>
        <row r="60">
          <cell r="Z60">
            <v>42</v>
          </cell>
        </row>
        <row r="62">
          <cell r="Z62">
            <v>41</v>
          </cell>
        </row>
        <row r="63">
          <cell r="Z63">
            <v>40</v>
          </cell>
        </row>
        <row r="65">
          <cell r="Z65">
            <v>39</v>
          </cell>
        </row>
        <row r="66">
          <cell r="Z66">
            <v>38</v>
          </cell>
        </row>
        <row r="68">
          <cell r="Z68">
            <v>37</v>
          </cell>
        </row>
        <row r="69">
          <cell r="Z69">
            <v>36</v>
          </cell>
        </row>
        <row r="71">
          <cell r="Z71">
            <v>35</v>
          </cell>
        </row>
        <row r="72">
          <cell r="Z72">
            <v>34</v>
          </cell>
        </row>
        <row r="74">
          <cell r="Z74">
            <v>33</v>
          </cell>
        </row>
        <row r="75">
          <cell r="Z75">
            <v>32</v>
          </cell>
        </row>
        <row r="77">
          <cell r="Z77">
            <v>31</v>
          </cell>
        </row>
        <row r="78">
          <cell r="Z78">
            <v>30</v>
          </cell>
        </row>
        <row r="80">
          <cell r="Z80">
            <v>29</v>
          </cell>
        </row>
        <row r="81">
          <cell r="Z81">
            <v>28</v>
          </cell>
        </row>
        <row r="83">
          <cell r="Z83">
            <v>27</v>
          </cell>
        </row>
        <row r="84">
          <cell r="Z84">
            <v>26</v>
          </cell>
        </row>
        <row r="86">
          <cell r="Z86">
            <v>25</v>
          </cell>
        </row>
        <row r="87">
          <cell r="Z87">
            <v>24</v>
          </cell>
        </row>
        <row r="89">
          <cell r="Z89">
            <v>23</v>
          </cell>
        </row>
        <row r="90">
          <cell r="Z90">
            <v>22</v>
          </cell>
        </row>
        <row r="92">
          <cell r="Z92">
            <v>21</v>
          </cell>
        </row>
        <row r="93">
          <cell r="Z93">
            <v>20</v>
          </cell>
        </row>
        <row r="94">
          <cell r="Z94">
            <v>19</v>
          </cell>
        </row>
        <row r="95">
          <cell r="Z95">
            <v>17</v>
          </cell>
        </row>
        <row r="96">
          <cell r="Z96">
            <v>16</v>
          </cell>
        </row>
        <row r="97">
          <cell r="Z97">
            <v>15</v>
          </cell>
        </row>
        <row r="99">
          <cell r="Z99">
            <v>14</v>
          </cell>
        </row>
        <row r="100">
          <cell r="Z100">
            <v>13</v>
          </cell>
        </row>
        <row r="101">
          <cell r="Z101">
            <v>12</v>
          </cell>
        </row>
        <row r="102">
          <cell r="Z102">
            <v>11</v>
          </cell>
        </row>
        <row r="103">
          <cell r="Z103">
            <v>9</v>
          </cell>
        </row>
        <row r="104">
          <cell r="Z104">
            <v>8</v>
          </cell>
        </row>
        <row r="106">
          <cell r="Z106">
            <v>7</v>
          </cell>
        </row>
        <row r="107">
          <cell r="Z107">
            <v>6</v>
          </cell>
        </row>
        <row r="108">
          <cell r="Z108">
            <v>5</v>
          </cell>
        </row>
        <row r="109">
          <cell r="Z109">
            <v>4</v>
          </cell>
        </row>
        <row r="110">
          <cell r="Z110">
            <v>3</v>
          </cell>
        </row>
        <row r="111">
          <cell r="Z111">
            <v>2</v>
          </cell>
        </row>
        <row r="112">
          <cell r="Z112">
            <v>1</v>
          </cell>
        </row>
      </sheetData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 refreshError="1"/>
      <sheetData sheetId="71"/>
      <sheetData sheetId="72"/>
      <sheetData sheetId="73" refreshError="1"/>
      <sheetData sheetId="74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2-98"/>
      <sheetName val="Sheet1"/>
      <sheetName val="R_MP2_9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 ANALISA"/>
      <sheetName val="DURP-F"/>
      <sheetName val="ANL BIAYA"/>
      <sheetName val="SCHEDULE"/>
      <sheetName val="DRUP"/>
      <sheetName val="R-MP"/>
      <sheetName val="R-MP (2)"/>
      <sheetName val="R_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si"/>
      <sheetName val="Rekap"/>
      <sheetName val="Peta Quarry"/>
      <sheetName val="Mobilisasi"/>
      <sheetName val="Lalu Lintas"/>
      <sheetName val="Jembatan Sementara"/>
      <sheetName val="Analisa K3"/>
      <sheetName val="BOQ"/>
      <sheetName val="Analisa Quarry"/>
      <sheetName val="4-Basic Price"/>
      <sheetName val="D2"/>
      <sheetName val="D3"/>
      <sheetName val="D5"/>
      <sheetName val="D6"/>
      <sheetName val="D7(1)"/>
      <sheetName val="D7(2)"/>
      <sheetName val="D7(3)"/>
      <sheetName val="D7(4)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D4"/>
      <sheetName val="D6 ASBT"/>
      <sheetName val="D8(1)"/>
      <sheetName val="D8(2)"/>
      <sheetName val="D9"/>
      <sheetName val="D10 LS-Rutin"/>
      <sheetName val="D10 Kuantitas"/>
      <sheetName val="D10 Analisa HSP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F8">
            <v>9118.0735930735918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2">
          <cell r="AW22">
            <v>277951.02102520061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eta Quarry"/>
      <sheetName val="Lalu Lintas"/>
      <sheetName val="Jembatan Sementara"/>
      <sheetName val="jarak AK"/>
      <sheetName val="Lampiran 2 a "/>
      <sheetName val="Lampiran 2b"/>
      <sheetName val="Lampiran 2c"/>
      <sheetName val="Lampiran 3"/>
      <sheetName val="Lampiran 6a"/>
      <sheetName val="Lampiran 6b"/>
      <sheetName val="Lampiran 7"/>
      <sheetName val="Lampiran 8"/>
      <sheetName val="Lampiran 9"/>
      <sheetName val="Lampiran 10"/>
      <sheetName val="Daftar Kebutuhan peralatan"/>
      <sheetName val="Informasi"/>
      <sheetName val="Rekap"/>
      <sheetName val="BOQ"/>
      <sheetName val="Mobilisasi"/>
      <sheetName val="D3"/>
      <sheetName val="D4"/>
      <sheetName val="D6"/>
      <sheetName val="D8"/>
      <sheetName val="4-Basic Price"/>
      <sheetName val="4-Analisa Quarry"/>
      <sheetName val="Agg Halus &amp; Kasar"/>
      <sheetName val="5-ALAT(1)"/>
      <sheetName val="%"/>
      <sheetName val="MAJOR"/>
      <sheetName val="Perhitungan Mobilisasi Alat"/>
      <sheetName val="4-formulir harga bahan"/>
      <sheetName val="5-ALAT (2)"/>
      <sheetName val="Agg A"/>
      <sheetName val="Agg B"/>
      <sheetName val="Agg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1">
          <cell r="A1">
            <v>19348830</v>
          </cell>
        </row>
      </sheetData>
      <sheetData sheetId="18">
        <row r="18">
          <cell r="I18">
            <v>19348830</v>
          </cell>
        </row>
      </sheetData>
      <sheetData sheetId="19"/>
      <sheetData sheetId="20" refreshError="1"/>
      <sheetData sheetId="21" refreshError="1"/>
      <sheetData sheetId="22" refreshError="1"/>
      <sheetData sheetId="23" refreshError="1"/>
      <sheetData sheetId="24">
        <row r="11">
          <cell r="F11" t="str">
            <v>(L01)</v>
          </cell>
          <cell r="G11" t="str">
            <v>Jam</v>
          </cell>
          <cell r="H11">
            <v>5142.8571428571431</v>
          </cell>
        </row>
        <row r="13">
          <cell r="F13" t="str">
            <v>(L02)</v>
          </cell>
          <cell r="G13" t="str">
            <v>Jam</v>
          </cell>
          <cell r="H13">
            <v>6428.5714285714284</v>
          </cell>
        </row>
        <row r="15">
          <cell r="F15" t="str">
            <v>(L03)</v>
          </cell>
          <cell r="G15" t="str">
            <v>Jam</v>
          </cell>
          <cell r="H15">
            <v>8142.8571428571431</v>
          </cell>
        </row>
        <row r="17">
          <cell r="F17" t="str">
            <v>(L04)</v>
          </cell>
          <cell r="G17" t="str">
            <v>Jam</v>
          </cell>
          <cell r="H17">
            <v>12000</v>
          </cell>
        </row>
        <row r="19">
          <cell r="F19" t="str">
            <v>(L05)</v>
          </cell>
          <cell r="G19" t="str">
            <v>Jam</v>
          </cell>
          <cell r="H19">
            <v>8914.2857142857138</v>
          </cell>
        </row>
        <row r="21">
          <cell r="F21" t="str">
            <v>(L06)</v>
          </cell>
          <cell r="G21" t="str">
            <v>Jam</v>
          </cell>
          <cell r="H21">
            <v>8142.8571428571431</v>
          </cell>
        </row>
        <row r="23">
          <cell r="F23" t="str">
            <v>(L07)</v>
          </cell>
          <cell r="G23" t="str">
            <v>Jam</v>
          </cell>
          <cell r="H23">
            <v>7285.7142857142853</v>
          </cell>
        </row>
        <row r="25">
          <cell r="F25" t="str">
            <v>(L08)</v>
          </cell>
          <cell r="G25" t="str">
            <v>Jam</v>
          </cell>
          <cell r="H25">
            <v>9857.1428571428569</v>
          </cell>
        </row>
        <row r="27">
          <cell r="F27" t="str">
            <v>(L09)</v>
          </cell>
          <cell r="G27" t="str">
            <v>Jam</v>
          </cell>
          <cell r="H27">
            <v>7500</v>
          </cell>
        </row>
        <row r="29">
          <cell r="F29" t="str">
            <v>(L10)</v>
          </cell>
          <cell r="G29" t="str">
            <v>Jam</v>
          </cell>
          <cell r="H29">
            <v>8571.4285714285706</v>
          </cell>
        </row>
        <row r="32">
          <cell r="H32" t="str">
            <v>MEDAN , 18    JUNI  2009</v>
          </cell>
        </row>
        <row r="33">
          <cell r="H33" t="str">
            <v>PT. AMARTA  JAYA PUTRA</v>
          </cell>
        </row>
        <row r="37">
          <cell r="H37" t="str">
            <v>MANGIHUD  SIMANJUNTAK</v>
          </cell>
        </row>
        <row r="38">
          <cell r="H38" t="str">
            <v>Direktur</v>
          </cell>
        </row>
        <row r="39">
          <cell r="A39" t="str">
            <v>DAFTAR</v>
          </cell>
        </row>
        <row r="40">
          <cell r="A40" t="str">
            <v>HARGA DASAR SATUAN BAHAN</v>
          </cell>
        </row>
        <row r="41">
          <cell r="A41" t="str">
            <v>NAMA  PEKERJAAN</v>
          </cell>
          <cell r="D41" t="str">
            <v>:</v>
          </cell>
          <cell r="E41" t="str">
            <v>Pemeliharaan Berkala Jalan Indrapura - Batas Simalungun Kabupaten  Batu Bara</v>
          </cell>
        </row>
        <row r="42">
          <cell r="A42" t="str">
            <v>PAKET / KONTRAK</v>
          </cell>
          <cell r="D42" t="str">
            <v>:</v>
          </cell>
          <cell r="E42">
            <v>4</v>
          </cell>
        </row>
        <row r="43">
          <cell r="A43" t="str">
            <v>NAMA PESERTA LELANG</v>
          </cell>
          <cell r="D43" t="str">
            <v>:</v>
          </cell>
          <cell r="E43" t="str">
            <v>PT. AMARTA  JAYA PUTRA</v>
          </cell>
        </row>
        <row r="45">
          <cell r="H45" t="str">
            <v>HARGA</v>
          </cell>
        </row>
        <row r="46">
          <cell r="A46" t="str">
            <v>No.</v>
          </cell>
          <cell r="B46" t="str">
            <v>U R A I A N</v>
          </cell>
          <cell r="F46" t="str">
            <v>KODE</v>
          </cell>
          <cell r="G46" t="str">
            <v>SATUAN</v>
          </cell>
          <cell r="H46" t="str">
            <v>SATUAN</v>
          </cell>
          <cell r="I46" t="str">
            <v>KETERANGAN</v>
          </cell>
        </row>
        <row r="47">
          <cell r="H47" t="str">
            <v>( Rp.)</v>
          </cell>
        </row>
        <row r="49">
          <cell r="A49">
            <v>1</v>
          </cell>
          <cell r="C49" t="str">
            <v>Pasir Pasang (Sedang)</v>
          </cell>
          <cell r="F49" t="str">
            <v>M01b</v>
          </cell>
          <cell r="G49" t="str">
            <v>M3</v>
          </cell>
          <cell r="H49">
            <v>56200</v>
          </cell>
          <cell r="I49" t="str">
            <v xml:space="preserve"> Base Camp</v>
          </cell>
        </row>
        <row r="50">
          <cell r="A50">
            <v>2</v>
          </cell>
          <cell r="C50" t="str">
            <v>Pasir Beton (Kasar)</v>
          </cell>
          <cell r="F50" t="str">
            <v>M01a</v>
          </cell>
          <cell r="G50" t="str">
            <v>M3</v>
          </cell>
          <cell r="H50">
            <v>48500</v>
          </cell>
          <cell r="I50" t="str">
            <v>Lokasi Pekerjaan</v>
          </cell>
        </row>
        <row r="51">
          <cell r="A51">
            <v>3</v>
          </cell>
          <cell r="C51" t="str">
            <v>Pasir Halus (untuk HRS)</v>
          </cell>
          <cell r="F51" t="str">
            <v>M01c</v>
          </cell>
          <cell r="G51" t="str">
            <v>M3</v>
          </cell>
          <cell r="H51">
            <v>146083.82299886632</v>
          </cell>
          <cell r="I51" t="str">
            <v xml:space="preserve"> Base Camp</v>
          </cell>
        </row>
        <row r="52">
          <cell r="A52">
            <v>4</v>
          </cell>
          <cell r="C52" t="str">
            <v>Pasir Urug (ada unsur lempung)</v>
          </cell>
          <cell r="F52" t="str">
            <v>M01d</v>
          </cell>
          <cell r="G52" t="str">
            <v>M3</v>
          </cell>
          <cell r="H52">
            <v>48500</v>
          </cell>
          <cell r="I52" t="str">
            <v xml:space="preserve"> Base Camp</v>
          </cell>
        </row>
        <row r="53">
          <cell r="A53">
            <v>5</v>
          </cell>
          <cell r="C53" t="str">
            <v>Batu Kali</v>
          </cell>
          <cell r="F53" t="str">
            <v>M02</v>
          </cell>
          <cell r="G53" t="str">
            <v>M3</v>
          </cell>
          <cell r="H53">
            <v>108800</v>
          </cell>
          <cell r="I53" t="str">
            <v xml:space="preserve"> Base Camp</v>
          </cell>
        </row>
        <row r="54">
          <cell r="A54">
            <v>6</v>
          </cell>
          <cell r="C54" t="str">
            <v>Batu Padas</v>
          </cell>
          <cell r="F54" t="str">
            <v>M02</v>
          </cell>
          <cell r="G54" t="str">
            <v>M3</v>
          </cell>
          <cell r="H54">
            <v>85100</v>
          </cell>
          <cell r="I54" t="str">
            <v>Lokasi Pekerjaan</v>
          </cell>
        </row>
        <row r="55">
          <cell r="A55">
            <v>7</v>
          </cell>
          <cell r="C55" t="str">
            <v>Agregat Kasar</v>
          </cell>
          <cell r="F55" t="str">
            <v>M03</v>
          </cell>
          <cell r="G55" t="str">
            <v>M3</v>
          </cell>
          <cell r="H55">
            <v>146063.78999886633</v>
          </cell>
          <cell r="I55" t="str">
            <v xml:space="preserve"> Base Camp</v>
          </cell>
        </row>
        <row r="56">
          <cell r="A56">
            <v>8</v>
          </cell>
          <cell r="C56" t="str">
            <v>Agregat Halus</v>
          </cell>
          <cell r="F56" t="str">
            <v>M04</v>
          </cell>
          <cell r="G56" t="str">
            <v>M3</v>
          </cell>
          <cell r="H56">
            <v>146083.82299886632</v>
          </cell>
          <cell r="I56" t="str">
            <v xml:space="preserve"> Base Camp</v>
          </cell>
        </row>
        <row r="57">
          <cell r="A57">
            <v>9</v>
          </cell>
          <cell r="C57" t="str">
            <v>Semen Campuran Aspal/Hotmix</v>
          </cell>
          <cell r="F57" t="str">
            <v>M05</v>
          </cell>
          <cell r="G57" t="str">
            <v>Kg</v>
          </cell>
          <cell r="H57">
            <v>875</v>
          </cell>
          <cell r="I57" t="str">
            <v xml:space="preserve"> Proses/Base Camp</v>
          </cell>
        </row>
        <row r="58">
          <cell r="A58">
            <v>10</v>
          </cell>
          <cell r="C58" t="str">
            <v>Abu Batu</v>
          </cell>
          <cell r="F58" t="str">
            <v>M05</v>
          </cell>
          <cell r="G58" t="str">
            <v>Kg</v>
          </cell>
          <cell r="H58">
            <v>700</v>
          </cell>
          <cell r="I58" t="str">
            <v xml:space="preserve"> Proses/Base Camp</v>
          </cell>
        </row>
        <row r="59">
          <cell r="A59">
            <v>11</v>
          </cell>
          <cell r="C59" t="str">
            <v>Batu Belah / Kerakal</v>
          </cell>
          <cell r="F59" t="str">
            <v>M06</v>
          </cell>
          <cell r="G59" t="str">
            <v>M3</v>
          </cell>
          <cell r="H59">
            <v>115100</v>
          </cell>
          <cell r="I59" t="str">
            <v xml:space="preserve"> Lokasi Pekerjaan</v>
          </cell>
        </row>
        <row r="60">
          <cell r="A60">
            <v>12</v>
          </cell>
          <cell r="C60" t="str">
            <v>G r a v e l</v>
          </cell>
          <cell r="F60" t="str">
            <v>M07</v>
          </cell>
          <cell r="G60" t="str">
            <v>M3</v>
          </cell>
          <cell r="H60">
            <v>109300</v>
          </cell>
          <cell r="I60" t="str">
            <v xml:space="preserve"> Base Camp</v>
          </cell>
        </row>
        <row r="61">
          <cell r="A61">
            <v>13</v>
          </cell>
          <cell r="C61" t="str">
            <v>Bahan Tanah Timbunan</v>
          </cell>
          <cell r="F61" t="str">
            <v>M08</v>
          </cell>
          <cell r="G61" t="str">
            <v>M3</v>
          </cell>
          <cell r="H61">
            <v>45000</v>
          </cell>
          <cell r="I61" t="str">
            <v xml:space="preserve"> Borrow Pit/quarry</v>
          </cell>
        </row>
        <row r="62">
          <cell r="A62">
            <v>14</v>
          </cell>
          <cell r="C62" t="str">
            <v>Bahan Pilihan</v>
          </cell>
          <cell r="F62" t="str">
            <v>M09</v>
          </cell>
          <cell r="G62" t="str">
            <v>M3</v>
          </cell>
          <cell r="H62">
            <v>50000</v>
          </cell>
          <cell r="I62" t="str">
            <v xml:space="preserve"> Quarry</v>
          </cell>
        </row>
        <row r="63">
          <cell r="A63">
            <v>15</v>
          </cell>
          <cell r="C63" t="str">
            <v>Aspal</v>
          </cell>
          <cell r="F63" t="str">
            <v>M10</v>
          </cell>
          <cell r="G63" t="str">
            <v>KG</v>
          </cell>
          <cell r="H63">
            <v>7000</v>
          </cell>
          <cell r="I63" t="str">
            <v xml:space="preserve"> Base Camp</v>
          </cell>
        </row>
        <row r="64">
          <cell r="A64">
            <v>16</v>
          </cell>
          <cell r="C64" t="str">
            <v>Kerosen / Minyak Tanah</v>
          </cell>
          <cell r="F64" t="str">
            <v>M11</v>
          </cell>
          <cell r="G64" t="str">
            <v>LITER</v>
          </cell>
          <cell r="H64">
            <v>3000</v>
          </cell>
          <cell r="I64" t="str">
            <v xml:space="preserve"> Base Camp</v>
          </cell>
        </row>
        <row r="65">
          <cell r="A65">
            <v>17</v>
          </cell>
          <cell r="C65" t="str">
            <v>Semen / PC  (40kg)</v>
          </cell>
          <cell r="F65" t="str">
            <v>M12</v>
          </cell>
          <cell r="G65" t="str">
            <v>Zak</v>
          </cell>
          <cell r="H65">
            <v>35000</v>
          </cell>
          <cell r="I65" t="str">
            <v xml:space="preserve"> Base Camp</v>
          </cell>
        </row>
        <row r="66">
          <cell r="A66">
            <v>18</v>
          </cell>
          <cell r="C66" t="str">
            <v>Semen / PC  (kg)</v>
          </cell>
          <cell r="F66" t="str">
            <v>M12</v>
          </cell>
          <cell r="G66" t="str">
            <v>Kg</v>
          </cell>
          <cell r="H66">
            <v>875</v>
          </cell>
          <cell r="I66" t="str">
            <v xml:space="preserve"> Base Camp</v>
          </cell>
        </row>
        <row r="67">
          <cell r="A67">
            <v>19</v>
          </cell>
          <cell r="C67" t="str">
            <v>B e n s i n</v>
          </cell>
          <cell r="F67" t="str">
            <v>M20</v>
          </cell>
          <cell r="G67" t="str">
            <v>LITER</v>
          </cell>
          <cell r="H67">
            <v>4500</v>
          </cell>
          <cell r="I67" t="str">
            <v xml:space="preserve"> Pertamina</v>
          </cell>
        </row>
        <row r="68">
          <cell r="A68">
            <v>20</v>
          </cell>
          <cell r="C68" t="str">
            <v>S o l a r   E c e r a n</v>
          </cell>
          <cell r="F68" t="str">
            <v>M21</v>
          </cell>
          <cell r="G68" t="str">
            <v>LITER</v>
          </cell>
          <cell r="H68">
            <v>4500</v>
          </cell>
          <cell r="I68" t="str">
            <v xml:space="preserve"> Pertamina</v>
          </cell>
        </row>
        <row r="69">
          <cell r="A69">
            <v>21</v>
          </cell>
          <cell r="C69" t="str">
            <v>S o l a r  I n d u s t r i</v>
          </cell>
          <cell r="F69" t="str">
            <v>M21</v>
          </cell>
          <cell r="G69" t="str">
            <v>LITER</v>
          </cell>
          <cell r="H69">
            <v>4678</v>
          </cell>
          <cell r="I69" t="str">
            <v xml:space="preserve"> Pertamina</v>
          </cell>
        </row>
        <row r="73">
          <cell r="H73" t="str">
            <v>MEDAN , 18    JUNI  2009</v>
          </cell>
        </row>
        <row r="74">
          <cell r="H74" t="str">
            <v>PT. AMARTA  JAYA PUTRA</v>
          </cell>
        </row>
        <row r="78">
          <cell r="H78" t="str">
            <v>MANGIHUD  SIMANJUNTAK</v>
          </cell>
        </row>
        <row r="79">
          <cell r="H79" t="str">
            <v>Direktur</v>
          </cell>
        </row>
        <row r="95">
          <cell r="A95">
            <v>32</v>
          </cell>
          <cell r="C95" t="str">
            <v>Gebalan Rumput</v>
          </cell>
          <cell r="F95" t="str">
            <v>M32</v>
          </cell>
          <cell r="G95" t="str">
            <v>M2</v>
          </cell>
          <cell r="H95">
            <v>3500</v>
          </cell>
          <cell r="I95" t="str">
            <v xml:space="preserve"> Lokasi Pekerjaan</v>
          </cell>
        </row>
        <row r="96">
          <cell r="A96">
            <v>33</v>
          </cell>
          <cell r="C96" t="str">
            <v>Thinner</v>
          </cell>
          <cell r="F96" t="str">
            <v>M33</v>
          </cell>
          <cell r="G96" t="str">
            <v>LITER</v>
          </cell>
          <cell r="H96">
            <v>12000</v>
          </cell>
          <cell r="I96" t="str">
            <v xml:space="preserve"> Lokasi Pekerjaan</v>
          </cell>
        </row>
        <row r="97">
          <cell r="A97">
            <v>34</v>
          </cell>
          <cell r="C97" t="str">
            <v>Glass Bead</v>
          </cell>
          <cell r="F97" t="str">
            <v>M34</v>
          </cell>
          <cell r="G97" t="str">
            <v>Kg</v>
          </cell>
          <cell r="H97">
            <v>28600</v>
          </cell>
          <cell r="I97" t="str">
            <v xml:space="preserve"> Lokasi Pekerjaan</v>
          </cell>
        </row>
        <row r="98">
          <cell r="A98">
            <v>35</v>
          </cell>
          <cell r="C98" t="str">
            <v>Pelat Rambu (Eng. Grade)</v>
          </cell>
          <cell r="F98" t="str">
            <v>M35a</v>
          </cell>
          <cell r="G98" t="str">
            <v>BH</v>
          </cell>
          <cell r="H98">
            <v>176000</v>
          </cell>
          <cell r="I98" t="str">
            <v xml:space="preserve"> Lokasi Pekerjaan</v>
          </cell>
        </row>
        <row r="99">
          <cell r="A99">
            <v>36</v>
          </cell>
          <cell r="C99" t="str">
            <v>Pelat Rambu (High I. Grade)</v>
          </cell>
          <cell r="F99" t="str">
            <v>M35b</v>
          </cell>
          <cell r="G99" t="str">
            <v>BH</v>
          </cell>
          <cell r="H99">
            <v>216500</v>
          </cell>
          <cell r="I99" t="str">
            <v xml:space="preserve"> Lokasi Pekerjaan</v>
          </cell>
        </row>
        <row r="100">
          <cell r="A100">
            <v>37</v>
          </cell>
          <cell r="C100" t="str">
            <v>Rel Pengaman</v>
          </cell>
          <cell r="F100" t="str">
            <v>M36</v>
          </cell>
          <cell r="G100" t="str">
            <v>M'</v>
          </cell>
          <cell r="H100">
            <v>412500</v>
          </cell>
          <cell r="I100" t="str">
            <v xml:space="preserve"> Lokasi Pekerjaan</v>
          </cell>
        </row>
        <row r="101">
          <cell r="A101">
            <v>38</v>
          </cell>
        </row>
        <row r="102">
          <cell r="A102">
            <v>39</v>
          </cell>
        </row>
        <row r="103">
          <cell r="A103">
            <v>40</v>
          </cell>
        </row>
        <row r="104">
          <cell r="A104">
            <v>41</v>
          </cell>
        </row>
        <row r="105">
          <cell r="A105">
            <v>42</v>
          </cell>
          <cell r="C105" t="str">
            <v>Chipping</v>
          </cell>
          <cell r="F105" t="str">
            <v>M41</v>
          </cell>
          <cell r="G105" t="str">
            <v>M3</v>
          </cell>
          <cell r="H105">
            <v>146063.78999886633</v>
          </cell>
          <cell r="I105" t="str">
            <v xml:space="preserve"> Base Camp</v>
          </cell>
        </row>
        <row r="106">
          <cell r="A106">
            <v>43</v>
          </cell>
          <cell r="C106" t="str">
            <v>Chipping (kg)</v>
          </cell>
          <cell r="F106" t="str">
            <v>M41kg</v>
          </cell>
          <cell r="G106" t="str">
            <v>Kg</v>
          </cell>
          <cell r="H106">
            <v>77.495644099568295</v>
          </cell>
          <cell r="I106" t="str">
            <v xml:space="preserve"> Base Camp</v>
          </cell>
        </row>
        <row r="107">
          <cell r="A107">
            <v>44</v>
          </cell>
          <cell r="C107" t="str">
            <v>Cat</v>
          </cell>
          <cell r="F107" t="str">
            <v>M42</v>
          </cell>
          <cell r="G107" t="str">
            <v>Kg</v>
          </cell>
          <cell r="H107">
            <v>27500</v>
          </cell>
          <cell r="I107" t="str">
            <v xml:space="preserve"> Base Camp</v>
          </cell>
        </row>
        <row r="108">
          <cell r="A108">
            <v>45</v>
          </cell>
          <cell r="C108" t="str">
            <v>Pemantul Cahaya (Reflector)</v>
          </cell>
          <cell r="F108" t="str">
            <v>M43</v>
          </cell>
          <cell r="G108" t="str">
            <v>Bh.</v>
          </cell>
          <cell r="H108">
            <v>12600</v>
          </cell>
          <cell r="I108" t="str">
            <v xml:space="preserve"> Base Camp</v>
          </cell>
        </row>
        <row r="109">
          <cell r="A109">
            <v>46</v>
          </cell>
          <cell r="C109" t="str">
            <v>Pasir Urug</v>
          </cell>
          <cell r="F109" t="str">
            <v>M44</v>
          </cell>
          <cell r="G109" t="str">
            <v>M3</v>
          </cell>
          <cell r="H109">
            <v>46700</v>
          </cell>
          <cell r="I109" t="str">
            <v xml:space="preserve"> Base Camp</v>
          </cell>
        </row>
        <row r="110">
          <cell r="A110">
            <v>47</v>
          </cell>
          <cell r="C110" t="str">
            <v>Arbocell</v>
          </cell>
          <cell r="F110" t="str">
            <v>M45</v>
          </cell>
          <cell r="G110" t="str">
            <v>Kg.</v>
          </cell>
          <cell r="H110">
            <v>32000</v>
          </cell>
          <cell r="I110" t="str">
            <v xml:space="preserve"> Base Camp</v>
          </cell>
        </row>
        <row r="111">
          <cell r="A111">
            <v>48</v>
          </cell>
          <cell r="C111" t="str">
            <v>Baja Bergelombang</v>
          </cell>
          <cell r="F111" t="str">
            <v>M46</v>
          </cell>
          <cell r="G111" t="str">
            <v>Kg</v>
          </cell>
          <cell r="H111">
            <v>12500</v>
          </cell>
          <cell r="I111" t="str">
            <v xml:space="preserve"> Lokasi Pekerjaan</v>
          </cell>
        </row>
        <row r="112">
          <cell r="A112">
            <v>49</v>
          </cell>
          <cell r="C112" t="str">
            <v>Beton K-125</v>
          </cell>
          <cell r="F112" t="str">
            <v>M47</v>
          </cell>
          <cell r="G112" t="str">
            <v>M3</v>
          </cell>
          <cell r="H112" t="e">
            <v>#REF!</v>
          </cell>
          <cell r="I112" t="str">
            <v xml:space="preserve"> Lokasi Pekerjaan</v>
          </cell>
        </row>
        <row r="113">
          <cell r="A113">
            <v>50</v>
          </cell>
          <cell r="C113" t="str">
            <v>Baja Struktur</v>
          </cell>
          <cell r="F113" t="str">
            <v>M48</v>
          </cell>
          <cell r="G113" t="str">
            <v>Kg</v>
          </cell>
          <cell r="H113">
            <v>11000</v>
          </cell>
          <cell r="I113" t="str">
            <v xml:space="preserve"> Pelabuhan terdekat</v>
          </cell>
        </row>
        <row r="114">
          <cell r="A114">
            <v>51</v>
          </cell>
          <cell r="C114" t="str">
            <v>Tiang Pancang Baja</v>
          </cell>
          <cell r="F114" t="str">
            <v>M49</v>
          </cell>
          <cell r="G114" t="str">
            <v>M'</v>
          </cell>
          <cell r="H114">
            <v>25247.37</v>
          </cell>
          <cell r="I114" t="str">
            <v xml:space="preserve"> Lokasi Pekerjaan</v>
          </cell>
        </row>
        <row r="115">
          <cell r="A115">
            <v>52</v>
          </cell>
          <cell r="C115" t="str">
            <v>Tiang Pancang Beton Pratekan</v>
          </cell>
          <cell r="F115" t="str">
            <v>M50</v>
          </cell>
          <cell r="G115" t="str">
            <v>M3</v>
          </cell>
          <cell r="H115">
            <v>423957.93</v>
          </cell>
          <cell r="I115" t="str">
            <v xml:space="preserve"> Pelabuhan terdekat</v>
          </cell>
        </row>
        <row r="116">
          <cell r="A116">
            <v>53</v>
          </cell>
          <cell r="C116" t="str">
            <v>Kawat Las</v>
          </cell>
          <cell r="F116" t="str">
            <v>M51</v>
          </cell>
          <cell r="G116" t="str">
            <v>Dos</v>
          </cell>
          <cell r="H116">
            <v>16000</v>
          </cell>
          <cell r="I116" t="str">
            <v xml:space="preserve"> Lokasi Pekerjaan</v>
          </cell>
        </row>
        <row r="117">
          <cell r="A117">
            <v>54</v>
          </cell>
          <cell r="C117" t="str">
            <v>Pipa Baja</v>
          </cell>
          <cell r="F117" t="str">
            <v>M52</v>
          </cell>
          <cell r="G117" t="str">
            <v>Kg</v>
          </cell>
          <cell r="H117">
            <v>15000</v>
          </cell>
          <cell r="I117" t="str">
            <v xml:space="preserve"> Pelabuhan terdekat</v>
          </cell>
        </row>
        <row r="118">
          <cell r="A118">
            <v>55</v>
          </cell>
          <cell r="C118" t="str">
            <v>Minyak Fluks</v>
          </cell>
          <cell r="F118" t="str">
            <v>M53</v>
          </cell>
          <cell r="G118" t="str">
            <v>Liter</v>
          </cell>
          <cell r="H118">
            <v>6237</v>
          </cell>
          <cell r="I118" t="str">
            <v xml:space="preserve"> Base Camp</v>
          </cell>
        </row>
        <row r="120">
          <cell r="H120">
            <v>325000</v>
          </cell>
        </row>
        <row r="180">
          <cell r="H180">
            <v>22000</v>
          </cell>
        </row>
        <row r="181">
          <cell r="H181">
            <v>139535.31056810849</v>
          </cell>
        </row>
        <row r="182">
          <cell r="H182">
            <v>171008.79105024939</v>
          </cell>
        </row>
        <row r="183">
          <cell r="H183">
            <v>139111.03932665323</v>
          </cell>
        </row>
        <row r="189">
          <cell r="H189">
            <v>7000</v>
          </cell>
        </row>
        <row r="190">
          <cell r="H190">
            <v>7000</v>
          </cell>
        </row>
        <row r="191">
          <cell r="H191">
            <v>6000</v>
          </cell>
        </row>
        <row r="192">
          <cell r="H192">
            <v>9500</v>
          </cell>
        </row>
        <row r="193">
          <cell r="H193">
            <v>112400</v>
          </cell>
        </row>
        <row r="194">
          <cell r="H194">
            <v>22500</v>
          </cell>
        </row>
        <row r="195">
          <cell r="H195">
            <v>27500</v>
          </cell>
        </row>
        <row r="196">
          <cell r="H196">
            <v>5500</v>
          </cell>
        </row>
        <row r="197">
          <cell r="H197">
            <v>5000000</v>
          </cell>
        </row>
      </sheetData>
      <sheetData sheetId="25">
        <row r="1">
          <cell r="A1" t="str">
            <v>HARGA &amp; JARAK RATA-RATA</v>
          </cell>
        </row>
        <row r="406">
          <cell r="A406" t="str">
            <v>ANALISA HARGA DASAR SATUAN BAHAN</v>
          </cell>
        </row>
        <row r="408">
          <cell r="A408" t="str">
            <v>Jenis</v>
          </cell>
          <cell r="B408" t="str">
            <v>:</v>
          </cell>
          <cell r="C408" t="str">
            <v>M07  -  Gravel</v>
          </cell>
        </row>
        <row r="409">
          <cell r="A409" t="str">
            <v>Lokasi</v>
          </cell>
          <cell r="B409" t="str">
            <v>:</v>
          </cell>
          <cell r="C409" t="str">
            <v>Quarry</v>
          </cell>
        </row>
        <row r="410">
          <cell r="A410" t="str">
            <v>Tujuan</v>
          </cell>
          <cell r="B410" t="str">
            <v>:</v>
          </cell>
          <cell r="C410" t="str">
            <v>Base Camp</v>
          </cell>
        </row>
        <row r="413">
          <cell r="I413" t="str">
            <v>HARGA</v>
          </cell>
        </row>
        <row r="414">
          <cell r="A414" t="str">
            <v>No.</v>
          </cell>
          <cell r="B414" t="str">
            <v>URAIAN</v>
          </cell>
          <cell r="F414" t="str">
            <v>KODE</v>
          </cell>
          <cell r="G414" t="str">
            <v>KOEF.</v>
          </cell>
          <cell r="H414" t="str">
            <v>SATUAN</v>
          </cell>
          <cell r="I414" t="str">
            <v>SATUAN</v>
          </cell>
        </row>
        <row r="415">
          <cell r="I415" t="str">
            <v>(Rp.)</v>
          </cell>
        </row>
        <row r="417">
          <cell r="A417" t="str">
            <v>I.</v>
          </cell>
          <cell r="C417" t="str">
            <v>ASUMSI</v>
          </cell>
        </row>
        <row r="418">
          <cell r="A418">
            <v>1</v>
          </cell>
          <cell r="C418" t="str">
            <v>Menggunakan alat berat</v>
          </cell>
        </row>
        <row r="419">
          <cell r="A419">
            <v>2</v>
          </cell>
          <cell r="C419" t="str">
            <v>Kondisi Jalan   :   baik</v>
          </cell>
        </row>
        <row r="420">
          <cell r="A420">
            <v>3</v>
          </cell>
          <cell r="C420" t="str">
            <v>Jarak Quarry ke Lokasi Pekerjaan</v>
          </cell>
          <cell r="F420" t="str">
            <v>L</v>
          </cell>
          <cell r="G420">
            <v>2</v>
          </cell>
          <cell r="H420" t="str">
            <v>Km</v>
          </cell>
        </row>
        <row r="421">
          <cell r="A421">
            <v>4</v>
          </cell>
          <cell r="C421" t="str">
            <v>Harga satuan Gravel di Quarry</v>
          </cell>
          <cell r="F421" t="str">
            <v>RpM07</v>
          </cell>
          <cell r="G421">
            <v>1</v>
          </cell>
          <cell r="H421" t="str">
            <v>M3</v>
          </cell>
          <cell r="I421">
            <v>87500</v>
          </cell>
        </row>
        <row r="422">
          <cell r="A422">
            <v>5</v>
          </cell>
          <cell r="C422" t="str">
            <v>Harga Satuan Dasar Excavator</v>
          </cell>
          <cell r="F422" t="str">
            <v>RpE10</v>
          </cell>
          <cell r="G422">
            <v>1</v>
          </cell>
          <cell r="H422" t="str">
            <v>Jam</v>
          </cell>
          <cell r="I422">
            <v>330169.08480928279</v>
          </cell>
        </row>
        <row r="423">
          <cell r="A423">
            <v>6</v>
          </cell>
          <cell r="C423" t="str">
            <v>Harga Satuan Dasar Dump Truck</v>
          </cell>
          <cell r="F423" t="str">
            <v>RpE09</v>
          </cell>
          <cell r="G423">
            <v>1</v>
          </cell>
          <cell r="H423" t="str">
            <v>Jam</v>
          </cell>
          <cell r="I423">
            <v>288387.28536620765</v>
          </cell>
        </row>
        <row r="424">
          <cell r="A424">
            <v>7</v>
          </cell>
          <cell r="C424" t="str">
            <v>Berat volume gravel</v>
          </cell>
          <cell r="F424" t="str">
            <v>Bil</v>
          </cell>
          <cell r="G424">
            <v>1.6</v>
          </cell>
          <cell r="H424" t="str">
            <v>ton/m3</v>
          </cell>
        </row>
        <row r="426">
          <cell r="A426" t="str">
            <v>II.</v>
          </cell>
          <cell r="C426" t="str">
            <v>URUTAN KERJA</v>
          </cell>
        </row>
        <row r="427">
          <cell r="A427">
            <v>1</v>
          </cell>
          <cell r="C427" t="str">
            <v>Gravel digali dengan Excavator</v>
          </cell>
        </row>
        <row r="428">
          <cell r="A428">
            <v>2</v>
          </cell>
          <cell r="C428" t="str">
            <v>Excavator sekaligus memuat gravel</v>
          </cell>
        </row>
        <row r="429">
          <cell r="C429" t="str">
            <v>hasil galian ke dalam Dump Truck</v>
          </cell>
        </row>
        <row r="430">
          <cell r="A430">
            <v>3</v>
          </cell>
          <cell r="C430" t="str">
            <v>Dump Truck mengangkut gravel ke</v>
          </cell>
        </row>
        <row r="431">
          <cell r="C431" t="str">
            <v>lokasi pekerjaan</v>
          </cell>
        </row>
        <row r="433">
          <cell r="A433" t="str">
            <v>III.</v>
          </cell>
          <cell r="C433" t="str">
            <v>PERHITUNGAN</v>
          </cell>
        </row>
        <row r="435">
          <cell r="C435" t="str">
            <v>EXCAVATOR</v>
          </cell>
          <cell r="F435" t="str">
            <v>(E10)</v>
          </cell>
        </row>
        <row r="436">
          <cell r="C436" t="str">
            <v>Kapasitas Bucket</v>
          </cell>
          <cell r="F436" t="str">
            <v>V</v>
          </cell>
          <cell r="G436">
            <v>0.93</v>
          </cell>
          <cell r="H436" t="str">
            <v>M3</v>
          </cell>
        </row>
        <row r="437">
          <cell r="C437" t="str">
            <v>Faktor Bucket</v>
          </cell>
          <cell r="F437" t="str">
            <v>Fb</v>
          </cell>
          <cell r="G437">
            <v>0.9</v>
          </cell>
          <cell r="H437" t="str">
            <v>-</v>
          </cell>
        </row>
        <row r="438">
          <cell r="C438" t="str">
            <v>Faktor  Efisiensi alat</v>
          </cell>
          <cell r="F438" t="str">
            <v>Fa</v>
          </cell>
          <cell r="G438">
            <v>0.83</v>
          </cell>
          <cell r="H438" t="str">
            <v>-</v>
          </cell>
        </row>
        <row r="439">
          <cell r="C439" t="str">
            <v>Waktu siklus</v>
          </cell>
          <cell r="F439" t="str">
            <v>Ts1</v>
          </cell>
        </row>
        <row r="440">
          <cell r="C440" t="str">
            <v>- Menggali / memuat</v>
          </cell>
          <cell r="F440" t="str">
            <v>T1</v>
          </cell>
          <cell r="G440">
            <v>0.5</v>
          </cell>
          <cell r="H440" t="str">
            <v>menit</v>
          </cell>
        </row>
        <row r="441">
          <cell r="C441" t="str">
            <v>- Lain-lain</v>
          </cell>
          <cell r="F441" t="str">
            <v>T2</v>
          </cell>
          <cell r="G441">
            <v>0.5</v>
          </cell>
          <cell r="H441" t="str">
            <v>menit</v>
          </cell>
        </row>
        <row r="442">
          <cell r="F442" t="str">
            <v>Ts1</v>
          </cell>
          <cell r="G442">
            <v>1</v>
          </cell>
          <cell r="H442" t="str">
            <v>menit</v>
          </cell>
        </row>
        <row r="443">
          <cell r="C443" t="str">
            <v>Kap. Prod. / jam =</v>
          </cell>
        </row>
        <row r="444">
          <cell r="C444" t="str">
            <v>V  x Fb x Fa x 60</v>
          </cell>
          <cell r="F444" t="str">
            <v>Q1</v>
          </cell>
          <cell r="G444">
            <v>41.682600000000001</v>
          </cell>
          <cell r="H444" t="str">
            <v>M3 / Jam</v>
          </cell>
        </row>
        <row r="445">
          <cell r="C445" t="str">
            <v>Ts1</v>
          </cell>
        </row>
        <row r="447">
          <cell r="C447" t="str">
            <v>Biaya Excavator / M3  =  (1 : Q1) x RpE10</v>
          </cell>
          <cell r="F447" t="str">
            <v>Rp1</v>
          </cell>
          <cell r="G447">
            <v>7921.0290339202156</v>
          </cell>
          <cell r="H447" t="str">
            <v>Rupiah</v>
          </cell>
        </row>
        <row r="450">
          <cell r="C450" t="str">
            <v>DUMP TRUCK</v>
          </cell>
          <cell r="F450" t="str">
            <v>(E09)</v>
          </cell>
        </row>
        <row r="451">
          <cell r="C451" t="str">
            <v>Kapasitas bak</v>
          </cell>
          <cell r="F451" t="str">
            <v>V</v>
          </cell>
          <cell r="G451">
            <v>10</v>
          </cell>
          <cell r="H451" t="str">
            <v>ton</v>
          </cell>
        </row>
        <row r="452">
          <cell r="C452" t="str">
            <v>Faktor  efisiensi alat</v>
          </cell>
          <cell r="F452" t="str">
            <v>Fa</v>
          </cell>
          <cell r="G452">
            <v>0.83</v>
          </cell>
          <cell r="H452" t="str">
            <v>-</v>
          </cell>
        </row>
        <row r="453">
          <cell r="C453" t="str">
            <v>Kecepatan rata-rata bermuatan</v>
          </cell>
          <cell r="F453" t="str">
            <v>v1</v>
          </cell>
          <cell r="G453">
            <v>40</v>
          </cell>
          <cell r="H453" t="str">
            <v>KM/Jam</v>
          </cell>
        </row>
        <row r="454">
          <cell r="C454" t="str">
            <v>Kecepatan rata-rata kosong</v>
          </cell>
          <cell r="F454" t="str">
            <v>v2</v>
          </cell>
          <cell r="G454">
            <v>60</v>
          </cell>
          <cell r="H454" t="str">
            <v>KM/Jam</v>
          </cell>
        </row>
        <row r="455">
          <cell r="C455" t="str">
            <v>Waktu  siklus</v>
          </cell>
          <cell r="F455" t="str">
            <v>Ts2</v>
          </cell>
        </row>
        <row r="456">
          <cell r="C456" t="str">
            <v xml:space="preserve"> - Muat   =  (V x 60)/(Q1 x Bil)</v>
          </cell>
          <cell r="F456" t="str">
            <v>T1</v>
          </cell>
          <cell r="G456">
            <v>8.9965597155647679</v>
          </cell>
          <cell r="H456" t="str">
            <v>menit</v>
          </cell>
        </row>
        <row r="457">
          <cell r="C457" t="str">
            <v>- Waktu tempuh isi  =  (L/v1) x 60</v>
          </cell>
          <cell r="F457" t="str">
            <v>T2</v>
          </cell>
          <cell r="G457">
            <v>3</v>
          </cell>
          <cell r="H457" t="str">
            <v>menit</v>
          </cell>
        </row>
        <row r="458">
          <cell r="C458" t="str">
            <v>- Waktu tempuh kosong  =  (L/v2) x 60</v>
          </cell>
          <cell r="F458" t="str">
            <v>T3</v>
          </cell>
          <cell r="G458">
            <v>2</v>
          </cell>
          <cell r="H458" t="str">
            <v>menit</v>
          </cell>
        </row>
        <row r="459">
          <cell r="C459" t="str">
            <v>- Lain-lain</v>
          </cell>
          <cell r="F459" t="str">
            <v>T4</v>
          </cell>
          <cell r="G459">
            <v>1</v>
          </cell>
          <cell r="H459" t="str">
            <v>menit</v>
          </cell>
        </row>
        <row r="460">
          <cell r="F460" t="str">
            <v>Ts2</v>
          </cell>
          <cell r="G460">
            <v>14.996559715564768</v>
          </cell>
          <cell r="H460" t="str">
            <v>menit</v>
          </cell>
        </row>
        <row r="462">
          <cell r="I462" t="str">
            <v xml:space="preserve">Bersambung  </v>
          </cell>
        </row>
        <row r="463">
          <cell r="A463" t="str">
            <v>ANALISA HARGA DASAR SATUAN BAHAN</v>
          </cell>
        </row>
        <row r="465">
          <cell r="A465" t="str">
            <v>Jenis</v>
          </cell>
          <cell r="B465" t="str">
            <v>:</v>
          </cell>
          <cell r="C465" t="str">
            <v>M07  -  Gravel</v>
          </cell>
        </row>
        <row r="466">
          <cell r="A466" t="str">
            <v>Lokasi</v>
          </cell>
          <cell r="B466" t="str">
            <v>:</v>
          </cell>
          <cell r="C466" t="str">
            <v>Quarry</v>
          </cell>
        </row>
        <row r="467">
          <cell r="A467" t="str">
            <v>Tujuan</v>
          </cell>
          <cell r="B467" t="str">
            <v>:</v>
          </cell>
          <cell r="C467" t="str">
            <v>Base Camp</v>
          </cell>
        </row>
        <row r="469">
          <cell r="I469" t="str">
            <v xml:space="preserve">Lanjutan  </v>
          </cell>
        </row>
        <row r="470">
          <cell r="I470" t="str">
            <v>HARGA</v>
          </cell>
        </row>
        <row r="471">
          <cell r="A471" t="str">
            <v>No.</v>
          </cell>
          <cell r="B471" t="str">
            <v>URAIAN</v>
          </cell>
          <cell r="F471" t="str">
            <v>KODE</v>
          </cell>
          <cell r="G471" t="str">
            <v>KOEF.</v>
          </cell>
          <cell r="H471" t="str">
            <v>SATUAN</v>
          </cell>
          <cell r="I471" t="str">
            <v>SATUAN</v>
          </cell>
        </row>
        <row r="472">
          <cell r="I472" t="str">
            <v>(Rp.)</v>
          </cell>
        </row>
        <row r="474">
          <cell r="C474" t="str">
            <v>Kapasitas Produksi / Jam   =</v>
          </cell>
        </row>
        <row r="475">
          <cell r="C475" t="str">
            <v>V x Fa x 60</v>
          </cell>
          <cell r="F475" t="str">
            <v>Q2</v>
          </cell>
          <cell r="G475">
            <v>20.754760151887165</v>
          </cell>
          <cell r="H475" t="str">
            <v>M3 / Jam</v>
          </cell>
        </row>
        <row r="476">
          <cell r="C476" t="str">
            <v>Ts2 x Bil</v>
          </cell>
        </row>
        <row r="478">
          <cell r="C478" t="str">
            <v>Biaya Dump Truck / M3  =  (1 : Q2) x RpE08</v>
          </cell>
          <cell r="F478" t="str">
            <v>Rp2</v>
          </cell>
          <cell r="G478">
            <v>13894.994847241611</v>
          </cell>
          <cell r="H478" t="str">
            <v>Rupiah</v>
          </cell>
        </row>
        <row r="481">
          <cell r="A481" t="str">
            <v>IV.</v>
          </cell>
          <cell r="C481" t="str">
            <v>HARGA SATUAN DASAR BAHAN</v>
          </cell>
        </row>
        <row r="482">
          <cell r="C482" t="str">
            <v>DI LOKASI BASE CAMP</v>
          </cell>
        </row>
        <row r="484">
          <cell r="C484" t="str">
            <v>Harga Satuan Dasar Gravel   =</v>
          </cell>
        </row>
        <row r="486">
          <cell r="C486" t="str">
            <v>(  RpM07  +  Rp1  +  Rp2  )</v>
          </cell>
          <cell r="F486" t="str">
            <v>M07</v>
          </cell>
          <cell r="G486">
            <v>109316.02388116183</v>
          </cell>
          <cell r="H486" t="str">
            <v>Rupiah</v>
          </cell>
        </row>
        <row r="488">
          <cell r="C488" t="str">
            <v>Dibulatkan   :</v>
          </cell>
          <cell r="F488" t="str">
            <v>M07</v>
          </cell>
          <cell r="G488">
            <v>109300</v>
          </cell>
          <cell r="H488" t="str">
            <v>Rupiah</v>
          </cell>
        </row>
        <row r="502">
          <cell r="G502" t="str">
            <v>MEDAN , 18    JUNI  2009</v>
          </cell>
        </row>
        <row r="503">
          <cell r="G503" t="str">
            <v>PT. AMARTA  JAYA PUTRA</v>
          </cell>
        </row>
        <row r="507">
          <cell r="G507" t="str">
            <v>MANGIHUD  SIMANJUNTAK</v>
          </cell>
        </row>
        <row r="508">
          <cell r="G508" t="str">
            <v>Direktur</v>
          </cell>
        </row>
        <row r="632">
          <cell r="A632" t="str">
            <v>ANALISA HARGA DASAR SATUAN BAHAN</v>
          </cell>
        </row>
        <row r="634">
          <cell r="A634" t="str">
            <v>Jenis</v>
          </cell>
          <cell r="B634" t="str">
            <v>:</v>
          </cell>
          <cell r="C634" t="str">
            <v>M44 -  Pasir Urug</v>
          </cell>
        </row>
        <row r="635">
          <cell r="A635" t="str">
            <v>Lokasi</v>
          </cell>
          <cell r="B635" t="str">
            <v>:</v>
          </cell>
          <cell r="C635" t="str">
            <v>Quarry</v>
          </cell>
        </row>
        <row r="636">
          <cell r="A636" t="str">
            <v>Tujuan</v>
          </cell>
          <cell r="B636" t="str">
            <v>:</v>
          </cell>
          <cell r="C636" t="str">
            <v>Lokasi Pekerjaan</v>
          </cell>
        </row>
        <row r="637">
          <cell r="I637" t="str">
            <v>HARGA</v>
          </cell>
        </row>
        <row r="638">
          <cell r="A638" t="str">
            <v>No.</v>
          </cell>
          <cell r="B638" t="str">
            <v>URAIAN</v>
          </cell>
          <cell r="F638" t="str">
            <v>KODE</v>
          </cell>
          <cell r="G638" t="str">
            <v>KOEF.</v>
          </cell>
          <cell r="H638" t="str">
            <v>SATUAN</v>
          </cell>
          <cell r="I638" t="str">
            <v>SATUAN</v>
          </cell>
        </row>
        <row r="639">
          <cell r="I639" t="str">
            <v>(Rp.)</v>
          </cell>
        </row>
        <row r="641">
          <cell r="A641" t="str">
            <v>I.</v>
          </cell>
          <cell r="C641" t="str">
            <v>ASUMSI</v>
          </cell>
        </row>
        <row r="642">
          <cell r="A642">
            <v>1</v>
          </cell>
          <cell r="C642" t="str">
            <v>Menggunakan alat berat</v>
          </cell>
        </row>
        <row r="643">
          <cell r="A643">
            <v>2</v>
          </cell>
          <cell r="C643" t="str">
            <v>Kondisi Jalan   :  baik</v>
          </cell>
        </row>
        <row r="644">
          <cell r="A644">
            <v>3</v>
          </cell>
          <cell r="C644" t="str">
            <v>Jarak Quarry ke lokasi pekerjaan</v>
          </cell>
          <cell r="F644" t="str">
            <v>L</v>
          </cell>
          <cell r="G644">
            <v>2</v>
          </cell>
          <cell r="H644" t="str">
            <v>Km</v>
          </cell>
        </row>
        <row r="645">
          <cell r="A645">
            <v>4</v>
          </cell>
          <cell r="C645" t="str">
            <v>Harga satuan pasir urug di Quarry</v>
          </cell>
          <cell r="F645" t="str">
            <v>RpM44</v>
          </cell>
          <cell r="G645">
            <v>1</v>
          </cell>
          <cell r="H645" t="str">
            <v>M3</v>
          </cell>
          <cell r="I645">
            <v>25000</v>
          </cell>
        </row>
        <row r="646">
          <cell r="A646">
            <v>5</v>
          </cell>
          <cell r="C646" t="str">
            <v>Harga Satuan Dasar Excavator</v>
          </cell>
          <cell r="F646" t="str">
            <v>RpE10</v>
          </cell>
          <cell r="G646">
            <v>1</v>
          </cell>
          <cell r="H646" t="str">
            <v>Jam</v>
          </cell>
          <cell r="I646">
            <v>330169.08480928279</v>
          </cell>
        </row>
        <row r="647">
          <cell r="A647">
            <v>6</v>
          </cell>
          <cell r="C647" t="str">
            <v>Harga Satuan Dasar Dump Truck</v>
          </cell>
          <cell r="F647" t="str">
            <v>RpE09</v>
          </cell>
          <cell r="G647">
            <v>1</v>
          </cell>
          <cell r="H647" t="str">
            <v>Jam</v>
          </cell>
          <cell r="I647">
            <v>288387.28536620765</v>
          </cell>
        </row>
        <row r="648">
          <cell r="A648">
            <v>7</v>
          </cell>
          <cell r="C648" t="str">
            <v>Berat volume pasir urug</v>
          </cell>
          <cell r="F648" t="str">
            <v>Bil</v>
          </cell>
          <cell r="G648">
            <v>1.42</v>
          </cell>
          <cell r="H648" t="str">
            <v>ton/m3</v>
          </cell>
        </row>
        <row r="650">
          <cell r="A650" t="str">
            <v>II.</v>
          </cell>
          <cell r="C650" t="str">
            <v>URUTAN KERJA</v>
          </cell>
        </row>
        <row r="651">
          <cell r="A651">
            <v>1</v>
          </cell>
          <cell r="C651" t="str">
            <v>pasir urug digali dengan Excavator</v>
          </cell>
        </row>
        <row r="652">
          <cell r="A652">
            <v>2</v>
          </cell>
          <cell r="C652" t="str">
            <v>Excavator sekaligus memuat pasir urug</v>
          </cell>
        </row>
        <row r="653">
          <cell r="C653" t="str">
            <v>hasil galian ke dalam Dump Truck</v>
          </cell>
        </row>
        <row r="654">
          <cell r="A654">
            <v>3</v>
          </cell>
          <cell r="C654" t="str">
            <v>Dump Truck mengangkut pasir urug</v>
          </cell>
        </row>
        <row r="655">
          <cell r="C655" t="str">
            <v>ke lokasi pekerjaan</v>
          </cell>
        </row>
        <row r="657">
          <cell r="A657" t="str">
            <v>III.</v>
          </cell>
          <cell r="C657" t="str">
            <v>PERHITUNGAN</v>
          </cell>
        </row>
        <row r="659">
          <cell r="C659" t="str">
            <v>EXCAVATOR</v>
          </cell>
          <cell r="F659" t="str">
            <v>(E10)</v>
          </cell>
        </row>
        <row r="660">
          <cell r="C660" t="str">
            <v>Kapasitas Bucket</v>
          </cell>
          <cell r="F660" t="str">
            <v>V</v>
          </cell>
          <cell r="G660">
            <v>0.9</v>
          </cell>
          <cell r="H660" t="str">
            <v>M3</v>
          </cell>
        </row>
        <row r="661">
          <cell r="C661" t="str">
            <v>Faktor Bucket</v>
          </cell>
          <cell r="F661" t="str">
            <v>Fb</v>
          </cell>
          <cell r="G661">
            <v>0.9</v>
          </cell>
          <cell r="H661" t="str">
            <v>-</v>
          </cell>
        </row>
        <row r="662">
          <cell r="C662" t="str">
            <v>Faktor  Efisiensi alat</v>
          </cell>
          <cell r="F662" t="str">
            <v>Fa</v>
          </cell>
          <cell r="G662">
            <v>0.83</v>
          </cell>
          <cell r="H662" t="str">
            <v>-</v>
          </cell>
        </row>
        <row r="663">
          <cell r="C663" t="str">
            <v>Waktu siklus</v>
          </cell>
          <cell r="F663" t="str">
            <v>Ts1</v>
          </cell>
        </row>
        <row r="664">
          <cell r="C664" t="str">
            <v>- Menggali / memuat</v>
          </cell>
          <cell r="F664" t="str">
            <v>T1</v>
          </cell>
          <cell r="G664">
            <v>0.5</v>
          </cell>
          <cell r="H664" t="str">
            <v>menit</v>
          </cell>
        </row>
        <row r="665">
          <cell r="C665" t="str">
            <v>- Lain-lain</v>
          </cell>
          <cell r="F665" t="str">
            <v>T2</v>
          </cell>
          <cell r="G665">
            <v>0.5</v>
          </cell>
          <cell r="H665" t="str">
            <v>menit</v>
          </cell>
        </row>
        <row r="666">
          <cell r="F666" t="str">
            <v>Ts1</v>
          </cell>
          <cell r="G666">
            <v>1</v>
          </cell>
          <cell r="H666" t="str">
            <v>menit</v>
          </cell>
        </row>
        <row r="667">
          <cell r="C667" t="str">
            <v>Kap. Prod. / jam =</v>
          </cell>
        </row>
        <row r="668">
          <cell r="C668" t="str">
            <v>V  x Fb x Fa x 60</v>
          </cell>
          <cell r="F668" t="str">
            <v>Q1</v>
          </cell>
          <cell r="G668">
            <v>40.338000000000001</v>
          </cell>
          <cell r="H668" t="str">
            <v>M3 / Jam</v>
          </cell>
        </row>
        <row r="669">
          <cell r="C669" t="str">
            <v>Ts1</v>
          </cell>
        </row>
        <row r="671">
          <cell r="C671" t="str">
            <v>Biaya Excavator / M3  =  (1 : Q1) x RpE10</v>
          </cell>
          <cell r="F671" t="str">
            <v>Rp1</v>
          </cell>
          <cell r="G671">
            <v>8185.0633350508897</v>
          </cell>
          <cell r="H671" t="str">
            <v>Rupiah</v>
          </cell>
        </row>
        <row r="674">
          <cell r="C674" t="str">
            <v>DUMP TRUCK</v>
          </cell>
          <cell r="F674" t="str">
            <v>(E09)</v>
          </cell>
        </row>
        <row r="675">
          <cell r="C675" t="str">
            <v>Kapasitas bak</v>
          </cell>
          <cell r="F675" t="str">
            <v>V</v>
          </cell>
          <cell r="G675">
            <v>10</v>
          </cell>
          <cell r="H675" t="str">
            <v>ton</v>
          </cell>
        </row>
        <row r="676">
          <cell r="C676" t="str">
            <v>Faktor  efisiensi alat</v>
          </cell>
          <cell r="F676" t="str">
            <v>Fa</v>
          </cell>
          <cell r="G676">
            <v>0.83</v>
          </cell>
          <cell r="H676" t="str">
            <v>-</v>
          </cell>
        </row>
        <row r="677">
          <cell r="C677" t="str">
            <v>Kecepatan rata-rata bermuatan</v>
          </cell>
          <cell r="F677" t="str">
            <v>v1</v>
          </cell>
          <cell r="G677">
            <v>40</v>
          </cell>
          <cell r="H677" t="str">
            <v>KM/Jam</v>
          </cell>
        </row>
        <row r="678">
          <cell r="C678" t="str">
            <v>Kecepatan rata-rata kosong</v>
          </cell>
          <cell r="F678" t="str">
            <v>v2</v>
          </cell>
          <cell r="G678">
            <v>60</v>
          </cell>
          <cell r="H678" t="str">
            <v>KM/Jam</v>
          </cell>
        </row>
        <row r="679">
          <cell r="C679" t="str">
            <v>Waktu  siklus</v>
          </cell>
          <cell r="F679" t="str">
            <v>Ts2</v>
          </cell>
        </row>
        <row r="680">
          <cell r="C680" t="str">
            <v xml:space="preserve"> - Muat   =  (V x 60)/(Q1 x Bil)</v>
          </cell>
          <cell r="F680" t="str">
            <v>T1</v>
          </cell>
          <cell r="G680">
            <v>10.474867650047242</v>
          </cell>
          <cell r="H680" t="str">
            <v>menit</v>
          </cell>
        </row>
        <row r="681">
          <cell r="C681" t="str">
            <v>- Waktu tempuh isi  =  (L/v1) x 60</v>
          </cell>
          <cell r="F681" t="str">
            <v>T2</v>
          </cell>
          <cell r="G681">
            <v>3</v>
          </cell>
          <cell r="H681" t="str">
            <v>menit</v>
          </cell>
        </row>
        <row r="682">
          <cell r="C682" t="str">
            <v>- Waktu tempuh kosong  =  (L/v2) x 60</v>
          </cell>
          <cell r="F682" t="str">
            <v>T3</v>
          </cell>
          <cell r="G682">
            <v>2</v>
          </cell>
          <cell r="H682" t="str">
            <v>menit</v>
          </cell>
        </row>
        <row r="683">
          <cell r="C683" t="str">
            <v>- Lain-lain</v>
          </cell>
          <cell r="F683" t="str">
            <v>T4</v>
          </cell>
          <cell r="G683">
            <v>1</v>
          </cell>
          <cell r="H683" t="str">
            <v>menit</v>
          </cell>
        </row>
        <row r="684">
          <cell r="F684" t="str">
            <v>Ts2</v>
          </cell>
          <cell r="G684">
            <v>16.474867650047244</v>
          </cell>
          <cell r="H684" t="str">
            <v>menit</v>
          </cell>
        </row>
        <row r="686">
          <cell r="I686" t="str">
            <v xml:space="preserve">Bersambung  </v>
          </cell>
        </row>
        <row r="687">
          <cell r="A687" t="str">
            <v>ANALISA HARGA DASAR SATUAN BAHAN</v>
          </cell>
        </row>
        <row r="689">
          <cell r="A689" t="str">
            <v>Jenis</v>
          </cell>
          <cell r="B689" t="str">
            <v>:</v>
          </cell>
          <cell r="C689" t="str">
            <v>M44 -  Pasir Urug</v>
          </cell>
        </row>
        <row r="690">
          <cell r="A690" t="str">
            <v>Lokasi</v>
          </cell>
          <cell r="B690" t="str">
            <v>:</v>
          </cell>
          <cell r="C690" t="str">
            <v>Quarry</v>
          </cell>
        </row>
        <row r="691">
          <cell r="A691" t="str">
            <v>Tujuan</v>
          </cell>
          <cell r="B691" t="str">
            <v>:</v>
          </cell>
          <cell r="C691" t="str">
            <v>Lokasi Pekerjaan</v>
          </cell>
        </row>
        <row r="693">
          <cell r="I693" t="str">
            <v xml:space="preserve">Lanjutan  </v>
          </cell>
        </row>
        <row r="694">
          <cell r="I694" t="str">
            <v>HARGA</v>
          </cell>
        </row>
        <row r="695">
          <cell r="A695" t="str">
            <v>No.</v>
          </cell>
          <cell r="B695" t="str">
            <v>URAIAN</v>
          </cell>
          <cell r="F695" t="str">
            <v>KODE</v>
          </cell>
          <cell r="G695" t="str">
            <v>KOEF.</v>
          </cell>
          <cell r="H695" t="str">
            <v>SATUAN</v>
          </cell>
          <cell r="I695" t="str">
            <v>SATUAN</v>
          </cell>
        </row>
        <row r="696">
          <cell r="I696" t="str">
            <v>(Rp.)</v>
          </cell>
        </row>
        <row r="698">
          <cell r="C698" t="str">
            <v>Kapasitas Produksi / Jam   =</v>
          </cell>
        </row>
        <row r="699">
          <cell r="C699" t="str">
            <v>V x Fa x 60</v>
          </cell>
          <cell r="F699" t="str">
            <v>Q2</v>
          </cell>
          <cell r="G699">
            <v>21.287225657992277</v>
          </cell>
          <cell r="H699" t="str">
            <v>M3 / Jam</v>
          </cell>
        </row>
        <row r="700">
          <cell r="C700" t="str">
            <v>Ts2 x Bil</v>
          </cell>
        </row>
        <row r="702">
          <cell r="C702" t="str">
            <v>Biaya Dump Truck / M3  =  (1 : Q2) x RpE08</v>
          </cell>
          <cell r="F702" t="str">
            <v>Rp2</v>
          </cell>
          <cell r="G702">
            <v>13547.434033891252</v>
          </cell>
          <cell r="H702" t="str">
            <v>Rupiah</v>
          </cell>
        </row>
        <row r="705">
          <cell r="A705" t="str">
            <v>IV.</v>
          </cell>
          <cell r="C705" t="str">
            <v>HARGA SATUAN DASAR BAHAN</v>
          </cell>
        </row>
        <row r="706">
          <cell r="C706" t="str">
            <v>DI LOKASI PEKERJAAN</v>
          </cell>
        </row>
        <row r="708">
          <cell r="C708" t="str">
            <v>Harga Satuan Dasar pasir urug   =</v>
          </cell>
        </row>
        <row r="710">
          <cell r="C710" t="str">
            <v>(  RpM44  +  Rp1  +  Rp2  )</v>
          </cell>
          <cell r="F710" t="str">
            <v>M44</v>
          </cell>
          <cell r="G710">
            <v>46732.497368942139</v>
          </cell>
          <cell r="H710" t="str">
            <v>Rupiah</v>
          </cell>
        </row>
        <row r="712">
          <cell r="C712" t="str">
            <v>Dibulatkan   :</v>
          </cell>
          <cell r="F712" t="str">
            <v>M44</v>
          </cell>
          <cell r="G712">
            <v>46700</v>
          </cell>
          <cell r="H712" t="str">
            <v>Rupiah</v>
          </cell>
        </row>
        <row r="727">
          <cell r="G727" t="str">
            <v>MEDAN , 18    JUNI  2009</v>
          </cell>
        </row>
        <row r="728">
          <cell r="G728" t="str">
            <v>PT. AMARTA  JAYA PUTRA</v>
          </cell>
        </row>
        <row r="732">
          <cell r="G732" t="str">
            <v>MANGIHUD  SIMANJUNTAK</v>
          </cell>
        </row>
        <row r="733">
          <cell r="G733" t="str">
            <v>Direktur</v>
          </cell>
        </row>
      </sheetData>
      <sheetData sheetId="26">
        <row r="1">
          <cell r="A1" t="str">
            <v>ITEM PEMBAYARAN</v>
          </cell>
          <cell r="D1" t="str">
            <v>:  AGREGAT KASAR &amp; HALUS</v>
          </cell>
        </row>
        <row r="2">
          <cell r="A2" t="str">
            <v>JENIS PEKERJAAN</v>
          </cell>
          <cell r="D2" t="str">
            <v>:  PENGADAAN AGREGAT KASAR &amp; HALUS</v>
          </cell>
        </row>
        <row r="3">
          <cell r="A3" t="str">
            <v>SATUAN PEMBAYARAN</v>
          </cell>
          <cell r="D3" t="str">
            <v>:  M3</v>
          </cell>
        </row>
        <row r="6">
          <cell r="A6" t="str">
            <v>No.</v>
          </cell>
          <cell r="C6" t="str">
            <v>U R A I A N</v>
          </cell>
          <cell r="G6" t="str">
            <v>KODE</v>
          </cell>
          <cell r="H6" t="str">
            <v>KOEFISIEN</v>
          </cell>
          <cell r="I6" t="str">
            <v>SATUAN</v>
          </cell>
          <cell r="J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Hasil produksi Alat Pemecah Batu :</v>
          </cell>
          <cell r="E13" t="str">
            <v>- Agregat Halus</v>
          </cell>
          <cell r="G13" t="str">
            <v>H</v>
          </cell>
          <cell r="H13">
            <v>30</v>
          </cell>
          <cell r="I13" t="str">
            <v>%</v>
          </cell>
        </row>
        <row r="14">
          <cell r="E14" t="str">
            <v>- Agregat Kasar</v>
          </cell>
          <cell r="G14" t="str">
            <v>K</v>
          </cell>
          <cell r="H14">
            <v>70</v>
          </cell>
          <cell r="I14" t="str">
            <v>%</v>
          </cell>
        </row>
        <row r="15">
          <cell r="A15">
            <v>4</v>
          </cell>
          <cell r="C15" t="str">
            <v>Berat Isi Bahan :</v>
          </cell>
          <cell r="D15" t="str">
            <v>- Batu / Gravel</v>
          </cell>
          <cell r="G15" t="str">
            <v>D1</v>
          </cell>
          <cell r="H15">
            <v>1.8</v>
          </cell>
          <cell r="I15" t="str">
            <v>Ton/M3</v>
          </cell>
          <cell r="J15" t="str">
            <v xml:space="preserve"> Berongga</v>
          </cell>
        </row>
        <row r="16">
          <cell r="D16" t="str">
            <v>- Pasir</v>
          </cell>
          <cell r="G16" t="str">
            <v>D2</v>
          </cell>
          <cell r="H16">
            <v>1.67</v>
          </cell>
          <cell r="I16" t="str">
            <v>Ton/M3</v>
          </cell>
          <cell r="J16" t="str">
            <v xml:space="preserve"> Berongga</v>
          </cell>
        </row>
        <row r="17">
          <cell r="D17" t="str">
            <v>- Batu Pecah</v>
          </cell>
          <cell r="G17" t="str">
            <v>D3</v>
          </cell>
          <cell r="H17">
            <v>1.8</v>
          </cell>
          <cell r="I17" t="str">
            <v>Ton/M3</v>
          </cell>
          <cell r="J17" t="str">
            <v xml:space="preserve"> Berongga</v>
          </cell>
        </row>
        <row r="18">
          <cell r="A18">
            <v>5</v>
          </cell>
          <cell r="C18" t="str">
            <v>Harga Satuan Bahan Dasar    :</v>
          </cell>
          <cell r="E18" t="str">
            <v>- Batu Kali</v>
          </cell>
          <cell r="G18" t="str">
            <v>Rp1</v>
          </cell>
          <cell r="H18">
            <v>108800</v>
          </cell>
          <cell r="I18" t="str">
            <v>Rp./M3</v>
          </cell>
        </row>
        <row r="19">
          <cell r="E19" t="str">
            <v>- Pasir</v>
          </cell>
          <cell r="G19" t="str">
            <v>Rp2</v>
          </cell>
          <cell r="H19">
            <v>56200</v>
          </cell>
          <cell r="I19" t="str">
            <v>Rp./M3</v>
          </cell>
        </row>
        <row r="20">
          <cell r="A20">
            <v>6</v>
          </cell>
          <cell r="C20" t="str">
            <v>Biaya Operasi Alat :</v>
          </cell>
          <cell r="D20" t="str">
            <v>- Pemecah Batu (Stone Crusher)</v>
          </cell>
          <cell r="G20" t="str">
            <v>Rp3</v>
          </cell>
          <cell r="H20">
            <v>525874.48765009013</v>
          </cell>
          <cell r="I20" t="str">
            <v>Rp./Jam</v>
          </cell>
        </row>
        <row r="21">
          <cell r="D21" t="str">
            <v>- Wheel Loader</v>
          </cell>
          <cell r="G21" t="str">
            <v>Rp4</v>
          </cell>
          <cell r="H21">
            <v>267035.77292902162</v>
          </cell>
          <cell r="I21" t="str">
            <v>Rp./Jam</v>
          </cell>
        </row>
        <row r="22">
          <cell r="A22">
            <v>7</v>
          </cell>
          <cell r="C22" t="str">
            <v>Kapasitas Alat :</v>
          </cell>
          <cell r="D22" t="str">
            <v>- Pemecah Batu (Stone Crusher)</v>
          </cell>
          <cell r="G22" t="str">
            <v>Cp1</v>
          </cell>
          <cell r="H22">
            <v>50</v>
          </cell>
          <cell r="I22" t="str">
            <v>Ton/Jam</v>
          </cell>
        </row>
        <row r="23">
          <cell r="D23" t="str">
            <v>- Wheel Loader</v>
          </cell>
          <cell r="G23" t="str">
            <v>Cp2</v>
          </cell>
          <cell r="H23">
            <v>1.5</v>
          </cell>
          <cell r="I23" t="str">
            <v>M3</v>
          </cell>
          <cell r="J23" t="str">
            <v xml:space="preserve"> Kap. Bucket</v>
          </cell>
        </row>
        <row r="24">
          <cell r="A24">
            <v>8</v>
          </cell>
          <cell r="C24" t="str">
            <v>Faktor Efisiensi Alat :</v>
          </cell>
          <cell r="D24" t="str">
            <v>- Pemecah Batu (Stone Crusher)</v>
          </cell>
          <cell r="G24" t="str">
            <v>Fa1</v>
          </cell>
          <cell r="H24">
            <v>0.83</v>
          </cell>
          <cell r="I24" t="str">
            <v>-</v>
          </cell>
        </row>
        <row r="25">
          <cell r="D25" t="str">
            <v>- Wheel Loader</v>
          </cell>
          <cell r="G25" t="str">
            <v>Fa2</v>
          </cell>
          <cell r="H25">
            <v>0.83</v>
          </cell>
          <cell r="I25" t="str">
            <v>-</v>
          </cell>
        </row>
        <row r="26">
          <cell r="A26">
            <v>9</v>
          </cell>
          <cell r="C26" t="str">
            <v>Faktor Kehilangan Material</v>
          </cell>
          <cell r="G26" t="str">
            <v>Fh</v>
          </cell>
          <cell r="H26">
            <v>1.1000000000000001</v>
          </cell>
          <cell r="I26" t="str">
            <v>-</v>
          </cell>
        </row>
        <row r="27">
          <cell r="A27">
            <v>10</v>
          </cell>
          <cell r="C27" t="str">
            <v>Agregat Halus masih perlu dicampur dengan pasir</v>
          </cell>
        </row>
        <row r="29">
          <cell r="A29" t="str">
            <v>II</v>
          </cell>
          <cell r="C29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4">
          <cell r="A34">
            <v>2</v>
          </cell>
          <cell r="C34" t="str">
            <v>Batu/gravel dipecah dengan Alat Pemecah Batu</v>
          </cell>
        </row>
        <row r="35">
          <cell r="C35" t="str">
            <v>(Stone Crusher) sehingga menghasilkan Agregat Batu</v>
          </cell>
        </row>
        <row r="36">
          <cell r="C36" t="str">
            <v>Pecah Kasar dan Halus.</v>
          </cell>
        </row>
        <row r="38">
          <cell r="A38">
            <v>3</v>
          </cell>
          <cell r="C38" t="str">
            <v>Agregat Halus dicampur dengan pasir menggunakan Loader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G45" t="str">
            <v>Tst</v>
          </cell>
          <cell r="H45">
            <v>1</v>
          </cell>
          <cell r="I45" t="str">
            <v>Jam</v>
          </cell>
        </row>
        <row r="46">
          <cell r="C46" t="str">
            <v xml:space="preserve">    - Produksi Stone Crusher  1 jam</v>
          </cell>
          <cell r="E46" t="str">
            <v>=  (Fa1 x Cp1) : D3</v>
          </cell>
          <cell r="G46" t="str">
            <v>Qb</v>
          </cell>
          <cell r="H46">
            <v>23.055555555555554</v>
          </cell>
          <cell r="I46" t="str">
            <v>M3/Jam</v>
          </cell>
          <cell r="J46" t="str">
            <v xml:space="preserve"> Batu pecah</v>
          </cell>
        </row>
        <row r="47">
          <cell r="C47" t="str">
            <v xml:space="preserve">    - Kebutuhan batu/gravel 1 jam</v>
          </cell>
          <cell r="E47" t="str">
            <v>=  (Fa1 x Cp1) : D1</v>
          </cell>
          <cell r="G47" t="str">
            <v>Qg</v>
          </cell>
          <cell r="H47">
            <v>23.055555555555554</v>
          </cell>
          <cell r="I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G50" t="str">
            <v>Ka</v>
          </cell>
          <cell r="H50">
            <v>1.2449999999999999</v>
          </cell>
          <cell r="I50" t="str">
            <v>M3</v>
          </cell>
        </row>
        <row r="51">
          <cell r="C51" t="str">
            <v xml:space="preserve">    - Waktu Siklus (Muat, Tuang, Tunggu, dll)</v>
          </cell>
          <cell r="G51" t="str">
            <v>Ts</v>
          </cell>
          <cell r="H51">
            <v>1</v>
          </cell>
          <cell r="I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G53" t="str">
            <v>Tw</v>
          </cell>
          <cell r="H53">
            <v>0.30864197530864196</v>
          </cell>
          <cell r="I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G56" t="str">
            <v>Bp</v>
          </cell>
          <cell r="H56">
            <v>26383.789998866319</v>
          </cell>
          <cell r="I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G59" t="str">
            <v>HSb</v>
          </cell>
          <cell r="H59">
            <v>146063.78999886633</v>
          </cell>
          <cell r="I59" t="str">
            <v>Rp./M3</v>
          </cell>
        </row>
        <row r="62">
          <cell r="A62" t="str">
            <v>ITEM PEMBAYARAN</v>
          </cell>
          <cell r="D62" t="str">
            <v>:  AGREGAT KASAR &amp; HALUS</v>
          </cell>
        </row>
        <row r="63">
          <cell r="A63" t="str">
            <v>JENIS PEKERJAAN</v>
          </cell>
          <cell r="D63" t="str">
            <v>:  PENGADAAN AGREGAT KASAR &amp; HALUS</v>
          </cell>
        </row>
        <row r="64">
          <cell r="A64" t="str">
            <v>SATUAN PEMBAYARAN</v>
          </cell>
          <cell r="D64" t="str">
            <v>:  M3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KOEFISIEN</v>
          </cell>
          <cell r="I67" t="str">
            <v>SATUAN</v>
          </cell>
          <cell r="J67" t="str">
            <v>KETERANGAN</v>
          </cell>
        </row>
        <row r="70">
          <cell r="A70" t="str">
            <v>III.2.</v>
          </cell>
          <cell r="C70" t="str">
            <v>HARGA SATUAN AGREGAT PECAH MESIN 5-10 &amp; 10-20 mm</v>
          </cell>
        </row>
        <row r="71">
          <cell r="C71" t="str">
            <v>( berlaku juga untuk Aggregat 20-30 mm)</v>
          </cell>
        </row>
        <row r="72">
          <cell r="C72" t="str">
            <v>Agregat Kasar Produksi Stone Crusher =</v>
          </cell>
          <cell r="E72">
            <v>0.7</v>
          </cell>
          <cell r="G72" t="str">
            <v>K</v>
          </cell>
          <cell r="H72">
            <v>70</v>
          </cell>
          <cell r="I72" t="str">
            <v>%</v>
          </cell>
        </row>
        <row r="73">
          <cell r="C73" t="str">
            <v>(Tertahan saringan # 4 = 4,75mm)</v>
          </cell>
        </row>
        <row r="74">
          <cell r="C74" t="str">
            <v>Harga Satuan Agregat Kasar / M3   =</v>
          </cell>
          <cell r="E74" t="str">
            <v>(K x HSb) / K</v>
          </cell>
          <cell r="G74" t="str">
            <v>HSAk</v>
          </cell>
          <cell r="H74">
            <v>146063.78999886633</v>
          </cell>
          <cell r="I74" t="str">
            <v>Rupiah</v>
          </cell>
          <cell r="J74" t="str">
            <v xml:space="preserve"> Di Luar PPN</v>
          </cell>
        </row>
        <row r="76">
          <cell r="A76" t="str">
            <v>III.3.</v>
          </cell>
          <cell r="C76" t="str">
            <v>HARGA SATUAN AGREGAT PECAH MESIN 0-5 mm</v>
          </cell>
        </row>
        <row r="77">
          <cell r="C77" t="str">
            <v>(Agregat Halus)</v>
          </cell>
        </row>
        <row r="78">
          <cell r="C78" t="str">
            <v>Dianggap Agregat produksi Stone Crusher yang lolos</v>
          </cell>
        </row>
        <row r="79">
          <cell r="C79" t="str">
            <v>saringan # 4 (4,75 mm) belum memenuhi Spesifikasi</v>
          </cell>
        </row>
        <row r="80">
          <cell r="C80" t="str">
            <v>sehingga perlu dicampur lagi dengan pasir sebanyak =</v>
          </cell>
          <cell r="G80" t="str">
            <v>Pst</v>
          </cell>
          <cell r="H80">
            <v>10</v>
          </cell>
          <cell r="I80" t="str">
            <v>%</v>
          </cell>
        </row>
        <row r="82">
          <cell r="A82" t="str">
            <v>3.a.</v>
          </cell>
          <cell r="C82" t="str">
            <v>Agregat Halus Produksi Stone Crusher =</v>
          </cell>
          <cell r="E82">
            <v>0.2</v>
          </cell>
          <cell r="G82" t="str">
            <v>H</v>
          </cell>
          <cell r="H82">
            <v>20</v>
          </cell>
          <cell r="I82" t="str">
            <v>%</v>
          </cell>
        </row>
        <row r="83">
          <cell r="C83" t="str">
            <v>Harga Agregat Halus Prod. Stone Crsh.=</v>
          </cell>
          <cell r="E83" t="str">
            <v>(H x HSb) / H</v>
          </cell>
          <cell r="G83" t="str">
            <v>Hs1</v>
          </cell>
          <cell r="H83">
            <v>146063.78999886633</v>
          </cell>
          <cell r="I83" t="str">
            <v>Rupiah</v>
          </cell>
          <cell r="J83" t="str">
            <v xml:space="preserve"> per 1 M3</v>
          </cell>
        </row>
        <row r="84">
          <cell r="A84" t="str">
            <v>3.b.</v>
          </cell>
          <cell r="C84" t="str">
            <v>Pasir tambahan</v>
          </cell>
          <cell r="E84" t="str">
            <v>=  Pst x Rp2</v>
          </cell>
          <cell r="G84" t="str">
            <v>Hs2</v>
          </cell>
          <cell r="H84">
            <v>5620</v>
          </cell>
          <cell r="I84" t="str">
            <v>Rupiah</v>
          </cell>
          <cell r="J84" t="str">
            <v xml:space="preserve"> per (Pst) M3</v>
          </cell>
        </row>
        <row r="85">
          <cell r="A85" t="str">
            <v>3.c.</v>
          </cell>
          <cell r="C85" t="str">
            <v>Waktu pencampuran (blending) dengan Wheel Loader</v>
          </cell>
          <cell r="G85" t="str">
            <v>Tc</v>
          </cell>
          <cell r="H85">
            <v>3.3000000000000002E-2</v>
          </cell>
          <cell r="I85" t="str">
            <v>Jam/M3</v>
          </cell>
        </row>
        <row r="86">
          <cell r="A86" t="str">
            <v>3.d.</v>
          </cell>
          <cell r="C86" t="str">
            <v>Biaya Pencampuran</v>
          </cell>
          <cell r="D86" t="str">
            <v>=  ( 1 + Pst) M3 x Tc x Rp4</v>
          </cell>
          <cell r="G86" t="str">
            <v>Hs3</v>
          </cell>
          <cell r="H86">
            <v>9693.3985573234859</v>
          </cell>
          <cell r="I86" t="str">
            <v>Rupiah</v>
          </cell>
        </row>
        <row r="87">
          <cell r="A87" t="str">
            <v>3.a.</v>
          </cell>
          <cell r="C87" t="str">
            <v>Agregat Halus Produksi Stone Crusher =</v>
          </cell>
          <cell r="E87">
            <v>0.3</v>
          </cell>
          <cell r="G87" t="str">
            <v>H</v>
          </cell>
          <cell r="H87">
            <v>30</v>
          </cell>
          <cell r="I87" t="str">
            <v>%</v>
          </cell>
        </row>
        <row r="88">
          <cell r="C88" t="str">
            <v>Harga Satuan Agregat Halus / M3</v>
          </cell>
          <cell r="G88" t="str">
            <v>Hs1</v>
          </cell>
          <cell r="H88">
            <v>146083.82299886632</v>
          </cell>
          <cell r="I88" t="str">
            <v>Rupiah</v>
          </cell>
          <cell r="J88" t="str">
            <v xml:space="preserve"> per 1 M3</v>
          </cell>
        </row>
        <row r="89">
          <cell r="D89" t="str">
            <v xml:space="preserve"> =  ( Hs1 + Hs2 + Hs3 ) / ( 1 + Pst )</v>
          </cell>
        </row>
      </sheetData>
      <sheetData sheetId="27">
        <row r="1">
          <cell r="L1" t="str">
            <v>ANALISA BIAYA SEWA PERALATAN PER JAM KERJA (I)</v>
          </cell>
        </row>
        <row r="4">
          <cell r="P4" t="str">
            <v>TENAGA</v>
          </cell>
          <cell r="Q4" t="str">
            <v>KAPASITAS</v>
          </cell>
          <cell r="S4" t="str">
            <v>HARGA</v>
          </cell>
          <cell r="T4" t="str">
            <v>ALAT  YANG  DIPAKAI</v>
          </cell>
          <cell r="W4" t="str">
            <v>NILAI</v>
          </cell>
          <cell r="X4" t="str">
            <v>FAKTOR</v>
          </cell>
          <cell r="Y4" t="str">
            <v>BIAYA PASTI PER JAM</v>
          </cell>
          <cell r="AB4" t="str">
            <v>BIAYA OPERASI PER JAM KERJA</v>
          </cell>
          <cell r="AL4" t="str">
            <v>TOTAL</v>
          </cell>
        </row>
        <row r="5">
          <cell r="P5" t="str">
            <v>ALAT</v>
          </cell>
          <cell r="Q5" t="str">
            <v>ALAT</v>
          </cell>
          <cell r="S5" t="str">
            <v>ALAT</v>
          </cell>
          <cell r="U5" t="str">
            <v>JAM</v>
          </cell>
          <cell r="W5" t="str">
            <v>SISA</v>
          </cell>
          <cell r="X5" t="str">
            <v>PENGEM-</v>
          </cell>
          <cell r="Y5" t="str">
            <v>BIAYA</v>
          </cell>
          <cell r="Z5" t="str">
            <v>ASURANSI</v>
          </cell>
          <cell r="AA5" t="str">
            <v>TOTAL</v>
          </cell>
          <cell r="AB5" t="str">
            <v>BAHAN BAKAR &amp; PELUMAS</v>
          </cell>
          <cell r="AE5" t="str">
            <v>WORKSHOP</v>
          </cell>
          <cell r="AG5" t="str">
            <v xml:space="preserve">PERBAIKAN dan PERAWATAN </v>
          </cell>
          <cell r="AI5" t="str">
            <v>UPAH</v>
          </cell>
          <cell r="AK5" t="str">
            <v>TOTAL</v>
          </cell>
          <cell r="AL5" t="str">
            <v>BIAYA</v>
          </cell>
        </row>
        <row r="6">
          <cell r="T6" t="str">
            <v>UMUR</v>
          </cell>
          <cell r="U6" t="str">
            <v>KERJA</v>
          </cell>
          <cell r="V6" t="str">
            <v>HARGA</v>
          </cell>
          <cell r="W6" t="str">
            <v>ALAT</v>
          </cell>
          <cell r="X6" t="str">
            <v>BALIAN</v>
          </cell>
          <cell r="Y6" t="str">
            <v>PENGEM-</v>
          </cell>
          <cell r="Z6" t="str">
            <v>DAN</v>
          </cell>
          <cell r="AA6" t="str">
            <v>BIAYA</v>
          </cell>
          <cell r="AB6" t="str">
            <v>BAHAN</v>
          </cell>
          <cell r="AC6" t="str">
            <v>MINYAK</v>
          </cell>
          <cell r="AI6" t="str">
            <v>OPERATOR</v>
          </cell>
          <cell r="AJ6" t="str">
            <v>PEMBANTU</v>
          </cell>
          <cell r="AK6" t="str">
            <v>BIAYA</v>
          </cell>
          <cell r="AL6" t="str">
            <v>SEWA ALAT</v>
          </cell>
        </row>
        <row r="7">
          <cell r="T7" t="str">
            <v>ALAT</v>
          </cell>
          <cell r="U7" t="str">
            <v>1 TAHUN</v>
          </cell>
          <cell r="V7" t="str">
            <v>ALAT</v>
          </cell>
          <cell r="X7" t="str">
            <v>MODAL</v>
          </cell>
          <cell r="Y7" t="str">
            <v>BALIAN</v>
          </cell>
          <cell r="Z7" t="str">
            <v>LAIN-LAIN</v>
          </cell>
          <cell r="AA7" t="str">
            <v>PASTI / JAM</v>
          </cell>
          <cell r="AB7" t="str">
            <v>BAKAR</v>
          </cell>
          <cell r="AC7" t="str">
            <v>PELUMAS</v>
          </cell>
          <cell r="AD7" t="str">
            <v>BIAYA</v>
          </cell>
          <cell r="AE7" t="str">
            <v>KOEF.</v>
          </cell>
          <cell r="AF7" t="str">
            <v>BIAYA</v>
          </cell>
          <cell r="AG7" t="str">
            <v>KOEF.</v>
          </cell>
          <cell r="AH7" t="str">
            <v>BIAYA</v>
          </cell>
          <cell r="AI7" t="str">
            <v>/ SOPIR</v>
          </cell>
          <cell r="AJ7" t="str">
            <v>OPERATOR</v>
          </cell>
          <cell r="AK7" t="str">
            <v>OPERASI</v>
          </cell>
          <cell r="AL7" t="str">
            <v>PER</v>
          </cell>
        </row>
        <row r="8">
          <cell r="Y8" t="str">
            <v>MODAL</v>
          </cell>
          <cell r="AJ8" t="str">
            <v>/ SOPIR</v>
          </cell>
          <cell r="AK8" t="str">
            <v>/ JAM</v>
          </cell>
          <cell r="AL8" t="str">
            <v>JAM KERJA</v>
          </cell>
        </row>
        <row r="9">
          <cell r="P9" t="str">
            <v>(HP)</v>
          </cell>
          <cell r="Q9" t="str">
            <v>-</v>
          </cell>
          <cell r="S9" t="str">
            <v>(Tahun)</v>
          </cell>
          <cell r="T9" t="str">
            <v>(Tahun)</v>
          </cell>
          <cell r="U9" t="str">
            <v>(Jam)</v>
          </cell>
          <cell r="V9" t="str">
            <v>(Rp.)</v>
          </cell>
          <cell r="W9" t="str">
            <v>(Rp.)</v>
          </cell>
          <cell r="X9" t="str">
            <v>-</v>
          </cell>
          <cell r="Y9" t="str">
            <v>(Rp.)</v>
          </cell>
          <cell r="Z9" t="str">
            <v>(Rp.)</v>
          </cell>
          <cell r="AA9" t="str">
            <v>(Rp.)</v>
          </cell>
          <cell r="AB9" t="str">
            <v>%</v>
          </cell>
          <cell r="AC9" t="str">
            <v>%</v>
          </cell>
          <cell r="AD9" t="str">
            <v>(Rp.)</v>
          </cell>
          <cell r="AE9" t="str">
            <v>-</v>
          </cell>
          <cell r="AF9" t="str">
            <v>(Rp.)</v>
          </cell>
          <cell r="AG9" t="str">
            <v>-</v>
          </cell>
          <cell r="AH9" t="str">
            <v>(Rp.)</v>
          </cell>
          <cell r="AI9" t="str">
            <v>(Rp.)</v>
          </cell>
          <cell r="AJ9" t="str">
            <v>(Rp.)</v>
          </cell>
          <cell r="AK9" t="str">
            <v>(Rp.)</v>
          </cell>
          <cell r="AL9" t="str">
            <v>(Rp.)</v>
          </cell>
          <cell r="AM9" t="str">
            <v>KET.</v>
          </cell>
        </row>
        <row r="10">
          <cell r="L10" t="str">
            <v>No.</v>
          </cell>
          <cell r="M10" t="str">
            <v>JENIS PERALATAN</v>
          </cell>
          <cell r="O10" t="str">
            <v>KODE</v>
          </cell>
          <cell r="AD10" t="str">
            <v>f1 x HP x</v>
          </cell>
          <cell r="AI10" t="str">
            <v>1 Orang</v>
          </cell>
          <cell r="AJ10" t="str">
            <v>1 Orang</v>
          </cell>
        </row>
        <row r="11">
          <cell r="O11" t="str">
            <v>ALAT</v>
          </cell>
          <cell r="X11" t="str">
            <v>i(1+i)^A</v>
          </cell>
          <cell r="Y11" t="str">
            <v>(B - C) x D</v>
          </cell>
          <cell r="Z11" t="str">
            <v>0.002 x B</v>
          </cell>
          <cell r="AB11">
            <v>12</v>
          </cell>
          <cell r="AC11">
            <v>2.5</v>
          </cell>
          <cell r="AD11" t="str">
            <v>Harga BBM</v>
          </cell>
          <cell r="AE11" t="str">
            <v>0.0625</v>
          </cell>
          <cell r="AF11" t="str">
            <v>(g1 x B')</v>
          </cell>
          <cell r="AG11" t="str">
            <v>0.125</v>
          </cell>
          <cell r="AH11" t="str">
            <v>(g1 x B')</v>
          </cell>
          <cell r="AI11" t="str">
            <v>Per</v>
          </cell>
          <cell r="AJ11" t="str">
            <v>Per</v>
          </cell>
        </row>
        <row r="12">
          <cell r="W12" t="str">
            <v>(10% X B)</v>
          </cell>
          <cell r="X12" t="str">
            <v>-----------</v>
          </cell>
          <cell r="Y12" t="str">
            <v>-----------</v>
          </cell>
          <cell r="Z12" t="str">
            <v>-----------</v>
          </cell>
          <cell r="AA12" t="str">
            <v>(e1 + e2)</v>
          </cell>
          <cell r="AB12" t="str">
            <v>s / d</v>
          </cell>
          <cell r="AC12" t="str">
            <v>s / d</v>
          </cell>
          <cell r="AD12" t="str">
            <v>+</v>
          </cell>
          <cell r="AE12" t="str">
            <v>s / d</v>
          </cell>
          <cell r="AF12" t="str">
            <v>-----</v>
          </cell>
          <cell r="AG12" t="str">
            <v>s / d</v>
          </cell>
          <cell r="AH12" t="str">
            <v>-----------</v>
          </cell>
          <cell r="AI12" t="str">
            <v>Jam Kerja</v>
          </cell>
          <cell r="AJ12" t="str">
            <v>Jam Kerja</v>
          </cell>
          <cell r="AK12" t="str">
            <v>F+G+H+I</v>
          </cell>
          <cell r="AL12" t="str">
            <v>E + J</v>
          </cell>
        </row>
        <row r="13">
          <cell r="X13" t="str">
            <v>(1+i)^A-1</v>
          </cell>
          <cell r="Y13" t="str">
            <v>W</v>
          </cell>
          <cell r="Z13" t="str">
            <v>W</v>
          </cell>
          <cell r="AB13">
            <v>15</v>
          </cell>
          <cell r="AC13">
            <v>3</v>
          </cell>
          <cell r="AD13" t="str">
            <v>f2 x HP x</v>
          </cell>
          <cell r="AE13" t="str">
            <v>0.0875</v>
          </cell>
          <cell r="AF13" t="str">
            <v>W</v>
          </cell>
          <cell r="AG13" t="str">
            <v>0.175</v>
          </cell>
          <cell r="AH13" t="str">
            <v>W</v>
          </cell>
          <cell r="AI13" t="str">
            <v>=</v>
          </cell>
          <cell r="AJ13" t="str">
            <v>=</v>
          </cell>
        </row>
        <row r="14">
          <cell r="AD14" t="str">
            <v>Harga Olie</v>
          </cell>
          <cell r="AI14">
            <v>12000</v>
          </cell>
          <cell r="AJ14">
            <v>8914.2857142857138</v>
          </cell>
        </row>
        <row r="15">
          <cell r="P15" t="str">
            <v>HP</v>
          </cell>
          <cell r="Q15" t="str">
            <v>Cp</v>
          </cell>
          <cell r="S15" t="str">
            <v>B</v>
          </cell>
          <cell r="T15" t="str">
            <v>A</v>
          </cell>
          <cell r="U15" t="str">
            <v>W</v>
          </cell>
          <cell r="V15" t="str">
            <v>B</v>
          </cell>
          <cell r="W15" t="str">
            <v>C</v>
          </cell>
          <cell r="X15" t="str">
            <v>D</v>
          </cell>
          <cell r="Y15" t="str">
            <v>e1</v>
          </cell>
          <cell r="Z15" t="str">
            <v>e2</v>
          </cell>
          <cell r="AA15" t="str">
            <v>E</v>
          </cell>
          <cell r="AB15" t="str">
            <v>f1</v>
          </cell>
          <cell r="AC15" t="str">
            <v>f2</v>
          </cell>
          <cell r="AD15" t="str">
            <v>F</v>
          </cell>
          <cell r="AE15" t="str">
            <v>g1</v>
          </cell>
          <cell r="AF15" t="str">
            <v>G</v>
          </cell>
          <cell r="AG15" t="str">
            <v>g1</v>
          </cell>
          <cell r="AH15" t="str">
            <v>G</v>
          </cell>
          <cell r="AI15" t="str">
            <v>H</v>
          </cell>
          <cell r="AJ15" t="str">
            <v>I</v>
          </cell>
          <cell r="AK15" t="str">
            <v>J</v>
          </cell>
          <cell r="AL15" t="str">
            <v>K</v>
          </cell>
          <cell r="AM15" t="str">
            <v>L</v>
          </cell>
        </row>
        <row r="16">
          <cell r="L16" t="str">
            <v>1</v>
          </cell>
          <cell r="M16" t="str">
            <v>2</v>
          </cell>
          <cell r="O16" t="str">
            <v>2a</v>
          </cell>
          <cell r="P16" t="str">
            <v>3</v>
          </cell>
          <cell r="Q16" t="str">
            <v>4</v>
          </cell>
          <cell r="S16" t="str">
            <v>5</v>
          </cell>
          <cell r="T16" t="str">
            <v>6</v>
          </cell>
          <cell r="U16" t="str">
            <v>7</v>
          </cell>
          <cell r="V16" t="str">
            <v>8</v>
          </cell>
          <cell r="W16" t="str">
            <v>9</v>
          </cell>
          <cell r="X16" t="str">
            <v>10</v>
          </cell>
          <cell r="Y16" t="str">
            <v>11</v>
          </cell>
          <cell r="Z16" t="str">
            <v>12</v>
          </cell>
          <cell r="AA16" t="str">
            <v>13</v>
          </cell>
          <cell r="AB16" t="str">
            <v>14</v>
          </cell>
          <cell r="AC16" t="str">
            <v>15</v>
          </cell>
          <cell r="AD16" t="str">
            <v>16</v>
          </cell>
          <cell r="AE16" t="str">
            <v>17</v>
          </cell>
          <cell r="AF16" t="str">
            <v>18</v>
          </cell>
          <cell r="AG16" t="str">
            <v>17</v>
          </cell>
          <cell r="AH16" t="str">
            <v>18</v>
          </cell>
          <cell r="AI16" t="str">
            <v>19</v>
          </cell>
          <cell r="AJ16" t="str">
            <v>20</v>
          </cell>
          <cell r="AK16" t="str">
            <v>21</v>
          </cell>
          <cell r="AL16" t="str">
            <v>22</v>
          </cell>
          <cell r="AM16" t="str">
            <v>23</v>
          </cell>
        </row>
        <row r="18">
          <cell r="L18" t="str">
            <v>1.</v>
          </cell>
          <cell r="N18" t="str">
            <v>ASPHALT MIXING PLANT</v>
          </cell>
          <cell r="O18" t="str">
            <v>E01</v>
          </cell>
          <cell r="P18">
            <v>294</v>
          </cell>
          <cell r="Q18">
            <v>50</v>
          </cell>
          <cell r="R18" t="str">
            <v>T/Jam</v>
          </cell>
          <cell r="S18">
            <v>3135000000</v>
          </cell>
          <cell r="T18">
            <v>10</v>
          </cell>
          <cell r="U18">
            <v>1500</v>
          </cell>
          <cell r="V18">
            <v>3135000000</v>
          </cell>
          <cell r="W18">
            <v>313500000</v>
          </cell>
          <cell r="X18">
            <v>0.19925206251758487</v>
          </cell>
          <cell r="Y18">
            <v>374793.12959557713</v>
          </cell>
          <cell r="Z18">
            <v>4180</v>
          </cell>
          <cell r="AA18">
            <v>378973.12959557713</v>
          </cell>
          <cell r="AB18">
            <v>0.15</v>
          </cell>
          <cell r="AC18">
            <v>0.03</v>
          </cell>
          <cell r="AD18">
            <v>2365099.7999999998</v>
          </cell>
          <cell r="AE18">
            <v>8.7499999999999994E-2</v>
          </cell>
          <cell r="AF18">
            <v>182875</v>
          </cell>
          <cell r="AG18">
            <v>0.17499999999999999</v>
          </cell>
          <cell r="AH18">
            <v>365750</v>
          </cell>
          <cell r="AI18">
            <v>12000</v>
          </cell>
          <cell r="AJ18">
            <v>26742.857142857141</v>
          </cell>
          <cell r="AK18">
            <v>3092807.6571428571</v>
          </cell>
          <cell r="AL18">
            <v>3471780.7867384343</v>
          </cell>
          <cell r="AM18" t="str">
            <v>Pek. Ringan</v>
          </cell>
        </row>
        <row r="19">
          <cell r="L19" t="str">
            <v>2.</v>
          </cell>
          <cell r="N19" t="str">
            <v>ASPHALT FINISHER</v>
          </cell>
          <cell r="O19" t="str">
            <v>E02</v>
          </cell>
          <cell r="P19">
            <v>72.400000000000006</v>
          </cell>
          <cell r="Q19">
            <v>10</v>
          </cell>
          <cell r="R19" t="str">
            <v>Ton</v>
          </cell>
          <cell r="S19">
            <v>2205000000</v>
          </cell>
          <cell r="T19">
            <v>6</v>
          </cell>
          <cell r="U19">
            <v>1400</v>
          </cell>
          <cell r="V19">
            <v>2205000000</v>
          </cell>
          <cell r="W19">
            <v>220500000</v>
          </cell>
          <cell r="X19">
            <v>0.26423690656738347</v>
          </cell>
          <cell r="Y19">
            <v>374555.81505926605</v>
          </cell>
          <cell r="Z19">
            <v>3150</v>
          </cell>
          <cell r="AA19">
            <v>377705.81505926605</v>
          </cell>
          <cell r="AB19">
            <v>0.15</v>
          </cell>
          <cell r="AC19">
            <v>0.03</v>
          </cell>
          <cell r="AD19">
            <v>98587.080000000016</v>
          </cell>
          <cell r="AE19">
            <v>6.25E-2</v>
          </cell>
          <cell r="AF19">
            <v>98437.5</v>
          </cell>
          <cell r="AG19">
            <v>0.17499999999999999</v>
          </cell>
          <cell r="AH19">
            <v>275625</v>
          </cell>
          <cell r="AI19">
            <v>12000</v>
          </cell>
          <cell r="AJ19">
            <v>8914.2857142857138</v>
          </cell>
          <cell r="AK19">
            <v>493563.86571428576</v>
          </cell>
          <cell r="AL19">
            <v>871269.68077355181</v>
          </cell>
          <cell r="AM19" t="str">
            <v>Pek. Ringan</v>
          </cell>
        </row>
        <row r="20">
          <cell r="L20" t="str">
            <v>3.</v>
          </cell>
          <cell r="N20" t="str">
            <v>ASPHALT SPRAYER</v>
          </cell>
          <cell r="O20" t="str">
            <v>E03</v>
          </cell>
          <cell r="P20">
            <v>4</v>
          </cell>
          <cell r="Q20">
            <v>850</v>
          </cell>
          <cell r="R20" t="str">
            <v>Liter</v>
          </cell>
          <cell r="S20">
            <v>87000000</v>
          </cell>
          <cell r="T20">
            <v>5</v>
          </cell>
          <cell r="U20">
            <v>2000</v>
          </cell>
          <cell r="V20">
            <v>87000000</v>
          </cell>
          <cell r="W20">
            <v>8700000</v>
          </cell>
          <cell r="X20">
            <v>0.29831555246152841</v>
          </cell>
          <cell r="Y20">
            <v>11679.053878868837</v>
          </cell>
          <cell r="Z20">
            <v>87</v>
          </cell>
          <cell r="AA20">
            <v>11766.053878868837</v>
          </cell>
          <cell r="AB20">
            <v>0.12</v>
          </cell>
          <cell r="AC20">
            <v>2.75E-2</v>
          </cell>
          <cell r="AD20">
            <v>4665.4400000000005</v>
          </cell>
          <cell r="AE20">
            <v>8.7499999999999994E-2</v>
          </cell>
          <cell r="AF20">
            <v>3806.2499999999995</v>
          </cell>
          <cell r="AG20">
            <v>0.125</v>
          </cell>
          <cell r="AH20">
            <v>5437.5</v>
          </cell>
          <cell r="AI20">
            <v>12000</v>
          </cell>
          <cell r="AJ20">
            <v>8914.2857142857138</v>
          </cell>
          <cell r="AK20">
            <v>38648.475714285712</v>
          </cell>
          <cell r="AL20">
            <v>50414.529593154548</v>
          </cell>
          <cell r="AM20" t="str">
            <v>Pek. Berat</v>
          </cell>
        </row>
        <row r="21">
          <cell r="L21" t="str">
            <v>4.</v>
          </cell>
          <cell r="N21" t="str">
            <v>BULLDOZER 100-150 HP</v>
          </cell>
          <cell r="O21" t="str">
            <v>E04</v>
          </cell>
          <cell r="P21">
            <v>155</v>
          </cell>
          <cell r="Q21" t="str">
            <v xml:space="preserve">-  </v>
          </cell>
          <cell r="R21" t="str">
            <v xml:space="preserve">-  </v>
          </cell>
          <cell r="S21">
            <v>900000000</v>
          </cell>
          <cell r="T21">
            <v>5</v>
          </cell>
          <cell r="U21">
            <v>2000</v>
          </cell>
          <cell r="V21">
            <v>900000000</v>
          </cell>
          <cell r="W21">
            <v>90000000</v>
          </cell>
          <cell r="X21">
            <v>0.29831555246152841</v>
          </cell>
          <cell r="Y21">
            <v>120817.79874691901</v>
          </cell>
          <cell r="Z21">
            <v>900</v>
          </cell>
          <cell r="AA21">
            <v>121717.79874691901</v>
          </cell>
          <cell r="AB21">
            <v>0.12</v>
          </cell>
          <cell r="AC21">
            <v>2.75E-2</v>
          </cell>
          <cell r="AD21">
            <v>180785.8</v>
          </cell>
          <cell r="AE21">
            <v>8.7499999999999994E-2</v>
          </cell>
          <cell r="AF21">
            <v>39375</v>
          </cell>
          <cell r="AG21">
            <v>0.125</v>
          </cell>
          <cell r="AH21">
            <v>56250</v>
          </cell>
          <cell r="AI21">
            <v>12000</v>
          </cell>
          <cell r="AJ21">
            <v>8914.2857142857138</v>
          </cell>
          <cell r="AK21">
            <v>297325.08571428573</v>
          </cell>
          <cell r="AL21">
            <v>419042.88446120475</v>
          </cell>
          <cell r="AM21" t="str">
            <v>Pek. Berat</v>
          </cell>
        </row>
        <row r="22">
          <cell r="L22" t="str">
            <v>5.</v>
          </cell>
          <cell r="N22" t="str">
            <v>COMPRESSOR 4000-6500 L\M</v>
          </cell>
          <cell r="O22" t="str">
            <v>E05</v>
          </cell>
          <cell r="P22">
            <v>60</v>
          </cell>
          <cell r="Q22">
            <v>5000</v>
          </cell>
          <cell r="R22">
            <v>5000</v>
          </cell>
          <cell r="S22">
            <v>110000000</v>
          </cell>
          <cell r="T22">
            <v>5</v>
          </cell>
          <cell r="U22">
            <v>2000</v>
          </cell>
          <cell r="V22">
            <v>110000000</v>
          </cell>
          <cell r="W22">
            <v>11000000</v>
          </cell>
          <cell r="X22">
            <v>0.29831555246152841</v>
          </cell>
          <cell r="Y22">
            <v>14766.619846845657</v>
          </cell>
          <cell r="Z22">
            <v>110</v>
          </cell>
          <cell r="AA22">
            <v>14876.619846845657</v>
          </cell>
          <cell r="AB22">
            <v>0.12</v>
          </cell>
          <cell r="AC22">
            <v>2.75E-2</v>
          </cell>
          <cell r="AD22">
            <v>69981.600000000006</v>
          </cell>
          <cell r="AE22">
            <v>8.7499999999999994E-2</v>
          </cell>
          <cell r="AF22">
            <v>4812.5</v>
          </cell>
          <cell r="AG22">
            <v>0.125</v>
          </cell>
          <cell r="AH22">
            <v>6875</v>
          </cell>
          <cell r="AI22">
            <v>12000</v>
          </cell>
          <cell r="AJ22">
            <v>8914.2857142857138</v>
          </cell>
          <cell r="AK22">
            <v>102583.38571428572</v>
          </cell>
          <cell r="AL22">
            <v>117460.00556113137</v>
          </cell>
          <cell r="AM22" t="str">
            <v>Pek. Berat</v>
          </cell>
        </row>
        <row r="23">
          <cell r="L23" t="str">
            <v>6.</v>
          </cell>
          <cell r="N23" t="str">
            <v>CONCRETE MIXER 0.3-0.6 M3</v>
          </cell>
          <cell r="O23" t="str">
            <v>E06</v>
          </cell>
          <cell r="P23">
            <v>20</v>
          </cell>
          <cell r="Q23">
            <v>500</v>
          </cell>
          <cell r="R23" t="str">
            <v>Liter</v>
          </cell>
          <cell r="S23">
            <v>175500000</v>
          </cell>
          <cell r="T23">
            <v>2</v>
          </cell>
          <cell r="U23">
            <v>1500</v>
          </cell>
          <cell r="V23">
            <v>175500000</v>
          </cell>
          <cell r="W23">
            <v>17550000</v>
          </cell>
          <cell r="X23">
            <v>0.61511627906976774</v>
          </cell>
          <cell r="Y23">
            <v>64771.744186046541</v>
          </cell>
          <cell r="Z23">
            <v>234</v>
          </cell>
          <cell r="AA23">
            <v>65005.744186046541</v>
          </cell>
          <cell r="AB23">
            <v>0.15</v>
          </cell>
          <cell r="AC23">
            <v>0.03</v>
          </cell>
          <cell r="AD23">
            <v>27234</v>
          </cell>
          <cell r="AE23">
            <v>8.7499999999999994E-2</v>
          </cell>
          <cell r="AF23">
            <v>10237.499999999998</v>
          </cell>
          <cell r="AG23">
            <v>0.17499999999999999</v>
          </cell>
          <cell r="AH23">
            <v>20474.999999999996</v>
          </cell>
          <cell r="AI23">
            <v>12000</v>
          </cell>
          <cell r="AJ23">
            <v>8914.2857142857138</v>
          </cell>
          <cell r="AK23">
            <v>78860.78571428571</v>
          </cell>
          <cell r="AL23">
            <v>143866.52990033224</v>
          </cell>
          <cell r="AM23" t="str">
            <v>Pek. Ringan</v>
          </cell>
        </row>
        <row r="24">
          <cell r="L24" t="str">
            <v>7.</v>
          </cell>
          <cell r="N24" t="str">
            <v>CRANE 10-15 TON</v>
          </cell>
          <cell r="O24" t="str">
            <v>E07</v>
          </cell>
          <cell r="P24">
            <v>138</v>
          </cell>
          <cell r="Q24">
            <v>15</v>
          </cell>
          <cell r="R24" t="str">
            <v>Ton</v>
          </cell>
          <cell r="S24">
            <v>1488000000</v>
          </cell>
          <cell r="T24">
            <v>5</v>
          </cell>
          <cell r="U24">
            <v>2000</v>
          </cell>
          <cell r="V24">
            <v>1488000000</v>
          </cell>
          <cell r="W24">
            <v>148800000</v>
          </cell>
          <cell r="X24">
            <v>0.29831555246152841</v>
          </cell>
          <cell r="Y24">
            <v>199752.09392823942</v>
          </cell>
          <cell r="Z24">
            <v>1488</v>
          </cell>
          <cell r="AA24">
            <v>201240.09392823942</v>
          </cell>
          <cell r="AB24">
            <v>0.12</v>
          </cell>
          <cell r="AC24">
            <v>2.75E-2</v>
          </cell>
          <cell r="AD24">
            <v>160957.68</v>
          </cell>
          <cell r="AE24">
            <v>8.7499999999999994E-2</v>
          </cell>
          <cell r="AF24">
            <v>65099.999999999993</v>
          </cell>
          <cell r="AG24">
            <v>0.125</v>
          </cell>
          <cell r="AH24">
            <v>93000</v>
          </cell>
          <cell r="AI24">
            <v>12000</v>
          </cell>
          <cell r="AJ24">
            <v>8914.2857142857138</v>
          </cell>
          <cell r="AK24">
            <v>339971.96571428573</v>
          </cell>
          <cell r="AL24">
            <v>541212.05964252516</v>
          </cell>
          <cell r="AM24" t="str">
            <v>Pek. Berat</v>
          </cell>
        </row>
        <row r="25">
          <cell r="L25" t="str">
            <v>8.</v>
          </cell>
          <cell r="N25" t="str">
            <v>DUMP TRUCK 3.5 TON</v>
          </cell>
          <cell r="O25" t="str">
            <v>E08</v>
          </cell>
          <cell r="P25">
            <v>100</v>
          </cell>
          <cell r="Q25">
            <v>10</v>
          </cell>
          <cell r="R25" t="str">
            <v>Ton</v>
          </cell>
          <cell r="S25">
            <v>120000000</v>
          </cell>
          <cell r="T25">
            <v>5</v>
          </cell>
          <cell r="U25">
            <v>2000</v>
          </cell>
          <cell r="V25">
            <v>120000000</v>
          </cell>
          <cell r="W25">
            <v>12000000</v>
          </cell>
          <cell r="X25">
            <v>0.29831555246152841</v>
          </cell>
          <cell r="Y25">
            <v>16109.039832922535</v>
          </cell>
          <cell r="Z25">
            <v>120</v>
          </cell>
          <cell r="AA25">
            <v>16229.039832922535</v>
          </cell>
          <cell r="AB25">
            <v>0.12</v>
          </cell>
          <cell r="AC25">
            <v>2.75E-2</v>
          </cell>
          <cell r="AD25">
            <v>116636</v>
          </cell>
          <cell r="AE25">
            <v>8.7499999999999994E-2</v>
          </cell>
          <cell r="AF25">
            <v>5250</v>
          </cell>
          <cell r="AG25">
            <v>0.125</v>
          </cell>
          <cell r="AH25">
            <v>7500</v>
          </cell>
          <cell r="AI25">
            <v>12000</v>
          </cell>
          <cell r="AJ25">
            <v>8914.2857142857138</v>
          </cell>
          <cell r="AK25">
            <v>150300.28571428571</v>
          </cell>
          <cell r="AL25">
            <v>166529.32554720825</v>
          </cell>
          <cell r="AM25" t="str">
            <v>Pek. Berat</v>
          </cell>
        </row>
        <row r="26">
          <cell r="L26" t="str">
            <v>9.</v>
          </cell>
          <cell r="N26" t="str">
            <v>DUMP TRUCK 10 TON</v>
          </cell>
          <cell r="O26" t="str">
            <v>E09</v>
          </cell>
          <cell r="P26">
            <v>190</v>
          </cell>
          <cell r="Q26">
            <v>10</v>
          </cell>
          <cell r="R26" t="str">
            <v>Ton</v>
          </cell>
          <cell r="S26">
            <v>250000000</v>
          </cell>
          <cell r="T26">
            <v>5</v>
          </cell>
          <cell r="U26">
            <v>2000</v>
          </cell>
          <cell r="V26">
            <v>250000000</v>
          </cell>
          <cell r="W26">
            <v>25000000</v>
          </cell>
          <cell r="X26">
            <v>0.29831555246152841</v>
          </cell>
          <cell r="Y26">
            <v>33560.499651921942</v>
          </cell>
          <cell r="Z26">
            <v>250</v>
          </cell>
          <cell r="AA26">
            <v>33810.499651921942</v>
          </cell>
          <cell r="AB26">
            <v>0.12</v>
          </cell>
          <cell r="AC26">
            <v>2.5000000000000001E-2</v>
          </cell>
          <cell r="AD26">
            <v>211158.40000000002</v>
          </cell>
          <cell r="AE26">
            <v>6.25E-2</v>
          </cell>
          <cell r="AF26">
            <v>7812.5</v>
          </cell>
          <cell r="AG26">
            <v>0.125</v>
          </cell>
          <cell r="AH26">
            <v>15625</v>
          </cell>
          <cell r="AI26">
            <v>12000</v>
          </cell>
          <cell r="AJ26">
            <v>8914.2857142857138</v>
          </cell>
          <cell r="AK26">
            <v>255510.18571428573</v>
          </cell>
          <cell r="AL26">
            <v>289320.68536620768</v>
          </cell>
          <cell r="AM26" t="str">
            <v>Pek. Berat</v>
          </cell>
        </row>
        <row r="27">
          <cell r="L27" t="str">
            <v>10.</v>
          </cell>
          <cell r="N27" t="str">
            <v>EXCAVATOR 80-140 HP</v>
          </cell>
          <cell r="O27" t="str">
            <v>E10</v>
          </cell>
          <cell r="P27">
            <v>133</v>
          </cell>
          <cell r="Q27">
            <v>0.93</v>
          </cell>
          <cell r="R27" t="str">
            <v>M3</v>
          </cell>
          <cell r="S27">
            <v>650000000</v>
          </cell>
          <cell r="T27">
            <v>5</v>
          </cell>
          <cell r="U27">
            <v>2000</v>
          </cell>
          <cell r="V27">
            <v>650000000</v>
          </cell>
          <cell r="W27">
            <v>65000000</v>
          </cell>
          <cell r="X27">
            <v>0.29831555246152841</v>
          </cell>
          <cell r="Y27">
            <v>87257.29909499707</v>
          </cell>
          <cell r="Z27">
            <v>650</v>
          </cell>
          <cell r="AA27">
            <v>87907.29909499707</v>
          </cell>
          <cell r="AB27">
            <v>0.12</v>
          </cell>
          <cell r="AC27">
            <v>2.75E-2</v>
          </cell>
          <cell r="AD27">
            <v>155125.88</v>
          </cell>
          <cell r="AE27">
            <v>8.7499999999999994E-2</v>
          </cell>
          <cell r="AF27">
            <v>28437.5</v>
          </cell>
          <cell r="AG27">
            <v>0.125</v>
          </cell>
          <cell r="AH27">
            <v>40625</v>
          </cell>
          <cell r="AI27">
            <v>12000</v>
          </cell>
          <cell r="AJ27">
            <v>8914.2857142857138</v>
          </cell>
          <cell r="AK27">
            <v>245102.66571428571</v>
          </cell>
          <cell r="AL27">
            <v>333009.9648092828</v>
          </cell>
          <cell r="AM27" t="str">
            <v>Pek. Berat</v>
          </cell>
        </row>
        <row r="28">
          <cell r="L28" t="str">
            <v>11.</v>
          </cell>
          <cell r="N28" t="str">
            <v>FLAT BED TRUCK 3-4 M3</v>
          </cell>
          <cell r="O28" t="str">
            <v>E11</v>
          </cell>
          <cell r="P28">
            <v>190</v>
          </cell>
          <cell r="Q28">
            <v>10</v>
          </cell>
          <cell r="R28" t="str">
            <v>ton</v>
          </cell>
          <cell r="S28">
            <v>330800000</v>
          </cell>
          <cell r="T28">
            <v>5</v>
          </cell>
          <cell r="U28">
            <v>2000</v>
          </cell>
          <cell r="V28">
            <v>330800000</v>
          </cell>
          <cell r="W28">
            <v>33080000</v>
          </cell>
          <cell r="X28">
            <v>0.29831555246152841</v>
          </cell>
          <cell r="Y28">
            <v>44407.253139423119</v>
          </cell>
          <cell r="Z28">
            <v>330.8</v>
          </cell>
          <cell r="AA28">
            <v>44738.053139423122</v>
          </cell>
          <cell r="AB28">
            <v>0.12</v>
          </cell>
          <cell r="AC28">
            <v>2.75E-2</v>
          </cell>
          <cell r="AD28">
            <v>221608.4</v>
          </cell>
          <cell r="AE28">
            <v>8.7499999999999994E-2</v>
          </cell>
          <cell r="AF28">
            <v>14472.5</v>
          </cell>
          <cell r="AG28">
            <v>0.125</v>
          </cell>
          <cell r="AH28">
            <v>20675</v>
          </cell>
          <cell r="AI28">
            <v>12000</v>
          </cell>
          <cell r="AJ28">
            <v>8914.2857142857138</v>
          </cell>
          <cell r="AK28">
            <v>277670.18571428576</v>
          </cell>
          <cell r="AL28">
            <v>322408.2388537089</v>
          </cell>
          <cell r="AM28" t="str">
            <v>Pek. Berat</v>
          </cell>
        </row>
        <row r="29">
          <cell r="L29" t="str">
            <v>12.</v>
          </cell>
          <cell r="N29" t="str">
            <v>GENERATOR SET</v>
          </cell>
          <cell r="O29" t="str">
            <v>E12</v>
          </cell>
          <cell r="P29">
            <v>180</v>
          </cell>
          <cell r="Q29">
            <v>135</v>
          </cell>
          <cell r="R29" t="str">
            <v>KVA</v>
          </cell>
          <cell r="S29">
            <v>207000000</v>
          </cell>
          <cell r="T29">
            <v>5</v>
          </cell>
          <cell r="U29">
            <v>2000</v>
          </cell>
          <cell r="V29">
            <v>207000000</v>
          </cell>
          <cell r="W29">
            <v>20700000</v>
          </cell>
          <cell r="X29">
            <v>0.29831555246152841</v>
          </cell>
          <cell r="Y29">
            <v>27788.093711791371</v>
          </cell>
          <cell r="Z29">
            <v>207</v>
          </cell>
          <cell r="AA29">
            <v>27995.093711791371</v>
          </cell>
          <cell r="AB29">
            <v>0.12</v>
          </cell>
          <cell r="AC29">
            <v>2.75E-2</v>
          </cell>
          <cell r="AD29">
            <v>209944.8</v>
          </cell>
          <cell r="AE29">
            <v>8.7499999999999994E-2</v>
          </cell>
          <cell r="AF29">
            <v>9056.25</v>
          </cell>
          <cell r="AG29">
            <v>0.125</v>
          </cell>
          <cell r="AH29">
            <v>12937.5</v>
          </cell>
          <cell r="AI29">
            <v>12000</v>
          </cell>
          <cell r="AJ29">
            <v>8914.2857142857138</v>
          </cell>
          <cell r="AK29">
            <v>252852.8357142857</v>
          </cell>
          <cell r="AL29">
            <v>280847.92942607705</v>
          </cell>
          <cell r="AM29" t="str">
            <v>Pek. Berat</v>
          </cell>
        </row>
        <row r="30">
          <cell r="L30" t="str">
            <v>13.</v>
          </cell>
          <cell r="N30" t="str">
            <v>MOTOR GRADER &gt;100 HP</v>
          </cell>
          <cell r="O30" t="str">
            <v>E13</v>
          </cell>
          <cell r="P30">
            <v>135</v>
          </cell>
          <cell r="Q30">
            <v>10800</v>
          </cell>
          <cell r="R30">
            <v>10800</v>
          </cell>
          <cell r="S30">
            <v>676000000</v>
          </cell>
          <cell r="T30">
            <v>5</v>
          </cell>
          <cell r="U30">
            <v>2000</v>
          </cell>
          <cell r="V30">
            <v>676000000</v>
          </cell>
          <cell r="W30">
            <v>67600000</v>
          </cell>
          <cell r="X30">
            <v>0.29831555246152841</v>
          </cell>
          <cell r="Y30">
            <v>90747.591058796941</v>
          </cell>
          <cell r="Z30">
            <v>676</v>
          </cell>
          <cell r="AA30">
            <v>91423.591058796941</v>
          </cell>
          <cell r="AB30">
            <v>0.12</v>
          </cell>
          <cell r="AC30">
            <v>2.5000000000000001E-2</v>
          </cell>
          <cell r="AD30">
            <v>150033.59999999998</v>
          </cell>
          <cell r="AE30">
            <v>8.7499999999999994E-2</v>
          </cell>
          <cell r="AF30">
            <v>29574.999999999996</v>
          </cell>
          <cell r="AG30">
            <v>0.125</v>
          </cell>
          <cell r="AH30">
            <v>42250</v>
          </cell>
          <cell r="AI30">
            <v>12000</v>
          </cell>
          <cell r="AJ30">
            <v>8914.2857142857138</v>
          </cell>
          <cell r="AK30">
            <v>242772.88571428569</v>
          </cell>
          <cell r="AL30">
            <v>334196.47677308263</v>
          </cell>
          <cell r="AM30" t="str">
            <v>Pek. Berat</v>
          </cell>
        </row>
        <row r="31">
          <cell r="L31" t="str">
            <v>14.</v>
          </cell>
          <cell r="N31" t="str">
            <v>TRACK LOADER 75-100 HP</v>
          </cell>
          <cell r="O31" t="str">
            <v>E14</v>
          </cell>
          <cell r="P31">
            <v>70</v>
          </cell>
          <cell r="Q31">
            <v>0.8</v>
          </cell>
          <cell r="R31" t="str">
            <v>M3</v>
          </cell>
          <cell r="S31">
            <v>542000000</v>
          </cell>
          <cell r="T31">
            <v>5</v>
          </cell>
          <cell r="U31">
            <v>2000</v>
          </cell>
          <cell r="V31">
            <v>542000000</v>
          </cell>
          <cell r="W31">
            <v>54200000</v>
          </cell>
          <cell r="X31">
            <v>0.29831555246152841</v>
          </cell>
          <cell r="Y31">
            <v>72759.163245366784</v>
          </cell>
          <cell r="Z31">
            <v>542</v>
          </cell>
          <cell r="AA31">
            <v>73301.163245366784</v>
          </cell>
          <cell r="AB31">
            <v>0.12</v>
          </cell>
          <cell r="AC31">
            <v>2.75E-2</v>
          </cell>
          <cell r="AD31">
            <v>81645.200000000012</v>
          </cell>
          <cell r="AE31">
            <v>8.7499999999999994E-2</v>
          </cell>
          <cell r="AF31">
            <v>23712.5</v>
          </cell>
          <cell r="AG31">
            <v>0.125</v>
          </cell>
          <cell r="AH31">
            <v>33875</v>
          </cell>
          <cell r="AI31">
            <v>12000</v>
          </cell>
          <cell r="AJ31">
            <v>8914.2857142857138</v>
          </cell>
          <cell r="AK31">
            <v>160146.98571428572</v>
          </cell>
          <cell r="AL31">
            <v>233448.14895965252</v>
          </cell>
          <cell r="AM31" t="str">
            <v>Pek. Berat</v>
          </cell>
        </row>
        <row r="32">
          <cell r="L32" t="str">
            <v>15.</v>
          </cell>
          <cell r="N32" t="str">
            <v>WHEEL LOADER 1.0-1.6 M3</v>
          </cell>
          <cell r="O32" t="str">
            <v>E15</v>
          </cell>
          <cell r="P32">
            <v>96</v>
          </cell>
          <cell r="Q32">
            <v>1.5</v>
          </cell>
          <cell r="R32" t="str">
            <v>M3</v>
          </cell>
          <cell r="S32">
            <v>564000000</v>
          </cell>
          <cell r="T32">
            <v>5</v>
          </cell>
          <cell r="U32">
            <v>2000</v>
          </cell>
          <cell r="V32">
            <v>564000000</v>
          </cell>
          <cell r="W32">
            <v>56400000</v>
          </cell>
          <cell r="X32">
            <v>0.29831555246152841</v>
          </cell>
          <cell r="Y32">
            <v>75712.487214735913</v>
          </cell>
          <cell r="Z32">
            <v>564</v>
          </cell>
          <cell r="AA32">
            <v>76276.487214735913</v>
          </cell>
          <cell r="AB32">
            <v>0.12</v>
          </cell>
          <cell r="AC32">
            <v>2.75E-2</v>
          </cell>
          <cell r="AD32">
            <v>111970.56</v>
          </cell>
          <cell r="AE32">
            <v>8.7499999999999994E-2</v>
          </cell>
          <cell r="AF32">
            <v>24675</v>
          </cell>
          <cell r="AG32">
            <v>0.125</v>
          </cell>
          <cell r="AH32">
            <v>35250</v>
          </cell>
          <cell r="AI32">
            <v>12000</v>
          </cell>
          <cell r="AJ32">
            <v>8914.2857142857138</v>
          </cell>
          <cell r="AK32">
            <v>192809.84571428571</v>
          </cell>
          <cell r="AL32">
            <v>269086.33292902162</v>
          </cell>
          <cell r="AM32" t="str">
            <v>Pek. Berat</v>
          </cell>
        </row>
        <row r="33">
          <cell r="L33" t="str">
            <v>16.</v>
          </cell>
          <cell r="N33" t="str">
            <v>THREE WHEEL ROLLER 6-8 T</v>
          </cell>
          <cell r="O33" t="str">
            <v>E16</v>
          </cell>
          <cell r="P33">
            <v>55</v>
          </cell>
          <cell r="Q33">
            <v>8</v>
          </cell>
          <cell r="R33" t="str">
            <v>Ton</v>
          </cell>
          <cell r="S33">
            <v>350000000</v>
          </cell>
          <cell r="T33">
            <v>5</v>
          </cell>
          <cell r="U33">
            <v>2000</v>
          </cell>
          <cell r="V33">
            <v>350000000</v>
          </cell>
          <cell r="W33">
            <v>35000000</v>
          </cell>
          <cell r="X33">
            <v>0.29831555246152841</v>
          </cell>
          <cell r="Y33">
            <v>46984.69951269072</v>
          </cell>
          <cell r="Z33">
            <v>350</v>
          </cell>
          <cell r="AA33">
            <v>47334.69951269072</v>
          </cell>
          <cell r="AB33">
            <v>0.12</v>
          </cell>
          <cell r="AC33">
            <v>2.75E-2</v>
          </cell>
          <cell r="AD33">
            <v>64149.8</v>
          </cell>
          <cell r="AE33">
            <v>8.7499999999999994E-2</v>
          </cell>
          <cell r="AF33">
            <v>15312.499999999998</v>
          </cell>
          <cell r="AG33">
            <v>0.125</v>
          </cell>
          <cell r="AH33">
            <v>21875</v>
          </cell>
          <cell r="AI33">
            <v>12000</v>
          </cell>
          <cell r="AJ33">
            <v>8914.2857142857138</v>
          </cell>
          <cell r="AK33">
            <v>122251.58571428571</v>
          </cell>
          <cell r="AL33">
            <v>169586.28522697644</v>
          </cell>
          <cell r="AM33" t="str">
            <v>Pek. Berat</v>
          </cell>
        </row>
        <row r="34">
          <cell r="L34" t="str">
            <v>17.</v>
          </cell>
          <cell r="N34" t="str">
            <v>TANDEM ROLLER 6-8 T.</v>
          </cell>
          <cell r="O34" t="str">
            <v>E17</v>
          </cell>
          <cell r="P34">
            <v>82</v>
          </cell>
          <cell r="Q34">
            <v>8.1</v>
          </cell>
          <cell r="R34" t="str">
            <v>Ton</v>
          </cell>
          <cell r="S34">
            <v>396000000</v>
          </cell>
          <cell r="T34">
            <v>5</v>
          </cell>
          <cell r="U34">
            <v>2000</v>
          </cell>
          <cell r="V34">
            <v>396000000</v>
          </cell>
          <cell r="W34">
            <v>39600000</v>
          </cell>
          <cell r="X34">
            <v>0.29831555246152841</v>
          </cell>
          <cell r="Y34">
            <v>53159.831448644363</v>
          </cell>
          <cell r="Z34">
            <v>396</v>
          </cell>
          <cell r="AA34">
            <v>53555.831448644363</v>
          </cell>
          <cell r="AB34">
            <v>0.12</v>
          </cell>
          <cell r="AC34">
            <v>2.75E-2</v>
          </cell>
          <cell r="AD34">
            <v>95641.51999999999</v>
          </cell>
          <cell r="AE34">
            <v>8.7499999999999994E-2</v>
          </cell>
          <cell r="AF34">
            <v>17325</v>
          </cell>
          <cell r="AG34">
            <v>0.125</v>
          </cell>
          <cell r="AH34">
            <v>24750</v>
          </cell>
          <cell r="AI34">
            <v>12000</v>
          </cell>
          <cell r="AJ34">
            <v>8914.2857142857138</v>
          </cell>
          <cell r="AK34">
            <v>158630.8057142857</v>
          </cell>
          <cell r="AL34">
            <v>212186.63716293007</v>
          </cell>
          <cell r="AM34" t="str">
            <v>Pek. Berat</v>
          </cell>
        </row>
        <row r="35">
          <cell r="L35" t="str">
            <v>18.</v>
          </cell>
          <cell r="N35" t="str">
            <v>TIRE ROLLER 8-10 T.</v>
          </cell>
          <cell r="O35" t="str">
            <v>E18</v>
          </cell>
          <cell r="P35">
            <v>100.5</v>
          </cell>
          <cell r="Q35">
            <v>9</v>
          </cell>
          <cell r="R35" t="str">
            <v>Ton</v>
          </cell>
          <cell r="S35">
            <v>441000000</v>
          </cell>
          <cell r="T35">
            <v>5</v>
          </cell>
          <cell r="U35">
            <v>2000</v>
          </cell>
          <cell r="V35">
            <v>441000000</v>
          </cell>
          <cell r="W35">
            <v>44100000</v>
          </cell>
          <cell r="X35">
            <v>0.29831555246152841</v>
          </cell>
          <cell r="Y35">
            <v>59200.721385990313</v>
          </cell>
          <cell r="Z35">
            <v>441</v>
          </cell>
          <cell r="AA35">
            <v>59641.721385990313</v>
          </cell>
          <cell r="AB35">
            <v>0.12</v>
          </cell>
          <cell r="AC35">
            <v>2.75E-2</v>
          </cell>
          <cell r="AD35">
            <v>117219.18</v>
          </cell>
          <cell r="AE35">
            <v>8.7499999999999994E-2</v>
          </cell>
          <cell r="AF35">
            <v>19293.75</v>
          </cell>
          <cell r="AG35">
            <v>0.125</v>
          </cell>
          <cell r="AH35">
            <v>27562.5</v>
          </cell>
          <cell r="AI35">
            <v>12000</v>
          </cell>
          <cell r="AJ35">
            <v>8914.2857142857138</v>
          </cell>
          <cell r="AK35">
            <v>184989.7157142857</v>
          </cell>
          <cell r="AL35">
            <v>244631.437100276</v>
          </cell>
          <cell r="AM35" t="str">
            <v>Pek. Berat</v>
          </cell>
        </row>
        <row r="36">
          <cell r="L36" t="str">
            <v>19.</v>
          </cell>
          <cell r="N36" t="str">
            <v>VIBRATORY ROLLER 5-8 T.</v>
          </cell>
          <cell r="O36" t="str">
            <v>E19</v>
          </cell>
          <cell r="P36">
            <v>82</v>
          </cell>
          <cell r="Q36">
            <v>7.05</v>
          </cell>
          <cell r="R36" t="str">
            <v>Ton</v>
          </cell>
          <cell r="S36">
            <v>450000000</v>
          </cell>
          <cell r="T36">
            <v>5</v>
          </cell>
          <cell r="U36">
            <v>2000</v>
          </cell>
          <cell r="V36">
            <v>450000000</v>
          </cell>
          <cell r="W36">
            <v>45000000</v>
          </cell>
          <cell r="X36">
            <v>0.29831555246152841</v>
          </cell>
          <cell r="Y36">
            <v>60408.899373459506</v>
          </cell>
          <cell r="Z36">
            <v>450</v>
          </cell>
          <cell r="AA36">
            <v>60858.899373459506</v>
          </cell>
          <cell r="AB36">
            <v>0.12</v>
          </cell>
          <cell r="AC36">
            <v>2.75E-2</v>
          </cell>
          <cell r="AD36">
            <v>95641.51999999999</v>
          </cell>
          <cell r="AE36">
            <v>8.7499999999999994E-2</v>
          </cell>
          <cell r="AF36">
            <v>19687.5</v>
          </cell>
          <cell r="AG36">
            <v>0.125</v>
          </cell>
          <cell r="AH36">
            <v>28125</v>
          </cell>
          <cell r="AI36">
            <v>12000</v>
          </cell>
          <cell r="AJ36">
            <v>8914.2857142857138</v>
          </cell>
          <cell r="AK36">
            <v>164368.3057142857</v>
          </cell>
          <cell r="AL36">
            <v>225227.20508774521</v>
          </cell>
          <cell r="AM36" t="str">
            <v>Pek. Berat</v>
          </cell>
        </row>
        <row r="37">
          <cell r="L37" t="str">
            <v>20.</v>
          </cell>
          <cell r="N37" t="str">
            <v>CONCRETE VIBRATOR</v>
          </cell>
          <cell r="O37" t="str">
            <v>E20</v>
          </cell>
          <cell r="P37">
            <v>5.5</v>
          </cell>
          <cell r="Q37">
            <v>25</v>
          </cell>
          <cell r="R37">
            <v>25</v>
          </cell>
          <cell r="S37">
            <v>4000000</v>
          </cell>
          <cell r="T37">
            <v>4</v>
          </cell>
          <cell r="U37">
            <v>1000</v>
          </cell>
          <cell r="V37">
            <v>4000000</v>
          </cell>
          <cell r="W37">
            <v>400000</v>
          </cell>
          <cell r="X37">
            <v>0.35026535159085798</v>
          </cell>
          <cell r="Y37">
            <v>1260.9552657270888</v>
          </cell>
          <cell r="Z37">
            <v>8</v>
          </cell>
          <cell r="AA37">
            <v>1268.9552657270888</v>
          </cell>
          <cell r="AB37">
            <v>0.15</v>
          </cell>
          <cell r="AC37">
            <v>0.03</v>
          </cell>
          <cell r="AD37">
            <v>7489.3499999999995</v>
          </cell>
          <cell r="AE37">
            <v>6.25E-2</v>
          </cell>
          <cell r="AF37">
            <v>250</v>
          </cell>
          <cell r="AG37">
            <v>0.17499999999999999</v>
          </cell>
          <cell r="AH37">
            <v>700</v>
          </cell>
          <cell r="AI37">
            <v>12000</v>
          </cell>
          <cell r="AJ37">
            <v>8914.2857142857138</v>
          </cell>
          <cell r="AK37">
            <v>29353.635714285712</v>
          </cell>
          <cell r="AL37">
            <v>30622.590980012799</v>
          </cell>
          <cell r="AM37" t="str">
            <v>Pek. Ringan</v>
          </cell>
        </row>
        <row r="38">
          <cell r="L38" t="str">
            <v>21.</v>
          </cell>
          <cell r="N38" t="str">
            <v>STONE CRUSHER</v>
          </cell>
          <cell r="O38" t="str">
            <v>E21</v>
          </cell>
          <cell r="P38">
            <v>220</v>
          </cell>
          <cell r="Q38">
            <v>50</v>
          </cell>
          <cell r="R38" t="str">
            <v>T/Jam</v>
          </cell>
          <cell r="S38">
            <v>1010989671</v>
          </cell>
          <cell r="T38">
            <v>5</v>
          </cell>
          <cell r="U38">
            <v>2000</v>
          </cell>
          <cell r="V38">
            <v>1010989671</v>
          </cell>
          <cell r="W38">
            <v>101098967.10000001</v>
          </cell>
          <cell r="X38">
            <v>0.29831555246152841</v>
          </cell>
          <cell r="Y38">
            <v>135717.27400676874</v>
          </cell>
          <cell r="Z38">
            <v>1010.9896709999999</v>
          </cell>
          <cell r="AA38">
            <v>136728.26367776873</v>
          </cell>
          <cell r="AB38">
            <v>0.12</v>
          </cell>
          <cell r="AC38">
            <v>2.75E-2</v>
          </cell>
          <cell r="AD38">
            <v>256599.2</v>
          </cell>
          <cell r="AE38">
            <v>8.7499999999999994E-2</v>
          </cell>
          <cell r="AF38">
            <v>44230.798106249997</v>
          </cell>
          <cell r="AG38">
            <v>0.125</v>
          </cell>
          <cell r="AH38">
            <v>63186.854437499998</v>
          </cell>
          <cell r="AI38">
            <v>12000</v>
          </cell>
          <cell r="AJ38">
            <v>17828.571428571428</v>
          </cell>
          <cell r="AK38">
            <v>393845.42397232144</v>
          </cell>
          <cell r="AL38">
            <v>530573.6876500902</v>
          </cell>
          <cell r="AM38" t="str">
            <v>Pek. Berat</v>
          </cell>
        </row>
        <row r="39">
          <cell r="L39" t="str">
            <v>22.</v>
          </cell>
          <cell r="N39" t="str">
            <v>WATER PUMP 70-100 mm</v>
          </cell>
          <cell r="O39" t="str">
            <v>E22</v>
          </cell>
          <cell r="P39">
            <v>6</v>
          </cell>
          <cell r="Q39" t="str">
            <v xml:space="preserve">-  </v>
          </cell>
          <cell r="R39" t="str">
            <v xml:space="preserve">-  </v>
          </cell>
          <cell r="S39">
            <v>5000000</v>
          </cell>
          <cell r="T39">
            <v>3</v>
          </cell>
          <cell r="U39">
            <v>2000</v>
          </cell>
          <cell r="V39">
            <v>5000000</v>
          </cell>
          <cell r="W39">
            <v>500000</v>
          </cell>
          <cell r="X39">
            <v>0.43797696184305279</v>
          </cell>
          <cell r="Y39">
            <v>985.44816414686875</v>
          </cell>
          <cell r="Z39">
            <v>5</v>
          </cell>
          <cell r="AA39">
            <v>990.44816414686875</v>
          </cell>
          <cell r="AB39">
            <v>0.12</v>
          </cell>
          <cell r="AC39">
            <v>2.75E-2</v>
          </cell>
          <cell r="AD39">
            <v>6998.16</v>
          </cell>
          <cell r="AE39">
            <v>8.7499999999999994E-2</v>
          </cell>
          <cell r="AF39">
            <v>218.75</v>
          </cell>
          <cell r="AG39">
            <v>0.125</v>
          </cell>
          <cell r="AH39">
            <v>312.5</v>
          </cell>
          <cell r="AI39">
            <v>12000</v>
          </cell>
          <cell r="AJ39">
            <v>8914.2857142857138</v>
          </cell>
          <cell r="AK39">
            <v>28443.695714285714</v>
          </cell>
          <cell r="AL39">
            <v>29434.143878432584</v>
          </cell>
          <cell r="AM39" t="str">
            <v>Pek. Berat</v>
          </cell>
        </row>
        <row r="40">
          <cell r="L40" t="str">
            <v>23.</v>
          </cell>
          <cell r="N40" t="str">
            <v>WATER TANKER 3000-4500 L.</v>
          </cell>
          <cell r="O40" t="str">
            <v>E23</v>
          </cell>
          <cell r="P40">
            <v>100</v>
          </cell>
          <cell r="Q40">
            <v>4000</v>
          </cell>
          <cell r="R40" t="str">
            <v>Liter</v>
          </cell>
          <cell r="S40">
            <v>105000000</v>
          </cell>
          <cell r="T40">
            <v>5</v>
          </cell>
          <cell r="U40">
            <v>2000</v>
          </cell>
          <cell r="V40">
            <v>105000000</v>
          </cell>
          <cell r="W40">
            <v>10500000</v>
          </cell>
          <cell r="X40">
            <v>0.29831555246152841</v>
          </cell>
          <cell r="Y40">
            <v>14095.409853807216</v>
          </cell>
          <cell r="Z40">
            <v>105</v>
          </cell>
          <cell r="AA40">
            <v>14200.409853807216</v>
          </cell>
          <cell r="AB40">
            <v>0.12</v>
          </cell>
          <cell r="AC40">
            <v>2.75E-2</v>
          </cell>
          <cell r="AD40">
            <v>116636</v>
          </cell>
          <cell r="AE40">
            <v>8.7499999999999994E-2</v>
          </cell>
          <cell r="AF40">
            <v>4593.75</v>
          </cell>
          <cell r="AG40">
            <v>0.125</v>
          </cell>
          <cell r="AH40">
            <v>6562.5</v>
          </cell>
          <cell r="AI40">
            <v>12000</v>
          </cell>
          <cell r="AJ40">
            <v>8914.2857142857138</v>
          </cell>
          <cell r="AK40">
            <v>148706.53571428571</v>
          </cell>
          <cell r="AL40">
            <v>162906.94556809292</v>
          </cell>
          <cell r="AM40" t="str">
            <v>Pek. Berat</v>
          </cell>
        </row>
        <row r="41">
          <cell r="L41" t="str">
            <v>24.</v>
          </cell>
          <cell r="N41" t="str">
            <v>PEDESTRIAN ROLLER</v>
          </cell>
          <cell r="O41" t="str">
            <v>E24</v>
          </cell>
          <cell r="P41">
            <v>8.8000000000000007</v>
          </cell>
          <cell r="Q41">
            <v>835</v>
          </cell>
          <cell r="R41" t="str">
            <v>Ton</v>
          </cell>
          <cell r="S41">
            <v>150000000</v>
          </cell>
          <cell r="T41">
            <v>3</v>
          </cell>
          <cell r="U41">
            <v>2000</v>
          </cell>
          <cell r="V41">
            <v>150000000</v>
          </cell>
          <cell r="W41">
            <v>15000000</v>
          </cell>
          <cell r="X41">
            <v>0.43797696184305279</v>
          </cell>
          <cell r="Y41">
            <v>29563.444924406063</v>
          </cell>
          <cell r="Z41">
            <v>150</v>
          </cell>
          <cell r="AA41">
            <v>29713.444924406063</v>
          </cell>
          <cell r="AB41">
            <v>0.12</v>
          </cell>
          <cell r="AC41">
            <v>2.75E-2</v>
          </cell>
          <cell r="AD41">
            <v>10263.968000000001</v>
          </cell>
          <cell r="AE41">
            <v>8.7499999999999994E-2</v>
          </cell>
          <cell r="AF41">
            <v>6562.5</v>
          </cell>
          <cell r="AG41">
            <v>0.125</v>
          </cell>
          <cell r="AH41">
            <v>9375</v>
          </cell>
          <cell r="AI41">
            <v>12000</v>
          </cell>
          <cell r="AJ41">
            <v>8914.2857142857138</v>
          </cell>
          <cell r="AK41">
            <v>47115.753714285718</v>
          </cell>
          <cell r="AL41">
            <v>76829.198638691785</v>
          </cell>
          <cell r="AM41" t="str">
            <v>Pek. Berat</v>
          </cell>
        </row>
        <row r="42">
          <cell r="L42" t="str">
            <v>25.</v>
          </cell>
          <cell r="N42" t="str">
            <v>TAMPER</v>
          </cell>
          <cell r="O42" t="str">
            <v>E25</v>
          </cell>
          <cell r="P42">
            <v>4.7</v>
          </cell>
          <cell r="Q42">
            <v>121</v>
          </cell>
          <cell r="R42" t="str">
            <v>Ton</v>
          </cell>
          <cell r="S42">
            <v>17000000</v>
          </cell>
          <cell r="T42">
            <v>4</v>
          </cell>
          <cell r="U42">
            <v>1000</v>
          </cell>
          <cell r="V42">
            <v>17000000</v>
          </cell>
          <cell r="W42">
            <v>1700000</v>
          </cell>
          <cell r="X42">
            <v>0.35026535159085798</v>
          </cell>
          <cell r="Y42">
            <v>5359.0598793401268</v>
          </cell>
          <cell r="Z42">
            <v>34</v>
          </cell>
          <cell r="AA42">
            <v>5393.0598793401268</v>
          </cell>
          <cell r="AB42">
            <v>0.15</v>
          </cell>
          <cell r="AC42">
            <v>0.03</v>
          </cell>
          <cell r="AD42">
            <v>6399.99</v>
          </cell>
          <cell r="AE42">
            <v>6.25E-2</v>
          </cell>
          <cell r="AF42">
            <v>1062.5</v>
          </cell>
          <cell r="AG42">
            <v>0.17499999999999999</v>
          </cell>
          <cell r="AH42">
            <v>2975</v>
          </cell>
          <cell r="AI42">
            <v>12000</v>
          </cell>
          <cell r="AJ42">
            <v>8914.2857142857138</v>
          </cell>
          <cell r="AK42">
            <v>31351.775714285712</v>
          </cell>
          <cell r="AL42">
            <v>36744.835593625838</v>
          </cell>
          <cell r="AM42" t="str">
            <v>Pek. Ringan</v>
          </cell>
        </row>
        <row r="43">
          <cell r="L43" t="str">
            <v>26.</v>
          </cell>
          <cell r="N43" t="str">
            <v>JACK HAMMER</v>
          </cell>
          <cell r="O43" t="str">
            <v>E26</v>
          </cell>
          <cell r="P43">
            <v>0</v>
          </cell>
          <cell r="Q43">
            <v>1330</v>
          </cell>
          <cell r="R43">
            <v>1330</v>
          </cell>
          <cell r="S43">
            <v>35000000</v>
          </cell>
          <cell r="T43">
            <v>5</v>
          </cell>
          <cell r="U43">
            <v>2000</v>
          </cell>
          <cell r="V43">
            <v>35000000</v>
          </cell>
          <cell r="W43">
            <v>3500000</v>
          </cell>
          <cell r="X43">
            <v>0.29831555246152841</v>
          </cell>
          <cell r="Y43">
            <v>4698.4699512690722</v>
          </cell>
          <cell r="Z43">
            <v>35</v>
          </cell>
          <cell r="AA43">
            <v>4733.4699512690722</v>
          </cell>
          <cell r="AB43">
            <v>0.12</v>
          </cell>
          <cell r="AC43">
            <v>2.75E-2</v>
          </cell>
          <cell r="AD43">
            <v>0</v>
          </cell>
          <cell r="AE43">
            <v>8.7499999999999994E-2</v>
          </cell>
          <cell r="AF43">
            <v>1531.25</v>
          </cell>
          <cell r="AG43">
            <v>0.125</v>
          </cell>
          <cell r="AH43">
            <v>2187.5</v>
          </cell>
          <cell r="AI43">
            <v>12000</v>
          </cell>
          <cell r="AJ43">
            <v>8914.2857142857138</v>
          </cell>
          <cell r="AK43">
            <v>24633.035714285714</v>
          </cell>
          <cell r="AL43">
            <v>29366.505665554785</v>
          </cell>
          <cell r="AM43" t="str">
            <v>Pek. Berat</v>
          </cell>
        </row>
        <row r="44">
          <cell r="L44" t="str">
            <v>27.</v>
          </cell>
          <cell r="N44" t="str">
            <v>FULVI MIXER</v>
          </cell>
          <cell r="O44" t="str">
            <v>E27</v>
          </cell>
          <cell r="P44">
            <v>345</v>
          </cell>
          <cell r="Q44">
            <v>2005</v>
          </cell>
          <cell r="R44">
            <v>2005</v>
          </cell>
          <cell r="S44">
            <v>900000000</v>
          </cell>
          <cell r="T44">
            <v>4</v>
          </cell>
          <cell r="U44">
            <v>1000</v>
          </cell>
          <cell r="V44">
            <v>900000000</v>
          </cell>
          <cell r="W44">
            <v>90000000</v>
          </cell>
          <cell r="X44">
            <v>0.35026535159085798</v>
          </cell>
          <cell r="Y44">
            <v>283714.93478859495</v>
          </cell>
          <cell r="Z44">
            <v>1800</v>
          </cell>
          <cell r="AA44">
            <v>285514.93478859495</v>
          </cell>
          <cell r="AB44">
            <v>0.15</v>
          </cell>
          <cell r="AC44">
            <v>0.03</v>
          </cell>
          <cell r="AD44">
            <v>469786.5</v>
          </cell>
          <cell r="AE44">
            <v>6.25E-2</v>
          </cell>
          <cell r="AF44">
            <v>56250</v>
          </cell>
          <cell r="AG44">
            <v>0.17499999999999999</v>
          </cell>
          <cell r="AH44">
            <v>157500</v>
          </cell>
          <cell r="AI44">
            <v>12000</v>
          </cell>
          <cell r="AJ44">
            <v>8914.2857142857138</v>
          </cell>
          <cell r="AK44">
            <v>704450.78571428568</v>
          </cell>
          <cell r="AL44">
            <v>989965.72050288063</v>
          </cell>
          <cell r="AM44" t="str">
            <v>Pek. Ringan</v>
          </cell>
        </row>
        <row r="45">
          <cell r="L45" t="str">
            <v>28.</v>
          </cell>
          <cell r="N45" t="str">
            <v>CONCRETE PUMP</v>
          </cell>
          <cell r="O45" t="str">
            <v>E28</v>
          </cell>
          <cell r="P45">
            <v>100</v>
          </cell>
          <cell r="Q45">
            <v>8</v>
          </cell>
          <cell r="R45" t="str">
            <v>M3</v>
          </cell>
          <cell r="S45">
            <v>112500000</v>
          </cell>
          <cell r="T45">
            <v>6</v>
          </cell>
          <cell r="U45">
            <v>2000</v>
          </cell>
          <cell r="V45">
            <v>112500000</v>
          </cell>
          <cell r="W45">
            <v>11250000</v>
          </cell>
          <cell r="X45">
            <v>0.26423690656738347</v>
          </cell>
          <cell r="Y45">
            <v>13376.993394973788</v>
          </cell>
          <cell r="Z45">
            <v>112.5</v>
          </cell>
          <cell r="AA45">
            <v>13489.493394973788</v>
          </cell>
          <cell r="AB45">
            <v>0.12</v>
          </cell>
          <cell r="AC45">
            <v>2.75E-2</v>
          </cell>
          <cell r="AD45">
            <v>116636</v>
          </cell>
          <cell r="AE45">
            <v>8.7499999999999994E-2</v>
          </cell>
          <cell r="AF45">
            <v>4921.875</v>
          </cell>
          <cell r="AG45">
            <v>0.125</v>
          </cell>
          <cell r="AH45">
            <v>7031.25</v>
          </cell>
          <cell r="AI45">
            <v>12000</v>
          </cell>
          <cell r="AJ45">
            <v>8914.2857142857138</v>
          </cell>
          <cell r="AK45">
            <v>149503.41071428571</v>
          </cell>
          <cell r="AL45">
            <v>162992.90410925949</v>
          </cell>
          <cell r="AM45" t="str">
            <v>Pek. Berat</v>
          </cell>
        </row>
        <row r="46">
          <cell r="L46" t="str">
            <v>29.</v>
          </cell>
          <cell r="N46" t="str">
            <v>TRAILER 20 TON</v>
          </cell>
          <cell r="O46" t="str">
            <v>E29</v>
          </cell>
          <cell r="P46">
            <v>175</v>
          </cell>
          <cell r="Q46">
            <v>20</v>
          </cell>
          <cell r="R46" t="str">
            <v>Ton</v>
          </cell>
          <cell r="S46">
            <v>600000000</v>
          </cell>
          <cell r="T46">
            <v>6</v>
          </cell>
          <cell r="U46">
            <v>2000</v>
          </cell>
          <cell r="V46">
            <v>600000000</v>
          </cell>
          <cell r="W46">
            <v>60000000</v>
          </cell>
          <cell r="X46">
            <v>0.26423690656738347</v>
          </cell>
          <cell r="Y46">
            <v>71343.96477319354</v>
          </cell>
          <cell r="Z46">
            <v>600</v>
          </cell>
          <cell r="AA46">
            <v>71943.96477319354</v>
          </cell>
          <cell r="AB46">
            <v>0.12</v>
          </cell>
          <cell r="AC46">
            <v>2.75E-2</v>
          </cell>
          <cell r="AD46">
            <v>204113</v>
          </cell>
          <cell r="AE46">
            <v>8.7499999999999994E-2</v>
          </cell>
          <cell r="AF46">
            <v>26250</v>
          </cell>
          <cell r="AG46">
            <v>0.125</v>
          </cell>
          <cell r="AH46">
            <v>37500</v>
          </cell>
          <cell r="AI46">
            <v>12000</v>
          </cell>
          <cell r="AJ46">
            <v>8914.2857142857138</v>
          </cell>
          <cell r="AK46">
            <v>288777.28571428574</v>
          </cell>
          <cell r="AL46">
            <v>360721.25048747926</v>
          </cell>
          <cell r="AM46" t="str">
            <v>Pek. Berat</v>
          </cell>
        </row>
        <row r="47">
          <cell r="L47" t="str">
            <v>30</v>
          </cell>
          <cell r="N47" t="str">
            <v>PILE DRIVER + HAMMER</v>
          </cell>
          <cell r="O47" t="str">
            <v>E30</v>
          </cell>
          <cell r="P47">
            <v>25</v>
          </cell>
          <cell r="Q47">
            <v>2.5</v>
          </cell>
          <cell r="R47" t="str">
            <v>Ton</v>
          </cell>
          <cell r="S47">
            <v>875000000</v>
          </cell>
          <cell r="T47">
            <v>5</v>
          </cell>
          <cell r="U47">
            <v>2000</v>
          </cell>
          <cell r="V47">
            <v>875000000</v>
          </cell>
          <cell r="W47">
            <v>87500000</v>
          </cell>
          <cell r="X47">
            <v>0.29831555246152841</v>
          </cell>
          <cell r="Y47">
            <v>117461.74878172681</v>
          </cell>
          <cell r="Z47">
            <v>875</v>
          </cell>
          <cell r="AA47">
            <v>118336.74878172681</v>
          </cell>
          <cell r="AB47">
            <v>0.12</v>
          </cell>
          <cell r="AC47">
            <v>2.75E-2</v>
          </cell>
          <cell r="AD47">
            <v>29159</v>
          </cell>
          <cell r="AE47">
            <v>8.7499999999999994E-2</v>
          </cell>
          <cell r="AF47">
            <v>38281.25</v>
          </cell>
          <cell r="AG47">
            <v>0.125</v>
          </cell>
          <cell r="AH47">
            <v>54687.5</v>
          </cell>
          <cell r="AI47">
            <v>12000</v>
          </cell>
          <cell r="AJ47">
            <v>8914.2857142857138</v>
          </cell>
          <cell r="AK47">
            <v>143042.03571428571</v>
          </cell>
          <cell r="AL47">
            <v>261378.78449601252</v>
          </cell>
          <cell r="AM47" t="str">
            <v>Pek. Berat</v>
          </cell>
        </row>
        <row r="48">
          <cell r="L48" t="str">
            <v>31.</v>
          </cell>
          <cell r="N48" t="str">
            <v>CRANE ON TRACK 35 TON</v>
          </cell>
          <cell r="O48" t="str">
            <v>E31</v>
          </cell>
          <cell r="P48">
            <v>125</v>
          </cell>
          <cell r="Q48">
            <v>35</v>
          </cell>
          <cell r="R48" t="str">
            <v>Ton</v>
          </cell>
          <cell r="S48">
            <v>850000000</v>
          </cell>
          <cell r="T48">
            <v>6</v>
          </cell>
          <cell r="U48">
            <v>2000</v>
          </cell>
          <cell r="V48">
            <v>850000000</v>
          </cell>
          <cell r="W48">
            <v>85000000</v>
          </cell>
          <cell r="X48">
            <v>0.26423690656738347</v>
          </cell>
          <cell r="Y48">
            <v>101070.61676202418</v>
          </cell>
          <cell r="Z48">
            <v>850</v>
          </cell>
          <cell r="AA48">
            <v>101920.61676202418</v>
          </cell>
          <cell r="AB48">
            <v>0.12</v>
          </cell>
          <cell r="AC48">
            <v>2.75E-2</v>
          </cell>
          <cell r="AD48">
            <v>145795</v>
          </cell>
          <cell r="AE48">
            <v>8.7499999999999994E-2</v>
          </cell>
          <cell r="AF48">
            <v>37187.5</v>
          </cell>
          <cell r="AG48">
            <v>0.125</v>
          </cell>
          <cell r="AH48">
            <v>53125</v>
          </cell>
          <cell r="AI48">
            <v>12000</v>
          </cell>
          <cell r="AJ48">
            <v>8914.2857142857138</v>
          </cell>
          <cell r="AK48">
            <v>257021.78571428571</v>
          </cell>
          <cell r="AL48">
            <v>358942.40247630992</v>
          </cell>
          <cell r="AM48" t="str">
            <v>Pek. Berat</v>
          </cell>
        </row>
        <row r="49">
          <cell r="L49" t="str">
            <v>32.</v>
          </cell>
          <cell r="N49" t="str">
            <v>WELDING SET</v>
          </cell>
          <cell r="O49" t="str">
            <v>E32</v>
          </cell>
          <cell r="P49">
            <v>40</v>
          </cell>
          <cell r="Q49">
            <v>250</v>
          </cell>
          <cell r="R49" t="str">
            <v>Amp</v>
          </cell>
          <cell r="S49">
            <v>17500000</v>
          </cell>
          <cell r="T49">
            <v>5</v>
          </cell>
          <cell r="U49">
            <v>2000</v>
          </cell>
          <cell r="V49">
            <v>17500000</v>
          </cell>
          <cell r="W49">
            <v>1750000</v>
          </cell>
          <cell r="X49">
            <v>0.29831555246152841</v>
          </cell>
          <cell r="Y49">
            <v>2349.2349756345361</v>
          </cell>
          <cell r="Z49">
            <v>17.5</v>
          </cell>
          <cell r="AA49">
            <v>2366.7349756345361</v>
          </cell>
          <cell r="AB49">
            <v>0.12</v>
          </cell>
          <cell r="AC49">
            <v>2.75E-2</v>
          </cell>
          <cell r="AD49">
            <v>46654.400000000001</v>
          </cell>
          <cell r="AE49">
            <v>8.7499999999999994E-2</v>
          </cell>
          <cell r="AF49">
            <v>765.625</v>
          </cell>
          <cell r="AG49">
            <v>0.125</v>
          </cell>
          <cell r="AH49">
            <v>1093.75</v>
          </cell>
          <cell r="AI49">
            <v>12000</v>
          </cell>
          <cell r="AJ49">
            <v>8914.2857142857138</v>
          </cell>
          <cell r="AK49">
            <v>69428.060714285719</v>
          </cell>
          <cell r="AL49">
            <v>71794.795689920255</v>
          </cell>
          <cell r="AM49" t="str">
            <v>Pek. Berat</v>
          </cell>
        </row>
        <row r="50">
          <cell r="L50" t="str">
            <v>33.</v>
          </cell>
          <cell r="N50" t="str">
            <v>BORE PILE MACHINE</v>
          </cell>
          <cell r="O50" t="str">
            <v>E33</v>
          </cell>
          <cell r="P50">
            <v>150</v>
          </cell>
          <cell r="Q50">
            <v>2000</v>
          </cell>
          <cell r="R50" t="str">
            <v>Meter</v>
          </cell>
          <cell r="S50">
            <v>2250000000</v>
          </cell>
          <cell r="T50">
            <v>6</v>
          </cell>
          <cell r="U50">
            <v>2000</v>
          </cell>
          <cell r="V50">
            <v>2250000000</v>
          </cell>
          <cell r="W50">
            <v>225000000</v>
          </cell>
          <cell r="X50">
            <v>0.26423690656738347</v>
          </cell>
          <cell r="Y50">
            <v>267539.86789947574</v>
          </cell>
          <cell r="Z50">
            <v>2250</v>
          </cell>
          <cell r="AA50">
            <v>269789.86789947574</v>
          </cell>
          <cell r="AB50">
            <v>0.12</v>
          </cell>
          <cell r="AC50">
            <v>2.75E-2</v>
          </cell>
          <cell r="AD50">
            <v>174954</v>
          </cell>
          <cell r="AE50">
            <v>8.7499999999999994E-2</v>
          </cell>
          <cell r="AF50">
            <v>98437.5</v>
          </cell>
          <cell r="AG50">
            <v>0.125</v>
          </cell>
          <cell r="AH50">
            <v>140625</v>
          </cell>
          <cell r="AI50">
            <v>12000</v>
          </cell>
          <cell r="AJ50">
            <v>8914.2857142857138</v>
          </cell>
          <cell r="AK50">
            <v>434930.78571428574</v>
          </cell>
          <cell r="AL50">
            <v>704720.65361376153</v>
          </cell>
          <cell r="AM50" t="str">
            <v>Pek. Berat</v>
          </cell>
        </row>
        <row r="51">
          <cell r="L51" t="str">
            <v>34.</v>
          </cell>
          <cell r="N51" t="str">
            <v>ASPHALT LIQUID MIXER</v>
          </cell>
          <cell r="O51" t="str">
            <v>E34</v>
          </cell>
          <cell r="P51">
            <v>5</v>
          </cell>
          <cell r="Q51">
            <v>1000</v>
          </cell>
          <cell r="R51" t="str">
            <v>Liter</v>
          </cell>
          <cell r="S51">
            <v>15000000</v>
          </cell>
          <cell r="T51">
            <v>4</v>
          </cell>
          <cell r="U51">
            <v>2000</v>
          </cell>
          <cell r="V51">
            <v>15000000</v>
          </cell>
          <cell r="W51">
            <v>1500000</v>
          </cell>
          <cell r="X51">
            <v>0.35026535159085798</v>
          </cell>
          <cell r="Y51">
            <v>2364.2911232382912</v>
          </cell>
          <cell r="Z51">
            <v>15</v>
          </cell>
          <cell r="AA51">
            <v>2379.2911232382912</v>
          </cell>
          <cell r="AB51">
            <v>0.12</v>
          </cell>
          <cell r="AC51">
            <v>2.75E-2</v>
          </cell>
          <cell r="AD51">
            <v>5831.8</v>
          </cell>
          <cell r="AE51">
            <v>8.7499999999999994E-2</v>
          </cell>
          <cell r="AF51">
            <v>656.25</v>
          </cell>
          <cell r="AG51">
            <v>0.125</v>
          </cell>
          <cell r="AH51">
            <v>937.5</v>
          </cell>
          <cell r="AI51">
            <v>12000</v>
          </cell>
          <cell r="AJ51">
            <v>8914.2857142857138</v>
          </cell>
          <cell r="AK51">
            <v>28339.835714285713</v>
          </cell>
          <cell r="AL51">
            <v>30719.126837524003</v>
          </cell>
          <cell r="AM51" t="str">
            <v>Pek. Berat</v>
          </cell>
        </row>
        <row r="52">
          <cell r="N52" t="str">
            <v xml:space="preserve">KETERANGAN  : </v>
          </cell>
          <cell r="O52">
            <v>1</v>
          </cell>
          <cell r="P52" t="str">
            <v>Tingkat Suku Bunga</v>
          </cell>
          <cell r="U52" t="str">
            <v>=</v>
          </cell>
          <cell r="V52">
            <v>15</v>
          </cell>
          <cell r="W52" t="str">
            <v>%  per-tahun</v>
          </cell>
        </row>
        <row r="53">
          <cell r="O53">
            <v>2</v>
          </cell>
          <cell r="P53" t="str">
            <v>Upah Operator / Sopir / Mekanik</v>
          </cell>
          <cell r="U53" t="str">
            <v>=</v>
          </cell>
          <cell r="V53">
            <v>12000</v>
          </cell>
          <cell r="W53" t="str">
            <v>Rupiah per-orang/jam</v>
          </cell>
        </row>
        <row r="54">
          <cell r="O54">
            <v>3</v>
          </cell>
          <cell r="P54" t="str">
            <v>Upah Pembantu Operator/Sopir/Mekanik</v>
          </cell>
          <cell r="U54" t="str">
            <v>=</v>
          </cell>
          <cell r="V54">
            <v>8914.2857142857138</v>
          </cell>
          <cell r="W54" t="str">
            <v>Rupiah per-orang/jam</v>
          </cell>
        </row>
        <row r="55">
          <cell r="O55">
            <v>4</v>
          </cell>
          <cell r="P55" t="str">
            <v>Harga Bahan Bakar Bensin</v>
          </cell>
          <cell r="U55" t="str">
            <v>=</v>
          </cell>
          <cell r="V55">
            <v>4500</v>
          </cell>
          <cell r="W55" t="str">
            <v>Rupiah per-liter</v>
          </cell>
        </row>
        <row r="56">
          <cell r="O56">
            <v>5</v>
          </cell>
          <cell r="P56" t="str">
            <v>Harga Bahan Bakar Solar</v>
          </cell>
          <cell r="U56" t="str">
            <v>=</v>
          </cell>
          <cell r="V56">
            <v>4678</v>
          </cell>
          <cell r="W56" t="str">
            <v>Rupiah per-liter</v>
          </cell>
        </row>
        <row r="57">
          <cell r="O57">
            <v>6</v>
          </cell>
          <cell r="P57" t="str">
            <v>Minyak Pelumas</v>
          </cell>
          <cell r="U57" t="str">
            <v>=</v>
          </cell>
          <cell r="V57">
            <v>22000</v>
          </cell>
          <cell r="W57" t="str">
            <v>Rupiah per-liter</v>
          </cell>
        </row>
        <row r="58">
          <cell r="O58">
            <v>7</v>
          </cell>
          <cell r="P58" t="str">
            <v>Pajak Pertambahan Nilai (PPN) diperhitungkan pada Lembar Rekapitulasi Biaya Pekerjaan</v>
          </cell>
        </row>
        <row r="59">
          <cell r="O59">
            <v>8</v>
          </cell>
          <cell r="P59" t="str">
            <v>Khusus AMP, biaya bahan bakar ditambah (untuk pemanasan material) sebesar : 12 Liter x (Kapasitas AMP Riil = 0.7 x Kapasitas AMP/Jam) x Harga BBM Solar ,  (kolom 16)</v>
          </cell>
        </row>
        <row r="64">
          <cell r="A64" t="str">
            <v>URAIAN ANALISA ALAT</v>
          </cell>
        </row>
        <row r="67">
          <cell r="A67" t="str">
            <v>No.</v>
          </cell>
          <cell r="C67" t="str">
            <v>U R A I A N</v>
          </cell>
          <cell r="G67" t="str">
            <v>KODE</v>
          </cell>
          <cell r="H67" t="str">
            <v>KOEF.</v>
          </cell>
          <cell r="I67" t="str">
            <v>SATUAN</v>
          </cell>
          <cell r="J67" t="str">
            <v>KET.</v>
          </cell>
        </row>
        <row r="70">
          <cell r="A70" t="str">
            <v>A.</v>
          </cell>
          <cell r="C70" t="str">
            <v>URAIAN PERALATAN</v>
          </cell>
        </row>
        <row r="71">
          <cell r="A71" t="str">
            <v xml:space="preserve">       1.</v>
          </cell>
          <cell r="C71" t="str">
            <v>Jenis Peralatan</v>
          </cell>
          <cell r="G71" t="str">
            <v>ASPHALT FINISHER</v>
          </cell>
          <cell r="J71" t="str">
            <v>E02</v>
          </cell>
        </row>
        <row r="72">
          <cell r="A72" t="str">
            <v xml:space="preserve">       2.</v>
          </cell>
          <cell r="C72" t="str">
            <v>Tenaga</v>
          </cell>
          <cell r="G72" t="str">
            <v>Pw</v>
          </cell>
          <cell r="H72">
            <v>72.400000000000006</v>
          </cell>
          <cell r="I72" t="str">
            <v>HP</v>
          </cell>
        </row>
        <row r="73">
          <cell r="A73" t="str">
            <v xml:space="preserve">       3.</v>
          </cell>
          <cell r="C73" t="str">
            <v>Kapasitas</v>
          </cell>
          <cell r="G73" t="str">
            <v>Cp</v>
          </cell>
          <cell r="H73">
            <v>10</v>
          </cell>
          <cell r="I73" t="str">
            <v>Ton</v>
          </cell>
        </row>
        <row r="74">
          <cell r="A74" t="str">
            <v xml:space="preserve">       4.</v>
          </cell>
          <cell r="C74" t="str">
            <v>Alat Baru                :</v>
          </cell>
          <cell r="D74" t="str">
            <v xml:space="preserve">  a.  Umur Ekonomis</v>
          </cell>
          <cell r="G74" t="str">
            <v>A</v>
          </cell>
          <cell r="H74">
            <v>6</v>
          </cell>
          <cell r="I74" t="str">
            <v>Tahun</v>
          </cell>
        </row>
        <row r="75">
          <cell r="D75" t="str">
            <v xml:space="preserve">  b.  Jam Kerja Dalam 1 Tahun</v>
          </cell>
          <cell r="G75" t="str">
            <v>W</v>
          </cell>
          <cell r="H75">
            <v>1400</v>
          </cell>
          <cell r="I75" t="str">
            <v>Jam</v>
          </cell>
        </row>
        <row r="76">
          <cell r="D76" t="str">
            <v xml:space="preserve">  c.  Harga Alat</v>
          </cell>
          <cell r="G76" t="str">
            <v>B</v>
          </cell>
          <cell r="H76">
            <v>2205000000</v>
          </cell>
          <cell r="I76" t="str">
            <v>Rupiah</v>
          </cell>
        </row>
        <row r="77">
          <cell r="A77" t="str">
            <v xml:space="preserve">       5.</v>
          </cell>
        </row>
        <row r="81">
          <cell r="A81" t="str">
            <v>B.</v>
          </cell>
          <cell r="C81" t="str">
            <v>BIAYA PASTI PER JAM KERJA</v>
          </cell>
        </row>
        <row r="82">
          <cell r="A82" t="str">
            <v xml:space="preserve">       1.</v>
          </cell>
          <cell r="C82" t="str">
            <v>Nilai Sisa Alat</v>
          </cell>
          <cell r="D82" t="str">
            <v>=  10 % x B</v>
          </cell>
          <cell r="G82" t="str">
            <v>C</v>
          </cell>
          <cell r="H82">
            <v>220500000</v>
          </cell>
          <cell r="I82" t="str">
            <v>Rupiah</v>
          </cell>
        </row>
        <row r="84">
          <cell r="A84" t="str">
            <v xml:space="preserve">       2.</v>
          </cell>
          <cell r="C84" t="str">
            <v>Faktor Angsuran Modal    =</v>
          </cell>
          <cell r="E84" t="str">
            <v>i x (1 + i)^A</v>
          </cell>
          <cell r="G84" t="str">
            <v>D</v>
          </cell>
          <cell r="H84">
            <v>0.26423690656738347</v>
          </cell>
          <cell r="I84" t="str">
            <v>-</v>
          </cell>
        </row>
        <row r="85">
          <cell r="E85" t="str">
            <v>(1 + i)^A - 1</v>
          </cell>
        </row>
        <row r="86">
          <cell r="A86" t="str">
            <v xml:space="preserve">       3.</v>
          </cell>
          <cell r="C86" t="str">
            <v>Biaya Pasti per Jam  :</v>
          </cell>
        </row>
        <row r="87">
          <cell r="C87" t="str">
            <v>a.  Biaya Pengembalian Modal  =</v>
          </cell>
          <cell r="E87" t="str">
            <v>( B - C ) x D</v>
          </cell>
          <cell r="G87" t="str">
            <v>E</v>
          </cell>
          <cell r="H87">
            <v>374555.81505926605</v>
          </cell>
          <cell r="I87" t="str">
            <v>Rupiah</v>
          </cell>
        </row>
        <row r="88">
          <cell r="E88" t="str">
            <v>W</v>
          </cell>
        </row>
        <row r="90">
          <cell r="C90" t="str">
            <v>b.  Asuransi, dll =</v>
          </cell>
          <cell r="D90">
            <v>2E-3</v>
          </cell>
          <cell r="E90" t="str">
            <v xml:space="preserve">  x   B</v>
          </cell>
          <cell r="G90" t="str">
            <v>F</v>
          </cell>
          <cell r="H90">
            <v>3150</v>
          </cell>
          <cell r="I90" t="str">
            <v>Rupiah</v>
          </cell>
        </row>
        <row r="91">
          <cell r="E91" t="str">
            <v>W</v>
          </cell>
        </row>
        <row r="93">
          <cell r="C93" t="str">
            <v>Biaya Pasti per Jam             =</v>
          </cell>
          <cell r="E93" t="str">
            <v>( E + F )</v>
          </cell>
          <cell r="G93" t="str">
            <v>G</v>
          </cell>
          <cell r="H93">
            <v>377705.81505926605</v>
          </cell>
          <cell r="I93" t="str">
            <v>Rupiah</v>
          </cell>
        </row>
        <row r="95">
          <cell r="A95" t="str">
            <v>C.</v>
          </cell>
          <cell r="C95" t="str">
            <v>BIAYA OPERASI PER JAM KERJA</v>
          </cell>
        </row>
        <row r="97">
          <cell r="A97" t="str">
            <v xml:space="preserve">       1.</v>
          </cell>
          <cell r="C97" t="str">
            <v xml:space="preserve">Bahan Bakar  =  (12%-15%)   x Pw x Ms </v>
          </cell>
          <cell r="G97" t="str">
            <v>H</v>
          </cell>
          <cell r="H97">
            <v>48870.000000000007</v>
          </cell>
          <cell r="I97" t="str">
            <v>Rupiah</v>
          </cell>
        </row>
        <row r="99">
          <cell r="A99" t="str">
            <v xml:space="preserve">       2.</v>
          </cell>
          <cell r="C99" t="str">
            <v>Pelumas         =  (2.5%-3%) x Pw x Mp</v>
          </cell>
          <cell r="G99" t="str">
            <v>I</v>
          </cell>
          <cell r="H99">
            <v>47784</v>
          </cell>
          <cell r="I99" t="str">
            <v>Rupiah</v>
          </cell>
        </row>
        <row r="101">
          <cell r="C101" t="str">
            <v>Biaya bengkel</v>
          </cell>
          <cell r="D101" t="str">
            <v>(6.25% dan 8.75%) x B</v>
          </cell>
          <cell r="G101" t="str">
            <v>J</v>
          </cell>
          <cell r="H101">
            <v>98437.5</v>
          </cell>
        </row>
        <row r="102">
          <cell r="D102" t="str">
            <v xml:space="preserve">         W</v>
          </cell>
        </row>
        <row r="104">
          <cell r="A104" t="str">
            <v xml:space="preserve">       3.</v>
          </cell>
          <cell r="C104" t="str">
            <v>Perawatan dan</v>
          </cell>
          <cell r="D104" t="str">
            <v>(12,5 % - 17,5 %)  x  B</v>
          </cell>
          <cell r="G104" t="str">
            <v>K</v>
          </cell>
          <cell r="H104">
            <v>275625</v>
          </cell>
          <cell r="I104" t="str">
            <v>Rupiah</v>
          </cell>
        </row>
        <row r="105">
          <cell r="C105" t="str">
            <v xml:space="preserve">        perbaikan    =</v>
          </cell>
          <cell r="D105" t="str">
            <v>W</v>
          </cell>
        </row>
        <row r="107">
          <cell r="A107" t="str">
            <v xml:space="preserve">       4.</v>
          </cell>
          <cell r="C107" t="str">
            <v>Operator</v>
          </cell>
          <cell r="D107" t="str">
            <v>=   ( 1  Orang / Jam )  x  U1</v>
          </cell>
          <cell r="G107" t="str">
            <v>L</v>
          </cell>
          <cell r="H107">
            <v>12000</v>
          </cell>
          <cell r="I107" t="str">
            <v>Rupiah</v>
          </cell>
        </row>
        <row r="108">
          <cell r="A108" t="str">
            <v xml:space="preserve">       5.</v>
          </cell>
          <cell r="C108" t="str">
            <v>Pembantu Operator</v>
          </cell>
          <cell r="D108" t="str">
            <v>=   ( 1  Orang / Jam )  x  U2</v>
          </cell>
          <cell r="G108" t="str">
            <v>M</v>
          </cell>
          <cell r="H108">
            <v>8914.2857142857138</v>
          </cell>
          <cell r="I108" t="str">
            <v>Rupiah</v>
          </cell>
        </row>
        <row r="110">
          <cell r="C110" t="str">
            <v>Biaya Operasi per Jam        =</v>
          </cell>
          <cell r="E110" t="str">
            <v>(H+I+K+L+M)</v>
          </cell>
          <cell r="G110" t="str">
            <v>P</v>
          </cell>
          <cell r="H110">
            <v>491630.78571428574</v>
          </cell>
          <cell r="I110" t="str">
            <v>Rupiah</v>
          </cell>
        </row>
        <row r="112">
          <cell r="A112" t="str">
            <v>D.</v>
          </cell>
          <cell r="C112" t="str">
            <v>TOTAL BIAYA SEWA ALAT / JAM   =   ( G + P )</v>
          </cell>
          <cell r="G112" t="str">
            <v>S</v>
          </cell>
          <cell r="H112">
            <v>869336.60077355173</v>
          </cell>
          <cell r="I112" t="str">
            <v>Rupiah</v>
          </cell>
        </row>
        <row r="115">
          <cell r="A115" t="str">
            <v>E.</v>
          </cell>
          <cell r="C115" t="str">
            <v>LAIN - LAIN</v>
          </cell>
        </row>
        <row r="116">
          <cell r="A116" t="str">
            <v xml:space="preserve">       1.</v>
          </cell>
          <cell r="C116" t="str">
            <v>Tingkat Suku Bunga</v>
          </cell>
          <cell r="G116" t="str">
            <v>i</v>
          </cell>
          <cell r="H116">
            <v>15</v>
          </cell>
          <cell r="I116" t="str">
            <v>% / Tahun</v>
          </cell>
        </row>
        <row r="117">
          <cell r="A117" t="str">
            <v xml:space="preserve">       2.</v>
          </cell>
          <cell r="C117" t="str">
            <v>Upah Operator / Sopir</v>
          </cell>
          <cell r="G117" t="str">
            <v>U1</v>
          </cell>
          <cell r="H117">
            <v>12000</v>
          </cell>
          <cell r="I117" t="str">
            <v>Rp./Jam</v>
          </cell>
        </row>
        <row r="118">
          <cell r="A118" t="str">
            <v xml:space="preserve">       3.</v>
          </cell>
          <cell r="C118" t="str">
            <v>Upah Pembantu Operator / Pmb.Sopir</v>
          </cell>
          <cell r="G118" t="str">
            <v>U2</v>
          </cell>
          <cell r="H118">
            <v>8914.2857142857138</v>
          </cell>
          <cell r="I118" t="str">
            <v>Rp./Jam</v>
          </cell>
        </row>
        <row r="119">
          <cell r="A119" t="str">
            <v xml:space="preserve">       4.</v>
          </cell>
          <cell r="C119" t="str">
            <v>Bahan Bakar Bensin</v>
          </cell>
          <cell r="G119" t="str">
            <v>Mb</v>
          </cell>
          <cell r="H119">
            <v>4500</v>
          </cell>
          <cell r="I119" t="str">
            <v>Liter</v>
          </cell>
        </row>
        <row r="120">
          <cell r="A120" t="str">
            <v xml:space="preserve">       5.</v>
          </cell>
          <cell r="C120" t="str">
            <v>Bahan Bakar Solar</v>
          </cell>
          <cell r="G120" t="str">
            <v>Ms</v>
          </cell>
          <cell r="H120">
            <v>4500</v>
          </cell>
          <cell r="I120" t="str">
            <v>Liter</v>
          </cell>
        </row>
        <row r="121">
          <cell r="A121" t="str">
            <v xml:space="preserve">       6.</v>
          </cell>
          <cell r="C121" t="str">
            <v>Minyak Pelumas</v>
          </cell>
          <cell r="G121" t="str">
            <v>Mp</v>
          </cell>
          <cell r="H121">
            <v>22000</v>
          </cell>
          <cell r="I121" t="str">
            <v>Liter</v>
          </cell>
        </row>
        <row r="122">
          <cell r="A122" t="str">
            <v xml:space="preserve">       7.</v>
          </cell>
          <cell r="C122" t="str">
            <v>PPN diperhitungkan pada lembar Rekapitulasi</v>
          </cell>
        </row>
        <row r="123">
          <cell r="C123" t="str">
            <v>Biaya Pekerjaan</v>
          </cell>
        </row>
        <row r="447">
          <cell r="BO447">
            <v>5000000</v>
          </cell>
        </row>
        <row r="562">
          <cell r="A562" t="str">
            <v>URAIAN ANALISA ALAT</v>
          </cell>
        </row>
        <row r="565">
          <cell r="A565" t="str">
            <v>No.</v>
          </cell>
          <cell r="C565" t="str">
            <v>U R A I A N</v>
          </cell>
          <cell r="G565" t="str">
            <v>KODE</v>
          </cell>
          <cell r="H565" t="str">
            <v>KOEF.</v>
          </cell>
          <cell r="I565" t="str">
            <v>SATUAN</v>
          </cell>
          <cell r="J565" t="str">
            <v>KET.</v>
          </cell>
        </row>
        <row r="568">
          <cell r="A568" t="str">
            <v>A.</v>
          </cell>
          <cell r="C568" t="str">
            <v>URAIAN PERALATAN</v>
          </cell>
        </row>
        <row r="569">
          <cell r="A569" t="str">
            <v xml:space="preserve">       1.</v>
          </cell>
          <cell r="C569" t="str">
            <v>Jenis Peralatan</v>
          </cell>
          <cell r="G569" t="str">
            <v>EXCAVATOR 80-140 HP</v>
          </cell>
          <cell r="J569" t="str">
            <v>E10</v>
          </cell>
        </row>
        <row r="570">
          <cell r="A570" t="str">
            <v xml:space="preserve">       2.</v>
          </cell>
          <cell r="C570" t="str">
            <v>Tenaga</v>
          </cell>
          <cell r="G570" t="str">
            <v>Pw</v>
          </cell>
          <cell r="H570">
            <v>133</v>
          </cell>
          <cell r="I570" t="str">
            <v>HP</v>
          </cell>
        </row>
        <row r="571">
          <cell r="A571" t="str">
            <v xml:space="preserve">       3.</v>
          </cell>
          <cell r="C571" t="str">
            <v>Kapasitas</v>
          </cell>
          <cell r="G571" t="str">
            <v>Cp</v>
          </cell>
          <cell r="H571">
            <v>0.93</v>
          </cell>
          <cell r="I571" t="str">
            <v>M3</v>
          </cell>
        </row>
        <row r="572">
          <cell r="A572" t="str">
            <v xml:space="preserve">       4.</v>
          </cell>
          <cell r="C572" t="str">
            <v>Alat Baru                :</v>
          </cell>
          <cell r="D572" t="str">
            <v xml:space="preserve">  a.  Umur Ekonomis</v>
          </cell>
          <cell r="G572" t="str">
            <v>A</v>
          </cell>
          <cell r="H572">
            <v>5</v>
          </cell>
          <cell r="I572" t="str">
            <v>Tahun</v>
          </cell>
        </row>
        <row r="573">
          <cell r="D573" t="str">
            <v xml:space="preserve">  b.  Jam Kerja Dalam 1 Tahun</v>
          </cell>
          <cell r="G573" t="str">
            <v>W</v>
          </cell>
          <cell r="H573">
            <v>2000</v>
          </cell>
          <cell r="I573" t="str">
            <v>Jam</v>
          </cell>
        </row>
        <row r="574">
          <cell r="D574" t="str">
            <v xml:space="preserve">  c.  Harga Alat</v>
          </cell>
          <cell r="G574" t="str">
            <v>B</v>
          </cell>
          <cell r="H574">
            <v>650000000</v>
          </cell>
          <cell r="I574" t="str">
            <v>Rupiah</v>
          </cell>
        </row>
        <row r="579">
          <cell r="A579" t="str">
            <v>B.</v>
          </cell>
          <cell r="C579" t="str">
            <v>BIAYA PASTI PER JAM KERJA</v>
          </cell>
        </row>
        <row r="580">
          <cell r="A580" t="str">
            <v xml:space="preserve">       1.</v>
          </cell>
          <cell r="C580" t="str">
            <v>Nilai Sisa Alat</v>
          </cell>
          <cell r="D580" t="str">
            <v>=  10 % x B</v>
          </cell>
          <cell r="G580" t="str">
            <v>C</v>
          </cell>
          <cell r="H580">
            <v>65000000</v>
          </cell>
          <cell r="I580" t="str">
            <v>Rupiah</v>
          </cell>
        </row>
        <row r="582">
          <cell r="A582" t="str">
            <v xml:space="preserve">       2.</v>
          </cell>
          <cell r="C582" t="str">
            <v>Faktor Angsuran Modal    =</v>
          </cell>
          <cell r="E582" t="str">
            <v>i x (1 + i)^A</v>
          </cell>
          <cell r="G582" t="str">
            <v>D</v>
          </cell>
          <cell r="H582">
            <v>0.29831555246152841</v>
          </cell>
          <cell r="I582" t="str">
            <v>-</v>
          </cell>
        </row>
        <row r="583">
          <cell r="E583" t="str">
            <v>(1 + i)^A - 1</v>
          </cell>
        </row>
        <row r="584">
          <cell r="A584" t="str">
            <v xml:space="preserve">       3.</v>
          </cell>
          <cell r="C584" t="str">
            <v>Biaya Pasti per Jam  :</v>
          </cell>
        </row>
        <row r="585">
          <cell r="C585" t="str">
            <v>a.  Biaya Pengembalian Modal  =</v>
          </cell>
          <cell r="E585" t="str">
            <v>( B - C ) x D</v>
          </cell>
          <cell r="G585" t="str">
            <v>E</v>
          </cell>
          <cell r="H585">
            <v>87257.29909499707</v>
          </cell>
          <cell r="I585" t="str">
            <v>Rupiah</v>
          </cell>
        </row>
        <row r="586">
          <cell r="E586" t="str">
            <v>W</v>
          </cell>
        </row>
        <row r="588">
          <cell r="C588" t="str">
            <v>b.  Asuransi, dll =</v>
          </cell>
          <cell r="D588">
            <v>2E-3</v>
          </cell>
          <cell r="E588" t="str">
            <v xml:space="preserve">  x   B</v>
          </cell>
          <cell r="G588" t="str">
            <v>F</v>
          </cell>
          <cell r="H588">
            <v>650</v>
          </cell>
          <cell r="I588" t="str">
            <v>Rupiah</v>
          </cell>
        </row>
        <row r="589">
          <cell r="E589" t="str">
            <v>W</v>
          </cell>
        </row>
        <row r="591">
          <cell r="C591" t="str">
            <v>Biaya Pasti per Jam             =</v>
          </cell>
          <cell r="E591" t="str">
            <v>( E + F )</v>
          </cell>
          <cell r="G591" t="str">
            <v>G</v>
          </cell>
          <cell r="H591">
            <v>87907.29909499707</v>
          </cell>
          <cell r="I591" t="str">
            <v>Rupiah</v>
          </cell>
        </row>
        <row r="593">
          <cell r="A593" t="str">
            <v>C.</v>
          </cell>
          <cell r="C593" t="str">
            <v>BIAYA OPERASI PER JAM KERJA</v>
          </cell>
        </row>
        <row r="595">
          <cell r="A595" t="str">
            <v xml:space="preserve">       1.</v>
          </cell>
          <cell r="C595" t="str">
            <v xml:space="preserve">Bahan Bakar  =  (12%-15%)   x Pw x Ms </v>
          </cell>
          <cell r="G595" t="str">
            <v>H</v>
          </cell>
          <cell r="H595">
            <v>71820</v>
          </cell>
          <cell r="I595" t="str">
            <v>Rupiah</v>
          </cell>
        </row>
        <row r="597">
          <cell r="A597" t="str">
            <v xml:space="preserve">       2.</v>
          </cell>
          <cell r="C597" t="str">
            <v>Pelumas         =  (2.5%-3%) x Pw x Mp</v>
          </cell>
          <cell r="G597" t="str">
            <v>I</v>
          </cell>
          <cell r="H597">
            <v>80465</v>
          </cell>
          <cell r="I597" t="str">
            <v>Rupiah</v>
          </cell>
        </row>
        <row r="599">
          <cell r="C599" t="str">
            <v>Biaya bengkel</v>
          </cell>
          <cell r="D599" t="str">
            <v>(6.25% dan 8.75%) x B</v>
          </cell>
          <cell r="G599" t="str">
            <v>J</v>
          </cell>
          <cell r="H599">
            <v>28437.5</v>
          </cell>
          <cell r="I599" t="str">
            <v>Rupiah</v>
          </cell>
        </row>
        <row r="600">
          <cell r="D600" t="str">
            <v xml:space="preserve">         W</v>
          </cell>
        </row>
        <row r="602">
          <cell r="A602" t="str">
            <v xml:space="preserve">       3.</v>
          </cell>
          <cell r="C602" t="str">
            <v>Perawatan dan</v>
          </cell>
          <cell r="D602" t="str">
            <v>(12,5 % - 17,5 %)  x  B</v>
          </cell>
          <cell r="G602" t="str">
            <v>K</v>
          </cell>
          <cell r="H602">
            <v>40625</v>
          </cell>
          <cell r="I602" t="str">
            <v>Rupiah</v>
          </cell>
        </row>
        <row r="603">
          <cell r="C603" t="str">
            <v xml:space="preserve">        perbaikan    =</v>
          </cell>
          <cell r="D603" t="str">
            <v>W</v>
          </cell>
        </row>
        <row r="605">
          <cell r="A605" t="str">
            <v xml:space="preserve">       4.</v>
          </cell>
          <cell r="C605" t="str">
            <v>Operator</v>
          </cell>
          <cell r="D605" t="str">
            <v>=   ( 1  Orang / Jam )  x  U1</v>
          </cell>
          <cell r="G605" t="str">
            <v>L</v>
          </cell>
          <cell r="H605">
            <v>12000</v>
          </cell>
          <cell r="I605" t="str">
            <v>Rupiah</v>
          </cell>
        </row>
        <row r="606">
          <cell r="A606" t="str">
            <v xml:space="preserve">       5.</v>
          </cell>
          <cell r="C606" t="str">
            <v>Pembantu Operator</v>
          </cell>
          <cell r="D606" t="str">
            <v>=   ( 1  Orang / Jam )  x  U2</v>
          </cell>
          <cell r="G606" t="str">
            <v>M</v>
          </cell>
          <cell r="H606">
            <v>8914.2857142857138</v>
          </cell>
          <cell r="I606" t="str">
            <v>Rupiah</v>
          </cell>
        </row>
        <row r="608">
          <cell r="C608" t="str">
            <v>Biaya Operasi per Jam        =</v>
          </cell>
          <cell r="E608" t="str">
            <v>(H+I+K+L+M)</v>
          </cell>
          <cell r="G608" t="str">
            <v>P</v>
          </cell>
          <cell r="H608">
            <v>242261.78571428571</v>
          </cell>
          <cell r="I608" t="str">
            <v>Rupiah</v>
          </cell>
        </row>
        <row r="610">
          <cell r="A610" t="str">
            <v>D.</v>
          </cell>
          <cell r="C610" t="str">
            <v>TOTAL BIAYA SEWA ALAT / JAM   =   ( G + P )</v>
          </cell>
          <cell r="G610" t="str">
            <v>S</v>
          </cell>
          <cell r="H610">
            <v>330169.08480928279</v>
          </cell>
          <cell r="I610" t="str">
            <v>Rupiah</v>
          </cell>
        </row>
        <row r="613">
          <cell r="A613" t="str">
            <v>E.</v>
          </cell>
          <cell r="C613" t="str">
            <v>LAIN - LAIN</v>
          </cell>
        </row>
        <row r="614">
          <cell r="A614" t="str">
            <v xml:space="preserve">       1.</v>
          </cell>
          <cell r="C614" t="str">
            <v>Tingkat Suku Bunga</v>
          </cell>
          <cell r="G614" t="str">
            <v>i</v>
          </cell>
          <cell r="H614">
            <v>15</v>
          </cell>
          <cell r="I614" t="str">
            <v>% / Tahun</v>
          </cell>
        </row>
        <row r="615">
          <cell r="A615" t="str">
            <v xml:space="preserve">       2.</v>
          </cell>
          <cell r="C615" t="str">
            <v>Upah Operator / Sopir</v>
          </cell>
          <cell r="G615" t="str">
            <v>U1</v>
          </cell>
          <cell r="H615">
            <v>12000</v>
          </cell>
          <cell r="I615" t="str">
            <v>Rp./Jam</v>
          </cell>
        </row>
        <row r="616">
          <cell r="A616" t="str">
            <v xml:space="preserve">       3.</v>
          </cell>
          <cell r="C616" t="str">
            <v>Upah Pembantu Operator / Pmb.Sopir</v>
          </cell>
          <cell r="G616" t="str">
            <v>U2</v>
          </cell>
          <cell r="H616">
            <v>8914.2857142857138</v>
          </cell>
          <cell r="I616" t="str">
            <v>Rp./Jam</v>
          </cell>
        </row>
        <row r="617">
          <cell r="A617" t="str">
            <v xml:space="preserve">       4.</v>
          </cell>
          <cell r="C617" t="str">
            <v>Bahan Bakar Bensin</v>
          </cell>
          <cell r="G617" t="str">
            <v>Mb</v>
          </cell>
          <cell r="H617">
            <v>4500</v>
          </cell>
          <cell r="I617" t="str">
            <v>Liter</v>
          </cell>
        </row>
        <row r="618">
          <cell r="A618" t="str">
            <v xml:space="preserve">       5.</v>
          </cell>
          <cell r="C618" t="str">
            <v>Bahan Bakar Solar</v>
          </cell>
          <cell r="G618" t="str">
            <v>Ms</v>
          </cell>
          <cell r="H618">
            <v>4500</v>
          </cell>
          <cell r="I618" t="str">
            <v>Liter</v>
          </cell>
        </row>
        <row r="619">
          <cell r="A619" t="str">
            <v xml:space="preserve">       6.</v>
          </cell>
          <cell r="C619" t="str">
            <v>Minyak Pelumas</v>
          </cell>
          <cell r="G619" t="str">
            <v>Mp</v>
          </cell>
          <cell r="H619">
            <v>22000</v>
          </cell>
          <cell r="I619" t="str">
            <v>Liter</v>
          </cell>
        </row>
        <row r="620">
          <cell r="A620" t="str">
            <v xml:space="preserve">       7.</v>
          </cell>
          <cell r="C620" t="str">
            <v>PPN diperhitungkan pada lembar Rekapitulasi</v>
          </cell>
        </row>
        <row r="621">
          <cell r="C621" t="str">
            <v>Biaya Pekerjaan</v>
          </cell>
        </row>
        <row r="624">
          <cell r="A624" t="str">
            <v>URAIAN ANALISA ALAT</v>
          </cell>
        </row>
        <row r="627">
          <cell r="A627" t="str">
            <v>No.</v>
          </cell>
          <cell r="C627" t="str">
            <v>U R A I A N</v>
          </cell>
          <cell r="G627" t="str">
            <v>KODE</v>
          </cell>
          <cell r="H627" t="str">
            <v>KOEF.</v>
          </cell>
          <cell r="I627" t="str">
            <v>SATUAN</v>
          </cell>
          <cell r="J627" t="str">
            <v>KET.</v>
          </cell>
        </row>
        <row r="630">
          <cell r="A630" t="str">
            <v>A.</v>
          </cell>
          <cell r="C630" t="str">
            <v>URAIAN PERALATAN</v>
          </cell>
        </row>
        <row r="631">
          <cell r="A631" t="str">
            <v xml:space="preserve">       1.</v>
          </cell>
          <cell r="C631" t="str">
            <v>Jenis Peralatan</v>
          </cell>
          <cell r="G631" t="str">
            <v>FLAT BED TRUCK 3-4 M3</v>
          </cell>
          <cell r="J631" t="str">
            <v>E11</v>
          </cell>
        </row>
        <row r="632">
          <cell r="A632" t="str">
            <v xml:space="preserve">       2.</v>
          </cell>
          <cell r="C632" t="str">
            <v>Tenaga</v>
          </cell>
          <cell r="G632" t="str">
            <v>Pw</v>
          </cell>
          <cell r="H632">
            <v>190</v>
          </cell>
          <cell r="I632" t="str">
            <v>HP</v>
          </cell>
        </row>
        <row r="633">
          <cell r="A633" t="str">
            <v xml:space="preserve">       3.</v>
          </cell>
          <cell r="C633" t="str">
            <v>Kapasitas</v>
          </cell>
          <cell r="G633" t="str">
            <v>Cp</v>
          </cell>
          <cell r="H633">
            <v>10</v>
          </cell>
          <cell r="I633" t="str">
            <v>M3</v>
          </cell>
        </row>
        <row r="634">
          <cell r="A634" t="str">
            <v xml:space="preserve">       4.</v>
          </cell>
          <cell r="C634" t="str">
            <v>Alat Baru                :</v>
          </cell>
          <cell r="D634" t="str">
            <v xml:space="preserve">  a.  Umur Ekonomis</v>
          </cell>
          <cell r="G634" t="str">
            <v>A</v>
          </cell>
          <cell r="H634">
            <v>5</v>
          </cell>
          <cell r="I634" t="str">
            <v>Tahun</v>
          </cell>
        </row>
        <row r="635">
          <cell r="D635" t="str">
            <v xml:space="preserve">  b.  Jam Kerja Dalam 1 Tahun</v>
          </cell>
          <cell r="G635" t="str">
            <v>W</v>
          </cell>
          <cell r="H635">
            <v>2000</v>
          </cell>
          <cell r="I635" t="str">
            <v>Jam</v>
          </cell>
        </row>
        <row r="636">
          <cell r="D636" t="str">
            <v xml:space="preserve">  c.  Harga Alat</v>
          </cell>
          <cell r="G636" t="str">
            <v>B</v>
          </cell>
          <cell r="H636">
            <v>330800000</v>
          </cell>
          <cell r="I636" t="str">
            <v>Rupiah</v>
          </cell>
        </row>
        <row r="641">
          <cell r="A641" t="str">
            <v>B.</v>
          </cell>
          <cell r="C641" t="str">
            <v>BIAYA PASTI PER JAM KERJA</v>
          </cell>
        </row>
        <row r="642">
          <cell r="A642" t="str">
            <v xml:space="preserve">       1.</v>
          </cell>
          <cell r="C642" t="str">
            <v>Nilai Sisa Alat</v>
          </cell>
          <cell r="D642" t="str">
            <v>=  10 % x B</v>
          </cell>
          <cell r="G642" t="str">
            <v>C</v>
          </cell>
          <cell r="H642">
            <v>33080000</v>
          </cell>
          <cell r="I642" t="str">
            <v>Rupiah</v>
          </cell>
        </row>
        <row r="644">
          <cell r="A644" t="str">
            <v xml:space="preserve">       2.</v>
          </cell>
          <cell r="C644" t="str">
            <v>Faktor Angsuran Modal    =</v>
          </cell>
          <cell r="E644" t="str">
            <v>i x (1 + i)^A</v>
          </cell>
          <cell r="G644" t="str">
            <v>D</v>
          </cell>
          <cell r="H644">
            <v>0.29831555246152841</v>
          </cell>
          <cell r="I644" t="str">
            <v>-</v>
          </cell>
        </row>
        <row r="645">
          <cell r="E645" t="str">
            <v>(1 + i)^A - 1</v>
          </cell>
        </row>
        <row r="646">
          <cell r="A646" t="str">
            <v xml:space="preserve">       3.</v>
          </cell>
          <cell r="C646" t="str">
            <v>Biaya Pasti per Jam  :</v>
          </cell>
        </row>
        <row r="647">
          <cell r="C647" t="str">
            <v>a.  Biaya Pengembalian Modal  =</v>
          </cell>
          <cell r="E647" t="str">
            <v>( B - C ) x D</v>
          </cell>
          <cell r="G647" t="str">
            <v>E</v>
          </cell>
          <cell r="H647">
            <v>44407.253139423119</v>
          </cell>
          <cell r="I647" t="str">
            <v>Rupiah</v>
          </cell>
        </row>
        <row r="648">
          <cell r="E648" t="str">
            <v>W</v>
          </cell>
        </row>
        <row r="650">
          <cell r="C650" t="str">
            <v>b.  Asuransi, dll =</v>
          </cell>
          <cell r="D650">
            <v>2E-3</v>
          </cell>
          <cell r="E650" t="str">
            <v xml:space="preserve">  x   B</v>
          </cell>
          <cell r="G650" t="str">
            <v>F</v>
          </cell>
          <cell r="H650">
            <v>330.8</v>
          </cell>
          <cell r="I650" t="str">
            <v>Rupiah</v>
          </cell>
        </row>
        <row r="651">
          <cell r="E651" t="str">
            <v>W</v>
          </cell>
        </row>
        <row r="653">
          <cell r="C653" t="str">
            <v>Biaya Pasti per Jam             =</v>
          </cell>
          <cell r="E653" t="str">
            <v>( E + F )</v>
          </cell>
          <cell r="G653" t="str">
            <v>G</v>
          </cell>
          <cell r="H653">
            <v>44738.053139423122</v>
          </cell>
          <cell r="I653" t="str">
            <v>Rupiah</v>
          </cell>
        </row>
        <row r="655">
          <cell r="A655" t="str">
            <v>C.</v>
          </cell>
          <cell r="C655" t="str">
            <v>BIAYA OPERASI PER JAM KERJA</v>
          </cell>
        </row>
        <row r="657">
          <cell r="A657" t="str">
            <v xml:space="preserve">       1.</v>
          </cell>
          <cell r="C657" t="str">
            <v xml:space="preserve">Bahan Bakar  =  (12%-15%)   x Pw x Ms </v>
          </cell>
          <cell r="G657" t="str">
            <v>H</v>
          </cell>
          <cell r="H657">
            <v>102600</v>
          </cell>
          <cell r="I657" t="str">
            <v>Rupiah</v>
          </cell>
        </row>
        <row r="659">
          <cell r="A659" t="str">
            <v xml:space="preserve">       2.</v>
          </cell>
          <cell r="C659" t="str">
            <v>Pelumas         =  (2.5%-3%) x Pw x Mp</v>
          </cell>
          <cell r="G659" t="str">
            <v>I</v>
          </cell>
          <cell r="H659">
            <v>114949.99999999999</v>
          </cell>
          <cell r="I659" t="str">
            <v>Rupiah</v>
          </cell>
        </row>
        <row r="661">
          <cell r="C661" t="str">
            <v>Biaya bengkel</v>
          </cell>
          <cell r="D661" t="str">
            <v>(6.25% dan 8.75%) x B</v>
          </cell>
          <cell r="G661" t="str">
            <v>J</v>
          </cell>
          <cell r="H661">
            <v>14472.5</v>
          </cell>
          <cell r="I661" t="str">
            <v>Rupiah</v>
          </cell>
        </row>
        <row r="662">
          <cell r="D662" t="str">
            <v xml:space="preserve">         W</v>
          </cell>
        </row>
        <row r="664">
          <cell r="A664" t="str">
            <v xml:space="preserve">       3.</v>
          </cell>
          <cell r="C664" t="str">
            <v>Perawatan dan</v>
          </cell>
          <cell r="D664" t="str">
            <v>(12,5 % - 17,5 %)  x  B</v>
          </cell>
          <cell r="G664" t="str">
            <v>K</v>
          </cell>
          <cell r="H664">
            <v>20675</v>
          </cell>
          <cell r="I664" t="str">
            <v>Rupiah</v>
          </cell>
        </row>
        <row r="665">
          <cell r="C665" t="str">
            <v xml:space="preserve">        perbaikan    =</v>
          </cell>
          <cell r="D665" t="str">
            <v>W</v>
          </cell>
        </row>
        <row r="667">
          <cell r="A667" t="str">
            <v xml:space="preserve">       4.</v>
          </cell>
          <cell r="C667" t="str">
            <v>Operator</v>
          </cell>
          <cell r="D667" t="str">
            <v>=   ( 1  Orang / Jam )  x  U1</v>
          </cell>
          <cell r="G667" t="str">
            <v>L</v>
          </cell>
          <cell r="H667">
            <v>12000</v>
          </cell>
          <cell r="I667" t="str">
            <v>Rupiah</v>
          </cell>
        </row>
        <row r="668">
          <cell r="A668" t="str">
            <v xml:space="preserve">       5.</v>
          </cell>
          <cell r="C668" t="str">
            <v>Pembantu Operator</v>
          </cell>
          <cell r="D668" t="str">
            <v>=   ( 1  Orang / Jam )  x  U2</v>
          </cell>
          <cell r="G668" t="str">
            <v>M</v>
          </cell>
          <cell r="H668">
            <v>8914.2857142857138</v>
          </cell>
          <cell r="I668" t="str">
            <v>Rupiah</v>
          </cell>
        </row>
        <row r="670">
          <cell r="C670" t="str">
            <v>Biaya Operasi per Jam        =</v>
          </cell>
          <cell r="E670" t="str">
            <v>(H+I+K+L+M)</v>
          </cell>
          <cell r="G670" t="str">
            <v>P</v>
          </cell>
          <cell r="H670">
            <v>273611.78571428574</v>
          </cell>
          <cell r="I670" t="str">
            <v>Rupiah</v>
          </cell>
        </row>
        <row r="672">
          <cell r="A672" t="str">
            <v>D.</v>
          </cell>
          <cell r="C672" t="str">
            <v>TOTAL BIAYA SEWA ALAT / JAM   =   ( G + P )</v>
          </cell>
          <cell r="G672" t="str">
            <v>S</v>
          </cell>
          <cell r="H672">
            <v>318349.83885370888</v>
          </cell>
          <cell r="I672" t="str">
            <v>Rupiah</v>
          </cell>
        </row>
        <row r="675">
          <cell r="A675" t="str">
            <v>E.</v>
          </cell>
          <cell r="C675" t="str">
            <v>LAIN - LAIN</v>
          </cell>
        </row>
        <row r="676">
          <cell r="A676" t="str">
            <v xml:space="preserve">       1.</v>
          </cell>
          <cell r="C676" t="str">
            <v>Tingkat Suku Bunga</v>
          </cell>
          <cell r="G676" t="str">
            <v>i</v>
          </cell>
          <cell r="H676">
            <v>15</v>
          </cell>
          <cell r="I676" t="str">
            <v>% / Tahun</v>
          </cell>
        </row>
        <row r="677">
          <cell r="A677" t="str">
            <v xml:space="preserve">       2.</v>
          </cell>
          <cell r="C677" t="str">
            <v>Upah Operator / Sopir</v>
          </cell>
          <cell r="G677" t="str">
            <v>U1</v>
          </cell>
          <cell r="H677">
            <v>12000</v>
          </cell>
          <cell r="I677" t="str">
            <v>Rp./Jam</v>
          </cell>
        </row>
        <row r="678">
          <cell r="A678" t="str">
            <v xml:space="preserve">       3.</v>
          </cell>
          <cell r="C678" t="str">
            <v>Upah Pembantu Operator / Pmb.Sopir</v>
          </cell>
          <cell r="G678" t="str">
            <v>U2</v>
          </cell>
          <cell r="H678">
            <v>8914.2857142857138</v>
          </cell>
          <cell r="I678" t="str">
            <v>Rp./Jam</v>
          </cell>
        </row>
        <row r="679">
          <cell r="A679" t="str">
            <v xml:space="preserve">       4.</v>
          </cell>
          <cell r="C679" t="str">
            <v>Bahan Bakar Bensin</v>
          </cell>
          <cell r="G679" t="str">
            <v>Mb</v>
          </cell>
          <cell r="H679">
            <v>4500</v>
          </cell>
          <cell r="I679" t="str">
            <v>Liter</v>
          </cell>
        </row>
        <row r="680">
          <cell r="A680" t="str">
            <v xml:space="preserve">       5.</v>
          </cell>
          <cell r="C680" t="str">
            <v>Bahan Bakar Solar</v>
          </cell>
          <cell r="G680" t="str">
            <v>Ms</v>
          </cell>
          <cell r="H680">
            <v>4500</v>
          </cell>
          <cell r="I680" t="str">
            <v>Liter</v>
          </cell>
        </row>
        <row r="681">
          <cell r="A681" t="str">
            <v xml:space="preserve">       6.</v>
          </cell>
          <cell r="C681" t="str">
            <v>Minyak Pelumas</v>
          </cell>
          <cell r="G681" t="str">
            <v>Mp</v>
          </cell>
          <cell r="H681">
            <v>22000</v>
          </cell>
          <cell r="I681" t="str">
            <v>Liter</v>
          </cell>
        </row>
        <row r="682">
          <cell r="A682" t="str">
            <v xml:space="preserve">       7.</v>
          </cell>
          <cell r="C682" t="str">
            <v>PPN diperhitungkan pada lembar Rekapitulasi</v>
          </cell>
        </row>
        <row r="683">
          <cell r="C683" t="str">
            <v>Biaya Pekerjaan</v>
          </cell>
        </row>
        <row r="872">
          <cell r="A872" t="str">
            <v>URAIAN ANALISA ALAT</v>
          </cell>
        </row>
        <row r="875">
          <cell r="A875" t="str">
            <v>No.</v>
          </cell>
          <cell r="C875" t="str">
            <v>U R A I A N</v>
          </cell>
          <cell r="G875" t="str">
            <v>KODE</v>
          </cell>
          <cell r="H875" t="str">
            <v>KOEF.</v>
          </cell>
          <cell r="I875" t="str">
            <v>SATUAN</v>
          </cell>
          <cell r="J875" t="str">
            <v>KET.</v>
          </cell>
        </row>
        <row r="878">
          <cell r="A878" t="str">
            <v>A.</v>
          </cell>
          <cell r="C878" t="str">
            <v>URAIAN PERALATAN</v>
          </cell>
        </row>
        <row r="879">
          <cell r="A879" t="str">
            <v xml:space="preserve">       1.</v>
          </cell>
          <cell r="C879" t="str">
            <v>Jenis Peralatan</v>
          </cell>
          <cell r="G879" t="str">
            <v>WHEEL LOADER 1.0-1.6 M3</v>
          </cell>
          <cell r="J879" t="str">
            <v>E15</v>
          </cell>
        </row>
        <row r="880">
          <cell r="A880" t="str">
            <v xml:space="preserve">       2.</v>
          </cell>
          <cell r="C880" t="str">
            <v>Tenaga</v>
          </cell>
          <cell r="G880" t="str">
            <v>Pw</v>
          </cell>
          <cell r="H880">
            <v>96</v>
          </cell>
          <cell r="I880" t="str">
            <v>HP</v>
          </cell>
        </row>
        <row r="881">
          <cell r="A881" t="str">
            <v xml:space="preserve">       3.</v>
          </cell>
          <cell r="C881" t="str">
            <v>Kapasitas</v>
          </cell>
          <cell r="G881" t="str">
            <v>Cp</v>
          </cell>
          <cell r="H881">
            <v>1.5</v>
          </cell>
          <cell r="I881" t="str">
            <v>M3</v>
          </cell>
        </row>
        <row r="882">
          <cell r="A882" t="str">
            <v xml:space="preserve">       4.</v>
          </cell>
          <cell r="C882" t="str">
            <v>Alat Baru                :</v>
          </cell>
          <cell r="D882" t="str">
            <v xml:space="preserve">  a.  Umur Ekonomis</v>
          </cell>
          <cell r="G882" t="str">
            <v>A</v>
          </cell>
          <cell r="H882">
            <v>5</v>
          </cell>
          <cell r="I882" t="str">
            <v>Tahun</v>
          </cell>
        </row>
        <row r="883">
          <cell r="D883" t="str">
            <v xml:space="preserve">  b.  Jam Kerja Dalam 1 Tahun</v>
          </cell>
          <cell r="G883" t="str">
            <v>W</v>
          </cell>
          <cell r="H883">
            <v>2000</v>
          </cell>
          <cell r="I883" t="str">
            <v>Jam</v>
          </cell>
        </row>
        <row r="884">
          <cell r="D884" t="str">
            <v xml:space="preserve">  c.  Harga Alat</v>
          </cell>
          <cell r="G884" t="str">
            <v>B</v>
          </cell>
          <cell r="H884">
            <v>564000000</v>
          </cell>
          <cell r="I884" t="str">
            <v>Rupiah</v>
          </cell>
        </row>
        <row r="889">
          <cell r="A889" t="str">
            <v>B.</v>
          </cell>
          <cell r="C889" t="str">
            <v>BIAYA PASTI PER JAM KERJA</v>
          </cell>
        </row>
        <row r="890">
          <cell r="A890" t="str">
            <v xml:space="preserve">       1.</v>
          </cell>
          <cell r="C890" t="str">
            <v>Nilai Sisa Alat</v>
          </cell>
          <cell r="D890" t="str">
            <v>=  10 % x B</v>
          </cell>
          <cell r="G890" t="str">
            <v>C</v>
          </cell>
          <cell r="H890">
            <v>56400000</v>
          </cell>
          <cell r="I890" t="str">
            <v>Rupiah</v>
          </cell>
        </row>
        <row r="892">
          <cell r="A892" t="str">
            <v xml:space="preserve">       2.</v>
          </cell>
          <cell r="C892" t="str">
            <v>Faktor Angsuran Modal    =</v>
          </cell>
          <cell r="E892" t="str">
            <v>i x (1 + i)^A</v>
          </cell>
          <cell r="G892" t="str">
            <v>D</v>
          </cell>
          <cell r="H892">
            <v>0.29831555246152841</v>
          </cell>
          <cell r="I892" t="str">
            <v>-</v>
          </cell>
        </row>
        <row r="893">
          <cell r="E893" t="str">
            <v>(1 + i)^A - 1</v>
          </cell>
        </row>
        <row r="894">
          <cell r="A894" t="str">
            <v xml:space="preserve">       3.</v>
          </cell>
          <cell r="C894" t="str">
            <v>Biaya Pasti per Jam  :</v>
          </cell>
        </row>
        <row r="895">
          <cell r="C895" t="str">
            <v>a.  Biaya Pengembalian Modal  =</v>
          </cell>
          <cell r="E895" t="str">
            <v>( B - C ) x D</v>
          </cell>
          <cell r="G895" t="str">
            <v>E</v>
          </cell>
          <cell r="H895">
            <v>75712.487214735913</v>
          </cell>
          <cell r="I895" t="str">
            <v>Rupiah</v>
          </cell>
        </row>
        <row r="896">
          <cell r="E896" t="str">
            <v>W</v>
          </cell>
        </row>
        <row r="898">
          <cell r="C898" t="str">
            <v>b.  Asuransi, dll =</v>
          </cell>
          <cell r="D898">
            <v>2E-3</v>
          </cell>
          <cell r="E898" t="str">
            <v xml:space="preserve">  x   B</v>
          </cell>
          <cell r="G898" t="str">
            <v>F</v>
          </cell>
          <cell r="H898">
            <v>564</v>
          </cell>
          <cell r="I898" t="str">
            <v>Rupiah</v>
          </cell>
        </row>
        <row r="899">
          <cell r="E899" t="str">
            <v>W</v>
          </cell>
        </row>
        <row r="901">
          <cell r="C901" t="str">
            <v>Biaya Pasti per Jam             =</v>
          </cell>
          <cell r="E901" t="str">
            <v>( E + F )</v>
          </cell>
          <cell r="G901" t="str">
            <v>G</v>
          </cell>
          <cell r="H901">
            <v>76276.487214735913</v>
          </cell>
          <cell r="I901" t="str">
            <v>Rupiah</v>
          </cell>
        </row>
        <row r="903">
          <cell r="A903" t="str">
            <v>C.</v>
          </cell>
          <cell r="C903" t="str">
            <v>BIAYA OPERASI PER JAM KERJA</v>
          </cell>
        </row>
        <row r="905">
          <cell r="A905" t="str">
            <v xml:space="preserve">       1.</v>
          </cell>
          <cell r="C905" t="str">
            <v xml:space="preserve">Bahan Bakar  =  (12%-15%)   x Pw x Ms </v>
          </cell>
          <cell r="G905" t="str">
            <v>H</v>
          </cell>
          <cell r="H905">
            <v>51840</v>
          </cell>
          <cell r="I905" t="str">
            <v>Rupiah</v>
          </cell>
        </row>
        <row r="907">
          <cell r="A907" t="str">
            <v xml:space="preserve">       2.</v>
          </cell>
          <cell r="C907" t="str">
            <v>Pelumas         =  (2.5%-3%) x Pw x Mp</v>
          </cell>
          <cell r="G907" t="str">
            <v>I</v>
          </cell>
          <cell r="H907">
            <v>58080</v>
          </cell>
          <cell r="I907" t="str">
            <v>Rupiah</v>
          </cell>
        </row>
        <row r="909">
          <cell r="C909" t="str">
            <v>Biaya bengkel</v>
          </cell>
          <cell r="D909" t="str">
            <v>(6.25% dan 8.75%) x B</v>
          </cell>
          <cell r="G909" t="str">
            <v>J</v>
          </cell>
          <cell r="H909">
            <v>24675</v>
          </cell>
          <cell r="I909" t="str">
            <v>Rupiah</v>
          </cell>
        </row>
        <row r="910">
          <cell r="D910" t="str">
            <v xml:space="preserve">         W</v>
          </cell>
        </row>
        <row r="912">
          <cell r="A912" t="str">
            <v xml:space="preserve">       3.</v>
          </cell>
          <cell r="C912" t="str">
            <v>Perawatan dan</v>
          </cell>
          <cell r="D912" t="str">
            <v>(12,5 % - 17,5 %)  x  B</v>
          </cell>
          <cell r="G912" t="str">
            <v>K</v>
          </cell>
          <cell r="H912">
            <v>35250</v>
          </cell>
          <cell r="I912" t="str">
            <v>Rupiah</v>
          </cell>
        </row>
        <row r="913">
          <cell r="C913" t="str">
            <v xml:space="preserve">        perbaikan    =</v>
          </cell>
          <cell r="D913" t="str">
            <v>W</v>
          </cell>
        </row>
        <row r="915">
          <cell r="A915" t="str">
            <v xml:space="preserve">       4.</v>
          </cell>
          <cell r="C915" t="str">
            <v>Operator</v>
          </cell>
          <cell r="D915" t="str">
            <v>=   ( 1  Orang / Jam )  x  U1</v>
          </cell>
          <cell r="G915" t="str">
            <v>L</v>
          </cell>
          <cell r="H915">
            <v>12000</v>
          </cell>
          <cell r="I915" t="str">
            <v>Rupiah</v>
          </cell>
        </row>
        <row r="916">
          <cell r="A916" t="str">
            <v xml:space="preserve">       5.</v>
          </cell>
          <cell r="C916" t="str">
            <v>Pembantu Operator</v>
          </cell>
          <cell r="D916" t="str">
            <v>=   ( 1  Orang / Jam )  x  U2</v>
          </cell>
          <cell r="G916" t="str">
            <v>M</v>
          </cell>
          <cell r="H916">
            <v>8914.2857142857138</v>
          </cell>
          <cell r="I916" t="str">
            <v>Rupiah</v>
          </cell>
        </row>
        <row r="918">
          <cell r="C918" t="str">
            <v>Biaya Operasi per Jam        =</v>
          </cell>
          <cell r="E918" t="str">
            <v>(H+I+K+L+M)</v>
          </cell>
          <cell r="G918" t="str">
            <v>P</v>
          </cell>
          <cell r="H918">
            <v>190759.28571428571</v>
          </cell>
          <cell r="I918" t="str">
            <v>Rupiah</v>
          </cell>
        </row>
        <row r="920">
          <cell r="A920" t="str">
            <v>D.</v>
          </cell>
          <cell r="C920" t="str">
            <v>TOTAL BIAYA SEWA ALAT / JAM   =   ( G + P )</v>
          </cell>
          <cell r="G920" t="str">
            <v>S</v>
          </cell>
          <cell r="H920">
            <v>267035.77292902162</v>
          </cell>
          <cell r="I920" t="str">
            <v>Rupiah</v>
          </cell>
        </row>
        <row r="923">
          <cell r="A923" t="str">
            <v>E.</v>
          </cell>
          <cell r="C923" t="str">
            <v>LAIN - LAIN</v>
          </cell>
        </row>
        <row r="924">
          <cell r="A924" t="str">
            <v xml:space="preserve">       1.</v>
          </cell>
          <cell r="C924" t="str">
            <v>Tingkat Suku Bunga</v>
          </cell>
          <cell r="G924" t="str">
            <v>i</v>
          </cell>
          <cell r="H924">
            <v>15</v>
          </cell>
          <cell r="I924" t="str">
            <v>% / Tahun</v>
          </cell>
        </row>
        <row r="925">
          <cell r="A925" t="str">
            <v xml:space="preserve">       2.</v>
          </cell>
          <cell r="C925" t="str">
            <v>Upah Operator / Sopir</v>
          </cell>
          <cell r="G925" t="str">
            <v>U1</v>
          </cell>
          <cell r="H925">
            <v>12000</v>
          </cell>
          <cell r="I925" t="str">
            <v>Rp./Jam</v>
          </cell>
        </row>
        <row r="926">
          <cell r="A926" t="str">
            <v xml:space="preserve">       3.</v>
          </cell>
          <cell r="C926" t="str">
            <v>Upah Pembantu Operator / Pmb.Sopir</v>
          </cell>
          <cell r="G926" t="str">
            <v>U2</v>
          </cell>
          <cell r="H926">
            <v>8914.2857142857138</v>
          </cell>
          <cell r="I926" t="str">
            <v>Rp./Jam</v>
          </cell>
        </row>
        <row r="927">
          <cell r="A927" t="str">
            <v xml:space="preserve">       4.</v>
          </cell>
          <cell r="C927" t="str">
            <v>Bahan Bakar Bensin</v>
          </cell>
          <cell r="G927" t="str">
            <v>Mb</v>
          </cell>
          <cell r="H927">
            <v>4500</v>
          </cell>
          <cell r="I927" t="str">
            <v>Liter</v>
          </cell>
        </row>
        <row r="928">
          <cell r="A928" t="str">
            <v xml:space="preserve">       5.</v>
          </cell>
          <cell r="C928" t="str">
            <v>Bahan Bakar Solar</v>
          </cell>
          <cell r="G928" t="str">
            <v>Ms</v>
          </cell>
          <cell r="H928">
            <v>4500</v>
          </cell>
          <cell r="I928" t="str">
            <v>Liter</v>
          </cell>
        </row>
        <row r="929">
          <cell r="A929" t="str">
            <v xml:space="preserve">       6.</v>
          </cell>
          <cell r="C929" t="str">
            <v>Minyak Pelumas</v>
          </cell>
          <cell r="G929" t="str">
            <v>Mp</v>
          </cell>
          <cell r="H929">
            <v>22000</v>
          </cell>
          <cell r="I929" t="str">
            <v>Liter</v>
          </cell>
        </row>
        <row r="930">
          <cell r="A930" t="str">
            <v xml:space="preserve">       7.</v>
          </cell>
          <cell r="C930" t="str">
            <v>PPN diperhitungkan pada lembar Rekapitulasi</v>
          </cell>
        </row>
        <row r="931">
          <cell r="C931" t="str">
            <v>Biaya Pekerjaan</v>
          </cell>
        </row>
        <row r="934">
          <cell r="A934" t="str">
            <v>URAIAN ANALISA ALAT</v>
          </cell>
        </row>
        <row r="937">
          <cell r="A937" t="str">
            <v>No.</v>
          </cell>
          <cell r="C937" t="str">
            <v>U R A I A N</v>
          </cell>
          <cell r="G937" t="str">
            <v>KODE</v>
          </cell>
          <cell r="H937" t="str">
            <v>KOEF.</v>
          </cell>
          <cell r="I937" t="str">
            <v>SATUAN</v>
          </cell>
          <cell r="J937" t="str">
            <v>KET.</v>
          </cell>
        </row>
        <row r="940">
          <cell r="A940" t="str">
            <v>A.</v>
          </cell>
          <cell r="C940" t="str">
            <v>URAIAN PERALATAN</v>
          </cell>
        </row>
        <row r="941">
          <cell r="A941" t="str">
            <v xml:space="preserve">       1.</v>
          </cell>
          <cell r="C941" t="str">
            <v>Jenis Peralatan</v>
          </cell>
          <cell r="G941" t="str">
            <v>THREE WHEEL ROLLER 6-8 T</v>
          </cell>
          <cell r="J941" t="str">
            <v>E16</v>
          </cell>
        </row>
        <row r="942">
          <cell r="A942" t="str">
            <v xml:space="preserve">       2.</v>
          </cell>
          <cell r="C942" t="str">
            <v>Tenaga</v>
          </cell>
          <cell r="G942" t="str">
            <v>Pw</v>
          </cell>
          <cell r="H942">
            <v>55</v>
          </cell>
          <cell r="I942" t="str">
            <v>HP</v>
          </cell>
        </row>
        <row r="943">
          <cell r="A943" t="str">
            <v xml:space="preserve">       3.</v>
          </cell>
          <cell r="C943" t="str">
            <v>Kapasitas</v>
          </cell>
          <cell r="G943" t="str">
            <v>Cp</v>
          </cell>
          <cell r="H943">
            <v>8</v>
          </cell>
          <cell r="I943" t="str">
            <v>Ton</v>
          </cell>
        </row>
        <row r="944">
          <cell r="A944" t="str">
            <v xml:space="preserve">       4.</v>
          </cell>
          <cell r="C944" t="str">
            <v>Alat Baru                :</v>
          </cell>
          <cell r="D944" t="str">
            <v xml:space="preserve">  a.  Umur Ekonomis</v>
          </cell>
          <cell r="G944" t="str">
            <v>A</v>
          </cell>
          <cell r="H944">
            <v>5</v>
          </cell>
          <cell r="I944" t="str">
            <v>Tahun</v>
          </cell>
        </row>
        <row r="945">
          <cell r="D945" t="str">
            <v xml:space="preserve">  b.  Jam Kerja Dalam 1 Tahun</v>
          </cell>
          <cell r="G945" t="str">
            <v>W</v>
          </cell>
          <cell r="H945">
            <v>2000</v>
          </cell>
          <cell r="I945" t="str">
            <v>Jam</v>
          </cell>
        </row>
        <row r="946">
          <cell r="D946" t="str">
            <v xml:space="preserve">  c.  Harga Alat</v>
          </cell>
          <cell r="G946" t="str">
            <v>B</v>
          </cell>
          <cell r="H946">
            <v>350000000</v>
          </cell>
          <cell r="I946" t="str">
            <v>Rupiah</v>
          </cell>
        </row>
        <row r="951">
          <cell r="A951" t="str">
            <v>B.</v>
          </cell>
          <cell r="C951" t="str">
            <v>BIAYA PASTI PER JAM KERJA</v>
          </cell>
        </row>
        <row r="952">
          <cell r="A952" t="str">
            <v xml:space="preserve">       1.</v>
          </cell>
          <cell r="C952" t="str">
            <v>Nilai Sisa Alat</v>
          </cell>
          <cell r="D952" t="str">
            <v>=  10 % x B</v>
          </cell>
          <cell r="G952" t="str">
            <v>C</v>
          </cell>
          <cell r="H952">
            <v>35000000</v>
          </cell>
          <cell r="I952" t="str">
            <v>Rupiah</v>
          </cell>
        </row>
        <row r="954">
          <cell r="A954" t="str">
            <v xml:space="preserve">       2.</v>
          </cell>
          <cell r="C954" t="str">
            <v>Faktor Angsuran Modal    =</v>
          </cell>
          <cell r="E954" t="str">
            <v>i x (1 + i)^A</v>
          </cell>
          <cell r="G954" t="str">
            <v>D</v>
          </cell>
          <cell r="H954">
            <v>0.29831555246152841</v>
          </cell>
          <cell r="I954" t="str">
            <v>-</v>
          </cell>
        </row>
        <row r="955">
          <cell r="E955" t="str">
            <v>(1 + i)^A - 1</v>
          </cell>
        </row>
        <row r="956">
          <cell r="A956" t="str">
            <v xml:space="preserve">       3.</v>
          </cell>
          <cell r="C956" t="str">
            <v>Biaya Pasti per Jam  :</v>
          </cell>
        </row>
        <row r="957">
          <cell r="C957" t="str">
            <v>a.  Biaya Pengembalian Modal  =</v>
          </cell>
          <cell r="E957" t="str">
            <v>( B - C ) x D</v>
          </cell>
          <cell r="G957" t="str">
            <v>E</v>
          </cell>
          <cell r="H957">
            <v>46984.69951269072</v>
          </cell>
          <cell r="I957" t="str">
            <v>Rupiah</v>
          </cell>
        </row>
        <row r="958">
          <cell r="E958" t="str">
            <v>W</v>
          </cell>
        </row>
        <row r="960">
          <cell r="C960" t="str">
            <v>b.  Asuransi, dll =</v>
          </cell>
          <cell r="D960">
            <v>2E-3</v>
          </cell>
          <cell r="E960" t="str">
            <v xml:space="preserve">  x   B</v>
          </cell>
          <cell r="G960" t="str">
            <v>F</v>
          </cell>
          <cell r="H960">
            <v>350</v>
          </cell>
          <cell r="I960" t="str">
            <v>Rupiah</v>
          </cell>
        </row>
        <row r="961">
          <cell r="E961" t="str">
            <v>W</v>
          </cell>
        </row>
        <row r="963">
          <cell r="C963" t="str">
            <v>Biaya Pasti per Jam             =</v>
          </cell>
          <cell r="E963" t="str">
            <v>( E + F )</v>
          </cell>
          <cell r="G963" t="str">
            <v>G</v>
          </cell>
          <cell r="H963">
            <v>47334.69951269072</v>
          </cell>
          <cell r="I963" t="str">
            <v>Rupiah</v>
          </cell>
        </row>
        <row r="965">
          <cell r="A965" t="str">
            <v>C.</v>
          </cell>
          <cell r="C965" t="str">
            <v>BIAYA OPERASI PER JAM KERJA</v>
          </cell>
        </row>
        <row r="967">
          <cell r="A967" t="str">
            <v xml:space="preserve">       1.</v>
          </cell>
          <cell r="C967" t="str">
            <v xml:space="preserve">Bahan Bakar  =  (12%-15%)   x Pw x Ms </v>
          </cell>
          <cell r="G967" t="str">
            <v>H</v>
          </cell>
          <cell r="H967">
            <v>29700</v>
          </cell>
          <cell r="I967" t="str">
            <v>Rupiah</v>
          </cell>
        </row>
        <row r="969">
          <cell r="A969" t="str">
            <v xml:space="preserve">       2.</v>
          </cell>
          <cell r="C969" t="str">
            <v>Pelumas         =  (2.5%-3%) x Pw x Mp</v>
          </cell>
          <cell r="G969" t="str">
            <v>I</v>
          </cell>
          <cell r="H969">
            <v>33275</v>
          </cell>
          <cell r="I969" t="str">
            <v>Rupiah</v>
          </cell>
        </row>
        <row r="971">
          <cell r="C971" t="str">
            <v>Biaya bengkel</v>
          </cell>
          <cell r="D971" t="str">
            <v>(6.25% dan 8.75%) x B</v>
          </cell>
          <cell r="G971" t="str">
            <v>J</v>
          </cell>
          <cell r="H971">
            <v>15312.499999999998</v>
          </cell>
          <cell r="I971" t="str">
            <v>Rupiah</v>
          </cell>
        </row>
        <row r="972">
          <cell r="D972" t="str">
            <v xml:space="preserve">         W</v>
          </cell>
        </row>
        <row r="974">
          <cell r="A974" t="str">
            <v xml:space="preserve">       3.</v>
          </cell>
          <cell r="C974" t="str">
            <v>Perawatan dan</v>
          </cell>
          <cell r="D974" t="str">
            <v>(12,5 % - 17,5 %)  x  B</v>
          </cell>
          <cell r="G974" t="str">
            <v>K</v>
          </cell>
          <cell r="H974">
            <v>21875</v>
          </cell>
          <cell r="I974" t="str">
            <v>Rupiah</v>
          </cell>
        </row>
        <row r="975">
          <cell r="C975" t="str">
            <v xml:space="preserve">        perbaikan    =</v>
          </cell>
          <cell r="D975" t="str">
            <v>W</v>
          </cell>
        </row>
        <row r="977">
          <cell r="A977" t="str">
            <v xml:space="preserve">       4.</v>
          </cell>
          <cell r="C977" t="str">
            <v>Operator</v>
          </cell>
          <cell r="D977" t="str">
            <v>=   ( 1  Orang / Jam )  x  U1</v>
          </cell>
          <cell r="G977" t="str">
            <v>L</v>
          </cell>
          <cell r="H977">
            <v>12000</v>
          </cell>
          <cell r="I977" t="str">
            <v>Rupiah</v>
          </cell>
        </row>
        <row r="978">
          <cell r="A978" t="str">
            <v xml:space="preserve">       5.</v>
          </cell>
          <cell r="C978" t="str">
            <v>Pembantu Operator</v>
          </cell>
          <cell r="D978" t="str">
            <v>=   ( 1  Orang / Jam )  x  U2</v>
          </cell>
          <cell r="G978" t="str">
            <v>M</v>
          </cell>
          <cell r="H978">
            <v>8914.2857142857138</v>
          </cell>
          <cell r="I978" t="str">
            <v>Rupiah</v>
          </cell>
        </row>
        <row r="980">
          <cell r="C980" t="str">
            <v>Biaya Operasi per Jam        =</v>
          </cell>
          <cell r="E980" t="str">
            <v>(H+I+K+L+M)</v>
          </cell>
          <cell r="G980" t="str">
            <v>P</v>
          </cell>
          <cell r="H980">
            <v>121076.78571428571</v>
          </cell>
          <cell r="I980" t="str">
            <v>Rupiah</v>
          </cell>
        </row>
        <row r="982">
          <cell r="A982" t="str">
            <v>D.</v>
          </cell>
          <cell r="C982" t="str">
            <v>TOTAL BIAYA SEWA ALAT / JAM   =   ( G + P )</v>
          </cell>
          <cell r="G982" t="str">
            <v>S</v>
          </cell>
          <cell r="H982">
            <v>168411.48522697642</v>
          </cell>
          <cell r="I982" t="str">
            <v>Rupiah</v>
          </cell>
        </row>
        <row r="985">
          <cell r="A985" t="str">
            <v>E.</v>
          </cell>
          <cell r="C985" t="str">
            <v>LAIN - LAIN</v>
          </cell>
        </row>
        <row r="986">
          <cell r="A986" t="str">
            <v xml:space="preserve">       1.</v>
          </cell>
          <cell r="C986" t="str">
            <v>Tingkat Suku Bunga</v>
          </cell>
          <cell r="G986" t="str">
            <v>i</v>
          </cell>
          <cell r="H986">
            <v>15</v>
          </cell>
          <cell r="I986" t="str">
            <v>% / Tahun</v>
          </cell>
        </row>
        <row r="987">
          <cell r="A987" t="str">
            <v xml:space="preserve">       2.</v>
          </cell>
          <cell r="C987" t="str">
            <v>Upah Operator / Sopir</v>
          </cell>
          <cell r="G987" t="str">
            <v>U1</v>
          </cell>
          <cell r="H987">
            <v>12000</v>
          </cell>
          <cell r="I987" t="str">
            <v>Rp./Jam</v>
          </cell>
        </row>
        <row r="988">
          <cell r="A988" t="str">
            <v xml:space="preserve">       3.</v>
          </cell>
          <cell r="C988" t="str">
            <v>Upah Pembantu Operator / Pmb.Sopir</v>
          </cell>
          <cell r="G988" t="str">
            <v>U2</v>
          </cell>
          <cell r="H988">
            <v>8914.2857142857138</v>
          </cell>
          <cell r="I988" t="str">
            <v>Rp./Jam</v>
          </cell>
        </row>
        <row r="989">
          <cell r="A989" t="str">
            <v xml:space="preserve">       4.</v>
          </cell>
          <cell r="C989" t="str">
            <v>Bahan Bakar Bensin</v>
          </cell>
          <cell r="G989" t="str">
            <v>Mb</v>
          </cell>
          <cell r="H989">
            <v>4500</v>
          </cell>
          <cell r="I989" t="str">
            <v>Liter</v>
          </cell>
        </row>
        <row r="990">
          <cell r="A990" t="str">
            <v xml:space="preserve">       5.</v>
          </cell>
          <cell r="C990" t="str">
            <v>Bahan Bakar Solar</v>
          </cell>
          <cell r="G990" t="str">
            <v>Ms</v>
          </cell>
          <cell r="H990">
            <v>4500</v>
          </cell>
          <cell r="I990" t="str">
            <v>Liter</v>
          </cell>
        </row>
        <row r="991">
          <cell r="A991" t="str">
            <v xml:space="preserve">       6.</v>
          </cell>
          <cell r="C991" t="str">
            <v>Minyak Pelumas</v>
          </cell>
          <cell r="G991" t="str">
            <v>Mp</v>
          </cell>
          <cell r="H991">
            <v>22000</v>
          </cell>
          <cell r="I991" t="str">
            <v>Liter</v>
          </cell>
        </row>
        <row r="992">
          <cell r="A992" t="str">
            <v xml:space="preserve">       7.</v>
          </cell>
          <cell r="C992" t="str">
            <v>PPN diperhitungkan pada lembar Rekapitulasi</v>
          </cell>
        </row>
        <row r="993">
          <cell r="C993" t="str">
            <v>Biaya Pekerjaan</v>
          </cell>
        </row>
        <row r="996">
          <cell r="A996" t="str">
            <v>URAIAN ANALISA ALAT</v>
          </cell>
        </row>
        <row r="999">
          <cell r="A999" t="str">
            <v>No.</v>
          </cell>
          <cell r="C999" t="str">
            <v>U R A I A N</v>
          </cell>
          <cell r="G999" t="str">
            <v>KODE</v>
          </cell>
          <cell r="H999" t="str">
            <v>KOEF.</v>
          </cell>
          <cell r="I999" t="str">
            <v>SATUAN</v>
          </cell>
          <cell r="J999" t="str">
            <v>KET.</v>
          </cell>
        </row>
        <row r="1002">
          <cell r="A1002" t="str">
            <v>A.</v>
          </cell>
          <cell r="C1002" t="str">
            <v>URAIAN PERALATAN</v>
          </cell>
        </row>
        <row r="1003">
          <cell r="A1003" t="str">
            <v xml:space="preserve">       1.</v>
          </cell>
          <cell r="C1003" t="str">
            <v>Jenis Peralatan</v>
          </cell>
          <cell r="G1003" t="str">
            <v>TANDEM ROLLER 6-8 T.</v>
          </cell>
          <cell r="J1003" t="str">
            <v>E17</v>
          </cell>
        </row>
        <row r="1004">
          <cell r="A1004" t="str">
            <v xml:space="preserve">       2.</v>
          </cell>
          <cell r="C1004" t="str">
            <v>Tenaga</v>
          </cell>
          <cell r="G1004" t="str">
            <v>Pw</v>
          </cell>
          <cell r="H1004">
            <v>82</v>
          </cell>
          <cell r="I1004" t="str">
            <v>HP</v>
          </cell>
        </row>
        <row r="1005">
          <cell r="A1005" t="str">
            <v xml:space="preserve">       3.</v>
          </cell>
          <cell r="C1005" t="str">
            <v>Kapasitas</v>
          </cell>
          <cell r="G1005" t="str">
            <v>Cp</v>
          </cell>
          <cell r="H1005">
            <v>8.1</v>
          </cell>
          <cell r="I1005" t="str">
            <v>Ton</v>
          </cell>
        </row>
        <row r="1006">
          <cell r="A1006" t="str">
            <v xml:space="preserve">       4.</v>
          </cell>
          <cell r="C1006" t="str">
            <v>Alat Baru                :</v>
          </cell>
          <cell r="D1006" t="str">
            <v xml:space="preserve">  a.  Umur Ekonomis</v>
          </cell>
          <cell r="G1006" t="str">
            <v>A</v>
          </cell>
          <cell r="H1006">
            <v>5</v>
          </cell>
          <cell r="I1006" t="str">
            <v>Tahun</v>
          </cell>
        </row>
        <row r="1007">
          <cell r="D1007" t="str">
            <v xml:space="preserve">  b.  Jam Kerja Dalam 1 Tahun</v>
          </cell>
          <cell r="G1007" t="str">
            <v>W</v>
          </cell>
          <cell r="H1007">
            <v>2000</v>
          </cell>
          <cell r="I1007" t="str">
            <v>Jam</v>
          </cell>
        </row>
        <row r="1008">
          <cell r="D1008" t="str">
            <v xml:space="preserve">  c.  Harga Alat</v>
          </cell>
          <cell r="G1008" t="str">
            <v>B</v>
          </cell>
          <cell r="H1008">
            <v>396000000</v>
          </cell>
          <cell r="I1008" t="str">
            <v>Rupiah</v>
          </cell>
        </row>
        <row r="1013">
          <cell r="A1013" t="str">
            <v>B.</v>
          </cell>
          <cell r="C1013" t="str">
            <v>BIAYA PASTI PER JAM KERJA</v>
          </cell>
        </row>
        <row r="1014">
          <cell r="A1014" t="str">
            <v xml:space="preserve">       1.</v>
          </cell>
          <cell r="C1014" t="str">
            <v>Nilai Sisa Alat</v>
          </cell>
          <cell r="D1014" t="str">
            <v>=  10 % x B</v>
          </cell>
          <cell r="G1014" t="str">
            <v>C</v>
          </cell>
          <cell r="H1014">
            <v>39600000</v>
          </cell>
          <cell r="I1014" t="str">
            <v>Rupiah</v>
          </cell>
        </row>
        <row r="1016">
          <cell r="A1016" t="str">
            <v xml:space="preserve">       2.</v>
          </cell>
          <cell r="C1016" t="str">
            <v>Faktor Angsuran Modal    =</v>
          </cell>
          <cell r="E1016" t="str">
            <v>i x (1 + i)^A</v>
          </cell>
          <cell r="G1016" t="str">
            <v>D</v>
          </cell>
          <cell r="H1016">
            <v>0.29831555246152841</v>
          </cell>
          <cell r="I1016" t="str">
            <v>-</v>
          </cell>
        </row>
        <row r="1017">
          <cell r="E1017" t="str">
            <v>(1 + i)^A - 1</v>
          </cell>
        </row>
        <row r="1018">
          <cell r="A1018" t="str">
            <v xml:space="preserve">       3.</v>
          </cell>
          <cell r="C1018" t="str">
            <v>Biaya Pasti per Jam  :</v>
          </cell>
        </row>
        <row r="1019">
          <cell r="C1019" t="str">
            <v>a.  Biaya Pengembalian Modal  =</v>
          </cell>
          <cell r="E1019" t="str">
            <v>( B - C ) x D</v>
          </cell>
          <cell r="G1019" t="str">
            <v>E</v>
          </cell>
          <cell r="H1019">
            <v>53159.831448644363</v>
          </cell>
          <cell r="I1019" t="str">
            <v>Rupiah</v>
          </cell>
        </row>
        <row r="1020">
          <cell r="E1020" t="str">
            <v>W</v>
          </cell>
        </row>
        <row r="1022">
          <cell r="C1022" t="str">
            <v>b.  Asuransi, dll =</v>
          </cell>
          <cell r="D1022">
            <v>2E-3</v>
          </cell>
          <cell r="E1022" t="str">
            <v xml:space="preserve">  x   B</v>
          </cell>
          <cell r="G1022" t="str">
            <v>F</v>
          </cell>
          <cell r="H1022">
            <v>396</v>
          </cell>
          <cell r="I1022" t="str">
            <v>Rupiah</v>
          </cell>
        </row>
        <row r="1023">
          <cell r="E1023" t="str">
            <v>W</v>
          </cell>
        </row>
        <row r="1025">
          <cell r="C1025" t="str">
            <v>Biaya Pasti per Jam             =</v>
          </cell>
          <cell r="E1025" t="str">
            <v>( E + F )</v>
          </cell>
          <cell r="G1025" t="str">
            <v>G</v>
          </cell>
          <cell r="H1025">
            <v>53555.831448644363</v>
          </cell>
          <cell r="I1025" t="str">
            <v>Rupiah</v>
          </cell>
        </row>
        <row r="1027">
          <cell r="A1027" t="str">
            <v>C.</v>
          </cell>
          <cell r="C1027" t="str">
            <v>BIAYA OPERASI PER JAM KERJA</v>
          </cell>
        </row>
        <row r="1029">
          <cell r="A1029" t="str">
            <v xml:space="preserve">       1.</v>
          </cell>
          <cell r="C1029" t="str">
            <v xml:space="preserve">Bahan Bakar  =  (12%-15%)   x Pw x Ms </v>
          </cell>
          <cell r="G1029" t="str">
            <v>H</v>
          </cell>
          <cell r="H1029">
            <v>44280</v>
          </cell>
          <cell r="I1029" t="str">
            <v>Rupiah</v>
          </cell>
        </row>
        <row r="1031">
          <cell r="A1031" t="str">
            <v xml:space="preserve">       2.</v>
          </cell>
          <cell r="C1031" t="str">
            <v>Pelumas         =  (2.5%-3%) x Pw x Mp</v>
          </cell>
          <cell r="G1031" t="str">
            <v>I</v>
          </cell>
          <cell r="H1031">
            <v>49610</v>
          </cell>
          <cell r="I1031" t="str">
            <v>Rupiah</v>
          </cell>
        </row>
        <row r="1033">
          <cell r="C1033" t="str">
            <v>Biaya bengkel</v>
          </cell>
          <cell r="D1033" t="str">
            <v>(6.25% dan 8.75%) x B</v>
          </cell>
          <cell r="G1033" t="str">
            <v>J</v>
          </cell>
          <cell r="H1033">
            <v>17325</v>
          </cell>
          <cell r="I1033" t="str">
            <v>Rupiah</v>
          </cell>
        </row>
        <row r="1034">
          <cell r="D1034" t="str">
            <v xml:space="preserve">         W</v>
          </cell>
        </row>
        <row r="1036">
          <cell r="A1036" t="str">
            <v xml:space="preserve">       3.</v>
          </cell>
          <cell r="C1036" t="str">
            <v>Perawatan dan</v>
          </cell>
          <cell r="D1036" t="str">
            <v>(12,5 % - 17,5 %)  x  B</v>
          </cell>
          <cell r="G1036" t="str">
            <v>K</v>
          </cell>
          <cell r="H1036">
            <v>24750</v>
          </cell>
          <cell r="I1036" t="str">
            <v>Rupiah</v>
          </cell>
        </row>
        <row r="1037">
          <cell r="C1037" t="str">
            <v xml:space="preserve">        perbaikan    =</v>
          </cell>
          <cell r="D1037" t="str">
            <v>W</v>
          </cell>
        </row>
        <row r="1039">
          <cell r="A1039" t="str">
            <v xml:space="preserve">       4.</v>
          </cell>
          <cell r="C1039" t="str">
            <v>Operator</v>
          </cell>
          <cell r="D1039" t="str">
            <v>=   ( 1  Orang / Jam )  x  U1</v>
          </cell>
          <cell r="G1039" t="str">
            <v>L</v>
          </cell>
          <cell r="H1039">
            <v>12000</v>
          </cell>
          <cell r="I1039" t="str">
            <v>Rupiah</v>
          </cell>
        </row>
        <row r="1040">
          <cell r="A1040" t="str">
            <v xml:space="preserve">       5.</v>
          </cell>
          <cell r="C1040" t="str">
            <v>Pembantu Operator</v>
          </cell>
          <cell r="D1040" t="str">
            <v>=   ( 1  Orang / Jam )  x  U2</v>
          </cell>
          <cell r="G1040" t="str">
            <v>M</v>
          </cell>
          <cell r="H1040">
            <v>8914.2857142857138</v>
          </cell>
          <cell r="I1040" t="str">
            <v>Rupiah</v>
          </cell>
        </row>
        <row r="1042">
          <cell r="C1042" t="str">
            <v>Biaya Operasi per Jam        =</v>
          </cell>
          <cell r="E1042" t="str">
            <v>(H+I+K+L+M)</v>
          </cell>
          <cell r="G1042" t="str">
            <v>P</v>
          </cell>
          <cell r="H1042">
            <v>156879.28571428571</v>
          </cell>
          <cell r="I1042" t="str">
            <v>Rupiah</v>
          </cell>
        </row>
        <row r="1044">
          <cell r="A1044" t="str">
            <v>D.</v>
          </cell>
          <cell r="C1044" t="str">
            <v>TOTAL BIAYA SEWA ALAT / JAM   =   ( G + P )</v>
          </cell>
          <cell r="G1044" t="str">
            <v>S</v>
          </cell>
          <cell r="H1044">
            <v>210435.11716293008</v>
          </cell>
          <cell r="I1044" t="str">
            <v>Rupiah</v>
          </cell>
        </row>
        <row r="1047">
          <cell r="A1047" t="str">
            <v>E.</v>
          </cell>
          <cell r="C1047" t="str">
            <v>LAIN - LAIN</v>
          </cell>
        </row>
        <row r="1048">
          <cell r="A1048" t="str">
            <v xml:space="preserve">       1.</v>
          </cell>
          <cell r="C1048" t="str">
            <v>Tingkat Suku Bunga</v>
          </cell>
          <cell r="G1048" t="str">
            <v>i</v>
          </cell>
          <cell r="H1048">
            <v>15</v>
          </cell>
          <cell r="I1048" t="str">
            <v>% / Tahun</v>
          </cell>
        </row>
        <row r="1049">
          <cell r="A1049" t="str">
            <v xml:space="preserve">       2.</v>
          </cell>
          <cell r="C1049" t="str">
            <v>Upah Operator / Sopir</v>
          </cell>
          <cell r="G1049" t="str">
            <v>U1</v>
          </cell>
          <cell r="H1049">
            <v>12000</v>
          </cell>
          <cell r="I1049" t="str">
            <v>Rp./Jam</v>
          </cell>
        </row>
        <row r="1050">
          <cell r="A1050" t="str">
            <v xml:space="preserve">       3.</v>
          </cell>
          <cell r="C1050" t="str">
            <v>Upah Pembantu Operator / Pmb.Sopir</v>
          </cell>
          <cell r="G1050" t="str">
            <v>U2</v>
          </cell>
          <cell r="H1050">
            <v>8914.2857142857138</v>
          </cell>
          <cell r="I1050" t="str">
            <v>Rp./Jam</v>
          </cell>
        </row>
        <row r="1051">
          <cell r="A1051" t="str">
            <v xml:space="preserve">       4.</v>
          </cell>
          <cell r="C1051" t="str">
            <v>Bahan Bakar Bensin</v>
          </cell>
          <cell r="G1051" t="str">
            <v>Mb</v>
          </cell>
          <cell r="H1051">
            <v>4500</v>
          </cell>
          <cell r="I1051" t="str">
            <v>Liter</v>
          </cell>
        </row>
        <row r="1052">
          <cell r="A1052" t="str">
            <v xml:space="preserve">       5.</v>
          </cell>
          <cell r="C1052" t="str">
            <v>Bahan Bakar Solar</v>
          </cell>
          <cell r="G1052" t="str">
            <v>Ms</v>
          </cell>
          <cell r="H1052">
            <v>4500</v>
          </cell>
          <cell r="I1052" t="str">
            <v>Liter</v>
          </cell>
        </row>
        <row r="1053">
          <cell r="A1053" t="str">
            <v xml:space="preserve">       6.</v>
          </cell>
          <cell r="C1053" t="str">
            <v>Minyak Pelumas</v>
          </cell>
          <cell r="G1053" t="str">
            <v>Mp</v>
          </cell>
          <cell r="H1053">
            <v>22000</v>
          </cell>
          <cell r="I1053" t="str">
            <v>Liter</v>
          </cell>
        </row>
        <row r="1054">
          <cell r="A1054" t="str">
            <v xml:space="preserve">       7.</v>
          </cell>
          <cell r="C1054" t="str">
            <v>PPN diperhitungkan pada lembar Rekapitulasi</v>
          </cell>
        </row>
        <row r="1055">
          <cell r="C1055" t="str">
            <v>Biaya Pekerjaan</v>
          </cell>
        </row>
        <row r="1120">
          <cell r="A1120" t="str">
            <v>URAIAN ANALISA ALAT</v>
          </cell>
        </row>
        <row r="1123">
          <cell r="A1123" t="str">
            <v>No.</v>
          </cell>
          <cell r="C1123" t="str">
            <v>U R A I A N</v>
          </cell>
          <cell r="G1123" t="str">
            <v>KODE</v>
          </cell>
          <cell r="H1123" t="str">
            <v>KOEF.</v>
          </cell>
          <cell r="I1123" t="str">
            <v>SATUAN</v>
          </cell>
          <cell r="J1123" t="str">
            <v>KET.</v>
          </cell>
        </row>
        <row r="1126">
          <cell r="A1126" t="str">
            <v>A.</v>
          </cell>
          <cell r="C1126" t="str">
            <v>URAIAN PERALATAN</v>
          </cell>
        </row>
        <row r="1127">
          <cell r="A1127" t="str">
            <v xml:space="preserve">       1.</v>
          </cell>
          <cell r="C1127" t="str">
            <v>Jenis Peralatan</v>
          </cell>
          <cell r="G1127" t="str">
            <v>VIBRATORY ROLLER 5-8 T.</v>
          </cell>
          <cell r="J1127" t="str">
            <v>E19</v>
          </cell>
        </row>
        <row r="1128">
          <cell r="A1128" t="str">
            <v xml:space="preserve">       2.</v>
          </cell>
          <cell r="C1128" t="str">
            <v>Tenaga</v>
          </cell>
          <cell r="G1128" t="str">
            <v>Pw</v>
          </cell>
          <cell r="H1128">
            <v>82</v>
          </cell>
          <cell r="I1128" t="str">
            <v>HP</v>
          </cell>
        </row>
        <row r="1129">
          <cell r="A1129" t="str">
            <v xml:space="preserve">       3.</v>
          </cell>
          <cell r="C1129" t="str">
            <v>Kapasitas</v>
          </cell>
          <cell r="G1129" t="str">
            <v>Cp</v>
          </cell>
          <cell r="H1129">
            <v>7.05</v>
          </cell>
          <cell r="I1129" t="str">
            <v>Ton</v>
          </cell>
        </row>
        <row r="1130">
          <cell r="A1130" t="str">
            <v xml:space="preserve">       4.</v>
          </cell>
          <cell r="C1130" t="str">
            <v>Alat Baru                :</v>
          </cell>
          <cell r="D1130" t="str">
            <v xml:space="preserve">  a.  Umur Ekonomis</v>
          </cell>
          <cell r="G1130" t="str">
            <v>A</v>
          </cell>
          <cell r="H1130">
            <v>5</v>
          </cell>
          <cell r="I1130" t="str">
            <v>Tahun</v>
          </cell>
        </row>
        <row r="1131">
          <cell r="D1131" t="str">
            <v xml:space="preserve">  b.  Jam Kerja Dalam 1 Tahun</v>
          </cell>
          <cell r="G1131" t="str">
            <v>W</v>
          </cell>
          <cell r="H1131">
            <v>2000</v>
          </cell>
          <cell r="I1131" t="str">
            <v>Jam</v>
          </cell>
        </row>
        <row r="1132">
          <cell r="D1132" t="str">
            <v xml:space="preserve">  c.  Harga Alat</v>
          </cell>
          <cell r="G1132" t="str">
            <v>B</v>
          </cell>
          <cell r="H1132">
            <v>450000000</v>
          </cell>
          <cell r="I1132" t="str">
            <v>Rupiah</v>
          </cell>
        </row>
        <row r="1137">
          <cell r="A1137" t="str">
            <v>B.</v>
          </cell>
          <cell r="C1137" t="str">
            <v>BIAYA PASTI PER JAM KERJA</v>
          </cell>
          <cell r="H1137" t="str">
            <v>RFH</v>
          </cell>
        </row>
        <row r="1138">
          <cell r="A1138" t="str">
            <v xml:space="preserve">       1.</v>
          </cell>
          <cell r="C1138" t="str">
            <v>Nilai Sisa Alat</v>
          </cell>
          <cell r="D1138" t="str">
            <v>=  10 % x B</v>
          </cell>
          <cell r="G1138" t="str">
            <v>C</v>
          </cell>
          <cell r="H1138">
            <v>45000000</v>
          </cell>
          <cell r="I1138" t="str">
            <v>Rupiah</v>
          </cell>
        </row>
        <row r="1140">
          <cell r="A1140" t="str">
            <v xml:space="preserve">       2.</v>
          </cell>
          <cell r="C1140" t="str">
            <v>Faktor Angsuran Modal    =</v>
          </cell>
          <cell r="E1140" t="str">
            <v>i x (1 + i)^A</v>
          </cell>
          <cell r="G1140" t="str">
            <v>D</v>
          </cell>
          <cell r="H1140">
            <v>0.29831555246152841</v>
          </cell>
          <cell r="I1140" t="str">
            <v>-</v>
          </cell>
        </row>
        <row r="1141">
          <cell r="E1141" t="str">
            <v>(1 + i)^A - 1</v>
          </cell>
        </row>
        <row r="1142">
          <cell r="A1142" t="str">
            <v xml:space="preserve">       3.</v>
          </cell>
          <cell r="C1142" t="str">
            <v>Biaya Pasti per Jam  :</v>
          </cell>
        </row>
        <row r="1143">
          <cell r="C1143" t="str">
            <v>a.  Biaya Pengembalian Modal  =</v>
          </cell>
          <cell r="E1143" t="str">
            <v>( B - C ) x D</v>
          </cell>
          <cell r="G1143" t="str">
            <v>E</v>
          </cell>
          <cell r="H1143">
            <v>60408.899373459506</v>
          </cell>
          <cell r="I1143" t="str">
            <v>Rupiah</v>
          </cell>
        </row>
        <row r="1144">
          <cell r="E1144" t="str">
            <v>W</v>
          </cell>
        </row>
        <row r="1146">
          <cell r="C1146" t="str">
            <v>b.  Asuransi, dll =</v>
          </cell>
          <cell r="D1146">
            <v>2E-3</v>
          </cell>
          <cell r="E1146" t="str">
            <v xml:space="preserve">  x   B</v>
          </cell>
          <cell r="G1146" t="str">
            <v>F</v>
          </cell>
          <cell r="H1146">
            <v>450</v>
          </cell>
          <cell r="I1146" t="str">
            <v>Rupiah</v>
          </cell>
        </row>
        <row r="1147">
          <cell r="E1147" t="str">
            <v>W</v>
          </cell>
        </row>
        <row r="1149">
          <cell r="C1149" t="str">
            <v>Biaya Pasti per Jam             =</v>
          </cell>
          <cell r="E1149" t="str">
            <v>( E + F )</v>
          </cell>
          <cell r="G1149" t="str">
            <v>G</v>
          </cell>
          <cell r="H1149">
            <v>60858.899373459506</v>
          </cell>
          <cell r="I1149" t="str">
            <v>Rupiah</v>
          </cell>
        </row>
        <row r="1151">
          <cell r="A1151" t="str">
            <v>C.</v>
          </cell>
          <cell r="C1151" t="str">
            <v>BIAYA OPERASI PER JAM KERJA</v>
          </cell>
        </row>
        <row r="1153">
          <cell r="A1153" t="str">
            <v xml:space="preserve">       1.</v>
          </cell>
          <cell r="C1153" t="str">
            <v xml:space="preserve">Bahan Bakar  =  (12%-15%)   x Pw x Ms </v>
          </cell>
          <cell r="G1153" t="str">
            <v>H</v>
          </cell>
          <cell r="H1153">
            <v>44280</v>
          </cell>
          <cell r="I1153" t="str">
            <v>Rupiah</v>
          </cell>
        </row>
        <row r="1155">
          <cell r="A1155" t="str">
            <v xml:space="preserve">       2.</v>
          </cell>
          <cell r="C1155" t="str">
            <v>Pelumas         =  (2.5%-3%) x Pw x Mp</v>
          </cell>
          <cell r="G1155" t="str">
            <v>I</v>
          </cell>
          <cell r="H1155">
            <v>49610</v>
          </cell>
          <cell r="I1155" t="str">
            <v>Rupiah</v>
          </cell>
        </row>
        <row r="1157">
          <cell r="C1157" t="str">
            <v>Biaya bengkel</v>
          </cell>
          <cell r="D1157" t="str">
            <v>(6.25% dan 8.75%) x B</v>
          </cell>
          <cell r="G1157" t="str">
            <v>J</v>
          </cell>
          <cell r="H1157">
            <v>19687.5</v>
          </cell>
          <cell r="I1157" t="str">
            <v>Rupiah</v>
          </cell>
        </row>
        <row r="1158">
          <cell r="D1158" t="str">
            <v xml:space="preserve">         W</v>
          </cell>
        </row>
        <row r="1160">
          <cell r="A1160" t="str">
            <v xml:space="preserve">       3.</v>
          </cell>
          <cell r="C1160" t="str">
            <v>Perawatan dan</v>
          </cell>
          <cell r="D1160" t="str">
            <v>(12,5 % - 17,5 %)  x  B</v>
          </cell>
          <cell r="G1160" t="str">
            <v>K</v>
          </cell>
          <cell r="H1160">
            <v>28125</v>
          </cell>
          <cell r="I1160" t="str">
            <v>Rupiah</v>
          </cell>
        </row>
        <row r="1161">
          <cell r="C1161" t="str">
            <v xml:space="preserve">        perbaikan    =</v>
          </cell>
          <cell r="D1161" t="str">
            <v>W</v>
          </cell>
        </row>
        <row r="1163">
          <cell r="A1163" t="str">
            <v xml:space="preserve">       4.</v>
          </cell>
          <cell r="C1163" t="str">
            <v>Operator</v>
          </cell>
          <cell r="D1163" t="str">
            <v>=   ( 1  Orang / Jam )  x  U1</v>
          </cell>
          <cell r="G1163" t="str">
            <v>L</v>
          </cell>
          <cell r="H1163">
            <v>12000</v>
          </cell>
          <cell r="I1163" t="str">
            <v>Rupiah</v>
          </cell>
        </row>
        <row r="1164">
          <cell r="A1164" t="str">
            <v xml:space="preserve">       5.</v>
          </cell>
          <cell r="C1164" t="str">
            <v>Pembantu Operator</v>
          </cell>
          <cell r="D1164" t="str">
            <v>=   ( 1  Orang / Jam )  x  U2</v>
          </cell>
          <cell r="G1164" t="str">
            <v>M</v>
          </cell>
          <cell r="H1164">
            <v>8914.2857142857138</v>
          </cell>
          <cell r="I1164" t="str">
            <v>Rupiah</v>
          </cell>
        </row>
        <row r="1166">
          <cell r="C1166" t="str">
            <v>Biaya Operasi per Jam        =</v>
          </cell>
          <cell r="E1166" t="str">
            <v>(H+I+K+L+M)</v>
          </cell>
          <cell r="G1166" t="str">
            <v>P</v>
          </cell>
          <cell r="H1166">
            <v>162616.78571428571</v>
          </cell>
          <cell r="I1166" t="str">
            <v>Rupiah</v>
          </cell>
        </row>
        <row r="1168">
          <cell r="A1168" t="str">
            <v>D.</v>
          </cell>
          <cell r="C1168" t="str">
            <v>TOTAL BIAYA SEWA ALAT / JAM   =   ( G + P )</v>
          </cell>
          <cell r="G1168" t="str">
            <v>S</v>
          </cell>
          <cell r="H1168">
            <v>223475.68508774522</v>
          </cell>
          <cell r="I1168" t="str">
            <v>Rupiah</v>
          </cell>
        </row>
        <row r="1171">
          <cell r="A1171" t="str">
            <v>E.</v>
          </cell>
          <cell r="C1171" t="str">
            <v>LAIN - LAIN</v>
          </cell>
        </row>
        <row r="1172">
          <cell r="A1172" t="str">
            <v xml:space="preserve">       1.</v>
          </cell>
          <cell r="C1172" t="str">
            <v>Tingkat Suku Bunga</v>
          </cell>
          <cell r="G1172" t="str">
            <v>i</v>
          </cell>
          <cell r="H1172">
            <v>15</v>
          </cell>
          <cell r="I1172" t="str">
            <v>% / Tahun</v>
          </cell>
        </row>
        <row r="1173">
          <cell r="A1173" t="str">
            <v xml:space="preserve">       2.</v>
          </cell>
          <cell r="C1173" t="str">
            <v>Upah Operator / Sopir</v>
          </cell>
          <cell r="G1173" t="str">
            <v>U1</v>
          </cell>
          <cell r="H1173">
            <v>12000</v>
          </cell>
          <cell r="I1173" t="str">
            <v>Rp./Jam</v>
          </cell>
        </row>
        <row r="1174">
          <cell r="A1174" t="str">
            <v xml:space="preserve">       3.</v>
          </cell>
          <cell r="C1174" t="str">
            <v>Upah Pembantu Operator / Pmb.Sopir</v>
          </cell>
          <cell r="G1174" t="str">
            <v>U2</v>
          </cell>
          <cell r="H1174">
            <v>8914.2857142857138</v>
          </cell>
          <cell r="I1174" t="str">
            <v>Rp./Jam</v>
          </cell>
        </row>
        <row r="1175">
          <cell r="A1175" t="str">
            <v xml:space="preserve">       4.</v>
          </cell>
          <cell r="C1175" t="str">
            <v>Bahan Bakar Bensin</v>
          </cell>
          <cell r="G1175" t="str">
            <v>Mb</v>
          </cell>
          <cell r="H1175">
            <v>4500</v>
          </cell>
          <cell r="I1175" t="str">
            <v>Liter</v>
          </cell>
        </row>
        <row r="1176">
          <cell r="A1176" t="str">
            <v xml:space="preserve">       5.</v>
          </cell>
          <cell r="C1176" t="str">
            <v>Bahan Bakar Solar</v>
          </cell>
          <cell r="G1176" t="str">
            <v>Ms</v>
          </cell>
          <cell r="H1176">
            <v>4500</v>
          </cell>
          <cell r="I1176" t="str">
            <v>Liter</v>
          </cell>
        </row>
        <row r="1177">
          <cell r="A1177" t="str">
            <v xml:space="preserve">       6.</v>
          </cell>
          <cell r="C1177" t="str">
            <v>Minyak Pelumas</v>
          </cell>
          <cell r="G1177" t="str">
            <v>Mp</v>
          </cell>
          <cell r="H1177">
            <v>22000</v>
          </cell>
          <cell r="I1177" t="str">
            <v>Liter</v>
          </cell>
        </row>
        <row r="1178">
          <cell r="A1178" t="str">
            <v xml:space="preserve">       7.</v>
          </cell>
          <cell r="C1178" t="str">
            <v>PPN diperhitungkan pada lembar Rekapitulasi</v>
          </cell>
        </row>
        <row r="1179">
          <cell r="C1179" t="str">
            <v>Biaya Pekerjaan</v>
          </cell>
        </row>
        <row r="1244">
          <cell r="A1244" t="str">
            <v>URAIAN ANALISA ALAT</v>
          </cell>
        </row>
        <row r="1247">
          <cell r="A1247" t="str">
            <v>No.</v>
          </cell>
          <cell r="C1247" t="str">
            <v>U R A I A N</v>
          </cell>
          <cell r="G1247" t="str">
            <v>KODE</v>
          </cell>
          <cell r="H1247" t="str">
            <v>KOEF.</v>
          </cell>
          <cell r="I1247" t="str">
            <v>SATUAN</v>
          </cell>
          <cell r="J1247" t="str">
            <v>KET.</v>
          </cell>
        </row>
        <row r="1250">
          <cell r="A1250" t="str">
            <v>A.</v>
          </cell>
          <cell r="C1250" t="str">
            <v>URAIAN PERALATAN</v>
          </cell>
        </row>
        <row r="1251">
          <cell r="A1251" t="str">
            <v xml:space="preserve">       1.</v>
          </cell>
          <cell r="C1251" t="str">
            <v>Jenis Peralatan</v>
          </cell>
          <cell r="G1251" t="str">
            <v>STONE CRUSHER</v>
          </cell>
          <cell r="J1251" t="str">
            <v>E21</v>
          </cell>
        </row>
        <row r="1252">
          <cell r="A1252" t="str">
            <v xml:space="preserve">       2.</v>
          </cell>
          <cell r="C1252" t="str">
            <v>Tenaga</v>
          </cell>
          <cell r="G1252" t="str">
            <v>Pw</v>
          </cell>
          <cell r="H1252">
            <v>220</v>
          </cell>
          <cell r="I1252" t="str">
            <v>HP</v>
          </cell>
        </row>
        <row r="1253">
          <cell r="A1253" t="str">
            <v xml:space="preserve">       3.</v>
          </cell>
          <cell r="C1253" t="str">
            <v>Kapasitas</v>
          </cell>
          <cell r="G1253" t="str">
            <v>Cp</v>
          </cell>
          <cell r="H1253">
            <v>50</v>
          </cell>
          <cell r="I1253" t="str">
            <v>T/Jam</v>
          </cell>
        </row>
        <row r="1254">
          <cell r="A1254" t="str">
            <v xml:space="preserve">       4.</v>
          </cell>
          <cell r="C1254" t="str">
            <v>Alat Baru                :</v>
          </cell>
          <cell r="D1254" t="str">
            <v xml:space="preserve">  a.  Umur Ekonomis</v>
          </cell>
          <cell r="G1254" t="str">
            <v>A</v>
          </cell>
          <cell r="H1254">
            <v>5</v>
          </cell>
          <cell r="I1254" t="str">
            <v>Tahun</v>
          </cell>
        </row>
        <row r="1255">
          <cell r="D1255" t="str">
            <v xml:space="preserve">  b.  Jam Kerja Dalam 1 Tahun</v>
          </cell>
          <cell r="G1255" t="str">
            <v>W</v>
          </cell>
          <cell r="H1255">
            <v>2000</v>
          </cell>
          <cell r="I1255" t="str">
            <v>Jam</v>
          </cell>
        </row>
        <row r="1256">
          <cell r="D1256" t="str">
            <v xml:space="preserve">  c.  Harga Alat</v>
          </cell>
          <cell r="G1256" t="str">
            <v>B</v>
          </cell>
          <cell r="H1256">
            <v>1010989671</v>
          </cell>
          <cell r="I1256" t="str">
            <v>Rupiah</v>
          </cell>
        </row>
        <row r="1261">
          <cell r="A1261" t="str">
            <v>B.</v>
          </cell>
          <cell r="C1261" t="str">
            <v>BIAYA PASTI PER JAM KERJA</v>
          </cell>
        </row>
        <row r="1262">
          <cell r="A1262" t="str">
            <v xml:space="preserve">       1.</v>
          </cell>
          <cell r="C1262" t="str">
            <v>Nilai Sisa Alat</v>
          </cell>
          <cell r="D1262" t="str">
            <v>=  10 % x B</v>
          </cell>
          <cell r="G1262" t="str">
            <v>C</v>
          </cell>
          <cell r="H1262">
            <v>101098967.10000001</v>
          </cell>
          <cell r="I1262" t="str">
            <v>Rupiah</v>
          </cell>
        </row>
        <row r="1264">
          <cell r="A1264" t="str">
            <v xml:space="preserve">       2.</v>
          </cell>
          <cell r="C1264" t="str">
            <v>Faktor Angsuran Modal    =</v>
          </cell>
          <cell r="E1264" t="str">
            <v>i x (1 + i)^A</v>
          </cell>
          <cell r="G1264" t="str">
            <v>D</v>
          </cell>
          <cell r="H1264">
            <v>0.29831555246152841</v>
          </cell>
          <cell r="I1264" t="str">
            <v>-</v>
          </cell>
        </row>
        <row r="1265">
          <cell r="E1265" t="str">
            <v>(1 + i)^A - 1</v>
          </cell>
        </row>
        <row r="1266">
          <cell r="A1266" t="str">
            <v xml:space="preserve">       3.</v>
          </cell>
          <cell r="C1266" t="str">
            <v>Biaya Pasti per Jam  :</v>
          </cell>
        </row>
        <row r="1267">
          <cell r="C1267" t="str">
            <v>a.  Biaya Pengembalian Modal  =</v>
          </cell>
          <cell r="E1267" t="str">
            <v>( B - C ) x D</v>
          </cell>
          <cell r="G1267" t="str">
            <v>E</v>
          </cell>
          <cell r="H1267">
            <v>135717.27400676874</v>
          </cell>
          <cell r="I1267" t="str">
            <v>Rupiah</v>
          </cell>
        </row>
        <row r="1268">
          <cell r="E1268" t="str">
            <v>W</v>
          </cell>
        </row>
        <row r="1270">
          <cell r="C1270" t="str">
            <v>b.  Asuransi, dll =</v>
          </cell>
          <cell r="D1270">
            <v>2E-3</v>
          </cell>
          <cell r="E1270" t="str">
            <v xml:space="preserve">  x   B</v>
          </cell>
          <cell r="G1270" t="str">
            <v>F</v>
          </cell>
          <cell r="H1270">
            <v>1010.9896709999999</v>
          </cell>
          <cell r="I1270" t="str">
            <v>Rupiah</v>
          </cell>
        </row>
        <row r="1271">
          <cell r="E1271" t="str">
            <v>W</v>
          </cell>
        </row>
        <row r="1273">
          <cell r="C1273" t="str">
            <v>Biaya Pasti per Jam             =</v>
          </cell>
          <cell r="E1273" t="str">
            <v>( E + F )</v>
          </cell>
          <cell r="G1273" t="str">
            <v>G</v>
          </cell>
          <cell r="H1273">
            <v>136728.26367776873</v>
          </cell>
          <cell r="I1273" t="str">
            <v>Rupiah</v>
          </cell>
        </row>
        <row r="1275">
          <cell r="A1275" t="str">
            <v>C.</v>
          </cell>
          <cell r="C1275" t="str">
            <v>BIAYA OPERASI PER JAM KERJA</v>
          </cell>
        </row>
        <row r="1277">
          <cell r="A1277" t="str">
            <v xml:space="preserve">       1.</v>
          </cell>
          <cell r="C1277" t="str">
            <v xml:space="preserve">Bahan Bakar  =  (12%-15%)   x Pw x Ms </v>
          </cell>
          <cell r="G1277" t="str">
            <v>H</v>
          </cell>
          <cell r="H1277">
            <v>118800</v>
          </cell>
          <cell r="I1277" t="str">
            <v>Rupiah</v>
          </cell>
        </row>
        <row r="1279">
          <cell r="A1279" t="str">
            <v xml:space="preserve">       2.</v>
          </cell>
          <cell r="C1279" t="str">
            <v>Pelumas         =  (2.5%-3%) x Pw x Mp</v>
          </cell>
          <cell r="G1279" t="str">
            <v>I</v>
          </cell>
          <cell r="H1279">
            <v>133100</v>
          </cell>
          <cell r="I1279" t="str">
            <v>Rupiah</v>
          </cell>
        </row>
        <row r="1281">
          <cell r="C1281" t="str">
            <v>Biaya bengkel</v>
          </cell>
          <cell r="D1281" t="str">
            <v>(6.25% dan 8.75%) x B</v>
          </cell>
          <cell r="G1281" t="str">
            <v>J</v>
          </cell>
          <cell r="H1281">
            <v>44230.798106249997</v>
          </cell>
          <cell r="I1281" t="str">
            <v>Rupiah</v>
          </cell>
        </row>
        <row r="1282">
          <cell r="D1282" t="str">
            <v xml:space="preserve">         W</v>
          </cell>
        </row>
        <row r="1284">
          <cell r="A1284" t="str">
            <v xml:space="preserve">       3.</v>
          </cell>
          <cell r="C1284" t="str">
            <v>Perawatan dan</v>
          </cell>
          <cell r="D1284" t="str">
            <v>(12,5 % - 17,5 %)  x  B</v>
          </cell>
          <cell r="G1284" t="str">
            <v>K</v>
          </cell>
          <cell r="H1284">
            <v>63186.854437499998</v>
          </cell>
          <cell r="I1284" t="str">
            <v>Rupiah</v>
          </cell>
        </row>
        <row r="1285">
          <cell r="C1285" t="str">
            <v xml:space="preserve">        perbaikan    =</v>
          </cell>
          <cell r="D1285" t="str">
            <v>W</v>
          </cell>
        </row>
        <row r="1287">
          <cell r="A1287" t="str">
            <v xml:space="preserve">       4.</v>
          </cell>
          <cell r="C1287" t="str">
            <v>Operator</v>
          </cell>
          <cell r="D1287" t="str">
            <v>=   ( 1  Orang / Jam )  x  U1</v>
          </cell>
          <cell r="G1287" t="str">
            <v>L</v>
          </cell>
          <cell r="H1287">
            <v>12000</v>
          </cell>
          <cell r="I1287" t="str">
            <v>Rupiah</v>
          </cell>
        </row>
        <row r="1288">
          <cell r="A1288" t="str">
            <v xml:space="preserve">       5.</v>
          </cell>
          <cell r="C1288" t="str">
            <v>Pembantu Operator</v>
          </cell>
          <cell r="D1288" t="str">
            <v>=   ( 2  Orang / Jam )  x  U2</v>
          </cell>
          <cell r="G1288" t="str">
            <v>M</v>
          </cell>
          <cell r="H1288">
            <v>17828.571428571428</v>
          </cell>
          <cell r="I1288" t="str">
            <v>Rupiah</v>
          </cell>
        </row>
        <row r="1290">
          <cell r="C1290" t="str">
            <v>Biaya Operasi per Jam        =</v>
          </cell>
          <cell r="E1290" t="str">
            <v>(H+I+K+L+M)</v>
          </cell>
          <cell r="G1290" t="str">
            <v>P</v>
          </cell>
          <cell r="H1290">
            <v>389146.22397232143</v>
          </cell>
          <cell r="I1290" t="str">
            <v>Rupiah</v>
          </cell>
        </row>
        <row r="1292">
          <cell r="A1292" t="str">
            <v>D.</v>
          </cell>
          <cell r="C1292" t="str">
            <v>TOTAL BIAYA SEWA ALAT / JAM   =   ( G + P )</v>
          </cell>
          <cell r="G1292" t="str">
            <v>S</v>
          </cell>
          <cell r="H1292">
            <v>525874.48765009013</v>
          </cell>
          <cell r="I1292" t="str">
            <v>Rupiah</v>
          </cell>
        </row>
        <row r="1295">
          <cell r="A1295" t="str">
            <v>E.</v>
          </cell>
          <cell r="C1295" t="str">
            <v>LAIN - LAIN</v>
          </cell>
        </row>
        <row r="1296">
          <cell r="A1296" t="str">
            <v xml:space="preserve">       1.</v>
          </cell>
          <cell r="C1296" t="str">
            <v>Tingkat Suku Bunga</v>
          </cell>
          <cell r="G1296" t="str">
            <v>i</v>
          </cell>
          <cell r="H1296">
            <v>15</v>
          </cell>
          <cell r="I1296" t="str">
            <v>% / Tahun</v>
          </cell>
        </row>
        <row r="1297">
          <cell r="A1297" t="str">
            <v xml:space="preserve">       2.</v>
          </cell>
          <cell r="C1297" t="str">
            <v>Upah Operator / Sopir</v>
          </cell>
          <cell r="G1297" t="str">
            <v>U1</v>
          </cell>
          <cell r="H1297">
            <v>12000</v>
          </cell>
          <cell r="I1297" t="str">
            <v>Rp./Jam</v>
          </cell>
        </row>
        <row r="1298">
          <cell r="A1298" t="str">
            <v xml:space="preserve">       3.</v>
          </cell>
          <cell r="C1298" t="str">
            <v>Upah Pembantu Operator / Pmb.Sopir</v>
          </cell>
          <cell r="G1298" t="str">
            <v>U2</v>
          </cell>
          <cell r="H1298">
            <v>8914.2857142857138</v>
          </cell>
          <cell r="I1298" t="str">
            <v>Rp./Jam</v>
          </cell>
        </row>
        <row r="1299">
          <cell r="A1299" t="str">
            <v xml:space="preserve">       4.</v>
          </cell>
          <cell r="C1299" t="str">
            <v>Bahan Bakar Bensin</v>
          </cell>
          <cell r="G1299" t="str">
            <v>Mb</v>
          </cell>
          <cell r="H1299">
            <v>4500</v>
          </cell>
          <cell r="I1299" t="str">
            <v>Liter</v>
          </cell>
        </row>
        <row r="1300">
          <cell r="A1300" t="str">
            <v xml:space="preserve">       5.</v>
          </cell>
          <cell r="C1300" t="str">
            <v>Bahan Bakar Solar</v>
          </cell>
          <cell r="G1300" t="str">
            <v>Ms</v>
          </cell>
          <cell r="H1300">
            <v>4500</v>
          </cell>
          <cell r="I1300" t="str">
            <v>Liter</v>
          </cell>
        </row>
        <row r="1301">
          <cell r="A1301" t="str">
            <v xml:space="preserve">       6.</v>
          </cell>
          <cell r="C1301" t="str">
            <v>Minyak Pelumas</v>
          </cell>
          <cell r="G1301" t="str">
            <v>Mp</v>
          </cell>
          <cell r="H1301">
            <v>22000</v>
          </cell>
          <cell r="I1301" t="str">
            <v>Liter</v>
          </cell>
        </row>
        <row r="1302">
          <cell r="A1302" t="str">
            <v xml:space="preserve">       7.</v>
          </cell>
          <cell r="C1302" t="str">
            <v>PPN diperhitungkan pada lembar Rekapitulasi</v>
          </cell>
        </row>
        <row r="1303">
          <cell r="C1303" t="str">
            <v>Biaya Pekerjaan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>
        <row r="1">
          <cell r="A1" t="str">
            <v>URAIAN ANALISA ALAT</v>
          </cell>
        </row>
        <row r="26">
          <cell r="R26" t="str">
            <v xml:space="preserve"> Alat Baru</v>
          </cell>
        </row>
        <row r="27">
          <cell r="R27">
            <v>450000000</v>
          </cell>
        </row>
        <row r="46">
          <cell r="R46" t="str">
            <v xml:space="preserve"> Alat Baru</v>
          </cell>
        </row>
        <row r="47">
          <cell r="R47">
            <v>4945000000</v>
          </cell>
        </row>
      </sheetData>
      <sheetData sheetId="33" refreshError="1"/>
      <sheetData sheetId="34" refreshError="1"/>
      <sheetData sheetId="35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RP-F"/>
      <sheetName val="Sheet2"/>
      <sheetName val="Sheet1"/>
      <sheetName val="UMUM"/>
      <sheetName val="LK"/>
      <sheetName val="kulit"/>
      <sheetName val="PO"/>
      <sheetName val="PJP"/>
      <sheetName val="UP"/>
      <sheetName val="DRUP"/>
      <sheetName val="ANL BIAYA"/>
      <sheetName val="SCHEDULE"/>
      <sheetName val="ANALISA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58">
          <cell r="Q1258">
            <v>7875</v>
          </cell>
        </row>
        <row r="1320">
          <cell r="Q1320">
            <v>3150</v>
          </cell>
        </row>
        <row r="1336">
          <cell r="Q1336">
            <v>33000</v>
          </cell>
        </row>
        <row r="1754">
          <cell r="Q1754">
            <v>79700</v>
          </cell>
        </row>
        <row r="1770">
          <cell r="Q1770">
            <v>153480</v>
          </cell>
        </row>
        <row r="1816">
          <cell r="Q1816">
            <v>6580</v>
          </cell>
        </row>
        <row r="1832">
          <cell r="Q1832">
            <v>3495</v>
          </cell>
        </row>
        <row r="2374">
          <cell r="Q2374">
            <v>259044.95</v>
          </cell>
        </row>
        <row r="2390">
          <cell r="Q2390">
            <v>1055230.1299999999</v>
          </cell>
        </row>
      </sheetData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KH"/>
      <sheetName val="ANALISA"/>
      <sheetName val="PERALATAN"/>
      <sheetName val="HARGA UPAH"/>
      <sheetName val="DATA PEELENGKAPAN"/>
      <sheetName val="DATA PERSONIL"/>
      <sheetName val="KURVA 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ST"/>
      <sheetName val="SUM1"/>
      <sheetName val="2RD"/>
      <sheetName val="SUM2"/>
      <sheetName val="3TH"/>
      <sheetName val="SUM3"/>
      <sheetName val="4TH"/>
      <sheetName val="SUM4"/>
      <sheetName val="5TH"/>
      <sheetName val="Sheet1"/>
      <sheetName val="Sheet2"/>
      <sheetName val="Sheet3"/>
    </sheetNames>
    <sheetDataSet>
      <sheetData sheetId="0">
        <row r="15">
          <cell r="A15" t="str">
            <v>A</v>
          </cell>
        </row>
        <row r="16">
          <cell r="A16" t="str">
            <v>A</v>
          </cell>
        </row>
        <row r="17">
          <cell r="A17" t="str">
            <v>A</v>
          </cell>
        </row>
        <row r="18">
          <cell r="A18" t="str">
            <v>A</v>
          </cell>
        </row>
        <row r="19">
          <cell r="A19" t="str">
            <v>A</v>
          </cell>
        </row>
        <row r="20">
          <cell r="A20" t="str">
            <v>A</v>
          </cell>
        </row>
        <row r="21">
          <cell r="A21" t="str">
            <v>A</v>
          </cell>
        </row>
        <row r="22">
          <cell r="A22" t="str">
            <v>A</v>
          </cell>
        </row>
        <row r="24">
          <cell r="A24" t="str">
            <v>B</v>
          </cell>
        </row>
        <row r="25">
          <cell r="A25" t="str">
            <v>B</v>
          </cell>
        </row>
        <row r="26">
          <cell r="A26" t="str">
            <v>B</v>
          </cell>
        </row>
        <row r="27">
          <cell r="A27" t="str">
            <v>B</v>
          </cell>
        </row>
        <row r="28">
          <cell r="A28" t="str">
            <v>B</v>
          </cell>
        </row>
        <row r="29">
          <cell r="A29" t="str">
            <v>B</v>
          </cell>
        </row>
        <row r="30">
          <cell r="A30" t="str">
            <v>B</v>
          </cell>
        </row>
        <row r="31">
          <cell r="A31" t="str">
            <v>B</v>
          </cell>
        </row>
        <row r="32">
          <cell r="A32" t="str">
            <v>B</v>
          </cell>
        </row>
        <row r="33">
          <cell r="A33" t="str">
            <v>B</v>
          </cell>
        </row>
        <row r="34">
          <cell r="A34" t="str">
            <v>B</v>
          </cell>
        </row>
        <row r="35">
          <cell r="A35" t="str">
            <v>B</v>
          </cell>
        </row>
        <row r="36">
          <cell r="A36" t="str">
            <v>B</v>
          </cell>
        </row>
        <row r="37">
          <cell r="A37" t="str">
            <v>B</v>
          </cell>
        </row>
        <row r="38">
          <cell r="A38" t="str">
            <v>B</v>
          </cell>
        </row>
        <row r="39">
          <cell r="A39" t="str">
            <v>B</v>
          </cell>
        </row>
        <row r="40">
          <cell r="A40" t="str">
            <v>B</v>
          </cell>
        </row>
        <row r="41">
          <cell r="A41" t="str">
            <v>B</v>
          </cell>
        </row>
        <row r="42">
          <cell r="A42" t="str">
            <v>B</v>
          </cell>
        </row>
        <row r="43">
          <cell r="A43" t="str">
            <v>B</v>
          </cell>
        </row>
        <row r="44">
          <cell r="A44" t="str">
            <v>B</v>
          </cell>
        </row>
        <row r="45">
          <cell r="A45" t="str">
            <v>B</v>
          </cell>
        </row>
        <row r="46">
          <cell r="A46" t="str">
            <v>B</v>
          </cell>
        </row>
        <row r="47">
          <cell r="A47" t="str">
            <v>B</v>
          </cell>
        </row>
        <row r="48">
          <cell r="A48" t="str">
            <v>B</v>
          </cell>
        </row>
        <row r="49">
          <cell r="A49" t="str">
            <v>B</v>
          </cell>
        </row>
        <row r="50">
          <cell r="A50" t="str">
            <v>B</v>
          </cell>
        </row>
        <row r="51">
          <cell r="A51" t="str">
            <v>B</v>
          </cell>
        </row>
        <row r="52">
          <cell r="A52" t="str">
            <v>B</v>
          </cell>
        </row>
        <row r="53">
          <cell r="A53" t="str">
            <v>B</v>
          </cell>
        </row>
        <row r="55">
          <cell r="A55" t="str">
            <v>C</v>
          </cell>
        </row>
        <row r="56">
          <cell r="A56" t="str">
            <v>C</v>
          </cell>
        </row>
        <row r="57">
          <cell r="A57" t="str">
            <v>C</v>
          </cell>
        </row>
        <row r="58">
          <cell r="A58" t="str">
            <v>C</v>
          </cell>
        </row>
        <row r="59">
          <cell r="A59" t="str">
            <v>C</v>
          </cell>
        </row>
        <row r="60">
          <cell r="A60" t="str">
            <v>C</v>
          </cell>
        </row>
        <row r="61">
          <cell r="A61" t="str">
            <v>C</v>
          </cell>
        </row>
        <row r="62">
          <cell r="A62" t="str">
            <v>C</v>
          </cell>
        </row>
        <row r="63">
          <cell r="A63" t="str">
            <v>C</v>
          </cell>
        </row>
        <row r="64">
          <cell r="A64" t="str">
            <v>C</v>
          </cell>
        </row>
        <row r="65">
          <cell r="A65" t="str">
            <v>C</v>
          </cell>
        </row>
        <row r="66">
          <cell r="A66" t="str">
            <v>C</v>
          </cell>
        </row>
        <row r="67">
          <cell r="A67" t="str">
            <v>C</v>
          </cell>
        </row>
        <row r="68">
          <cell r="A68" t="str">
            <v>C</v>
          </cell>
        </row>
        <row r="69">
          <cell r="A69" t="str">
            <v>C</v>
          </cell>
        </row>
        <row r="70">
          <cell r="A70" t="str">
            <v>C</v>
          </cell>
        </row>
        <row r="71">
          <cell r="A71" t="str">
            <v>C</v>
          </cell>
        </row>
        <row r="72">
          <cell r="A72" t="str">
            <v>C</v>
          </cell>
        </row>
        <row r="73">
          <cell r="A73" t="str">
            <v>C</v>
          </cell>
        </row>
        <row r="74">
          <cell r="A74" t="str">
            <v>C</v>
          </cell>
        </row>
        <row r="75">
          <cell r="A75" t="str">
            <v>C</v>
          </cell>
        </row>
        <row r="76">
          <cell r="A76" t="str">
            <v>C</v>
          </cell>
        </row>
        <row r="77">
          <cell r="A77" t="str">
            <v>C</v>
          </cell>
        </row>
        <row r="78">
          <cell r="A78" t="str">
            <v>C</v>
          </cell>
        </row>
        <row r="79">
          <cell r="A79" t="str">
            <v>C</v>
          </cell>
        </row>
        <row r="80">
          <cell r="A80" t="str">
            <v>C</v>
          </cell>
        </row>
        <row r="81">
          <cell r="A81" t="str">
            <v>C</v>
          </cell>
        </row>
        <row r="82">
          <cell r="A82" t="str">
            <v>C</v>
          </cell>
        </row>
        <row r="83">
          <cell r="A83" t="str">
            <v>C</v>
          </cell>
        </row>
        <row r="84">
          <cell r="A84" t="str">
            <v>C</v>
          </cell>
        </row>
        <row r="85">
          <cell r="A85" t="str">
            <v>C</v>
          </cell>
        </row>
        <row r="86">
          <cell r="A86" t="str">
            <v>C</v>
          </cell>
        </row>
        <row r="88">
          <cell r="A88" t="str">
            <v>D</v>
          </cell>
        </row>
        <row r="89">
          <cell r="A89" t="str">
            <v>D</v>
          </cell>
        </row>
        <row r="90">
          <cell r="A90" t="str">
            <v>D</v>
          </cell>
        </row>
        <row r="91">
          <cell r="A91" t="str">
            <v>D</v>
          </cell>
        </row>
        <row r="92">
          <cell r="A92" t="str">
            <v>D</v>
          </cell>
        </row>
        <row r="93">
          <cell r="A93" t="str">
            <v>D</v>
          </cell>
        </row>
        <row r="94">
          <cell r="A94" t="str">
            <v>D</v>
          </cell>
        </row>
        <row r="95">
          <cell r="A95" t="str">
            <v>D</v>
          </cell>
        </row>
        <row r="96">
          <cell r="A96" t="str">
            <v>D</v>
          </cell>
        </row>
        <row r="97">
          <cell r="A97" t="str">
            <v>D</v>
          </cell>
        </row>
        <row r="98">
          <cell r="A98" t="str">
            <v>D</v>
          </cell>
        </row>
        <row r="99">
          <cell r="A99" t="str">
            <v>D</v>
          </cell>
        </row>
        <row r="100">
          <cell r="A100" t="str">
            <v>D</v>
          </cell>
        </row>
        <row r="101">
          <cell r="A101" t="str">
            <v>D</v>
          </cell>
        </row>
        <row r="102">
          <cell r="A102" t="str">
            <v>D</v>
          </cell>
        </row>
        <row r="103">
          <cell r="A103" t="str">
            <v>D</v>
          </cell>
        </row>
        <row r="104">
          <cell r="A104" t="str">
            <v>D</v>
          </cell>
        </row>
        <row r="105">
          <cell r="A105" t="str">
            <v>D</v>
          </cell>
        </row>
        <row r="106">
          <cell r="A106" t="str">
            <v>D</v>
          </cell>
        </row>
        <row r="107">
          <cell r="A107" t="str">
            <v>D</v>
          </cell>
        </row>
        <row r="108">
          <cell r="A108" t="str">
            <v>D</v>
          </cell>
        </row>
        <row r="109">
          <cell r="A109" t="str">
            <v>D</v>
          </cell>
        </row>
        <row r="110">
          <cell r="A110" t="str">
            <v>D</v>
          </cell>
        </row>
        <row r="111">
          <cell r="A111" t="str">
            <v>D</v>
          </cell>
        </row>
        <row r="112">
          <cell r="A112" t="str">
            <v>D</v>
          </cell>
        </row>
        <row r="113">
          <cell r="A113" t="str">
            <v>D</v>
          </cell>
        </row>
        <row r="114">
          <cell r="A114" t="str">
            <v>D</v>
          </cell>
        </row>
        <row r="115">
          <cell r="A115" t="str">
            <v>D</v>
          </cell>
        </row>
        <row r="116">
          <cell r="A116" t="str">
            <v>D</v>
          </cell>
        </row>
        <row r="117">
          <cell r="A117" t="str">
            <v>D</v>
          </cell>
        </row>
        <row r="118">
          <cell r="A118" t="str">
            <v>D</v>
          </cell>
        </row>
        <row r="119">
          <cell r="A119" t="str">
            <v>D</v>
          </cell>
        </row>
        <row r="120">
          <cell r="A120" t="str">
            <v>D</v>
          </cell>
        </row>
        <row r="121">
          <cell r="A121" t="str">
            <v>D</v>
          </cell>
        </row>
        <row r="122">
          <cell r="A122" t="str">
            <v>D</v>
          </cell>
        </row>
        <row r="123">
          <cell r="A123" t="str">
            <v>D</v>
          </cell>
        </row>
        <row r="124">
          <cell r="A124" t="str">
            <v>D</v>
          </cell>
        </row>
        <row r="125">
          <cell r="A125" t="str">
            <v>D</v>
          </cell>
        </row>
        <row r="126">
          <cell r="A126" t="str">
            <v>D</v>
          </cell>
        </row>
        <row r="127">
          <cell r="A127" t="str">
            <v>D</v>
          </cell>
        </row>
        <row r="128">
          <cell r="A128" t="str">
            <v>D</v>
          </cell>
        </row>
        <row r="129">
          <cell r="A129" t="str">
            <v>E</v>
          </cell>
        </row>
        <row r="130">
          <cell r="A130" t="str">
            <v>E</v>
          </cell>
        </row>
        <row r="131">
          <cell r="A131" t="str">
            <v>E</v>
          </cell>
        </row>
        <row r="132">
          <cell r="A132" t="str">
            <v>E</v>
          </cell>
        </row>
        <row r="133">
          <cell r="A133" t="str">
            <v>E</v>
          </cell>
        </row>
        <row r="134">
          <cell r="A134" t="str">
            <v>E</v>
          </cell>
        </row>
        <row r="135">
          <cell r="A135" t="str">
            <v>E</v>
          </cell>
        </row>
        <row r="136">
          <cell r="A136" t="str">
            <v>E</v>
          </cell>
        </row>
        <row r="137">
          <cell r="A137" t="str">
            <v>E</v>
          </cell>
        </row>
        <row r="138">
          <cell r="A138" t="str">
            <v>E</v>
          </cell>
        </row>
        <row r="139">
          <cell r="A139" t="str">
            <v>E</v>
          </cell>
        </row>
        <row r="140">
          <cell r="A140" t="str">
            <v>E</v>
          </cell>
        </row>
        <row r="141">
          <cell r="A141" t="str">
            <v>E</v>
          </cell>
        </row>
        <row r="142">
          <cell r="A142" t="str">
            <v>E</v>
          </cell>
        </row>
        <row r="143">
          <cell r="A143" t="str">
            <v>E</v>
          </cell>
        </row>
        <row r="144">
          <cell r="A144" t="str">
            <v>E</v>
          </cell>
        </row>
        <row r="145">
          <cell r="A145" t="str">
            <v>E</v>
          </cell>
        </row>
        <row r="146">
          <cell r="A146" t="str">
            <v>E</v>
          </cell>
        </row>
        <row r="147">
          <cell r="A147" t="str">
            <v>E</v>
          </cell>
        </row>
        <row r="148">
          <cell r="A148" t="str">
            <v>E</v>
          </cell>
        </row>
        <row r="149">
          <cell r="A149" t="str">
            <v>E</v>
          </cell>
        </row>
        <row r="150">
          <cell r="A150" t="str">
            <v>E</v>
          </cell>
        </row>
        <row r="151">
          <cell r="A151" t="str">
            <v>E</v>
          </cell>
        </row>
        <row r="152">
          <cell r="A152" t="str">
            <v>E</v>
          </cell>
        </row>
        <row r="153">
          <cell r="A153" t="str">
            <v>E</v>
          </cell>
        </row>
        <row r="154">
          <cell r="A154" t="str">
            <v>E</v>
          </cell>
        </row>
        <row r="155">
          <cell r="A155" t="str">
            <v>E</v>
          </cell>
        </row>
        <row r="156">
          <cell r="A156" t="str">
            <v>E</v>
          </cell>
        </row>
        <row r="157">
          <cell r="A157" t="str">
            <v>E</v>
          </cell>
        </row>
        <row r="158">
          <cell r="A158" t="str">
            <v>E</v>
          </cell>
        </row>
        <row r="159">
          <cell r="A159" t="str">
            <v>E</v>
          </cell>
        </row>
        <row r="160">
          <cell r="A160" t="str">
            <v>E</v>
          </cell>
        </row>
        <row r="161">
          <cell r="A161" t="str">
            <v>E</v>
          </cell>
        </row>
        <row r="162">
          <cell r="A162" t="str">
            <v>E</v>
          </cell>
        </row>
        <row r="163">
          <cell r="A163" t="str">
            <v>E</v>
          </cell>
        </row>
        <row r="164">
          <cell r="A164" t="str">
            <v>E</v>
          </cell>
        </row>
        <row r="165">
          <cell r="A165" t="str">
            <v>E</v>
          </cell>
        </row>
        <row r="166">
          <cell r="A166" t="str">
            <v>E</v>
          </cell>
        </row>
        <row r="167">
          <cell r="A167" t="str">
            <v>E</v>
          </cell>
        </row>
        <row r="168">
          <cell r="A168" t="str">
            <v>E</v>
          </cell>
        </row>
        <row r="169">
          <cell r="A169" t="str">
            <v>E</v>
          </cell>
        </row>
        <row r="170">
          <cell r="A170" t="str">
            <v>E</v>
          </cell>
        </row>
        <row r="171">
          <cell r="A171" t="str">
            <v>E</v>
          </cell>
        </row>
        <row r="172">
          <cell r="A172" t="str">
            <v>E</v>
          </cell>
        </row>
        <row r="173">
          <cell r="A173" t="str">
            <v>E</v>
          </cell>
        </row>
        <row r="174">
          <cell r="A174" t="str">
            <v>E</v>
          </cell>
        </row>
        <row r="175">
          <cell r="A175" t="str">
            <v>E</v>
          </cell>
        </row>
        <row r="176">
          <cell r="A176" t="str">
            <v>E</v>
          </cell>
        </row>
        <row r="177">
          <cell r="A177" t="str">
            <v>E</v>
          </cell>
        </row>
        <row r="178">
          <cell r="A178" t="str">
            <v>E</v>
          </cell>
        </row>
        <row r="179">
          <cell r="A179" t="str">
            <v>E</v>
          </cell>
        </row>
        <row r="180">
          <cell r="A180" t="str">
            <v>E</v>
          </cell>
        </row>
        <row r="181">
          <cell r="A181" t="str">
            <v>E</v>
          </cell>
        </row>
        <row r="182">
          <cell r="A182" t="str">
            <v>E</v>
          </cell>
        </row>
        <row r="183">
          <cell r="A183" t="str">
            <v>E</v>
          </cell>
        </row>
        <row r="184">
          <cell r="A184" t="str">
            <v>E</v>
          </cell>
        </row>
        <row r="185">
          <cell r="A185" t="str">
            <v>E</v>
          </cell>
        </row>
        <row r="186">
          <cell r="A186" t="str">
            <v>E</v>
          </cell>
        </row>
        <row r="188">
          <cell r="A188" t="str">
            <v>F</v>
          </cell>
        </row>
        <row r="189">
          <cell r="A189" t="str">
            <v>F</v>
          </cell>
        </row>
        <row r="190">
          <cell r="A190" t="str">
            <v>F</v>
          </cell>
        </row>
        <row r="191">
          <cell r="A191" t="str">
            <v>F</v>
          </cell>
        </row>
        <row r="192">
          <cell r="A192" t="str">
            <v>F</v>
          </cell>
        </row>
        <row r="193">
          <cell r="A193" t="str">
            <v>F</v>
          </cell>
        </row>
        <row r="194">
          <cell r="A194" t="str">
            <v>F</v>
          </cell>
        </row>
        <row r="195">
          <cell r="A195" t="str">
            <v>F</v>
          </cell>
        </row>
        <row r="196">
          <cell r="A196" t="str">
            <v>F</v>
          </cell>
        </row>
        <row r="197">
          <cell r="A197" t="str">
            <v>F</v>
          </cell>
        </row>
        <row r="198">
          <cell r="A198" t="str">
            <v>F</v>
          </cell>
        </row>
        <row r="199">
          <cell r="A199" t="str">
            <v>F</v>
          </cell>
        </row>
        <row r="200">
          <cell r="A200" t="str">
            <v>F</v>
          </cell>
        </row>
        <row r="201">
          <cell r="A201" t="str">
            <v>F</v>
          </cell>
        </row>
        <row r="202">
          <cell r="A202" t="str">
            <v>F</v>
          </cell>
        </row>
        <row r="203">
          <cell r="A203" t="str">
            <v>F</v>
          </cell>
        </row>
        <row r="204">
          <cell r="A204" t="str">
            <v>F</v>
          </cell>
        </row>
        <row r="205">
          <cell r="A205" t="str">
            <v>F</v>
          </cell>
        </row>
        <row r="206">
          <cell r="A206" t="str">
            <v>F</v>
          </cell>
        </row>
        <row r="207">
          <cell r="A207" t="str">
            <v>F</v>
          </cell>
        </row>
        <row r="208">
          <cell r="A208" t="str">
            <v>F</v>
          </cell>
        </row>
        <row r="209">
          <cell r="A209" t="str">
            <v>F</v>
          </cell>
        </row>
        <row r="210">
          <cell r="A210" t="str">
            <v>F</v>
          </cell>
        </row>
        <row r="211">
          <cell r="A211" t="str">
            <v>F</v>
          </cell>
        </row>
        <row r="212">
          <cell r="A212" t="str">
            <v>F</v>
          </cell>
        </row>
        <row r="213">
          <cell r="A213" t="str">
            <v>F</v>
          </cell>
        </row>
        <row r="214">
          <cell r="A214" t="str">
            <v>F</v>
          </cell>
        </row>
        <row r="215">
          <cell r="A215" t="str">
            <v>F</v>
          </cell>
        </row>
        <row r="216">
          <cell r="A216" t="str">
            <v>F</v>
          </cell>
        </row>
        <row r="217">
          <cell r="A217" t="str">
            <v>F</v>
          </cell>
        </row>
        <row r="218">
          <cell r="A218" t="str">
            <v>F</v>
          </cell>
        </row>
        <row r="219">
          <cell r="A219" t="str">
            <v>F</v>
          </cell>
        </row>
        <row r="220">
          <cell r="A220" t="str">
            <v>F</v>
          </cell>
        </row>
        <row r="221">
          <cell r="A221" t="str">
            <v>F</v>
          </cell>
        </row>
        <row r="222">
          <cell r="A222" t="str">
            <v>F</v>
          </cell>
        </row>
        <row r="223">
          <cell r="A223" t="str">
            <v>F</v>
          </cell>
        </row>
        <row r="224">
          <cell r="A224" t="str">
            <v>F</v>
          </cell>
        </row>
        <row r="225">
          <cell r="A225" t="str">
            <v>F</v>
          </cell>
        </row>
        <row r="226">
          <cell r="A226" t="str">
            <v>F</v>
          </cell>
        </row>
        <row r="227">
          <cell r="A227" t="str">
            <v>F</v>
          </cell>
        </row>
        <row r="228">
          <cell r="A228" t="str">
            <v>F</v>
          </cell>
        </row>
        <row r="229">
          <cell r="A229" t="str">
            <v>F</v>
          </cell>
        </row>
        <row r="230">
          <cell r="A230" t="str">
            <v>F</v>
          </cell>
        </row>
        <row r="231">
          <cell r="A231" t="str">
            <v>F</v>
          </cell>
        </row>
        <row r="232">
          <cell r="A232" t="str">
            <v>F</v>
          </cell>
        </row>
        <row r="233">
          <cell r="A233" t="str">
            <v>F</v>
          </cell>
        </row>
        <row r="234">
          <cell r="A234" t="str">
            <v>F</v>
          </cell>
        </row>
        <row r="235">
          <cell r="A235" t="str">
            <v>F</v>
          </cell>
        </row>
        <row r="236">
          <cell r="A236" t="str">
            <v>F</v>
          </cell>
        </row>
        <row r="237">
          <cell r="A237" t="str">
            <v>F</v>
          </cell>
        </row>
        <row r="238">
          <cell r="A238" t="str">
            <v>F</v>
          </cell>
        </row>
        <row r="239">
          <cell r="A239" t="str">
            <v>F</v>
          </cell>
        </row>
        <row r="240">
          <cell r="A240" t="str">
            <v>F</v>
          </cell>
        </row>
        <row r="241">
          <cell r="A241" t="str">
            <v>F</v>
          </cell>
        </row>
        <row r="242">
          <cell r="A242" t="str">
            <v>F</v>
          </cell>
        </row>
        <row r="243">
          <cell r="A243" t="str">
            <v>F</v>
          </cell>
        </row>
        <row r="244">
          <cell r="A244" t="str">
            <v>F</v>
          </cell>
        </row>
        <row r="245">
          <cell r="A245" t="str">
            <v>F</v>
          </cell>
        </row>
        <row r="246">
          <cell r="A246" t="str">
            <v>F</v>
          </cell>
        </row>
        <row r="247">
          <cell r="A247" t="str">
            <v>F</v>
          </cell>
        </row>
        <row r="248">
          <cell r="A248" t="str">
            <v>F</v>
          </cell>
        </row>
        <row r="249">
          <cell r="A249" t="str">
            <v>F</v>
          </cell>
        </row>
        <row r="250">
          <cell r="A250" t="str">
            <v>F</v>
          </cell>
        </row>
        <row r="251">
          <cell r="A251" t="str">
            <v>F</v>
          </cell>
        </row>
        <row r="252">
          <cell r="A252" t="str">
            <v>F</v>
          </cell>
        </row>
        <row r="253">
          <cell r="A253" t="str">
            <v>F</v>
          </cell>
        </row>
        <row r="254">
          <cell r="A254" t="str">
            <v>F</v>
          </cell>
        </row>
        <row r="255">
          <cell r="A255" t="str">
            <v>F</v>
          </cell>
        </row>
        <row r="256">
          <cell r="A256" t="str">
            <v>F</v>
          </cell>
        </row>
        <row r="257">
          <cell r="A257" t="str">
            <v>F</v>
          </cell>
        </row>
        <row r="258">
          <cell r="A258" t="str">
            <v>F</v>
          </cell>
        </row>
        <row r="259">
          <cell r="A259" t="str">
            <v>F</v>
          </cell>
        </row>
        <row r="260">
          <cell r="A260" t="str">
            <v>F</v>
          </cell>
        </row>
        <row r="261">
          <cell r="A261" t="str">
            <v>F</v>
          </cell>
        </row>
        <row r="262">
          <cell r="A262" t="str">
            <v>F</v>
          </cell>
        </row>
        <row r="263">
          <cell r="A263" t="str">
            <v>F</v>
          </cell>
        </row>
        <row r="264">
          <cell r="A264" t="str">
            <v>F</v>
          </cell>
        </row>
        <row r="265">
          <cell r="A265" t="str">
            <v>F</v>
          </cell>
        </row>
        <row r="266">
          <cell r="A266" t="str">
            <v>F</v>
          </cell>
        </row>
        <row r="270">
          <cell r="A270" t="str">
            <v>H</v>
          </cell>
        </row>
        <row r="271">
          <cell r="A271" t="str">
            <v>H</v>
          </cell>
        </row>
        <row r="272">
          <cell r="A272" t="str">
            <v>H</v>
          </cell>
        </row>
        <row r="273">
          <cell r="A273" t="str">
            <v>H</v>
          </cell>
        </row>
        <row r="274">
          <cell r="A274" t="str">
            <v>H</v>
          </cell>
        </row>
        <row r="275">
          <cell r="A275" t="str">
            <v>H</v>
          </cell>
        </row>
        <row r="276">
          <cell r="A276" t="str">
            <v>H</v>
          </cell>
        </row>
        <row r="277">
          <cell r="A277" t="str">
            <v>H</v>
          </cell>
        </row>
        <row r="278">
          <cell r="A278" t="str">
            <v>H</v>
          </cell>
        </row>
        <row r="279">
          <cell r="A279" t="str">
            <v>H</v>
          </cell>
        </row>
        <row r="280">
          <cell r="A280" t="str">
            <v>H</v>
          </cell>
        </row>
        <row r="281">
          <cell r="A281" t="str">
            <v>H</v>
          </cell>
        </row>
        <row r="282">
          <cell r="A282" t="str">
            <v>H</v>
          </cell>
        </row>
        <row r="283">
          <cell r="A283" t="str">
            <v>H</v>
          </cell>
        </row>
        <row r="284">
          <cell r="A284" t="str">
            <v>H</v>
          </cell>
        </row>
        <row r="285">
          <cell r="A285" t="str">
            <v>H</v>
          </cell>
        </row>
        <row r="286">
          <cell r="A286" t="str">
            <v>H</v>
          </cell>
        </row>
        <row r="287">
          <cell r="A287" t="str">
            <v>H</v>
          </cell>
        </row>
        <row r="288">
          <cell r="A288" t="str">
            <v>H</v>
          </cell>
        </row>
        <row r="289">
          <cell r="A289" t="str">
            <v>H</v>
          </cell>
        </row>
        <row r="290">
          <cell r="A290" t="str">
            <v>H</v>
          </cell>
        </row>
        <row r="291">
          <cell r="A291" t="str">
            <v>H</v>
          </cell>
        </row>
        <row r="292">
          <cell r="A292" t="str">
            <v>H</v>
          </cell>
        </row>
        <row r="293">
          <cell r="A293" t="str">
            <v>H</v>
          </cell>
        </row>
        <row r="294">
          <cell r="A294" t="str">
            <v>H</v>
          </cell>
        </row>
        <row r="295">
          <cell r="A295" t="str">
            <v>H</v>
          </cell>
        </row>
        <row r="296">
          <cell r="A296" t="str">
            <v>H</v>
          </cell>
        </row>
        <row r="297">
          <cell r="A297" t="str">
            <v>H</v>
          </cell>
        </row>
        <row r="298">
          <cell r="A298" t="str">
            <v>H</v>
          </cell>
        </row>
        <row r="299">
          <cell r="A299" t="str">
            <v>H</v>
          </cell>
        </row>
        <row r="300">
          <cell r="A300" t="str">
            <v>H</v>
          </cell>
        </row>
        <row r="301">
          <cell r="A301" t="str">
            <v>H</v>
          </cell>
        </row>
        <row r="302">
          <cell r="A302" t="str">
            <v>H</v>
          </cell>
        </row>
        <row r="303">
          <cell r="A303" t="str">
            <v>H</v>
          </cell>
        </row>
        <row r="304">
          <cell r="A304" t="str">
            <v>H</v>
          </cell>
        </row>
        <row r="305">
          <cell r="A305" t="str">
            <v>H</v>
          </cell>
        </row>
        <row r="306">
          <cell r="A306" t="str">
            <v>H</v>
          </cell>
        </row>
        <row r="307">
          <cell r="A307" t="str">
            <v>H</v>
          </cell>
        </row>
        <row r="308">
          <cell r="A308" t="str">
            <v>H</v>
          </cell>
        </row>
        <row r="309">
          <cell r="A309" t="str">
            <v>H</v>
          </cell>
        </row>
        <row r="310">
          <cell r="A310" t="str">
            <v>H</v>
          </cell>
        </row>
        <row r="311">
          <cell r="A311" t="str">
            <v>H</v>
          </cell>
        </row>
        <row r="312">
          <cell r="A312" t="str">
            <v>H</v>
          </cell>
        </row>
        <row r="313">
          <cell r="A313" t="str">
            <v>H</v>
          </cell>
        </row>
        <row r="314">
          <cell r="A314" t="str">
            <v>H</v>
          </cell>
        </row>
        <row r="315">
          <cell r="A315" t="str">
            <v>H</v>
          </cell>
        </row>
        <row r="316">
          <cell r="A316" t="str">
            <v>H</v>
          </cell>
        </row>
        <row r="317">
          <cell r="A317" t="str">
            <v>H</v>
          </cell>
        </row>
        <row r="318">
          <cell r="A318" t="str">
            <v>H</v>
          </cell>
        </row>
        <row r="319">
          <cell r="A319" t="str">
            <v>H</v>
          </cell>
        </row>
        <row r="320">
          <cell r="A320" t="str">
            <v>H</v>
          </cell>
        </row>
        <row r="321">
          <cell r="A321" t="str">
            <v>H</v>
          </cell>
        </row>
        <row r="322">
          <cell r="A322" t="str">
            <v>H</v>
          </cell>
        </row>
        <row r="323">
          <cell r="A323" t="str">
            <v>H</v>
          </cell>
        </row>
        <row r="324">
          <cell r="A324" t="str">
            <v>H</v>
          </cell>
        </row>
        <row r="325">
          <cell r="A325" t="str">
            <v>H</v>
          </cell>
        </row>
        <row r="326">
          <cell r="A326" t="str">
            <v>H</v>
          </cell>
        </row>
        <row r="327">
          <cell r="A327" t="str">
            <v>H</v>
          </cell>
        </row>
        <row r="328">
          <cell r="A328" t="str">
            <v>H</v>
          </cell>
        </row>
        <row r="329">
          <cell r="A329" t="str">
            <v>H</v>
          </cell>
        </row>
        <row r="330">
          <cell r="A330" t="str">
            <v>H</v>
          </cell>
        </row>
        <row r="331">
          <cell r="A331" t="str">
            <v>H</v>
          </cell>
        </row>
        <row r="332">
          <cell r="A332" t="str">
            <v>H</v>
          </cell>
        </row>
        <row r="333">
          <cell r="A333" t="str">
            <v>H</v>
          </cell>
        </row>
        <row r="334">
          <cell r="A334" t="str">
            <v>H</v>
          </cell>
        </row>
        <row r="335">
          <cell r="A335" t="str">
            <v>H</v>
          </cell>
        </row>
        <row r="336">
          <cell r="A336" t="str">
            <v>H</v>
          </cell>
        </row>
        <row r="337">
          <cell r="A337" t="str">
            <v>H</v>
          </cell>
        </row>
        <row r="338">
          <cell r="A338" t="str">
            <v>H</v>
          </cell>
        </row>
        <row r="339">
          <cell r="A339" t="str">
            <v>H</v>
          </cell>
        </row>
        <row r="340">
          <cell r="A340" t="str">
            <v>H</v>
          </cell>
        </row>
        <row r="341">
          <cell r="A341" t="str">
            <v>H</v>
          </cell>
        </row>
        <row r="342">
          <cell r="A342" t="str">
            <v>H</v>
          </cell>
        </row>
        <row r="343">
          <cell r="A343" t="str">
            <v>H</v>
          </cell>
        </row>
        <row r="344">
          <cell r="A344" t="str">
            <v>H</v>
          </cell>
        </row>
        <row r="345">
          <cell r="A345" t="str">
            <v>H</v>
          </cell>
        </row>
        <row r="346">
          <cell r="A346" t="str">
            <v>H</v>
          </cell>
        </row>
        <row r="347">
          <cell r="A347" t="str">
            <v>H</v>
          </cell>
        </row>
        <row r="348">
          <cell r="A348" t="str">
            <v>H</v>
          </cell>
        </row>
        <row r="349">
          <cell r="A349" t="str">
            <v>H</v>
          </cell>
        </row>
        <row r="350">
          <cell r="A350" t="str">
            <v>H</v>
          </cell>
        </row>
        <row r="351">
          <cell r="A351" t="str">
            <v>H</v>
          </cell>
        </row>
        <row r="352">
          <cell r="A352" t="str">
            <v>H</v>
          </cell>
        </row>
        <row r="353">
          <cell r="A353" t="str">
            <v>H</v>
          </cell>
        </row>
        <row r="354">
          <cell r="A354" t="str">
            <v>H</v>
          </cell>
        </row>
        <row r="355">
          <cell r="A355" t="str">
            <v>H</v>
          </cell>
        </row>
        <row r="356">
          <cell r="A356" t="str">
            <v>H</v>
          </cell>
        </row>
        <row r="357">
          <cell r="A357" t="str">
            <v>H</v>
          </cell>
        </row>
        <row r="358">
          <cell r="A358" t="str">
            <v>H</v>
          </cell>
        </row>
        <row r="359">
          <cell r="A359" t="str">
            <v>H</v>
          </cell>
        </row>
        <row r="360">
          <cell r="A360" t="str">
            <v>H</v>
          </cell>
        </row>
        <row r="361">
          <cell r="A361" t="str">
            <v>H</v>
          </cell>
        </row>
        <row r="362">
          <cell r="A362" t="str">
            <v>H</v>
          </cell>
        </row>
        <row r="363">
          <cell r="A363" t="str">
            <v>H</v>
          </cell>
        </row>
        <row r="364">
          <cell r="A364" t="str">
            <v>H</v>
          </cell>
        </row>
        <row r="365">
          <cell r="A365" t="str">
            <v>H</v>
          </cell>
        </row>
        <row r="366">
          <cell r="A366" t="str">
            <v>H</v>
          </cell>
        </row>
        <row r="367">
          <cell r="A367" t="str">
            <v>H</v>
          </cell>
        </row>
        <row r="368">
          <cell r="A368" t="str">
            <v>H</v>
          </cell>
        </row>
        <row r="369">
          <cell r="A369" t="str">
            <v>H</v>
          </cell>
        </row>
        <row r="370">
          <cell r="A370" t="str">
            <v>H</v>
          </cell>
        </row>
        <row r="371">
          <cell r="A371" t="str">
            <v>H</v>
          </cell>
        </row>
        <row r="372">
          <cell r="A372" t="str">
            <v>H</v>
          </cell>
        </row>
        <row r="373">
          <cell r="A373" t="str">
            <v>H</v>
          </cell>
        </row>
        <row r="374">
          <cell r="A374" t="str">
            <v>H</v>
          </cell>
        </row>
        <row r="375">
          <cell r="A375" t="str">
            <v>H</v>
          </cell>
        </row>
        <row r="376">
          <cell r="A376" t="str">
            <v>H</v>
          </cell>
        </row>
        <row r="377">
          <cell r="A377" t="str">
            <v>H</v>
          </cell>
        </row>
        <row r="378">
          <cell r="A378" t="str">
            <v>H</v>
          </cell>
        </row>
        <row r="379">
          <cell r="A379" t="str">
            <v>H</v>
          </cell>
        </row>
        <row r="380">
          <cell r="A380" t="str">
            <v>H</v>
          </cell>
        </row>
        <row r="381">
          <cell r="A381" t="str">
            <v>H</v>
          </cell>
        </row>
        <row r="382">
          <cell r="A382" t="str">
            <v>H</v>
          </cell>
        </row>
        <row r="383">
          <cell r="A383" t="str">
            <v>H</v>
          </cell>
        </row>
        <row r="384">
          <cell r="A384" t="str">
            <v>H</v>
          </cell>
        </row>
        <row r="385">
          <cell r="A385" t="str">
            <v>H</v>
          </cell>
        </row>
        <row r="386">
          <cell r="A386" t="str">
            <v>H</v>
          </cell>
        </row>
        <row r="387">
          <cell r="A387" t="str">
            <v>H</v>
          </cell>
        </row>
        <row r="388">
          <cell r="A388" t="str">
            <v>H</v>
          </cell>
        </row>
        <row r="389">
          <cell r="A389" t="str">
            <v>H</v>
          </cell>
        </row>
        <row r="390">
          <cell r="A390" t="str">
            <v>H</v>
          </cell>
        </row>
        <row r="391">
          <cell r="A391" t="str">
            <v>H</v>
          </cell>
        </row>
        <row r="392">
          <cell r="A392" t="str">
            <v>H</v>
          </cell>
        </row>
        <row r="393">
          <cell r="A393" t="str">
            <v>H</v>
          </cell>
        </row>
        <row r="394">
          <cell r="A394" t="str">
            <v>H</v>
          </cell>
        </row>
        <row r="395">
          <cell r="A395" t="str">
            <v>H</v>
          </cell>
        </row>
        <row r="396">
          <cell r="A396" t="str">
            <v>H</v>
          </cell>
        </row>
        <row r="397">
          <cell r="A397" t="str">
            <v>H</v>
          </cell>
        </row>
        <row r="398">
          <cell r="A398" t="str">
            <v>H</v>
          </cell>
        </row>
        <row r="399">
          <cell r="A399" t="str">
            <v>H</v>
          </cell>
        </row>
        <row r="400">
          <cell r="A400" t="str">
            <v>H</v>
          </cell>
        </row>
        <row r="401">
          <cell r="A401" t="str">
            <v>H</v>
          </cell>
        </row>
        <row r="402">
          <cell r="A402" t="str">
            <v>H</v>
          </cell>
        </row>
        <row r="403">
          <cell r="A403" t="str">
            <v>H</v>
          </cell>
        </row>
        <row r="404">
          <cell r="A404" t="str">
            <v>H</v>
          </cell>
        </row>
        <row r="405">
          <cell r="A405" t="str">
            <v>H</v>
          </cell>
        </row>
        <row r="406">
          <cell r="A406" t="str">
            <v>H</v>
          </cell>
        </row>
        <row r="407">
          <cell r="A407" t="str">
            <v>H</v>
          </cell>
        </row>
        <row r="408">
          <cell r="A408" t="str">
            <v>H</v>
          </cell>
        </row>
        <row r="409">
          <cell r="A409" t="str">
            <v>H</v>
          </cell>
        </row>
        <row r="410">
          <cell r="A410" t="str">
            <v>H</v>
          </cell>
        </row>
        <row r="411">
          <cell r="A411" t="str">
            <v>H</v>
          </cell>
        </row>
        <row r="412">
          <cell r="A412" t="str">
            <v>H</v>
          </cell>
        </row>
        <row r="413">
          <cell r="A413" t="str">
            <v>H</v>
          </cell>
        </row>
        <row r="414">
          <cell r="A414" t="str">
            <v>H</v>
          </cell>
        </row>
        <row r="415">
          <cell r="A415" t="str">
            <v>H</v>
          </cell>
        </row>
        <row r="416">
          <cell r="A416" t="str">
            <v>H</v>
          </cell>
        </row>
        <row r="417">
          <cell r="A417" t="str">
            <v>H</v>
          </cell>
        </row>
        <row r="418">
          <cell r="A418" t="str">
            <v>H</v>
          </cell>
        </row>
        <row r="419">
          <cell r="A419" t="str">
            <v>H</v>
          </cell>
        </row>
        <row r="420">
          <cell r="A420" t="str">
            <v>H</v>
          </cell>
        </row>
        <row r="421">
          <cell r="A421" t="str">
            <v>H</v>
          </cell>
        </row>
        <row r="422">
          <cell r="A422" t="str">
            <v>H</v>
          </cell>
        </row>
        <row r="423">
          <cell r="A423" t="str">
            <v>H</v>
          </cell>
        </row>
        <row r="424">
          <cell r="A424" t="str">
            <v>H</v>
          </cell>
        </row>
        <row r="425">
          <cell r="A425" t="str">
            <v>H</v>
          </cell>
        </row>
        <row r="426">
          <cell r="A426" t="str">
            <v>H</v>
          </cell>
        </row>
        <row r="427">
          <cell r="A427" t="str">
            <v>H</v>
          </cell>
        </row>
        <row r="428">
          <cell r="A428" t="str">
            <v>H</v>
          </cell>
        </row>
        <row r="429">
          <cell r="A429" t="str">
            <v>H</v>
          </cell>
        </row>
        <row r="430">
          <cell r="A430" t="str">
            <v>H</v>
          </cell>
        </row>
        <row r="431">
          <cell r="A431" t="str">
            <v>H</v>
          </cell>
        </row>
        <row r="432">
          <cell r="A432" t="str">
            <v>H</v>
          </cell>
        </row>
        <row r="433">
          <cell r="A433" t="str">
            <v>H</v>
          </cell>
        </row>
        <row r="434">
          <cell r="A434" t="str">
            <v>H</v>
          </cell>
        </row>
        <row r="435">
          <cell r="A435" t="str">
            <v>H</v>
          </cell>
        </row>
        <row r="436">
          <cell r="A436" t="str">
            <v>H</v>
          </cell>
        </row>
        <row r="437">
          <cell r="A437" t="str">
            <v>H</v>
          </cell>
        </row>
        <row r="438">
          <cell r="A438" t="str">
            <v>H</v>
          </cell>
        </row>
        <row r="439">
          <cell r="A439" t="str">
            <v>H</v>
          </cell>
        </row>
        <row r="440">
          <cell r="A440" t="str">
            <v>H</v>
          </cell>
        </row>
        <row r="441">
          <cell r="A441" t="str">
            <v>H</v>
          </cell>
        </row>
        <row r="442">
          <cell r="A442" t="str">
            <v>H</v>
          </cell>
        </row>
        <row r="443">
          <cell r="A443" t="str">
            <v>H</v>
          </cell>
        </row>
        <row r="444">
          <cell r="A444" t="str">
            <v>H</v>
          </cell>
        </row>
        <row r="445">
          <cell r="A445" t="str">
            <v>H</v>
          </cell>
        </row>
        <row r="446">
          <cell r="A446" t="str">
            <v>H</v>
          </cell>
        </row>
        <row r="447">
          <cell r="A447" t="str">
            <v>H</v>
          </cell>
        </row>
        <row r="448">
          <cell r="A448" t="str">
            <v>H</v>
          </cell>
        </row>
        <row r="449">
          <cell r="A449" t="str">
            <v>H</v>
          </cell>
        </row>
        <row r="450">
          <cell r="A450" t="str">
            <v>H</v>
          </cell>
        </row>
        <row r="451">
          <cell r="A451" t="str">
            <v>H</v>
          </cell>
        </row>
        <row r="452">
          <cell r="A452" t="str">
            <v>H</v>
          </cell>
        </row>
        <row r="453">
          <cell r="A453" t="str">
            <v>H</v>
          </cell>
        </row>
        <row r="454">
          <cell r="A454" t="str">
            <v>H</v>
          </cell>
        </row>
        <row r="455">
          <cell r="A455" t="str">
            <v>H</v>
          </cell>
        </row>
        <row r="456">
          <cell r="A456" t="str">
            <v>H</v>
          </cell>
        </row>
        <row r="457">
          <cell r="A457" t="str">
            <v>H</v>
          </cell>
        </row>
        <row r="458">
          <cell r="A458" t="str">
            <v>H</v>
          </cell>
        </row>
        <row r="459">
          <cell r="A459" t="str">
            <v>H</v>
          </cell>
        </row>
        <row r="460">
          <cell r="A460" t="str">
            <v>H</v>
          </cell>
        </row>
        <row r="461">
          <cell r="A461" t="str">
            <v>H</v>
          </cell>
        </row>
        <row r="462">
          <cell r="A462" t="str">
            <v>H</v>
          </cell>
        </row>
        <row r="463">
          <cell r="A463" t="str">
            <v>H</v>
          </cell>
        </row>
        <row r="464">
          <cell r="A464" t="str">
            <v>H</v>
          </cell>
        </row>
        <row r="465">
          <cell r="A465" t="str">
            <v>H</v>
          </cell>
        </row>
        <row r="466">
          <cell r="A466" t="str">
            <v>H</v>
          </cell>
        </row>
        <row r="467">
          <cell r="A467" t="str">
            <v>H</v>
          </cell>
        </row>
        <row r="468">
          <cell r="A468" t="str">
            <v>H</v>
          </cell>
        </row>
        <row r="469">
          <cell r="A469" t="str">
            <v>H</v>
          </cell>
        </row>
        <row r="470">
          <cell r="A470" t="str">
            <v>H</v>
          </cell>
        </row>
        <row r="471">
          <cell r="A471" t="str">
            <v>H</v>
          </cell>
        </row>
        <row r="472">
          <cell r="A472" t="str">
            <v>H</v>
          </cell>
        </row>
        <row r="473">
          <cell r="A473" t="str">
            <v>H</v>
          </cell>
        </row>
        <row r="474">
          <cell r="A474" t="str">
            <v>H</v>
          </cell>
        </row>
        <row r="475">
          <cell r="A475" t="str">
            <v>H</v>
          </cell>
        </row>
        <row r="476">
          <cell r="A476" t="str">
            <v>H</v>
          </cell>
        </row>
        <row r="477">
          <cell r="A477" t="str">
            <v>H</v>
          </cell>
        </row>
        <row r="478">
          <cell r="A478" t="str">
            <v>H</v>
          </cell>
        </row>
        <row r="480">
          <cell r="A480" t="str">
            <v>I</v>
          </cell>
        </row>
        <row r="481">
          <cell r="A481" t="str">
            <v>I</v>
          </cell>
        </row>
        <row r="482">
          <cell r="A482" t="str">
            <v>I</v>
          </cell>
        </row>
        <row r="483">
          <cell r="A483" t="str">
            <v>I</v>
          </cell>
        </row>
        <row r="484">
          <cell r="A484" t="str">
            <v>I</v>
          </cell>
        </row>
        <row r="485">
          <cell r="A485" t="str">
            <v>I</v>
          </cell>
        </row>
        <row r="486">
          <cell r="A486" t="str">
            <v>I</v>
          </cell>
        </row>
        <row r="487">
          <cell r="A487" t="str">
            <v>I</v>
          </cell>
        </row>
        <row r="488">
          <cell r="A488" t="str">
            <v>I</v>
          </cell>
        </row>
        <row r="489">
          <cell r="A489" t="str">
            <v>I</v>
          </cell>
        </row>
        <row r="490">
          <cell r="A490" t="str">
            <v>I</v>
          </cell>
        </row>
        <row r="491">
          <cell r="A491" t="str">
            <v>I</v>
          </cell>
        </row>
        <row r="492">
          <cell r="A492" t="str">
            <v>I</v>
          </cell>
        </row>
        <row r="493">
          <cell r="A493" t="str">
            <v>I</v>
          </cell>
        </row>
        <row r="494">
          <cell r="A494" t="str">
            <v>I</v>
          </cell>
        </row>
        <row r="495">
          <cell r="A495" t="str">
            <v>I</v>
          </cell>
        </row>
        <row r="496">
          <cell r="A496" t="str">
            <v>I</v>
          </cell>
        </row>
        <row r="497">
          <cell r="A497" t="str">
            <v>I</v>
          </cell>
        </row>
        <row r="498">
          <cell r="A498" t="str">
            <v>I</v>
          </cell>
        </row>
        <row r="499">
          <cell r="A499" t="str">
            <v>I</v>
          </cell>
        </row>
        <row r="500">
          <cell r="A500" t="str">
            <v>I</v>
          </cell>
        </row>
        <row r="501">
          <cell r="A501" t="str">
            <v>I</v>
          </cell>
        </row>
        <row r="502">
          <cell r="A502" t="str">
            <v>I</v>
          </cell>
        </row>
        <row r="503">
          <cell r="A503" t="str">
            <v>I</v>
          </cell>
        </row>
      </sheetData>
      <sheetData sheetId="1"/>
      <sheetData sheetId="2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3"/>
      <sheetData sheetId="4">
        <row r="15">
          <cell r="DR15">
            <v>7073837.4864515197</v>
          </cell>
        </row>
        <row r="16">
          <cell r="DR16">
            <v>392944588.67104131</v>
          </cell>
        </row>
        <row r="17">
          <cell r="DR17">
            <v>0</v>
          </cell>
        </row>
        <row r="18">
          <cell r="DR18">
            <v>0</v>
          </cell>
        </row>
        <row r="19">
          <cell r="DR19">
            <v>0</v>
          </cell>
        </row>
        <row r="20">
          <cell r="DR20">
            <v>7147124.9434511662</v>
          </cell>
        </row>
        <row r="21">
          <cell r="DR21">
            <v>33566416.158041984</v>
          </cell>
        </row>
        <row r="22">
          <cell r="DR22">
            <v>1611895.8273461936</v>
          </cell>
        </row>
        <row r="23">
          <cell r="DR23">
            <v>0</v>
          </cell>
        </row>
        <row r="24">
          <cell r="DR24">
            <v>0</v>
          </cell>
        </row>
        <row r="25">
          <cell r="DR25">
            <v>0</v>
          </cell>
        </row>
        <row r="26">
          <cell r="DR26">
            <v>171145658.89584208</v>
          </cell>
        </row>
        <row r="27">
          <cell r="DR27">
            <v>0</v>
          </cell>
        </row>
        <row r="28">
          <cell r="DR28">
            <v>0</v>
          </cell>
        </row>
        <row r="29">
          <cell r="DR29">
            <v>49096094.823816702</v>
          </cell>
        </row>
        <row r="30">
          <cell r="DR30">
            <v>0</v>
          </cell>
        </row>
        <row r="31">
          <cell r="DR31">
            <v>83444182.243504569</v>
          </cell>
        </row>
        <row r="32">
          <cell r="DR32">
            <v>0</v>
          </cell>
        </row>
        <row r="33">
          <cell r="DR33">
            <v>44797209.684213921</v>
          </cell>
        </row>
        <row r="34">
          <cell r="DR34">
            <v>230080647.76457581</v>
          </cell>
        </row>
        <row r="35">
          <cell r="DR35">
            <v>0</v>
          </cell>
        </row>
        <row r="36">
          <cell r="DR36">
            <v>0</v>
          </cell>
        </row>
        <row r="37">
          <cell r="DR37">
            <v>16656867.850673551</v>
          </cell>
        </row>
        <row r="38">
          <cell r="DR38">
            <v>0</v>
          </cell>
        </row>
        <row r="39">
          <cell r="DR39">
            <v>0</v>
          </cell>
        </row>
        <row r="40">
          <cell r="DR40">
            <v>0</v>
          </cell>
        </row>
        <row r="41">
          <cell r="DR41">
            <v>0</v>
          </cell>
        </row>
        <row r="42">
          <cell r="DR42">
            <v>0</v>
          </cell>
        </row>
        <row r="43">
          <cell r="DR43">
            <v>58082970.644215256</v>
          </cell>
        </row>
        <row r="44">
          <cell r="DR44">
            <v>0</v>
          </cell>
        </row>
        <row r="45">
          <cell r="DR45">
            <v>31322277.738503456</v>
          </cell>
        </row>
        <row r="46">
          <cell r="DR46">
            <v>0</v>
          </cell>
        </row>
        <row r="47">
          <cell r="DR47">
            <v>0</v>
          </cell>
        </row>
        <row r="48">
          <cell r="DR48">
            <v>0</v>
          </cell>
        </row>
        <row r="49">
          <cell r="DR49">
            <v>0</v>
          </cell>
        </row>
        <row r="50">
          <cell r="DR50">
            <v>0</v>
          </cell>
        </row>
        <row r="51">
          <cell r="DR51">
            <v>0</v>
          </cell>
        </row>
        <row r="52">
          <cell r="DR52">
            <v>0</v>
          </cell>
        </row>
        <row r="53">
          <cell r="DR53">
            <v>4319655.5944314068</v>
          </cell>
        </row>
        <row r="54">
          <cell r="DR54">
            <v>0</v>
          </cell>
        </row>
        <row r="55">
          <cell r="DR55">
            <v>0</v>
          </cell>
        </row>
        <row r="56">
          <cell r="DR56">
            <v>0</v>
          </cell>
        </row>
        <row r="57">
          <cell r="DR57">
            <v>0</v>
          </cell>
        </row>
        <row r="58">
          <cell r="DR58">
            <v>0</v>
          </cell>
        </row>
        <row r="59">
          <cell r="DR59">
            <v>0</v>
          </cell>
        </row>
        <row r="60">
          <cell r="DR60">
            <v>0</v>
          </cell>
        </row>
        <row r="61">
          <cell r="DR61">
            <v>0</v>
          </cell>
        </row>
        <row r="62">
          <cell r="DR62">
            <v>0</v>
          </cell>
        </row>
        <row r="63">
          <cell r="DR63">
            <v>0</v>
          </cell>
        </row>
        <row r="64">
          <cell r="DR64">
            <v>0</v>
          </cell>
        </row>
        <row r="65">
          <cell r="DR65">
            <v>0</v>
          </cell>
        </row>
        <row r="66">
          <cell r="DR66">
            <v>0</v>
          </cell>
        </row>
        <row r="67">
          <cell r="DR67">
            <v>0</v>
          </cell>
        </row>
        <row r="68">
          <cell r="DR68">
            <v>0</v>
          </cell>
        </row>
        <row r="69">
          <cell r="DR69">
            <v>0</v>
          </cell>
        </row>
        <row r="70">
          <cell r="DR70">
            <v>0</v>
          </cell>
        </row>
        <row r="71">
          <cell r="DR71">
            <v>0</v>
          </cell>
        </row>
        <row r="72">
          <cell r="DR72">
            <v>0</v>
          </cell>
        </row>
        <row r="73">
          <cell r="DR73">
            <v>0</v>
          </cell>
        </row>
        <row r="74">
          <cell r="DR74">
            <v>0</v>
          </cell>
        </row>
        <row r="75">
          <cell r="DR75">
            <v>0</v>
          </cell>
        </row>
        <row r="76">
          <cell r="DR76">
            <v>0</v>
          </cell>
        </row>
        <row r="77">
          <cell r="DR77">
            <v>0</v>
          </cell>
        </row>
        <row r="78">
          <cell r="DR78">
            <v>0</v>
          </cell>
        </row>
        <row r="79">
          <cell r="DR79">
            <v>0</v>
          </cell>
        </row>
        <row r="80">
          <cell r="DR80">
            <v>0</v>
          </cell>
        </row>
        <row r="81">
          <cell r="DR81">
            <v>0</v>
          </cell>
        </row>
        <row r="82">
          <cell r="DR82">
            <v>0</v>
          </cell>
        </row>
        <row r="83">
          <cell r="DR83">
            <v>0</v>
          </cell>
        </row>
        <row r="84">
          <cell r="DR84">
            <v>0</v>
          </cell>
        </row>
        <row r="85">
          <cell r="DR85">
            <v>0</v>
          </cell>
        </row>
        <row r="86">
          <cell r="DR86">
            <v>0</v>
          </cell>
        </row>
        <row r="87">
          <cell r="DR87">
            <v>0</v>
          </cell>
        </row>
        <row r="88">
          <cell r="DR88">
            <v>0</v>
          </cell>
        </row>
        <row r="89">
          <cell r="DR89">
            <v>0</v>
          </cell>
        </row>
        <row r="90">
          <cell r="DR90">
            <v>0</v>
          </cell>
        </row>
        <row r="91">
          <cell r="DR91">
            <v>0</v>
          </cell>
        </row>
        <row r="92">
          <cell r="DR92">
            <v>0</v>
          </cell>
        </row>
        <row r="93">
          <cell r="DR93">
            <v>0</v>
          </cell>
        </row>
        <row r="94">
          <cell r="DR94">
            <v>0</v>
          </cell>
        </row>
        <row r="95">
          <cell r="DR95">
            <v>0</v>
          </cell>
        </row>
        <row r="96">
          <cell r="DR96">
            <v>0</v>
          </cell>
        </row>
        <row r="97">
          <cell r="DR97">
            <v>0</v>
          </cell>
        </row>
        <row r="98">
          <cell r="DR98">
            <v>0</v>
          </cell>
        </row>
        <row r="99">
          <cell r="DR99">
            <v>0</v>
          </cell>
        </row>
        <row r="100">
          <cell r="DR100">
            <v>0</v>
          </cell>
        </row>
        <row r="101">
          <cell r="DR101">
            <v>0</v>
          </cell>
        </row>
        <row r="102">
          <cell r="DR102">
            <v>0</v>
          </cell>
        </row>
        <row r="103">
          <cell r="DR103">
            <v>0</v>
          </cell>
        </row>
        <row r="104">
          <cell r="DR104">
            <v>0</v>
          </cell>
        </row>
        <row r="105">
          <cell r="DR105">
            <v>0</v>
          </cell>
        </row>
        <row r="106">
          <cell r="DR106">
            <v>0</v>
          </cell>
        </row>
        <row r="107">
          <cell r="DR107">
            <v>0</v>
          </cell>
        </row>
        <row r="108">
          <cell r="DR108">
            <v>0</v>
          </cell>
        </row>
        <row r="109">
          <cell r="DR109">
            <v>0</v>
          </cell>
        </row>
        <row r="110">
          <cell r="DR110">
            <v>0</v>
          </cell>
        </row>
        <row r="111">
          <cell r="DR111">
            <v>0</v>
          </cell>
        </row>
        <row r="112">
          <cell r="DR112">
            <v>0</v>
          </cell>
        </row>
        <row r="113">
          <cell r="DR113">
            <v>0</v>
          </cell>
        </row>
        <row r="114">
          <cell r="DR114">
            <v>0</v>
          </cell>
        </row>
        <row r="115">
          <cell r="DR115">
            <v>0</v>
          </cell>
        </row>
        <row r="116">
          <cell r="DR116">
            <v>0</v>
          </cell>
        </row>
        <row r="117">
          <cell r="DR117">
            <v>0</v>
          </cell>
        </row>
        <row r="118">
          <cell r="DR118">
            <v>0</v>
          </cell>
        </row>
        <row r="119">
          <cell r="DR119">
            <v>0</v>
          </cell>
        </row>
        <row r="120">
          <cell r="DR120">
            <v>0</v>
          </cell>
        </row>
        <row r="121">
          <cell r="DR121">
            <v>0</v>
          </cell>
        </row>
        <row r="122">
          <cell r="DR122">
            <v>0</v>
          </cell>
        </row>
        <row r="123">
          <cell r="DR123">
            <v>0</v>
          </cell>
        </row>
        <row r="124">
          <cell r="DR124">
            <v>0</v>
          </cell>
        </row>
        <row r="125">
          <cell r="DR125">
            <v>0</v>
          </cell>
        </row>
        <row r="126">
          <cell r="DR126">
            <v>0</v>
          </cell>
        </row>
        <row r="127">
          <cell r="DR127">
            <v>0</v>
          </cell>
        </row>
        <row r="128">
          <cell r="DR128">
            <v>0</v>
          </cell>
        </row>
        <row r="129">
          <cell r="DR129">
            <v>0</v>
          </cell>
        </row>
        <row r="130">
          <cell r="DR130">
            <v>0</v>
          </cell>
        </row>
        <row r="131">
          <cell r="DR131">
            <v>0</v>
          </cell>
        </row>
        <row r="132">
          <cell r="DR132">
            <v>0</v>
          </cell>
        </row>
        <row r="133">
          <cell r="DR133">
            <v>0</v>
          </cell>
        </row>
        <row r="134">
          <cell r="DR134">
            <v>0</v>
          </cell>
        </row>
        <row r="135">
          <cell r="DR135">
            <v>0</v>
          </cell>
        </row>
        <row r="136">
          <cell r="DR136">
            <v>0</v>
          </cell>
        </row>
        <row r="137">
          <cell r="DR137">
            <v>0</v>
          </cell>
        </row>
        <row r="138">
          <cell r="DR138">
            <v>0</v>
          </cell>
        </row>
        <row r="139">
          <cell r="DR139">
            <v>0</v>
          </cell>
        </row>
        <row r="140">
          <cell r="DR140">
            <v>0</v>
          </cell>
        </row>
        <row r="141">
          <cell r="DR141">
            <v>0</v>
          </cell>
        </row>
        <row r="142">
          <cell r="DR142">
            <v>0</v>
          </cell>
        </row>
        <row r="143">
          <cell r="DR143">
            <v>0</v>
          </cell>
        </row>
        <row r="144">
          <cell r="DR144">
            <v>0</v>
          </cell>
        </row>
        <row r="145">
          <cell r="DR145">
            <v>0</v>
          </cell>
        </row>
        <row r="146">
          <cell r="DR146">
            <v>0</v>
          </cell>
        </row>
        <row r="147">
          <cell r="DR147">
            <v>0</v>
          </cell>
        </row>
        <row r="148">
          <cell r="DR148">
            <v>0</v>
          </cell>
        </row>
        <row r="149">
          <cell r="DR149">
            <v>0</v>
          </cell>
        </row>
        <row r="150">
          <cell r="DR150">
            <v>0</v>
          </cell>
        </row>
        <row r="151">
          <cell r="DR151">
            <v>0</v>
          </cell>
        </row>
        <row r="152">
          <cell r="DR152">
            <v>0</v>
          </cell>
        </row>
        <row r="153">
          <cell r="DR153">
            <v>0</v>
          </cell>
        </row>
        <row r="154">
          <cell r="DR154">
            <v>0</v>
          </cell>
        </row>
        <row r="155">
          <cell r="DR155">
            <v>0</v>
          </cell>
        </row>
        <row r="156">
          <cell r="DR156">
            <v>0</v>
          </cell>
        </row>
        <row r="157">
          <cell r="DR157">
            <v>0</v>
          </cell>
        </row>
        <row r="158">
          <cell r="DR158">
            <v>0</v>
          </cell>
        </row>
        <row r="159">
          <cell r="DR159">
            <v>0</v>
          </cell>
        </row>
        <row r="160">
          <cell r="DR160">
            <v>0</v>
          </cell>
        </row>
        <row r="161">
          <cell r="DR161">
            <v>0</v>
          </cell>
        </row>
        <row r="162">
          <cell r="DR162">
            <v>0</v>
          </cell>
        </row>
        <row r="163">
          <cell r="DR163">
            <v>0</v>
          </cell>
        </row>
        <row r="164">
          <cell r="DR164">
            <v>0</v>
          </cell>
        </row>
        <row r="165">
          <cell r="DR165">
            <v>0</v>
          </cell>
        </row>
        <row r="166">
          <cell r="DR166">
            <v>0</v>
          </cell>
        </row>
        <row r="167">
          <cell r="DR167">
            <v>0</v>
          </cell>
        </row>
        <row r="168">
          <cell r="DR168">
            <v>0</v>
          </cell>
        </row>
        <row r="169">
          <cell r="DR169">
            <v>0</v>
          </cell>
        </row>
        <row r="170">
          <cell r="DR170">
            <v>0</v>
          </cell>
        </row>
        <row r="171">
          <cell r="DR171">
            <v>0</v>
          </cell>
        </row>
        <row r="172">
          <cell r="DR172">
            <v>0</v>
          </cell>
        </row>
        <row r="173">
          <cell r="DR173">
            <v>0</v>
          </cell>
        </row>
        <row r="174">
          <cell r="DR174">
            <v>0</v>
          </cell>
        </row>
        <row r="175">
          <cell r="DR175">
            <v>0</v>
          </cell>
        </row>
        <row r="176">
          <cell r="DR176">
            <v>0</v>
          </cell>
        </row>
        <row r="177">
          <cell r="DR177">
            <v>0</v>
          </cell>
        </row>
        <row r="178">
          <cell r="DR178">
            <v>0</v>
          </cell>
        </row>
        <row r="179">
          <cell r="DR179">
            <v>0</v>
          </cell>
        </row>
        <row r="180">
          <cell r="DR180">
            <v>0</v>
          </cell>
        </row>
        <row r="181">
          <cell r="DR181">
            <v>0</v>
          </cell>
        </row>
        <row r="182">
          <cell r="DR182">
            <v>0</v>
          </cell>
        </row>
        <row r="183">
          <cell r="DR183">
            <v>0</v>
          </cell>
        </row>
        <row r="184">
          <cell r="DR184">
            <v>0</v>
          </cell>
        </row>
        <row r="185">
          <cell r="DR185">
            <v>0</v>
          </cell>
        </row>
        <row r="186">
          <cell r="DR186">
            <v>0</v>
          </cell>
        </row>
        <row r="187">
          <cell r="DR187">
            <v>0</v>
          </cell>
        </row>
        <row r="188">
          <cell r="DR188">
            <v>0</v>
          </cell>
        </row>
        <row r="189">
          <cell r="DR189">
            <v>0</v>
          </cell>
        </row>
        <row r="190">
          <cell r="DR190">
            <v>1644068.3512807554</v>
          </cell>
        </row>
        <row r="191">
          <cell r="DR191">
            <v>0</v>
          </cell>
        </row>
        <row r="192">
          <cell r="DR192">
            <v>0</v>
          </cell>
        </row>
        <row r="193">
          <cell r="DR193">
            <v>0</v>
          </cell>
        </row>
        <row r="194">
          <cell r="DR194">
            <v>0</v>
          </cell>
        </row>
        <row r="195">
          <cell r="DR195">
            <v>0</v>
          </cell>
        </row>
        <row r="196">
          <cell r="DR196">
            <v>0</v>
          </cell>
        </row>
        <row r="197">
          <cell r="DR197">
            <v>0</v>
          </cell>
        </row>
        <row r="198">
          <cell r="DR198">
            <v>0</v>
          </cell>
        </row>
        <row r="199">
          <cell r="DR199">
            <v>0</v>
          </cell>
        </row>
        <row r="200">
          <cell r="DR200">
            <v>0</v>
          </cell>
        </row>
        <row r="201">
          <cell r="DR201">
            <v>0</v>
          </cell>
        </row>
        <row r="202">
          <cell r="DR202">
            <v>0</v>
          </cell>
        </row>
        <row r="203">
          <cell r="DR203">
            <v>0</v>
          </cell>
        </row>
        <row r="204">
          <cell r="DR204">
            <v>0</v>
          </cell>
        </row>
        <row r="205">
          <cell r="DR205">
            <v>0</v>
          </cell>
        </row>
        <row r="206">
          <cell r="DR206">
            <v>0</v>
          </cell>
        </row>
        <row r="207">
          <cell r="DR207">
            <v>0</v>
          </cell>
        </row>
        <row r="208">
          <cell r="DR208">
            <v>0</v>
          </cell>
        </row>
        <row r="209">
          <cell r="DR209">
            <v>0</v>
          </cell>
        </row>
        <row r="210">
          <cell r="DR210">
            <v>0</v>
          </cell>
        </row>
        <row r="211">
          <cell r="DR211">
            <v>0</v>
          </cell>
        </row>
        <row r="212">
          <cell r="DR212">
            <v>0</v>
          </cell>
        </row>
        <row r="213">
          <cell r="DR213">
            <v>0</v>
          </cell>
        </row>
        <row r="214">
          <cell r="DR214">
            <v>0</v>
          </cell>
        </row>
        <row r="215">
          <cell r="DR215">
            <v>0</v>
          </cell>
        </row>
        <row r="216">
          <cell r="DR216">
            <v>0</v>
          </cell>
        </row>
        <row r="217">
          <cell r="DR217">
            <v>0</v>
          </cell>
        </row>
        <row r="218">
          <cell r="DR218">
            <v>0</v>
          </cell>
        </row>
        <row r="219">
          <cell r="DR219">
            <v>0</v>
          </cell>
        </row>
        <row r="220">
          <cell r="DR220">
            <v>0</v>
          </cell>
        </row>
        <row r="221">
          <cell r="DR221">
            <v>0</v>
          </cell>
        </row>
        <row r="222">
          <cell r="DR222">
            <v>0</v>
          </cell>
        </row>
        <row r="223">
          <cell r="DR223">
            <v>0</v>
          </cell>
        </row>
        <row r="224">
          <cell r="DR224">
            <v>0</v>
          </cell>
        </row>
        <row r="225">
          <cell r="DR225">
            <v>0</v>
          </cell>
        </row>
        <row r="226">
          <cell r="DR226">
            <v>0</v>
          </cell>
        </row>
        <row r="227">
          <cell r="DR227">
            <v>0</v>
          </cell>
        </row>
        <row r="228">
          <cell r="DR228">
            <v>0</v>
          </cell>
        </row>
        <row r="229">
          <cell r="DR229">
            <v>0</v>
          </cell>
        </row>
        <row r="230">
          <cell r="DR230">
            <v>0</v>
          </cell>
        </row>
        <row r="231">
          <cell r="DR231">
            <v>0</v>
          </cell>
        </row>
        <row r="232">
          <cell r="DR232">
            <v>0</v>
          </cell>
        </row>
        <row r="233">
          <cell r="DR233">
            <v>0</v>
          </cell>
        </row>
        <row r="234">
          <cell r="DR234">
            <v>0</v>
          </cell>
        </row>
        <row r="235">
          <cell r="DR235">
            <v>0</v>
          </cell>
        </row>
        <row r="236">
          <cell r="DR236">
            <v>0</v>
          </cell>
        </row>
        <row r="237">
          <cell r="DR237">
            <v>0</v>
          </cell>
        </row>
        <row r="238">
          <cell r="DR238">
            <v>0</v>
          </cell>
        </row>
        <row r="239">
          <cell r="DR239">
            <v>0</v>
          </cell>
        </row>
        <row r="240">
          <cell r="DR240">
            <v>0</v>
          </cell>
        </row>
        <row r="241">
          <cell r="DR241">
            <v>0</v>
          </cell>
        </row>
        <row r="242">
          <cell r="DR242">
            <v>0</v>
          </cell>
        </row>
        <row r="243">
          <cell r="DR243">
            <v>0</v>
          </cell>
        </row>
        <row r="244">
          <cell r="DR244">
            <v>0</v>
          </cell>
        </row>
        <row r="245">
          <cell r="DR245">
            <v>0</v>
          </cell>
        </row>
        <row r="246">
          <cell r="DR246">
            <v>0</v>
          </cell>
        </row>
        <row r="247">
          <cell r="DR247">
            <v>0</v>
          </cell>
        </row>
        <row r="248">
          <cell r="DR248">
            <v>0</v>
          </cell>
        </row>
        <row r="249">
          <cell r="DR249">
            <v>0</v>
          </cell>
        </row>
        <row r="250">
          <cell r="DR250">
            <v>0</v>
          </cell>
        </row>
        <row r="251">
          <cell r="DR251">
            <v>0</v>
          </cell>
        </row>
        <row r="252">
          <cell r="DR252">
            <v>0</v>
          </cell>
        </row>
        <row r="253">
          <cell r="DR253">
            <v>0</v>
          </cell>
        </row>
        <row r="254">
          <cell r="DR254">
            <v>0</v>
          </cell>
        </row>
        <row r="255">
          <cell r="DR255">
            <v>0</v>
          </cell>
        </row>
        <row r="256">
          <cell r="DR256">
            <v>0</v>
          </cell>
        </row>
        <row r="257">
          <cell r="DR257">
            <v>0</v>
          </cell>
        </row>
        <row r="258">
          <cell r="DR258">
            <v>0</v>
          </cell>
        </row>
        <row r="259">
          <cell r="DR259">
            <v>0</v>
          </cell>
        </row>
        <row r="260">
          <cell r="DR260">
            <v>0</v>
          </cell>
        </row>
        <row r="261">
          <cell r="DR261">
            <v>0</v>
          </cell>
        </row>
        <row r="262">
          <cell r="DR262">
            <v>0</v>
          </cell>
        </row>
        <row r="263">
          <cell r="DR263">
            <v>0</v>
          </cell>
        </row>
        <row r="264">
          <cell r="DR264">
            <v>0</v>
          </cell>
        </row>
        <row r="265">
          <cell r="DR265">
            <v>0</v>
          </cell>
        </row>
        <row r="266"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DR270">
            <v>0</v>
          </cell>
        </row>
        <row r="271">
          <cell r="DR271">
            <v>0</v>
          </cell>
        </row>
        <row r="272">
          <cell r="DR272">
            <v>0</v>
          </cell>
        </row>
        <row r="273">
          <cell r="DR273">
            <v>0</v>
          </cell>
        </row>
        <row r="274">
          <cell r="DR274">
            <v>0</v>
          </cell>
        </row>
        <row r="275">
          <cell r="DR275">
            <v>0</v>
          </cell>
        </row>
        <row r="276">
          <cell r="DR276">
            <v>0</v>
          </cell>
        </row>
        <row r="277">
          <cell r="DR277">
            <v>0</v>
          </cell>
        </row>
        <row r="278">
          <cell r="DR278">
            <v>0</v>
          </cell>
        </row>
        <row r="279">
          <cell r="DR279">
            <v>0</v>
          </cell>
        </row>
        <row r="280">
          <cell r="DR280">
            <v>0</v>
          </cell>
        </row>
        <row r="281">
          <cell r="DR281">
            <v>0</v>
          </cell>
        </row>
        <row r="282">
          <cell r="DR282">
            <v>0</v>
          </cell>
        </row>
        <row r="283">
          <cell r="DR283">
            <v>0</v>
          </cell>
        </row>
        <row r="284">
          <cell r="DR284">
            <v>0</v>
          </cell>
        </row>
        <row r="285">
          <cell r="DR285">
            <v>0</v>
          </cell>
        </row>
        <row r="286">
          <cell r="DR286">
            <v>0</v>
          </cell>
        </row>
        <row r="287">
          <cell r="DR287">
            <v>0</v>
          </cell>
        </row>
        <row r="288">
          <cell r="DR288">
            <v>0</v>
          </cell>
        </row>
        <row r="289">
          <cell r="DR289">
            <v>0</v>
          </cell>
        </row>
        <row r="290">
          <cell r="DR290">
            <v>0</v>
          </cell>
        </row>
        <row r="291">
          <cell r="DR291">
            <v>0</v>
          </cell>
        </row>
        <row r="292">
          <cell r="DR292">
            <v>0</v>
          </cell>
        </row>
        <row r="293">
          <cell r="DR293">
            <v>0</v>
          </cell>
        </row>
        <row r="294">
          <cell r="DR294">
            <v>0</v>
          </cell>
        </row>
        <row r="295">
          <cell r="DR295">
            <v>0</v>
          </cell>
        </row>
        <row r="296">
          <cell r="DR296">
            <v>0</v>
          </cell>
        </row>
        <row r="297">
          <cell r="DR297">
            <v>0</v>
          </cell>
        </row>
        <row r="298">
          <cell r="DR298">
            <v>0</v>
          </cell>
        </row>
        <row r="299">
          <cell r="DR299">
            <v>0</v>
          </cell>
        </row>
        <row r="300">
          <cell r="DR300">
            <v>0</v>
          </cell>
        </row>
        <row r="301">
          <cell r="DR301">
            <v>0</v>
          </cell>
        </row>
        <row r="302">
          <cell r="DR302">
            <v>0</v>
          </cell>
        </row>
        <row r="303">
          <cell r="DR303">
            <v>0</v>
          </cell>
        </row>
        <row r="304">
          <cell r="DR304">
            <v>0</v>
          </cell>
        </row>
        <row r="305">
          <cell r="DR305">
            <v>0</v>
          </cell>
        </row>
        <row r="306">
          <cell r="DR306">
            <v>0</v>
          </cell>
        </row>
        <row r="307">
          <cell r="DR307">
            <v>0</v>
          </cell>
        </row>
        <row r="308">
          <cell r="DR308">
            <v>0</v>
          </cell>
        </row>
        <row r="309">
          <cell r="DR309">
            <v>0</v>
          </cell>
        </row>
        <row r="310">
          <cell r="DR310">
            <v>0</v>
          </cell>
        </row>
        <row r="311">
          <cell r="DR311">
            <v>0</v>
          </cell>
        </row>
        <row r="312">
          <cell r="DR312">
            <v>0</v>
          </cell>
        </row>
        <row r="313">
          <cell r="DR313">
            <v>0</v>
          </cell>
        </row>
        <row r="314">
          <cell r="DR314">
            <v>0</v>
          </cell>
        </row>
        <row r="315">
          <cell r="DR315">
            <v>0</v>
          </cell>
        </row>
        <row r="316">
          <cell r="DR316">
            <v>0</v>
          </cell>
        </row>
        <row r="317">
          <cell r="DR317">
            <v>0</v>
          </cell>
        </row>
        <row r="318">
          <cell r="DR318">
            <v>0</v>
          </cell>
        </row>
        <row r="319">
          <cell r="DR319">
            <v>0</v>
          </cell>
        </row>
        <row r="320">
          <cell r="DR320">
            <v>0</v>
          </cell>
        </row>
        <row r="321">
          <cell r="DR321">
            <v>0</v>
          </cell>
        </row>
        <row r="322">
          <cell r="DR322">
            <v>0</v>
          </cell>
        </row>
        <row r="323">
          <cell r="DR323">
            <v>0</v>
          </cell>
        </row>
        <row r="324">
          <cell r="DR324">
            <v>0</v>
          </cell>
        </row>
        <row r="325">
          <cell r="DR325">
            <v>0</v>
          </cell>
        </row>
        <row r="326">
          <cell r="DR326">
            <v>0</v>
          </cell>
        </row>
        <row r="327">
          <cell r="DR327">
            <v>0</v>
          </cell>
        </row>
        <row r="328">
          <cell r="DR328">
            <v>0</v>
          </cell>
        </row>
        <row r="329">
          <cell r="DR329">
            <v>0</v>
          </cell>
        </row>
        <row r="330">
          <cell r="DR330">
            <v>0</v>
          </cell>
        </row>
        <row r="331">
          <cell r="DR331">
            <v>0</v>
          </cell>
        </row>
        <row r="332">
          <cell r="DR332">
            <v>0</v>
          </cell>
        </row>
        <row r="333">
          <cell r="DR333">
            <v>0</v>
          </cell>
        </row>
        <row r="334">
          <cell r="DR334">
            <v>0</v>
          </cell>
        </row>
        <row r="335">
          <cell r="DR335">
            <v>0</v>
          </cell>
        </row>
        <row r="336">
          <cell r="DR336">
            <v>0</v>
          </cell>
        </row>
        <row r="337">
          <cell r="DR337">
            <v>0</v>
          </cell>
        </row>
        <row r="338">
          <cell r="DR338">
            <v>0</v>
          </cell>
        </row>
        <row r="339">
          <cell r="DR339">
            <v>0</v>
          </cell>
        </row>
        <row r="340">
          <cell r="DR340">
            <v>0</v>
          </cell>
        </row>
        <row r="341">
          <cell r="DR341">
            <v>0</v>
          </cell>
        </row>
        <row r="342">
          <cell r="DR342">
            <v>0</v>
          </cell>
        </row>
        <row r="343">
          <cell r="DR343">
            <v>0</v>
          </cell>
        </row>
        <row r="344">
          <cell r="DR344">
            <v>0</v>
          </cell>
        </row>
        <row r="345">
          <cell r="DR345">
            <v>0</v>
          </cell>
        </row>
        <row r="346">
          <cell r="DR346">
            <v>0</v>
          </cell>
        </row>
        <row r="347">
          <cell r="DR347">
            <v>0</v>
          </cell>
        </row>
        <row r="348">
          <cell r="DR348">
            <v>0</v>
          </cell>
        </row>
        <row r="349">
          <cell r="DR349">
            <v>0</v>
          </cell>
        </row>
        <row r="350">
          <cell r="DR350">
            <v>0</v>
          </cell>
        </row>
        <row r="351">
          <cell r="DR351">
            <v>0</v>
          </cell>
        </row>
        <row r="352">
          <cell r="DR352">
            <v>0</v>
          </cell>
        </row>
        <row r="353">
          <cell r="DR353">
            <v>0</v>
          </cell>
        </row>
        <row r="354">
          <cell r="DR354">
            <v>0</v>
          </cell>
        </row>
        <row r="355">
          <cell r="DR355">
            <v>0</v>
          </cell>
        </row>
        <row r="356">
          <cell r="DR356">
            <v>2426121.3689968698</v>
          </cell>
        </row>
        <row r="357">
          <cell r="DR357">
            <v>0</v>
          </cell>
        </row>
        <row r="358">
          <cell r="DR358">
            <v>38799706.312690876</v>
          </cell>
        </row>
        <row r="359">
          <cell r="DR359">
            <v>0</v>
          </cell>
        </row>
        <row r="360">
          <cell r="DR360">
            <v>4218330.5714127617</v>
          </cell>
        </row>
        <row r="361">
          <cell r="DR361">
            <v>444540.22666089085</v>
          </cell>
        </row>
        <row r="362">
          <cell r="DR362">
            <v>0</v>
          </cell>
        </row>
        <row r="363">
          <cell r="DR363">
            <v>0</v>
          </cell>
        </row>
        <row r="364">
          <cell r="DR364">
            <v>0</v>
          </cell>
        </row>
        <row r="365">
          <cell r="DR365">
            <v>42143442.332349062</v>
          </cell>
        </row>
        <row r="366">
          <cell r="DR366">
            <v>1279828.174027896</v>
          </cell>
        </row>
        <row r="367">
          <cell r="DR367">
            <v>31190515.718856461</v>
          </cell>
        </row>
        <row r="368">
          <cell r="DR368">
            <v>6310927.9389129002</v>
          </cell>
        </row>
        <row r="369">
          <cell r="DR369">
            <v>11040375.00892755</v>
          </cell>
        </row>
        <row r="370">
          <cell r="DR370">
            <v>1402253.544297342</v>
          </cell>
        </row>
        <row r="371">
          <cell r="DR371">
            <v>0</v>
          </cell>
        </row>
        <row r="372">
          <cell r="DR372">
            <v>0</v>
          </cell>
        </row>
        <row r="373">
          <cell r="DR373">
            <v>0</v>
          </cell>
        </row>
        <row r="374">
          <cell r="DR374">
            <v>0</v>
          </cell>
        </row>
        <row r="375">
          <cell r="DR375">
            <v>0</v>
          </cell>
        </row>
        <row r="376">
          <cell r="DR376">
            <v>0</v>
          </cell>
        </row>
        <row r="377">
          <cell r="DR377">
            <v>0</v>
          </cell>
        </row>
        <row r="378">
          <cell r="DR378">
            <v>0</v>
          </cell>
        </row>
        <row r="379">
          <cell r="DR379">
            <v>0</v>
          </cell>
        </row>
        <row r="380">
          <cell r="DR380">
            <v>0</v>
          </cell>
        </row>
        <row r="381">
          <cell r="DR381">
            <v>0</v>
          </cell>
        </row>
        <row r="382">
          <cell r="DR382">
            <v>0</v>
          </cell>
        </row>
        <row r="383">
          <cell r="DR383">
            <v>0</v>
          </cell>
        </row>
        <row r="384">
          <cell r="DR384">
            <v>0</v>
          </cell>
        </row>
        <row r="385">
          <cell r="DR385">
            <v>0</v>
          </cell>
        </row>
        <row r="386">
          <cell r="DR386">
            <v>0</v>
          </cell>
        </row>
        <row r="387">
          <cell r="DR387">
            <v>0</v>
          </cell>
        </row>
        <row r="388">
          <cell r="DR388">
            <v>0</v>
          </cell>
        </row>
        <row r="389">
          <cell r="DR389">
            <v>0</v>
          </cell>
        </row>
        <row r="390">
          <cell r="DR390">
            <v>0</v>
          </cell>
        </row>
        <row r="391">
          <cell r="DR391">
            <v>0</v>
          </cell>
        </row>
        <row r="392">
          <cell r="DR392">
            <v>0</v>
          </cell>
        </row>
        <row r="393">
          <cell r="DR393">
            <v>0</v>
          </cell>
        </row>
        <row r="394">
          <cell r="DR394">
            <v>0</v>
          </cell>
        </row>
        <row r="395">
          <cell r="DR395">
            <v>0</v>
          </cell>
        </row>
        <row r="396">
          <cell r="DR396">
            <v>0</v>
          </cell>
        </row>
        <row r="397">
          <cell r="DR397">
            <v>0</v>
          </cell>
        </row>
        <row r="398">
          <cell r="DR398">
            <v>0</v>
          </cell>
        </row>
        <row r="399">
          <cell r="DR399">
            <v>0</v>
          </cell>
        </row>
        <row r="400">
          <cell r="DR400">
            <v>0</v>
          </cell>
        </row>
        <row r="401">
          <cell r="DR401">
            <v>0</v>
          </cell>
        </row>
        <row r="402">
          <cell r="DR402">
            <v>0</v>
          </cell>
        </row>
        <row r="403">
          <cell r="DR403">
            <v>0</v>
          </cell>
        </row>
        <row r="404">
          <cell r="DR404">
            <v>0</v>
          </cell>
        </row>
        <row r="405">
          <cell r="DR405">
            <v>0</v>
          </cell>
        </row>
        <row r="406">
          <cell r="DR406">
            <v>0</v>
          </cell>
        </row>
        <row r="407">
          <cell r="DR407">
            <v>0</v>
          </cell>
        </row>
        <row r="408">
          <cell r="DR408">
            <v>0</v>
          </cell>
        </row>
        <row r="409">
          <cell r="DR409">
            <v>0</v>
          </cell>
        </row>
        <row r="410">
          <cell r="DR410">
            <v>0</v>
          </cell>
        </row>
        <row r="411">
          <cell r="DR411">
            <v>0</v>
          </cell>
        </row>
        <row r="412">
          <cell r="DR412">
            <v>0</v>
          </cell>
        </row>
        <row r="413">
          <cell r="DR413">
            <v>0</v>
          </cell>
        </row>
        <row r="414">
          <cell r="DR414">
            <v>612395.50057880615</v>
          </cell>
        </row>
        <row r="415">
          <cell r="DR415">
            <v>0</v>
          </cell>
        </row>
        <row r="416">
          <cell r="DR416">
            <v>0</v>
          </cell>
        </row>
        <row r="417">
          <cell r="DR417">
            <v>0</v>
          </cell>
        </row>
        <row r="418">
          <cell r="DR418">
            <v>0</v>
          </cell>
        </row>
        <row r="419">
          <cell r="DR419">
            <v>0</v>
          </cell>
        </row>
        <row r="420">
          <cell r="DR420">
            <v>0</v>
          </cell>
        </row>
        <row r="421">
          <cell r="DR421">
            <v>0</v>
          </cell>
        </row>
        <row r="422">
          <cell r="DR422">
            <v>2426121.3689968698</v>
          </cell>
        </row>
        <row r="423">
          <cell r="DR423">
            <v>0</v>
          </cell>
        </row>
        <row r="424">
          <cell r="DR424">
            <v>0</v>
          </cell>
        </row>
        <row r="425">
          <cell r="DR425">
            <v>0</v>
          </cell>
        </row>
        <row r="426">
          <cell r="DR426">
            <v>0</v>
          </cell>
        </row>
        <row r="427">
          <cell r="DR427">
            <v>0</v>
          </cell>
        </row>
        <row r="428">
          <cell r="DR428">
            <v>0</v>
          </cell>
        </row>
        <row r="429">
          <cell r="DR429">
            <v>0</v>
          </cell>
        </row>
        <row r="430">
          <cell r="DR430">
            <v>0</v>
          </cell>
        </row>
        <row r="431">
          <cell r="DR431">
            <v>639659.33735778625</v>
          </cell>
        </row>
        <row r="432">
          <cell r="DR432">
            <v>0</v>
          </cell>
        </row>
        <row r="433">
          <cell r="DR433">
            <v>0</v>
          </cell>
        </row>
        <row r="434">
          <cell r="DR434">
            <v>0</v>
          </cell>
        </row>
        <row r="435">
          <cell r="DR435">
            <v>634164.0233221472</v>
          </cell>
        </row>
        <row r="436">
          <cell r="DR436">
            <v>0</v>
          </cell>
        </row>
        <row r="437">
          <cell r="DR437">
            <v>0</v>
          </cell>
        </row>
        <row r="438">
          <cell r="DR438">
            <v>0</v>
          </cell>
        </row>
        <row r="439">
          <cell r="DR439">
            <v>0</v>
          </cell>
        </row>
        <row r="440">
          <cell r="DR440">
            <v>0</v>
          </cell>
        </row>
        <row r="441">
          <cell r="DR441">
            <v>0</v>
          </cell>
        </row>
        <row r="442">
          <cell r="DR442">
            <v>0</v>
          </cell>
        </row>
        <row r="443">
          <cell r="DR443">
            <v>0</v>
          </cell>
        </row>
        <row r="444">
          <cell r="DR444">
            <v>0</v>
          </cell>
        </row>
        <row r="445">
          <cell r="DR445">
            <v>0</v>
          </cell>
        </row>
        <row r="446">
          <cell r="DR446">
            <v>0</v>
          </cell>
        </row>
        <row r="447">
          <cell r="DR447">
            <v>0</v>
          </cell>
        </row>
        <row r="448">
          <cell r="DR448">
            <v>0</v>
          </cell>
        </row>
        <row r="449">
          <cell r="DR449">
            <v>0</v>
          </cell>
        </row>
        <row r="450">
          <cell r="DR450">
            <v>0</v>
          </cell>
        </row>
        <row r="451">
          <cell r="DR451">
            <v>0</v>
          </cell>
        </row>
        <row r="452">
          <cell r="DR452">
            <v>0</v>
          </cell>
        </row>
        <row r="453">
          <cell r="DR453">
            <v>0</v>
          </cell>
        </row>
        <row r="454">
          <cell r="DR454">
            <v>0</v>
          </cell>
        </row>
        <row r="455">
          <cell r="DR455">
            <v>0</v>
          </cell>
        </row>
        <row r="456">
          <cell r="DR456">
            <v>0</v>
          </cell>
        </row>
        <row r="457">
          <cell r="DR457">
            <v>0</v>
          </cell>
        </row>
        <row r="458">
          <cell r="DR458">
            <v>0</v>
          </cell>
        </row>
        <row r="459">
          <cell r="DR459">
            <v>0</v>
          </cell>
        </row>
        <row r="460">
          <cell r="DR460">
            <v>0</v>
          </cell>
        </row>
        <row r="461">
          <cell r="DR461">
            <v>0</v>
          </cell>
        </row>
        <row r="462">
          <cell r="DR462">
            <v>0</v>
          </cell>
        </row>
        <row r="463">
          <cell r="DR463">
            <v>0</v>
          </cell>
        </row>
        <row r="464">
          <cell r="DR464">
            <v>0</v>
          </cell>
        </row>
        <row r="465">
          <cell r="DR465">
            <v>0</v>
          </cell>
        </row>
        <row r="466">
          <cell r="DR466">
            <v>0</v>
          </cell>
        </row>
        <row r="467">
          <cell r="DR467">
            <v>0</v>
          </cell>
        </row>
        <row r="468">
          <cell r="DR468">
            <v>0</v>
          </cell>
        </row>
        <row r="469">
          <cell r="DR469">
            <v>0</v>
          </cell>
        </row>
        <row r="470">
          <cell r="DR470">
            <v>0</v>
          </cell>
        </row>
        <row r="471">
          <cell r="DR471">
            <v>0</v>
          </cell>
        </row>
        <row r="472">
          <cell r="DR472">
            <v>0</v>
          </cell>
        </row>
        <row r="473">
          <cell r="DR473">
            <v>0</v>
          </cell>
        </row>
        <row r="474">
          <cell r="DR474">
            <v>0</v>
          </cell>
        </row>
        <row r="475">
          <cell r="DR475">
            <v>0</v>
          </cell>
        </row>
        <row r="476">
          <cell r="DR476">
            <v>0</v>
          </cell>
        </row>
        <row r="477">
          <cell r="DR477">
            <v>0</v>
          </cell>
        </row>
        <row r="478">
          <cell r="DR478">
            <v>0</v>
          </cell>
        </row>
        <row r="479">
          <cell r="DR479">
            <v>0</v>
          </cell>
        </row>
        <row r="480">
          <cell r="DR480">
            <v>0</v>
          </cell>
        </row>
        <row r="481">
          <cell r="DR481">
            <v>0</v>
          </cell>
        </row>
        <row r="482">
          <cell r="DR482">
            <v>0</v>
          </cell>
        </row>
        <row r="483">
          <cell r="DR483">
            <v>0</v>
          </cell>
        </row>
        <row r="484">
          <cell r="DR484">
            <v>0</v>
          </cell>
        </row>
        <row r="485">
          <cell r="DR485">
            <v>0</v>
          </cell>
        </row>
        <row r="486">
          <cell r="DR486">
            <v>3820503.9380150954</v>
          </cell>
        </row>
        <row r="487">
          <cell r="DR487">
            <v>0</v>
          </cell>
        </row>
        <row r="488">
          <cell r="DR488">
            <v>11672118.124268349</v>
          </cell>
        </row>
        <row r="489">
          <cell r="DR489">
            <v>0</v>
          </cell>
        </row>
        <row r="490">
          <cell r="DR490">
            <v>0</v>
          </cell>
        </row>
        <row r="491">
          <cell r="DR491">
            <v>0</v>
          </cell>
        </row>
        <row r="492">
          <cell r="DR492">
            <v>0</v>
          </cell>
        </row>
        <row r="493">
          <cell r="DR493">
            <v>0</v>
          </cell>
        </row>
        <row r="494">
          <cell r="DR494">
            <v>0</v>
          </cell>
        </row>
        <row r="495">
          <cell r="DR495">
            <v>0</v>
          </cell>
        </row>
        <row r="496">
          <cell r="DR496">
            <v>0</v>
          </cell>
        </row>
        <row r="497">
          <cell r="DR497">
            <v>0</v>
          </cell>
        </row>
        <row r="498">
          <cell r="DR498">
            <v>0</v>
          </cell>
        </row>
        <row r="499">
          <cell r="DR499">
            <v>0</v>
          </cell>
        </row>
        <row r="500">
          <cell r="DR500">
            <v>0</v>
          </cell>
        </row>
        <row r="501">
          <cell r="DR501">
            <v>0</v>
          </cell>
        </row>
        <row r="502">
          <cell r="DR502">
            <v>0</v>
          </cell>
        </row>
        <row r="503">
          <cell r="DR503">
            <v>0</v>
          </cell>
        </row>
        <row r="504">
          <cell r="DR504">
            <v>0</v>
          </cell>
        </row>
      </sheetData>
      <sheetData sheetId="5"/>
      <sheetData sheetId="6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7"/>
      <sheetData sheetId="8">
        <row r="14">
          <cell r="A14" t="str">
            <v>A</v>
          </cell>
        </row>
        <row r="15">
          <cell r="A15" t="str">
            <v>A</v>
          </cell>
          <cell r="DR15">
            <v>7073837.4864515197</v>
          </cell>
        </row>
        <row r="16">
          <cell r="A16" t="str">
            <v>A</v>
          </cell>
          <cell r="DR16">
            <v>392944588.67104131</v>
          </cell>
        </row>
        <row r="17">
          <cell r="A17" t="str">
            <v>A</v>
          </cell>
          <cell r="DR17">
            <v>0</v>
          </cell>
        </row>
        <row r="18">
          <cell r="A18" t="str">
            <v>A</v>
          </cell>
          <cell r="DR18">
            <v>0</v>
          </cell>
        </row>
        <row r="19">
          <cell r="A19" t="str">
            <v>A</v>
          </cell>
          <cell r="DR19">
            <v>0</v>
          </cell>
        </row>
        <row r="20">
          <cell r="A20" t="str">
            <v>A</v>
          </cell>
          <cell r="DR20">
            <v>7147124.9434511662</v>
          </cell>
        </row>
        <row r="21">
          <cell r="A21" t="str">
            <v>A</v>
          </cell>
          <cell r="DR21">
            <v>33566416.158041984</v>
          </cell>
        </row>
        <row r="22">
          <cell r="A22" t="str">
            <v>A</v>
          </cell>
          <cell r="DR22">
            <v>1611895.8273461936</v>
          </cell>
        </row>
        <row r="23">
          <cell r="DR23">
            <v>0</v>
          </cell>
        </row>
        <row r="24">
          <cell r="A24" t="str">
            <v>B</v>
          </cell>
          <cell r="DR24">
            <v>0</v>
          </cell>
        </row>
        <row r="25">
          <cell r="A25" t="str">
            <v>B</v>
          </cell>
          <cell r="DR25">
            <v>0</v>
          </cell>
        </row>
        <row r="26">
          <cell r="A26" t="str">
            <v>B</v>
          </cell>
          <cell r="DR26">
            <v>171145658.89584208</v>
          </cell>
        </row>
        <row r="27">
          <cell r="A27" t="str">
            <v>B</v>
          </cell>
          <cell r="DR27">
            <v>0</v>
          </cell>
        </row>
        <row r="28">
          <cell r="A28" t="str">
            <v>B</v>
          </cell>
          <cell r="DR28">
            <v>0</v>
          </cell>
        </row>
        <row r="29">
          <cell r="A29" t="str">
            <v>B</v>
          </cell>
          <cell r="DR29">
            <v>49096094.823816702</v>
          </cell>
        </row>
        <row r="30">
          <cell r="A30" t="str">
            <v>B</v>
          </cell>
          <cell r="DR30">
            <v>0</v>
          </cell>
        </row>
        <row r="31">
          <cell r="A31" t="str">
            <v>B</v>
          </cell>
          <cell r="DR31">
            <v>83444182.243504569</v>
          </cell>
        </row>
        <row r="32">
          <cell r="A32" t="str">
            <v>B</v>
          </cell>
          <cell r="DR32">
            <v>0</v>
          </cell>
        </row>
        <row r="33">
          <cell r="A33" t="str">
            <v>B</v>
          </cell>
          <cell r="DR33">
            <v>44797209.684213921</v>
          </cell>
        </row>
        <row r="34">
          <cell r="A34" t="str">
            <v>B</v>
          </cell>
          <cell r="DR34">
            <v>230080647.76457581</v>
          </cell>
        </row>
        <row r="35">
          <cell r="A35" t="str">
            <v>B</v>
          </cell>
          <cell r="DR35">
            <v>0</v>
          </cell>
        </row>
        <row r="36">
          <cell r="A36" t="str">
            <v>B</v>
          </cell>
          <cell r="DR36">
            <v>0</v>
          </cell>
        </row>
        <row r="37">
          <cell r="A37" t="str">
            <v>B</v>
          </cell>
          <cell r="DR37">
            <v>16656867.850673551</v>
          </cell>
        </row>
        <row r="38">
          <cell r="A38" t="str">
            <v>B</v>
          </cell>
          <cell r="DR38">
            <v>0</v>
          </cell>
        </row>
        <row r="39">
          <cell r="A39" t="str">
            <v>B</v>
          </cell>
          <cell r="DR39">
            <v>0</v>
          </cell>
        </row>
        <row r="40">
          <cell r="A40" t="str">
            <v>B</v>
          </cell>
          <cell r="DR40">
            <v>0</v>
          </cell>
        </row>
        <row r="41">
          <cell r="A41" t="str">
            <v>B</v>
          </cell>
          <cell r="DR41">
            <v>0</v>
          </cell>
        </row>
        <row r="42">
          <cell r="A42" t="str">
            <v>B</v>
          </cell>
          <cell r="DR42">
            <v>0</v>
          </cell>
        </row>
        <row r="43">
          <cell r="A43" t="str">
            <v>B</v>
          </cell>
          <cell r="DR43">
            <v>58082970.644215256</v>
          </cell>
        </row>
        <row r="44">
          <cell r="A44" t="str">
            <v>B</v>
          </cell>
          <cell r="DR44">
            <v>0</v>
          </cell>
        </row>
        <row r="45">
          <cell r="A45" t="str">
            <v>B</v>
          </cell>
          <cell r="DR45">
            <v>31322277.738503456</v>
          </cell>
        </row>
        <row r="46">
          <cell r="A46" t="str">
            <v>B</v>
          </cell>
          <cell r="DR46">
            <v>0</v>
          </cell>
        </row>
        <row r="47">
          <cell r="A47" t="str">
            <v>B</v>
          </cell>
          <cell r="DR47">
            <v>0</v>
          </cell>
        </row>
        <row r="48">
          <cell r="A48" t="str">
            <v>B</v>
          </cell>
          <cell r="DR48">
            <v>0</v>
          </cell>
        </row>
        <row r="49">
          <cell r="A49" t="str">
            <v>B</v>
          </cell>
          <cell r="DR49">
            <v>0</v>
          </cell>
        </row>
        <row r="50">
          <cell r="A50" t="str">
            <v>B</v>
          </cell>
          <cell r="DR50">
            <v>0</v>
          </cell>
        </row>
        <row r="51">
          <cell r="A51" t="str">
            <v>B</v>
          </cell>
          <cell r="DR51">
            <v>0</v>
          </cell>
        </row>
        <row r="52">
          <cell r="A52" t="str">
            <v>B</v>
          </cell>
          <cell r="DR52">
            <v>0</v>
          </cell>
        </row>
        <row r="53">
          <cell r="A53" t="str">
            <v>B</v>
          </cell>
          <cell r="DR53">
            <v>4319655.5944314068</v>
          </cell>
        </row>
        <row r="54">
          <cell r="DR54">
            <v>0</v>
          </cell>
        </row>
        <row r="55">
          <cell r="A55" t="str">
            <v>C</v>
          </cell>
          <cell r="DR55">
            <v>0</v>
          </cell>
        </row>
        <row r="56">
          <cell r="A56" t="str">
            <v>C</v>
          </cell>
          <cell r="DR56">
            <v>0</v>
          </cell>
        </row>
        <row r="57">
          <cell r="A57" t="str">
            <v>C</v>
          </cell>
          <cell r="DR57">
            <v>0</v>
          </cell>
        </row>
        <row r="58">
          <cell r="A58" t="str">
            <v>C</v>
          </cell>
          <cell r="DR58">
            <v>0</v>
          </cell>
        </row>
        <row r="59">
          <cell r="A59" t="str">
            <v>C</v>
          </cell>
          <cell r="DR59">
            <v>0</v>
          </cell>
        </row>
        <row r="60">
          <cell r="A60" t="str">
            <v>C</v>
          </cell>
          <cell r="DR60">
            <v>0</v>
          </cell>
        </row>
        <row r="61">
          <cell r="A61" t="str">
            <v>C</v>
          </cell>
          <cell r="DR61">
            <v>0</v>
          </cell>
        </row>
        <row r="62">
          <cell r="A62" t="str">
            <v>C</v>
          </cell>
          <cell r="DR62">
            <v>0</v>
          </cell>
        </row>
        <row r="63">
          <cell r="A63" t="str">
            <v>C</v>
          </cell>
          <cell r="DR63">
            <v>0</v>
          </cell>
        </row>
        <row r="64">
          <cell r="A64" t="str">
            <v>C</v>
          </cell>
          <cell r="DR64">
            <v>0</v>
          </cell>
        </row>
        <row r="65">
          <cell r="A65" t="str">
            <v>C</v>
          </cell>
          <cell r="DR65">
            <v>0</v>
          </cell>
        </row>
        <row r="66">
          <cell r="A66" t="str">
            <v>C</v>
          </cell>
          <cell r="DR66">
            <v>0</v>
          </cell>
        </row>
        <row r="67">
          <cell r="A67" t="str">
            <v>C</v>
          </cell>
          <cell r="DR67">
            <v>0</v>
          </cell>
        </row>
        <row r="68">
          <cell r="A68" t="str">
            <v>C</v>
          </cell>
          <cell r="DR68">
            <v>0</v>
          </cell>
        </row>
        <row r="69">
          <cell r="A69" t="str">
            <v>C</v>
          </cell>
          <cell r="DR69">
            <v>0</v>
          </cell>
        </row>
        <row r="70">
          <cell r="A70" t="str">
            <v>C</v>
          </cell>
          <cell r="DR70">
            <v>0</v>
          </cell>
        </row>
        <row r="71">
          <cell r="A71" t="str">
            <v>C</v>
          </cell>
          <cell r="DR71">
            <v>0</v>
          </cell>
        </row>
        <row r="72">
          <cell r="A72" t="str">
            <v>C</v>
          </cell>
          <cell r="DR72">
            <v>0</v>
          </cell>
        </row>
        <row r="73">
          <cell r="A73" t="str">
            <v>C</v>
          </cell>
          <cell r="DR73">
            <v>0</v>
          </cell>
        </row>
        <row r="74">
          <cell r="A74" t="str">
            <v>C</v>
          </cell>
          <cell r="DR74">
            <v>0</v>
          </cell>
        </row>
        <row r="75">
          <cell r="A75" t="str">
            <v>C</v>
          </cell>
          <cell r="DR75">
            <v>0</v>
          </cell>
        </row>
        <row r="76">
          <cell r="A76" t="str">
            <v>C</v>
          </cell>
          <cell r="DR76">
            <v>0</v>
          </cell>
        </row>
        <row r="77">
          <cell r="A77" t="str">
            <v>C</v>
          </cell>
          <cell r="DR77">
            <v>0</v>
          </cell>
        </row>
        <row r="78">
          <cell r="A78" t="str">
            <v>C</v>
          </cell>
          <cell r="DR78">
            <v>0</v>
          </cell>
        </row>
        <row r="79">
          <cell r="A79" t="str">
            <v>C</v>
          </cell>
          <cell r="DR79">
            <v>0</v>
          </cell>
        </row>
        <row r="80">
          <cell r="A80" t="str">
            <v>C</v>
          </cell>
          <cell r="DR80">
            <v>0</v>
          </cell>
        </row>
        <row r="81">
          <cell r="A81" t="str">
            <v>C</v>
          </cell>
          <cell r="DR81">
            <v>0</v>
          </cell>
        </row>
        <row r="82">
          <cell r="A82" t="str">
            <v>C</v>
          </cell>
          <cell r="DR82">
            <v>0</v>
          </cell>
        </row>
        <row r="83">
          <cell r="A83" t="str">
            <v>C</v>
          </cell>
          <cell r="DR83">
            <v>0</v>
          </cell>
        </row>
        <row r="84">
          <cell r="A84" t="str">
            <v>C</v>
          </cell>
          <cell r="DR84">
            <v>0</v>
          </cell>
        </row>
        <row r="85">
          <cell r="A85" t="str">
            <v>C</v>
          </cell>
          <cell r="DR85">
            <v>0</v>
          </cell>
        </row>
        <row r="86">
          <cell r="A86" t="str">
            <v>C</v>
          </cell>
          <cell r="DR86">
            <v>0</v>
          </cell>
        </row>
        <row r="87">
          <cell r="DR87">
            <v>0</v>
          </cell>
        </row>
        <row r="88">
          <cell r="A88" t="str">
            <v>D</v>
          </cell>
          <cell r="DR88">
            <v>0</v>
          </cell>
        </row>
        <row r="89">
          <cell r="A89" t="str">
            <v>D</v>
          </cell>
          <cell r="DR89">
            <v>0</v>
          </cell>
        </row>
        <row r="90">
          <cell r="A90" t="str">
            <v>D</v>
          </cell>
          <cell r="DR90">
            <v>0</v>
          </cell>
        </row>
        <row r="91">
          <cell r="A91" t="str">
            <v>D</v>
          </cell>
          <cell r="DR91">
            <v>0</v>
          </cell>
        </row>
        <row r="92">
          <cell r="A92" t="str">
            <v>D</v>
          </cell>
          <cell r="DR92">
            <v>0</v>
          </cell>
        </row>
        <row r="93">
          <cell r="A93" t="str">
            <v>D</v>
          </cell>
          <cell r="DR93">
            <v>0</v>
          </cell>
        </row>
        <row r="94">
          <cell r="A94" t="str">
            <v>D</v>
          </cell>
          <cell r="DR94">
            <v>0</v>
          </cell>
        </row>
        <row r="95">
          <cell r="A95" t="str">
            <v>D</v>
          </cell>
          <cell r="DR95">
            <v>0</v>
          </cell>
        </row>
        <row r="96">
          <cell r="A96" t="str">
            <v>D</v>
          </cell>
          <cell r="DR96">
            <v>0</v>
          </cell>
        </row>
        <row r="97">
          <cell r="A97" t="str">
            <v>D</v>
          </cell>
          <cell r="DR97">
            <v>0</v>
          </cell>
        </row>
        <row r="98">
          <cell r="A98" t="str">
            <v>D</v>
          </cell>
          <cell r="DR98">
            <v>0</v>
          </cell>
        </row>
        <row r="99">
          <cell r="A99" t="str">
            <v>D</v>
          </cell>
          <cell r="DR99">
            <v>0</v>
          </cell>
        </row>
        <row r="100">
          <cell r="A100" t="str">
            <v>D</v>
          </cell>
          <cell r="DR100">
            <v>0</v>
          </cell>
        </row>
        <row r="101">
          <cell r="A101" t="str">
            <v>D</v>
          </cell>
          <cell r="DR101">
            <v>0</v>
          </cell>
        </row>
        <row r="102">
          <cell r="A102" t="str">
            <v>D</v>
          </cell>
          <cell r="DR102">
            <v>0</v>
          </cell>
        </row>
        <row r="103">
          <cell r="A103" t="str">
            <v>D</v>
          </cell>
          <cell r="DR103">
            <v>0</v>
          </cell>
        </row>
        <row r="104">
          <cell r="A104" t="str">
            <v>D</v>
          </cell>
          <cell r="DR104">
            <v>0</v>
          </cell>
        </row>
        <row r="105">
          <cell r="A105" t="str">
            <v>D</v>
          </cell>
          <cell r="DR105">
            <v>0</v>
          </cell>
        </row>
        <row r="106">
          <cell r="A106" t="str">
            <v>D</v>
          </cell>
          <cell r="DR106">
            <v>0</v>
          </cell>
        </row>
        <row r="107">
          <cell r="A107" t="str">
            <v>D</v>
          </cell>
          <cell r="DR107">
            <v>0</v>
          </cell>
        </row>
        <row r="108">
          <cell r="A108" t="str">
            <v>D</v>
          </cell>
          <cell r="DR108">
            <v>0</v>
          </cell>
        </row>
        <row r="109">
          <cell r="A109" t="str">
            <v>D</v>
          </cell>
          <cell r="DR109">
            <v>0</v>
          </cell>
        </row>
        <row r="110">
          <cell r="A110" t="str">
            <v>D</v>
          </cell>
          <cell r="DR110">
            <v>0</v>
          </cell>
        </row>
        <row r="111">
          <cell r="A111" t="str">
            <v>D</v>
          </cell>
          <cell r="DR111">
            <v>0</v>
          </cell>
        </row>
        <row r="112">
          <cell r="A112" t="str">
            <v>D</v>
          </cell>
          <cell r="DR112">
            <v>0</v>
          </cell>
        </row>
        <row r="113">
          <cell r="A113" t="str">
            <v>D</v>
          </cell>
          <cell r="DR113">
            <v>0</v>
          </cell>
        </row>
        <row r="114">
          <cell r="A114" t="str">
            <v>D</v>
          </cell>
          <cell r="DR114">
            <v>0</v>
          </cell>
        </row>
        <row r="115">
          <cell r="A115" t="str">
            <v>D</v>
          </cell>
          <cell r="DR115">
            <v>0</v>
          </cell>
        </row>
        <row r="116">
          <cell r="A116" t="str">
            <v>D</v>
          </cell>
          <cell r="DR116">
            <v>0</v>
          </cell>
        </row>
        <row r="117">
          <cell r="A117" t="str">
            <v>D</v>
          </cell>
          <cell r="DR117">
            <v>0</v>
          </cell>
        </row>
        <row r="118">
          <cell r="A118" t="str">
            <v>D</v>
          </cell>
          <cell r="DR118">
            <v>0</v>
          </cell>
        </row>
        <row r="119">
          <cell r="A119" t="str">
            <v>D</v>
          </cell>
          <cell r="DR119">
            <v>0</v>
          </cell>
        </row>
        <row r="120">
          <cell r="A120" t="str">
            <v>D</v>
          </cell>
          <cell r="DR120">
            <v>0</v>
          </cell>
        </row>
        <row r="121">
          <cell r="A121" t="str">
            <v>D</v>
          </cell>
          <cell r="DR121">
            <v>0</v>
          </cell>
        </row>
        <row r="122">
          <cell r="A122" t="str">
            <v>D</v>
          </cell>
          <cell r="DR122">
            <v>0</v>
          </cell>
        </row>
        <row r="123">
          <cell r="A123" t="str">
            <v>D</v>
          </cell>
          <cell r="DR123">
            <v>0</v>
          </cell>
        </row>
        <row r="124">
          <cell r="A124" t="str">
            <v>D</v>
          </cell>
          <cell r="DR124">
            <v>0</v>
          </cell>
        </row>
        <row r="125">
          <cell r="A125" t="str">
            <v>D</v>
          </cell>
          <cell r="DR125">
            <v>0</v>
          </cell>
        </row>
        <row r="126">
          <cell r="A126" t="str">
            <v>D</v>
          </cell>
          <cell r="DR126">
            <v>0</v>
          </cell>
        </row>
        <row r="127">
          <cell r="A127" t="str">
            <v>D</v>
          </cell>
          <cell r="DR127">
            <v>0</v>
          </cell>
        </row>
        <row r="128">
          <cell r="A128" t="str">
            <v>D</v>
          </cell>
          <cell r="DR128">
            <v>0</v>
          </cell>
        </row>
        <row r="129">
          <cell r="A129" t="str">
            <v>E</v>
          </cell>
          <cell r="DR129">
            <v>0</v>
          </cell>
        </row>
        <row r="130">
          <cell r="A130" t="str">
            <v>E</v>
          </cell>
          <cell r="DR130">
            <v>0</v>
          </cell>
        </row>
        <row r="131">
          <cell r="A131" t="str">
            <v>E</v>
          </cell>
          <cell r="DR131">
            <v>0</v>
          </cell>
        </row>
        <row r="132">
          <cell r="A132" t="str">
            <v>E</v>
          </cell>
          <cell r="DR132">
            <v>0</v>
          </cell>
        </row>
        <row r="133">
          <cell r="A133" t="str">
            <v>E</v>
          </cell>
          <cell r="DR133">
            <v>0</v>
          </cell>
        </row>
        <row r="134">
          <cell r="A134" t="str">
            <v>E</v>
          </cell>
          <cell r="DR134">
            <v>0</v>
          </cell>
        </row>
        <row r="135">
          <cell r="A135" t="str">
            <v>E</v>
          </cell>
          <cell r="DR135">
            <v>0</v>
          </cell>
        </row>
        <row r="136">
          <cell r="A136" t="str">
            <v>E</v>
          </cell>
          <cell r="DR136">
            <v>0</v>
          </cell>
        </row>
        <row r="137">
          <cell r="A137" t="str">
            <v>E</v>
          </cell>
          <cell r="DR137">
            <v>0</v>
          </cell>
        </row>
        <row r="138">
          <cell r="A138" t="str">
            <v>E</v>
          </cell>
          <cell r="DR138">
            <v>0</v>
          </cell>
        </row>
        <row r="139">
          <cell r="A139" t="str">
            <v>E</v>
          </cell>
          <cell r="DR139">
            <v>0</v>
          </cell>
        </row>
        <row r="140">
          <cell r="A140" t="str">
            <v>E</v>
          </cell>
          <cell r="DR140">
            <v>0</v>
          </cell>
        </row>
        <row r="141">
          <cell r="A141" t="str">
            <v>E</v>
          </cell>
          <cell r="DR141">
            <v>0</v>
          </cell>
        </row>
        <row r="142">
          <cell r="A142" t="str">
            <v>E</v>
          </cell>
          <cell r="DR142">
            <v>0</v>
          </cell>
        </row>
        <row r="143">
          <cell r="A143" t="str">
            <v>E</v>
          </cell>
          <cell r="DR143">
            <v>0</v>
          </cell>
        </row>
        <row r="144">
          <cell r="A144" t="str">
            <v>E</v>
          </cell>
          <cell r="DR144">
            <v>0</v>
          </cell>
        </row>
        <row r="145">
          <cell r="A145" t="str">
            <v>E</v>
          </cell>
          <cell r="DR145">
            <v>0</v>
          </cell>
        </row>
        <row r="146">
          <cell r="A146" t="str">
            <v>E</v>
          </cell>
          <cell r="DR146">
            <v>0</v>
          </cell>
        </row>
        <row r="147">
          <cell r="A147" t="str">
            <v>E</v>
          </cell>
          <cell r="DR147">
            <v>0</v>
          </cell>
        </row>
        <row r="148">
          <cell r="A148" t="str">
            <v>E</v>
          </cell>
          <cell r="DR148">
            <v>0</v>
          </cell>
        </row>
        <row r="149">
          <cell r="A149" t="str">
            <v>E</v>
          </cell>
          <cell r="DR149">
            <v>0</v>
          </cell>
        </row>
        <row r="150">
          <cell r="A150" t="str">
            <v>E</v>
          </cell>
          <cell r="DR150">
            <v>0</v>
          </cell>
        </row>
        <row r="151">
          <cell r="A151" t="str">
            <v>E</v>
          </cell>
          <cell r="DR151">
            <v>0</v>
          </cell>
        </row>
        <row r="152">
          <cell r="A152" t="str">
            <v>E</v>
          </cell>
          <cell r="DR152">
            <v>0</v>
          </cell>
        </row>
        <row r="153">
          <cell r="A153" t="str">
            <v>E</v>
          </cell>
          <cell r="DR153">
            <v>0</v>
          </cell>
        </row>
        <row r="154">
          <cell r="A154" t="str">
            <v>E</v>
          </cell>
          <cell r="DR154">
            <v>0</v>
          </cell>
        </row>
        <row r="155">
          <cell r="A155" t="str">
            <v>E</v>
          </cell>
          <cell r="DR155">
            <v>0</v>
          </cell>
        </row>
        <row r="156">
          <cell r="A156" t="str">
            <v>E</v>
          </cell>
          <cell r="DR156">
            <v>0</v>
          </cell>
        </row>
        <row r="157">
          <cell r="A157" t="str">
            <v>E</v>
          </cell>
          <cell r="DR157">
            <v>0</v>
          </cell>
        </row>
        <row r="158">
          <cell r="A158" t="str">
            <v>E</v>
          </cell>
          <cell r="DR158">
            <v>0</v>
          </cell>
        </row>
        <row r="159">
          <cell r="A159" t="str">
            <v>E</v>
          </cell>
          <cell r="DR159">
            <v>0</v>
          </cell>
        </row>
        <row r="160">
          <cell r="A160" t="str">
            <v>E</v>
          </cell>
          <cell r="DR160">
            <v>0</v>
          </cell>
        </row>
        <row r="161">
          <cell r="A161" t="str">
            <v>E</v>
          </cell>
          <cell r="DR161">
            <v>0</v>
          </cell>
        </row>
        <row r="162">
          <cell r="A162" t="str">
            <v>E</v>
          </cell>
          <cell r="DR162">
            <v>0</v>
          </cell>
        </row>
        <row r="163">
          <cell r="A163" t="str">
            <v>E</v>
          </cell>
          <cell r="DR163">
            <v>0</v>
          </cell>
        </row>
        <row r="164">
          <cell r="A164" t="str">
            <v>E</v>
          </cell>
          <cell r="DR164">
            <v>0</v>
          </cell>
        </row>
        <row r="165">
          <cell r="A165" t="str">
            <v>E</v>
          </cell>
          <cell r="DR165">
            <v>0</v>
          </cell>
        </row>
        <row r="166">
          <cell r="A166" t="str">
            <v>E</v>
          </cell>
          <cell r="DR166">
            <v>0</v>
          </cell>
        </row>
        <row r="167">
          <cell r="A167" t="str">
            <v>E</v>
          </cell>
          <cell r="DR167">
            <v>0</v>
          </cell>
        </row>
        <row r="168">
          <cell r="A168" t="str">
            <v>E</v>
          </cell>
          <cell r="DR168">
            <v>0</v>
          </cell>
        </row>
        <row r="169">
          <cell r="A169" t="str">
            <v>E</v>
          </cell>
          <cell r="DR169">
            <v>0</v>
          </cell>
        </row>
        <row r="170">
          <cell r="A170" t="str">
            <v>E</v>
          </cell>
          <cell r="DR170">
            <v>0</v>
          </cell>
        </row>
        <row r="171">
          <cell r="A171" t="str">
            <v>E</v>
          </cell>
          <cell r="DR171">
            <v>0</v>
          </cell>
        </row>
        <row r="172">
          <cell r="A172" t="str">
            <v>E</v>
          </cell>
          <cell r="DR172">
            <v>0</v>
          </cell>
        </row>
        <row r="173">
          <cell r="A173" t="str">
            <v>E</v>
          </cell>
          <cell r="DR173">
            <v>0</v>
          </cell>
        </row>
        <row r="174">
          <cell r="A174" t="str">
            <v>E</v>
          </cell>
          <cell r="DR174">
            <v>0</v>
          </cell>
        </row>
        <row r="175">
          <cell r="A175" t="str">
            <v>E</v>
          </cell>
          <cell r="DR175">
            <v>0</v>
          </cell>
        </row>
        <row r="176">
          <cell r="A176" t="str">
            <v>E</v>
          </cell>
          <cell r="DR176">
            <v>0</v>
          </cell>
        </row>
        <row r="177">
          <cell r="A177" t="str">
            <v>E</v>
          </cell>
          <cell r="DR177">
            <v>0</v>
          </cell>
        </row>
        <row r="178">
          <cell r="A178" t="str">
            <v>E</v>
          </cell>
          <cell r="DR178">
            <v>0</v>
          </cell>
        </row>
        <row r="179">
          <cell r="A179" t="str">
            <v>E</v>
          </cell>
          <cell r="DR179">
            <v>0</v>
          </cell>
        </row>
        <row r="180">
          <cell r="A180" t="str">
            <v>E</v>
          </cell>
          <cell r="DR180">
            <v>0</v>
          </cell>
        </row>
        <row r="181">
          <cell r="A181" t="str">
            <v>E</v>
          </cell>
          <cell r="DR181">
            <v>0</v>
          </cell>
        </row>
        <row r="182">
          <cell r="A182" t="str">
            <v>E</v>
          </cell>
          <cell r="DR182">
            <v>0</v>
          </cell>
        </row>
        <row r="183">
          <cell r="A183" t="str">
            <v>E</v>
          </cell>
          <cell r="DR183">
            <v>0</v>
          </cell>
        </row>
        <row r="184">
          <cell r="A184" t="str">
            <v>E</v>
          </cell>
          <cell r="DR184">
            <v>0</v>
          </cell>
        </row>
        <row r="185">
          <cell r="A185" t="str">
            <v>E</v>
          </cell>
          <cell r="DR185">
            <v>0</v>
          </cell>
        </row>
        <row r="186">
          <cell r="A186" t="str">
            <v>E</v>
          </cell>
          <cell r="DR186">
            <v>0</v>
          </cell>
        </row>
        <row r="187">
          <cell r="DR187">
            <v>0</v>
          </cell>
        </row>
        <row r="188">
          <cell r="A188" t="str">
            <v>F</v>
          </cell>
          <cell r="DR188">
            <v>0</v>
          </cell>
        </row>
        <row r="189">
          <cell r="A189" t="str">
            <v>F</v>
          </cell>
          <cell r="DR189">
            <v>0</v>
          </cell>
        </row>
        <row r="190">
          <cell r="A190" t="str">
            <v>F</v>
          </cell>
          <cell r="DR190">
            <v>1644068.3512807554</v>
          </cell>
        </row>
        <row r="191">
          <cell r="A191" t="str">
            <v>F</v>
          </cell>
          <cell r="DR191">
            <v>0</v>
          </cell>
        </row>
        <row r="192">
          <cell r="A192" t="str">
            <v>F</v>
          </cell>
          <cell r="DR192">
            <v>0</v>
          </cell>
        </row>
        <row r="193">
          <cell r="A193" t="str">
            <v>F</v>
          </cell>
          <cell r="DR193">
            <v>0</v>
          </cell>
        </row>
        <row r="194">
          <cell r="A194" t="str">
            <v>F</v>
          </cell>
          <cell r="DR194">
            <v>0</v>
          </cell>
        </row>
        <row r="195">
          <cell r="A195" t="str">
            <v>F</v>
          </cell>
          <cell r="DR195">
            <v>0</v>
          </cell>
        </row>
        <row r="196">
          <cell r="A196" t="str">
            <v>F</v>
          </cell>
          <cell r="DR196">
            <v>0</v>
          </cell>
        </row>
        <row r="197">
          <cell r="A197" t="str">
            <v>F</v>
          </cell>
          <cell r="DR197">
            <v>0</v>
          </cell>
        </row>
        <row r="198">
          <cell r="A198" t="str">
            <v>F</v>
          </cell>
          <cell r="DR198">
            <v>0</v>
          </cell>
        </row>
        <row r="199">
          <cell r="A199" t="str">
            <v>F</v>
          </cell>
          <cell r="DR199">
            <v>0</v>
          </cell>
        </row>
        <row r="200">
          <cell r="A200" t="str">
            <v>F</v>
          </cell>
          <cell r="DR200">
            <v>0</v>
          </cell>
        </row>
        <row r="201">
          <cell r="A201" t="str">
            <v>F</v>
          </cell>
          <cell r="DR201">
            <v>0</v>
          </cell>
        </row>
        <row r="202">
          <cell r="A202" t="str">
            <v>F</v>
          </cell>
          <cell r="DR202">
            <v>0</v>
          </cell>
        </row>
        <row r="203">
          <cell r="A203" t="str">
            <v>F</v>
          </cell>
          <cell r="DR203">
            <v>0</v>
          </cell>
        </row>
        <row r="204">
          <cell r="A204" t="str">
            <v>F</v>
          </cell>
          <cell r="DR204">
            <v>0</v>
          </cell>
        </row>
        <row r="205">
          <cell r="A205" t="str">
            <v>F</v>
          </cell>
          <cell r="DR205">
            <v>0</v>
          </cell>
        </row>
        <row r="206">
          <cell r="A206" t="str">
            <v>F</v>
          </cell>
          <cell r="DR206">
            <v>0</v>
          </cell>
        </row>
        <row r="207">
          <cell r="A207" t="str">
            <v>F</v>
          </cell>
          <cell r="DR207">
            <v>0</v>
          </cell>
        </row>
        <row r="208">
          <cell r="A208" t="str">
            <v>F</v>
          </cell>
          <cell r="DR208">
            <v>0</v>
          </cell>
        </row>
        <row r="209">
          <cell r="A209" t="str">
            <v>F</v>
          </cell>
          <cell r="DR209">
            <v>0</v>
          </cell>
        </row>
        <row r="210">
          <cell r="A210" t="str">
            <v>F</v>
          </cell>
          <cell r="DR210">
            <v>0</v>
          </cell>
        </row>
        <row r="211">
          <cell r="A211" t="str">
            <v>F</v>
          </cell>
          <cell r="DR211">
            <v>0</v>
          </cell>
        </row>
        <row r="212">
          <cell r="A212" t="str">
            <v>F</v>
          </cell>
          <cell r="DR212">
            <v>0</v>
          </cell>
        </row>
        <row r="213">
          <cell r="A213" t="str">
            <v>F</v>
          </cell>
          <cell r="DR213">
            <v>0</v>
          </cell>
        </row>
        <row r="214">
          <cell r="A214" t="str">
            <v>F</v>
          </cell>
          <cell r="DR214">
            <v>0</v>
          </cell>
        </row>
        <row r="215">
          <cell r="A215" t="str">
            <v>F</v>
          </cell>
          <cell r="DR215">
            <v>0</v>
          </cell>
        </row>
        <row r="216">
          <cell r="A216" t="str">
            <v>F</v>
          </cell>
          <cell r="DR216">
            <v>0</v>
          </cell>
        </row>
        <row r="217">
          <cell r="A217" t="str">
            <v>F</v>
          </cell>
          <cell r="DR217">
            <v>0</v>
          </cell>
        </row>
        <row r="218">
          <cell r="A218" t="str">
            <v>F</v>
          </cell>
          <cell r="DR218">
            <v>0</v>
          </cell>
        </row>
        <row r="219">
          <cell r="A219" t="str">
            <v>F</v>
          </cell>
          <cell r="DR219">
            <v>0</v>
          </cell>
        </row>
        <row r="220">
          <cell r="A220" t="str">
            <v>F</v>
          </cell>
          <cell r="DR220">
            <v>0</v>
          </cell>
        </row>
        <row r="221">
          <cell r="A221" t="str">
            <v>F</v>
          </cell>
          <cell r="DR221">
            <v>0</v>
          </cell>
        </row>
        <row r="222">
          <cell r="A222" t="str">
            <v>F</v>
          </cell>
          <cell r="DR222">
            <v>0</v>
          </cell>
        </row>
        <row r="223">
          <cell r="A223" t="str">
            <v>F</v>
          </cell>
          <cell r="DR223">
            <v>0</v>
          </cell>
        </row>
        <row r="224">
          <cell r="A224" t="str">
            <v>F</v>
          </cell>
          <cell r="DR224">
            <v>0</v>
          </cell>
        </row>
        <row r="225">
          <cell r="A225" t="str">
            <v>F</v>
          </cell>
          <cell r="DR225">
            <v>0</v>
          </cell>
        </row>
        <row r="226">
          <cell r="A226" t="str">
            <v>F</v>
          </cell>
          <cell r="DR226">
            <v>0</v>
          </cell>
        </row>
        <row r="227">
          <cell r="A227" t="str">
            <v>F</v>
          </cell>
          <cell r="DR227">
            <v>0</v>
          </cell>
        </row>
        <row r="228">
          <cell r="A228" t="str">
            <v>F</v>
          </cell>
          <cell r="DR228">
            <v>0</v>
          </cell>
        </row>
        <row r="229">
          <cell r="A229" t="str">
            <v>F</v>
          </cell>
          <cell r="DR229">
            <v>0</v>
          </cell>
        </row>
        <row r="230">
          <cell r="A230" t="str">
            <v>F</v>
          </cell>
          <cell r="DR230">
            <v>0</v>
          </cell>
        </row>
        <row r="231">
          <cell r="A231" t="str">
            <v>F</v>
          </cell>
          <cell r="DR231">
            <v>0</v>
          </cell>
        </row>
        <row r="232">
          <cell r="A232" t="str">
            <v>F</v>
          </cell>
          <cell r="DR232">
            <v>0</v>
          </cell>
        </row>
        <row r="233">
          <cell r="A233" t="str">
            <v>F</v>
          </cell>
          <cell r="DR233">
            <v>0</v>
          </cell>
        </row>
        <row r="234">
          <cell r="A234" t="str">
            <v>F</v>
          </cell>
          <cell r="DR234">
            <v>0</v>
          </cell>
        </row>
        <row r="235">
          <cell r="A235" t="str">
            <v>F</v>
          </cell>
          <cell r="DR235">
            <v>0</v>
          </cell>
        </row>
        <row r="236">
          <cell r="A236" t="str">
            <v>F</v>
          </cell>
          <cell r="DR236">
            <v>0</v>
          </cell>
        </row>
        <row r="237">
          <cell r="A237" t="str">
            <v>F</v>
          </cell>
          <cell r="DR237">
            <v>0</v>
          </cell>
        </row>
        <row r="238">
          <cell r="A238" t="str">
            <v>F</v>
          </cell>
          <cell r="DR238">
            <v>0</v>
          </cell>
        </row>
        <row r="239">
          <cell r="A239" t="str">
            <v>F</v>
          </cell>
          <cell r="DR239">
            <v>0</v>
          </cell>
        </row>
        <row r="240">
          <cell r="A240" t="str">
            <v>F</v>
          </cell>
          <cell r="DR240">
            <v>0</v>
          </cell>
        </row>
        <row r="241">
          <cell r="A241" t="str">
            <v>F</v>
          </cell>
          <cell r="DR241">
            <v>0</v>
          </cell>
        </row>
        <row r="242">
          <cell r="A242" t="str">
            <v>F</v>
          </cell>
          <cell r="DR242">
            <v>0</v>
          </cell>
        </row>
        <row r="243">
          <cell r="A243" t="str">
            <v>F</v>
          </cell>
          <cell r="DR243">
            <v>0</v>
          </cell>
        </row>
        <row r="244">
          <cell r="A244" t="str">
            <v>F</v>
          </cell>
          <cell r="DR244">
            <v>0</v>
          </cell>
        </row>
        <row r="245">
          <cell r="A245" t="str">
            <v>F</v>
          </cell>
          <cell r="DR245">
            <v>0</v>
          </cell>
        </row>
        <row r="246">
          <cell r="A246" t="str">
            <v>F</v>
          </cell>
          <cell r="DR246">
            <v>0</v>
          </cell>
        </row>
        <row r="247">
          <cell r="A247" t="str">
            <v>F</v>
          </cell>
          <cell r="DR247">
            <v>0</v>
          </cell>
        </row>
        <row r="248">
          <cell r="A248" t="str">
            <v>F</v>
          </cell>
          <cell r="DR248">
            <v>0</v>
          </cell>
        </row>
        <row r="249">
          <cell r="A249" t="str">
            <v>F</v>
          </cell>
          <cell r="DR249">
            <v>0</v>
          </cell>
        </row>
        <row r="250">
          <cell r="A250" t="str">
            <v>F</v>
          </cell>
          <cell r="DR250">
            <v>0</v>
          </cell>
        </row>
        <row r="251">
          <cell r="A251" t="str">
            <v>F</v>
          </cell>
          <cell r="DR251">
            <v>0</v>
          </cell>
        </row>
        <row r="252">
          <cell r="A252" t="str">
            <v>F</v>
          </cell>
          <cell r="DR252">
            <v>0</v>
          </cell>
        </row>
        <row r="253">
          <cell r="A253" t="str">
            <v>F</v>
          </cell>
          <cell r="DR253">
            <v>0</v>
          </cell>
        </row>
        <row r="254">
          <cell r="A254" t="str">
            <v>F</v>
          </cell>
          <cell r="DR254">
            <v>0</v>
          </cell>
        </row>
        <row r="255">
          <cell r="A255" t="str">
            <v>F</v>
          </cell>
          <cell r="DR255">
            <v>0</v>
          </cell>
        </row>
        <row r="256">
          <cell r="A256" t="str">
            <v>F</v>
          </cell>
          <cell r="DR256">
            <v>0</v>
          </cell>
        </row>
        <row r="257">
          <cell r="A257" t="str">
            <v>F</v>
          </cell>
          <cell r="DR257">
            <v>0</v>
          </cell>
        </row>
        <row r="258">
          <cell r="A258" t="str">
            <v>F</v>
          </cell>
          <cell r="DR258">
            <v>0</v>
          </cell>
        </row>
        <row r="259">
          <cell r="A259" t="str">
            <v>F</v>
          </cell>
          <cell r="DR259">
            <v>0</v>
          </cell>
        </row>
        <row r="260">
          <cell r="A260" t="str">
            <v>F</v>
          </cell>
          <cell r="DR260">
            <v>0</v>
          </cell>
        </row>
        <row r="261">
          <cell r="A261" t="str">
            <v>F</v>
          </cell>
          <cell r="DR261">
            <v>0</v>
          </cell>
        </row>
        <row r="262">
          <cell r="A262" t="str">
            <v>F</v>
          </cell>
          <cell r="DR262">
            <v>0</v>
          </cell>
        </row>
        <row r="263">
          <cell r="A263" t="str">
            <v>F</v>
          </cell>
          <cell r="DR263">
            <v>0</v>
          </cell>
        </row>
        <row r="264">
          <cell r="A264" t="str">
            <v>F</v>
          </cell>
          <cell r="DR264">
            <v>0</v>
          </cell>
        </row>
        <row r="265">
          <cell r="A265" t="str">
            <v>F</v>
          </cell>
          <cell r="DR265">
            <v>0</v>
          </cell>
        </row>
        <row r="266">
          <cell r="A266" t="str">
            <v>F</v>
          </cell>
          <cell r="DR266">
            <v>0</v>
          </cell>
        </row>
        <row r="267">
          <cell r="DR267">
            <v>0</v>
          </cell>
        </row>
        <row r="268">
          <cell r="DR268">
            <v>0</v>
          </cell>
        </row>
        <row r="269">
          <cell r="DR269">
            <v>0</v>
          </cell>
        </row>
        <row r="270">
          <cell r="A270" t="str">
            <v>H</v>
          </cell>
          <cell r="DR270">
            <v>0</v>
          </cell>
        </row>
        <row r="271">
          <cell r="A271" t="str">
            <v>H</v>
          </cell>
          <cell r="DR271">
            <v>0</v>
          </cell>
        </row>
        <row r="272">
          <cell r="A272" t="str">
            <v>H</v>
          </cell>
          <cell r="DR272">
            <v>0</v>
          </cell>
        </row>
        <row r="273">
          <cell r="A273" t="str">
            <v>H</v>
          </cell>
          <cell r="DR273">
            <v>0</v>
          </cell>
        </row>
        <row r="274">
          <cell r="A274" t="str">
            <v>H</v>
          </cell>
          <cell r="DR274">
            <v>0</v>
          </cell>
        </row>
        <row r="275">
          <cell r="A275" t="str">
            <v>H</v>
          </cell>
          <cell r="DR275">
            <v>0</v>
          </cell>
        </row>
        <row r="276">
          <cell r="A276" t="str">
            <v>H</v>
          </cell>
          <cell r="DR276">
            <v>0</v>
          </cell>
        </row>
        <row r="277">
          <cell r="A277" t="str">
            <v>H</v>
          </cell>
          <cell r="DR277">
            <v>0</v>
          </cell>
        </row>
        <row r="278">
          <cell r="A278" t="str">
            <v>H</v>
          </cell>
          <cell r="DR278">
            <v>0</v>
          </cell>
        </row>
        <row r="279">
          <cell r="A279" t="str">
            <v>H</v>
          </cell>
          <cell r="DR279">
            <v>0</v>
          </cell>
        </row>
        <row r="280">
          <cell r="A280" t="str">
            <v>H</v>
          </cell>
          <cell r="DR280">
            <v>0</v>
          </cell>
        </row>
        <row r="281">
          <cell r="A281" t="str">
            <v>H</v>
          </cell>
          <cell r="DR281">
            <v>0</v>
          </cell>
        </row>
        <row r="282">
          <cell r="A282" t="str">
            <v>H</v>
          </cell>
          <cell r="DR282">
            <v>0</v>
          </cell>
        </row>
        <row r="283">
          <cell r="A283" t="str">
            <v>H</v>
          </cell>
          <cell r="DR283">
            <v>0</v>
          </cell>
        </row>
        <row r="284">
          <cell r="A284" t="str">
            <v>H</v>
          </cell>
          <cell r="DR284">
            <v>0</v>
          </cell>
        </row>
        <row r="285">
          <cell r="A285" t="str">
            <v>H</v>
          </cell>
          <cell r="DR285">
            <v>0</v>
          </cell>
        </row>
        <row r="286">
          <cell r="A286" t="str">
            <v>H</v>
          </cell>
          <cell r="DR286">
            <v>0</v>
          </cell>
        </row>
        <row r="287">
          <cell r="A287" t="str">
            <v>H</v>
          </cell>
          <cell r="DR287">
            <v>0</v>
          </cell>
        </row>
        <row r="288">
          <cell r="A288" t="str">
            <v>H</v>
          </cell>
          <cell r="DR288">
            <v>0</v>
          </cell>
        </row>
        <row r="289">
          <cell r="A289" t="str">
            <v>H</v>
          </cell>
          <cell r="DR289">
            <v>0</v>
          </cell>
        </row>
        <row r="290">
          <cell r="A290" t="str">
            <v>H</v>
          </cell>
          <cell r="DR290">
            <v>0</v>
          </cell>
        </row>
        <row r="291">
          <cell r="A291" t="str">
            <v>H</v>
          </cell>
          <cell r="DR291">
            <v>0</v>
          </cell>
        </row>
        <row r="292">
          <cell r="A292" t="str">
            <v>H</v>
          </cell>
          <cell r="DR292">
            <v>0</v>
          </cell>
        </row>
        <row r="293">
          <cell r="A293" t="str">
            <v>H</v>
          </cell>
          <cell r="DR293">
            <v>0</v>
          </cell>
        </row>
        <row r="294">
          <cell r="A294" t="str">
            <v>H</v>
          </cell>
          <cell r="DR294">
            <v>0</v>
          </cell>
        </row>
        <row r="295">
          <cell r="A295" t="str">
            <v>H</v>
          </cell>
          <cell r="DR295">
            <v>0</v>
          </cell>
        </row>
        <row r="296">
          <cell r="A296" t="str">
            <v>H</v>
          </cell>
          <cell r="DR296">
            <v>0</v>
          </cell>
        </row>
        <row r="297">
          <cell r="A297" t="str">
            <v>H</v>
          </cell>
          <cell r="DR297">
            <v>0</v>
          </cell>
        </row>
        <row r="298">
          <cell r="A298" t="str">
            <v>H</v>
          </cell>
          <cell r="DR298">
            <v>0</v>
          </cell>
        </row>
        <row r="299">
          <cell r="A299" t="str">
            <v>H</v>
          </cell>
          <cell r="DR299">
            <v>0</v>
          </cell>
        </row>
        <row r="300">
          <cell r="A300" t="str">
            <v>H</v>
          </cell>
          <cell r="DR300">
            <v>0</v>
          </cell>
        </row>
        <row r="301">
          <cell r="A301" t="str">
            <v>H</v>
          </cell>
          <cell r="DR301">
            <v>0</v>
          </cell>
        </row>
        <row r="302">
          <cell r="A302" t="str">
            <v>H</v>
          </cell>
          <cell r="DR302">
            <v>0</v>
          </cell>
        </row>
        <row r="303">
          <cell r="A303" t="str">
            <v>H</v>
          </cell>
          <cell r="DR303">
            <v>0</v>
          </cell>
        </row>
        <row r="304">
          <cell r="A304" t="str">
            <v>H</v>
          </cell>
          <cell r="DR304">
            <v>0</v>
          </cell>
        </row>
        <row r="305">
          <cell r="A305" t="str">
            <v>H</v>
          </cell>
          <cell r="DR305">
            <v>0</v>
          </cell>
        </row>
        <row r="306">
          <cell r="A306" t="str">
            <v>H</v>
          </cell>
          <cell r="DR306">
            <v>0</v>
          </cell>
        </row>
        <row r="307">
          <cell r="A307" t="str">
            <v>H</v>
          </cell>
          <cell r="DR307">
            <v>0</v>
          </cell>
        </row>
        <row r="308">
          <cell r="A308" t="str">
            <v>H</v>
          </cell>
          <cell r="DR308">
            <v>0</v>
          </cell>
        </row>
        <row r="309">
          <cell r="A309" t="str">
            <v>H</v>
          </cell>
          <cell r="DR309">
            <v>0</v>
          </cell>
        </row>
        <row r="310">
          <cell r="A310" t="str">
            <v>H</v>
          </cell>
          <cell r="DR310">
            <v>0</v>
          </cell>
        </row>
        <row r="311">
          <cell r="A311" t="str">
            <v>H</v>
          </cell>
          <cell r="DR311">
            <v>0</v>
          </cell>
        </row>
        <row r="312">
          <cell r="A312" t="str">
            <v>H</v>
          </cell>
          <cell r="DR312">
            <v>0</v>
          </cell>
        </row>
        <row r="313">
          <cell r="A313" t="str">
            <v>H</v>
          </cell>
          <cell r="DR313">
            <v>0</v>
          </cell>
        </row>
        <row r="314">
          <cell r="A314" t="str">
            <v>H</v>
          </cell>
          <cell r="DR314">
            <v>0</v>
          </cell>
        </row>
        <row r="315">
          <cell r="A315" t="str">
            <v>H</v>
          </cell>
          <cell r="DR315">
            <v>0</v>
          </cell>
        </row>
        <row r="316">
          <cell r="A316" t="str">
            <v>H</v>
          </cell>
          <cell r="DR316">
            <v>0</v>
          </cell>
        </row>
        <row r="317">
          <cell r="A317" t="str">
            <v>H</v>
          </cell>
          <cell r="DR317">
            <v>0</v>
          </cell>
        </row>
        <row r="318">
          <cell r="A318" t="str">
            <v>H</v>
          </cell>
          <cell r="DR318">
            <v>0</v>
          </cell>
        </row>
        <row r="319">
          <cell r="A319" t="str">
            <v>H</v>
          </cell>
          <cell r="DR319">
            <v>0</v>
          </cell>
        </row>
        <row r="320">
          <cell r="A320" t="str">
            <v>H</v>
          </cell>
          <cell r="DR320">
            <v>0</v>
          </cell>
        </row>
        <row r="321">
          <cell r="A321" t="str">
            <v>H</v>
          </cell>
          <cell r="DR321">
            <v>0</v>
          </cell>
        </row>
        <row r="322">
          <cell r="A322" t="str">
            <v>H</v>
          </cell>
          <cell r="DR322">
            <v>0</v>
          </cell>
        </row>
        <row r="323">
          <cell r="A323" t="str">
            <v>H</v>
          </cell>
          <cell r="DR323">
            <v>0</v>
          </cell>
        </row>
        <row r="324">
          <cell r="A324" t="str">
            <v>H</v>
          </cell>
          <cell r="DR324">
            <v>0</v>
          </cell>
        </row>
        <row r="325">
          <cell r="A325" t="str">
            <v>H</v>
          </cell>
          <cell r="DR325">
            <v>0</v>
          </cell>
        </row>
        <row r="326">
          <cell r="A326" t="str">
            <v>H</v>
          </cell>
          <cell r="DR326">
            <v>0</v>
          </cell>
        </row>
        <row r="327">
          <cell r="A327" t="str">
            <v>H</v>
          </cell>
          <cell r="DR327">
            <v>0</v>
          </cell>
        </row>
        <row r="328">
          <cell r="A328" t="str">
            <v>H</v>
          </cell>
          <cell r="DR328">
            <v>0</v>
          </cell>
        </row>
        <row r="329">
          <cell r="A329" t="str">
            <v>H</v>
          </cell>
          <cell r="DR329">
            <v>0</v>
          </cell>
        </row>
        <row r="330">
          <cell r="A330" t="str">
            <v>H</v>
          </cell>
          <cell r="DR330">
            <v>0</v>
          </cell>
        </row>
        <row r="331">
          <cell r="A331" t="str">
            <v>H</v>
          </cell>
          <cell r="DR331">
            <v>0</v>
          </cell>
        </row>
        <row r="332">
          <cell r="A332" t="str">
            <v>H</v>
          </cell>
          <cell r="DR332">
            <v>0</v>
          </cell>
        </row>
        <row r="333">
          <cell r="A333" t="str">
            <v>H</v>
          </cell>
          <cell r="DR333">
            <v>0</v>
          </cell>
        </row>
        <row r="334">
          <cell r="A334" t="str">
            <v>H</v>
          </cell>
          <cell r="DR334">
            <v>0</v>
          </cell>
        </row>
        <row r="335">
          <cell r="A335" t="str">
            <v>H</v>
          </cell>
          <cell r="DR335">
            <v>0</v>
          </cell>
        </row>
        <row r="336">
          <cell r="A336" t="str">
            <v>H</v>
          </cell>
          <cell r="DR336">
            <v>0</v>
          </cell>
        </row>
        <row r="337">
          <cell r="A337" t="str">
            <v>H</v>
          </cell>
          <cell r="DR337">
            <v>0</v>
          </cell>
        </row>
        <row r="338">
          <cell r="A338" t="str">
            <v>H</v>
          </cell>
          <cell r="DR338">
            <v>0</v>
          </cell>
        </row>
        <row r="339">
          <cell r="A339" t="str">
            <v>H</v>
          </cell>
          <cell r="DR339">
            <v>0</v>
          </cell>
        </row>
        <row r="340">
          <cell r="A340" t="str">
            <v>H</v>
          </cell>
          <cell r="DR340">
            <v>0</v>
          </cell>
        </row>
        <row r="341">
          <cell r="A341" t="str">
            <v>H</v>
          </cell>
          <cell r="DR341">
            <v>0</v>
          </cell>
        </row>
        <row r="342">
          <cell r="A342" t="str">
            <v>H</v>
          </cell>
          <cell r="DR342">
            <v>0</v>
          </cell>
        </row>
        <row r="343">
          <cell r="A343" t="str">
            <v>H</v>
          </cell>
          <cell r="DR343">
            <v>0</v>
          </cell>
        </row>
        <row r="344">
          <cell r="A344" t="str">
            <v>H</v>
          </cell>
          <cell r="DR344">
            <v>0</v>
          </cell>
        </row>
        <row r="345">
          <cell r="A345" t="str">
            <v>H</v>
          </cell>
          <cell r="DR345">
            <v>0</v>
          </cell>
        </row>
        <row r="346">
          <cell r="A346" t="str">
            <v>H</v>
          </cell>
          <cell r="DR346">
            <v>0</v>
          </cell>
        </row>
        <row r="347">
          <cell r="A347" t="str">
            <v>H</v>
          </cell>
          <cell r="DR347">
            <v>0</v>
          </cell>
        </row>
        <row r="348">
          <cell r="A348" t="str">
            <v>H</v>
          </cell>
          <cell r="DR348">
            <v>0</v>
          </cell>
        </row>
        <row r="349">
          <cell r="A349" t="str">
            <v>H</v>
          </cell>
          <cell r="DR349">
            <v>0</v>
          </cell>
        </row>
        <row r="350">
          <cell r="A350" t="str">
            <v>H</v>
          </cell>
          <cell r="DR350">
            <v>0</v>
          </cell>
        </row>
        <row r="351">
          <cell r="A351" t="str">
            <v>H</v>
          </cell>
          <cell r="DR351">
            <v>0</v>
          </cell>
        </row>
        <row r="352">
          <cell r="A352" t="str">
            <v>H</v>
          </cell>
          <cell r="DR352">
            <v>0</v>
          </cell>
        </row>
        <row r="353">
          <cell r="A353" t="str">
            <v>H</v>
          </cell>
          <cell r="DR353">
            <v>0</v>
          </cell>
        </row>
        <row r="354">
          <cell r="A354" t="str">
            <v>H</v>
          </cell>
          <cell r="DR354">
            <v>0</v>
          </cell>
        </row>
        <row r="355">
          <cell r="A355" t="str">
            <v>H</v>
          </cell>
          <cell r="DR355">
            <v>0</v>
          </cell>
        </row>
        <row r="356">
          <cell r="A356" t="str">
            <v>H</v>
          </cell>
          <cell r="DR356">
            <v>2426121.3689968698</v>
          </cell>
        </row>
        <row r="357">
          <cell r="A357" t="str">
            <v>H</v>
          </cell>
          <cell r="DR357">
            <v>0</v>
          </cell>
        </row>
        <row r="358">
          <cell r="A358" t="str">
            <v>H</v>
          </cell>
          <cell r="DR358">
            <v>38799706.312690876</v>
          </cell>
        </row>
        <row r="359">
          <cell r="A359" t="str">
            <v>H</v>
          </cell>
          <cell r="DR359">
            <v>0</v>
          </cell>
        </row>
        <row r="360">
          <cell r="A360" t="str">
            <v>H</v>
          </cell>
          <cell r="DR360">
            <v>4218330.5714127617</v>
          </cell>
        </row>
        <row r="361">
          <cell r="A361" t="str">
            <v>H</v>
          </cell>
          <cell r="DR361">
            <v>444540.22666089085</v>
          </cell>
        </row>
        <row r="362">
          <cell r="A362" t="str">
            <v>H</v>
          </cell>
          <cell r="DR362">
            <v>0</v>
          </cell>
        </row>
        <row r="363">
          <cell r="A363" t="str">
            <v>H</v>
          </cell>
          <cell r="DR363">
            <v>0</v>
          </cell>
        </row>
        <row r="364">
          <cell r="A364" t="str">
            <v>H</v>
          </cell>
          <cell r="DR364">
            <v>0</v>
          </cell>
        </row>
        <row r="365">
          <cell r="A365" t="str">
            <v>H</v>
          </cell>
          <cell r="DR365">
            <v>42143442.332349062</v>
          </cell>
        </row>
        <row r="366">
          <cell r="A366" t="str">
            <v>H</v>
          </cell>
          <cell r="DR366">
            <v>1279828.174027896</v>
          </cell>
        </row>
        <row r="367">
          <cell r="A367" t="str">
            <v>H</v>
          </cell>
          <cell r="DR367">
            <v>31190515.718856461</v>
          </cell>
        </row>
        <row r="368">
          <cell r="A368" t="str">
            <v>H</v>
          </cell>
          <cell r="DR368">
            <v>6310927.9389129002</v>
          </cell>
        </row>
        <row r="369">
          <cell r="A369" t="str">
            <v>H</v>
          </cell>
          <cell r="DR369">
            <v>11040375.00892755</v>
          </cell>
        </row>
        <row r="370">
          <cell r="A370" t="str">
            <v>H</v>
          </cell>
          <cell r="DR370">
            <v>1402253.544297342</v>
          </cell>
        </row>
        <row r="371">
          <cell r="A371" t="str">
            <v>H</v>
          </cell>
          <cell r="DR371">
            <v>0</v>
          </cell>
        </row>
        <row r="372">
          <cell r="A372" t="str">
            <v>H</v>
          </cell>
          <cell r="DR372">
            <v>0</v>
          </cell>
        </row>
        <row r="373">
          <cell r="A373" t="str">
            <v>H</v>
          </cell>
          <cell r="DR373">
            <v>0</v>
          </cell>
        </row>
        <row r="374">
          <cell r="A374" t="str">
            <v>H</v>
          </cell>
          <cell r="DR374">
            <v>0</v>
          </cell>
        </row>
        <row r="375">
          <cell r="A375" t="str">
            <v>H</v>
          </cell>
          <cell r="DR375">
            <v>0</v>
          </cell>
        </row>
        <row r="376">
          <cell r="A376" t="str">
            <v>H</v>
          </cell>
          <cell r="DR376">
            <v>0</v>
          </cell>
        </row>
        <row r="377">
          <cell r="A377" t="str">
            <v>H</v>
          </cell>
          <cell r="DR377">
            <v>0</v>
          </cell>
        </row>
        <row r="378">
          <cell r="A378" t="str">
            <v>H</v>
          </cell>
          <cell r="DR378">
            <v>0</v>
          </cell>
        </row>
        <row r="379">
          <cell r="A379" t="str">
            <v>H</v>
          </cell>
          <cell r="DR379">
            <v>0</v>
          </cell>
        </row>
        <row r="380">
          <cell r="A380" t="str">
            <v>H</v>
          </cell>
          <cell r="DR380">
            <v>0</v>
          </cell>
        </row>
        <row r="381">
          <cell r="A381" t="str">
            <v>H</v>
          </cell>
          <cell r="DR381">
            <v>0</v>
          </cell>
        </row>
        <row r="382">
          <cell r="A382" t="str">
            <v>H</v>
          </cell>
          <cell r="DR382">
            <v>0</v>
          </cell>
        </row>
        <row r="383">
          <cell r="A383" t="str">
            <v>H</v>
          </cell>
          <cell r="DR383">
            <v>0</v>
          </cell>
        </row>
        <row r="384">
          <cell r="A384" t="str">
            <v>H</v>
          </cell>
          <cell r="DR384">
            <v>0</v>
          </cell>
        </row>
        <row r="385">
          <cell r="A385" t="str">
            <v>H</v>
          </cell>
          <cell r="DR385">
            <v>0</v>
          </cell>
        </row>
        <row r="386">
          <cell r="A386" t="str">
            <v>H</v>
          </cell>
          <cell r="DR386">
            <v>0</v>
          </cell>
        </row>
        <row r="387">
          <cell r="A387" t="str">
            <v>H</v>
          </cell>
          <cell r="DR387">
            <v>0</v>
          </cell>
        </row>
        <row r="388">
          <cell r="A388" t="str">
            <v>H</v>
          </cell>
          <cell r="DR388">
            <v>0</v>
          </cell>
        </row>
        <row r="389">
          <cell r="A389" t="str">
            <v>H</v>
          </cell>
          <cell r="DR389">
            <v>0</v>
          </cell>
        </row>
        <row r="390">
          <cell r="A390" t="str">
            <v>H</v>
          </cell>
          <cell r="DR390">
            <v>0</v>
          </cell>
        </row>
        <row r="391">
          <cell r="A391" t="str">
            <v>H</v>
          </cell>
          <cell r="DR391">
            <v>0</v>
          </cell>
        </row>
        <row r="392">
          <cell r="A392" t="str">
            <v>H</v>
          </cell>
          <cell r="DR392">
            <v>0</v>
          </cell>
        </row>
        <row r="393">
          <cell r="A393" t="str">
            <v>H</v>
          </cell>
          <cell r="DR393">
            <v>0</v>
          </cell>
        </row>
        <row r="394">
          <cell r="A394" t="str">
            <v>H</v>
          </cell>
          <cell r="DR394">
            <v>0</v>
          </cell>
        </row>
        <row r="395">
          <cell r="A395" t="str">
            <v>H</v>
          </cell>
          <cell r="DR395">
            <v>0</v>
          </cell>
        </row>
        <row r="396">
          <cell r="A396" t="str">
            <v>H</v>
          </cell>
          <cell r="DR396">
            <v>0</v>
          </cell>
        </row>
        <row r="397">
          <cell r="A397" t="str">
            <v>H</v>
          </cell>
          <cell r="DR397">
            <v>0</v>
          </cell>
        </row>
        <row r="398">
          <cell r="A398" t="str">
            <v>H</v>
          </cell>
          <cell r="DR398">
            <v>0</v>
          </cell>
        </row>
        <row r="399">
          <cell r="A399" t="str">
            <v>H</v>
          </cell>
          <cell r="DR399">
            <v>0</v>
          </cell>
        </row>
        <row r="400">
          <cell r="A400" t="str">
            <v>H</v>
          </cell>
          <cell r="DR400">
            <v>0</v>
          </cell>
        </row>
        <row r="401">
          <cell r="A401" t="str">
            <v>H</v>
          </cell>
          <cell r="DR401">
            <v>0</v>
          </cell>
        </row>
        <row r="402">
          <cell r="A402" t="str">
            <v>H</v>
          </cell>
          <cell r="DR402">
            <v>0</v>
          </cell>
        </row>
        <row r="403">
          <cell r="A403" t="str">
            <v>H</v>
          </cell>
          <cell r="DR403">
            <v>0</v>
          </cell>
        </row>
        <row r="404">
          <cell r="A404" t="str">
            <v>H</v>
          </cell>
          <cell r="DR404">
            <v>0</v>
          </cell>
        </row>
        <row r="405">
          <cell r="A405" t="str">
            <v>H</v>
          </cell>
          <cell r="DR405">
            <v>0</v>
          </cell>
        </row>
        <row r="406">
          <cell r="A406" t="str">
            <v>H</v>
          </cell>
          <cell r="DR406">
            <v>0</v>
          </cell>
        </row>
        <row r="407">
          <cell r="A407" t="str">
            <v>H</v>
          </cell>
          <cell r="DR407">
            <v>0</v>
          </cell>
        </row>
        <row r="408">
          <cell r="A408" t="str">
            <v>H</v>
          </cell>
          <cell r="DR408">
            <v>0</v>
          </cell>
        </row>
        <row r="409">
          <cell r="A409" t="str">
            <v>H</v>
          </cell>
          <cell r="DR409">
            <v>0</v>
          </cell>
        </row>
        <row r="410">
          <cell r="A410" t="str">
            <v>H</v>
          </cell>
          <cell r="DR410">
            <v>0</v>
          </cell>
        </row>
        <row r="411">
          <cell r="A411" t="str">
            <v>H</v>
          </cell>
          <cell r="DR411">
            <v>0</v>
          </cell>
        </row>
        <row r="412">
          <cell r="A412" t="str">
            <v>H</v>
          </cell>
          <cell r="DR412">
            <v>0</v>
          </cell>
        </row>
        <row r="413">
          <cell r="A413" t="str">
            <v>H</v>
          </cell>
          <cell r="DR413">
            <v>0</v>
          </cell>
        </row>
        <row r="414">
          <cell r="A414" t="str">
            <v>H</v>
          </cell>
          <cell r="DR414">
            <v>612395.50057880615</v>
          </cell>
        </row>
        <row r="415">
          <cell r="A415" t="str">
            <v>H</v>
          </cell>
          <cell r="DR415">
            <v>0</v>
          </cell>
        </row>
        <row r="416">
          <cell r="A416" t="str">
            <v>H</v>
          </cell>
          <cell r="DR416">
            <v>0</v>
          </cell>
        </row>
        <row r="417">
          <cell r="A417" t="str">
            <v>H</v>
          </cell>
          <cell r="DR417">
            <v>0</v>
          </cell>
        </row>
        <row r="418">
          <cell r="A418" t="str">
            <v>H</v>
          </cell>
          <cell r="DR418">
            <v>0</v>
          </cell>
        </row>
        <row r="419">
          <cell r="A419" t="str">
            <v>H</v>
          </cell>
          <cell r="DR419">
            <v>0</v>
          </cell>
        </row>
        <row r="420">
          <cell r="A420" t="str">
            <v>H</v>
          </cell>
          <cell r="DR420">
            <v>0</v>
          </cell>
        </row>
        <row r="421">
          <cell r="A421" t="str">
            <v>H</v>
          </cell>
          <cell r="DR421">
            <v>0</v>
          </cell>
        </row>
        <row r="422">
          <cell r="A422" t="str">
            <v>H</v>
          </cell>
          <cell r="DR422">
            <v>2426121.3689968698</v>
          </cell>
        </row>
        <row r="423">
          <cell r="A423" t="str">
            <v>H</v>
          </cell>
          <cell r="DR423">
            <v>0</v>
          </cell>
        </row>
        <row r="424">
          <cell r="A424" t="str">
            <v>H</v>
          </cell>
          <cell r="DR424">
            <v>0</v>
          </cell>
        </row>
        <row r="425">
          <cell r="A425" t="str">
            <v>H</v>
          </cell>
          <cell r="DR425">
            <v>0</v>
          </cell>
        </row>
        <row r="426">
          <cell r="A426" t="str">
            <v>H</v>
          </cell>
          <cell r="DR426">
            <v>0</v>
          </cell>
        </row>
        <row r="427">
          <cell r="A427" t="str">
            <v>H</v>
          </cell>
          <cell r="DR427">
            <v>0</v>
          </cell>
        </row>
        <row r="428">
          <cell r="A428" t="str">
            <v>H</v>
          </cell>
          <cell r="DR428">
            <v>0</v>
          </cell>
        </row>
        <row r="429">
          <cell r="A429" t="str">
            <v>H</v>
          </cell>
          <cell r="DR429">
            <v>0</v>
          </cell>
        </row>
        <row r="430">
          <cell r="A430" t="str">
            <v>H</v>
          </cell>
          <cell r="DR430">
            <v>0</v>
          </cell>
        </row>
        <row r="431">
          <cell r="A431" t="str">
            <v>H</v>
          </cell>
          <cell r="DR431">
            <v>639659.33735778625</v>
          </cell>
        </row>
        <row r="432">
          <cell r="A432" t="str">
            <v>H</v>
          </cell>
          <cell r="DR432">
            <v>0</v>
          </cell>
        </row>
        <row r="433">
          <cell r="A433" t="str">
            <v>H</v>
          </cell>
          <cell r="DR433">
            <v>0</v>
          </cell>
        </row>
        <row r="434">
          <cell r="A434" t="str">
            <v>H</v>
          </cell>
          <cell r="DR434">
            <v>0</v>
          </cell>
        </row>
        <row r="435">
          <cell r="A435" t="str">
            <v>H</v>
          </cell>
          <cell r="DR435">
            <v>634164.0233221472</v>
          </cell>
        </row>
        <row r="436">
          <cell r="A436" t="str">
            <v>H</v>
          </cell>
          <cell r="DR436">
            <v>0</v>
          </cell>
        </row>
        <row r="437">
          <cell r="A437" t="str">
            <v>H</v>
          </cell>
          <cell r="DR437">
            <v>0</v>
          </cell>
        </row>
        <row r="438">
          <cell r="A438" t="str">
            <v>H</v>
          </cell>
          <cell r="DR438">
            <v>0</v>
          </cell>
        </row>
        <row r="439">
          <cell r="A439" t="str">
            <v>H</v>
          </cell>
          <cell r="DR439">
            <v>0</v>
          </cell>
        </row>
        <row r="440">
          <cell r="A440" t="str">
            <v>H</v>
          </cell>
          <cell r="DR440">
            <v>0</v>
          </cell>
        </row>
        <row r="441">
          <cell r="A441" t="str">
            <v>H</v>
          </cell>
          <cell r="DR441">
            <v>0</v>
          </cell>
        </row>
        <row r="442">
          <cell r="A442" t="str">
            <v>H</v>
          </cell>
          <cell r="DR442">
            <v>0</v>
          </cell>
        </row>
        <row r="443">
          <cell r="A443" t="str">
            <v>H</v>
          </cell>
          <cell r="DR443">
            <v>0</v>
          </cell>
        </row>
        <row r="444">
          <cell r="A444" t="str">
            <v>H</v>
          </cell>
          <cell r="DR444">
            <v>0</v>
          </cell>
        </row>
        <row r="445">
          <cell r="A445" t="str">
            <v>H</v>
          </cell>
          <cell r="DR445">
            <v>0</v>
          </cell>
        </row>
        <row r="446">
          <cell r="A446" t="str">
            <v>H</v>
          </cell>
          <cell r="DR446">
            <v>0</v>
          </cell>
        </row>
        <row r="447">
          <cell r="A447" t="str">
            <v>H</v>
          </cell>
          <cell r="DR447">
            <v>0</v>
          </cell>
        </row>
        <row r="448">
          <cell r="A448" t="str">
            <v>H</v>
          </cell>
          <cell r="DR448">
            <v>0</v>
          </cell>
        </row>
        <row r="449">
          <cell r="A449" t="str">
            <v>H</v>
          </cell>
          <cell r="DR449">
            <v>0</v>
          </cell>
        </row>
        <row r="450">
          <cell r="A450" t="str">
            <v>H</v>
          </cell>
          <cell r="DR450">
            <v>0</v>
          </cell>
        </row>
        <row r="451">
          <cell r="A451" t="str">
            <v>H</v>
          </cell>
          <cell r="DR451">
            <v>0</v>
          </cell>
        </row>
        <row r="452">
          <cell r="A452" t="str">
            <v>H</v>
          </cell>
          <cell r="DR452">
            <v>0</v>
          </cell>
        </row>
        <row r="453">
          <cell r="A453" t="str">
            <v>H</v>
          </cell>
          <cell r="DR453">
            <v>0</v>
          </cell>
        </row>
        <row r="454">
          <cell r="A454" t="str">
            <v>H</v>
          </cell>
          <cell r="DR454">
            <v>0</v>
          </cell>
        </row>
        <row r="455">
          <cell r="A455" t="str">
            <v>H</v>
          </cell>
          <cell r="DR455">
            <v>0</v>
          </cell>
        </row>
        <row r="456">
          <cell r="A456" t="str">
            <v>H</v>
          </cell>
          <cell r="DR456">
            <v>0</v>
          </cell>
        </row>
        <row r="457">
          <cell r="A457" t="str">
            <v>H</v>
          </cell>
          <cell r="DR457">
            <v>0</v>
          </cell>
        </row>
        <row r="458">
          <cell r="A458" t="str">
            <v>H</v>
          </cell>
          <cell r="DR458">
            <v>0</v>
          </cell>
        </row>
        <row r="459">
          <cell r="A459" t="str">
            <v>H</v>
          </cell>
          <cell r="DR459">
            <v>0</v>
          </cell>
        </row>
        <row r="460">
          <cell r="A460" t="str">
            <v>H</v>
          </cell>
          <cell r="DR460">
            <v>0</v>
          </cell>
        </row>
        <row r="461">
          <cell r="A461" t="str">
            <v>H</v>
          </cell>
          <cell r="DR461">
            <v>0</v>
          </cell>
        </row>
        <row r="462">
          <cell r="A462" t="str">
            <v>H</v>
          </cell>
          <cell r="DR462">
            <v>0</v>
          </cell>
        </row>
        <row r="463">
          <cell r="A463" t="str">
            <v>H</v>
          </cell>
          <cell r="DR463">
            <v>0</v>
          </cell>
        </row>
        <row r="464">
          <cell r="A464" t="str">
            <v>H</v>
          </cell>
          <cell r="DR464">
            <v>0</v>
          </cell>
        </row>
        <row r="465">
          <cell r="A465" t="str">
            <v>H</v>
          </cell>
          <cell r="DR465">
            <v>0</v>
          </cell>
        </row>
        <row r="466">
          <cell r="A466" t="str">
            <v>H</v>
          </cell>
          <cell r="DR466">
            <v>0</v>
          </cell>
        </row>
        <row r="467">
          <cell r="A467" t="str">
            <v>H</v>
          </cell>
          <cell r="DR467">
            <v>0</v>
          </cell>
        </row>
        <row r="468">
          <cell r="A468" t="str">
            <v>H</v>
          </cell>
          <cell r="DR468">
            <v>0</v>
          </cell>
        </row>
        <row r="469">
          <cell r="A469" t="str">
            <v>H</v>
          </cell>
          <cell r="DR469">
            <v>0</v>
          </cell>
        </row>
        <row r="470">
          <cell r="A470" t="str">
            <v>H</v>
          </cell>
          <cell r="DR470">
            <v>0</v>
          </cell>
        </row>
        <row r="471">
          <cell r="A471" t="str">
            <v>H</v>
          </cell>
          <cell r="DR471">
            <v>0</v>
          </cell>
        </row>
        <row r="472">
          <cell r="A472" t="str">
            <v>H</v>
          </cell>
          <cell r="DR472">
            <v>0</v>
          </cell>
        </row>
        <row r="473">
          <cell r="A473" t="str">
            <v>H</v>
          </cell>
          <cell r="DR473">
            <v>0</v>
          </cell>
        </row>
        <row r="474">
          <cell r="A474" t="str">
            <v>H</v>
          </cell>
          <cell r="DR474">
            <v>0</v>
          </cell>
        </row>
        <row r="475">
          <cell r="A475" t="str">
            <v>H</v>
          </cell>
          <cell r="DR475">
            <v>0</v>
          </cell>
        </row>
        <row r="476">
          <cell r="A476" t="str">
            <v>H</v>
          </cell>
          <cell r="DR476">
            <v>0</v>
          </cell>
        </row>
        <row r="477">
          <cell r="A477" t="str">
            <v>H</v>
          </cell>
          <cell r="DR477">
            <v>0</v>
          </cell>
        </row>
        <row r="478">
          <cell r="A478" t="str">
            <v>H</v>
          </cell>
          <cell r="DR478">
            <v>0</v>
          </cell>
        </row>
        <row r="479">
          <cell r="DR479">
            <v>0</v>
          </cell>
        </row>
        <row r="480">
          <cell r="A480" t="str">
            <v>I</v>
          </cell>
          <cell r="DR480">
            <v>0</v>
          </cell>
        </row>
        <row r="481">
          <cell r="A481" t="str">
            <v>I</v>
          </cell>
          <cell r="DR481">
            <v>0</v>
          </cell>
        </row>
        <row r="482">
          <cell r="A482" t="str">
            <v>I</v>
          </cell>
          <cell r="DR482">
            <v>0</v>
          </cell>
        </row>
        <row r="483">
          <cell r="A483" t="str">
            <v>I</v>
          </cell>
          <cell r="DR483">
            <v>0</v>
          </cell>
        </row>
        <row r="484">
          <cell r="A484" t="str">
            <v>I</v>
          </cell>
          <cell r="DR484">
            <v>0</v>
          </cell>
        </row>
        <row r="485">
          <cell r="A485" t="str">
            <v>I</v>
          </cell>
          <cell r="DR485">
            <v>0</v>
          </cell>
        </row>
        <row r="486">
          <cell r="A486" t="str">
            <v>I</v>
          </cell>
          <cell r="DR486">
            <v>3820503.9380150954</v>
          </cell>
        </row>
        <row r="487">
          <cell r="A487" t="str">
            <v>I</v>
          </cell>
          <cell r="DR487">
            <v>0</v>
          </cell>
        </row>
        <row r="488">
          <cell r="A488" t="str">
            <v>I</v>
          </cell>
          <cell r="DR488">
            <v>11672118.124268349</v>
          </cell>
        </row>
        <row r="489">
          <cell r="A489" t="str">
            <v>I</v>
          </cell>
          <cell r="DR489">
            <v>0</v>
          </cell>
        </row>
        <row r="490">
          <cell r="A490" t="str">
            <v>I</v>
          </cell>
          <cell r="DR490">
            <v>0</v>
          </cell>
        </row>
        <row r="491">
          <cell r="A491" t="str">
            <v>I</v>
          </cell>
          <cell r="DR491">
            <v>0</v>
          </cell>
        </row>
        <row r="492">
          <cell r="A492" t="str">
            <v>I</v>
          </cell>
          <cell r="DR492">
            <v>0</v>
          </cell>
        </row>
        <row r="493">
          <cell r="A493" t="str">
            <v>I</v>
          </cell>
          <cell r="DR493">
            <v>0</v>
          </cell>
        </row>
        <row r="494">
          <cell r="A494" t="str">
            <v>I</v>
          </cell>
          <cell r="DR494">
            <v>0</v>
          </cell>
        </row>
        <row r="495">
          <cell r="A495" t="str">
            <v>I</v>
          </cell>
          <cell r="DR495">
            <v>0</v>
          </cell>
        </row>
        <row r="496">
          <cell r="A496" t="str">
            <v>I</v>
          </cell>
          <cell r="DR496">
            <v>0</v>
          </cell>
        </row>
        <row r="497">
          <cell r="A497" t="str">
            <v>I</v>
          </cell>
          <cell r="DR497">
            <v>0</v>
          </cell>
        </row>
        <row r="498">
          <cell r="A498" t="str">
            <v>I</v>
          </cell>
          <cell r="DR498">
            <v>0</v>
          </cell>
        </row>
        <row r="499">
          <cell r="A499" t="str">
            <v>I</v>
          </cell>
          <cell r="DR499">
            <v>0</v>
          </cell>
        </row>
        <row r="500">
          <cell r="A500" t="str">
            <v>I</v>
          </cell>
          <cell r="DR500">
            <v>0</v>
          </cell>
        </row>
        <row r="501">
          <cell r="A501" t="str">
            <v>I</v>
          </cell>
          <cell r="DR501">
            <v>0</v>
          </cell>
        </row>
        <row r="502">
          <cell r="A502" t="str">
            <v>I</v>
          </cell>
          <cell r="DR502">
            <v>0</v>
          </cell>
        </row>
        <row r="503">
          <cell r="A503" t="str">
            <v>I</v>
          </cell>
          <cell r="DR503">
            <v>0</v>
          </cell>
        </row>
        <row r="504">
          <cell r="DR504">
            <v>0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_boq"/>
      <sheetName val="penawaran"/>
      <sheetName val="Peralatan"/>
      <sheetName val="a-bahan"/>
      <sheetName val="a-bat"/>
      <sheetName val="a-hrg"/>
      <sheetName val="1-boq"/>
      <sheetName val="TS"/>
      <sheetName val="F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"/>
      <sheetName val="% $ P-UTAMA"/>
      <sheetName val="REKAP"/>
      <sheetName val="KWANTITAS"/>
      <sheetName val="AGGR"/>
      <sheetName val="QUARI"/>
      <sheetName val="BASIC"/>
      <sheetName val="ALAT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ON SITE"/>
      <sheetName val="ASPAL"/>
      <sheetName val="DAFTAR UPAH"/>
    </sheetNames>
    <sheetDataSet>
      <sheetData sheetId="0"/>
      <sheetData sheetId="1"/>
      <sheetData sheetId="2">
        <row r="30">
          <cell r="I30">
            <v>1996514876.95</v>
          </cell>
        </row>
      </sheetData>
      <sheetData sheetId="3"/>
      <sheetData sheetId="4"/>
      <sheetData sheetId="5"/>
      <sheetData sheetId="6"/>
      <sheetData sheetId="7">
        <row r="19">
          <cell r="Q19">
            <v>30</v>
          </cell>
        </row>
        <row r="21">
          <cell r="Q21">
            <v>800</v>
          </cell>
        </row>
        <row r="24">
          <cell r="Q24">
            <v>0.5</v>
          </cell>
        </row>
        <row r="27">
          <cell r="Q27">
            <v>8</v>
          </cell>
        </row>
        <row r="33">
          <cell r="Q33">
            <v>1.5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vol-06"/>
      <sheetName val="MAJOR"/>
      <sheetName val="%"/>
      <sheetName val="Informasi"/>
      <sheetName val="Peta Quarry"/>
      <sheetName val="Mobilisasi"/>
      <sheetName val="Jemb.Sementara"/>
      <sheetName val="Perhitungan Mobilisasi Alat"/>
      <sheetName val="Rekap"/>
      <sheetName val="Lalu Lintas"/>
      <sheetName val="Jembatan Sementara"/>
      <sheetName val="BOQ"/>
      <sheetName val="Kurva-S"/>
      <sheetName val="Sheet3"/>
      <sheetName val="V.BAHAN &amp; T. KERJA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9"/>
      <sheetName val="D8(2)"/>
      <sheetName val="D10 LS-Rutin"/>
      <sheetName val="D10 Kuantitas"/>
      <sheetName val="D10 Analisa HSP"/>
      <sheetName val="Bahan - Upah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Sheet2"/>
    </sheetNames>
    <sheetDataSet>
      <sheetData sheetId="0"/>
      <sheetData sheetId="1"/>
      <sheetData sheetId="2"/>
      <sheetData sheetId="3"/>
      <sheetData sheetId="4">
        <row r="7">
          <cell r="G7" t="str">
            <v>: ………………………………………………</v>
          </cell>
        </row>
      </sheetData>
      <sheetData sheetId="5"/>
      <sheetData sheetId="6"/>
      <sheetData sheetId="7"/>
      <sheetData sheetId="8"/>
      <sheetData sheetId="9">
        <row r="1">
          <cell r="A1">
            <v>186733500</v>
          </cell>
        </row>
      </sheetData>
      <sheetData sheetId="10"/>
      <sheetData sheetId="11"/>
      <sheetData sheetId="12">
        <row r="21">
          <cell r="G21">
            <v>186733500</v>
          </cell>
        </row>
        <row r="29">
          <cell r="G29">
            <v>329374467.5686475</v>
          </cell>
        </row>
        <row r="41">
          <cell r="G41">
            <v>5775787021.0195351</v>
          </cell>
        </row>
        <row r="51">
          <cell r="G51">
            <v>2680831773.2375326</v>
          </cell>
        </row>
        <row r="63">
          <cell r="G63">
            <v>24413870.817319743</v>
          </cell>
        </row>
      </sheetData>
      <sheetData sheetId="13"/>
      <sheetData sheetId="14"/>
      <sheetData sheetId="15"/>
      <sheetData sheetId="16"/>
      <sheetData sheetId="17">
        <row r="56">
          <cell r="L56" t="str">
            <v>Note: 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8">
          <cell r="D8" t="str">
            <v>(L01)</v>
          </cell>
          <cell r="F8">
            <v>10714.285714285714</v>
          </cell>
        </row>
        <row r="9">
          <cell r="F9">
            <v>8571.4285714285706</v>
          </cell>
        </row>
        <row r="10">
          <cell r="F10">
            <v>15714.285714285714</v>
          </cell>
        </row>
        <row r="53">
          <cell r="F53">
            <v>211461.598574381</v>
          </cell>
        </row>
        <row r="54">
          <cell r="F54">
            <v>211461.598574381</v>
          </cell>
        </row>
        <row r="60">
          <cell r="F60">
            <v>9000</v>
          </cell>
        </row>
        <row r="61">
          <cell r="F61">
            <v>3500</v>
          </cell>
        </row>
        <row r="70">
          <cell r="F70">
            <v>14560</v>
          </cell>
        </row>
        <row r="71">
          <cell r="F71">
            <v>3354952</v>
          </cell>
        </row>
        <row r="78">
          <cell r="F78">
            <v>257784.06020433729</v>
          </cell>
        </row>
        <row r="79">
          <cell r="F79">
            <v>220485.24553492817</v>
          </cell>
        </row>
        <row r="85">
          <cell r="F85">
            <v>12000</v>
          </cell>
        </row>
        <row r="90">
          <cell r="F90">
            <v>2127039.7304049428</v>
          </cell>
        </row>
        <row r="91">
          <cell r="F91">
            <v>14320</v>
          </cell>
        </row>
        <row r="98">
          <cell r="F98">
            <v>124300</v>
          </cell>
        </row>
        <row r="101">
          <cell r="F101">
            <v>1312914.8535900498</v>
          </cell>
        </row>
        <row r="102">
          <cell r="F102">
            <v>26400</v>
          </cell>
        </row>
      </sheetData>
      <sheetData sheetId="34"/>
      <sheetData sheetId="35"/>
      <sheetData sheetId="36">
        <row r="9">
          <cell r="AW9">
            <v>283973.82946465205</v>
          </cell>
        </row>
        <row r="12">
          <cell r="AW12">
            <v>164772.77110293272</v>
          </cell>
        </row>
        <row r="13">
          <cell r="AW13">
            <v>178504.35431893694</v>
          </cell>
        </row>
        <row r="14">
          <cell r="AW14">
            <v>536454.98605256109</v>
          </cell>
        </row>
        <row r="15">
          <cell r="AW15">
            <v>235138.93065239178</v>
          </cell>
        </row>
        <row r="16">
          <cell r="AW16">
            <v>419163.57559049781</v>
          </cell>
        </row>
        <row r="17">
          <cell r="AW17">
            <v>466329.30441247381</v>
          </cell>
        </row>
        <row r="18">
          <cell r="AW18">
            <v>392068.17334671528</v>
          </cell>
        </row>
        <row r="20">
          <cell r="AW20">
            <v>364746.6722159019</v>
          </cell>
        </row>
        <row r="22">
          <cell r="AW22">
            <v>333375.92165049521</v>
          </cell>
        </row>
        <row r="23">
          <cell r="AW23">
            <v>167432.77784320252</v>
          </cell>
        </row>
        <row r="24">
          <cell r="AW24">
            <v>228935.86772833677</v>
          </cell>
        </row>
        <row r="30">
          <cell r="AW30">
            <v>218403.53514887902</v>
          </cell>
        </row>
        <row r="34">
          <cell r="AW34">
            <v>1181854.2205028809</v>
          </cell>
        </row>
        <row r="36">
          <cell r="AW36">
            <v>361934.36298948061</v>
          </cell>
        </row>
        <row r="38">
          <cell r="AW38">
            <v>441660.89230251912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 PRINT"/>
      <sheetName val="RAB PRINT"/>
      <sheetName val="Lingkup"/>
      <sheetName val="REK"/>
      <sheetName val="RAB CIMAHI"/>
      <sheetName val="8LT 12"/>
      <sheetName val="8LT PAK"/>
      <sheetName val="8LT SAR"/>
      <sheetName val="8LT T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RA.II.OK"/>
      <sheetName val="MRA. I.OK"/>
      <sheetName val="REKAP"/>
      <sheetName val="BAHAN"/>
      <sheetName val="ANALISA"/>
      <sheetName val="VOLUME"/>
      <sheetName val="vol struktur"/>
      <sheetName val="BO2T KUL2 ( m 1 )"/>
      <sheetName val="Sheet2"/>
      <sheetName val="Sheet3"/>
    </sheetNames>
    <sheetDataSet>
      <sheetData sheetId="0"/>
      <sheetData sheetId="1"/>
      <sheetData sheetId="2"/>
      <sheetData sheetId="3"/>
      <sheetData sheetId="4">
        <row r="6">
          <cell r="B6" t="str">
            <v>Anl. A.1</v>
          </cell>
        </row>
        <row r="41">
          <cell r="L41">
            <v>103811.6</v>
          </cell>
        </row>
        <row r="45">
          <cell r="L45">
            <v>106668.8</v>
          </cell>
        </row>
        <row r="69">
          <cell r="L69">
            <v>6331139.6500000004</v>
          </cell>
        </row>
        <row r="73">
          <cell r="L73">
            <v>6505391.2000000002</v>
          </cell>
        </row>
        <row r="84">
          <cell r="L84">
            <v>248963</v>
          </cell>
        </row>
        <row r="98">
          <cell r="L98">
            <v>91992.457500000004</v>
          </cell>
        </row>
        <row r="102">
          <cell r="L102">
            <v>94524.360000000015</v>
          </cell>
        </row>
        <row r="112">
          <cell r="L112">
            <v>132352.5</v>
          </cell>
        </row>
        <row r="116">
          <cell r="L116">
            <v>144264.22500000001</v>
          </cell>
        </row>
        <row r="120">
          <cell r="L120">
            <v>148234.80000000002</v>
          </cell>
        </row>
        <row r="130">
          <cell r="L130">
            <v>61342.5</v>
          </cell>
        </row>
        <row r="134">
          <cell r="L134">
            <v>66863.325000000012</v>
          </cell>
        </row>
        <row r="138">
          <cell r="L138">
            <v>68703.600000000006</v>
          </cell>
        </row>
        <row r="151">
          <cell r="L151">
            <v>312107.875</v>
          </cell>
        </row>
        <row r="155">
          <cell r="L155">
            <v>320698.00000000006</v>
          </cell>
        </row>
        <row r="170">
          <cell r="L170">
            <v>11174952.5</v>
          </cell>
        </row>
        <row r="174">
          <cell r="L174">
            <v>11482520.000000002</v>
          </cell>
        </row>
        <row r="189">
          <cell r="L189">
            <v>11834838.5</v>
          </cell>
        </row>
        <row r="193">
          <cell r="L193">
            <v>12160568.000000002</v>
          </cell>
        </row>
        <row r="206">
          <cell r="L206">
            <v>11068705</v>
          </cell>
        </row>
        <row r="210">
          <cell r="L210">
            <v>12064888.450000001</v>
          </cell>
        </row>
        <row r="214">
          <cell r="L214">
            <v>12396949.600000001</v>
          </cell>
        </row>
        <row r="225">
          <cell r="L225">
            <v>11160350</v>
          </cell>
        </row>
        <row r="229">
          <cell r="L229">
            <v>12164781.5</v>
          </cell>
        </row>
        <row r="233">
          <cell r="L233">
            <v>12499592.000000002</v>
          </cell>
        </row>
        <row r="250">
          <cell r="L250">
            <v>260455.50000000003</v>
          </cell>
        </row>
        <row r="254">
          <cell r="L254">
            <v>291710.16000000003</v>
          </cell>
        </row>
        <row r="266">
          <cell r="L266">
            <v>108912.5</v>
          </cell>
        </row>
        <row r="270">
          <cell r="L270">
            <v>118714.62500000001</v>
          </cell>
        </row>
        <row r="274">
          <cell r="L274">
            <v>121982.00000000001</v>
          </cell>
        </row>
        <row r="287">
          <cell r="L287">
            <v>349183.75</v>
          </cell>
        </row>
        <row r="291">
          <cell r="L291">
            <v>380610.28750000003</v>
          </cell>
        </row>
        <row r="295">
          <cell r="L295">
            <v>391085.80000000005</v>
          </cell>
        </row>
        <row r="310">
          <cell r="L310">
            <v>807858.95000000007</v>
          </cell>
        </row>
        <row r="314">
          <cell r="L314">
            <v>830093.60000000009</v>
          </cell>
        </row>
        <row r="330">
          <cell r="L330">
            <v>1074662.4710250001</v>
          </cell>
        </row>
        <row r="334">
          <cell r="L334">
            <v>1104240.3372000002</v>
          </cell>
        </row>
        <row r="344">
          <cell r="L344">
            <v>180467.5</v>
          </cell>
        </row>
        <row r="348">
          <cell r="L348">
            <v>196709.57500000001</v>
          </cell>
        </row>
        <row r="352">
          <cell r="L352">
            <v>202123.6</v>
          </cell>
        </row>
        <row r="368">
          <cell r="L368">
            <v>807989.75000000012</v>
          </cell>
        </row>
        <row r="372">
          <cell r="L372">
            <v>830228.00000000012</v>
          </cell>
        </row>
        <row r="388">
          <cell r="L388">
            <v>151081.41200000001</v>
          </cell>
        </row>
        <row r="392">
          <cell r="L392">
            <v>155239.61600000001</v>
          </cell>
        </row>
        <row r="404">
          <cell r="L404">
            <v>101081</v>
          </cell>
        </row>
        <row r="408">
          <cell r="L408">
            <v>110178.29000000001</v>
          </cell>
        </row>
        <row r="412">
          <cell r="L412">
            <v>113210.72000000002</v>
          </cell>
        </row>
        <row r="425">
          <cell r="L425">
            <v>114416.25</v>
          </cell>
        </row>
        <row r="429">
          <cell r="L429">
            <v>124713.71250000001</v>
          </cell>
        </row>
        <row r="433">
          <cell r="L433">
            <v>128146.20000000001</v>
          </cell>
        </row>
        <row r="446">
          <cell r="L446">
            <v>136355</v>
          </cell>
        </row>
        <row r="450">
          <cell r="L450">
            <v>148626.95000000001</v>
          </cell>
        </row>
        <row r="454">
          <cell r="L454">
            <v>152717.6</v>
          </cell>
        </row>
        <row r="467">
          <cell r="L467">
            <v>125056.25</v>
          </cell>
        </row>
        <row r="471">
          <cell r="L471">
            <v>136311.3125</v>
          </cell>
        </row>
        <row r="475">
          <cell r="L475">
            <v>140063</v>
          </cell>
        </row>
        <row r="488">
          <cell r="L488">
            <v>157635</v>
          </cell>
        </row>
        <row r="492">
          <cell r="L492">
            <v>171822.15000000002</v>
          </cell>
        </row>
        <row r="496">
          <cell r="L496">
            <v>176551.2</v>
          </cell>
        </row>
        <row r="507">
          <cell r="L507">
            <v>186843.75</v>
          </cell>
        </row>
        <row r="511">
          <cell r="L511">
            <v>203659.68750000003</v>
          </cell>
        </row>
        <row r="515">
          <cell r="L515">
            <v>209265.00000000003</v>
          </cell>
        </row>
        <row r="526">
          <cell r="L526">
            <v>140328.75</v>
          </cell>
        </row>
        <row r="530">
          <cell r="L530">
            <v>152958.33750000002</v>
          </cell>
        </row>
        <row r="534">
          <cell r="L534">
            <v>157168.20000000001</v>
          </cell>
        </row>
        <row r="564">
          <cell r="L564">
            <v>691173.54</v>
          </cell>
        </row>
        <row r="575">
          <cell r="L575">
            <v>694167.45000000007</v>
          </cell>
        </row>
        <row r="586">
          <cell r="L586">
            <v>708066.69000000006</v>
          </cell>
        </row>
        <row r="596">
          <cell r="L596">
            <v>1034779.2980000001</v>
          </cell>
        </row>
        <row r="600">
          <cell r="L600">
            <v>1127909.4348200001</v>
          </cell>
        </row>
        <row r="604">
          <cell r="L604">
            <v>1158952.8137600003</v>
          </cell>
        </row>
        <row r="608">
          <cell r="L608">
            <v>1179648.3997199999</v>
          </cell>
        </row>
        <row r="619">
          <cell r="L619">
            <v>1134581.5319999999</v>
          </cell>
        </row>
        <row r="623">
          <cell r="L623">
            <v>1236693.8698799999</v>
          </cell>
        </row>
        <row r="627">
          <cell r="L627">
            <v>1270731.3158400001</v>
          </cell>
        </row>
        <row r="646">
          <cell r="L646">
            <v>1204343.4764800002</v>
          </cell>
        </row>
        <row r="650">
          <cell r="L650">
            <v>1237490.5446400002</v>
          </cell>
        </row>
        <row r="665">
          <cell r="L665">
            <v>1007150.0613800001</v>
          </cell>
        </row>
        <row r="669">
          <cell r="L669">
            <v>1034869.7878400001</v>
          </cell>
        </row>
        <row r="684">
          <cell r="L684">
            <v>951430.94869999995</v>
          </cell>
        </row>
        <row r="688">
          <cell r="L688">
            <v>977617.12160000007</v>
          </cell>
        </row>
        <row r="702">
          <cell r="L702">
            <v>48189.466800000009</v>
          </cell>
        </row>
        <row r="706">
          <cell r="L706">
            <v>49515.782400000011</v>
          </cell>
        </row>
        <row r="722">
          <cell r="L722">
            <v>48321.123</v>
          </cell>
        </row>
        <row r="726">
          <cell r="L726">
            <v>52670.024070000007</v>
          </cell>
        </row>
        <row r="730">
          <cell r="L730">
            <v>54119.657760000002</v>
          </cell>
        </row>
        <row r="734">
          <cell r="L734">
            <v>55086.080219999996</v>
          </cell>
        </row>
        <row r="748">
          <cell r="L748">
            <v>48746.012000000002</v>
          </cell>
        </row>
        <row r="752">
          <cell r="L752">
            <v>55490.012000000002</v>
          </cell>
        </row>
        <row r="764">
          <cell r="L764">
            <v>166228</v>
          </cell>
        </row>
        <row r="778">
          <cell r="L778">
            <v>98744.039580000011</v>
          </cell>
        </row>
        <row r="782">
          <cell r="L782">
            <v>101461.76544000002</v>
          </cell>
        </row>
        <row r="798">
          <cell r="L798">
            <v>56918.94</v>
          </cell>
        </row>
        <row r="802">
          <cell r="L802">
            <v>62041.644600000007</v>
          </cell>
        </row>
        <row r="806">
          <cell r="L806">
            <v>63749.212800000008</v>
          </cell>
        </row>
        <row r="828">
          <cell r="L828">
            <v>135982.23496</v>
          </cell>
        </row>
        <row r="832">
          <cell r="L832">
            <v>139724.86528</v>
          </cell>
        </row>
        <row r="849">
          <cell r="L849">
            <v>126154.344</v>
          </cell>
        </row>
        <row r="853">
          <cell r="L853">
            <v>137508.23496</v>
          </cell>
        </row>
        <row r="857">
          <cell r="L857">
            <v>141292.86528</v>
          </cell>
        </row>
        <row r="870">
          <cell r="L870">
            <v>124192.344</v>
          </cell>
        </row>
        <row r="874">
          <cell r="L874">
            <v>135369.65496000001</v>
          </cell>
        </row>
        <row r="878">
          <cell r="L878">
            <v>139095.42528</v>
          </cell>
        </row>
        <row r="896">
          <cell r="L896">
            <v>132524.84400000001</v>
          </cell>
        </row>
        <row r="900">
          <cell r="L900">
            <v>144452.07996000003</v>
          </cell>
        </row>
        <row r="904">
          <cell r="L904">
            <v>148427.82528000002</v>
          </cell>
        </row>
        <row r="917">
          <cell r="L917">
            <v>129754.344</v>
          </cell>
        </row>
        <row r="921">
          <cell r="L921">
            <v>141432.23496</v>
          </cell>
        </row>
        <row r="925">
          <cell r="L925">
            <v>145324.86528</v>
          </cell>
        </row>
        <row r="929">
          <cell r="L929">
            <v>147919.95215999999</v>
          </cell>
        </row>
        <row r="944">
          <cell r="L944">
            <v>363429.34399999998</v>
          </cell>
        </row>
        <row r="948">
          <cell r="L948">
            <v>396137.98496000003</v>
          </cell>
        </row>
        <row r="952">
          <cell r="L952">
            <v>407040.86528000003</v>
          </cell>
        </row>
        <row r="965">
          <cell r="L965">
            <v>136143.23288888892</v>
          </cell>
        </row>
        <row r="969">
          <cell r="L969">
            <v>148396.12384888894</v>
          </cell>
        </row>
        <row r="973">
          <cell r="L973">
            <v>152480.42083555559</v>
          </cell>
        </row>
        <row r="996">
          <cell r="L996">
            <v>183492.92148200001</v>
          </cell>
        </row>
        <row r="1000">
          <cell r="L1000">
            <v>188543.18537600001</v>
          </cell>
        </row>
        <row r="1010">
          <cell r="L1010">
            <v>168342.1298</v>
          </cell>
        </row>
        <row r="1014">
          <cell r="L1014">
            <v>183492.92148200001</v>
          </cell>
        </row>
        <row r="1018">
          <cell r="L1018">
            <v>188543.18537600001</v>
          </cell>
        </row>
        <row r="1028">
          <cell r="L1028">
            <v>169342.1298</v>
          </cell>
        </row>
        <row r="1032">
          <cell r="L1032">
            <v>184582.92148200001</v>
          </cell>
        </row>
        <row r="1036">
          <cell r="L1036">
            <v>189663.18537600001</v>
          </cell>
        </row>
        <row r="1046">
          <cell r="L1046">
            <v>167142.1298</v>
          </cell>
        </row>
        <row r="1050">
          <cell r="L1050">
            <v>182184.92148200001</v>
          </cell>
        </row>
        <row r="1054">
          <cell r="L1054">
            <v>187199.18537600001</v>
          </cell>
        </row>
        <row r="1068">
          <cell r="L1068">
            <v>276984.25959999999</v>
          </cell>
        </row>
        <row r="1084">
          <cell r="L1084">
            <v>1152294.5900000001</v>
          </cell>
        </row>
        <row r="1088">
          <cell r="L1088">
            <v>1184009.1200000001</v>
          </cell>
        </row>
        <row r="1092">
          <cell r="L1092">
            <v>1205152.1399999999</v>
          </cell>
        </row>
        <row r="1221">
          <cell r="B1221" t="str">
            <v>10 M2 papan bekisting Lt. II</v>
          </cell>
        </row>
        <row r="1256">
          <cell r="L1256">
            <v>53642.715000000004</v>
          </cell>
        </row>
        <row r="1260">
          <cell r="L1260">
            <v>55119.12</v>
          </cell>
        </row>
        <row r="1269">
          <cell r="L1269">
            <v>66333.5</v>
          </cell>
        </row>
        <row r="1273">
          <cell r="L1273">
            <v>72303.514999999999</v>
          </cell>
        </row>
        <row r="1277">
          <cell r="L1277">
            <v>74293.52</v>
          </cell>
        </row>
        <row r="1287">
          <cell r="L1287">
            <v>58317.5</v>
          </cell>
        </row>
        <row r="1291">
          <cell r="L1291">
            <v>63566.075000000004</v>
          </cell>
        </row>
        <row r="1295">
          <cell r="L1295">
            <v>65315.600000000006</v>
          </cell>
        </row>
        <row r="1299">
          <cell r="L1299">
            <v>66481.95</v>
          </cell>
        </row>
        <row r="1311">
          <cell r="L1311">
            <v>54027.9</v>
          </cell>
        </row>
        <row r="1315">
          <cell r="L1315">
            <v>58890.411000000007</v>
          </cell>
        </row>
        <row r="1319">
          <cell r="L1319">
            <v>60511.248000000007</v>
          </cell>
        </row>
        <row r="1323">
          <cell r="L1323">
            <v>61591.805999999997</v>
          </cell>
        </row>
        <row r="1335">
          <cell r="L1335">
            <v>58140.4</v>
          </cell>
        </row>
        <row r="1339">
          <cell r="L1339">
            <v>63373.036000000007</v>
          </cell>
        </row>
        <row r="1343">
          <cell r="L1343">
            <v>65117.248000000007</v>
          </cell>
        </row>
        <row r="1356">
          <cell r="L1356">
            <v>93783.6</v>
          </cell>
        </row>
        <row r="1360">
          <cell r="L1360">
            <v>96364.800000000003</v>
          </cell>
        </row>
        <row r="1369">
          <cell r="L1369">
            <v>188300</v>
          </cell>
        </row>
        <row r="1373">
          <cell r="L1373">
            <v>205247.00000000003</v>
          </cell>
        </row>
        <row r="1377">
          <cell r="L1377">
            <v>210896.00000000003</v>
          </cell>
        </row>
        <row r="1381">
          <cell r="L1381">
            <v>214661.99999999997</v>
          </cell>
        </row>
        <row r="1395">
          <cell r="L1395">
            <v>91189.073000000004</v>
          </cell>
        </row>
        <row r="1399">
          <cell r="L1399">
            <v>93698.864000000001</v>
          </cell>
        </row>
        <row r="1413">
          <cell r="L1413">
            <v>74502.044999999998</v>
          </cell>
        </row>
        <row r="1417">
          <cell r="L1417">
            <v>76552.560000000012</v>
          </cell>
        </row>
        <row r="1431">
          <cell r="L1431">
            <v>78984.452000000005</v>
          </cell>
        </row>
        <row r="1435">
          <cell r="L1435">
            <v>81158.33600000001</v>
          </cell>
        </row>
        <row r="1444">
          <cell r="L1444">
            <v>57018.75</v>
          </cell>
        </row>
        <row r="1448">
          <cell r="L1448">
            <v>62150.437500000007</v>
          </cell>
        </row>
        <row r="1452">
          <cell r="L1452">
            <v>63861.000000000007</v>
          </cell>
        </row>
        <row r="1462">
          <cell r="L1462">
            <v>40161.520620000003</v>
          </cell>
        </row>
        <row r="1466">
          <cell r="L1466">
            <v>43776.057475800008</v>
          </cell>
        </row>
        <row r="1470">
          <cell r="L1470">
            <v>44980.903094400004</v>
          </cell>
        </row>
        <row r="1474">
          <cell r="L1474">
            <v>45784.133506799997</v>
          </cell>
        </row>
        <row r="1488">
          <cell r="L1488">
            <v>86420.650000000009</v>
          </cell>
        </row>
        <row r="1492">
          <cell r="L1492">
            <v>88799.200000000012</v>
          </cell>
        </row>
        <row r="1502">
          <cell r="L1502">
            <v>96020</v>
          </cell>
        </row>
        <row r="1506">
          <cell r="L1506">
            <v>104661.8</v>
          </cell>
        </row>
        <row r="1510">
          <cell r="L1510">
            <v>107542.40000000001</v>
          </cell>
        </row>
        <row r="1523">
          <cell r="L1523">
            <v>78467.356</v>
          </cell>
        </row>
        <row r="1527">
          <cell r="L1527">
            <v>80627.008000000002</v>
          </cell>
        </row>
        <row r="1535">
          <cell r="L1535">
            <v>392509.6</v>
          </cell>
        </row>
        <row r="1545">
          <cell r="L1545">
            <v>26685</v>
          </cell>
        </row>
        <row r="1549">
          <cell r="L1549">
            <v>29086.65</v>
          </cell>
        </row>
        <row r="1554">
          <cell r="L1554">
            <v>29887.200000000004</v>
          </cell>
        </row>
        <row r="1562">
          <cell r="L1562">
            <v>28202.5</v>
          </cell>
        </row>
        <row r="1565">
          <cell r="L1565">
            <v>30740.725000000002</v>
          </cell>
        </row>
        <row r="1569">
          <cell r="L1569">
            <v>31586.800000000003</v>
          </cell>
        </row>
        <row r="1573">
          <cell r="L1573">
            <v>32150.85</v>
          </cell>
        </row>
        <row r="1582">
          <cell r="L1582">
            <v>50047.5</v>
          </cell>
        </row>
        <row r="1586">
          <cell r="L1586">
            <v>54551.775000000001</v>
          </cell>
        </row>
        <row r="1590">
          <cell r="L1590">
            <v>56053.200000000004</v>
          </cell>
        </row>
        <row r="1594">
          <cell r="L1594">
            <v>57054.149999999994</v>
          </cell>
        </row>
        <row r="1602">
          <cell r="L1602">
            <v>11203.08</v>
          </cell>
        </row>
        <row r="1606">
          <cell r="L1606">
            <v>12211.3572</v>
          </cell>
        </row>
        <row r="1610">
          <cell r="L1610">
            <v>12547.449600000002</v>
          </cell>
        </row>
        <row r="1614">
          <cell r="L1614">
            <v>12771.511199999999</v>
          </cell>
        </row>
        <row r="1622">
          <cell r="L1622">
            <v>47722.5</v>
          </cell>
        </row>
        <row r="1626">
          <cell r="L1626">
            <v>52017.525000000001</v>
          </cell>
        </row>
        <row r="1630">
          <cell r="L1630">
            <v>53449.200000000004</v>
          </cell>
        </row>
        <row r="1634">
          <cell r="L1634">
            <v>54403.649999999994</v>
          </cell>
        </row>
        <row r="1641">
          <cell r="L1641">
            <v>47935</v>
          </cell>
        </row>
        <row r="1644">
          <cell r="L1644">
            <v>53272</v>
          </cell>
        </row>
        <row r="1648">
          <cell r="L1648">
            <v>58609</v>
          </cell>
        </row>
        <row r="1652">
          <cell r="L1652">
            <v>63946</v>
          </cell>
        </row>
        <row r="1663">
          <cell r="L1663">
            <v>115758.00000000001</v>
          </cell>
        </row>
        <row r="1667">
          <cell r="L1667">
            <v>118944.00000000001</v>
          </cell>
        </row>
        <row r="1677">
          <cell r="L1677">
            <v>6125.8</v>
          </cell>
        </row>
        <row r="1683">
          <cell r="L1683">
            <v>168600</v>
          </cell>
        </row>
        <row r="1687">
          <cell r="L1687">
            <v>183774</v>
          </cell>
        </row>
        <row r="1693">
          <cell r="L1693">
            <v>2655</v>
          </cell>
        </row>
        <row r="1697">
          <cell r="L1697">
            <v>2893.9500000000003</v>
          </cell>
        </row>
        <row r="1703">
          <cell r="L1703">
            <v>10620</v>
          </cell>
        </row>
        <row r="1707">
          <cell r="L1707">
            <v>11575.800000000001</v>
          </cell>
        </row>
        <row r="1713">
          <cell r="L1713">
            <v>1620</v>
          </cell>
        </row>
        <row r="1726">
          <cell r="L1726">
            <v>3120</v>
          </cell>
        </row>
        <row r="1739">
          <cell r="L1739">
            <v>15638.775000000001</v>
          </cell>
        </row>
        <row r="1743">
          <cell r="L1743">
            <v>16069.2</v>
          </cell>
        </row>
        <row r="1751">
          <cell r="L1751">
            <v>15612</v>
          </cell>
        </row>
        <row r="1755">
          <cell r="L1755">
            <v>17017.080000000002</v>
          </cell>
        </row>
        <row r="1759">
          <cell r="L1759">
            <v>17485.440000000002</v>
          </cell>
        </row>
        <row r="1767">
          <cell r="L1767">
            <v>711600</v>
          </cell>
        </row>
        <row r="1828">
          <cell r="L1828">
            <v>6894500</v>
          </cell>
        </row>
        <row r="1834">
          <cell r="J1834">
            <v>1838.5333333333335</v>
          </cell>
        </row>
      </sheetData>
      <sheetData sheetId="5"/>
      <sheetData sheetId="6"/>
      <sheetData sheetId="7"/>
      <sheetData sheetId="8"/>
      <sheetData sheetId="9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 SATUAN BAHAN"/>
      <sheetName val="ANALISA"/>
      <sheetName val="RAB"/>
      <sheetName val="REKAP"/>
    </sheetNames>
    <sheetDataSet>
      <sheetData sheetId="0"/>
      <sheetData sheetId="1">
        <row r="14">
          <cell r="L14">
            <v>22500</v>
          </cell>
        </row>
        <row r="26">
          <cell r="L26">
            <v>6750</v>
          </cell>
        </row>
        <row r="106">
          <cell r="L106">
            <v>602975</v>
          </cell>
        </row>
        <row r="145">
          <cell r="L145">
            <v>2395843.5</v>
          </cell>
        </row>
        <row r="167">
          <cell r="L167">
            <v>3329806.75</v>
          </cell>
        </row>
        <row r="189">
          <cell r="L189">
            <v>2667696.75</v>
          </cell>
        </row>
        <row r="211">
          <cell r="L211">
            <v>3064800</v>
          </cell>
        </row>
        <row r="371">
          <cell r="L371">
            <v>424002.5</v>
          </cell>
        </row>
        <row r="379">
          <cell r="L379">
            <v>355808.75</v>
          </cell>
        </row>
        <row r="406">
          <cell r="L406">
            <v>63680.5</v>
          </cell>
        </row>
        <row r="415">
          <cell r="L415">
            <v>78683.75</v>
          </cell>
        </row>
        <row r="473">
          <cell r="L473">
            <v>145900</v>
          </cell>
        </row>
        <row r="680">
          <cell r="L680">
            <v>704960</v>
          </cell>
        </row>
        <row r="689">
          <cell r="L689">
            <v>26457.5</v>
          </cell>
        </row>
        <row r="699">
          <cell r="L699">
            <v>27457.5</v>
          </cell>
        </row>
        <row r="713">
          <cell r="L713">
            <v>17350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4"/>
      <sheetName val="ASIAN"/>
      <sheetName val="Rekap"/>
      <sheetName val="BoQ"/>
      <sheetName val="HARGA DAN UPAH"/>
      <sheetName val="HARGA LOKASI"/>
      <sheetName val="Analisa"/>
      <sheetName val="Pnawaran"/>
      <sheetName val="T.SCH"/>
      <sheetName val="Volume"/>
      <sheetName val="anl-gedung-lama"/>
      <sheetName val="Rab-1"/>
      <sheetName val="Rek-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Volume"/>
      <sheetName val="RIN"/>
      <sheetName val="Cover RAB"/>
      <sheetName val="Analisa"/>
      <sheetName val="Rekap"/>
      <sheetName val="RAB "/>
      <sheetName val="sni"/>
      <sheetName val="U&amp;B"/>
    </sheetNames>
    <sheetDataSet>
      <sheetData sheetId="0">
        <row r="2">
          <cell r="E2" t="str">
            <v>KEMENTERIAN KELAUTAN DAN PERIKANAN</v>
          </cell>
        </row>
        <row r="4">
          <cell r="A4" t="str">
            <v>SATUAN KERJA</v>
          </cell>
          <cell r="E4" t="str">
            <v>PELABUHAN PERIKANAN SAMUDERA BELAWAN</v>
          </cell>
        </row>
        <row r="12">
          <cell r="A12" t="str">
            <v>T. A.</v>
          </cell>
          <cell r="E12">
            <v>2011</v>
          </cell>
        </row>
        <row r="16">
          <cell r="E16" t="str">
            <v>Medan,    Maret 2011</v>
          </cell>
        </row>
        <row r="18">
          <cell r="E18" t="str">
            <v>CV. ARISPA UTAMA</v>
          </cell>
        </row>
        <row r="20">
          <cell r="A20" t="str">
            <v>Disetujui Oleh :</v>
          </cell>
          <cell r="E20" t="str">
            <v>Ir. HASOLOAN PASARIBU</v>
          </cell>
        </row>
        <row r="22">
          <cell r="E22" t="str">
            <v xml:space="preserve">Direktur </v>
          </cell>
        </row>
        <row r="24">
          <cell r="A24" t="str">
            <v>Dibuat Oleh :</v>
          </cell>
        </row>
        <row r="28">
          <cell r="B28" t="str">
            <v>OH</v>
          </cell>
        </row>
        <row r="29">
          <cell r="B29" t="str">
            <v>M³</v>
          </cell>
        </row>
        <row r="30">
          <cell r="B30" t="str">
            <v>M²</v>
          </cell>
        </row>
        <row r="31">
          <cell r="B31" t="str">
            <v>M'</v>
          </cell>
        </row>
        <row r="32">
          <cell r="B32" t="str">
            <v>Zak</v>
          </cell>
        </row>
        <row r="33">
          <cell r="B33" t="str">
            <v>Kg</v>
          </cell>
        </row>
        <row r="34">
          <cell r="B34" t="str">
            <v>Btg</v>
          </cell>
        </row>
        <row r="35">
          <cell r="B35" t="str">
            <v>Lbr</v>
          </cell>
        </row>
        <row r="36">
          <cell r="B36" t="str">
            <v>Bh</v>
          </cell>
        </row>
        <row r="38">
          <cell r="B38" t="str">
            <v>Rol</v>
          </cell>
        </row>
        <row r="39">
          <cell r="B39" t="str">
            <v>Set</v>
          </cell>
        </row>
        <row r="40">
          <cell r="B40" t="str">
            <v>Unit</v>
          </cell>
        </row>
        <row r="41">
          <cell r="B41" t="str">
            <v>Ttk</v>
          </cell>
        </row>
        <row r="42">
          <cell r="B42" t="str">
            <v>Ltr</v>
          </cell>
        </row>
        <row r="43">
          <cell r="B43" t="str">
            <v>Ls</v>
          </cell>
        </row>
        <row r="44">
          <cell r="B44" t="str">
            <v>Upah+bahan</v>
          </cell>
        </row>
        <row r="45">
          <cell r="B45" t="str">
            <v>Upah</v>
          </cell>
        </row>
        <row r="46">
          <cell r="B46" t="str">
            <v>Bahan</v>
          </cell>
        </row>
        <row r="52">
          <cell r="B52" t="str">
            <v>( Rp )</v>
          </cell>
        </row>
        <row r="53">
          <cell r="B53" t="str">
            <v>Harga</v>
          </cell>
        </row>
        <row r="54">
          <cell r="B54" t="str">
            <v>Satuan</v>
          </cell>
        </row>
        <row r="55">
          <cell r="B55" t="str">
            <v>Jumlah</v>
          </cell>
        </row>
        <row r="58">
          <cell r="B58" t="str">
            <v>Uraian</v>
          </cell>
        </row>
        <row r="59">
          <cell r="B59" t="str">
            <v>Stn.</v>
          </cell>
        </row>
        <row r="61">
          <cell r="B61" t="str">
            <v>No.</v>
          </cell>
        </row>
        <row r="63">
          <cell r="B63" t="str">
            <v>Koef.</v>
          </cell>
        </row>
        <row r="64">
          <cell r="B64" t="str">
            <v>Jumlah</v>
          </cell>
        </row>
        <row r="65">
          <cell r="B65" t="str">
            <v>Jumlah ( 1 )</v>
          </cell>
        </row>
        <row r="66">
          <cell r="B66" t="str">
            <v>Jumlah ( 2 )</v>
          </cell>
        </row>
        <row r="67">
          <cell r="B67" t="str">
            <v>Jumlah ( 1 ) + ( 2 )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>
        <row r="16">
          <cell r="L16">
            <v>0</v>
          </cell>
        </row>
      </sheetData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UPAH"/>
    </sheetNames>
    <sheetDataSet>
      <sheetData sheetId="0"/>
      <sheetData sheetId="1"/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QUARY"/>
      <sheetName val="BAHAN"/>
      <sheetName val="UPAH"/>
      <sheetName val="4-Basic Price-Upah"/>
    </sheetNames>
    <sheetDataSet>
      <sheetData sheetId="0" refreshError="1"/>
      <sheetData sheetId="1" refreshError="1"/>
      <sheetData sheetId="2" refreshError="1">
        <row r="22">
          <cell r="L22">
            <v>34666</v>
          </cell>
        </row>
        <row r="55">
          <cell r="L55">
            <v>153694</v>
          </cell>
        </row>
        <row r="68">
          <cell r="L68">
            <v>4851660</v>
          </cell>
        </row>
        <row r="111">
          <cell r="L111">
            <v>143824.6</v>
          </cell>
        </row>
        <row r="123">
          <cell r="L123">
            <v>109817.60000000001</v>
          </cell>
        </row>
        <row r="242">
          <cell r="L242">
            <v>60418</v>
          </cell>
        </row>
        <row r="321">
          <cell r="L321">
            <v>4847563.7745139487</v>
          </cell>
        </row>
      </sheetData>
      <sheetData sheetId="3" refreshError="1">
        <row r="216">
          <cell r="Q216">
            <v>62192.746151996158</v>
          </cell>
        </row>
        <row r="362">
          <cell r="Q362">
            <v>34835.731866281865</v>
          </cell>
        </row>
      </sheetData>
      <sheetData sheetId="4" refreshError="1">
        <row r="43">
          <cell r="L43">
            <v>57800</v>
          </cell>
        </row>
      </sheetData>
      <sheetData sheetId="5" refreshError="1"/>
      <sheetData sheetId="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 Out Hrg Dpu '12!!!!"/>
      <sheetName val="Harga Satuan (2)"/>
      <sheetName val="Basic Price"/>
      <sheetName val="Print Out Upah"/>
      <sheetName val="Print Out Bahan"/>
      <sheetName val="Hrg Dpu '12 YG DIPAKAI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PL"/>
      <sheetName val="FF"/>
      <sheetName val="AC"/>
      <sheetName val="ELK"/>
      <sheetName val="FA"/>
      <sheetName val="SS"/>
      <sheetName val="CCTV"/>
      <sheetName val="MATV"/>
      <sheetName val="TELP"/>
      <sheetName val="LIFT"/>
      <sheetName val="ACD"/>
      <sheetName val="DATA"/>
      <sheetName val="HBU MEK"/>
      <sheetName val="HBU EL"/>
      <sheetName val="TRAY"/>
      <sheetName val="Rek EL"/>
      <sheetName val="Upah"/>
      <sheetName val="AHS TRAFO"/>
      <sheetName val="AHS PANEL"/>
      <sheetName val="AHS LIFT"/>
      <sheetName val="AHS  INS"/>
      <sheetName val="AHS FA"/>
      <sheetName val="AHS SS"/>
      <sheetName val="AHS 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">
          <cell r="C6" t="str">
            <v xml:space="preserve">Pekerja </v>
          </cell>
          <cell r="D6" t="str">
            <v>/Hari</v>
          </cell>
          <cell r="E6">
            <v>70000</v>
          </cell>
        </row>
        <row r="7">
          <cell r="C7" t="str">
            <v>Tukang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140000</v>
          </cell>
        </row>
        <row r="12">
          <cell r="C12" t="str">
            <v>Nama Bahan / Material</v>
          </cell>
          <cell r="D12" t="str">
            <v>Sat.</v>
          </cell>
          <cell r="E12" t="str">
            <v>Harga Satuan (Rp)</v>
          </cell>
          <cell r="F12" t="str">
            <v>Sat.</v>
          </cell>
          <cell r="G12" t="str">
            <v>Analisa Harga (Rp)</v>
          </cell>
        </row>
        <row r="13">
          <cell r="C13" t="str">
            <v>BAHAN  PIPA BESI Spindo BSP SCH.40 Hitam</v>
          </cell>
        </row>
        <row r="14">
          <cell r="C14" t="str">
            <v xml:space="preserve">Pipa BSP sch. 40  16" (350 mm) </v>
          </cell>
          <cell r="D14" t="str">
            <v>m</v>
          </cell>
          <cell r="E14">
            <v>3193622.25</v>
          </cell>
          <cell r="F14" t="str">
            <v>m</v>
          </cell>
          <cell r="G14">
            <v>2798651.0395276193</v>
          </cell>
        </row>
        <row r="15">
          <cell r="F15">
            <v>8.651382784080841E-2</v>
          </cell>
          <cell r="G15">
            <v>3496081.6565523809</v>
          </cell>
        </row>
        <row r="17">
          <cell r="E17">
            <v>2904748.5</v>
          </cell>
          <cell r="F17">
            <v>1.6700896742662835E-3</v>
          </cell>
          <cell r="G17">
            <v>4851.1904761904752</v>
          </cell>
        </row>
        <row r="18">
          <cell r="E18" t="str">
            <v>jml</v>
          </cell>
          <cell r="F18">
            <v>8.8183917515074692E-2</v>
          </cell>
        </row>
        <row r="21">
          <cell r="C21" t="str">
            <v xml:space="preserve">Pipa BSP sch. 40  12" (300 mm) </v>
          </cell>
          <cell r="D21" t="str">
            <v>m</v>
          </cell>
          <cell r="E21">
            <v>2574748.5</v>
          </cell>
          <cell r="F21" t="str">
            <v>m</v>
          </cell>
          <cell r="G21">
            <v>2269084.8629609523</v>
          </cell>
        </row>
        <row r="22">
          <cell r="F22">
            <v>9.1518734436291105E-2</v>
          </cell>
          <cell r="G22">
            <v>2834123.9358440475</v>
          </cell>
        </row>
        <row r="24">
          <cell r="E24">
            <v>2285874.75</v>
          </cell>
          <cell r="F24">
            <v>2.1222468449727944E-3</v>
          </cell>
          <cell r="G24">
            <v>4851.1904761904752</v>
          </cell>
        </row>
        <row r="25">
          <cell r="E25" t="str">
            <v>jml</v>
          </cell>
          <cell r="F25">
            <v>9.3640981281263899E-2</v>
          </cell>
        </row>
        <row r="28">
          <cell r="C28" t="str">
            <v xml:space="preserve">Pipa BSP sch. 40  10" (250 mm) </v>
          </cell>
          <cell r="D28" t="str">
            <v>m</v>
          </cell>
          <cell r="E28">
            <v>1955874.75</v>
          </cell>
          <cell r="F28" t="str">
            <v>m</v>
          </cell>
          <cell r="G28">
            <v>1739736.5197276191</v>
          </cell>
        </row>
        <row r="29">
          <cell r="F29">
            <v>9.9686944474733141E-2</v>
          </cell>
          <cell r="G29">
            <v>2172438.506802381</v>
          </cell>
        </row>
        <row r="31">
          <cell r="E31">
            <v>1720292.25</v>
          </cell>
          <cell r="F31">
            <v>2.8199804284362003E-3</v>
          </cell>
          <cell r="G31">
            <v>4851.1904761904752</v>
          </cell>
        </row>
        <row r="32">
          <cell r="E32" t="str">
            <v>jml</v>
          </cell>
          <cell r="F32">
            <v>0.10250692490316934</v>
          </cell>
        </row>
        <row r="35">
          <cell r="C35" t="str">
            <v xml:space="preserve">Pipa BSP sch. 40  8" (200 mm) </v>
          </cell>
          <cell r="D35" t="str">
            <v>m</v>
          </cell>
          <cell r="E35">
            <v>1390292.25</v>
          </cell>
          <cell r="F35" t="str">
            <v>m</v>
          </cell>
          <cell r="G35">
            <v>1253025.4397942859</v>
          </cell>
        </row>
        <row r="36">
          <cell r="F36">
            <v>0.11109455899993259</v>
          </cell>
          <cell r="G36">
            <v>1564049.6568857143</v>
          </cell>
        </row>
        <row r="38">
          <cell r="E38">
            <v>1264971</v>
          </cell>
          <cell r="F38">
            <v>3.8350211002390372E-3</v>
          </cell>
          <cell r="G38">
            <v>4851.1904761904752</v>
          </cell>
        </row>
        <row r="39">
          <cell r="E39" t="str">
            <v>jml</v>
          </cell>
          <cell r="F39">
            <v>0.11492958010017162</v>
          </cell>
        </row>
        <row r="42">
          <cell r="C42" t="str">
            <v xml:space="preserve">Pipa BSP sch. 40  6" (150 mm) </v>
          </cell>
          <cell r="D42" t="str">
            <v>m</v>
          </cell>
          <cell r="E42">
            <v>934971</v>
          </cell>
          <cell r="F42" t="str">
            <v>m</v>
          </cell>
          <cell r="G42">
            <v>884428.60438095243</v>
          </cell>
        </row>
        <row r="43">
          <cell r="F43">
            <v>0.15257143246314198</v>
          </cell>
          <cell r="G43">
            <v>1103303.6126190475</v>
          </cell>
        </row>
        <row r="45">
          <cell r="E45">
            <v>1050186</v>
          </cell>
          <cell r="F45">
            <v>4.619363118714661E-3</v>
          </cell>
          <cell r="G45">
            <v>4851.1904761904752</v>
          </cell>
        </row>
        <row r="46">
          <cell r="E46" t="str">
            <v>jml</v>
          </cell>
          <cell r="F46">
            <v>0.15719079558185664</v>
          </cell>
        </row>
        <row r="49">
          <cell r="C49" t="str">
            <v xml:space="preserve">Pipa BSP sch. 40  5" (125 mm) </v>
          </cell>
          <cell r="D49" t="str">
            <v>m</v>
          </cell>
          <cell r="E49">
            <v>720186</v>
          </cell>
          <cell r="F49" t="str">
            <v>m</v>
          </cell>
          <cell r="G49">
            <v>690261.31771428569</v>
          </cell>
        </row>
        <row r="50">
          <cell r="F50">
            <v>0.16315291764761153</v>
          </cell>
          <cell r="G50">
            <v>860594.50428571424</v>
          </cell>
        </row>
        <row r="52">
          <cell r="E52">
            <v>665000</v>
          </cell>
          <cell r="F52">
            <v>7.2950232724668801E-3</v>
          </cell>
          <cell r="G52">
            <v>4851.1904761904752</v>
          </cell>
        </row>
        <row r="53">
          <cell r="E53" t="str">
            <v>jml</v>
          </cell>
          <cell r="F53">
            <v>0.17044794092007842</v>
          </cell>
        </row>
        <row r="56">
          <cell r="C56" t="str">
            <v xml:space="preserve">Pipa BSP sch. 40  4" (100 mm) </v>
          </cell>
          <cell r="D56" t="str">
            <v>m</v>
          </cell>
          <cell r="E56">
            <v>335000</v>
          </cell>
          <cell r="F56" t="str">
            <v>m</v>
          </cell>
          <cell r="G56">
            <v>351052.89904761908</v>
          </cell>
        </row>
        <row r="57">
          <cell r="F57">
            <v>0.2326791302117448</v>
          </cell>
          <cell r="G57">
            <v>436583.98095238098</v>
          </cell>
        </row>
        <row r="59">
          <cell r="E59">
            <v>615000</v>
          </cell>
          <cell r="F59">
            <v>7.8881145954316674E-3</v>
          </cell>
          <cell r="G59">
            <v>4851.1904761904752</v>
          </cell>
        </row>
        <row r="60">
          <cell r="E60" t="str">
            <v>jml</v>
          </cell>
          <cell r="F60">
            <v>0.24056724480717648</v>
          </cell>
        </row>
        <row r="63">
          <cell r="C63" t="str">
            <v xml:space="preserve">Pipa BSP sch. 40  3" (80 mm) </v>
          </cell>
          <cell r="D63" t="str">
            <v>m</v>
          </cell>
          <cell r="E63">
            <v>285000</v>
          </cell>
          <cell r="F63" t="str">
            <v>m</v>
          </cell>
          <cell r="G63">
            <v>309452.89904761908</v>
          </cell>
        </row>
        <row r="64">
          <cell r="F64">
            <v>0.25893949276247008</v>
          </cell>
          <cell r="G64">
            <v>384583.98095238098</v>
          </cell>
        </row>
        <row r="66">
          <cell r="E66">
            <v>525000</v>
          </cell>
          <cell r="F66">
            <v>9.2403628117913809E-3</v>
          </cell>
          <cell r="G66">
            <v>4851.1904761904752</v>
          </cell>
        </row>
        <row r="67">
          <cell r="E67" t="str">
            <v>jml</v>
          </cell>
          <cell r="F67">
            <v>0.26817985557426144</v>
          </cell>
        </row>
        <row r="70">
          <cell r="C70" t="str">
            <v xml:space="preserve">Pipa BSP sch. 40  2,5" (65 mm) </v>
          </cell>
          <cell r="D70" t="str">
            <v>m</v>
          </cell>
          <cell r="E70">
            <v>195000</v>
          </cell>
          <cell r="F70" t="str">
            <v>m</v>
          </cell>
          <cell r="G70">
            <v>234572.89904761908</v>
          </cell>
        </row>
        <row r="71">
          <cell r="F71">
            <v>0.32986001716736635</v>
          </cell>
          <cell r="G71">
            <v>290983.98095238098</v>
          </cell>
        </row>
        <row r="73">
          <cell r="E73">
            <v>466000</v>
          </cell>
          <cell r="F73">
            <v>1.0410279991825054E-2</v>
          </cell>
          <cell r="G73">
            <v>4851.1904761904752</v>
          </cell>
        </row>
        <row r="74">
          <cell r="E74" t="str">
            <v>jml</v>
          </cell>
          <cell r="F74">
            <v>0.34027029715919138</v>
          </cell>
        </row>
        <row r="77">
          <cell r="C77" t="str">
            <v xml:space="preserve">Pipa BSP sch. 40  2" (50 mm) </v>
          </cell>
          <cell r="D77" t="str">
            <v>m</v>
          </cell>
          <cell r="E77">
            <v>136000</v>
          </cell>
          <cell r="F77" t="str">
            <v>m</v>
          </cell>
          <cell r="G77">
            <v>185484.89904761908</v>
          </cell>
        </row>
        <row r="78">
          <cell r="F78">
            <v>0.40772736612295102</v>
          </cell>
          <cell r="G78">
            <v>229623.98095238098</v>
          </cell>
        </row>
        <row r="80">
          <cell r="E80">
            <v>398000</v>
          </cell>
          <cell r="F80">
            <v>1.218892079444843E-2</v>
          </cell>
          <cell r="G80">
            <v>4851.1904761904752</v>
          </cell>
        </row>
        <row r="81">
          <cell r="E81" t="str">
            <v>jml</v>
          </cell>
          <cell r="F81">
            <v>0.41991628691739946</v>
          </cell>
        </row>
        <row r="84">
          <cell r="C84" t="str">
            <v xml:space="preserve">Pipa BSP sch. 40  1 1/2" (40 mm) </v>
          </cell>
          <cell r="D84" t="str">
            <v>m</v>
          </cell>
          <cell r="E84">
            <v>68000</v>
          </cell>
          <cell r="F84" t="str">
            <v>m</v>
          </cell>
          <cell r="G84">
            <v>94709.065714285724</v>
          </cell>
        </row>
        <row r="85">
          <cell r="F85">
            <v>0.41457126584789261</v>
          </cell>
          <cell r="G85">
            <v>116154.1892857143</v>
          </cell>
        </row>
        <row r="87">
          <cell r="E87">
            <v>383000</v>
          </cell>
          <cell r="F87">
            <v>1.26662936715156E-2</v>
          </cell>
          <cell r="G87">
            <v>4851.1904761904752</v>
          </cell>
        </row>
        <row r="88">
          <cell r="E88" t="str">
            <v>jml</v>
          </cell>
          <cell r="F88">
            <v>0.42723755951940823</v>
          </cell>
        </row>
        <row r="91">
          <cell r="C91" t="str">
            <v xml:space="preserve">Pipa BSP sch. 40  1 1/4" (32 mm) </v>
          </cell>
          <cell r="D91" t="str">
            <v>m</v>
          </cell>
          <cell r="E91">
            <v>53000</v>
          </cell>
          <cell r="F91" t="str">
            <v>m</v>
          </cell>
          <cell r="G91">
            <v>82229.065714285724</v>
          </cell>
        </row>
        <row r="92">
          <cell r="F92">
            <v>0.47292101526067698</v>
          </cell>
          <cell r="G92">
            <v>100554.1892857143</v>
          </cell>
        </row>
        <row r="94">
          <cell r="E94">
            <v>375000</v>
          </cell>
          <cell r="F94">
            <v>1.2936507936507934E-2</v>
          </cell>
          <cell r="G94">
            <v>4851.1904761904752</v>
          </cell>
        </row>
        <row r="95">
          <cell r="E95" t="str">
            <v>jml</v>
          </cell>
          <cell r="F95">
            <v>0.48585752319718489</v>
          </cell>
        </row>
        <row r="98">
          <cell r="C98" t="str">
            <v xml:space="preserve">Pipa BSP sch. 40  1" (25 mm) </v>
          </cell>
          <cell r="D98" t="str">
            <v>m</v>
          </cell>
          <cell r="E98">
            <v>45000</v>
          </cell>
          <cell r="F98" t="str">
            <v>m</v>
          </cell>
          <cell r="G98">
            <v>75573.065714285724</v>
          </cell>
        </row>
        <row r="99">
          <cell r="F99">
            <v>0.51211150281157369</v>
          </cell>
          <cell r="G99">
            <v>92234.189285714296</v>
          </cell>
        </row>
        <row r="101">
          <cell r="E101">
            <v>372000</v>
          </cell>
          <cell r="F101">
            <v>1.3040834613415256E-2</v>
          </cell>
          <cell r="G101">
            <v>4851.1904761904752</v>
          </cell>
        </row>
        <row r="102">
          <cell r="E102" t="str">
            <v>jml</v>
          </cell>
          <cell r="F102">
            <v>0.5251523374249889</v>
          </cell>
        </row>
        <row r="105">
          <cell r="C105" t="str">
            <v xml:space="preserve">Pipa BSP sch. 40  3/4" (20 mm) </v>
          </cell>
          <cell r="D105" t="str">
            <v>m</v>
          </cell>
          <cell r="E105">
            <v>42000</v>
          </cell>
          <cell r="F105" t="str">
            <v>m</v>
          </cell>
          <cell r="G105">
            <v>73077.065714285724</v>
          </cell>
        </row>
        <row r="106">
          <cell r="F106">
            <v>0.52869458459256913</v>
          </cell>
          <cell r="G106">
            <v>89114.189285714296</v>
          </cell>
        </row>
        <row r="108">
          <cell r="E108">
            <v>330000</v>
          </cell>
          <cell r="F108">
            <v>1.4700577200577198E-2</v>
          </cell>
          <cell r="G108">
            <v>4851.1904761904752</v>
          </cell>
        </row>
        <row r="109">
          <cell r="E109" t="str">
            <v>jml</v>
          </cell>
          <cell r="F109">
            <v>0.54339516179314629</v>
          </cell>
        </row>
        <row r="112">
          <cell r="C112" t="str">
            <v xml:space="preserve">Pipa BSP sch. 40  1/2" (15 mm) </v>
          </cell>
          <cell r="D112" t="str">
            <v>m</v>
          </cell>
          <cell r="F112" t="str">
            <v>m</v>
          </cell>
          <cell r="G112">
            <v>38133.065714285716</v>
          </cell>
        </row>
        <row r="113">
          <cell r="F113">
            <v>1</v>
          </cell>
          <cell r="G113">
            <v>45434.189285714288</v>
          </cell>
        </row>
        <row r="115">
          <cell r="E115">
            <v>14752042.308333334</v>
          </cell>
          <cell r="F115">
            <v>3.2884873665594552E-4</v>
          </cell>
          <cell r="G115">
            <v>4851.1904761904752</v>
          </cell>
        </row>
        <row r="116">
          <cell r="E116" t="str">
            <v>jml</v>
          </cell>
          <cell r="F116">
            <v>1.000328848736656</v>
          </cell>
        </row>
        <row r="119">
          <cell r="C119" t="str">
            <v>BAHAN  PIPA BESI Spindo SCH.40 Galvanis</v>
          </cell>
        </row>
        <row r="120">
          <cell r="C120" t="str">
            <v xml:space="preserve">Pipa Galvanis sch. 40  16" (350 mm) </v>
          </cell>
          <cell r="D120" t="str">
            <v>m</v>
          </cell>
          <cell r="E120">
            <v>2408281</v>
          </cell>
          <cell r="F120" t="str">
            <v>m</v>
          </cell>
          <cell r="G120">
            <v>2170315.2122276193</v>
          </cell>
        </row>
        <row r="121">
          <cell r="F121">
            <v>0.11155241290076545</v>
          </cell>
          <cell r="G121">
            <v>2710661.8724273811</v>
          </cell>
        </row>
        <row r="123">
          <cell r="E123">
            <v>1837078</v>
          </cell>
          <cell r="F123">
            <v>2.6407101256399976E-3</v>
          </cell>
          <cell r="G123">
            <v>4851.1904761904752</v>
          </cell>
        </row>
        <row r="124">
          <cell r="E124" t="str">
            <v>jml</v>
          </cell>
          <cell r="F124">
            <v>0.11419312302640545</v>
          </cell>
        </row>
        <row r="127">
          <cell r="C127" t="str">
            <v xml:space="preserve">Pipa Galvanis sch. 40  12" (300 mm) </v>
          </cell>
          <cell r="D127" t="str">
            <v>m</v>
          </cell>
          <cell r="E127">
            <v>1507078</v>
          </cell>
          <cell r="F127" t="str">
            <v>m</v>
          </cell>
          <cell r="G127">
            <v>1414863.0493209525</v>
          </cell>
        </row>
        <row r="128">
          <cell r="F128">
            <v>0.14678243709150263</v>
          </cell>
          <cell r="G128">
            <v>1766346.6687940476</v>
          </cell>
        </row>
        <row r="130">
          <cell r="E130">
            <v>1540870.1666666667</v>
          </cell>
          <cell r="F130">
            <v>3.1483447347708453E-3</v>
          </cell>
          <cell r="G130">
            <v>4851.1904761904752</v>
          </cell>
        </row>
        <row r="131">
          <cell r="E131" t="str">
            <v>jml</v>
          </cell>
          <cell r="F131">
            <v>0.14993078182627348</v>
          </cell>
        </row>
        <row r="134">
          <cell r="C134" t="str">
            <v xml:space="preserve">Pipa Galvanis sch. 40  10" (250 mm) </v>
          </cell>
          <cell r="D134" t="str">
            <v>m</v>
          </cell>
          <cell r="E134">
            <v>1210870.1666666667</v>
          </cell>
          <cell r="F134" t="str">
            <v>m</v>
          </cell>
          <cell r="G134">
            <v>1143673.2526942859</v>
          </cell>
        </row>
        <row r="135">
          <cell r="F135">
            <v>0.15167115784152607</v>
          </cell>
          <cell r="G135">
            <v>1427359.4230107144</v>
          </cell>
        </row>
        <row r="137">
          <cell r="E137">
            <v>998500</v>
          </cell>
          <cell r="F137">
            <v>4.8584781934806962E-3</v>
          </cell>
          <cell r="G137">
            <v>4851.1904761904752</v>
          </cell>
        </row>
        <row r="138">
          <cell r="E138" t="str">
            <v>jml</v>
          </cell>
          <cell r="F138">
            <v>0.15652963603500678</v>
          </cell>
        </row>
        <row r="141">
          <cell r="C141" t="str">
            <v xml:space="preserve">Pipa Galvanis sch. 40  8" (200 mm) </v>
          </cell>
          <cell r="D141" t="str">
            <v>m</v>
          </cell>
          <cell r="E141">
            <v>668500</v>
          </cell>
          <cell r="F141" t="str">
            <v>m</v>
          </cell>
          <cell r="G141">
            <v>675533.89641428576</v>
          </cell>
        </row>
        <row r="142">
          <cell r="F142">
            <v>0.20623162453602872</v>
          </cell>
          <cell r="G142">
            <v>842185.2276607143</v>
          </cell>
        </row>
        <row r="144">
          <cell r="E144">
            <v>764666.66666666674</v>
          </cell>
          <cell r="F144">
            <v>6.3441898119317459E-3</v>
          </cell>
          <cell r="G144">
            <v>4851.1904761904752</v>
          </cell>
        </row>
        <row r="145">
          <cell r="E145" t="str">
            <v>jml</v>
          </cell>
          <cell r="F145">
            <v>0.21257581434796047</v>
          </cell>
        </row>
        <row r="148">
          <cell r="C148" t="str">
            <v xml:space="preserve">Pipa Galvanis sch. 40  6" (150 mm) </v>
          </cell>
          <cell r="D148" t="str">
            <v>m</v>
          </cell>
          <cell r="E148">
            <v>434666.66666666669</v>
          </cell>
          <cell r="F148" t="str">
            <v>m</v>
          </cell>
          <cell r="G148">
            <v>468175.39904761914</v>
          </cell>
        </row>
        <row r="149">
          <cell r="F149">
            <v>0.25441461358466011</v>
          </cell>
          <cell r="G149">
            <v>582987.10595238104</v>
          </cell>
        </row>
        <row r="151">
          <cell r="E151">
            <v>666333.33333333326</v>
          </cell>
          <cell r="F151">
            <v>7.2804259272493382E-3</v>
          </cell>
          <cell r="G151">
            <v>4851.1904761904752</v>
          </cell>
        </row>
        <row r="152">
          <cell r="E152" t="str">
            <v>jml</v>
          </cell>
          <cell r="F152">
            <v>0.26169503951190942</v>
          </cell>
        </row>
        <row r="155">
          <cell r="C155" t="str">
            <v xml:space="preserve">Pipa Galvanis sch. 40  5" (125 mm) </v>
          </cell>
          <cell r="D155" t="str">
            <v>m</v>
          </cell>
          <cell r="E155">
            <v>336333.33333333331</v>
          </cell>
          <cell r="F155" t="str">
            <v>m</v>
          </cell>
          <cell r="G155">
            <v>370895.89904761908</v>
          </cell>
        </row>
        <row r="156">
          <cell r="F156">
            <v>0.2710397117862553</v>
          </cell>
          <cell r="G156">
            <v>461387.73095238098</v>
          </cell>
        </row>
        <row r="158">
          <cell r="E158">
            <v>578500</v>
          </cell>
          <cell r="F158">
            <v>8.3858089476066995E-3</v>
          </cell>
          <cell r="G158">
            <v>4851.1904761904752</v>
          </cell>
        </row>
        <row r="159">
          <cell r="E159" t="str">
            <v>jml</v>
          </cell>
          <cell r="F159">
            <v>0.27942552073386201</v>
          </cell>
        </row>
        <row r="162">
          <cell r="C162" t="str">
            <v xml:space="preserve">Pipa Galvanis sch. 40  4" (100 mm) </v>
          </cell>
          <cell r="D162" t="str">
            <v>m</v>
          </cell>
          <cell r="E162">
            <v>248500</v>
          </cell>
          <cell r="F162" t="str">
            <v>m</v>
          </cell>
          <cell r="G162">
            <v>279084.89904761908</v>
          </cell>
        </row>
        <row r="163">
          <cell r="F163">
            <v>0.28308480181543239</v>
          </cell>
          <cell r="G163">
            <v>346623.98095238098</v>
          </cell>
        </row>
        <row r="165">
          <cell r="E165">
            <v>504833.33333333337</v>
          </cell>
          <cell r="F165">
            <v>9.6094892232231263E-3</v>
          </cell>
          <cell r="G165">
            <v>4851.1904761904752</v>
          </cell>
        </row>
        <row r="166">
          <cell r="E166" t="str">
            <v>jml</v>
          </cell>
          <cell r="F166">
            <v>0.29269429103865552</v>
          </cell>
        </row>
        <row r="169">
          <cell r="C169" t="str">
            <v xml:space="preserve">Pipa Galvanis sch. 40  3" (80 mm) </v>
          </cell>
          <cell r="D169" t="str">
            <v>m</v>
          </cell>
          <cell r="E169">
            <v>174833.33333333334</v>
          </cell>
          <cell r="F169" t="str">
            <v>m</v>
          </cell>
          <cell r="G169">
            <v>217794.23238095242</v>
          </cell>
        </row>
        <row r="170">
          <cell r="F170">
            <v>0.3524946705805394</v>
          </cell>
          <cell r="G170">
            <v>270010.64761904767</v>
          </cell>
        </row>
        <row r="172">
          <cell r="E172">
            <v>464000</v>
          </cell>
          <cell r="F172">
            <v>1.0455151888341542E-2</v>
          </cell>
          <cell r="G172">
            <v>4851.1904761904752</v>
          </cell>
        </row>
        <row r="173">
          <cell r="E173" t="str">
            <v>jml</v>
          </cell>
          <cell r="F173">
            <v>0.36294982246888097</v>
          </cell>
        </row>
        <row r="176">
          <cell r="C176" t="str">
            <v xml:space="preserve">Pipa Galvanis sch. 40  2,5" (65 mm) </v>
          </cell>
          <cell r="D176" t="str">
            <v>m</v>
          </cell>
          <cell r="E176">
            <v>134000</v>
          </cell>
          <cell r="F176" t="str">
            <v>m</v>
          </cell>
          <cell r="G176">
            <v>183820.89904761908</v>
          </cell>
        </row>
        <row r="177">
          <cell r="F177">
            <v>0.41110285827317616</v>
          </cell>
          <cell r="G177">
            <v>227543.98095238098</v>
          </cell>
        </row>
        <row r="179">
          <cell r="E179">
            <v>414166.66666666669</v>
          </cell>
          <cell r="F179">
            <v>1.1713135958608793E-2</v>
          </cell>
          <cell r="G179">
            <v>4851.1904761904752</v>
          </cell>
        </row>
        <row r="180">
          <cell r="E180" t="str">
            <v>jml</v>
          </cell>
          <cell r="F180">
            <v>0.42281599423178495</v>
          </cell>
        </row>
        <row r="183">
          <cell r="C183" t="str">
            <v xml:space="preserve">Pipa Galvanis sch. 40  2" (50 mm) </v>
          </cell>
          <cell r="D183" t="str">
            <v>m</v>
          </cell>
          <cell r="E183">
            <v>84166.666666666672</v>
          </cell>
          <cell r="F183" t="str">
            <v>m</v>
          </cell>
          <cell r="G183">
            <v>108159.73238095241</v>
          </cell>
        </row>
        <row r="184">
          <cell r="F184">
            <v>0.36701335026144366</v>
          </cell>
          <cell r="G184">
            <v>132967.52261904764</v>
          </cell>
        </row>
        <row r="186">
          <cell r="E186">
            <v>393000</v>
          </cell>
          <cell r="F186">
            <v>1.2343996122622075E-2</v>
          </cell>
          <cell r="G186">
            <v>4851.1904761904752</v>
          </cell>
        </row>
        <row r="187">
          <cell r="E187" t="str">
            <v>jml</v>
          </cell>
          <cell r="F187">
            <v>0.37935734638406571</v>
          </cell>
        </row>
        <row r="190">
          <cell r="C190" t="str">
            <v xml:space="preserve">Pipa Galvanis sch. 40  1 1/2" (40 mm) </v>
          </cell>
          <cell r="D190" t="str">
            <v>m</v>
          </cell>
          <cell r="E190">
            <v>63000</v>
          </cell>
          <cell r="F190" t="str">
            <v>m</v>
          </cell>
          <cell r="G190">
            <v>90549.065714285724</v>
          </cell>
        </row>
        <row r="191">
          <cell r="F191">
            <v>0.43219809539799459</v>
          </cell>
          <cell r="G191">
            <v>110954.1892857143</v>
          </cell>
        </row>
        <row r="193">
          <cell r="E193">
            <v>383000</v>
          </cell>
          <cell r="F193">
            <v>1.26662936715156E-2</v>
          </cell>
          <cell r="G193">
            <v>4851.1904761904752</v>
          </cell>
        </row>
        <row r="194">
          <cell r="E194" t="str">
            <v>jml</v>
          </cell>
          <cell r="F194">
            <v>0.4448643890695102</v>
          </cell>
        </row>
        <row r="197">
          <cell r="C197" t="str">
            <v xml:space="preserve">Pipa Galvanis sch. 40  1 1/4" (32 mm) </v>
          </cell>
          <cell r="D197" t="str">
            <v>m</v>
          </cell>
          <cell r="E197">
            <v>53000</v>
          </cell>
          <cell r="F197" t="str">
            <v>m</v>
          </cell>
          <cell r="G197">
            <v>82229.065714285724</v>
          </cell>
        </row>
        <row r="198">
          <cell r="F198">
            <v>0.47292101526067698</v>
          </cell>
          <cell r="G198">
            <v>100554.1892857143</v>
          </cell>
        </row>
        <row r="200">
          <cell r="E200">
            <v>368833.33333333331</v>
          </cell>
          <cell r="F200">
            <v>1.3152798399070426E-2</v>
          </cell>
          <cell r="G200">
            <v>4851.1904761904752</v>
          </cell>
        </row>
        <row r="201">
          <cell r="E201" t="str">
            <v>jml</v>
          </cell>
          <cell r="F201">
            <v>0.48607381365974739</v>
          </cell>
        </row>
        <row r="204">
          <cell r="C204" t="str">
            <v xml:space="preserve">Pipa Galvanis sch. 40  1" (25 mm) </v>
          </cell>
          <cell r="D204" t="str">
            <v>m</v>
          </cell>
          <cell r="E204">
            <v>38833.333333333336</v>
          </cell>
          <cell r="F204" t="str">
            <v>m</v>
          </cell>
          <cell r="G204">
            <v>138842.06571428574</v>
          </cell>
        </row>
        <row r="205">
          <cell r="F205">
            <v>0.77332924492114885</v>
          </cell>
          <cell r="G205">
            <v>171320.4392857143</v>
          </cell>
        </row>
        <row r="207">
          <cell r="E207">
            <v>356333.33333333331</v>
          </cell>
          <cell r="F207">
            <v>1.3614192168916208E-2</v>
          </cell>
          <cell r="G207">
            <v>4851.1904761904752</v>
          </cell>
        </row>
        <row r="208">
          <cell r="E208" t="str">
            <v>jml</v>
          </cell>
          <cell r="F208">
            <v>0.78694343709006509</v>
          </cell>
        </row>
        <row r="211">
          <cell r="C211" t="str">
            <v xml:space="preserve">Pipa Galvanis sch. 40  3/4" (20 mm) </v>
          </cell>
          <cell r="D211" t="str">
            <v>m</v>
          </cell>
          <cell r="E211">
            <v>26333.333333333332</v>
          </cell>
          <cell r="F211" t="str">
            <v>m</v>
          </cell>
          <cell r="G211">
            <v>60042.399047619052</v>
          </cell>
        </row>
        <row r="212">
          <cell r="F212">
            <v>0.63838198564222814</v>
          </cell>
          <cell r="G212">
            <v>72820.855952380953</v>
          </cell>
        </row>
        <row r="214">
          <cell r="E214">
            <v>349833.33333333331</v>
          </cell>
          <cell r="F214">
            <v>1.3867147621316271E-2</v>
          </cell>
          <cell r="G214">
            <v>4851.1904761904752</v>
          </cell>
        </row>
        <row r="215">
          <cell r="E215" t="str">
            <v>jml</v>
          </cell>
          <cell r="F215">
            <v>0.65224913326354439</v>
          </cell>
        </row>
        <row r="218">
          <cell r="C218" t="str">
            <v xml:space="preserve">Pipa Galvanis sch. 40  1/2" (15 mm) </v>
          </cell>
          <cell r="D218" t="str">
            <v>m</v>
          </cell>
          <cell r="E218">
            <v>19833.333333333332</v>
          </cell>
          <cell r="F218" t="str">
            <v>m</v>
          </cell>
          <cell r="G218">
            <v>54634.399047619052</v>
          </cell>
        </row>
        <row r="219">
          <cell r="F219">
            <v>0.69977177789476541</v>
          </cell>
          <cell r="G219">
            <v>66060.855952380953</v>
          </cell>
        </row>
        <row r="221">
          <cell r="E221">
            <v>6947479.0500000007</v>
          </cell>
          <cell r="F221">
            <v>6.982662979301067E-4</v>
          </cell>
          <cell r="G221">
            <v>4851.1904761904752</v>
          </cell>
        </row>
        <row r="222">
          <cell r="E222" t="str">
            <v>jml</v>
          </cell>
          <cell r="F222">
            <v>0.70047004419269554</v>
          </cell>
        </row>
        <row r="225">
          <cell r="C225" t="str">
            <v>Pengelasan Pipa BSP sch. 40</v>
          </cell>
          <cell r="D225" t="str">
            <v>mm</v>
          </cell>
          <cell r="E225">
            <v>1633.75</v>
          </cell>
          <cell r="F225" t="str">
            <v>mm</v>
          </cell>
          <cell r="G225">
            <v>1633.75</v>
          </cell>
        </row>
        <row r="226">
          <cell r="G226">
            <v>1540</v>
          </cell>
        </row>
        <row r="228">
          <cell r="G228">
            <v>203.75</v>
          </cell>
        </row>
        <row r="232">
          <cell r="C232" t="str">
            <v>Kawat Las</v>
          </cell>
          <cell r="D232" t="str">
            <v>btg</v>
          </cell>
          <cell r="E232">
            <v>5000</v>
          </cell>
        </row>
        <row r="233">
          <cell r="C233" t="str">
            <v>Diesel Bahan Bakar</v>
          </cell>
          <cell r="D233" t="str">
            <v>Ltr</v>
          </cell>
          <cell r="E233">
            <v>7000</v>
          </cell>
        </row>
        <row r="234">
          <cell r="C234" t="str">
            <v>Alat Bantu Mekanikal</v>
          </cell>
          <cell r="D234" t="str">
            <v>%</v>
          </cell>
          <cell r="E234">
            <v>0.03</v>
          </cell>
        </row>
        <row r="236">
          <cell r="C236" t="str">
            <v>BAHAN  PIPA PVC AW</v>
          </cell>
        </row>
        <row r="237">
          <cell r="C237" t="str">
            <v xml:space="preserve">Pipa PVC AW  10" (250 mm) </v>
          </cell>
          <cell r="D237" t="str">
            <v>m</v>
          </cell>
          <cell r="E237">
            <v>275625</v>
          </cell>
          <cell r="F237" t="str">
            <v>m</v>
          </cell>
          <cell r="G237">
            <v>266385</v>
          </cell>
        </row>
        <row r="238">
          <cell r="F238">
            <v>-3.4686637761135231E-2</v>
          </cell>
        </row>
        <row r="241">
          <cell r="E241">
            <v>440000</v>
          </cell>
          <cell r="F241">
            <v>4.6306818181818171E-2</v>
          </cell>
          <cell r="G241">
            <v>20374.999999999996</v>
          </cell>
        </row>
        <row r="242">
          <cell r="E242" t="str">
            <v>jml</v>
          </cell>
          <cell r="F242">
            <v>1.1620180420682941E-2</v>
          </cell>
        </row>
        <row r="245">
          <cell r="C245" t="str">
            <v xml:space="preserve">Pipa PVC AW  8" (200 mm) </v>
          </cell>
          <cell r="D245" t="str">
            <v>m</v>
          </cell>
          <cell r="E245">
            <v>181912.5</v>
          </cell>
          <cell r="F245" t="str">
            <v>m</v>
          </cell>
          <cell r="G245">
            <v>177351.03333333333</v>
          </cell>
        </row>
        <row r="246">
          <cell r="F246">
            <v>-2.5719989226639317E-2</v>
          </cell>
        </row>
        <row r="249">
          <cell r="E249">
            <v>440000</v>
          </cell>
          <cell r="F249">
            <v>3.8589015151515152E-2</v>
          </cell>
          <cell r="G249">
            <v>16979.166666666668</v>
          </cell>
        </row>
        <row r="250">
          <cell r="E250" t="str">
            <v>jml</v>
          </cell>
          <cell r="F250">
            <v>1.2869025924875835E-2</v>
          </cell>
        </row>
        <row r="253">
          <cell r="C253" t="str">
            <v xml:space="preserve">Pipa PVC AW  6" (150 mm) </v>
          </cell>
          <cell r="D253" t="str">
            <v>m</v>
          </cell>
          <cell r="E253">
            <v>108625</v>
          </cell>
          <cell r="F253" t="str">
            <v>m</v>
          </cell>
          <cell r="G253">
            <v>108029.10714285714</v>
          </cell>
        </row>
        <row r="254">
          <cell r="F254">
            <v>-5.5160398239231245E-3</v>
          </cell>
        </row>
        <row r="257">
          <cell r="E257">
            <v>440000</v>
          </cell>
          <cell r="F257">
            <v>3.3076298701298697E-2</v>
          </cell>
          <cell r="G257">
            <v>14553.571428571428</v>
          </cell>
        </row>
        <row r="258">
          <cell r="E258" t="str">
            <v>jml</v>
          </cell>
          <cell r="F258">
            <v>2.7560258877375572E-2</v>
          </cell>
        </row>
        <row r="261">
          <cell r="C261" t="str">
            <v xml:space="preserve">Pipa PVC AW  4" (100 mm) </v>
          </cell>
          <cell r="D261" t="str">
            <v>m</v>
          </cell>
          <cell r="E261">
            <v>44750</v>
          </cell>
          <cell r="F261" t="str">
            <v>m</v>
          </cell>
          <cell r="G261">
            <v>45137.520000000004</v>
          </cell>
        </row>
        <row r="262">
          <cell r="F262">
            <v>8.5853188212379195E-3</v>
          </cell>
        </row>
        <row r="265">
          <cell r="E265">
            <v>440000</v>
          </cell>
          <cell r="F265">
            <v>2.3153409090909086E-2</v>
          </cell>
          <cell r="G265">
            <v>10187.499999999998</v>
          </cell>
        </row>
        <row r="266">
          <cell r="E266" t="str">
            <v>jml</v>
          </cell>
          <cell r="F266">
            <v>3.1738727912147005E-2</v>
          </cell>
        </row>
        <row r="269">
          <cell r="C269" t="str">
            <v xml:space="preserve">Pipa PVC AW  3" (80 mm) </v>
          </cell>
          <cell r="D269" t="str">
            <v>m</v>
          </cell>
          <cell r="E269">
            <v>26875</v>
          </cell>
          <cell r="F269" t="str">
            <v>m</v>
          </cell>
          <cell r="G269">
            <v>27586.083333333332</v>
          </cell>
        </row>
        <row r="270">
          <cell r="F270">
            <v>2.5776886292303125E-2</v>
          </cell>
        </row>
        <row r="273">
          <cell r="E273">
            <v>440000</v>
          </cell>
          <cell r="F273">
            <v>1.5435606060606061E-2</v>
          </cell>
          <cell r="G273">
            <v>6791.666666666667</v>
          </cell>
        </row>
        <row r="274">
          <cell r="E274" t="str">
            <v>jml</v>
          </cell>
          <cell r="F274">
            <v>4.1212492352909184E-2</v>
          </cell>
        </row>
        <row r="277">
          <cell r="C277" t="str">
            <v xml:space="preserve">Pipa PVC AW  2,5" (65 mm) </v>
          </cell>
          <cell r="D277" t="str">
            <v>m</v>
          </cell>
          <cell r="E277">
            <v>20625</v>
          </cell>
          <cell r="F277" t="str">
            <v>m</v>
          </cell>
          <cell r="G277">
            <v>20999.25</v>
          </cell>
        </row>
        <row r="278">
          <cell r="F278">
            <v>1.7822065073752613E-2</v>
          </cell>
        </row>
        <row r="281">
          <cell r="E281">
            <v>440000</v>
          </cell>
          <cell r="F281">
            <v>1.1576704545454543E-2</v>
          </cell>
          <cell r="G281">
            <v>5093.7499999999991</v>
          </cell>
        </row>
        <row r="282">
          <cell r="E282" t="str">
            <v>jml</v>
          </cell>
          <cell r="F282">
            <v>2.9398769619207156E-2</v>
          </cell>
        </row>
        <row r="285">
          <cell r="C285" t="str">
            <v xml:space="preserve">Pipa PVC AW  2" (50 mm) </v>
          </cell>
          <cell r="D285" t="str">
            <v>m</v>
          </cell>
          <cell r="E285">
            <v>13750</v>
          </cell>
          <cell r="F285" t="str">
            <v>m</v>
          </cell>
          <cell r="G285">
            <v>13810.366666666667</v>
          </cell>
        </row>
        <row r="286">
          <cell r="F286">
            <v>4.37111252175304E-3</v>
          </cell>
        </row>
        <row r="289">
          <cell r="E289">
            <v>440000</v>
          </cell>
          <cell r="F289">
            <v>7.7178030303030306E-3</v>
          </cell>
          <cell r="G289">
            <v>3395.8333333333335</v>
          </cell>
        </row>
        <row r="290">
          <cell r="E290" t="str">
            <v>jml</v>
          </cell>
          <cell r="F290">
            <v>1.208891555205607E-2</v>
          </cell>
        </row>
        <row r="293">
          <cell r="C293" t="str">
            <v xml:space="preserve">Pipa PVC AW  1,5" (40 mm) </v>
          </cell>
          <cell r="D293" t="str">
            <v>m</v>
          </cell>
          <cell r="E293">
            <v>11000</v>
          </cell>
          <cell r="F293" t="str">
            <v>m</v>
          </cell>
          <cell r="G293">
            <v>11222.051428571429</v>
          </cell>
        </row>
        <row r="294">
          <cell r="F294">
            <v>1.9787062105782627E-2</v>
          </cell>
        </row>
        <row r="297">
          <cell r="E297">
            <v>440000</v>
          </cell>
          <cell r="F297">
            <v>6.6152597402597407E-3</v>
          </cell>
          <cell r="G297">
            <v>2910.7142857142858</v>
          </cell>
        </row>
        <row r="298">
          <cell r="E298" t="str">
            <v>jml</v>
          </cell>
          <cell r="F298">
            <v>2.6402321846042368E-2</v>
          </cell>
        </row>
        <row r="301">
          <cell r="C301" t="str">
            <v xml:space="preserve">Pipa PVC AW  1,25" (32 mm) </v>
          </cell>
          <cell r="D301" t="str">
            <v>m</v>
          </cell>
          <cell r="E301">
            <v>9625</v>
          </cell>
          <cell r="F301" t="str">
            <v>m</v>
          </cell>
          <cell r="G301">
            <v>9830.8700000000008</v>
          </cell>
        </row>
        <row r="302">
          <cell r="F302">
            <v>2.0941178145983064E-2</v>
          </cell>
        </row>
        <row r="305">
          <cell r="E305">
            <v>440000</v>
          </cell>
          <cell r="F305">
            <v>5.7883522727272714E-3</v>
          </cell>
          <cell r="G305">
            <v>2546.8749999999995</v>
          </cell>
        </row>
        <row r="306">
          <cell r="E306" t="str">
            <v>jml</v>
          </cell>
          <cell r="F306">
            <v>2.6729530418710335E-2</v>
          </cell>
        </row>
        <row r="309">
          <cell r="C309" t="str">
            <v xml:space="preserve">Pipa PVC AW  1" (25 mm) </v>
          </cell>
          <cell r="D309" t="str">
            <v>m</v>
          </cell>
          <cell r="E309">
            <v>6875</v>
          </cell>
          <cell r="F309" t="str">
            <v>m</v>
          </cell>
          <cell r="G309">
            <v>7194.9635000000017</v>
          </cell>
        </row>
        <row r="310">
          <cell r="F310">
            <v>4.4470482720308624E-2</v>
          </cell>
        </row>
        <row r="313">
          <cell r="E313">
            <v>440000</v>
          </cell>
          <cell r="F313">
            <v>4.6306818181818185E-3</v>
          </cell>
          <cell r="G313">
            <v>2037.5</v>
          </cell>
        </row>
        <row r="314">
          <cell r="E314" t="str">
            <v>jml</v>
          </cell>
          <cell r="F314">
            <v>4.9101164538490442E-2</v>
          </cell>
        </row>
        <row r="317">
          <cell r="C317" t="str">
            <v xml:space="preserve">Pipa PVC AW  3/4" (20 mm) </v>
          </cell>
          <cell r="D317" t="str">
            <v>m</v>
          </cell>
          <cell r="E317">
            <v>4950</v>
          </cell>
          <cell r="F317" t="str">
            <v>m</v>
          </cell>
          <cell r="G317">
            <v>5383.2213733333338</v>
          </cell>
        </row>
        <row r="318">
          <cell r="F318">
            <v>8.0476232220240251E-2</v>
          </cell>
        </row>
        <row r="321">
          <cell r="E321">
            <v>440000</v>
          </cell>
          <cell r="F321">
            <v>3.8589015151515153E-3</v>
          </cell>
          <cell r="G321">
            <v>1697.9166666666667</v>
          </cell>
        </row>
        <row r="322">
          <cell r="E322" t="str">
            <v>jml</v>
          </cell>
          <cell r="F322">
            <v>8.4335133735391768E-2</v>
          </cell>
        </row>
        <row r="325">
          <cell r="C325" t="str">
            <v xml:space="preserve">Pipa PVC AW  1/2" (15 mm) </v>
          </cell>
          <cell r="D325" t="str">
            <v>m</v>
          </cell>
          <cell r="E325">
            <v>3575</v>
          </cell>
          <cell r="F325" t="str">
            <v>m</v>
          </cell>
          <cell r="G325">
            <v>4089.1198542857146</v>
          </cell>
        </row>
        <row r="326">
          <cell r="F326">
            <v>0.12572873200253032</v>
          </cell>
        </row>
        <row r="329">
          <cell r="E329">
            <v>440000</v>
          </cell>
          <cell r="F329">
            <v>3.3076298701298704E-3</v>
          </cell>
          <cell r="G329">
            <v>1455.3571428571429</v>
          </cell>
        </row>
        <row r="330">
          <cell r="E330" t="str">
            <v>jml</v>
          </cell>
          <cell r="F330">
            <v>0.12903636187266018</v>
          </cell>
        </row>
        <row r="334">
          <cell r="C334" t="str">
            <v>BAHAN  PIPA PVC D</v>
          </cell>
        </row>
        <row r="335">
          <cell r="C335" t="str">
            <v xml:space="preserve">Pipa PVC D  10" (250 mm) </v>
          </cell>
          <cell r="D335" t="str">
            <v>m'</v>
          </cell>
          <cell r="E335">
            <v>165000</v>
          </cell>
          <cell r="F335" t="str">
            <v>m'</v>
          </cell>
          <cell r="G335">
            <v>141876.20000000001</v>
          </cell>
        </row>
        <row r="336">
          <cell r="F336">
            <v>-0.1629857580059233</v>
          </cell>
        </row>
        <row r="339">
          <cell r="E339">
            <v>440000</v>
          </cell>
          <cell r="F339">
            <v>3.0871212121212122E-2</v>
          </cell>
          <cell r="G339">
            <v>13583.333333333334</v>
          </cell>
        </row>
        <row r="340">
          <cell r="E340" t="str">
            <v>jml</v>
          </cell>
          <cell r="F340">
            <v>-0.13211454588471117</v>
          </cell>
        </row>
        <row r="343">
          <cell r="C343" t="str">
            <v xml:space="preserve">Pipa PVC D  8" (200 mm) </v>
          </cell>
          <cell r="D343" t="str">
            <v>m'</v>
          </cell>
          <cell r="E343">
            <v>85250</v>
          </cell>
          <cell r="F343" t="str">
            <v>m'</v>
          </cell>
          <cell r="G343">
            <v>75003.58</v>
          </cell>
        </row>
        <row r="344">
          <cell r="F344">
            <v>-0.13661241236751631</v>
          </cell>
        </row>
        <row r="347">
          <cell r="E347">
            <v>440000</v>
          </cell>
          <cell r="F347">
            <v>2.3153409090909086E-2</v>
          </cell>
          <cell r="G347">
            <v>10187.499999999998</v>
          </cell>
        </row>
        <row r="348">
          <cell r="E348" t="str">
            <v>jml</v>
          </cell>
          <cell r="F348">
            <v>-0.11345900327660723</v>
          </cell>
        </row>
        <row r="351">
          <cell r="C351" t="str">
            <v xml:space="preserve">Pipa PVC D  6" (150 mm) </v>
          </cell>
          <cell r="D351" t="str">
            <v>m</v>
          </cell>
          <cell r="E351">
            <v>48125</v>
          </cell>
          <cell r="F351" t="str">
            <v>m</v>
          </cell>
          <cell r="G351">
            <v>42398.05</v>
          </cell>
        </row>
        <row r="352">
          <cell r="F352">
            <v>-0.13507578768363171</v>
          </cell>
        </row>
        <row r="355">
          <cell r="E355">
            <v>440000</v>
          </cell>
          <cell r="F355">
            <v>1.8522727272727274E-2</v>
          </cell>
          <cell r="G355">
            <v>8150</v>
          </cell>
        </row>
        <row r="356">
          <cell r="E356" t="str">
            <v>jml</v>
          </cell>
          <cell r="F356">
            <v>-0.11655306041090444</v>
          </cell>
        </row>
        <row r="359">
          <cell r="C359" t="str">
            <v xml:space="preserve">Pipa PVC D  5" (125 mm) </v>
          </cell>
          <cell r="D359" t="str">
            <v>m</v>
          </cell>
          <cell r="E359">
            <v>37125</v>
          </cell>
          <cell r="F359" t="str">
            <v>m</v>
          </cell>
          <cell r="G359">
            <v>33554.93</v>
          </cell>
        </row>
        <row r="360">
          <cell r="F360">
            <v>-0.10639479802222795</v>
          </cell>
        </row>
        <row r="363">
          <cell r="E363">
            <v>440000</v>
          </cell>
          <cell r="F363">
            <v>1.5435606060606061E-2</v>
          </cell>
          <cell r="G363">
            <v>6791.666666666667</v>
          </cell>
        </row>
        <row r="364">
          <cell r="E364" t="str">
            <v>jml</v>
          </cell>
          <cell r="F364">
            <v>-9.0959191961621888E-2</v>
          </cell>
        </row>
        <row r="367">
          <cell r="C367" t="str">
            <v xml:space="preserve">Pipa PVC D  4" (100 mm) </v>
          </cell>
          <cell r="D367" t="str">
            <v>m</v>
          </cell>
          <cell r="E367">
            <v>23375</v>
          </cell>
          <cell r="F367" t="str">
            <v>m</v>
          </cell>
          <cell r="G367">
            <v>20661.03</v>
          </cell>
        </row>
        <row r="368">
          <cell r="F368">
            <v>-0.13135695558256288</v>
          </cell>
        </row>
        <row r="371">
          <cell r="E371">
            <v>440000</v>
          </cell>
          <cell r="F371">
            <v>1.3230519480519481E-2</v>
          </cell>
          <cell r="G371">
            <v>5821.4285714285716</v>
          </cell>
        </row>
        <row r="372">
          <cell r="E372" t="str">
            <v>jml</v>
          </cell>
          <cell r="F372">
            <v>-0.1181264361020434</v>
          </cell>
        </row>
        <row r="375">
          <cell r="C375" t="str">
            <v xml:space="preserve">Pipa PVC D  3" (80 mm) </v>
          </cell>
          <cell r="D375" t="str">
            <v>m</v>
          </cell>
          <cell r="E375">
            <v>15125</v>
          </cell>
          <cell r="F375" t="str">
            <v>m</v>
          </cell>
          <cell r="G375">
            <v>14028.69</v>
          </cell>
        </row>
        <row r="376">
          <cell r="F376">
            <v>-7.8147710156828643E-2</v>
          </cell>
        </row>
        <row r="379">
          <cell r="E379">
            <v>440000</v>
          </cell>
          <cell r="F379">
            <v>1.1576704545454543E-2</v>
          </cell>
          <cell r="G379">
            <v>5093.7499999999991</v>
          </cell>
        </row>
        <row r="380">
          <cell r="E380" t="str">
            <v>jml</v>
          </cell>
          <cell r="F380">
            <v>-6.6571005611374107E-2</v>
          </cell>
        </row>
        <row r="383">
          <cell r="C383" t="str">
            <v xml:space="preserve">Pipa PVC D  2,5" (65 mm) </v>
          </cell>
          <cell r="D383" t="str">
            <v>m</v>
          </cell>
          <cell r="E383">
            <v>11825</v>
          </cell>
          <cell r="F383" t="str">
            <v>m</v>
          </cell>
          <cell r="G383">
            <v>11375.754000000001</v>
          </cell>
        </row>
        <row r="384">
          <cell r="F384">
            <v>-3.9491536121473825E-2</v>
          </cell>
        </row>
        <row r="387">
          <cell r="E387">
            <v>440000</v>
          </cell>
          <cell r="F387">
            <v>1.0290404040404039E-2</v>
          </cell>
          <cell r="G387">
            <v>4527.7777777777774</v>
          </cell>
        </row>
        <row r="388">
          <cell r="E388" t="str">
            <v>jml</v>
          </cell>
          <cell r="F388">
            <v>-2.9201132081069787E-2</v>
          </cell>
        </row>
        <row r="391">
          <cell r="C391" t="str">
            <v xml:space="preserve">Pipa PVC D  2" (50 mm) </v>
          </cell>
          <cell r="D391" t="str">
            <v>m</v>
          </cell>
          <cell r="E391">
            <v>10312.5</v>
          </cell>
          <cell r="F391" t="str">
            <v>m</v>
          </cell>
          <cell r="G391">
            <v>9239.8250000000007</v>
          </cell>
        </row>
        <row r="392">
          <cell r="F392">
            <v>-0.11609256668822177</v>
          </cell>
        </row>
        <row r="395">
          <cell r="E395">
            <v>440000</v>
          </cell>
          <cell r="F395">
            <v>9.261363636363637E-3</v>
          </cell>
          <cell r="G395">
            <v>4075</v>
          </cell>
        </row>
        <row r="396">
          <cell r="E396" t="str">
            <v>jml</v>
          </cell>
          <cell r="F396">
            <v>-0.10683120305185813</v>
          </cell>
        </row>
        <row r="399">
          <cell r="C399" t="str">
            <v xml:space="preserve">Pipa PVC D  1,5" (40 mm) </v>
          </cell>
          <cell r="D399" t="str">
            <v>m</v>
          </cell>
          <cell r="E399">
            <v>7150</v>
          </cell>
          <cell r="F399" t="str">
            <v>m</v>
          </cell>
          <cell r="G399">
            <v>6697.4279999999999</v>
          </cell>
        </row>
        <row r="400">
          <cell r="F400">
            <v>-6.7574000048973959E-2</v>
          </cell>
        </row>
        <row r="403">
          <cell r="E403">
            <v>440000</v>
          </cell>
          <cell r="F403">
            <v>8.4194214876033065E-3</v>
          </cell>
          <cell r="G403">
            <v>3704.5454545454545</v>
          </cell>
        </row>
        <row r="404">
          <cell r="E404" t="str">
            <v>jml</v>
          </cell>
          <cell r="F404">
            <v>-5.9154578561370651E-2</v>
          </cell>
        </row>
        <row r="407">
          <cell r="C407" t="str">
            <v xml:space="preserve">Pipa PVC D  1,25" (32 mm) </v>
          </cell>
          <cell r="D407" t="str">
            <v>m</v>
          </cell>
          <cell r="E407">
            <v>6462.5</v>
          </cell>
          <cell r="F407" t="str">
            <v>m</v>
          </cell>
          <cell r="G407">
            <v>6144.7330000000002</v>
          </cell>
        </row>
        <row r="408">
          <cell r="F408">
            <v>-5.1713719701083738E-2</v>
          </cell>
        </row>
        <row r="411">
          <cell r="E411">
            <v>440000</v>
          </cell>
          <cell r="F411">
            <v>8.4194214876033065E-3</v>
          </cell>
          <cell r="G411">
            <v>3704.5454545454545</v>
          </cell>
        </row>
        <row r="412">
          <cell r="E412" t="str">
            <v>jml</v>
          </cell>
          <cell r="F412">
            <v>-4.329429821348043E-2</v>
          </cell>
        </row>
        <row r="415">
          <cell r="C415" t="str">
            <v xml:space="preserve">Pipa PVC D  1" (25 mm) </v>
          </cell>
          <cell r="D415" t="str">
            <v>m</v>
          </cell>
          <cell r="E415">
            <v>9199.7999999999993</v>
          </cell>
          <cell r="F415" t="str">
            <v>m</v>
          </cell>
          <cell r="G415">
            <v>8345.3032159999984</v>
          </cell>
        </row>
        <row r="416">
          <cell r="F416">
            <v>-0.10239253887884159</v>
          </cell>
        </row>
        <row r="419">
          <cell r="E419">
            <v>440000</v>
          </cell>
          <cell r="F419">
            <v>7.7178030303030306E-3</v>
          </cell>
          <cell r="G419">
            <v>3395.8333333333335</v>
          </cell>
        </row>
        <row r="420">
          <cell r="E420" t="str">
            <v>jml</v>
          </cell>
          <cell r="F420">
            <v>-9.4674735848538555E-2</v>
          </cell>
        </row>
        <row r="423">
          <cell r="C423" t="str">
            <v xml:space="preserve">Pipa PVC D  3/4" (20 mm) </v>
          </cell>
          <cell r="D423" t="str">
            <v>m</v>
          </cell>
          <cell r="E423">
            <v>9021.2625000000007</v>
          </cell>
          <cell r="F423" t="str">
            <v>m</v>
          </cell>
          <cell r="G423">
            <v>8201.773349000001</v>
          </cell>
        </row>
        <row r="424">
          <cell r="F424">
            <v>-9.9916093279987628E-2</v>
          </cell>
        </row>
        <row r="427">
          <cell r="E427">
            <v>440000</v>
          </cell>
          <cell r="F427">
            <v>7.7178030303030306E-3</v>
          </cell>
          <cell r="G427">
            <v>3395.8333333333335</v>
          </cell>
        </row>
        <row r="428">
          <cell r="E428" t="str">
            <v>jml</v>
          </cell>
          <cell r="F428">
            <v>-9.2198290249684595E-2</v>
          </cell>
        </row>
        <row r="431">
          <cell r="C431" t="str">
            <v xml:space="preserve">Pipa PVC D  1/2" (15 mm) </v>
          </cell>
          <cell r="D431" t="str">
            <v>m</v>
          </cell>
          <cell r="E431">
            <v>7711.7624999999998</v>
          </cell>
          <cell r="F431" t="str">
            <v>m</v>
          </cell>
          <cell r="G431">
            <v>7149.0401090000005</v>
          </cell>
        </row>
        <row r="432">
          <cell r="F432">
            <v>-7.8712999566414865E-2</v>
          </cell>
        </row>
        <row r="435">
          <cell r="E435">
            <v>440000</v>
          </cell>
          <cell r="F435">
            <v>7.1241258741258752E-3</v>
          </cell>
          <cell r="G435">
            <v>3134.6153846153852</v>
          </cell>
        </row>
        <row r="436">
          <cell r="E436" t="str">
            <v>jml</v>
          </cell>
          <cell r="F436">
            <v>-7.1588873692288987E-2</v>
          </cell>
        </row>
        <row r="439">
          <cell r="C439" t="str">
            <v>Lem Pipa PVC 45gr</v>
          </cell>
          <cell r="D439" t="str">
            <v>gr</v>
          </cell>
          <cell r="E439">
            <v>7500</v>
          </cell>
        </row>
        <row r="440">
          <cell r="C440" t="str">
            <v>Lem Pipa PVC 400gr</v>
          </cell>
          <cell r="D440" t="str">
            <v>gr</v>
          </cell>
          <cell r="E440">
            <v>40000</v>
          </cell>
        </row>
        <row r="441">
          <cell r="C441" t="str">
            <v>Ampelas kasar</v>
          </cell>
          <cell r="D441" t="str">
            <v>lbr</v>
          </cell>
          <cell r="E441">
            <v>4000</v>
          </cell>
        </row>
        <row r="443">
          <cell r="C443" t="str">
            <v>BAHAN  PIPA PPR.PN-10</v>
          </cell>
        </row>
        <row r="444">
          <cell r="C444" t="str">
            <v xml:space="preserve">Pipa PPR.PN-10  8" (200 mm) </v>
          </cell>
          <cell r="D444" t="str">
            <v>m</v>
          </cell>
        </row>
        <row r="445">
          <cell r="C445" t="str">
            <v xml:space="preserve">Pipa PPR.PN-10  6" (150 mm) </v>
          </cell>
          <cell r="D445" t="str">
            <v>m</v>
          </cell>
          <cell r="E445">
            <v>1275000</v>
          </cell>
          <cell r="F445" t="str">
            <v>m</v>
          </cell>
          <cell r="G445">
            <v>1128100</v>
          </cell>
        </row>
        <row r="446">
          <cell r="F446">
            <v>-0.13021895222054791</v>
          </cell>
        </row>
        <row r="447">
          <cell r="E447">
            <v>440000</v>
          </cell>
          <cell r="F447">
            <v>4.6306818181818171E-2</v>
          </cell>
          <cell r="G447">
            <v>20374.999999999996</v>
          </cell>
        </row>
        <row r="448">
          <cell r="E448" t="str">
            <v>jml</v>
          </cell>
          <cell r="F448">
            <v>-8.3912134038729741E-2</v>
          </cell>
        </row>
        <row r="451">
          <cell r="C451" t="str">
            <v xml:space="preserve">Pipa PPR.PN-10  4" (100 mm) </v>
          </cell>
          <cell r="D451" t="str">
            <v>m</v>
          </cell>
          <cell r="E451">
            <v>525000</v>
          </cell>
          <cell r="F451" t="str">
            <v>m</v>
          </cell>
          <cell r="G451">
            <v>468666.66666666674</v>
          </cell>
        </row>
        <row r="452">
          <cell r="F452">
            <v>-0.12019914651493591</v>
          </cell>
        </row>
        <row r="453">
          <cell r="E453">
            <v>440000</v>
          </cell>
          <cell r="F453">
            <v>3.0871212121212122E-2</v>
          </cell>
          <cell r="G453">
            <v>13583.333333333334</v>
          </cell>
        </row>
        <row r="454">
          <cell r="E454" t="str">
            <v>jml</v>
          </cell>
          <cell r="F454">
            <v>-8.9327934393723787E-2</v>
          </cell>
        </row>
        <row r="457">
          <cell r="C457" t="str">
            <v xml:space="preserve">Pipa PPR.PN-10  3" (80 mm) </v>
          </cell>
          <cell r="D457" t="str">
            <v>m</v>
          </cell>
          <cell r="E457">
            <v>342000</v>
          </cell>
          <cell r="F457" t="str">
            <v>m</v>
          </cell>
          <cell r="G457">
            <v>306374</v>
          </cell>
        </row>
        <row r="458">
          <cell r="F458">
            <v>-0.11628271328506989</v>
          </cell>
        </row>
        <row r="459">
          <cell r="E459">
            <v>440000</v>
          </cell>
          <cell r="F459">
            <v>2.3153409090909086E-2</v>
          </cell>
          <cell r="G459">
            <v>10187.499999999998</v>
          </cell>
        </row>
        <row r="460">
          <cell r="E460" t="str">
            <v>jml</v>
          </cell>
          <cell r="F460">
            <v>-9.3129304194160809E-2</v>
          </cell>
        </row>
        <row r="463">
          <cell r="C463" t="str">
            <v xml:space="preserve">Pipa PPR.PN-10  2,5" (65 mm) </v>
          </cell>
          <cell r="D463" t="str">
            <v>m</v>
          </cell>
          <cell r="E463">
            <v>234000</v>
          </cell>
          <cell r="F463" t="str">
            <v>m</v>
          </cell>
          <cell r="G463">
            <v>210568</v>
          </cell>
        </row>
        <row r="464">
          <cell r="F464">
            <v>-0.11127996656661976</v>
          </cell>
        </row>
        <row r="465">
          <cell r="E465">
            <v>440000</v>
          </cell>
          <cell r="F465">
            <v>1.8522727272727274E-2</v>
          </cell>
          <cell r="G465">
            <v>8150</v>
          </cell>
        </row>
        <row r="466">
          <cell r="E466" t="str">
            <v>jml</v>
          </cell>
          <cell r="F466">
            <v>-9.2757239293892485E-2</v>
          </cell>
        </row>
        <row r="469">
          <cell r="C469" t="str">
            <v xml:space="preserve">Pipa PPR.PN-10  2" (50 mm) </v>
          </cell>
          <cell r="D469" t="str">
            <v>m</v>
          </cell>
          <cell r="E469">
            <v>154500</v>
          </cell>
          <cell r="F469" t="str">
            <v>m</v>
          </cell>
          <cell r="G469">
            <v>140157.33333333334</v>
          </cell>
        </row>
        <row r="470">
          <cell r="F470">
            <v>-0.10233261667839955</v>
          </cell>
        </row>
        <row r="471">
          <cell r="E471">
            <v>440000</v>
          </cell>
          <cell r="F471">
            <v>1.5435606060606061E-2</v>
          </cell>
          <cell r="G471">
            <v>6791.666666666667</v>
          </cell>
        </row>
        <row r="472">
          <cell r="E472" t="str">
            <v>jml</v>
          </cell>
          <cell r="F472">
            <v>-8.689701061779348E-2</v>
          </cell>
        </row>
        <row r="475">
          <cell r="C475" t="str">
            <v xml:space="preserve">Pipa PPR.PN-10 1,5" (40 mm) </v>
          </cell>
          <cell r="D475" t="str">
            <v>m</v>
          </cell>
          <cell r="E475">
            <v>36520</v>
          </cell>
          <cell r="F475" t="str">
            <v>m</v>
          </cell>
          <cell r="G475">
            <v>36502.582857142865</v>
          </cell>
        </row>
        <row r="476">
          <cell r="F476">
            <v>-4.7714823154576536E-4</v>
          </cell>
        </row>
        <row r="477">
          <cell r="E477">
            <v>440000</v>
          </cell>
          <cell r="F477">
            <v>1.3230519480519481E-2</v>
          </cell>
          <cell r="G477">
            <v>5821.4285714285716</v>
          </cell>
        </row>
        <row r="478">
          <cell r="E478" t="str">
            <v>jml</v>
          </cell>
          <cell r="F478">
            <v>1.2753371248973716E-2</v>
          </cell>
        </row>
        <row r="481">
          <cell r="C481" t="str">
            <v xml:space="preserve">Pipa PPR.PN-10 1,25" (32 mm) </v>
          </cell>
          <cell r="D481" t="str">
            <v>m</v>
          </cell>
          <cell r="E481">
            <v>23045</v>
          </cell>
          <cell r="F481" t="str">
            <v>m</v>
          </cell>
          <cell r="G481">
            <v>24170.240000000002</v>
          </cell>
        </row>
        <row r="482">
          <cell r="F482">
            <v>4.655477148758147E-2</v>
          </cell>
        </row>
        <row r="483">
          <cell r="E483">
            <v>440000</v>
          </cell>
          <cell r="F483">
            <v>1.1576704545454543E-2</v>
          </cell>
          <cell r="G483">
            <v>5093.7499999999991</v>
          </cell>
        </row>
        <row r="484">
          <cell r="E484" t="str">
            <v>jml</v>
          </cell>
          <cell r="F484">
            <v>5.8131476033036013E-2</v>
          </cell>
        </row>
        <row r="487">
          <cell r="C487" t="str">
            <v xml:space="preserve">Pipa PPR.PN-10  1" (25 mm) </v>
          </cell>
          <cell r="D487" t="str">
            <v>m</v>
          </cell>
          <cell r="E487">
            <v>14327.5</v>
          </cell>
          <cell r="F487" t="str">
            <v>m</v>
          </cell>
          <cell r="G487">
            <v>16115.802222222221</v>
          </cell>
        </row>
        <row r="488">
          <cell r="F488">
            <v>0.11096575879767967</v>
          </cell>
        </row>
        <row r="489">
          <cell r="E489">
            <v>440000</v>
          </cell>
          <cell r="F489">
            <v>1.0290404040404039E-2</v>
          </cell>
          <cell r="G489">
            <v>4527.7777777777774</v>
          </cell>
        </row>
        <row r="490">
          <cell r="E490" t="str">
            <v>jml</v>
          </cell>
          <cell r="F490">
            <v>0.12125616283808371</v>
          </cell>
        </row>
        <row r="493">
          <cell r="C493" t="str">
            <v xml:space="preserve">Pipa PPR.PN-10  3/4" (20 mm) </v>
          </cell>
          <cell r="D493" t="str">
            <v>m</v>
          </cell>
          <cell r="E493">
            <v>10945</v>
          </cell>
          <cell r="F493" t="str">
            <v>m</v>
          </cell>
          <cell r="G493">
            <v>12804.04</v>
          </cell>
        </row>
        <row r="494">
          <cell r="F494">
            <v>0.1451916738779323</v>
          </cell>
        </row>
        <row r="495">
          <cell r="E495">
            <v>440000</v>
          </cell>
          <cell r="F495">
            <v>9.261363636363637E-3</v>
          </cell>
          <cell r="G495">
            <v>4075</v>
          </cell>
        </row>
        <row r="496">
          <cell r="E496" t="str">
            <v>jml</v>
          </cell>
          <cell r="F496">
            <v>0.15445303751429595</v>
          </cell>
        </row>
        <row r="499">
          <cell r="C499" t="str">
            <v xml:space="preserve">Pipa PPR.PN-10  1/2" (15 mm) </v>
          </cell>
          <cell r="D499" t="str">
            <v>m</v>
          </cell>
          <cell r="E499">
            <v>9370.5</v>
          </cell>
          <cell r="F499" t="str">
            <v>m</v>
          </cell>
          <cell r="G499">
            <v>10887.742666666667</v>
          </cell>
        </row>
        <row r="500">
          <cell r="F500">
            <v>0.13935328131071434</v>
          </cell>
        </row>
        <row r="501">
          <cell r="E501">
            <v>440000</v>
          </cell>
          <cell r="F501">
            <v>7.7178030303030306E-3</v>
          </cell>
          <cell r="G501">
            <v>3395.8333333333335</v>
          </cell>
        </row>
        <row r="502">
          <cell r="E502" t="str">
            <v>jml</v>
          </cell>
          <cell r="F502">
            <v>0.14707108434101737</v>
          </cell>
        </row>
        <row r="506">
          <cell r="C506" t="str">
            <v>BAHAN  PIPA PPR.PN-16</v>
          </cell>
        </row>
        <row r="507">
          <cell r="C507" t="str">
            <v xml:space="preserve">Pipa PPR.PN-16  8" (200 mm) </v>
          </cell>
          <cell r="D507" t="str">
            <v>m</v>
          </cell>
        </row>
        <row r="508">
          <cell r="C508" t="str">
            <v xml:space="preserve">Pipa PPR.PN-16  6" (150 mm) </v>
          </cell>
          <cell r="D508" t="str">
            <v>m</v>
          </cell>
          <cell r="E508">
            <v>1656600</v>
          </cell>
          <cell r="F508" t="str">
            <v>m</v>
          </cell>
          <cell r="G508">
            <v>1656600</v>
          </cell>
        </row>
        <row r="509">
          <cell r="C509" t="str">
            <v xml:space="preserve">Pipa PPR.PN-16  4" (100 mm) </v>
          </cell>
          <cell r="D509" t="str">
            <v>m</v>
          </cell>
          <cell r="E509">
            <v>801300</v>
          </cell>
          <cell r="F509" t="str">
            <v>m</v>
          </cell>
          <cell r="G509">
            <v>801300</v>
          </cell>
        </row>
        <row r="510">
          <cell r="C510" t="str">
            <v xml:space="preserve">Pipa PPR.PN-16  3" (80 mm) </v>
          </cell>
          <cell r="D510" t="str">
            <v>m</v>
          </cell>
          <cell r="E510">
            <v>540000</v>
          </cell>
          <cell r="F510" t="str">
            <v>m</v>
          </cell>
          <cell r="G510">
            <v>540000</v>
          </cell>
        </row>
        <row r="511">
          <cell r="C511" t="str">
            <v xml:space="preserve">Pipa PPR.PN-16  2,5" (65 mm) </v>
          </cell>
          <cell r="D511" t="str">
            <v>m</v>
          </cell>
          <cell r="E511">
            <v>337500</v>
          </cell>
          <cell r="F511" t="str">
            <v>m</v>
          </cell>
          <cell r="G511">
            <v>337500</v>
          </cell>
        </row>
        <row r="512">
          <cell r="C512" t="str">
            <v xml:space="preserve">Pipa PPR.PN-16  2" (50 mm) </v>
          </cell>
          <cell r="D512" t="str">
            <v>m</v>
          </cell>
          <cell r="E512">
            <v>228600</v>
          </cell>
          <cell r="F512" t="str">
            <v>m</v>
          </cell>
          <cell r="G512">
            <v>228600</v>
          </cell>
        </row>
        <row r="513">
          <cell r="C513" t="str">
            <v xml:space="preserve">Pipa PPR.PN-16 1,5" (40 mm) </v>
          </cell>
          <cell r="D513" t="str">
            <v>m</v>
          </cell>
          <cell r="E513">
            <v>127500</v>
          </cell>
          <cell r="F513" t="str">
            <v>m</v>
          </cell>
          <cell r="G513">
            <v>127500</v>
          </cell>
        </row>
        <row r="514">
          <cell r="C514" t="str">
            <v xml:space="preserve">Pipa PPR.PN-16 1,25" (32 mm) </v>
          </cell>
          <cell r="D514" t="str">
            <v>m</v>
          </cell>
          <cell r="E514">
            <v>91800</v>
          </cell>
          <cell r="F514" t="str">
            <v>m</v>
          </cell>
          <cell r="G514">
            <v>91800</v>
          </cell>
        </row>
        <row r="515">
          <cell r="C515" t="str">
            <v xml:space="preserve">Pipa PPR.PN-16  1" (25 mm) </v>
          </cell>
          <cell r="D515" t="str">
            <v>m</v>
          </cell>
          <cell r="E515">
            <v>58500</v>
          </cell>
          <cell r="F515" t="str">
            <v>m</v>
          </cell>
          <cell r="G515">
            <v>58500</v>
          </cell>
        </row>
        <row r="516">
          <cell r="C516" t="str">
            <v xml:space="preserve">Pipa PPR.PN-16  3/4" (20 mm) </v>
          </cell>
          <cell r="D516" t="str">
            <v>m</v>
          </cell>
          <cell r="E516">
            <v>36300</v>
          </cell>
          <cell r="F516" t="str">
            <v>m</v>
          </cell>
          <cell r="G516">
            <v>36300</v>
          </cell>
        </row>
        <row r="517">
          <cell r="C517" t="str">
            <v xml:space="preserve">Pipa PPR.PN-16  1/2" (15 mm) </v>
          </cell>
          <cell r="D517" t="str">
            <v>m</v>
          </cell>
          <cell r="E517">
            <v>23100</v>
          </cell>
          <cell r="F517" t="str">
            <v>m</v>
          </cell>
          <cell r="G517">
            <v>23100</v>
          </cell>
        </row>
        <row r="519">
          <cell r="C519" t="str">
            <v>BAHAN  PIPA PPR.PN-20</v>
          </cell>
        </row>
        <row r="520">
          <cell r="C520" t="str">
            <v xml:space="preserve">Pipa PPR.PN-20  8" (200 mm) </v>
          </cell>
          <cell r="D520" t="str">
            <v>m</v>
          </cell>
        </row>
        <row r="521">
          <cell r="C521" t="str">
            <v xml:space="preserve">Pipa PPR.PN-20  6" (150 mm) </v>
          </cell>
          <cell r="D521" t="str">
            <v>m</v>
          </cell>
          <cell r="E521">
            <v>2055000</v>
          </cell>
          <cell r="F521" t="str">
            <v>m</v>
          </cell>
          <cell r="G521">
            <v>2055000</v>
          </cell>
        </row>
        <row r="522">
          <cell r="C522" t="str">
            <v xml:space="preserve">Pipa PPR.PN-20  4" (100 mm) </v>
          </cell>
          <cell r="D522" t="str">
            <v>m</v>
          </cell>
          <cell r="E522">
            <v>855000</v>
          </cell>
          <cell r="F522" t="str">
            <v>m</v>
          </cell>
          <cell r="G522">
            <v>855000</v>
          </cell>
        </row>
        <row r="523">
          <cell r="C523" t="str">
            <v xml:space="preserve">Pipa PPR.PN-20  3" (80 mm) </v>
          </cell>
          <cell r="D523" t="str">
            <v>m</v>
          </cell>
          <cell r="E523">
            <v>555000</v>
          </cell>
          <cell r="F523" t="str">
            <v>m</v>
          </cell>
          <cell r="G523">
            <v>555000</v>
          </cell>
        </row>
        <row r="524">
          <cell r="C524" t="str">
            <v xml:space="preserve">Pipa PPR.PN-20  2,5" (65 mm) </v>
          </cell>
          <cell r="D524" t="str">
            <v>m</v>
          </cell>
          <cell r="E524">
            <v>377100</v>
          </cell>
          <cell r="F524" t="str">
            <v>m</v>
          </cell>
          <cell r="G524">
            <v>377100</v>
          </cell>
        </row>
        <row r="525">
          <cell r="C525" t="str">
            <v xml:space="preserve">Pipa PPR.PN-20  2" (50 mm) </v>
          </cell>
          <cell r="D525" t="str">
            <v>m</v>
          </cell>
          <cell r="E525">
            <v>255900</v>
          </cell>
          <cell r="F525" t="str">
            <v>m</v>
          </cell>
          <cell r="G525">
            <v>255900</v>
          </cell>
        </row>
        <row r="526">
          <cell r="C526" t="str">
            <v xml:space="preserve">Pipa PPR.PN-20 1,5" (40 mm) </v>
          </cell>
          <cell r="D526" t="str">
            <v>m</v>
          </cell>
          <cell r="E526">
            <v>157500</v>
          </cell>
          <cell r="F526" t="str">
            <v>m</v>
          </cell>
          <cell r="G526">
            <v>157500</v>
          </cell>
        </row>
        <row r="527">
          <cell r="C527" t="str">
            <v xml:space="preserve">Pipa PPR.PN-20 1,25" (32 mm) </v>
          </cell>
          <cell r="D527" t="str">
            <v>m</v>
          </cell>
          <cell r="E527">
            <v>103800</v>
          </cell>
          <cell r="F527" t="str">
            <v>m</v>
          </cell>
          <cell r="G527">
            <v>103800</v>
          </cell>
        </row>
        <row r="528">
          <cell r="C528" t="str">
            <v xml:space="preserve">Pipa PPR.PN-20  1" (25 mm) </v>
          </cell>
          <cell r="D528" t="str">
            <v>m</v>
          </cell>
          <cell r="E528">
            <v>69000</v>
          </cell>
          <cell r="F528" t="str">
            <v>m</v>
          </cell>
          <cell r="G528">
            <v>69000</v>
          </cell>
        </row>
        <row r="529">
          <cell r="C529" t="str">
            <v xml:space="preserve">Pipa PPR.PN-20  3/4" (20 mm) </v>
          </cell>
          <cell r="D529" t="str">
            <v>m</v>
          </cell>
          <cell r="E529">
            <v>39600</v>
          </cell>
          <cell r="F529" t="str">
            <v>m</v>
          </cell>
          <cell r="G529">
            <v>39600</v>
          </cell>
        </row>
        <row r="530">
          <cell r="C530" t="str">
            <v xml:space="preserve">Pipa PPR.PN-20  1/2" (15 mm) </v>
          </cell>
          <cell r="D530" t="str">
            <v>m</v>
          </cell>
          <cell r="E530">
            <v>25800</v>
          </cell>
          <cell r="F530" t="str">
            <v>m</v>
          </cell>
          <cell r="G530">
            <v>25800</v>
          </cell>
        </row>
        <row r="532">
          <cell r="C532" t="str">
            <v>Faucet / Kran air STD</v>
          </cell>
          <cell r="D532" t="str">
            <v>bh</v>
          </cell>
          <cell r="E532">
            <v>250000</v>
          </cell>
          <cell r="F532" t="str">
            <v>bh</v>
          </cell>
          <cell r="G532">
            <v>207320</v>
          </cell>
        </row>
        <row r="533">
          <cell r="F533">
            <v>-0.20586532896006182</v>
          </cell>
        </row>
        <row r="534">
          <cell r="E534">
            <v>440000</v>
          </cell>
          <cell r="F534">
            <v>1.8522727272727274E-2</v>
          </cell>
          <cell r="G534">
            <v>8150</v>
          </cell>
        </row>
        <row r="535">
          <cell r="E535" t="str">
            <v>jml</v>
          </cell>
          <cell r="F535">
            <v>-0.18734260168733455</v>
          </cell>
        </row>
        <row r="538">
          <cell r="C538" t="str">
            <v>Seal Tape</v>
          </cell>
          <cell r="D538" t="str">
            <v>rol</v>
          </cell>
          <cell r="E538">
            <v>2000</v>
          </cell>
        </row>
        <row r="539">
          <cell r="C539" t="str">
            <v xml:space="preserve">Fitting-fitting Pipa </v>
          </cell>
          <cell r="D539" t="str">
            <v>%</v>
          </cell>
          <cell r="E539">
            <v>0.25</v>
          </cell>
        </row>
        <row r="542">
          <cell r="C542" t="str">
            <v>ACCESSORIES AIR BERSIH (Jis 10-K)</v>
          </cell>
        </row>
        <row r="543">
          <cell r="C543" t="str">
            <v>Gate Valve</v>
          </cell>
        </row>
        <row r="544">
          <cell r="C544" t="str">
            <v>Gate Valve Ø 150 mm</v>
          </cell>
          <cell r="D544" t="str">
            <v>Bh</v>
          </cell>
          <cell r="E544">
            <v>0</v>
          </cell>
          <cell r="F544" t="str">
            <v>Bh</v>
          </cell>
          <cell r="G544">
            <v>0</v>
          </cell>
        </row>
        <row r="545">
          <cell r="C545" t="str">
            <v>Gate Valve Ø 100 mm</v>
          </cell>
          <cell r="D545" t="str">
            <v>Bh</v>
          </cell>
          <cell r="E545">
            <v>4941720</v>
          </cell>
          <cell r="F545" t="str">
            <v>Bh</v>
          </cell>
          <cell r="G545">
            <v>4941720</v>
          </cell>
        </row>
        <row r="546">
          <cell r="C546" t="str">
            <v>Gate Valve Ø 80 mm</v>
          </cell>
          <cell r="D546" t="str">
            <v>Bh</v>
          </cell>
          <cell r="E546">
            <v>3137600</v>
          </cell>
          <cell r="F546" t="str">
            <v>Bh</v>
          </cell>
          <cell r="G546">
            <v>3137600</v>
          </cell>
        </row>
        <row r="547">
          <cell r="C547" t="str">
            <v>Gate Valve Ø 65 mm</v>
          </cell>
          <cell r="D547" t="str">
            <v>Bh</v>
          </cell>
          <cell r="E547">
            <v>1233840</v>
          </cell>
          <cell r="F547" t="str">
            <v>Bh</v>
          </cell>
          <cell r="G547">
            <v>1233840</v>
          </cell>
        </row>
        <row r="548">
          <cell r="C548" t="str">
            <v>Gate Valve Ø 50 mm</v>
          </cell>
          <cell r="D548" t="str">
            <v>Bh</v>
          </cell>
          <cell r="E548">
            <v>706600</v>
          </cell>
          <cell r="F548" t="str">
            <v>Bh</v>
          </cell>
          <cell r="G548">
            <v>706600</v>
          </cell>
        </row>
        <row r="549">
          <cell r="C549" t="str">
            <v>Gate Valve Ø 40 mm</v>
          </cell>
          <cell r="D549" t="str">
            <v>Bh</v>
          </cell>
          <cell r="E549">
            <v>480600</v>
          </cell>
          <cell r="F549" t="str">
            <v>Bh</v>
          </cell>
          <cell r="G549">
            <v>391800</v>
          </cell>
        </row>
        <row r="550">
          <cell r="F550">
            <v>-0.22664624808575806</v>
          </cell>
        </row>
        <row r="551">
          <cell r="E551">
            <v>440000</v>
          </cell>
          <cell r="F551">
            <v>1.8522727272727274E-2</v>
          </cell>
          <cell r="G551">
            <v>8150</v>
          </cell>
        </row>
        <row r="552">
          <cell r="E552" t="str">
            <v>jml</v>
          </cell>
          <cell r="F552">
            <v>-0.20812352081303079</v>
          </cell>
        </row>
        <row r="555">
          <cell r="C555" t="str">
            <v>Gate Valve Ø 32 mm</v>
          </cell>
          <cell r="D555" t="str">
            <v>Bh</v>
          </cell>
          <cell r="E555">
            <v>378600</v>
          </cell>
          <cell r="F555" t="str">
            <v>Bh</v>
          </cell>
          <cell r="G555">
            <v>310200</v>
          </cell>
        </row>
        <row r="556">
          <cell r="F556">
            <v>-0.22050290135396522</v>
          </cell>
        </row>
        <row r="557">
          <cell r="E557">
            <v>440000</v>
          </cell>
          <cell r="F557">
            <v>1.8522727272727274E-2</v>
          </cell>
          <cell r="G557">
            <v>8150</v>
          </cell>
        </row>
        <row r="558">
          <cell r="E558" t="str">
            <v>jml</v>
          </cell>
          <cell r="F558">
            <v>-0.20198017408123795</v>
          </cell>
        </row>
        <row r="561">
          <cell r="C561" t="str">
            <v>Gate Valve Ø 25 mm</v>
          </cell>
          <cell r="D561" t="str">
            <v>Bh</v>
          </cell>
          <cell r="E561">
            <v>251600</v>
          </cell>
          <cell r="F561" t="str">
            <v>Bh</v>
          </cell>
          <cell r="G561">
            <v>208600</v>
          </cell>
        </row>
        <row r="562">
          <cell r="F562">
            <v>-0.20613614573346117</v>
          </cell>
        </row>
        <row r="563">
          <cell r="E563">
            <v>440000</v>
          </cell>
          <cell r="F563">
            <v>1.8522727272727274E-2</v>
          </cell>
          <cell r="G563">
            <v>8150</v>
          </cell>
        </row>
        <row r="564">
          <cell r="E564" t="str">
            <v>jml</v>
          </cell>
          <cell r="F564">
            <v>-0.1876134184607339</v>
          </cell>
        </row>
        <row r="567">
          <cell r="C567" t="str">
            <v>Gate Valve Ø 20 mm</v>
          </cell>
          <cell r="D567" t="str">
            <v>Bh</v>
          </cell>
          <cell r="E567">
            <v>195600</v>
          </cell>
          <cell r="F567" t="str">
            <v>Bh</v>
          </cell>
          <cell r="G567">
            <v>163800</v>
          </cell>
        </row>
        <row r="568">
          <cell r="F568">
            <v>-0.19413919413919412</v>
          </cell>
        </row>
        <row r="569">
          <cell r="E569">
            <v>440000</v>
          </cell>
          <cell r="F569">
            <v>1.8522727272727274E-2</v>
          </cell>
          <cell r="G569">
            <v>8150</v>
          </cell>
        </row>
        <row r="570">
          <cell r="E570" t="str">
            <v>jml</v>
          </cell>
          <cell r="F570">
            <v>-0.17561646686646684</v>
          </cell>
        </row>
        <row r="573">
          <cell r="C573" t="str">
            <v>Gate Valve Ø 15 mm</v>
          </cell>
          <cell r="D573" t="str">
            <v>Bh</v>
          </cell>
          <cell r="E573">
            <v>149600</v>
          </cell>
          <cell r="F573" t="str">
            <v>Bh</v>
          </cell>
          <cell r="G573">
            <v>127000</v>
          </cell>
        </row>
        <row r="574">
          <cell r="F574">
            <v>-0.17795275590551185</v>
          </cell>
        </row>
        <row r="575">
          <cell r="E575">
            <v>440000</v>
          </cell>
          <cell r="F575">
            <v>1.8522727272727274E-2</v>
          </cell>
          <cell r="G575">
            <v>8150</v>
          </cell>
        </row>
        <row r="576">
          <cell r="E576" t="str">
            <v>jml</v>
          </cell>
          <cell r="F576">
            <v>-0.15943002863278458</v>
          </cell>
        </row>
        <row r="580">
          <cell r="C580" t="str">
            <v>Gate Valve 150 psi  Ø 80 mm</v>
          </cell>
          <cell r="D580" t="str">
            <v>Bh</v>
          </cell>
          <cell r="E580">
            <v>2789920</v>
          </cell>
          <cell r="F580" t="str">
            <v>Bh</v>
          </cell>
          <cell r="G580">
            <v>2789920</v>
          </cell>
        </row>
        <row r="581">
          <cell r="C581" t="str">
            <v>Gate Valve 150 psi  Ø 65 mm</v>
          </cell>
          <cell r="D581" t="str">
            <v>Bh</v>
          </cell>
          <cell r="E581">
            <v>1861760</v>
          </cell>
          <cell r="F581" t="str">
            <v>Bh</v>
          </cell>
          <cell r="G581">
            <v>1496728</v>
          </cell>
        </row>
        <row r="583">
          <cell r="G583">
            <v>8150</v>
          </cell>
        </row>
        <row r="588">
          <cell r="C588" t="str">
            <v>Gate Valve 150 psi  Ø 50 mm</v>
          </cell>
          <cell r="D588" t="str">
            <v>Bh</v>
          </cell>
          <cell r="E588">
            <v>1129600</v>
          </cell>
          <cell r="F588" t="str">
            <v>Bh</v>
          </cell>
          <cell r="G588">
            <v>1129600</v>
          </cell>
        </row>
        <row r="589">
          <cell r="C589" t="str">
            <v>Gate Valve 150 psi  Ø 40 mm</v>
          </cell>
          <cell r="D589" t="str">
            <v>Bh</v>
          </cell>
          <cell r="E589">
            <v>717600</v>
          </cell>
          <cell r="F589" t="str">
            <v>Bh</v>
          </cell>
          <cell r="G589">
            <v>717600</v>
          </cell>
        </row>
        <row r="590">
          <cell r="C590" t="str">
            <v>Gate Valve 150 psi  Ø 32 mm</v>
          </cell>
          <cell r="D590" t="str">
            <v>Bh</v>
          </cell>
          <cell r="E590">
            <v>551360</v>
          </cell>
          <cell r="F590" t="str">
            <v>Bh</v>
          </cell>
          <cell r="G590">
            <v>551360</v>
          </cell>
        </row>
        <row r="591">
          <cell r="C591" t="str">
            <v>Gate Valve 150 psi  Ø 25 mm</v>
          </cell>
          <cell r="D591" t="str">
            <v>Bh</v>
          </cell>
          <cell r="E591">
            <v>356320</v>
          </cell>
          <cell r="F591" t="str">
            <v>Bh</v>
          </cell>
          <cell r="G591">
            <v>356320</v>
          </cell>
        </row>
        <row r="592">
          <cell r="C592" t="str">
            <v>Gate Valve 150 psi  Ø 20 mm</v>
          </cell>
          <cell r="D592" t="str">
            <v>Bh</v>
          </cell>
          <cell r="E592">
            <v>244640</v>
          </cell>
          <cell r="F592" t="str">
            <v>Bh</v>
          </cell>
          <cell r="G592">
            <v>244640</v>
          </cell>
        </row>
        <row r="593">
          <cell r="C593" t="str">
            <v>Gate Valve 150 psi  Ø 15 mm</v>
          </cell>
          <cell r="D593" t="str">
            <v>Bh</v>
          </cell>
          <cell r="E593">
            <v>184800</v>
          </cell>
          <cell r="F593" t="str">
            <v>Bh</v>
          </cell>
          <cell r="G593">
            <v>184800</v>
          </cell>
        </row>
        <row r="595">
          <cell r="C595" t="str">
            <v>Gate Valve F/F CI 10K FCHI  Ø 40 mm</v>
          </cell>
          <cell r="D595" t="str">
            <v>Bh</v>
          </cell>
          <cell r="E595">
            <v>1751360</v>
          </cell>
          <cell r="F595" t="str">
            <v>Bh</v>
          </cell>
          <cell r="G595">
            <v>1751360</v>
          </cell>
        </row>
        <row r="596">
          <cell r="C596" t="str">
            <v>Gate Valve F/F CI 10K FCHI  Ø 50 mm</v>
          </cell>
          <cell r="D596" t="str">
            <v>Bh</v>
          </cell>
          <cell r="E596">
            <v>2046720</v>
          </cell>
          <cell r="F596" t="str">
            <v>Bh</v>
          </cell>
          <cell r="G596">
            <v>2046720</v>
          </cell>
        </row>
        <row r="597">
          <cell r="C597" t="str">
            <v>Gate Valve F/F CI 10K FCHI  Ø 65 mm</v>
          </cell>
          <cell r="D597" t="str">
            <v>Bh</v>
          </cell>
          <cell r="E597">
            <v>2381600</v>
          </cell>
          <cell r="F597" t="str">
            <v>Bh</v>
          </cell>
          <cell r="G597">
            <v>2381600</v>
          </cell>
        </row>
        <row r="598">
          <cell r="C598" t="str">
            <v>Gate Valve F/F CI 10K FCHI  Ø 80 mm</v>
          </cell>
          <cell r="D598" t="str">
            <v>Bh</v>
          </cell>
          <cell r="E598">
            <v>2853760</v>
          </cell>
          <cell r="F598" t="str">
            <v>Bh</v>
          </cell>
          <cell r="G598">
            <v>2853760</v>
          </cell>
        </row>
        <row r="599">
          <cell r="C599" t="str">
            <v>Gate Valve F/F CI 10K FCHI  Ø 100 mm</v>
          </cell>
          <cell r="D599" t="str">
            <v>Bh</v>
          </cell>
          <cell r="E599">
            <v>4043520</v>
          </cell>
          <cell r="F599" t="str">
            <v>Bh</v>
          </cell>
          <cell r="G599">
            <v>4043520</v>
          </cell>
        </row>
        <row r="600">
          <cell r="C600" t="str">
            <v>Gate Valve F/F CI 10K FCHI  Ø 125 mm</v>
          </cell>
          <cell r="D600" t="str">
            <v>Bh</v>
          </cell>
          <cell r="E600">
            <v>5761600</v>
          </cell>
          <cell r="F600" t="str">
            <v>Bh</v>
          </cell>
          <cell r="G600">
            <v>5761600</v>
          </cell>
        </row>
        <row r="601">
          <cell r="C601" t="str">
            <v>Gate Valve F/F CI 10K FCHI  Ø 150 mm</v>
          </cell>
          <cell r="D601" t="str">
            <v>Bh</v>
          </cell>
          <cell r="E601">
            <v>7494240</v>
          </cell>
          <cell r="F601" t="str">
            <v>Bh</v>
          </cell>
          <cell r="G601">
            <v>7494240</v>
          </cell>
        </row>
        <row r="602">
          <cell r="C602" t="str">
            <v>Gate Valve F/F CI 10K FCHI  Ø 200 mm</v>
          </cell>
          <cell r="D602" t="str">
            <v>Bh</v>
          </cell>
          <cell r="E602">
            <v>11971520</v>
          </cell>
          <cell r="F602" t="str">
            <v>Bh</v>
          </cell>
          <cell r="G602">
            <v>11971520</v>
          </cell>
        </row>
        <row r="603">
          <cell r="C603" t="str">
            <v>Gate Valve F/F CI 10K FCHI  Ø 250 mm</v>
          </cell>
          <cell r="D603" t="str">
            <v>Bh</v>
          </cell>
          <cell r="E603">
            <v>20134400</v>
          </cell>
          <cell r="F603" t="str">
            <v>Bh</v>
          </cell>
          <cell r="G603">
            <v>20134400</v>
          </cell>
        </row>
        <row r="604">
          <cell r="C604" t="str">
            <v>Gate Valve F/F CI 10K FCHI  Ø 300 mm</v>
          </cell>
          <cell r="D604" t="str">
            <v>Bh</v>
          </cell>
          <cell r="E604">
            <v>26509600</v>
          </cell>
          <cell r="F604" t="str">
            <v>Bh</v>
          </cell>
          <cell r="G604">
            <v>26509600</v>
          </cell>
        </row>
        <row r="606">
          <cell r="C606" t="str">
            <v>Gate Valve F/F 20K SLBO Ø 40 mm</v>
          </cell>
          <cell r="D606" t="str">
            <v>Bh</v>
          </cell>
          <cell r="E606">
            <v>5980000</v>
          </cell>
          <cell r="F606" t="str">
            <v>Bh</v>
          </cell>
          <cell r="G606">
            <v>5980000</v>
          </cell>
        </row>
        <row r="607">
          <cell r="C607" t="str">
            <v>Gate Valve F/F 20K SLBO Ø 50 mm</v>
          </cell>
          <cell r="D607" t="str">
            <v>Bh</v>
          </cell>
          <cell r="E607">
            <v>6981000</v>
          </cell>
          <cell r="F607" t="str">
            <v>Bh</v>
          </cell>
          <cell r="G607">
            <v>6981000</v>
          </cell>
        </row>
        <row r="608">
          <cell r="C608" t="str">
            <v>Gate Valve F/F 20K SLBO Ø 65 mm</v>
          </cell>
          <cell r="D608" t="str">
            <v>Bh</v>
          </cell>
          <cell r="E608">
            <v>8758880</v>
          </cell>
          <cell r="F608" t="str">
            <v>Bh</v>
          </cell>
          <cell r="G608">
            <v>8758880</v>
          </cell>
        </row>
        <row r="609">
          <cell r="C609" t="str">
            <v>Gate Valve F/F 20K SLBO Ø 80 mm</v>
          </cell>
          <cell r="D609" t="str">
            <v>Bh</v>
          </cell>
          <cell r="E609">
            <v>10888800</v>
          </cell>
          <cell r="F609" t="str">
            <v>Bh</v>
          </cell>
          <cell r="G609">
            <v>10888800</v>
          </cell>
        </row>
        <row r="610">
          <cell r="C610" t="str">
            <v>Gate Valve F/F 20K SLBO Ø 100 mm</v>
          </cell>
          <cell r="D610" t="str">
            <v>Bh</v>
          </cell>
          <cell r="E610">
            <v>14679680</v>
          </cell>
          <cell r="F610" t="str">
            <v>Bh</v>
          </cell>
          <cell r="G610">
            <v>14679680</v>
          </cell>
        </row>
        <row r="611">
          <cell r="C611" t="str">
            <v>Gate Valve F/F 20K SLBO Ø 125 mm</v>
          </cell>
          <cell r="D611" t="str">
            <v>Bh</v>
          </cell>
          <cell r="E611">
            <v>27511200</v>
          </cell>
          <cell r="F611" t="str">
            <v>Bh</v>
          </cell>
          <cell r="G611">
            <v>27511200</v>
          </cell>
        </row>
        <row r="612">
          <cell r="C612" t="str">
            <v>Gate Valve F/F 20K SLBO Ø 150 mm</v>
          </cell>
          <cell r="D612" t="str">
            <v>Bh</v>
          </cell>
          <cell r="E612">
            <v>28288000</v>
          </cell>
          <cell r="F612" t="str">
            <v>Bh</v>
          </cell>
          <cell r="G612">
            <v>28288000</v>
          </cell>
        </row>
        <row r="613">
          <cell r="C613" t="str">
            <v>Gate Valve F/F 20K SLBO Ø 200 mm</v>
          </cell>
          <cell r="D613" t="str">
            <v>Bh</v>
          </cell>
          <cell r="E613">
            <v>43744480</v>
          </cell>
          <cell r="F613" t="str">
            <v>Bh</v>
          </cell>
          <cell r="G613">
            <v>43744480</v>
          </cell>
        </row>
        <row r="614">
          <cell r="C614" t="str">
            <v>Gate Valve F/F 20K SLBO Ø 250 mm</v>
          </cell>
          <cell r="D614" t="str">
            <v>Bh</v>
          </cell>
          <cell r="E614">
            <v>58132960</v>
          </cell>
          <cell r="F614" t="str">
            <v>Bh</v>
          </cell>
          <cell r="G614">
            <v>58132960</v>
          </cell>
        </row>
        <row r="615">
          <cell r="C615" t="str">
            <v>Gate Valve F/F 20K SLBO Ø 300 mm</v>
          </cell>
          <cell r="D615" t="str">
            <v>Bh</v>
          </cell>
          <cell r="E615">
            <v>83016960</v>
          </cell>
          <cell r="F615" t="str">
            <v>Bh</v>
          </cell>
          <cell r="G615">
            <v>83016960</v>
          </cell>
        </row>
        <row r="617">
          <cell r="C617" t="str">
            <v>Check Valve</v>
          </cell>
        </row>
        <row r="618">
          <cell r="C618" t="str">
            <v>Check Valve Ø 150 mm</v>
          </cell>
          <cell r="D618" t="str">
            <v>Bh</v>
          </cell>
          <cell r="E618">
            <v>21776000</v>
          </cell>
          <cell r="F618" t="str">
            <v>Bh</v>
          </cell>
          <cell r="G618">
            <v>21776000</v>
          </cell>
        </row>
        <row r="619">
          <cell r="C619" t="str">
            <v>Check Valve Ø 100 mm</v>
          </cell>
          <cell r="D619" t="str">
            <v>Bh</v>
          </cell>
          <cell r="E619">
            <v>4017400</v>
          </cell>
          <cell r="F619" t="str">
            <v>Bh</v>
          </cell>
          <cell r="G619">
            <v>4017400</v>
          </cell>
        </row>
        <row r="620">
          <cell r="C620" t="str">
            <v>Check Valve Ø 80 mm</v>
          </cell>
          <cell r="D620" t="str">
            <v>Bh</v>
          </cell>
          <cell r="E620">
            <v>2639400</v>
          </cell>
          <cell r="F620" t="str">
            <v>Bh</v>
          </cell>
          <cell r="G620">
            <v>2639400</v>
          </cell>
        </row>
        <row r="621">
          <cell r="C621" t="str">
            <v>Check Valve Ø 65 mm</v>
          </cell>
          <cell r="D621" t="str">
            <v>Bh</v>
          </cell>
          <cell r="E621">
            <v>2194200</v>
          </cell>
          <cell r="F621" t="str">
            <v>Bh</v>
          </cell>
          <cell r="G621">
            <v>2194200</v>
          </cell>
        </row>
        <row r="622">
          <cell r="C622" t="str">
            <v>Check Valve Ø 50 mm</v>
          </cell>
          <cell r="D622" t="str">
            <v>Bh</v>
          </cell>
          <cell r="E622">
            <v>1025600</v>
          </cell>
          <cell r="F622" t="str">
            <v>Bh</v>
          </cell>
          <cell r="G622">
            <v>1025600</v>
          </cell>
        </row>
        <row r="623">
          <cell r="C623" t="str">
            <v>Check Valve Ø 40 mm</v>
          </cell>
          <cell r="D623" t="str">
            <v>Bh</v>
          </cell>
          <cell r="E623">
            <v>606600</v>
          </cell>
          <cell r="F623" t="str">
            <v>Bh</v>
          </cell>
          <cell r="G623">
            <v>606600</v>
          </cell>
        </row>
        <row r="624">
          <cell r="C624" t="str">
            <v>Check Valve Ø 32 mm</v>
          </cell>
          <cell r="D624" t="str">
            <v>Bh</v>
          </cell>
          <cell r="E624">
            <v>459600</v>
          </cell>
          <cell r="F624" t="str">
            <v>Bh</v>
          </cell>
          <cell r="G624">
            <v>459600</v>
          </cell>
        </row>
        <row r="626">
          <cell r="C626" t="str">
            <v>Check Valve F/F 20K SOB Ø 200 mm</v>
          </cell>
          <cell r="D626" t="str">
            <v>Bh</v>
          </cell>
          <cell r="E626">
            <v>40633920</v>
          </cell>
          <cell r="F626" t="str">
            <v>Bh</v>
          </cell>
          <cell r="G626">
            <v>40633920</v>
          </cell>
        </row>
        <row r="627">
          <cell r="C627" t="str">
            <v>Check Valve F/F 20K SOB Ø 150 mm</v>
          </cell>
          <cell r="D627" t="str">
            <v>Bh</v>
          </cell>
          <cell r="E627">
            <v>26248640</v>
          </cell>
          <cell r="F627" t="str">
            <v>Bh</v>
          </cell>
          <cell r="G627">
            <v>26248640</v>
          </cell>
        </row>
        <row r="628">
          <cell r="C628" t="str">
            <v>Check Valve F/F 20K SOB Ø 125 mm</v>
          </cell>
          <cell r="D628" t="str">
            <v>Bh</v>
          </cell>
          <cell r="E628">
            <v>22165600</v>
          </cell>
          <cell r="F628" t="str">
            <v>Bh</v>
          </cell>
          <cell r="G628">
            <v>22165600</v>
          </cell>
        </row>
        <row r="629">
          <cell r="C629" t="str">
            <v>Check Valve F/F 20K SOB Ø 100 mm</v>
          </cell>
          <cell r="D629" t="str">
            <v>Bh</v>
          </cell>
          <cell r="E629">
            <v>16332160</v>
          </cell>
          <cell r="F629" t="str">
            <v>Bh</v>
          </cell>
          <cell r="G629">
            <v>16332160</v>
          </cell>
        </row>
        <row r="630">
          <cell r="C630" t="str">
            <v>Check Valve F/F 20K SOB Ø 80 mm</v>
          </cell>
          <cell r="D630" t="str">
            <v>Bh</v>
          </cell>
          <cell r="E630">
            <v>13027040</v>
          </cell>
          <cell r="F630" t="str">
            <v>Bh</v>
          </cell>
          <cell r="G630">
            <v>13027040</v>
          </cell>
        </row>
        <row r="631">
          <cell r="C631" t="str">
            <v>Check Valve F/F 20K SOB Ø 65 mm</v>
          </cell>
          <cell r="D631" t="str">
            <v>Bh</v>
          </cell>
          <cell r="E631">
            <v>10209760</v>
          </cell>
          <cell r="F631" t="str">
            <v>Bh</v>
          </cell>
          <cell r="G631">
            <v>10209760</v>
          </cell>
        </row>
        <row r="632">
          <cell r="C632" t="str">
            <v>Check Valve F/F 20K SOB Ø 50 mm</v>
          </cell>
          <cell r="D632" t="str">
            <v>Bh</v>
          </cell>
          <cell r="E632">
            <v>9498400</v>
          </cell>
          <cell r="F632" t="str">
            <v>Bh</v>
          </cell>
          <cell r="G632">
            <v>9498400</v>
          </cell>
        </row>
        <row r="633">
          <cell r="F633">
            <v>0</v>
          </cell>
        </row>
        <row r="634">
          <cell r="C634" t="str">
            <v>Strainer</v>
          </cell>
          <cell r="F634">
            <v>0</v>
          </cell>
        </row>
        <row r="635">
          <cell r="C635" t="str">
            <v>Strainer Ø 150 mm</v>
          </cell>
          <cell r="D635" t="str">
            <v>Bh</v>
          </cell>
          <cell r="E635">
            <v>6864000</v>
          </cell>
          <cell r="F635" t="str">
            <v>Bh</v>
          </cell>
          <cell r="G635">
            <v>6864000</v>
          </cell>
        </row>
        <row r="636">
          <cell r="C636" t="str">
            <v>Strainer Ø 100 mm</v>
          </cell>
          <cell r="D636" t="str">
            <v>Bh</v>
          </cell>
          <cell r="E636">
            <v>2840800</v>
          </cell>
          <cell r="F636" t="str">
            <v>Bh</v>
          </cell>
          <cell r="G636">
            <v>2840800</v>
          </cell>
        </row>
        <row r="637">
          <cell r="C637" t="str">
            <v>Strainer Ø 80 mm</v>
          </cell>
          <cell r="D637" t="str">
            <v>Bh</v>
          </cell>
          <cell r="E637">
            <v>1717200</v>
          </cell>
          <cell r="F637" t="str">
            <v>Bh</v>
          </cell>
          <cell r="G637">
            <v>1717200</v>
          </cell>
        </row>
        <row r="638">
          <cell r="C638" t="str">
            <v>Strainer Ø 65 mm</v>
          </cell>
          <cell r="D638" t="str">
            <v>Bh</v>
          </cell>
          <cell r="E638">
            <v>1473400</v>
          </cell>
          <cell r="F638" t="str">
            <v>Bh</v>
          </cell>
          <cell r="G638">
            <v>1473400</v>
          </cell>
        </row>
        <row r="639">
          <cell r="C639" t="str">
            <v>Strainer Ø 50 mm</v>
          </cell>
          <cell r="D639" t="str">
            <v>Bh</v>
          </cell>
          <cell r="E639">
            <v>1490600</v>
          </cell>
          <cell r="F639" t="str">
            <v>Bh</v>
          </cell>
          <cell r="G639">
            <v>1490600</v>
          </cell>
        </row>
        <row r="640">
          <cell r="C640" t="str">
            <v>Strainer Ø 40 mm</v>
          </cell>
          <cell r="D640" t="str">
            <v>Bh</v>
          </cell>
          <cell r="E640">
            <v>904600</v>
          </cell>
          <cell r="F640" t="str">
            <v>Bh</v>
          </cell>
          <cell r="G640">
            <v>904600</v>
          </cell>
        </row>
        <row r="641">
          <cell r="C641" t="str">
            <v>Strainer Ø 32 mm</v>
          </cell>
          <cell r="D641" t="str">
            <v>Bh</v>
          </cell>
          <cell r="E641">
            <v>650600</v>
          </cell>
          <cell r="F641" t="str">
            <v>Bh</v>
          </cell>
          <cell r="G641">
            <v>650600</v>
          </cell>
        </row>
        <row r="643">
          <cell r="C643" t="str">
            <v>Fleksible Joint</v>
          </cell>
        </row>
        <row r="644">
          <cell r="C644" t="str">
            <v>Fleksible Joint Ø 150 mm</v>
          </cell>
          <cell r="D644" t="str">
            <v>Bh</v>
          </cell>
          <cell r="E644">
            <v>0</v>
          </cell>
          <cell r="F644" t="str">
            <v>Bh</v>
          </cell>
          <cell r="G644">
            <v>0</v>
          </cell>
        </row>
        <row r="645">
          <cell r="C645" t="str">
            <v>Fleksible Joint Ø 100 mm</v>
          </cell>
          <cell r="D645" t="str">
            <v>Bh</v>
          </cell>
          <cell r="E645">
            <v>765320</v>
          </cell>
          <cell r="F645" t="str">
            <v>Bh</v>
          </cell>
          <cell r="G645">
            <v>765320</v>
          </cell>
        </row>
        <row r="646">
          <cell r="C646" t="str">
            <v>Fleksible Joint Ø 80 mm</v>
          </cell>
          <cell r="D646" t="str">
            <v>Bh</v>
          </cell>
          <cell r="E646">
            <v>570280</v>
          </cell>
          <cell r="F646" t="str">
            <v>Bh</v>
          </cell>
          <cell r="G646">
            <v>570280</v>
          </cell>
        </row>
        <row r="647">
          <cell r="C647" t="str">
            <v>Fleksible Joint Ø 65 mm</v>
          </cell>
          <cell r="D647" t="str">
            <v>Bh</v>
          </cell>
          <cell r="E647">
            <v>498200</v>
          </cell>
          <cell r="F647" t="str">
            <v>Bh</v>
          </cell>
          <cell r="G647">
            <v>498200</v>
          </cell>
        </row>
        <row r="648">
          <cell r="C648" t="str">
            <v>Fleksible Joint Ø 50 mm</v>
          </cell>
          <cell r="D648" t="str">
            <v>Bh</v>
          </cell>
          <cell r="E648">
            <v>390600</v>
          </cell>
          <cell r="F648" t="str">
            <v>Bh</v>
          </cell>
          <cell r="G648">
            <v>390600</v>
          </cell>
        </row>
        <row r="649">
          <cell r="C649" t="str">
            <v>Fleksible Joint Ø 40 mm</v>
          </cell>
          <cell r="D649" t="str">
            <v>Bh</v>
          </cell>
          <cell r="E649">
            <v>370600</v>
          </cell>
          <cell r="F649" t="str">
            <v>Bh</v>
          </cell>
          <cell r="G649">
            <v>370600</v>
          </cell>
        </row>
        <row r="650">
          <cell r="C650" t="str">
            <v>Fleksible Joint Ø 32 mm</v>
          </cell>
          <cell r="D650" t="str">
            <v>Bh</v>
          </cell>
          <cell r="E650">
            <v>230600</v>
          </cell>
          <cell r="F650" t="str">
            <v>Bh</v>
          </cell>
          <cell r="G650">
            <v>230600</v>
          </cell>
        </row>
        <row r="652">
          <cell r="C652" t="str">
            <v>Pressure Reducing Valve</v>
          </cell>
        </row>
        <row r="653">
          <cell r="C653" t="str">
            <v>PRV Ø 150 mm</v>
          </cell>
          <cell r="D653" t="str">
            <v>Bh</v>
          </cell>
          <cell r="E653">
            <v>0</v>
          </cell>
          <cell r="F653" t="str">
            <v>Bh</v>
          </cell>
          <cell r="G653">
            <v>0</v>
          </cell>
        </row>
        <row r="654">
          <cell r="C654" t="str">
            <v>PRV Ø 100 mm</v>
          </cell>
          <cell r="D654" t="str">
            <v>Bh</v>
          </cell>
          <cell r="E654">
            <v>0</v>
          </cell>
          <cell r="F654" t="str">
            <v>Bh</v>
          </cell>
          <cell r="G654">
            <v>0</v>
          </cell>
        </row>
        <row r="655">
          <cell r="C655" t="str">
            <v>PRV Ø 80 mm</v>
          </cell>
          <cell r="D655" t="str">
            <v>Bh</v>
          </cell>
          <cell r="E655">
            <v>0</v>
          </cell>
          <cell r="F655" t="str">
            <v>Bh</v>
          </cell>
          <cell r="G655">
            <v>0</v>
          </cell>
        </row>
        <row r="656">
          <cell r="C656" t="str">
            <v>PRV Ø 65 mm</v>
          </cell>
          <cell r="D656" t="str">
            <v>Bh</v>
          </cell>
          <cell r="E656">
            <v>0</v>
          </cell>
          <cell r="F656" t="str">
            <v>Bh</v>
          </cell>
          <cell r="G656">
            <v>0</v>
          </cell>
        </row>
        <row r="657">
          <cell r="C657" t="str">
            <v>PRV Ø 50 mm</v>
          </cell>
          <cell r="D657" t="str">
            <v>Bh</v>
          </cell>
          <cell r="E657">
            <v>0</v>
          </cell>
          <cell r="F657" t="str">
            <v>Bh</v>
          </cell>
          <cell r="G657">
            <v>0</v>
          </cell>
        </row>
        <row r="658">
          <cell r="C658" t="str">
            <v>PRV Ø 40 mm</v>
          </cell>
          <cell r="D658" t="str">
            <v>Bh</v>
          </cell>
          <cell r="E658">
            <v>0</v>
          </cell>
          <cell r="F658" t="str">
            <v>Bh</v>
          </cell>
          <cell r="G658">
            <v>0</v>
          </cell>
        </row>
        <row r="659">
          <cell r="C659" t="str">
            <v>PRV Ø 32 mm</v>
          </cell>
          <cell r="D659" t="str">
            <v>Bh</v>
          </cell>
          <cell r="E659">
            <v>0</v>
          </cell>
          <cell r="F659" t="str">
            <v>Bh</v>
          </cell>
          <cell r="G659">
            <v>0</v>
          </cell>
        </row>
        <row r="660">
          <cell r="C660" t="str">
            <v>PRV Ø 25 mm</v>
          </cell>
          <cell r="D660" t="str">
            <v>Bh</v>
          </cell>
          <cell r="E660">
            <v>0</v>
          </cell>
          <cell r="F660" t="str">
            <v>Bh</v>
          </cell>
          <cell r="G660">
            <v>0</v>
          </cell>
        </row>
        <row r="661">
          <cell r="G661">
            <v>0</v>
          </cell>
        </row>
        <row r="662">
          <cell r="C662" t="str">
            <v>Clean Out (Brass) Floor CO</v>
          </cell>
          <cell r="G662">
            <v>0</v>
          </cell>
        </row>
        <row r="663">
          <cell r="C663" t="str">
            <v>Clean Out  Ø 150 mm</v>
          </cell>
          <cell r="D663" t="str">
            <v>Bh</v>
          </cell>
          <cell r="E663">
            <v>380600</v>
          </cell>
          <cell r="F663" t="str">
            <v>Bh</v>
          </cell>
          <cell r="G663">
            <v>380600</v>
          </cell>
        </row>
        <row r="664">
          <cell r="C664" t="str">
            <v>Clean Out Ø 100 mm</v>
          </cell>
          <cell r="D664" t="str">
            <v>Bh</v>
          </cell>
          <cell r="E664">
            <v>235600</v>
          </cell>
          <cell r="F664" t="str">
            <v>Bh</v>
          </cell>
          <cell r="G664">
            <v>258885.71428571432</v>
          </cell>
        </row>
        <row r="670">
          <cell r="C670" t="str">
            <v>Clean Out  Ø 80 mm</v>
          </cell>
          <cell r="D670" t="str">
            <v>Bh</v>
          </cell>
          <cell r="E670">
            <v>210600</v>
          </cell>
          <cell r="F670" t="str">
            <v>Bh</v>
          </cell>
          <cell r="G670">
            <v>210600</v>
          </cell>
        </row>
        <row r="671">
          <cell r="C671" t="str">
            <v>Clean Out Ø 65 mm</v>
          </cell>
          <cell r="D671" t="str">
            <v>Bh</v>
          </cell>
          <cell r="E671">
            <v>185600</v>
          </cell>
          <cell r="F671" t="str">
            <v>Bh</v>
          </cell>
          <cell r="G671">
            <v>185600</v>
          </cell>
        </row>
        <row r="672">
          <cell r="C672" t="str">
            <v>Clean Out Ø 50 mm</v>
          </cell>
          <cell r="D672" t="str">
            <v>Bh</v>
          </cell>
          <cell r="E672">
            <v>160600</v>
          </cell>
          <cell r="F672" t="str">
            <v>Bh</v>
          </cell>
          <cell r="G672">
            <v>183885.71428571429</v>
          </cell>
        </row>
        <row r="678">
          <cell r="C678" t="str">
            <v>Safety Valve</v>
          </cell>
          <cell r="D678" t="str">
            <v>set</v>
          </cell>
          <cell r="E678">
            <v>20000000</v>
          </cell>
          <cell r="F678" t="str">
            <v>set</v>
          </cell>
          <cell r="G678">
            <v>20000000</v>
          </cell>
        </row>
        <row r="679">
          <cell r="C679" t="str">
            <v>Alarm gong</v>
          </cell>
          <cell r="D679" t="str">
            <v>bh</v>
          </cell>
          <cell r="E679">
            <v>2675000</v>
          </cell>
          <cell r="F679" t="str">
            <v>bh</v>
          </cell>
          <cell r="G679">
            <v>2675000</v>
          </cell>
        </row>
        <row r="680">
          <cell r="C680" t="str">
            <v>Pressure Switch</v>
          </cell>
          <cell r="D680" t="str">
            <v>bh</v>
          </cell>
          <cell r="E680">
            <v>2687500</v>
          </cell>
          <cell r="F680" t="str">
            <v>bh</v>
          </cell>
          <cell r="G680">
            <v>2687500</v>
          </cell>
        </row>
        <row r="681">
          <cell r="C681" t="str">
            <v>Pressure Gauge</v>
          </cell>
          <cell r="D681" t="str">
            <v>bh</v>
          </cell>
          <cell r="E681">
            <v>1275000</v>
          </cell>
          <cell r="F681" t="str">
            <v>bh</v>
          </cell>
          <cell r="G681">
            <v>1275000</v>
          </cell>
        </row>
        <row r="683">
          <cell r="C683" t="str">
            <v>Clean Out (PVC) Ceiling CO</v>
          </cell>
        </row>
        <row r="684">
          <cell r="C684" t="str">
            <v>Clean Out (PVC) Ø 150 mm</v>
          </cell>
          <cell r="D684" t="str">
            <v>Bh</v>
          </cell>
          <cell r="E684">
            <v>390600</v>
          </cell>
          <cell r="F684" t="str">
            <v>Bh</v>
          </cell>
          <cell r="G684">
            <v>397120</v>
          </cell>
        </row>
        <row r="685">
          <cell r="F685">
            <v>1.6418211120064474E-2</v>
          </cell>
        </row>
        <row r="686">
          <cell r="E686">
            <v>440000</v>
          </cell>
          <cell r="F686">
            <v>1.8522727272727274E-2</v>
          </cell>
          <cell r="G686">
            <v>8150</v>
          </cell>
        </row>
        <row r="687">
          <cell r="E687" t="str">
            <v>jml</v>
          </cell>
          <cell r="F687">
            <v>3.4940938392791748E-2</v>
          </cell>
        </row>
        <row r="690">
          <cell r="C690" t="str">
            <v>Clean Out (PVC) Ø 100 mm</v>
          </cell>
          <cell r="D690" t="str">
            <v>Bh</v>
          </cell>
          <cell r="E690">
            <v>26500</v>
          </cell>
          <cell r="F690" t="str">
            <v>Bh</v>
          </cell>
          <cell r="G690">
            <v>30575</v>
          </cell>
        </row>
        <row r="691">
          <cell r="F691">
            <v>0.13327882256745704</v>
          </cell>
        </row>
        <row r="692">
          <cell r="E692">
            <v>440000</v>
          </cell>
          <cell r="F692">
            <v>1.1576704545454543E-2</v>
          </cell>
          <cell r="G692">
            <v>5093.7499999999991</v>
          </cell>
        </row>
        <row r="693">
          <cell r="E693" t="str">
            <v>jml</v>
          </cell>
          <cell r="F693">
            <v>0.14485552711291158</v>
          </cell>
        </row>
        <row r="696">
          <cell r="C696" t="str">
            <v>Clean Out (PVC) Ø 80 mm</v>
          </cell>
          <cell r="D696" t="str">
            <v>Bh</v>
          </cell>
          <cell r="E696">
            <v>23800</v>
          </cell>
          <cell r="F696" t="str">
            <v>Bh</v>
          </cell>
          <cell r="G696">
            <v>25234.933333333334</v>
          </cell>
        </row>
        <row r="697">
          <cell r="F697">
            <v>5.6862973021525764E-2</v>
          </cell>
        </row>
        <row r="698">
          <cell r="E698">
            <v>440000</v>
          </cell>
          <cell r="F698">
            <v>1.5435606060606061E-2</v>
          </cell>
          <cell r="G698">
            <v>6791.666666666667</v>
          </cell>
        </row>
        <row r="699">
          <cell r="E699" t="str">
            <v>jml</v>
          </cell>
          <cell r="F699">
            <v>7.2298579082131831E-2</v>
          </cell>
        </row>
        <row r="702">
          <cell r="C702" t="str">
            <v>Clean Out (PVC) Ø 65 mm</v>
          </cell>
          <cell r="D702" t="str">
            <v>Bh</v>
          </cell>
          <cell r="E702">
            <v>21000</v>
          </cell>
          <cell r="F702" t="str">
            <v>Bh</v>
          </cell>
          <cell r="G702">
            <v>21547</v>
          </cell>
        </row>
        <row r="703">
          <cell r="F703">
            <v>2.5386364691140306E-2</v>
          </cell>
        </row>
        <row r="704">
          <cell r="E704">
            <v>440000</v>
          </cell>
          <cell r="F704">
            <v>1.1576704545454543E-2</v>
          </cell>
          <cell r="G704">
            <v>5093.7499999999991</v>
          </cell>
        </row>
        <row r="705">
          <cell r="E705" t="str">
            <v>jml</v>
          </cell>
          <cell r="F705">
            <v>3.6963069236594849E-2</v>
          </cell>
        </row>
        <row r="708">
          <cell r="C708" t="str">
            <v>Clean Out (PVC) Ø 50 mm</v>
          </cell>
          <cell r="D708" t="str">
            <v>Bh</v>
          </cell>
          <cell r="E708">
            <v>19100</v>
          </cell>
          <cell r="F708" t="str">
            <v>Bh</v>
          </cell>
          <cell r="G708">
            <v>19507.8</v>
          </cell>
        </row>
        <row r="709">
          <cell r="F709">
            <v>2.0904458729328779E-2</v>
          </cell>
        </row>
        <row r="710">
          <cell r="E710">
            <v>440000</v>
          </cell>
          <cell r="F710">
            <v>1.1576704545454543E-2</v>
          </cell>
          <cell r="G710">
            <v>5093.7499999999991</v>
          </cell>
        </row>
        <row r="711">
          <cell r="E711" t="str">
            <v>jml</v>
          </cell>
          <cell r="F711">
            <v>3.2481163274783321E-2</v>
          </cell>
        </row>
        <row r="714">
          <cell r="C714" t="str">
            <v>Clean Out Lantai Ø 50 mm</v>
          </cell>
          <cell r="D714" t="str">
            <v>Bh</v>
          </cell>
          <cell r="E714">
            <v>300000</v>
          </cell>
          <cell r="F714" t="str">
            <v>Bh</v>
          </cell>
          <cell r="G714">
            <v>295120</v>
          </cell>
        </row>
        <row r="715">
          <cell r="F715">
            <v>-1.6535646516671276E-2</v>
          </cell>
        </row>
        <row r="716">
          <cell r="E716">
            <v>440000</v>
          </cell>
          <cell r="F716">
            <v>1.8522727272727274E-2</v>
          </cell>
          <cell r="G716">
            <v>8150</v>
          </cell>
        </row>
        <row r="717">
          <cell r="E717" t="str">
            <v>jml</v>
          </cell>
          <cell r="F717">
            <v>1.9870807560559978E-3</v>
          </cell>
        </row>
        <row r="721">
          <cell r="C721" t="str">
            <v>Pressure Gauge</v>
          </cell>
          <cell r="G721">
            <v>0</v>
          </cell>
        </row>
        <row r="722">
          <cell r="C722" t="str">
            <v>Pressure Gauge 0 s/d 8 Bar</v>
          </cell>
          <cell r="D722" t="str">
            <v>Bh</v>
          </cell>
          <cell r="E722">
            <v>519850</v>
          </cell>
          <cell r="F722" t="str">
            <v>Bh</v>
          </cell>
          <cell r="G722">
            <v>519850</v>
          </cell>
        </row>
        <row r="723">
          <cell r="C723" t="str">
            <v>Pressure Gauge 0 s/d 10 Bar</v>
          </cell>
          <cell r="D723" t="str">
            <v>Bh</v>
          </cell>
          <cell r="E723">
            <v>677350</v>
          </cell>
          <cell r="F723" t="str">
            <v>Bh</v>
          </cell>
          <cell r="G723">
            <v>677350</v>
          </cell>
        </row>
        <row r="724">
          <cell r="C724" t="str">
            <v>Pressure Gauge 0 s/d 25 Bar</v>
          </cell>
          <cell r="D724" t="str">
            <v>Bh</v>
          </cell>
          <cell r="E724">
            <v>992350</v>
          </cell>
          <cell r="F724" t="str">
            <v>Bh</v>
          </cell>
          <cell r="G724">
            <v>992350</v>
          </cell>
        </row>
        <row r="726">
          <cell r="C726" t="str">
            <v>Water Level Control</v>
          </cell>
          <cell r="G726">
            <v>0</v>
          </cell>
        </row>
        <row r="727">
          <cell r="C727" t="str">
            <v>Water Level Control c/w cable</v>
          </cell>
          <cell r="D727" t="str">
            <v>Bh</v>
          </cell>
          <cell r="E727">
            <v>1968100</v>
          </cell>
          <cell r="F727" t="str">
            <v>Bh</v>
          </cell>
          <cell r="G727">
            <v>1968100</v>
          </cell>
        </row>
        <row r="728">
          <cell r="G728">
            <v>0</v>
          </cell>
        </row>
        <row r="729">
          <cell r="C729" t="str">
            <v>Water Heater</v>
          </cell>
          <cell r="G729">
            <v>0</v>
          </cell>
        </row>
        <row r="730">
          <cell r="C730" t="str">
            <v>Water Heater 15 Liter</v>
          </cell>
          <cell r="D730" t="str">
            <v>Bh</v>
          </cell>
          <cell r="E730">
            <v>1580000</v>
          </cell>
          <cell r="F730" t="str">
            <v>Bh</v>
          </cell>
          <cell r="G730">
            <v>1580000</v>
          </cell>
        </row>
        <row r="731">
          <cell r="C731" t="str">
            <v>Water Heater 30 Liter</v>
          </cell>
          <cell r="D731" t="str">
            <v>Bh</v>
          </cell>
          <cell r="E731">
            <v>3250000</v>
          </cell>
          <cell r="F731" t="str">
            <v>Bh</v>
          </cell>
          <cell r="G731">
            <v>3250000</v>
          </cell>
        </row>
        <row r="732">
          <cell r="C732" t="str">
            <v>Water Heater 50 Liter</v>
          </cell>
          <cell r="D732" t="str">
            <v>Bh</v>
          </cell>
          <cell r="E732">
            <v>5100000</v>
          </cell>
          <cell r="F732" t="str">
            <v>Bh</v>
          </cell>
          <cell r="G732">
            <v>5100000</v>
          </cell>
        </row>
        <row r="733">
          <cell r="G733">
            <v>0</v>
          </cell>
        </row>
        <row r="734">
          <cell r="C734" t="str">
            <v>Floating Valve</v>
          </cell>
          <cell r="G734">
            <v>0</v>
          </cell>
        </row>
        <row r="735">
          <cell r="C735" t="str">
            <v>Floating Valve Ø 50 mm</v>
          </cell>
          <cell r="D735" t="str">
            <v>Bh</v>
          </cell>
          <cell r="E735">
            <v>1025600</v>
          </cell>
          <cell r="F735" t="str">
            <v>Bh</v>
          </cell>
          <cell r="G735">
            <v>1025600</v>
          </cell>
        </row>
        <row r="736">
          <cell r="C736" t="str">
            <v>Floating Valve Ø 65 mm</v>
          </cell>
          <cell r="D736" t="str">
            <v>Bh</v>
          </cell>
          <cell r="E736">
            <v>1950400</v>
          </cell>
          <cell r="F736" t="str">
            <v>Bh</v>
          </cell>
          <cell r="G736">
            <v>1950400</v>
          </cell>
        </row>
        <row r="737">
          <cell r="C737" t="str">
            <v>Floating Valve Ø 80 mm</v>
          </cell>
          <cell r="D737" t="str">
            <v>Bh</v>
          </cell>
          <cell r="E737">
            <v>2925600</v>
          </cell>
          <cell r="F737" t="str">
            <v>Bh</v>
          </cell>
          <cell r="G737">
            <v>2925600</v>
          </cell>
        </row>
        <row r="738">
          <cell r="C738" t="str">
            <v>Floating Valve Ø 100 mm</v>
          </cell>
          <cell r="D738" t="str">
            <v>Bh</v>
          </cell>
          <cell r="E738">
            <v>0</v>
          </cell>
          <cell r="F738" t="str">
            <v>Bh</v>
          </cell>
          <cell r="G738">
            <v>0</v>
          </cell>
        </row>
        <row r="739">
          <cell r="G739">
            <v>0</v>
          </cell>
        </row>
        <row r="740">
          <cell r="C740" t="str">
            <v>Ball Valve</v>
          </cell>
          <cell r="G740">
            <v>0</v>
          </cell>
        </row>
        <row r="741">
          <cell r="C741" t="str">
            <v>Ball Valve Ø 150 mm</v>
          </cell>
          <cell r="D741" t="str">
            <v>Bh</v>
          </cell>
          <cell r="E741">
            <v>1830000</v>
          </cell>
          <cell r="F741" t="str">
            <v>Bh</v>
          </cell>
          <cell r="G741">
            <v>1830000</v>
          </cell>
        </row>
        <row r="742">
          <cell r="C742" t="str">
            <v>Ball Valve Ø 100 mm</v>
          </cell>
          <cell r="D742" t="str">
            <v>Bh</v>
          </cell>
          <cell r="E742">
            <v>1015000</v>
          </cell>
          <cell r="F742" t="str">
            <v>Bh</v>
          </cell>
          <cell r="G742">
            <v>1015000</v>
          </cell>
        </row>
        <row r="743">
          <cell r="C743" t="str">
            <v>Ball Valve Ø 80 mm</v>
          </cell>
          <cell r="D743" t="str">
            <v>Bh</v>
          </cell>
          <cell r="E743">
            <v>596000</v>
          </cell>
          <cell r="F743" t="str">
            <v>Bh</v>
          </cell>
          <cell r="G743">
            <v>596000</v>
          </cell>
        </row>
        <row r="744">
          <cell r="C744" t="str">
            <v>Ball Valve Ø 65 mm</v>
          </cell>
          <cell r="D744" t="str">
            <v>Bh</v>
          </cell>
          <cell r="E744">
            <v>449000</v>
          </cell>
          <cell r="F744" t="str">
            <v>Bh</v>
          </cell>
          <cell r="G744">
            <v>449000</v>
          </cell>
        </row>
        <row r="745">
          <cell r="C745" t="str">
            <v>Ball Valve Ø 50 mm</v>
          </cell>
          <cell r="D745" t="str">
            <v>Bh</v>
          </cell>
          <cell r="E745">
            <v>331000</v>
          </cell>
          <cell r="F745" t="str">
            <v>Bh</v>
          </cell>
          <cell r="G745">
            <v>331000</v>
          </cell>
        </row>
        <row r="746">
          <cell r="C746" t="str">
            <v>Ball Valve Ø 40 mm</v>
          </cell>
          <cell r="D746" t="str">
            <v>Bh</v>
          </cell>
          <cell r="E746">
            <v>220000</v>
          </cell>
          <cell r="F746" t="str">
            <v>Bh</v>
          </cell>
          <cell r="G746">
            <v>220000</v>
          </cell>
        </row>
        <row r="747">
          <cell r="C747" t="str">
            <v>Ball Valve Ø 32 mm</v>
          </cell>
          <cell r="D747" t="str">
            <v>Bh</v>
          </cell>
          <cell r="E747">
            <v>148000</v>
          </cell>
          <cell r="F747" t="str">
            <v>Bh</v>
          </cell>
          <cell r="G747">
            <v>148000</v>
          </cell>
        </row>
        <row r="748">
          <cell r="C748" t="str">
            <v>Ball Valve Ø 25 mm</v>
          </cell>
          <cell r="D748" t="str">
            <v>Bh</v>
          </cell>
          <cell r="E748">
            <v>280960</v>
          </cell>
          <cell r="F748" t="str">
            <v>Bh</v>
          </cell>
          <cell r="G748">
            <v>280960</v>
          </cell>
        </row>
        <row r="749">
          <cell r="C749" t="str">
            <v>Ball Valve Ø 20 mm</v>
          </cell>
          <cell r="D749" t="str">
            <v>Bh</v>
          </cell>
          <cell r="E749">
            <v>205600</v>
          </cell>
          <cell r="F749" t="str">
            <v>Bh</v>
          </cell>
          <cell r="G749">
            <v>205600</v>
          </cell>
        </row>
        <row r="750">
          <cell r="C750" t="str">
            <v>Ball Valve Ø 15 mm</v>
          </cell>
          <cell r="D750" t="str">
            <v>Bh</v>
          </cell>
          <cell r="E750">
            <v>161440</v>
          </cell>
          <cell r="F750" t="str">
            <v>Bh</v>
          </cell>
          <cell r="G750">
            <v>161440</v>
          </cell>
        </row>
        <row r="752">
          <cell r="C752" t="str">
            <v>Floor Drain</v>
          </cell>
        </row>
        <row r="753">
          <cell r="C753" t="str">
            <v>Floor Drain  Ø 50 mm</v>
          </cell>
          <cell r="D753" t="str">
            <v>Bh</v>
          </cell>
          <cell r="E753">
            <v>377600</v>
          </cell>
          <cell r="F753" t="str">
            <v>Bh</v>
          </cell>
          <cell r="G753">
            <v>369771.2</v>
          </cell>
        </row>
        <row r="754">
          <cell r="F754">
            <v>-2.1172011232892141E-2</v>
          </cell>
        </row>
        <row r="755">
          <cell r="E755">
            <v>440000</v>
          </cell>
          <cell r="F755">
            <v>1.8522727272727274E-2</v>
          </cell>
          <cell r="G755">
            <v>8150</v>
          </cell>
        </row>
        <row r="756">
          <cell r="E756" t="str">
            <v>jml</v>
          </cell>
          <cell r="F756">
            <v>-2.6492839601648666E-3</v>
          </cell>
        </row>
        <row r="760">
          <cell r="C760" t="str">
            <v>Water Meter</v>
          </cell>
        </row>
        <row r="761">
          <cell r="C761" t="str">
            <v>Water Meter diameter 2"</v>
          </cell>
          <cell r="D761" t="str">
            <v>Bh</v>
          </cell>
          <cell r="E761">
            <v>2215600</v>
          </cell>
          <cell r="F761" t="str">
            <v>Bh</v>
          </cell>
          <cell r="G761">
            <v>2215600</v>
          </cell>
        </row>
        <row r="763">
          <cell r="C763" t="str">
            <v>GREASE TRAP</v>
          </cell>
        </row>
        <row r="764">
          <cell r="C764" t="str">
            <v>Floor Mounted Grease Intercepror</v>
          </cell>
          <cell r="D764" t="str">
            <v>Bh</v>
          </cell>
          <cell r="E764">
            <v>3403100</v>
          </cell>
          <cell r="F764" t="str">
            <v>Bh</v>
          </cell>
          <cell r="G764">
            <v>3403100</v>
          </cell>
        </row>
        <row r="766">
          <cell r="C766" t="str">
            <v>ROOF DRAIN CAST IRON</v>
          </cell>
        </row>
        <row r="767">
          <cell r="C767" t="str">
            <v>RD Cast Iron Diameter 100 mm</v>
          </cell>
          <cell r="D767" t="str">
            <v>Bh</v>
          </cell>
          <cell r="E767">
            <v>390600</v>
          </cell>
          <cell r="F767" t="str">
            <v>Bh</v>
          </cell>
          <cell r="G767">
            <v>390600</v>
          </cell>
        </row>
        <row r="768">
          <cell r="C768" t="str">
            <v>RD Cast Iron Diameter 150 mm</v>
          </cell>
          <cell r="D768" t="str">
            <v>Bh</v>
          </cell>
          <cell r="E768">
            <v>430600</v>
          </cell>
          <cell r="F768" t="str">
            <v>Bh</v>
          </cell>
          <cell r="G768">
            <v>430600</v>
          </cell>
        </row>
        <row r="769">
          <cell r="C769" t="str">
            <v>Bak Kontrol</v>
          </cell>
        </row>
        <row r="770">
          <cell r="C770" t="str">
            <v>Bak Kontrol 2000 x 2000</v>
          </cell>
          <cell r="D770" t="str">
            <v>Bh</v>
          </cell>
          <cell r="E770">
            <v>19200000</v>
          </cell>
          <cell r="F770" t="str">
            <v>Bh</v>
          </cell>
          <cell r="G770">
            <v>19200000</v>
          </cell>
        </row>
        <row r="771">
          <cell r="C771" t="str">
            <v>Bak Kontrol 60 x 60</v>
          </cell>
          <cell r="D771" t="str">
            <v>Bh</v>
          </cell>
          <cell r="E771">
            <v>1200000</v>
          </cell>
          <cell r="F771" t="str">
            <v>Bh</v>
          </cell>
          <cell r="G771">
            <v>1200000</v>
          </cell>
        </row>
        <row r="773">
          <cell r="C773" t="str">
            <v>Water Hammer</v>
          </cell>
          <cell r="D773" t="str">
            <v>Bh</v>
          </cell>
          <cell r="E773">
            <v>2000000</v>
          </cell>
          <cell r="F773" t="str">
            <v>Bh</v>
          </cell>
          <cell r="G773">
            <v>2000000</v>
          </cell>
        </row>
        <row r="774">
          <cell r="C774" t="str">
            <v>Keran/Faucet</v>
          </cell>
          <cell r="D774" t="str">
            <v>Bh</v>
          </cell>
          <cell r="E774">
            <v>450000</v>
          </cell>
          <cell r="F774" t="str">
            <v>Bh</v>
          </cell>
          <cell r="G774">
            <v>450000</v>
          </cell>
        </row>
        <row r="777">
          <cell r="C777" t="str">
            <v>Alat bantu plumbing</v>
          </cell>
          <cell r="D777" t="str">
            <v>%</v>
          </cell>
          <cell r="E777">
            <v>0.05</v>
          </cell>
          <cell r="G777">
            <v>0.05</v>
          </cell>
        </row>
        <row r="781">
          <cell r="C781" t="str">
            <v>ACCESSORIES HYDRANT</v>
          </cell>
        </row>
        <row r="782">
          <cell r="C782" t="str">
            <v>Gate Valve Cast Iron (16 Bar)</v>
          </cell>
        </row>
        <row r="783">
          <cell r="C783" t="str">
            <v>Gate Valve Ø 200 mm</v>
          </cell>
          <cell r="D783" t="str">
            <v>Bh</v>
          </cell>
          <cell r="E783">
            <v>13027400</v>
          </cell>
          <cell r="F783" t="str">
            <v>Bh</v>
          </cell>
          <cell r="G783">
            <v>13027400</v>
          </cell>
        </row>
        <row r="784">
          <cell r="C784" t="str">
            <v>Gate Valve Ø 150 mm</v>
          </cell>
          <cell r="D784" t="str">
            <v>Bh</v>
          </cell>
          <cell r="E784">
            <v>8352800</v>
          </cell>
          <cell r="F784" t="str">
            <v>Bh</v>
          </cell>
          <cell r="G784">
            <v>8352800</v>
          </cell>
        </row>
        <row r="785">
          <cell r="C785" t="str">
            <v>Gate Valve Ø 100 mm</v>
          </cell>
          <cell r="D785" t="str">
            <v>Bh</v>
          </cell>
          <cell r="E785">
            <v>5003200</v>
          </cell>
          <cell r="F785" t="str">
            <v>Bh</v>
          </cell>
          <cell r="G785">
            <v>5003200</v>
          </cell>
        </row>
        <row r="786">
          <cell r="C786" t="str">
            <v>Gate Valve Ø 80 mm</v>
          </cell>
          <cell r="D786" t="str">
            <v>Bh</v>
          </cell>
          <cell r="E786">
            <v>3185300</v>
          </cell>
          <cell r="F786" t="str">
            <v>Bh</v>
          </cell>
          <cell r="G786">
            <v>3185300</v>
          </cell>
        </row>
        <row r="787">
          <cell r="C787" t="str">
            <v>Gate Valve Ø 65 mm</v>
          </cell>
          <cell r="D787" t="str">
            <v>Bh</v>
          </cell>
          <cell r="E787">
            <v>2639400</v>
          </cell>
          <cell r="F787" t="str">
            <v>Bh</v>
          </cell>
          <cell r="G787">
            <v>2639400</v>
          </cell>
        </row>
        <row r="788">
          <cell r="C788" t="str">
            <v>Gate Valve Ø 50 mm</v>
          </cell>
          <cell r="D788" t="str">
            <v>Bh</v>
          </cell>
          <cell r="E788">
            <v>2145600</v>
          </cell>
          <cell r="F788" t="str">
            <v>Bh</v>
          </cell>
          <cell r="G788">
            <v>2145600</v>
          </cell>
        </row>
        <row r="789">
          <cell r="G789">
            <v>0</v>
          </cell>
        </row>
        <row r="790">
          <cell r="C790" t="str">
            <v>Gate Valve F/F DI 16K SMBO Ø 250 mm</v>
          </cell>
          <cell r="D790" t="str">
            <v>Bh</v>
          </cell>
          <cell r="E790">
            <v>20134400</v>
          </cell>
          <cell r="F790" t="str">
            <v>Bh</v>
          </cell>
          <cell r="G790">
            <v>20134400</v>
          </cell>
        </row>
        <row r="791">
          <cell r="C791" t="str">
            <v>Gate Valve F/F DI 16K SMBO Ø 200 mm</v>
          </cell>
          <cell r="D791" t="str">
            <v>Bh</v>
          </cell>
          <cell r="E791">
            <v>11971520</v>
          </cell>
          <cell r="F791" t="str">
            <v>Bh</v>
          </cell>
          <cell r="G791">
            <v>11971520</v>
          </cell>
        </row>
        <row r="792">
          <cell r="C792" t="str">
            <v>Gate Valve F/F DI 16K SMBO Ø 150 mm</v>
          </cell>
          <cell r="D792" t="str">
            <v>Bh</v>
          </cell>
          <cell r="E792">
            <v>7494240</v>
          </cell>
          <cell r="F792" t="str">
            <v>Bh</v>
          </cell>
          <cell r="G792">
            <v>7494240</v>
          </cell>
        </row>
        <row r="793">
          <cell r="C793" t="str">
            <v>Gate Valve F/F DI 16K SMBO Ø 125 mm</v>
          </cell>
          <cell r="D793" t="str">
            <v>Bh</v>
          </cell>
          <cell r="E793">
            <v>5761600</v>
          </cell>
          <cell r="F793" t="str">
            <v>Bh</v>
          </cell>
          <cell r="G793">
            <v>5761600</v>
          </cell>
        </row>
        <row r="794">
          <cell r="C794" t="str">
            <v>Gate Valve F/F DI 16K SMBO Ø 100 mm</v>
          </cell>
          <cell r="D794" t="str">
            <v>Bh</v>
          </cell>
          <cell r="E794">
            <v>4043520</v>
          </cell>
          <cell r="F794" t="str">
            <v>Bh</v>
          </cell>
          <cell r="G794">
            <v>4043520</v>
          </cell>
        </row>
        <row r="795">
          <cell r="C795" t="str">
            <v>Gate Valve F/F DI 16K SMBO Ø 80 mm</v>
          </cell>
          <cell r="D795" t="str">
            <v>Bh</v>
          </cell>
          <cell r="E795">
            <v>2853760</v>
          </cell>
          <cell r="F795" t="str">
            <v>Bh</v>
          </cell>
          <cell r="G795">
            <v>2853760</v>
          </cell>
        </row>
        <row r="796">
          <cell r="C796" t="str">
            <v>Gate Valve F/F DI 16K SMBO Ø 65 mm</v>
          </cell>
          <cell r="D796" t="str">
            <v>Bh</v>
          </cell>
          <cell r="E796">
            <v>2381600</v>
          </cell>
          <cell r="F796" t="str">
            <v>Bh</v>
          </cell>
          <cell r="G796">
            <v>2381600</v>
          </cell>
        </row>
        <row r="797">
          <cell r="C797" t="str">
            <v>Gate Valve F/F DI 16K SMBO Ø 50 mm</v>
          </cell>
          <cell r="D797" t="str">
            <v>Bh</v>
          </cell>
          <cell r="E797">
            <v>2046720</v>
          </cell>
          <cell r="F797" t="str">
            <v>Bh</v>
          </cell>
          <cell r="G797">
            <v>2046720</v>
          </cell>
        </row>
        <row r="798">
          <cell r="C798" t="str">
            <v>Gate Valve F/F DI 16K SMBO Ø 40 mm</v>
          </cell>
          <cell r="D798" t="str">
            <v>Bh</v>
          </cell>
          <cell r="E798">
            <v>1751360</v>
          </cell>
          <cell r="F798" t="str">
            <v>Bh</v>
          </cell>
          <cell r="G798">
            <v>1751360</v>
          </cell>
        </row>
        <row r="799">
          <cell r="G799">
            <v>0</v>
          </cell>
        </row>
        <row r="800">
          <cell r="C800" t="str">
            <v>Check Valve (16 Bar)</v>
          </cell>
          <cell r="G800">
            <v>0</v>
          </cell>
        </row>
        <row r="801">
          <cell r="C801" t="str">
            <v>Check Valve Ø 200 mm</v>
          </cell>
          <cell r="D801" t="str">
            <v>Bh</v>
          </cell>
          <cell r="E801">
            <v>11649400</v>
          </cell>
          <cell r="F801" t="str">
            <v>Bh</v>
          </cell>
          <cell r="G801">
            <v>11649400</v>
          </cell>
        </row>
        <row r="802">
          <cell r="C802" t="str">
            <v>Check Valve Ø 150 mm</v>
          </cell>
          <cell r="D802" t="str">
            <v>Bh</v>
          </cell>
          <cell r="E802">
            <v>7356400</v>
          </cell>
          <cell r="F802" t="str">
            <v>Bh</v>
          </cell>
          <cell r="G802">
            <v>7356400</v>
          </cell>
        </row>
        <row r="803">
          <cell r="C803" t="str">
            <v>Check Valve Ø 100 mm</v>
          </cell>
          <cell r="D803" t="str">
            <v>Bh</v>
          </cell>
          <cell r="E803">
            <v>4059800</v>
          </cell>
          <cell r="F803" t="str">
            <v>Bh</v>
          </cell>
          <cell r="G803">
            <v>4059800</v>
          </cell>
        </row>
        <row r="804">
          <cell r="C804" t="str">
            <v>Check Valve Ø 80 mm</v>
          </cell>
          <cell r="D804" t="str">
            <v>Bh</v>
          </cell>
          <cell r="E804">
            <v>2703000</v>
          </cell>
          <cell r="F804" t="str">
            <v>Bh</v>
          </cell>
          <cell r="G804">
            <v>2703000</v>
          </cell>
        </row>
        <row r="805">
          <cell r="C805" t="str">
            <v>Check Valve Ø 65 mm</v>
          </cell>
          <cell r="D805" t="str">
            <v>Bh</v>
          </cell>
          <cell r="E805">
            <v>2236600</v>
          </cell>
          <cell r="F805" t="str">
            <v>Bh</v>
          </cell>
          <cell r="G805">
            <v>2236600</v>
          </cell>
        </row>
        <row r="806">
          <cell r="C806" t="str">
            <v>Check Valve Ø 50 mm</v>
          </cell>
          <cell r="D806" t="str">
            <v>Bh</v>
          </cell>
          <cell r="E806">
            <v>1705600</v>
          </cell>
          <cell r="F806" t="str">
            <v>Bh</v>
          </cell>
          <cell r="G806">
            <v>1705600</v>
          </cell>
        </row>
        <row r="807">
          <cell r="G807">
            <v>0</v>
          </cell>
        </row>
        <row r="808">
          <cell r="C808" t="str">
            <v>Check Valve F/F DI 16K SRB Ø 200 mm</v>
          </cell>
          <cell r="D808" t="str">
            <v>Bh</v>
          </cell>
          <cell r="E808">
            <v>31303040</v>
          </cell>
          <cell r="F808" t="str">
            <v>Bh</v>
          </cell>
          <cell r="G808">
            <v>31303040</v>
          </cell>
        </row>
        <row r="809">
          <cell r="C809" t="str">
            <v>Check Valve F/F DI 16K SRB Ø150 mm</v>
          </cell>
          <cell r="D809" t="str">
            <v>Bh</v>
          </cell>
          <cell r="E809">
            <v>21776640</v>
          </cell>
          <cell r="F809" t="str">
            <v>Bh</v>
          </cell>
          <cell r="G809">
            <v>21776640</v>
          </cell>
        </row>
        <row r="810">
          <cell r="C810" t="str">
            <v>Check Valve F/F DI 16K SRB Ø 125 mm</v>
          </cell>
          <cell r="D810" t="str">
            <v>Bh</v>
          </cell>
          <cell r="E810">
            <v>18081440</v>
          </cell>
          <cell r="F810" t="str">
            <v>Bh</v>
          </cell>
          <cell r="G810">
            <v>18081440</v>
          </cell>
        </row>
        <row r="811">
          <cell r="C811" t="str">
            <v>Check Valve F/F DI 16K SRB Ø 100 mm</v>
          </cell>
          <cell r="D811" t="str">
            <v>Bh</v>
          </cell>
          <cell r="E811">
            <v>13416000</v>
          </cell>
          <cell r="F811" t="str">
            <v>Bh</v>
          </cell>
          <cell r="G811">
            <v>13416000</v>
          </cell>
        </row>
        <row r="812">
          <cell r="C812" t="str">
            <v>Check Valve F/F DI 16K SRB Ø 80 mm</v>
          </cell>
          <cell r="D812" t="str">
            <v>Bh</v>
          </cell>
          <cell r="E812">
            <v>12054720</v>
          </cell>
          <cell r="F812" t="str">
            <v>Bh</v>
          </cell>
          <cell r="G812">
            <v>12054720</v>
          </cell>
        </row>
        <row r="813">
          <cell r="C813" t="str">
            <v>Check Valve F/F DI 16K SRB Ø 650 mm</v>
          </cell>
          <cell r="D813" t="str">
            <v>Bh</v>
          </cell>
          <cell r="E813">
            <v>9392320</v>
          </cell>
          <cell r="F813" t="str">
            <v>Bh</v>
          </cell>
          <cell r="G813">
            <v>9392320</v>
          </cell>
        </row>
        <row r="814">
          <cell r="C814" t="str">
            <v>Check Valve F/F DI 16K SRB Ø 50 mm</v>
          </cell>
          <cell r="D814" t="str">
            <v>Bh</v>
          </cell>
          <cell r="E814">
            <v>8312800</v>
          </cell>
          <cell r="F814" t="str">
            <v>Bh</v>
          </cell>
          <cell r="G814">
            <v>8312800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C817" t="str">
            <v>Strainer (16 Bar)</v>
          </cell>
          <cell r="G817">
            <v>0</v>
          </cell>
        </row>
        <row r="818">
          <cell r="C818" t="str">
            <v>Strainer Ø 200 mm</v>
          </cell>
          <cell r="D818" t="str">
            <v>Bh</v>
          </cell>
          <cell r="E818">
            <v>8723800</v>
          </cell>
          <cell r="F818" t="str">
            <v>Bh</v>
          </cell>
          <cell r="G818">
            <v>8723800</v>
          </cell>
        </row>
        <row r="819">
          <cell r="C819" t="str">
            <v>Strainer Ø 150 mm</v>
          </cell>
          <cell r="D819" t="str">
            <v>Bh</v>
          </cell>
          <cell r="E819">
            <v>5872400</v>
          </cell>
          <cell r="F819" t="str">
            <v>Bh</v>
          </cell>
          <cell r="G819">
            <v>5872400</v>
          </cell>
        </row>
        <row r="820">
          <cell r="C820" t="str">
            <v>Strainer Ø 100 mm</v>
          </cell>
          <cell r="D820" t="str">
            <v>Bh</v>
          </cell>
          <cell r="E820">
            <v>2978600</v>
          </cell>
          <cell r="F820" t="str">
            <v>Bh</v>
          </cell>
          <cell r="G820">
            <v>2978600</v>
          </cell>
        </row>
        <row r="821">
          <cell r="C821" t="str">
            <v>Strainer Ø 80 mm</v>
          </cell>
          <cell r="D821" t="str">
            <v>Bh</v>
          </cell>
          <cell r="E821">
            <v>1807300</v>
          </cell>
          <cell r="F821" t="str">
            <v>Bh</v>
          </cell>
          <cell r="G821">
            <v>1807300</v>
          </cell>
        </row>
        <row r="822">
          <cell r="C822" t="str">
            <v>Strainer Ø 65 mm</v>
          </cell>
          <cell r="D822" t="str">
            <v>Bh</v>
          </cell>
          <cell r="E822">
            <v>1547600</v>
          </cell>
          <cell r="F822" t="str">
            <v>Bh</v>
          </cell>
          <cell r="G822">
            <v>1547600</v>
          </cell>
        </row>
        <row r="823">
          <cell r="C823" t="str">
            <v>Strainer Ø 50 mm</v>
          </cell>
          <cell r="D823" t="str">
            <v>Bh</v>
          </cell>
          <cell r="E823">
            <v>1190600</v>
          </cell>
          <cell r="F823" t="str">
            <v>Bh</v>
          </cell>
          <cell r="G823">
            <v>1190600</v>
          </cell>
        </row>
        <row r="824">
          <cell r="G824">
            <v>0</v>
          </cell>
        </row>
        <row r="825">
          <cell r="C825" t="str">
            <v>Fleksible Joint (16 Bar)</v>
          </cell>
          <cell r="G825">
            <v>0</v>
          </cell>
        </row>
        <row r="826">
          <cell r="C826" t="str">
            <v>Flexible Joint Ø 200 mm</v>
          </cell>
          <cell r="D826" t="str">
            <v>Bh</v>
          </cell>
          <cell r="E826">
            <v>0</v>
          </cell>
          <cell r="F826" t="str">
            <v>Bh</v>
          </cell>
          <cell r="G826">
            <v>0</v>
          </cell>
        </row>
        <row r="827">
          <cell r="C827" t="str">
            <v>Flexible Joint Ø 150 mm</v>
          </cell>
          <cell r="D827" t="str">
            <v>Bh</v>
          </cell>
          <cell r="E827">
            <v>2892740</v>
          </cell>
          <cell r="F827" t="str">
            <v>Bh</v>
          </cell>
          <cell r="G827">
            <v>2892740</v>
          </cell>
        </row>
        <row r="828">
          <cell r="C828" t="str">
            <v>Flexible Joint Ø 100 mm</v>
          </cell>
          <cell r="D828" t="str">
            <v>Bh</v>
          </cell>
          <cell r="E828">
            <v>1582580</v>
          </cell>
          <cell r="F828" t="str">
            <v>Bh</v>
          </cell>
          <cell r="G828">
            <v>1582580</v>
          </cell>
        </row>
        <row r="829">
          <cell r="C829" t="str">
            <v>Flexible Joint Ø 80 mm</v>
          </cell>
          <cell r="D829" t="str">
            <v>Bh</v>
          </cell>
          <cell r="E829">
            <v>992160</v>
          </cell>
          <cell r="F829" t="str">
            <v>Bh</v>
          </cell>
          <cell r="G829">
            <v>992160</v>
          </cell>
        </row>
        <row r="830">
          <cell r="C830" t="str">
            <v>Flexible Joint Ø 65 mm</v>
          </cell>
          <cell r="D830" t="str">
            <v>Bh</v>
          </cell>
          <cell r="E830">
            <v>574520</v>
          </cell>
          <cell r="F830" t="str">
            <v>Bh</v>
          </cell>
          <cell r="G830">
            <v>574520</v>
          </cell>
        </row>
        <row r="831">
          <cell r="C831" t="str">
            <v>Flexible Joint Ø 50 mm</v>
          </cell>
          <cell r="D831" t="str">
            <v>Bh</v>
          </cell>
          <cell r="E831">
            <v>439600</v>
          </cell>
          <cell r="F831" t="str">
            <v>Bh</v>
          </cell>
          <cell r="G831">
            <v>439600</v>
          </cell>
        </row>
        <row r="833">
          <cell r="C833" t="str">
            <v>Pressure Reducing Valve (16 Bar)</v>
          </cell>
        </row>
        <row r="834">
          <cell r="C834" t="str">
            <v>PRV Ø 200 mm</v>
          </cell>
          <cell r="D834" t="str">
            <v>set</v>
          </cell>
          <cell r="E834">
            <v>0</v>
          </cell>
          <cell r="F834" t="str">
            <v>set</v>
          </cell>
        </row>
        <row r="835">
          <cell r="C835" t="str">
            <v>PRV Ø 150 mm</v>
          </cell>
          <cell r="D835" t="str">
            <v>set</v>
          </cell>
          <cell r="E835">
            <v>10021240</v>
          </cell>
          <cell r="F835" t="str">
            <v>set</v>
          </cell>
          <cell r="G835">
            <v>10021240</v>
          </cell>
        </row>
        <row r="836">
          <cell r="C836" t="str">
            <v>PRV Ø 100 mm</v>
          </cell>
          <cell r="D836" t="str">
            <v>set</v>
          </cell>
          <cell r="E836">
            <v>6001720</v>
          </cell>
          <cell r="F836" t="str">
            <v>set</v>
          </cell>
          <cell r="G836">
            <v>6001720</v>
          </cell>
        </row>
        <row r="837">
          <cell r="C837" t="str">
            <v>PRV Ø 80 mm</v>
          </cell>
          <cell r="D837" t="str">
            <v>set</v>
          </cell>
          <cell r="E837">
            <v>3820240</v>
          </cell>
          <cell r="F837" t="str">
            <v>set</v>
          </cell>
          <cell r="G837">
            <v>3820240</v>
          </cell>
        </row>
        <row r="838">
          <cell r="C838" t="str">
            <v>PRV Ø 65 mm</v>
          </cell>
          <cell r="D838" t="str">
            <v>set</v>
          </cell>
          <cell r="E838">
            <v>3165160</v>
          </cell>
          <cell r="F838" t="str">
            <v>set</v>
          </cell>
          <cell r="G838">
            <v>3165160</v>
          </cell>
        </row>
        <row r="839">
          <cell r="C839" t="str">
            <v>PRV Ø 50 mm</v>
          </cell>
          <cell r="D839" t="str">
            <v>set</v>
          </cell>
          <cell r="E839">
            <v>2572600</v>
          </cell>
          <cell r="F839" t="str">
            <v>set</v>
          </cell>
          <cell r="G839">
            <v>2572600</v>
          </cell>
        </row>
        <row r="841">
          <cell r="C841" t="str">
            <v>HYDRANT BOX</v>
          </cell>
        </row>
        <row r="842">
          <cell r="C842" t="str">
            <v>Indoor Hydrant Box lengkap</v>
          </cell>
          <cell r="D842" t="str">
            <v>Bh</v>
          </cell>
          <cell r="E842">
            <v>7600600</v>
          </cell>
          <cell r="F842" t="str">
            <v>Bh</v>
          </cell>
          <cell r="G842">
            <v>7600600</v>
          </cell>
        </row>
        <row r="843">
          <cell r="C843" t="str">
            <v>Outdoor Hydrant Box Lengkap</v>
          </cell>
          <cell r="D843" t="str">
            <v>Bh</v>
          </cell>
          <cell r="E843">
            <v>7350000</v>
          </cell>
          <cell r="F843" t="str">
            <v>Bh</v>
          </cell>
          <cell r="G843">
            <v>7350000</v>
          </cell>
        </row>
        <row r="844">
          <cell r="C844" t="str">
            <v>1 Roll Fire Hose with Machino Coupling Ukuran Ø40 mm x 30 m</v>
          </cell>
          <cell r="D844" t="str">
            <v>Bh</v>
          </cell>
        </row>
        <row r="845">
          <cell r="C845" t="str">
            <v>1 buah Hydrant Valve ukuran Ø40 mm</v>
          </cell>
          <cell r="D845" t="str">
            <v>Bh</v>
          </cell>
        </row>
        <row r="846">
          <cell r="C846" t="str">
            <v>1 buah Hydrant Valve ukuran Ø65 mm (OS &amp; Y)</v>
          </cell>
          <cell r="D846" t="str">
            <v>Bh</v>
          </cell>
        </row>
        <row r="847">
          <cell r="C847" t="str">
            <v>1 buah Hose Nozzle ukuran Ø40 mm</v>
          </cell>
          <cell r="D847" t="str">
            <v>Bh</v>
          </cell>
        </row>
        <row r="848">
          <cell r="C848" t="str">
            <v>Hydrant Pillar two way</v>
          </cell>
          <cell r="D848" t="str">
            <v>Bh</v>
          </cell>
          <cell r="E848">
            <v>3850000</v>
          </cell>
          <cell r="F848" t="str">
            <v>Bh</v>
          </cell>
          <cell r="G848">
            <v>3850000</v>
          </cell>
        </row>
        <row r="849">
          <cell r="C849" t="str">
            <v xml:space="preserve">Siamese Conection </v>
          </cell>
          <cell r="D849" t="str">
            <v>Bh</v>
          </cell>
          <cell r="E849">
            <v>4750000</v>
          </cell>
          <cell r="F849" t="str">
            <v>Bh</v>
          </cell>
          <cell r="G849">
            <v>4750000</v>
          </cell>
        </row>
        <row r="850">
          <cell r="C850" t="str">
            <v>Gate valve dia 65 mm</v>
          </cell>
          <cell r="D850" t="str">
            <v>Bh</v>
          </cell>
          <cell r="E850">
            <v>3900001</v>
          </cell>
          <cell r="F850" t="str">
            <v>Bh</v>
          </cell>
          <cell r="G850">
            <v>3900001</v>
          </cell>
        </row>
        <row r="851">
          <cell r="C851" t="str">
            <v>Valve Vander Hyder</v>
          </cell>
          <cell r="D851" t="str">
            <v>Bh</v>
          </cell>
          <cell r="E851">
            <v>3900002</v>
          </cell>
          <cell r="F851" t="str">
            <v>Bh</v>
          </cell>
          <cell r="G851">
            <v>3900002</v>
          </cell>
        </row>
        <row r="853">
          <cell r="C853" t="str">
            <v>Gate valve dia 100mm</v>
          </cell>
          <cell r="D853" t="str">
            <v>Bh</v>
          </cell>
          <cell r="E853">
            <v>6364800</v>
          </cell>
          <cell r="F853" t="str">
            <v>Bh</v>
          </cell>
          <cell r="G853">
            <v>6364800</v>
          </cell>
        </row>
        <row r="854">
          <cell r="C854" t="str">
            <v>Check valve dia 100mm</v>
          </cell>
          <cell r="D854" t="str">
            <v>Bh</v>
          </cell>
          <cell r="E854">
            <v>4447500</v>
          </cell>
          <cell r="F854" t="str">
            <v>Bh</v>
          </cell>
          <cell r="G854">
            <v>4447500</v>
          </cell>
        </row>
        <row r="857">
          <cell r="C857" t="str">
            <v>FIRE EXTINGUISER</v>
          </cell>
        </row>
        <row r="858">
          <cell r="C858" t="str">
            <v>Fire Extinguiser 3 kg; dry powder</v>
          </cell>
          <cell r="D858" t="str">
            <v>Bh</v>
          </cell>
          <cell r="E858">
            <v>485000</v>
          </cell>
          <cell r="F858" t="str">
            <v>Bh</v>
          </cell>
          <cell r="G858">
            <v>485000</v>
          </cell>
        </row>
        <row r="859">
          <cell r="C859" t="str">
            <v>Fire Extinguiser 4,5 kg; dry powder</v>
          </cell>
          <cell r="D859" t="str">
            <v>Bh</v>
          </cell>
          <cell r="E859">
            <v>1800000</v>
          </cell>
          <cell r="F859" t="str">
            <v>Bh</v>
          </cell>
          <cell r="G859">
            <v>1800000</v>
          </cell>
        </row>
        <row r="860">
          <cell r="C860" t="str">
            <v>Fire Extinguiser 6 kg; dry powder</v>
          </cell>
          <cell r="D860" t="str">
            <v>Bh</v>
          </cell>
          <cell r="E860">
            <v>1455000</v>
          </cell>
          <cell r="F860" t="str">
            <v>Bh</v>
          </cell>
          <cell r="G860">
            <v>1455000</v>
          </cell>
        </row>
        <row r="861">
          <cell r="C861" t="str">
            <v>Fire Extinguiser 10 kg; dry powder</v>
          </cell>
          <cell r="D861" t="str">
            <v>Bh</v>
          </cell>
          <cell r="E861">
            <v>1940000</v>
          </cell>
          <cell r="F861" t="str">
            <v>Bh</v>
          </cell>
          <cell r="G861">
            <v>1940000</v>
          </cell>
        </row>
        <row r="862">
          <cell r="C862" t="str">
            <v>Fire Extinguiser kap. 23 kg c/w troly ( CO2 )</v>
          </cell>
          <cell r="D862" t="str">
            <v>Bh</v>
          </cell>
          <cell r="E862">
            <v>12000000</v>
          </cell>
          <cell r="F862" t="str">
            <v>Bh</v>
          </cell>
          <cell r="G862">
            <v>12000000</v>
          </cell>
        </row>
        <row r="864">
          <cell r="C864" t="str">
            <v>MAIN CONTROL VALVE</v>
          </cell>
        </row>
        <row r="865">
          <cell r="C865" t="str">
            <v>Pemasangan Main Control Valve 6"</v>
          </cell>
        </row>
        <row r="866">
          <cell r="C866" t="str">
            <v>Alarm control valve</v>
          </cell>
          <cell r="D866" t="str">
            <v>set</v>
          </cell>
          <cell r="E866">
            <v>9600000</v>
          </cell>
          <cell r="F866" t="str">
            <v>set</v>
          </cell>
          <cell r="G866">
            <v>9600000</v>
          </cell>
        </row>
        <row r="867">
          <cell r="C867" t="str">
            <v>Water motor alarm</v>
          </cell>
          <cell r="D867" t="str">
            <v>set</v>
          </cell>
          <cell r="E867">
            <v>3660000</v>
          </cell>
          <cell r="F867" t="str">
            <v>set</v>
          </cell>
          <cell r="G867">
            <v>3660000</v>
          </cell>
        </row>
        <row r="868">
          <cell r="C868" t="str">
            <v>Instalasi</v>
          </cell>
          <cell r="D868" t="str">
            <v>set</v>
          </cell>
          <cell r="E868">
            <v>2652000</v>
          </cell>
          <cell r="F868" t="str">
            <v>set</v>
          </cell>
          <cell r="G868">
            <v>2652000</v>
          </cell>
        </row>
        <row r="869">
          <cell r="C869" t="str">
            <v>Total MCV dia, 6"</v>
          </cell>
          <cell r="D869" t="str">
            <v>set</v>
          </cell>
          <cell r="E869">
            <v>15912000</v>
          </cell>
          <cell r="F869" t="str">
            <v>set</v>
          </cell>
          <cell r="G869">
            <v>15912000</v>
          </cell>
        </row>
        <row r="872">
          <cell r="C872" t="str">
            <v>Pressure Switch</v>
          </cell>
          <cell r="D872" t="str">
            <v>set</v>
          </cell>
          <cell r="E872">
            <v>891750</v>
          </cell>
          <cell r="F872" t="str">
            <v>set</v>
          </cell>
          <cell r="G872">
            <v>891750</v>
          </cell>
        </row>
        <row r="873">
          <cell r="C873" t="str">
            <v>Automatic air Vent</v>
          </cell>
          <cell r="D873" t="str">
            <v>set</v>
          </cell>
          <cell r="E873">
            <v>663405</v>
          </cell>
          <cell r="F873" t="str">
            <v>set</v>
          </cell>
          <cell r="G873">
            <v>663405</v>
          </cell>
        </row>
        <row r="875">
          <cell r="C875" t="str">
            <v>Pemasangan BCV Sistem</v>
          </cell>
          <cell r="D875" t="str">
            <v>set</v>
          </cell>
          <cell r="F875" t="str">
            <v>set</v>
          </cell>
          <cell r="G875">
            <v>6240000</v>
          </cell>
        </row>
        <row r="876">
          <cell r="F876">
            <v>1</v>
          </cell>
        </row>
        <row r="879">
          <cell r="E879">
            <v>440000</v>
          </cell>
          <cell r="F879">
            <v>0.46306818181818182</v>
          </cell>
          <cell r="G879">
            <v>203750</v>
          </cell>
        </row>
        <row r="880">
          <cell r="E880" t="str">
            <v>jml</v>
          </cell>
          <cell r="F880">
            <v>1.4630681818181819</v>
          </cell>
        </row>
        <row r="883">
          <cell r="C883" t="str">
            <v>Butter Fly Valve  3"</v>
          </cell>
          <cell r="D883" t="str">
            <v>Bh</v>
          </cell>
          <cell r="E883">
            <v>3800000</v>
          </cell>
          <cell r="F883" t="str">
            <v>Bh</v>
          </cell>
          <cell r="G883">
            <v>3800000</v>
          </cell>
        </row>
        <row r="884">
          <cell r="C884" t="str">
            <v>Butter Fly Valve  4"</v>
          </cell>
          <cell r="D884" t="str">
            <v>Bh</v>
          </cell>
          <cell r="E884">
            <v>4200000</v>
          </cell>
          <cell r="F884" t="str">
            <v>Bh</v>
          </cell>
          <cell r="G884">
            <v>4200000</v>
          </cell>
        </row>
        <row r="885">
          <cell r="C885" t="str">
            <v>Butter Fly Valve  5"</v>
          </cell>
          <cell r="D885" t="str">
            <v>Bh</v>
          </cell>
          <cell r="E885">
            <v>4600000</v>
          </cell>
          <cell r="F885" t="str">
            <v>Bh</v>
          </cell>
          <cell r="G885">
            <v>4600000</v>
          </cell>
        </row>
        <row r="886">
          <cell r="C886" t="str">
            <v>Butter Fly Valve  6"</v>
          </cell>
          <cell r="D886" t="str">
            <v>Bh</v>
          </cell>
          <cell r="E886">
            <v>5000000</v>
          </cell>
          <cell r="F886" t="str">
            <v>Bh</v>
          </cell>
          <cell r="G886">
            <v>5000000</v>
          </cell>
        </row>
        <row r="887">
          <cell r="C887" t="str">
            <v>Water Flow Switch "Potter"  3"</v>
          </cell>
          <cell r="D887" t="str">
            <v>Bh</v>
          </cell>
          <cell r="E887">
            <v>1400000</v>
          </cell>
          <cell r="F887" t="str">
            <v>Bh</v>
          </cell>
          <cell r="G887">
            <v>1400000</v>
          </cell>
        </row>
        <row r="888">
          <cell r="C888" t="str">
            <v>Water Flow Switch "Potter"  4"</v>
          </cell>
          <cell r="D888" t="str">
            <v>Bh</v>
          </cell>
          <cell r="E888">
            <v>2000000</v>
          </cell>
          <cell r="F888" t="str">
            <v>Bh</v>
          </cell>
          <cell r="G888">
            <v>2000000</v>
          </cell>
        </row>
        <row r="889">
          <cell r="C889" t="str">
            <v>Water Flow Switch "Potter"  5"</v>
          </cell>
          <cell r="D889" t="str">
            <v>Bh</v>
          </cell>
          <cell r="E889">
            <v>2600000</v>
          </cell>
          <cell r="F889" t="str">
            <v>Bh</v>
          </cell>
          <cell r="G889">
            <v>2600000</v>
          </cell>
        </row>
        <row r="890">
          <cell r="C890" t="str">
            <v>Water Flow Switch "Potter"  6"</v>
          </cell>
          <cell r="D890" t="str">
            <v>Bh</v>
          </cell>
          <cell r="E890">
            <v>3200000</v>
          </cell>
          <cell r="F890" t="str">
            <v>Bh</v>
          </cell>
          <cell r="G890">
            <v>3200000</v>
          </cell>
        </row>
        <row r="892">
          <cell r="C892" t="str">
            <v>Sprinkler Head</v>
          </cell>
        </row>
        <row r="893">
          <cell r="C893" t="str">
            <v>Sprinkler Head Tipe Pendent</v>
          </cell>
          <cell r="D893" t="str">
            <v>Bh</v>
          </cell>
          <cell r="E893">
            <v>90700</v>
          </cell>
          <cell r="F893" t="str">
            <v>Bh</v>
          </cell>
          <cell r="G893">
            <v>90700</v>
          </cell>
        </row>
        <row r="894">
          <cell r="C894" t="str">
            <v>Sprinkler Head Tipe Up Right</v>
          </cell>
          <cell r="D894" t="str">
            <v>Bh</v>
          </cell>
          <cell r="E894">
            <v>92212</v>
          </cell>
          <cell r="F894" t="str">
            <v>Bh</v>
          </cell>
          <cell r="G894">
            <v>92212</v>
          </cell>
        </row>
        <row r="895">
          <cell r="G895">
            <v>0</v>
          </cell>
        </row>
        <row r="897">
          <cell r="C897" t="str">
            <v>Pompa Air Bersih</v>
          </cell>
          <cell r="G897">
            <v>0</v>
          </cell>
        </row>
        <row r="898">
          <cell r="C898" t="str">
            <v>Pompa Air Bersih Kap 330 lpm Head 50m</v>
          </cell>
          <cell r="D898" t="str">
            <v>Bh</v>
          </cell>
          <cell r="E898">
            <v>43894600</v>
          </cell>
          <cell r="G898">
            <v>43894600</v>
          </cell>
        </row>
        <row r="899">
          <cell r="C899" t="str">
            <v>Booster Pump 180 lpm head 2 bar</v>
          </cell>
          <cell r="D899" t="str">
            <v>Bh</v>
          </cell>
          <cell r="E899">
            <v>89050600</v>
          </cell>
          <cell r="G899">
            <v>89050600</v>
          </cell>
        </row>
        <row r="900">
          <cell r="C900" t="str">
            <v>Pompa Submersible Kap 100 Lpm Head 15m</v>
          </cell>
          <cell r="D900" t="str">
            <v>Bh</v>
          </cell>
          <cell r="E900">
            <v>18560600</v>
          </cell>
          <cell r="G900">
            <v>18560600</v>
          </cell>
        </row>
        <row r="901">
          <cell r="G901">
            <v>0</v>
          </cell>
        </row>
        <row r="902">
          <cell r="C902" t="str">
            <v>Pompa Hydrant</v>
          </cell>
          <cell r="G902">
            <v>0</v>
          </cell>
        </row>
        <row r="903">
          <cell r="C903" t="str">
            <v>Electric Hydrant Pump Kap. 1000 Gpm</v>
          </cell>
          <cell r="D903" t="str">
            <v>unit</v>
          </cell>
          <cell r="E903">
            <v>380320782</v>
          </cell>
          <cell r="G903">
            <v>380320782</v>
          </cell>
        </row>
        <row r="904">
          <cell r="C904" t="str">
            <v>Diesel Hydrant Pump Kap. 1000 Gpm</v>
          </cell>
          <cell r="D904" t="str">
            <v>unit</v>
          </cell>
          <cell r="E904">
            <v>675414357</v>
          </cell>
          <cell r="G904">
            <v>675414357</v>
          </cell>
        </row>
        <row r="905">
          <cell r="C905" t="str">
            <v>Jockey Pump kap. 300 lpm</v>
          </cell>
          <cell r="D905" t="str">
            <v>unit</v>
          </cell>
          <cell r="E905">
            <v>60320782</v>
          </cell>
          <cell r="G905">
            <v>60320782</v>
          </cell>
        </row>
        <row r="906">
          <cell r="C906" t="str">
            <v>Roof Tank</v>
          </cell>
          <cell r="G906">
            <v>0</v>
          </cell>
        </row>
        <row r="907">
          <cell r="C907" t="str">
            <v>1 m 3</v>
          </cell>
          <cell r="D907" t="str">
            <v>Bh</v>
          </cell>
          <cell r="E907">
            <v>4500000</v>
          </cell>
          <cell r="G907">
            <v>4500000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C910" t="str">
            <v>Grease Trap per 1m3</v>
          </cell>
          <cell r="G910">
            <v>0</v>
          </cell>
        </row>
        <row r="911">
          <cell r="C911" t="str">
            <v>1 m 3</v>
          </cell>
          <cell r="D911" t="str">
            <v>Bh</v>
          </cell>
          <cell r="E911">
            <v>4500000</v>
          </cell>
          <cell r="G911">
            <v>4500000</v>
          </cell>
        </row>
        <row r="912">
          <cell r="C912" t="str">
            <v>SUMUR RESAPAN diameter 1m x 3m</v>
          </cell>
          <cell r="G912">
            <v>0</v>
          </cell>
        </row>
        <row r="913">
          <cell r="C913" t="str">
            <v>SUMUR RESAPAN diameter 1m x 3m</v>
          </cell>
          <cell r="D913" t="str">
            <v>Bh</v>
          </cell>
          <cell r="E913">
            <v>5859382</v>
          </cell>
          <cell r="G913">
            <v>5859382</v>
          </cell>
        </row>
        <row r="914">
          <cell r="D914" t="str">
            <v>Bh</v>
          </cell>
          <cell r="E914">
            <v>0</v>
          </cell>
          <cell r="G914">
            <v>0</v>
          </cell>
        </row>
        <row r="915">
          <cell r="C915" t="str">
            <v xml:space="preserve">STP </v>
          </cell>
          <cell r="G915">
            <v>0</v>
          </cell>
        </row>
        <row r="916">
          <cell r="C916" t="str">
            <v>STP KAP. 50m3</v>
          </cell>
          <cell r="D916" t="str">
            <v>Bh</v>
          </cell>
          <cell r="E916">
            <v>455400000</v>
          </cell>
          <cell r="G916">
            <v>455400000</v>
          </cell>
        </row>
        <row r="917">
          <cell r="D917" t="str">
            <v>Bh</v>
          </cell>
          <cell r="E917">
            <v>0</v>
          </cell>
          <cell r="G917">
            <v>0</v>
          </cell>
        </row>
        <row r="918">
          <cell r="G918">
            <v>0</v>
          </cell>
        </row>
        <row r="919">
          <cell r="C919" t="str">
            <v>Regulator LPG 1-1/4"</v>
          </cell>
          <cell r="D919" t="str">
            <v>bh</v>
          </cell>
          <cell r="E919">
            <v>1500000</v>
          </cell>
          <cell r="G919">
            <v>1500000</v>
          </cell>
        </row>
        <row r="920">
          <cell r="C920" t="str">
            <v>TABUNG GAS LPG</v>
          </cell>
          <cell r="D920" t="str">
            <v>bh</v>
          </cell>
          <cell r="E920">
            <v>2000000</v>
          </cell>
          <cell r="G920">
            <v>2000000</v>
          </cell>
        </row>
        <row r="921">
          <cell r="G921">
            <v>0</v>
          </cell>
        </row>
        <row r="922">
          <cell r="C922" t="str">
            <v xml:space="preserve">BED LIFT (4 Lantai) </v>
          </cell>
          <cell r="D922" t="str">
            <v>set</v>
          </cell>
          <cell r="E922">
            <v>500000000</v>
          </cell>
          <cell r="G922">
            <v>500000000</v>
          </cell>
        </row>
        <row r="923">
          <cell r="C923" t="str">
            <v xml:space="preserve">Spesifikasi : </v>
          </cell>
        </row>
        <row r="924">
          <cell r="C924" t="str">
            <v xml:space="preserve"> - Type : Machine Room Elevator Bed Lift</v>
          </cell>
        </row>
        <row r="925">
          <cell r="C925" t="str">
            <v xml:space="preserve"> - Car Finishing : Standard (By Architecs)</v>
          </cell>
        </row>
        <row r="926">
          <cell r="C926" t="str">
            <v xml:space="preserve"> - Kapasitas : 1600 kg</v>
          </cell>
        </row>
        <row r="927">
          <cell r="C927" t="str">
            <v xml:space="preserve"> - Kecepatan : 60 Mpm</v>
          </cell>
        </row>
        <row r="928">
          <cell r="C928" t="str">
            <v>Material</v>
          </cell>
          <cell r="E928">
            <v>450000000</v>
          </cell>
          <cell r="G928">
            <v>450000000</v>
          </cell>
        </row>
        <row r="929">
          <cell r="C929" t="str">
            <v>Install</v>
          </cell>
          <cell r="E929">
            <v>50000000</v>
          </cell>
          <cell r="G929">
            <v>50000000</v>
          </cell>
        </row>
        <row r="931">
          <cell r="C931" t="str">
            <v>GAS MEDIK by Medimax</v>
          </cell>
        </row>
        <row r="932">
          <cell r="C932" t="str">
            <v>Copper Pipe, Seamless, ASTM B 819 Type L Dia. Ø 1 5/8''</v>
          </cell>
          <cell r="D932" t="str">
            <v>m</v>
          </cell>
          <cell r="E932">
            <v>707600</v>
          </cell>
          <cell r="F932" t="str">
            <v>m</v>
          </cell>
          <cell r="G932">
            <v>707600</v>
          </cell>
        </row>
        <row r="933">
          <cell r="C933" t="str">
            <v>Copper Pipe, Seamless, ASTM B 819 Type L Dia. Ø 5/8''</v>
          </cell>
          <cell r="D933" t="str">
            <v>m</v>
          </cell>
          <cell r="E933">
            <v>167300</v>
          </cell>
          <cell r="F933" t="str">
            <v>m</v>
          </cell>
          <cell r="G933">
            <v>167300</v>
          </cell>
        </row>
        <row r="934">
          <cell r="C934" t="str">
            <v>Copper Pipe, Seamless, ASTM B 819 Type L Dia. Ø 1/2''</v>
          </cell>
          <cell r="D934" t="str">
            <v>m</v>
          </cell>
          <cell r="E934">
            <v>116100</v>
          </cell>
          <cell r="F934" t="str">
            <v>m</v>
          </cell>
          <cell r="G934">
            <v>116100</v>
          </cell>
        </row>
        <row r="935">
          <cell r="C935" t="str">
            <v>Copper Pipe, Seamless, ASTM B 819 Type L Dia. Ø 3/8''</v>
          </cell>
          <cell r="D935" t="str">
            <v>m</v>
          </cell>
          <cell r="E935">
            <v>73800</v>
          </cell>
          <cell r="F935" t="str">
            <v>m</v>
          </cell>
          <cell r="G935">
            <v>73800</v>
          </cell>
        </row>
        <row r="936">
          <cell r="C936" t="str">
            <v>Copper Pipe, Seamless, ASTM B 819 Type L Dia. Ø 7/8''</v>
          </cell>
          <cell r="D936" t="str">
            <v>m</v>
          </cell>
          <cell r="E936">
            <v>265200</v>
          </cell>
          <cell r="F936" t="str">
            <v>m</v>
          </cell>
          <cell r="G936">
            <v>265200</v>
          </cell>
        </row>
        <row r="937">
          <cell r="C937" t="str">
            <v>Copper Pipe, Seamless, ASTM B 819 Type L Dia. Ø 3/4''</v>
          </cell>
          <cell r="D937" t="str">
            <v>m</v>
          </cell>
          <cell r="E937">
            <v>400000</v>
          </cell>
          <cell r="F937" t="str">
            <v>m</v>
          </cell>
          <cell r="G937">
            <v>400000</v>
          </cell>
        </row>
        <row r="938">
          <cell r="C938" t="str">
            <v>Copper Pipe, Seamless, ASTM B 819 Type L Dia. Ø 1 3/8''</v>
          </cell>
          <cell r="D938" t="str">
            <v>m</v>
          </cell>
          <cell r="E938">
            <v>551100</v>
          </cell>
          <cell r="F938" t="str">
            <v>m</v>
          </cell>
          <cell r="G938">
            <v>551100</v>
          </cell>
        </row>
        <row r="939">
          <cell r="C939" t="str">
            <v>Copper Pipe, Seamless, ASTM B 819 Type L Dia. Ø 1 1/8''</v>
          </cell>
          <cell r="D939" t="str">
            <v>m</v>
          </cell>
          <cell r="E939">
            <v>785000</v>
          </cell>
          <cell r="F939" t="str">
            <v>m</v>
          </cell>
          <cell r="G939">
            <v>785000</v>
          </cell>
        </row>
        <row r="942">
          <cell r="C942" t="str">
            <v>Jointing, elbow, tee, support, hanger, etc.</v>
          </cell>
          <cell r="D942" t="str">
            <v>lot</v>
          </cell>
        </row>
        <row r="944">
          <cell r="C944" t="str">
            <v>Wall Outlet Oxygen (O), pin index, push type, concealed</v>
          </cell>
          <cell r="D944" t="str">
            <v>Buah</v>
          </cell>
          <cell r="E944">
            <v>1863000</v>
          </cell>
          <cell r="F944" t="str">
            <v>Buah</v>
          </cell>
          <cell r="G944">
            <v>1863000</v>
          </cell>
        </row>
        <row r="945">
          <cell r="C945" t="str">
            <v>Wall Outlet Vacum (V), pin index, push type, concealed</v>
          </cell>
          <cell r="D945" t="str">
            <v>Buah</v>
          </cell>
          <cell r="E945">
            <v>1863000</v>
          </cell>
          <cell r="F945" t="str">
            <v>Buah</v>
          </cell>
          <cell r="G945">
            <v>1863000</v>
          </cell>
        </row>
        <row r="946">
          <cell r="C946" t="str">
            <v>Wall Outlet Compresor (C), pin index, push type, concealed</v>
          </cell>
          <cell r="D946" t="str">
            <v>Buah</v>
          </cell>
          <cell r="E946">
            <v>1863000</v>
          </cell>
          <cell r="F946" t="str">
            <v>Buah</v>
          </cell>
          <cell r="G946">
            <v>1863000</v>
          </cell>
        </row>
        <row r="947">
          <cell r="C947" t="str">
            <v xml:space="preserve">Pendant Outlet </v>
          </cell>
          <cell r="D947" t="str">
            <v>Buah</v>
          </cell>
          <cell r="E947">
            <v>1863000</v>
          </cell>
          <cell r="F947" t="str">
            <v>Buah</v>
          </cell>
          <cell r="G947">
            <v>1863000</v>
          </cell>
        </row>
        <row r="948">
          <cell r="C948" t="str">
            <v>Zone Valve 1 Gas (O)</v>
          </cell>
          <cell r="D948" t="str">
            <v>Set</v>
          </cell>
          <cell r="E948">
            <v>11488500</v>
          </cell>
          <cell r="F948" t="str">
            <v>Set</v>
          </cell>
          <cell r="G948">
            <v>11488500</v>
          </cell>
        </row>
        <row r="949">
          <cell r="C949" t="str">
            <v>Area Alarm 1 Gas (O)</v>
          </cell>
          <cell r="D949" t="str">
            <v>Set</v>
          </cell>
          <cell r="E949">
            <v>14283000</v>
          </cell>
          <cell r="F949" t="str">
            <v>Set</v>
          </cell>
          <cell r="G949">
            <v>14283000</v>
          </cell>
        </row>
        <row r="950">
          <cell r="C950" t="str">
            <v>Ball Valve Shaft Dia. Ø 5/8''</v>
          </cell>
          <cell r="D950" t="str">
            <v>Buah</v>
          </cell>
          <cell r="E950">
            <v>255000</v>
          </cell>
          <cell r="F950" t="str">
            <v>Buah</v>
          </cell>
          <cell r="G950">
            <v>255000</v>
          </cell>
        </row>
        <row r="951">
          <cell r="C951" t="str">
            <v>Ball Valve Pendant Dia. Ø 1/2''</v>
          </cell>
          <cell r="D951" t="str">
            <v>Buah</v>
          </cell>
          <cell r="E951">
            <v>175000</v>
          </cell>
          <cell r="F951" t="str">
            <v>Buah</v>
          </cell>
          <cell r="G951">
            <v>175000</v>
          </cell>
        </row>
        <row r="952">
          <cell r="C952" t="str">
            <v>Ball Valve Pendant Dia. Ø 5/8''</v>
          </cell>
          <cell r="D952" t="str">
            <v>Buah</v>
          </cell>
          <cell r="E952">
            <v>255000</v>
          </cell>
          <cell r="F952" t="str">
            <v>Buah</v>
          </cell>
          <cell r="G952">
            <v>255000</v>
          </cell>
        </row>
        <row r="954">
          <cell r="C954" t="str">
            <v>TATA UDARA VRV SYSTEM by DAIKIN</v>
          </cell>
        </row>
        <row r="955">
          <cell r="C955" t="str">
            <v>Wall Mounted 7500 Btu/h</v>
          </cell>
          <cell r="D955" t="str">
            <v>unit</v>
          </cell>
          <cell r="E955">
            <v>10934000</v>
          </cell>
          <cell r="F955" t="str">
            <v>unit</v>
          </cell>
          <cell r="G955">
            <v>10934000</v>
          </cell>
        </row>
        <row r="956">
          <cell r="C956" t="str">
            <v>Wall Mounted 9200 Btu/h</v>
          </cell>
          <cell r="D956" t="str">
            <v>unit</v>
          </cell>
          <cell r="E956">
            <v>13413600</v>
          </cell>
          <cell r="F956" t="str">
            <v>unit</v>
          </cell>
          <cell r="G956">
            <v>13413600</v>
          </cell>
        </row>
        <row r="957">
          <cell r="C957" t="str">
            <v>Wall Mounted 12000 Btu/h</v>
          </cell>
          <cell r="D957" t="str">
            <v>unit</v>
          </cell>
          <cell r="E957">
            <v>17496000</v>
          </cell>
          <cell r="F957" t="str">
            <v>unit</v>
          </cell>
          <cell r="G957">
            <v>17496000</v>
          </cell>
        </row>
        <row r="960">
          <cell r="C960" t="str">
            <v>Cassete Round Flow 24200 Btu/h</v>
          </cell>
          <cell r="D960" t="str">
            <v>unit</v>
          </cell>
          <cell r="E960">
            <v>22275000</v>
          </cell>
          <cell r="F960" t="str">
            <v>unit</v>
          </cell>
          <cell r="G960">
            <v>22275000</v>
          </cell>
        </row>
        <row r="962">
          <cell r="C962" t="str">
            <v>AHU 120000 Btu/h</v>
          </cell>
          <cell r="D962" t="str">
            <v>unit</v>
          </cell>
        </row>
        <row r="967">
          <cell r="C967" t="str">
            <v>Middle Static Duct 9600 Btu/h</v>
          </cell>
          <cell r="D967" t="str">
            <v>unit</v>
          </cell>
          <cell r="E967">
            <v>14337400</v>
          </cell>
          <cell r="F967" t="str">
            <v>unit</v>
          </cell>
          <cell r="G967">
            <v>14337400</v>
          </cell>
        </row>
        <row r="968">
          <cell r="C968" t="str">
            <v>Middle Static Duct 12300 Btu/h</v>
          </cell>
          <cell r="D968" t="str">
            <v>unit</v>
          </cell>
          <cell r="E968">
            <v>15068900</v>
          </cell>
          <cell r="F968" t="str">
            <v>unit</v>
          </cell>
          <cell r="G968">
            <v>15068900</v>
          </cell>
        </row>
        <row r="969">
          <cell r="C969" t="str">
            <v>Middle Static Duct 19100 Btu/h</v>
          </cell>
          <cell r="D969" t="str">
            <v>unit</v>
          </cell>
          <cell r="E969">
            <v>18726400</v>
          </cell>
          <cell r="F969" t="str">
            <v>unit</v>
          </cell>
          <cell r="G969">
            <v>18726400</v>
          </cell>
        </row>
        <row r="970">
          <cell r="C970" t="str">
            <v>Middle Static Duct 24200 Btu/h</v>
          </cell>
          <cell r="D970" t="str">
            <v>unit</v>
          </cell>
          <cell r="E970">
            <v>21780000</v>
          </cell>
          <cell r="F970" t="str">
            <v>unit</v>
          </cell>
          <cell r="G970">
            <v>21780000</v>
          </cell>
        </row>
        <row r="971">
          <cell r="C971" t="str">
            <v>Middle Static Duct 38200 Btu/h</v>
          </cell>
          <cell r="D971" t="str">
            <v>unit</v>
          </cell>
          <cell r="E971">
            <v>34380000</v>
          </cell>
          <cell r="F971" t="str">
            <v>unit</v>
          </cell>
          <cell r="G971">
            <v>34380000</v>
          </cell>
        </row>
        <row r="972">
          <cell r="C972" t="str">
            <v>Middle Static Duct 47800 Btu/h</v>
          </cell>
          <cell r="D972" t="str">
            <v>unit</v>
          </cell>
          <cell r="E972">
            <v>43020000</v>
          </cell>
          <cell r="F972" t="str">
            <v>unit</v>
          </cell>
          <cell r="G972">
            <v>43020000</v>
          </cell>
        </row>
        <row r="976">
          <cell r="C976" t="str">
            <v>VRV IV (STD) 48100 Btu/h</v>
          </cell>
          <cell r="D976" t="str">
            <v>unit</v>
          </cell>
          <cell r="E976">
            <v>46897500</v>
          </cell>
          <cell r="F976" t="str">
            <v>unit</v>
          </cell>
          <cell r="G976">
            <v>46897500</v>
          </cell>
        </row>
        <row r="977">
          <cell r="C977" t="str">
            <v>VRV IV (STD) 191000 Btu/h</v>
          </cell>
          <cell r="D977" t="str">
            <v>unit</v>
          </cell>
          <cell r="E977">
            <v>186225000</v>
          </cell>
          <cell r="F977" t="str">
            <v>unit</v>
          </cell>
          <cell r="G977">
            <v>186225000</v>
          </cell>
        </row>
        <row r="978">
          <cell r="C978" t="str">
            <v>VRV IV (STD) 232000 Btu/h</v>
          </cell>
          <cell r="D978" t="str">
            <v>unit</v>
          </cell>
          <cell r="E978">
            <v>226200000</v>
          </cell>
          <cell r="F978" t="str">
            <v>unit</v>
          </cell>
          <cell r="G978">
            <v>226200000</v>
          </cell>
        </row>
        <row r="979">
          <cell r="C979" t="str">
            <v>VRV IV (STD) 243000 Btu/h</v>
          </cell>
          <cell r="D979" t="str">
            <v>unit</v>
          </cell>
          <cell r="E979">
            <v>236925000</v>
          </cell>
          <cell r="F979" t="str">
            <v>unit</v>
          </cell>
          <cell r="G979">
            <v>236925000</v>
          </cell>
        </row>
        <row r="980">
          <cell r="C980" t="str">
            <v>VRV IV (STD) 273000 Btu/h</v>
          </cell>
          <cell r="D980" t="str">
            <v>unit</v>
          </cell>
          <cell r="E980">
            <v>265188000</v>
          </cell>
          <cell r="F980" t="str">
            <v>unit</v>
          </cell>
          <cell r="G980">
            <v>265188000</v>
          </cell>
        </row>
        <row r="981">
          <cell r="C981" t="str">
            <v>VRV IV (STD) 423000 Btu/h</v>
          </cell>
          <cell r="D981" t="str">
            <v>unit</v>
          </cell>
          <cell r="E981">
            <v>412566000</v>
          </cell>
          <cell r="F981" t="str">
            <v>unit</v>
          </cell>
          <cell r="G981">
            <v>412566000</v>
          </cell>
        </row>
        <row r="982">
          <cell r="C982" t="str">
            <v>VRV IV (STD) 406000 Btu/h</v>
          </cell>
          <cell r="D982" t="str">
            <v>unit</v>
          </cell>
          <cell r="E982">
            <v>395850000</v>
          </cell>
          <cell r="F982" t="str">
            <v>unit</v>
          </cell>
          <cell r="G982">
            <v>395850000</v>
          </cell>
        </row>
        <row r="985">
          <cell r="C985" t="str">
            <v>RefNet Joint</v>
          </cell>
          <cell r="D985" t="str">
            <v>unit</v>
          </cell>
          <cell r="E985">
            <v>2310000</v>
          </cell>
          <cell r="F985" t="str">
            <v>unit</v>
          </cell>
          <cell r="G985">
            <v>2310000</v>
          </cell>
        </row>
        <row r="986">
          <cell r="C986" t="str">
            <v>Decoration Panel</v>
          </cell>
          <cell r="D986" t="str">
            <v>unit</v>
          </cell>
          <cell r="E986">
            <v>3641000</v>
          </cell>
          <cell r="F986" t="str">
            <v>unit</v>
          </cell>
          <cell r="G986">
            <v>3641000</v>
          </cell>
        </row>
        <row r="987">
          <cell r="C987" t="str">
            <v>OU Conection Kit 1</v>
          </cell>
          <cell r="D987" t="str">
            <v>unit</v>
          </cell>
          <cell r="E987">
            <v>2772000</v>
          </cell>
          <cell r="F987" t="str">
            <v>unit</v>
          </cell>
          <cell r="G987">
            <v>2772000</v>
          </cell>
        </row>
        <row r="988">
          <cell r="C988" t="str">
            <v>OU Conection Kit 2</v>
          </cell>
          <cell r="D988" t="str">
            <v>unit</v>
          </cell>
          <cell r="E988">
            <v>5544000</v>
          </cell>
          <cell r="F988" t="str">
            <v>unit</v>
          </cell>
          <cell r="G988">
            <v>5544000</v>
          </cell>
        </row>
        <row r="989">
          <cell r="C989" t="str">
            <v>Standard Wired Control</v>
          </cell>
          <cell r="D989" t="str">
            <v>unit</v>
          </cell>
          <cell r="E989">
            <v>462000</v>
          </cell>
          <cell r="F989" t="str">
            <v>unit</v>
          </cell>
          <cell r="G989">
            <v>462000</v>
          </cell>
        </row>
        <row r="991">
          <cell r="C991" t="str">
            <v>Intelligent Touch Manager (ITM)</v>
          </cell>
          <cell r="D991" t="str">
            <v>unit</v>
          </cell>
          <cell r="E991">
            <v>59906000</v>
          </cell>
          <cell r="F991" t="str">
            <v>unit</v>
          </cell>
          <cell r="G991">
            <v>59906000</v>
          </cell>
        </row>
        <row r="992">
          <cell r="C992" t="str">
            <v>ITM plus adaptor</v>
          </cell>
          <cell r="D992" t="str">
            <v>unit</v>
          </cell>
          <cell r="E992">
            <v>14014000</v>
          </cell>
          <cell r="F992" t="str">
            <v>unit</v>
          </cell>
          <cell r="G992">
            <v>14014000</v>
          </cell>
        </row>
        <row r="994">
          <cell r="C994" t="str">
            <v xml:space="preserve">Hepa Filter </v>
          </cell>
          <cell r="D994" t="str">
            <v>unit</v>
          </cell>
          <cell r="E994">
            <v>15000000</v>
          </cell>
          <cell r="F994" t="str">
            <v>unit</v>
          </cell>
          <cell r="G994">
            <v>15000000</v>
          </cell>
        </row>
        <row r="996">
          <cell r="C996" t="str">
            <v>Ducting Square BJLS 0,50 mm LOKFOM</v>
          </cell>
          <cell r="D996" t="str">
            <v>m2</v>
          </cell>
          <cell r="E996">
            <v>142800</v>
          </cell>
        </row>
        <row r="997">
          <cell r="C997" t="str">
            <v>Ducting Square BJLS 0,60 mm LOKFOM</v>
          </cell>
          <cell r="D997" t="str">
            <v>m2</v>
          </cell>
          <cell r="E997">
            <v>176900</v>
          </cell>
        </row>
        <row r="998">
          <cell r="C998" t="str">
            <v xml:space="preserve">Ducting Square BJLS 0,80 mm LOKFOM </v>
          </cell>
          <cell r="D998" t="str">
            <v>m2</v>
          </cell>
          <cell r="E998">
            <v>217500</v>
          </cell>
        </row>
        <row r="999">
          <cell r="C999" t="str">
            <v>Ducting Square BJLS 1,00 mm LOKFOM</v>
          </cell>
          <cell r="D999" t="str">
            <v>m2</v>
          </cell>
          <cell r="E999">
            <v>252800</v>
          </cell>
        </row>
        <row r="1000">
          <cell r="C1000" t="str">
            <v>Ducting Square BJLS 1,20 mm LOKFOM</v>
          </cell>
          <cell r="D1000" t="str">
            <v>m2</v>
          </cell>
          <cell r="E1000">
            <v>296700</v>
          </cell>
        </row>
        <row r="1002">
          <cell r="C1002" t="str">
            <v>Ducting Spiral BJLS 0,5 mm ( Diameter / inchi ) 1 m</v>
          </cell>
          <cell r="D1002" t="str">
            <v>m</v>
          </cell>
          <cell r="E1002">
            <v>24600</v>
          </cell>
        </row>
        <row r="1003">
          <cell r="C1003" t="str">
            <v>Ducting Spiral BJLS 0,6 mm ( Diameter / Inchi ) 1 m</v>
          </cell>
          <cell r="D1003" t="str">
            <v>m</v>
          </cell>
          <cell r="E1003">
            <v>29300</v>
          </cell>
        </row>
        <row r="1004">
          <cell r="C1004" t="str">
            <v>Ducting Spiral JLS 0,8 mm ( Diameter / Inchi ) 1 m</v>
          </cell>
          <cell r="D1004" t="str">
            <v>m</v>
          </cell>
          <cell r="E1004">
            <v>34900</v>
          </cell>
        </row>
        <row r="1005">
          <cell r="C1005" t="str">
            <v>Ducting Spiral BJLS 1,0 mm ( Diameter / Inchi ) 1 m</v>
          </cell>
          <cell r="D1005" t="str">
            <v>m</v>
          </cell>
          <cell r="E1005">
            <v>42700</v>
          </cell>
        </row>
        <row r="1006">
          <cell r="C1006" t="str">
            <v>Ducting Spiral BJLS 1,2 mm ( Diameter / Inchi ) 1 m</v>
          </cell>
          <cell r="D1006" t="str">
            <v>m</v>
          </cell>
          <cell r="E1006">
            <v>48500</v>
          </cell>
        </row>
        <row r="1009">
          <cell r="C1009" t="str">
            <v>BJLS Lembar 1219x2438 mm; Roll 1219 x 25000</v>
          </cell>
        </row>
        <row r="1010">
          <cell r="C1010" t="str">
            <v>BJLS 0,40 mm</v>
          </cell>
          <cell r="D1010" t="str">
            <v>lbr</v>
          </cell>
          <cell r="E1010">
            <v>271400</v>
          </cell>
        </row>
        <row r="1011">
          <cell r="C1011" t="str">
            <v>BJLS 0,45 mm</v>
          </cell>
          <cell r="D1011" t="str">
            <v>lbr</v>
          </cell>
          <cell r="E1011">
            <v>302700</v>
          </cell>
        </row>
        <row r="1012">
          <cell r="C1012" t="str">
            <v>BJLS 0,5 mm</v>
          </cell>
          <cell r="D1012" t="str">
            <v>lbr</v>
          </cell>
          <cell r="E1012">
            <v>334300</v>
          </cell>
        </row>
        <row r="1013">
          <cell r="C1013" t="str">
            <v>BJLS 0,6 mm</v>
          </cell>
          <cell r="D1013" t="str">
            <v>lbr</v>
          </cell>
          <cell r="E1013">
            <v>399300</v>
          </cell>
        </row>
        <row r="1014">
          <cell r="C1014" t="str">
            <v>Ducting BJLS 150 x 150 x 0,6 mm</v>
          </cell>
          <cell r="D1014" t="str">
            <v>m2</v>
          </cell>
          <cell r="E1014">
            <v>138645.83333333334</v>
          </cell>
          <cell r="F1014" t="str">
            <v>m</v>
          </cell>
          <cell r="G1014">
            <v>99818.21428571429</v>
          </cell>
        </row>
        <row r="1020">
          <cell r="C1020" t="str">
            <v>Ducting BJLS 200 x 200 x 0,6 mm</v>
          </cell>
          <cell r="D1020" t="str">
            <v>m2</v>
          </cell>
          <cell r="E1020">
            <v>138645.83333333334</v>
          </cell>
          <cell r="F1020" t="str">
            <v>m</v>
          </cell>
          <cell r="G1020">
            <v>122001.54761904763</v>
          </cell>
        </row>
        <row r="1026">
          <cell r="C1026" t="str">
            <v>Ducting BJLS 350 x 200 x 0,6 mm</v>
          </cell>
          <cell r="D1026" t="str">
            <v>m2</v>
          </cell>
          <cell r="E1026">
            <v>138645.83333333334</v>
          </cell>
          <cell r="F1026" t="str">
            <v>m</v>
          </cell>
          <cell r="G1026">
            <v>155276.54761904763</v>
          </cell>
        </row>
        <row r="1032">
          <cell r="C1032" t="str">
            <v>Ducting BJLS 400 x 200 x 0,6 mm</v>
          </cell>
          <cell r="D1032" t="str">
            <v>m2</v>
          </cell>
          <cell r="E1032">
            <v>138645.83333333334</v>
          </cell>
          <cell r="F1032" t="str">
            <v>m</v>
          </cell>
          <cell r="G1032">
            <v>166368.21428571432</v>
          </cell>
        </row>
        <row r="1038">
          <cell r="C1038" t="str">
            <v>Ducting BJLS 250 x 200 x 0,6 mm</v>
          </cell>
          <cell r="D1038" t="str">
            <v>m2</v>
          </cell>
          <cell r="E1038">
            <v>138645.83333333334</v>
          </cell>
          <cell r="F1038" t="str">
            <v>m</v>
          </cell>
          <cell r="G1038">
            <v>133093.21428571429</v>
          </cell>
        </row>
        <row r="1044">
          <cell r="C1044" t="str">
            <v>Ducting BJLS 650 x 250 x 0,6 mm</v>
          </cell>
          <cell r="D1044" t="str">
            <v>m2</v>
          </cell>
          <cell r="E1044">
            <v>138645.83333333334</v>
          </cell>
          <cell r="F1044" t="str">
            <v>m</v>
          </cell>
          <cell r="G1044">
            <v>232918.21428571432</v>
          </cell>
        </row>
        <row r="1050">
          <cell r="C1050" t="str">
            <v>Ducting BJLS 500 x 250 x 0,6 mm</v>
          </cell>
          <cell r="D1050" t="str">
            <v>m2</v>
          </cell>
          <cell r="E1050">
            <v>138645.83333333334</v>
          </cell>
          <cell r="F1050" t="str">
            <v>m</v>
          </cell>
          <cell r="G1050">
            <v>199643.21428571429</v>
          </cell>
        </row>
        <row r="1056">
          <cell r="C1056" t="str">
            <v>Ducting BJLS 350 x 200 x 0,6 mm</v>
          </cell>
          <cell r="D1056" t="str">
            <v>m2</v>
          </cell>
          <cell r="E1056">
            <v>138645.83333333334</v>
          </cell>
          <cell r="F1056" t="str">
            <v>m</v>
          </cell>
          <cell r="G1056">
            <v>155276.54761904763</v>
          </cell>
        </row>
        <row r="1062">
          <cell r="C1062" t="str">
            <v>Ducting BJLS 600 x 250 x 0,6 mm</v>
          </cell>
          <cell r="D1062" t="str">
            <v>m2</v>
          </cell>
          <cell r="E1062">
            <v>138645.83333333334</v>
          </cell>
          <cell r="F1062" t="str">
            <v>m</v>
          </cell>
          <cell r="G1062">
            <v>221826.54761904769</v>
          </cell>
        </row>
        <row r="1068">
          <cell r="C1068" t="str">
            <v>Ducting BJLS 1000 x 500 x 0,6 mm</v>
          </cell>
          <cell r="D1068" t="str">
            <v>m2</v>
          </cell>
          <cell r="E1068">
            <v>138645.83333333334</v>
          </cell>
          <cell r="F1068" t="str">
            <v>m</v>
          </cell>
          <cell r="G1068">
            <v>366018.21428571432</v>
          </cell>
        </row>
        <row r="1079">
          <cell r="C1079" t="str">
            <v>BJLS 0,7 mm</v>
          </cell>
          <cell r="D1079" t="str">
            <v>lbr</v>
          </cell>
          <cell r="E1079">
            <v>461800</v>
          </cell>
        </row>
        <row r="1080">
          <cell r="C1080" t="str">
            <v>BJLS 0,8 mm</v>
          </cell>
          <cell r="D1080" t="str">
            <v>lbr</v>
          </cell>
          <cell r="E1080">
            <v>524500</v>
          </cell>
        </row>
        <row r="1081">
          <cell r="C1081" t="str">
            <v>BJLS 0,9 mm</v>
          </cell>
          <cell r="D1081" t="str">
            <v>lbr</v>
          </cell>
          <cell r="E1081">
            <v>586900</v>
          </cell>
        </row>
        <row r="1082">
          <cell r="C1082" t="str">
            <v>BJLS 1 mm</v>
          </cell>
          <cell r="D1082" t="str">
            <v>lbr</v>
          </cell>
          <cell r="E1082">
            <v>644500</v>
          </cell>
        </row>
        <row r="1083">
          <cell r="C1083" t="str">
            <v>BJLS 1,1 mm</v>
          </cell>
          <cell r="D1083" t="str">
            <v>lbr</v>
          </cell>
          <cell r="E1083">
            <v>706500</v>
          </cell>
        </row>
        <row r="1084">
          <cell r="C1084" t="str">
            <v>BJLS 1,2 mm</v>
          </cell>
          <cell r="D1084" t="str">
            <v>lbr</v>
          </cell>
          <cell r="E1084">
            <v>768700</v>
          </cell>
        </row>
        <row r="1085">
          <cell r="C1085" t="str">
            <v>BJLS 1,4 mm</v>
          </cell>
          <cell r="D1085" t="str">
            <v>lbr</v>
          </cell>
          <cell r="E1085">
            <v>906100</v>
          </cell>
        </row>
        <row r="1086">
          <cell r="C1086" t="str">
            <v>BJLS 1,5 mm</v>
          </cell>
          <cell r="D1086" t="str">
            <v>lbr</v>
          </cell>
          <cell r="E1086">
            <v>969300</v>
          </cell>
        </row>
        <row r="1087">
          <cell r="C1087" t="str">
            <v>BJLS 1,6 mm</v>
          </cell>
          <cell r="D1087" t="str">
            <v>lbr</v>
          </cell>
          <cell r="E1087">
            <v>1032200</v>
          </cell>
        </row>
        <row r="1088">
          <cell r="C1088" t="str">
            <v>BJLS 1,8 mm</v>
          </cell>
          <cell r="D1088" t="str">
            <v>lbr</v>
          </cell>
          <cell r="E1088">
            <v>1158000</v>
          </cell>
        </row>
        <row r="1089">
          <cell r="C1089" t="str">
            <v>BJLS 2 mm</v>
          </cell>
          <cell r="D1089" t="str">
            <v>lbr</v>
          </cell>
          <cell r="E1089">
            <v>1284100</v>
          </cell>
        </row>
        <row r="1090">
          <cell r="C1090" t="str">
            <v>BJLS 2,3 mm</v>
          </cell>
          <cell r="D1090" t="str">
            <v>lbr</v>
          </cell>
          <cell r="E1090">
            <v>1451900</v>
          </cell>
        </row>
        <row r="1091">
          <cell r="C1091" t="str">
            <v>BJLS 2,5 mm</v>
          </cell>
          <cell r="D1091" t="str">
            <v>lbr</v>
          </cell>
          <cell r="E1091">
            <v>1575400</v>
          </cell>
        </row>
        <row r="1092">
          <cell r="C1092" t="str">
            <v>BJLS 2,6 mm</v>
          </cell>
          <cell r="D1092" t="str">
            <v>lbr</v>
          </cell>
          <cell r="E1092">
            <v>1637200</v>
          </cell>
        </row>
        <row r="1093">
          <cell r="C1093" t="str">
            <v>BJLS 2,8 mm</v>
          </cell>
          <cell r="D1093" t="str">
            <v>lbr</v>
          </cell>
          <cell r="E1093">
            <v>1760900</v>
          </cell>
        </row>
        <row r="1094">
          <cell r="C1094" t="str">
            <v>BJLS 3 mm</v>
          </cell>
          <cell r="D1094" t="str">
            <v>lbr</v>
          </cell>
          <cell r="E1094">
            <v>1884700</v>
          </cell>
        </row>
        <row r="1095">
          <cell r="C1095" t="str">
            <v>BJLS 3,2 mm</v>
          </cell>
          <cell r="D1095" t="str">
            <v>lbr</v>
          </cell>
          <cell r="E1095">
            <v>2008200</v>
          </cell>
        </row>
        <row r="1097">
          <cell r="C1097" t="str">
            <v>BJLS Lembar 1219x2438 mm; Roll 1219 x 25000</v>
          </cell>
        </row>
        <row r="1098">
          <cell r="C1098" t="str">
            <v>BJLS Roll 0,40 mm</v>
          </cell>
          <cell r="D1098" t="str">
            <v>Roll</v>
          </cell>
          <cell r="E1098">
            <v>2920000</v>
          </cell>
        </row>
        <row r="1099">
          <cell r="C1099" t="str">
            <v>BJLS Roll 0,45 mm</v>
          </cell>
          <cell r="D1099" t="str">
            <v>Roll</v>
          </cell>
          <cell r="E1099">
            <v>3260000</v>
          </cell>
        </row>
        <row r="1100">
          <cell r="C1100" t="str">
            <v>BJLS Roll 0,5 mm</v>
          </cell>
          <cell r="D1100" t="str">
            <v>Roll</v>
          </cell>
          <cell r="E1100">
            <v>3600000</v>
          </cell>
        </row>
        <row r="1101">
          <cell r="C1101" t="str">
            <v>BJLS Roll 0,6 mm</v>
          </cell>
          <cell r="D1101" t="str">
            <v>Roll</v>
          </cell>
          <cell r="E1101">
            <v>4297500</v>
          </cell>
        </row>
        <row r="1102">
          <cell r="C1102" t="str">
            <v>BJLS Roll 0,7 mm</v>
          </cell>
          <cell r="D1102" t="str">
            <v>Roll</v>
          </cell>
          <cell r="E1102">
            <v>4975000</v>
          </cell>
        </row>
        <row r="1103">
          <cell r="C1103" t="str">
            <v>BJLS Roll 0,8 mm</v>
          </cell>
          <cell r="D1103" t="str">
            <v>Roll</v>
          </cell>
          <cell r="E1103">
            <v>5642500</v>
          </cell>
        </row>
        <row r="1104">
          <cell r="C1104" t="str">
            <v>BJLS Roll 0,9 mm</v>
          </cell>
          <cell r="D1104" t="str">
            <v>Roll</v>
          </cell>
          <cell r="E1104">
            <v>6317500</v>
          </cell>
        </row>
        <row r="1105">
          <cell r="C1105" t="str">
            <v>BJLS Roll 1 mm</v>
          </cell>
          <cell r="D1105" t="str">
            <v>Roll</v>
          </cell>
          <cell r="E1105">
            <v>6940000</v>
          </cell>
        </row>
        <row r="1107">
          <cell r="C1107" t="str">
            <v>Ducting Tanpa  Isolasi_BJLS 0,6 mm</v>
          </cell>
          <cell r="D1107" t="str">
            <v>m2</v>
          </cell>
          <cell r="E1107">
            <v>225605.74782432703</v>
          </cell>
          <cell r="F1107" t="str">
            <v>m2</v>
          </cell>
          <cell r="G1107">
            <v>225605.74782432703</v>
          </cell>
        </row>
        <row r="1108">
          <cell r="C1108" t="str">
            <v>Ducting Tanpa  Isolasi_BJLS 0,7 mm</v>
          </cell>
          <cell r="D1108" t="str">
            <v>m2</v>
          </cell>
          <cell r="E1108">
            <v>255753.15388247994</v>
          </cell>
          <cell r="F1108" t="str">
            <v>m2</v>
          </cell>
          <cell r="G1108">
            <v>255753.15388247994</v>
          </cell>
        </row>
        <row r="1109">
          <cell r="C1109" t="str">
            <v>Ducting Tanpa  Isolasi_BJLS 0,8 mm</v>
          </cell>
          <cell r="D1109" t="str">
            <v>m2</v>
          </cell>
          <cell r="E1109">
            <v>285997.03164001886</v>
          </cell>
          <cell r="F1109" t="str">
            <v>m2</v>
          </cell>
          <cell r="G1109">
            <v>285997.03164001886</v>
          </cell>
        </row>
        <row r="1110">
          <cell r="C1110" t="str">
            <v>Ducting Tanpa  Isolasi_BJLS 0,9 mm</v>
          </cell>
          <cell r="D1110" t="str">
            <v>m2</v>
          </cell>
          <cell r="E1110">
            <v>316096.20184847864</v>
          </cell>
          <cell r="F1110" t="str">
            <v>m2</v>
          </cell>
          <cell r="G1110">
            <v>316096.20184847864</v>
          </cell>
        </row>
        <row r="1111">
          <cell r="C1111" t="str">
            <v>Ducting Tanpa  Isolasi_BJLS 1 mm</v>
          </cell>
          <cell r="D1111" t="str">
            <v>m2</v>
          </cell>
          <cell r="E1111">
            <v>343880.05127167236</v>
          </cell>
          <cell r="F1111" t="str">
            <v>m2</v>
          </cell>
          <cell r="G1111">
            <v>343880.05127167236</v>
          </cell>
        </row>
        <row r="1112">
          <cell r="C1112" t="str">
            <v>Ducting Dengan Isolasi_BJLS 1 mm</v>
          </cell>
          <cell r="D1112" t="str">
            <v>m2</v>
          </cell>
          <cell r="E1112">
            <v>415380.05127167236</v>
          </cell>
          <cell r="F1112" t="str">
            <v>m2</v>
          </cell>
          <cell r="G1112">
            <v>415380.05127167236</v>
          </cell>
        </row>
        <row r="1113">
          <cell r="C1113" t="str">
            <v>Ducting Dengan Isolasi_BJLS 0,8 mm</v>
          </cell>
          <cell r="D1113" t="str">
            <v>m2</v>
          </cell>
          <cell r="E1113">
            <v>357497.03164001886</v>
          </cell>
          <cell r="F1113" t="str">
            <v>m2</v>
          </cell>
          <cell r="G1113">
            <v>357497.03164001886</v>
          </cell>
        </row>
        <row r="1115">
          <cell r="C1115" t="str">
            <v>Panel Ducting PIR 4000x1200x20 ex. First Duct</v>
          </cell>
          <cell r="D1115" t="str">
            <v>m2</v>
          </cell>
          <cell r="E1115">
            <v>83333.333333333343</v>
          </cell>
          <cell r="F1115" t="str">
            <v>m2</v>
          </cell>
          <cell r="G1115">
            <v>66666.666666666672</v>
          </cell>
        </row>
        <row r="1116">
          <cell r="C1116" t="str">
            <v>Panel Ducting PIR</v>
          </cell>
          <cell r="D1116" t="str">
            <v>m2</v>
          </cell>
          <cell r="E1116">
            <v>83333.333333333343</v>
          </cell>
          <cell r="F1116" t="str">
            <v>m2</v>
          </cell>
          <cell r="G1116">
            <v>115315.17206349206</v>
          </cell>
        </row>
        <row r="1133">
          <cell r="C1133" t="str">
            <v>Panel Ducting PIR 750 x 300 mm</v>
          </cell>
          <cell r="D1133" t="str">
            <v>m2</v>
          </cell>
          <cell r="E1133">
            <v>83333.333333333343</v>
          </cell>
          <cell r="F1133" t="str">
            <v>m'</v>
          </cell>
          <cell r="G1133">
            <v>179952.38095238098</v>
          </cell>
        </row>
        <row r="1139">
          <cell r="C1139" t="str">
            <v>Panel Ducting PIR 500 x 250 mm</v>
          </cell>
          <cell r="D1139" t="str">
            <v>m2</v>
          </cell>
          <cell r="E1139">
            <v>83333.333333333343</v>
          </cell>
          <cell r="F1139" t="str">
            <v>m'</v>
          </cell>
          <cell r="G1139">
            <v>139952.38095238095</v>
          </cell>
        </row>
        <row r="1145">
          <cell r="C1145" t="str">
            <v>Panel Ducting PIR 400 x 200 mm</v>
          </cell>
          <cell r="D1145" t="str">
            <v>m2</v>
          </cell>
          <cell r="E1145">
            <v>83333.333333333343</v>
          </cell>
          <cell r="F1145" t="str">
            <v>m'</v>
          </cell>
          <cell r="G1145">
            <v>119952.38095238098</v>
          </cell>
        </row>
        <row r="1151">
          <cell r="C1151" t="str">
            <v>Panel Ducting PIR 250 x 200 mm</v>
          </cell>
          <cell r="D1151" t="str">
            <v>m2</v>
          </cell>
          <cell r="E1151">
            <v>83333.333333333343</v>
          </cell>
          <cell r="F1151" t="str">
            <v>m'</v>
          </cell>
          <cell r="G1151">
            <v>99952.380952380961</v>
          </cell>
        </row>
        <row r="1157">
          <cell r="C1157" t="str">
            <v>Panel Ducting PIR 500 x 200 mm</v>
          </cell>
          <cell r="D1157" t="str">
            <v>m2</v>
          </cell>
          <cell r="E1157">
            <v>83333.333333333343</v>
          </cell>
          <cell r="F1157" t="str">
            <v>m'</v>
          </cell>
          <cell r="G1157">
            <v>133285.71428571429</v>
          </cell>
        </row>
        <row r="1163">
          <cell r="C1163" t="str">
            <v>Panel Ducting PIR 500 x 200 mm</v>
          </cell>
          <cell r="D1163" t="str">
            <v>m2</v>
          </cell>
          <cell r="E1163">
            <v>83333.333333333343</v>
          </cell>
          <cell r="F1163" t="str">
            <v>m'</v>
          </cell>
          <cell r="G1163">
            <v>133285.71428571429</v>
          </cell>
        </row>
        <row r="1176">
          <cell r="C1176" t="str">
            <v>Invisible PVC Flange 1 Batang P:4m</v>
          </cell>
          <cell r="D1176" t="str">
            <v>m</v>
          </cell>
          <cell r="E1176">
            <v>10900</v>
          </cell>
          <cell r="F1176" t="str">
            <v>m</v>
          </cell>
          <cell r="G1176">
            <v>10900</v>
          </cell>
        </row>
        <row r="1177">
          <cell r="C1177" t="str">
            <v>Tee Connector PVC Flange 1 Batang P:4m</v>
          </cell>
          <cell r="D1177" t="str">
            <v>m</v>
          </cell>
          <cell r="E1177">
            <v>12975</v>
          </cell>
          <cell r="F1177" t="str">
            <v>m</v>
          </cell>
          <cell r="G1177">
            <v>12975</v>
          </cell>
        </row>
        <row r="1178">
          <cell r="C1178" t="str">
            <v>H Bayonet PVC 1 Batang P:4m</v>
          </cell>
          <cell r="D1178" t="str">
            <v>m</v>
          </cell>
          <cell r="E1178">
            <v>5800</v>
          </cell>
          <cell r="F1178" t="str">
            <v>m</v>
          </cell>
          <cell r="G1178">
            <v>5800</v>
          </cell>
        </row>
        <row r="1179">
          <cell r="C1179" t="str">
            <v>Covering Angel PVC 1 pcs</v>
          </cell>
          <cell r="D1179" t="str">
            <v>pcs</v>
          </cell>
          <cell r="E1179">
            <v>2900</v>
          </cell>
          <cell r="F1179" t="str">
            <v>pcs</v>
          </cell>
          <cell r="G1179">
            <v>2900</v>
          </cell>
        </row>
        <row r="1180">
          <cell r="C1180" t="str">
            <v>F’ Type Alumunium Flange 1 Batang P:4m</v>
          </cell>
          <cell r="D1180" t="str">
            <v>m</v>
          </cell>
          <cell r="E1180">
            <v>21400</v>
          </cell>
          <cell r="F1180" t="str">
            <v>m</v>
          </cell>
          <cell r="G1180">
            <v>21400</v>
          </cell>
        </row>
        <row r="1181">
          <cell r="C1181" t="str">
            <v>H’ Type Alumunium Flange 1 Batang P:4m</v>
          </cell>
          <cell r="D1181" t="str">
            <v>m</v>
          </cell>
          <cell r="E1181">
            <v>21250</v>
          </cell>
          <cell r="F1181" t="str">
            <v>m</v>
          </cell>
          <cell r="G1181">
            <v>21250</v>
          </cell>
        </row>
        <row r="1182">
          <cell r="C1182" t="str">
            <v>Reinforement Bar Alumunium 1Batang P:4m</v>
          </cell>
          <cell r="D1182" t="str">
            <v>m</v>
          </cell>
          <cell r="E1182">
            <v>16975</v>
          </cell>
          <cell r="F1182" t="str">
            <v>m</v>
          </cell>
          <cell r="G1182">
            <v>16975</v>
          </cell>
        </row>
        <row r="1183">
          <cell r="C1183" t="str">
            <v xml:space="preserve">Panel Glue / Lem ( Galoon ) </v>
          </cell>
          <cell r="D1183" t="str">
            <v>ltr</v>
          </cell>
          <cell r="E1183">
            <v>38333.333333333336</v>
          </cell>
          <cell r="F1183" t="str">
            <v>ltr</v>
          </cell>
          <cell r="G1183">
            <v>38333.333333333336</v>
          </cell>
        </row>
        <row r="1184">
          <cell r="C1184" t="str">
            <v>Alumunium Tape 1duct 1 Roll 45m</v>
          </cell>
          <cell r="D1184" t="str">
            <v>m</v>
          </cell>
          <cell r="E1184">
            <v>804.44444444444446</v>
          </cell>
          <cell r="F1184" t="str">
            <v>m</v>
          </cell>
          <cell r="G1184">
            <v>804.44444444444446</v>
          </cell>
        </row>
        <row r="1185">
          <cell r="C1185" t="str">
            <v>Ball Joint (Alumunium) 1 Pcs</v>
          </cell>
          <cell r="D1185" t="str">
            <v>pcs</v>
          </cell>
          <cell r="E1185">
            <v>17300</v>
          </cell>
          <cell r="F1185" t="str">
            <v>pcs</v>
          </cell>
          <cell r="G1185">
            <v>17300</v>
          </cell>
        </row>
        <row r="1186">
          <cell r="C1186" t="str">
            <v>Reamer/Pisau Miring ( kiri / Kanan ) 1 Pcs</v>
          </cell>
          <cell r="D1186" t="str">
            <v>pcs</v>
          </cell>
          <cell r="E1186">
            <v>1320000</v>
          </cell>
          <cell r="F1186" t="str">
            <v>pcs</v>
          </cell>
          <cell r="G1186">
            <v>1320000</v>
          </cell>
        </row>
        <row r="1187">
          <cell r="C1187" t="str">
            <v>Reamer/ Pisau Tengah siku 1 pcs</v>
          </cell>
          <cell r="D1187" t="str">
            <v>pcs</v>
          </cell>
          <cell r="E1187">
            <v>2300000</v>
          </cell>
          <cell r="F1187" t="str">
            <v>pcs</v>
          </cell>
          <cell r="G1187">
            <v>2300000</v>
          </cell>
        </row>
        <row r="1188">
          <cell r="C1188" t="str">
            <v>Reamer / Pisau Completed 3pcs 1 set</v>
          </cell>
          <cell r="D1188" t="str">
            <v>pcs</v>
          </cell>
          <cell r="E1188">
            <v>4680000</v>
          </cell>
          <cell r="F1188" t="str">
            <v>pcs</v>
          </cell>
          <cell r="G1188">
            <v>4680000</v>
          </cell>
        </row>
        <row r="1192">
          <cell r="C1192" t="str">
            <v>Volume Damper_600x450</v>
          </cell>
          <cell r="D1192" t="str">
            <v>bh</v>
          </cell>
          <cell r="E1192">
            <v>374595.47244094493</v>
          </cell>
          <cell r="F1192" t="str">
            <v>bh</v>
          </cell>
          <cell r="G1192">
            <v>374595.47244094493</v>
          </cell>
        </row>
        <row r="1193">
          <cell r="C1193" t="str">
            <v>Volume Damper_550x450</v>
          </cell>
          <cell r="D1193" t="str">
            <v>bh</v>
          </cell>
          <cell r="E1193">
            <v>357543.30708661419</v>
          </cell>
          <cell r="F1193" t="str">
            <v>bh</v>
          </cell>
          <cell r="G1193">
            <v>357543.30708661419</v>
          </cell>
        </row>
        <row r="1195">
          <cell r="C1195" t="str">
            <v>Wall Mounted Exahust Fan</v>
          </cell>
          <cell r="D1195" t="str">
            <v>cfm</v>
          </cell>
          <cell r="E1195">
            <v>1675</v>
          </cell>
          <cell r="F1195" t="str">
            <v>cfm</v>
          </cell>
          <cell r="G1195">
            <v>1675</v>
          </cell>
        </row>
        <row r="1196">
          <cell r="C1196" t="str">
            <v>Ceiling Mounted Exhaust Fan</v>
          </cell>
          <cell r="D1196" t="str">
            <v>cfm</v>
          </cell>
          <cell r="E1196">
            <v>9225</v>
          </cell>
          <cell r="F1196" t="str">
            <v>cfm</v>
          </cell>
          <cell r="G1196">
            <v>9225</v>
          </cell>
        </row>
        <row r="1197">
          <cell r="C1197" t="str">
            <v>Axial Exhaust Fan</v>
          </cell>
          <cell r="D1197" t="str">
            <v>cfm</v>
          </cell>
          <cell r="E1197">
            <v>1550</v>
          </cell>
          <cell r="F1197" t="str">
            <v>cfm</v>
          </cell>
          <cell r="G1197">
            <v>1550</v>
          </cell>
        </row>
        <row r="1199">
          <cell r="C1199" t="str">
            <v>Ceilling exhaust fan 250</v>
          </cell>
          <cell r="D1199" t="str">
            <v>bh</v>
          </cell>
          <cell r="E1199">
            <v>800000</v>
          </cell>
          <cell r="F1199" t="str">
            <v>bh</v>
          </cell>
          <cell r="G1199">
            <v>800000</v>
          </cell>
        </row>
        <row r="1200">
          <cell r="C1200" t="str">
            <v>Ceilling exhaust fan 150</v>
          </cell>
          <cell r="D1200" t="str">
            <v>bh</v>
          </cell>
          <cell r="E1200">
            <v>650000</v>
          </cell>
          <cell r="G1200">
            <v>650000</v>
          </cell>
        </row>
        <row r="1201">
          <cell r="C1201" t="str">
            <v>Axial exhaust fan 1200</v>
          </cell>
          <cell r="D1201" t="str">
            <v>bh</v>
          </cell>
          <cell r="E1201">
            <v>2350000</v>
          </cell>
          <cell r="G1201">
            <v>2350000</v>
          </cell>
        </row>
        <row r="1202">
          <cell r="C1202" t="str">
            <v>Axial exhaust fan 580</v>
          </cell>
          <cell r="D1202" t="str">
            <v>bh</v>
          </cell>
          <cell r="E1202">
            <v>1500000</v>
          </cell>
          <cell r="G1202">
            <v>1500000</v>
          </cell>
        </row>
        <row r="1207">
          <cell r="C1207" t="str">
            <v>Round Diffuser (Diffuser Bulat)</v>
          </cell>
        </row>
        <row r="1208">
          <cell r="C1208" t="str">
            <v>1 inch – 12 inch : rp. 13.500 /inch.</v>
          </cell>
        </row>
        <row r="1209">
          <cell r="C1209" t="str">
            <v>13 inch – 20 inch : rp. 16.000/inch.</v>
          </cell>
        </row>
        <row r="1210">
          <cell r="C1210" t="str">
            <v>21 inch – 30 inch : rp. 22.500 /inch.</v>
          </cell>
        </row>
        <row r="1212">
          <cell r="C1212" t="str">
            <v>Supply Air Diffuser (SAD) + Damper</v>
          </cell>
        </row>
        <row r="1213">
          <cell r="C1213" t="str">
            <v>1 inch – 12 inch : rp. 10.000 /inch.</v>
          </cell>
        </row>
        <row r="1214">
          <cell r="C1214" t="str">
            <v>13 inch – 16 inch : rp. 11.000/inch.</v>
          </cell>
        </row>
        <row r="1215">
          <cell r="C1215" t="str">
            <v>17 inch – 20 inch : rp. 12.500 /inch.</v>
          </cell>
        </row>
        <row r="1216">
          <cell r="C1216" t="str">
            <v>21 inch – 25 inch : rp.15.000 /inch.</v>
          </cell>
        </row>
        <row r="1217">
          <cell r="C1217" t="str">
            <v>SAD + Damper 350 x 350 mm</v>
          </cell>
          <cell r="D1217">
            <v>14</v>
          </cell>
          <cell r="E1217">
            <v>11000</v>
          </cell>
          <cell r="F1217" t="str">
            <v>bh</v>
          </cell>
          <cell r="G1217">
            <v>147277.71428571429</v>
          </cell>
        </row>
        <row r="1231">
          <cell r="C1231" t="str">
            <v>Linear Slot Diffuser</v>
          </cell>
        </row>
        <row r="1232">
          <cell r="C1232" t="str">
            <v>1 Slot : rp. 5.500 /inch.</v>
          </cell>
        </row>
        <row r="1233">
          <cell r="C1233" t="str">
            <v>2 Slot : rp. 6.500/inch.</v>
          </cell>
        </row>
        <row r="1234">
          <cell r="C1234" t="str">
            <v>3 Slot : rp. 8.000 /inch.</v>
          </cell>
        </row>
        <row r="1235">
          <cell r="C1235" t="str">
            <v>4 Slot : rp. 11.000 /inch.</v>
          </cell>
        </row>
        <row r="1236">
          <cell r="C1236" t="str">
            <v>5 Slot : rp. 14.000 /inch.</v>
          </cell>
        </row>
        <row r="1237">
          <cell r="C1237" t="str">
            <v>LAD 350 x 350 mm, 4 Slot</v>
          </cell>
          <cell r="D1237">
            <v>14</v>
          </cell>
          <cell r="E1237">
            <v>14000</v>
          </cell>
          <cell r="G1237">
            <v>181093.71428571429</v>
          </cell>
        </row>
        <row r="1244">
          <cell r="C1244" t="str">
            <v>Exhaust Air Grille (EAG)</v>
          </cell>
        </row>
        <row r="1245">
          <cell r="C1245" t="str">
            <v>1 inch – 20 inch : rp. 6.000 /inch.</v>
          </cell>
        </row>
        <row r="1246">
          <cell r="C1246" t="str">
            <v>21 inch – 30 inch : rp. 7.500/inch.</v>
          </cell>
        </row>
        <row r="1247">
          <cell r="C1247" t="str">
            <v>31 inch – 40 inch : rp. 10.000 /inch.</v>
          </cell>
        </row>
        <row r="1248">
          <cell r="C1248" t="str">
            <v>41 inch ke atas : rp. 12.000 /inch.</v>
          </cell>
        </row>
        <row r="1249">
          <cell r="C1249" t="str">
            <v>EAG 600 x 500 mm</v>
          </cell>
          <cell r="D1249">
            <v>22</v>
          </cell>
          <cell r="E1249">
            <v>12000</v>
          </cell>
          <cell r="F1249" t="str">
            <v>bh</v>
          </cell>
          <cell r="G1249">
            <v>235349.71428571432</v>
          </cell>
        </row>
        <row r="1255">
          <cell r="C1255" t="str">
            <v>EAG 400 x 200 mm</v>
          </cell>
          <cell r="D1255">
            <v>12</v>
          </cell>
          <cell r="E1255">
            <v>10000</v>
          </cell>
          <cell r="F1255" t="str">
            <v>bh</v>
          </cell>
          <cell r="G1255">
            <v>120005.71428571428</v>
          </cell>
        </row>
        <row r="1261">
          <cell r="C1261" t="str">
            <v>EAG 300 x 300 mm</v>
          </cell>
          <cell r="D1261">
            <v>12</v>
          </cell>
          <cell r="E1261">
            <v>10000</v>
          </cell>
          <cell r="F1261" t="str">
            <v>bh</v>
          </cell>
          <cell r="G1261">
            <v>120005.71428571428</v>
          </cell>
        </row>
        <row r="1267">
          <cell r="C1267" t="str">
            <v>EAG 200 x 200 mm</v>
          </cell>
          <cell r="D1267">
            <v>8</v>
          </cell>
          <cell r="E1267">
            <v>10000</v>
          </cell>
          <cell r="F1267" t="str">
            <v>bh</v>
          </cell>
          <cell r="G1267">
            <v>88005.71428571429</v>
          </cell>
        </row>
        <row r="1273">
          <cell r="C1273" t="str">
            <v>EAG 250 x 250 mm</v>
          </cell>
          <cell r="D1273">
            <v>10</v>
          </cell>
          <cell r="E1273">
            <v>10000</v>
          </cell>
          <cell r="F1273" t="str">
            <v>bh</v>
          </cell>
          <cell r="G1273">
            <v>104005.71428571429</v>
          </cell>
        </row>
        <row r="1279">
          <cell r="C1279" t="str">
            <v>EAG 2500 x 1300 mm</v>
          </cell>
          <cell r="D1279">
            <v>76</v>
          </cell>
          <cell r="E1279">
            <v>12000</v>
          </cell>
          <cell r="F1279" t="str">
            <v>bh</v>
          </cell>
          <cell r="G1279">
            <v>811964</v>
          </cell>
        </row>
        <row r="1288">
          <cell r="C1288" t="str">
            <v>Air Louvre Grille</v>
          </cell>
        </row>
        <row r="1289">
          <cell r="C1289" t="str">
            <v>1 inch – 40 inch : rp. 10.500 /inch.</v>
          </cell>
          <cell r="E1289">
            <v>10500</v>
          </cell>
        </row>
        <row r="1290">
          <cell r="C1290" t="str">
            <v>41 inch ke atas : rp. 16.000 /inch.</v>
          </cell>
          <cell r="E1290">
            <v>16000</v>
          </cell>
        </row>
        <row r="1291">
          <cell r="C1291" t="str">
            <v>LAG 400 x 350 mm</v>
          </cell>
          <cell r="D1291">
            <v>15</v>
          </cell>
          <cell r="E1291">
            <v>10500</v>
          </cell>
          <cell r="F1291" t="str">
            <v>bh</v>
          </cell>
          <cell r="G1291">
            <v>150041.71428571429</v>
          </cell>
        </row>
        <row r="1297">
          <cell r="C1297" t="str">
            <v>LAG 275 x 275 mm</v>
          </cell>
          <cell r="D1297">
            <v>11</v>
          </cell>
          <cell r="E1297">
            <v>10500</v>
          </cell>
          <cell r="F1297" t="str">
            <v>bh</v>
          </cell>
          <cell r="G1297">
            <v>116441.71428571428</v>
          </cell>
        </row>
        <row r="1303">
          <cell r="C1303" t="str">
            <v>LAG 600 x 500 mm</v>
          </cell>
          <cell r="D1303">
            <v>22</v>
          </cell>
          <cell r="E1303">
            <v>10500</v>
          </cell>
          <cell r="F1303" t="str">
            <v>bh</v>
          </cell>
          <cell r="G1303">
            <v>208841.71428571429</v>
          </cell>
        </row>
        <row r="1309">
          <cell r="C1309" t="str">
            <v>LAG 300 x 250 mm</v>
          </cell>
          <cell r="D1309">
            <v>11</v>
          </cell>
          <cell r="E1309">
            <v>10500</v>
          </cell>
          <cell r="F1309" t="str">
            <v>bh</v>
          </cell>
          <cell r="G1309">
            <v>116441.71428571428</v>
          </cell>
        </row>
        <row r="1315">
          <cell r="C1315" t="str">
            <v>LAG 500 x 300 mm</v>
          </cell>
          <cell r="D1315">
            <v>16</v>
          </cell>
          <cell r="E1315">
            <v>10500</v>
          </cell>
          <cell r="F1315" t="str">
            <v>bh</v>
          </cell>
          <cell r="G1315">
            <v>158441.71428571429</v>
          </cell>
        </row>
        <row r="1321">
          <cell r="C1321" t="str">
            <v>LAG 800 x 400 mm</v>
          </cell>
          <cell r="D1321">
            <v>24</v>
          </cell>
          <cell r="E1321">
            <v>10500</v>
          </cell>
          <cell r="F1321" t="str">
            <v>bh</v>
          </cell>
          <cell r="G1321">
            <v>225641.71428571432</v>
          </cell>
        </row>
        <row r="1329">
          <cell r="C1329" t="str">
            <v>Return Air Grille (RAG)</v>
          </cell>
        </row>
        <row r="1330">
          <cell r="C1330" t="str">
            <v>1 inch – 20 inch : rp. 6.000 /inch.</v>
          </cell>
          <cell r="D1330" t="str">
            <v xml:space="preserve"> /inchi</v>
          </cell>
          <cell r="E1330">
            <v>6000</v>
          </cell>
          <cell r="F1330" t="str">
            <v xml:space="preserve"> /inchi</v>
          </cell>
          <cell r="G1330">
            <v>6000</v>
          </cell>
        </row>
        <row r="1331">
          <cell r="C1331" t="str">
            <v>21 inch – 30 inch : rp. 7.500/inch.</v>
          </cell>
          <cell r="D1331" t="str">
            <v xml:space="preserve"> /inchi</v>
          </cell>
          <cell r="E1331">
            <v>7500</v>
          </cell>
          <cell r="F1331" t="str">
            <v xml:space="preserve"> /inchi</v>
          </cell>
          <cell r="G1331">
            <v>7500</v>
          </cell>
        </row>
        <row r="1332">
          <cell r="C1332" t="str">
            <v>31 inch – 40 inch : rp. 10.000 /inch.</v>
          </cell>
          <cell r="D1332" t="str">
            <v xml:space="preserve"> /inchi</v>
          </cell>
          <cell r="E1332">
            <v>10000</v>
          </cell>
          <cell r="F1332" t="str">
            <v xml:space="preserve"> /inchi</v>
          </cell>
          <cell r="G1332">
            <v>10000</v>
          </cell>
        </row>
        <row r="1333">
          <cell r="C1333" t="str">
            <v>41 inch ke atas : rp. 12.000 /inch.</v>
          </cell>
          <cell r="D1333" t="str">
            <v xml:space="preserve"> /inchi</v>
          </cell>
          <cell r="E1333">
            <v>12000</v>
          </cell>
          <cell r="F1333" t="str">
            <v xml:space="preserve"> /inchi</v>
          </cell>
          <cell r="G1333">
            <v>12000</v>
          </cell>
        </row>
        <row r="1334">
          <cell r="C1334" t="str">
            <v>RAG 850 x 350 mm</v>
          </cell>
          <cell r="D1334">
            <v>24</v>
          </cell>
          <cell r="E1334">
            <v>7500</v>
          </cell>
          <cell r="F1334" t="str">
            <v>bh</v>
          </cell>
          <cell r="G1334">
            <v>167825.71428571429</v>
          </cell>
        </row>
        <row r="1340">
          <cell r="C1340" t="str">
            <v>RAG 800 x 300 mm</v>
          </cell>
          <cell r="D1340">
            <v>22</v>
          </cell>
          <cell r="E1340">
            <v>7500</v>
          </cell>
          <cell r="F1340" t="str">
            <v>bh</v>
          </cell>
          <cell r="G1340">
            <v>155825.71428571429</v>
          </cell>
        </row>
        <row r="1346">
          <cell r="C1346" t="str">
            <v>RAG 750 x 300 mm</v>
          </cell>
          <cell r="D1346">
            <v>21</v>
          </cell>
          <cell r="E1346">
            <v>7500</v>
          </cell>
          <cell r="F1346" t="str">
            <v>bh</v>
          </cell>
          <cell r="G1346">
            <v>149825.71428571429</v>
          </cell>
        </row>
        <row r="1352">
          <cell r="C1352" t="str">
            <v>RAG 600 x 250 mm</v>
          </cell>
          <cell r="D1352">
            <v>17</v>
          </cell>
          <cell r="E1352">
            <v>6000</v>
          </cell>
          <cell r="F1352" t="str">
            <v>bh</v>
          </cell>
          <cell r="G1352">
            <v>105317.71428571428</v>
          </cell>
        </row>
        <row r="1358">
          <cell r="C1358" t="str">
            <v>RAG 500 x 250 mm</v>
          </cell>
          <cell r="D1358">
            <v>15</v>
          </cell>
          <cell r="E1358">
            <v>6000</v>
          </cell>
          <cell r="F1358" t="str">
            <v>bh</v>
          </cell>
          <cell r="G1358">
            <v>95717.71428571429</v>
          </cell>
        </row>
        <row r="1364">
          <cell r="C1364" t="str">
            <v>RAG 400 x 250 mm</v>
          </cell>
          <cell r="D1364">
            <v>13</v>
          </cell>
          <cell r="E1364">
            <v>6000</v>
          </cell>
          <cell r="F1364" t="str">
            <v>bh</v>
          </cell>
          <cell r="G1364">
            <v>86117.71428571429</v>
          </cell>
        </row>
        <row r="1370">
          <cell r="C1370" t="str">
            <v>RAG 300 x 200 mm</v>
          </cell>
          <cell r="D1370">
            <v>10</v>
          </cell>
          <cell r="E1370">
            <v>6000</v>
          </cell>
          <cell r="F1370" t="str">
            <v>bh</v>
          </cell>
          <cell r="G1370">
            <v>71717.71428571429</v>
          </cell>
        </row>
        <row r="1376">
          <cell r="C1376" t="str">
            <v>RAG 250 x 200 mm</v>
          </cell>
          <cell r="D1376">
            <v>9</v>
          </cell>
          <cell r="E1376">
            <v>6000</v>
          </cell>
          <cell r="F1376" t="str">
            <v>bh</v>
          </cell>
          <cell r="G1376">
            <v>66917.71428571429</v>
          </cell>
        </row>
        <row r="1382">
          <cell r="C1382" t="str">
            <v>RAG 250 x 150 mm</v>
          </cell>
          <cell r="D1382">
            <v>8</v>
          </cell>
          <cell r="E1382">
            <v>6000</v>
          </cell>
          <cell r="F1382" t="str">
            <v>bh</v>
          </cell>
          <cell r="G1382">
            <v>62117.71428571429</v>
          </cell>
        </row>
        <row r="1388">
          <cell r="C1388" t="str">
            <v>RAG 150 x 150 mm</v>
          </cell>
          <cell r="D1388">
            <v>6</v>
          </cell>
          <cell r="E1388">
            <v>6000</v>
          </cell>
          <cell r="F1388" t="str">
            <v>bh</v>
          </cell>
          <cell r="G1388">
            <v>52517.71428571429</v>
          </cell>
        </row>
        <row r="1395">
          <cell r="C1395" t="str">
            <v>Supply Air Grille (SAG)</v>
          </cell>
        </row>
        <row r="1396">
          <cell r="C1396" t="str">
            <v>1 inch – 20 inch : rp. 9.000 /inch.</v>
          </cell>
        </row>
        <row r="1397">
          <cell r="C1397" t="str">
            <v>21 inch – 30 inch : rp. 10.000/inch.</v>
          </cell>
        </row>
        <row r="1398">
          <cell r="C1398" t="str">
            <v>31 inch – 40 inch : rp. 11.500 /inch.</v>
          </cell>
        </row>
        <row r="1399">
          <cell r="C1399" t="str">
            <v>41 inch ke atas : rp.13.000 /inch.</v>
          </cell>
        </row>
        <row r="1400">
          <cell r="C1400" t="str">
            <v>SAD 400 x 400 mm</v>
          </cell>
          <cell r="D1400">
            <v>16</v>
          </cell>
          <cell r="E1400">
            <v>9000</v>
          </cell>
          <cell r="F1400" t="str">
            <v>bh</v>
          </cell>
          <cell r="G1400">
            <v>139133.71428571429</v>
          </cell>
        </row>
        <row r="1406">
          <cell r="C1406" t="str">
            <v>SAD 300 x 300 mm</v>
          </cell>
          <cell r="D1406">
            <v>12</v>
          </cell>
          <cell r="E1406">
            <v>9000</v>
          </cell>
          <cell r="F1406" t="str">
            <v>bh</v>
          </cell>
          <cell r="G1406">
            <v>110333.71428571428</v>
          </cell>
        </row>
        <row r="1412">
          <cell r="C1412" t="str">
            <v>SAD 250 x 250 mm</v>
          </cell>
          <cell r="D1412">
            <v>10</v>
          </cell>
          <cell r="E1412">
            <v>9000</v>
          </cell>
          <cell r="F1412" t="str">
            <v>bh</v>
          </cell>
          <cell r="G1412">
            <v>95933.71428571429</v>
          </cell>
        </row>
        <row r="1418">
          <cell r="C1418" t="str">
            <v>SAD 200 x 200 mm</v>
          </cell>
          <cell r="D1418">
            <v>8</v>
          </cell>
          <cell r="E1418">
            <v>9000</v>
          </cell>
          <cell r="F1418" t="str">
            <v>bh</v>
          </cell>
          <cell r="G1418">
            <v>81533.71428571429</v>
          </cell>
        </row>
        <row r="1424">
          <cell r="C1424" t="str">
            <v>SAD 175 x 175 mm</v>
          </cell>
          <cell r="D1424">
            <v>7</v>
          </cell>
          <cell r="E1424">
            <v>9000</v>
          </cell>
          <cell r="F1424" t="str">
            <v>bh</v>
          </cell>
          <cell r="G1424">
            <v>74333.71428571429</v>
          </cell>
        </row>
        <row r="1430">
          <cell r="C1430" t="str">
            <v>SAD 150 x 150 mm</v>
          </cell>
          <cell r="D1430">
            <v>6</v>
          </cell>
          <cell r="E1430">
            <v>9000</v>
          </cell>
          <cell r="F1430" t="str">
            <v>bh</v>
          </cell>
          <cell r="G1430">
            <v>67133.71428571429</v>
          </cell>
        </row>
        <row r="1436">
          <cell r="C1436" t="str">
            <v>SAD 350 x 350 mm</v>
          </cell>
          <cell r="D1436">
            <v>14</v>
          </cell>
          <cell r="E1436">
            <v>9000</v>
          </cell>
          <cell r="F1436" t="str">
            <v>bh</v>
          </cell>
          <cell r="G1436">
            <v>124733.71428571428</v>
          </cell>
        </row>
        <row r="1442">
          <cell r="C1442" t="str">
            <v>Intake Grille + Bird Screen ukuran 1000 x 500 mm</v>
          </cell>
          <cell r="D1442">
            <v>0.5</v>
          </cell>
          <cell r="E1442">
            <v>3100000</v>
          </cell>
          <cell r="F1442" t="str">
            <v>bh</v>
          </cell>
          <cell r="G1442">
            <v>1486485.7142857143</v>
          </cell>
        </row>
        <row r="1454">
          <cell r="C1454" t="str">
            <v>Bar Grille</v>
          </cell>
        </row>
        <row r="1455">
          <cell r="C1455" t="str">
            <v>1 inch – 20 inch : rp. 6.500 /inch.</v>
          </cell>
        </row>
        <row r="1456">
          <cell r="C1456" t="str">
            <v>21 inch – 30 inch : rp. 7.500/inch.</v>
          </cell>
        </row>
        <row r="1457">
          <cell r="C1457" t="str">
            <v>31 inch – 40 inch : rp. 8.500 /inch.</v>
          </cell>
        </row>
        <row r="1458">
          <cell r="C1458" t="str">
            <v>41 inch ke atas : rp. 9.500 /inch.</v>
          </cell>
        </row>
        <row r="1459">
          <cell r="C1459" t="str">
            <v>BGSD 800 x 100 mm</v>
          </cell>
          <cell r="D1459">
            <v>16</v>
          </cell>
          <cell r="E1459">
            <v>6500</v>
          </cell>
          <cell r="F1459" t="str">
            <v>bh</v>
          </cell>
          <cell r="G1459">
            <v>106953.71428571428</v>
          </cell>
        </row>
        <row r="1472">
          <cell r="C1472" t="str">
            <v>Volume Damper</v>
          </cell>
        </row>
        <row r="1473">
          <cell r="C1473" t="str">
            <v>Material : Seng Galvanis.</v>
          </cell>
        </row>
        <row r="1474">
          <cell r="C1474" t="str">
            <v>1 inch – 12 inch : rp. 12.500 /inch.</v>
          </cell>
          <cell r="D1474" t="str">
            <v xml:space="preserve"> /inchi</v>
          </cell>
          <cell r="E1474">
            <v>12500</v>
          </cell>
        </row>
        <row r="1475">
          <cell r="C1475" t="str">
            <v>13 inch – 20 inch : rp. 15.000 /inch.</v>
          </cell>
          <cell r="D1475" t="str">
            <v xml:space="preserve"> /inchi</v>
          </cell>
          <cell r="E1475">
            <v>15000</v>
          </cell>
        </row>
        <row r="1476">
          <cell r="C1476" t="str">
            <v>VD 1000 x 650 mm</v>
          </cell>
          <cell r="D1476">
            <v>33</v>
          </cell>
          <cell r="E1476">
            <v>15000</v>
          </cell>
          <cell r="F1476" t="str">
            <v>bh</v>
          </cell>
          <cell r="G1476">
            <v>420365.71428571438</v>
          </cell>
        </row>
        <row r="1482">
          <cell r="C1482" t="str">
            <v>VD 650 x 450 mm</v>
          </cell>
          <cell r="D1482">
            <v>22</v>
          </cell>
          <cell r="E1482">
            <v>15000</v>
          </cell>
          <cell r="F1482" t="str">
            <v>bh</v>
          </cell>
          <cell r="G1482">
            <v>288365.71428571432</v>
          </cell>
        </row>
        <row r="1488">
          <cell r="C1488" t="str">
            <v>VD 500 x 400 mm</v>
          </cell>
          <cell r="D1488">
            <v>18</v>
          </cell>
          <cell r="E1488">
            <v>15000</v>
          </cell>
          <cell r="F1488" t="str">
            <v>bh</v>
          </cell>
          <cell r="G1488">
            <v>240365.71428571432</v>
          </cell>
        </row>
        <row r="1494">
          <cell r="C1494" t="str">
            <v>VD 450 x 300 mm</v>
          </cell>
          <cell r="D1494">
            <v>15</v>
          </cell>
          <cell r="E1494">
            <v>15000</v>
          </cell>
          <cell r="F1494" t="str">
            <v>bh</v>
          </cell>
          <cell r="G1494">
            <v>204365.71428571429</v>
          </cell>
        </row>
        <row r="1500">
          <cell r="C1500" t="str">
            <v>VD 450 x 350 mm</v>
          </cell>
          <cell r="D1500">
            <v>16</v>
          </cell>
          <cell r="E1500">
            <v>15000</v>
          </cell>
          <cell r="F1500" t="str">
            <v>bh</v>
          </cell>
          <cell r="G1500">
            <v>216365.71428571429</v>
          </cell>
        </row>
        <row r="1506">
          <cell r="C1506" t="str">
            <v>VD 350 x 300 mm</v>
          </cell>
          <cell r="D1506">
            <v>13</v>
          </cell>
          <cell r="E1506">
            <v>15000</v>
          </cell>
          <cell r="F1506" t="str">
            <v>bh</v>
          </cell>
          <cell r="G1506">
            <v>180365.71428571429</v>
          </cell>
        </row>
        <row r="1512">
          <cell r="C1512" t="str">
            <v>VD 350 x 350 mm</v>
          </cell>
          <cell r="D1512">
            <v>14</v>
          </cell>
          <cell r="E1512">
            <v>15000</v>
          </cell>
          <cell r="F1512" t="str">
            <v>bh</v>
          </cell>
          <cell r="G1512">
            <v>192365.71428571429</v>
          </cell>
        </row>
        <row r="1518">
          <cell r="C1518" t="str">
            <v>VD 350 x 200 mm</v>
          </cell>
          <cell r="D1518">
            <v>11</v>
          </cell>
          <cell r="E1518">
            <v>12500</v>
          </cell>
          <cell r="F1518" t="str">
            <v>bh</v>
          </cell>
          <cell r="G1518">
            <v>134185.71428571429</v>
          </cell>
        </row>
        <row r="1528">
          <cell r="C1528" t="str">
            <v>Spigot Damper</v>
          </cell>
        </row>
        <row r="1529">
          <cell r="C1529" t="str">
            <v>Material : Seng Galvanis.</v>
          </cell>
        </row>
        <row r="1530">
          <cell r="C1530" t="str">
            <v>1 inch – 12 inch : rp. 4.000 /inch.</v>
          </cell>
          <cell r="E1530">
            <v>1446</v>
          </cell>
        </row>
        <row r="1531">
          <cell r="C1531" t="str">
            <v>13 inch – 20 inch : rp. 5.500 /inch.</v>
          </cell>
        </row>
        <row r="1533">
          <cell r="C1533" t="str">
            <v>UNIT AC MULTI SPLIT PANASONIC</v>
          </cell>
        </row>
        <row r="1534">
          <cell r="C1534" t="str">
            <v>AC Wall Mounted K1 Series 5.000 Btu/h</v>
          </cell>
          <cell r="D1534" t="str">
            <v>unit</v>
          </cell>
          <cell r="E1534">
            <v>3400000</v>
          </cell>
          <cell r="F1534" t="str">
            <v>unit</v>
          </cell>
          <cell r="G1534">
            <v>2720000</v>
          </cell>
        </row>
        <row r="1535">
          <cell r="C1535" t="str">
            <v>AC Wall Mounted K1 Series 5.600 Btu/h</v>
          </cell>
          <cell r="D1535" t="str">
            <v>unit</v>
          </cell>
          <cell r="E1535">
            <v>3450000</v>
          </cell>
          <cell r="F1535" t="str">
            <v>unit</v>
          </cell>
          <cell r="G1535">
            <v>2760000</v>
          </cell>
        </row>
        <row r="1536">
          <cell r="C1536" t="str">
            <v>AC Wall Mounted K1 Series 7.500 Btu/h</v>
          </cell>
          <cell r="D1536" t="str">
            <v>unit</v>
          </cell>
          <cell r="E1536">
            <v>3615000</v>
          </cell>
          <cell r="F1536" t="str">
            <v>unit</v>
          </cell>
          <cell r="G1536">
            <v>2892000</v>
          </cell>
        </row>
        <row r="1537">
          <cell r="C1537" t="str">
            <v>AC Wall Mounted K1 Series 9.000 Btu/h</v>
          </cell>
          <cell r="D1537" t="str">
            <v>unit</v>
          </cell>
          <cell r="E1537">
            <v>7147500</v>
          </cell>
          <cell r="F1537" t="str">
            <v>unit</v>
          </cell>
          <cell r="G1537">
            <v>5718000</v>
          </cell>
        </row>
        <row r="1538">
          <cell r="C1538" t="str">
            <v>AC Wall Mounted K1 Series 10.900 Btu/h</v>
          </cell>
          <cell r="D1538" t="str">
            <v>unit</v>
          </cell>
          <cell r="E1538">
            <v>9160000</v>
          </cell>
          <cell r="F1538" t="str">
            <v>unit</v>
          </cell>
          <cell r="G1538">
            <v>7424565.7142857136</v>
          </cell>
        </row>
        <row r="1549">
          <cell r="C1549" t="str">
            <v>AC Wall Mounted K1 Series 15.000 Btu/h</v>
          </cell>
          <cell r="D1549" t="str">
            <v>unit</v>
          </cell>
          <cell r="E1549">
            <v>11382000</v>
          </cell>
          <cell r="F1549" t="str">
            <v>unit</v>
          </cell>
          <cell r="G1549">
            <v>9219941.7142857146</v>
          </cell>
        </row>
        <row r="1555">
          <cell r="C1555" t="str">
            <v>AC Wall Mounted K1 Series 19.000 Btu/h</v>
          </cell>
          <cell r="D1555" t="str">
            <v>unit</v>
          </cell>
          <cell r="E1555">
            <v>11540000</v>
          </cell>
          <cell r="F1555" t="str">
            <v>unit</v>
          </cell>
          <cell r="G1555">
            <v>9347605.7142857146</v>
          </cell>
        </row>
        <row r="1561">
          <cell r="C1561" t="str">
            <v>AC Wall Mounted K1 Series 22.000 Btu/h</v>
          </cell>
          <cell r="D1561" t="str">
            <v>unit</v>
          </cell>
          <cell r="E1561">
            <v>12834000</v>
          </cell>
          <cell r="F1561" t="str">
            <v>unit</v>
          </cell>
          <cell r="G1561">
            <v>10267200</v>
          </cell>
        </row>
        <row r="1562">
          <cell r="C1562" t="str">
            <v>AC Wall Mounted K1 Series 25.000 Btu/h</v>
          </cell>
          <cell r="D1562" t="str">
            <v>unit</v>
          </cell>
          <cell r="E1562">
            <v>14128000</v>
          </cell>
          <cell r="F1562" t="str">
            <v>unit</v>
          </cell>
          <cell r="G1562">
            <v>11438709.714285715</v>
          </cell>
        </row>
        <row r="1568">
          <cell r="C1568" t="str">
            <v>AC Wall Mounted K1 Series 30.000 Btu/h</v>
          </cell>
          <cell r="D1568" t="str">
            <v>unit</v>
          </cell>
          <cell r="E1568">
            <v>15665000</v>
          </cell>
          <cell r="F1568" t="str">
            <v>unit</v>
          </cell>
          <cell r="G1568">
            <v>12532000</v>
          </cell>
        </row>
        <row r="1569">
          <cell r="C1569" t="str">
            <v>AC Ceiling Cassete U1 series 30.700 Btu/h</v>
          </cell>
          <cell r="D1569" t="str">
            <v>unit</v>
          </cell>
          <cell r="E1569">
            <v>17202000</v>
          </cell>
          <cell r="F1569" t="str">
            <v>unit</v>
          </cell>
          <cell r="G1569">
            <v>13922501.714285716</v>
          </cell>
        </row>
        <row r="1575">
          <cell r="C1575" t="str">
            <v>AC wall mounted K1 Series 31.500 Btu/h</v>
          </cell>
          <cell r="D1575" t="str">
            <v>unit</v>
          </cell>
          <cell r="E1575">
            <v>17237250</v>
          </cell>
          <cell r="F1575" t="str">
            <v>unit</v>
          </cell>
          <cell r="G1575">
            <v>13939800</v>
          </cell>
        </row>
        <row r="1576">
          <cell r="C1576" t="str">
            <v>AC Ceiling Cassete U1 series 37.500 Btu/h</v>
          </cell>
          <cell r="D1576" t="str">
            <v>unit</v>
          </cell>
          <cell r="E1576">
            <v>17272500</v>
          </cell>
          <cell r="F1576" t="str">
            <v>unit</v>
          </cell>
          <cell r="G1576">
            <v>13968000</v>
          </cell>
        </row>
        <row r="1577">
          <cell r="C1577" t="str">
            <v>AC Ceiling Cassete U1 series 47.800 Btu/h</v>
          </cell>
          <cell r="D1577" t="str">
            <v>unit</v>
          </cell>
          <cell r="E1577">
            <v>17303000</v>
          </cell>
          <cell r="F1577" t="str">
            <v>unit</v>
          </cell>
          <cell r="G1577">
            <v>14004109.714285716</v>
          </cell>
        </row>
        <row r="1583">
          <cell r="C1583" t="str">
            <v>AC High Static Pressure Duct 76.400 Btu/h</v>
          </cell>
          <cell r="D1583" t="str">
            <v>unit</v>
          </cell>
          <cell r="E1583">
            <v>37075000</v>
          </cell>
          <cell r="F1583" t="str">
            <v>unit</v>
          </cell>
          <cell r="G1583">
            <v>29979885.714285716</v>
          </cell>
        </row>
        <row r="1589">
          <cell r="C1589" t="str">
            <v>AC High Static Pressure Duct 86.250 Btu/h</v>
          </cell>
          <cell r="D1589" t="str">
            <v>unit</v>
          </cell>
          <cell r="E1589">
            <v>38845000</v>
          </cell>
          <cell r="F1589" t="str">
            <v>unit</v>
          </cell>
          <cell r="G1589">
            <v>31076000</v>
          </cell>
        </row>
        <row r="1590">
          <cell r="C1590" t="str">
            <v>AC High Static Pressure Duct 95.500 Btu/h</v>
          </cell>
          <cell r="D1590" t="str">
            <v>unit</v>
          </cell>
          <cell r="E1590">
            <v>40615000</v>
          </cell>
          <cell r="F1590" t="str">
            <v>unit</v>
          </cell>
          <cell r="G1590">
            <v>32840205.714285716</v>
          </cell>
        </row>
        <row r="1596">
          <cell r="C1596" t="str">
            <v>Outdoor Unit VRF Kap. 114.300 Btu/h</v>
          </cell>
          <cell r="D1596" t="str">
            <v>unit</v>
          </cell>
          <cell r="E1596">
            <v>97605000</v>
          </cell>
          <cell r="F1596" t="str">
            <v>unit</v>
          </cell>
          <cell r="G1596">
            <v>168062091.42857146</v>
          </cell>
        </row>
        <row r="1597">
          <cell r="C1597" t="str">
            <v>Outdoor Unit VRF Kap. 136.500 Btu/h</v>
          </cell>
          <cell r="D1597" t="str">
            <v>unit</v>
          </cell>
          <cell r="E1597">
            <v>110335000</v>
          </cell>
          <cell r="F1597" t="str">
            <v>unit</v>
          </cell>
          <cell r="G1597">
            <v>89173965.714285716</v>
          </cell>
        </row>
        <row r="1598">
          <cell r="F1598">
            <v>0</v>
          </cell>
        </row>
        <row r="1599">
          <cell r="F1599">
            <v>0</v>
          </cell>
        </row>
        <row r="1600">
          <cell r="F1600">
            <v>0</v>
          </cell>
        </row>
        <row r="1601">
          <cell r="F1601">
            <v>0</v>
          </cell>
        </row>
        <row r="1602">
          <cell r="F1602">
            <v>0</v>
          </cell>
        </row>
        <row r="1603">
          <cell r="F1603">
            <v>0</v>
          </cell>
        </row>
        <row r="1604">
          <cell r="F1604">
            <v>0</v>
          </cell>
        </row>
        <row r="1605">
          <cell r="F1605">
            <v>0</v>
          </cell>
        </row>
        <row r="1606">
          <cell r="F1606">
            <v>0</v>
          </cell>
        </row>
        <row r="1607">
          <cell r="F1607">
            <v>0</v>
          </cell>
        </row>
        <row r="1608">
          <cell r="C1608" t="str">
            <v>Outdoor Unit VRF Kap. 345.000 Btu/h</v>
          </cell>
          <cell r="D1608" t="str">
            <v>unit</v>
          </cell>
          <cell r="E1608">
            <v>159665000</v>
          </cell>
          <cell r="F1608" t="str">
            <v>unit</v>
          </cell>
          <cell r="G1608">
            <v>127732000</v>
          </cell>
        </row>
        <row r="1609">
          <cell r="C1609" t="str">
            <v>Outdoor Unit VRF Kap. 360.000 Btu/h</v>
          </cell>
          <cell r="D1609" t="str">
            <v>unit</v>
          </cell>
          <cell r="E1609">
            <v>270000000</v>
          </cell>
          <cell r="F1609" t="str">
            <v>unit</v>
          </cell>
          <cell r="G1609">
            <v>216000000</v>
          </cell>
        </row>
        <row r="1610">
          <cell r="C1610" t="str">
            <v>Outdoor Unit VRF Kap. 424.100 Btu/h</v>
          </cell>
          <cell r="D1610" t="str">
            <v>unit</v>
          </cell>
          <cell r="E1610">
            <v>270000000.56596297</v>
          </cell>
          <cell r="F1610" t="str">
            <v>unit</v>
          </cell>
          <cell r="G1610">
            <v>218183286.1715838</v>
          </cell>
        </row>
        <row r="1616">
          <cell r="C1616" t="str">
            <v>Outdoor Unit VRF Kap. 452.600 Btu/h</v>
          </cell>
          <cell r="D1616" t="str">
            <v>unit</v>
          </cell>
          <cell r="E1616">
            <v>270000001.56596297</v>
          </cell>
          <cell r="F1616" t="str">
            <v>unit</v>
          </cell>
          <cell r="G1616">
            <v>339492766.9670561</v>
          </cell>
        </row>
        <row r="1617">
          <cell r="C1617" t="str">
            <v>Outdoor Unit VRF Kap. 191.100 Btu/h</v>
          </cell>
          <cell r="D1617" t="str">
            <v>unit</v>
          </cell>
          <cell r="E1617">
            <v>152810000</v>
          </cell>
          <cell r="F1617" t="str">
            <v>unit</v>
          </cell>
          <cell r="G1617">
            <v>123493765.71428573</v>
          </cell>
        </row>
        <row r="1623">
          <cell r="C1623" t="str">
            <v>Outdoor Unit VRF Kap. 30.700 Btu/h</v>
          </cell>
          <cell r="D1623" t="str">
            <v>unit</v>
          </cell>
          <cell r="E1623">
            <v>23026000</v>
          </cell>
          <cell r="F1623" t="str">
            <v>unit</v>
          </cell>
          <cell r="G1623">
            <v>18628293.714285716</v>
          </cell>
        </row>
        <row r="1629">
          <cell r="C1629" t="str">
            <v>Outdoor Unit VRF Kap. 20.500 Btu/h</v>
          </cell>
          <cell r="D1629" t="str">
            <v>unit</v>
          </cell>
          <cell r="E1629">
            <v>14405000</v>
          </cell>
          <cell r="F1629" t="str">
            <v>unit</v>
          </cell>
          <cell r="G1629">
            <v>11662525.714285715</v>
          </cell>
        </row>
        <row r="1635">
          <cell r="C1635" t="str">
            <v>Outdoor Unit VRF Kap. 153.600 Btu/h</v>
          </cell>
          <cell r="D1635" t="str">
            <v>unit</v>
          </cell>
          <cell r="E1635">
            <v>123810000</v>
          </cell>
          <cell r="F1635" t="str">
            <v>unit</v>
          </cell>
          <cell r="G1635">
            <v>100061765.71428572</v>
          </cell>
        </row>
        <row r="1641">
          <cell r="C1641" t="str">
            <v>Outdoor Unit VRF Kap. 95.600 Btu/h</v>
          </cell>
          <cell r="D1641" t="str">
            <v>unit</v>
          </cell>
          <cell r="E1641">
            <v>82096000</v>
          </cell>
          <cell r="F1641" t="str">
            <v>unit</v>
          </cell>
          <cell r="G1641">
            <v>66356853.714285709</v>
          </cell>
        </row>
        <row r="1647">
          <cell r="C1647" t="str">
            <v>NYY 3x2.5 mm² Kabel Daya IN AC</v>
          </cell>
          <cell r="D1647" t="str">
            <v>m'</v>
          </cell>
          <cell r="E1647">
            <v>15000</v>
          </cell>
          <cell r="F1647" t="str">
            <v>m'</v>
          </cell>
          <cell r="G1647">
            <v>1998882.9600000002</v>
          </cell>
        </row>
        <row r="1653">
          <cell r="C1653" t="str">
            <v>NYY 3x25 mm²</v>
          </cell>
          <cell r="D1653" t="str">
            <v>m'</v>
          </cell>
          <cell r="E1653">
            <v>96000</v>
          </cell>
          <cell r="F1653" t="str">
            <v>m'</v>
          </cell>
          <cell r="G1653">
            <v>83928</v>
          </cell>
        </row>
        <row r="1659">
          <cell r="C1659" t="str">
            <v>Wired Remote Control</v>
          </cell>
          <cell r="D1659" t="str">
            <v>bh</v>
          </cell>
          <cell r="E1659">
            <v>1000000</v>
          </cell>
          <cell r="F1659" t="str">
            <v>bh</v>
          </cell>
          <cell r="G1659">
            <v>814360</v>
          </cell>
        </row>
        <row r="1665">
          <cell r="C1665" t="str">
            <v>Branch 2 Pipa A</v>
          </cell>
          <cell r="D1665" t="str">
            <v>bh</v>
          </cell>
          <cell r="E1665">
            <v>1850000</v>
          </cell>
          <cell r="F1665" t="str">
            <v>bh</v>
          </cell>
          <cell r="G1665">
            <v>1501160</v>
          </cell>
        </row>
        <row r="1671">
          <cell r="C1671" t="str">
            <v>Branch 2 Pipa B</v>
          </cell>
          <cell r="D1671" t="str">
            <v>bh</v>
          </cell>
          <cell r="E1671">
            <v>1763000</v>
          </cell>
          <cell r="F1671" t="str">
            <v>bh</v>
          </cell>
          <cell r="G1671">
            <v>1430864</v>
          </cell>
        </row>
        <row r="1677">
          <cell r="C1677" t="str">
            <v>Branch 2 Pipa C</v>
          </cell>
          <cell r="D1677" t="str">
            <v>bh</v>
          </cell>
          <cell r="E1677">
            <v>850000</v>
          </cell>
          <cell r="F1677" t="str">
            <v>bh</v>
          </cell>
          <cell r="G1677">
            <v>693160</v>
          </cell>
        </row>
        <row r="1683">
          <cell r="C1683" t="str">
            <v>Outdoor 2 Pipa</v>
          </cell>
          <cell r="D1683" t="str">
            <v>bh</v>
          </cell>
          <cell r="E1683">
            <v>1850000</v>
          </cell>
          <cell r="F1683" t="str">
            <v>bh</v>
          </cell>
          <cell r="G1683">
            <v>1501160</v>
          </cell>
        </row>
        <row r="1689">
          <cell r="C1689" t="str">
            <v>Panel U1 Series</v>
          </cell>
          <cell r="D1689" t="str">
            <v>bh</v>
          </cell>
          <cell r="E1689">
            <v>2270000</v>
          </cell>
          <cell r="F1689" t="str">
            <v>bh</v>
          </cell>
          <cell r="G1689">
            <v>1840520</v>
          </cell>
        </row>
        <row r="1696">
          <cell r="C1696" t="str">
            <v>UNIT AC VRF FUJITSU</v>
          </cell>
        </row>
        <row r="1697">
          <cell r="C1697" t="str">
            <v>AC Wall Mounted V-II Series 7.500 Btu/h</v>
          </cell>
          <cell r="D1697" t="str">
            <v>unit</v>
          </cell>
          <cell r="E1697">
            <v>6573100</v>
          </cell>
          <cell r="F1697" t="str">
            <v>unit</v>
          </cell>
        </row>
        <row r="1698">
          <cell r="C1698" t="str">
            <v>AC Wall Mounted V-II Series 10.900 Btu/h</v>
          </cell>
          <cell r="D1698" t="str">
            <v>unit</v>
          </cell>
          <cell r="E1698">
            <v>7004200</v>
          </cell>
          <cell r="F1698" t="str">
            <v>unit</v>
          </cell>
        </row>
        <row r="1699">
          <cell r="C1699" t="str">
            <v>AC Wall Mounted V-II Series 15.000 Btu/h</v>
          </cell>
          <cell r="D1699" t="str">
            <v>unit</v>
          </cell>
          <cell r="E1699">
            <v>7435200</v>
          </cell>
          <cell r="F1699" t="str">
            <v>unit</v>
          </cell>
        </row>
        <row r="1700">
          <cell r="C1700" t="str">
            <v>AC Wall Mounted V-II Series 19.000 Btu/h</v>
          </cell>
          <cell r="D1700" t="str">
            <v>unit</v>
          </cell>
          <cell r="E1700">
            <v>7758500</v>
          </cell>
          <cell r="F1700" t="str">
            <v>unit</v>
          </cell>
        </row>
        <row r="1701">
          <cell r="C1701" t="str">
            <v>AC Wall Mounted V-II Series 25.000 Btu/h</v>
          </cell>
          <cell r="D1701" t="str">
            <v>unit</v>
          </cell>
          <cell r="E1701">
            <v>9745000</v>
          </cell>
          <cell r="F1701" t="str">
            <v>unit</v>
          </cell>
        </row>
        <row r="1702">
          <cell r="C1702" t="str">
            <v>AC Ceiling Cassete V-II Series 30.700 Btu/h</v>
          </cell>
          <cell r="D1702" t="str">
            <v>unit</v>
          </cell>
          <cell r="E1702">
            <v>11536500</v>
          </cell>
          <cell r="F1702" t="str">
            <v>unit</v>
          </cell>
        </row>
        <row r="1703">
          <cell r="C1703" t="str">
            <v>AC Ceiling Cassete V-II Series 47.800 Btu/h</v>
          </cell>
          <cell r="D1703" t="str">
            <v>unit</v>
          </cell>
          <cell r="E1703">
            <v>12717800</v>
          </cell>
          <cell r="F1703" t="str">
            <v>unit</v>
          </cell>
        </row>
        <row r="1704">
          <cell r="C1704" t="str">
            <v>AC High Static Pressure Duct V-II Series 76.400 Btu/h</v>
          </cell>
          <cell r="D1704" t="str">
            <v>unit</v>
          </cell>
          <cell r="E1704">
            <v>12205900</v>
          </cell>
          <cell r="F1704" t="str">
            <v>unit</v>
          </cell>
        </row>
        <row r="1705">
          <cell r="C1705" t="str">
            <v>AC High Static Pressure Duct V-II Series 95.500 Btu/h</v>
          </cell>
          <cell r="D1705" t="str">
            <v>unit</v>
          </cell>
          <cell r="E1705">
            <v>17521400</v>
          </cell>
          <cell r="F1705" t="str">
            <v>unit</v>
          </cell>
        </row>
        <row r="1707">
          <cell r="C1707" t="str">
            <v>Outdoor Unit VRF V-II Series Kap. 136.500 Btu/h</v>
          </cell>
          <cell r="D1707" t="str">
            <v>unit</v>
          </cell>
          <cell r="E1707">
            <v>25593000</v>
          </cell>
          <cell r="F1707" t="str">
            <v>unit</v>
          </cell>
        </row>
        <row r="1708">
          <cell r="C1708" t="str">
            <v>Outdoor Unit VRF V-II Series Kap. 114.300 Btu/h</v>
          </cell>
          <cell r="D1708" t="str">
            <v>unit</v>
          </cell>
          <cell r="E1708">
            <v>175213100</v>
          </cell>
          <cell r="F1708" t="str">
            <v>unit</v>
          </cell>
        </row>
        <row r="1709">
          <cell r="C1709" t="str">
            <v>Outdoor Unit VRF V-II Series Kap. 424.100 Btu/h</v>
          </cell>
          <cell r="D1709" t="str">
            <v>unit</v>
          </cell>
          <cell r="E1709">
            <v>196868600</v>
          </cell>
          <cell r="F1709" t="str">
            <v>unit</v>
          </cell>
        </row>
        <row r="1710">
          <cell r="C1710" t="str">
            <v>Outdoor Unit VRF V-II Series Kap. 191.100 Btu/h</v>
          </cell>
          <cell r="D1710" t="str">
            <v>unit</v>
          </cell>
          <cell r="E1710">
            <v>204743400</v>
          </cell>
          <cell r="F1710" t="str">
            <v>unit</v>
          </cell>
        </row>
        <row r="1711">
          <cell r="C1711" t="str">
            <v>Outdoor Unit VRF V-II Series Kap. 30.700 Btu/h</v>
          </cell>
          <cell r="D1711" t="str">
            <v>unit</v>
          </cell>
          <cell r="E1711">
            <v>204743400</v>
          </cell>
          <cell r="F1711" t="str">
            <v>unit</v>
          </cell>
        </row>
        <row r="1712">
          <cell r="C1712" t="str">
            <v>Outdoor Unit VRF V-II Series Kap. 20.500 Btu/h</v>
          </cell>
          <cell r="D1712" t="str">
            <v>unit</v>
          </cell>
          <cell r="E1712">
            <v>271678700</v>
          </cell>
          <cell r="F1712" t="str">
            <v>unit</v>
          </cell>
        </row>
        <row r="1713">
          <cell r="C1713" t="str">
            <v>Outdoor Unit VRF V-II Series Kap. 153.600 Btu/h</v>
          </cell>
          <cell r="D1713" t="str">
            <v>unit</v>
          </cell>
          <cell r="E1713">
            <v>123810000</v>
          </cell>
          <cell r="F1713" t="str">
            <v>unit</v>
          </cell>
        </row>
        <row r="1714">
          <cell r="C1714" t="str">
            <v>Outdoor Unit VRF V-II Series Kap. 95.600 Btu/h</v>
          </cell>
          <cell r="D1714" t="str">
            <v>unit</v>
          </cell>
          <cell r="E1714">
            <v>82096000</v>
          </cell>
          <cell r="F1714" t="str">
            <v>unit</v>
          </cell>
        </row>
        <row r="1716">
          <cell r="C1716" t="str">
            <v xml:space="preserve">Single Split Wall Mounted V-II Series </v>
          </cell>
          <cell r="D1716" t="str">
            <v>unit</v>
          </cell>
          <cell r="E1716">
            <v>3874000</v>
          </cell>
          <cell r="F1716" t="str">
            <v>unit</v>
          </cell>
        </row>
        <row r="1718">
          <cell r="C1718" t="str">
            <v>Wired Remote Control Fujitsu</v>
          </cell>
          <cell r="D1718" t="str">
            <v>bh</v>
          </cell>
          <cell r="E1718">
            <v>577400</v>
          </cell>
          <cell r="F1718" t="str">
            <v>bh</v>
          </cell>
        </row>
        <row r="1719">
          <cell r="C1719" t="str">
            <v>Simple Wired Remote Fujitsu</v>
          </cell>
          <cell r="D1719" t="str">
            <v>bh</v>
          </cell>
          <cell r="E1719">
            <v>1443400</v>
          </cell>
          <cell r="F1719" t="str">
            <v>bh</v>
          </cell>
        </row>
        <row r="1720">
          <cell r="C1720" t="str">
            <v>Separation tube 1 Fujitsu</v>
          </cell>
          <cell r="D1720" t="str">
            <v>bh</v>
          </cell>
          <cell r="E1720">
            <v>1160000</v>
          </cell>
          <cell r="F1720" t="str">
            <v>bh</v>
          </cell>
        </row>
        <row r="1721">
          <cell r="C1721" t="str">
            <v>Separation tube 2 Fujitsu</v>
          </cell>
          <cell r="D1721" t="str">
            <v>bh</v>
          </cell>
          <cell r="E1721">
            <v>2618400</v>
          </cell>
          <cell r="F1721" t="str">
            <v>bh</v>
          </cell>
        </row>
        <row r="1722">
          <cell r="C1722" t="str">
            <v>O.U Branch Kit Fujitsu</v>
          </cell>
          <cell r="D1722" t="str">
            <v>bh</v>
          </cell>
          <cell r="E1722">
            <v>2756200</v>
          </cell>
          <cell r="F1722" t="str">
            <v>bh</v>
          </cell>
        </row>
        <row r="1723">
          <cell r="C1723" t="str">
            <v>Grille Fujitsu</v>
          </cell>
          <cell r="D1723" t="str">
            <v>bh</v>
          </cell>
          <cell r="E1723">
            <v>1102500</v>
          </cell>
          <cell r="F1723" t="str">
            <v>bh</v>
          </cell>
        </row>
        <row r="1724">
          <cell r="C1724" t="str">
            <v>System Controller Fujitsu</v>
          </cell>
          <cell r="D1724" t="str">
            <v>bh</v>
          </cell>
          <cell r="E1724">
            <v>82684800</v>
          </cell>
          <cell r="F1724" t="str">
            <v>bh</v>
          </cell>
        </row>
        <row r="1725">
          <cell r="C1725" t="str">
            <v>BACNetGaterway Fujitsu</v>
          </cell>
          <cell r="D1725" t="str">
            <v>bh</v>
          </cell>
          <cell r="E1725">
            <v>41342400</v>
          </cell>
          <cell r="F1725" t="str">
            <v>bh</v>
          </cell>
        </row>
        <row r="1726">
          <cell r="C1726" t="str">
            <v>Echelcon USB Fujitsu</v>
          </cell>
          <cell r="D1726" t="str">
            <v>bh</v>
          </cell>
          <cell r="E1726">
            <v>8574800</v>
          </cell>
          <cell r="F1726" t="str">
            <v>bh</v>
          </cell>
        </row>
        <row r="1730">
          <cell r="C1730" t="str">
            <v>PIPA REFIGRANT ex. Kembla</v>
          </cell>
        </row>
        <row r="1731">
          <cell r="C1731" t="str">
            <v>AS/NZS 1571 :ASTM B280 (Untuk aplikasi AC dan pendingin) SET ROLL TIPIS (sudah termasuk insulasi)</v>
          </cell>
        </row>
        <row r="1732">
          <cell r="C1732" t="str">
            <v>Pipa set kembla 1/4" (0,56mm) + 3/8" (0,56mm) A</v>
          </cell>
          <cell r="D1732" t="str">
            <v>m'</v>
          </cell>
          <cell r="E1732">
            <v>76633.333333333328</v>
          </cell>
          <cell r="F1732" t="str">
            <v>m'</v>
          </cell>
          <cell r="G1732">
            <v>76633.333333333328</v>
          </cell>
        </row>
        <row r="1733">
          <cell r="C1733" t="str">
            <v>Pipa set kembla 1/4" (0,56mm) + 1/2" (0,61mm) A</v>
          </cell>
          <cell r="D1733" t="str">
            <v>m'</v>
          </cell>
          <cell r="E1733">
            <v>93333.333333333328</v>
          </cell>
          <cell r="F1733" t="str">
            <v>m'</v>
          </cell>
          <cell r="G1733">
            <v>93333.333333333328</v>
          </cell>
        </row>
        <row r="1734">
          <cell r="C1734" t="str">
            <v>Pipa set kembla 1/4" (0,56mm) + 5/8" (0,61mm) A</v>
          </cell>
          <cell r="D1734" t="str">
            <v>m'</v>
          </cell>
          <cell r="E1734">
            <v>110466.66666666667</v>
          </cell>
          <cell r="F1734" t="str">
            <v>m'</v>
          </cell>
          <cell r="G1734">
            <v>110466.66666666667</v>
          </cell>
        </row>
        <row r="1735">
          <cell r="C1735" t="str">
            <v>pipa set kembla 3/8" (0,56mm) + 5/8" (0,61mm) A</v>
          </cell>
          <cell r="D1735" t="str">
            <v>m'</v>
          </cell>
          <cell r="E1735">
            <v>125000</v>
          </cell>
          <cell r="F1735" t="str">
            <v>m'</v>
          </cell>
          <cell r="G1735">
            <v>125000</v>
          </cell>
        </row>
        <row r="1736">
          <cell r="C1736" t="str">
            <v>Pipa set kembla 3/8" (0,56mm) + 3/4" (0,71mm) A</v>
          </cell>
          <cell r="D1736" t="str">
            <v>m'</v>
          </cell>
          <cell r="E1736">
            <v>150800</v>
          </cell>
          <cell r="F1736" t="str">
            <v>m'</v>
          </cell>
          <cell r="G1736">
            <v>150800</v>
          </cell>
        </row>
        <row r="1737">
          <cell r="C1737" t="str">
            <v>Pipa set kembla 1/2" (0,61mm) + 3/4" (0,71mm) A</v>
          </cell>
          <cell r="D1737" t="str">
            <v>m'</v>
          </cell>
          <cell r="E1737">
            <v>167733.46666666667</v>
          </cell>
          <cell r="F1737" t="str">
            <v>m'</v>
          </cell>
          <cell r="G1737">
            <v>167733.46666666667</v>
          </cell>
        </row>
        <row r="1739">
          <cell r="C1739" t="str">
            <v xml:space="preserve">AS/NZS 1571 :ASTM B280 (Untuk aplikasi AC dan pendingin) SET ROLL TEBAL (sudah termasuk insulasi) </v>
          </cell>
        </row>
        <row r="1740">
          <cell r="C1740" t="str">
            <v>Pipa set kembla 1/4" (0,76mm) + 3/8" (0,81mm)</v>
          </cell>
          <cell r="D1740" t="str">
            <v>m'</v>
          </cell>
          <cell r="E1740">
            <v>108100</v>
          </cell>
          <cell r="F1740" t="str">
            <v>m'</v>
          </cell>
          <cell r="G1740">
            <v>108100</v>
          </cell>
        </row>
        <row r="1741">
          <cell r="C1741" t="str">
            <v>pipa set kembla 1/4" (0,76mm) + 1/2" (0,81mm)</v>
          </cell>
          <cell r="D1741" t="str">
            <v>m'</v>
          </cell>
          <cell r="E1741">
            <v>131133.33333333334</v>
          </cell>
          <cell r="F1741" t="str">
            <v>m'</v>
          </cell>
          <cell r="G1741">
            <v>131133.33333333334</v>
          </cell>
        </row>
        <row r="1742">
          <cell r="C1742" t="str">
            <v>pipa set kembla 1/4" (0,76mm) + 5/8" (0,81mm)</v>
          </cell>
          <cell r="D1742" t="str">
            <v>m'</v>
          </cell>
          <cell r="E1742">
            <v>156666.66666666666</v>
          </cell>
          <cell r="F1742" t="str">
            <v>m'</v>
          </cell>
          <cell r="G1742">
            <v>156666.66666666666</v>
          </cell>
        </row>
        <row r="1743">
          <cell r="C1743" t="str">
            <v xml:space="preserve">pipa set kembla 3/8" (0,81mm) + 5/8" (0,89mm) </v>
          </cell>
          <cell r="D1743" t="str">
            <v>m'</v>
          </cell>
          <cell r="E1743">
            <v>175933.33333333334</v>
          </cell>
          <cell r="F1743" t="str">
            <v>m'</v>
          </cell>
          <cell r="G1743">
            <v>175933.33333333334</v>
          </cell>
        </row>
        <row r="1744">
          <cell r="C1744" t="str">
            <v xml:space="preserve">Pipa set kembla 3/8" (0,81mm) + 3/4" (0,89mm) </v>
          </cell>
          <cell r="D1744" t="str">
            <v>m'</v>
          </cell>
          <cell r="E1744">
            <v>198666.66666666666</v>
          </cell>
          <cell r="F1744" t="str">
            <v>m'</v>
          </cell>
          <cell r="G1744">
            <v>198666.66666666666</v>
          </cell>
        </row>
        <row r="1745">
          <cell r="C1745" t="str">
            <v>Pipa set kembla 1/2" (0,81mm) + 3/4" (0,89mm)</v>
          </cell>
          <cell r="D1745" t="str">
            <v>m'</v>
          </cell>
          <cell r="E1745">
            <v>221633.33333333334</v>
          </cell>
          <cell r="F1745" t="str">
            <v>m'</v>
          </cell>
          <cell r="G1745">
            <v>221633.33333333334</v>
          </cell>
        </row>
        <row r="1747">
          <cell r="C1747" t="str">
            <v>ASTM B88 (Untuk aplikasi AC, pemanas dan gas untuk medical) TYPE K (SANGAT TEBAL)</v>
          </cell>
        </row>
        <row r="1748">
          <cell r="C1748" t="str">
            <v>pipa batang kembla 3/8" (0,89mm) A</v>
          </cell>
          <cell r="D1748" t="str">
            <v>m'</v>
          </cell>
          <cell r="E1748">
            <v>85344.827586206899</v>
          </cell>
          <cell r="F1748" t="str">
            <v>m'</v>
          </cell>
          <cell r="G1748">
            <v>85344.827586206899</v>
          </cell>
        </row>
        <row r="1749">
          <cell r="C1749" t="str">
            <v>pipa batang kembla 1/2" (1,24mm) A</v>
          </cell>
          <cell r="D1749" t="str">
            <v>m'</v>
          </cell>
          <cell r="E1749">
            <v>110000</v>
          </cell>
          <cell r="F1749" t="str">
            <v>m'</v>
          </cell>
          <cell r="G1749">
            <v>110000</v>
          </cell>
        </row>
        <row r="1750">
          <cell r="C1750" t="str">
            <v>pipa batang kembla 5/8" (1,24mm) A</v>
          </cell>
          <cell r="D1750" t="str">
            <v>m'</v>
          </cell>
          <cell r="E1750">
            <v>138793.10344827586</v>
          </cell>
          <cell r="F1750" t="str">
            <v>m'</v>
          </cell>
          <cell r="G1750">
            <v>138793.10344827586</v>
          </cell>
        </row>
        <row r="1751">
          <cell r="C1751" t="str">
            <v>pipa batang kembla 3/4" (1,24mm) A</v>
          </cell>
          <cell r="D1751" t="str">
            <v>m'</v>
          </cell>
          <cell r="E1751">
            <v>170689.6551724138</v>
          </cell>
          <cell r="F1751" t="str">
            <v>m'</v>
          </cell>
          <cell r="G1751">
            <v>170689.6551724138</v>
          </cell>
        </row>
        <row r="1752">
          <cell r="C1752" t="str">
            <v>pipa batang kembla 7/8" (1,65mm) A</v>
          </cell>
          <cell r="D1752" t="str">
            <v>m'</v>
          </cell>
          <cell r="E1752">
            <v>258620.68965517243</v>
          </cell>
          <cell r="F1752" t="str">
            <v>m'</v>
          </cell>
          <cell r="G1752">
            <v>258620.68965517243</v>
          </cell>
        </row>
        <row r="1753">
          <cell r="C1753" t="str">
            <v>pipa batang kembla 1 1/8" (1,65mm) A</v>
          </cell>
          <cell r="D1753" t="str">
            <v>m'</v>
          </cell>
          <cell r="E1753">
            <v>362068.96551724139</v>
          </cell>
          <cell r="F1753" t="str">
            <v>m'</v>
          </cell>
          <cell r="G1753">
            <v>362068.96551724139</v>
          </cell>
        </row>
        <row r="1754">
          <cell r="C1754" t="str">
            <v>pipa batang kembla 1 3/8" (1,65mm) A</v>
          </cell>
          <cell r="D1754" t="str">
            <v>m'</v>
          </cell>
          <cell r="E1754">
            <v>474137.93103448278</v>
          </cell>
          <cell r="F1754" t="str">
            <v>m'</v>
          </cell>
          <cell r="G1754">
            <v>474137.93103448278</v>
          </cell>
        </row>
        <row r="1755">
          <cell r="C1755" t="str">
            <v>pipa batang kembla 1 5/8" (1,65mm) A</v>
          </cell>
          <cell r="D1755" t="str">
            <v>m'</v>
          </cell>
          <cell r="E1755">
            <v>551724.13793103455</v>
          </cell>
          <cell r="F1755" t="str">
            <v>m'</v>
          </cell>
          <cell r="G1755">
            <v>551724.13793103455</v>
          </cell>
        </row>
        <row r="1757">
          <cell r="C1757" t="str">
            <v>ASTM B88 (Untuk aplikasi AC, pemanas dan gas untuk medical) TYPE L (TEBAL) SAMA DENGAN ASTM B280</v>
          </cell>
        </row>
        <row r="1758">
          <cell r="C1758" t="str">
            <v xml:space="preserve">pipa batang kembla 3/8" (0,76mm) </v>
          </cell>
          <cell r="D1758" t="str">
            <v>m'</v>
          </cell>
          <cell r="E1758">
            <v>68793.10344827587</v>
          </cell>
          <cell r="F1758" t="str">
            <v>m'</v>
          </cell>
          <cell r="G1758">
            <v>68793.10344827587</v>
          </cell>
        </row>
        <row r="1759">
          <cell r="C1759" t="str">
            <v xml:space="preserve">pipa batang kembla 1/2" (0,89mm) </v>
          </cell>
          <cell r="D1759" t="str">
            <v>m'</v>
          </cell>
          <cell r="E1759">
            <v>83448.275862068971</v>
          </cell>
          <cell r="F1759" t="str">
            <v>m'</v>
          </cell>
          <cell r="G1759">
            <v>83448.275862068971</v>
          </cell>
        </row>
        <row r="1760">
          <cell r="C1760" t="str">
            <v xml:space="preserve">pipa batang kembla 5/8" (1,02mm) </v>
          </cell>
          <cell r="D1760" t="str">
            <v>m'</v>
          </cell>
          <cell r="E1760">
            <v>130344.8275862069</v>
          </cell>
          <cell r="F1760" t="str">
            <v>m'</v>
          </cell>
          <cell r="G1760">
            <v>130344.8275862069</v>
          </cell>
        </row>
        <row r="1761">
          <cell r="C1761" t="str">
            <v xml:space="preserve">pipa batang kembla 3/4" (1,07mm) </v>
          </cell>
          <cell r="D1761" t="str">
            <v>m'</v>
          </cell>
          <cell r="E1761">
            <v>150172.41379310345</v>
          </cell>
          <cell r="F1761" t="str">
            <v>m'</v>
          </cell>
          <cell r="G1761">
            <v>150172.41379310345</v>
          </cell>
        </row>
        <row r="1762">
          <cell r="C1762" t="str">
            <v>pipa batang kembla 7/8" (1,14mm)</v>
          </cell>
          <cell r="D1762" t="str">
            <v>m'</v>
          </cell>
          <cell r="E1762">
            <v>182413.79310344829</v>
          </cell>
          <cell r="F1762" t="str">
            <v>m'</v>
          </cell>
          <cell r="G1762">
            <v>182413.79310344829</v>
          </cell>
        </row>
        <row r="1763">
          <cell r="C1763" t="str">
            <v xml:space="preserve">pipa batang kembla 1" (1,22mm) </v>
          </cell>
          <cell r="D1763" t="str">
            <v>m'</v>
          </cell>
          <cell r="E1763">
            <v>229482.75862068965</v>
          </cell>
          <cell r="F1763" t="str">
            <v>m'</v>
          </cell>
          <cell r="G1763">
            <v>229482.75862068965</v>
          </cell>
        </row>
        <row r="1764">
          <cell r="C1764" t="str">
            <v xml:space="preserve">pipa batang kembla 1 1/8" (1,27mm) </v>
          </cell>
          <cell r="D1764" t="str">
            <v>m'</v>
          </cell>
          <cell r="E1764">
            <v>267931.03448275861</v>
          </cell>
          <cell r="F1764" t="str">
            <v>m'</v>
          </cell>
          <cell r="G1764">
            <v>235873.62206896555</v>
          </cell>
        </row>
        <row r="1765">
          <cell r="D1765" t="str">
            <v>m'</v>
          </cell>
          <cell r="F1765">
            <v>-0.13590927265457431</v>
          </cell>
        </row>
        <row r="1766">
          <cell r="D1766" t="str">
            <v>m'</v>
          </cell>
        </row>
        <row r="1767">
          <cell r="D1767" t="str">
            <v>m'</v>
          </cell>
          <cell r="E1767">
            <v>440000</v>
          </cell>
          <cell r="F1767">
            <v>7.1241258741258752E-3</v>
          </cell>
          <cell r="G1767">
            <v>3134.6153846153852</v>
          </cell>
        </row>
        <row r="1768">
          <cell r="D1768" t="str">
            <v>m'</v>
          </cell>
          <cell r="E1768" t="str">
            <v>jml</v>
          </cell>
          <cell r="F1768">
            <v>-0.12878514678044845</v>
          </cell>
        </row>
        <row r="1769">
          <cell r="D1769" t="str">
            <v>m'</v>
          </cell>
        </row>
        <row r="1770">
          <cell r="D1770" t="str">
            <v>m'</v>
          </cell>
        </row>
        <row r="1771">
          <cell r="C1771" t="str">
            <v xml:space="preserve">pipa batang kembla 1 3/8" (1,40mm) </v>
          </cell>
          <cell r="D1771" t="str">
            <v>m'</v>
          </cell>
          <cell r="E1771">
            <v>337931.03448275861</v>
          </cell>
          <cell r="F1771" t="str">
            <v>m'</v>
          </cell>
          <cell r="G1771">
            <v>297498.26206896553</v>
          </cell>
        </row>
        <row r="1772">
          <cell r="D1772" t="str">
            <v>m'</v>
          </cell>
          <cell r="F1772">
            <v>-0.13590927265457453</v>
          </cell>
        </row>
        <row r="1773">
          <cell r="D1773" t="str">
            <v>m'</v>
          </cell>
        </row>
        <row r="1774">
          <cell r="D1774" t="str">
            <v>m'</v>
          </cell>
          <cell r="E1774">
            <v>440000</v>
          </cell>
          <cell r="F1774">
            <v>7.1241258741258752E-3</v>
          </cell>
          <cell r="G1774">
            <v>3134.6153846153852</v>
          </cell>
        </row>
        <row r="1775">
          <cell r="D1775" t="str">
            <v>m'</v>
          </cell>
          <cell r="E1775" t="str">
            <v>jml</v>
          </cell>
          <cell r="F1775">
            <v>-0.12878514678044867</v>
          </cell>
        </row>
        <row r="1776">
          <cell r="D1776" t="str">
            <v>m'</v>
          </cell>
        </row>
        <row r="1777">
          <cell r="D1777" t="str">
            <v>m'</v>
          </cell>
        </row>
        <row r="1778">
          <cell r="C1778" t="str">
            <v xml:space="preserve">pipa batang kembla 1 5/8" (1,52mm) </v>
          </cell>
          <cell r="D1778" t="str">
            <v>m'</v>
          </cell>
          <cell r="E1778">
            <v>448448.27586206899</v>
          </cell>
          <cell r="F1778" t="str">
            <v>m'</v>
          </cell>
          <cell r="G1778">
            <v>394792.33655172418</v>
          </cell>
        </row>
        <row r="1779">
          <cell r="D1779" t="str">
            <v>m'</v>
          </cell>
          <cell r="F1779">
            <v>-0.13590927265457453</v>
          </cell>
        </row>
        <row r="1780">
          <cell r="D1780" t="str">
            <v>m'</v>
          </cell>
        </row>
        <row r="1781">
          <cell r="D1781" t="str">
            <v>m'</v>
          </cell>
          <cell r="E1781">
            <v>440000</v>
          </cell>
          <cell r="F1781">
            <v>7.1241258741258752E-3</v>
          </cell>
          <cell r="G1781">
            <v>3134.6153846153852</v>
          </cell>
        </row>
        <row r="1782">
          <cell r="D1782" t="str">
            <v>m'</v>
          </cell>
          <cell r="E1782" t="str">
            <v>jml</v>
          </cell>
          <cell r="F1782">
            <v>-0.12878514678044867</v>
          </cell>
        </row>
        <row r="1783">
          <cell r="D1783" t="str">
            <v>m'</v>
          </cell>
        </row>
        <row r="1784">
          <cell r="D1784" t="str">
            <v>m'</v>
          </cell>
        </row>
        <row r="1785">
          <cell r="C1785" t="str">
            <v xml:space="preserve">pipa batang kembla 2 1/8" (1,78mm) </v>
          </cell>
          <cell r="D1785" t="str">
            <v>m'</v>
          </cell>
          <cell r="E1785">
            <v>698793.10344827583</v>
          </cell>
          <cell r="F1785" t="str">
            <v>m'</v>
          </cell>
          <cell r="G1785">
            <v>698793.10344827583</v>
          </cell>
        </row>
        <row r="1786">
          <cell r="C1786" t="str">
            <v xml:space="preserve">pipa batang kembla 3 1/8" (2,29mm) </v>
          </cell>
          <cell r="D1786" t="str">
            <v>m'</v>
          </cell>
          <cell r="E1786">
            <v>1168275.8620689656</v>
          </cell>
          <cell r="F1786" t="str">
            <v>m'</v>
          </cell>
          <cell r="G1786">
            <v>1168275.8620689656</v>
          </cell>
        </row>
        <row r="1787">
          <cell r="C1787" t="str">
            <v xml:space="preserve">pipa batang kembla 4 1/8" (2,79mm) </v>
          </cell>
          <cell r="D1787" t="str">
            <v>m'</v>
          </cell>
          <cell r="E1787">
            <v>1856724.1379310344</v>
          </cell>
          <cell r="F1787" t="str">
            <v>m'</v>
          </cell>
          <cell r="G1787">
            <v>1856724.1379310344</v>
          </cell>
        </row>
        <row r="1789">
          <cell r="C1789" t="str">
            <v>ASTM B280 (Untuk aplikasi AC dan pendingin)</v>
          </cell>
        </row>
        <row r="1790">
          <cell r="C1790" t="str">
            <v>pipa roll kembla AS 1571 ukuran 1/4" (0,56mm)</v>
          </cell>
          <cell r="D1790" t="str">
            <v>m'</v>
          </cell>
          <cell r="E1790">
            <v>28233.333333333332</v>
          </cell>
          <cell r="F1790" t="str">
            <v>m'</v>
          </cell>
          <cell r="G1790">
            <v>28233.333333333332</v>
          </cell>
        </row>
        <row r="1791">
          <cell r="C1791" t="str">
            <v xml:space="preserve">pipa roll kembla AS 1571 ukuran 1/4" (0,61mm) </v>
          </cell>
          <cell r="D1791" t="str">
            <v>m'</v>
          </cell>
          <cell r="E1791">
            <v>31833.333333333332</v>
          </cell>
          <cell r="F1791" t="str">
            <v>m'</v>
          </cell>
          <cell r="G1791">
            <v>31833.333333333332</v>
          </cell>
        </row>
        <row r="1792">
          <cell r="C1792" t="str">
            <v xml:space="preserve">pipa roll kembla AS 1571 ukuran 1/4" (0,71mm) </v>
          </cell>
          <cell r="D1792" t="str">
            <v>m'</v>
          </cell>
          <cell r="E1792">
            <v>37100</v>
          </cell>
          <cell r="F1792" t="str">
            <v>m'</v>
          </cell>
          <cell r="G1792">
            <v>37100</v>
          </cell>
        </row>
        <row r="1793">
          <cell r="C1793" t="str">
            <v xml:space="preserve">pipa roll kembla ASTM B280 ukuran 1/4" (0,76mm) </v>
          </cell>
          <cell r="D1793" t="str">
            <v>m'</v>
          </cell>
          <cell r="E1793">
            <v>40333.333333333336</v>
          </cell>
          <cell r="F1793" t="str">
            <v>m'</v>
          </cell>
          <cell r="G1793">
            <v>40333.333333333336</v>
          </cell>
        </row>
        <row r="1794">
          <cell r="C1794" t="str">
            <v xml:space="preserve">pipa roll kembla AS 1571 ukuran 5/16" (0,56mm) </v>
          </cell>
          <cell r="D1794" t="str">
            <v>m'</v>
          </cell>
          <cell r="E1794">
            <v>35400</v>
          </cell>
          <cell r="F1794" t="str">
            <v>m'</v>
          </cell>
          <cell r="G1794">
            <v>35400</v>
          </cell>
        </row>
        <row r="1795">
          <cell r="C1795" t="str">
            <v xml:space="preserve">pipa roll kembla ASTM B280 ukuran 5/16" (0,71mm) </v>
          </cell>
          <cell r="D1795" t="str">
            <v>m'</v>
          </cell>
          <cell r="E1795">
            <v>41966.666666666664</v>
          </cell>
          <cell r="F1795" t="str">
            <v>m'</v>
          </cell>
          <cell r="G1795">
            <v>41966.666666666664</v>
          </cell>
        </row>
        <row r="1796">
          <cell r="C1796" t="str">
            <v>pipa roll kembla AS 1571 ukuran 3/8" (0,56mm)</v>
          </cell>
          <cell r="D1796" t="str">
            <v>m'</v>
          </cell>
          <cell r="E1796">
            <v>41966.666666666664</v>
          </cell>
          <cell r="F1796" t="str">
            <v>m'</v>
          </cell>
          <cell r="G1796">
            <v>41966.666666666664</v>
          </cell>
        </row>
        <row r="1797">
          <cell r="C1797" t="str">
            <v xml:space="preserve">pipa roll kembla AS 1571 ukuran 3/8" (0,61mm) </v>
          </cell>
          <cell r="D1797" t="str">
            <v>m'</v>
          </cell>
          <cell r="E1797">
            <v>41966.666666666664</v>
          </cell>
          <cell r="F1797" t="str">
            <v>m'</v>
          </cell>
          <cell r="G1797">
            <v>41966.666666666664</v>
          </cell>
        </row>
        <row r="1798">
          <cell r="C1798" t="str">
            <v xml:space="preserve">pipa roll kembla AS 1571 ukuran 3/8" (0,71mm) </v>
          </cell>
          <cell r="D1798" t="str">
            <v>m'</v>
          </cell>
          <cell r="E1798">
            <v>51633.333333333336</v>
          </cell>
          <cell r="F1798" t="str">
            <v>m'</v>
          </cell>
          <cell r="G1798">
            <v>51633.333333333336</v>
          </cell>
        </row>
        <row r="1799">
          <cell r="C1799" t="str">
            <v xml:space="preserve">pipa roll kembla ASTM B280 ukuran 3/8" (0,81mm) </v>
          </cell>
          <cell r="D1799" t="str">
            <v>m'</v>
          </cell>
          <cell r="E1799">
            <v>54433.333333333336</v>
          </cell>
          <cell r="F1799" t="str">
            <v>m'</v>
          </cell>
          <cell r="G1799">
            <v>54433.333333333336</v>
          </cell>
        </row>
        <row r="1800">
          <cell r="C1800" t="str">
            <v xml:space="preserve">pipa roll kembla ASTM B280 ukuran 3/8" (0,81mm) </v>
          </cell>
          <cell r="D1800" t="str">
            <v>m'</v>
          </cell>
          <cell r="E1800">
            <v>58666.666666666664</v>
          </cell>
          <cell r="F1800" t="str">
            <v>m'</v>
          </cell>
          <cell r="G1800">
            <v>58666.666666666664</v>
          </cell>
        </row>
        <row r="1801">
          <cell r="C1801" t="str">
            <v>pipa roll kembla AS 1571 ukuran 1/2" (0,61mm)</v>
          </cell>
          <cell r="D1801" t="str">
            <v>m'</v>
          </cell>
          <cell r="E1801">
            <v>58500</v>
          </cell>
          <cell r="F1801" t="str">
            <v>m'</v>
          </cell>
          <cell r="G1801">
            <v>58500</v>
          </cell>
        </row>
        <row r="1802">
          <cell r="C1802" t="str">
            <v>pipa roll kembla AS 1571 ukuran 1/2" (0,71mm)</v>
          </cell>
          <cell r="D1802" t="str">
            <v>m'</v>
          </cell>
          <cell r="E1802">
            <v>67333.333333333328</v>
          </cell>
          <cell r="F1802" t="str">
            <v>m'</v>
          </cell>
          <cell r="G1802">
            <v>67333.333333333328</v>
          </cell>
        </row>
        <row r="1803">
          <cell r="C1803" t="str">
            <v xml:space="preserve">pipa roll kembla ASTM B280 ukuran 1/2" (0,81mm) </v>
          </cell>
          <cell r="D1803" t="str">
            <v>m'</v>
          </cell>
          <cell r="E1803">
            <v>74200</v>
          </cell>
          <cell r="F1803" t="str">
            <v>m'</v>
          </cell>
          <cell r="G1803">
            <v>74200</v>
          </cell>
        </row>
        <row r="1804">
          <cell r="C1804" t="str">
            <v xml:space="preserve">pipa roll kembla ASTM B280 ukuran 1/2" (0,81mm) </v>
          </cell>
          <cell r="D1804" t="str">
            <v>m'</v>
          </cell>
          <cell r="E1804">
            <v>70277.777777777781</v>
          </cell>
          <cell r="F1804" t="str">
            <v>m'</v>
          </cell>
          <cell r="G1804">
            <v>70277.777777777781</v>
          </cell>
        </row>
        <row r="1805">
          <cell r="C1805" t="str">
            <v xml:space="preserve">pipa roll kembla AS 1571 ukuran 5/8" (0,61mm) </v>
          </cell>
          <cell r="D1805" t="str">
            <v>m'</v>
          </cell>
          <cell r="E1805">
            <v>74200</v>
          </cell>
          <cell r="F1805" t="str">
            <v>m'</v>
          </cell>
          <cell r="G1805">
            <v>74200</v>
          </cell>
        </row>
        <row r="1806">
          <cell r="C1806" t="str">
            <v xml:space="preserve">pipa roll kembla AS 1571 ukuran 5/8" (0,71mm) </v>
          </cell>
          <cell r="D1806" t="str">
            <v>m'</v>
          </cell>
          <cell r="E1806">
            <v>82700</v>
          </cell>
          <cell r="F1806" t="str">
            <v>m'</v>
          </cell>
          <cell r="G1806">
            <v>82700</v>
          </cell>
        </row>
        <row r="1807">
          <cell r="C1807" t="str">
            <v xml:space="preserve">pipa roll kembla ASTM B280 ukuran 5/8" (0,89mm) </v>
          </cell>
          <cell r="D1807" t="str">
            <v>m'</v>
          </cell>
          <cell r="E1807">
            <v>96800</v>
          </cell>
          <cell r="F1807" t="str">
            <v>m'</v>
          </cell>
          <cell r="G1807">
            <v>96800</v>
          </cell>
        </row>
        <row r="1808">
          <cell r="C1808" t="str">
            <v xml:space="preserve">pipa roll kembla ASTM B280 ukuran 5/8" (0,89mm) </v>
          </cell>
          <cell r="D1808" t="str">
            <v>m'</v>
          </cell>
          <cell r="E1808">
            <v>106333.33333333333</v>
          </cell>
          <cell r="F1808" t="str">
            <v>m'</v>
          </cell>
          <cell r="G1808">
            <v>106333.33333333333</v>
          </cell>
        </row>
        <row r="1809">
          <cell r="C1809" t="str">
            <v>pipa roll kembla AS 1571 ukuran 3/4" (0,71mm)</v>
          </cell>
          <cell r="D1809" t="str">
            <v>m'</v>
          </cell>
          <cell r="E1809">
            <v>101633.33333333333</v>
          </cell>
          <cell r="F1809" t="str">
            <v>m'</v>
          </cell>
          <cell r="G1809">
            <v>101633.33333333333</v>
          </cell>
        </row>
        <row r="1810">
          <cell r="C1810" t="str">
            <v>pipa roll kembla ASTM B280 ukuran 3/4" (0,89mm)</v>
          </cell>
          <cell r="D1810" t="str">
            <v>m'</v>
          </cell>
          <cell r="E1810">
            <v>121566.66666666667</v>
          </cell>
          <cell r="F1810" t="str">
            <v>m'</v>
          </cell>
          <cell r="G1810">
            <v>121566.66666666667</v>
          </cell>
        </row>
        <row r="1812">
          <cell r="C1812" t="str">
            <v>ISOLASI</v>
          </cell>
        </row>
        <row r="1813">
          <cell r="C1813" t="str">
            <v xml:space="preserve">Isolasi 3/8" </v>
          </cell>
          <cell r="D1813" t="str">
            <v>m'</v>
          </cell>
          <cell r="E1813">
            <v>6879.310344827587</v>
          </cell>
          <cell r="F1813" t="str">
            <v>m'</v>
          </cell>
          <cell r="G1813">
            <v>6879.310344827587</v>
          </cell>
        </row>
        <row r="1814">
          <cell r="C1814" t="str">
            <v xml:space="preserve">Isolasi 1/2" </v>
          </cell>
          <cell r="D1814" t="str">
            <v>m'</v>
          </cell>
          <cell r="E1814">
            <v>8344.8275862068967</v>
          </cell>
          <cell r="F1814" t="str">
            <v>m'</v>
          </cell>
          <cell r="G1814">
            <v>8344.8275862068967</v>
          </cell>
        </row>
        <row r="1815">
          <cell r="C1815" t="str">
            <v xml:space="preserve">Isolasi  5/8" </v>
          </cell>
          <cell r="D1815" t="str">
            <v>m'</v>
          </cell>
          <cell r="E1815">
            <v>13034.48275862069</v>
          </cell>
          <cell r="F1815" t="str">
            <v>m'</v>
          </cell>
          <cell r="G1815">
            <v>13034.48275862069</v>
          </cell>
        </row>
        <row r="1816">
          <cell r="C1816" t="str">
            <v xml:space="preserve">Isolasi 3/4" </v>
          </cell>
          <cell r="D1816" t="str">
            <v>m'</v>
          </cell>
          <cell r="E1816">
            <v>15017.241379310346</v>
          </cell>
          <cell r="F1816" t="str">
            <v>m'</v>
          </cell>
          <cell r="G1816">
            <v>15017.241379310346</v>
          </cell>
        </row>
        <row r="1817">
          <cell r="C1817" t="str">
            <v xml:space="preserve">Isolasi 7/8" </v>
          </cell>
          <cell r="D1817" t="str">
            <v>m'</v>
          </cell>
          <cell r="E1817">
            <v>18241.37931034483</v>
          </cell>
          <cell r="F1817" t="str">
            <v>m'</v>
          </cell>
          <cell r="G1817">
            <v>18241.37931034483</v>
          </cell>
        </row>
        <row r="1818">
          <cell r="C1818" t="str">
            <v xml:space="preserve">Isolasi 1" </v>
          </cell>
          <cell r="D1818" t="str">
            <v>m'</v>
          </cell>
          <cell r="E1818">
            <v>22948.275862068967</v>
          </cell>
          <cell r="F1818" t="str">
            <v>m'</v>
          </cell>
          <cell r="G1818">
            <v>22948.275862068967</v>
          </cell>
        </row>
        <row r="1819">
          <cell r="C1819" t="str">
            <v xml:space="preserve">Isolasi 1 1/8" </v>
          </cell>
          <cell r="D1819" t="str">
            <v>m'</v>
          </cell>
          <cell r="E1819">
            <v>26793.103448275862</v>
          </cell>
          <cell r="F1819" t="str">
            <v>m'</v>
          </cell>
          <cell r="G1819">
            <v>26793.103448275862</v>
          </cell>
        </row>
        <row r="1820">
          <cell r="C1820" t="str">
            <v xml:space="preserve">Isolasi 1 3/8" </v>
          </cell>
          <cell r="D1820" t="str">
            <v>m'</v>
          </cell>
          <cell r="E1820">
            <v>33793.103448275862</v>
          </cell>
          <cell r="F1820" t="str">
            <v>m'</v>
          </cell>
          <cell r="G1820">
            <v>33793.103448275862</v>
          </cell>
        </row>
        <row r="1821">
          <cell r="C1821" t="str">
            <v xml:space="preserve">Isolasi 1 5/8" </v>
          </cell>
          <cell r="D1821" t="str">
            <v>m'</v>
          </cell>
          <cell r="E1821">
            <v>44844.827586206899</v>
          </cell>
          <cell r="F1821" t="str">
            <v>m'</v>
          </cell>
          <cell r="G1821">
            <v>44844.827586206899</v>
          </cell>
        </row>
        <row r="1822">
          <cell r="C1822" t="str">
            <v>Isolasi 2 1/8"</v>
          </cell>
          <cell r="D1822" t="str">
            <v>m'</v>
          </cell>
          <cell r="E1822">
            <v>69879.31034482758</v>
          </cell>
          <cell r="F1822" t="str">
            <v>m'</v>
          </cell>
          <cell r="G1822">
            <v>69879.31034482758</v>
          </cell>
        </row>
        <row r="1823">
          <cell r="C1823" t="str">
            <v xml:space="preserve">Isolasi 3 1/8" </v>
          </cell>
          <cell r="D1823" t="str">
            <v>m'</v>
          </cell>
          <cell r="E1823">
            <v>116827.58620689657</v>
          </cell>
          <cell r="F1823" t="str">
            <v>m'</v>
          </cell>
          <cell r="G1823">
            <v>116827.58620689657</v>
          </cell>
        </row>
        <row r="1824">
          <cell r="C1824" t="str">
            <v>Isolasi 4 1/8"</v>
          </cell>
          <cell r="D1824" t="str">
            <v>m'</v>
          </cell>
          <cell r="E1824">
            <v>185672.41379310345</v>
          </cell>
          <cell r="F1824" t="str">
            <v>m'</v>
          </cell>
          <cell r="G1824">
            <v>185672.41379310345</v>
          </cell>
        </row>
        <row r="1826">
          <cell r="C1826" t="str">
            <v>TESTING &amp; COMMISSIONING MEKANIKAL</v>
          </cell>
          <cell r="D1826" t="str">
            <v>ls</v>
          </cell>
          <cell r="E1826">
            <v>0.05</v>
          </cell>
        </row>
        <row r="1828">
          <cell r="C1828" t="str">
            <v>LIFT ALAT / CCSG (4 Lantai)</v>
          </cell>
          <cell r="D1828" t="str">
            <v>set</v>
          </cell>
          <cell r="E1828">
            <v>450000000</v>
          </cell>
          <cell r="G1828">
            <v>450000000</v>
          </cell>
        </row>
        <row r="1829">
          <cell r="C1829" t="str">
            <v xml:space="preserve">Spesifikasi : </v>
          </cell>
        </row>
        <row r="1830">
          <cell r="C1830" t="str">
            <v xml:space="preserve"> - Type : Machine Room &amp; Roomless Elevator</v>
          </cell>
        </row>
        <row r="1831">
          <cell r="C1831" t="str">
            <v xml:space="preserve"> - Car Finishing : Standard (By Architecs)</v>
          </cell>
        </row>
        <row r="1832">
          <cell r="C1832" t="str">
            <v xml:space="preserve"> - Kapasitas : 1000 kg</v>
          </cell>
        </row>
        <row r="1833">
          <cell r="C1833" t="str">
            <v xml:space="preserve"> - Kecepatan : 60 Mpm</v>
          </cell>
        </row>
        <row r="1834">
          <cell r="C1834" t="str">
            <v>Material</v>
          </cell>
          <cell r="E1834">
            <v>380000000</v>
          </cell>
          <cell r="G1834">
            <v>380000000</v>
          </cell>
        </row>
        <row r="1835">
          <cell r="C1835" t="str">
            <v>Install</v>
          </cell>
          <cell r="E1835">
            <v>70000000</v>
          </cell>
          <cell r="G1835">
            <v>70000000</v>
          </cell>
        </row>
        <row r="1837">
          <cell r="C1837" t="str">
            <v>DUMB WAITER</v>
          </cell>
          <cell r="D1837" t="str">
            <v>set</v>
          </cell>
          <cell r="E1837">
            <v>250000000</v>
          </cell>
          <cell r="G1837">
            <v>250000000</v>
          </cell>
        </row>
        <row r="1838">
          <cell r="C1838" t="str">
            <v xml:space="preserve">Spesifikasi : </v>
          </cell>
        </row>
        <row r="1839">
          <cell r="C1839" t="str">
            <v xml:space="preserve"> - Type : Machine Room Elevator</v>
          </cell>
        </row>
        <row r="1840">
          <cell r="C1840" t="str">
            <v xml:space="preserve"> - Car Finishing : Standard (By Architecs)</v>
          </cell>
        </row>
        <row r="1841">
          <cell r="C1841" t="str">
            <v xml:space="preserve"> - Kapasitas : 200 kg</v>
          </cell>
        </row>
        <row r="1842">
          <cell r="C1842" t="str">
            <v xml:space="preserve"> - Kecepatan : 60 Mpm</v>
          </cell>
        </row>
        <row r="1843">
          <cell r="C1843" t="str">
            <v>Material</v>
          </cell>
          <cell r="E1843">
            <v>216000000</v>
          </cell>
          <cell r="G1843">
            <v>216000000</v>
          </cell>
        </row>
        <row r="1844">
          <cell r="C1844" t="str">
            <v>Install</v>
          </cell>
          <cell r="E1844">
            <v>34000000</v>
          </cell>
          <cell r="G1844">
            <v>34000000</v>
          </cell>
        </row>
        <row r="1845">
          <cell r="G1845">
            <v>0</v>
          </cell>
        </row>
      </sheetData>
      <sheetData sheetId="14">
        <row r="6">
          <cell r="C6" t="str">
            <v>Tukang</v>
          </cell>
          <cell r="D6" t="str">
            <v>/Hari</v>
          </cell>
          <cell r="E6">
            <v>70000</v>
          </cell>
        </row>
        <row r="7">
          <cell r="C7" t="str">
            <v>Kenek</v>
          </cell>
          <cell r="D7" t="str">
            <v>/Hari</v>
          </cell>
          <cell r="E7">
            <v>110000</v>
          </cell>
        </row>
        <row r="8">
          <cell r="C8" t="str">
            <v>Foreman</v>
          </cell>
          <cell r="D8" t="str">
            <v>/Hari</v>
          </cell>
          <cell r="E8">
            <v>120000</v>
          </cell>
        </row>
        <row r="9">
          <cell r="C9" t="str">
            <v>Supervisor</v>
          </cell>
          <cell r="D9" t="str">
            <v>/Hari</v>
          </cell>
          <cell r="E9">
            <v>120000</v>
          </cell>
        </row>
        <row r="11">
          <cell r="C11" t="str">
            <v>Nama Bahan / Material</v>
          </cell>
          <cell r="D11" t="str">
            <v>Sat.</v>
          </cell>
          <cell r="E11" t="str">
            <v>Harga Satuan (Rp)</v>
          </cell>
          <cell r="F11" t="str">
            <v>Sat.</v>
          </cell>
          <cell r="G11" t="str">
            <v>Analisa Harga (Rp)</v>
          </cell>
        </row>
        <row r="14">
          <cell r="C14" t="str">
            <v>NYA 3 x (1C x 1,5 mm²)</v>
          </cell>
          <cell r="D14" t="str">
            <v>/meter</v>
          </cell>
          <cell r="E14">
            <v>2200</v>
          </cell>
          <cell r="F14" t="str">
            <v xml:space="preserve"> /Titik</v>
          </cell>
          <cell r="G14">
            <v>88366.128571428591</v>
          </cell>
        </row>
        <row r="25">
          <cell r="C25" t="str">
            <v>NYA 3 x (1C x 2,5 mm²)</v>
          </cell>
          <cell r="D25" t="str">
            <v>/meter</v>
          </cell>
          <cell r="E25">
            <v>3600</v>
          </cell>
          <cell r="F25" t="str">
            <v xml:space="preserve"> /Titik</v>
          </cell>
          <cell r="G25">
            <v>117692.05714285714</v>
          </cell>
        </row>
        <row r="36">
          <cell r="C36" t="str">
            <v>NYA 3 x (1C x 4 mm²)</v>
          </cell>
          <cell r="D36" t="str">
            <v>/meter</v>
          </cell>
          <cell r="E36">
            <v>5700</v>
          </cell>
          <cell r="F36" t="str">
            <v xml:space="preserve"> /Titik</v>
          </cell>
          <cell r="G36">
            <v>153056.05714285714</v>
          </cell>
        </row>
        <row r="47">
          <cell r="C47" t="str">
            <v>NYA 3 x (1C x 6 mm²)</v>
          </cell>
          <cell r="D47" t="str">
            <v>/meter</v>
          </cell>
          <cell r="E47">
            <v>8400</v>
          </cell>
          <cell r="F47" t="str">
            <v xml:space="preserve"> /Titik</v>
          </cell>
          <cell r="G47">
            <v>198524.05714285714</v>
          </cell>
        </row>
        <row r="58">
          <cell r="C58" t="str">
            <v>NYA 1x10 mm²</v>
          </cell>
          <cell r="D58" t="str">
            <v>/meter</v>
          </cell>
          <cell r="E58">
            <v>14000</v>
          </cell>
          <cell r="F58" t="str">
            <v xml:space="preserve"> /Titik</v>
          </cell>
          <cell r="G58">
            <v>14000</v>
          </cell>
        </row>
        <row r="59">
          <cell r="C59" t="str">
            <v>NYA 1x16 mm²</v>
          </cell>
          <cell r="D59" t="str">
            <v>/meter</v>
          </cell>
          <cell r="E59">
            <v>18000</v>
          </cell>
          <cell r="F59" t="str">
            <v xml:space="preserve"> /Titik</v>
          </cell>
          <cell r="G59">
            <v>360188.05714285723</v>
          </cell>
        </row>
        <row r="70">
          <cell r="C70" t="str">
            <v>NYA 1x25 mm²</v>
          </cell>
          <cell r="D70" t="str">
            <v>/meter</v>
          </cell>
          <cell r="E70">
            <v>28000</v>
          </cell>
          <cell r="F70" t="str">
            <v xml:space="preserve"> /Titik</v>
          </cell>
          <cell r="G70">
            <v>28000</v>
          </cell>
        </row>
        <row r="71">
          <cell r="C71" t="str">
            <v>NYA 1x35 mm²</v>
          </cell>
          <cell r="D71" t="str">
            <v>/meter</v>
          </cell>
          <cell r="E71">
            <v>38000</v>
          </cell>
          <cell r="F71" t="str">
            <v xml:space="preserve"> /Titik</v>
          </cell>
          <cell r="G71">
            <v>38000</v>
          </cell>
        </row>
        <row r="72">
          <cell r="C72" t="str">
            <v>NYA 1x50 mm²</v>
          </cell>
          <cell r="D72" t="str">
            <v>/meter</v>
          </cell>
          <cell r="E72">
            <v>51000</v>
          </cell>
          <cell r="F72" t="str">
            <v xml:space="preserve"> /Titik</v>
          </cell>
          <cell r="G72">
            <v>51000</v>
          </cell>
        </row>
        <row r="73">
          <cell r="C73" t="str">
            <v>NYA 1x70 mm²</v>
          </cell>
          <cell r="D73" t="str">
            <v>/meter</v>
          </cell>
          <cell r="E73">
            <v>74000</v>
          </cell>
          <cell r="F73" t="str">
            <v xml:space="preserve"> /Titik</v>
          </cell>
          <cell r="G73">
            <v>74000</v>
          </cell>
        </row>
        <row r="74">
          <cell r="C74" t="str">
            <v>NYA 1x95 mm²</v>
          </cell>
          <cell r="D74" t="str">
            <v>/meter</v>
          </cell>
          <cell r="E74">
            <v>102000</v>
          </cell>
          <cell r="F74" t="str">
            <v xml:space="preserve"> /Titik</v>
          </cell>
          <cell r="G74">
            <v>102000</v>
          </cell>
        </row>
        <row r="75">
          <cell r="C75" t="str">
            <v>NYA 1x120 mm²</v>
          </cell>
          <cell r="D75" t="str">
            <v>/meter</v>
          </cell>
          <cell r="E75">
            <v>129000</v>
          </cell>
          <cell r="F75" t="str">
            <v xml:space="preserve"> /Titik</v>
          </cell>
          <cell r="G75">
            <v>129000</v>
          </cell>
        </row>
        <row r="76">
          <cell r="C76" t="str">
            <v>NYA 1x150 mm²</v>
          </cell>
          <cell r="D76" t="str">
            <v>/meter</v>
          </cell>
          <cell r="E76">
            <v>160000</v>
          </cell>
          <cell r="F76" t="str">
            <v xml:space="preserve"> /Titik</v>
          </cell>
          <cell r="G76">
            <v>160000</v>
          </cell>
        </row>
        <row r="77">
          <cell r="C77" t="str">
            <v>NYA 1x185 mm²</v>
          </cell>
          <cell r="D77" t="str">
            <v>/meter</v>
          </cell>
          <cell r="E77">
            <v>199000</v>
          </cell>
          <cell r="F77" t="str">
            <v xml:space="preserve"> /Titik</v>
          </cell>
          <cell r="G77">
            <v>199000</v>
          </cell>
        </row>
        <row r="78">
          <cell r="C78" t="str">
            <v>NYA 1x240 mm²</v>
          </cell>
          <cell r="D78" t="str">
            <v>/meter</v>
          </cell>
          <cell r="E78">
            <v>262000</v>
          </cell>
          <cell r="F78" t="str">
            <v xml:space="preserve"> /Titik</v>
          </cell>
          <cell r="G78">
            <v>262000</v>
          </cell>
        </row>
        <row r="79">
          <cell r="C79" t="str">
            <v>NYA 1x300 mm²</v>
          </cell>
          <cell r="D79" t="str">
            <v>/meter</v>
          </cell>
          <cell r="E79">
            <v>327000</v>
          </cell>
          <cell r="F79" t="str">
            <v xml:space="preserve"> /Titik</v>
          </cell>
          <cell r="G79">
            <v>327000</v>
          </cell>
        </row>
        <row r="80">
          <cell r="C80" t="str">
            <v>NYA 1x400mm²</v>
          </cell>
          <cell r="D80" t="str">
            <v>/meter</v>
          </cell>
          <cell r="E80">
            <v>417000</v>
          </cell>
          <cell r="F80" t="str">
            <v xml:space="preserve"> /Titik</v>
          </cell>
          <cell r="G80">
            <v>417000</v>
          </cell>
        </row>
        <row r="81">
          <cell r="C81" t="str">
            <v>NYA 1x500 mm²</v>
          </cell>
          <cell r="D81" t="str">
            <v>/meter</v>
          </cell>
          <cell r="F81" t="str">
            <v xml:space="preserve"> /Titik</v>
          </cell>
        </row>
        <row r="82">
          <cell r="C82" t="str">
            <v>NYA 1x630 mm²</v>
          </cell>
          <cell r="D82" t="str">
            <v>/meter</v>
          </cell>
          <cell r="F82" t="str">
            <v xml:space="preserve"> /Titik</v>
          </cell>
        </row>
        <row r="84">
          <cell r="C84" t="str">
            <v>NYM 2x1.5 mm²</v>
          </cell>
          <cell r="D84" t="str">
            <v>/meter</v>
          </cell>
          <cell r="E84">
            <v>7000</v>
          </cell>
          <cell r="F84" t="str">
            <v xml:space="preserve"> /Titik</v>
          </cell>
          <cell r="G84">
            <v>7000</v>
          </cell>
        </row>
        <row r="85">
          <cell r="C85" t="str">
            <v>NYM 2x2.5 mm²</v>
          </cell>
          <cell r="D85" t="str">
            <v>/meter</v>
          </cell>
          <cell r="E85">
            <v>10000</v>
          </cell>
          <cell r="F85" t="str">
            <v xml:space="preserve"> /Titik</v>
          </cell>
          <cell r="G85">
            <v>124176.31714285715</v>
          </cell>
        </row>
        <row r="96">
          <cell r="C96" t="str">
            <v>NYM 2x4 mm²</v>
          </cell>
          <cell r="D96" t="str">
            <v>/meter</v>
          </cell>
          <cell r="E96">
            <v>15000</v>
          </cell>
          <cell r="F96" t="str">
            <v xml:space="preserve"> /Titik</v>
          </cell>
          <cell r="G96">
            <v>15000</v>
          </cell>
        </row>
        <row r="97">
          <cell r="C97" t="str">
            <v>NYM 2x6 mm²</v>
          </cell>
          <cell r="D97" t="str">
            <v>/meter</v>
          </cell>
          <cell r="E97">
            <v>20000</v>
          </cell>
          <cell r="F97" t="str">
            <v xml:space="preserve"> /Titik</v>
          </cell>
          <cell r="G97">
            <v>20000</v>
          </cell>
        </row>
        <row r="98">
          <cell r="C98" t="str">
            <v>NYM 2x10 mm²</v>
          </cell>
          <cell r="D98" t="str">
            <v>/meter</v>
          </cell>
          <cell r="E98">
            <v>33000</v>
          </cell>
          <cell r="F98" t="str">
            <v xml:space="preserve"> /Titik</v>
          </cell>
          <cell r="G98">
            <v>33000</v>
          </cell>
        </row>
        <row r="99">
          <cell r="C99" t="str">
            <v>NYM 3x1.5 mm²</v>
          </cell>
          <cell r="D99" t="str">
            <v>/meter</v>
          </cell>
          <cell r="E99">
            <v>9000</v>
          </cell>
          <cell r="F99" t="str">
            <v xml:space="preserve"> /Titik</v>
          </cell>
          <cell r="G99">
            <v>9000</v>
          </cell>
        </row>
        <row r="100">
          <cell r="C100" t="str">
            <v>NYM 3 X 2,5 mm²</v>
          </cell>
          <cell r="D100" t="str">
            <v>/meter</v>
          </cell>
          <cell r="E100">
            <v>18000</v>
          </cell>
          <cell r="F100" t="str">
            <v xml:space="preserve"> /Titik</v>
          </cell>
          <cell r="G100">
            <v>175392.31714285715</v>
          </cell>
        </row>
        <row r="111">
          <cell r="C111" t="str">
            <v>NYM 3 x 4 mm²</v>
          </cell>
          <cell r="D111" t="str">
            <v>/meter</v>
          </cell>
          <cell r="E111">
            <v>20000</v>
          </cell>
          <cell r="F111" t="str">
            <v xml:space="preserve"> /Titik</v>
          </cell>
          <cell r="G111">
            <v>188196.31714285715</v>
          </cell>
        </row>
        <row r="122">
          <cell r="C122" t="str">
            <v>NYM 3x6 mm²</v>
          </cell>
          <cell r="D122" t="str">
            <v>/meter</v>
          </cell>
          <cell r="E122">
            <v>29000</v>
          </cell>
          <cell r="F122" t="str">
            <v xml:space="preserve"> /Titik</v>
          </cell>
          <cell r="G122">
            <v>29000</v>
          </cell>
        </row>
        <row r="123">
          <cell r="C123" t="str">
            <v>NYM 3x10 mm²</v>
          </cell>
          <cell r="D123" t="str">
            <v>/meter</v>
          </cell>
          <cell r="E123">
            <v>48000</v>
          </cell>
          <cell r="F123" t="str">
            <v xml:space="preserve"> /Titik</v>
          </cell>
          <cell r="G123">
            <v>48000</v>
          </cell>
        </row>
        <row r="124">
          <cell r="C124" t="str">
            <v>NYM 4x1.5 mm²</v>
          </cell>
          <cell r="D124" t="str">
            <v>/meter</v>
          </cell>
          <cell r="E124">
            <v>18000</v>
          </cell>
          <cell r="F124" t="str">
            <v xml:space="preserve"> /Titik</v>
          </cell>
          <cell r="G124">
            <v>18000</v>
          </cell>
        </row>
        <row r="125">
          <cell r="C125" t="str">
            <v>NYM 4x2.5 mm²</v>
          </cell>
          <cell r="D125" t="str">
            <v>/meter</v>
          </cell>
          <cell r="E125">
            <v>26000</v>
          </cell>
          <cell r="F125" t="str">
            <v xml:space="preserve"> /Titik</v>
          </cell>
          <cell r="G125">
            <v>26000</v>
          </cell>
        </row>
        <row r="126">
          <cell r="C126" t="str">
            <v>NYM 4 x 4 mm²</v>
          </cell>
          <cell r="D126" t="str">
            <v>/meter</v>
          </cell>
          <cell r="E126">
            <v>36000</v>
          </cell>
          <cell r="F126" t="str">
            <v xml:space="preserve"> /Titik</v>
          </cell>
          <cell r="G126">
            <v>37627.300000000003</v>
          </cell>
        </row>
        <row r="137">
          <cell r="C137" t="str">
            <v>NYM 4 x 6 mm²</v>
          </cell>
          <cell r="D137" t="str">
            <v>/meter</v>
          </cell>
          <cell r="E137">
            <v>46000</v>
          </cell>
          <cell r="F137" t="str">
            <v xml:space="preserve"> /Titik</v>
          </cell>
          <cell r="G137">
            <v>45647.3</v>
          </cell>
        </row>
        <row r="148">
          <cell r="C148" t="str">
            <v>NYM 4 x 10 mm²</v>
          </cell>
          <cell r="D148" t="str">
            <v>/meter</v>
          </cell>
          <cell r="E148">
            <v>70000</v>
          </cell>
          <cell r="F148" t="str">
            <v xml:space="preserve"> /Titik</v>
          </cell>
          <cell r="G148">
            <v>64895.3</v>
          </cell>
        </row>
        <row r="163">
          <cell r="C163" t="str">
            <v>NYMHY 3x25 mm²</v>
          </cell>
          <cell r="D163" t="str">
            <v>/meter</v>
          </cell>
          <cell r="F163" t="str">
            <v>/meter</v>
          </cell>
          <cell r="G163">
            <v>27000</v>
          </cell>
        </row>
        <row r="164">
          <cell r="C164" t="str">
            <v>NYMHY 2x1,5 mm², Supreme</v>
          </cell>
          <cell r="D164" t="str">
            <v>/meter</v>
          </cell>
          <cell r="F164" t="str">
            <v>/meter</v>
          </cell>
          <cell r="G164">
            <v>6160</v>
          </cell>
        </row>
        <row r="171">
          <cell r="C171" t="str">
            <v>NYAF 1x16 mm²</v>
          </cell>
          <cell r="D171" t="str">
            <v>/meter</v>
          </cell>
          <cell r="G171">
            <v>27000</v>
          </cell>
        </row>
        <row r="172">
          <cell r="C172" t="str">
            <v>NYAF 1x25 mm²</v>
          </cell>
          <cell r="D172" t="str">
            <v>/meter</v>
          </cell>
          <cell r="G172">
            <v>42000</v>
          </cell>
        </row>
        <row r="173">
          <cell r="C173" t="str">
            <v>NYAF 1x35 mm²</v>
          </cell>
          <cell r="D173" t="str">
            <v>/meter</v>
          </cell>
          <cell r="G173">
            <v>57000</v>
          </cell>
        </row>
        <row r="174">
          <cell r="C174" t="str">
            <v>NYAF 1x50 mm²</v>
          </cell>
          <cell r="D174" t="str">
            <v>/meter</v>
          </cell>
          <cell r="G174">
            <v>82000</v>
          </cell>
        </row>
        <row r="175">
          <cell r="C175" t="str">
            <v>NYAF 1x70 mm²</v>
          </cell>
          <cell r="D175" t="str">
            <v>/meter</v>
          </cell>
          <cell r="G175">
            <v>117000</v>
          </cell>
        </row>
        <row r="176">
          <cell r="C176" t="str">
            <v>NYAF 1x95 mm²</v>
          </cell>
          <cell r="D176" t="str">
            <v>/meter</v>
          </cell>
          <cell r="G176">
            <v>160000</v>
          </cell>
        </row>
        <row r="177">
          <cell r="C177" t="str">
            <v>NYAF 1x120 mm²</v>
          </cell>
          <cell r="D177" t="str">
            <v>/meter</v>
          </cell>
          <cell r="G177">
            <v>201000</v>
          </cell>
        </row>
        <row r="178">
          <cell r="C178" t="str">
            <v>NYAF 1x150 mm²</v>
          </cell>
          <cell r="D178" t="str">
            <v>/meter</v>
          </cell>
          <cell r="G178">
            <v>248000</v>
          </cell>
        </row>
        <row r="179">
          <cell r="C179" t="str">
            <v>NYAF 1x185 mm²</v>
          </cell>
          <cell r="D179" t="str">
            <v>/meter</v>
          </cell>
          <cell r="G179">
            <v>315000</v>
          </cell>
        </row>
        <row r="180">
          <cell r="C180" t="str">
            <v>NYAF 1x240 mm²</v>
          </cell>
          <cell r="D180" t="str">
            <v>/meter</v>
          </cell>
          <cell r="G180">
            <v>420000</v>
          </cell>
        </row>
        <row r="181">
          <cell r="C181" t="str">
            <v>NYAF 1x300 mm²</v>
          </cell>
          <cell r="D181" t="str">
            <v>/meter</v>
          </cell>
          <cell r="G181">
            <v>525000</v>
          </cell>
        </row>
        <row r="185">
          <cell r="C185" t="str">
            <v>NYY 4x(1cx10 mm²)</v>
          </cell>
          <cell r="D185" t="str">
            <v>/meter</v>
          </cell>
          <cell r="E185">
            <v>19500</v>
          </cell>
          <cell r="F185" t="str">
            <v>/meter</v>
          </cell>
          <cell r="G185">
            <v>76504</v>
          </cell>
        </row>
        <row r="186">
          <cell r="C186" t="str">
            <v>NYY 4x(1cx10 mm²) + Kabel grounding BC dia. 6mm</v>
          </cell>
        </row>
        <row r="192">
          <cell r="C192" t="str">
            <v>NYY 4x(1cx25 mm²)</v>
          </cell>
          <cell r="D192" t="str">
            <v>/meter</v>
          </cell>
          <cell r="E192">
            <v>30000</v>
          </cell>
          <cell r="F192" t="str">
            <v>/meter</v>
          </cell>
          <cell r="G192">
            <v>119392</v>
          </cell>
        </row>
        <row r="193">
          <cell r="C193" t="str">
            <v>NYY 4x(1cx25 mm²) + Kabel grounding BC dia. 16mm</v>
          </cell>
        </row>
        <row r="199">
          <cell r="C199" t="str">
            <v>NYY 4x(1cx35 mm²)</v>
          </cell>
          <cell r="D199" t="str">
            <v>/meter</v>
          </cell>
          <cell r="E199">
            <v>40000</v>
          </cell>
          <cell r="F199" t="str">
            <v>/meter</v>
          </cell>
          <cell r="G199">
            <v>157340</v>
          </cell>
        </row>
        <row r="200">
          <cell r="C200" t="str">
            <v>NYY 4x(1cx35 mm²) + Kabel grounding BC dia. 25mm</v>
          </cell>
        </row>
        <row r="206">
          <cell r="C206" t="str">
            <v>NYY 4x(1cx50 mm²)</v>
          </cell>
          <cell r="D206" t="str">
            <v>/meter</v>
          </cell>
          <cell r="E206">
            <v>54000</v>
          </cell>
          <cell r="F206" t="str">
            <v>/meter</v>
          </cell>
          <cell r="G206">
            <v>203260</v>
          </cell>
        </row>
        <row r="207">
          <cell r="C207" t="str">
            <v>NYY 4x(1cx50 mm²) + Kabel grounding BC dia. 25mm</v>
          </cell>
        </row>
        <row r="213">
          <cell r="C213" t="str">
            <v>NYY 4x(1cx70 mm²)</v>
          </cell>
          <cell r="D213" t="str">
            <v>/meter</v>
          </cell>
          <cell r="E213">
            <v>78000</v>
          </cell>
          <cell r="F213" t="str">
            <v>/meter</v>
          </cell>
          <cell r="G213">
            <v>288976</v>
          </cell>
        </row>
        <row r="214">
          <cell r="C214" t="str">
            <v>NYY 4x(1cx70 mm²) + Kabel grounding BC dia. 35mm</v>
          </cell>
        </row>
        <row r="220">
          <cell r="C220" t="str">
            <v>NYY 4x(1cx95 mm²)</v>
          </cell>
          <cell r="D220" t="str">
            <v>/meter</v>
          </cell>
          <cell r="E220">
            <v>108000</v>
          </cell>
          <cell r="F220" t="str">
            <v>/meter</v>
          </cell>
          <cell r="G220">
            <v>392876</v>
          </cell>
        </row>
        <row r="221">
          <cell r="C221" t="str">
            <v>NYY 4x(1cx95 mm²) + Kabel grounding BC dia. 50mm</v>
          </cell>
        </row>
        <row r="227">
          <cell r="C227" t="str">
            <v>NYY 4x(1cx120 mm²)</v>
          </cell>
          <cell r="D227" t="str">
            <v>/meter</v>
          </cell>
          <cell r="E227">
            <v>135000</v>
          </cell>
          <cell r="F227" t="str">
            <v>/meter</v>
          </cell>
          <cell r="G227">
            <v>494548</v>
          </cell>
        </row>
        <row r="228">
          <cell r="C228" t="str">
            <v xml:space="preserve">NYY 4x(1cx120 mm²) + Kabel grounding BC dia. 70mm </v>
          </cell>
        </row>
        <row r="234">
          <cell r="C234" t="str">
            <v>NYY 4x(1cx150 mm²)</v>
          </cell>
          <cell r="D234" t="str">
            <v>/meter</v>
          </cell>
          <cell r="E234">
            <v>166000</v>
          </cell>
          <cell r="F234" t="str">
            <v>/meter</v>
          </cell>
          <cell r="G234">
            <v>621880</v>
          </cell>
        </row>
        <row r="235">
          <cell r="C235" t="str">
            <v xml:space="preserve">NYY 4x(1cx150 mm²) + Kabel grounding BC dia. 95mm </v>
          </cell>
        </row>
        <row r="241">
          <cell r="C241" t="str">
            <v>NYY 4x(1cx185 mm²)</v>
          </cell>
          <cell r="D241" t="str">
            <v>/meter</v>
          </cell>
          <cell r="E241">
            <v>207000</v>
          </cell>
          <cell r="F241" t="str">
            <v>/meter</v>
          </cell>
          <cell r="G241">
            <v>769076</v>
          </cell>
        </row>
        <row r="242">
          <cell r="C242" t="str">
            <v>NYY 4x(1cx185 mm²) + Kabel grounding BC dia. 120mm</v>
          </cell>
        </row>
        <row r="248">
          <cell r="C248" t="str">
            <v>NYY 4x(1cx240 mm²)</v>
          </cell>
          <cell r="D248" t="str">
            <v>/meter</v>
          </cell>
          <cell r="E248">
            <v>273000</v>
          </cell>
          <cell r="F248" t="str">
            <v>/meter</v>
          </cell>
          <cell r="G248">
            <v>985556</v>
          </cell>
        </row>
        <row r="249">
          <cell r="C249" t="str">
            <v>NYY 4x(1cx240 mm²) + Kabel grounding BC dia. 120mm</v>
          </cell>
        </row>
        <row r="255">
          <cell r="C255" t="str">
            <v>NYY 4x(1cx300 mm²)</v>
          </cell>
          <cell r="D255" t="str">
            <v>/meter</v>
          </cell>
          <cell r="E255">
            <v>341000</v>
          </cell>
          <cell r="F255" t="str">
            <v>/meter</v>
          </cell>
          <cell r="G255">
            <v>1261220</v>
          </cell>
        </row>
        <row r="256">
          <cell r="C256" t="str">
            <v>NYY 4x(1cx300 mm²) + Kabel grounding BC dia. 150 mm</v>
          </cell>
        </row>
        <row r="262">
          <cell r="C262" t="str">
            <v>NYY 4x(1cx400 mm²)</v>
          </cell>
          <cell r="D262" t="str">
            <v>/meter</v>
          </cell>
          <cell r="E262">
            <v>433000</v>
          </cell>
          <cell r="F262" t="str">
            <v>/meter</v>
          </cell>
          <cell r="G262">
            <v>1643940</v>
          </cell>
        </row>
        <row r="263">
          <cell r="C263" t="str">
            <v xml:space="preserve">NYY 4x(1cx400 mm²) + Kabel grounding BC dia. 240 mm </v>
          </cell>
        </row>
        <row r="269">
          <cell r="C269" t="str">
            <v>NYY 4x(1cx500 mm²)</v>
          </cell>
          <cell r="D269" t="str">
            <v>/meter</v>
          </cell>
          <cell r="E269">
            <v>553000</v>
          </cell>
          <cell r="F269" t="str">
            <v>/meter</v>
          </cell>
          <cell r="G269">
            <v>1956580</v>
          </cell>
        </row>
        <row r="270">
          <cell r="C270" t="str">
            <v>NYY 4x(1cx500 mm²) + 2xKabel grounding BC dia. 150 mm</v>
          </cell>
        </row>
        <row r="276">
          <cell r="C276" t="str">
            <v>NYY 4x(1cx630 mm²)</v>
          </cell>
          <cell r="D276" t="str">
            <v>/meter</v>
          </cell>
          <cell r="E276">
            <v>735000</v>
          </cell>
          <cell r="F276" t="str">
            <v>/meter</v>
          </cell>
          <cell r="G276">
            <v>2590324</v>
          </cell>
        </row>
        <row r="277">
          <cell r="C277" t="str">
            <v>NYY 4x(1cx630 mm²) + 2xKabel grounding BC dia. 185mm</v>
          </cell>
        </row>
        <row r="283">
          <cell r="C283" t="str">
            <v>NYY 2x1.5 mm²</v>
          </cell>
          <cell r="D283" t="str">
            <v>/meter</v>
          </cell>
          <cell r="E283">
            <v>8000</v>
          </cell>
          <cell r="F283" t="str">
            <v>/meter</v>
          </cell>
          <cell r="G283">
            <v>8000</v>
          </cell>
        </row>
        <row r="284">
          <cell r="C284" t="str">
            <v>NYY 2x2.5 mm²</v>
          </cell>
          <cell r="D284" t="str">
            <v>/meter</v>
          </cell>
          <cell r="E284">
            <v>11000</v>
          </cell>
          <cell r="F284" t="str">
            <v>/meter</v>
          </cell>
          <cell r="G284">
            <v>11000</v>
          </cell>
        </row>
        <row r="285">
          <cell r="C285" t="str">
            <v>NYY 2x4 mm²</v>
          </cell>
          <cell r="D285" t="str">
            <v>/meter</v>
          </cell>
          <cell r="E285">
            <v>17000</v>
          </cell>
          <cell r="F285" t="str">
            <v>/meter</v>
          </cell>
          <cell r="G285">
            <v>17000</v>
          </cell>
        </row>
        <row r="286">
          <cell r="C286" t="str">
            <v>NYY 2x6 mm²</v>
          </cell>
          <cell r="D286" t="str">
            <v>/meter</v>
          </cell>
          <cell r="E286">
            <v>23000</v>
          </cell>
          <cell r="F286" t="str">
            <v>/meter</v>
          </cell>
          <cell r="G286">
            <v>23000</v>
          </cell>
        </row>
        <row r="287">
          <cell r="C287" t="str">
            <v>NYY 2x10 mm²</v>
          </cell>
          <cell r="D287" t="str">
            <v>/meter</v>
          </cell>
          <cell r="E287">
            <v>36000</v>
          </cell>
          <cell r="F287" t="str">
            <v>/meter</v>
          </cell>
          <cell r="G287">
            <v>36000</v>
          </cell>
        </row>
        <row r="288">
          <cell r="C288" t="str">
            <v>NYY 2x16 mm²</v>
          </cell>
          <cell r="D288" t="str">
            <v>/meter</v>
          </cell>
          <cell r="E288">
            <v>44000</v>
          </cell>
          <cell r="F288" t="str">
            <v>/meter</v>
          </cell>
          <cell r="G288">
            <v>44000</v>
          </cell>
        </row>
        <row r="289">
          <cell r="C289" t="str">
            <v>NYY 2x25 mm²</v>
          </cell>
          <cell r="D289" t="str">
            <v>/meter</v>
          </cell>
          <cell r="E289">
            <v>67000</v>
          </cell>
          <cell r="F289" t="str">
            <v>/meter</v>
          </cell>
          <cell r="G289">
            <v>67000</v>
          </cell>
        </row>
        <row r="290">
          <cell r="C290" t="str">
            <v>NYY 2x35 mm²</v>
          </cell>
          <cell r="D290" t="str">
            <v>/meter</v>
          </cell>
          <cell r="E290">
            <v>90000</v>
          </cell>
          <cell r="F290" t="str">
            <v>/meter</v>
          </cell>
          <cell r="G290">
            <v>90000</v>
          </cell>
        </row>
        <row r="291">
          <cell r="C291" t="str">
            <v>NYY 2x50 mm²</v>
          </cell>
          <cell r="D291" t="str">
            <v>/meter</v>
          </cell>
          <cell r="E291">
            <v>121000</v>
          </cell>
          <cell r="F291" t="str">
            <v>/meter</v>
          </cell>
          <cell r="G291">
            <v>121000</v>
          </cell>
        </row>
        <row r="292">
          <cell r="C292" t="str">
            <v>NYY 2x70 mm²</v>
          </cell>
          <cell r="D292" t="str">
            <v>/meter</v>
          </cell>
          <cell r="E292">
            <v>171000</v>
          </cell>
          <cell r="F292" t="str">
            <v>/meter</v>
          </cell>
          <cell r="G292">
            <v>171000</v>
          </cell>
        </row>
        <row r="293">
          <cell r="C293" t="str">
            <v>NYY 2x95 mm²</v>
          </cell>
          <cell r="D293" t="str">
            <v>/meter</v>
          </cell>
          <cell r="E293">
            <v>234000</v>
          </cell>
          <cell r="F293" t="str">
            <v>/meter</v>
          </cell>
          <cell r="G293">
            <v>234000</v>
          </cell>
        </row>
        <row r="294">
          <cell r="C294" t="str">
            <v>NYY 2x120 mm²</v>
          </cell>
          <cell r="D294" t="str">
            <v>/meter</v>
          </cell>
          <cell r="E294">
            <v>292000</v>
          </cell>
          <cell r="F294" t="str">
            <v>/meter</v>
          </cell>
          <cell r="G294">
            <v>292000</v>
          </cell>
        </row>
        <row r="295">
          <cell r="C295" t="str">
            <v>NYY 3x1.5 mm²</v>
          </cell>
          <cell r="D295" t="str">
            <v>/meter</v>
          </cell>
          <cell r="E295">
            <v>10000</v>
          </cell>
          <cell r="F295" t="str">
            <v>/meter</v>
          </cell>
          <cell r="G295">
            <v>10000</v>
          </cell>
        </row>
        <row r="296">
          <cell r="C296" t="str">
            <v>NYY 3x2.5 mm²</v>
          </cell>
          <cell r="D296" t="str">
            <v>/meter</v>
          </cell>
          <cell r="E296">
            <v>15000</v>
          </cell>
          <cell r="F296" t="str">
            <v>/meter</v>
          </cell>
          <cell r="G296">
            <v>21300</v>
          </cell>
        </row>
        <row r="302">
          <cell r="C302" t="str">
            <v>NYY 3x4 mm²</v>
          </cell>
          <cell r="D302" t="str">
            <v>/meter</v>
          </cell>
          <cell r="E302">
            <v>23000</v>
          </cell>
          <cell r="F302" t="str">
            <v>/meter</v>
          </cell>
          <cell r="G302">
            <v>37940</v>
          </cell>
        </row>
        <row r="308">
          <cell r="C308" t="str">
            <v>NYY 3x6 mm²</v>
          </cell>
          <cell r="D308" t="str">
            <v>/meter</v>
          </cell>
          <cell r="E308">
            <v>32000</v>
          </cell>
          <cell r="F308" t="str">
            <v>/meter</v>
          </cell>
          <cell r="G308">
            <v>45860</v>
          </cell>
        </row>
        <row r="314">
          <cell r="C314" t="str">
            <v>NYY 3x10 mm²</v>
          </cell>
          <cell r="D314" t="str">
            <v>/meter</v>
          </cell>
          <cell r="E314">
            <v>52000</v>
          </cell>
          <cell r="F314" t="str">
            <v>/meter</v>
          </cell>
          <cell r="G314">
            <v>63460</v>
          </cell>
        </row>
        <row r="320">
          <cell r="C320" t="str">
            <v>NYY 3x16 mm²</v>
          </cell>
          <cell r="D320" t="str">
            <v>/meter</v>
          </cell>
          <cell r="E320">
            <v>63000</v>
          </cell>
          <cell r="F320" t="str">
            <v>/meter</v>
          </cell>
          <cell r="G320">
            <v>73140</v>
          </cell>
        </row>
        <row r="326">
          <cell r="C326" t="str">
            <v>NYY 3x25 mm²</v>
          </cell>
          <cell r="D326" t="str">
            <v>/meter</v>
          </cell>
          <cell r="E326">
            <v>96000</v>
          </cell>
          <cell r="F326" t="str">
            <v>/meter</v>
          </cell>
          <cell r="G326">
            <v>102180</v>
          </cell>
        </row>
        <row r="332">
          <cell r="C332" t="str">
            <v>NYY 3x35 mm²</v>
          </cell>
          <cell r="D332" t="str">
            <v>/meter</v>
          </cell>
          <cell r="E332">
            <v>130000</v>
          </cell>
          <cell r="F332" t="str">
            <v>/meter</v>
          </cell>
          <cell r="G332">
            <v>132100</v>
          </cell>
        </row>
        <row r="338">
          <cell r="C338" t="str">
            <v>NYY 3x50 mm²</v>
          </cell>
          <cell r="D338" t="str">
            <v>/meter</v>
          </cell>
          <cell r="E338">
            <v>170000</v>
          </cell>
          <cell r="F338" t="str">
            <v>/meter</v>
          </cell>
          <cell r="G338">
            <v>167300</v>
          </cell>
        </row>
        <row r="344">
          <cell r="C344" t="str">
            <v>NYY 3x70 mm²</v>
          </cell>
          <cell r="D344" t="str">
            <v>/meter</v>
          </cell>
          <cell r="E344">
            <v>243000</v>
          </cell>
          <cell r="F344" t="str">
            <v>/meter</v>
          </cell>
          <cell r="G344">
            <v>231540</v>
          </cell>
        </row>
        <row r="350">
          <cell r="C350" t="str">
            <v>NYY 3x95 mm²</v>
          </cell>
          <cell r="D350" t="str">
            <v>/meter</v>
          </cell>
          <cell r="E350">
            <v>336000</v>
          </cell>
          <cell r="F350" t="str">
            <v>/meter</v>
          </cell>
          <cell r="G350">
            <v>313380</v>
          </cell>
        </row>
        <row r="356">
          <cell r="C356" t="str">
            <v>NYY 3x120 mm²</v>
          </cell>
          <cell r="D356" t="str">
            <v>/meter</v>
          </cell>
          <cell r="E356">
            <v>420000</v>
          </cell>
          <cell r="F356" t="str">
            <v>/meter</v>
          </cell>
          <cell r="G356">
            <v>387300</v>
          </cell>
        </row>
        <row r="362">
          <cell r="C362" t="str">
            <v>NYY 3x150 mm²</v>
          </cell>
          <cell r="D362" t="str">
            <v>/meter</v>
          </cell>
          <cell r="E362">
            <v>519000</v>
          </cell>
          <cell r="F362" t="str">
            <v>/meter</v>
          </cell>
          <cell r="G362">
            <v>474420</v>
          </cell>
        </row>
        <row r="368">
          <cell r="C368" t="str">
            <v>NYY 3x185 mm²</v>
          </cell>
          <cell r="D368" t="str">
            <v>/meter</v>
          </cell>
          <cell r="E368">
            <v>647000</v>
          </cell>
          <cell r="F368" t="str">
            <v>/meter</v>
          </cell>
          <cell r="G368">
            <v>587060</v>
          </cell>
        </row>
        <row r="374">
          <cell r="C374" t="str">
            <v>NYY 3x240 mm²</v>
          </cell>
          <cell r="D374" t="str">
            <v>/meter</v>
          </cell>
          <cell r="E374">
            <v>847000</v>
          </cell>
          <cell r="F374" t="str">
            <v>/meter</v>
          </cell>
          <cell r="G374">
            <v>763060</v>
          </cell>
        </row>
        <row r="380">
          <cell r="C380" t="str">
            <v>NYY 3x300 mm²</v>
          </cell>
          <cell r="D380" t="str">
            <v>/meter</v>
          </cell>
          <cell r="E380">
            <v>1067000</v>
          </cell>
          <cell r="F380" t="str">
            <v>/meter</v>
          </cell>
          <cell r="G380">
            <v>956660</v>
          </cell>
        </row>
        <row r="386">
          <cell r="C386" t="str">
            <v>NYY 4x1.5 mm²</v>
          </cell>
          <cell r="D386" t="str">
            <v>/meter</v>
          </cell>
          <cell r="E386">
            <v>13000</v>
          </cell>
          <cell r="F386" t="str">
            <v>/meter</v>
          </cell>
          <cell r="G386">
            <v>13000</v>
          </cell>
        </row>
        <row r="387">
          <cell r="C387" t="str">
            <v>NYY 4x2.5 mm²</v>
          </cell>
          <cell r="D387" t="str">
            <v>/meter</v>
          </cell>
          <cell r="E387">
            <v>20000</v>
          </cell>
          <cell r="F387" t="str">
            <v>/meter</v>
          </cell>
          <cell r="G387">
            <v>20000</v>
          </cell>
        </row>
        <row r="388">
          <cell r="C388" t="str">
            <v>NYY 4x4 mm²</v>
          </cell>
          <cell r="D388" t="str">
            <v>/meter</v>
          </cell>
          <cell r="E388">
            <v>30000</v>
          </cell>
          <cell r="F388" t="str">
            <v>/meter</v>
          </cell>
          <cell r="G388">
            <v>37756</v>
          </cell>
        </row>
        <row r="389">
          <cell r="C389" t="str">
            <v>NYY 4x4 mm²+Kabel grounding BC dia.  4mm</v>
          </cell>
          <cell r="G389">
            <v>37756</v>
          </cell>
        </row>
        <row r="395">
          <cell r="C395" t="str">
            <v>NYY 4x6 mm²</v>
          </cell>
          <cell r="D395" t="str">
            <v>/meter</v>
          </cell>
          <cell r="E395">
            <v>42000</v>
          </cell>
          <cell r="F395" t="str">
            <v>/meter</v>
          </cell>
          <cell r="G395">
            <v>48316</v>
          </cell>
        </row>
        <row r="396">
          <cell r="C396" t="str">
            <v>NYY 4x6 mm²+Kabel grounding BC dia.  4mm</v>
          </cell>
          <cell r="G396">
            <v>48316</v>
          </cell>
        </row>
        <row r="402">
          <cell r="C402" t="str">
            <v>NYY 4x10 mm²</v>
          </cell>
          <cell r="D402" t="str">
            <v>/meter</v>
          </cell>
          <cell r="E402">
            <v>67000</v>
          </cell>
          <cell r="F402" t="str">
            <v>/meter</v>
          </cell>
          <cell r="G402">
            <v>71504</v>
          </cell>
        </row>
        <row r="403">
          <cell r="C403" t="str">
            <v>NYY 4x10 mm²+Kabel grounding BC dia. 6mm</v>
          </cell>
          <cell r="G403">
            <v>71504</v>
          </cell>
        </row>
        <row r="409">
          <cell r="C409" t="str">
            <v>NYY 4x16 mm²</v>
          </cell>
          <cell r="D409" t="str">
            <v>/meter</v>
          </cell>
          <cell r="E409">
            <v>79000</v>
          </cell>
          <cell r="F409" t="str">
            <v>/meter</v>
          </cell>
          <cell r="G409">
            <v>85892</v>
          </cell>
        </row>
        <row r="410">
          <cell r="C410" t="str">
            <v>NYY 4x16 mm²+Kabel grounding BC dia. 10mm</v>
          </cell>
          <cell r="G410">
            <v>85892</v>
          </cell>
        </row>
        <row r="416">
          <cell r="C416" t="str">
            <v>NYY 4x25 mm²</v>
          </cell>
          <cell r="D416" t="str">
            <v>/meter</v>
          </cell>
          <cell r="E416">
            <v>123000</v>
          </cell>
          <cell r="F416" t="str">
            <v>/meter</v>
          </cell>
          <cell r="G416">
            <v>129232</v>
          </cell>
        </row>
        <row r="417">
          <cell r="C417" t="str">
            <v>NYY 4x25 mm²+Kabel grounding BC dia. 16mm</v>
          </cell>
          <cell r="G417">
            <v>129232</v>
          </cell>
        </row>
        <row r="423">
          <cell r="C423" t="str">
            <v>NYY 4x35 mm²</v>
          </cell>
          <cell r="D423" t="str">
            <v>/meter</v>
          </cell>
          <cell r="E423">
            <v>168000</v>
          </cell>
          <cell r="F423" t="str">
            <v>/meter</v>
          </cell>
          <cell r="G423">
            <v>173980</v>
          </cell>
        </row>
        <row r="424">
          <cell r="C424" t="str">
            <v>NYY 4x35 mm²+Kabel grounding BC dia. 25mm</v>
          </cell>
          <cell r="G424">
            <v>173980</v>
          </cell>
        </row>
        <row r="430">
          <cell r="C430" t="str">
            <v>NYY 4x50 mm²</v>
          </cell>
          <cell r="D430" t="str">
            <v>/meter</v>
          </cell>
          <cell r="E430">
            <v>224000</v>
          </cell>
          <cell r="F430" t="str">
            <v>/meter</v>
          </cell>
          <cell r="G430">
            <v>223260</v>
          </cell>
        </row>
        <row r="431">
          <cell r="C431" t="str">
            <v>NYY 4x50 mm²+Kabel grounding BC dia. 25mm</v>
          </cell>
          <cell r="G431">
            <v>223260</v>
          </cell>
        </row>
        <row r="437">
          <cell r="C437" t="str">
            <v>NYY 4x70 mm²</v>
          </cell>
          <cell r="D437" t="str">
            <v>/meter</v>
          </cell>
          <cell r="E437">
            <v>319000</v>
          </cell>
          <cell r="F437" t="str">
            <v>/meter</v>
          </cell>
          <cell r="G437">
            <v>313856</v>
          </cell>
        </row>
        <row r="438">
          <cell r="C438" t="str">
            <v>NYY 4x70 mm²+Kabel grounding BC dia. 35mm</v>
          </cell>
          <cell r="G438">
            <v>313856</v>
          </cell>
        </row>
        <row r="444">
          <cell r="C444" t="str">
            <v>NYY 4x95 mm²</v>
          </cell>
          <cell r="D444" t="str">
            <v>/meter</v>
          </cell>
          <cell r="E444">
            <v>439000</v>
          </cell>
          <cell r="F444" t="str">
            <v>/meter</v>
          </cell>
          <cell r="G444">
            <v>424956</v>
          </cell>
        </row>
        <row r="445">
          <cell r="C445" t="str">
            <v>NYY 4x95 mm²+Kabel grounding BC dia. 50mm</v>
          </cell>
          <cell r="G445">
            <v>424956</v>
          </cell>
        </row>
        <row r="451">
          <cell r="C451" t="str">
            <v>NYY 4x120 mm²</v>
          </cell>
          <cell r="D451" t="str">
            <v>/meter</v>
          </cell>
          <cell r="E451">
            <v>553000</v>
          </cell>
          <cell r="F451" t="str">
            <v>/meter</v>
          </cell>
          <cell r="G451">
            <v>538388</v>
          </cell>
        </row>
        <row r="452">
          <cell r="C452" t="str">
            <v xml:space="preserve">NYY 4x120 mm²+Kabel grounding BC dia. 70mm </v>
          </cell>
          <cell r="G452">
            <v>538388</v>
          </cell>
        </row>
        <row r="458">
          <cell r="C458" t="str">
            <v>NYY 4x150 mm²</v>
          </cell>
          <cell r="D458" t="str">
            <v>/meter</v>
          </cell>
          <cell r="E458">
            <v>681000</v>
          </cell>
          <cell r="F458" t="str">
            <v>/meter</v>
          </cell>
          <cell r="G458">
            <v>676680</v>
          </cell>
        </row>
        <row r="459">
          <cell r="C459" t="str">
            <v xml:space="preserve">NYY 4x150 mm²+Kabel grounding BC dia. 95mm </v>
          </cell>
          <cell r="G459">
            <v>676680</v>
          </cell>
        </row>
        <row r="465">
          <cell r="C465" t="str">
            <v>NYY 4x185 mm²</v>
          </cell>
          <cell r="D465" t="str">
            <v>/meter</v>
          </cell>
          <cell r="E465">
            <v>851000</v>
          </cell>
          <cell r="F465" t="str">
            <v>/meter</v>
          </cell>
          <cell r="G465">
            <v>826280</v>
          </cell>
        </row>
        <row r="466">
          <cell r="C466" t="str">
            <v xml:space="preserve">NYY 4x185 mm²+Kabel grounding BC dia. 95mm </v>
          </cell>
          <cell r="G466">
            <v>826280</v>
          </cell>
        </row>
        <row r="472">
          <cell r="C472" t="str">
            <v>NYY 4x240 mm²</v>
          </cell>
          <cell r="D472" t="str">
            <v>/meter</v>
          </cell>
          <cell r="E472">
            <v>1395000</v>
          </cell>
          <cell r="F472" t="str">
            <v>/meter</v>
          </cell>
          <cell r="G472">
            <v>1317716</v>
          </cell>
        </row>
        <row r="473">
          <cell r="C473" t="str">
            <v>NYY 4x240 mm²+Kabel grounding BC dia. 120mm</v>
          </cell>
          <cell r="G473">
            <v>1317716</v>
          </cell>
        </row>
        <row r="479">
          <cell r="C479" t="str">
            <v>NYY 4x300 mm²</v>
          </cell>
          <cell r="D479" t="str">
            <v>/meter</v>
          </cell>
          <cell r="E479">
            <v>1400000</v>
          </cell>
          <cell r="F479" t="str">
            <v>/meter</v>
          </cell>
          <cell r="G479">
            <v>1374740</v>
          </cell>
        </row>
        <row r="480">
          <cell r="C480" t="str">
            <v>NYY 4x300 mm²+Kabel grounding BC dia. 150 mm</v>
          </cell>
          <cell r="G480">
            <v>1374740</v>
          </cell>
        </row>
        <row r="486">
          <cell r="C486" t="str">
            <v>NYY 4x400 mm²</v>
          </cell>
          <cell r="D486" t="str">
            <v>/meter</v>
          </cell>
          <cell r="E486">
            <v>2000000</v>
          </cell>
          <cell r="F486" t="str">
            <v>/meter</v>
          </cell>
          <cell r="G486">
            <v>1983700</v>
          </cell>
        </row>
        <row r="487">
          <cell r="C487" t="str">
            <v xml:space="preserve">NYY 4x400 mm²+Kabel grounding BC dia. 240 mm </v>
          </cell>
          <cell r="G487">
            <v>1983700</v>
          </cell>
        </row>
        <row r="494">
          <cell r="C494" t="str">
            <v>NYFGby 2x1.5 mm²</v>
          </cell>
          <cell r="D494" t="str">
            <v>/meter</v>
          </cell>
          <cell r="E494">
            <v>14000</v>
          </cell>
          <cell r="G494">
            <v>14000</v>
          </cell>
        </row>
        <row r="495">
          <cell r="C495" t="str">
            <v>NYFGby 2x2.5 mm²</v>
          </cell>
          <cell r="D495" t="str">
            <v>/meter</v>
          </cell>
          <cell r="E495">
            <v>17000</v>
          </cell>
          <cell r="G495">
            <v>17000</v>
          </cell>
        </row>
        <row r="496">
          <cell r="C496" t="str">
            <v>NYFGby 2x4 mm²</v>
          </cell>
          <cell r="D496" t="str">
            <v>/meter</v>
          </cell>
          <cell r="E496">
            <v>26000</v>
          </cell>
          <cell r="G496">
            <v>26000</v>
          </cell>
        </row>
        <row r="497">
          <cell r="C497" t="str">
            <v>NYFGby 2x6 mm²</v>
          </cell>
          <cell r="D497" t="str">
            <v>/meter</v>
          </cell>
          <cell r="E497">
            <v>32000</v>
          </cell>
          <cell r="G497">
            <v>32000</v>
          </cell>
        </row>
        <row r="498">
          <cell r="C498" t="str">
            <v>NYFGby 2x10 mm²</v>
          </cell>
          <cell r="D498" t="str">
            <v>/meter</v>
          </cell>
          <cell r="E498">
            <v>43000</v>
          </cell>
          <cell r="G498">
            <v>43000</v>
          </cell>
        </row>
        <row r="499">
          <cell r="C499" t="str">
            <v>NYFGby 2x16 mm²</v>
          </cell>
          <cell r="D499" t="str">
            <v>/meter</v>
          </cell>
          <cell r="E499">
            <v>56000</v>
          </cell>
          <cell r="G499">
            <v>56000</v>
          </cell>
        </row>
        <row r="500">
          <cell r="C500" t="str">
            <v>NYFGby 2x25 mm²</v>
          </cell>
          <cell r="D500" t="str">
            <v>/meter</v>
          </cell>
          <cell r="E500">
            <v>80000</v>
          </cell>
          <cell r="G500">
            <v>80000</v>
          </cell>
        </row>
        <row r="501">
          <cell r="C501" t="str">
            <v>NYFGby 2x35 mm²</v>
          </cell>
          <cell r="D501" t="str">
            <v>/meter</v>
          </cell>
          <cell r="E501">
            <v>105000</v>
          </cell>
          <cell r="G501">
            <v>105000</v>
          </cell>
        </row>
        <row r="502">
          <cell r="C502" t="str">
            <v>NYFGby 2x50 mm²</v>
          </cell>
          <cell r="D502" t="str">
            <v>/meter</v>
          </cell>
          <cell r="E502">
            <v>138000</v>
          </cell>
          <cell r="G502">
            <v>138000</v>
          </cell>
        </row>
        <row r="503">
          <cell r="C503" t="str">
            <v>NYFGby 2x70 mm²</v>
          </cell>
          <cell r="D503" t="str">
            <v>/meter</v>
          </cell>
          <cell r="E503">
            <v>192000</v>
          </cell>
          <cell r="G503">
            <v>192000</v>
          </cell>
        </row>
        <row r="504">
          <cell r="C504" t="str">
            <v>NYFGby 2x95 mm²</v>
          </cell>
          <cell r="D504" t="str">
            <v>/meter</v>
          </cell>
          <cell r="E504">
            <v>260000</v>
          </cell>
          <cell r="G504">
            <v>260000</v>
          </cell>
        </row>
        <row r="505">
          <cell r="C505" t="str">
            <v>NYFGby 2x120 mm²</v>
          </cell>
          <cell r="D505" t="str">
            <v>/meter</v>
          </cell>
          <cell r="E505">
            <v>321000</v>
          </cell>
          <cell r="G505">
            <v>321000</v>
          </cell>
        </row>
        <row r="506">
          <cell r="C506" t="str">
            <v>NYFGby 3x1.5 mm²</v>
          </cell>
          <cell r="D506" t="str">
            <v>/meter</v>
          </cell>
          <cell r="E506">
            <v>16000</v>
          </cell>
          <cell r="G506">
            <v>16000</v>
          </cell>
        </row>
        <row r="507">
          <cell r="C507" t="str">
            <v>NYFGbY 3x2,5 mm²</v>
          </cell>
          <cell r="D507" t="str">
            <v>/meter</v>
          </cell>
          <cell r="E507">
            <v>21000</v>
          </cell>
          <cell r="F507" t="str">
            <v xml:space="preserve"> /titik</v>
          </cell>
          <cell r="G507">
            <v>260640</v>
          </cell>
        </row>
        <row r="514">
          <cell r="C514" t="str">
            <v>NYFGbY 3x4 mm²</v>
          </cell>
          <cell r="D514" t="str">
            <v>/meter</v>
          </cell>
          <cell r="E514">
            <v>32000</v>
          </cell>
          <cell r="F514" t="str">
            <v xml:space="preserve"> /titik</v>
          </cell>
          <cell r="G514">
            <v>384280</v>
          </cell>
        </row>
        <row r="515">
          <cell r="E515" t="e">
            <v>#REF!</v>
          </cell>
        </row>
        <row r="521">
          <cell r="C521" t="str">
            <v>NYFGbY 3x6 mm²</v>
          </cell>
          <cell r="D521" t="str">
            <v>/meter</v>
          </cell>
          <cell r="E521">
            <v>39000</v>
          </cell>
          <cell r="F521" t="str">
            <v xml:space="preserve"> /titik</v>
          </cell>
          <cell r="G521">
            <v>454560</v>
          </cell>
        </row>
        <row r="522">
          <cell r="E522" t="e">
            <v>#REF!</v>
          </cell>
        </row>
        <row r="528">
          <cell r="C528" t="str">
            <v>NYFGbY 3x10 mm²</v>
          </cell>
          <cell r="D528" t="str">
            <v>/meter</v>
          </cell>
          <cell r="E528">
            <v>55000</v>
          </cell>
          <cell r="G528">
            <v>55000</v>
          </cell>
        </row>
        <row r="529">
          <cell r="C529" t="str">
            <v>NYFGby 3x16 mm²</v>
          </cell>
          <cell r="D529" t="str">
            <v>/meter</v>
          </cell>
          <cell r="E529">
            <v>72000</v>
          </cell>
          <cell r="G529">
            <v>72000</v>
          </cell>
        </row>
        <row r="530">
          <cell r="C530" t="str">
            <v>NYFGby 3x25 mm²</v>
          </cell>
          <cell r="D530" t="str">
            <v>/meter</v>
          </cell>
          <cell r="E530">
            <v>108000</v>
          </cell>
          <cell r="G530">
            <v>108000</v>
          </cell>
        </row>
        <row r="531">
          <cell r="C531" t="str">
            <v>NYFGby 3x35 mm²</v>
          </cell>
          <cell r="D531" t="str">
            <v>/meter</v>
          </cell>
          <cell r="E531">
            <v>142000</v>
          </cell>
          <cell r="G531">
            <v>142000</v>
          </cell>
        </row>
        <row r="532">
          <cell r="C532" t="str">
            <v>NYFGby 3x50 mm²</v>
          </cell>
          <cell r="D532" t="str">
            <v>/meter</v>
          </cell>
          <cell r="E532">
            <v>182000</v>
          </cell>
          <cell r="G532">
            <v>182000</v>
          </cell>
        </row>
        <row r="533">
          <cell r="C533" t="str">
            <v>NYFGby 3x70 mm²</v>
          </cell>
          <cell r="D533" t="str">
            <v>/meter</v>
          </cell>
          <cell r="E533">
            <v>255000</v>
          </cell>
          <cell r="G533">
            <v>255000</v>
          </cell>
        </row>
        <row r="534">
          <cell r="C534" t="str">
            <v>NYFGby 3x95 mm²</v>
          </cell>
          <cell r="D534" t="str">
            <v>/meter</v>
          </cell>
          <cell r="E534">
            <v>348000</v>
          </cell>
          <cell r="G534">
            <v>348000</v>
          </cell>
        </row>
        <row r="535">
          <cell r="C535" t="str">
            <v>NYFGby 3x120 mm²</v>
          </cell>
          <cell r="D535" t="str">
            <v>/meter</v>
          </cell>
          <cell r="E535">
            <v>433000</v>
          </cell>
          <cell r="G535">
            <v>433000</v>
          </cell>
        </row>
        <row r="536">
          <cell r="C536" t="str">
            <v>NYFGby 3x150 mm²</v>
          </cell>
          <cell r="D536" t="str">
            <v>/meter</v>
          </cell>
          <cell r="E536">
            <v>530000</v>
          </cell>
          <cell r="G536">
            <v>530000</v>
          </cell>
        </row>
        <row r="537">
          <cell r="C537" t="str">
            <v>NYFGby 3x185 mm²</v>
          </cell>
          <cell r="D537" t="str">
            <v>/meter</v>
          </cell>
          <cell r="E537">
            <v>658000</v>
          </cell>
          <cell r="G537">
            <v>658000</v>
          </cell>
        </row>
        <row r="538">
          <cell r="C538" t="str">
            <v>NYFGby 3x240 mm²</v>
          </cell>
          <cell r="D538" t="str">
            <v>/meter</v>
          </cell>
          <cell r="E538">
            <v>864000</v>
          </cell>
          <cell r="G538">
            <v>864000</v>
          </cell>
        </row>
        <row r="539">
          <cell r="C539" t="str">
            <v>NYFGby 3x300 mm²</v>
          </cell>
          <cell r="D539" t="str">
            <v>/meter</v>
          </cell>
          <cell r="E539">
            <v>1074000</v>
          </cell>
          <cell r="G539">
            <v>1074000</v>
          </cell>
        </row>
        <row r="540">
          <cell r="C540" t="str">
            <v>NYFGby 4x1.5 mm²</v>
          </cell>
          <cell r="D540" t="str">
            <v>/meter</v>
          </cell>
          <cell r="E540">
            <v>19000</v>
          </cell>
          <cell r="G540">
            <v>19000</v>
          </cell>
        </row>
        <row r="541">
          <cell r="C541" t="str">
            <v>NYFGbY 4x2,5 mm²_+_Galian Tanah +/- 0,5 m</v>
          </cell>
          <cell r="D541" t="str">
            <v>/meter</v>
          </cell>
          <cell r="E541">
            <v>27000</v>
          </cell>
          <cell r="G541">
            <v>45948</v>
          </cell>
        </row>
        <row r="542">
          <cell r="E542" t="e">
            <v>#REF!</v>
          </cell>
        </row>
        <row r="548">
          <cell r="C548" t="str">
            <v>NYFGbY 4x4 mm²_+_Kabel grounding BC dia.  4mm_+_Galian Tanah +/- 0,5 m</v>
          </cell>
          <cell r="D548" t="str">
            <v>/meter</v>
          </cell>
          <cell r="E548">
            <v>37000</v>
          </cell>
          <cell r="F548" t="str">
            <v>/meter</v>
          </cell>
          <cell r="G548">
            <v>56962.8</v>
          </cell>
        </row>
        <row r="549">
          <cell r="E549" t="e">
            <v>#REF!</v>
          </cell>
        </row>
        <row r="550">
          <cell r="E550" t="e">
            <v>#REF!</v>
          </cell>
        </row>
        <row r="556">
          <cell r="C556" t="str">
            <v>NYFGbY 4x6 mm²_+_Kabel grounding BC dia.  4mm_+_Galian Tanah +/- 0,5 m</v>
          </cell>
          <cell r="D556" t="str">
            <v>/meter</v>
          </cell>
          <cell r="E556">
            <v>47000</v>
          </cell>
          <cell r="F556" t="str">
            <v>/meter</v>
          </cell>
          <cell r="G556">
            <v>65002.8</v>
          </cell>
        </row>
        <row r="557">
          <cell r="E557" t="e">
            <v>#REF!</v>
          </cell>
        </row>
        <row r="558">
          <cell r="E558" t="e">
            <v>#REF!</v>
          </cell>
        </row>
        <row r="564">
          <cell r="C564" t="str">
            <v>NYFGbY 4x10 mm²_+_Kabel grounding BC dia. 6mm_+_Galian Tanah +/- 0,5 m</v>
          </cell>
          <cell r="D564" t="str">
            <v>/meter</v>
          </cell>
          <cell r="E564">
            <v>71000</v>
          </cell>
          <cell r="F564" t="str">
            <v>/meter</v>
          </cell>
          <cell r="G564">
            <v>85384.200000000012</v>
          </cell>
        </row>
        <row r="565">
          <cell r="E565" t="e">
            <v>#REF!</v>
          </cell>
        </row>
        <row r="566">
          <cell r="E566" t="e">
            <v>#REF!</v>
          </cell>
        </row>
        <row r="572">
          <cell r="C572" t="str">
            <v>NYFGbY 4x16 mm²_+_Kabel grounding BC dia. 10mm_+_Galian Tanah +/- 0,5 m</v>
          </cell>
          <cell r="D572" t="str">
            <v>/meter</v>
          </cell>
          <cell r="E572">
            <v>92000</v>
          </cell>
          <cell r="F572" t="str">
            <v>/meter</v>
          </cell>
          <cell r="G572">
            <v>179251.20000000001</v>
          </cell>
        </row>
        <row r="573">
          <cell r="E573" t="e">
            <v>#REF!</v>
          </cell>
        </row>
        <row r="574">
          <cell r="E574" t="e">
            <v>#REF!</v>
          </cell>
        </row>
        <row r="580">
          <cell r="C580" t="str">
            <v>NYFGbY 4x25 mm²_+_Kabel grounding BC dia. 16mm_+_Galian Tanah +/- 0,5 m</v>
          </cell>
          <cell r="D580" t="str">
            <v>/meter</v>
          </cell>
          <cell r="E580">
            <v>138000</v>
          </cell>
          <cell r="F580" t="str">
            <v>/meter</v>
          </cell>
          <cell r="G580">
            <v>261661.2</v>
          </cell>
        </row>
        <row r="581">
          <cell r="E581" t="e">
            <v>#REF!</v>
          </cell>
        </row>
        <row r="582">
          <cell r="E582" t="e">
            <v>#REF!</v>
          </cell>
        </row>
        <row r="588">
          <cell r="C588" t="str">
            <v>NYFGbY 4x35 mm²_+_Kabel grounding BC dia. 25mm_+_Galian Tanah +/- 0,5 m</v>
          </cell>
          <cell r="D588" t="str">
            <v>/meter</v>
          </cell>
          <cell r="E588">
            <v>182000</v>
          </cell>
          <cell r="F588" t="str">
            <v>/meter</v>
          </cell>
          <cell r="G588">
            <v>341820</v>
          </cell>
        </row>
        <row r="589">
          <cell r="E589" t="e">
            <v>#REF!</v>
          </cell>
        </row>
        <row r="590">
          <cell r="E590" t="e">
            <v>#REF!</v>
          </cell>
        </row>
        <row r="596">
          <cell r="C596" t="str">
            <v>NYFGbY 4x50 mm²_+_Kabel grounding BC dia. 25mm_+_Galian Tanah +/- 0,5 m</v>
          </cell>
          <cell r="D596" t="str">
            <v>/meter</v>
          </cell>
          <cell r="E596">
            <v>238000</v>
          </cell>
          <cell r="F596" t="str">
            <v>/meter</v>
          </cell>
          <cell r="G596">
            <v>431868</v>
          </cell>
        </row>
        <row r="597">
          <cell r="E597" t="e">
            <v>#REF!</v>
          </cell>
        </row>
        <row r="598">
          <cell r="E598" t="e">
            <v>#REF!</v>
          </cell>
        </row>
        <row r="604">
          <cell r="C604" t="str">
            <v>NYFGbY 4x70 mm²_+_Kabel grounding BC dia. 35mm_+_Galian Tanah +/- 0,5 m</v>
          </cell>
          <cell r="D604" t="str">
            <v>/meter</v>
          </cell>
          <cell r="E604">
            <v>332000</v>
          </cell>
          <cell r="F604" t="str">
            <v>/meter</v>
          </cell>
          <cell r="G604">
            <v>595803.6</v>
          </cell>
        </row>
        <row r="605">
          <cell r="E605" t="e">
            <v>#REF!</v>
          </cell>
        </row>
        <row r="606">
          <cell r="E606" t="e">
            <v>#REF!</v>
          </cell>
        </row>
        <row r="612">
          <cell r="C612" t="str">
            <v>NYFGbY 4x95 mm²_+_Kabel grounding BC dia. 50mm_+_Galian Tanah +/- 0,5 m</v>
          </cell>
          <cell r="D612" t="str">
            <v>/meter</v>
          </cell>
          <cell r="E612">
            <v>454000</v>
          </cell>
          <cell r="F612" t="str">
            <v>/meter</v>
          </cell>
          <cell r="G612">
            <v>802029.60000000009</v>
          </cell>
        </row>
        <row r="613">
          <cell r="E613" t="e">
            <v>#REF!</v>
          </cell>
        </row>
        <row r="614">
          <cell r="E614" t="e">
            <v>#REF!</v>
          </cell>
        </row>
        <row r="620">
          <cell r="C620" t="str">
            <v>NYFGbY 4x120 mm²_+_Kabel grounding BC dia. 70mm _+_Galian Tanah +/- 0,5 m</v>
          </cell>
          <cell r="D620" t="str">
            <v>/meter</v>
          </cell>
          <cell r="E620">
            <v>565000</v>
          </cell>
          <cell r="F620" t="str">
            <v>/meter</v>
          </cell>
          <cell r="G620">
            <v>1004476.8</v>
          </cell>
        </row>
        <row r="621">
          <cell r="E621" t="e">
            <v>#REF!</v>
          </cell>
        </row>
        <row r="622">
          <cell r="E622" t="e">
            <v>#REF!</v>
          </cell>
        </row>
        <row r="628">
          <cell r="C628" t="str">
            <v>NYFGbY 4x150 mm²_+_Kabel grounding BC dia. 95mm _+_Galian Tanah +/- 0,5 m</v>
          </cell>
          <cell r="D628" t="str">
            <v>/meter</v>
          </cell>
          <cell r="E628">
            <v>695000</v>
          </cell>
          <cell r="F628" t="str">
            <v>/meter</v>
          </cell>
          <cell r="G628">
            <v>1260390</v>
          </cell>
        </row>
        <row r="629">
          <cell r="E629" t="e">
            <v>#REF!</v>
          </cell>
        </row>
        <row r="630">
          <cell r="E630" t="e">
            <v>#REF!</v>
          </cell>
        </row>
        <row r="636">
          <cell r="C636" t="str">
            <v>NYFGbY 4x185 mm²_+_Kabel grounding BC dia. 95mm _+_Galian Tanah +/- 0,5 m</v>
          </cell>
          <cell r="D636" t="str">
            <v>/meter</v>
          </cell>
          <cell r="E636">
            <v>861000</v>
          </cell>
          <cell r="F636" t="str">
            <v>/meter</v>
          </cell>
          <cell r="G636">
            <v>1527318</v>
          </cell>
        </row>
        <row r="637">
          <cell r="E637" t="e">
            <v>#REF!</v>
          </cell>
        </row>
        <row r="638">
          <cell r="E638" t="e">
            <v>#REF!</v>
          </cell>
        </row>
        <row r="644">
          <cell r="C644" t="str">
            <v>NYFGbY 4x240 mm²_+_Kabel grounding BC dia. 120mm_+_Galian Tanah +/- 0,5 m</v>
          </cell>
          <cell r="D644" t="str">
            <v>/meter</v>
          </cell>
          <cell r="E644">
            <v>1123000</v>
          </cell>
          <cell r="F644" t="str">
            <v>/meter</v>
          </cell>
          <cell r="G644">
            <v>1971849.6</v>
          </cell>
        </row>
        <row r="645">
          <cell r="E645" t="e">
            <v>#REF!</v>
          </cell>
        </row>
        <row r="646">
          <cell r="E646" t="e">
            <v>#REF!</v>
          </cell>
        </row>
        <row r="652">
          <cell r="C652" t="str">
            <v>NYFGbY 4x300 mm²_+_Kabel grounding BC dia. 150 mm_+_Galian Tanah +/- 0,5 m</v>
          </cell>
          <cell r="D652" t="str">
            <v>/meter</v>
          </cell>
          <cell r="E652">
            <v>1400000</v>
          </cell>
          <cell r="F652" t="str">
            <v>/meter</v>
          </cell>
          <cell r="G652">
            <v>2513424</v>
          </cell>
        </row>
        <row r="660">
          <cell r="C660" t="str">
            <v>Galian Tanah +/- 0,5 m</v>
          </cell>
          <cell r="D660" t="str">
            <v xml:space="preserve"> /meter</v>
          </cell>
          <cell r="G660">
            <v>10000</v>
          </cell>
        </row>
        <row r="661">
          <cell r="C661" t="str">
            <v>Galian Tanah +/- 1 m</v>
          </cell>
          <cell r="D661" t="str">
            <v xml:space="preserve"> /meter</v>
          </cell>
          <cell r="G661">
            <v>30000</v>
          </cell>
        </row>
        <row r="662">
          <cell r="C662" t="str">
            <v>Galian Tanah +/- 1,5 m</v>
          </cell>
          <cell r="D662" t="str">
            <v xml:space="preserve"> /meter</v>
          </cell>
          <cell r="G662">
            <v>50000</v>
          </cell>
        </row>
        <row r="663">
          <cell r="C663" t="str">
            <v xml:space="preserve">N2XSEFGbY 3 x 70 mm² </v>
          </cell>
          <cell r="D663" t="str">
            <v>/meter</v>
          </cell>
          <cell r="E663">
            <v>600000</v>
          </cell>
          <cell r="G663">
            <v>600000</v>
          </cell>
        </row>
        <row r="664">
          <cell r="C664" t="str">
            <v xml:space="preserve">N2XSEFGbY 3 x 95 mm² </v>
          </cell>
          <cell r="D664" t="str">
            <v>/meter</v>
          </cell>
          <cell r="E664">
            <v>850000</v>
          </cell>
          <cell r="G664">
            <v>850000</v>
          </cell>
        </row>
        <row r="665">
          <cell r="C665" t="str">
            <v>FRC 2x(1cx1,5 mm²)</v>
          </cell>
          <cell r="D665" t="str">
            <v>/meter</v>
          </cell>
          <cell r="E665">
            <v>64000</v>
          </cell>
          <cell r="F665" t="str">
            <v>/meter</v>
          </cell>
          <cell r="G665">
            <v>120044.05714285714</v>
          </cell>
        </row>
        <row r="676">
          <cell r="C676" t="str">
            <v>FRC 3x(1cx2,5 mm²)</v>
          </cell>
          <cell r="D676" t="str">
            <v>/meter</v>
          </cell>
          <cell r="E676">
            <v>128000</v>
          </cell>
          <cell r="F676" t="str">
            <v xml:space="preserve"> /ttk</v>
          </cell>
          <cell r="G676">
            <v>490220.05714285711</v>
          </cell>
        </row>
        <row r="687">
          <cell r="C687" t="str">
            <v>FRC 4x(1cx4 mm²)</v>
          </cell>
          <cell r="D687" t="str">
            <v>/meter</v>
          </cell>
          <cell r="E687">
            <v>250000</v>
          </cell>
          <cell r="F687" t="str">
            <v>/meter</v>
          </cell>
          <cell r="G687">
            <v>500840</v>
          </cell>
        </row>
        <row r="688">
          <cell r="C688" t="str">
            <v>FRC 4x(1cx4 mm²)+Kabel grounding BC dia. 6mm</v>
          </cell>
          <cell r="G688">
            <v>500840</v>
          </cell>
        </row>
        <row r="694">
          <cell r="C694" t="str">
            <v>FRC 4x(1cx6 mm²)</v>
          </cell>
          <cell r="D694" t="str">
            <v>/meter</v>
          </cell>
          <cell r="E694">
            <v>330000</v>
          </cell>
          <cell r="F694" t="str">
            <v>/meter</v>
          </cell>
          <cell r="G694">
            <v>654632</v>
          </cell>
        </row>
        <row r="695">
          <cell r="C695" t="str">
            <v>FRC 4x(1cx6 mm²)+Kabel grounding BC dia. 6mm</v>
          </cell>
          <cell r="G695">
            <v>654632</v>
          </cell>
        </row>
        <row r="701">
          <cell r="C701" t="str">
            <v>FRC 4x(1cx10 mm²)</v>
          </cell>
          <cell r="D701" t="str">
            <v>/meter</v>
          </cell>
          <cell r="E701">
            <v>432000</v>
          </cell>
          <cell r="F701" t="str">
            <v>/meter</v>
          </cell>
          <cell r="G701">
            <v>849680</v>
          </cell>
        </row>
        <row r="702">
          <cell r="C702" t="str">
            <v>FRC 4x(1cx10 mm²)+Kabel grounding BC dia. 6mm</v>
          </cell>
          <cell r="G702">
            <v>849680</v>
          </cell>
        </row>
        <row r="707">
          <cell r="C707" t="str">
            <v>FRC 4x(1cx16 mm²</v>
          </cell>
          <cell r="D707" t="str">
            <v>/meter</v>
          </cell>
          <cell r="E707">
            <v>65000</v>
          </cell>
          <cell r="F707" t="str">
            <v>/meter</v>
          </cell>
          <cell r="G707">
            <v>148520</v>
          </cell>
        </row>
        <row r="708">
          <cell r="C708" t="str">
            <v>FRC 4x(1cx16 mm²+Kabel grounding BC dia. 10mm</v>
          </cell>
          <cell r="G708">
            <v>148520</v>
          </cell>
        </row>
        <row r="713">
          <cell r="C713" t="str">
            <v>FRC 4x(1cx70 mm²)</v>
          </cell>
          <cell r="D713" t="str">
            <v>/meter</v>
          </cell>
          <cell r="E713">
            <v>252000</v>
          </cell>
          <cell r="F713" t="str">
            <v>/meter</v>
          </cell>
          <cell r="G713">
            <v>523404.80000000005</v>
          </cell>
        </row>
        <row r="714">
          <cell r="C714" t="str">
            <v>FRC 4x(1cx70 mm²)+Kabel grounding BC dia. 35mm</v>
          </cell>
          <cell r="G714">
            <v>523404.80000000005</v>
          </cell>
        </row>
        <row r="720">
          <cell r="C720" t="str">
            <v>FRC 4x(1cx300 mm²)</v>
          </cell>
          <cell r="D720" t="str">
            <v>/meter</v>
          </cell>
          <cell r="E720">
            <v>1038000</v>
          </cell>
          <cell r="F720" t="str">
            <v>/meter</v>
          </cell>
          <cell r="G720">
            <v>2134051.2000000002</v>
          </cell>
        </row>
        <row r="721">
          <cell r="C721" t="str">
            <v>FRC 4x(1cx300 mm²)+Kabel grounding BC dia. 150 mm</v>
          </cell>
          <cell r="G721">
            <v>2134051.2000000002</v>
          </cell>
        </row>
        <row r="727">
          <cell r="C727" t="str">
            <v>FRC 4x(1cx120 mm²)</v>
          </cell>
          <cell r="D727" t="str">
            <v>/meter</v>
          </cell>
          <cell r="E727">
            <v>415200</v>
          </cell>
          <cell r="F727" t="str">
            <v>/meter</v>
          </cell>
          <cell r="G727">
            <v>854060.48</v>
          </cell>
        </row>
        <row r="728">
          <cell r="C728" t="str">
            <v xml:space="preserve">FRC 4x(1cx120 mm²)+Kabel grounding BC dia. 70mm </v>
          </cell>
          <cell r="G728">
            <v>854060.48</v>
          </cell>
        </row>
        <row r="737">
          <cell r="C737" t="str">
            <v>N2XSEBY 3x185 mm²</v>
          </cell>
          <cell r="D737" t="str">
            <v>/meter</v>
          </cell>
          <cell r="E737">
            <v>1209300</v>
          </cell>
          <cell r="F737" t="str">
            <v>/meter</v>
          </cell>
          <cell r="G737">
            <v>1209300</v>
          </cell>
        </row>
        <row r="738">
          <cell r="C738" t="str">
            <v>N2XSEBY 3x120 mm²</v>
          </cell>
          <cell r="D738" t="str">
            <v>/meter</v>
          </cell>
          <cell r="E738">
            <v>1000000</v>
          </cell>
          <cell r="F738" t="str">
            <v>/meter</v>
          </cell>
          <cell r="G738">
            <v>1000000</v>
          </cell>
        </row>
        <row r="739">
          <cell r="C739" t="str">
            <v>N2XSY 4x(1cx25 mm²)_+_Kabel grounding BC dia. 16mm</v>
          </cell>
          <cell r="D739" t="str">
            <v>/meter</v>
          </cell>
          <cell r="E739">
            <v>74000</v>
          </cell>
          <cell r="F739" t="str">
            <v>/meter</v>
          </cell>
          <cell r="G739">
            <v>265074.60000000003</v>
          </cell>
        </row>
        <row r="740">
          <cell r="E740" t="e">
            <v>#REF!</v>
          </cell>
        </row>
        <row r="746">
          <cell r="C746" t="str">
            <v>N2XSY 4x(1cx35 mm²)_+_Kabel grounding BC dia. 25mm</v>
          </cell>
          <cell r="D746" t="str">
            <v>/meter</v>
          </cell>
          <cell r="E746">
            <v>87000</v>
          </cell>
          <cell r="F746" t="str">
            <v>/meter</v>
          </cell>
          <cell r="G746">
            <v>311430</v>
          </cell>
        </row>
        <row r="747">
          <cell r="E747" t="e">
            <v>#REF!</v>
          </cell>
        </row>
        <row r="753">
          <cell r="C753" t="str">
            <v>N2XSY 4x(1cx50 mm²)_+_Kabel grounding BC dia. 25mm</v>
          </cell>
          <cell r="D753" t="str">
            <v>/meter</v>
          </cell>
          <cell r="E753">
            <v>103000</v>
          </cell>
          <cell r="F753" t="str">
            <v>/meter</v>
          </cell>
          <cell r="G753">
            <v>362694</v>
          </cell>
        </row>
        <row r="754">
          <cell r="E754" t="e">
            <v>#REF!</v>
          </cell>
        </row>
        <row r="760">
          <cell r="C760" t="str">
            <v>N2XSY 4x(1cx70 mm²)_+_Kabel grounding BC dia. 35mm</v>
          </cell>
          <cell r="D760" t="str">
            <v>/meter</v>
          </cell>
          <cell r="E760">
            <v>127000</v>
          </cell>
          <cell r="F760" t="str">
            <v>/meter</v>
          </cell>
          <cell r="G760">
            <v>445981.80000000005</v>
          </cell>
        </row>
        <row r="761">
          <cell r="E761" t="e">
            <v>#REF!</v>
          </cell>
        </row>
        <row r="767">
          <cell r="C767" t="str">
            <v>N2XSY 4x(1cx95 mm²)_+_Kabel grounding BC dia. 50mm</v>
          </cell>
          <cell r="D767" t="str">
            <v>/meter</v>
          </cell>
          <cell r="E767">
            <v>161000</v>
          </cell>
          <cell r="F767" t="str">
            <v>/meter</v>
          </cell>
          <cell r="G767">
            <v>559942.80000000005</v>
          </cell>
        </row>
        <row r="768">
          <cell r="E768" t="e">
            <v>#REF!</v>
          </cell>
        </row>
        <row r="774">
          <cell r="C774" t="str">
            <v xml:space="preserve">N2XSY 4x(1cx120 mm²)_+_Kabel grounding BC dia. 70mm </v>
          </cell>
          <cell r="D774" t="str">
            <v>/meter</v>
          </cell>
          <cell r="E774">
            <v>193000</v>
          </cell>
          <cell r="F774" t="str">
            <v>/meter</v>
          </cell>
          <cell r="G774">
            <v>674450.4</v>
          </cell>
        </row>
        <row r="775">
          <cell r="E775" t="e">
            <v>#REF!</v>
          </cell>
        </row>
        <row r="781">
          <cell r="C781" t="str">
            <v xml:space="preserve">N2XSY 4x(1cx150 mm²)_+_Kabel grounding BC dia. 95mm </v>
          </cell>
          <cell r="D781" t="str">
            <v>/meter</v>
          </cell>
          <cell r="E781">
            <v>233000</v>
          </cell>
          <cell r="F781" t="str">
            <v>/meter</v>
          </cell>
          <cell r="G781">
            <v>826047</v>
          </cell>
        </row>
        <row r="782">
          <cell r="E782" t="e">
            <v>#REF!</v>
          </cell>
        </row>
        <row r="788">
          <cell r="C788" t="str">
            <v>N2XSY 4x(1cx185 mm²)_+_Kabel grounding BC dia. 120mm</v>
          </cell>
          <cell r="D788" t="str">
            <v>/meter</v>
          </cell>
          <cell r="E788">
            <v>281000</v>
          </cell>
          <cell r="F788" t="str">
            <v>/meter</v>
          </cell>
          <cell r="G788">
            <v>991456.8</v>
          </cell>
        </row>
        <row r="789">
          <cell r="E789" t="e">
            <v>#REF!</v>
          </cell>
        </row>
        <row r="795">
          <cell r="C795" t="str">
            <v>N2XSY 4x(1cx240 mm²)_+_Kabel grounding BC dia. 120mm</v>
          </cell>
          <cell r="D795" t="str">
            <v>/meter</v>
          </cell>
          <cell r="E795">
            <v>352000</v>
          </cell>
          <cell r="F795" t="str">
            <v>/meter</v>
          </cell>
          <cell r="G795">
            <v>1218940.8</v>
          </cell>
        </row>
        <row r="796">
          <cell r="E796" t="e">
            <v>#REF!</v>
          </cell>
        </row>
        <row r="802">
          <cell r="C802" t="str">
            <v>N2XSY 4x(1cx300 mm²)_+_Kabel grounding BC dia. 150 mm</v>
          </cell>
          <cell r="D802" t="str">
            <v>/meter</v>
          </cell>
          <cell r="E802">
            <v>419000</v>
          </cell>
          <cell r="F802" t="str">
            <v>/meter</v>
          </cell>
          <cell r="G802">
            <v>1481688</v>
          </cell>
        </row>
        <row r="803">
          <cell r="E803" t="e">
            <v>#REF!</v>
          </cell>
        </row>
        <row r="809">
          <cell r="C809" t="str">
            <v xml:space="preserve">N2XSY 4x(1cx400 mm²)_+_Kabel grounding BC dia. 240 mm </v>
          </cell>
          <cell r="D809" t="str">
            <v>/meter</v>
          </cell>
          <cell r="E809">
            <v>543000</v>
          </cell>
          <cell r="F809" t="str">
            <v>/meter</v>
          </cell>
          <cell r="G809">
            <v>1952952</v>
          </cell>
        </row>
        <row r="810">
          <cell r="E810" t="e">
            <v>#REF!</v>
          </cell>
        </row>
        <row r="816">
          <cell r="C816" t="str">
            <v xml:space="preserve">N2XSY 4x(1cx500 mm²)_+_Kabel grounding BC dia. 240 mm </v>
          </cell>
          <cell r="D816" t="str">
            <v>/meter</v>
          </cell>
          <cell r="E816">
            <v>689000</v>
          </cell>
          <cell r="F816" t="str">
            <v>/meter</v>
          </cell>
          <cell r="G816">
            <v>2420736</v>
          </cell>
        </row>
        <row r="817">
          <cell r="E817" t="e">
            <v>#REF!</v>
          </cell>
        </row>
        <row r="823">
          <cell r="C823" t="str">
            <v xml:space="preserve">NA2XSEBY 3x120 mm²)_+_Kabel grounding BC dia. 240 mm </v>
          </cell>
          <cell r="D823" t="str">
            <v>/meter</v>
          </cell>
          <cell r="E823">
            <v>512000</v>
          </cell>
          <cell r="F823" t="str">
            <v>/meter</v>
          </cell>
          <cell r="G823">
            <v>1638400</v>
          </cell>
        </row>
        <row r="824">
          <cell r="C824" t="str">
            <v xml:space="preserve">NA2XSEBY 3x95 mm²)_+_Kabel grounding BC dia. 240 mm </v>
          </cell>
          <cell r="D824" t="str">
            <v>/meter</v>
          </cell>
          <cell r="E824">
            <v>187500</v>
          </cell>
          <cell r="F824" t="str">
            <v>/meter</v>
          </cell>
          <cell r="G824">
            <v>600000</v>
          </cell>
        </row>
        <row r="827">
          <cell r="C827" t="str">
            <v>Recessed mounted louver prismatic TL5 1x36 Watt</v>
          </cell>
          <cell r="D827" t="str">
            <v>/buah</v>
          </cell>
          <cell r="E827">
            <v>450000</v>
          </cell>
          <cell r="F827" t="str">
            <v>/buah</v>
          </cell>
          <cell r="G827">
            <v>243000</v>
          </cell>
        </row>
        <row r="833">
          <cell r="C833" t="str">
            <v>Recessed mounted louver prismatic TL5 2x36 Watt + UV</v>
          </cell>
          <cell r="D833" t="str">
            <v>/buah</v>
          </cell>
          <cell r="E833">
            <v>500000</v>
          </cell>
          <cell r="G833">
            <v>500000</v>
          </cell>
        </row>
        <row r="834">
          <cell r="C834" t="str">
            <v>Recessed mounted louver prismatic TL5 2x36 Watt</v>
          </cell>
          <cell r="D834" t="str">
            <v>/buah</v>
          </cell>
          <cell r="E834">
            <v>500000</v>
          </cell>
          <cell r="G834">
            <v>500000</v>
          </cell>
        </row>
        <row r="835">
          <cell r="C835" t="str">
            <v>RMO TL5 1x18 Watt</v>
          </cell>
          <cell r="D835" t="str">
            <v>/buah</v>
          </cell>
          <cell r="E835">
            <v>250000</v>
          </cell>
          <cell r="G835">
            <v>250000</v>
          </cell>
        </row>
        <row r="836">
          <cell r="C836" t="str">
            <v>Surface Mounted Baret Lamp 20 Watt</v>
          </cell>
          <cell r="D836" t="str">
            <v>/buah</v>
          </cell>
          <cell r="E836">
            <v>250000</v>
          </cell>
          <cell r="G836">
            <v>250000</v>
          </cell>
        </row>
        <row r="837">
          <cell r="C837" t="str">
            <v>Recessed mounted down ligth PLC 2x13 Watt</v>
          </cell>
          <cell r="D837" t="str">
            <v>/buah</v>
          </cell>
          <cell r="E837">
            <v>250000</v>
          </cell>
          <cell r="G837">
            <v>250000</v>
          </cell>
        </row>
        <row r="838">
          <cell r="C838" t="str">
            <v>Recessed mounted down ligth PLC 1x18 Watt</v>
          </cell>
          <cell r="D838" t="str">
            <v>/buah</v>
          </cell>
          <cell r="E838">
            <v>250000</v>
          </cell>
          <cell r="G838">
            <v>250000</v>
          </cell>
        </row>
        <row r="839">
          <cell r="C839" t="str">
            <v>Recessed mounted down ligth PLC 1x26 Watt</v>
          </cell>
          <cell r="D839" t="str">
            <v>/buah</v>
          </cell>
          <cell r="E839">
            <v>250000</v>
          </cell>
          <cell r="G839">
            <v>250000</v>
          </cell>
        </row>
        <row r="840">
          <cell r="C840" t="str">
            <v>Industries Lamp HDK 250-1000 Watt</v>
          </cell>
          <cell r="D840" t="str">
            <v>/buah</v>
          </cell>
          <cell r="E840">
            <v>800000</v>
          </cell>
          <cell r="G840">
            <v>800000</v>
          </cell>
        </row>
        <row r="841">
          <cell r="C841" t="str">
            <v>Surface mounted louver prismatic TZ 1X36 Watt/54</v>
          </cell>
          <cell r="D841" t="str">
            <v>/buah</v>
          </cell>
          <cell r="E841">
            <v>550000</v>
          </cell>
          <cell r="G841">
            <v>550000</v>
          </cell>
        </row>
        <row r="842">
          <cell r="C842" t="str">
            <v>Surface mounted louver pismatic TL 1X36 Watt/84</v>
          </cell>
          <cell r="D842" t="str">
            <v>/buah</v>
          </cell>
          <cell r="E842">
            <v>500000</v>
          </cell>
          <cell r="G842">
            <v>500000</v>
          </cell>
        </row>
        <row r="843">
          <cell r="C843" t="str">
            <v>Surface mounted TL5 1x18 Watt84</v>
          </cell>
          <cell r="D843" t="str">
            <v>/buah</v>
          </cell>
          <cell r="E843">
            <v>550000</v>
          </cell>
          <cell r="G843">
            <v>550000</v>
          </cell>
        </row>
        <row r="844">
          <cell r="C844" t="str">
            <v>Surface mounted TZ 1X18 Watt/84</v>
          </cell>
          <cell r="D844" t="str">
            <v>/buah</v>
          </cell>
          <cell r="E844">
            <v>500000</v>
          </cell>
          <cell r="G844">
            <v>500000</v>
          </cell>
        </row>
        <row r="845">
          <cell r="C845" t="str">
            <v>TKO TL 1x14 Watt</v>
          </cell>
          <cell r="D845" t="str">
            <v>/buah</v>
          </cell>
          <cell r="E845">
            <v>65000</v>
          </cell>
          <cell r="G845">
            <v>65000</v>
          </cell>
        </row>
        <row r="846">
          <cell r="C846" t="str">
            <v>Emergency Lamp TL 1x10 Watt</v>
          </cell>
          <cell r="D846" t="str">
            <v>/buah</v>
          </cell>
          <cell r="E846">
            <v>600000</v>
          </cell>
          <cell r="G846">
            <v>600000</v>
          </cell>
        </row>
        <row r="847">
          <cell r="C847" t="str">
            <v>Exit Lamp 10 Watt</v>
          </cell>
          <cell r="D847" t="str">
            <v>/buah</v>
          </cell>
          <cell r="E847">
            <v>600000</v>
          </cell>
          <cell r="G847">
            <v>600000</v>
          </cell>
        </row>
        <row r="848">
          <cell r="C848" t="str">
            <v>Lampu TL5 1 x 36 Watt</v>
          </cell>
          <cell r="D848" t="str">
            <v>/buah</v>
          </cell>
          <cell r="E848">
            <v>20000</v>
          </cell>
          <cell r="G848">
            <v>20000</v>
          </cell>
        </row>
        <row r="849">
          <cell r="C849" t="str">
            <v>Lampu TL5 1 x 28 Watt</v>
          </cell>
          <cell r="D849" t="str">
            <v>/buah</v>
          </cell>
          <cell r="E849">
            <v>16000</v>
          </cell>
          <cell r="G849">
            <v>16000</v>
          </cell>
        </row>
        <row r="850">
          <cell r="C850" t="str">
            <v>Lampu TL5 1 x 18 Watt</v>
          </cell>
          <cell r="D850" t="str">
            <v>/buah</v>
          </cell>
          <cell r="E850">
            <v>16000</v>
          </cell>
          <cell r="G850">
            <v>16000</v>
          </cell>
        </row>
        <row r="851">
          <cell r="C851" t="str">
            <v>Lampu PLC 1x13 Watt</v>
          </cell>
          <cell r="D851" t="str">
            <v>/buah</v>
          </cell>
          <cell r="E851">
            <v>25000</v>
          </cell>
          <cell r="G851">
            <v>25000</v>
          </cell>
        </row>
        <row r="852">
          <cell r="C852" t="str">
            <v>Lampu PLC E 1x11 Watt</v>
          </cell>
          <cell r="D852" t="str">
            <v>/buah</v>
          </cell>
          <cell r="E852">
            <v>35000</v>
          </cell>
          <cell r="G852">
            <v>35000</v>
          </cell>
        </row>
        <row r="853">
          <cell r="C853" t="str">
            <v>Lampu PLC 1x18 Watt</v>
          </cell>
          <cell r="D853" t="str">
            <v>/buah</v>
          </cell>
          <cell r="E853">
            <v>25000</v>
          </cell>
          <cell r="G853">
            <v>25000</v>
          </cell>
        </row>
        <row r="854">
          <cell r="C854" t="str">
            <v>Lampu PLC 1x26 Watt</v>
          </cell>
          <cell r="D854" t="str">
            <v>/buah</v>
          </cell>
          <cell r="E854">
            <v>35000</v>
          </cell>
          <cell r="G854">
            <v>35000</v>
          </cell>
        </row>
        <row r="855">
          <cell r="C855" t="str">
            <v>Lampu TL5 1x14 Watt</v>
          </cell>
          <cell r="D855" t="str">
            <v>/buah</v>
          </cell>
          <cell r="E855">
            <v>11000</v>
          </cell>
          <cell r="G855">
            <v>11000</v>
          </cell>
        </row>
        <row r="856">
          <cell r="C856" t="str">
            <v>Lampu TL5 10 Watt</v>
          </cell>
          <cell r="D856" t="str">
            <v>/buah</v>
          </cell>
          <cell r="E856">
            <v>22000</v>
          </cell>
          <cell r="G856">
            <v>22000</v>
          </cell>
        </row>
        <row r="857">
          <cell r="C857" t="str">
            <v>Lampu TL Ring 20 Watt</v>
          </cell>
          <cell r="D857" t="str">
            <v>/buah</v>
          </cell>
          <cell r="E857">
            <v>35000</v>
          </cell>
          <cell r="G857">
            <v>35000</v>
          </cell>
        </row>
        <row r="858">
          <cell r="C858" t="str">
            <v>Lampu HPLN 250 W</v>
          </cell>
          <cell r="D858" t="str">
            <v>/buah</v>
          </cell>
          <cell r="E858">
            <v>130000</v>
          </cell>
          <cell r="G858">
            <v>130000</v>
          </cell>
        </row>
        <row r="859">
          <cell r="C859" t="str">
            <v>Lampu Operasi 1000 Watt</v>
          </cell>
          <cell r="D859" t="str">
            <v>/buah</v>
          </cell>
          <cell r="E859">
            <v>128000000</v>
          </cell>
          <cell r="G859">
            <v>128000000</v>
          </cell>
        </row>
        <row r="860">
          <cell r="C860" t="str">
            <v>Lampu LED T8 20 W</v>
          </cell>
          <cell r="D860" t="str">
            <v xml:space="preserve"> /buah</v>
          </cell>
          <cell r="E860">
            <v>320000</v>
          </cell>
          <cell r="G860">
            <v>320000</v>
          </cell>
        </row>
        <row r="861">
          <cell r="C861" t="str">
            <v>Lampu LED T8 20 W Batten</v>
          </cell>
          <cell r="D861" t="str">
            <v xml:space="preserve"> /buah</v>
          </cell>
          <cell r="E861">
            <v>320000</v>
          </cell>
          <cell r="G861">
            <v>320000</v>
          </cell>
        </row>
        <row r="862">
          <cell r="C862" t="str">
            <v>LED Panel 39 W</v>
          </cell>
          <cell r="D862" t="str">
            <v xml:space="preserve"> /buah</v>
          </cell>
          <cell r="E862">
            <v>500000</v>
          </cell>
          <cell r="G862">
            <v>500000</v>
          </cell>
        </row>
        <row r="863">
          <cell r="C863" t="str">
            <v>LED Strip 15 W / 5 mtr</v>
          </cell>
          <cell r="D863" t="str">
            <v xml:space="preserve"> /mtr</v>
          </cell>
          <cell r="E863">
            <v>50000</v>
          </cell>
          <cell r="G863">
            <v>50000</v>
          </cell>
        </row>
        <row r="864">
          <cell r="C864" t="str">
            <v>DL Halogen LED 5 W</v>
          </cell>
          <cell r="D864" t="str">
            <v xml:space="preserve"> /buah</v>
          </cell>
          <cell r="E864">
            <v>300000</v>
          </cell>
          <cell r="G864">
            <v>300000</v>
          </cell>
        </row>
        <row r="865">
          <cell r="C865" t="str">
            <v>DL Halogen LED 8 W</v>
          </cell>
          <cell r="D865" t="str">
            <v xml:space="preserve"> /buah</v>
          </cell>
          <cell r="E865">
            <v>400000</v>
          </cell>
          <cell r="G865">
            <v>400000</v>
          </cell>
        </row>
        <row r="866">
          <cell r="C866" t="str">
            <v>Battery kering untuk lampu</v>
          </cell>
          <cell r="D866" t="str">
            <v xml:space="preserve"> /buah</v>
          </cell>
          <cell r="E866">
            <v>85000</v>
          </cell>
          <cell r="G866">
            <v>85000</v>
          </cell>
        </row>
        <row r="867">
          <cell r="C867" t="str">
            <v>Lampu LED TL 18 Watt</v>
          </cell>
          <cell r="D867" t="str">
            <v>/buah</v>
          </cell>
          <cell r="E867">
            <v>320000</v>
          </cell>
          <cell r="G867">
            <v>320000</v>
          </cell>
        </row>
        <row r="868">
          <cell r="C868" t="str">
            <v>Lampu GMS 1 x 36 W</v>
          </cell>
          <cell r="D868" t="str">
            <v>/buah</v>
          </cell>
          <cell r="E868">
            <v>350000</v>
          </cell>
          <cell r="G868">
            <v>350000</v>
          </cell>
        </row>
        <row r="869">
          <cell r="C869" t="str">
            <v>Lampu GMS 2 x 36 W</v>
          </cell>
          <cell r="D869" t="str">
            <v>/buah</v>
          </cell>
          <cell r="E869">
            <v>400000</v>
          </cell>
          <cell r="G869">
            <v>400000</v>
          </cell>
        </row>
        <row r="870">
          <cell r="C870" t="str">
            <v>Lampu Dinding LED 10 W</v>
          </cell>
          <cell r="D870" t="str">
            <v>/buah</v>
          </cell>
          <cell r="E870">
            <v>380000</v>
          </cell>
          <cell r="G870">
            <v>380000</v>
          </cell>
        </row>
        <row r="871">
          <cell r="C871" t="str">
            <v>Batten 1 x 28 W T5</v>
          </cell>
          <cell r="D871" t="str">
            <v>/buah</v>
          </cell>
          <cell r="E871">
            <v>311200</v>
          </cell>
          <cell r="F871" t="str">
            <v>/buah</v>
          </cell>
          <cell r="G871">
            <v>199185.6</v>
          </cell>
        </row>
        <row r="878">
          <cell r="C878" t="str">
            <v>RM 2 x 20W M4 Led Tube Essential</v>
          </cell>
          <cell r="D878" t="str">
            <v>/buah</v>
          </cell>
          <cell r="E878">
            <v>1287200</v>
          </cell>
          <cell r="F878" t="str">
            <v>/buah</v>
          </cell>
          <cell r="G878">
            <v>773073.60000000009</v>
          </cell>
        </row>
        <row r="884">
          <cell r="C884" t="str">
            <v>RM 2 x 20W M4 Led Tube Essential c/w Battery</v>
          </cell>
          <cell r="D884" t="str">
            <v>/buah</v>
          </cell>
          <cell r="E884">
            <v>2895200</v>
          </cell>
          <cell r="F884" t="str">
            <v>/buah</v>
          </cell>
          <cell r="G884">
            <v>1718577.6</v>
          </cell>
        </row>
        <row r="890">
          <cell r="C890" t="str">
            <v>GMS 1 x 8W Led Tube Essential c/w Battery</v>
          </cell>
          <cell r="D890" t="str">
            <v>/buah</v>
          </cell>
          <cell r="E890">
            <v>2056000</v>
          </cell>
          <cell r="F890" t="str">
            <v>/buah</v>
          </cell>
          <cell r="G890">
            <v>1225128</v>
          </cell>
        </row>
        <row r="896">
          <cell r="C896" t="str">
            <v>TKO 2 x 20W Led Tube Essential</v>
          </cell>
          <cell r="D896" t="str">
            <v>/buah</v>
          </cell>
          <cell r="E896">
            <v>894400</v>
          </cell>
          <cell r="F896" t="str">
            <v>/buah</v>
          </cell>
          <cell r="G896">
            <v>542107.20000000007</v>
          </cell>
        </row>
        <row r="902">
          <cell r="C902" t="str">
            <v>EXIT Lamp TL 1 x 8W slim (2sd)</v>
          </cell>
          <cell r="D902" t="str">
            <v>/buah</v>
          </cell>
          <cell r="E902">
            <v>1304800</v>
          </cell>
          <cell r="F902" t="str">
            <v>/buah</v>
          </cell>
          <cell r="G902">
            <v>783422.4</v>
          </cell>
        </row>
        <row r="908">
          <cell r="C908" t="str">
            <v>DL T-101 RD 175 E27 PAR 30/20W</v>
          </cell>
          <cell r="D908" t="str">
            <v>/buah</v>
          </cell>
          <cell r="E908">
            <v>850400</v>
          </cell>
          <cell r="F908" t="str">
            <v>/buah</v>
          </cell>
          <cell r="G908">
            <v>516235.2</v>
          </cell>
        </row>
        <row r="914">
          <cell r="C914" t="str">
            <v>DL T-101 RD 150 E27 LED Bulb 9W</v>
          </cell>
          <cell r="D914" t="str">
            <v>/buah</v>
          </cell>
          <cell r="E914">
            <v>220800</v>
          </cell>
          <cell r="F914" t="str">
            <v>/buah</v>
          </cell>
          <cell r="G914">
            <v>146030.39999999999</v>
          </cell>
        </row>
        <row r="920">
          <cell r="C920" t="str">
            <v>DL T-101 RD 150 E27 LED Bulb 9W c/w Battery</v>
          </cell>
          <cell r="D920" t="str">
            <v>/buah</v>
          </cell>
          <cell r="E920">
            <v>1828800</v>
          </cell>
          <cell r="F920" t="str">
            <v>/buah</v>
          </cell>
          <cell r="G920">
            <v>1091534.4000000001</v>
          </cell>
        </row>
        <row r="926">
          <cell r="C926" t="str">
            <v>DL T-101 RD 125 E27 LED Bulb 9W</v>
          </cell>
          <cell r="D926" t="str">
            <v>/buah</v>
          </cell>
          <cell r="E926">
            <v>213600</v>
          </cell>
          <cell r="F926" t="str">
            <v>/buah</v>
          </cell>
          <cell r="G926">
            <v>141796.80000000002</v>
          </cell>
        </row>
        <row r="932">
          <cell r="C932" t="str">
            <v>DL T-116 Adjustable MR16 Master LED 7W/12V</v>
          </cell>
          <cell r="D932" t="str">
            <v>/buah</v>
          </cell>
          <cell r="E932">
            <v>574400</v>
          </cell>
          <cell r="F932" t="str">
            <v>/buah</v>
          </cell>
          <cell r="G932">
            <v>353947.2</v>
          </cell>
        </row>
        <row r="938">
          <cell r="C938" t="str">
            <v>Round Baret 22 W</v>
          </cell>
          <cell r="D938" t="str">
            <v>/buah</v>
          </cell>
          <cell r="E938">
            <v>364400</v>
          </cell>
          <cell r="F938" t="str">
            <v>/buah</v>
          </cell>
          <cell r="G938">
            <v>230467.20000000001</v>
          </cell>
        </row>
        <row r="945">
          <cell r="C945" t="str">
            <v>Flood Light FL T-SF50 LED 50 W</v>
          </cell>
          <cell r="D945" t="str">
            <v>/buah</v>
          </cell>
          <cell r="E945">
            <v>1875000</v>
          </cell>
          <cell r="F945" t="str">
            <v>/buah</v>
          </cell>
          <cell r="G945">
            <v>1118700</v>
          </cell>
        </row>
        <row r="952">
          <cell r="C952" t="str">
            <v>Garden Lamp T-502 iSQ Pole E27 Led Bulb 9 W</v>
          </cell>
          <cell r="D952" t="str">
            <v>/buah</v>
          </cell>
          <cell r="E952">
            <v>739000</v>
          </cell>
          <cell r="F952" t="str">
            <v>/buah</v>
          </cell>
          <cell r="G952">
            <v>450732</v>
          </cell>
        </row>
        <row r="959">
          <cell r="C959" t="str">
            <v>Pluto Light 20 W</v>
          </cell>
          <cell r="D959" t="str">
            <v>/buah</v>
          </cell>
          <cell r="E959">
            <v>400000</v>
          </cell>
          <cell r="F959" t="str">
            <v>/buah</v>
          </cell>
          <cell r="G959">
            <v>251400</v>
          </cell>
        </row>
        <row r="965">
          <cell r="C965" t="str">
            <v>RM 2 X 12 W M5 Master LED Tube</v>
          </cell>
          <cell r="D965" t="str">
            <v>/buah</v>
          </cell>
          <cell r="E965">
            <v>1339200</v>
          </cell>
          <cell r="F965" t="str">
            <v>/buah</v>
          </cell>
          <cell r="G965">
            <v>803649.6</v>
          </cell>
        </row>
        <row r="971">
          <cell r="C971" t="str">
            <v>RM 1 X 12 W M5 Master LED Tube</v>
          </cell>
          <cell r="D971" t="str">
            <v>/buah</v>
          </cell>
          <cell r="E971">
            <v>843200</v>
          </cell>
          <cell r="F971" t="str">
            <v>/buah</v>
          </cell>
          <cell r="G971">
            <v>512001.60000000003</v>
          </cell>
        </row>
        <row r="977">
          <cell r="C977" t="str">
            <v>RM 1 X 10 W M5 Master LED Tube</v>
          </cell>
          <cell r="D977" t="str">
            <v>/buah</v>
          </cell>
          <cell r="E977">
            <v>656000</v>
          </cell>
          <cell r="F977" t="str">
            <v>/buah</v>
          </cell>
          <cell r="G977">
            <v>401928</v>
          </cell>
        </row>
        <row r="983">
          <cell r="C983" t="str">
            <v>Batten 1 x 10W Master LED Tube</v>
          </cell>
          <cell r="D983" t="str">
            <v>/buah</v>
          </cell>
          <cell r="E983">
            <v>475200</v>
          </cell>
          <cell r="F983" t="str">
            <v>/buah</v>
          </cell>
          <cell r="G983">
            <v>295617.60000000003</v>
          </cell>
        </row>
        <row r="989">
          <cell r="C989" t="str">
            <v>TCM Dust Proof 1 x 12W Master LED Tube</v>
          </cell>
          <cell r="D989" t="str">
            <v>/buah</v>
          </cell>
          <cell r="E989">
            <v>856000</v>
          </cell>
          <cell r="F989" t="str">
            <v>/buah</v>
          </cell>
          <cell r="G989">
            <v>519528</v>
          </cell>
        </row>
        <row r="995">
          <cell r="C995" t="str">
            <v>LED Strip T-2835P 7,2W/meter + Power Supply</v>
          </cell>
          <cell r="D995" t="str">
            <v>m</v>
          </cell>
          <cell r="E995">
            <v>174400</v>
          </cell>
          <cell r="F995" t="str">
            <v>m</v>
          </cell>
          <cell r="G995">
            <v>118747.19999999998</v>
          </cell>
        </row>
        <row r="1001">
          <cell r="C1001" t="str">
            <v>GMS 1 x 12W Led Tube Essential c/w Battery</v>
          </cell>
          <cell r="D1001" t="str">
            <v>/buah</v>
          </cell>
          <cell r="E1001">
            <v>2831800</v>
          </cell>
          <cell r="F1001" t="str">
            <v>/buah</v>
          </cell>
          <cell r="G1001">
            <v>1681298.3999999997</v>
          </cell>
        </row>
        <row r="1007">
          <cell r="C1007" t="str">
            <v>Emergency EXIT LED</v>
          </cell>
          <cell r="D1007" t="str">
            <v>/buah</v>
          </cell>
          <cell r="E1007">
            <v>1486400</v>
          </cell>
          <cell r="F1007" t="str">
            <v>/buah</v>
          </cell>
          <cell r="G1007">
            <v>1139918.4000000001</v>
          </cell>
        </row>
        <row r="1013">
          <cell r="C1013" t="str">
            <v>DL T-101 RD 150 E27 LED Bulb 13W</v>
          </cell>
          <cell r="D1013" t="str">
            <v>/buah</v>
          </cell>
          <cell r="E1013">
            <v>267200</v>
          </cell>
          <cell r="F1013" t="str">
            <v>/buah</v>
          </cell>
          <cell r="G1013">
            <v>173313.6</v>
          </cell>
        </row>
        <row r="1019">
          <cell r="C1019" t="str">
            <v>DL T-101 RD 175 E27 PAR 18W</v>
          </cell>
          <cell r="D1019" t="str">
            <v>/buah</v>
          </cell>
          <cell r="E1019">
            <v>364800</v>
          </cell>
          <cell r="F1019" t="str">
            <v>/buah</v>
          </cell>
          <cell r="G1019">
            <v>230702.40000000002</v>
          </cell>
        </row>
        <row r="1027">
          <cell r="C1027" t="str">
            <v xml:space="preserve">Stop  kontak 1 Phasa </v>
          </cell>
          <cell r="D1027" t="str">
            <v xml:space="preserve"> /buah</v>
          </cell>
          <cell r="E1027">
            <v>40000</v>
          </cell>
          <cell r="F1027" t="str">
            <v xml:space="preserve"> /buah</v>
          </cell>
          <cell r="G1027">
            <v>41700</v>
          </cell>
        </row>
        <row r="1033">
          <cell r="C1033" t="str">
            <v>Stop  kontak 1 Phasa type floor</v>
          </cell>
          <cell r="D1033" t="str">
            <v xml:space="preserve"> /buah</v>
          </cell>
          <cell r="E1033">
            <v>300000</v>
          </cell>
          <cell r="F1033" t="str">
            <v xml:space="preserve"> /buah</v>
          </cell>
          <cell r="G1033">
            <v>260100</v>
          </cell>
        </row>
        <row r="1039">
          <cell r="C1039" t="str">
            <v xml:space="preserve">Stop  kontak 3 Phasa </v>
          </cell>
          <cell r="D1039" t="str">
            <v xml:space="preserve"> /buah</v>
          </cell>
          <cell r="E1039">
            <v>250000</v>
          </cell>
          <cell r="F1039" t="str">
            <v xml:space="preserve"> /buah</v>
          </cell>
          <cell r="G1039">
            <v>218100</v>
          </cell>
        </row>
        <row r="1045">
          <cell r="C1045" t="str">
            <v>Stop  kontak 3 Phasa type floor</v>
          </cell>
          <cell r="D1045" t="str">
            <v xml:space="preserve"> /buah</v>
          </cell>
          <cell r="E1045">
            <v>400000</v>
          </cell>
          <cell r="F1045" t="str">
            <v xml:space="preserve"> /buah</v>
          </cell>
          <cell r="G1045">
            <v>359142.85714285722</v>
          </cell>
        </row>
        <row r="1051">
          <cell r="C1051" t="str">
            <v xml:space="preserve"> Saklar single</v>
          </cell>
          <cell r="D1051" t="str">
            <v>/buah</v>
          </cell>
          <cell r="E1051">
            <v>25000</v>
          </cell>
          <cell r="F1051" t="str">
            <v>/buah</v>
          </cell>
          <cell r="G1051">
            <v>44142.857142857145</v>
          </cell>
        </row>
        <row r="1057">
          <cell r="C1057" t="str">
            <v xml:space="preserve"> Saklar double</v>
          </cell>
          <cell r="D1057" t="str">
            <v>/buah</v>
          </cell>
          <cell r="E1057">
            <v>25000</v>
          </cell>
          <cell r="F1057" t="str">
            <v>/buah</v>
          </cell>
          <cell r="G1057">
            <v>44142.857142857145</v>
          </cell>
        </row>
        <row r="1064">
          <cell r="C1064" t="str">
            <v xml:space="preserve"> Saklar tukar</v>
          </cell>
          <cell r="D1064" t="str">
            <v>/buah</v>
          </cell>
          <cell r="E1064">
            <v>35000</v>
          </cell>
          <cell r="F1064" t="str">
            <v>/buah</v>
          </cell>
          <cell r="G1064">
            <v>35000</v>
          </cell>
        </row>
        <row r="1065">
          <cell r="C1065" t="str">
            <v xml:space="preserve"> Saklar 3 gang </v>
          </cell>
          <cell r="D1065" t="str">
            <v>/buah</v>
          </cell>
          <cell r="E1065">
            <v>40000</v>
          </cell>
          <cell r="F1065" t="str">
            <v>/buah</v>
          </cell>
          <cell r="G1065">
            <v>40000</v>
          </cell>
        </row>
        <row r="1066">
          <cell r="C1066" t="str">
            <v xml:space="preserve"> Saklar 4 gang</v>
          </cell>
          <cell r="D1066" t="str">
            <v>/buah</v>
          </cell>
          <cell r="E1066">
            <v>45000</v>
          </cell>
          <cell r="F1066" t="str">
            <v>/buah</v>
          </cell>
          <cell r="G1066">
            <v>45000</v>
          </cell>
        </row>
        <row r="1067">
          <cell r="C1067" t="str">
            <v>Grid Switch 12 Gang 1 Way</v>
          </cell>
          <cell r="D1067" t="str">
            <v>set</v>
          </cell>
          <cell r="E1067">
            <v>419000</v>
          </cell>
          <cell r="F1067" t="str">
            <v>set</v>
          </cell>
          <cell r="G1067">
            <v>419000</v>
          </cell>
        </row>
        <row r="1070">
          <cell r="C1070" t="str">
            <v>Kabel tray 200 mm</v>
          </cell>
          <cell r="D1070" t="str">
            <v>m'</v>
          </cell>
          <cell r="E1070">
            <v>72916.666666666672</v>
          </cell>
          <cell r="F1070" t="str">
            <v>m'</v>
          </cell>
          <cell r="G1070">
            <v>72916.666666666672</v>
          </cell>
        </row>
        <row r="1071">
          <cell r="C1071" t="str">
            <v>Kabel tray 300 mm</v>
          </cell>
          <cell r="D1071" t="str">
            <v>m'</v>
          </cell>
          <cell r="E1071">
            <v>83200</v>
          </cell>
          <cell r="F1071" t="str">
            <v>m'</v>
          </cell>
          <cell r="G1071">
            <v>83200</v>
          </cell>
        </row>
        <row r="1072">
          <cell r="C1072" t="str">
            <v>Kabel tray 400 mm</v>
          </cell>
          <cell r="D1072" t="str">
            <v>m'</v>
          </cell>
          <cell r="E1072">
            <v>107083.33333333334</v>
          </cell>
          <cell r="F1072" t="str">
            <v>m'</v>
          </cell>
          <cell r="G1072">
            <v>107083.33333333334</v>
          </cell>
        </row>
        <row r="1073">
          <cell r="C1073" t="str">
            <v>Kabel tray 500 mm</v>
          </cell>
          <cell r="D1073" t="str">
            <v>m'</v>
          </cell>
          <cell r="E1073">
            <v>123750</v>
          </cell>
          <cell r="F1073" t="str">
            <v>m'</v>
          </cell>
          <cell r="G1073">
            <v>123750</v>
          </cell>
        </row>
        <row r="1074">
          <cell r="C1074" t="str">
            <v>Tee Tray 200 mm</v>
          </cell>
          <cell r="D1074" t="str">
            <v xml:space="preserve">pcs </v>
          </cell>
          <cell r="E1074">
            <v>116000</v>
          </cell>
          <cell r="F1074" t="str">
            <v xml:space="preserve">pcs </v>
          </cell>
          <cell r="G1074">
            <v>116000</v>
          </cell>
        </row>
        <row r="1075">
          <cell r="C1075" t="str">
            <v>Tee Tray 300 mm</v>
          </cell>
          <cell r="D1075" t="str">
            <v xml:space="preserve">pcs </v>
          </cell>
          <cell r="E1075">
            <v>151000</v>
          </cell>
          <cell r="F1075" t="str">
            <v xml:space="preserve">pcs </v>
          </cell>
          <cell r="G1075">
            <v>151000</v>
          </cell>
        </row>
        <row r="1076">
          <cell r="C1076" t="str">
            <v>Tee Tray 400 mm</v>
          </cell>
          <cell r="D1076" t="str">
            <v xml:space="preserve">pcs </v>
          </cell>
          <cell r="E1076">
            <v>227000</v>
          </cell>
          <cell r="F1076" t="str">
            <v xml:space="preserve">pcs </v>
          </cell>
          <cell r="G1076">
            <v>227000</v>
          </cell>
        </row>
        <row r="1077">
          <cell r="C1077" t="str">
            <v>Tee Tray 500 mm</v>
          </cell>
          <cell r="D1077" t="str">
            <v xml:space="preserve">pcs </v>
          </cell>
          <cell r="E1077">
            <v>264000</v>
          </cell>
          <cell r="F1077" t="str">
            <v xml:space="preserve">pcs </v>
          </cell>
          <cell r="G1077">
            <v>264000</v>
          </cell>
        </row>
        <row r="1078">
          <cell r="C1078" t="str">
            <v>Elbow Tray 200 mm</v>
          </cell>
          <cell r="D1078" t="str">
            <v xml:space="preserve">pcs </v>
          </cell>
          <cell r="E1078">
            <v>107000</v>
          </cell>
          <cell r="F1078" t="str">
            <v xml:space="preserve">pcs </v>
          </cell>
          <cell r="G1078">
            <v>107000</v>
          </cell>
        </row>
        <row r="1079">
          <cell r="C1079" t="str">
            <v>Elbow Tray 300 mm</v>
          </cell>
          <cell r="D1079" t="str">
            <v xml:space="preserve">pcs </v>
          </cell>
          <cell r="E1079">
            <v>137000</v>
          </cell>
          <cell r="F1079" t="str">
            <v xml:space="preserve">pcs </v>
          </cell>
          <cell r="G1079">
            <v>137000</v>
          </cell>
        </row>
        <row r="1080">
          <cell r="C1080" t="str">
            <v>Elbow Tray 400 mm</v>
          </cell>
          <cell r="D1080" t="str">
            <v xml:space="preserve">pcs </v>
          </cell>
          <cell r="E1080">
            <v>170000</v>
          </cell>
          <cell r="F1080" t="str">
            <v xml:space="preserve">pcs </v>
          </cell>
          <cell r="G1080">
            <v>170000</v>
          </cell>
        </row>
        <row r="1081">
          <cell r="C1081" t="str">
            <v>Elbow Tray 500 mm</v>
          </cell>
          <cell r="D1081" t="str">
            <v xml:space="preserve">pcs </v>
          </cell>
          <cell r="E1081">
            <v>208000</v>
          </cell>
          <cell r="F1081" t="str">
            <v xml:space="preserve">pcs </v>
          </cell>
          <cell r="G1081">
            <v>208000</v>
          </cell>
        </row>
        <row r="1084">
          <cell r="C1084" t="str">
            <v>Kabel Ladder 200x100x2440x1,6 mm</v>
          </cell>
          <cell r="D1084" t="str">
            <v>m'</v>
          </cell>
          <cell r="E1084">
            <v>142055.32786885247</v>
          </cell>
          <cell r="F1084" t="str">
            <v>m'</v>
          </cell>
          <cell r="G1084">
            <v>142830.55152224828</v>
          </cell>
        </row>
        <row r="1090">
          <cell r="C1090" t="str">
            <v>Kabel Ladder 300x100x2440x1,6 mm</v>
          </cell>
          <cell r="D1090" t="str">
            <v>m'</v>
          </cell>
          <cell r="E1090">
            <v>171094.26229508198</v>
          </cell>
          <cell r="F1090" t="str">
            <v>m'</v>
          </cell>
          <cell r="G1090">
            <v>169662.52693208435</v>
          </cell>
        </row>
        <row r="1096">
          <cell r="C1096" t="str">
            <v>Kabel Ladder 400x100x2440x1,6 mm</v>
          </cell>
          <cell r="D1096" t="str">
            <v>m'</v>
          </cell>
          <cell r="E1096">
            <v>193854.50819672132</v>
          </cell>
          <cell r="F1096" t="str">
            <v>m'</v>
          </cell>
          <cell r="G1096">
            <v>190692.9941451991</v>
          </cell>
        </row>
        <row r="1102">
          <cell r="C1102" t="str">
            <v>Kabel Ladder 500x100x2440x1,6 mm</v>
          </cell>
          <cell r="D1102" t="str">
            <v>m'</v>
          </cell>
          <cell r="E1102">
            <v>221323.7704918033</v>
          </cell>
        </row>
        <row r="1103">
          <cell r="C1103" t="str">
            <v>Kabel Ladder 600x100x2440x2 mm</v>
          </cell>
          <cell r="D1103" t="str">
            <v>m'</v>
          </cell>
          <cell r="E1103">
            <v>246438.52459016393</v>
          </cell>
        </row>
        <row r="1104">
          <cell r="C1104" t="str">
            <v>Kabel Ladder 700x100x2440x2 mm</v>
          </cell>
          <cell r="D1104" t="str">
            <v>m'</v>
          </cell>
          <cell r="E1104">
            <v>273122.95081967214</v>
          </cell>
        </row>
        <row r="1105">
          <cell r="C1105" t="str">
            <v>Kabel Ladder 800x100x2440x2 mm</v>
          </cell>
          <cell r="D1105" t="str">
            <v>m'</v>
          </cell>
          <cell r="E1105">
            <v>299807.37704918033</v>
          </cell>
        </row>
        <row r="1106">
          <cell r="C1106" t="str">
            <v>Kabel Ladder 900x100x2440x2 mm</v>
          </cell>
          <cell r="D1106" t="str">
            <v>m'</v>
          </cell>
          <cell r="E1106">
            <v>325706.96721311478</v>
          </cell>
        </row>
        <row r="1107">
          <cell r="C1107" t="str">
            <v>Kabel Ladder 1000x100x2440x2 mm</v>
          </cell>
          <cell r="D1107" t="str">
            <v>m'</v>
          </cell>
          <cell r="E1107">
            <v>350821.72131147544</v>
          </cell>
        </row>
        <row r="1110">
          <cell r="C1110" t="str">
            <v>Kabel Ladder 300, W2x100x1,6 mm</v>
          </cell>
          <cell r="D1110" t="str">
            <v xml:space="preserve">pcs </v>
          </cell>
          <cell r="E1110">
            <v>398320</v>
          </cell>
          <cell r="F1110" t="str">
            <v xml:space="preserve">pcs </v>
          </cell>
          <cell r="G1110">
            <v>398320</v>
          </cell>
        </row>
        <row r="1111">
          <cell r="C1111" t="str">
            <v>Kabel Ladder 400, W2x100x1,6 mm</v>
          </cell>
          <cell r="D1111" t="str">
            <v xml:space="preserve">pcs </v>
          </cell>
          <cell r="E1111">
            <v>488325</v>
          </cell>
          <cell r="F1111" t="str">
            <v xml:space="preserve">pcs </v>
          </cell>
          <cell r="G1111">
            <v>462783.72857142857</v>
          </cell>
        </row>
        <row r="1117">
          <cell r="C1117" t="str">
            <v>Kabel Ladder 500, W2x100x1,6 mm</v>
          </cell>
          <cell r="D1117" t="str">
            <v xml:space="preserve">pcs </v>
          </cell>
          <cell r="E1117">
            <v>566840</v>
          </cell>
          <cell r="F1117" t="str">
            <v xml:space="preserve">pcs </v>
          </cell>
          <cell r="G1117">
            <v>566840</v>
          </cell>
        </row>
        <row r="1118">
          <cell r="C1118" t="str">
            <v>Kabel Ladder 600, W2x100x2 mm</v>
          </cell>
          <cell r="D1118" t="str">
            <v xml:space="preserve">pcs </v>
          </cell>
          <cell r="E1118">
            <v>714295</v>
          </cell>
          <cell r="F1118" t="str">
            <v xml:space="preserve">pcs </v>
          </cell>
          <cell r="G1118">
            <v>714295</v>
          </cell>
        </row>
        <row r="1119">
          <cell r="C1119" t="str">
            <v>Kabel Ladder 700, W2x100x2 mm</v>
          </cell>
          <cell r="D1119" t="str">
            <v xml:space="preserve">pcs </v>
          </cell>
          <cell r="E1119">
            <v>811960</v>
          </cell>
          <cell r="F1119" t="str">
            <v xml:space="preserve">pcs </v>
          </cell>
          <cell r="G1119">
            <v>811960</v>
          </cell>
        </row>
        <row r="1120">
          <cell r="C1120" t="str">
            <v>Kabel Ladder 800, W2x100x2 mm</v>
          </cell>
          <cell r="D1120" t="str">
            <v xml:space="preserve">pcs </v>
          </cell>
          <cell r="E1120">
            <v>898135</v>
          </cell>
          <cell r="F1120" t="str">
            <v xml:space="preserve">pcs </v>
          </cell>
          <cell r="G1120">
            <v>898135</v>
          </cell>
        </row>
        <row r="1121">
          <cell r="C1121" t="str">
            <v>Kabel Ladder 900, W2x100x2 mm</v>
          </cell>
          <cell r="D1121" t="str">
            <v xml:space="preserve">pcs </v>
          </cell>
          <cell r="E1121">
            <v>1014950</v>
          </cell>
          <cell r="F1121" t="str">
            <v xml:space="preserve">pcs </v>
          </cell>
          <cell r="G1121">
            <v>1014950</v>
          </cell>
        </row>
        <row r="1122">
          <cell r="C1122" t="str">
            <v>Kabel Ladder 1000, W2x100x2 mm</v>
          </cell>
          <cell r="D1122" t="str">
            <v xml:space="preserve">pcs </v>
          </cell>
          <cell r="E1122">
            <v>1231345</v>
          </cell>
          <cell r="F1122" t="str">
            <v xml:space="preserve">pcs </v>
          </cell>
          <cell r="G1122">
            <v>1231345</v>
          </cell>
        </row>
        <row r="1125">
          <cell r="C1125" t="str">
            <v>Kabel Ladder HT 200x100X1,6 mm</v>
          </cell>
          <cell r="D1125" t="str">
            <v xml:space="preserve">pcs </v>
          </cell>
          <cell r="E1125">
            <v>488325</v>
          </cell>
          <cell r="F1125" t="str">
            <v xml:space="preserve">pcs </v>
          </cell>
          <cell r="G1125">
            <v>488325</v>
          </cell>
        </row>
        <row r="1126">
          <cell r="C1126" t="str">
            <v>Kabel Ladder HT 300x100X1,6 mm</v>
          </cell>
          <cell r="D1126" t="str">
            <v xml:space="preserve">pcs </v>
          </cell>
          <cell r="E1126">
            <v>614715</v>
          </cell>
          <cell r="F1126" t="str">
            <v xml:space="preserve">pcs </v>
          </cell>
          <cell r="G1126">
            <v>614715</v>
          </cell>
        </row>
        <row r="1127">
          <cell r="C1127" t="str">
            <v>Kabel Ladder HT 400x100x1,6 mm</v>
          </cell>
          <cell r="D1127" t="str">
            <v xml:space="preserve">pcs </v>
          </cell>
          <cell r="E1127">
            <v>750680</v>
          </cell>
          <cell r="F1127" t="str">
            <v xml:space="preserve">pcs </v>
          </cell>
          <cell r="G1127">
            <v>969649.65428571438</v>
          </cell>
        </row>
        <row r="1136">
          <cell r="C1136" t="str">
            <v>Kabel Ladder HT 500x100x1,6 mm</v>
          </cell>
          <cell r="D1136" t="str">
            <v xml:space="preserve">pcs </v>
          </cell>
          <cell r="E1136">
            <v>898135</v>
          </cell>
          <cell r="F1136" t="str">
            <v xml:space="preserve">pcs </v>
          </cell>
          <cell r="G1136">
            <v>898135</v>
          </cell>
        </row>
        <row r="1137">
          <cell r="C1137" t="str">
            <v>Kabel Ladder HT 600x100x2 mm</v>
          </cell>
          <cell r="D1137" t="str">
            <v xml:space="preserve">pcs </v>
          </cell>
          <cell r="E1137">
            <v>1066655</v>
          </cell>
          <cell r="F1137" t="str">
            <v xml:space="preserve">pcs </v>
          </cell>
          <cell r="G1137">
            <v>1066655</v>
          </cell>
        </row>
        <row r="1138">
          <cell r="C1138" t="str">
            <v>Kabel Ladder HT 700x100x2 mm</v>
          </cell>
          <cell r="D1138" t="str">
            <v xml:space="preserve">pcs </v>
          </cell>
          <cell r="E1138">
            <v>1252410</v>
          </cell>
          <cell r="F1138" t="str">
            <v xml:space="preserve">pcs </v>
          </cell>
          <cell r="G1138">
            <v>1252410</v>
          </cell>
        </row>
        <row r="1139">
          <cell r="C1139" t="str">
            <v>Kabel Ladder HT 800x100x2440x2 mm</v>
          </cell>
          <cell r="D1139" t="str">
            <v xml:space="preserve">pcs </v>
          </cell>
          <cell r="E1139">
            <v>1451570</v>
          </cell>
          <cell r="F1139" t="str">
            <v xml:space="preserve">pcs </v>
          </cell>
          <cell r="G1139">
            <v>1451570</v>
          </cell>
        </row>
        <row r="1140">
          <cell r="C1140" t="str">
            <v>Kabel Ladder HT 900x100x2 mm</v>
          </cell>
          <cell r="D1140" t="str">
            <v xml:space="preserve">pcs </v>
          </cell>
          <cell r="E1140">
            <v>1660305</v>
          </cell>
          <cell r="F1140" t="str">
            <v xml:space="preserve">pcs </v>
          </cell>
          <cell r="G1140">
            <v>1660305</v>
          </cell>
        </row>
        <row r="1141">
          <cell r="C1141" t="str">
            <v>Kabel Ladder HT 1000x100x2 mm</v>
          </cell>
          <cell r="D1141" t="str">
            <v xml:space="preserve">pcs </v>
          </cell>
          <cell r="E1141">
            <v>1892020</v>
          </cell>
          <cell r="F1141" t="str">
            <v xml:space="preserve">pcs </v>
          </cell>
          <cell r="G1141">
            <v>1892020</v>
          </cell>
        </row>
        <row r="1145">
          <cell r="C1145" t="str">
            <v>Biaya Penyambungan</v>
          </cell>
          <cell r="D1145" t="str">
            <v>/kVA</v>
          </cell>
          <cell r="E1145">
            <v>505000</v>
          </cell>
          <cell r="G1145">
            <v>505000</v>
          </cell>
        </row>
        <row r="1146">
          <cell r="C1146" t="str">
            <v>Biaya Jaminan Langganan</v>
          </cell>
          <cell r="D1146" t="str">
            <v>/kVA</v>
          </cell>
          <cell r="E1146">
            <v>148000</v>
          </cell>
          <cell r="G1146">
            <v>148000</v>
          </cell>
        </row>
        <row r="1147">
          <cell r="C1147" t="str">
            <v>Biaya Koordinasi Pln</v>
          </cell>
          <cell r="D1147" t="str">
            <v>Ls</v>
          </cell>
          <cell r="E1147">
            <v>46666700</v>
          </cell>
          <cell r="G1147">
            <v>46666700</v>
          </cell>
        </row>
        <row r="1148">
          <cell r="C1148" t="str">
            <v>Capasitor Bank kapasitas 600 Kvar</v>
          </cell>
          <cell r="E1148">
            <v>336000000</v>
          </cell>
          <cell r="G1148">
            <v>336000000</v>
          </cell>
        </row>
        <row r="1149">
          <cell r="C1149" t="str">
            <v>Cubicle Incoming</v>
          </cell>
          <cell r="E1149">
            <v>119700000</v>
          </cell>
          <cell r="G1149">
            <v>119700000</v>
          </cell>
        </row>
        <row r="1150">
          <cell r="C1150" t="str">
            <v>Cubicle Metering</v>
          </cell>
          <cell r="E1150">
            <v>119700000</v>
          </cell>
          <cell r="G1150">
            <v>119700000</v>
          </cell>
        </row>
        <row r="1151">
          <cell r="C1151" t="str">
            <v>Cubicle Outgoing</v>
          </cell>
          <cell r="E1151">
            <v>119700000</v>
          </cell>
          <cell r="G1151">
            <v>119700000</v>
          </cell>
        </row>
        <row r="1152">
          <cell r="C1152" t="str">
            <v>Trafo 630 kVA</v>
          </cell>
          <cell r="E1152">
            <v>320000000</v>
          </cell>
          <cell r="G1152">
            <v>320000000</v>
          </cell>
        </row>
        <row r="1153">
          <cell r="C1153" t="str">
            <v>Trafo 1000 kVA</v>
          </cell>
          <cell r="E1153">
            <v>347000000</v>
          </cell>
          <cell r="G1153">
            <v>347000000</v>
          </cell>
        </row>
        <row r="1154">
          <cell r="C1154" t="str">
            <v>Trafo 1600 kVA</v>
          </cell>
          <cell r="E1154">
            <v>523970000</v>
          </cell>
          <cell r="G1154">
            <v>523970000</v>
          </cell>
        </row>
        <row r="1155">
          <cell r="C1155" t="str">
            <v>RIS (Integrated Safety Detector versi pengganti DGPT )</v>
          </cell>
          <cell r="E1155">
            <v>15000000</v>
          </cell>
          <cell r="G1155">
            <v>15000000</v>
          </cell>
        </row>
        <row r="1156">
          <cell r="C1156" t="str">
            <v>GENSET 600 Kva</v>
          </cell>
          <cell r="E1156">
            <v>750000000</v>
          </cell>
          <cell r="G1156">
            <v>750000000</v>
          </cell>
        </row>
        <row r="1157">
          <cell r="C1157" t="str">
            <v>Panel ATS/AMF</v>
          </cell>
          <cell r="E1157">
            <v>450000000</v>
          </cell>
          <cell r="G1157">
            <v>450000000</v>
          </cell>
        </row>
        <row r="1158">
          <cell r="C1158" t="str">
            <v>Penangkal Petir Konventional (3 AIP) Lengkap Aksesoris Terpasang</v>
          </cell>
          <cell r="E1158">
            <v>3000000</v>
          </cell>
          <cell r="G1158">
            <v>3000000</v>
          </cell>
        </row>
        <row r="1159">
          <cell r="C1159" t="str">
            <v>Penangkal petir elektrostatis</v>
          </cell>
          <cell r="E1159">
            <v>18750000</v>
          </cell>
          <cell r="G1159">
            <v>18750000</v>
          </cell>
        </row>
        <row r="1160">
          <cell r="C1160" t="str">
            <v xml:space="preserve">Grounding Terminal Point </v>
          </cell>
          <cell r="E1160">
            <v>3500000</v>
          </cell>
          <cell r="G1160">
            <v>3500000</v>
          </cell>
        </row>
        <row r="1161">
          <cell r="C1161" t="str">
            <v>Control box 400x400x400 mm depth of 6 m. External Grounding Bar complete with CU</v>
          </cell>
          <cell r="E1161">
            <v>2800000</v>
          </cell>
          <cell r="G1161">
            <v>2800000</v>
          </cell>
        </row>
        <row r="1162">
          <cell r="C1162" t="str">
            <v>Point grounding electrode grounding rod he planted 20 mm</v>
          </cell>
          <cell r="E1162">
            <v>1500000</v>
          </cell>
          <cell r="G1162">
            <v>1500000</v>
          </cell>
        </row>
        <row r="1163">
          <cell r="C1163" t="str">
            <v>CAP-BANK 400 KVAR</v>
          </cell>
          <cell r="E1163">
            <v>224000000</v>
          </cell>
          <cell r="G1163">
            <v>224000000</v>
          </cell>
        </row>
        <row r="1164">
          <cell r="C1164" t="str">
            <v>Detune Reactor 20 kVAR</v>
          </cell>
          <cell r="D1164" t="str">
            <v>paket Cap+DR</v>
          </cell>
          <cell r="E1164">
            <v>9738300</v>
          </cell>
          <cell r="G1164">
            <v>9738300</v>
          </cell>
        </row>
        <row r="1165">
          <cell r="C1165" t="str">
            <v>Detune Reactor 40kVAR</v>
          </cell>
          <cell r="D1165" t="str">
            <v>paket Cap+DR</v>
          </cell>
          <cell r="E1165">
            <v>12051600</v>
          </cell>
          <cell r="G1165">
            <v>12051600</v>
          </cell>
        </row>
        <row r="1166">
          <cell r="C1166" t="str">
            <v>Detuned reactor 50 kVAR</v>
          </cell>
          <cell r="D1166" t="str">
            <v>bh</v>
          </cell>
          <cell r="E1166">
            <v>10567700</v>
          </cell>
          <cell r="G1166">
            <v>10567700</v>
          </cell>
        </row>
        <row r="1167">
          <cell r="C1167" t="str">
            <v>Detune Reactor 80kVAR</v>
          </cell>
          <cell r="D1167" t="str">
            <v>paket Cap+DR</v>
          </cell>
          <cell r="E1167">
            <v>17231500</v>
          </cell>
          <cell r="G1167">
            <v>17231500</v>
          </cell>
        </row>
        <row r="1168">
          <cell r="C1168" t="str">
            <v>Detune Reactor 160 kVAR</v>
          </cell>
          <cell r="D1168" t="str">
            <v>paket Cap+DR</v>
          </cell>
          <cell r="E1168">
            <v>29682400</v>
          </cell>
          <cell r="G1168">
            <v>29682400</v>
          </cell>
        </row>
        <row r="1169">
          <cell r="C1169" t="str">
            <v>Kontaktor Kapasitor 85 kVAR</v>
          </cell>
          <cell r="D1169" t="str">
            <v>bh</v>
          </cell>
          <cell r="E1169">
            <v>15475900</v>
          </cell>
          <cell r="G1169">
            <v>15475900</v>
          </cell>
        </row>
        <row r="1170">
          <cell r="C1170" t="str">
            <v>Kapasitor Regulator 8 step</v>
          </cell>
          <cell r="D1170" t="str">
            <v>bh</v>
          </cell>
          <cell r="E1170">
            <v>3851300</v>
          </cell>
          <cell r="G1170">
            <v>3851300</v>
          </cell>
        </row>
        <row r="1171">
          <cell r="C1171" t="str">
            <v>Kapasitor Regulator 12 step</v>
          </cell>
          <cell r="D1171" t="str">
            <v>bh</v>
          </cell>
          <cell r="E1171">
            <v>7176400</v>
          </cell>
          <cell r="G1171">
            <v>7176400</v>
          </cell>
        </row>
        <row r="1172">
          <cell r="C1172" t="str">
            <v>Kapasitor Regulator 12 step dg fitur komunikasi</v>
          </cell>
          <cell r="D1172" t="str">
            <v>bh</v>
          </cell>
          <cell r="E1172">
            <v>14467200</v>
          </cell>
          <cell r="G1172">
            <v>14467200</v>
          </cell>
        </row>
        <row r="1173">
          <cell r="C1173" t="str">
            <v>Kapasitor 50 kVAR</v>
          </cell>
          <cell r="D1173" t="str">
            <v>bh</v>
          </cell>
          <cell r="E1173">
            <v>5140300</v>
          </cell>
          <cell r="G1173">
            <v>5140300</v>
          </cell>
        </row>
        <row r="1174">
          <cell r="C1174" t="str">
            <v>Kontaktor khusus 40 kVAR/400V</v>
          </cell>
          <cell r="D1174" t="str">
            <v>bh</v>
          </cell>
          <cell r="E1174">
            <v>2583900</v>
          </cell>
          <cell r="G1174">
            <v>2583900</v>
          </cell>
        </row>
        <row r="1175">
          <cell r="C1175" t="str">
            <v>Kontaktor khusus 60 kVAR/400V</v>
          </cell>
          <cell r="D1175" t="str">
            <v>bh</v>
          </cell>
          <cell r="E1175">
            <v>2707100</v>
          </cell>
          <cell r="G1175">
            <v>2707100</v>
          </cell>
        </row>
        <row r="1179">
          <cell r="C1179" t="str">
            <v>Panel 30x40 cm</v>
          </cell>
          <cell r="D1179" t="str">
            <v>/bh</v>
          </cell>
          <cell r="E1179">
            <v>928400</v>
          </cell>
          <cell r="G1179">
            <v>928400</v>
          </cell>
        </row>
        <row r="1180">
          <cell r="C1180" t="str">
            <v>Panel 40x60 cm</v>
          </cell>
          <cell r="D1180" t="str">
            <v>/bh</v>
          </cell>
          <cell r="E1180">
            <v>1318900</v>
          </cell>
          <cell r="G1180">
            <v>1318900</v>
          </cell>
        </row>
        <row r="1181">
          <cell r="C1181" t="str">
            <v>Panel 60x80 cm</v>
          </cell>
          <cell r="D1181" t="str">
            <v>/bh</v>
          </cell>
          <cell r="E1181">
            <v>1974500</v>
          </cell>
          <cell r="G1181">
            <v>1974500</v>
          </cell>
        </row>
        <row r="1182">
          <cell r="C1182" t="str">
            <v>Panel 60x100 cm</v>
          </cell>
          <cell r="D1182" t="str">
            <v>/bh</v>
          </cell>
          <cell r="E1182">
            <v>2918850</v>
          </cell>
          <cell r="G1182">
            <v>2918850</v>
          </cell>
        </row>
        <row r="1183">
          <cell r="C1183" t="str">
            <v>Panel 80x120 cm</v>
          </cell>
          <cell r="D1183" t="str">
            <v>/bh</v>
          </cell>
          <cell r="E1183">
            <v>4755850</v>
          </cell>
          <cell r="G1183">
            <v>4755850</v>
          </cell>
        </row>
        <row r="1184">
          <cell r="C1184" t="str">
            <v>Panel 80x190 cm</v>
          </cell>
          <cell r="D1184" t="str">
            <v>/bh</v>
          </cell>
          <cell r="E1184">
            <v>7653250</v>
          </cell>
          <cell r="G1184">
            <v>7653250</v>
          </cell>
        </row>
        <row r="1186">
          <cell r="C1186" t="str">
            <v>PUTR ( Panel Utama Tegangan Rendah ) + Capacitor Bank</v>
          </cell>
          <cell r="F1186" t="str">
            <v>unit</v>
          </cell>
          <cell r="G1186">
            <v>165550319</v>
          </cell>
        </row>
        <row r="1206">
          <cell r="C1206" t="str">
            <v>SDP Asrama</v>
          </cell>
          <cell r="F1206" t="str">
            <v>unit</v>
          </cell>
          <cell r="G1206">
            <v>34052474.5</v>
          </cell>
        </row>
        <row r="1223">
          <cell r="C1223" t="str">
            <v>PP-FIRE ATAP</v>
          </cell>
          <cell r="F1223" t="str">
            <v>unit</v>
          </cell>
          <cell r="G1223">
            <v>9740065.5</v>
          </cell>
        </row>
        <row r="1238">
          <cell r="C1238" t="str">
            <v>PP-HYDRANT</v>
          </cell>
          <cell r="F1238" t="str">
            <v>unit</v>
          </cell>
          <cell r="G1238">
            <v>9740065.5</v>
          </cell>
        </row>
        <row r="1253">
          <cell r="C1253" t="str">
            <v>PP - Elektronik</v>
          </cell>
          <cell r="F1253" t="str">
            <v>unit</v>
          </cell>
          <cell r="G1253">
            <v>9740065.5</v>
          </cell>
        </row>
        <row r="1268">
          <cell r="C1268" t="str">
            <v>SDP-AC</v>
          </cell>
          <cell r="F1268" t="str">
            <v>unit</v>
          </cell>
          <cell r="G1268">
            <v>9740065.5</v>
          </cell>
        </row>
        <row r="1283">
          <cell r="C1283" t="str">
            <v>PP-ATAP</v>
          </cell>
          <cell r="F1283" t="str">
            <v>unit</v>
          </cell>
          <cell r="G1283">
            <v>9740065.5</v>
          </cell>
        </row>
        <row r="1314">
          <cell r="C1314" t="str">
            <v>MCB Box 6 modul</v>
          </cell>
          <cell r="D1314" t="str">
            <v>/bh</v>
          </cell>
          <cell r="E1314">
            <v>750000</v>
          </cell>
          <cell r="F1314" t="str">
            <v>unit</v>
          </cell>
          <cell r="G1314">
            <v>585145</v>
          </cell>
        </row>
        <row r="1325">
          <cell r="C1325" t="str">
            <v>MCB 2P 10A,10kA</v>
          </cell>
          <cell r="D1325" t="str">
            <v>/bh</v>
          </cell>
          <cell r="E1325">
            <v>270000</v>
          </cell>
          <cell r="G1325">
            <v>270000</v>
          </cell>
        </row>
        <row r="1326">
          <cell r="C1326" t="str">
            <v>MCB 2P 25A,10kA</v>
          </cell>
          <cell r="D1326" t="str">
            <v>/bh</v>
          </cell>
          <cell r="E1326">
            <v>330000</v>
          </cell>
          <cell r="G1326">
            <v>330000</v>
          </cell>
        </row>
        <row r="1327">
          <cell r="C1327" t="str">
            <v>MCB 2P 32A,10kA</v>
          </cell>
          <cell r="D1327" t="str">
            <v>/bh</v>
          </cell>
          <cell r="E1327">
            <v>360000</v>
          </cell>
          <cell r="G1327">
            <v>360000</v>
          </cell>
        </row>
        <row r="1328">
          <cell r="C1328" t="str">
            <v>MCB 2P 40A,10kA</v>
          </cell>
          <cell r="D1328" t="str">
            <v>/bh</v>
          </cell>
          <cell r="E1328">
            <v>380000</v>
          </cell>
          <cell r="G1328">
            <v>380000</v>
          </cell>
        </row>
        <row r="1329">
          <cell r="C1329" t="str">
            <v>MCB 2P 50A,10kA</v>
          </cell>
          <cell r="D1329" t="str">
            <v>/bh</v>
          </cell>
          <cell r="E1329">
            <v>400000</v>
          </cell>
          <cell r="G1329">
            <v>400000</v>
          </cell>
        </row>
        <row r="1330">
          <cell r="C1330" t="str">
            <v>ELCB 2P 16A,10kA</v>
          </cell>
          <cell r="D1330" t="str">
            <v>/bh</v>
          </cell>
          <cell r="E1330">
            <v>390000</v>
          </cell>
          <cell r="G1330">
            <v>390000</v>
          </cell>
        </row>
        <row r="1331">
          <cell r="C1331" t="str">
            <v>MCB 1P 10A,10kA</v>
          </cell>
          <cell r="D1331" t="str">
            <v>/bh</v>
          </cell>
          <cell r="E1331">
            <v>214500</v>
          </cell>
          <cell r="G1331">
            <v>214500</v>
          </cell>
        </row>
        <row r="1332">
          <cell r="C1332" t="str">
            <v>MCB 1P 16A,10kA</v>
          </cell>
          <cell r="D1332" t="str">
            <v>/bh</v>
          </cell>
          <cell r="E1332">
            <v>214500</v>
          </cell>
          <cell r="G1332">
            <v>214500</v>
          </cell>
        </row>
        <row r="1333">
          <cell r="C1333" t="str">
            <v>MCB 1P 20A,10kA</v>
          </cell>
          <cell r="D1333" t="str">
            <v>/bh</v>
          </cell>
          <cell r="E1333">
            <v>233200</v>
          </cell>
          <cell r="G1333">
            <v>233200</v>
          </cell>
        </row>
        <row r="1334">
          <cell r="C1334" t="str">
            <v>MCB 1P 25A,10kA</v>
          </cell>
          <cell r="D1334" t="str">
            <v>/bh</v>
          </cell>
          <cell r="E1334">
            <v>233200</v>
          </cell>
          <cell r="G1334">
            <v>233200</v>
          </cell>
        </row>
        <row r="1335">
          <cell r="C1335" t="str">
            <v>MCB 1P 32A,10kA</v>
          </cell>
          <cell r="D1335" t="str">
            <v>/bh</v>
          </cell>
          <cell r="E1335">
            <v>233200</v>
          </cell>
          <cell r="G1335">
            <v>233200</v>
          </cell>
        </row>
        <row r="1336">
          <cell r="C1336" t="str">
            <v>MCB 3P 16A,16kA</v>
          </cell>
          <cell r="D1336" t="str">
            <v>/bh</v>
          </cell>
          <cell r="E1336">
            <v>214500</v>
          </cell>
          <cell r="G1336">
            <v>214500</v>
          </cell>
        </row>
        <row r="1337">
          <cell r="C1337" t="str">
            <v>MCB 3P 20A,16kA</v>
          </cell>
          <cell r="D1337" t="str">
            <v>/bh</v>
          </cell>
          <cell r="E1337">
            <v>757900</v>
          </cell>
          <cell r="G1337">
            <v>757900</v>
          </cell>
        </row>
        <row r="1338">
          <cell r="C1338" t="str">
            <v>MCB 3P 25A,16kA</v>
          </cell>
          <cell r="D1338" t="str">
            <v>/bh</v>
          </cell>
          <cell r="E1338">
            <v>757900</v>
          </cell>
          <cell r="G1338">
            <v>757900</v>
          </cell>
        </row>
        <row r="1339">
          <cell r="C1339" t="str">
            <v>MCB 3P 32A,16kA</v>
          </cell>
          <cell r="D1339" t="str">
            <v>/bh</v>
          </cell>
          <cell r="E1339">
            <v>894850</v>
          </cell>
          <cell r="G1339">
            <v>894850</v>
          </cell>
        </row>
        <row r="1340">
          <cell r="C1340" t="str">
            <v>MCB 3P 40A,16kA</v>
          </cell>
          <cell r="D1340" t="str">
            <v>/bh</v>
          </cell>
          <cell r="E1340">
            <v>894850</v>
          </cell>
          <cell r="G1340">
            <v>894850</v>
          </cell>
        </row>
        <row r="1341">
          <cell r="C1341" t="str">
            <v>MCB 3P 50A,16kA</v>
          </cell>
          <cell r="D1341" t="str">
            <v>/bh</v>
          </cell>
          <cell r="E1341">
            <v>1000450</v>
          </cell>
          <cell r="G1341">
            <v>1000450</v>
          </cell>
        </row>
        <row r="1342">
          <cell r="C1342" t="str">
            <v>MCB 3P 63A,16kA</v>
          </cell>
          <cell r="D1342" t="str">
            <v>/bh</v>
          </cell>
          <cell r="E1342">
            <v>1000450</v>
          </cell>
          <cell r="G1342">
            <v>1000450</v>
          </cell>
        </row>
        <row r="1343">
          <cell r="C1343" t="str">
            <v>MCCB 3P 70-100A,65kA</v>
          </cell>
          <cell r="D1343" t="str">
            <v>/bh</v>
          </cell>
          <cell r="E1343">
            <v>3085500</v>
          </cell>
          <cell r="G1343">
            <v>3085500</v>
          </cell>
        </row>
        <row r="1344">
          <cell r="C1344" t="str">
            <v>MCCB 3P 100-120A,18kA</v>
          </cell>
          <cell r="D1344" t="str">
            <v>/bh</v>
          </cell>
          <cell r="E1344">
            <v>1392600</v>
          </cell>
          <cell r="G1344">
            <v>1392600</v>
          </cell>
        </row>
        <row r="1345">
          <cell r="C1345" t="str">
            <v>MCCB 3P 120-160A,65kA</v>
          </cell>
          <cell r="D1345" t="str">
            <v>/bh</v>
          </cell>
          <cell r="E1345">
            <v>5200000</v>
          </cell>
          <cell r="G1345">
            <v>5200000</v>
          </cell>
        </row>
        <row r="1346">
          <cell r="C1346" t="str">
            <v>MCCB 3P 160-240A,65kA</v>
          </cell>
          <cell r="D1346" t="str">
            <v>/bh</v>
          </cell>
          <cell r="E1346">
            <v>5200000</v>
          </cell>
          <cell r="G1346">
            <v>5200000</v>
          </cell>
        </row>
        <row r="1347">
          <cell r="C1347" t="str">
            <v>MCCB 3P 240-320A,65kA</v>
          </cell>
          <cell r="D1347" t="str">
            <v>/bh</v>
          </cell>
          <cell r="E1347">
            <v>6046700</v>
          </cell>
          <cell r="G1347">
            <v>6046700</v>
          </cell>
        </row>
        <row r="1348">
          <cell r="C1348" t="str">
            <v>MCCB 3P 320-400A,36kA</v>
          </cell>
          <cell r="D1348" t="str">
            <v>/bh</v>
          </cell>
          <cell r="E1348">
            <v>7307300</v>
          </cell>
          <cell r="G1348">
            <v>7307300</v>
          </cell>
        </row>
        <row r="1349">
          <cell r="C1349" t="str">
            <v>MCCB 3P 420-630A,36kA</v>
          </cell>
          <cell r="D1349" t="str">
            <v>/bh</v>
          </cell>
          <cell r="E1349">
            <v>13594350</v>
          </cell>
          <cell r="G1349">
            <v>13594350</v>
          </cell>
        </row>
        <row r="1350">
          <cell r="C1350" t="str">
            <v>MCCB 630-1000,50kA</v>
          </cell>
          <cell r="D1350" t="str">
            <v>/bh</v>
          </cell>
          <cell r="E1350">
            <v>20900000</v>
          </cell>
          <cell r="G1350">
            <v>20900000</v>
          </cell>
        </row>
        <row r="1352">
          <cell r="C1352" t="str">
            <v>SCHNEIDER MCCB - 3P</v>
          </cell>
        </row>
        <row r="1353">
          <cell r="C1353" t="str">
            <v>MCCB 320 A - 36 kA - 3P</v>
          </cell>
          <cell r="D1353" t="str">
            <v xml:space="preserve"> /bh</v>
          </cell>
          <cell r="E1353">
            <v>2997500</v>
          </cell>
          <cell r="G1353">
            <v>2997500</v>
          </cell>
        </row>
        <row r="1354">
          <cell r="C1354" t="str">
            <v>MCCB 350 A - 36 kA - 3P</v>
          </cell>
          <cell r="D1354" t="str">
            <v xml:space="preserve"> /bh</v>
          </cell>
          <cell r="E1354">
            <v>3117400</v>
          </cell>
          <cell r="G1354">
            <v>3117400</v>
          </cell>
        </row>
        <row r="1355">
          <cell r="C1355" t="str">
            <v>MCCB 400 A - 36 kA - 3P</v>
          </cell>
          <cell r="D1355" t="str">
            <v xml:space="preserve"> /bh</v>
          </cell>
          <cell r="E1355">
            <v>3242800</v>
          </cell>
          <cell r="G1355">
            <v>3242800</v>
          </cell>
        </row>
        <row r="1356">
          <cell r="C1356" t="str">
            <v>MCCB 320 A - 50 kA - 3P</v>
          </cell>
          <cell r="D1356" t="str">
            <v xml:space="preserve"> /bh</v>
          </cell>
          <cell r="E1356">
            <v>3537600</v>
          </cell>
          <cell r="G1356">
            <v>3537600</v>
          </cell>
        </row>
        <row r="1357">
          <cell r="C1357" t="str">
            <v>MCCB 350 A - 50 kA - 3P</v>
          </cell>
          <cell r="D1357" t="str">
            <v xml:space="preserve"> /bh</v>
          </cell>
          <cell r="E1357">
            <v>3679500</v>
          </cell>
          <cell r="G1357">
            <v>3679500</v>
          </cell>
        </row>
        <row r="1358">
          <cell r="C1358" t="str">
            <v>MCCB 400 A - 50 kA - 3P</v>
          </cell>
          <cell r="D1358" t="str">
            <v xml:space="preserve"> /bh</v>
          </cell>
          <cell r="E1358">
            <v>3825800</v>
          </cell>
          <cell r="G1358">
            <v>3825800</v>
          </cell>
        </row>
        <row r="1359">
          <cell r="C1359" t="str">
            <v>SCHNEIDER MCCB - 4P</v>
          </cell>
        </row>
        <row r="1360">
          <cell r="C1360" t="str">
            <v>MCCB 320 A - 36 kA - 4P</v>
          </cell>
          <cell r="D1360" t="str">
            <v xml:space="preserve"> /bh</v>
          </cell>
          <cell r="E1360">
            <v>4046900</v>
          </cell>
          <cell r="G1360">
            <v>4046900</v>
          </cell>
        </row>
        <row r="1361">
          <cell r="C1361" t="str">
            <v>MCCB 350 A - 36 kA - 4P</v>
          </cell>
          <cell r="D1361" t="str">
            <v xml:space="preserve"> /bh</v>
          </cell>
          <cell r="E1361">
            <v>4208600</v>
          </cell>
          <cell r="G1361">
            <v>4208600</v>
          </cell>
        </row>
        <row r="1362">
          <cell r="C1362" t="str">
            <v>MCCB 400 A - 36 kA - 4P</v>
          </cell>
          <cell r="D1362" t="str">
            <v xml:space="preserve"> /bh</v>
          </cell>
          <cell r="E1362">
            <v>4376900</v>
          </cell>
          <cell r="G1362">
            <v>4376900</v>
          </cell>
        </row>
        <row r="1363">
          <cell r="C1363" t="str">
            <v>MCCB 320 A - 50 kA - 4P</v>
          </cell>
          <cell r="D1363" t="str">
            <v xml:space="preserve"> /bh</v>
          </cell>
          <cell r="E1363">
            <v>4775100</v>
          </cell>
          <cell r="G1363">
            <v>4775100</v>
          </cell>
        </row>
        <row r="1364">
          <cell r="C1364" t="str">
            <v>MCCB 350 A - 50 kA - 4P</v>
          </cell>
          <cell r="D1364" t="str">
            <v xml:space="preserve"> /bh</v>
          </cell>
          <cell r="E1364">
            <v>4965400</v>
          </cell>
          <cell r="G1364">
            <v>4965400</v>
          </cell>
        </row>
        <row r="1365">
          <cell r="C1365" t="str">
            <v>MCCB 400 A - 50 kA - 4P</v>
          </cell>
          <cell r="D1365" t="str">
            <v xml:space="preserve"> /bh</v>
          </cell>
          <cell r="E1365">
            <v>5164500</v>
          </cell>
          <cell r="G1365">
            <v>5164500</v>
          </cell>
        </row>
        <row r="1366">
          <cell r="C1366" t="str">
            <v>ACB 1000A,65kA</v>
          </cell>
          <cell r="D1366" t="str">
            <v>/bh</v>
          </cell>
          <cell r="E1366">
            <v>37200000</v>
          </cell>
          <cell r="G1366">
            <v>37200000</v>
          </cell>
        </row>
        <row r="1367">
          <cell r="C1367" t="str">
            <v>ACB 1250A,50kA</v>
          </cell>
          <cell r="D1367" t="str">
            <v>/bh</v>
          </cell>
          <cell r="E1367">
            <v>38385050</v>
          </cell>
          <cell r="G1367">
            <v>38385050</v>
          </cell>
        </row>
        <row r="1368">
          <cell r="C1368" t="str">
            <v>ACB 1600A,50kA</v>
          </cell>
          <cell r="E1368">
            <v>42773500</v>
          </cell>
          <cell r="G1368">
            <v>42773500</v>
          </cell>
        </row>
        <row r="1369">
          <cell r="C1369" t="str">
            <v>ACB 2000A,65kA</v>
          </cell>
          <cell r="D1369" t="str">
            <v>/bh</v>
          </cell>
          <cell r="E1369">
            <v>46700000</v>
          </cell>
          <cell r="G1369">
            <v>46700000</v>
          </cell>
        </row>
        <row r="1370">
          <cell r="C1370" t="str">
            <v>MCB 2A/1P/4,5kA</v>
          </cell>
          <cell r="D1370" t="str">
            <v>/bh</v>
          </cell>
          <cell r="E1370">
            <v>66000</v>
          </cell>
          <cell r="G1370">
            <v>66000</v>
          </cell>
        </row>
        <row r="1371">
          <cell r="C1371" t="str">
            <v>MCB 4A/1P/4,5kA</v>
          </cell>
          <cell r="D1371" t="str">
            <v>/bh</v>
          </cell>
          <cell r="E1371">
            <v>66000</v>
          </cell>
          <cell r="G1371">
            <v>66000</v>
          </cell>
        </row>
        <row r="1372">
          <cell r="C1372" t="str">
            <v>MCB 6A/1P/4,5kA</v>
          </cell>
          <cell r="D1372" t="str">
            <v>/bh</v>
          </cell>
          <cell r="E1372">
            <v>72050</v>
          </cell>
          <cell r="G1372">
            <v>72050</v>
          </cell>
        </row>
        <row r="1373">
          <cell r="C1373" t="str">
            <v>MCB 10A/1P/4,5kA</v>
          </cell>
          <cell r="D1373" t="str">
            <v>/bh</v>
          </cell>
          <cell r="E1373">
            <v>72050</v>
          </cell>
          <cell r="G1373">
            <v>72050</v>
          </cell>
        </row>
        <row r="1374">
          <cell r="C1374" t="str">
            <v>MCB 16A/1P/4,5kA</v>
          </cell>
          <cell r="D1374" t="str">
            <v>/bh</v>
          </cell>
          <cell r="E1374">
            <v>72050</v>
          </cell>
          <cell r="G1374">
            <v>72050</v>
          </cell>
        </row>
        <row r="1375">
          <cell r="C1375" t="str">
            <v>MCB 20A/1P/4,5kA</v>
          </cell>
          <cell r="D1375" t="str">
            <v>/bh</v>
          </cell>
          <cell r="E1375">
            <v>72050</v>
          </cell>
          <cell r="G1375">
            <v>72050</v>
          </cell>
        </row>
        <row r="1376">
          <cell r="C1376" t="str">
            <v>MCB 25A/1P/4,5kA</v>
          </cell>
          <cell r="D1376" t="str">
            <v>/bh</v>
          </cell>
          <cell r="E1376">
            <v>80300</v>
          </cell>
          <cell r="G1376">
            <v>80300</v>
          </cell>
        </row>
        <row r="1377">
          <cell r="C1377" t="str">
            <v>MCB 32A/1P/4,5kA</v>
          </cell>
          <cell r="D1377" t="str">
            <v>/bh</v>
          </cell>
          <cell r="E1377">
            <v>84150</v>
          </cell>
          <cell r="G1377">
            <v>84150</v>
          </cell>
        </row>
        <row r="1378">
          <cell r="C1378" t="str">
            <v>MCB 40A/1P/4,5kA</v>
          </cell>
          <cell r="D1378" t="str">
            <v>/bh</v>
          </cell>
          <cell r="E1378">
            <v>84150</v>
          </cell>
          <cell r="G1378">
            <v>84150</v>
          </cell>
        </row>
        <row r="1379">
          <cell r="C1379" t="str">
            <v>MCB 50A/1P/4,5kA</v>
          </cell>
          <cell r="D1379" t="str">
            <v>/bh</v>
          </cell>
          <cell r="E1379">
            <v>172700</v>
          </cell>
          <cell r="G1379">
            <v>172700</v>
          </cell>
        </row>
        <row r="1380">
          <cell r="C1380" t="str">
            <v>MCB 63A/1P/4,5kA</v>
          </cell>
          <cell r="D1380" t="str">
            <v>/bh</v>
          </cell>
          <cell r="E1380">
            <v>172700</v>
          </cell>
          <cell r="G1380">
            <v>172700</v>
          </cell>
        </row>
        <row r="1381">
          <cell r="C1381" t="str">
            <v>MCB 6A/3P/4,5kA</v>
          </cell>
          <cell r="D1381" t="str">
            <v>/bh</v>
          </cell>
          <cell r="E1381">
            <v>331650</v>
          </cell>
          <cell r="G1381">
            <v>331650</v>
          </cell>
        </row>
        <row r="1382">
          <cell r="C1382" t="str">
            <v>MCB 10A/3P/4,5kA</v>
          </cell>
          <cell r="D1382" t="str">
            <v>/bh</v>
          </cell>
          <cell r="E1382">
            <v>331650</v>
          </cell>
          <cell r="G1382">
            <v>331650</v>
          </cell>
        </row>
        <row r="1383">
          <cell r="C1383" t="str">
            <v>MCB 16A/3P/4,5kA</v>
          </cell>
          <cell r="D1383" t="str">
            <v>/bh</v>
          </cell>
          <cell r="E1383">
            <v>331650</v>
          </cell>
          <cell r="G1383">
            <v>331650</v>
          </cell>
        </row>
        <row r="1384">
          <cell r="C1384" t="str">
            <v>MCB 20A/3P/4,5kA</v>
          </cell>
          <cell r="D1384" t="str">
            <v>/bh</v>
          </cell>
          <cell r="E1384">
            <v>331650</v>
          </cell>
          <cell r="G1384">
            <v>331650</v>
          </cell>
        </row>
        <row r="1385">
          <cell r="C1385" t="str">
            <v>MCB 25A/3P/4,5kA</v>
          </cell>
          <cell r="D1385" t="str">
            <v>/bh</v>
          </cell>
          <cell r="E1385">
            <v>350900</v>
          </cell>
          <cell r="G1385">
            <v>350900</v>
          </cell>
        </row>
        <row r="1386">
          <cell r="C1386" t="str">
            <v>MCB 32A/3P/4,5kA</v>
          </cell>
          <cell r="D1386" t="str">
            <v>/bh</v>
          </cell>
          <cell r="E1386">
            <v>384900</v>
          </cell>
          <cell r="G1386">
            <v>384900</v>
          </cell>
        </row>
        <row r="1387">
          <cell r="C1387" t="str">
            <v>MCB 40A/3P/4,5kA</v>
          </cell>
          <cell r="D1387" t="str">
            <v>/bh</v>
          </cell>
          <cell r="E1387">
            <v>384900</v>
          </cell>
          <cell r="G1387">
            <v>384900</v>
          </cell>
        </row>
        <row r="1388">
          <cell r="C1388" t="str">
            <v>MCB 50A/3P/4,5kA</v>
          </cell>
          <cell r="D1388" t="str">
            <v>/bh</v>
          </cell>
          <cell r="E1388">
            <v>611600</v>
          </cell>
          <cell r="G1388">
            <v>611600</v>
          </cell>
        </row>
        <row r="1389">
          <cell r="C1389" t="str">
            <v>MCB 63A/3P/4,5kA</v>
          </cell>
          <cell r="D1389" t="str">
            <v>/bh</v>
          </cell>
          <cell r="E1389">
            <v>611600</v>
          </cell>
          <cell r="G1389">
            <v>611600</v>
          </cell>
        </row>
        <row r="1390">
          <cell r="C1390" t="str">
            <v>MCB 2A/1P/15kA</v>
          </cell>
          <cell r="D1390" t="str">
            <v>/bh</v>
          </cell>
          <cell r="E1390">
            <v>353650</v>
          </cell>
          <cell r="G1390">
            <v>353650</v>
          </cell>
        </row>
        <row r="1391">
          <cell r="C1391" t="str">
            <v>MCB 4A/1P/15kA</v>
          </cell>
          <cell r="D1391" t="str">
            <v>/bh</v>
          </cell>
          <cell r="E1391">
            <v>353650</v>
          </cell>
          <cell r="G1391">
            <v>353650</v>
          </cell>
        </row>
        <row r="1392">
          <cell r="C1392" t="str">
            <v>MCB 6A/1P/15kA</v>
          </cell>
          <cell r="D1392" t="str">
            <v>/bh</v>
          </cell>
          <cell r="E1392">
            <v>267850</v>
          </cell>
          <cell r="G1392">
            <v>267850</v>
          </cell>
        </row>
        <row r="1393">
          <cell r="C1393" t="str">
            <v>MCB 10A/1P/15kA</v>
          </cell>
          <cell r="D1393" t="str">
            <v>/bh</v>
          </cell>
          <cell r="E1393">
            <v>267850</v>
          </cell>
          <cell r="G1393">
            <v>267850</v>
          </cell>
        </row>
        <row r="1394">
          <cell r="C1394" t="str">
            <v>MCB 16A/1P/15kA</v>
          </cell>
          <cell r="D1394" t="str">
            <v>/bh</v>
          </cell>
          <cell r="E1394">
            <v>267850</v>
          </cell>
          <cell r="G1394">
            <v>267850</v>
          </cell>
        </row>
        <row r="1395">
          <cell r="C1395" t="str">
            <v>MCB 20A/1P/15kA</v>
          </cell>
          <cell r="D1395" t="str">
            <v>/bh</v>
          </cell>
          <cell r="E1395">
            <v>267850</v>
          </cell>
          <cell r="G1395">
            <v>267850</v>
          </cell>
        </row>
        <row r="1396">
          <cell r="C1396" t="str">
            <v>MCB 25A/1P/15kA</v>
          </cell>
          <cell r="D1396" t="str">
            <v>/bh</v>
          </cell>
          <cell r="E1396">
            <v>267850</v>
          </cell>
          <cell r="G1396">
            <v>267850</v>
          </cell>
        </row>
        <row r="1397">
          <cell r="C1397" t="str">
            <v>MCB 32A/1P/15kA</v>
          </cell>
          <cell r="D1397" t="str">
            <v>/bh</v>
          </cell>
          <cell r="E1397">
            <v>309100</v>
          </cell>
          <cell r="G1397">
            <v>309100</v>
          </cell>
        </row>
        <row r="1398">
          <cell r="C1398" t="str">
            <v>MCB 40A/1P/15kA</v>
          </cell>
          <cell r="D1398" t="str">
            <v>/bh</v>
          </cell>
          <cell r="E1398">
            <v>352650</v>
          </cell>
          <cell r="G1398">
            <v>352650</v>
          </cell>
        </row>
        <row r="1399">
          <cell r="C1399" t="str">
            <v>MCB 50A/1P/15kA</v>
          </cell>
          <cell r="D1399" t="str">
            <v>/bh</v>
          </cell>
          <cell r="E1399">
            <v>397100</v>
          </cell>
          <cell r="G1399">
            <v>397100</v>
          </cell>
        </row>
        <row r="1400">
          <cell r="C1400" t="str">
            <v>MCB 63A/1P/15kA</v>
          </cell>
          <cell r="D1400" t="str">
            <v>/bh</v>
          </cell>
          <cell r="E1400">
            <v>441100</v>
          </cell>
          <cell r="G1400">
            <v>441100</v>
          </cell>
        </row>
        <row r="1401">
          <cell r="C1401" t="str">
            <v>MCB 2A/3P/15kA</v>
          </cell>
          <cell r="D1401" t="str">
            <v>/bh</v>
          </cell>
          <cell r="E1401">
            <v>899800</v>
          </cell>
          <cell r="G1401">
            <v>899800</v>
          </cell>
        </row>
        <row r="1402">
          <cell r="C1402" t="str">
            <v>MCB 4A/3P/15kA</v>
          </cell>
          <cell r="D1402" t="str">
            <v>/bh</v>
          </cell>
          <cell r="E1402">
            <v>899800</v>
          </cell>
          <cell r="G1402">
            <v>899800</v>
          </cell>
        </row>
        <row r="1403">
          <cell r="C1403" t="str">
            <v>MCB 6A/3P/15kA</v>
          </cell>
          <cell r="D1403" t="str">
            <v>/bh</v>
          </cell>
          <cell r="E1403">
            <v>858000</v>
          </cell>
          <cell r="G1403">
            <v>858000</v>
          </cell>
        </row>
        <row r="1404">
          <cell r="C1404" t="str">
            <v>MCB 10A/3P/15kA</v>
          </cell>
          <cell r="D1404" t="str">
            <v>/bh</v>
          </cell>
          <cell r="E1404">
            <v>858000</v>
          </cell>
          <cell r="G1404">
            <v>858000</v>
          </cell>
        </row>
        <row r="1405">
          <cell r="C1405" t="str">
            <v>MCB 16A/3P/15kA</v>
          </cell>
          <cell r="D1405" t="str">
            <v>/bh</v>
          </cell>
          <cell r="E1405">
            <v>858000</v>
          </cell>
          <cell r="G1405">
            <v>858000</v>
          </cell>
        </row>
        <row r="1406">
          <cell r="C1406" t="str">
            <v>MCB 20A/3P/15kA</v>
          </cell>
          <cell r="D1406" t="str">
            <v>/bh</v>
          </cell>
          <cell r="E1406">
            <v>858000</v>
          </cell>
          <cell r="G1406">
            <v>858000</v>
          </cell>
        </row>
        <row r="1407">
          <cell r="C1407" t="str">
            <v>MCB 25A/3P/15kA</v>
          </cell>
          <cell r="D1407" t="str">
            <v>/bh</v>
          </cell>
          <cell r="E1407">
            <v>858000</v>
          </cell>
          <cell r="G1407">
            <v>858000</v>
          </cell>
        </row>
        <row r="1408">
          <cell r="C1408" t="str">
            <v>MCB 32A/3P/15kA</v>
          </cell>
          <cell r="D1408" t="str">
            <v>/bh</v>
          </cell>
          <cell r="E1408">
            <v>1089000</v>
          </cell>
          <cell r="G1408">
            <v>1089000</v>
          </cell>
        </row>
        <row r="1409">
          <cell r="C1409" t="str">
            <v>MCB 40A/3P/15kA</v>
          </cell>
          <cell r="D1409" t="str">
            <v>/bh</v>
          </cell>
          <cell r="E1409">
            <v>1155000</v>
          </cell>
          <cell r="G1409">
            <v>1155000</v>
          </cell>
        </row>
        <row r="1410">
          <cell r="C1410" t="str">
            <v>MCB 50A/3P/15kA</v>
          </cell>
          <cell r="D1410" t="str">
            <v>/bh</v>
          </cell>
          <cell r="E1410">
            <v>1221000</v>
          </cell>
          <cell r="G1410">
            <v>1221000</v>
          </cell>
        </row>
        <row r="1411">
          <cell r="C1411" t="str">
            <v>MCB 63A/3P/15kA</v>
          </cell>
          <cell r="D1411" t="str">
            <v>/bh</v>
          </cell>
          <cell r="E1411">
            <v>1266100</v>
          </cell>
          <cell r="G1411">
            <v>1266100</v>
          </cell>
        </row>
        <row r="1412">
          <cell r="C1412" t="str">
            <v>Surge Arrester 10kA, 1P+N</v>
          </cell>
          <cell r="D1412" t="str">
            <v>/bh</v>
          </cell>
          <cell r="E1412">
            <v>1260000</v>
          </cell>
          <cell r="G1412">
            <v>1260000</v>
          </cell>
        </row>
        <row r="1413">
          <cell r="C1413" t="str">
            <v>Surge Arrester 10kA, 2P+N</v>
          </cell>
          <cell r="D1413" t="str">
            <v>/bh</v>
          </cell>
          <cell r="E1413">
            <v>1970000</v>
          </cell>
          <cell r="G1413">
            <v>1970000</v>
          </cell>
        </row>
        <row r="1414">
          <cell r="C1414" t="str">
            <v>Busbar sisir 1P, 63A, 12 module 1x10mm2</v>
          </cell>
          <cell r="D1414" t="str">
            <v>/bh</v>
          </cell>
          <cell r="E1414">
            <v>36300</v>
          </cell>
          <cell r="G1414">
            <v>36300</v>
          </cell>
        </row>
        <row r="1415">
          <cell r="C1415" t="str">
            <v>Busbar sisir 3P, 63A, 12 module 3x10mm2</v>
          </cell>
          <cell r="D1415" t="str">
            <v>/bh</v>
          </cell>
          <cell r="E1415">
            <v>75900</v>
          </cell>
          <cell r="G1415">
            <v>75900</v>
          </cell>
        </row>
        <row r="1416">
          <cell r="C1416" t="str">
            <v>Busbar sisir, 1meter, 1P, 63A, 12 module 1x10mm2</v>
          </cell>
          <cell r="D1416" t="str">
            <v>/bh</v>
          </cell>
          <cell r="E1416">
            <v>151800</v>
          </cell>
          <cell r="G1416">
            <v>151800</v>
          </cell>
        </row>
        <row r="1417">
          <cell r="C1417" t="str">
            <v>Busbar sisir, 1meter, 1P, 63A, 12 module 1x10mm2</v>
          </cell>
          <cell r="D1417" t="str">
            <v>/bh</v>
          </cell>
          <cell r="E1417">
            <v>416350</v>
          </cell>
          <cell r="G1417">
            <v>416350</v>
          </cell>
        </row>
        <row r="1418">
          <cell r="C1418" t="str">
            <v>MCCB 1A/1P/6kA</v>
          </cell>
          <cell r="D1418" t="str">
            <v>/bh</v>
          </cell>
          <cell r="E1418">
            <v>115500</v>
          </cell>
          <cell r="G1418">
            <v>115500</v>
          </cell>
        </row>
        <row r="1419">
          <cell r="C1419" t="str">
            <v>MCCB 2A/1P/6kA</v>
          </cell>
          <cell r="D1419" t="str">
            <v>/bh</v>
          </cell>
          <cell r="E1419">
            <v>115500</v>
          </cell>
          <cell r="G1419">
            <v>115500</v>
          </cell>
        </row>
        <row r="1420">
          <cell r="C1420" t="str">
            <v>MCCB 3A/1P/6kA</v>
          </cell>
          <cell r="D1420" t="str">
            <v>/bh</v>
          </cell>
          <cell r="E1420">
            <v>115500</v>
          </cell>
          <cell r="G1420">
            <v>115500</v>
          </cell>
        </row>
        <row r="1421">
          <cell r="C1421" t="str">
            <v>MCCB 4A/1P/6kA</v>
          </cell>
          <cell r="D1421" t="str">
            <v>/bh</v>
          </cell>
          <cell r="E1421">
            <v>115500</v>
          </cell>
          <cell r="G1421">
            <v>115500</v>
          </cell>
        </row>
        <row r="1422">
          <cell r="C1422" t="str">
            <v>MCCB 6A/1P/6kA</v>
          </cell>
          <cell r="D1422" t="str">
            <v>/bh</v>
          </cell>
          <cell r="E1422">
            <v>105500</v>
          </cell>
          <cell r="G1422">
            <v>105500</v>
          </cell>
        </row>
        <row r="1423">
          <cell r="C1423" t="str">
            <v>MCCB 10A/1P/6kA</v>
          </cell>
          <cell r="D1423" t="str">
            <v>/bh</v>
          </cell>
          <cell r="E1423">
            <v>105500</v>
          </cell>
          <cell r="G1423">
            <v>105500</v>
          </cell>
        </row>
        <row r="1424">
          <cell r="C1424" t="str">
            <v>MCCB 16A/1P/6kA</v>
          </cell>
          <cell r="D1424" t="str">
            <v>/bh</v>
          </cell>
          <cell r="E1424">
            <v>105500</v>
          </cell>
          <cell r="G1424">
            <v>105500</v>
          </cell>
        </row>
        <row r="1425">
          <cell r="C1425" t="str">
            <v>MCCB 20A/1P/6kA</v>
          </cell>
          <cell r="D1425" t="str">
            <v>/bh</v>
          </cell>
          <cell r="E1425">
            <v>105500</v>
          </cell>
          <cell r="G1425">
            <v>105500</v>
          </cell>
        </row>
        <row r="1426">
          <cell r="C1426" t="str">
            <v>MCCB 25A/1P/6kA</v>
          </cell>
          <cell r="D1426" t="str">
            <v>/bh</v>
          </cell>
          <cell r="E1426">
            <v>110550</v>
          </cell>
          <cell r="G1426">
            <v>110550</v>
          </cell>
        </row>
        <row r="1427">
          <cell r="C1427" t="str">
            <v>MCCB 32A/1P/6kA</v>
          </cell>
          <cell r="D1427" t="str">
            <v>/bh</v>
          </cell>
          <cell r="E1427">
            <v>125950</v>
          </cell>
          <cell r="G1427">
            <v>125950</v>
          </cell>
        </row>
        <row r="1428">
          <cell r="C1428" t="str">
            <v>MCCB 40A/1P/6kA</v>
          </cell>
          <cell r="D1428" t="str">
            <v>/bh</v>
          </cell>
          <cell r="E1428">
            <v>130900</v>
          </cell>
          <cell r="G1428">
            <v>130900</v>
          </cell>
        </row>
        <row r="1429">
          <cell r="C1429" t="str">
            <v>MCCB 50A/1P/6kA</v>
          </cell>
          <cell r="D1429" t="str">
            <v>/bh</v>
          </cell>
          <cell r="E1429">
            <v>178200</v>
          </cell>
          <cell r="G1429">
            <v>178200</v>
          </cell>
        </row>
        <row r="1430">
          <cell r="C1430" t="str">
            <v>MCCB 63A/1P/6kA</v>
          </cell>
          <cell r="D1430" t="str">
            <v>/bh</v>
          </cell>
          <cell r="E1430">
            <v>209550</v>
          </cell>
          <cell r="G1430">
            <v>209550</v>
          </cell>
        </row>
        <row r="1431">
          <cell r="C1431" t="str">
            <v>MCCB 1A/3P/6kA</v>
          </cell>
          <cell r="D1431" t="str">
            <v>/bh</v>
          </cell>
          <cell r="E1431">
            <v>477950</v>
          </cell>
          <cell r="G1431">
            <v>477950</v>
          </cell>
        </row>
        <row r="1432">
          <cell r="C1432" t="str">
            <v>MCCB 2A/3P/6kA</v>
          </cell>
          <cell r="D1432" t="str">
            <v>/bh</v>
          </cell>
          <cell r="E1432">
            <v>477950</v>
          </cell>
          <cell r="G1432">
            <v>477950</v>
          </cell>
        </row>
        <row r="1433">
          <cell r="C1433" t="str">
            <v>MCCB 3A/3P/6kA</v>
          </cell>
          <cell r="D1433" t="str">
            <v>/bh</v>
          </cell>
          <cell r="E1433">
            <v>477950</v>
          </cell>
          <cell r="G1433">
            <v>477950</v>
          </cell>
        </row>
        <row r="1434">
          <cell r="C1434" t="str">
            <v>MCCB 4A/3P/6kA</v>
          </cell>
          <cell r="D1434" t="str">
            <v>/bh</v>
          </cell>
          <cell r="E1434">
            <v>477950</v>
          </cell>
          <cell r="G1434">
            <v>477950</v>
          </cell>
        </row>
        <row r="1435">
          <cell r="C1435" t="str">
            <v>MCCB 6A/3P/6kA</v>
          </cell>
          <cell r="D1435" t="str">
            <v>/bh</v>
          </cell>
          <cell r="E1435">
            <v>406450</v>
          </cell>
          <cell r="G1435">
            <v>406450</v>
          </cell>
        </row>
        <row r="1436">
          <cell r="C1436" t="str">
            <v>MCCB 10A/3P/6kA</v>
          </cell>
          <cell r="D1436" t="str">
            <v>/bh</v>
          </cell>
          <cell r="E1436">
            <v>406450</v>
          </cell>
          <cell r="G1436">
            <v>406450</v>
          </cell>
        </row>
        <row r="1437">
          <cell r="C1437" t="str">
            <v>MCCB 16A/3P/6kA</v>
          </cell>
          <cell r="D1437" t="str">
            <v>/bh</v>
          </cell>
          <cell r="E1437">
            <v>406450</v>
          </cell>
          <cell r="G1437">
            <v>406450</v>
          </cell>
        </row>
        <row r="1438">
          <cell r="C1438" t="str">
            <v>MCCB 20A/3P/6kA</v>
          </cell>
          <cell r="D1438" t="str">
            <v>/bh</v>
          </cell>
          <cell r="E1438">
            <v>406450</v>
          </cell>
          <cell r="G1438">
            <v>406450</v>
          </cell>
        </row>
        <row r="1439">
          <cell r="C1439" t="str">
            <v>MCCB 25A/3P/6kA</v>
          </cell>
          <cell r="D1439" t="str">
            <v>/bh</v>
          </cell>
          <cell r="E1439">
            <v>436700</v>
          </cell>
          <cell r="G1439">
            <v>436700</v>
          </cell>
        </row>
        <row r="1440">
          <cell r="C1440" t="str">
            <v>MCCB 32A/3P/6kA</v>
          </cell>
          <cell r="D1440" t="str">
            <v>/bh</v>
          </cell>
          <cell r="E1440">
            <v>443300</v>
          </cell>
          <cell r="G1440">
            <v>443300</v>
          </cell>
        </row>
        <row r="1441">
          <cell r="C1441" t="str">
            <v>MCCB 40A/3P/6kA</v>
          </cell>
          <cell r="D1441" t="str">
            <v>/bh</v>
          </cell>
          <cell r="E1441">
            <v>475200</v>
          </cell>
          <cell r="G1441">
            <v>475200</v>
          </cell>
        </row>
        <row r="1442">
          <cell r="C1442" t="str">
            <v>MCCB 50A/3P/6kA</v>
          </cell>
          <cell r="D1442" t="str">
            <v>/bh</v>
          </cell>
          <cell r="E1442">
            <v>665500</v>
          </cell>
          <cell r="G1442">
            <v>665500</v>
          </cell>
        </row>
        <row r="1443">
          <cell r="C1443" t="str">
            <v>MCCB 63A/3P/6kA</v>
          </cell>
          <cell r="D1443" t="str">
            <v>/bh</v>
          </cell>
          <cell r="E1443">
            <v>809050</v>
          </cell>
          <cell r="G1443">
            <v>809050</v>
          </cell>
        </row>
        <row r="1444">
          <cell r="C1444" t="str">
            <v>MCCB 1A/1P/15kA</v>
          </cell>
          <cell r="D1444" t="str">
            <v>/bh</v>
          </cell>
          <cell r="E1444">
            <v>225500</v>
          </cell>
          <cell r="G1444">
            <v>225500</v>
          </cell>
        </row>
        <row r="1445">
          <cell r="C1445" t="str">
            <v>MCCB 2A/1P/15kA</v>
          </cell>
          <cell r="D1445" t="str">
            <v>/bh</v>
          </cell>
          <cell r="E1445">
            <v>225500</v>
          </cell>
          <cell r="G1445">
            <v>225500</v>
          </cell>
        </row>
        <row r="1446">
          <cell r="C1446" t="str">
            <v>MCCB 4A/1P/15kA</v>
          </cell>
          <cell r="D1446" t="str">
            <v>/bh</v>
          </cell>
          <cell r="E1446">
            <v>225500</v>
          </cell>
          <cell r="G1446">
            <v>225500</v>
          </cell>
        </row>
        <row r="1447">
          <cell r="C1447" t="str">
            <v>MCCB 6A/1P/15kA</v>
          </cell>
          <cell r="D1447" t="str">
            <v>/bh</v>
          </cell>
          <cell r="E1447">
            <v>178200</v>
          </cell>
          <cell r="G1447">
            <v>178200</v>
          </cell>
        </row>
        <row r="1448">
          <cell r="C1448" t="str">
            <v>MCCB 10A/1P/15kA</v>
          </cell>
          <cell r="D1448" t="str">
            <v>/bh</v>
          </cell>
          <cell r="E1448">
            <v>178200</v>
          </cell>
          <cell r="G1448">
            <v>178200</v>
          </cell>
        </row>
        <row r="1449">
          <cell r="C1449" t="str">
            <v>MCCB 16A/1P/15kA</v>
          </cell>
          <cell r="D1449" t="str">
            <v>/bh</v>
          </cell>
          <cell r="E1449">
            <v>178200</v>
          </cell>
          <cell r="G1449">
            <v>178200</v>
          </cell>
        </row>
        <row r="1450">
          <cell r="C1450" t="str">
            <v>MCCB 20A/1P/15kA</v>
          </cell>
          <cell r="D1450" t="str">
            <v>/bh</v>
          </cell>
          <cell r="E1450">
            <v>178200</v>
          </cell>
          <cell r="G1450">
            <v>178200</v>
          </cell>
        </row>
        <row r="1451">
          <cell r="C1451" t="str">
            <v>MCCB 25A/1P/15kA</v>
          </cell>
          <cell r="D1451" t="str">
            <v>/bh</v>
          </cell>
          <cell r="E1451">
            <v>220550</v>
          </cell>
          <cell r="G1451">
            <v>220550</v>
          </cell>
        </row>
        <row r="1452">
          <cell r="C1452" t="str">
            <v>MCCB 32A/1P/15kA</v>
          </cell>
          <cell r="D1452" t="str">
            <v>/bh</v>
          </cell>
          <cell r="E1452">
            <v>230450</v>
          </cell>
          <cell r="G1452">
            <v>230450</v>
          </cell>
        </row>
        <row r="1453">
          <cell r="C1453" t="str">
            <v>MCCB 40A/1P/15kA</v>
          </cell>
          <cell r="D1453" t="str">
            <v>/bh</v>
          </cell>
          <cell r="E1453">
            <v>240900</v>
          </cell>
          <cell r="G1453">
            <v>240900</v>
          </cell>
        </row>
        <row r="1454">
          <cell r="C1454" t="str">
            <v>MCCB 50A/1P/15kA</v>
          </cell>
          <cell r="D1454" t="str">
            <v>/bh</v>
          </cell>
          <cell r="E1454">
            <v>303600</v>
          </cell>
          <cell r="G1454">
            <v>303600</v>
          </cell>
        </row>
        <row r="1455">
          <cell r="C1455" t="str">
            <v>MCCB 63A/1P/15kA</v>
          </cell>
          <cell r="D1455" t="str">
            <v>/bh</v>
          </cell>
          <cell r="E1455">
            <v>324500</v>
          </cell>
          <cell r="G1455">
            <v>324500</v>
          </cell>
        </row>
        <row r="1456">
          <cell r="C1456" t="str">
            <v>MCCB 1A/3P/15kA</v>
          </cell>
          <cell r="D1456" t="str">
            <v>/bh</v>
          </cell>
          <cell r="E1456">
            <v>768350</v>
          </cell>
          <cell r="G1456">
            <v>768350</v>
          </cell>
        </row>
        <row r="1457">
          <cell r="C1457" t="str">
            <v>MCCB 2A/3P/15kA</v>
          </cell>
          <cell r="D1457" t="str">
            <v>/bh</v>
          </cell>
          <cell r="E1457">
            <v>768350</v>
          </cell>
          <cell r="G1457">
            <v>768350</v>
          </cell>
        </row>
        <row r="1458">
          <cell r="C1458" t="str">
            <v>MCCB 4A/3P/15kA</v>
          </cell>
          <cell r="D1458" t="str">
            <v>/bh</v>
          </cell>
          <cell r="E1458">
            <v>768350</v>
          </cell>
          <cell r="G1458">
            <v>768350</v>
          </cell>
        </row>
        <row r="1459">
          <cell r="C1459" t="str">
            <v>MCCB 6A/3P/15kA</v>
          </cell>
          <cell r="D1459" t="str">
            <v>/bh</v>
          </cell>
          <cell r="E1459">
            <v>696300</v>
          </cell>
          <cell r="G1459">
            <v>696300</v>
          </cell>
        </row>
        <row r="1460">
          <cell r="C1460" t="str">
            <v>MCCB 10A/3P/15kA</v>
          </cell>
          <cell r="D1460" t="str">
            <v>/bh</v>
          </cell>
          <cell r="E1460">
            <v>696300</v>
          </cell>
          <cell r="G1460">
            <v>696300</v>
          </cell>
        </row>
        <row r="1461">
          <cell r="C1461" t="str">
            <v>MCCB 16A/3P/15kA</v>
          </cell>
          <cell r="D1461" t="str">
            <v>/bh</v>
          </cell>
          <cell r="E1461">
            <v>696300</v>
          </cell>
          <cell r="G1461">
            <v>696300</v>
          </cell>
        </row>
        <row r="1462">
          <cell r="C1462" t="str">
            <v>MCCB 20A/3P/15kA</v>
          </cell>
          <cell r="D1462" t="str">
            <v>/bh</v>
          </cell>
          <cell r="E1462">
            <v>696300</v>
          </cell>
          <cell r="G1462">
            <v>696300</v>
          </cell>
        </row>
        <row r="1463">
          <cell r="C1463" t="str">
            <v>MCCB 25A/3P/15kA</v>
          </cell>
          <cell r="D1463" t="str">
            <v>/bh</v>
          </cell>
          <cell r="E1463">
            <v>716650</v>
          </cell>
          <cell r="G1463">
            <v>716650</v>
          </cell>
        </row>
        <row r="1464">
          <cell r="C1464" t="str">
            <v>MCCB 32A/3P/15kA</v>
          </cell>
          <cell r="D1464" t="str">
            <v>/bh</v>
          </cell>
          <cell r="E1464">
            <v>768350</v>
          </cell>
          <cell r="G1464">
            <v>768350</v>
          </cell>
        </row>
        <row r="1465">
          <cell r="C1465" t="str">
            <v>MCCB 40A/3P/15kA</v>
          </cell>
          <cell r="D1465" t="str">
            <v>/bh</v>
          </cell>
          <cell r="E1465">
            <v>798600</v>
          </cell>
          <cell r="G1465">
            <v>798600</v>
          </cell>
        </row>
        <row r="1466">
          <cell r="C1466" t="str">
            <v>MCCB 50A/3P/15kA</v>
          </cell>
          <cell r="D1466" t="str">
            <v>/bh</v>
          </cell>
          <cell r="E1466">
            <v>921800</v>
          </cell>
          <cell r="G1466">
            <v>921800</v>
          </cell>
        </row>
        <row r="1467">
          <cell r="C1467" t="str">
            <v>MCCB 63A/3P/15kA</v>
          </cell>
          <cell r="D1467" t="str">
            <v>/bh</v>
          </cell>
          <cell r="E1467">
            <v>950400</v>
          </cell>
          <cell r="G1467">
            <v>950400</v>
          </cell>
        </row>
        <row r="1468">
          <cell r="C1468" t="str">
            <v>MCCB 10A/1P/50kA</v>
          </cell>
          <cell r="D1468" t="str">
            <v>/bh</v>
          </cell>
          <cell r="E1468">
            <v>910800</v>
          </cell>
          <cell r="G1468">
            <v>910800</v>
          </cell>
        </row>
        <row r="1469">
          <cell r="C1469" t="str">
            <v>MCCB 16A/1P/50kA</v>
          </cell>
          <cell r="D1469" t="str">
            <v>/bh</v>
          </cell>
          <cell r="E1469">
            <v>910800</v>
          </cell>
          <cell r="G1469">
            <v>910800</v>
          </cell>
        </row>
        <row r="1470">
          <cell r="C1470" t="str">
            <v>MCCB 20A/1P/50kA</v>
          </cell>
          <cell r="D1470" t="str">
            <v>/bh</v>
          </cell>
          <cell r="E1470">
            <v>910800</v>
          </cell>
          <cell r="G1470">
            <v>910800</v>
          </cell>
        </row>
        <row r="1471">
          <cell r="C1471" t="str">
            <v>MCCB 25A/1P/50kA</v>
          </cell>
          <cell r="D1471" t="str">
            <v>/bh</v>
          </cell>
          <cell r="E1471">
            <v>910800</v>
          </cell>
          <cell r="G1471">
            <v>910800</v>
          </cell>
        </row>
        <row r="1472">
          <cell r="C1472" t="str">
            <v>MCCB 32A/1P/50kA</v>
          </cell>
          <cell r="D1472" t="str">
            <v>/bh</v>
          </cell>
          <cell r="E1472">
            <v>910800</v>
          </cell>
          <cell r="G1472">
            <v>910800</v>
          </cell>
        </row>
        <row r="1473">
          <cell r="C1473" t="str">
            <v>MCCB 40A/1P/50kA</v>
          </cell>
          <cell r="D1473" t="str">
            <v>/bh</v>
          </cell>
          <cell r="E1473">
            <v>950950</v>
          </cell>
          <cell r="G1473">
            <v>950950</v>
          </cell>
        </row>
        <row r="1474">
          <cell r="C1474" t="str">
            <v>MCCB 50A/1P/50kA</v>
          </cell>
          <cell r="D1474" t="str">
            <v>/bh</v>
          </cell>
          <cell r="E1474">
            <v>950950</v>
          </cell>
          <cell r="G1474">
            <v>950950</v>
          </cell>
        </row>
        <row r="1475">
          <cell r="C1475" t="str">
            <v>MCCB 63A/1P/50kA</v>
          </cell>
          <cell r="D1475" t="str">
            <v>/bh</v>
          </cell>
          <cell r="E1475">
            <v>950950</v>
          </cell>
          <cell r="G1475">
            <v>950950</v>
          </cell>
        </row>
        <row r="1476">
          <cell r="C1476" t="str">
            <v>MCCB 80A/1P/50kA</v>
          </cell>
          <cell r="D1476" t="str">
            <v>/bh</v>
          </cell>
          <cell r="E1476">
            <v>1152800</v>
          </cell>
          <cell r="G1476">
            <v>1152800</v>
          </cell>
        </row>
        <row r="1477">
          <cell r="C1477" t="str">
            <v>MCCB 10A/3P/50kA</v>
          </cell>
          <cell r="D1477" t="str">
            <v>/bh</v>
          </cell>
          <cell r="E1477">
            <v>2150500</v>
          </cell>
          <cell r="G1477">
            <v>2150500</v>
          </cell>
        </row>
        <row r="1478">
          <cell r="C1478" t="str">
            <v>MCCB 16A/3P/50kA</v>
          </cell>
          <cell r="D1478" t="str">
            <v>/bh</v>
          </cell>
          <cell r="E1478">
            <v>2150500</v>
          </cell>
          <cell r="G1478">
            <v>2150500</v>
          </cell>
        </row>
        <row r="1479">
          <cell r="C1479" t="str">
            <v>MCCB 20A/3P/50kA</v>
          </cell>
          <cell r="D1479" t="str">
            <v>/bh</v>
          </cell>
          <cell r="E1479">
            <v>2150500</v>
          </cell>
          <cell r="G1479">
            <v>2150500</v>
          </cell>
        </row>
        <row r="1480">
          <cell r="C1480" t="str">
            <v>MCCB 25A/3P/50kA</v>
          </cell>
          <cell r="D1480" t="str">
            <v>/bh</v>
          </cell>
          <cell r="E1480">
            <v>2150500</v>
          </cell>
          <cell r="G1480">
            <v>2150500</v>
          </cell>
        </row>
        <row r="1481">
          <cell r="C1481" t="str">
            <v>MCCB 32A/3P/50kA</v>
          </cell>
          <cell r="D1481" t="str">
            <v>/bh</v>
          </cell>
          <cell r="E1481">
            <v>2150500</v>
          </cell>
          <cell r="G1481">
            <v>2150500</v>
          </cell>
        </row>
        <row r="1482">
          <cell r="C1482" t="str">
            <v>MCCB 40A/3P/50kA</v>
          </cell>
          <cell r="D1482" t="str">
            <v>/bh</v>
          </cell>
          <cell r="E1482">
            <v>2207700</v>
          </cell>
          <cell r="G1482">
            <v>2207700</v>
          </cell>
        </row>
        <row r="1483">
          <cell r="C1483" t="str">
            <v>MCCB 50A/3P/50kA</v>
          </cell>
          <cell r="D1483" t="str">
            <v>/bh</v>
          </cell>
          <cell r="E1483">
            <v>2207700</v>
          </cell>
          <cell r="G1483">
            <v>2207700</v>
          </cell>
        </row>
        <row r="1484">
          <cell r="C1484" t="str">
            <v>MCCB 63A/3P/50kA</v>
          </cell>
          <cell r="D1484" t="str">
            <v>/bh</v>
          </cell>
          <cell r="E1484">
            <v>2244000</v>
          </cell>
          <cell r="G1484">
            <v>2244000</v>
          </cell>
        </row>
        <row r="1485">
          <cell r="C1485" t="str">
            <v>MCCB 80A/3P/50kA</v>
          </cell>
          <cell r="D1485" t="str">
            <v>/bh</v>
          </cell>
          <cell r="E1485">
            <v>2887500</v>
          </cell>
          <cell r="G1485">
            <v>2887500</v>
          </cell>
        </row>
        <row r="1486">
          <cell r="C1486" t="str">
            <v>MCCB 15A/3P/18kA</v>
          </cell>
          <cell r="D1486" t="str">
            <v>/bh</v>
          </cell>
          <cell r="E1486">
            <v>729850</v>
          </cell>
          <cell r="G1486">
            <v>729850</v>
          </cell>
        </row>
        <row r="1487">
          <cell r="C1487" t="str">
            <v>MCCB 20A/3P/18kA</v>
          </cell>
          <cell r="D1487" t="str">
            <v>/bh</v>
          </cell>
          <cell r="E1487">
            <v>729850</v>
          </cell>
          <cell r="G1487">
            <v>729850</v>
          </cell>
        </row>
        <row r="1488">
          <cell r="C1488" t="str">
            <v>MCCB 25A/3P/18kA</v>
          </cell>
          <cell r="D1488" t="str">
            <v>/bh</v>
          </cell>
          <cell r="E1488">
            <v>729850</v>
          </cell>
          <cell r="G1488">
            <v>729850</v>
          </cell>
        </row>
        <row r="1489">
          <cell r="C1489" t="str">
            <v>MCCB 32A/3P/18kA</v>
          </cell>
          <cell r="D1489" t="str">
            <v>/bh</v>
          </cell>
          <cell r="E1489">
            <v>729850</v>
          </cell>
          <cell r="G1489">
            <v>729850</v>
          </cell>
        </row>
        <row r="1490">
          <cell r="C1490" t="str">
            <v>MCCB 40A/3P/18kA</v>
          </cell>
          <cell r="D1490" t="str">
            <v>/bh</v>
          </cell>
          <cell r="E1490">
            <v>729850</v>
          </cell>
          <cell r="G1490">
            <v>729850</v>
          </cell>
        </row>
        <row r="1491">
          <cell r="C1491" t="str">
            <v>MCCB 50A/3P/18kA</v>
          </cell>
          <cell r="D1491" t="str">
            <v>/bh</v>
          </cell>
          <cell r="E1491">
            <v>729850</v>
          </cell>
          <cell r="G1491">
            <v>729850</v>
          </cell>
        </row>
        <row r="1492">
          <cell r="C1492" t="str">
            <v>MCCB 60A/3P/18kA</v>
          </cell>
          <cell r="D1492" t="str">
            <v>/bh</v>
          </cell>
          <cell r="E1492">
            <v>797500</v>
          </cell>
          <cell r="G1492">
            <v>797500</v>
          </cell>
        </row>
        <row r="1493">
          <cell r="C1493" t="str">
            <v>MCCB 75A/3P/18kA</v>
          </cell>
          <cell r="D1493" t="str">
            <v>/bh</v>
          </cell>
          <cell r="E1493">
            <v>797500</v>
          </cell>
          <cell r="G1493">
            <v>797500</v>
          </cell>
        </row>
        <row r="1494">
          <cell r="C1494" t="str">
            <v>MCCB 80A/3P/18kA</v>
          </cell>
          <cell r="D1494" t="str">
            <v>/bh</v>
          </cell>
          <cell r="E1494">
            <v>797500</v>
          </cell>
          <cell r="G1494">
            <v>797500</v>
          </cell>
        </row>
        <row r="1495">
          <cell r="C1495" t="str">
            <v>MCCB 100A/3P/18kA</v>
          </cell>
          <cell r="D1495" t="str">
            <v>/bh</v>
          </cell>
          <cell r="E1495">
            <v>797500</v>
          </cell>
          <cell r="G1495">
            <v>797500</v>
          </cell>
        </row>
        <row r="1496">
          <cell r="C1496" t="str">
            <v>MCCB 15A/3P/30kA</v>
          </cell>
          <cell r="D1496" t="str">
            <v>/bh</v>
          </cell>
          <cell r="E1496">
            <v>729850</v>
          </cell>
          <cell r="G1496">
            <v>729850</v>
          </cell>
        </row>
        <row r="1497">
          <cell r="C1497" t="str">
            <v>MCCB 20A/3P/30kA</v>
          </cell>
          <cell r="D1497" t="str">
            <v>/bh</v>
          </cell>
          <cell r="E1497">
            <v>729850</v>
          </cell>
          <cell r="G1497">
            <v>729850</v>
          </cell>
        </row>
        <row r="1498">
          <cell r="C1498" t="str">
            <v>MCCB 25A/3P/30kA</v>
          </cell>
          <cell r="D1498" t="str">
            <v>/bh</v>
          </cell>
          <cell r="E1498">
            <v>729850</v>
          </cell>
          <cell r="G1498">
            <v>729850</v>
          </cell>
        </row>
        <row r="1499">
          <cell r="C1499" t="str">
            <v>MCCB 32A/3P/30kA</v>
          </cell>
          <cell r="D1499" t="str">
            <v>/bh</v>
          </cell>
          <cell r="E1499">
            <v>729850</v>
          </cell>
          <cell r="G1499">
            <v>729850</v>
          </cell>
        </row>
        <row r="1500">
          <cell r="C1500" t="str">
            <v>MCCB 40A/3P/30kA</v>
          </cell>
          <cell r="D1500" t="str">
            <v>/bh</v>
          </cell>
          <cell r="E1500">
            <v>729850</v>
          </cell>
          <cell r="G1500">
            <v>729850</v>
          </cell>
        </row>
        <row r="1501">
          <cell r="C1501" t="str">
            <v>MCCB 50A/3P/30kA</v>
          </cell>
          <cell r="D1501" t="str">
            <v>/bh</v>
          </cell>
          <cell r="E1501">
            <v>729850</v>
          </cell>
          <cell r="G1501">
            <v>729850</v>
          </cell>
        </row>
        <row r="1502">
          <cell r="C1502" t="str">
            <v>MCCB 60A/3P/30kA</v>
          </cell>
          <cell r="D1502" t="str">
            <v>/bh</v>
          </cell>
          <cell r="E1502">
            <v>797500</v>
          </cell>
          <cell r="G1502">
            <v>797500</v>
          </cell>
        </row>
        <row r="1503">
          <cell r="C1503" t="str">
            <v>MCCB 75A/3P/30kA</v>
          </cell>
          <cell r="D1503" t="str">
            <v>/bh</v>
          </cell>
          <cell r="E1503">
            <v>797500</v>
          </cell>
          <cell r="G1503">
            <v>797500</v>
          </cell>
        </row>
        <row r="1504">
          <cell r="C1504" t="str">
            <v>MCCB 80A/3P/30kA</v>
          </cell>
          <cell r="D1504" t="str">
            <v>/bh</v>
          </cell>
          <cell r="E1504">
            <v>797500</v>
          </cell>
          <cell r="G1504">
            <v>797500</v>
          </cell>
        </row>
        <row r="1505">
          <cell r="C1505" t="str">
            <v>MCCB 100A/3P/30kA</v>
          </cell>
          <cell r="D1505" t="str">
            <v>/bh</v>
          </cell>
          <cell r="E1505">
            <v>797500</v>
          </cell>
          <cell r="G1505">
            <v>797500</v>
          </cell>
        </row>
        <row r="1506">
          <cell r="C1506" t="str">
            <v>MCCB 100A/3P/18kA</v>
          </cell>
          <cell r="D1506" t="str">
            <v>/bh</v>
          </cell>
          <cell r="E1506">
            <v>1250700</v>
          </cell>
          <cell r="G1506">
            <v>1250700</v>
          </cell>
        </row>
        <row r="1507">
          <cell r="C1507" t="str">
            <v>MCCB 125A/3P/18kA</v>
          </cell>
          <cell r="D1507" t="str">
            <v>/bh</v>
          </cell>
          <cell r="E1507">
            <v>1279300</v>
          </cell>
          <cell r="G1507">
            <v>1279300</v>
          </cell>
        </row>
        <row r="1508">
          <cell r="C1508" t="str">
            <v>MCCB 160A/3P/18kA</v>
          </cell>
          <cell r="D1508" t="str">
            <v>/bh</v>
          </cell>
          <cell r="E1508">
            <v>1315600</v>
          </cell>
          <cell r="G1508">
            <v>1315600</v>
          </cell>
        </row>
        <row r="1509">
          <cell r="C1509" t="str">
            <v>MCCB 200A/3P/18kA</v>
          </cell>
          <cell r="D1509" t="str">
            <v>/bh</v>
          </cell>
          <cell r="E1509">
            <v>1384900</v>
          </cell>
          <cell r="G1509">
            <v>1384900</v>
          </cell>
        </row>
        <row r="1510">
          <cell r="C1510" t="str">
            <v>MCCB 225A/3P/18kA</v>
          </cell>
          <cell r="D1510" t="str">
            <v>/bh</v>
          </cell>
          <cell r="E1510">
            <v>1384900</v>
          </cell>
          <cell r="G1510">
            <v>1384900</v>
          </cell>
        </row>
        <row r="1511">
          <cell r="C1511" t="str">
            <v>MCCB 250A/3P/18kA</v>
          </cell>
          <cell r="D1511" t="str">
            <v>/bh</v>
          </cell>
          <cell r="E1511">
            <v>1384900</v>
          </cell>
          <cell r="G1511">
            <v>1384900</v>
          </cell>
        </row>
        <row r="1512">
          <cell r="C1512" t="str">
            <v>MCCB 100A/3P/36kA</v>
          </cell>
          <cell r="D1512" t="str">
            <v>/bh</v>
          </cell>
          <cell r="E1512">
            <v>1546600</v>
          </cell>
          <cell r="G1512">
            <v>1546600</v>
          </cell>
        </row>
        <row r="1513">
          <cell r="C1513" t="str">
            <v>MCCB 125A/3P/36kA</v>
          </cell>
          <cell r="D1513" t="str">
            <v>/bh</v>
          </cell>
          <cell r="E1513">
            <v>1595000</v>
          </cell>
          <cell r="G1513">
            <v>1595000</v>
          </cell>
        </row>
        <row r="1514">
          <cell r="C1514" t="str">
            <v>MCCB 160A/3P/36kA</v>
          </cell>
          <cell r="D1514" t="str">
            <v>/bh</v>
          </cell>
          <cell r="E1514">
            <v>1730300</v>
          </cell>
          <cell r="G1514">
            <v>1730300</v>
          </cell>
        </row>
        <row r="1515">
          <cell r="C1515" t="str">
            <v>MCCB 200A/3P/36kA</v>
          </cell>
          <cell r="D1515" t="str">
            <v>/bh</v>
          </cell>
          <cell r="E1515">
            <v>1799600</v>
          </cell>
          <cell r="G1515">
            <v>1799600</v>
          </cell>
        </row>
        <row r="1516">
          <cell r="C1516" t="str">
            <v>MCCB 225A/3P/36kA</v>
          </cell>
          <cell r="D1516" t="str">
            <v>/bh</v>
          </cell>
          <cell r="E1516">
            <v>1799600</v>
          </cell>
          <cell r="G1516">
            <v>1799600</v>
          </cell>
        </row>
        <row r="1517">
          <cell r="C1517" t="str">
            <v>MCCB 250A/3P/36kA</v>
          </cell>
          <cell r="D1517" t="str">
            <v>/bh</v>
          </cell>
          <cell r="E1517">
            <v>1799600</v>
          </cell>
          <cell r="G1517">
            <v>1799600</v>
          </cell>
        </row>
        <row r="1518">
          <cell r="C1518" t="str">
            <v>ELCB 100A/3P/36kA</v>
          </cell>
          <cell r="D1518" t="str">
            <v>/bh</v>
          </cell>
          <cell r="E1518">
            <v>4253700</v>
          </cell>
          <cell r="G1518">
            <v>4253700</v>
          </cell>
        </row>
        <row r="1519">
          <cell r="C1519" t="str">
            <v>ELCB 125A/3P/36kA</v>
          </cell>
          <cell r="D1519" t="str">
            <v>/bh</v>
          </cell>
          <cell r="E1519">
            <v>4336200</v>
          </cell>
          <cell r="G1519">
            <v>4336200</v>
          </cell>
        </row>
        <row r="1520">
          <cell r="C1520" t="str">
            <v>ELCB 160A/3P/36kA</v>
          </cell>
          <cell r="D1520" t="str">
            <v>/bh</v>
          </cell>
          <cell r="E1520">
            <v>4425300</v>
          </cell>
          <cell r="G1520">
            <v>4425300</v>
          </cell>
        </row>
        <row r="1521">
          <cell r="C1521" t="str">
            <v>ELCB 200A/3P/36kA</v>
          </cell>
          <cell r="D1521" t="str">
            <v>/bh</v>
          </cell>
          <cell r="E1521">
            <v>4838900</v>
          </cell>
          <cell r="G1521">
            <v>4838900</v>
          </cell>
        </row>
        <row r="1522">
          <cell r="C1522" t="str">
            <v>ELCB 225A/3P/36kA</v>
          </cell>
          <cell r="D1522" t="str">
            <v>/bh</v>
          </cell>
          <cell r="E1522">
            <v>4838900</v>
          </cell>
          <cell r="G1522">
            <v>4838900</v>
          </cell>
        </row>
        <row r="1523">
          <cell r="C1523" t="str">
            <v>ELCB 250A/3P/36kA</v>
          </cell>
          <cell r="D1523" t="str">
            <v>/bh</v>
          </cell>
          <cell r="E1523">
            <v>4838900</v>
          </cell>
          <cell r="G1523">
            <v>4838900</v>
          </cell>
        </row>
        <row r="1524">
          <cell r="C1524" t="str">
            <v>MCCB 320A/3P/36kA</v>
          </cell>
          <cell r="D1524" t="str">
            <v>/bh</v>
          </cell>
          <cell r="E1524">
            <v>2997500</v>
          </cell>
          <cell r="G1524">
            <v>2997500</v>
          </cell>
        </row>
        <row r="1525">
          <cell r="C1525" t="str">
            <v>MCCB 350A/3P/36kA</v>
          </cell>
          <cell r="D1525" t="str">
            <v>/bh</v>
          </cell>
          <cell r="E1525">
            <v>3117400</v>
          </cell>
          <cell r="G1525">
            <v>3117400</v>
          </cell>
        </row>
        <row r="1526">
          <cell r="C1526" t="str">
            <v>MCCB 400A/3P/36kA</v>
          </cell>
          <cell r="D1526" t="str">
            <v>/bh</v>
          </cell>
          <cell r="E1526">
            <v>3242800</v>
          </cell>
          <cell r="G1526">
            <v>3242800</v>
          </cell>
        </row>
        <row r="1527">
          <cell r="C1527" t="str">
            <v>ACB 630A/3P/50kA</v>
          </cell>
          <cell r="D1527" t="str">
            <v>/bh</v>
          </cell>
          <cell r="E1527">
            <v>51684000</v>
          </cell>
          <cell r="G1527">
            <v>51684000</v>
          </cell>
        </row>
        <row r="1528">
          <cell r="C1528" t="str">
            <v>ACB 800A/3P/50kA</v>
          </cell>
          <cell r="D1528" t="str">
            <v>/bh</v>
          </cell>
          <cell r="E1528">
            <v>55632000</v>
          </cell>
          <cell r="G1528">
            <v>55632000</v>
          </cell>
        </row>
        <row r="1529">
          <cell r="C1529" t="str">
            <v>ACB 1000A/3P/50kA</v>
          </cell>
          <cell r="D1529" t="str">
            <v>/bh</v>
          </cell>
          <cell r="E1529">
            <v>59099000</v>
          </cell>
          <cell r="G1529">
            <v>59099000</v>
          </cell>
        </row>
        <row r="1530">
          <cell r="C1530" t="str">
            <v>ACB 1250A/3P/50kA</v>
          </cell>
          <cell r="D1530" t="str">
            <v>/bh</v>
          </cell>
          <cell r="E1530">
            <v>61969000</v>
          </cell>
          <cell r="G1530">
            <v>61969000</v>
          </cell>
        </row>
        <row r="1531">
          <cell r="C1531" t="str">
            <v>ACB 1600A/3P/50kA</v>
          </cell>
          <cell r="D1531" t="str">
            <v>/bh</v>
          </cell>
          <cell r="E1531">
            <v>64409000</v>
          </cell>
          <cell r="G1531">
            <v>64409000</v>
          </cell>
        </row>
        <row r="1532">
          <cell r="C1532" t="str">
            <v>ACB 630A/4P/50kA</v>
          </cell>
          <cell r="D1532" t="str">
            <v>/bh</v>
          </cell>
          <cell r="E1532">
            <v>61707000</v>
          </cell>
          <cell r="G1532">
            <v>61707000</v>
          </cell>
        </row>
        <row r="1533">
          <cell r="C1533" t="str">
            <v>ACB 800A/4P/50kA</v>
          </cell>
          <cell r="D1533" t="str">
            <v>/bh</v>
          </cell>
          <cell r="E1533">
            <v>67274000</v>
          </cell>
          <cell r="G1533">
            <v>67274000</v>
          </cell>
        </row>
        <row r="1534">
          <cell r="C1534" t="str">
            <v>ACB 1000A/4P/50kA</v>
          </cell>
          <cell r="D1534" t="str">
            <v>/bh</v>
          </cell>
          <cell r="E1534">
            <v>71339000</v>
          </cell>
          <cell r="G1534">
            <v>71339000</v>
          </cell>
        </row>
        <row r="1535">
          <cell r="C1535" t="str">
            <v>ACB 1250A/4P/50kA</v>
          </cell>
          <cell r="D1535" t="str">
            <v>/bh</v>
          </cell>
          <cell r="E1535">
            <v>75427000</v>
          </cell>
          <cell r="G1535">
            <v>75427000</v>
          </cell>
        </row>
        <row r="1536">
          <cell r="C1536" t="str">
            <v>ACB 1600A/4P/50kA</v>
          </cell>
          <cell r="D1536" t="str">
            <v>/bh</v>
          </cell>
          <cell r="E1536">
            <v>81474000</v>
          </cell>
          <cell r="G1536">
            <v>81474000</v>
          </cell>
        </row>
        <row r="1537">
          <cell r="C1537" t="str">
            <v>ACB 800A/4P/65kA</v>
          </cell>
          <cell r="D1537" t="str">
            <v>/bh</v>
          </cell>
          <cell r="E1537">
            <v>60867000</v>
          </cell>
          <cell r="G1537">
            <v>60867000</v>
          </cell>
        </row>
        <row r="1538">
          <cell r="C1538" t="str">
            <v>ACB 1000A/4P/65kA</v>
          </cell>
          <cell r="D1538" t="str">
            <v>/bh</v>
          </cell>
          <cell r="E1538">
            <v>63761000</v>
          </cell>
          <cell r="G1538">
            <v>63761000</v>
          </cell>
        </row>
        <row r="1539">
          <cell r="C1539" t="str">
            <v>ACB 1250A/4P/65kA</v>
          </cell>
          <cell r="D1539" t="str">
            <v>/bh</v>
          </cell>
          <cell r="E1539">
            <v>68196000</v>
          </cell>
          <cell r="G1539">
            <v>68196000</v>
          </cell>
        </row>
        <row r="1540">
          <cell r="C1540" t="str">
            <v>ACB 1600A/4P/65kA</v>
          </cell>
          <cell r="D1540" t="str">
            <v>/bh</v>
          </cell>
          <cell r="E1540">
            <v>69271000</v>
          </cell>
          <cell r="G1540">
            <v>69271000</v>
          </cell>
        </row>
        <row r="1541">
          <cell r="C1541" t="str">
            <v>ACB 2000A/4P/65kA</v>
          </cell>
          <cell r="D1541" t="str">
            <v>/bh</v>
          </cell>
          <cell r="E1541">
            <v>81665000</v>
          </cell>
          <cell r="G1541">
            <v>81665000</v>
          </cell>
        </row>
        <row r="1542">
          <cell r="C1542" t="str">
            <v>ACB 2500A/4P/65kA</v>
          </cell>
          <cell r="D1542" t="str">
            <v>/bh</v>
          </cell>
          <cell r="E1542">
            <v>101933000</v>
          </cell>
          <cell r="G1542">
            <v>101933000</v>
          </cell>
        </row>
        <row r="1543">
          <cell r="C1543" t="str">
            <v>ACB 3200A/4P/65kA</v>
          </cell>
          <cell r="D1543" t="str">
            <v>/bh</v>
          </cell>
          <cell r="E1543">
            <v>120676000</v>
          </cell>
          <cell r="G1543">
            <v>120676000</v>
          </cell>
        </row>
        <row r="1544">
          <cell r="C1544" t="str">
            <v>ACB 4000A/4P/65kA</v>
          </cell>
          <cell r="D1544" t="str">
            <v>/bh</v>
          </cell>
          <cell r="E1544">
            <v>176215000</v>
          </cell>
          <cell r="G1544">
            <v>176215000</v>
          </cell>
        </row>
        <row r="1545">
          <cell r="C1545" t="str">
            <v>ACB 4000A/4P/100kA</v>
          </cell>
          <cell r="D1545" t="str">
            <v>/bh</v>
          </cell>
          <cell r="E1545">
            <v>212461000</v>
          </cell>
          <cell r="G1545">
            <v>212461000</v>
          </cell>
        </row>
        <row r="1546">
          <cell r="C1546" t="str">
            <v>ACB 5000A/4P/100kA</v>
          </cell>
          <cell r="D1546" t="str">
            <v>/bh</v>
          </cell>
          <cell r="E1546">
            <v>272730000</v>
          </cell>
          <cell r="G1546">
            <v>272730000</v>
          </cell>
        </row>
        <row r="1547">
          <cell r="C1547" t="str">
            <v>ACB 6300A/4P/100kA</v>
          </cell>
          <cell r="D1547" t="str">
            <v>/bh</v>
          </cell>
          <cell r="E1547">
            <v>343739000</v>
          </cell>
          <cell r="G1547">
            <v>343739000</v>
          </cell>
        </row>
        <row r="1549">
          <cell r="C1549" t="str">
            <v>Busbar 12x2x4000</v>
          </cell>
          <cell r="D1549" t="str">
            <v>/btg</v>
          </cell>
          <cell r="E1549">
            <v>171456.00000000003</v>
          </cell>
          <cell r="G1549">
            <v>171456.00000000003</v>
          </cell>
        </row>
        <row r="1550">
          <cell r="C1550" t="str">
            <v>Busbar 15x3x4000</v>
          </cell>
          <cell r="D1550" t="str">
            <v>/btg</v>
          </cell>
          <cell r="E1550">
            <v>321480</v>
          </cell>
          <cell r="G1550">
            <v>321480</v>
          </cell>
        </row>
        <row r="1551">
          <cell r="C1551" t="str">
            <v>Busbar 25x3x4000</v>
          </cell>
          <cell r="D1551" t="str">
            <v>/btg</v>
          </cell>
          <cell r="E1551">
            <v>535800</v>
          </cell>
          <cell r="G1551">
            <v>535800</v>
          </cell>
        </row>
        <row r="1552">
          <cell r="C1552" t="str">
            <v>Busbar 30x5x4000</v>
          </cell>
          <cell r="D1552" t="str">
            <v>/btg</v>
          </cell>
          <cell r="E1552">
            <v>1071600</v>
          </cell>
          <cell r="G1552">
            <v>1071600</v>
          </cell>
        </row>
        <row r="1553">
          <cell r="C1553" t="str">
            <v>Busbar 40x5x4000</v>
          </cell>
          <cell r="D1553" t="str">
            <v>/btg</v>
          </cell>
          <cell r="E1553">
            <v>1428800</v>
          </cell>
          <cell r="G1553">
            <v>1428800</v>
          </cell>
        </row>
        <row r="1554">
          <cell r="C1554" t="str">
            <v>Busbar 50x5x4000</v>
          </cell>
          <cell r="D1554" t="str">
            <v>/btg</v>
          </cell>
          <cell r="E1554">
            <v>1786000.0000000002</v>
          </cell>
          <cell r="G1554">
            <v>1786000.0000000002</v>
          </cell>
        </row>
        <row r="1555">
          <cell r="C1555" t="str">
            <v>Busbar 80x5x4000</v>
          </cell>
          <cell r="D1555" t="str">
            <v>/btg</v>
          </cell>
          <cell r="E1555">
            <v>2857600</v>
          </cell>
          <cell r="G1555">
            <v>2857600</v>
          </cell>
        </row>
        <row r="1556">
          <cell r="C1556" t="str">
            <v>Busbar 100x10x4000</v>
          </cell>
          <cell r="D1556" t="str">
            <v>/btg</v>
          </cell>
          <cell r="E1556">
            <v>7144000.0000000009</v>
          </cell>
          <cell r="G1556">
            <v>7144000.0000000009</v>
          </cell>
        </row>
        <row r="1557">
          <cell r="C1557" t="str">
            <v>Busbar 120x10x4000</v>
          </cell>
          <cell r="D1557" t="str">
            <v>/btg</v>
          </cell>
          <cell r="E1557">
            <v>8572800</v>
          </cell>
          <cell r="G1557">
            <v>8572800</v>
          </cell>
        </row>
        <row r="1558">
          <cell r="C1558" t="str">
            <v>Busbar Sisir</v>
          </cell>
          <cell r="D1558" t="str">
            <v>/bh</v>
          </cell>
          <cell r="E1558">
            <v>13250</v>
          </cell>
          <cell r="G1558">
            <v>13250</v>
          </cell>
        </row>
        <row r="1559">
          <cell r="C1559" t="str">
            <v>Roll Isolator 20 mm Recolit L</v>
          </cell>
          <cell r="D1559" t="str">
            <v>/bh</v>
          </cell>
          <cell r="E1559">
            <v>10000</v>
          </cell>
          <cell r="G1559">
            <v>10000</v>
          </cell>
        </row>
        <row r="1560">
          <cell r="C1560" t="str">
            <v>Amperemeter</v>
          </cell>
          <cell r="D1560" t="str">
            <v>/bh</v>
          </cell>
          <cell r="E1560">
            <v>200000</v>
          </cell>
          <cell r="G1560">
            <v>200000</v>
          </cell>
        </row>
        <row r="1561">
          <cell r="C1561" t="str">
            <v>Voltmeter</v>
          </cell>
          <cell r="D1561" t="str">
            <v>/bh</v>
          </cell>
          <cell r="E1561">
            <v>150000</v>
          </cell>
          <cell r="G1561">
            <v>150000</v>
          </cell>
        </row>
        <row r="1562">
          <cell r="C1562" t="str">
            <v>Fuse</v>
          </cell>
          <cell r="D1562" t="str">
            <v>/bh</v>
          </cell>
          <cell r="E1562">
            <v>12000</v>
          </cell>
          <cell r="G1562">
            <v>12000</v>
          </cell>
        </row>
        <row r="1563">
          <cell r="C1563" t="str">
            <v>Pilot Lamp</v>
          </cell>
          <cell r="D1563" t="str">
            <v>/bh</v>
          </cell>
          <cell r="E1563">
            <v>15000</v>
          </cell>
          <cell r="G1563">
            <v>15000</v>
          </cell>
        </row>
        <row r="1564">
          <cell r="C1564" t="str">
            <v>Relomega</v>
          </cell>
          <cell r="D1564" t="str">
            <v>/m</v>
          </cell>
          <cell r="E1564">
            <v>14000</v>
          </cell>
          <cell r="G1564">
            <v>14000</v>
          </cell>
        </row>
        <row r="1565">
          <cell r="C1565" t="str">
            <v>Lighting Arrester</v>
          </cell>
          <cell r="D1565" t="str">
            <v>/m</v>
          </cell>
          <cell r="E1565">
            <v>4200000</v>
          </cell>
          <cell r="G1565">
            <v>4200000</v>
          </cell>
        </row>
        <row r="1566">
          <cell r="C1566" t="str">
            <v>UPS APC SURTD3000XLi 3000VA / 2100W</v>
          </cell>
          <cell r="D1566" t="str">
            <v>/m</v>
          </cell>
          <cell r="E1566">
            <v>16500000</v>
          </cell>
          <cell r="G1566">
            <v>16500000</v>
          </cell>
        </row>
        <row r="1567">
          <cell r="C1567" t="str">
            <v>KWH Meter</v>
          </cell>
          <cell r="D1567" t="str">
            <v>/m</v>
          </cell>
          <cell r="E1567">
            <v>0</v>
          </cell>
          <cell r="G1567">
            <v>0</v>
          </cell>
        </row>
        <row r="1568">
          <cell r="C1568" t="str">
            <v>Mechanical Interlocking 400 A</v>
          </cell>
          <cell r="D1568" t="str">
            <v>/m</v>
          </cell>
          <cell r="E1568">
            <v>2200000</v>
          </cell>
          <cell r="G1568">
            <v>2200000</v>
          </cell>
        </row>
        <row r="1569">
          <cell r="C1569" t="str">
            <v>Keylock Interlocking 400 A</v>
          </cell>
          <cell r="D1569" t="str">
            <v>/m</v>
          </cell>
          <cell r="E1569">
            <v>170000</v>
          </cell>
          <cell r="G1569">
            <v>170000</v>
          </cell>
        </row>
        <row r="1570">
          <cell r="C1570" t="str">
            <v>Isolation Transformer 15kVA,1P+Aksesories</v>
          </cell>
          <cell r="D1570" t="str">
            <v>unit</v>
          </cell>
          <cell r="E1570">
            <v>5000000</v>
          </cell>
          <cell r="G1570">
            <v>5000000</v>
          </cell>
        </row>
        <row r="1571">
          <cell r="C1571" t="str">
            <v>Kabel grounding BC dia.  4mm</v>
          </cell>
          <cell r="D1571" t="str">
            <v>/m</v>
          </cell>
          <cell r="E1571">
            <v>3700</v>
          </cell>
          <cell r="G1571">
            <v>3700</v>
          </cell>
        </row>
        <row r="1572">
          <cell r="C1572" t="str">
            <v>Kabel grounding BC dia. 6mm</v>
          </cell>
          <cell r="D1572" t="str">
            <v>/m</v>
          </cell>
          <cell r="E1572">
            <v>5050</v>
          </cell>
          <cell r="G1572">
            <v>5050</v>
          </cell>
        </row>
        <row r="1573">
          <cell r="C1573" t="str">
            <v>Kabel grounding BC dia. 10mm</v>
          </cell>
          <cell r="D1573" t="str">
            <v>/m</v>
          </cell>
          <cell r="E1573">
            <v>9400</v>
          </cell>
          <cell r="G1573">
            <v>9400</v>
          </cell>
        </row>
        <row r="1574">
          <cell r="C1574" t="str">
            <v>Kabel grounding BC dia. 16mm</v>
          </cell>
          <cell r="D1574" t="str">
            <v>/m</v>
          </cell>
          <cell r="E1574">
            <v>14650</v>
          </cell>
          <cell r="G1574">
            <v>14650</v>
          </cell>
        </row>
        <row r="1575">
          <cell r="C1575" t="str">
            <v>Kabel grounding BC dia. 25mm</v>
          </cell>
          <cell r="D1575" t="str">
            <v>/m</v>
          </cell>
          <cell r="E1575">
            <v>20500</v>
          </cell>
          <cell r="G1575">
            <v>20500</v>
          </cell>
        </row>
        <row r="1576">
          <cell r="C1576" t="str">
            <v>Kabel grounding BC dia. 35mm</v>
          </cell>
          <cell r="D1576" t="str">
            <v>/m</v>
          </cell>
          <cell r="E1576">
            <v>28450</v>
          </cell>
          <cell r="G1576">
            <v>28450</v>
          </cell>
        </row>
        <row r="1577">
          <cell r="C1577" t="str">
            <v>Kabel grounding BC dia. 50mm</v>
          </cell>
          <cell r="D1577" t="str">
            <v>/m</v>
          </cell>
          <cell r="E1577">
            <v>34700</v>
          </cell>
          <cell r="G1577">
            <v>34700</v>
          </cell>
        </row>
        <row r="1578">
          <cell r="C1578" t="str">
            <v xml:space="preserve">Kabel grounding BC dia. 70mm </v>
          </cell>
          <cell r="D1578" t="str">
            <v>/m</v>
          </cell>
          <cell r="E1578">
            <v>49600</v>
          </cell>
          <cell r="G1578">
            <v>49600</v>
          </cell>
        </row>
        <row r="1579">
          <cell r="C1579" t="str">
            <v xml:space="preserve">Kabel grounding BC dia. 95mm </v>
          </cell>
          <cell r="D1579" t="str">
            <v>/m</v>
          </cell>
          <cell r="E1579">
            <v>78750</v>
          </cell>
          <cell r="G1579">
            <v>78750</v>
          </cell>
        </row>
        <row r="1580">
          <cell r="C1580" t="str">
            <v>Kabel grounding BC dia. 120mm</v>
          </cell>
          <cell r="D1580" t="str">
            <v>/m</v>
          </cell>
          <cell r="E1580">
            <v>93200</v>
          </cell>
          <cell r="G1580">
            <v>93200</v>
          </cell>
        </row>
        <row r="1581">
          <cell r="C1581" t="str">
            <v>Kabel grounding BC dia. 150 mm</v>
          </cell>
          <cell r="D1581" t="str">
            <v>/m</v>
          </cell>
          <cell r="E1581">
            <v>153000</v>
          </cell>
          <cell r="G1581">
            <v>153000</v>
          </cell>
        </row>
        <row r="1582">
          <cell r="C1582" t="str">
            <v>Kabel grounding BC dia. 185mm</v>
          </cell>
          <cell r="D1582" t="str">
            <v>/m</v>
          </cell>
          <cell r="E1582">
            <v>194800</v>
          </cell>
          <cell r="G1582">
            <v>194800</v>
          </cell>
        </row>
        <row r="1583">
          <cell r="C1583" t="str">
            <v xml:space="preserve">Kabel grounding BC dia. 240 mm </v>
          </cell>
          <cell r="D1583" t="str">
            <v>/m</v>
          </cell>
          <cell r="E1583">
            <v>245000</v>
          </cell>
          <cell r="G1583">
            <v>245000</v>
          </cell>
        </row>
        <row r="1587">
          <cell r="C1587" t="str">
            <v>MCFA sEMI Addressable 24 zone</v>
          </cell>
          <cell r="D1587" t="str">
            <v>/unit</v>
          </cell>
          <cell r="E1587">
            <v>80000000</v>
          </cell>
          <cell r="G1587">
            <v>80000000</v>
          </cell>
        </row>
        <row r="1588">
          <cell r="C1588" t="str">
            <v>MDF/ CTB</v>
          </cell>
          <cell r="D1588" t="str">
            <v>/unit</v>
          </cell>
          <cell r="E1588">
            <v>3500000</v>
          </cell>
          <cell r="G1588">
            <v>3500000</v>
          </cell>
        </row>
        <row r="1589">
          <cell r="C1589" t="str">
            <v>Terminal Box Fire</v>
          </cell>
          <cell r="D1589" t="str">
            <v>/buah</v>
          </cell>
          <cell r="E1589">
            <v>1700000</v>
          </cell>
          <cell r="G1589">
            <v>1700000</v>
          </cell>
        </row>
        <row r="1590">
          <cell r="C1590" t="str">
            <v>Smoke Detector</v>
          </cell>
          <cell r="D1590" t="str">
            <v>/buah</v>
          </cell>
          <cell r="E1590">
            <v>720000</v>
          </cell>
          <cell r="G1590">
            <v>720000</v>
          </cell>
        </row>
        <row r="1591">
          <cell r="C1591" t="str">
            <v>Heat Detector</v>
          </cell>
          <cell r="D1591" t="str">
            <v>/buah</v>
          </cell>
          <cell r="E1591">
            <v>400000</v>
          </cell>
          <cell r="G1591">
            <v>400000</v>
          </cell>
        </row>
        <row r="1592">
          <cell r="C1592" t="str">
            <v>Break Glass</v>
          </cell>
          <cell r="D1592" t="str">
            <v>/buah</v>
          </cell>
          <cell r="E1592">
            <v>200000</v>
          </cell>
          <cell r="G1592">
            <v>200000</v>
          </cell>
        </row>
        <row r="1593">
          <cell r="C1593" t="str">
            <v>Alarm Bell</v>
          </cell>
          <cell r="D1593" t="str">
            <v>/buah</v>
          </cell>
          <cell r="E1593">
            <v>360000</v>
          </cell>
          <cell r="G1593">
            <v>360000</v>
          </cell>
        </row>
        <row r="1594">
          <cell r="C1594" t="str">
            <v>Indicator Lamp</v>
          </cell>
          <cell r="D1594" t="str">
            <v>/buah</v>
          </cell>
          <cell r="E1594">
            <v>230000</v>
          </cell>
          <cell r="G1594">
            <v>230000</v>
          </cell>
        </row>
        <row r="1595">
          <cell r="C1595" t="str">
            <v>Twisted Shelded 18,2 PAR + NYM 2 x 2,5 mm2</v>
          </cell>
          <cell r="D1595" t="str">
            <v>/buah</v>
          </cell>
          <cell r="E1595">
            <v>31000</v>
          </cell>
          <cell r="G1595">
            <v>31000</v>
          </cell>
        </row>
        <row r="1596">
          <cell r="C1596" t="str">
            <v>EOL</v>
          </cell>
          <cell r="D1596" t="str">
            <v>/buah</v>
          </cell>
          <cell r="E1596">
            <v>200000</v>
          </cell>
          <cell r="G1596">
            <v>200000</v>
          </cell>
        </row>
        <row r="1597">
          <cell r="C1597" t="str">
            <v>Module fire alarm</v>
          </cell>
        </row>
        <row r="1598">
          <cell r="C1598" t="str">
            <v xml:space="preserve"> - Output module untuk alarm bell - Notifier FCM - 1</v>
          </cell>
          <cell r="D1598" t="str">
            <v>/buah</v>
          </cell>
          <cell r="E1598">
            <v>1570000</v>
          </cell>
          <cell r="G1598">
            <v>1570000</v>
          </cell>
        </row>
        <row r="1599">
          <cell r="C1599" t="str">
            <v xml:space="preserve"> - Box modul - TBFA - 24 Pair</v>
          </cell>
          <cell r="D1599" t="str">
            <v>/buah</v>
          </cell>
          <cell r="E1599">
            <v>723000</v>
          </cell>
          <cell r="G1599">
            <v>723000</v>
          </cell>
        </row>
        <row r="1602">
          <cell r="C1602" t="str">
            <v>Peralatan Utama</v>
          </cell>
          <cell r="D1602" t="str">
            <v>/Unit</v>
          </cell>
          <cell r="E1602">
            <v>85000000</v>
          </cell>
          <cell r="G1602">
            <v>85000000</v>
          </cell>
        </row>
        <row r="1603">
          <cell r="C1603" t="str">
            <v>PABX 200 Pairs</v>
          </cell>
        </row>
        <row r="1604">
          <cell r="C1604" t="str">
            <v>Billing Sistem</v>
          </cell>
        </row>
        <row r="1605">
          <cell r="C1605" t="str">
            <v>Rectifier</v>
          </cell>
        </row>
        <row r="1606">
          <cell r="C1606" t="str">
            <v>Battery</v>
          </cell>
        </row>
        <row r="1607">
          <cell r="C1607" t="str">
            <v>Surge Arester</v>
          </cell>
        </row>
        <row r="1608">
          <cell r="C1608" t="str">
            <v>MDF</v>
          </cell>
        </row>
        <row r="1609">
          <cell r="C1609" t="str">
            <v>Monitor</v>
          </cell>
        </row>
        <row r="1610">
          <cell r="C1610" t="str">
            <v>Pesawat Telephone Single Line</v>
          </cell>
          <cell r="D1610" t="str">
            <v>/buah</v>
          </cell>
          <cell r="E1610">
            <v>490000</v>
          </cell>
          <cell r="G1610">
            <v>490000</v>
          </cell>
        </row>
        <row r="1611">
          <cell r="C1611" t="str">
            <v>CTB 200 Pairs</v>
          </cell>
          <cell r="D1611" t="str">
            <v>/buah</v>
          </cell>
          <cell r="E1611">
            <v>3500000</v>
          </cell>
          <cell r="G1611">
            <v>3500000</v>
          </cell>
        </row>
        <row r="1612">
          <cell r="C1612" t="str">
            <v>Socket Telephone RJ-11</v>
          </cell>
          <cell r="D1612" t="str">
            <v>/buah</v>
          </cell>
          <cell r="E1612">
            <v>88200</v>
          </cell>
          <cell r="G1612">
            <v>88200</v>
          </cell>
        </row>
        <row r="1613">
          <cell r="C1613" t="str">
            <v>Terminal Box 10 Pairs</v>
          </cell>
          <cell r="D1613" t="str">
            <v>/buah</v>
          </cell>
          <cell r="E1613">
            <v>455000</v>
          </cell>
          <cell r="G1613">
            <v>455000</v>
          </cell>
        </row>
        <row r="1614">
          <cell r="C1614" t="str">
            <v>Terminal Box 20 Pairs</v>
          </cell>
          <cell r="D1614" t="str">
            <v>/buah</v>
          </cell>
          <cell r="E1614">
            <v>686000</v>
          </cell>
          <cell r="G1614">
            <v>686000</v>
          </cell>
        </row>
        <row r="1615">
          <cell r="C1615" t="str">
            <v>Terminal Box 30 Pairs</v>
          </cell>
          <cell r="D1615" t="str">
            <v>/buah</v>
          </cell>
          <cell r="E1615">
            <v>770000</v>
          </cell>
          <cell r="G1615">
            <v>770000</v>
          </cell>
        </row>
        <row r="1616">
          <cell r="C1616" t="str">
            <v>Kabel ITC 10x2x2x0,6 mm2</v>
          </cell>
          <cell r="D1616" t="str">
            <v>/meter</v>
          </cell>
          <cell r="E1616">
            <v>26600</v>
          </cell>
          <cell r="G1616">
            <v>26600</v>
          </cell>
        </row>
        <row r="1617">
          <cell r="C1617" t="str">
            <v>Kabel ITC 20x2x2x0,6 mm2</v>
          </cell>
          <cell r="D1617" t="str">
            <v>/meter</v>
          </cell>
          <cell r="E1617">
            <v>53200</v>
          </cell>
          <cell r="G1617">
            <v>53200</v>
          </cell>
        </row>
        <row r="1618">
          <cell r="C1618" t="str">
            <v>Kabel ITC 30x2x2x0,6 mm2</v>
          </cell>
          <cell r="D1618" t="str">
            <v>/meter</v>
          </cell>
          <cell r="E1618">
            <v>79800</v>
          </cell>
          <cell r="G1618">
            <v>79800</v>
          </cell>
        </row>
        <row r="1619">
          <cell r="C1619" t="str">
            <v>Kabel ITC 200x2x2x0,6 mm2</v>
          </cell>
          <cell r="D1619" t="str">
            <v>/meter</v>
          </cell>
          <cell r="E1619">
            <v>532000</v>
          </cell>
          <cell r="G1619">
            <v>532000</v>
          </cell>
        </row>
        <row r="1620">
          <cell r="C1620" t="str">
            <v xml:space="preserve">Kabel Coaxial  RG8 ( 0,6 mm2 ) </v>
          </cell>
          <cell r="D1620" t="str">
            <v>/meter</v>
          </cell>
          <cell r="E1620">
            <v>8000</v>
          </cell>
          <cell r="G1620">
            <v>8000</v>
          </cell>
        </row>
        <row r="1623">
          <cell r="C1623" t="str">
            <v xml:space="preserve">240 W/300W Power Amplifier </v>
          </cell>
          <cell r="D1623" t="str">
            <v>/Unit</v>
          </cell>
          <cell r="E1623">
            <v>8285900</v>
          </cell>
          <cell r="G1623">
            <v>8285900</v>
          </cell>
        </row>
        <row r="1624">
          <cell r="C1624" t="str">
            <v>Autorserve Cassete</v>
          </cell>
          <cell r="D1624" t="str">
            <v>/Unit</v>
          </cell>
          <cell r="E1624">
            <v>4322500</v>
          </cell>
          <cell r="G1624">
            <v>4322500</v>
          </cell>
        </row>
        <row r="1625">
          <cell r="C1625" t="str">
            <v>CD Playaer</v>
          </cell>
          <cell r="D1625" t="str">
            <v>/Unit</v>
          </cell>
          <cell r="E1625">
            <v>4455500</v>
          </cell>
          <cell r="G1625">
            <v>4455500</v>
          </cell>
        </row>
        <row r="1626">
          <cell r="C1626" t="str">
            <v>Equalizer Card ( VX-200 )</v>
          </cell>
          <cell r="D1626" t="str">
            <v>/Unit</v>
          </cell>
          <cell r="E1626">
            <v>2284400</v>
          </cell>
          <cell r="G1626">
            <v>2284400</v>
          </cell>
        </row>
        <row r="1627">
          <cell r="C1627" t="str">
            <v>Mixer Frame w/ Module  (V-1000B )</v>
          </cell>
          <cell r="D1627" t="str">
            <v>/Unit</v>
          </cell>
          <cell r="E1627">
            <v>10328600</v>
          </cell>
          <cell r="G1627">
            <v>10328600</v>
          </cell>
        </row>
        <row r="1628">
          <cell r="C1628" t="str">
            <v>Pagging Microphone PM 660D/1 ( w/ RU-2001 )</v>
          </cell>
          <cell r="D1628" t="str">
            <v>/Unit</v>
          </cell>
          <cell r="E1628">
            <v>3286000</v>
          </cell>
          <cell r="G1628">
            <v>3286000</v>
          </cell>
        </row>
        <row r="1629">
          <cell r="C1629" t="str">
            <v>Radio Tunner AM/FM ( V-1034B )</v>
          </cell>
          <cell r="D1629" t="str">
            <v>/buah</v>
          </cell>
          <cell r="E1629">
            <v>5054000</v>
          </cell>
          <cell r="G1629">
            <v>5054000</v>
          </cell>
        </row>
        <row r="1630">
          <cell r="C1630" t="str">
            <v>Speaker Selector ( SS-021B )</v>
          </cell>
          <cell r="D1630" t="str">
            <v>/buah</v>
          </cell>
          <cell r="E1630">
            <v>7106000</v>
          </cell>
          <cell r="G1630">
            <v>7106000</v>
          </cell>
        </row>
        <row r="1631">
          <cell r="C1631" t="str">
            <v>Ceiling Speaker ( ZS-646R )</v>
          </cell>
          <cell r="D1631" t="str">
            <v>/buah</v>
          </cell>
          <cell r="E1631">
            <v>98000</v>
          </cell>
          <cell r="G1631">
            <v>98000</v>
          </cell>
        </row>
        <row r="1632">
          <cell r="C1632" t="str">
            <v>Coulumn speaker 20 watt</v>
          </cell>
          <cell r="D1632" t="str">
            <v>/buah</v>
          </cell>
          <cell r="E1632">
            <v>515000</v>
          </cell>
          <cell r="G1632">
            <v>515000</v>
          </cell>
        </row>
        <row r="1633">
          <cell r="C1633" t="str">
            <v xml:space="preserve">Horn Speaker </v>
          </cell>
          <cell r="D1633" t="str">
            <v>/buah</v>
          </cell>
          <cell r="E1633">
            <v>360000</v>
          </cell>
          <cell r="G1633">
            <v>360000</v>
          </cell>
        </row>
        <row r="1634">
          <cell r="C1634" t="str">
            <v>Attenuator</v>
          </cell>
          <cell r="D1634" t="str">
            <v>/buah</v>
          </cell>
          <cell r="E1634">
            <v>231000</v>
          </cell>
          <cell r="G1634">
            <v>231000</v>
          </cell>
        </row>
        <row r="1635">
          <cell r="C1635" t="str">
            <v xml:space="preserve">Kabel NYMHY 2x1,5 mm2 </v>
          </cell>
          <cell r="D1635" t="str">
            <v>/meter</v>
          </cell>
          <cell r="E1635">
            <v>12600</v>
          </cell>
          <cell r="G1635">
            <v>12600</v>
          </cell>
        </row>
        <row r="1636">
          <cell r="C1636" t="str">
            <v xml:space="preserve">Kabel NYMHY 3x1,5 mm2 </v>
          </cell>
          <cell r="D1636" t="str">
            <v>/meter</v>
          </cell>
          <cell r="E1636">
            <v>15600</v>
          </cell>
          <cell r="G1636">
            <v>15600</v>
          </cell>
        </row>
        <row r="1637">
          <cell r="C1637" t="str">
            <v>Kabel NYMHY 3( 3 x2,5 mm2 )</v>
          </cell>
          <cell r="D1637" t="str">
            <v>/meter</v>
          </cell>
          <cell r="E1637">
            <v>49000</v>
          </cell>
          <cell r="G1637">
            <v>49000</v>
          </cell>
        </row>
        <row r="1638">
          <cell r="C1638" t="str">
            <v>Terminal Box  / TB</v>
          </cell>
          <cell r="D1638" t="str">
            <v>/buah</v>
          </cell>
          <cell r="E1638">
            <v>420000</v>
          </cell>
          <cell r="G1638">
            <v>420000</v>
          </cell>
        </row>
        <row r="1639">
          <cell r="C1639" t="str">
            <v>MDF / CTB</v>
          </cell>
          <cell r="D1639" t="str">
            <v>/unit</v>
          </cell>
          <cell r="E1639">
            <v>630000</v>
          </cell>
          <cell r="G1639">
            <v>630000</v>
          </cell>
        </row>
        <row r="1640">
          <cell r="C1640" t="str">
            <v>Cabinet Rack</v>
          </cell>
          <cell r="D1640" t="str">
            <v>/unit</v>
          </cell>
          <cell r="E1640">
            <v>5600000</v>
          </cell>
          <cell r="G1640">
            <v>5600000</v>
          </cell>
        </row>
        <row r="1641">
          <cell r="C1641" t="str">
            <v>Volume Control</v>
          </cell>
          <cell r="D1641" t="str">
            <v>/unit</v>
          </cell>
          <cell r="E1641">
            <v>250000</v>
          </cell>
          <cell r="G1641">
            <v>250000</v>
          </cell>
        </row>
        <row r="1644">
          <cell r="C1644" t="str">
            <v>NVR Samsung SRN-1670D</v>
          </cell>
          <cell r="D1644" t="str">
            <v>unit</v>
          </cell>
          <cell r="E1644">
            <v>55000000</v>
          </cell>
          <cell r="G1644">
            <v>55000000</v>
          </cell>
        </row>
        <row r="1645">
          <cell r="C1645" t="str">
            <v>VIEWSONIC Multi-touch Monitor LED  24"</v>
          </cell>
          <cell r="D1645" t="str">
            <v>/buah</v>
          </cell>
          <cell r="E1645">
            <v>4700000</v>
          </cell>
          <cell r="G1645">
            <v>4700000</v>
          </cell>
        </row>
        <row r="1646">
          <cell r="C1646" t="str">
            <v>Switch D-LINK DGS-1210-20 16 port</v>
          </cell>
          <cell r="D1646" t="str">
            <v>/buah</v>
          </cell>
          <cell r="E1646">
            <v>2200000</v>
          </cell>
          <cell r="G1646">
            <v>2200000</v>
          </cell>
        </row>
        <row r="1647">
          <cell r="C1647" t="str">
            <v>Switch Hub Managed TPLink 8 Port TL SG3210</v>
          </cell>
          <cell r="D1647" t="str">
            <v>/buah</v>
          </cell>
          <cell r="E1647">
            <v>800000</v>
          </cell>
          <cell r="G1647">
            <v>800000</v>
          </cell>
        </row>
        <row r="1648">
          <cell r="C1648" t="str">
            <v>D-LINK Switch Unmanaged [DGS-1005A] 5 port</v>
          </cell>
          <cell r="D1648" t="str">
            <v>/buah</v>
          </cell>
          <cell r="E1648">
            <v>250000</v>
          </cell>
          <cell r="G1648">
            <v>250000</v>
          </cell>
        </row>
        <row r="1649">
          <cell r="C1649" t="str">
            <v>PC Computer + Printer</v>
          </cell>
          <cell r="D1649" t="str">
            <v>/buah</v>
          </cell>
          <cell r="E1649">
            <v>5000000</v>
          </cell>
          <cell r="G1649">
            <v>5000000</v>
          </cell>
        </row>
        <row r="1650">
          <cell r="C1650" t="str">
            <v>Fixed Dome Camera</v>
          </cell>
          <cell r="D1650" t="str">
            <v>/buah</v>
          </cell>
          <cell r="E1650">
            <v>8000000</v>
          </cell>
          <cell r="G1650">
            <v>8000000</v>
          </cell>
        </row>
        <row r="1651">
          <cell r="C1651" t="str">
            <v>Camera With Rotation</v>
          </cell>
          <cell r="D1651" t="str">
            <v>/buah</v>
          </cell>
          <cell r="E1651">
            <v>8000000</v>
          </cell>
          <cell r="G1651">
            <v>8000000</v>
          </cell>
        </row>
        <row r="1652">
          <cell r="C1652" t="str">
            <v>Rack CCTV</v>
          </cell>
          <cell r="D1652" t="str">
            <v>/unit</v>
          </cell>
          <cell r="E1652">
            <v>4000000</v>
          </cell>
          <cell r="G1652">
            <v>4000000</v>
          </cell>
        </row>
        <row r="1655">
          <cell r="C1655" t="str">
            <v>HP ProLiant DL320eG8-421</v>
          </cell>
          <cell r="D1655" t="str">
            <v>/unit</v>
          </cell>
          <cell r="E1655">
            <v>16000000</v>
          </cell>
          <cell r="G1655">
            <v>16000000</v>
          </cell>
        </row>
        <row r="1656">
          <cell r="C1656" t="str">
            <v>Path Panel 2x48 port</v>
          </cell>
          <cell r="D1656" t="str">
            <v>/buah</v>
          </cell>
          <cell r="E1656">
            <v>7000000</v>
          </cell>
          <cell r="G1656">
            <v>7000000</v>
          </cell>
        </row>
        <row r="1657">
          <cell r="C1657" t="str">
            <v>Monitor</v>
          </cell>
          <cell r="D1657" t="str">
            <v>/buah</v>
          </cell>
          <cell r="E1657">
            <v>3920000</v>
          </cell>
          <cell r="G1657">
            <v>3920000</v>
          </cell>
        </row>
        <row r="1658">
          <cell r="C1658" t="str">
            <v>Printer</v>
          </cell>
          <cell r="D1658" t="str">
            <v>/buah</v>
          </cell>
          <cell r="E1658">
            <v>1190000</v>
          </cell>
          <cell r="G1658">
            <v>1190000</v>
          </cell>
        </row>
        <row r="1659">
          <cell r="C1659" t="str">
            <v>Socket Data ( RG-45 )</v>
          </cell>
          <cell r="D1659" t="str">
            <v>/buah</v>
          </cell>
          <cell r="E1659">
            <v>88200</v>
          </cell>
          <cell r="G1659">
            <v>88200</v>
          </cell>
        </row>
        <row r="1660">
          <cell r="C1660" t="str">
            <v>Kabel UTP- Cat 5e - 0,6 mm2</v>
          </cell>
          <cell r="D1660" t="str">
            <v>/meter</v>
          </cell>
          <cell r="E1660">
            <v>13000</v>
          </cell>
          <cell r="G1660">
            <v>13000</v>
          </cell>
        </row>
        <row r="1663">
          <cell r="C1663" t="str">
            <v xml:space="preserve">Inbown dus </v>
          </cell>
          <cell r="D1663" t="str">
            <v>/buah</v>
          </cell>
          <cell r="E1663">
            <v>6000</v>
          </cell>
          <cell r="G1663">
            <v>6000</v>
          </cell>
        </row>
        <row r="1664">
          <cell r="C1664" t="str">
            <v>Fisher s6</v>
          </cell>
          <cell r="D1664" t="str">
            <v>/buah</v>
          </cell>
          <cell r="E1664">
            <v>500</v>
          </cell>
          <cell r="G1664">
            <v>500</v>
          </cell>
        </row>
        <row r="1665">
          <cell r="C1665" t="str">
            <v>Ballast electronik 28 Watt</v>
          </cell>
          <cell r="D1665" t="str">
            <v>/buah</v>
          </cell>
          <cell r="E1665">
            <v>70000</v>
          </cell>
          <cell r="G1665">
            <v>70000</v>
          </cell>
        </row>
        <row r="1666">
          <cell r="C1666" t="str">
            <v>Pipa Conduit 20 mm²</v>
          </cell>
          <cell r="D1666" t="str">
            <v>meter</v>
          </cell>
          <cell r="E1666">
            <v>4000</v>
          </cell>
          <cell r="G1666">
            <v>4000</v>
          </cell>
        </row>
        <row r="1667">
          <cell r="C1667" t="str">
            <v>Pipa Conduit 25 mm²</v>
          </cell>
          <cell r="D1667" t="str">
            <v>meter</v>
          </cell>
          <cell r="E1667">
            <v>5000</v>
          </cell>
          <cell r="G1667">
            <v>5000</v>
          </cell>
        </row>
        <row r="1668">
          <cell r="C1668" t="str">
            <v>Klem pipa conduit 20 mm²</v>
          </cell>
          <cell r="D1668" t="str">
            <v>/buah</v>
          </cell>
          <cell r="E1668">
            <v>1500</v>
          </cell>
          <cell r="G1668">
            <v>1500</v>
          </cell>
        </row>
        <row r="1669">
          <cell r="C1669" t="str">
            <v>Klem pipa conduit 25 mm²</v>
          </cell>
          <cell r="D1669" t="str">
            <v>/buah</v>
          </cell>
          <cell r="E1669">
            <v>2000</v>
          </cell>
          <cell r="G1669">
            <v>2000</v>
          </cell>
        </row>
        <row r="1670">
          <cell r="C1670" t="str">
            <v>Pipa flexible 20 mm</v>
          </cell>
          <cell r="D1670" t="str">
            <v xml:space="preserve"> meter</v>
          </cell>
          <cell r="E1670">
            <v>5040</v>
          </cell>
          <cell r="G1670">
            <v>5040</v>
          </cell>
        </row>
        <row r="1671">
          <cell r="C1671" t="str">
            <v>Lasdop</v>
          </cell>
          <cell r="D1671" t="str">
            <v>/buah</v>
          </cell>
          <cell r="E1671">
            <v>1230</v>
          </cell>
          <cell r="G1671">
            <v>1230</v>
          </cell>
        </row>
        <row r="1672">
          <cell r="C1672" t="str">
            <v xml:space="preserve">T dus </v>
          </cell>
          <cell r="D1672" t="str">
            <v>/buah</v>
          </cell>
          <cell r="E1672">
            <v>6000</v>
          </cell>
          <cell r="G1672">
            <v>6000</v>
          </cell>
        </row>
        <row r="1673">
          <cell r="C1673" t="str">
            <v>Isolasi</v>
          </cell>
          <cell r="D1673" t="str">
            <v>/roll</v>
          </cell>
          <cell r="E1673">
            <v>6000</v>
          </cell>
          <cell r="G1673">
            <v>6000</v>
          </cell>
        </row>
        <row r="1674">
          <cell r="C1674" t="str">
            <v xml:space="preserve">Kabel ties </v>
          </cell>
          <cell r="D1674" t="str">
            <v>/buah</v>
          </cell>
          <cell r="E1674">
            <v>500</v>
          </cell>
          <cell r="G1674">
            <v>500</v>
          </cell>
        </row>
        <row r="1675">
          <cell r="C1675" t="str">
            <v xml:space="preserve">Kawat bendrat </v>
          </cell>
          <cell r="D1675" t="str">
            <v>/buah</v>
          </cell>
          <cell r="E1675">
            <v>2000</v>
          </cell>
          <cell r="G1675">
            <v>2000</v>
          </cell>
        </row>
        <row r="1676">
          <cell r="C1676" t="str">
            <v>LAMPU</v>
          </cell>
        </row>
        <row r="1677">
          <cell r="C1677" t="str">
            <v>Starter + socket</v>
          </cell>
          <cell r="D1677" t="str">
            <v>/buah</v>
          </cell>
          <cell r="E1677">
            <v>5000</v>
          </cell>
          <cell r="G1677">
            <v>5000</v>
          </cell>
        </row>
        <row r="1678">
          <cell r="C1678" t="str">
            <v>Ballast</v>
          </cell>
          <cell r="D1678" t="str">
            <v>/buah</v>
          </cell>
          <cell r="E1678">
            <v>40000</v>
          </cell>
          <cell r="G1678">
            <v>40000</v>
          </cell>
        </row>
        <row r="1679">
          <cell r="C1679" t="str">
            <v>Socket Lampu</v>
          </cell>
          <cell r="D1679" t="str">
            <v>/buah</v>
          </cell>
          <cell r="E1679">
            <v>3000</v>
          </cell>
          <cell r="G1679">
            <v>3000</v>
          </cell>
        </row>
        <row r="1680">
          <cell r="C1680" t="str">
            <v>Fisher S6</v>
          </cell>
          <cell r="D1680" t="str">
            <v>/buah</v>
          </cell>
          <cell r="E1680">
            <v>500</v>
          </cell>
          <cell r="G1680">
            <v>500</v>
          </cell>
        </row>
        <row r="1681">
          <cell r="C1681" t="str">
            <v>TRAY</v>
          </cell>
          <cell r="D1681" t="str">
            <v>/buah</v>
          </cell>
        </row>
        <row r="1682">
          <cell r="C1682" t="str">
            <v>Dina Bolt 8 mm</v>
          </cell>
          <cell r="D1682" t="str">
            <v>/buah</v>
          </cell>
          <cell r="E1682">
            <v>2000</v>
          </cell>
          <cell r="G1682">
            <v>2000</v>
          </cell>
        </row>
        <row r="1683">
          <cell r="C1683" t="str">
            <v>Siku 4</v>
          </cell>
          <cell r="D1683" t="str">
            <v>/buah</v>
          </cell>
          <cell r="E1683">
            <v>10000</v>
          </cell>
          <cell r="G1683">
            <v>10000</v>
          </cell>
        </row>
        <row r="1684">
          <cell r="C1684" t="str">
            <v>As Drat 8mm</v>
          </cell>
          <cell r="D1684" t="str">
            <v>/buah</v>
          </cell>
          <cell r="E1684">
            <v>12000</v>
          </cell>
          <cell r="G1684">
            <v>12000</v>
          </cell>
        </row>
        <row r="1685">
          <cell r="C1685" t="str">
            <v>Mur Baut 8</v>
          </cell>
          <cell r="D1685" t="str">
            <v>/buah</v>
          </cell>
          <cell r="E1685">
            <v>500</v>
          </cell>
          <cell r="G1685">
            <v>500</v>
          </cell>
        </row>
        <row r="1686">
          <cell r="C1686" t="str">
            <v>LAMPU PJU</v>
          </cell>
          <cell r="D1686" t="str">
            <v>/buah</v>
          </cell>
        </row>
        <row r="1687">
          <cell r="C1687" t="str">
            <v>Ballast BSN 250 L3001 Philips</v>
          </cell>
          <cell r="D1687" t="str">
            <v>/buah</v>
          </cell>
          <cell r="E1687">
            <v>225000</v>
          </cell>
          <cell r="G1687">
            <v>225000</v>
          </cell>
        </row>
        <row r="1688">
          <cell r="C1688" t="str">
            <v>Ignitor SN 58 Philips </v>
          </cell>
          <cell r="D1688" t="str">
            <v>/buah</v>
          </cell>
          <cell r="E1688">
            <v>50000</v>
          </cell>
          <cell r="G1688">
            <v>50000</v>
          </cell>
        </row>
        <row r="1689">
          <cell r="C1689" t="str">
            <v>Capacitor 20Mf Philips</v>
          </cell>
          <cell r="D1689" t="str">
            <v>/buah</v>
          </cell>
          <cell r="E1689">
            <v>40000</v>
          </cell>
          <cell r="G1689">
            <v>40000</v>
          </cell>
        </row>
        <row r="1690">
          <cell r="C1690" t="str">
            <v>Tiang Galvanis 9 m</v>
          </cell>
          <cell r="D1690" t="str">
            <v>/buah</v>
          </cell>
          <cell r="E1690">
            <v>2000000</v>
          </cell>
          <cell r="G1690">
            <v>2000000</v>
          </cell>
        </row>
        <row r="1691">
          <cell r="C1691" t="str">
            <v>FLOOD LIGHT</v>
          </cell>
          <cell r="D1691" t="str">
            <v>/buah</v>
          </cell>
        </row>
        <row r="1692">
          <cell r="C1692" t="str">
            <v>POOL TINGGI 30 METER.36 LAMPU</v>
          </cell>
          <cell r="D1692" t="str">
            <v>/buah</v>
          </cell>
          <cell r="E1692">
            <v>408000000</v>
          </cell>
          <cell r="G1692">
            <v>408000000</v>
          </cell>
        </row>
        <row r="1693">
          <cell r="C1693" t="str">
            <v>LAMPU TAMAN</v>
          </cell>
          <cell r="D1693" t="str">
            <v>/buah</v>
          </cell>
        </row>
        <row r="1694">
          <cell r="C1694" t="str">
            <v>Lampu Taman Bulat Acrylic diameter 30cm housing polytelin putih susu fitting E27</v>
          </cell>
          <cell r="D1694" t="str">
            <v>/buah</v>
          </cell>
          <cell r="E1694">
            <v>140000</v>
          </cell>
          <cell r="G1694">
            <v>140000</v>
          </cell>
        </row>
        <row r="1695">
          <cell r="C1695" t="str">
            <v>Pipa besi 1.5" 150 cm</v>
          </cell>
          <cell r="D1695" t="str">
            <v>/buah</v>
          </cell>
          <cell r="E1695">
            <v>60000</v>
          </cell>
          <cell r="G1695">
            <v>60000</v>
          </cell>
        </row>
        <row r="1696">
          <cell r="C1696" t="str">
            <v>TRAFO</v>
          </cell>
          <cell r="D1696" t="str">
            <v>unit</v>
          </cell>
        </row>
        <row r="1697">
          <cell r="C1697" t="str">
            <v>Sewa Alat Berat</v>
          </cell>
          <cell r="D1697" t="str">
            <v>unit</v>
          </cell>
          <cell r="E1697">
            <v>2000000</v>
          </cell>
          <cell r="G1697">
            <v>2000000</v>
          </cell>
        </row>
        <row r="1698">
          <cell r="C1698" t="str">
            <v>Perlengkapan Genset</v>
          </cell>
          <cell r="D1698" t="str">
            <v>lot</v>
          </cell>
          <cell r="E1698">
            <v>159000000</v>
          </cell>
          <cell r="G1698">
            <v>159000000</v>
          </cell>
        </row>
        <row r="1700">
          <cell r="C1700" t="str">
            <v xml:space="preserve">Alat Bantu </v>
          </cell>
          <cell r="D1700" t="str">
            <v>%</v>
          </cell>
          <cell r="G1700">
            <v>0.05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RG BHN"/>
      <sheetName val="ANALS ARS"/>
      <sheetName val="ANALS KY"/>
      <sheetName val="ANALS ME"/>
      <sheetName val="CONTOH RAB"/>
    </sheetNames>
    <sheetDataSet>
      <sheetData sheetId="0" refreshError="1">
        <row r="13">
          <cell r="G13">
            <v>85000</v>
          </cell>
        </row>
        <row r="61">
          <cell r="G61">
            <v>1700000</v>
          </cell>
        </row>
        <row r="435">
          <cell r="G435">
            <v>25000</v>
          </cell>
        </row>
        <row r="437">
          <cell r="G437">
            <v>30000</v>
          </cell>
        </row>
        <row r="441">
          <cell r="G441">
            <v>37000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vol-06"/>
      <sheetName val="MAJOR"/>
      <sheetName val="%"/>
      <sheetName val="Informasi"/>
      <sheetName val="Peta Quarry"/>
      <sheetName val="Mobilisasi"/>
      <sheetName val="Jemb.Sementara"/>
      <sheetName val="Perhitungan Mobilisasi Alat"/>
      <sheetName val="Rekap"/>
      <sheetName val="Lalu Lintas"/>
      <sheetName val="Jembatan Sementara"/>
      <sheetName val="BOQ"/>
      <sheetName val="Kurva-S"/>
      <sheetName val="Sheet3"/>
      <sheetName val="V.BAHAN &amp; T. KERJA"/>
      <sheetName val="D1"/>
      <sheetName val="D2"/>
      <sheetName val="D3"/>
      <sheetName val="D4"/>
      <sheetName val="D5"/>
      <sheetName val="D6"/>
      <sheetName val="D6 ASBT"/>
      <sheetName val="D7(1)"/>
      <sheetName val="D7(2)"/>
      <sheetName val="D7(3)"/>
      <sheetName val="D8(1)"/>
      <sheetName val="D9"/>
      <sheetName val="D8(2)"/>
      <sheetName val="D10 LS-Rutin"/>
      <sheetName val="D10 Kuantitas"/>
      <sheetName val="D10 Analisa HSP"/>
      <sheetName val="Bahan - Upah"/>
      <sheetName val="4-Basic Price"/>
      <sheetName val="4-Analisa Quarry"/>
      <sheetName val="4-formulir harga bahan"/>
      <sheetName val="5-ALAT(1)"/>
      <sheetName val="5-ALAT (2)"/>
      <sheetName val="Agg Halus &amp; Kasar"/>
      <sheetName val="Agg A"/>
      <sheetName val="Agg B"/>
      <sheetName val="Agg C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1">
          <cell r="G21">
            <v>186733500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8">
          <cell r="F8">
            <v>10714.285714285714</v>
          </cell>
        </row>
      </sheetData>
      <sheetData sheetId="34"/>
      <sheetData sheetId="35"/>
      <sheetData sheetId="36">
        <row r="9">
          <cell r="AW9">
            <v>283973.82946465205</v>
          </cell>
        </row>
      </sheetData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E"/>
      <sheetName val="Progress"/>
      <sheetName val="Material"/>
      <sheetName val="Koef"/>
      <sheetName val="Mixer"/>
    </sheetNames>
    <sheetDataSet>
      <sheetData sheetId="0" refreshError="1"/>
      <sheetData sheetId="1" refreshError="1">
        <row r="15">
          <cell r="C15">
            <v>35</v>
          </cell>
        </row>
        <row r="21">
          <cell r="C21">
            <v>2.79</v>
          </cell>
        </row>
        <row r="22">
          <cell r="C22">
            <v>4.1849999999999996</v>
          </cell>
        </row>
        <row r="23">
          <cell r="C23">
            <v>11.8575</v>
          </cell>
        </row>
        <row r="27">
          <cell r="C27">
            <v>101.46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AINASE (2)"/>
      <sheetName val="NORMALISASI (2)"/>
      <sheetName val="PINTU KLEP"/>
      <sheetName val="Lain2"/>
      <sheetName val="HPS LISTRIK LP"/>
      <sheetName val="BC 01TL"/>
      <sheetName val="BC 02TL REV"/>
      <sheetName val="HPS TL"/>
      <sheetName val="BC 01PL TL 1 (11)"/>
      <sheetName val="BC 01PL TL 1 (10)"/>
      <sheetName val="BC 01PL TL 1 (9)"/>
      <sheetName val="BC 01 PL TL 1 (8)"/>
      <sheetName val="BC 01PL TL 1"/>
      <sheetName val="BC 03TL"/>
      <sheetName val="BC 04TL"/>
      <sheetName val="BC 05TL"/>
      <sheetName val="BC 06TL"/>
      <sheetName val="BC 08TL REV"/>
      <sheetName val="BC 08TL"/>
      <sheetName val="BC 09TL"/>
      <sheetName val="BC 10TL"/>
      <sheetName val="BC 11TL"/>
      <sheetName val="BC 12TL"/>
      <sheetName val="BC 13TL"/>
      <sheetName val="BC 14TL"/>
      <sheetName val="BC 15TL"/>
      <sheetName val="BC 16TL"/>
      <sheetName val="BC 18TL"/>
      <sheetName val="BC 01BB"/>
      <sheetName val="Anl Pikul - Langsir"/>
      <sheetName val="Hitungan"/>
      <sheetName val="Besi"/>
      <sheetName val="BC 01PL TL 1 (2)"/>
      <sheetName val="BC 01PL TL 1 (3)"/>
      <sheetName val="BC 12TL (2)"/>
      <sheetName val="BC 01PL TL 1 (4)"/>
      <sheetName val="BC 01 PL TL 1 (6)"/>
      <sheetName val="BC 01 PL TL 1 ( 5 )"/>
      <sheetName val="BC 01PL TL 1 (7)"/>
      <sheetName val="BHN  (2)"/>
      <sheetName val="UPAH"/>
      <sheetName val="RKP. AN.K"/>
      <sheetName val="ANL. K"/>
      <sheetName val="X sni pipa sanitasi"/>
      <sheetName val="XIV sni cat"/>
      <sheetName val="XIII sni lantai &amp; dinding"/>
      <sheetName val="XII sni kunci &amp; kaca"/>
      <sheetName val="XI sni besi &amp; aluminium"/>
      <sheetName val="IX sni langit langit"/>
      <sheetName val="VIII sni atap"/>
      <sheetName val="VII sni beton"/>
      <sheetName val="VI sni kayu"/>
      <sheetName val=" V sni plesteran"/>
      <sheetName val="IV sni dinding"/>
      <sheetName val="III sni pondasi"/>
      <sheetName val="II sni tanah"/>
      <sheetName val="I sni persiapan"/>
      <sheetName val="REKAP SNI"/>
      <sheetName val="upah &amp; bahan sni"/>
      <sheetName val="ALT"/>
      <sheetName val="ANL. E"/>
      <sheetName val="Isian"/>
      <sheetName val="Akt-B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20">
          <cell r="G20">
            <v>67500</v>
          </cell>
        </row>
      </sheetData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ARGA"/>
      <sheetName val="Agregat Halus &amp; Kasar"/>
      <sheetName val="Agregat Kelas A"/>
      <sheetName val="Agregat Kelas B"/>
      <sheetName val="Agregat Kelas C"/>
    </sheetNames>
    <sheetDataSet>
      <sheetData sheetId="0" refreshError="1"/>
      <sheetData sheetId="1" refreshError="1">
        <row r="13">
          <cell r="G13" t="str">
            <v>Ah</v>
          </cell>
          <cell r="I13" t="str">
            <v>%</v>
          </cell>
        </row>
        <row r="14">
          <cell r="G14" t="str">
            <v>Ak</v>
          </cell>
          <cell r="I14" t="str">
            <v>%</v>
          </cell>
        </row>
        <row r="15">
          <cell r="G15" t="str">
            <v>H</v>
          </cell>
          <cell r="I15" t="str">
            <v>%</v>
          </cell>
        </row>
        <row r="16">
          <cell r="G16" t="str">
            <v>K</v>
          </cell>
          <cell r="I16" t="str">
            <v>%</v>
          </cell>
        </row>
        <row r="17">
          <cell r="G17" t="str">
            <v>D1</v>
          </cell>
          <cell r="I17" t="str">
            <v>Ton/M3</v>
          </cell>
        </row>
        <row r="18">
          <cell r="G18" t="str">
            <v>D2</v>
          </cell>
          <cell r="I18" t="str">
            <v>Ton/M3</v>
          </cell>
        </row>
        <row r="19">
          <cell r="G19" t="str">
            <v>D3</v>
          </cell>
          <cell r="I19" t="str">
            <v>Ton/M3</v>
          </cell>
        </row>
        <row r="20">
          <cell r="G20" t="str">
            <v>Rp1</v>
          </cell>
          <cell r="I20" t="str">
            <v>Rp./M3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han&amp;upah"/>
      <sheetName val="Analisa"/>
      <sheetName val="REKAP"/>
      <sheetName val="Persiap"/>
      <sheetName val="Luar"/>
      <sheetName val="BSM"/>
      <sheetName val="AR1"/>
      <sheetName val="AR2"/>
      <sheetName val="AR7"/>
      <sheetName val="AR8"/>
      <sheetName val="AR9"/>
      <sheetName val="Listrik"/>
      <sheetName val="Hydrant"/>
      <sheetName val="Alarm"/>
      <sheetName val="AC"/>
      <sheetName val="BAS"/>
      <sheetName val="LIFT"/>
      <sheetName val="Sound"/>
      <sheetName val="Telepon"/>
      <sheetName val="MATV"/>
      <sheetName val="Deep Well"/>
      <sheetName val="Kabel Data"/>
      <sheetName val="KUZEN"/>
    </sheetNames>
    <sheetDataSet>
      <sheetData sheetId="0" refreshError="1"/>
      <sheetData sheetId="1" refreshError="1">
        <row r="86">
          <cell r="G86">
            <v>1439589</v>
          </cell>
        </row>
        <row r="1071">
          <cell r="G1071">
            <v>35700</v>
          </cell>
        </row>
        <row r="1084">
          <cell r="G1084">
            <v>99670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kap"/>
      <sheetName val="RAB"/>
      <sheetName val="Analisa"/>
      <sheetName val="Harga &amp; Bahan "/>
      <sheetName val="Sheet6"/>
      <sheetName val="analisa lama"/>
      <sheetName val="harga lam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piran 2a"/>
      <sheetName val="Lampiran 2b"/>
      <sheetName val="Lmpr 2c"/>
      <sheetName val="Lampiran 3"/>
      <sheetName val="Lampiran 19"/>
      <sheetName val="Agregat Halus &amp; Kasar"/>
      <sheetName val="Peralatan"/>
      <sheetName val="Informasi"/>
      <sheetName val="Analisa Quarry"/>
      <sheetName val="Rekap Biaya"/>
      <sheetName val="Kuant. &amp; Harga"/>
      <sheetName val="Div 3"/>
      <sheetName val="Div 4"/>
      <sheetName val="Div 6"/>
      <sheetName val="Div 7"/>
      <sheetName val="Div 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">
          <cell r="A1" t="str">
            <v>ITEM PEMBAYARAN</v>
          </cell>
          <cell r="D1" t="str">
            <v>:  AGREGAT KELAS A</v>
          </cell>
        </row>
        <row r="2">
          <cell r="A2" t="str">
            <v>JENIS PEKERJAAN</v>
          </cell>
          <cell r="D2" t="str">
            <v>:  PENGADAAN AGREGAT KELAS A</v>
          </cell>
        </row>
        <row r="3">
          <cell r="A3" t="str">
            <v>SATUAN PEMBAYARAN</v>
          </cell>
          <cell r="D3" t="str">
            <v>:  M3</v>
          </cell>
          <cell r="K3" t="str">
            <v xml:space="preserve">            URAIAN ANALISA HARGA SATUAN</v>
          </cell>
        </row>
        <row r="6">
          <cell r="A6" t="str">
            <v>No.</v>
          </cell>
          <cell r="C6" t="str">
            <v>U R A I A N</v>
          </cell>
          <cell r="H6" t="str">
            <v>KODE</v>
          </cell>
          <cell r="I6" t="str">
            <v>KOEFISIEN</v>
          </cell>
          <cell r="J6" t="str">
            <v>SATUAN</v>
          </cell>
          <cell r="K6" t="str">
            <v>KETERANGAN</v>
          </cell>
        </row>
        <row r="9">
          <cell r="A9" t="str">
            <v>I</v>
          </cell>
          <cell r="C9" t="str">
            <v>ASUMSI</v>
          </cell>
        </row>
        <row r="10">
          <cell r="A10">
            <v>1</v>
          </cell>
          <cell r="C10" t="str">
            <v>Bahan dasar (Batu dan Pasir) diterima di lokasi Alat</v>
          </cell>
        </row>
        <row r="11">
          <cell r="C11" t="str">
            <v>Pemecah Batu (di Base Camp)</v>
          </cell>
        </row>
        <row r="12">
          <cell r="A12">
            <v>2</v>
          </cell>
          <cell r="C12" t="str">
            <v>Kegiatan dilakukan di dalam lokasi Base Camp</v>
          </cell>
        </row>
        <row r="13">
          <cell r="A13">
            <v>3</v>
          </cell>
          <cell r="C13" t="str">
            <v>Proporsi campuran (Spesifikasi) :</v>
          </cell>
          <cell r="F13" t="str">
            <v>- Agregat Halus</v>
          </cell>
          <cell r="H13" t="str">
            <v>Ah</v>
          </cell>
          <cell r="I13">
            <v>45</v>
          </cell>
          <cell r="J13" t="str">
            <v>%</v>
          </cell>
        </row>
        <row r="14">
          <cell r="F14" t="str">
            <v>- Agregat Kasar</v>
          </cell>
          <cell r="H14" t="str">
            <v>Ak</v>
          </cell>
          <cell r="I14">
            <v>55</v>
          </cell>
          <cell r="J14" t="str">
            <v>%</v>
          </cell>
        </row>
        <row r="15">
          <cell r="A15">
            <v>4</v>
          </cell>
          <cell r="C15" t="str">
            <v>Hasil produksi Alat Pemecah Batu :</v>
          </cell>
          <cell r="F15" t="str">
            <v>- Agregat Halus</v>
          </cell>
          <cell r="H15" t="str">
            <v>H</v>
          </cell>
          <cell r="I15">
            <v>30</v>
          </cell>
          <cell r="J15" t="str">
            <v>%</v>
          </cell>
        </row>
        <row r="16">
          <cell r="F16" t="str">
            <v>- Agregat Kasar</v>
          </cell>
          <cell r="H16" t="str">
            <v>K</v>
          </cell>
          <cell r="I16">
            <v>70</v>
          </cell>
          <cell r="J16" t="str">
            <v>%</v>
          </cell>
        </row>
        <row r="17">
          <cell r="A17">
            <v>5</v>
          </cell>
          <cell r="C17" t="str">
            <v>Berat Jenis Bahan :</v>
          </cell>
          <cell r="D17" t="str">
            <v>- Batu / Gravel</v>
          </cell>
          <cell r="H17" t="str">
            <v>D1</v>
          </cell>
          <cell r="I17">
            <v>1.8</v>
          </cell>
          <cell r="J17" t="str">
            <v>Ton/M3</v>
          </cell>
        </row>
        <row r="18">
          <cell r="D18" t="str">
            <v>- Pasir</v>
          </cell>
          <cell r="H18" t="str">
            <v>D2</v>
          </cell>
          <cell r="I18">
            <v>1.67</v>
          </cell>
          <cell r="J18" t="str">
            <v>Ton/M3</v>
          </cell>
        </row>
        <row r="19">
          <cell r="D19" t="str">
            <v>- Batu Pecah</v>
          </cell>
          <cell r="H19" t="str">
            <v>D3</v>
          </cell>
          <cell r="I19">
            <v>1.8</v>
          </cell>
          <cell r="J19" t="str">
            <v>Ton/M3</v>
          </cell>
        </row>
        <row r="20">
          <cell r="A20">
            <v>6</v>
          </cell>
          <cell r="C20" t="str">
            <v>Harga Satuan Bahan Dasar    :</v>
          </cell>
          <cell r="F20" t="str">
            <v>- Batu Kali</v>
          </cell>
          <cell r="H20" t="str">
            <v>Rp1</v>
          </cell>
          <cell r="I20">
            <v>96300</v>
          </cell>
          <cell r="J20" t="str">
            <v>Rp./M3</v>
          </cell>
        </row>
        <row r="21">
          <cell r="F21" t="str">
            <v>- Pasir</v>
          </cell>
          <cell r="H21" t="str">
            <v>Rp2</v>
          </cell>
          <cell r="I21">
            <v>48800</v>
          </cell>
          <cell r="J21" t="str">
            <v>Rp./M3</v>
          </cell>
        </row>
        <row r="22">
          <cell r="A22">
            <v>7</v>
          </cell>
          <cell r="C22" t="str">
            <v>Biaya Operasi Alat :</v>
          </cell>
          <cell r="D22" t="str">
            <v>- Pemecah Batu (Stone Crusher)</v>
          </cell>
          <cell r="H22" t="str">
            <v>Rp3</v>
          </cell>
          <cell r="I22">
            <v>529206.47808459005</v>
          </cell>
          <cell r="J22" t="str">
            <v>Rp./Jam</v>
          </cell>
        </row>
        <row r="23">
          <cell r="D23" t="str">
            <v>- Wheel Loader</v>
          </cell>
          <cell r="H23" t="str">
            <v>Rp4</v>
          </cell>
          <cell r="I23">
            <v>268931.36859968671</v>
          </cell>
          <cell r="J23" t="str">
            <v>Rp./Jam</v>
          </cell>
        </row>
        <row r="24">
          <cell r="A24">
            <v>8</v>
          </cell>
          <cell r="C24" t="str">
            <v>Kapasitas Alat :</v>
          </cell>
          <cell r="D24" t="str">
            <v>- Pemecah Batu (Stone Crusher)</v>
          </cell>
          <cell r="H24" t="str">
            <v>Cp1</v>
          </cell>
          <cell r="I24">
            <v>50</v>
          </cell>
          <cell r="J24" t="str">
            <v>Ton/Jam</v>
          </cell>
        </row>
        <row r="25">
          <cell r="D25" t="str">
            <v>- Wheel Loader</v>
          </cell>
          <cell r="H25" t="str">
            <v>Cp2</v>
          </cell>
          <cell r="I25">
            <v>1.5</v>
          </cell>
          <cell r="J25" t="str">
            <v>M3</v>
          </cell>
          <cell r="K25" t="str">
            <v xml:space="preserve"> Kap. Bucket</v>
          </cell>
        </row>
        <row r="26">
          <cell r="A26">
            <v>9</v>
          </cell>
          <cell r="C26" t="str">
            <v>Faktor Efisiensi Alat :</v>
          </cell>
          <cell r="D26" t="str">
            <v>- Pemecah Batu (Stone Crusher)</v>
          </cell>
          <cell r="H26" t="str">
            <v>Fa1</v>
          </cell>
          <cell r="I26">
            <v>0.7</v>
          </cell>
          <cell r="J26" t="str">
            <v>-</v>
          </cell>
        </row>
        <row r="27">
          <cell r="D27" t="str">
            <v>- Wheel Loader</v>
          </cell>
          <cell r="H27" t="str">
            <v>Fa2</v>
          </cell>
          <cell r="I27">
            <v>0.83</v>
          </cell>
          <cell r="J27" t="str">
            <v>-</v>
          </cell>
        </row>
        <row r="28">
          <cell r="A28">
            <v>10</v>
          </cell>
          <cell r="C28" t="str">
            <v>Faktor Kehilangan Material</v>
          </cell>
          <cell r="H28" t="str">
            <v>Fh</v>
          </cell>
          <cell r="I28">
            <v>1.1000000000000001</v>
          </cell>
          <cell r="J28" t="str">
            <v>-</v>
          </cell>
        </row>
        <row r="30">
          <cell r="A30" t="str">
            <v>II</v>
          </cell>
          <cell r="C30" t="str">
            <v>METHODE PELAKSANAAN</v>
          </cell>
        </row>
        <row r="31">
          <cell r="A31">
            <v>1</v>
          </cell>
          <cell r="C31" t="str">
            <v>Wheel Loader mengangkut batu/gravel dari tumpukan</v>
          </cell>
        </row>
        <row r="32">
          <cell r="C32" t="str">
            <v>dan menuangkannya ke Alat Pemecah Batu.</v>
          </cell>
        </row>
        <row r="33">
          <cell r="A33">
            <v>2</v>
          </cell>
          <cell r="C33" t="str">
            <v>Batu/gravel dipecah dengan Alat Pemecah Batu</v>
          </cell>
        </row>
        <row r="34">
          <cell r="C34" t="str">
            <v>(Stone Crusher) sehingga menghasilkan Agregat</v>
          </cell>
        </row>
        <row r="35">
          <cell r="C35" t="str">
            <v>Kasar dan Agregat Halus.</v>
          </cell>
        </row>
        <row r="36">
          <cell r="A36">
            <v>3</v>
          </cell>
          <cell r="C36" t="str">
            <v>Wheel Loader melakukan pencampuran (blending)</v>
          </cell>
        </row>
        <row r="37">
          <cell r="C37" t="str">
            <v>Agregat Kasar, Agregat Halus dan Pasir menjadi</v>
          </cell>
        </row>
        <row r="38">
          <cell r="C38" t="str">
            <v>Agregat Kelas A.</v>
          </cell>
        </row>
        <row r="40">
          <cell r="A40" t="str">
            <v>III</v>
          </cell>
          <cell r="C40" t="str">
            <v>PERHITUNGAN</v>
          </cell>
        </row>
        <row r="42">
          <cell r="A42" t="str">
            <v>III.1.</v>
          </cell>
          <cell r="C42" t="str">
            <v>HARGA SATUAN AGREGAT PRODUKSI ST. CRUSHER</v>
          </cell>
        </row>
        <row r="44">
          <cell r="A44" t="str">
            <v xml:space="preserve">1.a.  </v>
          </cell>
          <cell r="C44" t="str">
            <v>Kerja Stone Crusher memecah gravel  :</v>
          </cell>
        </row>
        <row r="45">
          <cell r="C45" t="str">
            <v xml:space="preserve">    - Waktu kerja Stone Crusher</v>
          </cell>
          <cell r="H45" t="str">
            <v>Tst</v>
          </cell>
          <cell r="I45">
            <v>1</v>
          </cell>
          <cell r="J45" t="str">
            <v>Jam</v>
          </cell>
        </row>
        <row r="46">
          <cell r="C46" t="str">
            <v xml:space="preserve">    - Produksi Stone Crusher  1 jam</v>
          </cell>
          <cell r="F46" t="str">
            <v>=  (Fa1 x Cp1) : D3</v>
          </cell>
          <cell r="H46" t="str">
            <v>Qb</v>
          </cell>
          <cell r="I46">
            <v>19.444444444444443</v>
          </cell>
          <cell r="J46" t="str">
            <v>M3/Jam</v>
          </cell>
          <cell r="K46" t="str">
            <v xml:space="preserve"> Batu pecah</v>
          </cell>
        </row>
        <row r="47">
          <cell r="C47" t="str">
            <v xml:space="preserve">    - Kebutuhan batu/gravel 1 jam</v>
          </cell>
          <cell r="F47" t="str">
            <v>=  (Fa1 x Cp1) : D1</v>
          </cell>
          <cell r="H47" t="str">
            <v>Qg</v>
          </cell>
          <cell r="I47">
            <v>19.444444444444443</v>
          </cell>
          <cell r="J47" t="str">
            <v>M3/Jam</v>
          </cell>
        </row>
        <row r="49">
          <cell r="A49" t="str">
            <v xml:space="preserve">1.b.  </v>
          </cell>
          <cell r="C49" t="str">
            <v>Kerja Wheel Loader melayani Stone Crusher  :</v>
          </cell>
        </row>
        <row r="50">
          <cell r="C50" t="str">
            <v xml:space="preserve">    - Kap. Angkut / rit   =  (Fa2 x Cp2)</v>
          </cell>
          <cell r="H50" t="str">
            <v>Ka</v>
          </cell>
          <cell r="I50">
            <v>1.2449999999999999</v>
          </cell>
          <cell r="J50" t="str">
            <v>M3</v>
          </cell>
        </row>
        <row r="51">
          <cell r="C51" t="str">
            <v xml:space="preserve">    - Waktu Siklus (Muat, Tuang, Tunggu, dll)</v>
          </cell>
          <cell r="H51" t="str">
            <v>Ts</v>
          </cell>
          <cell r="I51">
            <v>2</v>
          </cell>
          <cell r="J51" t="str">
            <v>menit</v>
          </cell>
        </row>
        <row r="52">
          <cell r="C52" t="str">
            <v xml:space="preserve">    - Waktu kerja W.Loader memasok gravel</v>
          </cell>
        </row>
        <row r="53">
          <cell r="D53" t="str">
            <v>=  {(Qg : Ka) x Ts} : 60 menit</v>
          </cell>
          <cell r="H53" t="str">
            <v>Tw</v>
          </cell>
          <cell r="I53">
            <v>0.52060092220734788</v>
          </cell>
          <cell r="J53" t="str">
            <v>Jam</v>
          </cell>
        </row>
        <row r="55">
          <cell r="A55" t="str">
            <v xml:space="preserve">1.c.  </v>
          </cell>
          <cell r="C55" t="str">
            <v>Biaya Produksi Batu Pecah / M3</v>
          </cell>
        </row>
        <row r="56">
          <cell r="D56" t="str">
            <v>=  {(Tst x Rp3) + (Tw x Rp4)} : Qb</v>
          </cell>
          <cell r="H56" t="str">
            <v>Bp</v>
          </cell>
          <cell r="I56">
            <v>34416.637538815092</v>
          </cell>
          <cell r="J56" t="str">
            <v>Rp./M3</v>
          </cell>
        </row>
        <row r="58">
          <cell r="A58" t="str">
            <v xml:space="preserve">1.d.  </v>
          </cell>
          <cell r="C58" t="str">
            <v>Harga Satuan Batu Pecah Produksi St.Crusher / M3</v>
          </cell>
        </row>
        <row r="59">
          <cell r="D59" t="str">
            <v>=  {(Qg : Qb) x Fh x Rp1} + Bp</v>
          </cell>
          <cell r="H59" t="str">
            <v>HSb</v>
          </cell>
          <cell r="I59">
            <v>140346.63753881509</v>
          </cell>
          <cell r="J59" t="str">
            <v>Rp./M3</v>
          </cell>
        </row>
        <row r="61">
          <cell r="K61" t="str">
            <v xml:space="preserve">Berlanjut </v>
          </cell>
        </row>
        <row r="62">
          <cell r="A62" t="str">
            <v>ITEM PEMBAYARAN</v>
          </cell>
          <cell r="D62" t="str">
            <v>:  AGREGAT KELAS A</v>
          </cell>
        </row>
        <row r="63">
          <cell r="A63" t="str">
            <v>JENIS PEKERJAAN</v>
          </cell>
          <cell r="D63" t="str">
            <v>:  PENGADAAN AGREGAT KELAS A</v>
          </cell>
        </row>
        <row r="64">
          <cell r="A64" t="str">
            <v>SATUAN PEMBAYARAN</v>
          </cell>
          <cell r="D64" t="str">
            <v>:  M3</v>
          </cell>
          <cell r="K64" t="str">
            <v xml:space="preserve">            URAIAN ANALISA HARGA SATUAN</v>
          </cell>
        </row>
        <row r="65">
          <cell r="K65" t="str">
            <v xml:space="preserve">Lanjutan 1 </v>
          </cell>
        </row>
        <row r="67">
          <cell r="A67" t="str">
            <v>No.</v>
          </cell>
          <cell r="C67" t="str">
            <v>U R A I A N</v>
          </cell>
          <cell r="H67" t="str">
            <v>KODE</v>
          </cell>
          <cell r="I67" t="str">
            <v>KOEFISIEN</v>
          </cell>
          <cell r="J67" t="str">
            <v>SATUAN</v>
          </cell>
          <cell r="K67" t="str">
            <v>KETERANGAN</v>
          </cell>
        </row>
        <row r="70">
          <cell r="A70" t="str">
            <v>III.2.</v>
          </cell>
          <cell r="C70" t="str">
            <v>HARGA SATUAN AGREGAT KASAR</v>
          </cell>
        </row>
        <row r="72">
          <cell r="C72" t="str">
            <v>Harga Satuan Agregat Kasar diambil sama dengan</v>
          </cell>
        </row>
        <row r="73">
          <cell r="C73" t="str">
            <v>Agregat Batu Pecah Produksi Stone Crusher</v>
          </cell>
        </row>
        <row r="74">
          <cell r="C74" t="str">
            <v>Harga Satuan Agregat Kasar / M3</v>
          </cell>
          <cell r="H74" t="str">
            <v>HSAk</v>
          </cell>
          <cell r="I74">
            <v>140346.63753881509</v>
          </cell>
          <cell r="J74" t="str">
            <v>Rupiah</v>
          </cell>
          <cell r="K74" t="str">
            <v xml:space="preserve"> Di Luar PPN</v>
          </cell>
        </row>
        <row r="76">
          <cell r="A76" t="str">
            <v>III.3.</v>
          </cell>
          <cell r="C76" t="str">
            <v>HARGA SATUAN AGREGAT HALUS</v>
          </cell>
        </row>
        <row r="78">
          <cell r="C78" t="str">
            <v>Dianggap Agregat produksi Stone Crusher yang lolos</v>
          </cell>
        </row>
        <row r="79">
          <cell r="C79" t="str">
            <v>saringan # 4 (4.75 mm) belum memenuhi Spesifikasi</v>
          </cell>
        </row>
        <row r="80">
          <cell r="C80" t="str">
            <v>sehingga perlu dicampur lagi dengan pasir 10 %</v>
          </cell>
        </row>
        <row r="82">
          <cell r="A82" t="str">
            <v>3.a.</v>
          </cell>
          <cell r="C82" t="str">
            <v>Agregat Hasil Stone Crusher</v>
          </cell>
          <cell r="F82" t="str">
            <v>=  90 % x HSb</v>
          </cell>
          <cell r="H82" t="str">
            <v>Hs1</v>
          </cell>
          <cell r="I82">
            <v>133329.30566187433</v>
          </cell>
          <cell r="J82" t="str">
            <v>Rupiah</v>
          </cell>
        </row>
        <row r="83">
          <cell r="A83" t="str">
            <v>3.b.</v>
          </cell>
          <cell r="C83" t="str">
            <v>P a s i r</v>
          </cell>
          <cell r="F83" t="str">
            <v>=  10 % x Rp2</v>
          </cell>
          <cell r="H83" t="str">
            <v>Hs2</v>
          </cell>
          <cell r="I83">
            <v>2440</v>
          </cell>
          <cell r="J83" t="str">
            <v>Rupiah</v>
          </cell>
        </row>
        <row r="84">
          <cell r="A84" t="str">
            <v>3.c.</v>
          </cell>
          <cell r="C84" t="str">
            <v>Waktu pencampuran (blending) dengan Wheel Loader</v>
          </cell>
          <cell r="H84" t="str">
            <v>Tc</v>
          </cell>
          <cell r="I84">
            <v>3.3000000000000002E-2</v>
          </cell>
          <cell r="J84" t="str">
            <v>Jam/M3</v>
          </cell>
        </row>
        <row r="85">
          <cell r="A85" t="str">
            <v>3.d.</v>
          </cell>
          <cell r="C85" t="str">
            <v>Biaya Pencampuran</v>
          </cell>
          <cell r="F85" t="str">
            <v>=  Tc x Rp4</v>
          </cell>
          <cell r="H85" t="str">
            <v>Hs3</v>
          </cell>
          <cell r="I85">
            <v>8874.7351637896627</v>
          </cell>
          <cell r="J85" t="str">
            <v>Rupiah</v>
          </cell>
        </row>
        <row r="87">
          <cell r="C87" t="str">
            <v>Harga Satuan Agregat Halus / M3</v>
          </cell>
        </row>
        <row r="88">
          <cell r="D88" t="str">
            <v xml:space="preserve"> =  Hs1 + Hs2 + Hs3</v>
          </cell>
          <cell r="H88" t="str">
            <v>HSAh</v>
          </cell>
          <cell r="I88">
            <v>144644.04082566398</v>
          </cell>
          <cell r="J88" t="str">
            <v>Rupiah</v>
          </cell>
          <cell r="K88" t="str">
            <v xml:space="preserve"> Di luar PPN</v>
          </cell>
        </row>
        <row r="90">
          <cell r="A90" t="str">
            <v>III.4.</v>
          </cell>
          <cell r="C90" t="str">
            <v>PROSES PENCAMPURAN AGREGAT KELAS A</v>
          </cell>
        </row>
        <row r="92">
          <cell r="C92" t="str">
            <v>Untuk setiap 1 M3 Agregat Kelas A, diperlukan :</v>
          </cell>
        </row>
        <row r="94">
          <cell r="A94" t="str">
            <v xml:space="preserve">4.a.  </v>
          </cell>
          <cell r="C94" t="str">
            <v xml:space="preserve">     - Agregat Kasar</v>
          </cell>
          <cell r="D94" t="str">
            <v>=  Ak x 1 M3</v>
          </cell>
          <cell r="H94" t="str">
            <v>Vk</v>
          </cell>
          <cell r="I94">
            <v>0.55000000000000004</v>
          </cell>
          <cell r="J94" t="str">
            <v>M3</v>
          </cell>
        </row>
        <row r="95">
          <cell r="C95" t="str">
            <v xml:space="preserve">     - Agregat Halus</v>
          </cell>
          <cell r="D95" t="str">
            <v>=  Ah x 1 M3</v>
          </cell>
          <cell r="H95" t="str">
            <v>Vh</v>
          </cell>
          <cell r="I95">
            <v>0.45</v>
          </cell>
          <cell r="J95" t="str">
            <v>M3</v>
          </cell>
        </row>
        <row r="96">
          <cell r="C96" t="str">
            <v xml:space="preserve">     - Total volume batu pecah  =  Vk + Vh</v>
          </cell>
          <cell r="H96" t="str">
            <v>Va</v>
          </cell>
          <cell r="I96">
            <v>1</v>
          </cell>
          <cell r="J96" t="str">
            <v>M3</v>
          </cell>
        </row>
        <row r="98">
          <cell r="A98" t="str">
            <v xml:space="preserve">4.c.  </v>
          </cell>
          <cell r="C98" t="str">
            <v>Waktu pencampuran (blending) oleh Wheel Loader</v>
          </cell>
          <cell r="H98" t="str">
            <v>Tc</v>
          </cell>
          <cell r="I98">
            <v>3.3333333333333298E-2</v>
          </cell>
          <cell r="J98" t="str">
            <v>Jam/M3</v>
          </cell>
        </row>
        <row r="100">
          <cell r="A100" t="str">
            <v>III.5.</v>
          </cell>
          <cell r="C100" t="str">
            <v>HARGA SATUAN BAHAN AGREGAT KELAS A</v>
          </cell>
        </row>
        <row r="102">
          <cell r="A102" t="str">
            <v xml:space="preserve">5.a.  </v>
          </cell>
          <cell r="C102" t="str">
            <v>Agregat Kasar</v>
          </cell>
          <cell r="D102" t="str">
            <v xml:space="preserve"> =  Vk x HSAk</v>
          </cell>
          <cell r="H102" t="str">
            <v>Hs1</v>
          </cell>
          <cell r="I102">
            <v>77190.650646348309</v>
          </cell>
          <cell r="J102" t="str">
            <v>Rupiah</v>
          </cell>
        </row>
        <row r="104">
          <cell r="A104" t="str">
            <v xml:space="preserve">5.b.  </v>
          </cell>
          <cell r="C104" t="str">
            <v>Agregat Halus</v>
          </cell>
          <cell r="D104" t="str">
            <v xml:space="preserve"> =  Vh x HSAh</v>
          </cell>
          <cell r="H104" t="str">
            <v>Hs2</v>
          </cell>
          <cell r="I104">
            <v>65089.81837154879</v>
          </cell>
          <cell r="J104" t="str">
            <v>Rupiah</v>
          </cell>
        </row>
        <row r="106">
          <cell r="A106" t="str">
            <v xml:space="preserve">5.c.  </v>
          </cell>
          <cell r="C106" t="str">
            <v>Biaya Pencampuran</v>
          </cell>
          <cell r="D106" t="str">
            <v xml:space="preserve"> =  Tc x Rp4</v>
          </cell>
          <cell r="H106" t="str">
            <v>Hs3</v>
          </cell>
          <cell r="I106">
            <v>8964.378953322881</v>
          </cell>
          <cell r="J106" t="str">
            <v>Rupiah</v>
          </cell>
        </row>
        <row r="108">
          <cell r="A108" t="str">
            <v xml:space="preserve">5.d.  </v>
          </cell>
          <cell r="C108" t="str">
            <v>Harga Satuan Agregat Kelas A / M3</v>
          </cell>
        </row>
        <row r="109">
          <cell r="D109" t="str">
            <v xml:space="preserve"> =  Hs1 + Hs2 + Hs3</v>
          </cell>
          <cell r="H109" t="str">
            <v>HSAA</v>
          </cell>
          <cell r="I109">
            <v>151244.84797121998</v>
          </cell>
          <cell r="J109" t="str">
            <v>Rupiah</v>
          </cell>
          <cell r="K109" t="str">
            <v xml:space="preserve"> Di luar PPN</v>
          </cell>
        </row>
        <row r="121">
          <cell r="A121" t="str">
            <v>ITEM PEMBAYARAN</v>
          </cell>
          <cell r="D121" t="str">
            <v>:  AGREGAT KELAS B</v>
          </cell>
        </row>
        <row r="122">
          <cell r="A122" t="str">
            <v>JENIS PEKERJAAN</v>
          </cell>
          <cell r="D122" t="str">
            <v>:  PENGADAAN AGREGAT KELAS B</v>
          </cell>
        </row>
        <row r="123">
          <cell r="A123" t="str">
            <v>SATUAN PEMBAYARAN</v>
          </cell>
          <cell r="D123" t="str">
            <v>:  M3</v>
          </cell>
          <cell r="K123" t="str">
            <v xml:space="preserve">            URAIAN ANALISA HARGA SATUAN</v>
          </cell>
        </row>
        <row r="126">
          <cell r="A126" t="str">
            <v>No.</v>
          </cell>
          <cell r="C126" t="str">
            <v>U R A I A N</v>
          </cell>
          <cell r="H126" t="str">
            <v>KODE</v>
          </cell>
          <cell r="I126" t="str">
            <v>KOEFISIEN</v>
          </cell>
          <cell r="J126" t="str">
            <v>SATUAN</v>
          </cell>
          <cell r="K126" t="str">
            <v>KETERANGAN</v>
          </cell>
        </row>
        <row r="129">
          <cell r="A129" t="str">
            <v>I</v>
          </cell>
          <cell r="C129" t="str">
            <v>ASUMSI</v>
          </cell>
        </row>
        <row r="130">
          <cell r="A130">
            <v>1</v>
          </cell>
          <cell r="C130" t="str">
            <v>Bahan dasar (Batu dan Pasir) diterima di lokasi Alat</v>
          </cell>
        </row>
        <row r="131">
          <cell r="C131" t="str">
            <v>Pemecah Batu (di Base Camp)</v>
          </cell>
        </row>
        <row r="132">
          <cell r="A132">
            <v>2</v>
          </cell>
          <cell r="C132" t="str">
            <v>Kegiatan dilakukan di dalam lokasi Base Camp</v>
          </cell>
        </row>
        <row r="133">
          <cell r="A133">
            <v>3</v>
          </cell>
          <cell r="C133" t="str">
            <v>Proporsi campuran (Spesifikasi) :</v>
          </cell>
          <cell r="F133" t="str">
            <v>- Agregat Halus</v>
          </cell>
          <cell r="H133" t="str">
            <v>Ah</v>
          </cell>
          <cell r="I133">
            <v>25</v>
          </cell>
          <cell r="J133" t="str">
            <v>%</v>
          </cell>
        </row>
        <row r="134">
          <cell r="F134" t="str">
            <v>- Agregat Kasar</v>
          </cell>
          <cell r="H134" t="str">
            <v>Ak</v>
          </cell>
          <cell r="I134">
            <v>75</v>
          </cell>
          <cell r="J134" t="str">
            <v>%</v>
          </cell>
        </row>
        <row r="135">
          <cell r="A135">
            <v>4</v>
          </cell>
          <cell r="C135" t="str">
            <v>Hasil produksi Alat Pemecah Batu :</v>
          </cell>
          <cell r="F135" t="str">
            <v>- Agregat Halus</v>
          </cell>
          <cell r="H135" t="str">
            <v>H</v>
          </cell>
          <cell r="I135">
            <v>30</v>
          </cell>
          <cell r="J135" t="str">
            <v>%</v>
          </cell>
        </row>
        <row r="136">
          <cell r="F136" t="str">
            <v>- Agregat Kasar</v>
          </cell>
          <cell r="H136" t="str">
            <v>K</v>
          </cell>
          <cell r="I136">
            <v>70</v>
          </cell>
          <cell r="J136" t="str">
            <v>%</v>
          </cell>
        </row>
        <row r="137">
          <cell r="A137">
            <v>5</v>
          </cell>
          <cell r="C137" t="str">
            <v>Berat Jenis Bahan :</v>
          </cell>
          <cell r="D137" t="str">
            <v>- Batu / Gravel</v>
          </cell>
          <cell r="H137" t="str">
            <v>D1</v>
          </cell>
          <cell r="I137">
            <v>1.8</v>
          </cell>
          <cell r="J137" t="str">
            <v>Ton/M3</v>
          </cell>
        </row>
        <row r="138">
          <cell r="D138" t="str">
            <v>- Pasir</v>
          </cell>
          <cell r="H138" t="str">
            <v>D2</v>
          </cell>
          <cell r="I138">
            <v>1.67</v>
          </cell>
          <cell r="J138" t="str">
            <v>Ton/M3</v>
          </cell>
        </row>
        <row r="139">
          <cell r="D139" t="str">
            <v>- Batu Pecah</v>
          </cell>
          <cell r="H139" t="str">
            <v>D3</v>
          </cell>
          <cell r="I139">
            <v>1.8</v>
          </cell>
          <cell r="J139" t="str">
            <v>Ton/M3</v>
          </cell>
        </row>
        <row r="140">
          <cell r="A140">
            <v>6</v>
          </cell>
          <cell r="C140" t="str">
            <v>Harga Satuan Bahan Dasar    :</v>
          </cell>
          <cell r="F140" t="str">
            <v>- Batu Kali</v>
          </cell>
          <cell r="H140" t="str">
            <v>Rp1</v>
          </cell>
          <cell r="I140">
            <v>96300</v>
          </cell>
          <cell r="J140" t="str">
            <v>Rp./M3</v>
          </cell>
        </row>
        <row r="141">
          <cell r="F141" t="str">
            <v>- Pasir</v>
          </cell>
          <cell r="H141" t="str">
            <v>Rp2</v>
          </cell>
          <cell r="I141">
            <v>48800</v>
          </cell>
          <cell r="J141" t="str">
            <v>Rp./M3</v>
          </cell>
        </row>
        <row r="142">
          <cell r="A142">
            <v>7</v>
          </cell>
          <cell r="C142" t="str">
            <v>Biaya Operasi Alat :</v>
          </cell>
          <cell r="D142" t="str">
            <v>- Pemecah Batu (Stone Crusher)</v>
          </cell>
          <cell r="H142" t="str">
            <v>Rp3</v>
          </cell>
          <cell r="I142">
            <v>529206.47808459005</v>
          </cell>
          <cell r="J142" t="str">
            <v>Rp./Jam</v>
          </cell>
        </row>
        <row r="143">
          <cell r="D143" t="str">
            <v>- Wheel Loader</v>
          </cell>
          <cell r="H143" t="str">
            <v>Rp4</v>
          </cell>
          <cell r="I143">
            <v>268931.36859968671</v>
          </cell>
          <cell r="J143" t="str">
            <v>Rp./Jam</v>
          </cell>
        </row>
        <row r="144">
          <cell r="A144">
            <v>8</v>
          </cell>
          <cell r="C144" t="str">
            <v>Kapasitas Alat :</v>
          </cell>
          <cell r="D144" t="str">
            <v>- Pemecah Batu (Stone Crusher)</v>
          </cell>
          <cell r="H144" t="str">
            <v>Cp1</v>
          </cell>
          <cell r="I144">
            <v>50</v>
          </cell>
          <cell r="J144" t="str">
            <v>Ton/Jam</v>
          </cell>
        </row>
        <row r="145">
          <cell r="D145" t="str">
            <v>- Wheel Loader</v>
          </cell>
          <cell r="H145" t="str">
            <v>Cp2</v>
          </cell>
          <cell r="I145">
            <v>1.5</v>
          </cell>
          <cell r="J145" t="str">
            <v>M3</v>
          </cell>
          <cell r="K145" t="str">
            <v xml:space="preserve"> Kap. Bucket</v>
          </cell>
        </row>
        <row r="146">
          <cell r="A146">
            <v>9</v>
          </cell>
          <cell r="C146" t="str">
            <v>Faktor Efisiensi Alat :</v>
          </cell>
          <cell r="D146" t="str">
            <v>- Pemecah Batu (Stone Crusher)</v>
          </cell>
          <cell r="H146" t="str">
            <v>Fa1</v>
          </cell>
          <cell r="I146">
            <v>0.7</v>
          </cell>
          <cell r="J146" t="str">
            <v>-</v>
          </cell>
        </row>
        <row r="147">
          <cell r="D147" t="str">
            <v>- Wheel Loader</v>
          </cell>
          <cell r="H147" t="str">
            <v>Fa2</v>
          </cell>
          <cell r="I147">
            <v>0.83</v>
          </cell>
          <cell r="J147" t="str">
            <v>-</v>
          </cell>
        </row>
        <row r="148">
          <cell r="A148">
            <v>10</v>
          </cell>
          <cell r="C148" t="str">
            <v>Faktor Kehilangan Material</v>
          </cell>
          <cell r="H148" t="str">
            <v>Fh</v>
          </cell>
          <cell r="I148">
            <v>1.1000000000000001</v>
          </cell>
          <cell r="J148" t="str">
            <v>-</v>
          </cell>
        </row>
        <row r="150">
          <cell r="A150" t="str">
            <v>II</v>
          </cell>
          <cell r="C150" t="str">
            <v>METHODE PELAKSANAAN</v>
          </cell>
        </row>
        <row r="151">
          <cell r="A151">
            <v>1</v>
          </cell>
          <cell r="C151" t="str">
            <v>Wheel Loader mengangkut batu/gravel dari tumpukan</v>
          </cell>
        </row>
        <row r="152">
          <cell r="C152" t="str">
            <v>dan menuangkannya ke Alat Pemecah Batu.</v>
          </cell>
        </row>
        <row r="153">
          <cell r="A153">
            <v>2</v>
          </cell>
          <cell r="C153" t="str">
            <v>Batu/gravel dipecah dengan Alat Pemecah Batu</v>
          </cell>
        </row>
        <row r="154">
          <cell r="C154" t="str">
            <v>(Stone Crusher) sehingga menghasilkan Agregat</v>
          </cell>
        </row>
        <row r="155">
          <cell r="C155" t="str">
            <v>Kasar dan Agregat Halus.</v>
          </cell>
        </row>
        <row r="156">
          <cell r="A156">
            <v>3</v>
          </cell>
          <cell r="C156" t="str">
            <v>Wheel Loader melakukan pencampuran (blending)</v>
          </cell>
        </row>
        <row r="157">
          <cell r="C157" t="str">
            <v>Agregat Kasar, Agregat Halus dan Pasir menjadi</v>
          </cell>
        </row>
        <row r="158">
          <cell r="C158" t="str">
            <v>Agregat Kelas B.</v>
          </cell>
        </row>
        <row r="160">
          <cell r="A160" t="str">
            <v>III</v>
          </cell>
          <cell r="C160" t="str">
            <v>PERHITUNGAN</v>
          </cell>
        </row>
        <row r="162">
          <cell r="A162" t="str">
            <v>III.1.</v>
          </cell>
          <cell r="C162" t="str">
            <v>HARGA SATUAN AGREGAT PRODUKSI ST. CRUSHER</v>
          </cell>
        </row>
        <row r="164">
          <cell r="A164" t="str">
            <v xml:space="preserve">1.a.  </v>
          </cell>
          <cell r="C164" t="str">
            <v>Kerja Stone Crusher memecah gravel  :</v>
          </cell>
        </row>
        <row r="165">
          <cell r="C165" t="str">
            <v xml:space="preserve">    - Waktu kerja Stone Crusher</v>
          </cell>
          <cell r="H165" t="str">
            <v>Tst</v>
          </cell>
          <cell r="I165">
            <v>1</v>
          </cell>
          <cell r="J165" t="str">
            <v>Jam</v>
          </cell>
        </row>
        <row r="166">
          <cell r="C166" t="str">
            <v xml:space="preserve">    - Produksi Stone Crusher  1 jam</v>
          </cell>
          <cell r="F166" t="str">
            <v>=  (Fa1 x Cp1) : D3</v>
          </cell>
          <cell r="H166" t="str">
            <v>Qb</v>
          </cell>
          <cell r="I166">
            <v>19.444444444444443</v>
          </cell>
          <cell r="J166" t="str">
            <v>M3/Jam</v>
          </cell>
          <cell r="K166" t="str">
            <v xml:space="preserve"> Batu pecah</v>
          </cell>
        </row>
        <row r="167">
          <cell r="C167" t="str">
            <v xml:space="preserve">    - Kebutuhan batu/gravel 1 jam</v>
          </cell>
          <cell r="F167" t="str">
            <v>=  (Fa1 x Cp1) : D1</v>
          </cell>
          <cell r="H167" t="str">
            <v>Qg</v>
          </cell>
          <cell r="I167">
            <v>19.444444444444443</v>
          </cell>
          <cell r="J167" t="str">
            <v>M3/Jam</v>
          </cell>
        </row>
        <row r="169">
          <cell r="A169" t="str">
            <v xml:space="preserve">1.b.  </v>
          </cell>
          <cell r="C169" t="str">
            <v>Kerja Wheel Loader melayani Stone Crusher  :</v>
          </cell>
        </row>
        <row r="170">
          <cell r="C170" t="str">
            <v xml:space="preserve">    - Kap. Angkut / rit   =  (Fa2 x Cp2)</v>
          </cell>
          <cell r="H170" t="str">
            <v>Ka</v>
          </cell>
          <cell r="I170">
            <v>1.2449999999999999</v>
          </cell>
          <cell r="J170" t="str">
            <v>M3</v>
          </cell>
        </row>
        <row r="171">
          <cell r="C171" t="str">
            <v xml:space="preserve">    - Waktu Siklus (Muat, Tuang, Tunggu, dll)</v>
          </cell>
          <cell r="H171" t="str">
            <v>Ts</v>
          </cell>
          <cell r="I171">
            <v>2</v>
          </cell>
          <cell r="J171" t="str">
            <v>menit</v>
          </cell>
        </row>
        <row r="172">
          <cell r="C172" t="str">
            <v xml:space="preserve">    - Waktu kerja W.Loader memasok gravel</v>
          </cell>
        </row>
        <row r="173">
          <cell r="D173" t="str">
            <v>=  {(Qg : Ka) x Ts} : 60 menit</v>
          </cell>
          <cell r="H173" t="str">
            <v>Tw</v>
          </cell>
          <cell r="I173">
            <v>0.52060092220734788</v>
          </cell>
          <cell r="J173" t="str">
            <v>Jam</v>
          </cell>
        </row>
        <row r="175">
          <cell r="A175" t="str">
            <v xml:space="preserve">1.c.  </v>
          </cell>
          <cell r="C175" t="str">
            <v>Biaya Produksi Batu Pecah / M3</v>
          </cell>
        </row>
        <row r="176">
          <cell r="D176" t="str">
            <v>=  {(Tst x Rp3) + (Tw x Rp4)} : Qb</v>
          </cell>
          <cell r="H176" t="str">
            <v>Bp</v>
          </cell>
          <cell r="I176">
            <v>34416.637538815092</v>
          </cell>
          <cell r="J176" t="str">
            <v>Rp./M3</v>
          </cell>
        </row>
        <row r="178">
          <cell r="A178" t="str">
            <v xml:space="preserve">1.d.  </v>
          </cell>
          <cell r="C178" t="str">
            <v>Harga Satuan Batu Pecah Produksi St.Crusher / M3</v>
          </cell>
        </row>
        <row r="179">
          <cell r="D179" t="str">
            <v>=  {(Qg : Qb) x Fh x Rp1} + Bp</v>
          </cell>
          <cell r="H179" t="str">
            <v>HSb</v>
          </cell>
          <cell r="I179">
            <v>140346.63753881509</v>
          </cell>
          <cell r="J179" t="str">
            <v>Rp./M3</v>
          </cell>
        </row>
        <row r="181">
          <cell r="K181" t="str">
            <v xml:space="preserve">Berlanjut </v>
          </cell>
        </row>
        <row r="182">
          <cell r="A182" t="str">
            <v>ITEM PEMBAYARAN</v>
          </cell>
          <cell r="D182" t="str">
            <v>:  AGREGAT KELAS B</v>
          </cell>
        </row>
        <row r="183">
          <cell r="A183" t="str">
            <v>JENIS PEKERJAAN</v>
          </cell>
          <cell r="D183" t="str">
            <v>:  PENGADAAN AGREGAT KELAS B</v>
          </cell>
        </row>
        <row r="184">
          <cell r="A184" t="str">
            <v>SATUAN PEMBAYARAN</v>
          </cell>
          <cell r="D184" t="str">
            <v>:  M3</v>
          </cell>
          <cell r="K184" t="str">
            <v xml:space="preserve">            URAIAN ANALISA HARGA SATUAN</v>
          </cell>
        </row>
        <row r="185">
          <cell r="K185" t="str">
            <v xml:space="preserve">Lanjutan 1 </v>
          </cell>
        </row>
        <row r="187">
          <cell r="A187" t="str">
            <v>No.</v>
          </cell>
          <cell r="C187" t="str">
            <v>U R A I A N</v>
          </cell>
          <cell r="H187" t="str">
            <v>KODE</v>
          </cell>
          <cell r="I187" t="str">
            <v>KOEFISIEN</v>
          </cell>
          <cell r="J187" t="str">
            <v>SATUAN</v>
          </cell>
          <cell r="K187" t="str">
            <v>KETERANGAN</v>
          </cell>
        </row>
        <row r="190">
          <cell r="A190" t="str">
            <v>III.2.</v>
          </cell>
          <cell r="C190" t="str">
            <v>HARGA SATUAN AGREGAT KASAR</v>
          </cell>
        </row>
        <row r="192">
          <cell r="C192" t="str">
            <v>Harga Satuan Agregat Kasar diambil sama dengan</v>
          </cell>
        </row>
        <row r="193">
          <cell r="C193" t="str">
            <v>Agregat Batu Pecah Produksi Stone Crusher</v>
          </cell>
        </row>
        <row r="194">
          <cell r="C194" t="str">
            <v>Harga Satuan Agregat Kasar / M3</v>
          </cell>
          <cell r="H194" t="str">
            <v>HSAk</v>
          </cell>
          <cell r="I194">
            <v>140346.63753881509</v>
          </cell>
          <cell r="J194" t="str">
            <v>Rupiah</v>
          </cell>
          <cell r="K194" t="str">
            <v xml:space="preserve"> Di Luar PPN</v>
          </cell>
        </row>
        <row r="196">
          <cell r="A196" t="str">
            <v>III.3.</v>
          </cell>
          <cell r="C196" t="str">
            <v>HARGA SATUAN AGREGAT HALUS</v>
          </cell>
        </row>
        <row r="198">
          <cell r="C198" t="str">
            <v>Dianggap Agregat produksi Stone Crusher yang lolos</v>
          </cell>
        </row>
        <row r="199">
          <cell r="C199" t="str">
            <v>saringan # 4 (4.75 mm) belum memenuhi Spesifikasi</v>
          </cell>
        </row>
        <row r="200">
          <cell r="C200" t="str">
            <v>sehingga perlu dicampur lagi dengan pasir 10 %</v>
          </cell>
        </row>
        <row r="202">
          <cell r="A202" t="str">
            <v>3.a.</v>
          </cell>
          <cell r="C202" t="str">
            <v>Agregat Hasil Stone Crusher</v>
          </cell>
          <cell r="F202" t="str">
            <v>=  90 % x HSb</v>
          </cell>
          <cell r="H202" t="str">
            <v>Hs1</v>
          </cell>
          <cell r="I202">
            <v>133329.30566187433</v>
          </cell>
          <cell r="J202" t="str">
            <v>Rupiah</v>
          </cell>
        </row>
        <row r="203">
          <cell r="A203" t="str">
            <v>3.b.</v>
          </cell>
          <cell r="C203" t="str">
            <v>P a s i r</v>
          </cell>
          <cell r="F203" t="str">
            <v>=  10 % x Rp2</v>
          </cell>
          <cell r="H203" t="str">
            <v>Hs2</v>
          </cell>
          <cell r="I203">
            <v>2440</v>
          </cell>
          <cell r="J203" t="str">
            <v>Rupiah</v>
          </cell>
        </row>
        <row r="204">
          <cell r="A204" t="str">
            <v>3.c.</v>
          </cell>
          <cell r="C204" t="str">
            <v>Waktu pencampuran (blending) dengan Wheel Loader</v>
          </cell>
          <cell r="H204" t="str">
            <v>Tc</v>
          </cell>
          <cell r="I204">
            <v>3.3000000000000002E-2</v>
          </cell>
          <cell r="J204" t="str">
            <v>Jam/M3</v>
          </cell>
        </row>
        <row r="205">
          <cell r="A205" t="str">
            <v>3.d.</v>
          </cell>
          <cell r="C205" t="str">
            <v>Biaya Pencampuran</v>
          </cell>
          <cell r="F205" t="str">
            <v>=  Tc x Rp4</v>
          </cell>
          <cell r="H205" t="str">
            <v>Hs3</v>
          </cell>
          <cell r="I205">
            <v>8874.7351637896627</v>
          </cell>
          <cell r="J205" t="str">
            <v>Rupiah</v>
          </cell>
        </row>
        <row r="207">
          <cell r="C207" t="str">
            <v>Harga Satuan Agregat Halus / M3</v>
          </cell>
        </row>
        <row r="208">
          <cell r="D208" t="str">
            <v xml:space="preserve"> =  Hs1 + Hs2 + Hs3</v>
          </cell>
          <cell r="H208" t="str">
            <v>HSAh</v>
          </cell>
          <cell r="I208">
            <v>144644.04082566398</v>
          </cell>
          <cell r="J208" t="str">
            <v>Rupiah</v>
          </cell>
          <cell r="K208" t="str">
            <v xml:space="preserve"> Di luar PPN</v>
          </cell>
        </row>
        <row r="210">
          <cell r="A210" t="str">
            <v>III.4.</v>
          </cell>
          <cell r="C210" t="str">
            <v>PROSES PENCAMPURAN AGREGAT KELAS B</v>
          </cell>
        </row>
        <row r="212">
          <cell r="C212" t="str">
            <v>Untuk setiap 1 M3 Agregat Kelas B, diperlukan :</v>
          </cell>
        </row>
        <row r="214">
          <cell r="A214" t="str">
            <v xml:space="preserve">4.a.  </v>
          </cell>
          <cell r="C214" t="str">
            <v xml:space="preserve">     - Agregat Kasar</v>
          </cell>
          <cell r="D214" t="str">
            <v>=  Ak x 1 M3</v>
          </cell>
          <cell r="H214" t="str">
            <v>Vk</v>
          </cell>
          <cell r="I214">
            <v>0.75</v>
          </cell>
          <cell r="J214" t="str">
            <v>M3</v>
          </cell>
        </row>
        <row r="215">
          <cell r="C215" t="str">
            <v xml:space="preserve">     - Agregat Halus</v>
          </cell>
          <cell r="D215" t="str">
            <v>=  Ah x 1 M3</v>
          </cell>
          <cell r="H215" t="str">
            <v>Vh</v>
          </cell>
          <cell r="I215">
            <v>0.25</v>
          </cell>
          <cell r="J215" t="str">
            <v>M3</v>
          </cell>
        </row>
        <row r="216">
          <cell r="C216" t="str">
            <v xml:space="preserve">     - Total volume batu pecah  =  Vk + Vh</v>
          </cell>
          <cell r="H216" t="str">
            <v>Va</v>
          </cell>
          <cell r="I216">
            <v>1</v>
          </cell>
          <cell r="J216" t="str">
            <v>M3</v>
          </cell>
        </row>
        <row r="218">
          <cell r="A218" t="str">
            <v xml:space="preserve">4.c.  </v>
          </cell>
          <cell r="C218" t="str">
            <v>Waktu pencampuran (blending) oleh Wheel Loader</v>
          </cell>
          <cell r="H218" t="str">
            <v>Tc</v>
          </cell>
          <cell r="I218">
            <v>3.3333333333333298E-2</v>
          </cell>
          <cell r="J218" t="str">
            <v>Jam/M3</v>
          </cell>
        </row>
        <row r="220">
          <cell r="A220" t="str">
            <v>III.5.</v>
          </cell>
          <cell r="C220" t="str">
            <v>HARGA SATUAN BAHAN AGREGAT KELAS B</v>
          </cell>
        </row>
        <row r="222">
          <cell r="A222" t="str">
            <v xml:space="preserve">5.a.  </v>
          </cell>
          <cell r="C222" t="str">
            <v>Agregat Kasar</v>
          </cell>
          <cell r="D222" t="str">
            <v xml:space="preserve"> =  Vk x HSAk</v>
          </cell>
          <cell r="H222" t="str">
            <v>Hs1</v>
          </cell>
          <cell r="I222">
            <v>105259.97815411132</v>
          </cell>
          <cell r="J222" t="str">
            <v>Rupiah</v>
          </cell>
        </row>
        <row r="224">
          <cell r="A224" t="str">
            <v xml:space="preserve">5.b.  </v>
          </cell>
          <cell r="C224" t="str">
            <v>Agregat Halus</v>
          </cell>
          <cell r="D224" t="str">
            <v xml:space="preserve"> =  Vh x HSAh</v>
          </cell>
          <cell r="H224" t="str">
            <v>Hs2</v>
          </cell>
          <cell r="I224">
            <v>36161.010206415995</v>
          </cell>
          <cell r="J224" t="str">
            <v>Rupiah</v>
          </cell>
        </row>
        <row r="226">
          <cell r="A226" t="str">
            <v xml:space="preserve">5.c.  </v>
          </cell>
          <cell r="C226" t="str">
            <v>Biaya Pencampuran</v>
          </cell>
          <cell r="D226" t="str">
            <v xml:space="preserve"> =  Tc x Rp4</v>
          </cell>
          <cell r="H226" t="str">
            <v>Hs3</v>
          </cell>
          <cell r="I226">
            <v>8964.378953322881</v>
          </cell>
          <cell r="J226" t="str">
            <v>Rupiah</v>
          </cell>
        </row>
        <row r="228">
          <cell r="A228" t="str">
            <v xml:space="preserve">5.d.  </v>
          </cell>
          <cell r="C228" t="str">
            <v>Harga Satuan Agregat Kelas B / M3</v>
          </cell>
        </row>
        <row r="229">
          <cell r="D229" t="str">
            <v xml:space="preserve"> =  Hs1 + Hs2 + Hs3</v>
          </cell>
          <cell r="H229" t="str">
            <v>HSAA</v>
          </cell>
          <cell r="I229">
            <v>150385.36731385021</v>
          </cell>
          <cell r="J229" t="str">
            <v>Rupiah</v>
          </cell>
          <cell r="K229" t="str">
            <v xml:space="preserve"> Di luar PPN</v>
          </cell>
        </row>
        <row r="367">
          <cell r="A367" t="str">
            <v>ITEM PEMBAYARAN</v>
          </cell>
          <cell r="D367" t="str">
            <v>:  AGREGAT KELAS C</v>
          </cell>
        </row>
        <row r="368">
          <cell r="A368" t="str">
            <v>JENIS PEKERJAAN</v>
          </cell>
          <cell r="D368" t="str">
            <v>:  PENGADAAN AGREGAT KELAS C</v>
          </cell>
        </row>
        <row r="369">
          <cell r="A369" t="str">
            <v>SATUAN PEMBAYARAN</v>
          </cell>
          <cell r="D369" t="str">
            <v>:  M3</v>
          </cell>
          <cell r="K369" t="str">
            <v xml:space="preserve">            URAIAN ANALISA HARGA SATUAN</v>
          </cell>
        </row>
        <row r="372">
          <cell r="A372" t="str">
            <v>No.</v>
          </cell>
          <cell r="C372" t="str">
            <v>U R A I A N</v>
          </cell>
          <cell r="H372" t="str">
            <v>KODE</v>
          </cell>
          <cell r="I372" t="str">
            <v>KOEFISIEN</v>
          </cell>
          <cell r="J372" t="str">
            <v>SATUAN</v>
          </cell>
          <cell r="K372" t="str">
            <v>KETERANGAN</v>
          </cell>
        </row>
        <row r="375">
          <cell r="A375" t="str">
            <v>I</v>
          </cell>
          <cell r="C375" t="str">
            <v>ASUMSI</v>
          </cell>
        </row>
        <row r="376">
          <cell r="A376">
            <v>1</v>
          </cell>
          <cell r="C376" t="str">
            <v>Bahan dasar (Batu dan Pasir) diterima di lokasi Alat</v>
          </cell>
        </row>
        <row r="377">
          <cell r="C377" t="str">
            <v>Pemecah Batu (di Base Camp)</v>
          </cell>
        </row>
        <row r="378">
          <cell r="A378">
            <v>2</v>
          </cell>
          <cell r="C378" t="str">
            <v>Kegiatan dilakukan di dalam lokasi Base Camp</v>
          </cell>
        </row>
        <row r="379">
          <cell r="A379">
            <v>3</v>
          </cell>
          <cell r="C379" t="str">
            <v>Komposisi campuran  :</v>
          </cell>
          <cell r="F379" t="str">
            <v>- Batu Pecah</v>
          </cell>
          <cell r="H379" t="str">
            <v>Ab</v>
          </cell>
          <cell r="I379">
            <v>60</v>
          </cell>
          <cell r="J379" t="str">
            <v>%</v>
          </cell>
        </row>
        <row r="380">
          <cell r="F380" t="str">
            <v>- Sirtu</v>
          </cell>
          <cell r="H380" t="str">
            <v>As</v>
          </cell>
          <cell r="I380">
            <v>40</v>
          </cell>
          <cell r="J380" t="str">
            <v>%</v>
          </cell>
        </row>
        <row r="381">
          <cell r="A381">
            <v>4</v>
          </cell>
          <cell r="C381" t="str">
            <v>Hasil produksi Alat Pemecah Batu :</v>
          </cell>
          <cell r="F381" t="str">
            <v>- Agregat Halus</v>
          </cell>
          <cell r="H381" t="str">
            <v>H</v>
          </cell>
          <cell r="I381">
            <v>30</v>
          </cell>
          <cell r="J381" t="str">
            <v>%</v>
          </cell>
        </row>
        <row r="382">
          <cell r="F382" t="str">
            <v>- Agregat Kasar</v>
          </cell>
          <cell r="H382" t="str">
            <v>K</v>
          </cell>
          <cell r="I382">
            <v>70</v>
          </cell>
          <cell r="J382" t="str">
            <v>%</v>
          </cell>
        </row>
        <row r="383">
          <cell r="A383">
            <v>5</v>
          </cell>
          <cell r="C383" t="str">
            <v>Berat Jenis Bahan :</v>
          </cell>
          <cell r="D383" t="str">
            <v>- Batu / Gravel</v>
          </cell>
          <cell r="H383" t="str">
            <v>D1</v>
          </cell>
          <cell r="I383">
            <v>1.8</v>
          </cell>
          <cell r="J383" t="str">
            <v>Ton/M3</v>
          </cell>
        </row>
        <row r="384">
          <cell r="D384" t="str">
            <v>- Sirtu</v>
          </cell>
          <cell r="H384" t="str">
            <v>D2</v>
          </cell>
          <cell r="I384">
            <v>1.67</v>
          </cell>
          <cell r="J384" t="str">
            <v>Ton/M3</v>
          </cell>
        </row>
        <row r="385">
          <cell r="D385" t="str">
            <v>- Batu Pecah</v>
          </cell>
          <cell r="H385" t="str">
            <v>D3</v>
          </cell>
          <cell r="I385">
            <v>1.8</v>
          </cell>
          <cell r="J385" t="str">
            <v>Ton/M3</v>
          </cell>
        </row>
        <row r="386">
          <cell r="A386">
            <v>6</v>
          </cell>
          <cell r="C386" t="str">
            <v>Harga Satuan Bahan Dasar    :</v>
          </cell>
          <cell r="F386" t="str">
            <v>- Batu / Gravel</v>
          </cell>
          <cell r="H386" t="str">
            <v>Rp1</v>
          </cell>
          <cell r="I386">
            <v>100900</v>
          </cell>
          <cell r="J386" t="str">
            <v>Rp./M3</v>
          </cell>
        </row>
        <row r="387">
          <cell r="F387" t="str">
            <v>- Sirtu</v>
          </cell>
          <cell r="H387" t="str">
            <v>Rp2</v>
          </cell>
          <cell r="I387">
            <v>48800</v>
          </cell>
          <cell r="J387" t="str">
            <v>Rp./M3</v>
          </cell>
        </row>
        <row r="388">
          <cell r="A388">
            <v>7</v>
          </cell>
          <cell r="C388" t="str">
            <v>Biaya Operasi Alat :</v>
          </cell>
          <cell r="D388" t="str">
            <v>- Pemecah Batu (Stone Crusher)</v>
          </cell>
          <cell r="H388" t="str">
            <v>Rp3</v>
          </cell>
          <cell r="I388">
            <v>529206.47808459005</v>
          </cell>
          <cell r="J388" t="str">
            <v>Rp./Jam</v>
          </cell>
        </row>
        <row r="389">
          <cell r="D389" t="str">
            <v>- Wheel Loader</v>
          </cell>
          <cell r="H389" t="str">
            <v>Rp4</v>
          </cell>
          <cell r="I389">
            <v>268931.36859968671</v>
          </cell>
          <cell r="J389" t="str">
            <v>Rp./Jam</v>
          </cell>
        </row>
        <row r="390">
          <cell r="A390">
            <v>8</v>
          </cell>
          <cell r="C390" t="str">
            <v>Kapasitas Alat :</v>
          </cell>
          <cell r="D390" t="str">
            <v>- Pemecah Batu (Stone Crusher)</v>
          </cell>
          <cell r="H390" t="str">
            <v>Cp1</v>
          </cell>
          <cell r="I390">
            <v>50</v>
          </cell>
          <cell r="J390" t="str">
            <v>Ton/Jam</v>
          </cell>
        </row>
        <row r="391">
          <cell r="D391" t="str">
            <v>- Wheel Loader</v>
          </cell>
          <cell r="H391" t="str">
            <v>Cp2</v>
          </cell>
          <cell r="I391">
            <v>1.5</v>
          </cell>
          <cell r="J391" t="str">
            <v>M3</v>
          </cell>
          <cell r="K391" t="str">
            <v xml:space="preserve"> Kap. Bucket</v>
          </cell>
        </row>
        <row r="392">
          <cell r="A392">
            <v>9</v>
          </cell>
          <cell r="C392" t="str">
            <v>Faktor Efisiensi Alat :</v>
          </cell>
          <cell r="D392" t="str">
            <v>- Pemecah Batu (Stone Crusher)</v>
          </cell>
          <cell r="H392" t="str">
            <v>Fa1</v>
          </cell>
          <cell r="I392">
            <v>0.7</v>
          </cell>
          <cell r="J392" t="str">
            <v>-</v>
          </cell>
        </row>
        <row r="393">
          <cell r="D393" t="str">
            <v>- Wheel Loader</v>
          </cell>
          <cell r="H393" t="str">
            <v>Fa2</v>
          </cell>
          <cell r="I393">
            <v>0.83</v>
          </cell>
          <cell r="J393" t="str">
            <v>-</v>
          </cell>
        </row>
        <row r="394">
          <cell r="A394">
            <v>10</v>
          </cell>
          <cell r="C394" t="str">
            <v>Faktor Kehilangan Material</v>
          </cell>
          <cell r="H394" t="str">
            <v>Fh</v>
          </cell>
          <cell r="I394">
            <v>1.1000000000000001</v>
          </cell>
          <cell r="J394" t="str">
            <v>-</v>
          </cell>
        </row>
        <row r="396">
          <cell r="A396" t="str">
            <v>II</v>
          </cell>
          <cell r="C396" t="str">
            <v>METHODE PELAKSANAAN</v>
          </cell>
        </row>
        <row r="397">
          <cell r="A397">
            <v>1</v>
          </cell>
          <cell r="C397" t="str">
            <v>Wheel Loader mengangkut batu/gravel dari tumpukan</v>
          </cell>
        </row>
        <row r="398">
          <cell r="C398" t="str">
            <v>dan menuangkannya ke Alat Pemecah Batu.</v>
          </cell>
        </row>
        <row r="399">
          <cell r="A399">
            <v>2</v>
          </cell>
          <cell r="C399" t="str">
            <v>Batu/gravel dipecah dengan Alat Pemecah Batu</v>
          </cell>
        </row>
        <row r="400">
          <cell r="C400" t="str">
            <v>(Stone Crusher) sehingga menghasilkan Agregat</v>
          </cell>
        </row>
        <row r="401">
          <cell r="C401" t="str">
            <v>Kasar dan Agregat Halus.</v>
          </cell>
        </row>
        <row r="402">
          <cell r="A402">
            <v>3</v>
          </cell>
          <cell r="C402" t="str">
            <v>Wheel Loader melakukan pencampuran (blending)</v>
          </cell>
        </row>
        <row r="403">
          <cell r="C403" t="str">
            <v>Agregat Batu Pecah dan Sirtu menjadi Agregat</v>
          </cell>
        </row>
        <row r="404">
          <cell r="C404" t="str">
            <v>Kelas C.</v>
          </cell>
        </row>
        <row r="406">
          <cell r="A406" t="str">
            <v>III</v>
          </cell>
          <cell r="C406" t="str">
            <v>PERHITUNGAN</v>
          </cell>
        </row>
        <row r="408">
          <cell r="A408" t="str">
            <v>III.1.</v>
          </cell>
          <cell r="C408" t="str">
            <v>HARGA SATUAN AGREGAT PRODUKSI ST. CRUSHER</v>
          </cell>
        </row>
        <row r="410">
          <cell r="A410" t="str">
            <v xml:space="preserve">1.a.  </v>
          </cell>
          <cell r="C410" t="str">
            <v>Kerja Stone Crusher memecah gravel  :</v>
          </cell>
        </row>
        <row r="411">
          <cell r="C411" t="str">
            <v xml:space="preserve">    - Waktu kerja Stone Crusher</v>
          </cell>
          <cell r="H411" t="str">
            <v>Tst</v>
          </cell>
          <cell r="I411">
            <v>1</v>
          </cell>
          <cell r="J411" t="str">
            <v>Jam</v>
          </cell>
        </row>
        <row r="412">
          <cell r="C412" t="str">
            <v xml:space="preserve">    - Produksi Stone Crusher  1 jam</v>
          </cell>
          <cell r="F412" t="str">
            <v>=  (Fa1 x Cp1) : D3</v>
          </cell>
          <cell r="H412" t="str">
            <v>Qb</v>
          </cell>
          <cell r="I412">
            <v>19.444444444444443</v>
          </cell>
          <cell r="J412" t="str">
            <v>M3/Jam</v>
          </cell>
          <cell r="K412" t="str">
            <v xml:space="preserve"> Batu pecah</v>
          </cell>
        </row>
        <row r="413">
          <cell r="C413" t="str">
            <v xml:space="preserve">    - Kebutuhan batu/gravel 1 jam</v>
          </cell>
          <cell r="F413" t="str">
            <v>=  (Fa1 x Cp1) : D1</v>
          </cell>
          <cell r="H413" t="str">
            <v>Qg</v>
          </cell>
          <cell r="I413">
            <v>19.444444444444443</v>
          </cell>
          <cell r="J413" t="str">
            <v>M3/Jam</v>
          </cell>
        </row>
        <row r="415">
          <cell r="A415" t="str">
            <v xml:space="preserve">1.b.  </v>
          </cell>
          <cell r="C415" t="str">
            <v>Kerja Wheel Loader melayani Stone Crusher  :</v>
          </cell>
        </row>
        <row r="416">
          <cell r="C416" t="str">
            <v xml:space="preserve">    - Kap. Angkut / rit   =  (Fa2 x Cp2)</v>
          </cell>
          <cell r="H416" t="str">
            <v>Ka</v>
          </cell>
          <cell r="I416">
            <v>1.2449999999999999</v>
          </cell>
          <cell r="J416" t="str">
            <v>M3</v>
          </cell>
        </row>
        <row r="417">
          <cell r="C417" t="str">
            <v xml:space="preserve">    - Waktu Siklus (Muat, Tuang, Tunggu, dll)</v>
          </cell>
          <cell r="H417" t="str">
            <v>Ts</v>
          </cell>
          <cell r="I417">
            <v>2</v>
          </cell>
          <cell r="J417" t="str">
            <v>menit</v>
          </cell>
        </row>
        <row r="418">
          <cell r="C418" t="str">
            <v xml:space="preserve">    - Waktu kerja W.Loader memasok gravel</v>
          </cell>
        </row>
        <row r="419">
          <cell r="D419" t="str">
            <v>=  {(Qg : Ka) x Ts} : 60 menit</v>
          </cell>
          <cell r="H419" t="str">
            <v>Tw</v>
          </cell>
          <cell r="I419">
            <v>0.52060092220734788</v>
          </cell>
          <cell r="J419" t="str">
            <v>Jam</v>
          </cell>
        </row>
        <row r="421">
          <cell r="A421" t="str">
            <v xml:space="preserve">1.c.  </v>
          </cell>
          <cell r="C421" t="str">
            <v>Biaya Produksi Batu Pecah / M3</v>
          </cell>
        </row>
        <row r="422">
          <cell r="D422" t="str">
            <v>=  {(Tst x Rp3) + (Tw x Rp4)} : Qb</v>
          </cell>
          <cell r="H422" t="str">
            <v>Bp</v>
          </cell>
          <cell r="I422">
            <v>34416.637538815092</v>
          </cell>
          <cell r="J422" t="str">
            <v>Rp./M3</v>
          </cell>
        </row>
        <row r="424">
          <cell r="A424" t="str">
            <v xml:space="preserve">1.d.  </v>
          </cell>
          <cell r="C424" t="str">
            <v>Harga Satuan Batu Pecah Produksi St.Crusher / M3</v>
          </cell>
        </row>
        <row r="425">
          <cell r="D425" t="str">
            <v>=  {(Qg : Qb) x Fh x Rp1} + Bp</v>
          </cell>
          <cell r="H425" t="str">
            <v>HSb</v>
          </cell>
          <cell r="I425">
            <v>145406.63753881509</v>
          </cell>
          <cell r="J425" t="str">
            <v>Rp./M3</v>
          </cell>
        </row>
        <row r="427">
          <cell r="K427" t="str">
            <v xml:space="preserve">Berlanjut </v>
          </cell>
        </row>
        <row r="428">
          <cell r="A428" t="str">
            <v>ITEM PEMBAYARAN</v>
          </cell>
          <cell r="D428" t="str">
            <v>:  AGREGAT KELAS C</v>
          </cell>
        </row>
        <row r="429">
          <cell r="A429" t="str">
            <v>JENIS PEKERJAAN</v>
          </cell>
          <cell r="D429" t="str">
            <v>:  PENGADAAN AGREGAT KELAS C</v>
          </cell>
        </row>
        <row r="430">
          <cell r="A430" t="str">
            <v>SATUAN PEMBAYARAN</v>
          </cell>
          <cell r="D430" t="str">
            <v>:  M3</v>
          </cell>
          <cell r="K430" t="str">
            <v xml:space="preserve">            URAIAN ANALISA HARGA SATUAN</v>
          </cell>
        </row>
        <row r="431">
          <cell r="K431" t="str">
            <v xml:space="preserve">Lanjutan 1 </v>
          </cell>
        </row>
        <row r="433">
          <cell r="A433" t="str">
            <v>No.</v>
          </cell>
          <cell r="C433" t="str">
            <v>U R A I A N</v>
          </cell>
          <cell r="H433" t="str">
            <v>KODE</v>
          </cell>
          <cell r="I433" t="str">
            <v>KOEFISIEN</v>
          </cell>
          <cell r="J433" t="str">
            <v>SATUAN</v>
          </cell>
          <cell r="K433" t="str">
            <v>KETERANGAN</v>
          </cell>
        </row>
        <row r="436">
          <cell r="A436" t="str">
            <v>III.2.</v>
          </cell>
          <cell r="C436" t="str">
            <v>PROSES PENCAMPURAN AGREGAT KELAS C</v>
          </cell>
        </row>
        <row r="438">
          <cell r="C438" t="str">
            <v>Untuk setiap 1 M3 Agregat Kelas C, diperlukan :</v>
          </cell>
        </row>
        <row r="440">
          <cell r="A440" t="str">
            <v xml:space="preserve">2.a.  </v>
          </cell>
          <cell r="C440" t="str">
            <v>Volume batu pecah produksi Stone Crusher</v>
          </cell>
        </row>
        <row r="442">
          <cell r="D442" t="str">
            <v>( Ab X 1 M3 )</v>
          </cell>
          <cell r="H442" t="str">
            <v>Vp</v>
          </cell>
          <cell r="I442">
            <v>0.6</v>
          </cell>
          <cell r="J442" t="str">
            <v>M3</v>
          </cell>
        </row>
        <row r="445">
          <cell r="A445" t="str">
            <v xml:space="preserve">2.b.  </v>
          </cell>
          <cell r="C445" t="str">
            <v>Volume sirtu</v>
          </cell>
          <cell r="D445" t="str">
            <v>( As X 1 M3 )</v>
          </cell>
          <cell r="H445" t="str">
            <v>Vs</v>
          </cell>
          <cell r="I445">
            <v>0.4</v>
          </cell>
          <cell r="J445" t="str">
            <v>M3</v>
          </cell>
        </row>
        <row r="448">
          <cell r="A448" t="str">
            <v xml:space="preserve">2.c.  </v>
          </cell>
          <cell r="C448" t="str">
            <v>Waktu pencampuran (blending) oleh Wheel Loader</v>
          </cell>
          <cell r="H448" t="str">
            <v>Tc</v>
          </cell>
          <cell r="I448">
            <v>3.3333333333333298E-2</v>
          </cell>
          <cell r="J448" t="str">
            <v>Jam/M3</v>
          </cell>
        </row>
        <row r="450">
          <cell r="A450" t="str">
            <v>III.3.</v>
          </cell>
          <cell r="C450" t="str">
            <v>HARGA SATUAN BAHAN AGREGAT KELAS C</v>
          </cell>
        </row>
        <row r="452">
          <cell r="A452" t="str">
            <v xml:space="preserve">3.a.  </v>
          </cell>
          <cell r="C452" t="str">
            <v>Batu Pecah</v>
          </cell>
          <cell r="D452" t="str">
            <v xml:space="preserve"> =  Vp x HSb</v>
          </cell>
          <cell r="H452" t="str">
            <v>Hs1</v>
          </cell>
          <cell r="I452">
            <v>87243.982523289058</v>
          </cell>
          <cell r="J452" t="str">
            <v>Rupiah</v>
          </cell>
        </row>
        <row r="454">
          <cell r="A454" t="str">
            <v xml:space="preserve">3.b.  </v>
          </cell>
          <cell r="C454" t="str">
            <v>Pasir</v>
          </cell>
          <cell r="D454" t="str">
            <v xml:space="preserve"> =  Vs x Rp2</v>
          </cell>
          <cell r="H454" t="str">
            <v>Hs2</v>
          </cell>
          <cell r="I454">
            <v>19520</v>
          </cell>
          <cell r="J454" t="str">
            <v>Rupiah</v>
          </cell>
        </row>
        <row r="456">
          <cell r="A456" t="str">
            <v xml:space="preserve">3.c.  </v>
          </cell>
          <cell r="C456" t="str">
            <v>Biaya Pencampuran</v>
          </cell>
          <cell r="D456" t="str">
            <v xml:space="preserve"> =  Tc x Rp4</v>
          </cell>
          <cell r="H456" t="str">
            <v>Hs3</v>
          </cell>
          <cell r="I456">
            <v>8964.378953322881</v>
          </cell>
          <cell r="J456" t="str">
            <v>Rupiah</v>
          </cell>
        </row>
        <row r="458">
          <cell r="A458" t="str">
            <v xml:space="preserve">3.d.  </v>
          </cell>
          <cell r="C458" t="str">
            <v>Harga Satuan Agregat Kelas C / M3</v>
          </cell>
        </row>
        <row r="459">
          <cell r="D459" t="str">
            <v xml:space="preserve"> =  Hs1 + Hs2 + Hs3</v>
          </cell>
          <cell r="H459" t="str">
            <v>HSAA</v>
          </cell>
          <cell r="I459">
            <v>115728.36147661194</v>
          </cell>
          <cell r="J459" t="str">
            <v>Rupiah</v>
          </cell>
          <cell r="K459" t="str">
            <v xml:space="preserve"> Di luar PPN</v>
          </cell>
        </row>
        <row r="460">
          <cell r="H460" t="str">
            <v>PPN</v>
          </cell>
          <cell r="I460">
            <v>11572.836147661195</v>
          </cell>
          <cell r="J460" t="str">
            <v>Rupiah</v>
          </cell>
          <cell r="K460" t="str">
            <v xml:space="preserve"> PPN = 10 %</v>
          </cell>
        </row>
        <row r="461">
          <cell r="H461" t="str">
            <v>HSAA</v>
          </cell>
          <cell r="I461">
            <v>127301.19762427313</v>
          </cell>
          <cell r="J461" t="str">
            <v>Rupiah</v>
          </cell>
          <cell r="K461" t="str">
            <v xml:space="preserve"> Termasuk PPN</v>
          </cell>
        </row>
      </sheetData>
      <sheetData sheetId="6" refreshError="1">
        <row r="5">
          <cell r="A5" t="str">
            <v>URAIAN ANALISA ALAT</v>
          </cell>
        </row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</row>
        <row r="16">
          <cell r="A16" t="str">
            <v>A.</v>
          </cell>
          <cell r="C16" t="str">
            <v>URAIAN PERALATAN</v>
          </cell>
        </row>
        <row r="17">
          <cell r="A17" t="str">
            <v xml:space="preserve">       1.</v>
          </cell>
          <cell r="C17" t="str">
            <v>Jenis Peralatan</v>
          </cell>
          <cell r="G17" t="str">
            <v>ASPHALT MIXING PLANT</v>
          </cell>
          <cell r="J17" t="str">
            <v>E01</v>
          </cell>
        </row>
        <row r="18">
          <cell r="A18" t="str">
            <v xml:space="preserve">       2.</v>
          </cell>
          <cell r="C18" t="str">
            <v>Tenaga</v>
          </cell>
          <cell r="G18" t="str">
            <v>Pw</v>
          </cell>
          <cell r="H18">
            <v>220</v>
          </cell>
          <cell r="I18" t="str">
            <v>HP</v>
          </cell>
        </row>
        <row r="19">
          <cell r="A19" t="str">
            <v xml:space="preserve">       3.</v>
          </cell>
          <cell r="C19" t="str">
            <v>Kapasitas</v>
          </cell>
          <cell r="G19" t="str">
            <v>Cp</v>
          </cell>
          <cell r="H19">
            <v>50</v>
          </cell>
          <cell r="I19" t="str">
            <v>T/Jam</v>
          </cell>
          <cell r="J19">
            <v>93.217446160227624</v>
          </cell>
        </row>
        <row r="20">
          <cell r="A20" t="str">
            <v xml:space="preserve">       4.</v>
          </cell>
          <cell r="C20" t="str">
            <v>Alat Baru              :</v>
          </cell>
          <cell r="D20" t="str">
            <v xml:space="preserve">  a.  Umur Ekonomis</v>
          </cell>
          <cell r="G20" t="str">
            <v>A</v>
          </cell>
          <cell r="H20">
            <v>10</v>
          </cell>
          <cell r="I20" t="str">
            <v>Tahun</v>
          </cell>
        </row>
        <row r="21">
          <cell r="D21" t="str">
            <v xml:space="preserve">  b.  Jam Kerja Dalam 1 Tahun</v>
          </cell>
          <cell r="G21" t="str">
            <v>W</v>
          </cell>
          <cell r="H21">
            <v>1500</v>
          </cell>
          <cell r="I21" t="str">
            <v>Jam</v>
          </cell>
        </row>
        <row r="22">
          <cell r="D22" t="str">
            <v xml:space="preserve">  c.  Harga Alat</v>
          </cell>
          <cell r="G22" t="str">
            <v>B</v>
          </cell>
          <cell r="H22">
            <v>3917000000</v>
          </cell>
          <cell r="I22" t="str">
            <v>Rupiah</v>
          </cell>
        </row>
        <row r="23">
          <cell r="A23" t="str">
            <v xml:space="preserve">       5.</v>
          </cell>
          <cell r="C23" t="str">
            <v>Alat Yang Dipakai  :</v>
          </cell>
          <cell r="D23" t="str">
            <v xml:space="preserve">  a.  Umur Ekonomis</v>
          </cell>
          <cell r="G23" t="str">
            <v>A'</v>
          </cell>
          <cell r="H23">
            <v>10</v>
          </cell>
          <cell r="I23" t="str">
            <v>Tahun</v>
          </cell>
          <cell r="J23" t="str">
            <v>Alat Baru</v>
          </cell>
        </row>
        <row r="24">
          <cell r="D24" t="str">
            <v xml:space="preserve">  b.  Jam Kerja Dalam 1 Tahun </v>
          </cell>
          <cell r="G24" t="str">
            <v>W'</v>
          </cell>
          <cell r="H24">
            <v>1500</v>
          </cell>
          <cell r="I24" t="str">
            <v>Jam</v>
          </cell>
          <cell r="J24" t="str">
            <v>Alat Baru</v>
          </cell>
        </row>
        <row r="25">
          <cell r="D25" t="str">
            <v xml:space="preserve">  c.  Harga Alat   (*)</v>
          </cell>
          <cell r="G25" t="str">
            <v>B'</v>
          </cell>
          <cell r="H25">
            <v>3917000000</v>
          </cell>
          <cell r="I25" t="str">
            <v>Rupiah</v>
          </cell>
          <cell r="J25" t="str">
            <v>Alat Baru</v>
          </cell>
        </row>
        <row r="27">
          <cell r="A27" t="str">
            <v>B.</v>
          </cell>
          <cell r="C27" t="str">
            <v>BIAYA PASTI PER JAM KERJA</v>
          </cell>
        </row>
        <row r="28">
          <cell r="A28" t="str">
            <v xml:space="preserve">       1.</v>
          </cell>
          <cell r="C28" t="str">
            <v>Nilai Sisa Alat</v>
          </cell>
          <cell r="D28" t="str">
            <v>=  10 % x B</v>
          </cell>
          <cell r="G28" t="str">
            <v>C</v>
          </cell>
          <cell r="H28">
            <v>391700000</v>
          </cell>
          <cell r="I28" t="str">
            <v>Rupiah</v>
          </cell>
        </row>
        <row r="30">
          <cell r="A30" t="str">
            <v xml:space="preserve">       2.</v>
          </cell>
          <cell r="C30" t="str">
            <v>Faktor Angsuran Modal    =</v>
          </cell>
          <cell r="E30" t="str">
            <v>i x (1 + i)^A'</v>
          </cell>
          <cell r="G30" t="str">
            <v>D</v>
          </cell>
          <cell r="H30">
            <v>0.23852275688285915</v>
          </cell>
          <cell r="I30" t="str">
            <v>-</v>
          </cell>
        </row>
        <row r="31">
          <cell r="E31" t="str">
            <v>(1 + i)^A' - 1</v>
          </cell>
        </row>
        <row r="32">
          <cell r="A32" t="str">
            <v xml:space="preserve">       3.</v>
          </cell>
          <cell r="C32" t="str">
            <v>Biaya Pasti per Jam  :</v>
          </cell>
        </row>
        <row r="33">
          <cell r="C33" t="str">
            <v>a.  Biaya Pengembalian Modal  =</v>
          </cell>
          <cell r="E33" t="str">
            <v>( B' - C ) x D</v>
          </cell>
          <cell r="G33" t="str">
            <v>E</v>
          </cell>
          <cell r="H33">
            <v>560576.18322609563</v>
          </cell>
          <cell r="I33" t="str">
            <v>Rupiah</v>
          </cell>
        </row>
        <row r="34">
          <cell r="E34" t="str">
            <v>W'</v>
          </cell>
        </row>
        <row r="36">
          <cell r="C36" t="str">
            <v>b.  Asuransi, dll =</v>
          </cell>
          <cell r="D36">
            <v>2E-3</v>
          </cell>
          <cell r="E36" t="str">
            <v xml:space="preserve">  x   B'</v>
          </cell>
          <cell r="G36" t="str">
            <v>F</v>
          </cell>
          <cell r="H36">
            <v>5222.666666666667</v>
          </cell>
          <cell r="I36" t="str">
            <v>Rupiah</v>
          </cell>
        </row>
        <row r="37">
          <cell r="E37" t="str">
            <v>W'</v>
          </cell>
        </row>
        <row r="39">
          <cell r="C39" t="str">
            <v>Biaya Pasti per Jam             =</v>
          </cell>
          <cell r="E39" t="str">
            <v>( E + F )</v>
          </cell>
          <cell r="G39" t="str">
            <v>G</v>
          </cell>
          <cell r="H39">
            <v>565798.84989276226</v>
          </cell>
          <cell r="I39">
            <v>0</v>
          </cell>
        </row>
        <row r="41">
          <cell r="A41" t="str">
            <v>C.</v>
          </cell>
          <cell r="C41" t="str">
            <v>BIAYA OPERASI PER JAM KERJA</v>
          </cell>
        </row>
        <row r="43">
          <cell r="A43" t="str">
            <v xml:space="preserve">       1.</v>
          </cell>
          <cell r="C43" t="str">
            <v xml:space="preserve">Bahan Bakar  =  (0.125-0.175 Ltr/HP/Jam)   x Pw x Ms </v>
          </cell>
          <cell r="G43" t="str">
            <v>H1</v>
          </cell>
          <cell r="H43">
            <v>137500</v>
          </cell>
          <cell r="I43" t="str">
            <v>Rupiah</v>
          </cell>
        </row>
        <row r="44">
          <cell r="C44" t="str">
            <v>Bahan Bakar Pemanasan Material</v>
          </cell>
          <cell r="E44" t="str">
            <v>= 12 x 0.7Cp x Ms</v>
          </cell>
          <cell r="G44" t="str">
            <v>H2</v>
          </cell>
          <cell r="H44">
            <v>2100000</v>
          </cell>
          <cell r="I44" t="str">
            <v>Rupiah</v>
          </cell>
          <cell r="J44" t="str">
            <v xml:space="preserve"> Khusus AMP</v>
          </cell>
        </row>
        <row r="46">
          <cell r="A46" t="str">
            <v xml:space="preserve">       2.</v>
          </cell>
          <cell r="C46" t="str">
            <v>Pelumas         =  (0.01-0.02 Ltr/HP/Jam) x Pw x Mp</v>
          </cell>
          <cell r="G46" t="str">
            <v>I</v>
          </cell>
          <cell r="H46">
            <v>66000</v>
          </cell>
          <cell r="I46" t="str">
            <v>Rupiah</v>
          </cell>
        </row>
        <row r="48">
          <cell r="A48" t="str">
            <v xml:space="preserve">       3.</v>
          </cell>
          <cell r="C48" t="str">
            <v>Perawatan dan     =</v>
          </cell>
          <cell r="D48" t="str">
            <v>(12,5 % - 17,5 %)  x  B'</v>
          </cell>
          <cell r="G48" t="str">
            <v>K</v>
          </cell>
          <cell r="H48">
            <v>326416.66666666669</v>
          </cell>
          <cell r="I48" t="str">
            <v>Rupiah</v>
          </cell>
        </row>
        <row r="49">
          <cell r="C49" t="str">
            <v>perbaikan</v>
          </cell>
          <cell r="D49" t="str">
            <v>W'</v>
          </cell>
        </row>
        <row r="50">
          <cell r="A50" t="str">
            <v xml:space="preserve">       4.</v>
          </cell>
          <cell r="C50" t="str">
            <v>Operator</v>
          </cell>
          <cell r="D50" t="str">
            <v>=   ( 1  Orang / Jam )  x  U1</v>
          </cell>
          <cell r="G50" t="str">
            <v>L</v>
          </cell>
          <cell r="H50">
            <v>14285.714285714286</v>
          </cell>
          <cell r="I50" t="str">
            <v>Rupiah</v>
          </cell>
        </row>
        <row r="51">
          <cell r="A51" t="str">
            <v xml:space="preserve">       5.</v>
          </cell>
          <cell r="C51" t="str">
            <v>Pembantu Operator</v>
          </cell>
          <cell r="D51" t="str">
            <v>=   ( 3  Orang / Jam )  x  U2</v>
          </cell>
          <cell r="G51" t="str">
            <v>M</v>
          </cell>
          <cell r="H51">
            <v>22285.714285714286</v>
          </cell>
          <cell r="I51" t="str">
            <v>Rupiah</v>
          </cell>
        </row>
        <row r="53">
          <cell r="C53" t="str">
            <v>Biaya Operasi per Jam        =</v>
          </cell>
          <cell r="E53" t="str">
            <v>(H+I+K+L+M)</v>
          </cell>
          <cell r="G53" t="str">
            <v>P</v>
          </cell>
          <cell r="H53">
            <v>2666488.0952380947</v>
          </cell>
          <cell r="I53" t="str">
            <v>Rupiah</v>
          </cell>
        </row>
        <row r="55">
          <cell r="A55" t="str">
            <v>D.</v>
          </cell>
          <cell r="C55" t="str">
            <v>TOTAL BIAYA SEWA ALAT / JAM   =  ( G + P )</v>
          </cell>
          <cell r="G55" t="str">
            <v>T</v>
          </cell>
          <cell r="H55">
            <v>3232286.9451308567</v>
          </cell>
          <cell r="I55" t="str">
            <v>Rupiah</v>
          </cell>
        </row>
        <row r="58">
          <cell r="A58" t="str">
            <v>E.</v>
          </cell>
          <cell r="C58" t="str">
            <v>LAIN - LAIN</v>
          </cell>
        </row>
        <row r="59">
          <cell r="A59" t="str">
            <v xml:space="preserve">       1.</v>
          </cell>
          <cell r="C59" t="str">
            <v>Tingkat Suku Bunga</v>
          </cell>
          <cell r="G59" t="str">
            <v>i</v>
          </cell>
          <cell r="H59">
            <v>20</v>
          </cell>
          <cell r="I59" t="str">
            <v>% / Tahun</v>
          </cell>
        </row>
        <row r="60">
          <cell r="A60" t="str">
            <v xml:space="preserve">       2.</v>
          </cell>
          <cell r="C60" t="str">
            <v>Upah Operator / Sopir</v>
          </cell>
          <cell r="G60" t="str">
            <v>U1</v>
          </cell>
          <cell r="H60">
            <v>14285.714285714286</v>
          </cell>
          <cell r="I60" t="str">
            <v>Rp./Jam</v>
          </cell>
        </row>
        <row r="61">
          <cell r="A61" t="str">
            <v xml:space="preserve">       3.</v>
          </cell>
          <cell r="C61" t="str">
            <v>Upah Pembantu Operator / Pmb.Sopir</v>
          </cell>
          <cell r="G61" t="str">
            <v>U2</v>
          </cell>
          <cell r="H61">
            <v>7428.5714285714284</v>
          </cell>
          <cell r="I61" t="str">
            <v>Rp./Jam</v>
          </cell>
        </row>
        <row r="62">
          <cell r="A62" t="str">
            <v xml:space="preserve">       4.</v>
          </cell>
          <cell r="C62" t="str">
            <v>Bahan Bakar Bensin</v>
          </cell>
          <cell r="G62" t="str">
            <v>Mb</v>
          </cell>
          <cell r="H62">
            <v>4500</v>
          </cell>
          <cell r="I62" t="str">
            <v>Liter</v>
          </cell>
        </row>
        <row r="63">
          <cell r="A63" t="str">
            <v xml:space="preserve">       5.</v>
          </cell>
          <cell r="C63" t="str">
            <v>Bahan Bakar Solar</v>
          </cell>
          <cell r="G63" t="str">
            <v>Ms</v>
          </cell>
          <cell r="H63">
            <v>5000</v>
          </cell>
          <cell r="I63" t="str">
            <v>Liter</v>
          </cell>
        </row>
        <row r="64">
          <cell r="A64" t="str">
            <v xml:space="preserve">       6.</v>
          </cell>
          <cell r="C64" t="str">
            <v>Minyak Pelumas</v>
          </cell>
          <cell r="G64" t="str">
            <v>Mp</v>
          </cell>
          <cell r="H64">
            <v>30000</v>
          </cell>
          <cell r="I64" t="str">
            <v>Liter</v>
          </cell>
        </row>
        <row r="65">
          <cell r="A65" t="str">
            <v xml:space="preserve">       7.</v>
          </cell>
          <cell r="C65" t="str">
            <v>PPN diperhitungkan pada lembar Rekapitulasi</v>
          </cell>
        </row>
        <row r="66">
          <cell r="C66" t="str">
            <v>Biaya Pekerjaan</v>
          </cell>
        </row>
        <row r="187">
          <cell r="A187" t="str">
            <v>URAIAN ANALISA ALAT</v>
          </cell>
        </row>
        <row r="190">
          <cell r="A190" t="str">
            <v>No.</v>
          </cell>
          <cell r="C190" t="str">
            <v>U R A I A N</v>
          </cell>
          <cell r="G190" t="str">
            <v>KODE</v>
          </cell>
          <cell r="H190" t="str">
            <v>KOEF.</v>
          </cell>
          <cell r="I190" t="str">
            <v>SATUAN</v>
          </cell>
          <cell r="J190" t="str">
            <v>KET.</v>
          </cell>
        </row>
        <row r="193">
          <cell r="A193" t="str">
            <v>A.</v>
          </cell>
          <cell r="C193" t="str">
            <v>URAIAN PERALATAN</v>
          </cell>
        </row>
        <row r="194">
          <cell r="A194" t="str">
            <v xml:space="preserve">       1.</v>
          </cell>
          <cell r="C194" t="str">
            <v>Jenis Peralatan</v>
          </cell>
          <cell r="G194" t="str">
            <v>BULLDOZER 100-150 HP</v>
          </cell>
          <cell r="J194" t="str">
            <v>E04</v>
          </cell>
        </row>
        <row r="195">
          <cell r="A195" t="str">
            <v xml:space="preserve">       2.</v>
          </cell>
          <cell r="C195" t="str">
            <v>Tenaga</v>
          </cell>
          <cell r="G195" t="str">
            <v>Pw</v>
          </cell>
          <cell r="H195">
            <v>140</v>
          </cell>
          <cell r="I195" t="str">
            <v>HP</v>
          </cell>
        </row>
        <row r="196">
          <cell r="A196" t="str">
            <v xml:space="preserve">       3.</v>
          </cell>
          <cell r="C196" t="str">
            <v>Kapasitas</v>
          </cell>
          <cell r="G196" t="str">
            <v>Cp</v>
          </cell>
          <cell r="H196" t="str">
            <v xml:space="preserve">-  </v>
          </cell>
          <cell r="I196" t="str">
            <v>-</v>
          </cell>
        </row>
        <row r="197">
          <cell r="A197" t="str">
            <v xml:space="preserve">       4.</v>
          </cell>
          <cell r="C197" t="str">
            <v>Alat Baru                :</v>
          </cell>
          <cell r="D197" t="str">
            <v xml:space="preserve">  a.  Umur Ekonomis</v>
          </cell>
          <cell r="G197" t="str">
            <v>A</v>
          </cell>
          <cell r="H197">
            <v>5</v>
          </cell>
          <cell r="I197" t="str">
            <v>Tahun</v>
          </cell>
        </row>
        <row r="198">
          <cell r="D198" t="str">
            <v xml:space="preserve">  b.  Jam Kerja Dalam 1 Tahun</v>
          </cell>
          <cell r="G198" t="str">
            <v>W</v>
          </cell>
          <cell r="H198">
            <v>2000</v>
          </cell>
          <cell r="I198" t="str">
            <v>Jam</v>
          </cell>
        </row>
        <row r="199">
          <cell r="D199" t="str">
            <v xml:space="preserve">  c.  Harga Alat</v>
          </cell>
          <cell r="G199" t="str">
            <v>B</v>
          </cell>
          <cell r="H199">
            <v>732000000</v>
          </cell>
          <cell r="I199" t="str">
            <v>Rupiah</v>
          </cell>
        </row>
        <row r="200">
          <cell r="A200" t="str">
            <v xml:space="preserve">       5.</v>
          </cell>
          <cell r="C200" t="str">
            <v>Alat Yang Dipakai  :</v>
          </cell>
          <cell r="D200" t="str">
            <v xml:space="preserve">  a.  Umur Ekonomis</v>
          </cell>
          <cell r="G200" t="str">
            <v>A'</v>
          </cell>
          <cell r="H200">
            <v>5</v>
          </cell>
          <cell r="I200" t="str">
            <v>Tahun</v>
          </cell>
          <cell r="J200" t="str">
            <v xml:space="preserve"> Alat Baru</v>
          </cell>
        </row>
        <row r="201">
          <cell r="D201" t="str">
            <v xml:space="preserve">  b.  Jam Kerja Dalam 1 Tahun </v>
          </cell>
          <cell r="G201" t="str">
            <v>W'</v>
          </cell>
          <cell r="H201">
            <v>2000</v>
          </cell>
          <cell r="I201" t="str">
            <v>Jam</v>
          </cell>
          <cell r="J201" t="str">
            <v xml:space="preserve"> Alat Baru</v>
          </cell>
        </row>
        <row r="202">
          <cell r="D202" t="str">
            <v xml:space="preserve">  c.  Harga Alat   (*)</v>
          </cell>
          <cell r="G202" t="str">
            <v>B'</v>
          </cell>
          <cell r="H202">
            <v>732000000</v>
          </cell>
          <cell r="I202" t="str">
            <v>Rupiah</v>
          </cell>
          <cell r="J202" t="str">
            <v xml:space="preserve"> Alat Baru</v>
          </cell>
        </row>
        <row r="204">
          <cell r="A204" t="str">
            <v>B.</v>
          </cell>
          <cell r="C204" t="str">
            <v>BIAYA PASTI PER JAM KERJA</v>
          </cell>
        </row>
        <row r="205">
          <cell r="A205" t="str">
            <v xml:space="preserve">       1.</v>
          </cell>
          <cell r="C205" t="str">
            <v>Nilai Sisa Alat</v>
          </cell>
          <cell r="D205" t="str">
            <v>=  10 % x B</v>
          </cell>
          <cell r="G205" t="str">
            <v>C</v>
          </cell>
          <cell r="H205">
            <v>73200000</v>
          </cell>
          <cell r="I205" t="str">
            <v>Rupiah</v>
          </cell>
        </row>
        <row r="207">
          <cell r="A207" t="str">
            <v xml:space="preserve">       2.</v>
          </cell>
          <cell r="C207" t="str">
            <v>Faktor Angsuran Modal    =</v>
          </cell>
          <cell r="E207" t="str">
            <v>i x (1 + i)^A'</v>
          </cell>
          <cell r="G207" t="str">
            <v>D</v>
          </cell>
          <cell r="H207">
            <v>0.33437970328961514</v>
          </cell>
          <cell r="I207" t="str">
            <v>-</v>
          </cell>
        </row>
        <row r="208">
          <cell r="E208" t="str">
            <v>(1 + i)^A' - 1</v>
          </cell>
        </row>
        <row r="209">
          <cell r="A209" t="str">
            <v xml:space="preserve">       3.</v>
          </cell>
          <cell r="C209" t="str">
            <v>Biaya Pasti per Jam  :</v>
          </cell>
        </row>
        <row r="210">
          <cell r="C210" t="str">
            <v>a.  Biaya Pengembalian Modal  =</v>
          </cell>
          <cell r="E210" t="str">
            <v>( B' - C ) x D</v>
          </cell>
          <cell r="G210" t="str">
            <v>E</v>
          </cell>
          <cell r="H210">
            <v>110144.67426359923</v>
          </cell>
          <cell r="I210" t="str">
            <v>Rupiah</v>
          </cell>
        </row>
        <row r="211">
          <cell r="E211" t="str">
            <v>W'</v>
          </cell>
        </row>
        <row r="213">
          <cell r="C213" t="str">
            <v>b.  Asuransi, dll =</v>
          </cell>
          <cell r="D213">
            <v>2E-3</v>
          </cell>
          <cell r="E213" t="str">
            <v xml:space="preserve">  x   B'</v>
          </cell>
          <cell r="G213" t="str">
            <v>F</v>
          </cell>
          <cell r="H213">
            <v>732</v>
          </cell>
          <cell r="I213" t="str">
            <v>Rupiah</v>
          </cell>
        </row>
        <row r="214">
          <cell r="E214" t="str">
            <v>W'</v>
          </cell>
        </row>
        <row r="216">
          <cell r="C216" t="str">
            <v>Biaya Pasti per Jam             =</v>
          </cell>
          <cell r="E216" t="str">
            <v>( E + F )</v>
          </cell>
          <cell r="G216" t="str">
            <v>G</v>
          </cell>
          <cell r="H216">
            <v>110876.67426359923</v>
          </cell>
          <cell r="I216" t="str">
            <v>Rupiah</v>
          </cell>
        </row>
        <row r="218">
          <cell r="A218" t="str">
            <v>C.</v>
          </cell>
          <cell r="C218" t="str">
            <v>BIAYA OPERASI PER JAM KERJA</v>
          </cell>
        </row>
        <row r="220">
          <cell r="A220" t="str">
            <v xml:space="preserve">       1.</v>
          </cell>
          <cell r="C220" t="str">
            <v xml:space="preserve">Bahan Bakar  =  (0.125-0.175 Ltr/HP/Jam)   x Pw x Ms </v>
          </cell>
          <cell r="G220" t="str">
            <v>H</v>
          </cell>
          <cell r="H220">
            <v>87500</v>
          </cell>
          <cell r="I220" t="str">
            <v>Rupiah</v>
          </cell>
        </row>
        <row r="222">
          <cell r="A222" t="str">
            <v xml:space="preserve">       2.</v>
          </cell>
          <cell r="C222" t="str">
            <v>Pelumas         =  (0.01-0.02 Ltr/HP/Jam) x Pw x Mp</v>
          </cell>
          <cell r="G222" t="str">
            <v>I</v>
          </cell>
          <cell r="H222">
            <v>42000.000000000007</v>
          </cell>
          <cell r="I222" t="str">
            <v>Rupiah</v>
          </cell>
        </row>
        <row r="224">
          <cell r="A224" t="str">
            <v xml:space="preserve">       3.</v>
          </cell>
          <cell r="C224" t="str">
            <v>Perawatan dan</v>
          </cell>
          <cell r="D224" t="str">
            <v>(12,5 % - 17,5 %)  x  B'</v>
          </cell>
          <cell r="G224" t="str">
            <v>K</v>
          </cell>
          <cell r="H224">
            <v>45750</v>
          </cell>
          <cell r="I224" t="str">
            <v>Rupiah</v>
          </cell>
        </row>
        <row r="225">
          <cell r="C225" t="str">
            <v xml:space="preserve">        perbaikan    =</v>
          </cell>
          <cell r="D225" t="str">
            <v>W'</v>
          </cell>
        </row>
        <row r="227">
          <cell r="A227" t="str">
            <v xml:space="preserve">       4.</v>
          </cell>
          <cell r="C227" t="str">
            <v>Operator</v>
          </cell>
          <cell r="D227" t="str">
            <v>=   ( 1  Orang / Jam )  x  U1</v>
          </cell>
          <cell r="G227" t="str">
            <v>L</v>
          </cell>
          <cell r="H227">
            <v>14285.714285714286</v>
          </cell>
          <cell r="I227" t="str">
            <v>Rupiah</v>
          </cell>
        </row>
        <row r="228">
          <cell r="A228" t="str">
            <v xml:space="preserve">       5.</v>
          </cell>
          <cell r="C228" t="str">
            <v>Pembantu Operator</v>
          </cell>
          <cell r="D228" t="str">
            <v>=   ( 1  Orang / Jam )  x  U2</v>
          </cell>
          <cell r="G228" t="str">
            <v>M</v>
          </cell>
          <cell r="H228">
            <v>7428.5714285714284</v>
          </cell>
          <cell r="I228" t="str">
            <v>Rupiah</v>
          </cell>
        </row>
        <row r="230">
          <cell r="C230" t="str">
            <v>Biaya Operasi per Jam        =</v>
          </cell>
          <cell r="E230" t="str">
            <v>(H+I+K+L+M)</v>
          </cell>
          <cell r="G230" t="str">
            <v>P</v>
          </cell>
          <cell r="H230">
            <v>196964.28571428571</v>
          </cell>
          <cell r="I230" t="str">
            <v>Rupiah</v>
          </cell>
        </row>
        <row r="232">
          <cell r="A232" t="str">
            <v>D.</v>
          </cell>
          <cell r="C232" t="str">
            <v>TOTAL BIAYA SEWA ALAT / JAM   =   ( G + P )</v>
          </cell>
          <cell r="G232" t="str">
            <v>S</v>
          </cell>
          <cell r="H232">
            <v>307840.95997788495</v>
          </cell>
          <cell r="I232" t="str">
            <v>Rupiah</v>
          </cell>
        </row>
        <row r="235">
          <cell r="A235" t="str">
            <v>E.</v>
          </cell>
          <cell r="C235" t="str">
            <v>LAIN - LAIN</v>
          </cell>
        </row>
        <row r="236">
          <cell r="A236" t="str">
            <v xml:space="preserve">       1.</v>
          </cell>
          <cell r="C236" t="str">
            <v>Tingkat Suku Bunga</v>
          </cell>
          <cell r="G236" t="str">
            <v>i</v>
          </cell>
          <cell r="H236">
            <v>20</v>
          </cell>
          <cell r="I236" t="str">
            <v>% / Tahun</v>
          </cell>
        </row>
        <row r="237">
          <cell r="A237" t="str">
            <v xml:space="preserve">       2.</v>
          </cell>
          <cell r="C237" t="str">
            <v>Upah Operator / Sopir</v>
          </cell>
          <cell r="G237" t="str">
            <v>U1</v>
          </cell>
          <cell r="H237">
            <v>14285.714285714286</v>
          </cell>
          <cell r="I237" t="str">
            <v>Rp./Jam</v>
          </cell>
        </row>
        <row r="238">
          <cell r="A238" t="str">
            <v xml:space="preserve">       3.</v>
          </cell>
          <cell r="C238" t="str">
            <v>Upah Pembantu Operator / Pmb.Sopir</v>
          </cell>
          <cell r="G238" t="str">
            <v>U2</v>
          </cell>
          <cell r="H238">
            <v>7428.5714285714284</v>
          </cell>
          <cell r="I238" t="str">
            <v>Rp./Jam</v>
          </cell>
        </row>
        <row r="239">
          <cell r="A239" t="str">
            <v xml:space="preserve">       4.</v>
          </cell>
          <cell r="C239" t="str">
            <v>Bahan Bakar Bensin</v>
          </cell>
          <cell r="G239" t="str">
            <v>Mb</v>
          </cell>
          <cell r="H239">
            <v>4500</v>
          </cell>
          <cell r="I239" t="str">
            <v>Liter</v>
          </cell>
        </row>
        <row r="240">
          <cell r="A240" t="str">
            <v xml:space="preserve">       5.</v>
          </cell>
          <cell r="C240" t="str">
            <v>Bahan Bakar Solar</v>
          </cell>
          <cell r="G240" t="str">
            <v>Ms</v>
          </cell>
          <cell r="H240">
            <v>5000</v>
          </cell>
          <cell r="I240" t="str">
            <v>Liter</v>
          </cell>
        </row>
        <row r="241">
          <cell r="A241" t="str">
            <v xml:space="preserve">       6.</v>
          </cell>
          <cell r="C241" t="str">
            <v>Minyak Pelumas</v>
          </cell>
          <cell r="G241" t="str">
            <v>Mp</v>
          </cell>
          <cell r="H241">
            <v>30000</v>
          </cell>
          <cell r="I241" t="str">
            <v>Liter</v>
          </cell>
        </row>
        <row r="242">
          <cell r="A242" t="str">
            <v xml:space="preserve">       7.</v>
          </cell>
          <cell r="C242" t="str">
            <v>PPN diperhitungkan pada lembar Rekapitulasi</v>
          </cell>
        </row>
        <row r="243">
          <cell r="C243" t="str">
            <v>Biaya Pekerjaan</v>
          </cell>
        </row>
        <row r="305">
          <cell r="A305" t="str">
            <v>URAIAN ANALISA ALAT</v>
          </cell>
        </row>
        <row r="308">
          <cell r="A308" t="str">
            <v>No.</v>
          </cell>
          <cell r="C308" t="str">
            <v>U R A I A N</v>
          </cell>
          <cell r="G308" t="str">
            <v>KODE</v>
          </cell>
          <cell r="H308" t="str">
            <v>KOEF.</v>
          </cell>
          <cell r="I308" t="str">
            <v>SATUAN</v>
          </cell>
          <cell r="J308" t="str">
            <v>KET.</v>
          </cell>
        </row>
        <row r="311">
          <cell r="A311" t="str">
            <v>A.</v>
          </cell>
          <cell r="C311" t="str">
            <v>URAIAN PERALATAN</v>
          </cell>
        </row>
        <row r="312">
          <cell r="A312" t="str">
            <v xml:space="preserve">       1.</v>
          </cell>
          <cell r="C312" t="str">
            <v>Jenis Peralatan</v>
          </cell>
          <cell r="G312" t="str">
            <v>CONCRETE MIXER 0.3-0.6 M3</v>
          </cell>
          <cell r="J312" t="str">
            <v>E06</v>
          </cell>
        </row>
        <row r="313">
          <cell r="A313" t="str">
            <v xml:space="preserve">       2.</v>
          </cell>
          <cell r="C313" t="str">
            <v>Tenaga</v>
          </cell>
          <cell r="G313" t="str">
            <v>Pw</v>
          </cell>
          <cell r="H313">
            <v>15</v>
          </cell>
          <cell r="I313" t="str">
            <v>HP</v>
          </cell>
        </row>
        <row r="314">
          <cell r="A314" t="str">
            <v xml:space="preserve">       3.</v>
          </cell>
          <cell r="C314" t="str">
            <v>Kapasitas</v>
          </cell>
          <cell r="G314" t="str">
            <v>Cp</v>
          </cell>
          <cell r="H314">
            <v>500</v>
          </cell>
          <cell r="I314" t="str">
            <v>Liter</v>
          </cell>
        </row>
        <row r="315">
          <cell r="A315" t="str">
            <v xml:space="preserve">       4.</v>
          </cell>
          <cell r="C315" t="str">
            <v>Alat Baru                :</v>
          </cell>
          <cell r="D315" t="str">
            <v xml:space="preserve">  a.  Umur Ekonomis</v>
          </cell>
          <cell r="G315" t="str">
            <v>A</v>
          </cell>
          <cell r="H315">
            <v>4</v>
          </cell>
          <cell r="I315" t="str">
            <v>Tahun</v>
          </cell>
        </row>
        <row r="316">
          <cell r="D316" t="str">
            <v xml:space="preserve">  b.  Jam Kerja Dalam 1 Tahun</v>
          </cell>
          <cell r="G316" t="str">
            <v>W</v>
          </cell>
          <cell r="H316">
            <v>2000</v>
          </cell>
          <cell r="I316" t="str">
            <v>Jam</v>
          </cell>
        </row>
        <row r="317">
          <cell r="D317" t="str">
            <v xml:space="preserve">  c.  Harga Alat</v>
          </cell>
          <cell r="G317" t="str">
            <v>B</v>
          </cell>
          <cell r="H317">
            <v>102000000</v>
          </cell>
          <cell r="I317" t="str">
            <v>Rupiah</v>
          </cell>
        </row>
        <row r="318">
          <cell r="A318" t="str">
            <v xml:space="preserve">       5.</v>
          </cell>
          <cell r="C318" t="str">
            <v>Alat Yang Dipakai  :</v>
          </cell>
          <cell r="D318" t="str">
            <v xml:space="preserve">  a.  Umur Ekonomis</v>
          </cell>
          <cell r="G318" t="str">
            <v>A'</v>
          </cell>
          <cell r="H318">
            <v>4</v>
          </cell>
          <cell r="I318" t="str">
            <v>Tahun</v>
          </cell>
          <cell r="J318" t="str">
            <v xml:space="preserve"> Alat Baru</v>
          </cell>
        </row>
        <row r="319">
          <cell r="D319" t="str">
            <v xml:space="preserve">  b.  Jam Kerja Dalam 1 Tahun </v>
          </cell>
          <cell r="G319" t="str">
            <v>W'</v>
          </cell>
          <cell r="H319">
            <v>2000</v>
          </cell>
          <cell r="I319" t="str">
            <v>Jam</v>
          </cell>
          <cell r="J319" t="str">
            <v xml:space="preserve"> Alat Baru</v>
          </cell>
        </row>
        <row r="320">
          <cell r="D320" t="str">
            <v xml:space="preserve">  c.  Harga Alat   (*)</v>
          </cell>
          <cell r="G320" t="str">
            <v>B'</v>
          </cell>
          <cell r="H320">
            <v>102000000</v>
          </cell>
          <cell r="I320" t="str">
            <v>Rupiah</v>
          </cell>
          <cell r="J320" t="str">
            <v xml:space="preserve"> Alat Baru</v>
          </cell>
        </row>
        <row r="322">
          <cell r="A322" t="str">
            <v>B.</v>
          </cell>
          <cell r="C322" t="str">
            <v>BIAYA PASTI PER JAM KERJA</v>
          </cell>
        </row>
        <row r="323">
          <cell r="A323" t="str">
            <v xml:space="preserve">       1.</v>
          </cell>
          <cell r="C323" t="str">
            <v>Nilai Sisa Alat</v>
          </cell>
          <cell r="D323" t="str">
            <v>=  10 % x B</v>
          </cell>
          <cell r="G323" t="str">
            <v>C</v>
          </cell>
          <cell r="H323">
            <v>10200000</v>
          </cell>
          <cell r="I323" t="str">
            <v>Rupiah</v>
          </cell>
        </row>
        <row r="325">
          <cell r="A325" t="str">
            <v xml:space="preserve">       2.</v>
          </cell>
          <cell r="C325" t="str">
            <v>Faktor Angsuran Modal    =</v>
          </cell>
          <cell r="E325" t="str">
            <v>i x (1 + i)^A'</v>
          </cell>
          <cell r="G325" t="str">
            <v>D</v>
          </cell>
          <cell r="H325">
            <v>0.38628912071535026</v>
          </cell>
          <cell r="I325" t="str">
            <v>-</v>
          </cell>
        </row>
        <row r="326">
          <cell r="E326" t="str">
            <v>(1 + i)^A' - 1</v>
          </cell>
        </row>
        <row r="327">
          <cell r="A327" t="str">
            <v xml:space="preserve">       3.</v>
          </cell>
          <cell r="C327" t="str">
            <v>Biaya Pasti per Jam  :</v>
          </cell>
        </row>
        <row r="328">
          <cell r="C328" t="str">
            <v>a.  Biaya Pengembalian Modal  =</v>
          </cell>
          <cell r="E328" t="str">
            <v>( B' - C ) x D</v>
          </cell>
          <cell r="G328" t="str">
            <v>E</v>
          </cell>
          <cell r="H328">
            <v>17730.670640834578</v>
          </cell>
          <cell r="I328" t="str">
            <v>Rupiah</v>
          </cell>
        </row>
        <row r="329">
          <cell r="E329" t="str">
            <v>W'</v>
          </cell>
        </row>
        <row r="331">
          <cell r="C331" t="str">
            <v>b.  Asuransi, dll =</v>
          </cell>
          <cell r="D331">
            <v>2E-3</v>
          </cell>
          <cell r="E331" t="str">
            <v xml:space="preserve">  x   B'</v>
          </cell>
          <cell r="G331" t="str">
            <v>F</v>
          </cell>
          <cell r="H331">
            <v>102</v>
          </cell>
          <cell r="I331" t="str">
            <v>Rupiah</v>
          </cell>
        </row>
        <row r="332">
          <cell r="E332" t="str">
            <v>W'</v>
          </cell>
        </row>
        <row r="334">
          <cell r="C334" t="str">
            <v>Biaya Pasti per Jam             =</v>
          </cell>
          <cell r="E334" t="str">
            <v>( E + F )</v>
          </cell>
          <cell r="G334" t="str">
            <v>G</v>
          </cell>
          <cell r="H334">
            <v>17832.670640834578</v>
          </cell>
          <cell r="I334" t="str">
            <v>Rupiah</v>
          </cell>
        </row>
        <row r="336">
          <cell r="A336" t="str">
            <v>C.</v>
          </cell>
          <cell r="C336" t="str">
            <v>BIAYA OPERASI PER JAM KERJA</v>
          </cell>
        </row>
        <row r="338">
          <cell r="A338" t="str">
            <v xml:space="preserve">       1.</v>
          </cell>
          <cell r="C338" t="str">
            <v xml:space="preserve">Bahan Bakar  =  (0.125-0.175 Ltr/HP/Jam)   x Pw x Ms </v>
          </cell>
          <cell r="G338" t="str">
            <v>H</v>
          </cell>
          <cell r="H338">
            <v>9375</v>
          </cell>
          <cell r="I338" t="str">
            <v>Rupiah</v>
          </cell>
        </row>
        <row r="340">
          <cell r="A340" t="str">
            <v xml:space="preserve">       2.</v>
          </cell>
          <cell r="C340" t="str">
            <v>Pelumas         =  (0.01-0.02 Ltr/HP/Jam) x Pw x Mp</v>
          </cell>
          <cell r="G340" t="str">
            <v>I</v>
          </cell>
          <cell r="H340">
            <v>4500</v>
          </cell>
          <cell r="I340" t="str">
            <v>Rupiah</v>
          </cell>
        </row>
        <row r="342">
          <cell r="A342" t="str">
            <v xml:space="preserve">       3.</v>
          </cell>
          <cell r="C342" t="str">
            <v>Perawatan dan</v>
          </cell>
          <cell r="D342" t="str">
            <v>(12,5 % - 17,5 %)  x  B'</v>
          </cell>
          <cell r="G342" t="str">
            <v>K</v>
          </cell>
          <cell r="H342">
            <v>6375</v>
          </cell>
          <cell r="I342" t="str">
            <v>Rupiah</v>
          </cell>
        </row>
        <row r="343">
          <cell r="C343" t="str">
            <v xml:space="preserve">        perbaikan    =</v>
          </cell>
          <cell r="D343" t="str">
            <v>W'</v>
          </cell>
        </row>
        <row r="345">
          <cell r="A345" t="str">
            <v xml:space="preserve">       4.</v>
          </cell>
          <cell r="C345" t="str">
            <v>Operator</v>
          </cell>
          <cell r="D345" t="str">
            <v>=   ( 1  Orang / Jam )  x  U1</v>
          </cell>
          <cell r="G345" t="str">
            <v>L</v>
          </cell>
          <cell r="H345">
            <v>14285.714285714286</v>
          </cell>
          <cell r="I345" t="str">
            <v>Rupiah</v>
          </cell>
        </row>
        <row r="346">
          <cell r="A346" t="str">
            <v xml:space="preserve">       5.</v>
          </cell>
          <cell r="C346" t="str">
            <v>Pembantu Operator</v>
          </cell>
          <cell r="D346" t="str">
            <v>=   ( 1  Orang / Jam )  x  U2</v>
          </cell>
          <cell r="G346" t="str">
            <v>M</v>
          </cell>
          <cell r="H346">
            <v>7428.5714285714284</v>
          </cell>
          <cell r="I346" t="str">
            <v>Rupiah</v>
          </cell>
        </row>
        <row r="348">
          <cell r="C348" t="str">
            <v>Biaya Operasi per Jam        =</v>
          </cell>
          <cell r="E348" t="str">
            <v>(H+I+K+L+M)</v>
          </cell>
          <cell r="G348" t="str">
            <v>P</v>
          </cell>
          <cell r="H348">
            <v>41964.285714285717</v>
          </cell>
          <cell r="I348" t="str">
            <v>Rupiah</v>
          </cell>
        </row>
        <row r="350">
          <cell r="A350" t="str">
            <v>D.</v>
          </cell>
          <cell r="C350" t="str">
            <v>TOTAL BIAYA SEWA ALAT / JAM   =   ( G + P )</v>
          </cell>
          <cell r="G350" t="str">
            <v>S</v>
          </cell>
          <cell r="H350">
            <v>59796.956355120295</v>
          </cell>
          <cell r="I350" t="str">
            <v>Rupiah</v>
          </cell>
        </row>
        <row r="353">
          <cell r="A353" t="str">
            <v>E.</v>
          </cell>
          <cell r="C353" t="str">
            <v>LAIN - LAIN</v>
          </cell>
        </row>
        <row r="354">
          <cell r="A354" t="str">
            <v xml:space="preserve">       1.</v>
          </cell>
          <cell r="C354" t="str">
            <v>Tingkat Suku Bunga</v>
          </cell>
          <cell r="G354" t="str">
            <v>i</v>
          </cell>
          <cell r="H354">
            <v>20</v>
          </cell>
          <cell r="I354" t="str">
            <v>% / Tahun</v>
          </cell>
        </row>
        <row r="355">
          <cell r="A355" t="str">
            <v xml:space="preserve">       2.</v>
          </cell>
          <cell r="C355" t="str">
            <v>Upah Operator / Sopir</v>
          </cell>
          <cell r="G355" t="str">
            <v>U1</v>
          </cell>
          <cell r="H355">
            <v>14285.714285714286</v>
          </cell>
          <cell r="I355" t="str">
            <v>Rp./Jam</v>
          </cell>
        </row>
        <row r="356">
          <cell r="A356" t="str">
            <v xml:space="preserve">       3.</v>
          </cell>
          <cell r="C356" t="str">
            <v>Upah Pembantu Operator / Pmb.Sopir</v>
          </cell>
          <cell r="G356" t="str">
            <v>U2</v>
          </cell>
          <cell r="H356">
            <v>7428.5714285714284</v>
          </cell>
          <cell r="I356" t="str">
            <v>Rp./Jam</v>
          </cell>
        </row>
        <row r="357">
          <cell r="A357" t="str">
            <v xml:space="preserve">       4.</v>
          </cell>
          <cell r="C357" t="str">
            <v>Bahan Bakar Bensin</v>
          </cell>
          <cell r="G357" t="str">
            <v>Mb</v>
          </cell>
          <cell r="H357">
            <v>4500</v>
          </cell>
          <cell r="I357" t="str">
            <v>Liter</v>
          </cell>
        </row>
        <row r="358">
          <cell r="A358" t="str">
            <v xml:space="preserve">       5.</v>
          </cell>
          <cell r="C358" t="str">
            <v>Bahan Bakar Solar</v>
          </cell>
          <cell r="G358" t="str">
            <v>Ms</v>
          </cell>
          <cell r="H358">
            <v>5000</v>
          </cell>
          <cell r="I358" t="str">
            <v>Liter</v>
          </cell>
        </row>
        <row r="359">
          <cell r="A359" t="str">
            <v xml:space="preserve">       6.</v>
          </cell>
          <cell r="C359" t="str">
            <v>Minyak Pelumas</v>
          </cell>
          <cell r="G359" t="str">
            <v>Mp</v>
          </cell>
          <cell r="H359">
            <v>30000</v>
          </cell>
          <cell r="I359" t="str">
            <v>Liter</v>
          </cell>
        </row>
        <row r="360">
          <cell r="A360" t="str">
            <v xml:space="preserve">       7.</v>
          </cell>
          <cell r="C360" t="str">
            <v>PPN diperhitungkan pada lembar Rekapitulasi</v>
          </cell>
        </row>
        <row r="361">
          <cell r="C361" t="str">
            <v>Biaya Pekerjaan</v>
          </cell>
        </row>
        <row r="423">
          <cell r="A423" t="str">
            <v>URAIAN ANALISA ALAT</v>
          </cell>
        </row>
        <row r="426">
          <cell r="A426" t="str">
            <v>No.</v>
          </cell>
          <cell r="C426" t="str">
            <v>U R A I A N</v>
          </cell>
          <cell r="G426" t="str">
            <v>KODE</v>
          </cell>
          <cell r="H426" t="str">
            <v>KOEF.</v>
          </cell>
          <cell r="I426" t="str">
            <v>SATUAN</v>
          </cell>
          <cell r="J426" t="str">
            <v>KET.</v>
          </cell>
        </row>
        <row r="429">
          <cell r="A429" t="str">
            <v>A.</v>
          </cell>
          <cell r="C429" t="str">
            <v>URAIAN PERALATAN</v>
          </cell>
        </row>
        <row r="430">
          <cell r="A430" t="str">
            <v xml:space="preserve">       1.</v>
          </cell>
          <cell r="C430" t="str">
            <v>Jenis Peralatan</v>
          </cell>
          <cell r="G430" t="str">
            <v>DUMP TRUCK 3-4 M3</v>
          </cell>
          <cell r="J430" t="str">
            <v>E08</v>
          </cell>
        </row>
        <row r="431">
          <cell r="A431" t="str">
            <v xml:space="preserve">       2.</v>
          </cell>
          <cell r="C431" t="str">
            <v>Tenaga</v>
          </cell>
          <cell r="G431" t="str">
            <v>Pw</v>
          </cell>
          <cell r="H431">
            <v>100</v>
          </cell>
          <cell r="I431" t="str">
            <v>HP</v>
          </cell>
        </row>
        <row r="432">
          <cell r="A432" t="str">
            <v xml:space="preserve">       3.</v>
          </cell>
          <cell r="C432" t="str">
            <v>Kapasitas</v>
          </cell>
          <cell r="G432" t="str">
            <v>Cp</v>
          </cell>
          <cell r="H432">
            <v>6</v>
          </cell>
          <cell r="I432" t="str">
            <v>Ton</v>
          </cell>
        </row>
        <row r="433">
          <cell r="A433" t="str">
            <v xml:space="preserve">       4.</v>
          </cell>
          <cell r="C433" t="str">
            <v>Alat Baru                :</v>
          </cell>
          <cell r="D433" t="str">
            <v xml:space="preserve">  a.  Umur Ekonomis</v>
          </cell>
          <cell r="G433" t="str">
            <v>A</v>
          </cell>
          <cell r="H433">
            <v>5</v>
          </cell>
          <cell r="I433" t="str">
            <v>Tahun</v>
          </cell>
        </row>
        <row r="434">
          <cell r="D434" t="str">
            <v xml:space="preserve">  b.  Jam Kerja Dalam 1 Tahun</v>
          </cell>
          <cell r="G434" t="str">
            <v>W</v>
          </cell>
          <cell r="H434">
            <v>2000</v>
          </cell>
          <cell r="I434" t="str">
            <v>Jam</v>
          </cell>
        </row>
        <row r="435">
          <cell r="D435" t="str">
            <v xml:space="preserve">  c.  Harga Alat</v>
          </cell>
          <cell r="G435" t="str">
            <v>B</v>
          </cell>
          <cell r="H435">
            <v>104000000</v>
          </cell>
          <cell r="I435" t="str">
            <v>Rupiah</v>
          </cell>
        </row>
        <row r="436">
          <cell r="A436" t="str">
            <v xml:space="preserve">       5.</v>
          </cell>
          <cell r="C436" t="str">
            <v>Alat Yang Dipakai  :</v>
          </cell>
          <cell r="D436" t="str">
            <v xml:space="preserve">  a.  Umur Ekonomis</v>
          </cell>
          <cell r="G436" t="str">
            <v>A'</v>
          </cell>
          <cell r="H436">
            <v>5</v>
          </cell>
          <cell r="I436" t="str">
            <v>Tahun</v>
          </cell>
          <cell r="J436" t="str">
            <v xml:space="preserve"> Alat Baru</v>
          </cell>
        </row>
        <row r="437">
          <cell r="D437" t="str">
            <v xml:space="preserve">  b.  Jam Kerja Dalam 1 Tahun </v>
          </cell>
          <cell r="G437" t="str">
            <v>W'</v>
          </cell>
          <cell r="H437">
            <v>2000</v>
          </cell>
          <cell r="I437" t="str">
            <v>Jam</v>
          </cell>
          <cell r="J437" t="str">
            <v xml:space="preserve"> Alat Baru</v>
          </cell>
        </row>
        <row r="438">
          <cell r="D438" t="str">
            <v xml:space="preserve">  c.  Harga Alat   (*)</v>
          </cell>
          <cell r="G438" t="str">
            <v>B'</v>
          </cell>
          <cell r="H438">
            <v>104000000</v>
          </cell>
          <cell r="I438" t="str">
            <v>Rupiah</v>
          </cell>
          <cell r="J438" t="str">
            <v xml:space="preserve"> Alat Baru</v>
          </cell>
        </row>
        <row r="440">
          <cell r="A440" t="str">
            <v>B.</v>
          </cell>
          <cell r="C440" t="str">
            <v>BIAYA PASTI PER JAM KERJA</v>
          </cell>
        </row>
        <row r="441">
          <cell r="A441" t="str">
            <v xml:space="preserve">       1.</v>
          </cell>
          <cell r="C441" t="str">
            <v>Nilai Sisa Alat</v>
          </cell>
          <cell r="D441" t="str">
            <v>=  10 % x B</v>
          </cell>
          <cell r="G441" t="str">
            <v>C</v>
          </cell>
          <cell r="H441">
            <v>10400000</v>
          </cell>
          <cell r="I441" t="str">
            <v>Rupiah</v>
          </cell>
        </row>
        <row r="443">
          <cell r="A443" t="str">
            <v xml:space="preserve">       2.</v>
          </cell>
          <cell r="C443" t="str">
            <v>Faktor Angsuran Modal    =</v>
          </cell>
          <cell r="E443" t="str">
            <v>i x (1 + i)^A'</v>
          </cell>
          <cell r="G443" t="str">
            <v>D</v>
          </cell>
          <cell r="H443">
            <v>0.33437970328961514</v>
          </cell>
          <cell r="I443" t="str">
            <v>-</v>
          </cell>
        </row>
        <row r="444">
          <cell r="E444" t="str">
            <v>(1 + i)^A' - 1</v>
          </cell>
        </row>
        <row r="445">
          <cell r="A445" t="str">
            <v xml:space="preserve">       3.</v>
          </cell>
          <cell r="C445" t="str">
            <v>Biaya Pasti per Jam  :</v>
          </cell>
        </row>
        <row r="446">
          <cell r="C446" t="str">
            <v>a.  Biaya Pengembalian Modal  =</v>
          </cell>
          <cell r="E446" t="str">
            <v>( B' - C ) x D</v>
          </cell>
          <cell r="G446" t="str">
            <v>E</v>
          </cell>
          <cell r="H446">
            <v>15648.970113953988</v>
          </cell>
          <cell r="I446" t="str">
            <v>Rupiah</v>
          </cell>
        </row>
        <row r="447">
          <cell r="E447" t="str">
            <v>W'</v>
          </cell>
        </row>
        <row r="449">
          <cell r="C449" t="str">
            <v>b.  Asuransi, dll =</v>
          </cell>
          <cell r="D449">
            <v>2E-3</v>
          </cell>
          <cell r="E449" t="str">
            <v xml:space="preserve">  x   B'</v>
          </cell>
          <cell r="G449" t="str">
            <v>F</v>
          </cell>
          <cell r="H449">
            <v>104</v>
          </cell>
          <cell r="I449" t="str">
            <v>Rupiah</v>
          </cell>
        </row>
        <row r="450">
          <cell r="E450" t="str">
            <v>W'</v>
          </cell>
        </row>
        <row r="452">
          <cell r="C452" t="str">
            <v>Biaya Pasti per Jam             =</v>
          </cell>
          <cell r="E452" t="str">
            <v>( E + F )</v>
          </cell>
          <cell r="G452" t="str">
            <v>G</v>
          </cell>
          <cell r="H452">
            <v>15752.970113953988</v>
          </cell>
          <cell r="I452" t="str">
            <v>Rupiah</v>
          </cell>
        </row>
        <row r="454">
          <cell r="A454" t="str">
            <v>C.</v>
          </cell>
          <cell r="C454" t="str">
            <v>BIAYA OPERASI PER JAM KERJA</v>
          </cell>
        </row>
        <row r="456">
          <cell r="A456" t="str">
            <v xml:space="preserve">       1.</v>
          </cell>
          <cell r="C456" t="str">
            <v xml:space="preserve">Bahan Bakar  =  (0.125-0.175 Ltr/HP/Jam)   x Pw x Ms </v>
          </cell>
          <cell r="G456" t="str">
            <v>H</v>
          </cell>
          <cell r="H456">
            <v>56250</v>
          </cell>
          <cell r="I456" t="str">
            <v>Rupiah</v>
          </cell>
        </row>
        <row r="458">
          <cell r="A458" t="str">
            <v xml:space="preserve">       2.</v>
          </cell>
          <cell r="C458" t="str">
            <v>Pelumas         =  (0.01-0.02 Ltr/HP/Jam) x Pw x Mp</v>
          </cell>
          <cell r="G458" t="str">
            <v>I</v>
          </cell>
          <cell r="H458">
            <v>30000</v>
          </cell>
          <cell r="I458" t="str">
            <v>Rupiah</v>
          </cell>
        </row>
        <row r="460">
          <cell r="A460" t="str">
            <v xml:space="preserve">       3.</v>
          </cell>
          <cell r="C460" t="str">
            <v>Perawatan dan</v>
          </cell>
          <cell r="D460" t="str">
            <v>(12,5 % - 17,5 %)  x  B'</v>
          </cell>
          <cell r="G460" t="str">
            <v>K</v>
          </cell>
          <cell r="H460">
            <v>6500</v>
          </cell>
          <cell r="I460" t="str">
            <v>Rupiah</v>
          </cell>
        </row>
        <row r="461">
          <cell r="C461" t="str">
            <v xml:space="preserve">        perbaikan    =</v>
          </cell>
          <cell r="D461" t="str">
            <v>W'</v>
          </cell>
        </row>
        <row r="463">
          <cell r="A463" t="str">
            <v xml:space="preserve">       4.</v>
          </cell>
          <cell r="C463" t="str">
            <v>Operator</v>
          </cell>
          <cell r="D463" t="str">
            <v>=   ( 1  Orang / Jam )  x  U1</v>
          </cell>
          <cell r="G463" t="str">
            <v>L</v>
          </cell>
          <cell r="H463">
            <v>14285.714285714286</v>
          </cell>
          <cell r="I463" t="str">
            <v>Rupiah</v>
          </cell>
        </row>
        <row r="464">
          <cell r="A464" t="str">
            <v xml:space="preserve">       5.</v>
          </cell>
          <cell r="C464" t="str">
            <v>Pembantu Operator</v>
          </cell>
          <cell r="D464" t="str">
            <v>=   ( 1  Orang / Jam )  x  U2</v>
          </cell>
          <cell r="G464" t="str">
            <v>M</v>
          </cell>
          <cell r="H464">
            <v>7428.5714285714284</v>
          </cell>
          <cell r="I464" t="str">
            <v>Rupiah</v>
          </cell>
        </row>
        <row r="466">
          <cell r="C466" t="str">
            <v>Biaya Operasi per Jam        =</v>
          </cell>
          <cell r="E466" t="str">
            <v>(H+I+K+L+M)</v>
          </cell>
          <cell r="G466" t="str">
            <v>P</v>
          </cell>
          <cell r="H466">
            <v>114464.28571428572</v>
          </cell>
          <cell r="I466" t="str">
            <v>Rupiah</v>
          </cell>
        </row>
        <row r="468">
          <cell r="A468" t="str">
            <v>D.</v>
          </cell>
          <cell r="C468" t="str">
            <v>TOTAL BIAYA SEWA ALAT / JAM   =   ( G + P )</v>
          </cell>
          <cell r="G468" t="str">
            <v>S</v>
          </cell>
          <cell r="H468">
            <v>130217.25582823971</v>
          </cell>
          <cell r="I468" t="str">
            <v>Rupiah</v>
          </cell>
        </row>
        <row r="471">
          <cell r="A471" t="str">
            <v>E.</v>
          </cell>
          <cell r="C471" t="str">
            <v>LAIN - LAIN</v>
          </cell>
        </row>
        <row r="472">
          <cell r="A472" t="str">
            <v xml:space="preserve">       1.</v>
          </cell>
          <cell r="C472" t="str">
            <v>Tingkat Suku Bunga</v>
          </cell>
          <cell r="G472" t="str">
            <v>i</v>
          </cell>
          <cell r="H472">
            <v>20</v>
          </cell>
          <cell r="I472" t="str">
            <v>% / Tahun</v>
          </cell>
        </row>
        <row r="473">
          <cell r="A473" t="str">
            <v xml:space="preserve">       2.</v>
          </cell>
          <cell r="C473" t="str">
            <v>Upah Operator / Sopir / Mekanik</v>
          </cell>
          <cell r="G473" t="str">
            <v>U1</v>
          </cell>
          <cell r="H473">
            <v>14285.714285714286</v>
          </cell>
          <cell r="I473" t="str">
            <v>Rp./Jam</v>
          </cell>
        </row>
        <row r="474">
          <cell r="A474" t="str">
            <v xml:space="preserve">       3.</v>
          </cell>
          <cell r="C474" t="str">
            <v>Upah Pembantu Operator / Pmb.Sopir / Pmb.Mekanik</v>
          </cell>
          <cell r="G474" t="str">
            <v>U2</v>
          </cell>
          <cell r="H474">
            <v>7428.5714285714284</v>
          </cell>
          <cell r="I474" t="str">
            <v>Rp./Jam</v>
          </cell>
        </row>
        <row r="475">
          <cell r="A475" t="str">
            <v xml:space="preserve">       4.</v>
          </cell>
          <cell r="C475" t="str">
            <v>Bahan Bakar Bensin</v>
          </cell>
          <cell r="G475" t="str">
            <v>Mb</v>
          </cell>
          <cell r="H475">
            <v>4500</v>
          </cell>
          <cell r="I475" t="str">
            <v>Liter</v>
          </cell>
        </row>
        <row r="476">
          <cell r="A476" t="str">
            <v xml:space="preserve">       5.</v>
          </cell>
          <cell r="C476" t="str">
            <v>Bahan Bakar Solar</v>
          </cell>
          <cell r="G476" t="str">
            <v>Ms</v>
          </cell>
          <cell r="H476">
            <v>4500</v>
          </cell>
          <cell r="I476" t="str">
            <v>Liter</v>
          </cell>
        </row>
        <row r="477">
          <cell r="A477" t="str">
            <v xml:space="preserve">       6.</v>
          </cell>
          <cell r="C477" t="str">
            <v>Minyak Pelumas</v>
          </cell>
          <cell r="G477" t="str">
            <v>Mp</v>
          </cell>
          <cell r="H477">
            <v>30000</v>
          </cell>
          <cell r="I477" t="str">
            <v>Liter</v>
          </cell>
        </row>
        <row r="478">
          <cell r="A478" t="str">
            <v xml:space="preserve">       7.</v>
          </cell>
          <cell r="C478" t="str">
            <v>PPN diperhitungkan pada lembar Rekapitulasi</v>
          </cell>
        </row>
        <row r="479">
          <cell r="C479" t="str">
            <v>Biaya Pekerjaan</v>
          </cell>
        </row>
        <row r="1131">
          <cell r="A1131" t="str">
            <v>URAIAN ANALISA ALAT</v>
          </cell>
        </row>
        <row r="1134">
          <cell r="A1134" t="str">
            <v>No.</v>
          </cell>
          <cell r="C1134" t="str">
            <v>U R A I A N</v>
          </cell>
          <cell r="G1134" t="str">
            <v>KODE</v>
          </cell>
          <cell r="H1134" t="str">
            <v>KOEF.</v>
          </cell>
          <cell r="I1134" t="str">
            <v>SATUAN</v>
          </cell>
          <cell r="J1134" t="str">
            <v>KET.</v>
          </cell>
        </row>
        <row r="1137">
          <cell r="A1137" t="str">
            <v>A.</v>
          </cell>
          <cell r="C1137" t="str">
            <v>URAIAN PERALATAN</v>
          </cell>
        </row>
        <row r="1138">
          <cell r="A1138" t="str">
            <v xml:space="preserve">       1.</v>
          </cell>
          <cell r="C1138" t="str">
            <v>Jenis Peralatan</v>
          </cell>
          <cell r="G1138" t="str">
            <v>CONCRETE VIBRATOR</v>
          </cell>
          <cell r="J1138" t="str">
            <v>E20</v>
          </cell>
        </row>
        <row r="1139">
          <cell r="A1139" t="str">
            <v xml:space="preserve">       2.</v>
          </cell>
          <cell r="C1139" t="str">
            <v>Tenaga</v>
          </cell>
          <cell r="G1139" t="str">
            <v>Pw</v>
          </cell>
          <cell r="H1139">
            <v>3</v>
          </cell>
          <cell r="I1139" t="str">
            <v>HP</v>
          </cell>
        </row>
        <row r="1140">
          <cell r="A1140" t="str">
            <v xml:space="preserve">       3.</v>
          </cell>
          <cell r="C1140" t="str">
            <v>Kapasitas</v>
          </cell>
          <cell r="G1140" t="str">
            <v>Cp</v>
          </cell>
          <cell r="H1140" t="str">
            <v xml:space="preserve">-  </v>
          </cell>
          <cell r="I1140" t="str">
            <v>-</v>
          </cell>
        </row>
        <row r="1141">
          <cell r="A1141" t="str">
            <v xml:space="preserve">       4.</v>
          </cell>
          <cell r="C1141" t="str">
            <v>Alat Baru                :</v>
          </cell>
          <cell r="D1141" t="str">
            <v xml:space="preserve">  a.  Umur Ekonomis</v>
          </cell>
          <cell r="G1141" t="str">
            <v>A</v>
          </cell>
          <cell r="H1141">
            <v>4</v>
          </cell>
          <cell r="I1141" t="str">
            <v>Tahun</v>
          </cell>
        </row>
        <row r="1142">
          <cell r="D1142" t="str">
            <v xml:space="preserve">  b.  Jam Kerja Dalam 1 Tahun</v>
          </cell>
          <cell r="G1142" t="str">
            <v>W</v>
          </cell>
          <cell r="H1142">
            <v>1000</v>
          </cell>
          <cell r="I1142" t="str">
            <v>Jam</v>
          </cell>
        </row>
        <row r="1143">
          <cell r="D1143" t="str">
            <v xml:space="preserve">  c.  Harga Alat</v>
          </cell>
          <cell r="G1143" t="str">
            <v>B</v>
          </cell>
          <cell r="H1143">
            <v>7000000</v>
          </cell>
          <cell r="I1143" t="str">
            <v>Rupiah</v>
          </cell>
        </row>
        <row r="1144">
          <cell r="A1144" t="str">
            <v xml:space="preserve">       5.</v>
          </cell>
          <cell r="C1144" t="str">
            <v>Alat Yang Dipakai  :</v>
          </cell>
          <cell r="D1144" t="str">
            <v xml:space="preserve">  a.  Umur Ekonomis</v>
          </cell>
          <cell r="G1144" t="str">
            <v>A'</v>
          </cell>
          <cell r="H1144">
            <v>4</v>
          </cell>
          <cell r="I1144" t="str">
            <v>Tahun</v>
          </cell>
          <cell r="J1144" t="str">
            <v xml:space="preserve"> Alat Baru</v>
          </cell>
        </row>
        <row r="1145">
          <cell r="D1145" t="str">
            <v xml:space="preserve">  b.  Jam Kerja Dalam 1 Tahun </v>
          </cell>
          <cell r="G1145" t="str">
            <v>W'</v>
          </cell>
          <cell r="H1145">
            <v>1000</v>
          </cell>
          <cell r="I1145" t="str">
            <v>Jam</v>
          </cell>
          <cell r="J1145" t="str">
            <v xml:space="preserve"> Alat Baru</v>
          </cell>
        </row>
        <row r="1146">
          <cell r="D1146" t="str">
            <v xml:space="preserve">  c.  Harga Alat   (*)</v>
          </cell>
          <cell r="G1146" t="str">
            <v>B'</v>
          </cell>
          <cell r="H1146">
            <v>7000000</v>
          </cell>
          <cell r="I1146" t="str">
            <v>Rupiah</v>
          </cell>
          <cell r="J1146" t="str">
            <v xml:space="preserve"> Alat Baru</v>
          </cell>
        </row>
        <row r="1148">
          <cell r="A1148" t="str">
            <v>B.</v>
          </cell>
          <cell r="C1148" t="str">
            <v>BIAYA PASTI PER JAM KERJA</v>
          </cell>
        </row>
        <row r="1149">
          <cell r="A1149" t="str">
            <v xml:space="preserve">       1.</v>
          </cell>
          <cell r="C1149" t="str">
            <v>Nilai Sisa Alat</v>
          </cell>
          <cell r="D1149" t="str">
            <v>=  10 % x B</v>
          </cell>
          <cell r="G1149" t="str">
            <v>C</v>
          </cell>
          <cell r="H1149">
            <v>700000</v>
          </cell>
          <cell r="I1149" t="str">
            <v>Rupiah</v>
          </cell>
        </row>
        <row r="1151">
          <cell r="A1151" t="str">
            <v xml:space="preserve">       2.</v>
          </cell>
          <cell r="C1151" t="str">
            <v>Faktor Angsuran Modal    =</v>
          </cell>
          <cell r="E1151" t="str">
            <v>i x (1 + i)^A'</v>
          </cell>
          <cell r="G1151" t="str">
            <v>D</v>
          </cell>
          <cell r="H1151">
            <v>7.7257824143070059E-2</v>
          </cell>
          <cell r="I1151" t="str">
            <v>-</v>
          </cell>
        </row>
        <row r="1152">
          <cell r="E1152" t="str">
            <v>(1 + i)^A' - 1</v>
          </cell>
        </row>
        <row r="1153">
          <cell r="A1153" t="str">
            <v xml:space="preserve">       3.</v>
          </cell>
          <cell r="C1153" t="str">
            <v>Biaya Pasti per Jam  :</v>
          </cell>
        </row>
        <row r="1154">
          <cell r="C1154" t="str">
            <v>a.  Biaya Pengembalian Modal  =</v>
          </cell>
          <cell r="E1154" t="str">
            <v>( B' - C ) x D</v>
          </cell>
          <cell r="G1154" t="str">
            <v>E</v>
          </cell>
          <cell r="H1154">
            <v>486.72429210134135</v>
          </cell>
          <cell r="I1154" t="str">
            <v>Rupiah</v>
          </cell>
        </row>
        <row r="1155">
          <cell r="E1155" t="str">
            <v>W'</v>
          </cell>
        </row>
        <row r="1157">
          <cell r="C1157" t="str">
            <v>b.  Asuransi, dll =</v>
          </cell>
          <cell r="D1157">
            <v>2E-3</v>
          </cell>
          <cell r="E1157" t="str">
            <v xml:space="preserve">  x   B'</v>
          </cell>
          <cell r="G1157" t="str">
            <v>F</v>
          </cell>
          <cell r="H1157">
            <v>14</v>
          </cell>
          <cell r="I1157" t="str">
            <v>Rupiah</v>
          </cell>
        </row>
        <row r="1158">
          <cell r="E1158" t="str">
            <v>W'</v>
          </cell>
        </row>
        <row r="1160">
          <cell r="C1160" t="str">
            <v>Biaya Pasti per Jam             =</v>
          </cell>
          <cell r="E1160" t="str">
            <v>( E + F )</v>
          </cell>
          <cell r="G1160" t="str">
            <v>G</v>
          </cell>
          <cell r="H1160">
            <v>500.72429210134135</v>
          </cell>
          <cell r="I1160" t="str">
            <v>Rupiah</v>
          </cell>
        </row>
        <row r="1162">
          <cell r="A1162" t="str">
            <v>C.</v>
          </cell>
          <cell r="C1162" t="str">
            <v>BIAYA OPERASI PER JAM KERJA</v>
          </cell>
        </row>
        <row r="1164">
          <cell r="A1164" t="str">
            <v xml:space="preserve">       1.</v>
          </cell>
          <cell r="C1164" t="str">
            <v xml:space="preserve">Bahan Bakar  =  (0.125-0.175 Ltr/HP/Jam)   x Pw x Ms </v>
          </cell>
          <cell r="G1164" t="str">
            <v>H</v>
          </cell>
          <cell r="H1164">
            <v>1875</v>
          </cell>
          <cell r="I1164" t="str">
            <v>Rupiah</v>
          </cell>
        </row>
        <row r="1166">
          <cell r="A1166" t="str">
            <v xml:space="preserve">       2.</v>
          </cell>
          <cell r="C1166" t="str">
            <v>Pelumas         =  (0.01-0.02 Ltr/HP/Jam) x Pw x Mp</v>
          </cell>
          <cell r="G1166" t="str">
            <v>I</v>
          </cell>
          <cell r="H1166">
            <v>900</v>
          </cell>
          <cell r="I1166" t="str">
            <v>Rupiah</v>
          </cell>
        </row>
        <row r="1168">
          <cell r="A1168" t="str">
            <v xml:space="preserve">       3.</v>
          </cell>
          <cell r="C1168" t="str">
            <v>Perawatan dan</v>
          </cell>
          <cell r="D1168" t="str">
            <v>(12,5 % - 17,5 %)  x  B'</v>
          </cell>
          <cell r="G1168" t="str">
            <v>K</v>
          </cell>
          <cell r="H1168">
            <v>875</v>
          </cell>
          <cell r="I1168" t="str">
            <v>Rupiah</v>
          </cell>
        </row>
        <row r="1169">
          <cell r="C1169" t="str">
            <v xml:space="preserve">        perbaikan    =</v>
          </cell>
          <cell r="D1169" t="str">
            <v>W'</v>
          </cell>
        </row>
        <row r="1171">
          <cell r="A1171" t="str">
            <v xml:space="preserve">       4.</v>
          </cell>
          <cell r="C1171" t="str">
            <v>Operator</v>
          </cell>
          <cell r="D1171" t="str">
            <v>=   ( 1  Orang / Jam )  x  U1</v>
          </cell>
          <cell r="G1171" t="str">
            <v>L</v>
          </cell>
          <cell r="H1171">
            <v>14285.714285714286</v>
          </cell>
          <cell r="I1171" t="str">
            <v>Rupiah</v>
          </cell>
        </row>
        <row r="1172">
          <cell r="A1172" t="str">
            <v xml:space="preserve">       5.</v>
          </cell>
          <cell r="C1172" t="str">
            <v>Pembantu Operator</v>
          </cell>
          <cell r="D1172" t="str">
            <v>=   ( 1  Orang / Jam )  x  U2</v>
          </cell>
          <cell r="G1172" t="str">
            <v>M</v>
          </cell>
          <cell r="H1172">
            <v>7428.5714285714284</v>
          </cell>
          <cell r="I1172" t="str">
            <v>Rupiah</v>
          </cell>
        </row>
        <row r="1174">
          <cell r="C1174" t="str">
            <v>Biaya Operasi per Jam        =</v>
          </cell>
          <cell r="E1174" t="str">
            <v>(H+I+K+L+M)</v>
          </cell>
          <cell r="G1174" t="str">
            <v>P</v>
          </cell>
          <cell r="H1174">
            <v>25364.285714285714</v>
          </cell>
          <cell r="I1174" t="str">
            <v>Rupiah</v>
          </cell>
        </row>
        <row r="1176">
          <cell r="A1176" t="str">
            <v>D.</v>
          </cell>
          <cell r="C1176" t="str">
            <v>TOTAL BIAYA SEWA ALAT / JAM   =   ( G + P )</v>
          </cell>
          <cell r="G1176" t="str">
            <v>S</v>
          </cell>
          <cell r="H1176">
            <v>25865.010006387056</v>
          </cell>
          <cell r="I1176" t="str">
            <v>Rupiah</v>
          </cell>
        </row>
        <row r="1179">
          <cell r="A1179" t="str">
            <v>E.</v>
          </cell>
          <cell r="C1179" t="str">
            <v>LAIN - LAIN</v>
          </cell>
        </row>
        <row r="1180">
          <cell r="A1180" t="str">
            <v xml:space="preserve">       1.</v>
          </cell>
          <cell r="C1180" t="str">
            <v>Tingkat Suku Bunga</v>
          </cell>
          <cell r="G1180" t="str">
            <v>i</v>
          </cell>
          <cell r="H1180">
            <v>20</v>
          </cell>
          <cell r="I1180" t="str">
            <v>% / Tahun</v>
          </cell>
        </row>
        <row r="1181">
          <cell r="A1181" t="str">
            <v xml:space="preserve">       2.</v>
          </cell>
          <cell r="C1181" t="str">
            <v>Upah Operator / Sopir</v>
          </cell>
          <cell r="G1181" t="str">
            <v>U1</v>
          </cell>
          <cell r="H1181">
            <v>14285.714285714286</v>
          </cell>
          <cell r="I1181" t="str">
            <v>Rp./Jam</v>
          </cell>
        </row>
        <row r="1182">
          <cell r="A1182" t="str">
            <v xml:space="preserve">       3.</v>
          </cell>
          <cell r="C1182" t="str">
            <v>Upah Pembantu Operator / Pmb.Sopir</v>
          </cell>
          <cell r="G1182" t="str">
            <v>U2</v>
          </cell>
          <cell r="H1182">
            <v>7428.5714285714284</v>
          </cell>
          <cell r="I1182" t="str">
            <v>Rp./Jam</v>
          </cell>
        </row>
        <row r="1183">
          <cell r="A1183" t="str">
            <v xml:space="preserve">       4.</v>
          </cell>
          <cell r="C1183" t="str">
            <v>Bahan Bakar Bensin</v>
          </cell>
          <cell r="G1183" t="str">
            <v>Mb</v>
          </cell>
          <cell r="H1183">
            <v>4500</v>
          </cell>
          <cell r="I1183" t="str">
            <v>Liter</v>
          </cell>
        </row>
        <row r="1184">
          <cell r="A1184" t="str">
            <v xml:space="preserve">       5.</v>
          </cell>
          <cell r="C1184" t="str">
            <v>Bahan Bakar Solar</v>
          </cell>
          <cell r="G1184" t="str">
            <v>Ms</v>
          </cell>
          <cell r="H1184">
            <v>5000</v>
          </cell>
          <cell r="I1184" t="str">
            <v>Liter</v>
          </cell>
        </row>
        <row r="1185">
          <cell r="A1185" t="str">
            <v xml:space="preserve">       6.</v>
          </cell>
          <cell r="C1185" t="str">
            <v>Minyak Pelumas</v>
          </cell>
          <cell r="G1185" t="str">
            <v>Mp</v>
          </cell>
          <cell r="H1185">
            <v>30000</v>
          </cell>
          <cell r="I1185" t="str">
            <v>Liter</v>
          </cell>
        </row>
        <row r="1186">
          <cell r="A1186" t="str">
            <v xml:space="preserve">       7.</v>
          </cell>
          <cell r="C1186" t="str">
            <v>PPN diperhitungkan pada lembar Rekapitulasi</v>
          </cell>
        </row>
        <row r="1187">
          <cell r="C1187" t="str">
            <v>Biaya Pekerjaan</v>
          </cell>
        </row>
      </sheetData>
      <sheetData sheetId="7" refreshError="1">
        <row r="1">
          <cell r="A1" t="str">
            <v>INFORMASI  UMUM</v>
          </cell>
        </row>
        <row r="4">
          <cell r="A4" t="str">
            <v>No.</v>
          </cell>
          <cell r="C4" t="str">
            <v>U R A I A N</v>
          </cell>
          <cell r="F4" t="str">
            <v>I N F O R M A S I</v>
          </cell>
        </row>
        <row r="7">
          <cell r="A7" t="str">
            <v>1.</v>
          </cell>
          <cell r="C7" t="str">
            <v>Nomor Paket Kontrak</v>
          </cell>
        </row>
        <row r="9">
          <cell r="A9" t="str">
            <v>2.</v>
          </cell>
          <cell r="C9" t="str">
            <v>Nama Paket</v>
          </cell>
          <cell r="G9" t="str">
            <v>PEMELIHARAAN BERKALA JALAN  BTS SIMALUNGUN - KISARAN DI KAB ASAHAN</v>
          </cell>
        </row>
        <row r="12">
          <cell r="A12" t="str">
            <v>3.</v>
          </cell>
          <cell r="C12" t="str">
            <v>Propinsi / Kabupaten / Kotamadya</v>
          </cell>
          <cell r="G12" t="str">
            <v>PROPINSI SUMATERA UTARA - KAB. ASAHAN</v>
          </cell>
        </row>
        <row r="15">
          <cell r="A15" t="str">
            <v>4.</v>
          </cell>
          <cell r="C15" t="str">
            <v>Lokasi pekerjaan</v>
          </cell>
          <cell r="G15" t="str">
            <v>Kabupaten Asahan.</v>
          </cell>
        </row>
        <row r="17">
          <cell r="A17" t="str">
            <v>5.</v>
          </cell>
          <cell r="C17" t="str">
            <v>Kondisi jalan lama</v>
          </cell>
          <cell r="G17" t="str">
            <v xml:space="preserve"> . .</v>
          </cell>
          <cell r="H17" t="str">
            <v xml:space="preserve">Berlobang dan Permukaan Turun </v>
          </cell>
        </row>
        <row r="19">
          <cell r="A19" t="str">
            <v>6.</v>
          </cell>
          <cell r="C19" t="str">
            <v>Panjang efektif</v>
          </cell>
          <cell r="D19" t="str">
            <v>( lihat sketsa di bawah )</v>
          </cell>
          <cell r="H19">
            <v>1</v>
          </cell>
          <cell r="I19" t="str">
            <v>Kilometer  ( Leff  = a + b )</v>
          </cell>
        </row>
        <row r="21">
          <cell r="A21" t="str">
            <v>7.</v>
          </cell>
          <cell r="C21" t="str">
            <v>Lebar jalan lama</v>
          </cell>
          <cell r="D21" t="str">
            <v>( bahu + perkerasan + bahu )</v>
          </cell>
          <cell r="G21" t="str">
            <v>(</v>
          </cell>
          <cell r="H21">
            <v>0</v>
          </cell>
          <cell r="I21" t="str">
            <v>+</v>
          </cell>
          <cell r="J21">
            <v>4</v>
          </cell>
          <cell r="K21" t="str">
            <v>+</v>
          </cell>
          <cell r="L21">
            <v>0</v>
          </cell>
          <cell r="M21" t="str">
            <v>)</v>
          </cell>
          <cell r="N21" t="str">
            <v xml:space="preserve"> meter</v>
          </cell>
        </row>
        <row r="23">
          <cell r="A23" t="str">
            <v>8.</v>
          </cell>
          <cell r="C23" t="str">
            <v>Lebar Rencana</v>
          </cell>
          <cell r="D23" t="str">
            <v>( bahu + perkerasan + bahu )</v>
          </cell>
          <cell r="G23" t="str">
            <v>(</v>
          </cell>
          <cell r="H23">
            <v>0.5</v>
          </cell>
          <cell r="I23" t="str">
            <v>+</v>
          </cell>
          <cell r="J23">
            <v>4</v>
          </cell>
          <cell r="K23" t="str">
            <v>+</v>
          </cell>
          <cell r="L23">
            <v>0.5</v>
          </cell>
          <cell r="M23" t="str">
            <v>)</v>
          </cell>
          <cell r="N23" t="str">
            <v xml:space="preserve"> meter</v>
          </cell>
        </row>
        <row r="25">
          <cell r="A25" t="str">
            <v>9.</v>
          </cell>
          <cell r="C25" t="str">
            <v>Penampang jalan, jenis dan volume pekerjaan pokok</v>
          </cell>
          <cell r="H25" t="str">
            <v>Lihat lampiran.</v>
          </cell>
        </row>
        <row r="27">
          <cell r="A27" t="str">
            <v>10.</v>
          </cell>
          <cell r="C27" t="str">
            <v>Jangka waktu pelaksanaan pekerjaan</v>
          </cell>
          <cell r="H27">
            <v>120</v>
          </cell>
          <cell r="I27" t="str">
            <v xml:space="preserve"> hari kalender</v>
          </cell>
        </row>
        <row r="28">
          <cell r="G28" t="str">
            <v>Atau :</v>
          </cell>
          <cell r="H28">
            <v>4</v>
          </cell>
          <cell r="I28" t="str">
            <v xml:space="preserve"> bulan</v>
          </cell>
        </row>
        <row r="31">
          <cell r="A31" t="str">
            <v>11.</v>
          </cell>
          <cell r="C31" t="str">
            <v>Jarak rata-rata Base Camp ke lokasi pekerjaan  -------------------&gt;</v>
          </cell>
          <cell r="G31" t="str">
            <v>L =</v>
          </cell>
          <cell r="H31">
            <v>186.5</v>
          </cell>
          <cell r="I31" t="str">
            <v xml:space="preserve"> Kilometer</v>
          </cell>
        </row>
        <row r="32">
          <cell r="C32" t="str">
            <v>Jarak Quarry ke Base Camp  -------------------&gt;</v>
          </cell>
          <cell r="G32" t="str">
            <v>L =</v>
          </cell>
          <cell r="H32">
            <v>2</v>
          </cell>
          <cell r="I32" t="str">
            <v xml:space="preserve"> Kilometer</v>
          </cell>
        </row>
        <row r="34">
          <cell r="C34" t="str">
            <v>Perhitungan didasarkan pada sketsa di bawah ini :</v>
          </cell>
          <cell r="G34" t="str">
            <v>L = { (c+a/2)*a + (c+b/2)*b } / (a+b)</v>
          </cell>
        </row>
        <row r="36">
          <cell r="D36">
            <v>1</v>
          </cell>
          <cell r="E36" t="str">
            <v>Km = a</v>
          </cell>
          <cell r="F36" t="str">
            <v xml:space="preserve"> C</v>
          </cell>
          <cell r="H36">
            <v>0</v>
          </cell>
          <cell r="I36" t="str">
            <v>Km = b</v>
          </cell>
        </row>
        <row r="38">
          <cell r="C38" t="str">
            <v>A</v>
          </cell>
          <cell r="G38">
            <v>186</v>
          </cell>
          <cell r="H38" t="str">
            <v>Km = c</v>
          </cell>
          <cell r="K38" t="str">
            <v xml:space="preserve"> B</v>
          </cell>
        </row>
        <row r="41">
          <cell r="E41" t="str">
            <v>Base Camp --&gt;</v>
          </cell>
        </row>
        <row r="42">
          <cell r="G42">
            <v>2</v>
          </cell>
          <cell r="H42" t="str">
            <v>Km</v>
          </cell>
        </row>
        <row r="43">
          <cell r="E43" t="str">
            <v>Quarry --&gt;</v>
          </cell>
        </row>
        <row r="46">
          <cell r="A46" t="str">
            <v>12.</v>
          </cell>
          <cell r="C46" t="str">
            <v>Jam kerja efektif dalam 1 hari</v>
          </cell>
          <cell r="H46">
            <v>7</v>
          </cell>
          <cell r="I46" t="str">
            <v xml:space="preserve"> jam</v>
          </cell>
        </row>
        <row r="47">
          <cell r="A47" t="str">
            <v>13.</v>
          </cell>
          <cell r="C47" t="str">
            <v>Asuransi, Pajak, dsb. untuk Peralatan</v>
          </cell>
          <cell r="H47">
            <v>2E-3</v>
          </cell>
          <cell r="I47" t="str">
            <v xml:space="preserve"> x  Harga Pokok Alat</v>
          </cell>
        </row>
        <row r="48">
          <cell r="A48" t="str">
            <v>14.</v>
          </cell>
          <cell r="C48" t="str">
            <v>Tingkat Suku Bunga Investasi Alat</v>
          </cell>
          <cell r="H48">
            <v>20</v>
          </cell>
          <cell r="I48" t="str">
            <v xml:space="preserve"> %</v>
          </cell>
        </row>
        <row r="49">
          <cell r="A49" t="str">
            <v>15.</v>
          </cell>
          <cell r="C49" t="str">
            <v>Biaya Umum dan Keuntungan</v>
          </cell>
          <cell r="H49">
            <v>10</v>
          </cell>
          <cell r="I49" t="str">
            <v xml:space="preserve"> % x Biaya Langsung</v>
          </cell>
        </row>
        <row r="52">
          <cell r="A52" t="str">
            <v>16.</v>
          </cell>
          <cell r="C52" t="str">
            <v>METHODE PELAKSANAAN</v>
          </cell>
        </row>
        <row r="54">
          <cell r="A54" t="str">
            <v>a.</v>
          </cell>
          <cell r="C54" t="str">
            <v>Mobilisasi dilaksanakan sesuai ketentuan yang tercantum dalam Dokumen Tender.</v>
          </cell>
        </row>
        <row r="55">
          <cell r="C55" t="str">
            <v xml:space="preserve"> . .</v>
          </cell>
        </row>
        <row r="56">
          <cell r="A56" t="str">
            <v>b.</v>
          </cell>
          <cell r="C56" t="str">
            <v>Pekerjaan Tanah dilaksanakan untuk  . . . . . . . . . . . . . . . . . . . . . . . . . . . . . . . . . . . . . . . . . . . . . . .</v>
          </cell>
          <cell r="J56" t="str">
            <v xml:space="preserve"> . .</v>
          </cell>
        </row>
        <row r="57">
          <cell r="C57" t="str">
            <v xml:space="preserve"> . .</v>
          </cell>
        </row>
        <row r="58">
          <cell r="A58" t="str">
            <v>c.</v>
          </cell>
          <cell r="C58" t="str">
            <v>Pekerjaan Lapis Pondasi Agregat dilaksanakan untuk  . . . . . . . . . . . . . . . . . . . . . . . . . . . . . . . . . . .</v>
          </cell>
          <cell r="J58" t="str">
            <v xml:space="preserve"> . .</v>
          </cell>
        </row>
        <row r="59">
          <cell r="C59" t="str">
            <v xml:space="preserve"> . .</v>
          </cell>
        </row>
        <row r="60">
          <cell r="A60" t="str">
            <v>d.</v>
          </cell>
          <cell r="C60" t="str">
            <v>Pekerjaan Campuran Aspal Panas dilaksanakan untuk  . . . . . . . . . . . . . . . . . . . . . . . . . . . . . . . . . .</v>
          </cell>
          <cell r="J60" t="str">
            <v xml:space="preserve"> . .</v>
          </cell>
        </row>
        <row r="61">
          <cell r="C61" t="str">
            <v xml:space="preserve"> . .</v>
          </cell>
        </row>
        <row r="62">
          <cell r="A62" t="str">
            <v>e.</v>
          </cell>
          <cell r="C62" t="str">
            <v xml:space="preserve">Pekerjaan Pasangan Batu dilaksanakan untuk . . . . . . . . . . . . . . . . . . . . . . . . . . . . . . . . . . . . . . . . </v>
          </cell>
          <cell r="J62" t="str">
            <v xml:space="preserve"> . .</v>
          </cell>
        </row>
        <row r="63">
          <cell r="C63" t="str">
            <v xml:space="preserve"> . .</v>
          </cell>
        </row>
        <row r="64">
          <cell r="A64" t="str">
            <v>f.</v>
          </cell>
          <cell r="C64" t="str">
            <v xml:space="preserve"> . .</v>
          </cell>
        </row>
        <row r="65">
          <cell r="C65" t="str">
            <v xml:space="preserve"> . .</v>
          </cell>
        </row>
        <row r="66">
          <cell r="A66" t="str">
            <v>g.</v>
          </cell>
          <cell r="C66" t="str">
            <v xml:space="preserve"> . .</v>
          </cell>
        </row>
        <row r="67">
          <cell r="C67" t="str">
            <v xml:space="preserve"> . .</v>
          </cell>
        </row>
        <row r="70">
          <cell r="A70" t="str">
            <v>17.</v>
          </cell>
          <cell r="C70" t="str">
            <v>Lokasi Quarry</v>
          </cell>
          <cell r="H70" t="str">
            <v>Periksa lampiran.</v>
          </cell>
        </row>
        <row r="72">
          <cell r="A72">
            <v>18</v>
          </cell>
          <cell r="C72" t="str">
            <v xml:space="preserve"> . .</v>
          </cell>
        </row>
        <row r="74">
          <cell r="A74">
            <v>19</v>
          </cell>
          <cell r="C74" t="str">
            <v xml:space="preserve"> . .</v>
          </cell>
        </row>
        <row r="76">
          <cell r="A76">
            <v>20</v>
          </cell>
          <cell r="C76" t="str">
            <v xml:space="preserve"> . .</v>
          </cell>
        </row>
        <row r="78">
          <cell r="A78">
            <v>21</v>
          </cell>
          <cell r="C78" t="str">
            <v xml:space="preserve"> . .</v>
          </cell>
        </row>
        <row r="80">
          <cell r="A80">
            <v>22</v>
          </cell>
          <cell r="C80" t="str">
            <v xml:space="preserve"> . .</v>
          </cell>
        </row>
      </sheetData>
      <sheetData sheetId="8" refreshError="1">
        <row r="226">
          <cell r="A226" t="str">
            <v>ANALISA HARGA DASAR SATUAN BAHAN</v>
          </cell>
        </row>
        <row r="228">
          <cell r="A228" t="str">
            <v>Jenis</v>
          </cell>
          <cell r="B228" t="str">
            <v>:</v>
          </cell>
          <cell r="C228" t="str">
            <v>M02  -  Batu Padas</v>
          </cell>
        </row>
        <row r="229">
          <cell r="A229" t="str">
            <v>Lokasi</v>
          </cell>
          <cell r="B229" t="str">
            <v>:</v>
          </cell>
          <cell r="C229" t="str">
            <v>Quarry</v>
          </cell>
        </row>
        <row r="230">
          <cell r="A230" t="str">
            <v>Tujuan</v>
          </cell>
          <cell r="B230" t="str">
            <v>:</v>
          </cell>
          <cell r="C230" t="str">
            <v>Lokasi Pekerjaan</v>
          </cell>
        </row>
        <row r="233">
          <cell r="J233" t="str">
            <v>HARGA</v>
          </cell>
        </row>
        <row r="234">
          <cell r="A234" t="str">
            <v>No.</v>
          </cell>
          <cell r="B234" t="str">
            <v>URAIAN</v>
          </cell>
          <cell r="G234" t="str">
            <v>KODE</v>
          </cell>
          <cell r="H234" t="str">
            <v>KOEF.</v>
          </cell>
          <cell r="I234" t="str">
            <v>SATUAN</v>
          </cell>
          <cell r="J234" t="str">
            <v>SATUAN</v>
          </cell>
        </row>
        <row r="235">
          <cell r="J235" t="str">
            <v>(Rp.)</v>
          </cell>
        </row>
        <row r="237">
          <cell r="A237" t="str">
            <v>I.</v>
          </cell>
          <cell r="C237" t="str">
            <v>ASUMSI</v>
          </cell>
        </row>
        <row r="238">
          <cell r="A238">
            <v>1</v>
          </cell>
          <cell r="C238" t="str">
            <v>Menggunakan alat berat</v>
          </cell>
        </row>
        <row r="239">
          <cell r="A239">
            <v>2</v>
          </cell>
          <cell r="C239" t="str">
            <v>Kondisi Jalan   :  sedang / baik</v>
          </cell>
        </row>
        <row r="240">
          <cell r="A240">
            <v>3</v>
          </cell>
          <cell r="C240" t="str">
            <v>Jarak Quarry ke Lokasi Pekerjaan</v>
          </cell>
          <cell r="G240" t="str">
            <v>L</v>
          </cell>
          <cell r="H240">
            <v>15</v>
          </cell>
          <cell r="I240" t="str">
            <v>Km</v>
          </cell>
        </row>
        <row r="241">
          <cell r="A241">
            <v>4</v>
          </cell>
          <cell r="C241" t="str">
            <v>Harga satuan batu kali di Quarry</v>
          </cell>
          <cell r="G241" t="str">
            <v>RpM02</v>
          </cell>
          <cell r="H241">
            <v>1</v>
          </cell>
          <cell r="I241" t="str">
            <v>M3</v>
          </cell>
          <cell r="J241">
            <v>45000</v>
          </cell>
        </row>
        <row r="242">
          <cell r="A242">
            <v>5</v>
          </cell>
          <cell r="C242" t="str">
            <v>Harga Satuan Dasar Excavator</v>
          </cell>
          <cell r="G242" t="str">
            <v>RpE10</v>
          </cell>
          <cell r="H242">
            <v>1</v>
          </cell>
          <cell r="I242" t="str">
            <v>Jam</v>
          </cell>
          <cell r="J242">
            <v>224096.80560248179</v>
          </cell>
        </row>
        <row r="243">
          <cell r="A243">
            <v>6</v>
          </cell>
          <cell r="C243" t="str">
            <v>Harga Satuan Dasar Dump Truck</v>
          </cell>
          <cell r="G243" t="str">
            <v>RpE08</v>
          </cell>
          <cell r="H243">
            <v>1</v>
          </cell>
          <cell r="I243" t="str">
            <v>Jam</v>
          </cell>
          <cell r="J243">
            <v>130217.25582823971</v>
          </cell>
        </row>
        <row r="245">
          <cell r="A245" t="str">
            <v>II.</v>
          </cell>
          <cell r="C245" t="str">
            <v>URUTAN KERJA</v>
          </cell>
        </row>
        <row r="246">
          <cell r="A246">
            <v>1</v>
          </cell>
          <cell r="C246" t="str">
            <v>Batu kali digali dengan Excavator</v>
          </cell>
        </row>
        <row r="247">
          <cell r="A247">
            <v>2</v>
          </cell>
          <cell r="C247" t="str">
            <v>Excavator sekaligus memuat batu kali</v>
          </cell>
        </row>
        <row r="248">
          <cell r="C248" t="str">
            <v>hasil galian ke dalam Dump Truck</v>
          </cell>
        </row>
        <row r="249">
          <cell r="A249">
            <v>3</v>
          </cell>
          <cell r="C249" t="str">
            <v>Dump Truck mengangkut batu kali ke</v>
          </cell>
        </row>
        <row r="250">
          <cell r="C250" t="str">
            <v>lokasi pekerjaan</v>
          </cell>
        </row>
        <row r="252">
          <cell r="A252" t="str">
            <v>III.</v>
          </cell>
          <cell r="C252" t="str">
            <v>PERHITUNGAN</v>
          </cell>
        </row>
        <row r="254">
          <cell r="C254" t="str">
            <v>EXCAVATOR</v>
          </cell>
          <cell r="G254" t="str">
            <v>(E10)</v>
          </cell>
        </row>
        <row r="255">
          <cell r="C255" t="str">
            <v>Kapasitas Bucket</v>
          </cell>
          <cell r="G255" t="str">
            <v>V</v>
          </cell>
          <cell r="H255">
            <v>0.5</v>
          </cell>
          <cell r="I255" t="str">
            <v>M3</v>
          </cell>
        </row>
        <row r="256">
          <cell r="C256" t="str">
            <v>Faktor Bucket</v>
          </cell>
          <cell r="G256" t="str">
            <v>Fb</v>
          </cell>
          <cell r="H256">
            <v>0.9</v>
          </cell>
          <cell r="I256" t="str">
            <v>-</v>
          </cell>
        </row>
        <row r="257">
          <cell r="C257" t="str">
            <v>Faktor  Efisiensi alat</v>
          </cell>
          <cell r="G257" t="str">
            <v>Fa</v>
          </cell>
          <cell r="H257">
            <v>0.83</v>
          </cell>
          <cell r="I257" t="str">
            <v>-</v>
          </cell>
        </row>
        <row r="258">
          <cell r="C258" t="str">
            <v>Waktu siklus</v>
          </cell>
          <cell r="G258" t="str">
            <v>Ts1</v>
          </cell>
        </row>
        <row r="259">
          <cell r="C259" t="str">
            <v>- Menggali / memuat</v>
          </cell>
          <cell r="G259" t="str">
            <v>T1</v>
          </cell>
          <cell r="H259">
            <v>0.75</v>
          </cell>
          <cell r="I259" t="str">
            <v>menit</v>
          </cell>
        </row>
        <row r="260">
          <cell r="C260" t="str">
            <v>- Lain-lain</v>
          </cell>
          <cell r="G260" t="str">
            <v>T2</v>
          </cell>
          <cell r="H260">
            <v>0.5</v>
          </cell>
          <cell r="I260" t="str">
            <v>menit</v>
          </cell>
        </row>
        <row r="261">
          <cell r="G261" t="str">
            <v>Ts1</v>
          </cell>
          <cell r="H261">
            <v>1.25</v>
          </cell>
          <cell r="I261" t="str">
            <v>menit</v>
          </cell>
        </row>
        <row r="262">
          <cell r="C262" t="str">
            <v>Kap. Prod. / jam =</v>
          </cell>
        </row>
        <row r="263">
          <cell r="C263" t="str">
            <v>V  x Fb x Fa x 60</v>
          </cell>
          <cell r="G263" t="str">
            <v>Q1</v>
          </cell>
          <cell r="H263">
            <v>17.928000000000001</v>
          </cell>
          <cell r="I263" t="str">
            <v>M3 / Jam</v>
          </cell>
        </row>
        <row r="264">
          <cell r="C264" t="str">
            <v>Ts1</v>
          </cell>
        </row>
        <row r="266">
          <cell r="C266" t="str">
            <v>Biaya Excavator / M3  =  (1 : Q1) x RpE10</v>
          </cell>
          <cell r="G266" t="str">
            <v>Rp1</v>
          </cell>
          <cell r="H266">
            <v>12499.821820754227</v>
          </cell>
          <cell r="I266" t="str">
            <v>Rupiah</v>
          </cell>
        </row>
        <row r="269">
          <cell r="C269" t="str">
            <v>DUMP TRUCK</v>
          </cell>
          <cell r="G269" t="str">
            <v>(E08)</v>
          </cell>
        </row>
        <row r="270">
          <cell r="C270" t="str">
            <v>Kapasitas bak</v>
          </cell>
          <cell r="G270" t="str">
            <v>V</v>
          </cell>
          <cell r="H270">
            <v>4</v>
          </cell>
          <cell r="I270" t="str">
            <v>M3</v>
          </cell>
        </row>
        <row r="271">
          <cell r="C271" t="str">
            <v>Faktor  efisiensi alat</v>
          </cell>
          <cell r="G271" t="str">
            <v>Fa</v>
          </cell>
          <cell r="H271">
            <v>0.83</v>
          </cell>
          <cell r="I271" t="str">
            <v>-</v>
          </cell>
        </row>
        <row r="272">
          <cell r="C272" t="str">
            <v>Kecepatan rata-rata bermuatan</v>
          </cell>
          <cell r="G272" t="str">
            <v>v1</v>
          </cell>
          <cell r="H272">
            <v>45</v>
          </cell>
          <cell r="I272" t="str">
            <v>KM/Jam</v>
          </cell>
        </row>
        <row r="273">
          <cell r="C273" t="str">
            <v>Kecepatan rata-rata kosong</v>
          </cell>
          <cell r="G273" t="str">
            <v>v2</v>
          </cell>
          <cell r="H273">
            <v>60</v>
          </cell>
          <cell r="I273" t="str">
            <v>KM/Jam</v>
          </cell>
        </row>
        <row r="274">
          <cell r="C274" t="str">
            <v>Waktu  siklus</v>
          </cell>
          <cell r="G274" t="str">
            <v>Ts2</v>
          </cell>
        </row>
        <row r="275">
          <cell r="C275" t="str">
            <v>- Waktu tempuh isi  =  (L/v1) x 60</v>
          </cell>
          <cell r="G275" t="str">
            <v>T1</v>
          </cell>
          <cell r="H275">
            <v>20</v>
          </cell>
          <cell r="I275" t="str">
            <v>menit</v>
          </cell>
        </row>
        <row r="276">
          <cell r="C276" t="str">
            <v>- Waktu tempuh kosong  =  (L/v2) x 60</v>
          </cell>
          <cell r="G276" t="str">
            <v>T2</v>
          </cell>
          <cell r="H276">
            <v>25</v>
          </cell>
          <cell r="I276" t="str">
            <v>menit</v>
          </cell>
        </row>
        <row r="277">
          <cell r="C277" t="str">
            <v>- Muat   =  (V/Q1) x 60</v>
          </cell>
          <cell r="G277" t="str">
            <v>T3</v>
          </cell>
          <cell r="H277">
            <v>13.386880856760374</v>
          </cell>
          <cell r="I277" t="str">
            <v>menit</v>
          </cell>
        </row>
        <row r="278">
          <cell r="C278" t="str">
            <v>- Lain-lain</v>
          </cell>
          <cell r="G278" t="str">
            <v>T4</v>
          </cell>
          <cell r="H278">
            <v>1</v>
          </cell>
          <cell r="I278" t="str">
            <v>menit</v>
          </cell>
        </row>
        <row r="279">
          <cell r="G279" t="str">
            <v>Ts2</v>
          </cell>
          <cell r="H279">
            <v>59.386880856760371</v>
          </cell>
          <cell r="I279" t="str">
            <v>menit</v>
          </cell>
        </row>
        <row r="281">
          <cell r="C281" t="str">
            <v>Kapasitas Produksi / Jam   =</v>
          </cell>
        </row>
        <row r="282">
          <cell r="C282" t="str">
            <v>V x Fa x 60</v>
          </cell>
          <cell r="G282" t="str">
            <v>Q2</v>
          </cell>
          <cell r="H282">
            <v>3.3542761823182001</v>
          </cell>
          <cell r="I282" t="str">
            <v>M3 / Jam</v>
          </cell>
        </row>
        <row r="283">
          <cell r="C283" t="str">
            <v>Ts2</v>
          </cell>
        </row>
        <row r="285">
          <cell r="C285" t="str">
            <v>Biaya Dump Truck / M3  =  (1 : Q2) x RpE08</v>
          </cell>
          <cell r="G285" t="str">
            <v>Rp2</v>
          </cell>
          <cell r="H285">
            <v>38821.268360270871</v>
          </cell>
          <cell r="I285" t="str">
            <v>Rupiah</v>
          </cell>
        </row>
        <row r="288">
          <cell r="A288" t="str">
            <v>IV.</v>
          </cell>
          <cell r="C288" t="str">
            <v>HARGA SATUAN DASAR BAHAN</v>
          </cell>
        </row>
        <row r="289">
          <cell r="C289" t="str">
            <v>DI LOKASI PEKERJAAN</v>
          </cell>
        </row>
        <row r="291">
          <cell r="C291" t="str">
            <v>Harga Satuan Dasar Batu kali   =</v>
          </cell>
        </row>
        <row r="293">
          <cell r="C293" t="str">
            <v>(  RpM02  +  Rp1  +  Rp2  )</v>
          </cell>
          <cell r="G293" t="str">
            <v>M02</v>
          </cell>
          <cell r="H293">
            <v>96321.090181025094</v>
          </cell>
          <cell r="I293" t="str">
            <v>Rupiah</v>
          </cell>
        </row>
        <row r="295">
          <cell r="C295" t="str">
            <v>Dibulatkan   :</v>
          </cell>
          <cell r="G295" t="str">
            <v>M02</v>
          </cell>
          <cell r="H295">
            <v>96300</v>
          </cell>
          <cell r="I295" t="str">
            <v>Rupiah</v>
          </cell>
        </row>
        <row r="299">
          <cell r="H299" t="str">
            <v>Medan,17  Juni   2009</v>
          </cell>
        </row>
        <row r="300">
          <cell r="H300" t="str">
            <v>Di buat oleh</v>
          </cell>
        </row>
        <row r="301">
          <cell r="H301" t="str">
            <v>PT.DUTA FAZIRA  PERMAI</v>
          </cell>
        </row>
        <row r="306">
          <cell r="H306" t="str">
            <v>HANY HIDAYAT SUHOYO,SE</v>
          </cell>
        </row>
        <row r="307">
          <cell r="H307" t="str">
            <v>Direktur</v>
          </cell>
        </row>
        <row r="311">
          <cell r="A311" t="str">
            <v>Lampiran 9 Penawaran</v>
          </cell>
        </row>
        <row r="312">
          <cell r="A312" t="str">
            <v>ANALISA HARGA DASAR SATUAN BAHAN</v>
          </cell>
        </row>
        <row r="314">
          <cell r="A314" t="str">
            <v>Jenis</v>
          </cell>
          <cell r="B314" t="str">
            <v>:</v>
          </cell>
          <cell r="C314" t="str">
            <v>M06  -  Batu Belah</v>
          </cell>
        </row>
        <row r="315">
          <cell r="A315" t="str">
            <v>Lokasi</v>
          </cell>
          <cell r="B315" t="str">
            <v>:</v>
          </cell>
          <cell r="C315" t="str">
            <v>Quarry</v>
          </cell>
        </row>
        <row r="316">
          <cell r="A316" t="str">
            <v>Tujuan</v>
          </cell>
          <cell r="B316" t="str">
            <v>:</v>
          </cell>
          <cell r="C316" t="str">
            <v>Base Camp</v>
          </cell>
        </row>
        <row r="319">
          <cell r="J319" t="str">
            <v>HARGA</v>
          </cell>
        </row>
        <row r="320">
          <cell r="A320" t="str">
            <v>No.</v>
          </cell>
          <cell r="B320" t="str">
            <v>URAIAN</v>
          </cell>
          <cell r="G320" t="str">
            <v>KODE</v>
          </cell>
          <cell r="H320" t="str">
            <v>KOEF.</v>
          </cell>
          <cell r="I320" t="str">
            <v>SATUAN</v>
          </cell>
          <cell r="J320" t="str">
            <v>SATUAN</v>
          </cell>
        </row>
        <row r="321">
          <cell r="J321" t="str">
            <v>(Rp.)</v>
          </cell>
        </row>
        <row r="323">
          <cell r="A323" t="str">
            <v>I.</v>
          </cell>
          <cell r="C323" t="str">
            <v>ASUMSI</v>
          </cell>
        </row>
        <row r="324">
          <cell r="A324">
            <v>1</v>
          </cell>
          <cell r="C324" t="str">
            <v>Menggunakan alat berat</v>
          </cell>
        </row>
        <row r="325">
          <cell r="A325">
            <v>2</v>
          </cell>
          <cell r="C325" t="str">
            <v>Kondisi Jalan   :  sedang / baik</v>
          </cell>
        </row>
        <row r="326">
          <cell r="A326">
            <v>3</v>
          </cell>
          <cell r="C326" t="str">
            <v>Jarak Quarry ke Lokasi Pekerjaan</v>
          </cell>
          <cell r="G326" t="str">
            <v>L</v>
          </cell>
          <cell r="H326">
            <v>2</v>
          </cell>
          <cell r="I326" t="str">
            <v>Km</v>
          </cell>
        </row>
        <row r="327">
          <cell r="A327">
            <v>4</v>
          </cell>
          <cell r="C327" t="str">
            <v>Harga satuan batu kali di Quarry</v>
          </cell>
          <cell r="G327" t="str">
            <v>RpM06</v>
          </cell>
          <cell r="H327">
            <v>1</v>
          </cell>
          <cell r="I327" t="str">
            <v>M3</v>
          </cell>
          <cell r="J327">
            <v>80000</v>
          </cell>
        </row>
        <row r="328">
          <cell r="A328">
            <v>5</v>
          </cell>
          <cell r="C328" t="str">
            <v>Harga Satuan Dasar Excavator</v>
          </cell>
          <cell r="G328" t="str">
            <v>RpE10</v>
          </cell>
          <cell r="H328">
            <v>1</v>
          </cell>
          <cell r="I328" t="str">
            <v>Jam</v>
          </cell>
          <cell r="J328">
            <v>224096.80560248179</v>
          </cell>
        </row>
        <row r="329">
          <cell r="A329">
            <v>6</v>
          </cell>
          <cell r="C329" t="str">
            <v>Harga Satuan Dasar Dump Truck</v>
          </cell>
          <cell r="G329" t="str">
            <v>RpE08</v>
          </cell>
          <cell r="H329">
            <v>1</v>
          </cell>
          <cell r="I329" t="str">
            <v>Jam</v>
          </cell>
          <cell r="J329">
            <v>130217.25582823971</v>
          </cell>
        </row>
        <row r="330">
          <cell r="A330">
            <v>7</v>
          </cell>
          <cell r="C330" t="str">
            <v>Harga Satuan Dasar Wheel Loader</v>
          </cell>
          <cell r="G330" t="str">
            <v>RpE15</v>
          </cell>
          <cell r="H330">
            <v>1</v>
          </cell>
          <cell r="I330" t="str">
            <v>Jam</v>
          </cell>
          <cell r="J330">
            <v>268931.36859968671</v>
          </cell>
        </row>
        <row r="331">
          <cell r="A331">
            <v>8</v>
          </cell>
          <cell r="C331" t="str">
            <v>Harga Satuan Upah Pekerja</v>
          </cell>
          <cell r="G331" t="str">
            <v>RpL01</v>
          </cell>
          <cell r="H331">
            <v>1</v>
          </cell>
          <cell r="I331" t="str">
            <v>Jam</v>
          </cell>
          <cell r="J331">
            <v>5714.2857142857147</v>
          </cell>
        </row>
        <row r="332">
          <cell r="A332" t="str">
            <v>II.</v>
          </cell>
          <cell r="C332" t="str">
            <v>URUTAN KERJA</v>
          </cell>
        </row>
        <row r="333">
          <cell r="A333">
            <v>1</v>
          </cell>
          <cell r="C333" t="str">
            <v>Batu kali digali dengan Excavator</v>
          </cell>
        </row>
        <row r="334">
          <cell r="A334">
            <v>2</v>
          </cell>
          <cell r="C334" t="str">
            <v>Batu kali dibelah oleh Pekerja</v>
          </cell>
        </row>
        <row r="335">
          <cell r="A335">
            <v>3</v>
          </cell>
          <cell r="C335" t="str">
            <v>Dengan Wheel Loader batu belah dimuat</v>
          </cell>
        </row>
        <row r="336">
          <cell r="C336" t="str">
            <v>ke Dump Truck yang mengangkut batu</v>
          </cell>
        </row>
        <row r="337">
          <cell r="C337" t="str">
            <v>belah ke lokasi pekerjaan</v>
          </cell>
        </row>
        <row r="338">
          <cell r="A338" t="str">
            <v>III.</v>
          </cell>
          <cell r="C338" t="str">
            <v>PERHITUNGAN</v>
          </cell>
        </row>
        <row r="340">
          <cell r="A340" t="str">
            <v xml:space="preserve">3.a  </v>
          </cell>
          <cell r="C340" t="str">
            <v>EXCAVATOR</v>
          </cell>
          <cell r="G340" t="str">
            <v>(E10)</v>
          </cell>
        </row>
        <row r="341">
          <cell r="C341" t="str">
            <v>Kapasitas Bucket</v>
          </cell>
          <cell r="G341" t="str">
            <v>V</v>
          </cell>
          <cell r="H341">
            <v>0.5</v>
          </cell>
          <cell r="I341" t="str">
            <v>M3</v>
          </cell>
        </row>
        <row r="342">
          <cell r="C342" t="str">
            <v>Faktor Bucket</v>
          </cell>
          <cell r="G342" t="str">
            <v>Fb</v>
          </cell>
          <cell r="H342">
            <v>0.9</v>
          </cell>
          <cell r="I342" t="str">
            <v>-</v>
          </cell>
        </row>
        <row r="343">
          <cell r="C343" t="str">
            <v>Faktor  Efisiensi alat</v>
          </cell>
          <cell r="G343" t="str">
            <v>Fa</v>
          </cell>
          <cell r="H343">
            <v>0.83</v>
          </cell>
          <cell r="I343" t="str">
            <v>-</v>
          </cell>
        </row>
        <row r="344">
          <cell r="C344" t="str">
            <v>Waktu siklus</v>
          </cell>
          <cell r="G344" t="str">
            <v>Ts1</v>
          </cell>
        </row>
        <row r="345">
          <cell r="C345" t="str">
            <v>- Menggali / memuat</v>
          </cell>
          <cell r="G345" t="str">
            <v>T1</v>
          </cell>
          <cell r="H345">
            <v>0.75</v>
          </cell>
          <cell r="I345" t="str">
            <v>menit</v>
          </cell>
        </row>
        <row r="346">
          <cell r="C346" t="str">
            <v>- Lain-lain</v>
          </cell>
          <cell r="G346" t="str">
            <v>T2</v>
          </cell>
          <cell r="H346">
            <v>0.5</v>
          </cell>
          <cell r="I346" t="str">
            <v>menit</v>
          </cell>
        </row>
        <row r="347">
          <cell r="G347" t="str">
            <v>Ts1</v>
          </cell>
          <cell r="H347">
            <v>1.25</v>
          </cell>
          <cell r="I347" t="str">
            <v>menit</v>
          </cell>
        </row>
        <row r="348">
          <cell r="C348" t="str">
            <v>Kap. Prod. / jam =</v>
          </cell>
        </row>
        <row r="349">
          <cell r="C349" t="str">
            <v>V  x Fb x Fa x 60</v>
          </cell>
          <cell r="G349" t="str">
            <v>Q1</v>
          </cell>
          <cell r="H349">
            <v>17.928000000000001</v>
          </cell>
          <cell r="I349" t="str">
            <v>M3 / Jam</v>
          </cell>
        </row>
        <row r="350">
          <cell r="C350" t="str">
            <v>Ts1</v>
          </cell>
        </row>
        <row r="352">
          <cell r="C352" t="str">
            <v>Biaya Excavator / M3  =  (1 : Q1) x RpE10</v>
          </cell>
          <cell r="G352" t="str">
            <v>Rp1</v>
          </cell>
          <cell r="H352">
            <v>12499.821820754227</v>
          </cell>
          <cell r="I352" t="str">
            <v>Rupiah</v>
          </cell>
        </row>
        <row r="354">
          <cell r="A354" t="str">
            <v xml:space="preserve">3.b  </v>
          </cell>
          <cell r="C354" t="str">
            <v>WHEEL  LOADER</v>
          </cell>
          <cell r="G354" t="str">
            <v>(E15)</v>
          </cell>
        </row>
        <row r="355">
          <cell r="C355" t="str">
            <v>Kapasitas  Bucket</v>
          </cell>
          <cell r="G355" t="str">
            <v>V</v>
          </cell>
          <cell r="H355">
            <v>1.5</v>
          </cell>
          <cell r="I355" t="str">
            <v>M3</v>
          </cell>
        </row>
        <row r="356">
          <cell r="C356" t="str">
            <v>Faktor Bucket</v>
          </cell>
          <cell r="G356" t="str">
            <v>Fb</v>
          </cell>
          <cell r="H356">
            <v>0.75</v>
          </cell>
          <cell r="I356" t="str">
            <v>-</v>
          </cell>
        </row>
        <row r="357">
          <cell r="C357" t="str">
            <v>Faktor Efisiensi Alat</v>
          </cell>
          <cell r="G357" t="str">
            <v>Fa</v>
          </cell>
          <cell r="H357">
            <v>0.83</v>
          </cell>
          <cell r="I357" t="str">
            <v>-</v>
          </cell>
        </row>
        <row r="358">
          <cell r="C358" t="str">
            <v>Waktu sklus</v>
          </cell>
          <cell r="G358" t="str">
            <v>Ts1</v>
          </cell>
        </row>
        <row r="359">
          <cell r="C359" t="str">
            <v>- Muat</v>
          </cell>
          <cell r="G359" t="str">
            <v>T1</v>
          </cell>
          <cell r="H359">
            <v>0.75</v>
          </cell>
          <cell r="I359" t="str">
            <v>menit</v>
          </cell>
        </row>
        <row r="360">
          <cell r="C360" t="str">
            <v>- Lain-lain</v>
          </cell>
          <cell r="G360" t="str">
            <v>T2</v>
          </cell>
          <cell r="H360">
            <v>0.5</v>
          </cell>
          <cell r="I360" t="str">
            <v>menit</v>
          </cell>
        </row>
        <row r="361">
          <cell r="G361" t="str">
            <v>Ts1</v>
          </cell>
          <cell r="H361">
            <v>1.25</v>
          </cell>
          <cell r="I361" t="str">
            <v>menit</v>
          </cell>
        </row>
        <row r="362">
          <cell r="C362" t="str">
            <v>Kapasitas Produksi / Jam =</v>
          </cell>
        </row>
        <row r="363">
          <cell r="C363" t="str">
            <v>V  x  Fb x Fa x 60</v>
          </cell>
          <cell r="G363" t="str">
            <v>Q2</v>
          </cell>
          <cell r="H363">
            <v>44.82</v>
          </cell>
          <cell r="I363" t="str">
            <v>M3 / Jam</v>
          </cell>
        </row>
        <row r="364">
          <cell r="C364" t="str">
            <v>Ts1</v>
          </cell>
        </row>
        <row r="365">
          <cell r="C365" t="str">
            <v>Biaya Excavator / M3  =  (1 : Q2) x RpE15</v>
          </cell>
          <cell r="G365" t="str">
            <v>Rp2</v>
          </cell>
          <cell r="H365">
            <v>6000.2536501491904</v>
          </cell>
          <cell r="I365" t="str">
            <v>Rupiah</v>
          </cell>
        </row>
        <row r="366">
          <cell r="A366" t="str">
            <v xml:space="preserve">3.c  </v>
          </cell>
          <cell r="C366" t="str">
            <v>DUMP TRUCK</v>
          </cell>
          <cell r="G366" t="str">
            <v>(E08)</v>
          </cell>
        </row>
        <row r="367">
          <cell r="C367" t="str">
            <v>Kapasitas bak</v>
          </cell>
          <cell r="G367" t="str">
            <v>V</v>
          </cell>
          <cell r="H367">
            <v>4</v>
          </cell>
          <cell r="I367" t="str">
            <v>M3</v>
          </cell>
        </row>
        <row r="368">
          <cell r="C368" t="str">
            <v>Faktor  efisiensi alat</v>
          </cell>
          <cell r="G368" t="str">
            <v>Fa</v>
          </cell>
          <cell r="H368">
            <v>0.83</v>
          </cell>
          <cell r="I368" t="str">
            <v>-</v>
          </cell>
        </row>
        <row r="369">
          <cell r="C369" t="str">
            <v>Kecepatan rata-rata bermuatan</v>
          </cell>
          <cell r="G369" t="str">
            <v>v1</v>
          </cell>
          <cell r="H369">
            <v>45</v>
          </cell>
          <cell r="I369" t="str">
            <v>KM/Jam</v>
          </cell>
        </row>
        <row r="370">
          <cell r="C370" t="str">
            <v>Kecepatan rata-rata kosong</v>
          </cell>
          <cell r="G370" t="str">
            <v>v2</v>
          </cell>
          <cell r="H370">
            <v>60</v>
          </cell>
          <cell r="I370" t="str">
            <v>KM/Jam</v>
          </cell>
        </row>
        <row r="371">
          <cell r="C371" t="str">
            <v>Waktu  siklus</v>
          </cell>
          <cell r="G371" t="str">
            <v>Ts2</v>
          </cell>
        </row>
        <row r="372">
          <cell r="C372" t="str">
            <v>- Waktu tempuh isi  =  (L/v1) x 60</v>
          </cell>
          <cell r="G372" t="str">
            <v>T1</v>
          </cell>
          <cell r="H372">
            <v>2.666666666666667</v>
          </cell>
          <cell r="I372" t="str">
            <v>menit</v>
          </cell>
        </row>
        <row r="373">
          <cell r="C373" t="str">
            <v>- Waktu tempuh kosong  =  (L/v2) x 60</v>
          </cell>
          <cell r="G373" t="str">
            <v>T2</v>
          </cell>
          <cell r="H373">
            <v>2</v>
          </cell>
          <cell r="I373" t="str">
            <v>menit</v>
          </cell>
        </row>
        <row r="374">
          <cell r="C374" t="str">
            <v>- Muat   =  (V/Q2) x 60</v>
          </cell>
          <cell r="G374" t="str">
            <v>T3</v>
          </cell>
          <cell r="H374">
            <v>5.3547523427041499</v>
          </cell>
          <cell r="I374" t="str">
            <v>menit</v>
          </cell>
        </row>
        <row r="375">
          <cell r="C375" t="str">
            <v>- Lain-lain</v>
          </cell>
          <cell r="G375" t="str">
            <v>T4</v>
          </cell>
          <cell r="H375">
            <v>1</v>
          </cell>
          <cell r="I375" t="str">
            <v>menit</v>
          </cell>
        </row>
        <row r="376">
          <cell r="G376" t="str">
            <v>Ts2</v>
          </cell>
          <cell r="H376">
            <v>11.021419009370817</v>
          </cell>
          <cell r="I376" t="str">
            <v>menit</v>
          </cell>
        </row>
        <row r="378">
          <cell r="C378" t="str">
            <v>Kapasitas Produksi / Jam   =</v>
          </cell>
        </row>
        <row r="379">
          <cell r="C379" t="str">
            <v>V x Fa x 60</v>
          </cell>
          <cell r="G379" t="str">
            <v>Q3</v>
          </cell>
          <cell r="H379">
            <v>18.07389772865298</v>
          </cell>
          <cell r="I379" t="str">
            <v>M3 / Jam</v>
          </cell>
        </row>
        <row r="380">
          <cell r="C380" t="str">
            <v>Ts2</v>
          </cell>
        </row>
        <row r="382">
          <cell r="C382" t="str">
            <v>Biaya Dump Truck / M3  =  (1 : Q3) x RpE08</v>
          </cell>
          <cell r="G382" t="str">
            <v>Rp3</v>
          </cell>
          <cell r="H382">
            <v>7204.7135478587552</v>
          </cell>
          <cell r="I382" t="str">
            <v>Rupiah</v>
          </cell>
        </row>
        <row r="384">
          <cell r="A384" t="str">
            <v xml:space="preserve">3.d  </v>
          </cell>
          <cell r="C384" t="str">
            <v>PEKERJA</v>
          </cell>
        </row>
        <row r="386">
          <cell r="C386" t="str">
            <v>Produksi menentukan : Excavator</v>
          </cell>
          <cell r="G386" t="str">
            <v>Q1</v>
          </cell>
          <cell r="H386">
            <v>17.928000000000001</v>
          </cell>
          <cell r="I386" t="str">
            <v>M3 / Jam</v>
          </cell>
        </row>
        <row r="387">
          <cell r="C387" t="str">
            <v>Hasil galian batu / hari  =  Q1 x 7 Jam</v>
          </cell>
          <cell r="G387" t="str">
            <v>Qt</v>
          </cell>
          <cell r="H387">
            <v>125.49600000000001</v>
          </cell>
          <cell r="I387" t="str">
            <v>M3 / 7 jam</v>
          </cell>
        </row>
        <row r="388">
          <cell r="C388" t="str">
            <v>Kebutuhan Pekerja</v>
          </cell>
          <cell r="G388" t="str">
            <v>P</v>
          </cell>
          <cell r="H388">
            <v>15</v>
          </cell>
          <cell r="I388" t="str">
            <v>Orang</v>
          </cell>
        </row>
        <row r="390">
          <cell r="C390" t="str">
            <v xml:space="preserve">Biaya Pekerja / M3  = </v>
          </cell>
        </row>
        <row r="391">
          <cell r="C391" t="str">
            <v>{ (7 Jam x P) : Qt } x RpL01</v>
          </cell>
          <cell r="G391" t="str">
            <v>Rp4</v>
          </cell>
          <cell r="H391">
            <v>4781.0288774144201</v>
          </cell>
          <cell r="I391" t="str">
            <v>Rupiah</v>
          </cell>
        </row>
        <row r="394">
          <cell r="A394" t="str">
            <v>IV.</v>
          </cell>
          <cell r="C394" t="str">
            <v>HARGA SATUAN DASAR BAHAN</v>
          </cell>
        </row>
        <row r="395">
          <cell r="C395" t="str">
            <v>DI LOKASI PEKERJAAN</v>
          </cell>
        </row>
        <row r="397">
          <cell r="C397" t="str">
            <v>Harga Satuan Dasar Batu belah   =</v>
          </cell>
        </row>
        <row r="399">
          <cell r="C399" t="str">
            <v>( RpM06 + Rp1 + Rp2 + Rp3 + Rp4 )</v>
          </cell>
          <cell r="G399" t="str">
            <v>M06</v>
          </cell>
          <cell r="H399">
            <v>110485.81789617658</v>
          </cell>
          <cell r="I399" t="str">
            <v>Rupiah</v>
          </cell>
        </row>
        <row r="401">
          <cell r="C401" t="str">
            <v>Dibulatkan   :</v>
          </cell>
          <cell r="G401" t="str">
            <v>M06</v>
          </cell>
          <cell r="H401">
            <v>110500</v>
          </cell>
          <cell r="I401" t="str">
            <v>Rupiah</v>
          </cell>
        </row>
        <row r="403">
          <cell r="H403" t="str">
            <v>Medan,17  Juni   2009</v>
          </cell>
        </row>
        <row r="404">
          <cell r="H404" t="str">
            <v>Di buat oleh</v>
          </cell>
        </row>
        <row r="405">
          <cell r="H405" t="str">
            <v>PT.DUTA FAZIRA  PERMAI</v>
          </cell>
        </row>
        <row r="408">
          <cell r="H408" t="str">
            <v>HANY HIDAYAT SUHOYO,SE</v>
          </cell>
        </row>
        <row r="409">
          <cell r="H409" t="str">
            <v>Direktur</v>
          </cell>
        </row>
        <row r="411">
          <cell r="A411" t="str">
            <v>Lampiran 9 Penawaran</v>
          </cell>
        </row>
      </sheetData>
      <sheetData sheetId="9" refreshError="1"/>
      <sheetData sheetId="10" refreshError="1"/>
      <sheetData sheetId="11" refreshError="1">
        <row r="152">
          <cell r="A152" t="str">
            <v>No.</v>
          </cell>
          <cell r="C152" t="str">
            <v>U R A I A N</v>
          </cell>
          <cell r="G152" t="str">
            <v>KODE</v>
          </cell>
          <cell r="H152" t="str">
            <v>KOEF.</v>
          </cell>
          <cell r="I152" t="str">
            <v>SATUAN</v>
          </cell>
          <cell r="J152" t="str">
            <v>KETERANGAN</v>
          </cell>
          <cell r="R152" t="str">
            <v>Perkiraan</v>
          </cell>
          <cell r="S152" t="str">
            <v>Harga</v>
          </cell>
          <cell r="T152" t="str">
            <v>Jumlah</v>
          </cell>
        </row>
        <row r="153">
          <cell r="M153" t="str">
            <v>No</v>
          </cell>
          <cell r="O153" t="str">
            <v>Komponen</v>
          </cell>
          <cell r="Q153" t="str">
            <v>Satuan</v>
          </cell>
          <cell r="R153" t="str">
            <v>Kuantitas</v>
          </cell>
          <cell r="S153" t="str">
            <v>Satuan</v>
          </cell>
          <cell r="T153" t="str">
            <v>Harga</v>
          </cell>
        </row>
        <row r="154">
          <cell r="S154" t="str">
            <v>(Rp.)</v>
          </cell>
          <cell r="T154" t="str">
            <v>(Rp.)</v>
          </cell>
        </row>
        <row r="155">
          <cell r="A155" t="str">
            <v>I.</v>
          </cell>
          <cell r="C155" t="str">
            <v>ASUMSI</v>
          </cell>
        </row>
        <row r="156">
          <cell r="A156">
            <v>1</v>
          </cell>
          <cell r="C156" t="str">
            <v>Pekerjaan dilakukan secara mekanis</v>
          </cell>
        </row>
        <row r="157">
          <cell r="A157">
            <v>2</v>
          </cell>
          <cell r="C157" t="str">
            <v>Lokasi pekerjaan : sepanjang jalan</v>
          </cell>
          <cell r="M157" t="str">
            <v>A.</v>
          </cell>
          <cell r="O157" t="str">
            <v>TENAGA</v>
          </cell>
        </row>
        <row r="158">
          <cell r="A158">
            <v>3</v>
          </cell>
          <cell r="C158" t="str">
            <v>Kondisi Jalan   :  sedang / baik</v>
          </cell>
        </row>
        <row r="159">
          <cell r="A159">
            <v>4</v>
          </cell>
          <cell r="C159" t="str">
            <v>Jam kerja efektif per-hari</v>
          </cell>
          <cell r="G159" t="str">
            <v>Tk</v>
          </cell>
          <cell r="H159">
            <v>7</v>
          </cell>
          <cell r="I159" t="str">
            <v>Jam</v>
          </cell>
          <cell r="M159" t="str">
            <v>1.</v>
          </cell>
          <cell r="O159" t="str">
            <v>Pekerja</v>
          </cell>
          <cell r="P159" t="str">
            <v>(L01)</v>
          </cell>
          <cell r="Q159" t="str">
            <v>Jam</v>
          </cell>
          <cell r="R159">
            <v>7.1396697902721989E-2</v>
          </cell>
          <cell r="S159">
            <v>5714.2857142857147</v>
          </cell>
          <cell r="V159">
            <v>407.98113087269712</v>
          </cell>
        </row>
        <row r="160">
          <cell r="A160">
            <v>5</v>
          </cell>
          <cell r="C160" t="str">
            <v>Faktor pengembangan bahan</v>
          </cell>
          <cell r="G160" t="str">
            <v>Fk</v>
          </cell>
          <cell r="H160">
            <v>1.2</v>
          </cell>
          <cell r="I160" t="str">
            <v>-</v>
          </cell>
          <cell r="M160" t="str">
            <v>2.</v>
          </cell>
          <cell r="O160" t="str">
            <v>Mandor</v>
          </cell>
          <cell r="P160" t="str">
            <v>(L02)</v>
          </cell>
          <cell r="Q160" t="str">
            <v>Jam</v>
          </cell>
          <cell r="R160">
            <v>1.7849174475680497E-2</v>
          </cell>
          <cell r="S160">
            <v>6785.7142857142853</v>
          </cell>
          <cell r="V160">
            <v>121.11939822783194</v>
          </cell>
        </row>
        <row r="161">
          <cell r="A161">
            <v>6</v>
          </cell>
          <cell r="C161" t="str">
            <v>Tebal hamparan padat</v>
          </cell>
          <cell r="G161" t="str">
            <v>t</v>
          </cell>
          <cell r="H161">
            <v>0.2</v>
          </cell>
          <cell r="I161" t="str">
            <v>M</v>
          </cell>
        </row>
        <row r="163">
          <cell r="A163" t="str">
            <v>II.</v>
          </cell>
          <cell r="C163" t="str">
            <v>URUTAN KERJA</v>
          </cell>
          <cell r="R163" t="str">
            <v xml:space="preserve">JUMLAH HARGA TENAGA   </v>
          </cell>
          <cell r="V163">
            <v>529.100529100529</v>
          </cell>
        </row>
        <row r="164">
          <cell r="A164">
            <v>1</v>
          </cell>
          <cell r="C164" t="str">
            <v>Whell Loader memuat ke dalam Dump Truck</v>
          </cell>
        </row>
        <row r="165">
          <cell r="A165">
            <v>2</v>
          </cell>
          <cell r="C165" t="str">
            <v>Dump Truck mengangkut ke lapangan dengan jarak</v>
          </cell>
          <cell r="M165" t="str">
            <v>B.</v>
          </cell>
          <cell r="O165" t="str">
            <v>BAHAN</v>
          </cell>
        </row>
        <row r="166">
          <cell r="C166" t="str">
            <v>quari ke lapangan</v>
          </cell>
          <cell r="G166" t="str">
            <v>L</v>
          </cell>
          <cell r="H166">
            <v>10</v>
          </cell>
          <cell r="I166" t="str">
            <v>Km</v>
          </cell>
        </row>
        <row r="167">
          <cell r="A167">
            <v>3</v>
          </cell>
          <cell r="C167" t="str">
            <v>Material dihampar dengan menggunakan Motor Grader</v>
          </cell>
          <cell r="M167" t="str">
            <v>1.</v>
          </cell>
          <cell r="O167" t="str">
            <v>Material timbunan</v>
          </cell>
          <cell r="P167" t="str">
            <v>(M08)</v>
          </cell>
          <cell r="Q167" t="str">
            <v>M3</v>
          </cell>
          <cell r="R167">
            <v>1.2</v>
          </cell>
          <cell r="S167">
            <v>35000</v>
          </cell>
          <cell r="V167">
            <v>42000</v>
          </cell>
        </row>
        <row r="168">
          <cell r="A168">
            <v>4</v>
          </cell>
          <cell r="C168" t="str">
            <v>Hamparan material disiram air dengan Watertank Truck</v>
          </cell>
        </row>
        <row r="169">
          <cell r="C169" t="str">
            <v>(sebelum pelaksanaan pemadatan) dan dipadatkan</v>
          </cell>
        </row>
        <row r="170">
          <cell r="C170" t="str">
            <v>dengan menggunakan Vibro Roller</v>
          </cell>
        </row>
        <row r="171">
          <cell r="A171">
            <v>5</v>
          </cell>
          <cell r="C171" t="str">
            <v>Selama pemadatan sekelompok pekerja  akan</v>
          </cell>
        </row>
        <row r="172">
          <cell r="C172" t="str">
            <v>merapikan tepi hamparan dan level permukaan</v>
          </cell>
        </row>
        <row r="173">
          <cell r="C173" t="str">
            <v>dengan menggunakan alat bantu</v>
          </cell>
        </row>
        <row r="174">
          <cell r="R174" t="str">
            <v xml:space="preserve">JUMLAH HARGA BAHAN   </v>
          </cell>
          <cell r="V174">
            <v>42000</v>
          </cell>
        </row>
        <row r="175">
          <cell r="A175" t="str">
            <v>III.</v>
          </cell>
          <cell r="C175" t="str">
            <v>PEMAKAIAN BAHAN, ALAT DAN TENAGA</v>
          </cell>
        </row>
        <row r="176">
          <cell r="A176" t="str">
            <v xml:space="preserve">   1.</v>
          </cell>
          <cell r="C176" t="str">
            <v>BAHAN</v>
          </cell>
          <cell r="M176" t="str">
            <v>C.</v>
          </cell>
          <cell r="O176" t="str">
            <v>PERALATAN</v>
          </cell>
        </row>
        <row r="177">
          <cell r="A177" t="str">
            <v>1.a.</v>
          </cell>
          <cell r="C177" t="str">
            <v>Material timbunan</v>
          </cell>
          <cell r="D177" t="str">
            <v xml:space="preserve"> =  1 x  Fk</v>
          </cell>
          <cell r="G177" t="str">
            <v>(M08)</v>
          </cell>
          <cell r="H177">
            <v>1.2</v>
          </cell>
          <cell r="I177" t="str">
            <v>M3</v>
          </cell>
          <cell r="J177" t="str">
            <v xml:space="preserve"> Borrow Pit</v>
          </cell>
          <cell r="O177" t="str">
            <v>Whell  Loader</v>
          </cell>
          <cell r="P177" t="str">
            <v>(E15)</v>
          </cell>
          <cell r="Q177" t="str">
            <v>Jam</v>
          </cell>
          <cell r="R177">
            <v>1.7849174475680497E-2</v>
          </cell>
          <cell r="S177">
            <v>268931.36859968671</v>
          </cell>
        </row>
        <row r="178">
          <cell r="M178">
            <v>1</v>
          </cell>
          <cell r="O178" t="str">
            <v>Dump Truck</v>
          </cell>
          <cell r="P178" t="str">
            <v>(E08)</v>
          </cell>
          <cell r="Q178" t="str">
            <v>Jam</v>
          </cell>
          <cell r="R178">
            <v>0.16867469879518074</v>
          </cell>
          <cell r="S178">
            <v>130217.25582823971</v>
          </cell>
          <cell r="V178">
            <v>21964.356404763326</v>
          </cell>
        </row>
        <row r="179">
          <cell r="A179" t="str">
            <v xml:space="preserve">   2.</v>
          </cell>
          <cell r="C179" t="str">
            <v>ALAT</v>
          </cell>
          <cell r="M179">
            <v>2</v>
          </cell>
          <cell r="O179" t="str">
            <v>PEDESTRIAN ROLLER</v>
          </cell>
          <cell r="P179" t="str">
            <v>(E24)</v>
          </cell>
          <cell r="Q179" t="str">
            <v>Jam</v>
          </cell>
          <cell r="R179">
            <v>1.506024096385542E-2</v>
          </cell>
          <cell r="S179">
            <v>62742.19927613371</v>
          </cell>
          <cell r="V179">
            <v>944.91263970080877</v>
          </cell>
        </row>
        <row r="180">
          <cell r="A180" t="str">
            <v>2.a.</v>
          </cell>
          <cell r="C180" t="str">
            <v>WHELL  LOADER</v>
          </cell>
          <cell r="G180" t="str">
            <v>(E15)</v>
          </cell>
          <cell r="M180">
            <v>3</v>
          </cell>
          <cell r="O180" t="str">
            <v>Alat  Bantu</v>
          </cell>
          <cell r="Q180" t="str">
            <v>Ls</v>
          </cell>
          <cell r="R180">
            <v>1</v>
          </cell>
          <cell r="S180">
            <v>500</v>
          </cell>
          <cell r="V180">
            <v>500</v>
          </cell>
        </row>
        <row r="181">
          <cell r="C181" t="str">
            <v>Kapasitas  Bucket</v>
          </cell>
          <cell r="G181" t="str">
            <v>V</v>
          </cell>
          <cell r="H181">
            <v>1.5</v>
          </cell>
          <cell r="I181" t="str">
            <v>M3</v>
          </cell>
        </row>
        <row r="182">
          <cell r="C182" t="str">
            <v>Faktor Bucket</v>
          </cell>
          <cell r="G182" t="str">
            <v>Fb</v>
          </cell>
          <cell r="H182">
            <v>0.9</v>
          </cell>
          <cell r="I182" t="str">
            <v>-</v>
          </cell>
        </row>
        <row r="183">
          <cell r="C183" t="str">
            <v>Faktor Efisiensi Alat</v>
          </cell>
          <cell r="G183" t="str">
            <v>Fa</v>
          </cell>
          <cell r="H183">
            <v>0.83</v>
          </cell>
          <cell r="I183" t="str">
            <v>-</v>
          </cell>
        </row>
        <row r="184">
          <cell r="C184" t="str">
            <v>Waktu sklus</v>
          </cell>
          <cell r="G184" t="str">
            <v>Ts1</v>
          </cell>
          <cell r="I184" t="str">
            <v>menit</v>
          </cell>
        </row>
        <row r="185">
          <cell r="C185" t="str">
            <v>- Muat</v>
          </cell>
          <cell r="G185" t="str">
            <v>T1</v>
          </cell>
          <cell r="H185">
            <v>0.5</v>
          </cell>
          <cell r="I185" t="str">
            <v>menit</v>
          </cell>
          <cell r="R185" t="str">
            <v xml:space="preserve">JUMLAH HARGA PERALATAN   </v>
          </cell>
          <cell r="V185">
            <v>23409.269044464134</v>
          </cell>
        </row>
        <row r="186">
          <cell r="C186" t="str">
            <v>- Lain-lain</v>
          </cell>
          <cell r="G186" t="str">
            <v>T2</v>
          </cell>
          <cell r="H186">
            <v>0.5</v>
          </cell>
          <cell r="I186" t="str">
            <v>menit</v>
          </cell>
        </row>
        <row r="187">
          <cell r="G187" t="str">
            <v>Ts1</v>
          </cell>
          <cell r="H187">
            <v>1</v>
          </cell>
          <cell r="I187" t="str">
            <v>menit</v>
          </cell>
          <cell r="M187" t="str">
            <v>D.</v>
          </cell>
          <cell r="O187" t="str">
            <v>JUMLAH HARGA TENAGA, BAHAN DAN PERALATAN  ( A + B + C )</v>
          </cell>
          <cell r="V187">
            <v>65938.369573564662</v>
          </cell>
        </row>
        <row r="188">
          <cell r="M188" t="str">
            <v>E.</v>
          </cell>
          <cell r="O188" t="str">
            <v>OVERHEAD &amp; PROFIT</v>
          </cell>
          <cell r="Q188">
            <v>10</v>
          </cell>
          <cell r="R188" t="str">
            <v>%  x  D</v>
          </cell>
          <cell r="V188">
            <v>6593.8369573564669</v>
          </cell>
        </row>
        <row r="189">
          <cell r="C189" t="str">
            <v>Kapasitas Produksi / Jam =</v>
          </cell>
          <cell r="E189" t="str">
            <v>V  x  Fb x Fa x 60</v>
          </cell>
          <cell r="G189" t="str">
            <v>Q1</v>
          </cell>
          <cell r="H189">
            <v>56.025000000000006</v>
          </cell>
          <cell r="I189" t="str">
            <v>M3</v>
          </cell>
          <cell r="M189" t="str">
            <v>F.</v>
          </cell>
          <cell r="O189" t="str">
            <v>HARGA SATUAN PEKERJAAN  ( D + E )</v>
          </cell>
          <cell r="V189">
            <v>72532.206530921132</v>
          </cell>
        </row>
        <row r="190">
          <cell r="E190" t="str">
            <v xml:space="preserve">      Fk x Ts1</v>
          </cell>
          <cell r="M190" t="str">
            <v>G.</v>
          </cell>
          <cell r="O190" t="str">
            <v>PPN 10 %</v>
          </cell>
          <cell r="V190">
            <v>7253.2206530921139</v>
          </cell>
        </row>
        <row r="191">
          <cell r="M191" t="str">
            <v>H.</v>
          </cell>
          <cell r="O191" t="str">
            <v>JUMLAH SETELAH PPN</v>
          </cell>
          <cell r="V191">
            <v>79785.427184013242</v>
          </cell>
        </row>
        <row r="192">
          <cell r="C192" t="str">
            <v>Koefisienalat / M3</v>
          </cell>
          <cell r="D192" t="str">
            <v xml:space="preserve"> =   1 : Q1</v>
          </cell>
          <cell r="G192" t="str">
            <v>(E15)</v>
          </cell>
          <cell r="H192">
            <v>1.7849174475680497E-2</v>
          </cell>
          <cell r="I192" t="str">
            <v>Jam</v>
          </cell>
          <cell r="M192" t="str">
            <v>I.</v>
          </cell>
          <cell r="O192" t="str">
            <v>Pembulatan</v>
          </cell>
          <cell r="V192">
            <v>79800</v>
          </cell>
        </row>
        <row r="194">
          <cell r="A194" t="str">
            <v xml:space="preserve">   2.b.</v>
          </cell>
          <cell r="C194" t="str">
            <v>DUMP TRUCK</v>
          </cell>
          <cell r="G194" t="str">
            <v>(E08)</v>
          </cell>
          <cell r="N194">
            <v>1</v>
          </cell>
          <cell r="O194" t="str">
            <v>Satuan dapat berdasarkan atas jam operasi untuk Tenaga Kerja dan Peralatan, volume dan/atau ukuran</v>
          </cell>
        </row>
        <row r="195">
          <cell r="C195" t="str">
            <v>Kapasitas bak</v>
          </cell>
          <cell r="G195" t="str">
            <v>V</v>
          </cell>
          <cell r="H195">
            <v>4</v>
          </cell>
          <cell r="I195" t="str">
            <v>M3</v>
          </cell>
          <cell r="O195" t="str">
            <v>berat untuk bahan-bahan.</v>
          </cell>
        </row>
        <row r="196">
          <cell r="C196" t="str">
            <v>Faktor  efisiensi alat</v>
          </cell>
          <cell r="G196" t="str">
            <v>Fa</v>
          </cell>
          <cell r="H196">
            <v>0.83</v>
          </cell>
          <cell r="I196" t="str">
            <v>-</v>
          </cell>
          <cell r="N196">
            <v>2</v>
          </cell>
          <cell r="O196" t="str">
            <v>Kuantitas satuan adalah kuantitas setiap komponen untuk menyelesaikan satu satuan pekerjaan dari nomor</v>
          </cell>
        </row>
        <row r="197">
          <cell r="C197" t="str">
            <v>Kecepatan rata-rata bermuatan</v>
          </cell>
          <cell r="G197" t="str">
            <v>v1</v>
          </cell>
          <cell r="H197">
            <v>40</v>
          </cell>
          <cell r="I197" t="str">
            <v>KM/Jam</v>
          </cell>
          <cell r="O197" t="str">
            <v>mata pembayaran.</v>
          </cell>
        </row>
        <row r="198">
          <cell r="C198" t="str">
            <v>Kecepatan rata-rata kosong</v>
          </cell>
          <cell r="G198" t="str">
            <v>v2</v>
          </cell>
          <cell r="H198">
            <v>60</v>
          </cell>
          <cell r="I198" t="str">
            <v>KM/Jam</v>
          </cell>
          <cell r="N198">
            <v>3</v>
          </cell>
          <cell r="O198" t="str">
            <v>Biaya satuan untuk peralatan sudah termasuk bahan bakar, bahan habis dipakai dan operator.</v>
          </cell>
        </row>
        <row r="199">
          <cell r="C199" t="str">
            <v>Waktusiklus :</v>
          </cell>
          <cell r="G199" t="str">
            <v>Ts2</v>
          </cell>
          <cell r="N199">
            <v>4</v>
          </cell>
          <cell r="O199" t="str">
            <v>Biaya satuan sudah termasuk pengeluaran untuk seluruh pajak yang berkaitan (tetapi tidak termasuk PPN</v>
          </cell>
        </row>
        <row r="200">
          <cell r="C200" t="str">
            <v>-  Waktu tempuh isi   = (L : v1) x 60</v>
          </cell>
          <cell r="G200" t="str">
            <v>T1</v>
          </cell>
          <cell r="H200">
            <v>15</v>
          </cell>
          <cell r="I200" t="str">
            <v>menit</v>
          </cell>
          <cell r="O200" t="str">
            <v>yang dibayar dari kontrak) dan biaya-biaya lainnya.</v>
          </cell>
        </row>
        <row r="201">
          <cell r="C201" t="str">
            <v>-  Waktu tempuh kosong   = (L : v2) x 60</v>
          </cell>
          <cell r="G201" t="str">
            <v>T2</v>
          </cell>
          <cell r="H201">
            <v>10</v>
          </cell>
          <cell r="I201" t="str">
            <v>menit</v>
          </cell>
        </row>
        <row r="202">
          <cell r="C202" t="str">
            <v>- Lain-lain</v>
          </cell>
          <cell r="G202" t="str">
            <v>T3</v>
          </cell>
          <cell r="H202">
            <v>3</v>
          </cell>
          <cell r="I202" t="str">
            <v>menit</v>
          </cell>
        </row>
        <row r="203">
          <cell r="G203" t="str">
            <v>Ts2</v>
          </cell>
          <cell r="H203">
            <v>28</v>
          </cell>
          <cell r="I203" t="str">
            <v>menit</v>
          </cell>
          <cell r="S203" t="str">
            <v>Medan,17  Juni   2009</v>
          </cell>
        </row>
        <row r="204">
          <cell r="S204" t="str">
            <v>Di buat oleh</v>
          </cell>
        </row>
        <row r="205">
          <cell r="S205" t="str">
            <v>PT.DUTA FAZIRA  PERMAI</v>
          </cell>
        </row>
        <row r="213">
          <cell r="A213" t="str">
            <v>LAMPIRAN 13 PENAWARAN</v>
          </cell>
        </row>
        <row r="214">
          <cell r="A214" t="str">
            <v>URAIAN  TEKNIS</v>
          </cell>
        </row>
        <row r="215">
          <cell r="A215" t="str">
            <v>ANALISA HARGA SATUAN MATA PEMBAYARAN UTAMA</v>
          </cell>
        </row>
        <row r="217">
          <cell r="A217" t="str">
            <v>Nama Peserta Lelang</v>
          </cell>
          <cell r="D217" t="str">
            <v>PT.DUTA FAZIRA  PERMAI</v>
          </cell>
        </row>
        <row r="218">
          <cell r="A218" t="str">
            <v>No Mata Pembayaran</v>
          </cell>
          <cell r="D218" t="str">
            <v>:  3.2 (1)</v>
          </cell>
        </row>
        <row r="219">
          <cell r="A219" t="str">
            <v>Jenis Pekerjaan</v>
          </cell>
          <cell r="D219" t="str">
            <v>:  Urugan Biasa</v>
          </cell>
        </row>
        <row r="220">
          <cell r="A220" t="str">
            <v>Satuan Pengukuran</v>
          </cell>
          <cell r="D220" t="str">
            <v>:  M3</v>
          </cell>
        </row>
        <row r="221">
          <cell r="A221" t="str">
            <v>Perkiraan Kuantitas</v>
          </cell>
          <cell r="D221">
            <v>309</v>
          </cell>
        </row>
        <row r="222">
          <cell r="A222" t="str">
            <v>Produks Harian/Jam*)</v>
          </cell>
        </row>
        <row r="225">
          <cell r="A225" t="str">
            <v>No.</v>
          </cell>
          <cell r="C225" t="str">
            <v>U R A I A N</v>
          </cell>
          <cell r="G225" t="str">
            <v>KODE</v>
          </cell>
          <cell r="H225" t="str">
            <v>KOEF.</v>
          </cell>
          <cell r="I225" t="str">
            <v>SATUAN</v>
          </cell>
          <cell r="J225" t="str">
            <v>KETERANGAN</v>
          </cell>
        </row>
        <row r="228">
          <cell r="C228" t="str">
            <v>Kapasitas Produksi / Jam   =</v>
          </cell>
          <cell r="E228" t="str">
            <v>V x Fa x 60</v>
          </cell>
          <cell r="G228" t="str">
            <v>Q2</v>
          </cell>
          <cell r="H228">
            <v>5.9285714285714279</v>
          </cell>
          <cell r="I228" t="str">
            <v>M3</v>
          </cell>
        </row>
        <row r="229">
          <cell r="E229" t="str">
            <v xml:space="preserve">    Fk x Ts2</v>
          </cell>
        </row>
        <row r="231">
          <cell r="C231" t="str">
            <v>Koefisien Alat / M3</v>
          </cell>
          <cell r="D231" t="str">
            <v xml:space="preserve"> =  1  :  Q2</v>
          </cell>
          <cell r="G231" t="str">
            <v>(E08)</v>
          </cell>
          <cell r="H231">
            <v>0.16867469879518074</v>
          </cell>
          <cell r="I231" t="str">
            <v>Jam</v>
          </cell>
        </row>
        <row r="233">
          <cell r="A233" t="str">
            <v>2.c.</v>
          </cell>
          <cell r="C233" t="str">
            <v>MOTOR GRADER</v>
          </cell>
          <cell r="G233" t="str">
            <v>(E13)</v>
          </cell>
        </row>
        <row r="234">
          <cell r="C234" t="str">
            <v>Panjang hamparan</v>
          </cell>
          <cell r="G234" t="str">
            <v>Lh</v>
          </cell>
          <cell r="H234">
            <v>50</v>
          </cell>
          <cell r="I234" t="str">
            <v>M</v>
          </cell>
        </row>
        <row r="235">
          <cell r="C235" t="str">
            <v>Lebar Efektif kerja Blade</v>
          </cell>
          <cell r="G235" t="str">
            <v>b</v>
          </cell>
          <cell r="H235">
            <v>2.4</v>
          </cell>
          <cell r="I235" t="str">
            <v>M</v>
          </cell>
        </row>
        <row r="236">
          <cell r="C236" t="str">
            <v>Faktor Efisiensi Alat</v>
          </cell>
          <cell r="G236" t="str">
            <v>Fa</v>
          </cell>
          <cell r="H236">
            <v>0.83</v>
          </cell>
          <cell r="I236" t="str">
            <v>-</v>
          </cell>
        </row>
        <row r="237">
          <cell r="C237" t="str">
            <v>Kecepatan rata-rata alat</v>
          </cell>
          <cell r="G237" t="str">
            <v>v</v>
          </cell>
          <cell r="H237">
            <v>5</v>
          </cell>
          <cell r="I237" t="str">
            <v>Km / Jam</v>
          </cell>
        </row>
        <row r="238">
          <cell r="C238" t="str">
            <v>Jumlah lintasan</v>
          </cell>
          <cell r="G238" t="str">
            <v>n</v>
          </cell>
          <cell r="H238">
            <v>5</v>
          </cell>
          <cell r="I238" t="str">
            <v>lintasan</v>
          </cell>
        </row>
        <row r="239">
          <cell r="C239" t="str">
            <v>Waktu siklus</v>
          </cell>
          <cell r="G239" t="str">
            <v>Ts3</v>
          </cell>
        </row>
        <row r="240">
          <cell r="C240" t="str">
            <v>- Perataan 1 kali lintasan    = Lh : (v x 1000) x 60</v>
          </cell>
          <cell r="G240" t="str">
            <v>T1</v>
          </cell>
          <cell r="H240">
            <v>0.6</v>
          </cell>
          <cell r="I240" t="str">
            <v>menit</v>
          </cell>
        </row>
        <row r="241">
          <cell r="C241" t="str">
            <v>- Lain-lain</v>
          </cell>
          <cell r="G241" t="str">
            <v>T2</v>
          </cell>
          <cell r="H241">
            <v>0.5</v>
          </cell>
          <cell r="I241" t="str">
            <v>menit</v>
          </cell>
        </row>
        <row r="242">
          <cell r="G242" t="str">
            <v>Ts3</v>
          </cell>
          <cell r="H242">
            <v>1.1000000000000001</v>
          </cell>
          <cell r="I242" t="str">
            <v>menit</v>
          </cell>
        </row>
        <row r="244">
          <cell r="C244" t="str">
            <v>Kapasitas Produksi / Jam   =</v>
          </cell>
          <cell r="E244" t="str">
            <v>Lh x b x t x Fa x 60</v>
          </cell>
          <cell r="G244" t="str">
            <v>Q3</v>
          </cell>
          <cell r="H244">
            <v>217.30909090909088</v>
          </cell>
          <cell r="I244" t="str">
            <v>M3</v>
          </cell>
        </row>
        <row r="245">
          <cell r="E245" t="str">
            <v xml:space="preserve">      n x Ts3</v>
          </cell>
        </row>
        <row r="247">
          <cell r="C247" t="str">
            <v>Koefisien Alat / M3</v>
          </cell>
          <cell r="D247" t="str">
            <v xml:space="preserve"> =  1  :  Q3</v>
          </cell>
          <cell r="G247" t="str">
            <v>(E13)</v>
          </cell>
          <cell r="H247">
            <v>4.6017402945113797E-3</v>
          </cell>
          <cell r="I247" t="str">
            <v>Jam</v>
          </cell>
        </row>
        <row r="249">
          <cell r="A249" t="str">
            <v>2.d.</v>
          </cell>
          <cell r="C249" t="str">
            <v>PEDESTRIAN ROLLER</v>
          </cell>
          <cell r="G249" t="str">
            <v>(E24)</v>
          </cell>
        </row>
        <row r="250">
          <cell r="C250" t="str">
            <v>Kecepatan rata-rata alat</v>
          </cell>
          <cell r="G250" t="str">
            <v>v</v>
          </cell>
          <cell r="H250">
            <v>2.5</v>
          </cell>
          <cell r="I250" t="str">
            <v>KM / Jam</v>
          </cell>
        </row>
        <row r="251">
          <cell r="C251" t="str">
            <v>Lebar efektif pemadatan</v>
          </cell>
          <cell r="G251" t="str">
            <v>b</v>
          </cell>
          <cell r="H251">
            <v>0.8</v>
          </cell>
          <cell r="I251" t="str">
            <v>M</v>
          </cell>
        </row>
        <row r="252">
          <cell r="C252" t="str">
            <v>Jumlah lintasan</v>
          </cell>
          <cell r="G252" t="str">
            <v>n</v>
          </cell>
          <cell r="H252">
            <v>5</v>
          </cell>
          <cell r="I252" t="str">
            <v>lintasan</v>
          </cell>
        </row>
        <row r="253">
          <cell r="C253" t="str">
            <v>Faktor Efisiensi alat</v>
          </cell>
          <cell r="G253" t="str">
            <v>Fa</v>
          </cell>
          <cell r="H253">
            <v>0.83</v>
          </cell>
          <cell r="I253" t="str">
            <v>-</v>
          </cell>
        </row>
        <row r="255">
          <cell r="C255" t="str">
            <v>Kap.Prod./jam =</v>
          </cell>
          <cell r="D255" t="str">
            <v>(v x 1000) x b x t x Fa</v>
          </cell>
          <cell r="G255" t="str">
            <v>Q4</v>
          </cell>
          <cell r="H255">
            <v>66.400000000000006</v>
          </cell>
          <cell r="I255" t="str">
            <v>M3</v>
          </cell>
        </row>
        <row r="256">
          <cell r="D256" t="str">
            <v>n</v>
          </cell>
        </row>
        <row r="257">
          <cell r="C257" t="str">
            <v>Koefisien Alat / M3</v>
          </cell>
          <cell r="D257" t="str">
            <v xml:space="preserve"> = 1 : Q4</v>
          </cell>
          <cell r="H257">
            <v>1.506024096385542E-2</v>
          </cell>
          <cell r="I257" t="str">
            <v>Jam</v>
          </cell>
        </row>
        <row r="261">
          <cell r="A261" t="str">
            <v>2.e.</v>
          </cell>
          <cell r="C261" t="str">
            <v>WATER TANK TRUCK</v>
          </cell>
          <cell r="G261" t="str">
            <v>(E23)</v>
          </cell>
        </row>
        <row r="262">
          <cell r="C262" t="str">
            <v>Volume tangki air</v>
          </cell>
          <cell r="G262" t="str">
            <v>V</v>
          </cell>
          <cell r="H262">
            <v>4</v>
          </cell>
          <cell r="I262" t="str">
            <v>M3</v>
          </cell>
        </row>
        <row r="263">
          <cell r="C263" t="str">
            <v>Kebutuhan air / M3 material padat</v>
          </cell>
          <cell r="G263" t="str">
            <v>Wc</v>
          </cell>
          <cell r="H263">
            <v>7.0000000000000007E-2</v>
          </cell>
          <cell r="I263" t="str">
            <v>M3</v>
          </cell>
        </row>
        <row r="264">
          <cell r="C264" t="str">
            <v>Pengisian Tangki / jam</v>
          </cell>
          <cell r="G264" t="str">
            <v>n</v>
          </cell>
          <cell r="H264">
            <v>3</v>
          </cell>
          <cell r="I264" t="str">
            <v>kali</v>
          </cell>
        </row>
        <row r="265">
          <cell r="C265" t="str">
            <v>Faktor efisiensi alat</v>
          </cell>
          <cell r="G265" t="str">
            <v>Fa</v>
          </cell>
          <cell r="H265">
            <v>0.83</v>
          </cell>
          <cell r="I265" t="str">
            <v>-</v>
          </cell>
        </row>
        <row r="267">
          <cell r="C267" t="str">
            <v>Kapasitas Produksi / Jam   =</v>
          </cell>
          <cell r="E267" t="str">
            <v>V  x  n x Fa</v>
          </cell>
          <cell r="G267" t="str">
            <v>Q5</v>
          </cell>
          <cell r="H267">
            <v>142.28571428571425</v>
          </cell>
          <cell r="I267" t="str">
            <v>M3</v>
          </cell>
        </row>
        <row r="268">
          <cell r="E268" t="str">
            <v xml:space="preserve">     Wc</v>
          </cell>
        </row>
        <row r="270">
          <cell r="C270" t="str">
            <v>Koefisien Alat / M3</v>
          </cell>
          <cell r="D270" t="str">
            <v xml:space="preserve"> =  1  :  Q5</v>
          </cell>
          <cell r="G270" t="str">
            <v>(E23)</v>
          </cell>
          <cell r="H270">
            <v>7.0281124497991983E-3</v>
          </cell>
          <cell r="I270" t="str">
            <v>Jam</v>
          </cell>
        </row>
        <row r="272">
          <cell r="A272" t="str">
            <v>2.f.</v>
          </cell>
          <cell r="C272" t="str">
            <v>ALAT  BANTU</v>
          </cell>
        </row>
        <row r="273">
          <cell r="C273" t="str">
            <v>Diperlukan alat-alat bantu kecil</v>
          </cell>
        </row>
        <row r="274">
          <cell r="C274" t="str">
            <v>- Sekop    =         3   buah</v>
          </cell>
        </row>
        <row r="280">
          <cell r="A280" t="str">
            <v>LAMPIRAN 13 PENAWARAN</v>
          </cell>
        </row>
        <row r="281">
          <cell r="A281" t="str">
            <v>URAIAN  TEKNIS</v>
          </cell>
        </row>
        <row r="282">
          <cell r="A282" t="str">
            <v>ANALISA HARGA SATUAN MATA PEMBAYARAN UTAMA</v>
          </cell>
        </row>
        <row r="284">
          <cell r="A284" t="str">
            <v>Nama Peserta Lelang</v>
          </cell>
          <cell r="D284" t="str">
            <v>PT.DUTA FAZIRA  PERMAI</v>
          </cell>
        </row>
        <row r="285">
          <cell r="A285" t="str">
            <v>No Mata Pembayaran</v>
          </cell>
          <cell r="D285" t="str">
            <v>:  3.2 (1)</v>
          </cell>
        </row>
        <row r="286">
          <cell r="A286" t="str">
            <v>Jenis Pekerjaan</v>
          </cell>
          <cell r="D286" t="str">
            <v>:  Urugan Biasa</v>
          </cell>
        </row>
        <row r="287">
          <cell r="A287" t="str">
            <v>Satuan Pengukuran</v>
          </cell>
          <cell r="D287" t="str">
            <v>:  M3</v>
          </cell>
        </row>
        <row r="288">
          <cell r="A288" t="str">
            <v>Perkiraan Kuantitas</v>
          </cell>
          <cell r="D288">
            <v>309</v>
          </cell>
        </row>
        <row r="289">
          <cell r="A289" t="str">
            <v>Produks Harian/Jam*)</v>
          </cell>
        </row>
        <row r="292">
          <cell r="A292" t="str">
            <v>No.</v>
          </cell>
          <cell r="C292" t="str">
            <v>U R A I A N</v>
          </cell>
          <cell r="G292" t="str">
            <v>KODE</v>
          </cell>
          <cell r="H292" t="str">
            <v>KOEF.</v>
          </cell>
          <cell r="I292" t="str">
            <v>SATUAN</v>
          </cell>
          <cell r="J292" t="str">
            <v>KETERANGAN</v>
          </cell>
        </row>
        <row r="295">
          <cell r="A295" t="str">
            <v xml:space="preserve">   3.</v>
          </cell>
          <cell r="C295" t="str">
            <v>TENAGA</v>
          </cell>
        </row>
        <row r="296">
          <cell r="C296" t="str">
            <v>Produksi menentukan : WHELL LOADER</v>
          </cell>
          <cell r="G296" t="str">
            <v>Q1</v>
          </cell>
          <cell r="H296">
            <v>56.025000000000006</v>
          </cell>
          <cell r="I296" t="str">
            <v>M3/Jam</v>
          </cell>
        </row>
        <row r="297">
          <cell r="C297" t="str">
            <v>Produksi Galian / hari  =  Tk x Q1</v>
          </cell>
          <cell r="G297" t="str">
            <v>Qt</v>
          </cell>
          <cell r="H297">
            <v>392.17500000000007</v>
          </cell>
          <cell r="I297" t="str">
            <v>M3</v>
          </cell>
        </row>
        <row r="298">
          <cell r="C298" t="str">
            <v>Kebutuhan tenaga :</v>
          </cell>
        </row>
        <row r="299">
          <cell r="D299" t="str">
            <v>- Pekerja</v>
          </cell>
          <cell r="G299" t="str">
            <v>P</v>
          </cell>
          <cell r="H299">
            <v>4</v>
          </cell>
          <cell r="I299" t="str">
            <v>orang</v>
          </cell>
        </row>
        <row r="300">
          <cell r="D300" t="str">
            <v>- Mandor</v>
          </cell>
          <cell r="G300" t="str">
            <v>M</v>
          </cell>
          <cell r="H300">
            <v>1</v>
          </cell>
          <cell r="I300" t="str">
            <v>orang</v>
          </cell>
        </row>
        <row r="303">
          <cell r="C303" t="str">
            <v>Koefisien tenaga / M3   :</v>
          </cell>
        </row>
        <row r="304">
          <cell r="D304" t="str">
            <v>- Pekerja</v>
          </cell>
          <cell r="E304" t="str">
            <v>= (Tk x P) : Qt</v>
          </cell>
          <cell r="G304" t="str">
            <v>(L01)</v>
          </cell>
          <cell r="H304">
            <v>7.1396697902721989E-2</v>
          </cell>
          <cell r="I304" t="str">
            <v>Jam</v>
          </cell>
        </row>
        <row r="305">
          <cell r="D305" t="str">
            <v>- Mandor</v>
          </cell>
          <cell r="E305" t="str">
            <v>= (Tk x M) : Qt</v>
          </cell>
          <cell r="G305" t="str">
            <v>(L02)</v>
          </cell>
          <cell r="H305">
            <v>1.7849174475680497E-2</v>
          </cell>
          <cell r="I305" t="str">
            <v>Jam</v>
          </cell>
        </row>
        <row r="308">
          <cell r="A308" t="str">
            <v>4.</v>
          </cell>
          <cell r="C308" t="str">
            <v>HARGA DASAR SATUAN UPAH, BAHAN DAN ALAT</v>
          </cell>
        </row>
        <row r="309">
          <cell r="C309" t="str">
            <v>Lihat lampiran.</v>
          </cell>
        </row>
        <row r="312">
          <cell r="A312" t="str">
            <v>5.</v>
          </cell>
          <cell r="C312" t="str">
            <v>ANALISA HARGA SATUAN PEKERJAAN</v>
          </cell>
        </row>
        <row r="313">
          <cell r="C313" t="str">
            <v>Lihat perhitungan dalam FORMULIR STANDAR UNTUK</v>
          </cell>
        </row>
        <row r="314">
          <cell r="C314" t="str">
            <v>PEREKEMAN ANALISA MASING-MASING HARGA</v>
          </cell>
        </row>
        <row r="315">
          <cell r="C315" t="str">
            <v>SATUAN.</v>
          </cell>
        </row>
        <row r="316">
          <cell r="C316" t="str">
            <v>Didapat Harga Satuan Pekerjaan :</v>
          </cell>
        </row>
        <row r="318">
          <cell r="C318" t="str">
            <v xml:space="preserve">Rp.  </v>
          </cell>
          <cell r="D318">
            <v>79800</v>
          </cell>
          <cell r="E318" t="str">
            <v xml:space="preserve"> / M3</v>
          </cell>
        </row>
        <row r="321">
          <cell r="A321" t="str">
            <v>6.</v>
          </cell>
          <cell r="C321" t="str">
            <v>WAKTU PELAKSANAAN YANG DIPERLUKAN</v>
          </cell>
        </row>
        <row r="322">
          <cell r="C322" t="str">
            <v>Masa Pelaksanaan :</v>
          </cell>
          <cell r="D322" t="str">
            <v>. . . . . . . . . . . .</v>
          </cell>
          <cell r="E322" t="str">
            <v>bulan</v>
          </cell>
        </row>
        <row r="324">
          <cell r="A324" t="str">
            <v>7.</v>
          </cell>
          <cell r="C324" t="str">
            <v>VOLUME PEKERJAAN YANG DIPERLUKAN</v>
          </cell>
        </row>
        <row r="325">
          <cell r="C325" t="str">
            <v>Volume pekerjaan  :</v>
          </cell>
          <cell r="D325">
            <v>309</v>
          </cell>
          <cell r="E325" t="str">
            <v>M3</v>
          </cell>
        </row>
        <row r="357">
          <cell r="R357" t="str">
            <v>PERKIRAAN</v>
          </cell>
          <cell r="S357" t="str">
            <v>HARGA</v>
          </cell>
          <cell r="T357" t="str">
            <v>JUMLAH</v>
          </cell>
        </row>
        <row r="358">
          <cell r="M358" t="str">
            <v>NO.</v>
          </cell>
          <cell r="O358" t="str">
            <v>KOMPONEN</v>
          </cell>
          <cell r="Q358" t="str">
            <v>SATUAN</v>
          </cell>
          <cell r="R358" t="str">
            <v>KUANTITAS</v>
          </cell>
          <cell r="S358" t="str">
            <v>SATUAN</v>
          </cell>
          <cell r="T358" t="str">
            <v>HARGA</v>
          </cell>
        </row>
        <row r="359">
          <cell r="A359" t="str">
            <v>No.</v>
          </cell>
          <cell r="C359" t="str">
            <v>U R A I A N</v>
          </cell>
          <cell r="G359" t="str">
            <v>KODE</v>
          </cell>
          <cell r="H359" t="str">
            <v>KOEF.</v>
          </cell>
          <cell r="I359" t="str">
            <v>SATUAN</v>
          </cell>
          <cell r="J359" t="str">
            <v>KETERANGAN</v>
          </cell>
          <cell r="S359" t="str">
            <v>(Rp.)</v>
          </cell>
          <cell r="T359" t="str">
            <v>(Rp.)</v>
          </cell>
        </row>
        <row r="362">
          <cell r="A362" t="str">
            <v>I.</v>
          </cell>
          <cell r="C362" t="str">
            <v>ASUMSI</v>
          </cell>
          <cell r="M362" t="str">
            <v>A.</v>
          </cell>
          <cell r="O362" t="str">
            <v>TENAGA</v>
          </cell>
        </row>
        <row r="363">
          <cell r="A363">
            <v>1</v>
          </cell>
          <cell r="C363" t="str">
            <v>Pekerjaan dilaksanakan hanya pada tanah  galian</v>
          </cell>
        </row>
        <row r="364">
          <cell r="A364">
            <v>2</v>
          </cell>
          <cell r="C364" t="str">
            <v>Pekerjaan dilakukan secara mekanis</v>
          </cell>
          <cell r="M364" t="str">
            <v>1.</v>
          </cell>
          <cell r="O364" t="str">
            <v>Pekerja</v>
          </cell>
          <cell r="P364" t="str">
            <v>(L01)</v>
          </cell>
          <cell r="Q364" t="str">
            <v>jam</v>
          </cell>
          <cell r="R364">
            <v>1.0040160642570283E-2</v>
          </cell>
          <cell r="S364">
            <v>5714.2857142857147</v>
          </cell>
          <cell r="V364">
            <v>57.372346528973047</v>
          </cell>
        </row>
        <row r="365">
          <cell r="A365">
            <v>3</v>
          </cell>
          <cell r="C365" t="str">
            <v>Lokasi pekerjaan : sepanjang jalan</v>
          </cell>
          <cell r="M365" t="str">
            <v>2.</v>
          </cell>
          <cell r="O365" t="str">
            <v>Mandor</v>
          </cell>
          <cell r="P365" t="str">
            <v>(L02)</v>
          </cell>
          <cell r="Q365" t="str">
            <v>jam</v>
          </cell>
          <cell r="R365">
            <v>2.5100401606425707E-3</v>
          </cell>
          <cell r="S365">
            <v>6785.7142857142853</v>
          </cell>
          <cell r="V365">
            <v>17.032415375788872</v>
          </cell>
        </row>
        <row r="366">
          <cell r="A366">
            <v>4</v>
          </cell>
          <cell r="C366" t="str">
            <v>Kondisi Jalan   : jelek / belum padat</v>
          </cell>
        </row>
        <row r="367">
          <cell r="A367">
            <v>5</v>
          </cell>
          <cell r="C367" t="str">
            <v>Jam kerja efektif per-hari</v>
          </cell>
          <cell r="G367" t="str">
            <v>Tk</v>
          </cell>
          <cell r="H367">
            <v>7</v>
          </cell>
          <cell r="I367" t="str">
            <v>Jam</v>
          </cell>
        </row>
        <row r="368">
          <cell r="R368" t="str">
            <v xml:space="preserve">JUMLAH HARGA TENAGA   </v>
          </cell>
          <cell r="V368">
            <v>74.404761904761926</v>
          </cell>
        </row>
        <row r="370">
          <cell r="A370" t="str">
            <v>II.</v>
          </cell>
          <cell r="C370" t="str">
            <v>URUTAN KERJA</v>
          </cell>
          <cell r="M370" t="str">
            <v>B.</v>
          </cell>
          <cell r="O370" t="str">
            <v>BAHAN</v>
          </cell>
        </row>
        <row r="371">
          <cell r="A371">
            <v>1</v>
          </cell>
          <cell r="C371" t="str">
            <v>Motor  Grader meratakanpermukaan hasil galian</v>
          </cell>
        </row>
        <row r="372">
          <cell r="A372">
            <v>2</v>
          </cell>
          <cell r="C372" t="str">
            <v>Vibro Roller memadatkan permukaan yang telah</v>
          </cell>
          <cell r="R372" t="str">
            <v xml:space="preserve">JUMLAH HARGA BAHAN   </v>
          </cell>
          <cell r="V372">
            <v>0</v>
          </cell>
        </row>
        <row r="373">
          <cell r="C373" t="str">
            <v>diratakan oleh Motor Grader</v>
          </cell>
        </row>
        <row r="374">
          <cell r="A374">
            <v>3</v>
          </cell>
          <cell r="C374" t="str">
            <v>Sekelompok pekerja akan membantu meratakan</v>
          </cell>
          <cell r="M374" t="str">
            <v>C.</v>
          </cell>
          <cell r="O374" t="str">
            <v>PERALATAN</v>
          </cell>
        </row>
        <row r="375">
          <cell r="C375" t="str">
            <v>badan jalan dengan alat bantu</v>
          </cell>
          <cell r="M375" t="str">
            <v>1.</v>
          </cell>
          <cell r="O375" t="str">
            <v>Motor Grader</v>
          </cell>
          <cell r="P375" t="str">
            <v>(E13)</v>
          </cell>
          <cell r="Q375" t="str">
            <v>jam</v>
          </cell>
          <cell r="R375">
            <v>2.5100401606425703E-3</v>
          </cell>
          <cell r="S375">
            <v>288188.74658291612</v>
          </cell>
          <cell r="V375">
            <v>723.36532776836373</v>
          </cell>
        </row>
        <row r="376">
          <cell r="M376">
            <v>2</v>
          </cell>
          <cell r="O376" t="str">
            <v>Alat  Bantu</v>
          </cell>
          <cell r="Q376" t="str">
            <v>Ls</v>
          </cell>
          <cell r="R376">
            <v>1</v>
          </cell>
          <cell r="S376">
            <v>500</v>
          </cell>
          <cell r="V376">
            <v>500</v>
          </cell>
        </row>
        <row r="378">
          <cell r="R378" t="str">
            <v xml:space="preserve">JUMLAH HARGA PERALATAN   </v>
          </cell>
          <cell r="V378">
            <v>1223.3653277683638</v>
          </cell>
        </row>
        <row r="380">
          <cell r="M380" t="str">
            <v>D.</v>
          </cell>
          <cell r="O380" t="str">
            <v>JUMLAH HARGA TENAGA, BAHAN DAN PERALATAN  ( A + B + C )</v>
          </cell>
          <cell r="V380">
            <v>1297.7700896731258</v>
          </cell>
        </row>
        <row r="381">
          <cell r="M381" t="str">
            <v>E.</v>
          </cell>
          <cell r="O381" t="str">
            <v>OVERHEAD &amp; PROFIT</v>
          </cell>
          <cell r="Q381">
            <v>10</v>
          </cell>
          <cell r="R381" t="str">
            <v>%  x  D</v>
          </cell>
          <cell r="V381">
            <v>129.77700896731258</v>
          </cell>
        </row>
        <row r="382">
          <cell r="A382" t="str">
            <v>III.</v>
          </cell>
          <cell r="C382" t="str">
            <v>PEMAKAIAN BAHAN, ALAT DAN TENAGA</v>
          </cell>
          <cell r="M382" t="str">
            <v>F.</v>
          </cell>
          <cell r="O382" t="str">
            <v>HARGA SATUAN PEKERJAAN  ( D + E )</v>
          </cell>
          <cell r="V382">
            <v>1427.5470986404384</v>
          </cell>
        </row>
        <row r="383">
          <cell r="A383" t="str">
            <v xml:space="preserve">   1.</v>
          </cell>
          <cell r="C383" t="str">
            <v>BAHAN</v>
          </cell>
          <cell r="M383" t="str">
            <v>G.</v>
          </cell>
          <cell r="O383" t="str">
            <v>PPN 10 %</v>
          </cell>
          <cell r="V383">
            <v>142.75470986404386</v>
          </cell>
        </row>
        <row r="384">
          <cell r="C384" t="str">
            <v>Tidak diperlukan bahan / material</v>
          </cell>
          <cell r="M384" t="str">
            <v>H.</v>
          </cell>
          <cell r="O384" t="str">
            <v>JUMLAH SETELAH PPN</v>
          </cell>
          <cell r="V384">
            <v>1570.3018085044823</v>
          </cell>
        </row>
        <row r="385">
          <cell r="M385" t="str">
            <v>I.</v>
          </cell>
          <cell r="O385" t="str">
            <v>Dibulatkan</v>
          </cell>
          <cell r="V385">
            <v>1570</v>
          </cell>
        </row>
        <row r="386">
          <cell r="A386" t="str">
            <v xml:space="preserve">   2.</v>
          </cell>
          <cell r="C386" t="str">
            <v>ALAT</v>
          </cell>
        </row>
        <row r="387">
          <cell r="A387" t="str">
            <v>2.a.</v>
          </cell>
          <cell r="C387" t="str">
            <v>MOTOR GRADER</v>
          </cell>
          <cell r="G387" t="str">
            <v>(E13)</v>
          </cell>
          <cell r="N387">
            <v>1</v>
          </cell>
          <cell r="O387" t="str">
            <v>Satuan dapat berdasarkan atas jam operasi untuk Tenaga Kerja dan Peralatan, volume dan/atau ukuran</v>
          </cell>
        </row>
        <row r="388">
          <cell r="C388" t="str">
            <v>Panjang operasi grader sekali jalan</v>
          </cell>
          <cell r="G388" t="str">
            <v>Lh</v>
          </cell>
          <cell r="H388">
            <v>50</v>
          </cell>
          <cell r="I388" t="str">
            <v>M</v>
          </cell>
          <cell r="O388" t="str">
            <v>berat untuk bahan-bahan.</v>
          </cell>
        </row>
        <row r="389">
          <cell r="C389" t="str">
            <v>Lebar Efektif kerja Blade</v>
          </cell>
          <cell r="G389" t="str">
            <v>b</v>
          </cell>
          <cell r="H389">
            <v>2.4</v>
          </cell>
          <cell r="I389" t="str">
            <v>M</v>
          </cell>
          <cell r="N389">
            <v>2</v>
          </cell>
          <cell r="O389" t="str">
            <v>Kuantitas satuan adalah kuantitas setiap komponen untuk menyelesaikan satu satuan pekerjaan dari nomor</v>
          </cell>
        </row>
        <row r="390">
          <cell r="C390" t="str">
            <v>Faktor Efisiensi Alat</v>
          </cell>
          <cell r="G390" t="str">
            <v>Fa</v>
          </cell>
          <cell r="H390">
            <v>0.83</v>
          </cell>
          <cell r="I390" t="str">
            <v>-</v>
          </cell>
          <cell r="O390" t="str">
            <v>mata pembayaran.</v>
          </cell>
        </row>
        <row r="391">
          <cell r="C391" t="str">
            <v>Kecepatan rata-rata alat</v>
          </cell>
          <cell r="G391" t="str">
            <v>v</v>
          </cell>
          <cell r="H391">
            <v>2</v>
          </cell>
          <cell r="I391" t="str">
            <v>Km / Jam</v>
          </cell>
          <cell r="N391">
            <v>3</v>
          </cell>
          <cell r="O391" t="str">
            <v>Biaya satuan untuk peralatan sudah termasuk bahan bakar, bahan habis dipakai dan operator.</v>
          </cell>
        </row>
        <row r="392">
          <cell r="C392" t="str">
            <v>Jumlah lintasan</v>
          </cell>
          <cell r="G392" t="str">
            <v>n</v>
          </cell>
          <cell r="H392">
            <v>6</v>
          </cell>
          <cell r="I392" t="str">
            <v>lintasan</v>
          </cell>
          <cell r="N392">
            <v>4</v>
          </cell>
          <cell r="O392" t="str">
            <v>Biaya satuan sudah termasuk pengeluaran untuk seluruh pajak yang berkaitan (tetapi tidak termasuk PPN</v>
          </cell>
        </row>
        <row r="393">
          <cell r="C393" t="str">
            <v>Waktu siklus</v>
          </cell>
          <cell r="G393" t="str">
            <v>Ts1</v>
          </cell>
          <cell r="O393" t="str">
            <v>yang dibayar dari kontrak) dan biaya-biaya lainnya.</v>
          </cell>
        </row>
        <row r="394">
          <cell r="C394" t="str">
            <v>- Perataan 1 kali lintasan    = Lh : (v x 1000) x 60</v>
          </cell>
          <cell r="G394" t="str">
            <v>T1</v>
          </cell>
          <cell r="H394">
            <v>1.5</v>
          </cell>
          <cell r="I394" t="str">
            <v>menit</v>
          </cell>
        </row>
        <row r="395">
          <cell r="C395" t="str">
            <v>- Lain-lain</v>
          </cell>
          <cell r="G395" t="str">
            <v>T2</v>
          </cell>
          <cell r="H395">
            <v>1</v>
          </cell>
          <cell r="I395" t="str">
            <v>menit</v>
          </cell>
        </row>
        <row r="396">
          <cell r="G396" t="str">
            <v>Ts1</v>
          </cell>
          <cell r="H396">
            <v>2.5</v>
          </cell>
          <cell r="I396" t="str">
            <v>menit</v>
          </cell>
        </row>
        <row r="398">
          <cell r="C398" t="str">
            <v>Kapasitas Produksi / Jam   =</v>
          </cell>
          <cell r="E398" t="str">
            <v>Lh x b x Fa x 60</v>
          </cell>
          <cell r="G398" t="str">
            <v>Q1</v>
          </cell>
          <cell r="H398">
            <v>398.4</v>
          </cell>
          <cell r="I398" t="str">
            <v>M2</v>
          </cell>
          <cell r="S398" t="str">
            <v>Medan,17  Juni   2009</v>
          </cell>
        </row>
        <row r="399">
          <cell r="E399" t="str">
            <v xml:space="preserve">      n x Ts</v>
          </cell>
          <cell r="S399" t="str">
            <v>Di buat oleh</v>
          </cell>
        </row>
        <row r="400">
          <cell r="S400" t="str">
            <v>PT.DUTA FAZIRA  PERMAI</v>
          </cell>
        </row>
        <row r="401">
          <cell r="C401" t="str">
            <v>Koefisien Alat / m2</v>
          </cell>
          <cell r="D401" t="str">
            <v xml:space="preserve"> =  1  :  Q1</v>
          </cell>
          <cell r="G401" t="str">
            <v>(E13)</v>
          </cell>
          <cell r="H401">
            <v>2.5100401606425703E-3</v>
          </cell>
          <cell r="I401" t="str">
            <v>Jam</v>
          </cell>
        </row>
        <row r="403">
          <cell r="A403" t="str">
            <v>2.b.</v>
          </cell>
          <cell r="C403" t="str">
            <v>VIBRATOR ROLLER</v>
          </cell>
          <cell r="G403" t="str">
            <v>(E19)</v>
          </cell>
        </row>
        <row r="404">
          <cell r="C404" t="str">
            <v>Kecepatan rata-rata alat</v>
          </cell>
          <cell r="G404" t="str">
            <v>v</v>
          </cell>
          <cell r="H404">
            <v>2</v>
          </cell>
          <cell r="I404" t="str">
            <v>Km / jam</v>
          </cell>
        </row>
        <row r="405">
          <cell r="C405" t="str">
            <v>Lebar efektif pemadatan</v>
          </cell>
          <cell r="G405" t="str">
            <v>b</v>
          </cell>
          <cell r="H405">
            <v>1.2</v>
          </cell>
          <cell r="I405" t="str">
            <v>M</v>
          </cell>
          <cell r="S405" t="str">
            <v>HANY HIDAYAT SUHOYO,SE</v>
          </cell>
        </row>
        <row r="406">
          <cell r="C406" t="str">
            <v>Jumlah lintasan</v>
          </cell>
          <cell r="G406" t="str">
            <v>n</v>
          </cell>
          <cell r="H406">
            <v>8</v>
          </cell>
          <cell r="I406" t="str">
            <v>lintasan</v>
          </cell>
          <cell r="S406" t="str">
            <v>Direktur</v>
          </cell>
        </row>
        <row r="407">
          <cell r="C407" t="str">
            <v>Faktor efisiensi alat</v>
          </cell>
          <cell r="G407" t="str">
            <v>Fa</v>
          </cell>
          <cell r="H407">
            <v>0.83</v>
          </cell>
          <cell r="I407" t="str">
            <v>-</v>
          </cell>
        </row>
        <row r="409">
          <cell r="C409" t="str">
            <v>Kapasitas Produksi / Jam   =</v>
          </cell>
          <cell r="E409" t="str">
            <v>(v x 1000) x b x Fa</v>
          </cell>
          <cell r="G409" t="str">
            <v>Q2</v>
          </cell>
          <cell r="H409">
            <v>249</v>
          </cell>
          <cell r="I409" t="str">
            <v>M2</v>
          </cell>
        </row>
        <row r="410">
          <cell r="E410" t="str">
            <v>n</v>
          </cell>
        </row>
        <row r="412">
          <cell r="C412" t="str">
            <v>Koefisien Alat / m2</v>
          </cell>
          <cell r="D412" t="str">
            <v xml:space="preserve"> =  1  :  Q2</v>
          </cell>
          <cell r="G412" t="str">
            <v>(E19)</v>
          </cell>
          <cell r="H412">
            <v>4.0160642570281121E-3</v>
          </cell>
          <cell r="I412" t="str">
            <v>Jam</v>
          </cell>
        </row>
        <row r="419">
          <cell r="A419" t="str">
            <v>LAMPIRAN 13 PENAWARAN</v>
          </cell>
        </row>
        <row r="420">
          <cell r="A420" t="str">
            <v>URAIAN  TEKNIS</v>
          </cell>
        </row>
        <row r="421">
          <cell r="A421" t="str">
            <v>ANALISA HARGA SATUAN MATA PEMBAYARAN UTAMA</v>
          </cell>
        </row>
        <row r="423">
          <cell r="A423" t="str">
            <v>Nama Peserta Lelang</v>
          </cell>
          <cell r="D423" t="str">
            <v>PT.DUTA FAZIRA  PERMAI</v>
          </cell>
        </row>
        <row r="424">
          <cell r="A424" t="str">
            <v>No Mata Pembayaran</v>
          </cell>
          <cell r="D424" t="str">
            <v>:  3.3</v>
          </cell>
        </row>
        <row r="425">
          <cell r="A425" t="str">
            <v>Jenis Pekerjaan</v>
          </cell>
          <cell r="D425" t="str">
            <v>:  Penyiapan Badan Jalan</v>
          </cell>
        </row>
        <row r="426">
          <cell r="A426" t="str">
            <v>Satuan Pengukuran</v>
          </cell>
          <cell r="D426" t="str">
            <v>:  M2</v>
          </cell>
        </row>
        <row r="427">
          <cell r="A427" t="str">
            <v>Perkiraan Kuantitas</v>
          </cell>
          <cell r="D427">
            <v>0</v>
          </cell>
        </row>
        <row r="428">
          <cell r="A428" t="str">
            <v>Produks Harian/Jam*)</v>
          </cell>
        </row>
        <row r="431">
          <cell r="A431" t="str">
            <v>No.</v>
          </cell>
          <cell r="C431" t="str">
            <v>U R A I A N</v>
          </cell>
          <cell r="G431" t="str">
            <v>KODE</v>
          </cell>
          <cell r="H431" t="str">
            <v>KOEF.</v>
          </cell>
          <cell r="I431" t="str">
            <v>SATUAN</v>
          </cell>
          <cell r="J431" t="str">
            <v>KETERANGAN</v>
          </cell>
        </row>
        <row r="434">
          <cell r="A434" t="str">
            <v>2.c.</v>
          </cell>
          <cell r="C434" t="str">
            <v>WATER TANK TRUCK</v>
          </cell>
          <cell r="G434" t="str">
            <v>(E23)</v>
          </cell>
        </row>
        <row r="435">
          <cell r="C435" t="str">
            <v>Volume tangki air</v>
          </cell>
          <cell r="G435" t="str">
            <v>V</v>
          </cell>
          <cell r="H435">
            <v>4</v>
          </cell>
          <cell r="I435" t="str">
            <v>M3</v>
          </cell>
        </row>
        <row r="436">
          <cell r="C436" t="str">
            <v>Kebutuhan air / M3 material padat</v>
          </cell>
          <cell r="G436" t="str">
            <v>Wc</v>
          </cell>
          <cell r="H436">
            <v>7.0000000000000007E-2</v>
          </cell>
          <cell r="I436" t="str">
            <v>M3</v>
          </cell>
        </row>
        <row r="437">
          <cell r="C437" t="str">
            <v>Pengisian Tangki / jam</v>
          </cell>
          <cell r="G437" t="str">
            <v>n</v>
          </cell>
          <cell r="H437">
            <v>2</v>
          </cell>
          <cell r="I437" t="str">
            <v>kali</v>
          </cell>
        </row>
        <row r="438">
          <cell r="C438" t="str">
            <v>Faktor efisiensi alat</v>
          </cell>
          <cell r="G438" t="str">
            <v>Fa</v>
          </cell>
          <cell r="H438">
            <v>0.83</v>
          </cell>
          <cell r="I438" t="str">
            <v>-</v>
          </cell>
        </row>
        <row r="440">
          <cell r="C440" t="str">
            <v>Kapasitas Produksi / Jam   =</v>
          </cell>
          <cell r="E440" t="str">
            <v>V  x  n x Fa</v>
          </cell>
          <cell r="G440" t="str">
            <v>Q3</v>
          </cell>
          <cell r="H440">
            <v>94.857142857142847</v>
          </cell>
          <cell r="I440" t="str">
            <v>M3</v>
          </cell>
        </row>
        <row r="441">
          <cell r="E441" t="str">
            <v xml:space="preserve">     Wc</v>
          </cell>
        </row>
        <row r="443">
          <cell r="C443" t="str">
            <v>Koefisien Alat / m3</v>
          </cell>
          <cell r="D443" t="str">
            <v xml:space="preserve"> =  1  :  Q3</v>
          </cell>
          <cell r="G443" t="str">
            <v>(E23)</v>
          </cell>
          <cell r="H443">
            <v>1.0542168674698796E-2</v>
          </cell>
          <cell r="I443" t="str">
            <v>Jam</v>
          </cell>
        </row>
        <row r="446">
          <cell r="A446" t="str">
            <v>2.d.</v>
          </cell>
          <cell r="C446" t="str">
            <v>ALAT  BANTU</v>
          </cell>
        </row>
        <row r="447">
          <cell r="C447" t="str">
            <v>Diperlukan alat-alat bantu kecil</v>
          </cell>
        </row>
        <row r="448">
          <cell r="C448" t="str">
            <v>- Sekop    =         3   buah</v>
          </cell>
        </row>
        <row r="451">
          <cell r="A451" t="str">
            <v xml:space="preserve">   3.</v>
          </cell>
          <cell r="C451" t="str">
            <v>TENAGA</v>
          </cell>
        </row>
        <row r="452">
          <cell r="C452" t="str">
            <v>Produksi menentukan : MOTOR GRADER</v>
          </cell>
          <cell r="G452" t="str">
            <v>Q2</v>
          </cell>
          <cell r="H452">
            <v>398.4</v>
          </cell>
          <cell r="I452" t="str">
            <v>M2/Jam</v>
          </cell>
        </row>
        <row r="453">
          <cell r="C453" t="str">
            <v>Produksi Pekerjaan / hari  =  Tk x Q1</v>
          </cell>
          <cell r="G453" t="str">
            <v>Qt</v>
          </cell>
          <cell r="H453">
            <v>2788.7999999999997</v>
          </cell>
          <cell r="I453" t="str">
            <v>M2</v>
          </cell>
        </row>
        <row r="454">
          <cell r="C454" t="str">
            <v>Kebutuhan tenaga :</v>
          </cell>
        </row>
        <row r="455">
          <cell r="D455" t="str">
            <v>- Pekerja</v>
          </cell>
          <cell r="G455" t="str">
            <v>P</v>
          </cell>
          <cell r="H455">
            <v>4</v>
          </cell>
          <cell r="I455" t="str">
            <v>orang</v>
          </cell>
        </row>
        <row r="456">
          <cell r="D456" t="str">
            <v>- Mandor</v>
          </cell>
          <cell r="G456" t="str">
            <v>M</v>
          </cell>
          <cell r="H456">
            <v>1</v>
          </cell>
          <cell r="I456" t="str">
            <v>orang</v>
          </cell>
        </row>
        <row r="459">
          <cell r="C459" t="str">
            <v>Koefisien tenaga / M2</v>
          </cell>
        </row>
        <row r="460">
          <cell r="D460" t="str">
            <v>- Pekerja</v>
          </cell>
          <cell r="E460" t="str">
            <v>= (Tk x P) : Qt</v>
          </cell>
          <cell r="G460" t="str">
            <v>(L01)</v>
          </cell>
          <cell r="H460">
            <v>1.0040160642570283E-2</v>
          </cell>
          <cell r="I460" t="str">
            <v>Jam</v>
          </cell>
        </row>
        <row r="461">
          <cell r="D461" t="str">
            <v>- Mandor</v>
          </cell>
          <cell r="E461" t="str">
            <v>= (Tk x M) : Qt</v>
          </cell>
          <cell r="G461" t="str">
            <v>(L02)</v>
          </cell>
          <cell r="H461">
            <v>2.5100401606425707E-3</v>
          </cell>
          <cell r="I461" t="str">
            <v>Jam</v>
          </cell>
        </row>
        <row r="464">
          <cell r="A464" t="str">
            <v>4.</v>
          </cell>
          <cell r="C464" t="str">
            <v>HARGA DASAR SATUAN UPAH, BAHAN DAN ALAT</v>
          </cell>
        </row>
        <row r="465">
          <cell r="C465" t="str">
            <v>Lihat lampiran.</v>
          </cell>
        </row>
        <row r="468">
          <cell r="A468" t="str">
            <v>5.</v>
          </cell>
          <cell r="C468" t="str">
            <v>ANALISA HARGA SATUAN PEKERJAAN</v>
          </cell>
        </row>
        <row r="469">
          <cell r="C469" t="str">
            <v>Lihat perhitungan dalam FORMULIR STANDAR UNTUK</v>
          </cell>
        </row>
        <row r="470">
          <cell r="C470" t="str">
            <v>PEREKEMAN ANALISA MASING-MASING HARGA</v>
          </cell>
        </row>
        <row r="471">
          <cell r="C471" t="str">
            <v>SATUAN.</v>
          </cell>
        </row>
        <row r="472">
          <cell r="C472" t="str">
            <v>Didapat Harga Satuan Pekerjaan :</v>
          </cell>
        </row>
        <row r="474">
          <cell r="C474" t="str">
            <v xml:space="preserve">Rp.  </v>
          </cell>
          <cell r="D474">
            <v>1570</v>
          </cell>
          <cell r="E474" t="str">
            <v xml:space="preserve"> / M2</v>
          </cell>
        </row>
        <row r="477">
          <cell r="A477" t="str">
            <v>6.</v>
          </cell>
          <cell r="C477" t="str">
            <v>WAKTU PELAKSANAAN YANG DIPERLUKAN</v>
          </cell>
        </row>
        <row r="478">
          <cell r="C478" t="str">
            <v>Masa Pelaksanaan :</v>
          </cell>
          <cell r="D478" t="str">
            <v>. . . . . . . . . . . .</v>
          </cell>
          <cell r="E478" t="str">
            <v>bulan</v>
          </cell>
        </row>
        <row r="480">
          <cell r="A480" t="str">
            <v>7.</v>
          </cell>
          <cell r="C480" t="str">
            <v>VOLUME PEKERJAAN YANG DIPERLUKAN</v>
          </cell>
        </row>
        <row r="481">
          <cell r="C481" t="str">
            <v>Volume pekerjaan  :</v>
          </cell>
          <cell r="D481">
            <v>0</v>
          </cell>
          <cell r="E481" t="str">
            <v>M2</v>
          </cell>
        </row>
      </sheetData>
      <sheetData sheetId="12" refreshError="1"/>
      <sheetData sheetId="13" refreshError="1"/>
      <sheetData sheetId="14" refreshError="1">
        <row r="13">
          <cell r="A13" t="str">
            <v>No.</v>
          </cell>
          <cell r="C13" t="str">
            <v>U R A I A N</v>
          </cell>
          <cell r="G13" t="str">
            <v>KODE</v>
          </cell>
          <cell r="H13" t="str">
            <v>KOEF.</v>
          </cell>
          <cell r="I13" t="str">
            <v>SATUAN</v>
          </cell>
          <cell r="J13" t="str">
            <v>KETERANGAN</v>
          </cell>
          <cell r="Q13" t="str">
            <v>PERKIRAAN</v>
          </cell>
          <cell r="R13" t="str">
            <v>HARGA</v>
          </cell>
          <cell r="S13" t="str">
            <v>JUMLAH</v>
          </cell>
        </row>
        <row r="14">
          <cell r="L14" t="str">
            <v>NO.</v>
          </cell>
          <cell r="N14" t="str">
            <v>KOMPONEN</v>
          </cell>
          <cell r="P14" t="str">
            <v>SATUAN</v>
          </cell>
          <cell r="Q14" t="str">
            <v>KUANTITAS</v>
          </cell>
          <cell r="R14" t="str">
            <v>SATUAN</v>
          </cell>
          <cell r="S14" t="str">
            <v>HARGA</v>
          </cell>
        </row>
        <row r="15">
          <cell r="R15" t="str">
            <v>(Rp.)</v>
          </cell>
          <cell r="S15" t="str">
            <v>(Rp.)</v>
          </cell>
        </row>
        <row r="16">
          <cell r="A16" t="str">
            <v>I.</v>
          </cell>
          <cell r="C16" t="str">
            <v>ASUMSI</v>
          </cell>
        </row>
        <row r="17">
          <cell r="A17">
            <v>1</v>
          </cell>
          <cell r="C17" t="str">
            <v>Menggunakan buruh (cara manual)</v>
          </cell>
        </row>
        <row r="18">
          <cell r="A18">
            <v>2</v>
          </cell>
          <cell r="C18" t="str">
            <v>Lokasi pekerjaan : sepanjang jalan</v>
          </cell>
          <cell r="L18" t="str">
            <v>A.</v>
          </cell>
          <cell r="N18" t="str">
            <v>TENAGA</v>
          </cell>
        </row>
        <row r="19">
          <cell r="A19">
            <v>3</v>
          </cell>
          <cell r="C19" t="str">
            <v>Bahan dasar (batu, pasir dan semen) diterima</v>
          </cell>
        </row>
        <row r="20">
          <cell r="C20" t="str">
            <v>seluruhnya di lokasi pekerjaan</v>
          </cell>
          <cell r="L20" t="str">
            <v>1.</v>
          </cell>
          <cell r="N20" t="str">
            <v>Pekerja Biasa</v>
          </cell>
          <cell r="O20" t="str">
            <v>(L01)</v>
          </cell>
          <cell r="P20" t="str">
            <v>jam</v>
          </cell>
          <cell r="Q20">
            <v>19.600000000000001</v>
          </cell>
          <cell r="R20">
            <v>5714.2857142857147</v>
          </cell>
          <cell r="U20">
            <v>112000.00000000001</v>
          </cell>
        </row>
        <row r="21">
          <cell r="A21">
            <v>4</v>
          </cell>
          <cell r="C21" t="str">
            <v>Jarak rata-rata Base camp ke lokasi pekerjaan</v>
          </cell>
          <cell r="G21" t="str">
            <v>L</v>
          </cell>
          <cell r="H21">
            <v>186.5</v>
          </cell>
          <cell r="I21" t="str">
            <v>KM</v>
          </cell>
          <cell r="L21" t="str">
            <v>2.</v>
          </cell>
          <cell r="N21" t="str">
            <v>Tukang</v>
          </cell>
          <cell r="O21" t="str">
            <v>(L02)</v>
          </cell>
          <cell r="P21" t="str">
            <v>jam</v>
          </cell>
          <cell r="Q21">
            <v>5.6</v>
          </cell>
          <cell r="R21">
            <v>6071.4285714285716</v>
          </cell>
          <cell r="U21">
            <v>34000</v>
          </cell>
        </row>
        <row r="22">
          <cell r="A22">
            <v>5</v>
          </cell>
          <cell r="C22" t="str">
            <v>Jam kerja efektif per-hari</v>
          </cell>
          <cell r="G22" t="str">
            <v>Tk</v>
          </cell>
          <cell r="H22">
            <v>7</v>
          </cell>
          <cell r="I22" t="str">
            <v>jam</v>
          </cell>
          <cell r="L22" t="str">
            <v>3.</v>
          </cell>
          <cell r="N22" t="str">
            <v>Mandor</v>
          </cell>
          <cell r="O22" t="str">
            <v>(L03)</v>
          </cell>
          <cell r="P22" t="str">
            <v>jam</v>
          </cell>
          <cell r="Q22">
            <v>1.4</v>
          </cell>
          <cell r="R22">
            <v>6785.7142857142853</v>
          </cell>
          <cell r="U22">
            <v>9499.9999999999982</v>
          </cell>
        </row>
        <row r="23">
          <cell r="A23">
            <v>6</v>
          </cell>
          <cell r="C23" t="str">
            <v>Perbandingan Pasir &amp; Semen</v>
          </cell>
          <cell r="E23" t="str">
            <v>: - Volume Semen</v>
          </cell>
          <cell r="G23" t="str">
            <v>Sm</v>
          </cell>
          <cell r="H23">
            <v>25</v>
          </cell>
          <cell r="I23" t="str">
            <v>%</v>
          </cell>
          <cell r="J23" t="str">
            <v xml:space="preserve"> Spec.</v>
          </cell>
        </row>
        <row r="24">
          <cell r="E24" t="str">
            <v>: - Volume Pasir</v>
          </cell>
          <cell r="G24" t="str">
            <v>Ps</v>
          </cell>
          <cell r="H24">
            <v>75</v>
          </cell>
          <cell r="I24" t="str">
            <v>%</v>
          </cell>
          <cell r="J24" t="str">
            <v xml:space="preserve"> Spec.</v>
          </cell>
          <cell r="Q24" t="str">
            <v xml:space="preserve">JUMLAH HARGA TENAGA   </v>
          </cell>
          <cell r="U24">
            <v>155500</v>
          </cell>
        </row>
        <row r="25">
          <cell r="A25">
            <v>7</v>
          </cell>
          <cell r="C25" t="str">
            <v>Perbandingan Batu &amp; Mortar  :</v>
          </cell>
        </row>
        <row r="26">
          <cell r="C26" t="str">
            <v>- Batu</v>
          </cell>
          <cell r="G26" t="str">
            <v>Bt</v>
          </cell>
          <cell r="H26">
            <v>65</v>
          </cell>
          <cell r="I26" t="str">
            <v>%</v>
          </cell>
          <cell r="L26" t="str">
            <v>B.</v>
          </cell>
          <cell r="N26" t="str">
            <v>BAHAN</v>
          </cell>
        </row>
        <row r="27">
          <cell r="C27" t="str">
            <v>- Mortar (campuran semen &amp; pasir)</v>
          </cell>
          <cell r="G27" t="str">
            <v>Mr</v>
          </cell>
          <cell r="H27">
            <v>35</v>
          </cell>
          <cell r="I27" t="str">
            <v>%</v>
          </cell>
        </row>
        <row r="28">
          <cell r="A28">
            <v>8</v>
          </cell>
          <cell r="C28" t="str">
            <v>Berat Jenis Bahan  :</v>
          </cell>
          <cell r="L28" t="str">
            <v>1.</v>
          </cell>
          <cell r="N28" t="str">
            <v>Batu Padas</v>
          </cell>
          <cell r="O28" t="str">
            <v>(M02)</v>
          </cell>
          <cell r="P28" t="str">
            <v>M3</v>
          </cell>
          <cell r="Q28">
            <v>1.1700000000000002</v>
          </cell>
          <cell r="R28">
            <v>96300</v>
          </cell>
          <cell r="U28">
            <v>112671.00000000001</v>
          </cell>
        </row>
        <row r="29">
          <cell r="C29" t="str">
            <v>- Pasangan Batu Dengan Mortar</v>
          </cell>
          <cell r="G29" t="str">
            <v>D1</v>
          </cell>
          <cell r="H29">
            <v>2.4</v>
          </cell>
          <cell r="I29" t="str">
            <v>ton/M3</v>
          </cell>
          <cell r="L29" t="str">
            <v>2.</v>
          </cell>
          <cell r="N29" t="str">
            <v>Semen (PC)</v>
          </cell>
          <cell r="O29" t="str">
            <v>(M12)</v>
          </cell>
          <cell r="P29" t="str">
            <v>zak</v>
          </cell>
          <cell r="Q29">
            <v>176</v>
          </cell>
          <cell r="R29">
            <v>812.5</v>
          </cell>
          <cell r="U29">
            <v>143000</v>
          </cell>
        </row>
        <row r="30">
          <cell r="C30" t="str">
            <v>- Batu</v>
          </cell>
          <cell r="G30" t="str">
            <v>D2</v>
          </cell>
          <cell r="H30">
            <v>1.6</v>
          </cell>
          <cell r="I30" t="str">
            <v>ton/M3</v>
          </cell>
          <cell r="L30" t="str">
            <v>3.</v>
          </cell>
          <cell r="N30" t="str">
            <v>Pasir</v>
          </cell>
          <cell r="O30" t="str">
            <v>(M01)</v>
          </cell>
          <cell r="P30" t="str">
            <v>M3</v>
          </cell>
          <cell r="Q30">
            <v>0.3961077844311377</v>
          </cell>
          <cell r="R30">
            <v>48800</v>
          </cell>
          <cell r="U30">
            <v>19330.059880239518</v>
          </cell>
        </row>
        <row r="31">
          <cell r="C31" t="str">
            <v>- Adukan (mortar)</v>
          </cell>
          <cell r="G31" t="str">
            <v>D3</v>
          </cell>
          <cell r="H31">
            <v>1.8</v>
          </cell>
          <cell r="I31" t="str">
            <v>ton/M3</v>
          </cell>
        </row>
        <row r="32">
          <cell r="C32" t="str">
            <v>- Pasir</v>
          </cell>
          <cell r="G32" t="str">
            <v>D4</v>
          </cell>
          <cell r="H32">
            <v>1.67</v>
          </cell>
          <cell r="I32" t="str">
            <v>ton/M3</v>
          </cell>
        </row>
        <row r="33">
          <cell r="C33" t="str">
            <v>- Semen Portland</v>
          </cell>
          <cell r="G33" t="str">
            <v>D5</v>
          </cell>
          <cell r="H33">
            <v>1.44</v>
          </cell>
          <cell r="I33" t="str">
            <v>ton/M3</v>
          </cell>
        </row>
        <row r="34">
          <cell r="Q34" t="str">
            <v xml:space="preserve">JUMLAH HARGA BAHAN   </v>
          </cell>
          <cell r="U34">
            <v>275001.05988023954</v>
          </cell>
        </row>
        <row r="35">
          <cell r="A35" t="str">
            <v>II.</v>
          </cell>
          <cell r="C35" t="str">
            <v>URUTAN KERJA</v>
          </cell>
        </row>
        <row r="36">
          <cell r="A36">
            <v>1</v>
          </cell>
          <cell r="C36" t="str">
            <v>Semen, pasir dan air dicampur dan diaduk menjadi</v>
          </cell>
          <cell r="L36" t="str">
            <v>C.</v>
          </cell>
          <cell r="N36" t="str">
            <v>PERALATAN</v>
          </cell>
        </row>
        <row r="37">
          <cell r="C37" t="str">
            <v>mortar dengan menggunakan alat bantu</v>
          </cell>
        </row>
        <row r="38">
          <cell r="A38">
            <v>2</v>
          </cell>
          <cell r="C38" t="str">
            <v>Batu dibersihkan dan dibasahi seluruh permukaannya</v>
          </cell>
          <cell r="L38" t="str">
            <v>1.</v>
          </cell>
          <cell r="N38" t="str">
            <v>Alat Bantu</v>
          </cell>
          <cell r="P38" t="str">
            <v>Ls</v>
          </cell>
          <cell r="Q38">
            <v>1</v>
          </cell>
          <cell r="R38">
            <v>2000</v>
          </cell>
          <cell r="U38">
            <v>2000</v>
          </cell>
        </row>
        <row r="39">
          <cell r="C39" t="str">
            <v>sebelum dipasang</v>
          </cell>
          <cell r="Q39" t="str">
            <v xml:space="preserve">JUMLAH HARGA PERALATAN   </v>
          </cell>
          <cell r="U39">
            <v>2000</v>
          </cell>
        </row>
        <row r="40">
          <cell r="A40">
            <v>3</v>
          </cell>
          <cell r="C40" t="str">
            <v>Penyelesaian dan perapihan setelah pemasangan</v>
          </cell>
        </row>
        <row r="41">
          <cell r="L41" t="str">
            <v>D.</v>
          </cell>
          <cell r="N41" t="str">
            <v>JUMLAH HARGA TENAGA, BAHAN DAN PERALATAN  ( A + B + C )</v>
          </cell>
          <cell r="U41">
            <v>432501.05988023954</v>
          </cell>
        </row>
        <row r="42">
          <cell r="A42" t="str">
            <v>III.</v>
          </cell>
          <cell r="C42" t="str">
            <v>PEMAKAIAN BAHAN, ALAT DAN TENAGA</v>
          </cell>
          <cell r="L42" t="str">
            <v>E.</v>
          </cell>
          <cell r="N42" t="str">
            <v>OVERHEAD &amp; PROFIT</v>
          </cell>
          <cell r="P42">
            <v>10</v>
          </cell>
          <cell r="Q42" t="str">
            <v>%  x  D</v>
          </cell>
          <cell r="U42">
            <v>43250.105988023955</v>
          </cell>
        </row>
        <row r="43">
          <cell r="L43" t="str">
            <v>F.</v>
          </cell>
          <cell r="N43" t="str">
            <v>HARGA SATUAN PEKERJAAN  ( D + E )</v>
          </cell>
          <cell r="U43">
            <v>475751.16586826352</v>
          </cell>
        </row>
        <row r="44">
          <cell r="A44" t="str">
            <v xml:space="preserve">   1.</v>
          </cell>
          <cell r="C44" t="str">
            <v>BAHAN</v>
          </cell>
          <cell r="L44" t="str">
            <v>G.</v>
          </cell>
          <cell r="N44" t="str">
            <v>PPN 10 %</v>
          </cell>
          <cell r="U44">
            <v>47575.116586826356</v>
          </cell>
        </row>
        <row r="45">
          <cell r="A45" t="str">
            <v>1.a.</v>
          </cell>
          <cell r="C45" t="str">
            <v>Batu     -----&gt;</v>
          </cell>
          <cell r="D45" t="str">
            <v>{(Bt x D1 x 1 M3) : D2} x 1.20</v>
          </cell>
          <cell r="G45" t="str">
            <v>(M02)</v>
          </cell>
          <cell r="H45">
            <v>1.1700000000000002</v>
          </cell>
          <cell r="I45" t="str">
            <v>M3</v>
          </cell>
          <cell r="J45" t="str">
            <v xml:space="preserve"> Lepas</v>
          </cell>
          <cell r="L45" t="str">
            <v>H.</v>
          </cell>
          <cell r="N45" t="str">
            <v>JUMLAH SETELAH PPN</v>
          </cell>
          <cell r="U45">
            <v>523326.28245508985</v>
          </cell>
        </row>
        <row r="46">
          <cell r="A46" t="str">
            <v>1.b.</v>
          </cell>
          <cell r="C46" t="str">
            <v>Semen    ----&gt;</v>
          </cell>
          <cell r="D46" t="str">
            <v>Sm x {(Mr x D1 x 1 M3} : D3} x 1.05</v>
          </cell>
          <cell r="G46" t="str">
            <v>(M12)</v>
          </cell>
          <cell r="H46">
            <v>0.1225</v>
          </cell>
          <cell r="I46" t="str">
            <v>M3</v>
          </cell>
          <cell r="L46" t="str">
            <v>I.</v>
          </cell>
          <cell r="N46" t="str">
            <v>Pembulatan</v>
          </cell>
          <cell r="U46">
            <v>523300</v>
          </cell>
        </row>
        <row r="47">
          <cell r="D47" t="str">
            <v>x {D5 x (1000)}</v>
          </cell>
          <cell r="G47" t="str">
            <v>(M12)</v>
          </cell>
          <cell r="H47">
            <v>176</v>
          </cell>
          <cell r="I47" t="str">
            <v>Kg</v>
          </cell>
        </row>
        <row r="48">
          <cell r="A48" t="str">
            <v>1.c.</v>
          </cell>
          <cell r="C48" t="str">
            <v>Pasir    -----&gt;</v>
          </cell>
          <cell r="D48" t="str">
            <v>Ps x {(Mr x D1 x 1 M3) : D4} x 1.05</v>
          </cell>
          <cell r="G48" t="str">
            <v>(M01)</v>
          </cell>
          <cell r="H48">
            <v>0.3961077844311377</v>
          </cell>
          <cell r="I48" t="str">
            <v>M3</v>
          </cell>
          <cell r="M48">
            <v>1</v>
          </cell>
          <cell r="N48" t="str">
            <v>Satuan dapat berdasarkan atas jam operasi untuk Tenaga Kerja dan Peralatan, volume dan/atau ukuran</v>
          </cell>
        </row>
        <row r="49">
          <cell r="N49" t="str">
            <v>berat untuk bahan-bahan.</v>
          </cell>
        </row>
        <row r="50">
          <cell r="A50" t="str">
            <v>2.</v>
          </cell>
          <cell r="C50" t="str">
            <v>ALAT</v>
          </cell>
          <cell r="M50">
            <v>2</v>
          </cell>
          <cell r="N50" t="str">
            <v>Kuantitas satuan adalah kuantitas setiap komponen untuk menyelesaikan satu satuan pekerjaan dari nomor</v>
          </cell>
        </row>
        <row r="51">
          <cell r="A51" t="str">
            <v>2.a.</v>
          </cell>
          <cell r="C51" t="str">
            <v>ALAT BANTU</v>
          </cell>
          <cell r="N51" t="str">
            <v>mata pembayaran.</v>
          </cell>
        </row>
        <row r="52">
          <cell r="C52" t="str">
            <v>Diperlukan  :</v>
          </cell>
          <cell r="M52">
            <v>3</v>
          </cell>
          <cell r="N52" t="str">
            <v>Biaya satuan untuk peralatan sudah termasuk bahan bakar, bahan habis dipakai dan operator.</v>
          </cell>
        </row>
        <row r="53">
          <cell r="C53" t="str">
            <v>- Sekop</v>
          </cell>
          <cell r="D53" t="str">
            <v>=  4  buah</v>
          </cell>
          <cell r="M53">
            <v>4</v>
          </cell>
          <cell r="N53" t="str">
            <v>Biaya satuan sudah termasuk pengeluaran untuk seluruh pajak yang berkaitan (tetapi tidak termasuk PPN</v>
          </cell>
        </row>
        <row r="54">
          <cell r="C54" t="str">
            <v>- Pacul</v>
          </cell>
          <cell r="D54" t="str">
            <v>=  4  buah</v>
          </cell>
          <cell r="N54" t="str">
            <v>yang dibayar dari kontrak) dan biaya-biaya lainnya.</v>
          </cell>
        </row>
        <row r="55">
          <cell r="C55" t="str">
            <v>- Sendok Semen</v>
          </cell>
          <cell r="D55" t="str">
            <v>=  4  buah</v>
          </cell>
        </row>
        <row r="56">
          <cell r="C56" t="str">
            <v>- Ember Cor</v>
          </cell>
          <cell r="D56" t="str">
            <v>=  4  buah</v>
          </cell>
          <cell r="R56" t="str">
            <v>Medan,17  Juni   2009</v>
          </cell>
        </row>
        <row r="57">
          <cell r="C57" t="str">
            <v>- Gerobak Dorong</v>
          </cell>
          <cell r="D57" t="str">
            <v>=  2  buah</v>
          </cell>
          <cell r="R57" t="str">
            <v>Di buat oleh</v>
          </cell>
        </row>
        <row r="58">
          <cell r="R58" t="str">
            <v>PT.DUTA FAZIRA  PERMAI</v>
          </cell>
        </row>
        <row r="59">
          <cell r="A59" t="str">
            <v>3.</v>
          </cell>
          <cell r="C59" t="str">
            <v>TENAGA</v>
          </cell>
        </row>
        <row r="60">
          <cell r="C60" t="str">
            <v>Produksi Pasangan Batu dengan Mortar dalam 1 hari</v>
          </cell>
          <cell r="G60" t="str">
            <v>Qt</v>
          </cell>
          <cell r="H60">
            <v>5</v>
          </cell>
          <cell r="I60" t="str">
            <v>M3</v>
          </cell>
        </row>
        <row r="62">
          <cell r="C62" t="str">
            <v>Kebutuhan tenaga :</v>
          </cell>
          <cell r="D62" t="str">
            <v>- Mandor</v>
          </cell>
          <cell r="G62" t="str">
            <v>M</v>
          </cell>
          <cell r="H62">
            <v>1</v>
          </cell>
          <cell r="I62" t="str">
            <v>orang</v>
          </cell>
        </row>
        <row r="63">
          <cell r="D63" t="str">
            <v>- Tukang Batu</v>
          </cell>
          <cell r="G63" t="str">
            <v>Tb</v>
          </cell>
          <cell r="H63">
            <v>4</v>
          </cell>
          <cell r="I63" t="str">
            <v>orang</v>
          </cell>
          <cell r="R63" t="str">
            <v>HANY HIDAYAT SUHOYO,SE</v>
          </cell>
        </row>
        <row r="64">
          <cell r="D64" t="str">
            <v>- Pekerja</v>
          </cell>
          <cell r="G64" t="str">
            <v>P</v>
          </cell>
          <cell r="H64">
            <v>14</v>
          </cell>
          <cell r="I64" t="str">
            <v>orang</v>
          </cell>
          <cell r="R64" t="str">
            <v>Direktur</v>
          </cell>
        </row>
        <row r="74">
          <cell r="A74" t="str">
            <v>URAIAN TEKNIS</v>
          </cell>
        </row>
        <row r="75">
          <cell r="A75" t="str">
            <v xml:space="preserve"> ANALISA HARGA SATUAN MATA PEMBAYARAN UTAMA</v>
          </cell>
        </row>
        <row r="77">
          <cell r="A77" t="str">
            <v>Nama Peserta Lelang</v>
          </cell>
          <cell r="D77" t="str">
            <v>PT.DUTA FAZIRA  PERMAI</v>
          </cell>
        </row>
        <row r="78">
          <cell r="A78" t="str">
            <v>No Mata Pembayaran</v>
          </cell>
          <cell r="D78" t="str">
            <v>:  7.9</v>
          </cell>
        </row>
        <row r="79">
          <cell r="A79" t="str">
            <v>Jenis Pekerjaan</v>
          </cell>
          <cell r="D79" t="str">
            <v>:  Pasangan Batu (manual)</v>
          </cell>
        </row>
        <row r="80">
          <cell r="A80" t="str">
            <v>Satuan Pengukuran</v>
          </cell>
          <cell r="D80" t="str">
            <v>:  M3</v>
          </cell>
        </row>
        <row r="81">
          <cell r="A81" t="str">
            <v>Perkiraan kuantitas</v>
          </cell>
          <cell r="D81">
            <v>314</v>
          </cell>
        </row>
        <row r="82">
          <cell r="A82" t="str">
            <v>Produksi Harian/Jam</v>
          </cell>
        </row>
        <row r="85">
          <cell r="A85" t="str">
            <v>No.</v>
          </cell>
          <cell r="C85" t="str">
            <v>U R A I A N</v>
          </cell>
          <cell r="G85" t="str">
            <v>KODE</v>
          </cell>
          <cell r="H85" t="str">
            <v>KOEF.</v>
          </cell>
          <cell r="I85" t="str">
            <v>SATUAN</v>
          </cell>
          <cell r="J85" t="str">
            <v>KETERANGAN</v>
          </cell>
        </row>
        <row r="89">
          <cell r="C89" t="str">
            <v>Koefisien Tenaga / M3   :</v>
          </cell>
        </row>
        <row r="90">
          <cell r="D90" t="str">
            <v>-  Mandor</v>
          </cell>
          <cell r="E90" t="str">
            <v>= (Tk x M) : Qt</v>
          </cell>
          <cell r="G90" t="str">
            <v>(L03)</v>
          </cell>
          <cell r="H90">
            <v>1.4</v>
          </cell>
          <cell r="I90" t="str">
            <v>jam</v>
          </cell>
        </row>
        <row r="91">
          <cell r="D91" t="str">
            <v>-  Tukang</v>
          </cell>
          <cell r="E91" t="str">
            <v>= (Tk x Tb) : Qt</v>
          </cell>
          <cell r="G91" t="str">
            <v>(L02)</v>
          </cell>
          <cell r="H91">
            <v>5.6</v>
          </cell>
          <cell r="I91" t="str">
            <v>jam</v>
          </cell>
        </row>
        <row r="92">
          <cell r="D92" t="str">
            <v>-  Pekerja</v>
          </cell>
          <cell r="E92" t="str">
            <v>= (Tk x P) : Qt</v>
          </cell>
          <cell r="G92" t="str">
            <v>(L01)</v>
          </cell>
          <cell r="H92">
            <v>19.600000000000001</v>
          </cell>
          <cell r="I92" t="str">
            <v>jam</v>
          </cell>
        </row>
        <row r="94">
          <cell r="A94" t="str">
            <v>4.</v>
          </cell>
          <cell r="C94" t="str">
            <v>HARGA DASAR SATUAN UPAH, BAHAN DAN ALAT</v>
          </cell>
        </row>
        <row r="95">
          <cell r="C95" t="str">
            <v>Lihat lampiran.</v>
          </cell>
        </row>
        <row r="97">
          <cell r="A97" t="str">
            <v>5.</v>
          </cell>
          <cell r="C97" t="str">
            <v>ANALISA HARGA SATUAN PEKERJAAN</v>
          </cell>
        </row>
        <row r="98">
          <cell r="C98" t="str">
            <v>Lihat perhitungan dalam FORMULIR STANDAR UNTUK</v>
          </cell>
        </row>
        <row r="99">
          <cell r="C99" t="str">
            <v>PEREKEMAN ANALISA MASING-MASING HARGA</v>
          </cell>
        </row>
        <row r="100">
          <cell r="C100" t="str">
            <v>SATUAN.</v>
          </cell>
        </row>
        <row r="101">
          <cell r="C101" t="str">
            <v>Didapat Harga Satuan Pekerjaan :</v>
          </cell>
        </row>
        <row r="103">
          <cell r="C103" t="str">
            <v xml:space="preserve">Rp.  </v>
          </cell>
          <cell r="D103">
            <v>523300</v>
          </cell>
          <cell r="E103" t="str">
            <v xml:space="preserve"> / M3</v>
          </cell>
        </row>
        <row r="106">
          <cell r="A106" t="str">
            <v>6.</v>
          </cell>
          <cell r="C106" t="str">
            <v>MASA PELAKSANAAN YANG DIPERLUKAN</v>
          </cell>
        </row>
        <row r="107">
          <cell r="C107" t="str">
            <v>Masa Pelaksanaan :</v>
          </cell>
          <cell r="E107" t="str">
            <v>Bulan</v>
          </cell>
        </row>
        <row r="109">
          <cell r="A109" t="str">
            <v>7.</v>
          </cell>
          <cell r="C109" t="str">
            <v>VOLUME PEKERJAAN YANG DIPERLUKAN</v>
          </cell>
        </row>
        <row r="110">
          <cell r="C110" t="str">
            <v>Volume pekerjaan  :</v>
          </cell>
          <cell r="D110">
            <v>314</v>
          </cell>
          <cell r="E110" t="str">
            <v>M3</v>
          </cell>
        </row>
      </sheetData>
      <sheetData sheetId="15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regat Halus &amp; Kasar"/>
      <sheetName val="Agregat Kelas A"/>
      <sheetName val="Agregat Kelas B"/>
      <sheetName val="Agregat Kelas C"/>
    </sheetNames>
    <sheetDataSet>
      <sheetData sheetId="0">
        <row r="13">
          <cell r="H13">
            <v>45</v>
          </cell>
        </row>
        <row r="14">
          <cell r="H14">
            <v>55</v>
          </cell>
        </row>
        <row r="15">
          <cell r="H15">
            <v>30</v>
          </cell>
        </row>
        <row r="16">
          <cell r="H16">
            <v>70</v>
          </cell>
        </row>
        <row r="17">
          <cell r="H17">
            <v>1.8</v>
          </cell>
        </row>
        <row r="18">
          <cell r="H18">
            <v>1.67</v>
          </cell>
        </row>
        <row r="19">
          <cell r="H19">
            <v>1.8</v>
          </cell>
        </row>
        <row r="20">
          <cell r="H20">
            <v>92000</v>
          </cell>
        </row>
      </sheetData>
      <sheetData sheetId="1"/>
      <sheetData sheetId="2"/>
      <sheetData sheetId="3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FTAR HSP 1.1 &amp; 1.2"/>
      <sheetName val="1.1.1"/>
      <sheetName val="1.1.2"/>
      <sheetName val="1.1.3"/>
      <sheetName val="1.1.4"/>
      <sheetName val="1.1.5"/>
      <sheetName val="1.1.6"/>
      <sheetName val="1.2.1"/>
      <sheetName val="1.2.2"/>
      <sheetName val="1.2.3"/>
      <sheetName val="1.2.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6">
          <cell r="A6" t="str">
            <v>1.2.4.1</v>
          </cell>
          <cell r="B6" t="str">
            <v xml:space="preserve">1 m2 Pemadatan tanah per 20 cm secara manual </v>
          </cell>
          <cell r="C6"/>
          <cell r="D6"/>
          <cell r="E6"/>
          <cell r="F6"/>
          <cell r="G6">
            <v>55000</v>
          </cell>
        </row>
        <row r="7">
          <cell r="A7" t="str">
            <v>NO</v>
          </cell>
          <cell r="B7" t="str">
            <v>KODE</v>
          </cell>
          <cell r="C7" t="str">
            <v>ITEM</v>
          </cell>
          <cell r="D7" t="str">
            <v>SAT</v>
          </cell>
          <cell r="E7" t="str">
            <v>KOEF.</v>
          </cell>
          <cell r="F7" t="str">
            <v>HARGA SATUAN
(Rp.)</v>
          </cell>
          <cell r="G7" t="str">
            <v>JUMLAH HARGA
(Rp.)</v>
          </cell>
        </row>
        <row r="8">
          <cell r="A8" t="str">
            <v>A.</v>
          </cell>
          <cell r="B8" t="str">
            <v>Upah</v>
          </cell>
          <cell r="C8"/>
          <cell r="D8"/>
          <cell r="E8"/>
          <cell r="F8"/>
          <cell r="G8"/>
        </row>
        <row r="9">
          <cell r="A9">
            <v>1</v>
          </cell>
          <cell r="B9" t="str">
            <v>L.1.1</v>
          </cell>
          <cell r="C9" t="str">
            <v>Pekerja</v>
          </cell>
          <cell r="D9" t="str">
            <v>OH</v>
          </cell>
          <cell r="E9">
            <v>0.5</v>
          </cell>
          <cell r="F9">
            <v>100000</v>
          </cell>
          <cell r="G9">
            <v>50000</v>
          </cell>
        </row>
        <row r="10">
          <cell r="A10">
            <v>1</v>
          </cell>
          <cell r="B10" t="str">
            <v>L.4.1</v>
          </cell>
          <cell r="C10" t="str">
            <v>Mandor</v>
          </cell>
          <cell r="D10" t="str">
            <v>OH</v>
          </cell>
          <cell r="E10">
            <v>0.05</v>
          </cell>
          <cell r="F10">
            <v>100000</v>
          </cell>
          <cell r="G10">
            <v>5000</v>
          </cell>
        </row>
        <row r="11">
          <cell r="A11"/>
          <cell r="B11"/>
          <cell r="C11"/>
          <cell r="D11"/>
          <cell r="E11"/>
          <cell r="F11" t="str">
            <v>Jumlah Upah</v>
          </cell>
          <cell r="G11">
            <v>55000</v>
          </cell>
        </row>
        <row r="12">
          <cell r="A12" t="str">
            <v>B.</v>
          </cell>
          <cell r="B12" t="str">
            <v>Bahan</v>
          </cell>
          <cell r="C12"/>
          <cell r="D12"/>
          <cell r="E12"/>
          <cell r="F12"/>
          <cell r="G12"/>
        </row>
        <row r="13">
          <cell r="A13"/>
          <cell r="B13"/>
          <cell r="C13"/>
          <cell r="D13"/>
          <cell r="E13"/>
          <cell r="F13"/>
          <cell r="G13"/>
        </row>
        <row r="14">
          <cell r="A14"/>
          <cell r="B14"/>
          <cell r="C14"/>
          <cell r="D14"/>
          <cell r="E14"/>
          <cell r="F14" t="str">
            <v>Jumlah Bahan</v>
          </cell>
          <cell r="G14">
            <v>0</v>
          </cell>
        </row>
        <row r="15">
          <cell r="A15" t="str">
            <v>C.</v>
          </cell>
          <cell r="B15" t="str">
            <v>Peralatan</v>
          </cell>
          <cell r="C15"/>
          <cell r="D15"/>
          <cell r="E15"/>
          <cell r="F15"/>
          <cell r="G15"/>
        </row>
        <row r="16">
          <cell r="A16"/>
          <cell r="B16"/>
          <cell r="C16"/>
          <cell r="D16"/>
          <cell r="E16"/>
          <cell r="F16"/>
          <cell r="G16"/>
        </row>
        <row r="17">
          <cell r="A17"/>
          <cell r="B17"/>
          <cell r="C17"/>
          <cell r="D17"/>
          <cell r="E17"/>
          <cell r="F17" t="str">
            <v>Jumlah Peralatan</v>
          </cell>
          <cell r="G17">
            <v>0</v>
          </cell>
        </row>
        <row r="18">
          <cell r="A18"/>
          <cell r="B18"/>
          <cell r="C18"/>
          <cell r="D18"/>
          <cell r="E18"/>
          <cell r="F18" t="str">
            <v>Jumlah Harga</v>
          </cell>
          <cell r="G18">
            <v>55000</v>
          </cell>
        </row>
        <row r="19">
          <cell r="A19"/>
          <cell r="B19"/>
          <cell r="C19"/>
          <cell r="D19"/>
          <cell r="E19"/>
          <cell r="F19"/>
          <cell r="G19"/>
        </row>
        <row r="20">
          <cell r="A20" t="str">
            <v>1.2.4.2</v>
          </cell>
          <cell r="B20" t="str">
            <v xml:space="preserve">1 m3 Pemadatan tanah secara mekanis double handling </v>
          </cell>
          <cell r="C20"/>
          <cell r="D20"/>
          <cell r="E20"/>
          <cell r="F20"/>
          <cell r="G20">
            <v>1096.1300000000001</v>
          </cell>
        </row>
        <row r="21">
          <cell r="A21" t="str">
            <v>NO</v>
          </cell>
          <cell r="B21" t="str">
            <v>KODE</v>
          </cell>
          <cell r="C21" t="str">
            <v>ITEM</v>
          </cell>
          <cell r="D21" t="str">
            <v>SAT</v>
          </cell>
          <cell r="E21" t="str">
            <v>KOEF.</v>
          </cell>
          <cell r="F21" t="str">
            <v>HARGA SATUAN
(Rp.)</v>
          </cell>
          <cell r="G21" t="str">
            <v>JUMLAH HARGA
(Rp.)</v>
          </cell>
        </row>
        <row r="22">
          <cell r="A22" t="str">
            <v>A.</v>
          </cell>
          <cell r="B22" t="str">
            <v>Upah</v>
          </cell>
          <cell r="C22"/>
          <cell r="D22"/>
          <cell r="E22"/>
          <cell r="F22"/>
          <cell r="G22"/>
        </row>
        <row r="23">
          <cell r="A23">
            <v>1</v>
          </cell>
          <cell r="B23" t="str">
            <v>L.1.1</v>
          </cell>
          <cell r="C23" t="str">
            <v>Pekerja</v>
          </cell>
          <cell r="D23" t="str">
            <v>OH</v>
          </cell>
          <cell r="E23">
            <v>8.6999999999999994E-3</v>
          </cell>
          <cell r="F23">
            <v>100000</v>
          </cell>
          <cell r="G23">
            <v>869.99999999999989</v>
          </cell>
        </row>
        <row r="24">
          <cell r="A24">
            <v>2</v>
          </cell>
          <cell r="B24" t="str">
            <v>L.4.1</v>
          </cell>
          <cell r="C24" t="str">
            <v>Mandor</v>
          </cell>
          <cell r="D24" t="str">
            <v>OH</v>
          </cell>
          <cell r="E24">
            <v>2.2000000000000001E-3</v>
          </cell>
          <cell r="F24">
            <v>100000</v>
          </cell>
          <cell r="G24">
            <v>220</v>
          </cell>
        </row>
        <row r="25">
          <cell r="A25"/>
          <cell r="B25"/>
          <cell r="C25"/>
          <cell r="D25"/>
          <cell r="E25"/>
          <cell r="F25" t="str">
            <v>Jumlah Upah</v>
          </cell>
          <cell r="G25">
            <v>1090</v>
          </cell>
        </row>
        <row r="26">
          <cell r="A26" t="str">
            <v>B.</v>
          </cell>
          <cell r="B26" t="str">
            <v>Bahan</v>
          </cell>
          <cell r="C26"/>
          <cell r="D26"/>
          <cell r="E26"/>
          <cell r="F26"/>
          <cell r="G26"/>
        </row>
        <row r="27">
          <cell r="A27"/>
          <cell r="B27"/>
          <cell r="C27"/>
          <cell r="D27"/>
          <cell r="E27"/>
          <cell r="F27"/>
          <cell r="G27"/>
        </row>
        <row r="28">
          <cell r="A28"/>
          <cell r="B28"/>
          <cell r="C28"/>
          <cell r="D28"/>
          <cell r="E28"/>
          <cell r="F28" t="str">
            <v>Jumlah Bahan</v>
          </cell>
          <cell r="G28">
            <v>0</v>
          </cell>
        </row>
        <row r="29">
          <cell r="A29" t="str">
            <v>C.</v>
          </cell>
          <cell r="B29" t="str">
            <v>Peralatan</v>
          </cell>
          <cell r="C29"/>
          <cell r="D29"/>
          <cell r="E29"/>
          <cell r="F29"/>
          <cell r="G29"/>
        </row>
        <row r="30">
          <cell r="A30">
            <v>1</v>
          </cell>
          <cell r="B30" t="str">
            <v>E.1.2.16</v>
          </cell>
          <cell r="C30" t="str">
            <v>Bulldozer</v>
          </cell>
          <cell r="D30" t="str">
            <v>jam</v>
          </cell>
          <cell r="E30">
            <v>7.0000000000000001E-3</v>
          </cell>
          <cell r="F30">
            <v>100</v>
          </cell>
          <cell r="G30">
            <v>0.70000000000000007</v>
          </cell>
        </row>
        <row r="31">
          <cell r="A31">
            <v>2</v>
          </cell>
          <cell r="B31" t="str">
            <v>E.1.22.2</v>
          </cell>
          <cell r="C31" t="str">
            <v>Vibrator roller</v>
          </cell>
          <cell r="D31" t="str">
            <v>jam</v>
          </cell>
          <cell r="E31">
            <v>5.4300000000000001E-2</v>
          </cell>
          <cell r="F31">
            <v>100</v>
          </cell>
          <cell r="G31">
            <v>5.43</v>
          </cell>
        </row>
        <row r="32">
          <cell r="A32"/>
          <cell r="B32"/>
          <cell r="C32"/>
          <cell r="D32"/>
          <cell r="E32"/>
          <cell r="F32" t="str">
            <v>Jumlah Peralatan</v>
          </cell>
          <cell r="G32">
            <v>6.13</v>
          </cell>
        </row>
        <row r="33">
          <cell r="A33"/>
          <cell r="B33"/>
          <cell r="C33"/>
          <cell r="D33"/>
          <cell r="E33"/>
          <cell r="F33" t="str">
            <v>Jumlah Harga</v>
          </cell>
          <cell r="G33">
            <v>1096.1300000000001</v>
          </cell>
        </row>
        <row r="34">
          <cell r="A34"/>
          <cell r="B34"/>
          <cell r="C34"/>
          <cell r="D34"/>
          <cell r="E34"/>
          <cell r="F34"/>
          <cell r="G34"/>
        </row>
        <row r="35">
          <cell r="A35" t="str">
            <v>1.2.4.3</v>
          </cell>
          <cell r="B35" t="str">
            <v xml:space="preserve">1 m3 Pemadatan tanah secara mekanis single handling </v>
          </cell>
          <cell r="C35"/>
          <cell r="D35"/>
          <cell r="E35"/>
          <cell r="F35"/>
          <cell r="G35">
            <v>77506.13</v>
          </cell>
        </row>
        <row r="36">
          <cell r="A36" t="str">
            <v>NO</v>
          </cell>
          <cell r="B36" t="str">
            <v>KODE</v>
          </cell>
          <cell r="C36" t="str">
            <v>ITEM</v>
          </cell>
          <cell r="D36" t="str">
            <v>SAT</v>
          </cell>
          <cell r="E36" t="str">
            <v>KOEF.</v>
          </cell>
          <cell r="F36" t="str">
            <v>HARGA SATUAN
(Rp.)</v>
          </cell>
          <cell r="G36" t="str">
            <v>JUMLAH HARGA
(Rp.)</v>
          </cell>
        </row>
        <row r="37">
          <cell r="A37" t="str">
            <v>A.</v>
          </cell>
          <cell r="B37" t="str">
            <v>Upah</v>
          </cell>
          <cell r="C37"/>
          <cell r="D37"/>
          <cell r="E37"/>
          <cell r="F37"/>
          <cell r="G37"/>
        </row>
        <row r="38">
          <cell r="A38">
            <v>1</v>
          </cell>
          <cell r="B38" t="str">
            <v>L.1.1</v>
          </cell>
          <cell r="C38" t="str">
            <v>Pekerja</v>
          </cell>
          <cell r="D38" t="str">
            <v>OH</v>
          </cell>
          <cell r="E38">
            <v>0.75</v>
          </cell>
          <cell r="F38">
            <v>100000</v>
          </cell>
          <cell r="G38">
            <v>75000</v>
          </cell>
        </row>
        <row r="39">
          <cell r="A39">
            <v>2</v>
          </cell>
          <cell r="B39" t="str">
            <v>L.4.1</v>
          </cell>
          <cell r="C39" t="str">
            <v>Mandor</v>
          </cell>
          <cell r="D39" t="str">
            <v>OH</v>
          </cell>
          <cell r="E39">
            <v>2.5000000000000001E-2</v>
          </cell>
          <cell r="F39">
            <v>100000</v>
          </cell>
          <cell r="G39">
            <v>2500</v>
          </cell>
        </row>
        <row r="40">
          <cell r="A40"/>
          <cell r="B40"/>
          <cell r="C40"/>
          <cell r="D40"/>
          <cell r="E40"/>
          <cell r="F40" t="str">
            <v>Jumlah Upah</v>
          </cell>
          <cell r="G40">
            <v>77500</v>
          </cell>
        </row>
        <row r="41">
          <cell r="A41" t="str">
            <v>B.</v>
          </cell>
          <cell r="B41" t="str">
            <v>Bahan</v>
          </cell>
          <cell r="C41"/>
          <cell r="D41"/>
          <cell r="E41"/>
          <cell r="F41"/>
          <cell r="G41"/>
        </row>
        <row r="42">
          <cell r="A42"/>
          <cell r="B42"/>
          <cell r="C42"/>
          <cell r="D42"/>
          <cell r="E42"/>
          <cell r="F42"/>
          <cell r="G42"/>
        </row>
        <row r="43">
          <cell r="A43"/>
          <cell r="B43"/>
          <cell r="C43"/>
          <cell r="D43"/>
          <cell r="E43"/>
          <cell r="F43" t="str">
            <v>Jumlah Bahan</v>
          </cell>
          <cell r="G43">
            <v>0</v>
          </cell>
        </row>
        <row r="44">
          <cell r="A44" t="str">
            <v>C.</v>
          </cell>
          <cell r="B44" t="str">
            <v>Peralatan</v>
          </cell>
          <cell r="C44"/>
          <cell r="D44"/>
          <cell r="E44"/>
          <cell r="F44"/>
          <cell r="G44"/>
        </row>
        <row r="45">
          <cell r="A45">
            <v>1</v>
          </cell>
          <cell r="B45" t="str">
            <v>E.1.23.4</v>
          </cell>
          <cell r="C45" t="str">
            <v>Water tank</v>
          </cell>
          <cell r="D45" t="str">
            <v>jam</v>
          </cell>
          <cell r="E45">
            <v>7.0000000000000001E-3</v>
          </cell>
          <cell r="F45">
            <v>100</v>
          </cell>
          <cell r="G45">
            <v>0.70000000000000007</v>
          </cell>
        </row>
        <row r="46">
          <cell r="A46">
            <v>2</v>
          </cell>
          <cell r="B46" t="str">
            <v>E.1.22.2</v>
          </cell>
          <cell r="C46" t="str">
            <v>Vibrator roller</v>
          </cell>
          <cell r="D46" t="str">
            <v>jam</v>
          </cell>
          <cell r="E46">
            <v>5.4300000000000001E-2</v>
          </cell>
          <cell r="F46">
            <v>100</v>
          </cell>
          <cell r="G46">
            <v>5.43</v>
          </cell>
        </row>
        <row r="47">
          <cell r="A47"/>
          <cell r="B47"/>
          <cell r="C47"/>
          <cell r="D47"/>
          <cell r="E47"/>
          <cell r="F47" t="str">
            <v>Jumlah Peralatan</v>
          </cell>
          <cell r="G47">
            <v>6.13</v>
          </cell>
        </row>
        <row r="48">
          <cell r="A48"/>
          <cell r="B48"/>
          <cell r="C48"/>
          <cell r="D48"/>
          <cell r="E48"/>
          <cell r="F48" t="str">
            <v>Jumlah Harga</v>
          </cell>
          <cell r="G48">
            <v>77506.13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L-K"/>
      <sheetName val="SCHEDULE"/>
      <sheetName val="surat"/>
      <sheetName val="B. Opr Alat"/>
      <sheetName val="Rumah Dinas Camat M. Deli"/>
      <sheetName val="Bahan +angkut muat"/>
      <sheetName val="Angkut"/>
      <sheetName val="REKAPITULASI ANALISA"/>
      <sheetName val="PEMADATAN"/>
      <sheetName val="pemenag  (2)"/>
      <sheetName val="pemenag "/>
      <sheetName val="SCHEDULE (2)"/>
      <sheetName val="SDN 060951 (BQ)"/>
      <sheetName val="SDN 060951"/>
      <sheetName val="UPAD-BAHAN-ALAT"/>
      <sheetName val="REKAP"/>
      <sheetName val="RAB"/>
      <sheetName val="ANL-SNI"/>
      <sheetName val="ANL-EI"/>
      <sheetName val="cut and fill"/>
      <sheetName val="BETON COR SNI 350"/>
      <sheetName val="BETON COR SNI 325"/>
      <sheetName val="BETON COR SNI 300"/>
      <sheetName val="BETON COR SNI 275"/>
      <sheetName val="BETON COR SNI 250"/>
      <sheetName val="BETON COR SNI 225"/>
      <sheetName val="BETON COR SNI 200"/>
      <sheetName val="BETON COR SNI 175"/>
      <sheetName val="BETON COR SNI 150"/>
      <sheetName val="BETON COR SNI 125"/>
      <sheetName val="BETON COR SNI 1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Kontrak"/>
      <sheetName val="Antar"/>
      <sheetName val="BA-PEMERIKSAAN"/>
      <sheetName val="Pakta"/>
      <sheetName val="Pakta (2)"/>
      <sheetName val="Hitungan"/>
      <sheetName val="Data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3000" dir="5400000" rotWithShape="0">
            <a:srgbClr val="000000">
              <a:alpha val="35000"/>
            </a:srgbClr>
          </a:outerShdw>
        </a:effectLst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://tkdn.kemenperin.go.id/sertifikat.php?id=sl84Dj-1j4qIxFWq5850_NnPnPBM6YsOE6IfkjczOK4," TargetMode="External"/><Relationship Id="rId2" Type="http://schemas.openxmlformats.org/officeDocument/2006/relationships/hyperlink" Target="http://tkdn.kemenperin.go.id/sertifikat.php?id=sl84Dj-1j4qIxFWq5850_NnPnPBM6YsOE6IfkjczOK4," TargetMode="External"/><Relationship Id="rId1" Type="http://schemas.openxmlformats.org/officeDocument/2006/relationships/hyperlink" Target="http://tkdn.kemenperin.go.id/sertifikat.php?id=0-DHI41MCoFZhLtZYcZhOCF-34hjHTKAR8yEX97FBdM,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://tkdn.kemenperin.go.id/sertifikat.php?id=w7Nn3ZKjJQdBmL4JqdCvt4HNJCEhTki-Ng8TsfoBZZU,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K43"/>
  <sheetViews>
    <sheetView view="pageBreakPreview" zoomScale="70" zoomScaleNormal="70" zoomScaleSheetLayoutView="70" workbookViewId="0">
      <selection activeCell="E49" sqref="E49"/>
    </sheetView>
  </sheetViews>
  <sheetFormatPr defaultColWidth="9.140625" defaultRowHeight="15"/>
  <cols>
    <col min="1" max="1" width="9.140625" style="4"/>
    <col min="2" max="2" width="9.140625" style="4" customWidth="1"/>
    <col min="3" max="16384" width="9.140625" style="4"/>
  </cols>
  <sheetData>
    <row r="1" spans="2:11" ht="15.75" thickBot="1"/>
    <row r="2" spans="2:11" ht="15.75" thickTop="1">
      <c r="B2" s="1376"/>
      <c r="C2" s="1377"/>
      <c r="D2" s="1377"/>
      <c r="E2" s="1377"/>
      <c r="F2" s="1377"/>
      <c r="G2" s="1377"/>
      <c r="H2" s="1377"/>
      <c r="I2" s="1377"/>
      <c r="J2" s="1377"/>
      <c r="K2" s="1378"/>
    </row>
    <row r="3" spans="2:11">
      <c r="B3" s="1379"/>
      <c r="C3" s="5"/>
      <c r="D3" s="5"/>
      <c r="E3" s="5"/>
      <c r="F3" s="5"/>
      <c r="G3" s="5"/>
      <c r="H3" s="5"/>
      <c r="I3" s="5"/>
      <c r="J3" s="5"/>
      <c r="K3" s="1380"/>
    </row>
    <row r="4" spans="2:11">
      <c r="B4" s="1379"/>
      <c r="C4" s="5"/>
      <c r="D4" s="5"/>
      <c r="E4" s="5"/>
      <c r="F4" s="5"/>
      <c r="G4" s="5"/>
      <c r="H4" s="5"/>
      <c r="I4" s="5"/>
      <c r="J4" s="5"/>
      <c r="K4" s="1380"/>
    </row>
    <row r="5" spans="2:11">
      <c r="B5" s="1379"/>
      <c r="C5" s="5"/>
      <c r="D5" s="1570"/>
      <c r="E5" s="1570"/>
      <c r="F5" s="1570"/>
      <c r="G5" s="1570"/>
      <c r="H5" s="1570"/>
      <c r="I5" s="1570"/>
      <c r="J5" s="5"/>
      <c r="K5" s="1380"/>
    </row>
    <row r="6" spans="2:11">
      <c r="B6" s="1379"/>
      <c r="C6" s="5"/>
      <c r="D6" s="1570"/>
      <c r="E6" s="1570"/>
      <c r="F6" s="1570"/>
      <c r="G6" s="1570"/>
      <c r="H6" s="1570"/>
      <c r="I6" s="1570"/>
      <c r="J6" s="5"/>
      <c r="K6" s="1380"/>
    </row>
    <row r="7" spans="2:11">
      <c r="B7" s="1379"/>
      <c r="C7" s="5"/>
      <c r="D7" s="5"/>
      <c r="E7" s="5"/>
      <c r="F7" s="5"/>
      <c r="G7" s="5"/>
      <c r="H7" s="5"/>
      <c r="I7" s="5"/>
      <c r="J7" s="5"/>
      <c r="K7" s="1380"/>
    </row>
    <row r="8" spans="2:11">
      <c r="B8" s="1379"/>
      <c r="C8" s="5"/>
      <c r="D8" s="5"/>
      <c r="E8" s="5"/>
      <c r="F8" s="5"/>
      <c r="G8" s="5"/>
      <c r="H8" s="5"/>
      <c r="I8" s="5"/>
      <c r="J8" s="5"/>
      <c r="K8" s="1380"/>
    </row>
    <row r="9" spans="2:11">
      <c r="B9" s="1379"/>
      <c r="C9" s="5"/>
      <c r="D9" s="5"/>
      <c r="E9" s="5"/>
      <c r="F9" s="5"/>
      <c r="G9" s="5"/>
      <c r="H9" s="5"/>
      <c r="I9" s="5"/>
      <c r="J9" s="5"/>
      <c r="K9" s="1380"/>
    </row>
    <row r="10" spans="2:11">
      <c r="B10" s="1379"/>
      <c r="C10" s="5"/>
      <c r="D10" s="5"/>
      <c r="E10" s="5"/>
      <c r="F10" s="5"/>
      <c r="G10" s="5"/>
      <c r="H10" s="5"/>
      <c r="I10" s="5"/>
      <c r="J10" s="5"/>
      <c r="K10" s="1380"/>
    </row>
    <row r="11" spans="2:11">
      <c r="B11" s="1379"/>
      <c r="C11" s="5"/>
      <c r="D11" s="5"/>
      <c r="E11" s="5"/>
      <c r="F11" s="5"/>
      <c r="G11" s="5"/>
      <c r="H11" s="5"/>
      <c r="I11" s="5"/>
      <c r="J11" s="5"/>
      <c r="K11" s="1380"/>
    </row>
    <row r="12" spans="2:11">
      <c r="B12" s="1379"/>
      <c r="C12" s="5"/>
      <c r="D12" s="5"/>
      <c r="E12" s="5"/>
      <c r="F12" s="5"/>
      <c r="G12" s="5"/>
      <c r="H12" s="5"/>
      <c r="I12" s="5"/>
      <c r="J12" s="5"/>
      <c r="K12" s="1380"/>
    </row>
    <row r="13" spans="2:11">
      <c r="B13" s="1379"/>
      <c r="C13" s="5"/>
      <c r="D13" s="5"/>
      <c r="E13" s="5"/>
      <c r="F13" s="5"/>
      <c r="G13" s="5"/>
      <c r="H13" s="5"/>
      <c r="I13" s="5"/>
      <c r="J13" s="5"/>
      <c r="K13" s="1380"/>
    </row>
    <row r="14" spans="2:11">
      <c r="B14" s="1379"/>
      <c r="C14" s="5"/>
      <c r="D14" s="5"/>
      <c r="E14" s="5"/>
      <c r="F14" s="5"/>
      <c r="G14" s="5"/>
      <c r="H14" s="5"/>
      <c r="I14" s="5"/>
      <c r="J14" s="5"/>
      <c r="K14" s="1380"/>
    </row>
    <row r="15" spans="2:11">
      <c r="B15" s="1379"/>
      <c r="C15" s="5"/>
      <c r="D15" s="5"/>
      <c r="E15" s="5"/>
      <c r="F15" s="5"/>
      <c r="G15" s="5"/>
      <c r="H15" s="5"/>
      <c r="I15" s="5"/>
      <c r="J15" s="5"/>
      <c r="K15" s="1380"/>
    </row>
    <row r="16" spans="2:11">
      <c r="B16" s="1379"/>
      <c r="C16" s="5"/>
      <c r="D16" s="5"/>
      <c r="E16" s="5"/>
      <c r="F16" s="5"/>
      <c r="G16" s="5"/>
      <c r="H16" s="5"/>
      <c r="I16" s="5"/>
      <c r="J16" s="5"/>
      <c r="K16" s="1380"/>
    </row>
    <row r="17" spans="2:11">
      <c r="B17" s="1379"/>
      <c r="C17" s="5"/>
      <c r="D17" s="5"/>
      <c r="E17" s="5"/>
      <c r="F17" s="5"/>
      <c r="G17" s="5"/>
      <c r="H17" s="5"/>
      <c r="I17" s="5"/>
      <c r="J17" s="5"/>
      <c r="K17" s="1380"/>
    </row>
    <row r="18" spans="2:11">
      <c r="B18" s="1379"/>
      <c r="C18" s="5"/>
      <c r="D18" s="5"/>
      <c r="E18" s="5"/>
      <c r="F18" s="5"/>
      <c r="G18" s="5"/>
      <c r="H18" s="5"/>
      <c r="I18" s="5"/>
      <c r="J18" s="5"/>
      <c r="K18" s="1380"/>
    </row>
    <row r="19" spans="2:11">
      <c r="B19" s="1379"/>
      <c r="C19" s="5"/>
      <c r="D19" s="5"/>
      <c r="E19" s="5"/>
      <c r="F19" s="5"/>
      <c r="G19" s="5"/>
      <c r="H19" s="5"/>
      <c r="I19" s="5"/>
      <c r="J19" s="5"/>
      <c r="K19" s="1380"/>
    </row>
    <row r="20" spans="2:11">
      <c r="B20" s="1379"/>
      <c r="C20" s="5"/>
      <c r="D20" s="5"/>
      <c r="E20" s="5"/>
      <c r="F20" s="5"/>
      <c r="G20" s="5"/>
      <c r="H20" s="5"/>
      <c r="I20" s="5"/>
      <c r="J20" s="5"/>
      <c r="K20" s="1380"/>
    </row>
    <row r="21" spans="2:11">
      <c r="B21" s="1379"/>
      <c r="C21" s="5"/>
      <c r="D21" s="5"/>
      <c r="E21" s="5"/>
      <c r="F21" s="5"/>
      <c r="G21" s="5"/>
      <c r="H21" s="5"/>
      <c r="I21" s="5"/>
      <c r="J21" s="5"/>
      <c r="K21" s="1380"/>
    </row>
    <row r="22" spans="2:11" ht="22.5">
      <c r="B22" s="1379"/>
      <c r="C22" s="5"/>
      <c r="D22" s="1572"/>
      <c r="E22" s="1573"/>
      <c r="F22" s="1573"/>
      <c r="G22" s="1573"/>
      <c r="H22" s="1573"/>
      <c r="I22" s="1573"/>
      <c r="J22" s="5"/>
      <c r="K22" s="1380"/>
    </row>
    <row r="23" spans="2:11" ht="22.5">
      <c r="B23" s="1379"/>
      <c r="C23" s="5"/>
      <c r="D23" s="1572"/>
      <c r="E23" s="1572"/>
      <c r="F23" s="1572"/>
      <c r="G23" s="1572"/>
      <c r="H23" s="1572"/>
      <c r="I23" s="1572"/>
      <c r="J23" s="5"/>
      <c r="K23" s="1380"/>
    </row>
    <row r="24" spans="2:11" ht="22.5">
      <c r="B24" s="1379"/>
      <c r="C24" s="5"/>
      <c r="D24" s="7"/>
      <c r="E24" s="6"/>
      <c r="F24" s="6"/>
      <c r="G24" s="6"/>
      <c r="H24" s="6"/>
      <c r="I24" s="6"/>
      <c r="J24" s="5"/>
      <c r="K24" s="1380"/>
    </row>
    <row r="25" spans="2:11" ht="22.5">
      <c r="B25" s="1379"/>
      <c r="C25" s="5"/>
      <c r="D25" s="7"/>
      <c r="E25" s="6"/>
      <c r="F25" s="6"/>
      <c r="G25" s="6"/>
      <c r="H25" s="6"/>
      <c r="I25" s="6"/>
      <c r="J25" s="5"/>
      <c r="K25" s="1380"/>
    </row>
    <row r="26" spans="2:11">
      <c r="B26" s="1379"/>
      <c r="C26" s="5"/>
      <c r="D26" s="5"/>
      <c r="E26" s="5"/>
      <c r="F26" s="5"/>
      <c r="G26" s="5"/>
      <c r="H26" s="5"/>
      <c r="I26" s="5"/>
      <c r="J26" s="5"/>
      <c r="K26" s="1380"/>
    </row>
    <row r="27" spans="2:11">
      <c r="B27" s="1379"/>
      <c r="C27" s="5"/>
      <c r="D27" s="5"/>
      <c r="E27" s="5"/>
      <c r="F27" s="5"/>
      <c r="G27" s="5"/>
      <c r="H27" s="5"/>
      <c r="I27" s="5"/>
      <c r="J27" s="5"/>
      <c r="K27" s="1380"/>
    </row>
    <row r="28" spans="2:11">
      <c r="B28" s="1379"/>
      <c r="C28" s="5"/>
      <c r="D28" s="5"/>
      <c r="E28" s="5"/>
      <c r="F28" s="5"/>
      <c r="G28" s="5"/>
      <c r="H28" s="5"/>
      <c r="I28" s="5"/>
      <c r="J28" s="5"/>
      <c r="K28" s="1380"/>
    </row>
    <row r="29" spans="2:11" ht="22.5">
      <c r="B29" s="1379"/>
      <c r="C29" s="5"/>
      <c r="D29" s="1572"/>
      <c r="E29" s="1573"/>
      <c r="F29" s="1573"/>
      <c r="G29" s="1573"/>
      <c r="H29" s="1573"/>
      <c r="I29" s="1573"/>
      <c r="J29" s="5"/>
      <c r="K29" s="1380"/>
    </row>
    <row r="30" spans="2:11" ht="22.5">
      <c r="B30" s="1379"/>
      <c r="C30" s="5"/>
      <c r="D30" s="1572"/>
      <c r="E30" s="1573"/>
      <c r="F30" s="1573"/>
      <c r="G30" s="1573"/>
      <c r="H30" s="1573"/>
      <c r="I30" s="1573"/>
      <c r="J30" s="5"/>
      <c r="K30" s="1380"/>
    </row>
    <row r="31" spans="2:11">
      <c r="B31" s="1379"/>
      <c r="C31" s="5"/>
      <c r="D31" s="5"/>
      <c r="E31" s="5"/>
      <c r="F31" s="5"/>
      <c r="G31" s="5"/>
      <c r="H31" s="5"/>
      <c r="I31" s="5"/>
      <c r="J31" s="5"/>
      <c r="K31" s="1380"/>
    </row>
    <row r="32" spans="2:11">
      <c r="B32" s="1379"/>
      <c r="C32" s="5"/>
      <c r="D32" s="5"/>
      <c r="E32" s="5"/>
      <c r="F32" s="5"/>
      <c r="G32" s="5"/>
      <c r="H32" s="5"/>
      <c r="I32" s="5"/>
      <c r="J32" s="5"/>
      <c r="K32" s="1380"/>
    </row>
    <row r="33" spans="2:11">
      <c r="B33" s="1379"/>
      <c r="C33" s="5"/>
      <c r="D33" s="5"/>
      <c r="E33" s="5"/>
      <c r="F33" s="5"/>
      <c r="G33" s="5"/>
      <c r="H33" s="5"/>
      <c r="I33" s="5"/>
      <c r="J33" s="5"/>
      <c r="K33" s="1380"/>
    </row>
    <row r="34" spans="2:11">
      <c r="B34" s="1379"/>
      <c r="C34" s="5"/>
      <c r="D34" s="5"/>
      <c r="E34" s="5"/>
      <c r="F34" s="5"/>
      <c r="G34" s="5"/>
      <c r="H34" s="5"/>
      <c r="I34" s="5"/>
      <c r="J34" s="5"/>
      <c r="K34" s="1380"/>
    </row>
    <row r="35" spans="2:11">
      <c r="B35" s="1379"/>
      <c r="C35" s="5"/>
      <c r="D35" s="5"/>
      <c r="E35" s="5"/>
      <c r="F35" s="1573"/>
      <c r="G35" s="1573"/>
      <c r="H35" s="5"/>
      <c r="I35" s="5"/>
      <c r="J35" s="5"/>
      <c r="K35" s="1380"/>
    </row>
    <row r="36" spans="2:11">
      <c r="B36" s="1379"/>
      <c r="C36" s="5"/>
      <c r="D36" s="1573"/>
      <c r="E36" s="1573"/>
      <c r="F36" s="1573"/>
      <c r="G36" s="1573"/>
      <c r="H36" s="1573"/>
      <c r="I36" s="1573"/>
      <c r="J36" s="5"/>
      <c r="K36" s="1380"/>
    </row>
    <row r="37" spans="2:11" ht="32.25" customHeight="1">
      <c r="B37" s="1379"/>
      <c r="C37" s="5"/>
      <c r="D37" s="1571"/>
      <c r="E37" s="1571"/>
      <c r="F37" s="1571"/>
      <c r="G37" s="1571"/>
      <c r="H37" s="1571"/>
      <c r="I37" s="1571"/>
      <c r="J37" s="5"/>
      <c r="K37" s="1380"/>
    </row>
    <row r="38" spans="2:11">
      <c r="B38" s="1379"/>
      <c r="C38" s="5"/>
      <c r="D38" s="1569"/>
      <c r="E38" s="1569"/>
      <c r="F38" s="1569"/>
      <c r="G38" s="1569"/>
      <c r="H38" s="1569"/>
      <c r="I38" s="1569"/>
      <c r="J38" s="5"/>
      <c r="K38" s="1380"/>
    </row>
    <row r="39" spans="2:11">
      <c r="B39" s="1379"/>
      <c r="C39" s="5"/>
      <c r="D39" s="1569"/>
      <c r="E39" s="1569"/>
      <c r="F39" s="1569"/>
      <c r="G39" s="1569"/>
      <c r="H39" s="1569"/>
      <c r="I39" s="1569"/>
      <c r="J39" s="5"/>
      <c r="K39" s="1380"/>
    </row>
    <row r="40" spans="2:11">
      <c r="B40" s="1379"/>
      <c r="C40" s="5"/>
      <c r="D40" s="5"/>
      <c r="E40" s="5"/>
      <c r="F40" s="5"/>
      <c r="G40" s="5"/>
      <c r="H40" s="5"/>
      <c r="I40" s="5"/>
      <c r="J40" s="5"/>
      <c r="K40" s="1380"/>
    </row>
    <row r="41" spans="2:11">
      <c r="B41" s="1379"/>
      <c r="C41" s="5"/>
      <c r="D41" s="5"/>
      <c r="E41" s="5"/>
      <c r="F41" s="5"/>
      <c r="G41" s="5"/>
      <c r="H41" s="5"/>
      <c r="I41" s="5"/>
      <c r="J41" s="5"/>
      <c r="K41" s="1380"/>
    </row>
    <row r="42" spans="2:11" ht="15.75" thickBot="1">
      <c r="B42" s="1381"/>
      <c r="C42" s="1382"/>
      <c r="D42" s="1382"/>
      <c r="E42" s="1382"/>
      <c r="F42" s="1382"/>
      <c r="G42" s="1382"/>
      <c r="H42" s="1382"/>
      <c r="I42" s="1382"/>
      <c r="J42" s="1382"/>
      <c r="K42" s="1383"/>
    </row>
    <row r="43" spans="2:11" ht="15.75" thickTop="1"/>
  </sheetData>
  <mergeCells count="10">
    <mergeCell ref="D38:I38"/>
    <mergeCell ref="D39:I39"/>
    <mergeCell ref="D5:I6"/>
    <mergeCell ref="D37:I37"/>
    <mergeCell ref="D22:I22"/>
    <mergeCell ref="D29:I29"/>
    <mergeCell ref="D30:I30"/>
    <mergeCell ref="F35:G35"/>
    <mergeCell ref="D36:I36"/>
    <mergeCell ref="D23:I23"/>
  </mergeCells>
  <pageMargins left="0.70866141732283472" right="0.70866141732283472" top="0.74803149606299213" bottom="0.74803149606299213" header="0.31496062992125984" footer="0.31496062992125984"/>
  <pageSetup paperSize="9" scale="96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52"/>
  <sheetViews>
    <sheetView view="pageBreakPreview" topLeftCell="B241" zoomScaleNormal="100" zoomScaleSheetLayoutView="100" workbookViewId="0">
      <selection activeCell="B2" sqref="B2:L2"/>
    </sheetView>
  </sheetViews>
  <sheetFormatPr defaultColWidth="9.140625" defaultRowHeight="13.5"/>
  <cols>
    <col min="1" max="1" width="9.140625" style="1237"/>
    <col min="2" max="2" width="12.7109375" style="1238" customWidth="1"/>
    <col min="3" max="3" width="9.140625" style="1237"/>
    <col min="4" max="4" width="19.140625" style="1237" customWidth="1"/>
    <col min="5" max="5" width="21.140625" style="1237" customWidth="1"/>
    <col min="6" max="6" width="7.42578125" style="1238" customWidth="1"/>
    <col min="7" max="7" width="12.42578125" style="1239" customWidth="1"/>
    <col min="8" max="8" width="19.7109375" style="1240" customWidth="1"/>
    <col min="9" max="9" width="21.42578125" style="1241" customWidth="1"/>
    <col min="10" max="10" width="16.85546875" style="1237" customWidth="1"/>
    <col min="11" max="11" width="16" style="1237" customWidth="1"/>
    <col min="12" max="12" width="20.42578125" style="1237" customWidth="1"/>
    <col min="13" max="16384" width="9.140625" style="1237"/>
  </cols>
  <sheetData>
    <row r="2" spans="2:12" ht="18.75" customHeight="1">
      <c r="B2" s="1642" t="s">
        <v>901</v>
      </c>
      <c r="C2" s="1642"/>
      <c r="D2" s="1642"/>
      <c r="E2" s="1642"/>
      <c r="F2" s="1642"/>
      <c r="G2" s="1642"/>
      <c r="H2" s="1642"/>
      <c r="I2" s="1642"/>
      <c r="J2" s="1642"/>
      <c r="K2" s="1642"/>
      <c r="L2" s="1642"/>
    </row>
    <row r="3" spans="2:12" ht="16.5" customHeight="1"/>
    <row r="4" spans="2:12" ht="16.5" customHeight="1"/>
    <row r="5" spans="2:12" s="1242" customFormat="1" ht="16.5" customHeight="1">
      <c r="B5" s="1243" t="s">
        <v>142</v>
      </c>
      <c r="C5" s="1244" t="s">
        <v>871</v>
      </c>
      <c r="D5" s="1245" t="s">
        <v>903</v>
      </c>
      <c r="E5" s="1246"/>
      <c r="F5" s="1247"/>
      <c r="G5" s="1248"/>
      <c r="H5" s="1249"/>
      <c r="I5" s="1250"/>
      <c r="J5" s="1251"/>
      <c r="K5" s="1252"/>
      <c r="L5" s="1253"/>
    </row>
    <row r="6" spans="2:12" s="1242" customFormat="1" ht="16.5" customHeight="1">
      <c r="B6" s="1243" t="s">
        <v>9</v>
      </c>
      <c r="C6" s="1643" t="s">
        <v>57</v>
      </c>
      <c r="D6" s="1643"/>
      <c r="E6" s="1643"/>
      <c r="F6" s="1243" t="s">
        <v>59</v>
      </c>
      <c r="G6" s="1254" t="s">
        <v>60</v>
      </c>
      <c r="H6" s="1255" t="s">
        <v>865</v>
      </c>
      <c r="I6" s="1256" t="s">
        <v>866</v>
      </c>
      <c r="J6" s="1257" t="s">
        <v>209</v>
      </c>
      <c r="K6" s="1258" t="s">
        <v>210</v>
      </c>
      <c r="L6" s="1258" t="s">
        <v>867</v>
      </c>
    </row>
    <row r="7" spans="2:12" ht="16.5" customHeight="1">
      <c r="B7" s="1259"/>
      <c r="C7" s="1260"/>
      <c r="D7" s="1261"/>
      <c r="E7" s="1262"/>
      <c r="F7" s="1263"/>
      <c r="G7" s="1264"/>
      <c r="H7" s="1265"/>
      <c r="I7" s="1266"/>
      <c r="J7" s="1267"/>
      <c r="K7" s="1267"/>
      <c r="L7" s="1267"/>
    </row>
    <row r="8" spans="2:12" ht="16.5" customHeight="1">
      <c r="B8" s="1268" t="s">
        <v>18</v>
      </c>
      <c r="C8" s="1269" t="s">
        <v>156</v>
      </c>
      <c r="D8" s="1261"/>
      <c r="E8" s="1262"/>
      <c r="F8" s="1263"/>
      <c r="G8" s="1264"/>
      <c r="H8" s="1265"/>
      <c r="I8" s="1266"/>
      <c r="J8" s="1267"/>
      <c r="K8" s="1267"/>
      <c r="L8" s="1267"/>
    </row>
    <row r="9" spans="2:12" ht="16.5" customHeight="1">
      <c r="B9" s="1259"/>
      <c r="C9" s="1260" t="s">
        <v>62</v>
      </c>
      <c r="D9" s="1261"/>
      <c r="E9" s="1262"/>
      <c r="F9" s="1263" t="s">
        <v>64</v>
      </c>
      <c r="G9" s="1264">
        <v>0.3</v>
      </c>
      <c r="H9" s="1265">
        <f>VLOOKUP(C9,'UPAH &amp; BAHAN'!$C$9:$G$247,5,FALSE)</f>
        <v>120000</v>
      </c>
      <c r="I9" s="1266">
        <f>G9*H9</f>
        <v>36000</v>
      </c>
      <c r="J9" s="1270">
        <f>VLOOKUP(C9,'UPAH &amp; BAHAN'!$C$9:$K$247,7,FALSE)</f>
        <v>1</v>
      </c>
      <c r="K9" s="1271">
        <f>VLOOKUP(C9,'UPAH &amp; BAHAN'!$C$9:$K$247,8,FALSE)</f>
        <v>120000</v>
      </c>
      <c r="L9" s="1272">
        <f t="shared" ref="L9:L12" si="0">G9*K9</f>
        <v>36000</v>
      </c>
    </row>
    <row r="10" spans="2:12" ht="16.5" customHeight="1">
      <c r="B10" s="1259"/>
      <c r="C10" s="1260" t="s">
        <v>78</v>
      </c>
      <c r="D10" s="1261"/>
      <c r="E10" s="1262"/>
      <c r="F10" s="1263" t="s">
        <v>64</v>
      </c>
      <c r="G10" s="1264">
        <v>0.1</v>
      </c>
      <c r="H10" s="1265">
        <f>VLOOKUP(C10,'UPAH &amp; BAHAN'!$C$9:$G$247,5,FALSE)</f>
        <v>140000</v>
      </c>
      <c r="I10" s="1266">
        <f>G10*H10</f>
        <v>14000</v>
      </c>
      <c r="J10" s="1270">
        <f>VLOOKUP(C10,'UPAH &amp; BAHAN'!$C$9:$K$247,7,FALSE)</f>
        <v>1</v>
      </c>
      <c r="K10" s="1271">
        <f>VLOOKUP(C10,'UPAH &amp; BAHAN'!$C$9:$K$247,8,FALSE)</f>
        <v>140000</v>
      </c>
      <c r="L10" s="1272">
        <f t="shared" si="0"/>
        <v>14000</v>
      </c>
    </row>
    <row r="11" spans="2:12" ht="16.5" customHeight="1">
      <c r="B11" s="1259"/>
      <c r="C11" s="1260" t="s">
        <v>77</v>
      </c>
      <c r="D11" s="1261"/>
      <c r="E11" s="1262"/>
      <c r="F11" s="1263" t="s">
        <v>64</v>
      </c>
      <c r="G11" s="1264">
        <v>0.01</v>
      </c>
      <c r="H11" s="1265">
        <f>VLOOKUP(C11,'UPAH &amp; BAHAN'!$C$9:$G$247,5,FALSE)</f>
        <v>160000</v>
      </c>
      <c r="I11" s="1266">
        <f>G11*H11</f>
        <v>1600</v>
      </c>
      <c r="J11" s="1270">
        <f>VLOOKUP(C11,'UPAH &amp; BAHAN'!$C$9:$K$247,7,FALSE)</f>
        <v>1</v>
      </c>
      <c r="K11" s="1271">
        <f>VLOOKUP(C11,'UPAH &amp; BAHAN'!$C$9:$K$247,8,FALSE)</f>
        <v>160000</v>
      </c>
      <c r="L11" s="1272">
        <f t="shared" si="0"/>
        <v>1600</v>
      </c>
    </row>
    <row r="12" spans="2:12" ht="16.5" customHeight="1">
      <c r="B12" s="1259"/>
      <c r="C12" s="1260" t="s">
        <v>27</v>
      </c>
      <c r="D12" s="1261"/>
      <c r="E12" s="1262"/>
      <c r="F12" s="1263" t="s">
        <v>64</v>
      </c>
      <c r="G12" s="1264">
        <v>1.4999999999999999E-2</v>
      </c>
      <c r="H12" s="1265">
        <f>VLOOKUP(C12,'UPAH &amp; BAHAN'!$C$9:$G$247,5,FALSE)</f>
        <v>140000</v>
      </c>
      <c r="I12" s="1266">
        <f>G12*H12</f>
        <v>2100</v>
      </c>
      <c r="J12" s="1270">
        <f>VLOOKUP(C12,'UPAH &amp; BAHAN'!$C$9:$K$247,7,FALSE)</f>
        <v>1</v>
      </c>
      <c r="K12" s="1271">
        <f>VLOOKUP(C12,'UPAH &amp; BAHAN'!$C$9:$K$247,8,FALSE)</f>
        <v>140000</v>
      </c>
      <c r="L12" s="1272">
        <f t="shared" si="0"/>
        <v>2100</v>
      </c>
    </row>
    <row r="13" spans="2:12" ht="16.5" customHeight="1">
      <c r="B13" s="1259"/>
      <c r="C13" s="1260"/>
      <c r="D13" s="1261"/>
      <c r="E13" s="1262"/>
      <c r="F13" s="1263"/>
      <c r="G13" s="1264"/>
      <c r="H13" s="1273" t="s">
        <v>868</v>
      </c>
      <c r="I13" s="1274">
        <f>SUM(I9:I12)</f>
        <v>53700</v>
      </c>
      <c r="J13" s="1267"/>
      <c r="K13" s="1267"/>
      <c r="L13" s="1267"/>
    </row>
    <row r="14" spans="2:12" ht="16.5" customHeight="1">
      <c r="B14" s="1259"/>
      <c r="C14" s="1260"/>
      <c r="D14" s="1261"/>
      <c r="E14" s="1262"/>
      <c r="F14" s="1263"/>
      <c r="G14" s="1264"/>
      <c r="H14" s="1265"/>
      <c r="I14" s="1266"/>
      <c r="J14" s="1267"/>
      <c r="K14" s="1267"/>
      <c r="L14" s="1267"/>
    </row>
    <row r="15" spans="2:12" ht="16.5" customHeight="1">
      <c r="B15" s="1268" t="s">
        <v>19</v>
      </c>
      <c r="C15" s="1269" t="s">
        <v>155</v>
      </c>
      <c r="D15" s="1261"/>
      <c r="E15" s="1262"/>
      <c r="F15" s="1263"/>
      <c r="G15" s="1264"/>
      <c r="H15" s="1265"/>
      <c r="I15" s="1266"/>
      <c r="J15" s="1267"/>
      <c r="K15" s="1267"/>
      <c r="L15" s="1267"/>
    </row>
    <row r="16" spans="2:12" ht="16.5" customHeight="1">
      <c r="B16" s="1259"/>
      <c r="C16" s="1275" t="s">
        <v>245</v>
      </c>
      <c r="D16" s="1261"/>
      <c r="E16" s="1262"/>
      <c r="F16" s="1263" t="s">
        <v>1</v>
      </c>
      <c r="G16" s="1264">
        <v>70</v>
      </c>
      <c r="H16" s="1265">
        <f>VLOOKUP(C16,'UPAH &amp; BAHAN'!$C$9:$G$247,5,FALSE)</f>
        <v>886</v>
      </c>
      <c r="I16" s="1266">
        <f>G16*H16</f>
        <v>62020</v>
      </c>
      <c r="J16" s="1270">
        <f>VLOOKUP(C16,'UPAH &amp; BAHAN'!$C$9:$K$247,7,FALSE)</f>
        <v>1</v>
      </c>
      <c r="K16" s="1271">
        <f>VLOOKUP(C16,'UPAH &amp; BAHAN'!$C$9:$K$247,8,FALSE)</f>
        <v>886</v>
      </c>
      <c r="L16" s="1272">
        <f t="shared" ref="L16:L18" si="1">G16*K16</f>
        <v>62020</v>
      </c>
    </row>
    <row r="17" spans="2:12" ht="16.5" customHeight="1">
      <c r="B17" s="1259"/>
      <c r="C17" s="1260" t="s">
        <v>223</v>
      </c>
      <c r="D17" s="1261"/>
      <c r="E17" s="1262"/>
      <c r="F17" s="1263" t="s">
        <v>3</v>
      </c>
      <c r="G17" s="1264">
        <v>11.5</v>
      </c>
      <c r="H17" s="1265">
        <f>VLOOKUP(C17,'UPAH &amp; BAHAN'!$C$9:$G$247,5,FALSE)</f>
        <v>1495</v>
      </c>
      <c r="I17" s="1266">
        <f>G17*H17</f>
        <v>17192.5</v>
      </c>
      <c r="J17" s="1270">
        <f>VLOOKUP(C17,'UPAH &amp; BAHAN'!$C$9:$K$247,7,FALSE)</f>
        <v>0.79179999999999995</v>
      </c>
      <c r="K17" s="1271">
        <f>VLOOKUP(C17,'UPAH &amp; BAHAN'!$C$9:$K$247,8,FALSE)</f>
        <v>1183.741</v>
      </c>
      <c r="L17" s="1272">
        <f t="shared" si="1"/>
        <v>13613.021499999999</v>
      </c>
    </row>
    <row r="18" spans="2:12" ht="16.5" customHeight="1">
      <c r="B18" s="1259"/>
      <c r="C18" s="1275" t="s">
        <v>76</v>
      </c>
      <c r="D18" s="1261"/>
      <c r="E18" s="1262"/>
      <c r="F18" s="1263" t="s">
        <v>6</v>
      </c>
      <c r="G18" s="1264">
        <v>4.2999999999999997E-2</v>
      </c>
      <c r="H18" s="1265">
        <f>VLOOKUP(C18,'UPAH &amp; BAHAN'!$C$9:$G$247,5,FALSE)</f>
        <v>211025</v>
      </c>
      <c r="I18" s="1266">
        <f>G18*H18</f>
        <v>9074.0749999999989</v>
      </c>
      <c r="J18" s="1270">
        <f>VLOOKUP(C18,'UPAH &amp; BAHAN'!$C$9:$K$247,7,FALSE)</f>
        <v>1</v>
      </c>
      <c r="K18" s="1271">
        <f>VLOOKUP(C18,'UPAH &amp; BAHAN'!$C$9:$K$247,8,FALSE)</f>
        <v>211025</v>
      </c>
      <c r="L18" s="1272">
        <f t="shared" si="1"/>
        <v>9074.0749999999989</v>
      </c>
    </row>
    <row r="19" spans="2:12" ht="16.5" customHeight="1">
      <c r="B19" s="1259"/>
      <c r="C19" s="1260"/>
      <c r="D19" s="1261"/>
      <c r="E19" s="1262"/>
      <c r="F19" s="1263"/>
      <c r="G19" s="1264"/>
      <c r="H19" s="1273" t="s">
        <v>869</v>
      </c>
      <c r="I19" s="1274">
        <f>SUM(I16:I18)</f>
        <v>88286.574999999997</v>
      </c>
      <c r="J19" s="1267"/>
      <c r="K19" s="1267"/>
      <c r="L19" s="1267"/>
    </row>
    <row r="20" spans="2:12" ht="16.5" customHeight="1">
      <c r="B20" s="1259"/>
      <c r="C20" s="1260"/>
      <c r="D20" s="1261"/>
      <c r="E20" s="1262"/>
      <c r="F20" s="1263"/>
      <c r="G20" s="1264"/>
      <c r="H20" s="1265"/>
      <c r="I20" s="1266"/>
      <c r="J20" s="1267"/>
      <c r="K20" s="1267"/>
      <c r="L20" s="1267"/>
    </row>
    <row r="21" spans="2:12" ht="16.5" customHeight="1">
      <c r="B21" s="1268" t="s">
        <v>20</v>
      </c>
      <c r="C21" s="1276" t="s">
        <v>101</v>
      </c>
      <c r="D21" s="1261"/>
      <c r="E21" s="1261"/>
      <c r="F21" s="1263"/>
      <c r="G21" s="1277"/>
      <c r="H21" s="1278"/>
      <c r="I21" s="1279">
        <f>I13+I19</f>
        <v>141986.57500000001</v>
      </c>
      <c r="J21" s="1280"/>
      <c r="K21" s="1281"/>
      <c r="L21" s="1253">
        <f>SUM(L8:L19)</f>
        <v>138407.09650000001</v>
      </c>
    </row>
    <row r="22" spans="2:12" ht="16.5" customHeight="1">
      <c r="B22" s="1268" t="s">
        <v>21</v>
      </c>
      <c r="C22" s="1276" t="s">
        <v>870</v>
      </c>
      <c r="D22" s="1261"/>
      <c r="E22" s="1261"/>
      <c r="F22" s="1263"/>
      <c r="G22" s="1277"/>
      <c r="H22" s="1278"/>
      <c r="I22" s="1279">
        <f>I21*0.15</f>
        <v>21297.986250000002</v>
      </c>
      <c r="J22" s="1280"/>
      <c r="K22" s="1281"/>
      <c r="L22" s="1253">
        <f>L21*15%</f>
        <v>20761.064475000003</v>
      </c>
    </row>
    <row r="23" spans="2:12" ht="16.5" customHeight="1">
      <c r="B23" s="1268" t="s">
        <v>22</v>
      </c>
      <c r="C23" s="1276" t="s">
        <v>102</v>
      </c>
      <c r="D23" s="1261"/>
      <c r="E23" s="1261"/>
      <c r="F23" s="1263"/>
      <c r="G23" s="1277"/>
      <c r="H23" s="1278"/>
      <c r="I23" s="1279">
        <f>I21+I22</f>
        <v>163284.56125000003</v>
      </c>
      <c r="J23" s="1280"/>
      <c r="K23" s="1281"/>
      <c r="L23" s="1253">
        <f>L21+L22</f>
        <v>159168.16097500001</v>
      </c>
    </row>
    <row r="24" spans="2:12" ht="16.5" customHeight="1"/>
    <row r="25" spans="2:12" s="1242" customFormat="1" ht="16.5" customHeight="1">
      <c r="B25" s="1243" t="s">
        <v>143</v>
      </c>
      <c r="C25" s="1244" t="s">
        <v>871</v>
      </c>
      <c r="D25" s="1245" t="s">
        <v>904</v>
      </c>
      <c r="E25" s="1246"/>
      <c r="F25" s="1247"/>
      <c r="G25" s="1248"/>
      <c r="H25" s="1249"/>
      <c r="I25" s="1250"/>
      <c r="J25" s="1251"/>
      <c r="K25" s="1252"/>
      <c r="L25" s="1253"/>
    </row>
    <row r="26" spans="2:12" s="1242" customFormat="1" ht="16.5" customHeight="1">
      <c r="B26" s="1243" t="s">
        <v>9</v>
      </c>
      <c r="C26" s="1643" t="s">
        <v>57</v>
      </c>
      <c r="D26" s="1643"/>
      <c r="E26" s="1643"/>
      <c r="F26" s="1243" t="s">
        <v>59</v>
      </c>
      <c r="G26" s="1254" t="s">
        <v>60</v>
      </c>
      <c r="H26" s="1255" t="s">
        <v>865</v>
      </c>
      <c r="I26" s="1256" t="s">
        <v>866</v>
      </c>
      <c r="J26" s="1257" t="s">
        <v>209</v>
      </c>
      <c r="K26" s="1258" t="s">
        <v>210</v>
      </c>
      <c r="L26" s="1258" t="s">
        <v>867</v>
      </c>
    </row>
    <row r="27" spans="2:12" ht="16.5" customHeight="1">
      <c r="B27" s="1259"/>
      <c r="C27" s="1260"/>
      <c r="D27" s="1261"/>
      <c r="E27" s="1262"/>
      <c r="F27" s="1263"/>
      <c r="G27" s="1264"/>
      <c r="H27" s="1265"/>
      <c r="I27" s="1266"/>
      <c r="J27" s="1267"/>
      <c r="K27" s="1267"/>
      <c r="L27" s="1267"/>
    </row>
    <row r="28" spans="2:12" ht="16.5" customHeight="1">
      <c r="B28" s="1268" t="s">
        <v>18</v>
      </c>
      <c r="C28" s="1269" t="s">
        <v>156</v>
      </c>
      <c r="D28" s="1261"/>
      <c r="E28" s="1262"/>
      <c r="F28" s="1263"/>
      <c r="G28" s="1264"/>
      <c r="H28" s="1265"/>
      <c r="I28" s="1266"/>
      <c r="J28" s="1267"/>
      <c r="K28" s="1267"/>
      <c r="L28" s="1267"/>
    </row>
    <row r="29" spans="2:12" ht="16.5" customHeight="1">
      <c r="B29" s="1259"/>
      <c r="C29" s="1260" t="s">
        <v>62</v>
      </c>
      <c r="D29" s="1261"/>
      <c r="E29" s="1262"/>
      <c r="F29" s="1263" t="s">
        <v>64</v>
      </c>
      <c r="G29" s="1264">
        <v>0.3</v>
      </c>
      <c r="H29" s="1265">
        <f>VLOOKUP(C29,'UPAH &amp; BAHAN'!$C$9:$G$247,5,FALSE)</f>
        <v>120000</v>
      </c>
      <c r="I29" s="1266">
        <f>G29*H29</f>
        <v>36000</v>
      </c>
      <c r="J29" s="1270">
        <f>VLOOKUP(C29,'UPAH &amp; BAHAN'!$C$9:$K$247,7,FALSE)</f>
        <v>1</v>
      </c>
      <c r="K29" s="1271">
        <f>VLOOKUP(C29,'UPAH &amp; BAHAN'!$C$9:$K$247,8,FALSE)</f>
        <v>120000</v>
      </c>
      <c r="L29" s="1272">
        <f t="shared" ref="L29:L32" si="2">G29*K29</f>
        <v>36000</v>
      </c>
    </row>
    <row r="30" spans="2:12" ht="16.5" customHeight="1">
      <c r="B30" s="1259"/>
      <c r="C30" s="1260" t="s">
        <v>78</v>
      </c>
      <c r="D30" s="1261"/>
      <c r="E30" s="1262"/>
      <c r="F30" s="1263" t="s">
        <v>64</v>
      </c>
      <c r="G30" s="1264">
        <v>0.15</v>
      </c>
      <c r="H30" s="1265">
        <f>VLOOKUP(C30,'UPAH &amp; BAHAN'!$C$9:$G$247,5,FALSE)</f>
        <v>140000</v>
      </c>
      <c r="I30" s="1266">
        <f>G30*H30</f>
        <v>21000</v>
      </c>
      <c r="J30" s="1270">
        <f>VLOOKUP(C30,'UPAH &amp; BAHAN'!$C$9:$K$247,7,FALSE)</f>
        <v>1</v>
      </c>
      <c r="K30" s="1271">
        <f>VLOOKUP(C30,'UPAH &amp; BAHAN'!$C$9:$K$247,8,FALSE)</f>
        <v>140000</v>
      </c>
      <c r="L30" s="1272">
        <f t="shared" si="2"/>
        <v>21000</v>
      </c>
    </row>
    <row r="31" spans="2:12" ht="16.5" customHeight="1">
      <c r="B31" s="1259"/>
      <c r="C31" s="1260" t="s">
        <v>77</v>
      </c>
      <c r="D31" s="1261"/>
      <c r="E31" s="1262"/>
      <c r="F31" s="1263" t="s">
        <v>64</v>
      </c>
      <c r="G31" s="1264">
        <v>1.4999999999999999E-2</v>
      </c>
      <c r="H31" s="1265">
        <f>VLOOKUP(C31,'UPAH &amp; BAHAN'!$C$9:$G$247,5,FALSE)</f>
        <v>160000</v>
      </c>
      <c r="I31" s="1266">
        <f>G31*H31</f>
        <v>2400</v>
      </c>
      <c r="J31" s="1270">
        <f>VLOOKUP(C31,'UPAH &amp; BAHAN'!$C$9:$K$247,7,FALSE)</f>
        <v>1</v>
      </c>
      <c r="K31" s="1271">
        <f>VLOOKUP(C31,'UPAH &amp; BAHAN'!$C$9:$K$247,8,FALSE)</f>
        <v>160000</v>
      </c>
      <c r="L31" s="1272">
        <f t="shared" si="2"/>
        <v>2400</v>
      </c>
    </row>
    <row r="32" spans="2:12" ht="16.5" customHeight="1">
      <c r="B32" s="1259"/>
      <c r="C32" s="1260" t="s">
        <v>27</v>
      </c>
      <c r="D32" s="1261"/>
      <c r="E32" s="1262"/>
      <c r="F32" s="1263" t="s">
        <v>64</v>
      </c>
      <c r="G32" s="1264">
        <v>1.4999999999999999E-2</v>
      </c>
      <c r="H32" s="1265">
        <f>VLOOKUP(C32,'UPAH &amp; BAHAN'!$C$9:$G$247,5,FALSE)</f>
        <v>140000</v>
      </c>
      <c r="I32" s="1266">
        <f>G32*H32</f>
        <v>2100</v>
      </c>
      <c r="J32" s="1270">
        <f>VLOOKUP(C32,'UPAH &amp; BAHAN'!$C$9:$K$247,7,FALSE)</f>
        <v>1</v>
      </c>
      <c r="K32" s="1271">
        <f>VLOOKUP(C32,'UPAH &amp; BAHAN'!$C$9:$K$247,8,FALSE)</f>
        <v>140000</v>
      </c>
      <c r="L32" s="1272">
        <f t="shared" si="2"/>
        <v>2100</v>
      </c>
    </row>
    <row r="33" spans="2:12" ht="16.5" customHeight="1">
      <c r="B33" s="1259"/>
      <c r="C33" s="1260"/>
      <c r="D33" s="1261"/>
      <c r="E33" s="1262"/>
      <c r="F33" s="1263"/>
      <c r="G33" s="1264"/>
      <c r="H33" s="1273" t="s">
        <v>868</v>
      </c>
      <c r="I33" s="1274">
        <f>SUM(I29:I32)</f>
        <v>61500</v>
      </c>
      <c r="J33" s="1267"/>
      <c r="K33" s="1267"/>
      <c r="L33" s="1267"/>
    </row>
    <row r="34" spans="2:12" ht="16.5" customHeight="1">
      <c r="B34" s="1259"/>
      <c r="C34" s="1260"/>
      <c r="D34" s="1261"/>
      <c r="E34" s="1262"/>
      <c r="F34" s="1263"/>
      <c r="G34" s="1264"/>
      <c r="H34" s="1265"/>
      <c r="I34" s="1266"/>
      <c r="J34" s="1267"/>
      <c r="K34" s="1267"/>
      <c r="L34" s="1267"/>
    </row>
    <row r="35" spans="2:12" ht="16.5" customHeight="1">
      <c r="B35" s="1268" t="s">
        <v>19</v>
      </c>
      <c r="C35" s="1269" t="s">
        <v>155</v>
      </c>
      <c r="D35" s="1261"/>
      <c r="E35" s="1262"/>
      <c r="F35" s="1263"/>
      <c r="G35" s="1264"/>
      <c r="H35" s="1265"/>
      <c r="I35" s="1266"/>
      <c r="J35" s="1267"/>
      <c r="K35" s="1267"/>
      <c r="L35" s="1267"/>
    </row>
    <row r="36" spans="2:12" ht="16.5" customHeight="1">
      <c r="B36" s="1259"/>
      <c r="C36" s="1260" t="s">
        <v>223</v>
      </c>
      <c r="D36" s="1261"/>
      <c r="E36" s="1262"/>
      <c r="F36" s="1263" t="s">
        <v>3</v>
      </c>
      <c r="G36" s="1264">
        <v>6.24</v>
      </c>
      <c r="H36" s="1265">
        <f>VLOOKUP(C36,'UPAH &amp; BAHAN'!$C$9:$G$247,5,FALSE)</f>
        <v>1495</v>
      </c>
      <c r="I36" s="1266">
        <f>G36*H36</f>
        <v>9328.8000000000011</v>
      </c>
      <c r="J36" s="1270">
        <f>VLOOKUP(C36,'UPAH &amp; BAHAN'!$C$9:$K$247,7,FALSE)</f>
        <v>0.79179999999999995</v>
      </c>
      <c r="K36" s="1271">
        <f>VLOOKUP(C36,'UPAH &amp; BAHAN'!$C$9:$K$247,8,FALSE)</f>
        <v>1183.741</v>
      </c>
      <c r="L36" s="1272">
        <f t="shared" ref="L36:L37" si="3">G36*K36</f>
        <v>7386.5438400000003</v>
      </c>
    </row>
    <row r="37" spans="2:12" ht="16.5" customHeight="1">
      <c r="B37" s="1259"/>
      <c r="C37" s="1275" t="s">
        <v>76</v>
      </c>
      <c r="D37" s="1261"/>
      <c r="E37" s="1262"/>
      <c r="F37" s="1263" t="s">
        <v>6</v>
      </c>
      <c r="G37" s="1264">
        <v>2.4E-2</v>
      </c>
      <c r="H37" s="1265">
        <f>VLOOKUP(C37,'UPAH &amp; BAHAN'!$C$9:$G$247,5,FALSE)</f>
        <v>211025</v>
      </c>
      <c r="I37" s="1266">
        <f>G37*H37</f>
        <v>5064.6000000000004</v>
      </c>
      <c r="J37" s="1270">
        <f>VLOOKUP(C37,'UPAH &amp; BAHAN'!$C$9:$K$247,7,FALSE)</f>
        <v>1</v>
      </c>
      <c r="K37" s="1271">
        <f>VLOOKUP(C37,'UPAH &amp; BAHAN'!$C$9:$K$247,8,FALSE)</f>
        <v>211025</v>
      </c>
      <c r="L37" s="1272">
        <f t="shared" si="3"/>
        <v>5064.6000000000004</v>
      </c>
    </row>
    <row r="38" spans="2:12" ht="16.5" customHeight="1">
      <c r="B38" s="1259"/>
      <c r="C38" s="1260"/>
      <c r="D38" s="1261"/>
      <c r="E38" s="1262"/>
      <c r="F38" s="1263"/>
      <c r="G38" s="1264"/>
      <c r="H38" s="1273" t="s">
        <v>869</v>
      </c>
      <c r="I38" s="1274">
        <f>SUM(I36:I37)</f>
        <v>14393.400000000001</v>
      </c>
      <c r="J38" s="1267"/>
      <c r="K38" s="1267"/>
      <c r="L38" s="1267"/>
    </row>
    <row r="39" spans="2:12" ht="16.5" customHeight="1">
      <c r="B39" s="1259"/>
      <c r="C39" s="1260"/>
      <c r="D39" s="1261"/>
      <c r="E39" s="1262"/>
      <c r="F39" s="1263"/>
      <c r="G39" s="1264"/>
      <c r="H39" s="1265"/>
      <c r="I39" s="1266"/>
      <c r="J39" s="1267"/>
      <c r="K39" s="1267"/>
      <c r="L39" s="1267"/>
    </row>
    <row r="40" spans="2:12" ht="16.5" customHeight="1">
      <c r="B40" s="1268" t="s">
        <v>20</v>
      </c>
      <c r="C40" s="1276" t="s">
        <v>101</v>
      </c>
      <c r="D40" s="1261"/>
      <c r="E40" s="1261"/>
      <c r="F40" s="1263"/>
      <c r="G40" s="1277"/>
      <c r="H40" s="1278"/>
      <c r="I40" s="1279">
        <f>I33+I38</f>
        <v>75893.399999999994</v>
      </c>
      <c r="J40" s="1280"/>
      <c r="K40" s="1281"/>
      <c r="L40" s="1253">
        <f>SUM(L27:L38)</f>
        <v>73951.143840000004</v>
      </c>
    </row>
    <row r="41" spans="2:12" ht="16.5" customHeight="1">
      <c r="B41" s="1268" t="s">
        <v>21</v>
      </c>
      <c r="C41" s="1276" t="s">
        <v>870</v>
      </c>
      <c r="D41" s="1261"/>
      <c r="E41" s="1261"/>
      <c r="F41" s="1263"/>
      <c r="G41" s="1277"/>
      <c r="H41" s="1278"/>
      <c r="I41" s="1279">
        <f>I40*0.15</f>
        <v>11384.009999999998</v>
      </c>
      <c r="J41" s="1280"/>
      <c r="K41" s="1281"/>
      <c r="L41" s="1253">
        <f>L40*15%</f>
        <v>11092.671576000001</v>
      </c>
    </row>
    <row r="42" spans="2:12" ht="16.5" customHeight="1">
      <c r="B42" s="1268" t="s">
        <v>22</v>
      </c>
      <c r="C42" s="1276" t="s">
        <v>102</v>
      </c>
      <c r="D42" s="1261"/>
      <c r="E42" s="1261"/>
      <c r="F42" s="1263"/>
      <c r="G42" s="1277"/>
      <c r="H42" s="1278"/>
      <c r="I42" s="1279">
        <f>I40+I41</f>
        <v>87277.409999999989</v>
      </c>
      <c r="J42" s="1280"/>
      <c r="K42" s="1281"/>
      <c r="L42" s="1253">
        <f>L40+L41</f>
        <v>85043.815415999998</v>
      </c>
    </row>
    <row r="43" spans="2:12" ht="16.5" customHeight="1"/>
    <row r="44" spans="2:12" s="1242" customFormat="1" ht="16.5" customHeight="1">
      <c r="B44" s="1243" t="s">
        <v>144</v>
      </c>
      <c r="C44" s="1244" t="s">
        <v>871</v>
      </c>
      <c r="D44" s="1245" t="s">
        <v>905</v>
      </c>
      <c r="E44" s="1246"/>
      <c r="F44" s="1247"/>
      <c r="G44" s="1248"/>
      <c r="H44" s="1249"/>
      <c r="I44" s="1250"/>
      <c r="J44" s="1251"/>
      <c r="K44" s="1252"/>
      <c r="L44" s="1253"/>
    </row>
    <row r="45" spans="2:12" s="1242" customFormat="1" ht="16.5" customHeight="1">
      <c r="B45" s="1243" t="s">
        <v>9</v>
      </c>
      <c r="C45" s="1643" t="s">
        <v>57</v>
      </c>
      <c r="D45" s="1643"/>
      <c r="E45" s="1643"/>
      <c r="F45" s="1243" t="s">
        <v>59</v>
      </c>
      <c r="G45" s="1254" t="s">
        <v>60</v>
      </c>
      <c r="H45" s="1255" t="s">
        <v>865</v>
      </c>
      <c r="I45" s="1256" t="s">
        <v>866</v>
      </c>
      <c r="J45" s="1257" t="s">
        <v>209</v>
      </c>
      <c r="K45" s="1258" t="s">
        <v>210</v>
      </c>
      <c r="L45" s="1258" t="s">
        <v>867</v>
      </c>
    </row>
    <row r="46" spans="2:12" ht="16.5" customHeight="1">
      <c r="B46" s="1259"/>
      <c r="C46" s="1260"/>
      <c r="D46" s="1261"/>
      <c r="E46" s="1262"/>
      <c r="F46" s="1263"/>
      <c r="G46" s="1264"/>
      <c r="H46" s="1265"/>
      <c r="I46" s="1266"/>
      <c r="J46" s="1267"/>
      <c r="K46" s="1267"/>
      <c r="L46" s="1267"/>
    </row>
    <row r="47" spans="2:12" ht="16.5" customHeight="1">
      <c r="B47" s="1268" t="s">
        <v>18</v>
      </c>
      <c r="C47" s="1269" t="s">
        <v>156</v>
      </c>
      <c r="D47" s="1261"/>
      <c r="E47" s="1262"/>
      <c r="F47" s="1263"/>
      <c r="G47" s="1264"/>
      <c r="H47" s="1265"/>
      <c r="I47" s="1266"/>
      <c r="J47" s="1267"/>
      <c r="K47" s="1267"/>
      <c r="L47" s="1267"/>
    </row>
    <row r="48" spans="2:12" ht="16.5" customHeight="1">
      <c r="B48" s="1259"/>
      <c r="C48" s="1260" t="s">
        <v>62</v>
      </c>
      <c r="D48" s="1261"/>
      <c r="E48" s="1262"/>
      <c r="F48" s="1263" t="s">
        <v>64</v>
      </c>
      <c r="G48" s="1264">
        <v>0.2</v>
      </c>
      <c r="H48" s="1265">
        <f>VLOOKUP(C48,'UPAH &amp; BAHAN'!$C$9:$G$247,5,FALSE)</f>
        <v>120000</v>
      </c>
      <c r="I48" s="1266">
        <f>G48*H48</f>
        <v>24000</v>
      </c>
      <c r="J48" s="1270">
        <f>VLOOKUP(C48,'UPAH &amp; BAHAN'!$C$9:$K$247,7,FALSE)</f>
        <v>1</v>
      </c>
      <c r="K48" s="1271">
        <f>VLOOKUP(C48,'UPAH &amp; BAHAN'!$C$9:$K$247,8,FALSE)</f>
        <v>120000</v>
      </c>
      <c r="L48" s="1272">
        <f t="shared" ref="L48:L51" si="4">G48*K48</f>
        <v>24000</v>
      </c>
    </row>
    <row r="49" spans="2:12" ht="16.5" customHeight="1">
      <c r="B49" s="1259"/>
      <c r="C49" s="1260" t="s">
        <v>78</v>
      </c>
      <c r="D49" s="1261"/>
      <c r="E49" s="1262"/>
      <c r="F49" s="1263" t="s">
        <v>64</v>
      </c>
      <c r="G49" s="1264">
        <v>0.1</v>
      </c>
      <c r="H49" s="1265">
        <f>VLOOKUP(C49,'UPAH &amp; BAHAN'!$C$9:$G$247,5,FALSE)</f>
        <v>140000</v>
      </c>
      <c r="I49" s="1266">
        <f>G49*H49</f>
        <v>14000</v>
      </c>
      <c r="J49" s="1270">
        <f>VLOOKUP(C49,'UPAH &amp; BAHAN'!$C$9:$K$247,7,FALSE)</f>
        <v>1</v>
      </c>
      <c r="K49" s="1271">
        <f>VLOOKUP(C49,'UPAH &amp; BAHAN'!$C$9:$K$247,8,FALSE)</f>
        <v>140000</v>
      </c>
      <c r="L49" s="1272">
        <f t="shared" si="4"/>
        <v>14000</v>
      </c>
    </row>
    <row r="50" spans="2:12" ht="16.5" customHeight="1">
      <c r="B50" s="1259"/>
      <c r="C50" s="1260" t="s">
        <v>77</v>
      </c>
      <c r="D50" s="1261"/>
      <c r="E50" s="1262"/>
      <c r="F50" s="1263" t="s">
        <v>64</v>
      </c>
      <c r="G50" s="1264">
        <v>0.01</v>
      </c>
      <c r="H50" s="1265">
        <f>VLOOKUP(C50,'UPAH &amp; BAHAN'!$C$9:$G$247,5,FALSE)</f>
        <v>160000</v>
      </c>
      <c r="I50" s="1266">
        <f>G50*H50</f>
        <v>1600</v>
      </c>
      <c r="J50" s="1270">
        <f>VLOOKUP(C50,'UPAH &amp; BAHAN'!$C$9:$K$247,7,FALSE)</f>
        <v>1</v>
      </c>
      <c r="K50" s="1271">
        <f>VLOOKUP(C50,'UPAH &amp; BAHAN'!$C$9:$K$247,8,FALSE)</f>
        <v>160000</v>
      </c>
      <c r="L50" s="1272">
        <f t="shared" si="4"/>
        <v>1600</v>
      </c>
    </row>
    <row r="51" spans="2:12" ht="16.5" customHeight="1">
      <c r="B51" s="1259"/>
      <c r="C51" s="1260" t="s">
        <v>27</v>
      </c>
      <c r="D51" s="1261"/>
      <c r="E51" s="1262"/>
      <c r="F51" s="1263" t="s">
        <v>64</v>
      </c>
      <c r="G51" s="1264">
        <v>0.01</v>
      </c>
      <c r="H51" s="1265">
        <f>VLOOKUP(C51,'UPAH &amp; BAHAN'!$C$9:$G$247,5,FALSE)</f>
        <v>140000</v>
      </c>
      <c r="I51" s="1266">
        <f>G51*H51</f>
        <v>1400</v>
      </c>
      <c r="J51" s="1270">
        <f>VLOOKUP(C51,'UPAH &amp; BAHAN'!$C$9:$K$247,7,FALSE)</f>
        <v>1</v>
      </c>
      <c r="K51" s="1271">
        <f>VLOOKUP(C51,'UPAH &amp; BAHAN'!$C$9:$K$247,8,FALSE)</f>
        <v>140000</v>
      </c>
      <c r="L51" s="1272">
        <f t="shared" si="4"/>
        <v>1400</v>
      </c>
    </row>
    <row r="52" spans="2:12" ht="16.5" customHeight="1">
      <c r="B52" s="1259"/>
      <c r="C52" s="1260"/>
      <c r="D52" s="1261"/>
      <c r="E52" s="1262"/>
      <c r="F52" s="1263"/>
      <c r="G52" s="1264"/>
      <c r="H52" s="1273" t="s">
        <v>868</v>
      </c>
      <c r="I52" s="1274">
        <f>SUM(I48:I51)</f>
        <v>41000</v>
      </c>
      <c r="J52" s="1267"/>
      <c r="K52" s="1267"/>
      <c r="L52" s="1267"/>
    </row>
    <row r="53" spans="2:12" ht="16.5" customHeight="1">
      <c r="B53" s="1259"/>
      <c r="C53" s="1260"/>
      <c r="D53" s="1261"/>
      <c r="E53" s="1262"/>
      <c r="F53" s="1263"/>
      <c r="G53" s="1264"/>
      <c r="H53" s="1265"/>
      <c r="I53" s="1266"/>
      <c r="J53" s="1267"/>
      <c r="K53" s="1267"/>
      <c r="L53" s="1267"/>
    </row>
    <row r="54" spans="2:12" ht="16.5" customHeight="1">
      <c r="B54" s="1268" t="s">
        <v>19</v>
      </c>
      <c r="C54" s="1269" t="s">
        <v>155</v>
      </c>
      <c r="D54" s="1261"/>
      <c r="E54" s="1262"/>
      <c r="F54" s="1263"/>
      <c r="G54" s="1264"/>
      <c r="H54" s="1265"/>
      <c r="I54" s="1266"/>
      <c r="J54" s="1267"/>
      <c r="K54" s="1267"/>
      <c r="L54" s="1267"/>
    </row>
    <row r="55" spans="2:12" ht="16.5" customHeight="1">
      <c r="B55" s="1259"/>
      <c r="C55" s="1260" t="s">
        <v>223</v>
      </c>
      <c r="D55" s="1261"/>
      <c r="E55" s="1262"/>
      <c r="F55" s="1263" t="s">
        <v>3</v>
      </c>
      <c r="G55" s="1264">
        <v>3.25</v>
      </c>
      <c r="H55" s="1265">
        <f>VLOOKUP(C55,'UPAH &amp; BAHAN'!$C$9:$G$247,5,FALSE)</f>
        <v>1495</v>
      </c>
      <c r="I55" s="1266">
        <f>G55*H55</f>
        <v>4858.75</v>
      </c>
      <c r="J55" s="1270">
        <f>VLOOKUP(C55,'UPAH &amp; BAHAN'!$C$9:$K$247,7,FALSE)</f>
        <v>0.79179999999999995</v>
      </c>
      <c r="K55" s="1271">
        <f>VLOOKUP(C55,'UPAH &amp; BAHAN'!$C$9:$K$247,8,FALSE)</f>
        <v>1183.741</v>
      </c>
      <c r="L55" s="1272">
        <f t="shared" ref="L55" si="5">G55*K55</f>
        <v>3847.15825</v>
      </c>
    </row>
    <row r="56" spans="2:12" ht="16.5" customHeight="1">
      <c r="B56" s="1259"/>
      <c r="C56" s="1260"/>
      <c r="D56" s="1261"/>
      <c r="E56" s="1262"/>
      <c r="F56" s="1263"/>
      <c r="G56" s="1264"/>
      <c r="H56" s="1273" t="s">
        <v>869</v>
      </c>
      <c r="I56" s="1274">
        <f>SUM(I55:I55)</f>
        <v>4858.75</v>
      </c>
      <c r="J56" s="1267"/>
      <c r="K56" s="1267"/>
      <c r="L56" s="1267"/>
    </row>
    <row r="57" spans="2:12" ht="16.5" customHeight="1">
      <c r="B57" s="1259"/>
      <c r="C57" s="1260"/>
      <c r="D57" s="1261"/>
      <c r="E57" s="1262"/>
      <c r="F57" s="1263"/>
      <c r="G57" s="1264"/>
      <c r="H57" s="1265"/>
      <c r="I57" s="1266"/>
      <c r="J57" s="1267"/>
      <c r="K57" s="1267"/>
      <c r="L57" s="1267"/>
    </row>
    <row r="58" spans="2:12" ht="16.5" customHeight="1">
      <c r="B58" s="1268" t="s">
        <v>20</v>
      </c>
      <c r="C58" s="1276" t="s">
        <v>101</v>
      </c>
      <c r="D58" s="1261"/>
      <c r="E58" s="1261"/>
      <c r="F58" s="1263"/>
      <c r="G58" s="1277"/>
      <c r="H58" s="1278"/>
      <c r="I58" s="1279">
        <f>I52+I56</f>
        <v>45858.75</v>
      </c>
      <c r="J58" s="1280"/>
      <c r="K58" s="1281"/>
      <c r="L58" s="1253">
        <f>SUM(L46:L56)</f>
        <v>44847.15825</v>
      </c>
    </row>
    <row r="59" spans="2:12" ht="16.5" customHeight="1">
      <c r="B59" s="1268" t="s">
        <v>21</v>
      </c>
      <c r="C59" s="1276" t="s">
        <v>870</v>
      </c>
      <c r="D59" s="1261"/>
      <c r="E59" s="1261"/>
      <c r="F59" s="1263"/>
      <c r="G59" s="1277"/>
      <c r="H59" s="1278"/>
      <c r="I59" s="1279">
        <f>I58*0.15</f>
        <v>6878.8125</v>
      </c>
      <c r="J59" s="1280"/>
      <c r="K59" s="1281"/>
      <c r="L59" s="1253">
        <f>L58*15%</f>
        <v>6727.0737374999999</v>
      </c>
    </row>
    <row r="60" spans="2:12" ht="16.5" customHeight="1">
      <c r="B60" s="1268" t="s">
        <v>22</v>
      </c>
      <c r="C60" s="1276" t="s">
        <v>102</v>
      </c>
      <c r="D60" s="1261"/>
      <c r="E60" s="1261"/>
      <c r="F60" s="1263"/>
      <c r="G60" s="1277"/>
      <c r="H60" s="1278"/>
      <c r="I60" s="1279">
        <f>I58+I59</f>
        <v>52737.5625</v>
      </c>
      <c r="J60" s="1280"/>
      <c r="K60" s="1281"/>
      <c r="L60" s="1253">
        <f>L58+L59</f>
        <v>51574.231987500003</v>
      </c>
    </row>
    <row r="61" spans="2:12" ht="16.5" customHeight="1"/>
    <row r="62" spans="2:12" s="1242" customFormat="1" ht="16.5" customHeight="1">
      <c r="B62" s="1243" t="s">
        <v>906</v>
      </c>
      <c r="C62" s="1244" t="s">
        <v>871</v>
      </c>
      <c r="D62" s="1245" t="s">
        <v>907</v>
      </c>
      <c r="E62" s="1246"/>
      <c r="F62" s="1247"/>
      <c r="G62" s="1248"/>
      <c r="H62" s="1249"/>
      <c r="I62" s="1250"/>
      <c r="J62" s="1251"/>
      <c r="K62" s="1252"/>
      <c r="L62" s="1253"/>
    </row>
    <row r="63" spans="2:12" s="1242" customFormat="1" ht="16.5" customHeight="1">
      <c r="B63" s="1243" t="s">
        <v>9</v>
      </c>
      <c r="C63" s="1643" t="s">
        <v>57</v>
      </c>
      <c r="D63" s="1643"/>
      <c r="E63" s="1643"/>
      <c r="F63" s="1243" t="s">
        <v>59</v>
      </c>
      <c r="G63" s="1254" t="s">
        <v>60</v>
      </c>
      <c r="H63" s="1255" t="s">
        <v>865</v>
      </c>
      <c r="I63" s="1256" t="s">
        <v>866</v>
      </c>
      <c r="J63" s="1257" t="s">
        <v>209</v>
      </c>
      <c r="K63" s="1258" t="s">
        <v>210</v>
      </c>
      <c r="L63" s="1258" t="s">
        <v>867</v>
      </c>
    </row>
    <row r="64" spans="2:12" ht="16.5" customHeight="1">
      <c r="B64" s="1259"/>
      <c r="C64" s="1260"/>
      <c r="D64" s="1261"/>
      <c r="E64" s="1262"/>
      <c r="F64" s="1263"/>
      <c r="G64" s="1264"/>
      <c r="H64" s="1265"/>
      <c r="I64" s="1266"/>
      <c r="J64" s="1267"/>
      <c r="K64" s="1267"/>
      <c r="L64" s="1267"/>
    </row>
    <row r="65" spans="2:12" ht="16.5" customHeight="1">
      <c r="B65" s="1268" t="s">
        <v>18</v>
      </c>
      <c r="C65" s="1269" t="s">
        <v>156</v>
      </c>
      <c r="D65" s="1261"/>
      <c r="E65" s="1262"/>
      <c r="F65" s="1263"/>
      <c r="G65" s="1264"/>
      <c r="H65" s="1265"/>
      <c r="I65" s="1266"/>
      <c r="J65" s="1267"/>
      <c r="K65" s="1267"/>
      <c r="L65" s="1267"/>
    </row>
    <row r="66" spans="2:12" ht="16.5" customHeight="1">
      <c r="B66" s="1259"/>
      <c r="C66" s="1260" t="s">
        <v>62</v>
      </c>
      <c r="D66" s="1261"/>
      <c r="E66" s="1262"/>
      <c r="F66" s="1263" t="s">
        <v>64</v>
      </c>
      <c r="G66" s="1264">
        <f>G67</f>
        <v>0.1</v>
      </c>
      <c r="H66" s="1265">
        <f>VLOOKUP(C66,'UPAH &amp; BAHAN'!$C$9:$G$247,5,FALSE)</f>
        <v>120000</v>
      </c>
      <c r="I66" s="1266">
        <f>G66*H66</f>
        <v>12000</v>
      </c>
      <c r="J66" s="1270">
        <f>VLOOKUP(C66,'UPAH &amp; BAHAN'!$C$9:$K$247,7,FALSE)</f>
        <v>1</v>
      </c>
      <c r="K66" s="1271">
        <f>VLOOKUP(C66,'UPAH &amp; BAHAN'!$C$9:$K$247,8,FALSE)</f>
        <v>120000</v>
      </c>
      <c r="L66" s="1272">
        <f t="shared" ref="L66:L69" si="6">G66*K66</f>
        <v>12000</v>
      </c>
    </row>
    <row r="67" spans="2:12" ht="16.5" customHeight="1">
      <c r="B67" s="1259"/>
      <c r="C67" s="1260" t="s">
        <v>78</v>
      </c>
      <c r="D67" s="1261"/>
      <c r="E67" s="1262"/>
      <c r="F67" s="1263" t="s">
        <v>64</v>
      </c>
      <c r="G67" s="1264">
        <f>1/10</f>
        <v>0.1</v>
      </c>
      <c r="H67" s="1265">
        <f>VLOOKUP(C67,'UPAH &amp; BAHAN'!$C$9:$G$247,5,FALSE)</f>
        <v>140000</v>
      </c>
      <c r="I67" s="1266">
        <f>G67*H67</f>
        <v>14000</v>
      </c>
      <c r="J67" s="1270">
        <f>VLOOKUP(C67,'UPAH &amp; BAHAN'!$C$9:$K$247,7,FALSE)</f>
        <v>1</v>
      </c>
      <c r="K67" s="1271">
        <f>VLOOKUP(C67,'UPAH &amp; BAHAN'!$C$9:$K$247,8,FALSE)</f>
        <v>140000</v>
      </c>
      <c r="L67" s="1272">
        <f t="shared" si="6"/>
        <v>14000</v>
      </c>
    </row>
    <row r="68" spans="2:12" ht="16.5" customHeight="1">
      <c r="B68" s="1259"/>
      <c r="C68" s="1260" t="s">
        <v>77</v>
      </c>
      <c r="D68" s="1261"/>
      <c r="E68" s="1262"/>
      <c r="F68" s="1263" t="s">
        <v>64</v>
      </c>
      <c r="G68" s="1264">
        <f>G67/10</f>
        <v>0.01</v>
      </c>
      <c r="H68" s="1265">
        <f>VLOOKUP(C68,'UPAH &amp; BAHAN'!$C$9:$G$247,5,FALSE)</f>
        <v>160000</v>
      </c>
      <c r="I68" s="1266">
        <f>G68*H68</f>
        <v>1600</v>
      </c>
      <c r="J68" s="1270">
        <f>VLOOKUP(C68,'UPAH &amp; BAHAN'!$C$9:$K$247,7,FALSE)</f>
        <v>1</v>
      </c>
      <c r="K68" s="1271">
        <f>VLOOKUP(C68,'UPAH &amp; BAHAN'!$C$9:$K$247,8,FALSE)</f>
        <v>160000</v>
      </c>
      <c r="L68" s="1272">
        <f t="shared" si="6"/>
        <v>1600</v>
      </c>
    </row>
    <row r="69" spans="2:12" ht="16.5" customHeight="1">
      <c r="B69" s="1259"/>
      <c r="C69" s="1260" t="s">
        <v>27</v>
      </c>
      <c r="D69" s="1261"/>
      <c r="E69" s="1262"/>
      <c r="F69" s="1263" t="s">
        <v>64</v>
      </c>
      <c r="G69" s="1264">
        <f>G66/20</f>
        <v>5.0000000000000001E-3</v>
      </c>
      <c r="H69" s="1265">
        <f>VLOOKUP(C69,'UPAH &amp; BAHAN'!$C$9:$G$247,5,FALSE)</f>
        <v>140000</v>
      </c>
      <c r="I69" s="1266">
        <f>G69*H69</f>
        <v>700</v>
      </c>
      <c r="J69" s="1270">
        <f>VLOOKUP(C69,'UPAH &amp; BAHAN'!$C$9:$K$247,7,FALSE)</f>
        <v>1</v>
      </c>
      <c r="K69" s="1271">
        <f>VLOOKUP(C69,'UPAH &amp; BAHAN'!$C$9:$K$247,8,FALSE)</f>
        <v>140000</v>
      </c>
      <c r="L69" s="1272">
        <f t="shared" si="6"/>
        <v>700</v>
      </c>
    </row>
    <row r="70" spans="2:12" ht="16.5" customHeight="1">
      <c r="B70" s="1259"/>
      <c r="C70" s="1260"/>
      <c r="D70" s="1261"/>
      <c r="E70" s="1262"/>
      <c r="F70" s="1263"/>
      <c r="G70" s="1264"/>
      <c r="H70" s="1273" t="s">
        <v>868</v>
      </c>
      <c r="I70" s="1274">
        <f>SUM(I66:I69)</f>
        <v>28300</v>
      </c>
      <c r="J70" s="1267"/>
      <c r="K70" s="1267"/>
      <c r="L70" s="1267"/>
    </row>
    <row r="71" spans="2:12" ht="16.5" customHeight="1">
      <c r="B71" s="1259"/>
      <c r="C71" s="1260"/>
      <c r="D71" s="1261"/>
      <c r="E71" s="1262"/>
      <c r="F71" s="1263"/>
      <c r="G71" s="1264"/>
      <c r="H71" s="1265"/>
      <c r="I71" s="1266"/>
      <c r="J71" s="1267"/>
      <c r="K71" s="1267"/>
      <c r="L71" s="1267"/>
    </row>
    <row r="72" spans="2:12" ht="16.5" customHeight="1">
      <c r="B72" s="1268" t="s">
        <v>19</v>
      </c>
      <c r="C72" s="1269" t="s">
        <v>155</v>
      </c>
      <c r="D72" s="1261"/>
      <c r="E72" s="1262"/>
      <c r="F72" s="1263"/>
      <c r="G72" s="1264"/>
      <c r="H72" s="1265"/>
      <c r="I72" s="1266"/>
      <c r="J72" s="1267"/>
      <c r="K72" s="1267"/>
      <c r="L72" s="1267"/>
    </row>
    <row r="73" spans="2:12" ht="16.5" customHeight="1">
      <c r="B73" s="1259"/>
      <c r="C73" s="1260" t="s">
        <v>289</v>
      </c>
      <c r="D73" s="1261"/>
      <c r="E73" s="1262"/>
      <c r="F73" s="1263" t="s">
        <v>7</v>
      </c>
      <c r="G73" s="1264">
        <v>1.05</v>
      </c>
      <c r="H73" s="1265">
        <f>VLOOKUP(C73,'UPAH &amp; BAHAN'!$C$9:$G$247,5,FALSE)</f>
        <v>195000</v>
      </c>
      <c r="I73" s="1266">
        <f>G73*H73</f>
        <v>204750</v>
      </c>
      <c r="J73" s="1270">
        <f>VLOOKUP(C73,'UPAH &amp; BAHAN'!$C$9:$K$247,7,FALSE)</f>
        <v>0.84889999999999999</v>
      </c>
      <c r="K73" s="1271">
        <f>VLOOKUP(C73,'UPAH &amp; BAHAN'!$C$9:$K$247,8,FALSE)</f>
        <v>165535.5</v>
      </c>
      <c r="L73" s="1272">
        <f t="shared" ref="L73:L74" si="7">G73*K73</f>
        <v>173812.27499999999</v>
      </c>
    </row>
    <row r="74" spans="2:12" ht="16.5" customHeight="1">
      <c r="B74" s="1259"/>
      <c r="C74" s="1260" t="s">
        <v>91</v>
      </c>
      <c r="D74" s="1261"/>
      <c r="E74" s="1262"/>
      <c r="F74" s="1263" t="s">
        <v>3</v>
      </c>
      <c r="G74" s="1264">
        <v>0.11</v>
      </c>
      <c r="H74" s="1265">
        <f>VLOOKUP(C74,'UPAH &amp; BAHAN'!$C$9:$G$247,5,FALSE)</f>
        <v>80000</v>
      </c>
      <c r="I74" s="1266">
        <f>G74*H74</f>
        <v>8800</v>
      </c>
      <c r="J74" s="1270">
        <f>VLOOKUP(C74,'UPAH &amp; BAHAN'!$C$9:$K$247,7,FALSE)</f>
        <v>0.41789999999999999</v>
      </c>
      <c r="K74" s="1271">
        <f>VLOOKUP(C74,'UPAH &amp; BAHAN'!$C$9:$K$247,8,FALSE)</f>
        <v>33432</v>
      </c>
      <c r="L74" s="1272">
        <f t="shared" si="7"/>
        <v>3677.52</v>
      </c>
    </row>
    <row r="75" spans="2:12" ht="16.5" customHeight="1">
      <c r="B75" s="1259"/>
      <c r="C75" s="1260"/>
      <c r="D75" s="1261"/>
      <c r="E75" s="1262"/>
      <c r="F75" s="1263"/>
      <c r="G75" s="1264"/>
      <c r="H75" s="1273" t="s">
        <v>869</v>
      </c>
      <c r="I75" s="1274">
        <f>SUM(I73:I74)</f>
        <v>213550</v>
      </c>
      <c r="J75" s="1267"/>
      <c r="K75" s="1267"/>
      <c r="L75" s="1267"/>
    </row>
    <row r="76" spans="2:12" ht="16.5" customHeight="1">
      <c r="B76" s="1259"/>
      <c r="C76" s="1260"/>
      <c r="D76" s="1261"/>
      <c r="E76" s="1262"/>
      <c r="F76" s="1263"/>
      <c r="G76" s="1264"/>
      <c r="H76" s="1265"/>
      <c r="I76" s="1266"/>
      <c r="J76" s="1267"/>
      <c r="K76" s="1267"/>
      <c r="L76" s="1267"/>
    </row>
    <row r="77" spans="2:12" ht="16.5" customHeight="1">
      <c r="B77" s="1268" t="s">
        <v>20</v>
      </c>
      <c r="C77" s="1276" t="s">
        <v>101</v>
      </c>
      <c r="D77" s="1261"/>
      <c r="E77" s="1261"/>
      <c r="F77" s="1263"/>
      <c r="G77" s="1277"/>
      <c r="H77" s="1278"/>
      <c r="I77" s="1279">
        <f>I70+I75</f>
        <v>241850</v>
      </c>
      <c r="J77" s="1280"/>
      <c r="K77" s="1281"/>
      <c r="L77" s="1253">
        <f>SUM(L66:L75)</f>
        <v>205789.79499999998</v>
      </c>
    </row>
    <row r="78" spans="2:12" ht="16.5" customHeight="1">
      <c r="B78" s="1268" t="s">
        <v>21</v>
      </c>
      <c r="C78" s="1276" t="s">
        <v>870</v>
      </c>
      <c r="D78" s="1261"/>
      <c r="E78" s="1261"/>
      <c r="F78" s="1263"/>
      <c r="G78" s="1277"/>
      <c r="H78" s="1278"/>
      <c r="I78" s="1279">
        <f>I77*0.15</f>
        <v>36277.5</v>
      </c>
      <c r="J78" s="1280"/>
      <c r="K78" s="1281"/>
      <c r="L78" s="1253">
        <f>L77*15%</f>
        <v>30868.469249999995</v>
      </c>
    </row>
    <row r="79" spans="2:12" ht="16.5" customHeight="1">
      <c r="B79" s="1268" t="s">
        <v>22</v>
      </c>
      <c r="C79" s="1276" t="s">
        <v>102</v>
      </c>
      <c r="D79" s="1261"/>
      <c r="E79" s="1261"/>
      <c r="F79" s="1263"/>
      <c r="G79" s="1277"/>
      <c r="H79" s="1278"/>
      <c r="I79" s="1279">
        <f>I77+I78</f>
        <v>278127.5</v>
      </c>
      <c r="J79" s="1280"/>
      <c r="K79" s="1281"/>
      <c r="L79" s="1253">
        <f>L77+L78</f>
        <v>236658.26424999998</v>
      </c>
    </row>
    <row r="80" spans="2:12" ht="16.5" customHeight="1"/>
    <row r="81" spans="2:12" s="1242" customFormat="1" ht="16.5" customHeight="1">
      <c r="B81" s="1243" t="s">
        <v>908</v>
      </c>
      <c r="C81" s="1244" t="s">
        <v>871</v>
      </c>
      <c r="D81" s="1245" t="s">
        <v>909</v>
      </c>
      <c r="E81" s="1246"/>
      <c r="F81" s="1247"/>
      <c r="G81" s="1248"/>
      <c r="H81" s="1249"/>
      <c r="I81" s="1250"/>
      <c r="J81" s="1251"/>
      <c r="K81" s="1252"/>
      <c r="L81" s="1253"/>
    </row>
    <row r="82" spans="2:12" s="1242" customFormat="1" ht="16.5" customHeight="1">
      <c r="B82" s="1243" t="s">
        <v>9</v>
      </c>
      <c r="C82" s="1643" t="s">
        <v>57</v>
      </c>
      <c r="D82" s="1643"/>
      <c r="E82" s="1643"/>
      <c r="F82" s="1243" t="s">
        <v>59</v>
      </c>
      <c r="G82" s="1254" t="s">
        <v>60</v>
      </c>
      <c r="H82" s="1255" t="s">
        <v>865</v>
      </c>
      <c r="I82" s="1256" t="s">
        <v>866</v>
      </c>
      <c r="J82" s="1257" t="s">
        <v>209</v>
      </c>
      <c r="K82" s="1258" t="s">
        <v>210</v>
      </c>
      <c r="L82" s="1258" t="s">
        <v>867</v>
      </c>
    </row>
    <row r="83" spans="2:12" ht="16.5" customHeight="1">
      <c r="B83" s="1259"/>
      <c r="C83" s="1260"/>
      <c r="D83" s="1261"/>
      <c r="E83" s="1262"/>
      <c r="F83" s="1263"/>
      <c r="G83" s="1264"/>
      <c r="H83" s="1265"/>
      <c r="I83" s="1266"/>
      <c r="J83" s="1267"/>
      <c r="K83" s="1267"/>
      <c r="L83" s="1267"/>
    </row>
    <row r="84" spans="2:12" ht="16.5" customHeight="1">
      <c r="B84" s="1268" t="s">
        <v>18</v>
      </c>
      <c r="C84" s="1269" t="s">
        <v>156</v>
      </c>
      <c r="D84" s="1261"/>
      <c r="E84" s="1262"/>
      <c r="F84" s="1263"/>
      <c r="G84" s="1264"/>
      <c r="H84" s="1265"/>
      <c r="I84" s="1266"/>
      <c r="J84" s="1267"/>
      <c r="K84" s="1267"/>
      <c r="L84" s="1267"/>
    </row>
    <row r="85" spans="2:12" ht="16.5" customHeight="1">
      <c r="B85" s="1259"/>
      <c r="C85" s="1260" t="s">
        <v>62</v>
      </c>
      <c r="D85" s="1261"/>
      <c r="E85" s="1262"/>
      <c r="F85" s="1263" t="s">
        <v>64</v>
      </c>
      <c r="G85" s="1264">
        <v>0.1</v>
      </c>
      <c r="H85" s="1265">
        <f>VLOOKUP(C85,'UPAH &amp; BAHAN'!$C$9:$G$247,5,FALSE)</f>
        <v>120000</v>
      </c>
      <c r="I85" s="1266">
        <f>G85*H85</f>
        <v>12000</v>
      </c>
      <c r="J85" s="1270">
        <f>VLOOKUP(C85,'UPAH &amp; BAHAN'!$C$9:$K$247,7,FALSE)</f>
        <v>1</v>
      </c>
      <c r="K85" s="1271">
        <f>VLOOKUP(C85,'UPAH &amp; BAHAN'!$C$9:$K$247,8,FALSE)</f>
        <v>120000</v>
      </c>
      <c r="L85" s="1272">
        <f t="shared" ref="L85:L88" si="8">G85*K85</f>
        <v>12000</v>
      </c>
    </row>
    <row r="86" spans="2:12" ht="16.5" customHeight="1">
      <c r="B86" s="1259"/>
      <c r="C86" s="1260" t="s">
        <v>78</v>
      </c>
      <c r="D86" s="1261"/>
      <c r="E86" s="1262"/>
      <c r="F86" s="1263" t="s">
        <v>64</v>
      </c>
      <c r="G86" s="1264">
        <f>1/10</f>
        <v>0.1</v>
      </c>
      <c r="H86" s="1265">
        <f>VLOOKUP(C86,'UPAH &amp; BAHAN'!$C$9:$G$247,5,FALSE)</f>
        <v>140000</v>
      </c>
      <c r="I86" s="1266">
        <f>G86*H86</f>
        <v>14000</v>
      </c>
      <c r="J86" s="1270">
        <f>VLOOKUP(C86,'UPAH &amp; BAHAN'!$C$9:$K$247,7,FALSE)</f>
        <v>1</v>
      </c>
      <c r="K86" s="1271">
        <f>VLOOKUP(C86,'UPAH &amp; BAHAN'!$C$9:$K$247,8,FALSE)</f>
        <v>140000</v>
      </c>
      <c r="L86" s="1272">
        <f t="shared" si="8"/>
        <v>14000</v>
      </c>
    </row>
    <row r="87" spans="2:12" ht="16.5" customHeight="1">
      <c r="B87" s="1259"/>
      <c r="C87" s="1260" t="s">
        <v>77</v>
      </c>
      <c r="D87" s="1261"/>
      <c r="E87" s="1262"/>
      <c r="F87" s="1263" t="s">
        <v>64</v>
      </c>
      <c r="G87" s="1264">
        <v>5.0000000000000001E-3</v>
      </c>
      <c r="H87" s="1265">
        <f>VLOOKUP(C87,'UPAH &amp; BAHAN'!$C$9:$G$247,5,FALSE)</f>
        <v>160000</v>
      </c>
      <c r="I87" s="1266">
        <f>G87*H87</f>
        <v>800</v>
      </c>
      <c r="J87" s="1270">
        <f>VLOOKUP(C87,'UPAH &amp; BAHAN'!$C$9:$K$247,7,FALSE)</f>
        <v>1</v>
      </c>
      <c r="K87" s="1271">
        <f>VLOOKUP(C87,'UPAH &amp; BAHAN'!$C$9:$K$247,8,FALSE)</f>
        <v>160000</v>
      </c>
      <c r="L87" s="1272">
        <f t="shared" si="8"/>
        <v>800</v>
      </c>
    </row>
    <row r="88" spans="2:12" ht="16.5" customHeight="1">
      <c r="B88" s="1259"/>
      <c r="C88" s="1260" t="s">
        <v>27</v>
      </c>
      <c r="D88" s="1261"/>
      <c r="E88" s="1262"/>
      <c r="F88" s="1263" t="s">
        <v>64</v>
      </c>
      <c r="G88" s="1264">
        <v>5.0000000000000001E-3</v>
      </c>
      <c r="H88" s="1265">
        <f>VLOOKUP(C88,'UPAH &amp; BAHAN'!$C$9:$G$247,5,FALSE)</f>
        <v>140000</v>
      </c>
      <c r="I88" s="1266">
        <f>G88*H88</f>
        <v>700</v>
      </c>
      <c r="J88" s="1270">
        <f>VLOOKUP(C88,'UPAH &amp; BAHAN'!$C$9:$K$247,7,FALSE)</f>
        <v>1</v>
      </c>
      <c r="K88" s="1271">
        <f>VLOOKUP(C88,'UPAH &amp; BAHAN'!$C$9:$K$247,8,FALSE)</f>
        <v>140000</v>
      </c>
      <c r="L88" s="1272">
        <f t="shared" si="8"/>
        <v>700</v>
      </c>
    </row>
    <row r="89" spans="2:12" ht="16.5" customHeight="1">
      <c r="B89" s="1259"/>
      <c r="C89" s="1260"/>
      <c r="D89" s="1261"/>
      <c r="E89" s="1262"/>
      <c r="F89" s="1263"/>
      <c r="G89" s="1264"/>
      <c r="H89" s="1273" t="s">
        <v>868</v>
      </c>
      <c r="I89" s="1274">
        <f>SUM(I85:I88)</f>
        <v>27500</v>
      </c>
      <c r="J89" s="1267"/>
      <c r="K89" s="1267"/>
      <c r="L89" s="1267"/>
    </row>
    <row r="90" spans="2:12" ht="16.5" customHeight="1">
      <c r="B90" s="1259"/>
      <c r="C90" s="1260"/>
      <c r="D90" s="1261"/>
      <c r="E90" s="1262"/>
      <c r="F90" s="1263"/>
      <c r="G90" s="1264"/>
      <c r="H90" s="1265"/>
      <c r="I90" s="1266"/>
      <c r="J90" s="1267"/>
      <c r="K90" s="1267"/>
      <c r="L90" s="1267"/>
    </row>
    <row r="91" spans="2:12" ht="16.5" customHeight="1">
      <c r="B91" s="1268" t="s">
        <v>19</v>
      </c>
      <c r="C91" s="1269" t="s">
        <v>155</v>
      </c>
      <c r="D91" s="1261"/>
      <c r="E91" s="1262"/>
      <c r="F91" s="1263"/>
      <c r="G91" s="1264"/>
      <c r="H91" s="1265"/>
      <c r="I91" s="1266"/>
      <c r="J91" s="1267"/>
      <c r="K91" s="1267"/>
      <c r="L91" s="1267"/>
    </row>
    <row r="92" spans="2:12" ht="16.5" customHeight="1">
      <c r="B92" s="1259"/>
      <c r="C92" s="1260" t="s">
        <v>291</v>
      </c>
      <c r="D92" s="1261"/>
      <c r="E92" s="1262"/>
      <c r="F92" s="1263" t="s">
        <v>34</v>
      </c>
      <c r="G92" s="1264">
        <f>((1.05/(0.6*0.6))*2.4)/4</f>
        <v>1.7500000000000002</v>
      </c>
      <c r="H92" s="1265">
        <f>VLOOKUP(C92,'UPAH &amp; BAHAN'!$C$9:$G$247,5,FALSE)</f>
        <v>45000</v>
      </c>
      <c r="I92" s="1266">
        <f>G92*H92</f>
        <v>78750.000000000015</v>
      </c>
      <c r="J92" s="1270">
        <f>VLOOKUP(C92,'UPAH &amp; BAHAN'!$C$9:$K$247,7,FALSE)</f>
        <v>0.60729999999999995</v>
      </c>
      <c r="K92" s="1271">
        <f>VLOOKUP(C92,'UPAH &amp; BAHAN'!$C$9:$K$247,8,FALSE)</f>
        <v>27328.499999999996</v>
      </c>
      <c r="L92" s="1272">
        <f t="shared" ref="L92:L93" si="9">G92*K92</f>
        <v>47824.875</v>
      </c>
    </row>
    <row r="93" spans="2:12" ht="16.5" customHeight="1">
      <c r="B93" s="1259"/>
      <c r="C93" s="1260" t="s">
        <v>91</v>
      </c>
      <c r="D93" s="1261"/>
      <c r="E93" s="1262"/>
      <c r="F93" s="1263" t="s">
        <v>3</v>
      </c>
      <c r="G93" s="1264">
        <v>0.05</v>
      </c>
      <c r="H93" s="1265">
        <f>VLOOKUP(C93,'UPAH &amp; BAHAN'!$C$9:$G$247,5,FALSE)</f>
        <v>80000</v>
      </c>
      <c r="I93" s="1266">
        <f>G93*H93</f>
        <v>4000</v>
      </c>
      <c r="J93" s="1270">
        <f>VLOOKUP(C93,'UPAH &amp; BAHAN'!$C$9:$K$247,7,FALSE)</f>
        <v>0.41789999999999999</v>
      </c>
      <c r="K93" s="1271">
        <f>VLOOKUP(C93,'UPAH &amp; BAHAN'!$C$9:$K$247,8,FALSE)</f>
        <v>33432</v>
      </c>
      <c r="L93" s="1272">
        <f t="shared" si="9"/>
        <v>1671.6000000000001</v>
      </c>
    </row>
    <row r="94" spans="2:12" ht="16.5" customHeight="1">
      <c r="B94" s="1259"/>
      <c r="C94" s="1260"/>
      <c r="D94" s="1261"/>
      <c r="E94" s="1262"/>
      <c r="F94" s="1263"/>
      <c r="G94" s="1264"/>
      <c r="H94" s="1273" t="s">
        <v>869</v>
      </c>
      <c r="I94" s="1274">
        <f>SUM(I92:I93)</f>
        <v>82750.000000000015</v>
      </c>
      <c r="J94" s="1267"/>
      <c r="K94" s="1267"/>
      <c r="L94" s="1267"/>
    </row>
    <row r="95" spans="2:12" ht="16.5" customHeight="1">
      <c r="B95" s="1259"/>
      <c r="C95" s="1260"/>
      <c r="D95" s="1261"/>
      <c r="E95" s="1262"/>
      <c r="F95" s="1263"/>
      <c r="G95" s="1264"/>
      <c r="H95" s="1265"/>
      <c r="I95" s="1266"/>
      <c r="J95" s="1267"/>
      <c r="K95" s="1267"/>
      <c r="L95" s="1267"/>
    </row>
    <row r="96" spans="2:12" ht="16.5" customHeight="1">
      <c r="B96" s="1268" t="s">
        <v>20</v>
      </c>
      <c r="C96" s="1276" t="s">
        <v>101</v>
      </c>
      <c r="D96" s="1261"/>
      <c r="E96" s="1261"/>
      <c r="F96" s="1263"/>
      <c r="G96" s="1277"/>
      <c r="H96" s="1278"/>
      <c r="I96" s="1279">
        <f>I89+I94</f>
        <v>110250.00000000001</v>
      </c>
      <c r="J96" s="1280"/>
      <c r="K96" s="1281"/>
      <c r="L96" s="1253">
        <f>SUM(L84:L94)</f>
        <v>76996.475000000006</v>
      </c>
    </row>
    <row r="97" spans="2:12" ht="16.5" customHeight="1">
      <c r="B97" s="1268" t="s">
        <v>21</v>
      </c>
      <c r="C97" s="1276" t="s">
        <v>870</v>
      </c>
      <c r="D97" s="1261"/>
      <c r="E97" s="1261"/>
      <c r="F97" s="1263"/>
      <c r="G97" s="1277"/>
      <c r="H97" s="1278"/>
      <c r="I97" s="1279">
        <f>I96*0.15</f>
        <v>16537.5</v>
      </c>
      <c r="J97" s="1280"/>
      <c r="K97" s="1281"/>
      <c r="L97" s="1253">
        <f>L96*15%</f>
        <v>11549.471250000001</v>
      </c>
    </row>
    <row r="98" spans="2:12" ht="16.5" customHeight="1">
      <c r="B98" s="1268" t="s">
        <v>22</v>
      </c>
      <c r="C98" s="1276" t="s">
        <v>102</v>
      </c>
      <c r="D98" s="1261"/>
      <c r="E98" s="1261"/>
      <c r="F98" s="1263"/>
      <c r="G98" s="1277"/>
      <c r="H98" s="1278"/>
      <c r="I98" s="1279">
        <f>I96+I97</f>
        <v>126787.50000000001</v>
      </c>
      <c r="J98" s="1280"/>
      <c r="K98" s="1281"/>
      <c r="L98" s="1253">
        <f>L96+L97</f>
        <v>88545.946250000008</v>
      </c>
    </row>
    <row r="99" spans="2:12" ht="16.5" customHeight="1"/>
    <row r="100" spans="2:12" s="1242" customFormat="1" ht="16.5" customHeight="1">
      <c r="B100" s="1243" t="s">
        <v>910</v>
      </c>
      <c r="C100" s="1244" t="s">
        <v>871</v>
      </c>
      <c r="D100" s="1245" t="s">
        <v>911</v>
      </c>
      <c r="E100" s="1246"/>
      <c r="F100" s="1247"/>
      <c r="G100" s="1248"/>
      <c r="H100" s="1249"/>
      <c r="I100" s="1250"/>
      <c r="J100" s="1251"/>
      <c r="K100" s="1252"/>
      <c r="L100" s="1253"/>
    </row>
    <row r="101" spans="2:12" s="1242" customFormat="1" ht="16.5" customHeight="1">
      <c r="B101" s="1243" t="s">
        <v>9</v>
      </c>
      <c r="C101" s="1643" t="s">
        <v>57</v>
      </c>
      <c r="D101" s="1643"/>
      <c r="E101" s="1643"/>
      <c r="F101" s="1243" t="s">
        <v>59</v>
      </c>
      <c r="G101" s="1254" t="s">
        <v>60</v>
      </c>
      <c r="H101" s="1255" t="s">
        <v>865</v>
      </c>
      <c r="I101" s="1256" t="s">
        <v>866</v>
      </c>
      <c r="J101" s="1257" t="s">
        <v>209</v>
      </c>
      <c r="K101" s="1258" t="s">
        <v>210</v>
      </c>
      <c r="L101" s="1258" t="s">
        <v>867</v>
      </c>
    </row>
    <row r="102" spans="2:12" ht="16.5" customHeight="1">
      <c r="B102" s="1259"/>
      <c r="C102" s="1260"/>
      <c r="D102" s="1261"/>
      <c r="E102" s="1262"/>
      <c r="F102" s="1263"/>
      <c r="G102" s="1264"/>
      <c r="H102" s="1265"/>
      <c r="I102" s="1266"/>
      <c r="J102" s="1267"/>
      <c r="K102" s="1267"/>
      <c r="L102" s="1267"/>
    </row>
    <row r="103" spans="2:12" ht="16.5" customHeight="1">
      <c r="B103" s="1268" t="s">
        <v>18</v>
      </c>
      <c r="C103" s="1269" t="s">
        <v>156</v>
      </c>
      <c r="D103" s="1261"/>
      <c r="E103" s="1262"/>
      <c r="F103" s="1263"/>
      <c r="G103" s="1264"/>
      <c r="H103" s="1265"/>
      <c r="I103" s="1266"/>
      <c r="J103" s="1267"/>
      <c r="K103" s="1267"/>
      <c r="L103" s="1267"/>
    </row>
    <row r="104" spans="2:12" ht="16.5" customHeight="1">
      <c r="B104" s="1259"/>
      <c r="C104" s="1260" t="s">
        <v>62</v>
      </c>
      <c r="D104" s="1261"/>
      <c r="E104" s="1262"/>
      <c r="F104" s="1263" t="s">
        <v>64</v>
      </c>
      <c r="G104" s="1264">
        <v>1.4999999999999999E-2</v>
      </c>
      <c r="H104" s="1265">
        <f>VLOOKUP(C104,'UPAH &amp; BAHAN'!$C$9:$G$247,5,FALSE)</f>
        <v>120000</v>
      </c>
      <c r="I104" s="1266">
        <f>G104*H104</f>
        <v>1800</v>
      </c>
      <c r="J104" s="1270">
        <f>VLOOKUP(C104,'UPAH &amp; BAHAN'!$C$9:$K$247,7,FALSE)</f>
        <v>1</v>
      </c>
      <c r="K104" s="1271">
        <f>VLOOKUP(C104,'UPAH &amp; BAHAN'!$C$9:$K$247,8,FALSE)</f>
        <v>120000</v>
      </c>
      <c r="L104" s="1272">
        <f t="shared" ref="L104:L107" si="10">G104*K104</f>
        <v>1800</v>
      </c>
    </row>
    <row r="105" spans="2:12" ht="16.5" customHeight="1">
      <c r="B105" s="1259"/>
      <c r="C105" s="1260" t="s">
        <v>78</v>
      </c>
      <c r="D105" s="1261"/>
      <c r="E105" s="1262"/>
      <c r="F105" s="1263" t="s">
        <v>64</v>
      </c>
      <c r="G105" s="1264">
        <v>0.15</v>
      </c>
      <c r="H105" s="1265">
        <f>VLOOKUP(C105,'UPAH &amp; BAHAN'!$C$9:$G$247,5,FALSE)</f>
        <v>140000</v>
      </c>
      <c r="I105" s="1266">
        <f>G105*H105</f>
        <v>21000</v>
      </c>
      <c r="J105" s="1270">
        <f>VLOOKUP(C105,'UPAH &amp; BAHAN'!$C$9:$K$247,7,FALSE)</f>
        <v>1</v>
      </c>
      <c r="K105" s="1271">
        <f>VLOOKUP(C105,'UPAH &amp; BAHAN'!$C$9:$K$247,8,FALSE)</f>
        <v>140000</v>
      </c>
      <c r="L105" s="1272">
        <f t="shared" si="10"/>
        <v>21000</v>
      </c>
    </row>
    <row r="106" spans="2:12" ht="16.5" customHeight="1">
      <c r="B106" s="1259"/>
      <c r="C106" s="1260" t="s">
        <v>77</v>
      </c>
      <c r="D106" s="1261"/>
      <c r="E106" s="1262"/>
      <c r="F106" s="1263" t="s">
        <v>64</v>
      </c>
      <c r="G106" s="1264">
        <v>1.4999999999999999E-2</v>
      </c>
      <c r="H106" s="1265">
        <f>VLOOKUP(C106,'UPAH &amp; BAHAN'!$C$9:$G$247,5,FALSE)</f>
        <v>160000</v>
      </c>
      <c r="I106" s="1266">
        <f>G106*H106</f>
        <v>2400</v>
      </c>
      <c r="J106" s="1270">
        <f>VLOOKUP(C106,'UPAH &amp; BAHAN'!$C$9:$K$247,7,FALSE)</f>
        <v>1</v>
      </c>
      <c r="K106" s="1271">
        <f>VLOOKUP(C106,'UPAH &amp; BAHAN'!$C$9:$K$247,8,FALSE)</f>
        <v>160000</v>
      </c>
      <c r="L106" s="1272">
        <f t="shared" si="10"/>
        <v>2400</v>
      </c>
    </row>
    <row r="107" spans="2:12" ht="16.5" customHeight="1">
      <c r="B107" s="1259"/>
      <c r="C107" s="1260" t="s">
        <v>27</v>
      </c>
      <c r="D107" s="1261"/>
      <c r="E107" s="1262"/>
      <c r="F107" s="1263" t="s">
        <v>64</v>
      </c>
      <c r="G107" s="1264">
        <v>8.0000000000000004E-4</v>
      </c>
      <c r="H107" s="1265">
        <f>VLOOKUP(C107,'UPAH &amp; BAHAN'!$C$9:$G$247,5,FALSE)</f>
        <v>140000</v>
      </c>
      <c r="I107" s="1266">
        <f>G107*H107</f>
        <v>112</v>
      </c>
      <c r="J107" s="1270">
        <f>VLOOKUP(C107,'UPAH &amp; BAHAN'!$C$9:$K$247,7,FALSE)</f>
        <v>1</v>
      </c>
      <c r="K107" s="1271">
        <f>VLOOKUP(C107,'UPAH &amp; BAHAN'!$C$9:$K$247,8,FALSE)</f>
        <v>140000</v>
      </c>
      <c r="L107" s="1272">
        <f t="shared" si="10"/>
        <v>112</v>
      </c>
    </row>
    <row r="108" spans="2:12" ht="16.5" customHeight="1">
      <c r="B108" s="1259"/>
      <c r="C108" s="1260"/>
      <c r="D108" s="1261"/>
      <c r="E108" s="1262"/>
      <c r="F108" s="1263"/>
      <c r="G108" s="1264"/>
      <c r="H108" s="1273" t="s">
        <v>868</v>
      </c>
      <c r="I108" s="1274">
        <f>SUM(I104:I107)</f>
        <v>25312</v>
      </c>
      <c r="J108" s="1267"/>
      <c r="K108" s="1267"/>
      <c r="L108" s="1267"/>
    </row>
    <row r="109" spans="2:12" ht="16.5" customHeight="1">
      <c r="B109" s="1259"/>
      <c r="C109" s="1260"/>
      <c r="D109" s="1261"/>
      <c r="E109" s="1262"/>
      <c r="F109" s="1263"/>
      <c r="G109" s="1264"/>
      <c r="H109" s="1265"/>
      <c r="I109" s="1266"/>
      <c r="J109" s="1267"/>
      <c r="K109" s="1267"/>
      <c r="L109" s="1267"/>
    </row>
    <row r="110" spans="2:12" ht="16.5" customHeight="1">
      <c r="B110" s="1268" t="s">
        <v>19</v>
      </c>
      <c r="C110" s="1269" t="s">
        <v>155</v>
      </c>
      <c r="D110" s="1261"/>
      <c r="E110" s="1262"/>
      <c r="F110" s="1263"/>
      <c r="G110" s="1264"/>
      <c r="H110" s="1265"/>
      <c r="I110" s="1266"/>
      <c r="J110" s="1267"/>
      <c r="K110" s="1267"/>
      <c r="L110" s="1267"/>
    </row>
    <row r="111" spans="2:12" ht="16.5" customHeight="1">
      <c r="B111" s="1259"/>
      <c r="C111" s="1275" t="s">
        <v>230</v>
      </c>
      <c r="D111" s="1261"/>
      <c r="E111" s="1262"/>
      <c r="F111" s="1263" t="s">
        <v>7</v>
      </c>
      <c r="G111" s="1264">
        <v>1.1000000000000001</v>
      </c>
      <c r="H111" s="1265">
        <f>VLOOKUP(C111,'UPAH &amp; BAHAN'!$C$9:$G$247,5,FALSE)</f>
        <v>218500</v>
      </c>
      <c r="I111" s="1266">
        <f>G111*H111</f>
        <v>240350.00000000003</v>
      </c>
      <c r="J111" s="1270">
        <f>VLOOKUP(C111,'UPAH &amp; BAHAN'!$C$9:$K$247,7,FALSE)</f>
        <v>0.55640000000000001</v>
      </c>
      <c r="K111" s="1271">
        <f>VLOOKUP(C111,'UPAH &amp; BAHAN'!$C$9:$K$247,8,FALSE)</f>
        <v>121573.4</v>
      </c>
      <c r="L111" s="1272">
        <f t="shared" ref="L111:L112" si="11">G111*K111</f>
        <v>133730.74</v>
      </c>
    </row>
    <row r="112" spans="2:12" ht="16.5" customHeight="1">
      <c r="B112" s="1259"/>
      <c r="C112" s="1260" t="s">
        <v>902</v>
      </c>
      <c r="D112" s="1261"/>
      <c r="E112" s="1262"/>
      <c r="F112" s="1263" t="s">
        <v>128</v>
      </c>
      <c r="G112" s="1264">
        <v>0.05</v>
      </c>
      <c r="H112" s="1265">
        <f>VLOOKUP(C112,'UPAH &amp; BAHAN'!$C$9:$G$247,5,FALSE)</f>
        <v>35650</v>
      </c>
      <c r="I112" s="1266">
        <f>G112*H112</f>
        <v>1782.5</v>
      </c>
      <c r="J112" s="1270">
        <f>VLOOKUP(C112,'UPAH &amp; BAHAN'!$C$9:$K$247,7,FALSE)</f>
        <v>0.55640000000000001</v>
      </c>
      <c r="K112" s="1271">
        <f>VLOOKUP(C112,'UPAH &amp; BAHAN'!$C$9:$K$247,8,FALSE)</f>
        <v>19835.66</v>
      </c>
      <c r="L112" s="1272">
        <f t="shared" si="11"/>
        <v>991.78300000000002</v>
      </c>
    </row>
    <row r="113" spans="2:12" ht="16.5" customHeight="1">
      <c r="B113" s="1259"/>
      <c r="C113" s="1260"/>
      <c r="D113" s="1261"/>
      <c r="E113" s="1262"/>
      <c r="F113" s="1263"/>
      <c r="G113" s="1264"/>
      <c r="H113" s="1273" t="s">
        <v>869</v>
      </c>
      <c r="I113" s="1274">
        <f>SUM(I111:I112)</f>
        <v>242132.50000000003</v>
      </c>
      <c r="J113" s="1267"/>
      <c r="K113" s="1267"/>
      <c r="L113" s="1267"/>
    </row>
    <row r="114" spans="2:12" ht="16.5" customHeight="1">
      <c r="B114" s="1259"/>
      <c r="C114" s="1260"/>
      <c r="D114" s="1261"/>
      <c r="E114" s="1262"/>
      <c r="F114" s="1263"/>
      <c r="G114" s="1264"/>
      <c r="H114" s="1265"/>
      <c r="I114" s="1266"/>
      <c r="J114" s="1267"/>
      <c r="K114" s="1267"/>
      <c r="L114" s="1267"/>
    </row>
    <row r="115" spans="2:12" ht="16.5" customHeight="1">
      <c r="B115" s="1268" t="s">
        <v>20</v>
      </c>
      <c r="C115" s="1276" t="s">
        <v>101</v>
      </c>
      <c r="D115" s="1261"/>
      <c r="E115" s="1261"/>
      <c r="F115" s="1263"/>
      <c r="G115" s="1277"/>
      <c r="H115" s="1278"/>
      <c r="I115" s="1279">
        <f>I108+I113</f>
        <v>267444.5</v>
      </c>
      <c r="J115" s="1280"/>
      <c r="K115" s="1281"/>
      <c r="L115" s="1253">
        <f>SUM(L103:L113)</f>
        <v>160034.52299999999</v>
      </c>
    </row>
    <row r="116" spans="2:12" ht="16.5" customHeight="1">
      <c r="B116" s="1268" t="s">
        <v>21</v>
      </c>
      <c r="C116" s="1276" t="s">
        <v>870</v>
      </c>
      <c r="D116" s="1261"/>
      <c r="E116" s="1261"/>
      <c r="F116" s="1263"/>
      <c r="G116" s="1277"/>
      <c r="H116" s="1278"/>
      <c r="I116" s="1279">
        <f>I115*0.15</f>
        <v>40116.674999999996</v>
      </c>
      <c r="J116" s="1280"/>
      <c r="K116" s="1281"/>
      <c r="L116" s="1253">
        <f>L115*15%</f>
        <v>24005.178449999996</v>
      </c>
    </row>
    <row r="117" spans="2:12" ht="16.5" customHeight="1">
      <c r="B117" s="1268" t="s">
        <v>22</v>
      </c>
      <c r="C117" s="1276" t="s">
        <v>102</v>
      </c>
      <c r="D117" s="1261"/>
      <c r="E117" s="1261"/>
      <c r="F117" s="1263"/>
      <c r="G117" s="1277"/>
      <c r="H117" s="1278"/>
      <c r="I117" s="1279">
        <f>I115+I116</f>
        <v>307561.17499999999</v>
      </c>
      <c r="J117" s="1280"/>
      <c r="K117" s="1281"/>
      <c r="L117" s="1253">
        <f>L115+L116</f>
        <v>184039.70144999999</v>
      </c>
    </row>
    <row r="118" spans="2:12" ht="16.5" customHeight="1"/>
    <row r="119" spans="2:12" s="1242" customFormat="1" ht="16.5" customHeight="1">
      <c r="B119" s="1243" t="s">
        <v>146</v>
      </c>
      <c r="C119" s="1244" t="s">
        <v>871</v>
      </c>
      <c r="D119" s="1245" t="s">
        <v>912</v>
      </c>
      <c r="E119" s="1245"/>
      <c r="F119" s="1245"/>
      <c r="G119" s="1245"/>
      <c r="H119" s="1245"/>
      <c r="I119" s="1282"/>
      <c r="J119" s="1251"/>
      <c r="K119" s="1252"/>
      <c r="L119" s="1253"/>
    </row>
    <row r="120" spans="2:12" s="1242" customFormat="1" ht="16.5" customHeight="1">
      <c r="B120" s="1243" t="s">
        <v>9</v>
      </c>
      <c r="C120" s="1643" t="s">
        <v>57</v>
      </c>
      <c r="D120" s="1643"/>
      <c r="E120" s="1643"/>
      <c r="F120" s="1243" t="s">
        <v>59</v>
      </c>
      <c r="G120" s="1254" t="s">
        <v>60</v>
      </c>
      <c r="H120" s="1283" t="s">
        <v>865</v>
      </c>
      <c r="I120" s="1284" t="s">
        <v>866</v>
      </c>
      <c r="J120" s="1257" t="s">
        <v>209</v>
      </c>
      <c r="K120" s="1258" t="s">
        <v>210</v>
      </c>
      <c r="L120" s="1258" t="s">
        <v>867</v>
      </c>
    </row>
    <row r="121" spans="2:12" ht="16.5" customHeight="1">
      <c r="B121" s="1259"/>
      <c r="C121" s="1260"/>
      <c r="D121" s="1261"/>
      <c r="E121" s="1262"/>
      <c r="F121" s="1263"/>
      <c r="G121" s="1264"/>
      <c r="H121" s="1285"/>
      <c r="I121" s="1286"/>
      <c r="J121" s="1267"/>
      <c r="K121" s="1267"/>
      <c r="L121" s="1267"/>
    </row>
    <row r="122" spans="2:12" ht="16.5" customHeight="1">
      <c r="B122" s="1268" t="s">
        <v>18</v>
      </c>
      <c r="C122" s="1269" t="s">
        <v>156</v>
      </c>
      <c r="D122" s="1261"/>
      <c r="E122" s="1262"/>
      <c r="F122" s="1263"/>
      <c r="G122" s="1264"/>
      <c r="H122" s="1285"/>
      <c r="I122" s="1286"/>
      <c r="J122" s="1267"/>
      <c r="K122" s="1267"/>
      <c r="L122" s="1267"/>
    </row>
    <row r="123" spans="2:12" ht="16.5" customHeight="1">
      <c r="B123" s="1259"/>
      <c r="C123" s="1260" t="s">
        <v>62</v>
      </c>
      <c r="D123" s="1261"/>
      <c r="E123" s="1262"/>
      <c r="F123" s="1263" t="s">
        <v>64</v>
      </c>
      <c r="G123" s="1264">
        <v>0.02</v>
      </c>
      <c r="H123" s="1285">
        <f>VLOOKUP(C123,'UPAH &amp; BAHAN'!$C$9:$G$247,5,FALSE)</f>
        <v>120000</v>
      </c>
      <c r="I123" s="1286">
        <f>G123*H123</f>
        <v>2400</v>
      </c>
      <c r="J123" s="1270">
        <f>VLOOKUP(C123,'UPAH &amp; BAHAN'!$C$9:$K$247,7,FALSE)</f>
        <v>1</v>
      </c>
      <c r="K123" s="1271">
        <f>VLOOKUP(C123,'UPAH &amp; BAHAN'!$C$9:$K$247,8,FALSE)</f>
        <v>120000</v>
      </c>
      <c r="L123" s="1272">
        <f t="shared" ref="L123:L126" si="12">G123*K123</f>
        <v>2400</v>
      </c>
    </row>
    <row r="124" spans="2:12" ht="16.5" customHeight="1">
      <c r="B124" s="1259"/>
      <c r="C124" s="1260" t="s">
        <v>78</v>
      </c>
      <c r="D124" s="1261"/>
      <c r="E124" s="1262"/>
      <c r="F124" s="1263" t="s">
        <v>64</v>
      </c>
      <c r="G124" s="1264">
        <v>6.3E-2</v>
      </c>
      <c r="H124" s="1285">
        <f>VLOOKUP(C124,'UPAH &amp; BAHAN'!$C$9:$G$247,5,FALSE)</f>
        <v>140000</v>
      </c>
      <c r="I124" s="1286">
        <f>G124*H124</f>
        <v>8820</v>
      </c>
      <c r="J124" s="1270">
        <f>VLOOKUP(C124,'UPAH &amp; BAHAN'!$C$9:$K$247,7,FALSE)</f>
        <v>1</v>
      </c>
      <c r="K124" s="1271">
        <f>VLOOKUP(C124,'UPAH &amp; BAHAN'!$C$9:$K$247,8,FALSE)</f>
        <v>140000</v>
      </c>
      <c r="L124" s="1272">
        <f t="shared" si="12"/>
        <v>8820</v>
      </c>
    </row>
    <row r="125" spans="2:12" ht="16.5" customHeight="1">
      <c r="B125" s="1259"/>
      <c r="C125" s="1260" t="s">
        <v>77</v>
      </c>
      <c r="D125" s="1261"/>
      <c r="E125" s="1262"/>
      <c r="F125" s="1263" t="s">
        <v>64</v>
      </c>
      <c r="G125" s="1264">
        <v>6.3E-3</v>
      </c>
      <c r="H125" s="1285">
        <f>VLOOKUP(C125,'UPAH &amp; BAHAN'!$C$9:$G$247,5,FALSE)</f>
        <v>160000</v>
      </c>
      <c r="I125" s="1286">
        <f>G125*H125</f>
        <v>1008</v>
      </c>
      <c r="J125" s="1270">
        <f>VLOOKUP(C125,'UPAH &amp; BAHAN'!$C$9:$K$247,7,FALSE)</f>
        <v>1</v>
      </c>
      <c r="K125" s="1271">
        <f>VLOOKUP(C125,'UPAH &amp; BAHAN'!$C$9:$K$247,8,FALSE)</f>
        <v>160000</v>
      </c>
      <c r="L125" s="1272">
        <f t="shared" si="12"/>
        <v>1008</v>
      </c>
    </row>
    <row r="126" spans="2:12" ht="16.5" customHeight="1">
      <c r="B126" s="1259"/>
      <c r="C126" s="1260" t="s">
        <v>27</v>
      </c>
      <c r="D126" s="1261"/>
      <c r="E126" s="1262"/>
      <c r="F126" s="1263" t="s">
        <v>64</v>
      </c>
      <c r="G126" s="1264">
        <v>3.0000000000000001E-3</v>
      </c>
      <c r="H126" s="1285">
        <f>VLOOKUP(C126,'UPAH &amp; BAHAN'!$C$9:$G$247,5,FALSE)</f>
        <v>140000</v>
      </c>
      <c r="I126" s="1286">
        <f>G126*H126</f>
        <v>420</v>
      </c>
      <c r="J126" s="1270">
        <f>VLOOKUP(C126,'UPAH &amp; BAHAN'!$C$9:$K$247,7,FALSE)</f>
        <v>1</v>
      </c>
      <c r="K126" s="1271">
        <f>VLOOKUP(C126,'UPAH &amp; BAHAN'!$C$9:$K$247,8,FALSE)</f>
        <v>140000</v>
      </c>
      <c r="L126" s="1272">
        <f t="shared" si="12"/>
        <v>420</v>
      </c>
    </row>
    <row r="127" spans="2:12" ht="16.5" customHeight="1">
      <c r="B127" s="1259"/>
      <c r="C127" s="1260"/>
      <c r="D127" s="1261"/>
      <c r="E127" s="1262"/>
      <c r="F127" s="1263"/>
      <c r="G127" s="1264"/>
      <c r="H127" s="1287" t="s">
        <v>868</v>
      </c>
      <c r="I127" s="1288">
        <f>SUM(I123:I126)</f>
        <v>12648</v>
      </c>
      <c r="J127" s="1267"/>
      <c r="K127" s="1267"/>
      <c r="L127" s="1267"/>
    </row>
    <row r="128" spans="2:12" ht="16.5" customHeight="1">
      <c r="B128" s="1259"/>
      <c r="C128" s="1260"/>
      <c r="D128" s="1261"/>
      <c r="E128" s="1262"/>
      <c r="F128" s="1263"/>
      <c r="G128" s="1264"/>
      <c r="H128" s="1285"/>
      <c r="I128" s="1286"/>
      <c r="J128" s="1267"/>
      <c r="K128" s="1267"/>
      <c r="L128" s="1267"/>
    </row>
    <row r="129" spans="2:12" ht="16.5" customHeight="1">
      <c r="B129" s="1268" t="s">
        <v>19</v>
      </c>
      <c r="C129" s="1269" t="s">
        <v>155</v>
      </c>
      <c r="D129" s="1261"/>
      <c r="E129" s="1262"/>
      <c r="F129" s="1263"/>
      <c r="G129" s="1264"/>
      <c r="H129" s="1285"/>
      <c r="I129" s="1286"/>
      <c r="J129" s="1267"/>
      <c r="K129" s="1267"/>
      <c r="L129" s="1267"/>
    </row>
    <row r="130" spans="2:12" ht="16.5" customHeight="1">
      <c r="B130" s="1259"/>
      <c r="C130" s="1289" t="s">
        <v>256</v>
      </c>
      <c r="D130" s="1261"/>
      <c r="E130" s="1262"/>
      <c r="F130" s="1259" t="s">
        <v>3</v>
      </c>
      <c r="G130" s="1264">
        <v>0.1</v>
      </c>
      <c r="H130" s="1290">
        <f>'UPAH &amp; BAHAN'!G52</f>
        <v>11292</v>
      </c>
      <c r="I130" s="1290">
        <f>G130*H130</f>
        <v>1129.2</v>
      </c>
      <c r="J130" s="1270">
        <f>VLOOKUP(C130,'UPAH &amp; BAHAN'!$C$9:$K$247,7,FALSE)</f>
        <v>0.44400000000000001</v>
      </c>
      <c r="K130" s="1271">
        <f>VLOOKUP(C130,'UPAH &amp; BAHAN'!$C$9:$K$247,8,FALSE)</f>
        <v>5013.6480000000001</v>
      </c>
      <c r="L130" s="1272">
        <f t="shared" ref="L130:L132" si="13">G130*K130</f>
        <v>501.36480000000006</v>
      </c>
    </row>
    <row r="131" spans="2:12" ht="16.5" customHeight="1">
      <c r="B131" s="1259"/>
      <c r="C131" s="1289" t="s">
        <v>261</v>
      </c>
      <c r="D131" s="1261"/>
      <c r="E131" s="1262"/>
      <c r="F131" s="1259" t="s">
        <v>3</v>
      </c>
      <c r="G131" s="1291">
        <v>0.1</v>
      </c>
      <c r="H131" s="1292">
        <f>'UPAH &amp; BAHAN'!G56</f>
        <v>85000</v>
      </c>
      <c r="I131" s="1290">
        <f>G131*H131</f>
        <v>8500</v>
      </c>
      <c r="J131" s="1270">
        <f>VLOOKUP(C131,'UPAH &amp; BAHAN'!$C$9:$K$247,7,FALSE)</f>
        <v>0.44269999999999998</v>
      </c>
      <c r="K131" s="1271">
        <f>VLOOKUP(C131,'UPAH &amp; BAHAN'!$C$9:$K$247,8,FALSE)</f>
        <v>37629.5</v>
      </c>
      <c r="L131" s="1272">
        <f t="shared" si="13"/>
        <v>3762.9500000000003</v>
      </c>
    </row>
    <row r="132" spans="2:12" ht="16.5" customHeight="1">
      <c r="B132" s="1259"/>
      <c r="C132" s="1289" t="s">
        <v>247</v>
      </c>
      <c r="D132" s="1261"/>
      <c r="E132" s="1262"/>
      <c r="F132" s="1259" t="s">
        <v>3</v>
      </c>
      <c r="G132" s="1291">
        <v>0.26</v>
      </c>
      <c r="H132" s="1292">
        <f>'UPAH &amp; BAHAN'!G46</f>
        <v>65474</v>
      </c>
      <c r="I132" s="1290">
        <f>G132*H132</f>
        <v>17023.240000000002</v>
      </c>
      <c r="J132" s="1270">
        <f>VLOOKUP(C132,'UPAH &amp; BAHAN'!$C$9:$K$247,7,FALSE)</f>
        <v>0.44269999999999998</v>
      </c>
      <c r="K132" s="1271">
        <f>VLOOKUP(C132,'UPAH &amp; BAHAN'!$C$9:$K$247,8,FALSE)</f>
        <v>28985.339799999998</v>
      </c>
      <c r="L132" s="1272">
        <f t="shared" si="13"/>
        <v>7536.1883479999997</v>
      </c>
    </row>
    <row r="133" spans="2:12" ht="16.5" customHeight="1">
      <c r="B133" s="1259"/>
      <c r="C133" s="1260"/>
      <c r="D133" s="1261"/>
      <c r="E133" s="1262"/>
      <c r="F133" s="1263"/>
      <c r="G133" s="1264"/>
      <c r="H133" s="1287" t="s">
        <v>869</v>
      </c>
      <c r="I133" s="1288">
        <f>SUM(I130:I132)</f>
        <v>26652.440000000002</v>
      </c>
      <c r="J133" s="1267"/>
      <c r="K133" s="1267"/>
      <c r="L133" s="1267"/>
    </row>
    <row r="134" spans="2:12" ht="16.5" customHeight="1">
      <c r="B134" s="1259"/>
      <c r="C134" s="1260"/>
      <c r="D134" s="1261"/>
      <c r="E134" s="1262"/>
      <c r="F134" s="1263"/>
      <c r="G134" s="1264"/>
      <c r="H134" s="1285"/>
      <c r="I134" s="1286"/>
      <c r="J134" s="1267"/>
      <c r="K134" s="1267"/>
      <c r="L134" s="1267"/>
    </row>
    <row r="135" spans="2:12" ht="16.5" customHeight="1">
      <c r="B135" s="1268" t="s">
        <v>20</v>
      </c>
      <c r="C135" s="1276" t="s">
        <v>101</v>
      </c>
      <c r="D135" s="1261"/>
      <c r="E135" s="1261"/>
      <c r="F135" s="1263"/>
      <c r="G135" s="1277"/>
      <c r="H135" s="1293"/>
      <c r="I135" s="1294">
        <f>I127+I133</f>
        <v>39300.44</v>
      </c>
      <c r="J135" s="1280"/>
      <c r="K135" s="1281"/>
      <c r="L135" s="1253">
        <f>SUM(L122:L133)</f>
        <v>24448.503148</v>
      </c>
    </row>
    <row r="136" spans="2:12" ht="16.5" customHeight="1">
      <c r="B136" s="1268" t="s">
        <v>21</v>
      </c>
      <c r="C136" s="1276" t="s">
        <v>900</v>
      </c>
      <c r="D136" s="1261"/>
      <c r="E136" s="1261"/>
      <c r="F136" s="1263"/>
      <c r="G136" s="1277"/>
      <c r="H136" s="1293"/>
      <c r="I136" s="1294">
        <f>I135*0.1</f>
        <v>3930.0440000000003</v>
      </c>
      <c r="J136" s="1280"/>
      <c r="K136" s="1281"/>
      <c r="L136" s="1253">
        <f>L135*15%</f>
        <v>3667.2754722</v>
      </c>
    </row>
    <row r="137" spans="2:12" ht="16.5" customHeight="1">
      <c r="B137" s="1268" t="s">
        <v>22</v>
      </c>
      <c r="C137" s="1276" t="s">
        <v>102</v>
      </c>
      <c r="D137" s="1261"/>
      <c r="E137" s="1261"/>
      <c r="F137" s="1263"/>
      <c r="G137" s="1277"/>
      <c r="H137" s="1293"/>
      <c r="I137" s="1294">
        <f>I135+I136</f>
        <v>43230.484000000004</v>
      </c>
      <c r="J137" s="1280"/>
      <c r="K137" s="1281"/>
      <c r="L137" s="1253">
        <f>L135+L136</f>
        <v>28115.778620199999</v>
      </c>
    </row>
    <row r="138" spans="2:12" ht="16.5" customHeight="1">
      <c r="H138" s="1295"/>
      <c r="I138" s="1296"/>
    </row>
    <row r="139" spans="2:12" s="1242" customFormat="1" ht="20.100000000000001" customHeight="1">
      <c r="B139" s="1243" t="s">
        <v>147</v>
      </c>
      <c r="C139" s="1244" t="s">
        <v>913</v>
      </c>
      <c r="D139" s="1245" t="s">
        <v>914</v>
      </c>
      <c r="E139" s="1245"/>
      <c r="F139" s="1245"/>
      <c r="G139" s="1245"/>
      <c r="H139" s="1245"/>
      <c r="I139" s="1282"/>
      <c r="J139" s="1251"/>
      <c r="K139" s="1252"/>
      <c r="L139" s="1253"/>
    </row>
    <row r="140" spans="2:12" s="1242" customFormat="1" ht="20.100000000000001" customHeight="1">
      <c r="B140" s="1243" t="s">
        <v>9</v>
      </c>
      <c r="C140" s="1643" t="s">
        <v>57</v>
      </c>
      <c r="D140" s="1643"/>
      <c r="E140" s="1643"/>
      <c r="F140" s="1243" t="s">
        <v>59</v>
      </c>
      <c r="G140" s="1254" t="s">
        <v>60</v>
      </c>
      <c r="H140" s="1255" t="s">
        <v>865</v>
      </c>
      <c r="I140" s="1256" t="s">
        <v>866</v>
      </c>
      <c r="J140" s="1257" t="s">
        <v>209</v>
      </c>
      <c r="K140" s="1258" t="s">
        <v>210</v>
      </c>
      <c r="L140" s="1258" t="s">
        <v>867</v>
      </c>
    </row>
    <row r="141" spans="2:12" s="1242" customFormat="1" ht="20.100000000000001" customHeight="1">
      <c r="B141" s="1297"/>
      <c r="C141" s="1298"/>
      <c r="D141" s="1246"/>
      <c r="E141" s="1299"/>
      <c r="F141" s="1247"/>
      <c r="G141" s="1300"/>
      <c r="H141" s="1301"/>
      <c r="I141" s="1250"/>
      <c r="J141" s="1302"/>
      <c r="K141" s="1302"/>
      <c r="L141" s="1302"/>
    </row>
    <row r="142" spans="2:12" s="1242" customFormat="1" ht="20.100000000000001" customHeight="1">
      <c r="B142" s="1243" t="s">
        <v>18</v>
      </c>
      <c r="C142" s="1303" t="s">
        <v>156</v>
      </c>
      <c r="D142" s="1246"/>
      <c r="E142" s="1299"/>
      <c r="F142" s="1247"/>
      <c r="G142" s="1300"/>
      <c r="H142" s="1301"/>
      <c r="I142" s="1250"/>
      <c r="J142" s="1302"/>
      <c r="K142" s="1302"/>
      <c r="L142" s="1302"/>
    </row>
    <row r="143" spans="2:12" s="1242" customFormat="1" ht="20.100000000000001" customHeight="1">
      <c r="B143" s="1297"/>
      <c r="C143" s="1298" t="s">
        <v>62</v>
      </c>
      <c r="D143" s="1246"/>
      <c r="E143" s="1299"/>
      <c r="F143" s="1247" t="s">
        <v>64</v>
      </c>
      <c r="G143" s="1300">
        <v>3.5</v>
      </c>
      <c r="H143" s="1301">
        <f>VLOOKUP(C143,'UPAH &amp; BAHAN'!$C$9:$G$247,5,FALSE)</f>
        <v>120000</v>
      </c>
      <c r="I143" s="1250">
        <f>G143*H143</f>
        <v>420000</v>
      </c>
      <c r="J143" s="1270">
        <f>VLOOKUP(C143,'UPAH &amp; BAHAN'!$C$9:$K$247,7,FALSE)</f>
        <v>1</v>
      </c>
      <c r="K143" s="1271">
        <f>VLOOKUP(C143,'UPAH &amp; BAHAN'!$C$9:$K$247,8,FALSE)</f>
        <v>120000</v>
      </c>
      <c r="L143" s="1272">
        <f t="shared" ref="L143:L146" si="14">G143*K143</f>
        <v>420000</v>
      </c>
    </row>
    <row r="144" spans="2:12" s="1242" customFormat="1" ht="20.100000000000001" customHeight="1">
      <c r="B144" s="1297"/>
      <c r="C144" s="1298" t="s">
        <v>78</v>
      </c>
      <c r="D144" s="1246"/>
      <c r="E144" s="1299"/>
      <c r="F144" s="1247" t="s">
        <v>64</v>
      </c>
      <c r="G144" s="1300">
        <v>1.5</v>
      </c>
      <c r="H144" s="1301">
        <f>VLOOKUP(C144,'UPAH &amp; BAHAN'!$C$9:$G$247,5,FALSE)</f>
        <v>140000</v>
      </c>
      <c r="I144" s="1250">
        <f>G144*H144</f>
        <v>210000</v>
      </c>
      <c r="J144" s="1270">
        <f>VLOOKUP(C144,'UPAH &amp; BAHAN'!$C$9:$K$247,7,FALSE)</f>
        <v>1</v>
      </c>
      <c r="K144" s="1271">
        <f>VLOOKUP(C144,'UPAH &amp; BAHAN'!$C$9:$K$247,8,FALSE)</f>
        <v>140000</v>
      </c>
      <c r="L144" s="1272">
        <f t="shared" si="14"/>
        <v>210000</v>
      </c>
    </row>
    <row r="145" spans="2:12" s="1242" customFormat="1" ht="20.100000000000001" customHeight="1">
      <c r="B145" s="1297"/>
      <c r="C145" s="1298" t="s">
        <v>77</v>
      </c>
      <c r="D145" s="1246"/>
      <c r="E145" s="1299"/>
      <c r="F145" s="1247" t="s">
        <v>64</v>
      </c>
      <c r="G145" s="1300">
        <f>G144/10</f>
        <v>0.15</v>
      </c>
      <c r="H145" s="1301">
        <f>VLOOKUP(C145,'UPAH &amp; BAHAN'!$C$9:$G$247,5,FALSE)</f>
        <v>160000</v>
      </c>
      <c r="I145" s="1250">
        <f>G145*H145</f>
        <v>24000</v>
      </c>
      <c r="J145" s="1270">
        <f>VLOOKUP(C145,'UPAH &amp; BAHAN'!$C$9:$K$247,7,FALSE)</f>
        <v>1</v>
      </c>
      <c r="K145" s="1271">
        <f>VLOOKUP(C145,'UPAH &amp; BAHAN'!$C$9:$K$247,8,FALSE)</f>
        <v>160000</v>
      </c>
      <c r="L145" s="1272">
        <f t="shared" si="14"/>
        <v>24000</v>
      </c>
    </row>
    <row r="146" spans="2:12" s="1242" customFormat="1" ht="20.100000000000001" customHeight="1">
      <c r="B146" s="1297"/>
      <c r="C146" s="1298" t="s">
        <v>27</v>
      </c>
      <c r="D146" s="1246"/>
      <c r="E146" s="1299"/>
      <c r="F146" s="1247" t="s">
        <v>64</v>
      </c>
      <c r="G146" s="1300">
        <f>G143/20</f>
        <v>0.17499999999999999</v>
      </c>
      <c r="H146" s="1301">
        <f>VLOOKUP(C146,'UPAH &amp; BAHAN'!$C$9:$G$247,5,FALSE)</f>
        <v>140000</v>
      </c>
      <c r="I146" s="1250">
        <f>G146*H146</f>
        <v>24500</v>
      </c>
      <c r="J146" s="1270">
        <f>VLOOKUP(C146,'UPAH &amp; BAHAN'!$C$9:$K$247,7,FALSE)</f>
        <v>1</v>
      </c>
      <c r="K146" s="1271">
        <f>VLOOKUP(C146,'UPAH &amp; BAHAN'!$C$9:$K$247,8,FALSE)</f>
        <v>140000</v>
      </c>
      <c r="L146" s="1272">
        <f t="shared" si="14"/>
        <v>24500</v>
      </c>
    </row>
    <row r="147" spans="2:12" s="1242" customFormat="1" ht="20.100000000000001" customHeight="1">
      <c r="B147" s="1297"/>
      <c r="C147" s="1298"/>
      <c r="D147" s="1246"/>
      <c r="E147" s="1299"/>
      <c r="F147" s="1247"/>
      <c r="G147" s="1300"/>
      <c r="H147" s="1304" t="s">
        <v>868</v>
      </c>
      <c r="I147" s="1305">
        <f>SUM(I143:I146)</f>
        <v>678500</v>
      </c>
      <c r="J147" s="1302"/>
      <c r="K147" s="1302"/>
      <c r="L147" s="1302"/>
    </row>
    <row r="148" spans="2:12" s="1242" customFormat="1" ht="20.100000000000001" customHeight="1">
      <c r="B148" s="1297"/>
      <c r="C148" s="1298"/>
      <c r="D148" s="1246"/>
      <c r="E148" s="1299"/>
      <c r="F148" s="1247"/>
      <c r="G148" s="1300"/>
      <c r="H148" s="1301"/>
      <c r="I148" s="1250"/>
      <c r="J148" s="1302"/>
      <c r="K148" s="1302"/>
      <c r="L148" s="1302"/>
    </row>
    <row r="149" spans="2:12" s="1242" customFormat="1" ht="20.100000000000001" customHeight="1">
      <c r="B149" s="1243" t="s">
        <v>19</v>
      </c>
      <c r="C149" s="1303" t="s">
        <v>155</v>
      </c>
      <c r="D149" s="1246"/>
      <c r="E149" s="1299"/>
      <c r="F149" s="1247"/>
      <c r="G149" s="1300"/>
      <c r="H149" s="1301"/>
      <c r="I149" s="1250"/>
      <c r="J149" s="1302"/>
      <c r="K149" s="1302"/>
      <c r="L149" s="1302"/>
    </row>
    <row r="150" spans="2:12" s="1242" customFormat="1" ht="20.100000000000001" customHeight="1">
      <c r="B150" s="1297"/>
      <c r="C150" s="1298" t="s">
        <v>445</v>
      </c>
      <c r="D150" s="1246"/>
      <c r="E150" s="1299"/>
      <c r="F150" s="1247" t="s">
        <v>5</v>
      </c>
      <c r="G150" s="1300">
        <v>1</v>
      </c>
      <c r="H150" s="1301">
        <f>VLOOKUP(C150,'UPAH &amp; BAHAN'!$C$9:$G$247,5,FALSE)</f>
        <v>4617117.1171171172</v>
      </c>
      <c r="I150" s="1250">
        <f>G150*H150</f>
        <v>4617117.1171171172</v>
      </c>
      <c r="J150" s="1270">
        <f>VLOOKUP(C150,'UPAH &amp; BAHAN'!$C$9:$K$247,7,FALSE)</f>
        <v>0</v>
      </c>
      <c r="K150" s="1271">
        <f>VLOOKUP(C150,'UPAH &amp; BAHAN'!$C$9:$K$247,8,FALSE)</f>
        <v>0</v>
      </c>
      <c r="L150" s="1272">
        <f t="shared" ref="L150:L151" si="15">G150*K150</f>
        <v>0</v>
      </c>
    </row>
    <row r="151" spans="2:12" s="1242" customFormat="1" ht="20.100000000000001" customHeight="1">
      <c r="B151" s="1297"/>
      <c r="C151" s="1306" t="s">
        <v>447</v>
      </c>
      <c r="D151" s="1246"/>
      <c r="E151" s="1299"/>
      <c r="F151" s="1247" t="s">
        <v>5</v>
      </c>
      <c r="G151" s="1300">
        <v>1</v>
      </c>
      <c r="H151" s="1301">
        <f>VLOOKUP(C151,'UPAH &amp; BAHAN'!$C$9:$G$247,5,FALSE)</f>
        <v>450000</v>
      </c>
      <c r="I151" s="1250">
        <f>G151*H151</f>
        <v>450000</v>
      </c>
      <c r="J151" s="1270">
        <f>VLOOKUP(C151,'UPAH &amp; BAHAN'!$C$9:$K$247,7,FALSE)</f>
        <v>0</v>
      </c>
      <c r="K151" s="1271">
        <f>VLOOKUP(C151,'UPAH &amp; BAHAN'!$C$9:$K$247,8,FALSE)</f>
        <v>0</v>
      </c>
      <c r="L151" s="1272">
        <f t="shared" si="15"/>
        <v>0</v>
      </c>
    </row>
    <row r="152" spans="2:12" s="1242" customFormat="1" ht="20.100000000000001" customHeight="1">
      <c r="B152" s="1297"/>
      <c r="C152" s="1298"/>
      <c r="D152" s="1246"/>
      <c r="E152" s="1299"/>
      <c r="F152" s="1247"/>
      <c r="G152" s="1300"/>
      <c r="H152" s="1304" t="s">
        <v>869</v>
      </c>
      <c r="I152" s="1305">
        <f>SUM(I150:I151)</f>
        <v>5067117.1171171172</v>
      </c>
      <c r="J152" s="1302"/>
      <c r="K152" s="1302"/>
      <c r="L152" s="1302"/>
    </row>
    <row r="153" spans="2:12" s="1242" customFormat="1" ht="20.100000000000001" customHeight="1">
      <c r="B153" s="1297"/>
      <c r="C153" s="1298"/>
      <c r="D153" s="1246"/>
      <c r="E153" s="1299"/>
      <c r="F153" s="1247"/>
      <c r="G153" s="1300"/>
      <c r="H153" s="1301"/>
      <c r="I153" s="1250"/>
      <c r="J153" s="1302"/>
      <c r="K153" s="1302"/>
      <c r="L153" s="1302"/>
    </row>
    <row r="154" spans="2:12" s="1242" customFormat="1" ht="20.100000000000001" customHeight="1">
      <c r="B154" s="1243" t="s">
        <v>20</v>
      </c>
      <c r="C154" s="1245" t="s">
        <v>101</v>
      </c>
      <c r="D154" s="1246"/>
      <c r="E154" s="1246"/>
      <c r="F154" s="1247"/>
      <c r="G154" s="1248"/>
      <c r="H154" s="1249"/>
      <c r="I154" s="1307">
        <f>I147+I152</f>
        <v>5745617.1171171172</v>
      </c>
      <c r="J154" s="1280"/>
      <c r="K154" s="1281"/>
      <c r="L154" s="1253">
        <f>SUM(L143:L152)</f>
        <v>678500</v>
      </c>
    </row>
    <row r="155" spans="2:12" s="1242" customFormat="1" ht="20.100000000000001" customHeight="1">
      <c r="B155" s="1243" t="s">
        <v>21</v>
      </c>
      <c r="C155" s="1245" t="s">
        <v>870</v>
      </c>
      <c r="D155" s="1246"/>
      <c r="E155" s="1246"/>
      <c r="F155" s="1247"/>
      <c r="G155" s="1248"/>
      <c r="H155" s="1249"/>
      <c r="I155" s="1307">
        <f>I154*0.15</f>
        <v>861842.56756756757</v>
      </c>
      <c r="J155" s="1280"/>
      <c r="K155" s="1281"/>
      <c r="L155" s="1253">
        <f>L154*15%</f>
        <v>101775</v>
      </c>
    </row>
    <row r="156" spans="2:12" s="1242" customFormat="1" ht="20.100000000000001" customHeight="1">
      <c r="B156" s="1243" t="s">
        <v>22</v>
      </c>
      <c r="C156" s="1245" t="s">
        <v>102</v>
      </c>
      <c r="D156" s="1246"/>
      <c r="E156" s="1246"/>
      <c r="F156" s="1247"/>
      <c r="G156" s="1248"/>
      <c r="H156" s="1249"/>
      <c r="I156" s="1307">
        <f>I154+I155</f>
        <v>6607459.6846846845</v>
      </c>
      <c r="J156" s="1280"/>
      <c r="K156" s="1281"/>
      <c r="L156" s="1253">
        <f>L154+L155</f>
        <v>780275</v>
      </c>
    </row>
    <row r="157" spans="2:12" s="1242" customFormat="1" ht="20.100000000000001" customHeight="1">
      <c r="B157" s="1308"/>
      <c r="F157" s="1308"/>
      <c r="G157" s="1309"/>
      <c r="H157" s="1310"/>
      <c r="I157" s="1311"/>
    </row>
    <row r="158" spans="2:12" s="1242" customFormat="1" ht="20.100000000000001" customHeight="1">
      <c r="B158" s="1243" t="s">
        <v>915</v>
      </c>
      <c r="C158" s="1244" t="s">
        <v>913</v>
      </c>
      <c r="D158" s="1245" t="s">
        <v>916</v>
      </c>
      <c r="E158" s="1245"/>
      <c r="F158" s="1245"/>
      <c r="G158" s="1245"/>
      <c r="H158" s="1245"/>
      <c r="I158" s="1282"/>
      <c r="J158" s="1251"/>
      <c r="K158" s="1252"/>
      <c r="L158" s="1253"/>
    </row>
    <row r="159" spans="2:12" s="1242" customFormat="1" ht="20.100000000000001" customHeight="1">
      <c r="B159" s="1243" t="s">
        <v>9</v>
      </c>
      <c r="C159" s="1643" t="s">
        <v>57</v>
      </c>
      <c r="D159" s="1643"/>
      <c r="E159" s="1643"/>
      <c r="F159" s="1243" t="s">
        <v>59</v>
      </c>
      <c r="G159" s="1254" t="s">
        <v>60</v>
      </c>
      <c r="H159" s="1255" t="s">
        <v>865</v>
      </c>
      <c r="I159" s="1256" t="s">
        <v>866</v>
      </c>
      <c r="J159" s="1257" t="s">
        <v>209</v>
      </c>
      <c r="K159" s="1258" t="s">
        <v>210</v>
      </c>
      <c r="L159" s="1258" t="s">
        <v>867</v>
      </c>
    </row>
    <row r="160" spans="2:12" s="1242" customFormat="1" ht="20.100000000000001" customHeight="1">
      <c r="B160" s="1297"/>
      <c r="C160" s="1298"/>
      <c r="D160" s="1246"/>
      <c r="E160" s="1299"/>
      <c r="F160" s="1247"/>
      <c r="G160" s="1300"/>
      <c r="H160" s="1301"/>
      <c r="I160" s="1250"/>
      <c r="J160" s="1302"/>
      <c r="K160" s="1302"/>
      <c r="L160" s="1302"/>
    </row>
    <row r="161" spans="2:12" s="1242" customFormat="1" ht="20.100000000000001" customHeight="1">
      <c r="B161" s="1243" t="s">
        <v>18</v>
      </c>
      <c r="C161" s="1303" t="s">
        <v>156</v>
      </c>
      <c r="D161" s="1246"/>
      <c r="E161" s="1299"/>
      <c r="F161" s="1247"/>
      <c r="G161" s="1300"/>
      <c r="H161" s="1301"/>
      <c r="I161" s="1250"/>
      <c r="J161" s="1302"/>
      <c r="K161" s="1302"/>
      <c r="L161" s="1302"/>
    </row>
    <row r="162" spans="2:12" s="1242" customFormat="1" ht="20.100000000000001" customHeight="1">
      <c r="B162" s="1297"/>
      <c r="C162" s="1298" t="s">
        <v>62</v>
      </c>
      <c r="D162" s="1246"/>
      <c r="E162" s="1299"/>
      <c r="F162" s="1247" t="s">
        <v>64</v>
      </c>
      <c r="G162" s="1300">
        <v>1.2</v>
      </c>
      <c r="H162" s="1301">
        <f>VLOOKUP(C162,'UPAH &amp; BAHAN'!$C$9:$G$247,5,FALSE)</f>
        <v>120000</v>
      </c>
      <c r="I162" s="1250">
        <f>G162*H162</f>
        <v>144000</v>
      </c>
      <c r="J162" s="1270">
        <f>VLOOKUP(C162,'UPAH &amp; BAHAN'!$C$9:$K$247,7,FALSE)</f>
        <v>1</v>
      </c>
      <c r="K162" s="1271">
        <f>VLOOKUP(C162,'UPAH &amp; BAHAN'!$C$9:$K$247,8,FALSE)</f>
        <v>120000</v>
      </c>
      <c r="L162" s="1272">
        <f t="shared" ref="L162:L165" si="16">G162*K162</f>
        <v>144000</v>
      </c>
    </row>
    <row r="163" spans="2:12" s="1242" customFormat="1" ht="20.100000000000001" customHeight="1">
      <c r="B163" s="1297"/>
      <c r="C163" s="1298" t="s">
        <v>78</v>
      </c>
      <c r="D163" s="1246"/>
      <c r="E163" s="1299"/>
      <c r="F163" s="1247" t="s">
        <v>64</v>
      </c>
      <c r="G163" s="1300">
        <v>1.45</v>
      </c>
      <c r="H163" s="1301">
        <f>VLOOKUP(C163,'UPAH &amp; BAHAN'!$C$9:$G$247,5,FALSE)</f>
        <v>140000</v>
      </c>
      <c r="I163" s="1250">
        <f>G163*H163</f>
        <v>203000</v>
      </c>
      <c r="J163" s="1270">
        <f>VLOOKUP(C163,'UPAH &amp; BAHAN'!$C$9:$K$247,7,FALSE)</f>
        <v>1</v>
      </c>
      <c r="K163" s="1271">
        <f>VLOOKUP(C163,'UPAH &amp; BAHAN'!$C$9:$K$247,8,FALSE)</f>
        <v>140000</v>
      </c>
      <c r="L163" s="1272">
        <f t="shared" si="16"/>
        <v>203000</v>
      </c>
    </row>
    <row r="164" spans="2:12" s="1242" customFormat="1" ht="20.100000000000001" customHeight="1">
      <c r="B164" s="1297"/>
      <c r="C164" s="1298" t="s">
        <v>77</v>
      </c>
      <c r="D164" s="1246"/>
      <c r="E164" s="1299"/>
      <c r="F164" s="1247" t="s">
        <v>64</v>
      </c>
      <c r="G164" s="1300">
        <v>0.15</v>
      </c>
      <c r="H164" s="1301">
        <f>VLOOKUP(C164,'UPAH &amp; BAHAN'!$C$9:$G$247,5,FALSE)</f>
        <v>160000</v>
      </c>
      <c r="I164" s="1250">
        <f>G164*H164</f>
        <v>24000</v>
      </c>
      <c r="J164" s="1270">
        <f>VLOOKUP(C164,'UPAH &amp; BAHAN'!$C$9:$K$247,7,FALSE)</f>
        <v>1</v>
      </c>
      <c r="K164" s="1271">
        <f>VLOOKUP(C164,'UPAH &amp; BAHAN'!$C$9:$K$247,8,FALSE)</f>
        <v>160000</v>
      </c>
      <c r="L164" s="1272">
        <f t="shared" si="16"/>
        <v>24000</v>
      </c>
    </row>
    <row r="165" spans="2:12" s="1242" customFormat="1" ht="20.100000000000001" customHeight="1">
      <c r="B165" s="1297"/>
      <c r="C165" s="1298" t="s">
        <v>27</v>
      </c>
      <c r="D165" s="1246"/>
      <c r="E165" s="1299"/>
      <c r="F165" s="1247" t="s">
        <v>64</v>
      </c>
      <c r="G165" s="1300">
        <v>0.06</v>
      </c>
      <c r="H165" s="1301">
        <f>VLOOKUP(C165,'UPAH &amp; BAHAN'!$C$9:$G$247,5,FALSE)</f>
        <v>140000</v>
      </c>
      <c r="I165" s="1250">
        <f>G165*H165</f>
        <v>8400</v>
      </c>
      <c r="J165" s="1270">
        <f>VLOOKUP(C165,'UPAH &amp; BAHAN'!$C$9:$K$247,7,FALSE)</f>
        <v>1</v>
      </c>
      <c r="K165" s="1271">
        <f>VLOOKUP(C165,'UPAH &amp; BAHAN'!$C$9:$K$247,8,FALSE)</f>
        <v>140000</v>
      </c>
      <c r="L165" s="1272">
        <f t="shared" si="16"/>
        <v>8400</v>
      </c>
    </row>
    <row r="166" spans="2:12" s="1242" customFormat="1" ht="20.100000000000001" customHeight="1">
      <c r="B166" s="1297"/>
      <c r="C166" s="1298"/>
      <c r="D166" s="1246"/>
      <c r="E166" s="1299"/>
      <c r="F166" s="1247"/>
      <c r="G166" s="1300"/>
      <c r="H166" s="1304" t="s">
        <v>868</v>
      </c>
      <c r="I166" s="1305">
        <f>SUM(I162:I165)</f>
        <v>379400</v>
      </c>
      <c r="J166" s="1302"/>
      <c r="K166" s="1302"/>
      <c r="L166" s="1302"/>
    </row>
    <row r="167" spans="2:12" s="1242" customFormat="1" ht="20.100000000000001" customHeight="1">
      <c r="B167" s="1297"/>
      <c r="C167" s="1298"/>
      <c r="D167" s="1246"/>
      <c r="E167" s="1299"/>
      <c r="F167" s="1247"/>
      <c r="G167" s="1300"/>
      <c r="H167" s="1301"/>
      <c r="I167" s="1250"/>
      <c r="J167" s="1302"/>
      <c r="K167" s="1302"/>
      <c r="L167" s="1302"/>
    </row>
    <row r="168" spans="2:12" s="1242" customFormat="1" ht="20.100000000000001" customHeight="1">
      <c r="B168" s="1243" t="s">
        <v>19</v>
      </c>
      <c r="C168" s="1303" t="s">
        <v>155</v>
      </c>
      <c r="D168" s="1246"/>
      <c r="E168" s="1299"/>
      <c r="F168" s="1247"/>
      <c r="G168" s="1300"/>
      <c r="H168" s="1301"/>
      <c r="I168" s="1250"/>
      <c r="J168" s="1302"/>
      <c r="K168" s="1302"/>
      <c r="L168" s="1302"/>
    </row>
    <row r="169" spans="2:12" s="1242" customFormat="1" ht="20.100000000000001" customHeight="1">
      <c r="B169" s="1297"/>
      <c r="C169" s="1289" t="s">
        <v>450</v>
      </c>
      <c r="D169" s="1246"/>
      <c r="E169" s="1299"/>
      <c r="F169" s="1247" t="s">
        <v>5</v>
      </c>
      <c r="G169" s="1300">
        <v>1.2</v>
      </c>
      <c r="H169" s="1301">
        <v>3200000</v>
      </c>
      <c r="I169" s="1250">
        <f>G169*H169</f>
        <v>3840000</v>
      </c>
      <c r="J169" s="1270">
        <f>VLOOKUP(C169,'UPAH &amp; BAHAN'!$C$9:$K$247,7,FALSE)</f>
        <v>0</v>
      </c>
      <c r="K169" s="1271">
        <f>VLOOKUP(C169,'UPAH &amp; BAHAN'!$C$9:$K$247,8,FALSE)</f>
        <v>0</v>
      </c>
      <c r="L169" s="1272">
        <f t="shared" ref="L169:L171" si="17">G169*K169</f>
        <v>0</v>
      </c>
    </row>
    <row r="170" spans="2:12" s="1242" customFormat="1" ht="20.100000000000001" customHeight="1">
      <c r="B170" s="1297"/>
      <c r="C170" s="1298" t="s">
        <v>917</v>
      </c>
      <c r="D170" s="1246"/>
      <c r="E170" s="1299"/>
      <c r="F170" s="1247" t="s">
        <v>3</v>
      </c>
      <c r="G170" s="1300">
        <v>6</v>
      </c>
      <c r="H170" s="1301">
        <f>VLOOKUP(C170,'UPAH &amp; BAHAN'!$C$9:$G$247,5,FALSE)</f>
        <v>1495</v>
      </c>
      <c r="I170" s="1250">
        <f>G170*H170</f>
        <v>8970</v>
      </c>
      <c r="J170" s="1270">
        <f>VLOOKUP(C170,'UPAH &amp; BAHAN'!$C$9:$K$247,7,FALSE)</f>
        <v>0.79179999999999995</v>
      </c>
      <c r="K170" s="1271">
        <f>VLOOKUP(C170,'UPAH &amp; BAHAN'!$C$9:$K$247,8,FALSE)</f>
        <v>1183.741</v>
      </c>
      <c r="L170" s="1272">
        <f t="shared" si="17"/>
        <v>7102.4459999999999</v>
      </c>
    </row>
    <row r="171" spans="2:12" s="1242" customFormat="1" ht="20.100000000000001" customHeight="1">
      <c r="B171" s="1297"/>
      <c r="C171" s="1298" t="s">
        <v>76</v>
      </c>
      <c r="D171" s="1246"/>
      <c r="E171" s="1299"/>
      <c r="F171" s="1247" t="s">
        <v>6</v>
      </c>
      <c r="G171" s="1300">
        <v>0.01</v>
      </c>
      <c r="H171" s="1301">
        <f>VLOOKUP(C171,'UPAH &amp; BAHAN'!$C$9:$G$247,5,FALSE)</f>
        <v>211025</v>
      </c>
      <c r="I171" s="1250">
        <f>G171*H171</f>
        <v>2110.25</v>
      </c>
      <c r="J171" s="1270">
        <f>VLOOKUP(C171,'UPAH &amp; BAHAN'!$C$9:$K$247,7,FALSE)</f>
        <v>1</v>
      </c>
      <c r="K171" s="1271">
        <f>VLOOKUP(C171,'UPAH &amp; BAHAN'!$C$9:$K$247,8,FALSE)</f>
        <v>211025</v>
      </c>
      <c r="L171" s="1272">
        <f t="shared" si="17"/>
        <v>2110.25</v>
      </c>
    </row>
    <row r="172" spans="2:12" s="1242" customFormat="1" ht="20.100000000000001" customHeight="1">
      <c r="B172" s="1297"/>
      <c r="C172" s="1298"/>
      <c r="D172" s="1246"/>
      <c r="E172" s="1299"/>
      <c r="F172" s="1247"/>
      <c r="G172" s="1300"/>
      <c r="H172" s="1304" t="s">
        <v>869</v>
      </c>
      <c r="I172" s="1305">
        <f>SUM(I169:I171)</f>
        <v>3851080.25</v>
      </c>
      <c r="J172" s="1302"/>
      <c r="K172" s="1302"/>
      <c r="L172" s="1302"/>
    </row>
    <row r="173" spans="2:12" s="1242" customFormat="1" ht="20.100000000000001" customHeight="1">
      <c r="B173" s="1297"/>
      <c r="C173" s="1298"/>
      <c r="D173" s="1246"/>
      <c r="E173" s="1299"/>
      <c r="F173" s="1247"/>
      <c r="G173" s="1300"/>
      <c r="H173" s="1301"/>
      <c r="I173" s="1250"/>
      <c r="J173" s="1302"/>
      <c r="K173" s="1302"/>
      <c r="L173" s="1302"/>
    </row>
    <row r="174" spans="2:12" s="1242" customFormat="1" ht="20.100000000000001" customHeight="1">
      <c r="B174" s="1243" t="s">
        <v>20</v>
      </c>
      <c r="C174" s="1245" t="s">
        <v>101</v>
      </c>
      <c r="D174" s="1246"/>
      <c r="E174" s="1246"/>
      <c r="F174" s="1247"/>
      <c r="G174" s="1248"/>
      <c r="H174" s="1249"/>
      <c r="I174" s="1307">
        <f>I166+I172</f>
        <v>4230480.25</v>
      </c>
      <c r="J174" s="1280"/>
      <c r="K174" s="1281"/>
      <c r="L174" s="1253">
        <f>SUM(L162:L172)</f>
        <v>388612.696</v>
      </c>
    </row>
    <row r="175" spans="2:12" s="1242" customFormat="1" ht="20.100000000000001" customHeight="1">
      <c r="B175" s="1243" t="s">
        <v>21</v>
      </c>
      <c r="C175" s="1245" t="s">
        <v>870</v>
      </c>
      <c r="D175" s="1246"/>
      <c r="E175" s="1246"/>
      <c r="F175" s="1247"/>
      <c r="G175" s="1248"/>
      <c r="H175" s="1249"/>
      <c r="I175" s="1307">
        <f>I174*0.15</f>
        <v>634572.03749999998</v>
      </c>
      <c r="J175" s="1280"/>
      <c r="K175" s="1281"/>
      <c r="L175" s="1253">
        <f>L174*15%</f>
        <v>58291.904399999999</v>
      </c>
    </row>
    <row r="176" spans="2:12" s="1242" customFormat="1" ht="20.100000000000001" customHeight="1">
      <c r="B176" s="1243" t="s">
        <v>22</v>
      </c>
      <c r="C176" s="1245" t="s">
        <v>102</v>
      </c>
      <c r="D176" s="1246"/>
      <c r="E176" s="1246"/>
      <c r="F176" s="1247"/>
      <c r="G176" s="1248"/>
      <c r="H176" s="1249"/>
      <c r="I176" s="1307">
        <f>I174+I175</f>
        <v>4865052.2874999996</v>
      </c>
      <c r="J176" s="1280"/>
      <c r="K176" s="1281"/>
      <c r="L176" s="1253">
        <f>L174+L175</f>
        <v>446904.6004</v>
      </c>
    </row>
    <row r="177" spans="2:12" s="1242" customFormat="1" ht="20.100000000000001" customHeight="1">
      <c r="B177" s="1308"/>
      <c r="F177" s="1308"/>
      <c r="G177" s="1309"/>
      <c r="H177" s="1310"/>
      <c r="I177" s="1311"/>
    </row>
    <row r="178" spans="2:12" s="1242" customFormat="1" ht="20.100000000000001" customHeight="1">
      <c r="B178" s="1243" t="s">
        <v>918</v>
      </c>
      <c r="C178" s="1244" t="s">
        <v>913</v>
      </c>
      <c r="D178" s="1245" t="s">
        <v>919</v>
      </c>
      <c r="E178" s="1245"/>
      <c r="F178" s="1245"/>
      <c r="G178" s="1245"/>
      <c r="H178" s="1245"/>
      <c r="I178" s="1282"/>
      <c r="J178" s="1251"/>
      <c r="K178" s="1252"/>
      <c r="L178" s="1253"/>
    </row>
    <row r="179" spans="2:12" s="1242" customFormat="1" ht="20.100000000000001" customHeight="1">
      <c r="B179" s="1243" t="s">
        <v>9</v>
      </c>
      <c r="C179" s="1643" t="s">
        <v>57</v>
      </c>
      <c r="D179" s="1643"/>
      <c r="E179" s="1643"/>
      <c r="F179" s="1243" t="s">
        <v>59</v>
      </c>
      <c r="G179" s="1254" t="s">
        <v>60</v>
      </c>
      <c r="H179" s="1255" t="s">
        <v>865</v>
      </c>
      <c r="I179" s="1256" t="s">
        <v>866</v>
      </c>
      <c r="J179" s="1257" t="s">
        <v>209</v>
      </c>
      <c r="K179" s="1258" t="s">
        <v>210</v>
      </c>
      <c r="L179" s="1258" t="s">
        <v>867</v>
      </c>
    </row>
    <row r="180" spans="2:12" s="1242" customFormat="1" ht="20.100000000000001" customHeight="1">
      <c r="B180" s="1297"/>
      <c r="C180" s="1298"/>
      <c r="D180" s="1246"/>
      <c r="E180" s="1299"/>
      <c r="F180" s="1247"/>
      <c r="G180" s="1300"/>
      <c r="H180" s="1301"/>
      <c r="I180" s="1250"/>
      <c r="J180" s="1302"/>
      <c r="K180" s="1302"/>
      <c r="L180" s="1302"/>
    </row>
    <row r="181" spans="2:12" s="1242" customFormat="1" ht="20.100000000000001" customHeight="1">
      <c r="B181" s="1243" t="s">
        <v>18</v>
      </c>
      <c r="C181" s="1303" t="s">
        <v>156</v>
      </c>
      <c r="D181" s="1246"/>
      <c r="E181" s="1299"/>
      <c r="F181" s="1247"/>
      <c r="G181" s="1300"/>
      <c r="H181" s="1301"/>
      <c r="I181" s="1250"/>
      <c r="J181" s="1302"/>
      <c r="K181" s="1302"/>
      <c r="L181" s="1302"/>
    </row>
    <row r="182" spans="2:12" s="1242" customFormat="1" ht="20.100000000000001" customHeight="1">
      <c r="B182" s="1297"/>
      <c r="C182" s="1298" t="s">
        <v>62</v>
      </c>
      <c r="D182" s="1246"/>
      <c r="E182" s="1299"/>
      <c r="F182" s="1247" t="s">
        <v>64</v>
      </c>
      <c r="G182" s="1300">
        <v>1.2</v>
      </c>
      <c r="H182" s="1301">
        <f>VLOOKUP(C182,'UPAH &amp; BAHAN'!$C$9:$G$247,5,FALSE)</f>
        <v>120000</v>
      </c>
      <c r="I182" s="1250">
        <f>G182*H182</f>
        <v>144000</v>
      </c>
      <c r="J182" s="1270">
        <f>VLOOKUP(C182,'UPAH &amp; BAHAN'!$C$9:$K$247,7,FALSE)</f>
        <v>1</v>
      </c>
      <c r="K182" s="1271">
        <f>VLOOKUP(C182,'UPAH &amp; BAHAN'!$C$9:$K$247,8,FALSE)</f>
        <v>120000</v>
      </c>
      <c r="L182" s="1272">
        <f t="shared" ref="L182:L185" si="18">G182*K182</f>
        <v>144000</v>
      </c>
    </row>
    <row r="183" spans="2:12" s="1242" customFormat="1" ht="20.100000000000001" customHeight="1">
      <c r="B183" s="1297"/>
      <c r="C183" s="1298" t="s">
        <v>78</v>
      </c>
      <c r="D183" s="1246"/>
      <c r="E183" s="1299"/>
      <c r="F183" s="1247" t="s">
        <v>64</v>
      </c>
      <c r="G183" s="1300">
        <v>1.45</v>
      </c>
      <c r="H183" s="1301">
        <f>VLOOKUP(C183,'UPAH &amp; BAHAN'!$C$9:$G$247,5,FALSE)</f>
        <v>140000</v>
      </c>
      <c r="I183" s="1250">
        <f>G183*H183</f>
        <v>203000</v>
      </c>
      <c r="J183" s="1270">
        <f>VLOOKUP(C183,'UPAH &amp; BAHAN'!$C$9:$K$247,7,FALSE)</f>
        <v>1</v>
      </c>
      <c r="K183" s="1271">
        <f>VLOOKUP(C183,'UPAH &amp; BAHAN'!$C$9:$K$247,8,FALSE)</f>
        <v>140000</v>
      </c>
      <c r="L183" s="1272">
        <f t="shared" si="18"/>
        <v>203000</v>
      </c>
    </row>
    <row r="184" spans="2:12" s="1242" customFormat="1" ht="20.100000000000001" customHeight="1">
      <c r="B184" s="1297"/>
      <c r="C184" s="1298" t="s">
        <v>77</v>
      </c>
      <c r="D184" s="1246"/>
      <c r="E184" s="1299"/>
      <c r="F184" s="1247" t="s">
        <v>64</v>
      </c>
      <c r="G184" s="1300">
        <v>0.15</v>
      </c>
      <c r="H184" s="1301">
        <f>VLOOKUP(C184,'UPAH &amp; BAHAN'!$C$9:$G$247,5,FALSE)</f>
        <v>160000</v>
      </c>
      <c r="I184" s="1250">
        <f>G184*H184</f>
        <v>24000</v>
      </c>
      <c r="J184" s="1270">
        <f>VLOOKUP(C184,'UPAH &amp; BAHAN'!$C$9:$K$247,7,FALSE)</f>
        <v>1</v>
      </c>
      <c r="K184" s="1271">
        <f>VLOOKUP(C184,'UPAH &amp; BAHAN'!$C$9:$K$247,8,FALSE)</f>
        <v>160000</v>
      </c>
      <c r="L184" s="1272">
        <f t="shared" si="18"/>
        <v>24000</v>
      </c>
    </row>
    <row r="185" spans="2:12" s="1242" customFormat="1" ht="20.100000000000001" customHeight="1">
      <c r="B185" s="1297"/>
      <c r="C185" s="1298" t="s">
        <v>27</v>
      </c>
      <c r="D185" s="1246"/>
      <c r="E185" s="1299"/>
      <c r="F185" s="1247" t="s">
        <v>64</v>
      </c>
      <c r="G185" s="1300">
        <v>0.06</v>
      </c>
      <c r="H185" s="1301">
        <f>VLOOKUP(C185,'UPAH &amp; BAHAN'!$C$9:$G$247,5,FALSE)</f>
        <v>140000</v>
      </c>
      <c r="I185" s="1250">
        <f>G185*H185</f>
        <v>8400</v>
      </c>
      <c r="J185" s="1270">
        <f>VLOOKUP(C185,'UPAH &amp; BAHAN'!$C$9:$K$247,7,FALSE)</f>
        <v>1</v>
      </c>
      <c r="K185" s="1271">
        <f>VLOOKUP(C185,'UPAH &amp; BAHAN'!$C$9:$K$247,8,FALSE)</f>
        <v>140000</v>
      </c>
      <c r="L185" s="1272">
        <f t="shared" si="18"/>
        <v>8400</v>
      </c>
    </row>
    <row r="186" spans="2:12" s="1242" customFormat="1" ht="20.100000000000001" customHeight="1">
      <c r="B186" s="1297"/>
      <c r="C186" s="1298"/>
      <c r="D186" s="1246"/>
      <c r="E186" s="1299"/>
      <c r="F186" s="1247"/>
      <c r="G186" s="1300"/>
      <c r="H186" s="1304" t="s">
        <v>868</v>
      </c>
      <c r="I186" s="1305">
        <f>SUM(I182:I185)</f>
        <v>379400</v>
      </c>
      <c r="J186" s="1302"/>
      <c r="K186" s="1302"/>
      <c r="L186" s="1302"/>
    </row>
    <row r="187" spans="2:12" s="1242" customFormat="1" ht="20.100000000000001" customHeight="1">
      <c r="B187" s="1297"/>
      <c r="C187" s="1298"/>
      <c r="D187" s="1246"/>
      <c r="E187" s="1299"/>
      <c r="F187" s="1247"/>
      <c r="G187" s="1300"/>
      <c r="H187" s="1301"/>
      <c r="I187" s="1250"/>
      <c r="J187" s="1302"/>
      <c r="K187" s="1302"/>
      <c r="L187" s="1302"/>
    </row>
    <row r="188" spans="2:12" s="1242" customFormat="1" ht="20.100000000000001" customHeight="1">
      <c r="B188" s="1243" t="s">
        <v>19</v>
      </c>
      <c r="C188" s="1303" t="s">
        <v>155</v>
      </c>
      <c r="D188" s="1246"/>
      <c r="E188" s="1299"/>
      <c r="F188" s="1247"/>
      <c r="G188" s="1300"/>
      <c r="H188" s="1301"/>
      <c r="I188" s="1250"/>
      <c r="J188" s="1302"/>
      <c r="K188" s="1302"/>
      <c r="L188" s="1302"/>
    </row>
    <row r="189" spans="2:12" s="1242" customFormat="1" ht="20.100000000000001" customHeight="1">
      <c r="B189" s="1297"/>
      <c r="C189" s="1289" t="s">
        <v>451</v>
      </c>
      <c r="D189" s="1246"/>
      <c r="E189" s="1299"/>
      <c r="F189" s="1247" t="s">
        <v>5</v>
      </c>
      <c r="G189" s="1300">
        <v>1.2</v>
      </c>
      <c r="H189" s="1301">
        <f>VLOOKUP(C189,'UPAH &amp; BAHAN'!$C$9:$G$247,5,FALSE)</f>
        <v>1500000</v>
      </c>
      <c r="I189" s="1250">
        <f>G189*H189</f>
        <v>1800000</v>
      </c>
      <c r="J189" s="1270">
        <f>VLOOKUP(C189,'UPAH &amp; BAHAN'!$C$9:$K$247,7,FALSE)</f>
        <v>0</v>
      </c>
      <c r="K189" s="1271">
        <f>VLOOKUP(C189,'UPAH &amp; BAHAN'!$C$9:$K$247,8,FALSE)</f>
        <v>0</v>
      </c>
      <c r="L189" s="1272">
        <f t="shared" ref="L189:L191" si="19">G189*K189</f>
        <v>0</v>
      </c>
    </row>
    <row r="190" spans="2:12" s="1242" customFormat="1" ht="20.100000000000001" customHeight="1">
      <c r="B190" s="1297"/>
      <c r="C190" s="1298" t="s">
        <v>917</v>
      </c>
      <c r="D190" s="1246"/>
      <c r="E190" s="1299"/>
      <c r="F190" s="1247" t="s">
        <v>3</v>
      </c>
      <c r="G190" s="1300">
        <v>6</v>
      </c>
      <c r="H190" s="1301">
        <f>VLOOKUP(C190,'UPAH &amp; BAHAN'!$C$9:$G$247,5,FALSE)</f>
        <v>1495</v>
      </c>
      <c r="I190" s="1250">
        <f>G190*H190</f>
        <v>8970</v>
      </c>
      <c r="J190" s="1270">
        <f>VLOOKUP(C190,'UPAH &amp; BAHAN'!$C$9:$K$247,7,FALSE)</f>
        <v>0.79179999999999995</v>
      </c>
      <c r="K190" s="1271">
        <f>VLOOKUP(C190,'UPAH &amp; BAHAN'!$C$9:$K$247,8,FALSE)</f>
        <v>1183.741</v>
      </c>
      <c r="L190" s="1272">
        <f t="shared" si="19"/>
        <v>7102.4459999999999</v>
      </c>
    </row>
    <row r="191" spans="2:12" s="1242" customFormat="1" ht="20.100000000000001" customHeight="1">
      <c r="B191" s="1297"/>
      <c r="C191" s="1298" t="s">
        <v>76</v>
      </c>
      <c r="D191" s="1246"/>
      <c r="E191" s="1299"/>
      <c r="F191" s="1247" t="s">
        <v>6</v>
      </c>
      <c r="G191" s="1300">
        <v>0.01</v>
      </c>
      <c r="H191" s="1301">
        <f>VLOOKUP(C191,'UPAH &amp; BAHAN'!$C$9:$G$247,5,FALSE)</f>
        <v>211025</v>
      </c>
      <c r="I191" s="1250">
        <f>G191*H191</f>
        <v>2110.25</v>
      </c>
      <c r="J191" s="1270">
        <f>VLOOKUP(C191,'UPAH &amp; BAHAN'!$C$9:$K$247,7,FALSE)</f>
        <v>1</v>
      </c>
      <c r="K191" s="1271">
        <f>VLOOKUP(C191,'UPAH &amp; BAHAN'!$C$9:$K$247,8,FALSE)</f>
        <v>211025</v>
      </c>
      <c r="L191" s="1272">
        <f t="shared" si="19"/>
        <v>2110.25</v>
      </c>
    </row>
    <row r="192" spans="2:12" s="1242" customFormat="1" ht="20.100000000000001" customHeight="1">
      <c r="B192" s="1297"/>
      <c r="C192" s="1298"/>
      <c r="D192" s="1246"/>
      <c r="E192" s="1299"/>
      <c r="F192" s="1247"/>
      <c r="G192" s="1300"/>
      <c r="H192" s="1304" t="s">
        <v>869</v>
      </c>
      <c r="I192" s="1305">
        <f>SUM(I189:I191)</f>
        <v>1811080.25</v>
      </c>
      <c r="J192" s="1302"/>
      <c r="K192" s="1302"/>
      <c r="L192" s="1302"/>
    </row>
    <row r="193" spans="2:12" s="1242" customFormat="1" ht="20.100000000000001" customHeight="1">
      <c r="B193" s="1297"/>
      <c r="C193" s="1298"/>
      <c r="D193" s="1246"/>
      <c r="E193" s="1299"/>
      <c r="F193" s="1247"/>
      <c r="G193" s="1300"/>
      <c r="H193" s="1301"/>
      <c r="I193" s="1250"/>
      <c r="J193" s="1302"/>
      <c r="K193" s="1302"/>
      <c r="L193" s="1302"/>
    </row>
    <row r="194" spans="2:12" s="1242" customFormat="1" ht="20.100000000000001" customHeight="1">
      <c r="B194" s="1243" t="s">
        <v>20</v>
      </c>
      <c r="C194" s="1245" t="s">
        <v>101</v>
      </c>
      <c r="D194" s="1246"/>
      <c r="E194" s="1246"/>
      <c r="F194" s="1247"/>
      <c r="G194" s="1248"/>
      <c r="H194" s="1249"/>
      <c r="I194" s="1307">
        <f>I186+I192</f>
        <v>2190480.25</v>
      </c>
      <c r="J194" s="1280"/>
      <c r="K194" s="1281"/>
      <c r="L194" s="1253">
        <f>SUM(L182:L192)</f>
        <v>388612.696</v>
      </c>
    </row>
    <row r="195" spans="2:12" s="1242" customFormat="1" ht="20.100000000000001" customHeight="1">
      <c r="B195" s="1243" t="s">
        <v>21</v>
      </c>
      <c r="C195" s="1245" t="s">
        <v>870</v>
      </c>
      <c r="D195" s="1246"/>
      <c r="E195" s="1246"/>
      <c r="F195" s="1247"/>
      <c r="G195" s="1248"/>
      <c r="H195" s="1249"/>
      <c r="I195" s="1307">
        <f>I194*0.15</f>
        <v>328572.03749999998</v>
      </c>
      <c r="J195" s="1280"/>
      <c r="K195" s="1281"/>
      <c r="L195" s="1253">
        <f>L194*15%</f>
        <v>58291.904399999999</v>
      </c>
    </row>
    <row r="196" spans="2:12" s="1242" customFormat="1" ht="20.100000000000001" customHeight="1">
      <c r="B196" s="1243" t="s">
        <v>22</v>
      </c>
      <c r="C196" s="1245" t="s">
        <v>102</v>
      </c>
      <c r="D196" s="1246"/>
      <c r="E196" s="1246"/>
      <c r="F196" s="1247"/>
      <c r="G196" s="1248"/>
      <c r="H196" s="1249"/>
      <c r="I196" s="1307">
        <f>I194+I195</f>
        <v>2519052.2875000001</v>
      </c>
      <c r="J196" s="1280"/>
      <c r="K196" s="1281"/>
      <c r="L196" s="1253">
        <f>L194+L195</f>
        <v>446904.6004</v>
      </c>
    </row>
    <row r="197" spans="2:12" s="1242" customFormat="1" ht="20.100000000000001" customHeight="1">
      <c r="B197" s="1308"/>
      <c r="F197" s="1308"/>
      <c r="G197" s="1309"/>
      <c r="H197" s="1310"/>
      <c r="I197" s="1311"/>
    </row>
    <row r="198" spans="2:12" s="1242" customFormat="1" ht="16.5" customHeight="1">
      <c r="B198" s="1243" t="s">
        <v>145</v>
      </c>
      <c r="C198" s="1244" t="s">
        <v>913</v>
      </c>
      <c r="D198" s="1245" t="s">
        <v>920</v>
      </c>
      <c r="E198" s="1245"/>
      <c r="F198" s="1245"/>
      <c r="G198" s="1245"/>
      <c r="H198" s="1245"/>
      <c r="I198" s="1282"/>
      <c r="J198" s="1251"/>
      <c r="K198" s="1252"/>
      <c r="L198" s="1253"/>
    </row>
    <row r="199" spans="2:12" s="1242" customFormat="1" ht="16.5" customHeight="1">
      <c r="B199" s="1243" t="s">
        <v>9</v>
      </c>
      <c r="C199" s="1643" t="s">
        <v>57</v>
      </c>
      <c r="D199" s="1643"/>
      <c r="E199" s="1643"/>
      <c r="F199" s="1243" t="s">
        <v>59</v>
      </c>
      <c r="G199" s="1254" t="s">
        <v>60</v>
      </c>
      <c r="H199" s="1255" t="s">
        <v>865</v>
      </c>
      <c r="I199" s="1256" t="s">
        <v>866</v>
      </c>
      <c r="J199" s="1257" t="s">
        <v>209</v>
      </c>
      <c r="K199" s="1258" t="s">
        <v>210</v>
      </c>
      <c r="L199" s="1258" t="s">
        <v>867</v>
      </c>
    </row>
    <row r="200" spans="2:12" ht="16.5" customHeight="1">
      <c r="B200" s="1259"/>
      <c r="C200" s="1260"/>
      <c r="D200" s="1261"/>
      <c r="E200" s="1262"/>
      <c r="F200" s="1263"/>
      <c r="G200" s="1264"/>
      <c r="H200" s="1265"/>
      <c r="I200" s="1266"/>
      <c r="J200" s="1267"/>
      <c r="K200" s="1267"/>
      <c r="L200" s="1267"/>
    </row>
    <row r="201" spans="2:12" ht="16.5" customHeight="1">
      <c r="B201" s="1268" t="s">
        <v>18</v>
      </c>
      <c r="C201" s="1269" t="s">
        <v>156</v>
      </c>
      <c r="D201" s="1261"/>
      <c r="E201" s="1262"/>
      <c r="F201" s="1263"/>
      <c r="G201" s="1264"/>
      <c r="H201" s="1265"/>
      <c r="I201" s="1266"/>
      <c r="J201" s="1267"/>
      <c r="K201" s="1267"/>
      <c r="L201" s="1267"/>
    </row>
    <row r="202" spans="2:12" ht="16.5" customHeight="1">
      <c r="B202" s="1259"/>
      <c r="C202" s="1260" t="s">
        <v>62</v>
      </c>
      <c r="D202" s="1261"/>
      <c r="E202" s="1262"/>
      <c r="F202" s="1263" t="s">
        <v>64</v>
      </c>
      <c r="G202" s="1264">
        <v>0.01</v>
      </c>
      <c r="H202" s="1265">
        <f>VLOOKUP(C202,'UPAH &amp; BAHAN'!$C$9:$G$247,5,FALSE)</f>
        <v>120000</v>
      </c>
      <c r="I202" s="1266">
        <f>G202*H202</f>
        <v>1200</v>
      </c>
      <c r="J202" s="1270">
        <f>VLOOKUP(C202,'UPAH &amp; BAHAN'!$C$9:$K$247,7,FALSE)</f>
        <v>1</v>
      </c>
      <c r="K202" s="1271">
        <f>VLOOKUP(C202,'UPAH &amp; BAHAN'!$C$9:$K$247,8,FALSE)</f>
        <v>120000</v>
      </c>
      <c r="L202" s="1272">
        <f t="shared" ref="L202:L205" si="20">G202*K202</f>
        <v>1200</v>
      </c>
    </row>
    <row r="203" spans="2:12" ht="16.5" customHeight="1">
      <c r="B203" s="1259"/>
      <c r="C203" s="1260" t="s">
        <v>78</v>
      </c>
      <c r="D203" s="1261"/>
      <c r="E203" s="1262"/>
      <c r="F203" s="1263" t="s">
        <v>64</v>
      </c>
      <c r="G203" s="1264">
        <v>0.1</v>
      </c>
      <c r="H203" s="1265">
        <f>VLOOKUP(C203,'UPAH &amp; BAHAN'!$C$9:$G$247,5,FALSE)</f>
        <v>140000</v>
      </c>
      <c r="I203" s="1266">
        <f>G203*H203</f>
        <v>14000</v>
      </c>
      <c r="J203" s="1270">
        <f>VLOOKUP(C203,'UPAH &amp; BAHAN'!$C$9:$K$247,7,FALSE)</f>
        <v>1</v>
      </c>
      <c r="K203" s="1271">
        <f>VLOOKUP(C203,'UPAH &amp; BAHAN'!$C$9:$K$247,8,FALSE)</f>
        <v>140000</v>
      </c>
      <c r="L203" s="1272">
        <f t="shared" si="20"/>
        <v>14000</v>
      </c>
    </row>
    <row r="204" spans="2:12" ht="16.5" customHeight="1">
      <c r="B204" s="1259"/>
      <c r="C204" s="1260" t="s">
        <v>77</v>
      </c>
      <c r="D204" s="1261"/>
      <c r="E204" s="1262"/>
      <c r="F204" s="1263" t="s">
        <v>64</v>
      </c>
      <c r="G204" s="1264">
        <v>0.01</v>
      </c>
      <c r="H204" s="1265">
        <f>VLOOKUP(C204,'UPAH &amp; BAHAN'!$C$9:$G$247,5,FALSE)</f>
        <v>160000</v>
      </c>
      <c r="I204" s="1266">
        <f>G204*H204</f>
        <v>1600</v>
      </c>
      <c r="J204" s="1270">
        <f>VLOOKUP(C204,'UPAH &amp; BAHAN'!$C$9:$K$247,7,FALSE)</f>
        <v>1</v>
      </c>
      <c r="K204" s="1271">
        <f>VLOOKUP(C204,'UPAH &amp; BAHAN'!$C$9:$K$247,8,FALSE)</f>
        <v>160000</v>
      </c>
      <c r="L204" s="1272">
        <f t="shared" si="20"/>
        <v>1600</v>
      </c>
    </row>
    <row r="205" spans="2:12" ht="16.5" customHeight="1">
      <c r="B205" s="1259"/>
      <c r="C205" s="1260" t="s">
        <v>27</v>
      </c>
      <c r="D205" s="1261"/>
      <c r="E205" s="1262"/>
      <c r="F205" s="1263" t="s">
        <v>64</v>
      </c>
      <c r="G205" s="1264">
        <v>5.0000000000000001E-3</v>
      </c>
      <c r="H205" s="1265">
        <f>VLOOKUP(C205,'UPAH &amp; BAHAN'!$C$9:$G$247,5,FALSE)</f>
        <v>140000</v>
      </c>
      <c r="I205" s="1266">
        <f>G205*H205</f>
        <v>700</v>
      </c>
      <c r="J205" s="1270">
        <f>VLOOKUP(C205,'UPAH &amp; BAHAN'!$C$9:$K$247,7,FALSE)</f>
        <v>1</v>
      </c>
      <c r="K205" s="1271">
        <f>VLOOKUP(C205,'UPAH &amp; BAHAN'!$C$9:$K$247,8,FALSE)</f>
        <v>140000</v>
      </c>
      <c r="L205" s="1272">
        <f t="shared" si="20"/>
        <v>700</v>
      </c>
    </row>
    <row r="206" spans="2:12" ht="16.5" customHeight="1">
      <c r="B206" s="1259"/>
      <c r="C206" s="1260"/>
      <c r="D206" s="1261"/>
      <c r="E206" s="1262"/>
      <c r="F206" s="1263"/>
      <c r="G206" s="1264"/>
      <c r="H206" s="1273" t="s">
        <v>868</v>
      </c>
      <c r="I206" s="1274">
        <f>SUM(I202:I205)</f>
        <v>17500</v>
      </c>
      <c r="J206" s="1267"/>
      <c r="K206" s="1267"/>
      <c r="L206" s="1267"/>
    </row>
    <row r="207" spans="2:12" ht="16.5" customHeight="1">
      <c r="B207" s="1259"/>
      <c r="C207" s="1260"/>
      <c r="D207" s="1261"/>
      <c r="E207" s="1262"/>
      <c r="F207" s="1263"/>
      <c r="G207" s="1264"/>
      <c r="H207" s="1265"/>
      <c r="I207" s="1266"/>
      <c r="J207" s="1267"/>
      <c r="K207" s="1267"/>
      <c r="L207" s="1267"/>
    </row>
    <row r="208" spans="2:12" ht="16.5" customHeight="1">
      <c r="B208" s="1268" t="s">
        <v>19</v>
      </c>
      <c r="C208" s="1269" t="s">
        <v>155</v>
      </c>
      <c r="D208" s="1261"/>
      <c r="E208" s="1262"/>
      <c r="F208" s="1263"/>
      <c r="G208" s="1264"/>
      <c r="H208" s="1265"/>
      <c r="I208" s="1266"/>
      <c r="J208" s="1267"/>
      <c r="K208" s="1267"/>
      <c r="L208" s="1267"/>
    </row>
    <row r="209" spans="2:12" ht="16.5" customHeight="1">
      <c r="B209" s="1259"/>
      <c r="C209" s="1275" t="s">
        <v>340</v>
      </c>
      <c r="D209" s="1261"/>
      <c r="E209" s="1262"/>
      <c r="F209" s="1263" t="s">
        <v>5</v>
      </c>
      <c r="G209" s="1264">
        <v>1</v>
      </c>
      <c r="H209" s="1265">
        <f>VLOOKUP(C209,'UPAH &amp; BAHAN'!$C$9:$G$247,5,FALSE)</f>
        <v>277875</v>
      </c>
      <c r="I209" s="1266">
        <f>G209*H209</f>
        <v>277875</v>
      </c>
      <c r="J209" s="1270">
        <f>VLOOKUP(C209,'UPAH &amp; BAHAN'!$C$9:$K$247,7,FALSE)</f>
        <v>0.33079999999999998</v>
      </c>
      <c r="K209" s="1271">
        <f>VLOOKUP(C209,'UPAH &amp; BAHAN'!$C$9:$K$247,8,FALSE)</f>
        <v>91921.049999999988</v>
      </c>
      <c r="L209" s="1272">
        <f t="shared" ref="L209" si="21">G209*K209</f>
        <v>91921.049999999988</v>
      </c>
    </row>
    <row r="210" spans="2:12" ht="16.5" customHeight="1">
      <c r="B210" s="1259"/>
      <c r="C210" s="1260"/>
      <c r="D210" s="1261"/>
      <c r="E210" s="1262"/>
      <c r="F210" s="1263"/>
      <c r="G210" s="1264"/>
      <c r="H210" s="1273" t="s">
        <v>869</v>
      </c>
      <c r="I210" s="1274">
        <f>SUM(I209:I209)</f>
        <v>277875</v>
      </c>
      <c r="J210" s="1267"/>
      <c r="K210" s="1267"/>
      <c r="L210" s="1267"/>
    </row>
    <row r="211" spans="2:12" ht="16.5" customHeight="1">
      <c r="B211" s="1259"/>
      <c r="C211" s="1260"/>
      <c r="D211" s="1261"/>
      <c r="E211" s="1262"/>
      <c r="F211" s="1263"/>
      <c r="G211" s="1264"/>
      <c r="H211" s="1265"/>
      <c r="I211" s="1266"/>
      <c r="J211" s="1267"/>
      <c r="K211" s="1267"/>
      <c r="L211" s="1267"/>
    </row>
    <row r="212" spans="2:12" ht="16.5" customHeight="1">
      <c r="B212" s="1268" t="s">
        <v>20</v>
      </c>
      <c r="C212" s="1276" t="s">
        <v>101</v>
      </c>
      <c r="D212" s="1261"/>
      <c r="E212" s="1261"/>
      <c r="F212" s="1263"/>
      <c r="G212" s="1277"/>
      <c r="H212" s="1278"/>
      <c r="I212" s="1279">
        <f>I206+I210</f>
        <v>295375</v>
      </c>
      <c r="J212" s="1280"/>
      <c r="K212" s="1281"/>
      <c r="L212" s="1253">
        <f>SUM(L200:L210)</f>
        <v>109421.04999999999</v>
      </c>
    </row>
    <row r="213" spans="2:12" ht="16.5" customHeight="1">
      <c r="B213" s="1268" t="s">
        <v>21</v>
      </c>
      <c r="C213" s="1276" t="s">
        <v>870</v>
      </c>
      <c r="D213" s="1261"/>
      <c r="E213" s="1261"/>
      <c r="F213" s="1263"/>
      <c r="G213" s="1277"/>
      <c r="H213" s="1278"/>
      <c r="I213" s="1279">
        <f>I212*0.15</f>
        <v>44306.25</v>
      </c>
      <c r="J213" s="1280"/>
      <c r="K213" s="1281"/>
      <c r="L213" s="1253">
        <f>L212*15%</f>
        <v>16413.157499999998</v>
      </c>
    </row>
    <row r="214" spans="2:12" ht="16.5" customHeight="1">
      <c r="B214" s="1268" t="s">
        <v>22</v>
      </c>
      <c r="C214" s="1276" t="s">
        <v>102</v>
      </c>
      <c r="D214" s="1261"/>
      <c r="E214" s="1261"/>
      <c r="F214" s="1263"/>
      <c r="G214" s="1277"/>
      <c r="H214" s="1278"/>
      <c r="I214" s="1279">
        <f>I212+I213</f>
        <v>339681.25</v>
      </c>
      <c r="J214" s="1280"/>
      <c r="K214" s="1281"/>
      <c r="L214" s="1253">
        <f>L212+L213</f>
        <v>125834.20749999999</v>
      </c>
    </row>
    <row r="215" spans="2:12" ht="16.5" customHeight="1"/>
    <row r="216" spans="2:12" s="1242" customFormat="1" ht="16.5" customHeight="1">
      <c r="B216" s="1243" t="s">
        <v>148</v>
      </c>
      <c r="C216" s="1244" t="s">
        <v>913</v>
      </c>
      <c r="D216" s="1245" t="s">
        <v>921</v>
      </c>
      <c r="E216" s="1245"/>
      <c r="F216" s="1245"/>
      <c r="G216" s="1245"/>
      <c r="H216" s="1245"/>
      <c r="I216" s="1282"/>
      <c r="J216" s="1251"/>
      <c r="K216" s="1252"/>
      <c r="L216" s="1253"/>
    </row>
    <row r="217" spans="2:12" s="1242" customFormat="1" ht="16.5" customHeight="1">
      <c r="B217" s="1243" t="s">
        <v>9</v>
      </c>
      <c r="C217" s="1643" t="s">
        <v>57</v>
      </c>
      <c r="D217" s="1643"/>
      <c r="E217" s="1643"/>
      <c r="F217" s="1243" t="s">
        <v>59</v>
      </c>
      <c r="G217" s="1254" t="s">
        <v>60</v>
      </c>
      <c r="H217" s="1255" t="s">
        <v>865</v>
      </c>
      <c r="I217" s="1256" t="s">
        <v>866</v>
      </c>
      <c r="J217" s="1257" t="s">
        <v>209</v>
      </c>
      <c r="K217" s="1258" t="s">
        <v>210</v>
      </c>
      <c r="L217" s="1258" t="s">
        <v>867</v>
      </c>
    </row>
    <row r="218" spans="2:12" ht="16.5" customHeight="1">
      <c r="B218" s="1259"/>
      <c r="C218" s="1260"/>
      <c r="D218" s="1261"/>
      <c r="E218" s="1262"/>
      <c r="F218" s="1263"/>
      <c r="G218" s="1264"/>
      <c r="H218" s="1265"/>
      <c r="I218" s="1266"/>
      <c r="J218" s="1267"/>
      <c r="K218" s="1267"/>
      <c r="L218" s="1267"/>
    </row>
    <row r="219" spans="2:12" ht="16.5" customHeight="1">
      <c r="B219" s="1268" t="s">
        <v>18</v>
      </c>
      <c r="C219" s="1269" t="s">
        <v>156</v>
      </c>
      <c r="D219" s="1261"/>
      <c r="E219" s="1262"/>
      <c r="F219" s="1263"/>
      <c r="G219" s="1264"/>
      <c r="H219" s="1265"/>
      <c r="I219" s="1266"/>
      <c r="J219" s="1267"/>
      <c r="K219" s="1267"/>
      <c r="L219" s="1267"/>
    </row>
    <row r="220" spans="2:12" ht="16.5" customHeight="1">
      <c r="B220" s="1259"/>
      <c r="C220" s="1260" t="s">
        <v>62</v>
      </c>
      <c r="D220" s="1261"/>
      <c r="E220" s="1262"/>
      <c r="F220" s="1263" t="s">
        <v>64</v>
      </c>
      <c r="G220" s="1264">
        <v>0.01</v>
      </c>
      <c r="H220" s="1265">
        <f>VLOOKUP(C220,'UPAH &amp; BAHAN'!$C$9:$G$247,5,FALSE)</f>
        <v>120000</v>
      </c>
      <c r="I220" s="1266">
        <f>G220*H220</f>
        <v>1200</v>
      </c>
      <c r="J220" s="1270">
        <f>VLOOKUP(C220,'UPAH &amp; BAHAN'!$C$9:$K$247,7,FALSE)</f>
        <v>1</v>
      </c>
      <c r="K220" s="1271">
        <f>VLOOKUP(C220,'UPAH &amp; BAHAN'!$C$9:$K$247,8,FALSE)</f>
        <v>120000</v>
      </c>
      <c r="L220" s="1272">
        <f t="shared" ref="L220:L223" si="22">G220*K220</f>
        <v>1200</v>
      </c>
    </row>
    <row r="221" spans="2:12" ht="16.5" customHeight="1">
      <c r="B221" s="1259"/>
      <c r="C221" s="1260" t="s">
        <v>78</v>
      </c>
      <c r="D221" s="1261"/>
      <c r="E221" s="1262"/>
      <c r="F221" s="1263" t="s">
        <v>64</v>
      </c>
      <c r="G221" s="1264">
        <v>0.4</v>
      </c>
      <c r="H221" s="1265">
        <f>VLOOKUP(C221,'UPAH &amp; BAHAN'!$C$9:$G$247,5,FALSE)</f>
        <v>140000</v>
      </c>
      <c r="I221" s="1266">
        <f>G221*H221</f>
        <v>56000</v>
      </c>
      <c r="J221" s="1270">
        <f>VLOOKUP(C221,'UPAH &amp; BAHAN'!$C$9:$K$247,7,FALSE)</f>
        <v>1</v>
      </c>
      <c r="K221" s="1271">
        <f>VLOOKUP(C221,'UPAH &amp; BAHAN'!$C$9:$K$247,8,FALSE)</f>
        <v>140000</v>
      </c>
      <c r="L221" s="1272">
        <f t="shared" si="22"/>
        <v>56000</v>
      </c>
    </row>
    <row r="222" spans="2:12" ht="16.5" customHeight="1">
      <c r="B222" s="1259"/>
      <c r="C222" s="1260" t="s">
        <v>77</v>
      </c>
      <c r="D222" s="1261"/>
      <c r="E222" s="1262"/>
      <c r="F222" s="1263" t="s">
        <v>64</v>
      </c>
      <c r="G222" s="1264">
        <v>0.04</v>
      </c>
      <c r="H222" s="1265">
        <f>VLOOKUP(C222,'UPAH &amp; BAHAN'!$C$9:$G$247,5,FALSE)</f>
        <v>160000</v>
      </c>
      <c r="I222" s="1266">
        <f>G222*H222</f>
        <v>6400</v>
      </c>
      <c r="J222" s="1270">
        <f>VLOOKUP(C222,'UPAH &amp; BAHAN'!$C$9:$K$247,7,FALSE)</f>
        <v>1</v>
      </c>
      <c r="K222" s="1271">
        <f>VLOOKUP(C222,'UPAH &amp; BAHAN'!$C$9:$K$247,8,FALSE)</f>
        <v>160000</v>
      </c>
      <c r="L222" s="1272">
        <f t="shared" si="22"/>
        <v>6400</v>
      </c>
    </row>
    <row r="223" spans="2:12" ht="16.5" customHeight="1">
      <c r="B223" s="1259"/>
      <c r="C223" s="1260" t="s">
        <v>27</v>
      </c>
      <c r="D223" s="1261"/>
      <c r="E223" s="1262"/>
      <c r="F223" s="1263" t="s">
        <v>64</v>
      </c>
      <c r="G223" s="1264">
        <v>5.0000000000000001E-3</v>
      </c>
      <c r="H223" s="1265">
        <f>VLOOKUP(C223,'UPAH &amp; BAHAN'!$C$9:$G$247,5,FALSE)</f>
        <v>140000</v>
      </c>
      <c r="I223" s="1266">
        <f>G223*H223</f>
        <v>700</v>
      </c>
      <c r="J223" s="1270">
        <f>VLOOKUP(C223,'UPAH &amp; BAHAN'!$C$9:$K$247,7,FALSE)</f>
        <v>1</v>
      </c>
      <c r="K223" s="1271">
        <f>VLOOKUP(C223,'UPAH &amp; BAHAN'!$C$9:$K$247,8,FALSE)</f>
        <v>140000</v>
      </c>
      <c r="L223" s="1272">
        <f t="shared" si="22"/>
        <v>700</v>
      </c>
    </row>
    <row r="224" spans="2:12" ht="16.5" customHeight="1">
      <c r="B224" s="1259"/>
      <c r="C224" s="1260"/>
      <c r="D224" s="1261"/>
      <c r="E224" s="1262"/>
      <c r="F224" s="1263"/>
      <c r="G224" s="1264"/>
      <c r="H224" s="1273" t="s">
        <v>868</v>
      </c>
      <c r="I224" s="1274">
        <f>SUM(I220:I223)</f>
        <v>64300</v>
      </c>
      <c r="J224" s="1267"/>
      <c r="K224" s="1267"/>
      <c r="L224" s="1267"/>
    </row>
    <row r="225" spans="2:12" ht="16.5" customHeight="1">
      <c r="B225" s="1259"/>
      <c r="C225" s="1260"/>
      <c r="D225" s="1261"/>
      <c r="E225" s="1262"/>
      <c r="F225" s="1263"/>
      <c r="G225" s="1264"/>
      <c r="H225" s="1265"/>
      <c r="I225" s="1266"/>
      <c r="J225" s="1267"/>
      <c r="K225" s="1267"/>
      <c r="L225" s="1267"/>
    </row>
    <row r="226" spans="2:12" ht="16.5" customHeight="1">
      <c r="B226" s="1268" t="s">
        <v>19</v>
      </c>
      <c r="C226" s="1269" t="s">
        <v>155</v>
      </c>
      <c r="D226" s="1261"/>
      <c r="E226" s="1262"/>
      <c r="F226" s="1263"/>
      <c r="G226" s="1264"/>
      <c r="H226" s="1265"/>
      <c r="I226" s="1266"/>
      <c r="J226" s="1267"/>
      <c r="K226" s="1267"/>
      <c r="L226" s="1267"/>
    </row>
    <row r="227" spans="2:12" ht="16.5" customHeight="1">
      <c r="B227" s="1259"/>
      <c r="C227" s="1275" t="s">
        <v>343</v>
      </c>
      <c r="D227" s="1261"/>
      <c r="E227" s="1262"/>
      <c r="F227" s="1263" t="s">
        <v>1</v>
      </c>
      <c r="G227" s="1264">
        <v>1</v>
      </c>
      <c r="H227" s="1265">
        <f>VLOOKUP(C227,'UPAH &amp; BAHAN'!$C$9:$G$247,5,FALSE)</f>
        <v>209950</v>
      </c>
      <c r="I227" s="1266">
        <f>G227*H227</f>
        <v>209950</v>
      </c>
      <c r="J227" s="1270">
        <f>VLOOKUP(C227,'UPAH &amp; BAHAN'!$C$9:$K$247,7,FALSE)</f>
        <v>0.33079999999999998</v>
      </c>
      <c r="K227" s="1271">
        <f>VLOOKUP(C227,'UPAH &amp; BAHAN'!$C$9:$K$247,8,FALSE)</f>
        <v>69451.459999999992</v>
      </c>
      <c r="L227" s="1272">
        <f t="shared" ref="L227:L228" si="23">G227*K227</f>
        <v>69451.459999999992</v>
      </c>
    </row>
    <row r="228" spans="2:12" ht="16.5" customHeight="1">
      <c r="B228" s="1259"/>
      <c r="C228" s="1260" t="s">
        <v>45</v>
      </c>
      <c r="D228" s="1261"/>
      <c r="E228" s="1262"/>
      <c r="F228" s="1263" t="s">
        <v>1</v>
      </c>
      <c r="G228" s="1264">
        <v>2.5000000000000001E-2</v>
      </c>
      <c r="H228" s="1265">
        <v>5000</v>
      </c>
      <c r="I228" s="1266">
        <f>G228*H228</f>
        <v>125</v>
      </c>
      <c r="J228" s="1270"/>
      <c r="K228" s="1271">
        <f>H228</f>
        <v>5000</v>
      </c>
      <c r="L228" s="1272">
        <f t="shared" si="23"/>
        <v>125</v>
      </c>
    </row>
    <row r="229" spans="2:12" ht="16.5" customHeight="1">
      <c r="B229" s="1259"/>
      <c r="C229" s="1260"/>
      <c r="D229" s="1261"/>
      <c r="E229" s="1262"/>
      <c r="F229" s="1263"/>
      <c r="G229" s="1264"/>
      <c r="H229" s="1273" t="s">
        <v>869</v>
      </c>
      <c r="I229" s="1274">
        <f>SUM(I227:I228)</f>
        <v>210075</v>
      </c>
      <c r="J229" s="1267"/>
      <c r="K229" s="1267"/>
      <c r="L229" s="1267"/>
    </row>
    <row r="230" spans="2:12" ht="16.5" customHeight="1">
      <c r="B230" s="1259"/>
      <c r="C230" s="1260"/>
      <c r="D230" s="1261"/>
      <c r="E230" s="1262"/>
      <c r="F230" s="1263"/>
      <c r="G230" s="1264"/>
      <c r="H230" s="1265"/>
      <c r="I230" s="1266"/>
      <c r="J230" s="1267"/>
      <c r="K230" s="1267"/>
      <c r="L230" s="1267"/>
    </row>
    <row r="231" spans="2:12" ht="16.5" customHeight="1">
      <c r="B231" s="1268" t="s">
        <v>20</v>
      </c>
      <c r="C231" s="1276" t="s">
        <v>101</v>
      </c>
      <c r="D231" s="1261"/>
      <c r="E231" s="1261"/>
      <c r="F231" s="1263"/>
      <c r="G231" s="1277"/>
      <c r="H231" s="1278"/>
      <c r="I231" s="1279">
        <f>I224+I229</f>
        <v>274375</v>
      </c>
      <c r="J231" s="1280"/>
      <c r="K231" s="1281"/>
      <c r="L231" s="1253">
        <f>SUM(L219:L229)</f>
        <v>133876.46</v>
      </c>
    </row>
    <row r="232" spans="2:12" ht="16.5" customHeight="1">
      <c r="B232" s="1268" t="s">
        <v>21</v>
      </c>
      <c r="C232" s="1276" t="s">
        <v>870</v>
      </c>
      <c r="D232" s="1261"/>
      <c r="E232" s="1261"/>
      <c r="F232" s="1263"/>
      <c r="G232" s="1277"/>
      <c r="H232" s="1278"/>
      <c r="I232" s="1279">
        <f>I231*0.15</f>
        <v>41156.25</v>
      </c>
      <c r="J232" s="1280"/>
      <c r="K232" s="1281"/>
      <c r="L232" s="1253">
        <f>L231*15%</f>
        <v>20081.468999999997</v>
      </c>
    </row>
    <row r="233" spans="2:12" ht="16.5" customHeight="1">
      <c r="B233" s="1268" t="s">
        <v>22</v>
      </c>
      <c r="C233" s="1276" t="s">
        <v>102</v>
      </c>
      <c r="D233" s="1261"/>
      <c r="E233" s="1261"/>
      <c r="F233" s="1263"/>
      <c r="G233" s="1277"/>
      <c r="H233" s="1278"/>
      <c r="I233" s="1279">
        <f>I231+I232</f>
        <v>315531.25</v>
      </c>
      <c r="J233" s="1280"/>
      <c r="K233" s="1281"/>
      <c r="L233" s="1253">
        <f>L231+L232</f>
        <v>153957.929</v>
      </c>
    </row>
    <row r="234" spans="2:12" ht="16.5" customHeight="1"/>
    <row r="235" spans="2:12" s="1242" customFormat="1" ht="16.5" customHeight="1">
      <c r="B235" s="1243" t="s">
        <v>922</v>
      </c>
      <c r="C235" s="1244" t="s">
        <v>913</v>
      </c>
      <c r="D235" s="1245" t="s">
        <v>923</v>
      </c>
      <c r="E235" s="1245"/>
      <c r="F235" s="1245"/>
      <c r="G235" s="1245"/>
      <c r="H235" s="1245"/>
      <c r="I235" s="1282"/>
      <c r="J235" s="1251"/>
      <c r="K235" s="1252"/>
      <c r="L235" s="1253"/>
    </row>
    <row r="236" spans="2:12" s="1242" customFormat="1" ht="16.5" customHeight="1">
      <c r="B236" s="1243" t="s">
        <v>9</v>
      </c>
      <c r="C236" s="1643" t="s">
        <v>57</v>
      </c>
      <c r="D236" s="1643"/>
      <c r="E236" s="1643"/>
      <c r="F236" s="1243" t="s">
        <v>59</v>
      </c>
      <c r="G236" s="1254" t="s">
        <v>60</v>
      </c>
      <c r="H236" s="1255" t="s">
        <v>865</v>
      </c>
      <c r="I236" s="1256" t="s">
        <v>866</v>
      </c>
      <c r="J236" s="1257" t="s">
        <v>209</v>
      </c>
      <c r="K236" s="1258" t="s">
        <v>210</v>
      </c>
      <c r="L236" s="1258" t="s">
        <v>867</v>
      </c>
    </row>
    <row r="237" spans="2:12" ht="16.5" customHeight="1">
      <c r="B237" s="1259"/>
      <c r="C237" s="1260"/>
      <c r="D237" s="1261"/>
      <c r="E237" s="1262"/>
      <c r="F237" s="1263"/>
      <c r="G237" s="1264"/>
      <c r="H237" s="1265"/>
      <c r="I237" s="1266"/>
      <c r="J237" s="1267"/>
      <c r="K237" s="1267"/>
      <c r="L237" s="1267"/>
    </row>
    <row r="238" spans="2:12" ht="16.5" customHeight="1">
      <c r="B238" s="1268" t="s">
        <v>18</v>
      </c>
      <c r="C238" s="1269" t="s">
        <v>156</v>
      </c>
      <c r="D238" s="1261"/>
      <c r="E238" s="1262"/>
      <c r="F238" s="1263"/>
      <c r="G238" s="1264"/>
      <c r="H238" s="1265"/>
      <c r="I238" s="1266"/>
      <c r="J238" s="1267"/>
      <c r="K238" s="1267"/>
      <c r="L238" s="1267"/>
    </row>
    <row r="239" spans="2:12" ht="16.5" customHeight="1">
      <c r="B239" s="1259"/>
      <c r="C239" s="1260" t="s">
        <v>62</v>
      </c>
      <c r="D239" s="1261"/>
      <c r="E239" s="1262"/>
      <c r="F239" s="1263" t="s">
        <v>64</v>
      </c>
      <c r="G239" s="1264">
        <v>0.01</v>
      </c>
      <c r="H239" s="1265">
        <f>VLOOKUP(C239,'UPAH &amp; BAHAN'!$C$9:$G$247,5,FALSE)</f>
        <v>120000</v>
      </c>
      <c r="I239" s="1266">
        <f>G239*H239</f>
        <v>1200</v>
      </c>
      <c r="J239" s="1270">
        <f>VLOOKUP(C239,'UPAH &amp; BAHAN'!$C$9:$K$247,7,FALSE)</f>
        <v>1</v>
      </c>
      <c r="K239" s="1271">
        <f>VLOOKUP(C239,'UPAH &amp; BAHAN'!$C$9:$K$247,8,FALSE)</f>
        <v>120000</v>
      </c>
      <c r="L239" s="1272">
        <f t="shared" ref="L239:L242" si="24">G239*K239</f>
        <v>1200</v>
      </c>
    </row>
    <row r="240" spans="2:12" ht="16.5" customHeight="1">
      <c r="B240" s="1259"/>
      <c r="C240" s="1260" t="s">
        <v>78</v>
      </c>
      <c r="D240" s="1261"/>
      <c r="E240" s="1262"/>
      <c r="F240" s="1263" t="s">
        <v>64</v>
      </c>
      <c r="G240" s="1264">
        <v>0.4</v>
      </c>
      <c r="H240" s="1265">
        <f>VLOOKUP(C240,'UPAH &amp; BAHAN'!$C$9:$G$247,5,FALSE)</f>
        <v>140000</v>
      </c>
      <c r="I240" s="1266">
        <f>G240*H240</f>
        <v>56000</v>
      </c>
      <c r="J240" s="1270">
        <f>VLOOKUP(C240,'UPAH &amp; BAHAN'!$C$9:$K$247,7,FALSE)</f>
        <v>1</v>
      </c>
      <c r="K240" s="1271">
        <f>VLOOKUP(C240,'UPAH &amp; BAHAN'!$C$9:$K$247,8,FALSE)</f>
        <v>140000</v>
      </c>
      <c r="L240" s="1272">
        <f t="shared" si="24"/>
        <v>56000</v>
      </c>
    </row>
    <row r="241" spans="2:12" ht="16.5" customHeight="1">
      <c r="B241" s="1259"/>
      <c r="C241" s="1260" t="s">
        <v>77</v>
      </c>
      <c r="D241" s="1261"/>
      <c r="E241" s="1262"/>
      <c r="F241" s="1263" t="s">
        <v>64</v>
      </c>
      <c r="G241" s="1264">
        <v>0.04</v>
      </c>
      <c r="H241" s="1265">
        <f>VLOOKUP(C241,'UPAH &amp; BAHAN'!$C$9:$G$247,5,FALSE)</f>
        <v>160000</v>
      </c>
      <c r="I241" s="1266">
        <f>G241*H241</f>
        <v>6400</v>
      </c>
      <c r="J241" s="1270">
        <f>VLOOKUP(C241,'UPAH &amp; BAHAN'!$C$9:$K$247,7,FALSE)</f>
        <v>1</v>
      </c>
      <c r="K241" s="1271">
        <f>VLOOKUP(C241,'UPAH &amp; BAHAN'!$C$9:$K$247,8,FALSE)</f>
        <v>160000</v>
      </c>
      <c r="L241" s="1272">
        <f t="shared" si="24"/>
        <v>6400</v>
      </c>
    </row>
    <row r="242" spans="2:12" ht="16.5" customHeight="1">
      <c r="B242" s="1259"/>
      <c r="C242" s="1260" t="s">
        <v>27</v>
      </c>
      <c r="D242" s="1261"/>
      <c r="E242" s="1262"/>
      <c r="F242" s="1263" t="s">
        <v>64</v>
      </c>
      <c r="G242" s="1264">
        <v>5.0000000000000001E-3</v>
      </c>
      <c r="H242" s="1265">
        <f>VLOOKUP(C242,'UPAH &amp; BAHAN'!$C$9:$G$247,5,FALSE)</f>
        <v>140000</v>
      </c>
      <c r="I242" s="1266">
        <f>G242*H242</f>
        <v>700</v>
      </c>
      <c r="J242" s="1270">
        <f>VLOOKUP(C242,'UPAH &amp; BAHAN'!$C$9:$K$247,7,FALSE)</f>
        <v>1</v>
      </c>
      <c r="K242" s="1271">
        <f>VLOOKUP(C242,'UPAH &amp; BAHAN'!$C$9:$K$247,8,FALSE)</f>
        <v>140000</v>
      </c>
      <c r="L242" s="1272">
        <f t="shared" si="24"/>
        <v>700</v>
      </c>
    </row>
    <row r="243" spans="2:12" ht="16.5" customHeight="1">
      <c r="B243" s="1259"/>
      <c r="C243" s="1260"/>
      <c r="D243" s="1261"/>
      <c r="E243" s="1262"/>
      <c r="F243" s="1263"/>
      <c r="G243" s="1264"/>
      <c r="H243" s="1273" t="s">
        <v>868</v>
      </c>
      <c r="I243" s="1274">
        <f>SUM(I239:I242)</f>
        <v>64300</v>
      </c>
      <c r="J243" s="1267"/>
      <c r="K243" s="1267"/>
      <c r="L243" s="1267"/>
    </row>
    <row r="244" spans="2:12" ht="16.5" customHeight="1">
      <c r="B244" s="1259"/>
      <c r="C244" s="1260"/>
      <c r="D244" s="1261"/>
      <c r="E244" s="1262"/>
      <c r="F244" s="1263"/>
      <c r="G244" s="1264"/>
      <c r="H244" s="1265"/>
      <c r="I244" s="1266"/>
      <c r="J244" s="1267"/>
      <c r="K244" s="1267"/>
      <c r="L244" s="1267"/>
    </row>
    <row r="245" spans="2:12" ht="16.5" customHeight="1">
      <c r="B245" s="1268" t="s">
        <v>19</v>
      </c>
      <c r="C245" s="1269" t="s">
        <v>155</v>
      </c>
      <c r="D245" s="1261"/>
      <c r="E245" s="1262"/>
      <c r="F245" s="1263"/>
      <c r="G245" s="1264"/>
      <c r="H245" s="1265"/>
      <c r="I245" s="1266"/>
      <c r="J245" s="1267"/>
      <c r="K245" s="1267"/>
      <c r="L245" s="1267"/>
    </row>
    <row r="246" spans="2:12" ht="16.5" customHeight="1">
      <c r="B246" s="1259"/>
      <c r="C246" s="1275" t="s">
        <v>448</v>
      </c>
      <c r="D246" s="1261"/>
      <c r="E246" s="1262"/>
      <c r="F246" s="1263" t="s">
        <v>1</v>
      </c>
      <c r="G246" s="1264">
        <v>1</v>
      </c>
      <c r="H246" s="1265">
        <f>VLOOKUP(C246,'UPAH &amp; BAHAN'!$C$9:$G$247,5,FALSE)</f>
        <v>650000</v>
      </c>
      <c r="I246" s="1266">
        <f>G246*H246</f>
        <v>650000</v>
      </c>
      <c r="J246" s="1270">
        <f>VLOOKUP(C246,'UPAH &amp; BAHAN'!$C$9:$K$247,7,FALSE)</f>
        <v>0</v>
      </c>
      <c r="K246" s="1271">
        <f>VLOOKUP(C246,'UPAH &amp; BAHAN'!$C$9:$K$247,8,FALSE)</f>
        <v>0</v>
      </c>
      <c r="L246" s="1272">
        <f t="shared" ref="L246:L247" si="25">G246*K246</f>
        <v>0</v>
      </c>
    </row>
    <row r="247" spans="2:12" ht="16.5" customHeight="1">
      <c r="B247" s="1259"/>
      <c r="C247" s="1260" t="s">
        <v>45</v>
      </c>
      <c r="D247" s="1261"/>
      <c r="E247" s="1262"/>
      <c r="F247" s="1263" t="s">
        <v>1</v>
      </c>
      <c r="G247" s="1264">
        <v>2.5000000000000001E-2</v>
      </c>
      <c r="H247" s="1265">
        <v>5000</v>
      </c>
      <c r="I247" s="1266">
        <f>G247*H247</f>
        <v>125</v>
      </c>
      <c r="J247" s="1267"/>
      <c r="K247" s="1271">
        <f>H247</f>
        <v>5000</v>
      </c>
      <c r="L247" s="1272">
        <f t="shared" si="25"/>
        <v>125</v>
      </c>
    </row>
    <row r="248" spans="2:12" ht="16.5" customHeight="1">
      <c r="B248" s="1259"/>
      <c r="C248" s="1260"/>
      <c r="D248" s="1261"/>
      <c r="E248" s="1262"/>
      <c r="F248" s="1263"/>
      <c r="G248" s="1264"/>
      <c r="H248" s="1273" t="s">
        <v>869</v>
      </c>
      <c r="I248" s="1274">
        <f>SUM(I246:I247)</f>
        <v>650125</v>
      </c>
      <c r="J248" s="1267"/>
      <c r="K248" s="1267"/>
      <c r="L248" s="1267"/>
    </row>
    <row r="249" spans="2:12" ht="16.5" customHeight="1">
      <c r="B249" s="1259"/>
      <c r="C249" s="1260"/>
      <c r="D249" s="1261"/>
      <c r="E249" s="1262"/>
      <c r="F249" s="1263"/>
      <c r="G249" s="1264"/>
      <c r="H249" s="1265"/>
      <c r="I249" s="1266"/>
      <c r="J249" s="1267"/>
      <c r="K249" s="1267"/>
      <c r="L249" s="1267"/>
    </row>
    <row r="250" spans="2:12" ht="16.5" customHeight="1">
      <c r="B250" s="1268" t="s">
        <v>20</v>
      </c>
      <c r="C250" s="1276" t="s">
        <v>101</v>
      </c>
      <c r="D250" s="1261"/>
      <c r="E250" s="1261"/>
      <c r="F250" s="1263"/>
      <c r="G250" s="1277"/>
      <c r="H250" s="1278"/>
      <c r="I250" s="1279">
        <f>I243+I248</f>
        <v>714425</v>
      </c>
      <c r="J250" s="1280"/>
      <c r="K250" s="1281"/>
      <c r="L250" s="1253">
        <f>SUM(L238:L248)</f>
        <v>64425</v>
      </c>
    </row>
    <row r="251" spans="2:12" ht="16.5" customHeight="1">
      <c r="B251" s="1268" t="s">
        <v>21</v>
      </c>
      <c r="C251" s="1276" t="s">
        <v>870</v>
      </c>
      <c r="D251" s="1261"/>
      <c r="E251" s="1261"/>
      <c r="F251" s="1263"/>
      <c r="G251" s="1277"/>
      <c r="H251" s="1278"/>
      <c r="I251" s="1279">
        <f>I250*0.15</f>
        <v>107163.75</v>
      </c>
      <c r="J251" s="1280"/>
      <c r="K251" s="1281"/>
      <c r="L251" s="1253">
        <f>L250*15%</f>
        <v>9663.75</v>
      </c>
    </row>
    <row r="252" spans="2:12" ht="16.5" customHeight="1">
      <c r="B252" s="1268" t="s">
        <v>22</v>
      </c>
      <c r="C252" s="1276" t="s">
        <v>102</v>
      </c>
      <c r="D252" s="1261"/>
      <c r="E252" s="1261"/>
      <c r="F252" s="1263"/>
      <c r="G252" s="1277"/>
      <c r="H252" s="1278"/>
      <c r="I252" s="1279">
        <f>I250+I251</f>
        <v>821588.75</v>
      </c>
      <c r="J252" s="1280"/>
      <c r="K252" s="1281"/>
      <c r="L252" s="1253">
        <f>L250+L251</f>
        <v>74088.75</v>
      </c>
    </row>
  </sheetData>
  <mergeCells count="14">
    <mergeCell ref="C179:E179"/>
    <mergeCell ref="C26:E26"/>
    <mergeCell ref="C199:E199"/>
    <mergeCell ref="C217:E217"/>
    <mergeCell ref="C236:E236"/>
    <mergeCell ref="C159:E159"/>
    <mergeCell ref="C140:E140"/>
    <mergeCell ref="B2:L2"/>
    <mergeCell ref="C6:E6"/>
    <mergeCell ref="C101:E101"/>
    <mergeCell ref="C120:E120"/>
    <mergeCell ref="C45:E45"/>
    <mergeCell ref="C63:E63"/>
    <mergeCell ref="C82:E82"/>
  </mergeCells>
  <printOptions horizontalCentered="1"/>
  <pageMargins left="0.70866141732283505" right="0.70866141732283505" top="0.74803149606299202" bottom="0.74803149606299202" header="0.31496062992126" footer="0.31496062992126"/>
  <pageSetup paperSize="9" scale="49" fitToHeight="9" orientation="portrait" r:id="rId1"/>
  <rowBreaks count="1" manualBreakCount="1">
    <brk id="177" min="1" max="11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O99"/>
  <sheetViews>
    <sheetView view="pageBreakPreview" zoomScaleNormal="100" zoomScaleSheetLayoutView="100" workbookViewId="0">
      <selection activeCell="B91" sqref="B91:O93"/>
    </sheetView>
  </sheetViews>
  <sheetFormatPr defaultColWidth="9" defaultRowHeight="14.25"/>
  <cols>
    <col min="1" max="1" width="9" style="1141"/>
    <col min="2" max="2" width="17.140625" style="1141" customWidth="1"/>
    <col min="3" max="3" width="4.42578125" style="1141" customWidth="1"/>
    <col min="4" max="6" width="9" style="1141"/>
    <col min="7" max="7" width="11.42578125" style="1141" customWidth="1"/>
    <col min="8" max="9" width="9" style="1141"/>
    <col min="10" max="10" width="9.28515625" style="1235" customWidth="1"/>
    <col min="11" max="11" width="18.42578125" style="1236" customWidth="1"/>
    <col min="12" max="12" width="19.42578125" style="1236" customWidth="1"/>
    <col min="13" max="13" width="18.140625" style="1141" customWidth="1"/>
    <col min="14" max="14" width="16.7109375" style="1141" customWidth="1"/>
    <col min="15" max="15" width="17.140625" style="1141" customWidth="1"/>
    <col min="16" max="16384" width="9" style="1141"/>
  </cols>
  <sheetData>
    <row r="2" spans="2:15" ht="17.25">
      <c r="B2" s="1644" t="s">
        <v>924</v>
      </c>
      <c r="C2" s="1644"/>
      <c r="D2" s="1644"/>
      <c r="E2" s="1644"/>
      <c r="F2" s="1644"/>
      <c r="G2" s="1644"/>
      <c r="H2" s="1644"/>
      <c r="I2" s="1644"/>
      <c r="J2" s="1644"/>
      <c r="K2" s="1644"/>
      <c r="L2" s="1644"/>
      <c r="M2" s="1644"/>
      <c r="N2" s="1644"/>
      <c r="O2" s="1644"/>
    </row>
    <row r="3" spans="2:15" ht="15">
      <c r="B3" s="1142"/>
      <c r="C3" s="1142"/>
      <c r="D3" s="1142"/>
      <c r="E3" s="1142"/>
      <c r="F3" s="1142"/>
      <c r="G3" s="1142"/>
      <c r="H3" s="1142"/>
      <c r="I3" s="1142"/>
      <c r="J3" s="1143"/>
      <c r="K3" s="1144"/>
      <c r="L3" s="1144"/>
    </row>
    <row r="4" spans="2:15" ht="15">
      <c r="B4" s="1142"/>
      <c r="C4" s="1142"/>
      <c r="D4" s="1145"/>
      <c r="E4" s="1145"/>
      <c r="F4" s="1145"/>
      <c r="G4" s="1145"/>
      <c r="H4" s="1145"/>
      <c r="I4" s="1145"/>
      <c r="J4" s="1146"/>
      <c r="K4" s="1147"/>
      <c r="L4" s="1147"/>
    </row>
    <row r="5" spans="2:15" ht="15">
      <c r="B5" s="1148" t="s">
        <v>934</v>
      </c>
      <c r="C5" s="1149" t="s">
        <v>935</v>
      </c>
      <c r="D5" s="1150"/>
      <c r="E5" s="1150"/>
      <c r="F5" s="1150"/>
      <c r="G5" s="1150"/>
      <c r="H5" s="1150"/>
      <c r="I5" s="1150"/>
      <c r="J5" s="1150"/>
      <c r="K5" s="1151"/>
      <c r="L5" s="1152"/>
      <c r="M5" s="1153"/>
      <c r="N5" s="1154"/>
      <c r="O5" s="1155"/>
    </row>
    <row r="6" spans="2:15">
      <c r="B6" s="1156" t="s">
        <v>9</v>
      </c>
      <c r="C6" s="1648" t="s">
        <v>57</v>
      </c>
      <c r="D6" s="1649"/>
      <c r="E6" s="1649"/>
      <c r="F6" s="1649"/>
      <c r="G6" s="1650"/>
      <c r="H6" s="1156" t="s">
        <v>58</v>
      </c>
      <c r="I6" s="1157" t="s">
        <v>59</v>
      </c>
      <c r="J6" s="1158" t="s">
        <v>925</v>
      </c>
      <c r="K6" s="1159" t="s">
        <v>865</v>
      </c>
      <c r="L6" s="1160" t="s">
        <v>866</v>
      </c>
      <c r="M6" s="1161" t="s">
        <v>209</v>
      </c>
      <c r="N6" s="1162" t="s">
        <v>210</v>
      </c>
      <c r="O6" s="1162" t="s">
        <v>867</v>
      </c>
    </row>
    <row r="7" spans="2:15">
      <c r="B7" s="1532"/>
      <c r="C7" s="1533"/>
      <c r="D7" s="1533"/>
      <c r="E7" s="1533"/>
      <c r="F7" s="1533"/>
      <c r="G7" s="1533"/>
      <c r="H7" s="1532"/>
      <c r="I7" s="1534"/>
      <c r="J7" s="1535"/>
      <c r="K7" s="1536"/>
      <c r="L7" s="1537"/>
      <c r="M7" s="1538"/>
      <c r="N7" s="1538"/>
      <c r="O7" s="1538"/>
    </row>
    <row r="8" spans="2:15">
      <c r="B8" s="1164" t="s">
        <v>158</v>
      </c>
      <c r="C8" s="1165"/>
      <c r="D8" s="1539" t="s">
        <v>61</v>
      </c>
      <c r="E8" s="1165"/>
      <c r="F8" s="1165"/>
      <c r="G8" s="1165"/>
      <c r="H8" s="1164"/>
      <c r="I8" s="1540"/>
      <c r="J8" s="1541"/>
      <c r="K8" s="1542"/>
      <c r="L8" s="1543"/>
      <c r="M8" s="1544"/>
      <c r="N8" s="1544"/>
      <c r="O8" s="1544"/>
    </row>
    <row r="9" spans="2:15" ht="15">
      <c r="B9" s="1164"/>
      <c r="C9" s="1165"/>
      <c r="D9" s="1166" t="s">
        <v>62</v>
      </c>
      <c r="E9" s="1165"/>
      <c r="F9" s="1165"/>
      <c r="G9" s="1165"/>
      <c r="H9" s="1167" t="str">
        <f>+[297]UP_BHN_2017!$H$7</f>
        <v>L.01</v>
      </c>
      <c r="I9" s="1168" t="s">
        <v>90</v>
      </c>
      <c r="J9" s="1169">
        <v>4.8611111111111103E-3</v>
      </c>
      <c r="K9" s="1170">
        <f>VLOOKUP(D9,'UPAH DAN BAHAN'!$D$6:$I$12,6,FALSE)</f>
        <v>120000</v>
      </c>
      <c r="L9" s="1171">
        <f>J9*K9</f>
        <v>583.33333333333326</v>
      </c>
      <c r="M9" s="1545">
        <f>VLOOKUP(D9,'UPAH DAN BAHAN'!$D$6:$N$348,9,FALSE)</f>
        <v>1</v>
      </c>
      <c r="N9" s="1546">
        <f>VLOOKUP(D9,'UPAH DAN BAHAN'!$D$6:$N$348,10,FALSE)</f>
        <v>120000</v>
      </c>
      <c r="O9" s="1547">
        <f>J9*N9</f>
        <v>583.33333333333326</v>
      </c>
    </row>
    <row r="10" spans="2:15" ht="15">
      <c r="B10" s="1164"/>
      <c r="C10" s="1165"/>
      <c r="D10" s="1166" t="s">
        <v>73</v>
      </c>
      <c r="E10" s="1165"/>
      <c r="F10" s="1165"/>
      <c r="G10" s="1165"/>
      <c r="H10" s="1167" t="str">
        <f>+[297]UP_BHN_2017!$H$8</f>
        <v>L.02</v>
      </c>
      <c r="I10" s="1168" t="s">
        <v>90</v>
      </c>
      <c r="J10" s="1169">
        <v>0.5</v>
      </c>
      <c r="K10" s="1170">
        <f>VLOOKUP(D10,'UPAH DAN BAHAN'!$D$6:$I$12,6,FALSE)</f>
        <v>140000</v>
      </c>
      <c r="L10" s="1171">
        <f>J10*K10</f>
        <v>70000</v>
      </c>
      <c r="M10" s="1545">
        <f>VLOOKUP(D10,'UPAH DAN BAHAN'!$D$6:$N$348,9,FALSE)</f>
        <v>1</v>
      </c>
      <c r="N10" s="1546">
        <f>VLOOKUP(D10,'UPAH DAN BAHAN'!$D$6:$N$348,10,FALSE)</f>
        <v>140000</v>
      </c>
      <c r="O10" s="1547">
        <f>J10*N10</f>
        <v>70000</v>
      </c>
    </row>
    <row r="11" spans="2:15" ht="15">
      <c r="B11" s="1164"/>
      <c r="C11" s="1165"/>
      <c r="D11" s="1166" t="s">
        <v>77</v>
      </c>
      <c r="E11" s="1165"/>
      <c r="F11" s="1165"/>
      <c r="G11" s="1165"/>
      <c r="H11" s="1167" t="str">
        <f>+[297]UP_BHN_2017!$H$9</f>
        <v>L.03</v>
      </c>
      <c r="I11" s="1168" t="s">
        <v>90</v>
      </c>
      <c r="J11" s="1169">
        <v>0.05</v>
      </c>
      <c r="K11" s="1170">
        <f>VLOOKUP(D11,'UPAH DAN BAHAN'!$D$6:$I$12,6,FALSE)</f>
        <v>150000</v>
      </c>
      <c r="L11" s="1171">
        <f>J11*K11</f>
        <v>7500</v>
      </c>
      <c r="M11" s="1545">
        <f>VLOOKUP(D11,'UPAH DAN BAHAN'!$D$6:$N$348,9,FALSE)</f>
        <v>1</v>
      </c>
      <c r="N11" s="1546">
        <f>VLOOKUP(D11,'UPAH DAN BAHAN'!$D$6:$N$348,10,FALSE)</f>
        <v>150000</v>
      </c>
      <c r="O11" s="1547">
        <f t="shared" ref="O11:O12" si="0">J11*N11</f>
        <v>7500</v>
      </c>
    </row>
    <row r="12" spans="2:15" ht="15">
      <c r="B12" s="1172"/>
      <c r="C12" s="1173"/>
      <c r="D12" s="1174" t="s">
        <v>27</v>
      </c>
      <c r="E12" s="1173"/>
      <c r="F12" s="1173"/>
      <c r="G12" s="1173"/>
      <c r="H12" s="1175" t="str">
        <f>+[297]UP_BHN_2017!$H$17</f>
        <v>L.04</v>
      </c>
      <c r="I12" s="1176" t="s">
        <v>90</v>
      </c>
      <c r="J12" s="1177">
        <v>0.05</v>
      </c>
      <c r="K12" s="1548">
        <f>VLOOKUP(D12,'UPAH DAN BAHAN'!$D$6:$I$12,6,FALSE)</f>
        <v>140000</v>
      </c>
      <c r="L12" s="1178">
        <f>J12*K12</f>
        <v>7000</v>
      </c>
      <c r="M12" s="1549">
        <f>VLOOKUP(D12,'UPAH DAN BAHAN'!$D$6:$N$348,9,FALSE)</f>
        <v>1</v>
      </c>
      <c r="N12" s="1550">
        <f>VLOOKUP(D12,'UPAH DAN BAHAN'!$D$6:$N$348,10,FALSE)</f>
        <v>140000</v>
      </c>
      <c r="O12" s="1551">
        <f t="shared" si="0"/>
        <v>7000</v>
      </c>
    </row>
    <row r="13" spans="2:15" ht="15">
      <c r="B13" s="1179"/>
      <c r="C13" s="1180"/>
      <c r="D13" s="1181"/>
      <c r="E13" s="1180"/>
      <c r="F13" s="1180"/>
      <c r="G13" s="1180"/>
      <c r="H13" s="1179"/>
      <c r="I13" s="1182"/>
      <c r="J13" s="1183"/>
      <c r="K13" s="1184" t="s">
        <v>868</v>
      </c>
      <c r="L13" s="1185">
        <f>SUM(L9:L12)</f>
        <v>85083.333333333328</v>
      </c>
      <c r="M13" s="1163"/>
      <c r="N13" s="1163"/>
      <c r="O13" s="1163"/>
    </row>
    <row r="14" spans="2:15" ht="15">
      <c r="B14" s="1217" t="s">
        <v>159</v>
      </c>
      <c r="C14" s="1218"/>
      <c r="D14" s="1552" t="s">
        <v>926</v>
      </c>
      <c r="E14" s="1218"/>
      <c r="F14" s="1218"/>
      <c r="G14" s="1218"/>
      <c r="H14" s="1217"/>
      <c r="I14" s="1553"/>
      <c r="J14" s="1554"/>
      <c r="K14" s="1555"/>
      <c r="L14" s="1556"/>
      <c r="M14" s="1538"/>
      <c r="N14" s="1538"/>
      <c r="O14" s="1538"/>
    </row>
    <row r="15" spans="2:15" ht="15">
      <c r="B15" s="1186"/>
      <c r="C15" s="1166"/>
      <c r="D15" s="1187" t="s">
        <v>528</v>
      </c>
      <c r="E15" s="1166"/>
      <c r="F15" s="1166"/>
      <c r="G15" s="1166"/>
      <c r="H15" s="1188"/>
      <c r="I15" s="1168" t="s">
        <v>55</v>
      </c>
      <c r="J15" s="1189">
        <v>1</v>
      </c>
      <c r="K15" s="1170">
        <f>VLOOKUP(D15,'UPAH DAN BAHAN'!$D$19:$J$348,6,FALSE)</f>
        <v>275000</v>
      </c>
      <c r="L15" s="1171">
        <f>J15*K15</f>
        <v>275000</v>
      </c>
      <c r="M15" s="1545">
        <f>VLOOKUP(D15,'UPAH DAN BAHAN'!$D$6:$N$348,9,FALSE)</f>
        <v>0.4224</v>
      </c>
      <c r="N15" s="1546">
        <f>VLOOKUP(D15,'UPAH DAN BAHAN'!$D$6:$N$348,10,FALSE)</f>
        <v>116160</v>
      </c>
      <c r="O15" s="1547">
        <f>J15*N15</f>
        <v>116160</v>
      </c>
    </row>
    <row r="16" spans="2:15" ht="15">
      <c r="B16" s="1557"/>
      <c r="C16" s="1174"/>
      <c r="D16" s="1174" t="s">
        <v>95</v>
      </c>
      <c r="E16" s="1174"/>
      <c r="F16" s="1174"/>
      <c r="G16" s="1174"/>
      <c r="H16" s="1558"/>
      <c r="I16" s="1176" t="s">
        <v>96</v>
      </c>
      <c r="J16" s="1559">
        <v>2.5000000000000001E-2</v>
      </c>
      <c r="K16" s="1224">
        <f>+K15</f>
        <v>275000</v>
      </c>
      <c r="L16" s="1178">
        <f>+J16*K16</f>
        <v>6875</v>
      </c>
      <c r="M16" s="1549"/>
      <c r="N16" s="1550">
        <f t="shared" ref="N16" si="1">K16</f>
        <v>275000</v>
      </c>
      <c r="O16" s="1551">
        <f t="shared" ref="O16" si="2">J16*N16</f>
        <v>6875</v>
      </c>
    </row>
    <row r="17" spans="2:15" ht="15">
      <c r="B17" s="1190"/>
      <c r="C17" s="1191"/>
      <c r="D17" s="1191"/>
      <c r="E17" s="1191"/>
      <c r="F17" s="1191"/>
      <c r="G17" s="1191"/>
      <c r="H17" s="1192"/>
      <c r="I17" s="1193"/>
      <c r="J17" s="1194"/>
      <c r="K17" s="1184" t="s">
        <v>869</v>
      </c>
      <c r="L17" s="1162">
        <f>SUM(L15:L16)</f>
        <v>281875</v>
      </c>
      <c r="M17" s="1163"/>
      <c r="N17" s="1163"/>
      <c r="O17" s="1163"/>
    </row>
    <row r="18" spans="2:15" ht="15">
      <c r="B18" s="1190"/>
      <c r="C18" s="1191"/>
      <c r="D18" s="1191"/>
      <c r="E18" s="1191"/>
      <c r="F18" s="1191"/>
      <c r="G18" s="1191"/>
      <c r="H18" s="1192"/>
      <c r="I18" s="1193"/>
      <c r="J18" s="1194"/>
      <c r="K18" s="1195"/>
      <c r="L18" s="1196"/>
      <c r="M18" s="1163"/>
      <c r="N18" s="1163"/>
      <c r="O18" s="1163"/>
    </row>
    <row r="19" spans="2:15" ht="15">
      <c r="B19" s="1148" t="s">
        <v>20</v>
      </c>
      <c r="C19" s="1150"/>
      <c r="D19" s="1150" t="s">
        <v>932</v>
      </c>
      <c r="E19" s="1150"/>
      <c r="F19" s="1150"/>
      <c r="G19" s="1150"/>
      <c r="H19" s="1150"/>
      <c r="I19" s="1197"/>
      <c r="J19" s="1198"/>
      <c r="K19" s="1199"/>
      <c r="L19" s="1200">
        <f>L17+L13</f>
        <v>366958.33333333331</v>
      </c>
      <c r="M19" s="1201"/>
      <c r="N19" s="1202"/>
      <c r="O19" s="1155">
        <f>SUM(O8:O17)</f>
        <v>208118.33333333331</v>
      </c>
    </row>
    <row r="20" spans="2:15" ht="15">
      <c r="B20" s="1203" t="s">
        <v>21</v>
      </c>
      <c r="C20" s="1204"/>
      <c r="D20" s="1204" t="s">
        <v>929</v>
      </c>
      <c r="E20" s="1204"/>
      <c r="F20" s="1204"/>
      <c r="G20" s="1204"/>
      <c r="H20" s="1204"/>
      <c r="I20" s="1205"/>
      <c r="J20" s="1206"/>
      <c r="K20" s="1207"/>
      <c r="L20" s="1208">
        <f>L19*10%</f>
        <v>36695.833333333336</v>
      </c>
      <c r="M20" s="1201"/>
      <c r="N20" s="1202"/>
      <c r="O20" s="1208">
        <f>O19*10%</f>
        <v>20811.833333333332</v>
      </c>
    </row>
    <row r="21" spans="2:15" ht="15">
      <c r="B21" s="1203" t="s">
        <v>22</v>
      </c>
      <c r="C21" s="1204"/>
      <c r="D21" s="1204" t="s">
        <v>933</v>
      </c>
      <c r="E21" s="1204"/>
      <c r="F21" s="1204"/>
      <c r="G21" s="1204"/>
      <c r="H21" s="1204"/>
      <c r="I21" s="1205"/>
      <c r="J21" s="1206"/>
      <c r="K21" s="1207"/>
      <c r="L21" s="1208">
        <f>+L19+L20</f>
        <v>403654.16666666663</v>
      </c>
      <c r="M21" s="1201"/>
      <c r="N21" s="1202"/>
      <c r="O21" s="1155">
        <f>O19+O20</f>
        <v>228930.16666666666</v>
      </c>
    </row>
    <row r="22" spans="2:15" ht="15">
      <c r="B22" s="1149"/>
      <c r="C22" s="1150"/>
      <c r="D22" s="1150" t="s">
        <v>931</v>
      </c>
      <c r="E22" s="1150"/>
      <c r="F22" s="1150"/>
      <c r="G22" s="1150"/>
      <c r="H22" s="1150"/>
      <c r="I22" s="1150"/>
      <c r="J22" s="1198"/>
      <c r="K22" s="1151"/>
      <c r="L22" s="1209">
        <f>ROUNDDOWN(L21,-3)</f>
        <v>403000</v>
      </c>
      <c r="M22" s="1210"/>
      <c r="N22" s="1211"/>
      <c r="O22" s="1212"/>
    </row>
    <row r="23" spans="2:15" ht="15">
      <c r="B23" s="1146"/>
      <c r="C23" s="1146"/>
      <c r="D23" s="1146"/>
      <c r="E23" s="1146"/>
      <c r="F23" s="1146"/>
      <c r="G23" s="1146"/>
      <c r="H23" s="1146"/>
      <c r="I23" s="1146"/>
      <c r="J23" s="1146"/>
      <c r="K23" s="1213"/>
      <c r="L23" s="1213"/>
    </row>
    <row r="24" spans="2:15" ht="15">
      <c r="B24" s="1190" t="s">
        <v>936</v>
      </c>
      <c r="C24" s="1150" t="s">
        <v>937</v>
      </c>
      <c r="D24" s="1150"/>
      <c r="E24" s="1150"/>
      <c r="F24" s="1150"/>
      <c r="G24" s="1150"/>
      <c r="H24" s="1150"/>
      <c r="I24" s="1197"/>
      <c r="J24" s="1198"/>
      <c r="K24" s="1199"/>
      <c r="L24" s="1152"/>
      <c r="M24" s="1153"/>
      <c r="N24" s="1154"/>
      <c r="O24" s="1155"/>
    </row>
    <row r="25" spans="2:15" ht="18.75" customHeight="1">
      <c r="B25" s="1214" t="s">
        <v>9</v>
      </c>
      <c r="C25" s="1645" t="s">
        <v>57</v>
      </c>
      <c r="D25" s="1646"/>
      <c r="E25" s="1646"/>
      <c r="F25" s="1646"/>
      <c r="G25" s="1647"/>
      <c r="H25" s="1214" t="s">
        <v>58</v>
      </c>
      <c r="I25" s="1215" t="s">
        <v>59</v>
      </c>
      <c r="J25" s="1216" t="s">
        <v>925</v>
      </c>
      <c r="K25" s="1159" t="s">
        <v>865</v>
      </c>
      <c r="L25" s="1160" t="s">
        <v>866</v>
      </c>
      <c r="M25" s="1161" t="s">
        <v>209</v>
      </c>
      <c r="N25" s="1162" t="s">
        <v>210</v>
      </c>
      <c r="O25" s="1162" t="s">
        <v>867</v>
      </c>
    </row>
    <row r="26" spans="2:15">
      <c r="B26" s="1532"/>
      <c r="C26" s="1533"/>
      <c r="D26" s="1533"/>
      <c r="E26" s="1533"/>
      <c r="F26" s="1533"/>
      <c r="G26" s="1560"/>
      <c r="H26" s="1532"/>
      <c r="I26" s="1534"/>
      <c r="J26" s="1561"/>
      <c r="K26" s="1536"/>
      <c r="L26" s="1537"/>
      <c r="M26" s="1538"/>
      <c r="N26" s="1538"/>
      <c r="O26" s="1538"/>
    </row>
    <row r="27" spans="2:15">
      <c r="B27" s="1164" t="s">
        <v>158</v>
      </c>
      <c r="C27" s="1165"/>
      <c r="D27" s="1539" t="s">
        <v>61</v>
      </c>
      <c r="E27" s="1165"/>
      <c r="F27" s="1165"/>
      <c r="G27" s="1165"/>
      <c r="H27" s="1164"/>
      <c r="I27" s="1540"/>
      <c r="J27" s="1541"/>
      <c r="K27" s="1542"/>
      <c r="L27" s="1543"/>
      <c r="M27" s="1544"/>
      <c r="N27" s="1544"/>
      <c r="O27" s="1544"/>
    </row>
    <row r="28" spans="2:15" ht="15">
      <c r="B28" s="1164"/>
      <c r="C28" s="1165"/>
      <c r="D28" s="1166" t="s">
        <v>62</v>
      </c>
      <c r="E28" s="1165"/>
      <c r="F28" s="1165"/>
      <c r="G28" s="1165"/>
      <c r="H28" s="1167" t="str">
        <f>+[297]UP_BHN_2017!$H$7</f>
        <v>L.01</v>
      </c>
      <c r="I28" s="1168" t="s">
        <v>90</v>
      </c>
      <c r="J28" s="1219">
        <v>0.1</v>
      </c>
      <c r="K28" s="1170">
        <f>VLOOKUP(D28,'UPAH DAN BAHAN'!$D$6:$I$12,6,FALSE)</f>
        <v>120000</v>
      </c>
      <c r="L28" s="1171">
        <f>J28*K28</f>
        <v>12000</v>
      </c>
      <c r="M28" s="1545">
        <f>VLOOKUP(D28,'UPAH DAN BAHAN'!$D$6:$N$348,9,FALSE)</f>
        <v>1</v>
      </c>
      <c r="N28" s="1546">
        <f>VLOOKUP(D28,'UPAH DAN BAHAN'!$D$6:$N$348,10,FALSE)</f>
        <v>120000</v>
      </c>
      <c r="O28" s="1547">
        <f t="shared" ref="O28:O31" si="3">J28*N28</f>
        <v>12000</v>
      </c>
    </row>
    <row r="29" spans="2:15" ht="15">
      <c r="B29" s="1164"/>
      <c r="C29" s="1165"/>
      <c r="D29" s="1166" t="s">
        <v>73</v>
      </c>
      <c r="E29" s="1165"/>
      <c r="F29" s="1165"/>
      <c r="G29" s="1165"/>
      <c r="H29" s="1167" t="str">
        <f>+[297]UP_BHN_2017!$H$8</f>
        <v>L.02</v>
      </c>
      <c r="I29" s="1168" t="s">
        <v>90</v>
      </c>
      <c r="J29" s="1219">
        <v>0.1</v>
      </c>
      <c r="K29" s="1170">
        <f>VLOOKUP(D29,'UPAH DAN BAHAN'!$D$6:$I$12,6,FALSE)</f>
        <v>140000</v>
      </c>
      <c r="L29" s="1171">
        <f>J29*K29</f>
        <v>14000</v>
      </c>
      <c r="M29" s="1545">
        <f>VLOOKUP(D29,'UPAH DAN BAHAN'!$D$6:$N$348,9,FALSE)</f>
        <v>1</v>
      </c>
      <c r="N29" s="1546">
        <f>VLOOKUP(D29,'UPAH DAN BAHAN'!$D$6:$N$348,10,FALSE)</f>
        <v>140000</v>
      </c>
      <c r="O29" s="1547">
        <f t="shared" si="3"/>
        <v>14000</v>
      </c>
    </row>
    <row r="30" spans="2:15" ht="15">
      <c r="B30" s="1164"/>
      <c r="C30" s="1165"/>
      <c r="D30" s="1166" t="s">
        <v>77</v>
      </c>
      <c r="E30" s="1165"/>
      <c r="F30" s="1165"/>
      <c r="G30" s="1165"/>
      <c r="H30" s="1167" t="str">
        <f>+[297]UP_BHN_2017!$H$9</f>
        <v>L.03</v>
      </c>
      <c r="I30" s="1168" t="s">
        <v>90</v>
      </c>
      <c r="J30" s="1219">
        <v>0.05</v>
      </c>
      <c r="K30" s="1170">
        <f>VLOOKUP(D30,'UPAH DAN BAHAN'!$D$6:$I$12,6,FALSE)</f>
        <v>150000</v>
      </c>
      <c r="L30" s="1171">
        <f>J30*K30</f>
        <v>7500</v>
      </c>
      <c r="M30" s="1545">
        <f>VLOOKUP(D30,'UPAH DAN BAHAN'!$D$6:$N$348,9,FALSE)</f>
        <v>1</v>
      </c>
      <c r="N30" s="1546">
        <f>VLOOKUP(D30,'UPAH DAN BAHAN'!$D$6:$N$348,10,FALSE)</f>
        <v>150000</v>
      </c>
      <c r="O30" s="1547">
        <f t="shared" si="3"/>
        <v>7500</v>
      </c>
    </row>
    <row r="31" spans="2:15" ht="15">
      <c r="B31" s="1172"/>
      <c r="C31" s="1173"/>
      <c r="D31" s="1174" t="s">
        <v>27</v>
      </c>
      <c r="E31" s="1173"/>
      <c r="F31" s="1173"/>
      <c r="G31" s="1173"/>
      <c r="H31" s="1175" t="str">
        <f>+[297]UP_BHN_2017!$H$17</f>
        <v>L.04</v>
      </c>
      <c r="I31" s="1176" t="s">
        <v>90</v>
      </c>
      <c r="J31" s="1220">
        <v>3.0000000000000001E-3</v>
      </c>
      <c r="K31" s="1548">
        <f>VLOOKUP(D31,'UPAH DAN BAHAN'!$D$6:$I$12,6,FALSE)</f>
        <v>140000</v>
      </c>
      <c r="L31" s="1178">
        <f>J31*K31</f>
        <v>420</v>
      </c>
      <c r="M31" s="1549">
        <f>VLOOKUP(D31,'UPAH DAN BAHAN'!$D$6:$N$348,9,FALSE)</f>
        <v>1</v>
      </c>
      <c r="N31" s="1550">
        <f>VLOOKUP(D31,'UPAH DAN BAHAN'!$D$6:$N$348,10,FALSE)</f>
        <v>140000</v>
      </c>
      <c r="O31" s="1551">
        <f t="shared" si="3"/>
        <v>420</v>
      </c>
    </row>
    <row r="32" spans="2:15" ht="15">
      <c r="B32" s="1179"/>
      <c r="C32" s="1180"/>
      <c r="D32" s="1181"/>
      <c r="E32" s="1180"/>
      <c r="F32" s="1180"/>
      <c r="G32" s="1180"/>
      <c r="H32" s="1179"/>
      <c r="I32" s="1182"/>
      <c r="J32" s="1221"/>
      <c r="K32" s="1222" t="s">
        <v>868</v>
      </c>
      <c r="L32" s="1185">
        <f>SUM(L28:L31)</f>
        <v>33920</v>
      </c>
      <c r="M32" s="1163"/>
      <c r="N32" s="1163"/>
      <c r="O32" s="1163"/>
    </row>
    <row r="33" spans="2:15" ht="15">
      <c r="B33" s="1217" t="s">
        <v>159</v>
      </c>
      <c r="C33" s="1218"/>
      <c r="D33" s="1552" t="s">
        <v>926</v>
      </c>
      <c r="E33" s="1218"/>
      <c r="F33" s="1218"/>
      <c r="G33" s="1218"/>
      <c r="H33" s="1217"/>
      <c r="I33" s="1553"/>
      <c r="J33" s="1562"/>
      <c r="K33" s="1555"/>
      <c r="L33" s="1556"/>
      <c r="M33" s="1538"/>
      <c r="N33" s="1538"/>
      <c r="O33" s="1538"/>
    </row>
    <row r="34" spans="2:15" ht="15">
      <c r="B34" s="1164"/>
      <c r="C34" s="1165"/>
      <c r="D34" s="1187" t="s">
        <v>551</v>
      </c>
      <c r="E34" s="1166"/>
      <c r="F34" s="1166"/>
      <c r="G34" s="1166"/>
      <c r="H34" s="1188"/>
      <c r="I34" s="1168" t="s">
        <v>89</v>
      </c>
      <c r="J34" s="1223">
        <v>1.2</v>
      </c>
      <c r="K34" s="1170">
        <f>VLOOKUP(D34,'UPAH DAN BAHAN'!$D$19:$J$348,6,FALSE)</f>
        <v>20500</v>
      </c>
      <c r="L34" s="1171">
        <f>+J34*K34</f>
        <v>24600</v>
      </c>
      <c r="M34" s="1545">
        <f>VLOOKUP(D34,'UPAH DAN BAHAN'!$D$6:$N$348,9,FALSE)</f>
        <v>0.89800000000000002</v>
      </c>
      <c r="N34" s="1546">
        <f>VLOOKUP(D34,'UPAH DAN BAHAN'!$D$6:$N$348,10,FALSE)</f>
        <v>18409</v>
      </c>
      <c r="O34" s="1547">
        <f t="shared" ref="O34:O35" si="4">J34*N34</f>
        <v>22090.799999999999</v>
      </c>
    </row>
    <row r="35" spans="2:15" ht="15">
      <c r="B35" s="1563"/>
      <c r="C35" s="1174"/>
      <c r="D35" s="1174" t="s">
        <v>95</v>
      </c>
      <c r="E35" s="1174"/>
      <c r="F35" s="1174"/>
      <c r="G35" s="1174"/>
      <c r="H35" s="1558"/>
      <c r="I35" s="1176" t="s">
        <v>96</v>
      </c>
      <c r="J35" s="1559">
        <v>0.35</v>
      </c>
      <c r="K35" s="1224">
        <f>K34</f>
        <v>20500</v>
      </c>
      <c r="L35" s="1178">
        <f>+J35*K35</f>
        <v>7174.9999999999991</v>
      </c>
      <c r="M35" s="1549"/>
      <c r="N35" s="1550">
        <f>K35</f>
        <v>20500</v>
      </c>
      <c r="O35" s="1551">
        <f t="shared" si="4"/>
        <v>7174.9999999999991</v>
      </c>
    </row>
    <row r="36" spans="2:15" ht="15">
      <c r="B36" s="1190"/>
      <c r="C36" s="1191"/>
      <c r="D36" s="1191"/>
      <c r="E36" s="1191"/>
      <c r="F36" s="1191"/>
      <c r="G36" s="1191"/>
      <c r="H36" s="1192"/>
      <c r="I36" s="1193"/>
      <c r="J36" s="1194"/>
      <c r="K36" s="1222" t="s">
        <v>869</v>
      </c>
      <c r="L36" s="1162">
        <f>SUM(L34:L35)</f>
        <v>31775</v>
      </c>
      <c r="M36" s="1163"/>
      <c r="N36" s="1163"/>
      <c r="O36" s="1163"/>
    </row>
    <row r="37" spans="2:15" ht="15">
      <c r="B37" s="1190"/>
      <c r="C37" s="1191"/>
      <c r="D37" s="1191"/>
      <c r="E37" s="1191"/>
      <c r="F37" s="1191"/>
      <c r="G37" s="1191"/>
      <c r="H37" s="1192"/>
      <c r="I37" s="1193"/>
      <c r="J37" s="1194"/>
      <c r="K37" s="1195"/>
      <c r="L37" s="1196"/>
      <c r="M37" s="1163"/>
      <c r="N37" s="1163"/>
      <c r="O37" s="1163"/>
    </row>
    <row r="38" spans="2:15" ht="15">
      <c r="B38" s="1148" t="s">
        <v>20</v>
      </c>
      <c r="C38" s="1150"/>
      <c r="D38" s="1150" t="s">
        <v>932</v>
      </c>
      <c r="E38" s="1150"/>
      <c r="F38" s="1150"/>
      <c r="G38" s="1150"/>
      <c r="H38" s="1150"/>
      <c r="I38" s="1197"/>
      <c r="J38" s="1198"/>
      <c r="K38" s="1199"/>
      <c r="L38" s="1200">
        <f>L36+L32</f>
        <v>65695</v>
      </c>
      <c r="M38" s="1201"/>
      <c r="N38" s="1202"/>
      <c r="O38" s="1155">
        <f>SUM(O27:O36)</f>
        <v>63185.8</v>
      </c>
    </row>
    <row r="39" spans="2:15" ht="15">
      <c r="B39" s="1203" t="s">
        <v>21</v>
      </c>
      <c r="C39" s="1204"/>
      <c r="D39" s="1204" t="s">
        <v>929</v>
      </c>
      <c r="E39" s="1204"/>
      <c r="F39" s="1204"/>
      <c r="G39" s="1204"/>
      <c r="H39" s="1204"/>
      <c r="I39" s="1205"/>
      <c r="J39" s="1206"/>
      <c r="K39" s="1207"/>
      <c r="L39" s="1208">
        <f>+L38*10%</f>
        <v>6569.5</v>
      </c>
      <c r="M39" s="1201"/>
      <c r="N39" s="1202"/>
      <c r="O39" s="1208">
        <f>O38*10%</f>
        <v>6318.5800000000008</v>
      </c>
    </row>
    <row r="40" spans="2:15" ht="15">
      <c r="B40" s="1203" t="s">
        <v>22</v>
      </c>
      <c r="C40" s="1204"/>
      <c r="D40" s="1204" t="s">
        <v>933</v>
      </c>
      <c r="E40" s="1204"/>
      <c r="F40" s="1204"/>
      <c r="G40" s="1204"/>
      <c r="H40" s="1204"/>
      <c r="I40" s="1205"/>
      <c r="J40" s="1206"/>
      <c r="K40" s="1207"/>
      <c r="L40" s="1208">
        <f>+L38+L39</f>
        <v>72264.5</v>
      </c>
      <c r="M40" s="1201"/>
      <c r="N40" s="1202"/>
      <c r="O40" s="1155">
        <f>O38+O39</f>
        <v>69504.38</v>
      </c>
    </row>
    <row r="41" spans="2:15" ht="15">
      <c r="B41" s="1149"/>
      <c r="C41" s="1150"/>
      <c r="D41" s="1150" t="s">
        <v>931</v>
      </c>
      <c r="E41" s="1150"/>
      <c r="F41" s="1150"/>
      <c r="G41" s="1150"/>
      <c r="H41" s="1150"/>
      <c r="I41" s="1150"/>
      <c r="J41" s="1198"/>
      <c r="K41" s="1151"/>
      <c r="L41" s="1209">
        <f>ROUNDDOWN(L40,-3)</f>
        <v>72000</v>
      </c>
      <c r="M41" s="1210"/>
      <c r="N41" s="1211"/>
      <c r="O41" s="1212"/>
    </row>
    <row r="42" spans="2:15" ht="15">
      <c r="B42" s="1146"/>
      <c r="C42" s="1146"/>
      <c r="D42" s="1146"/>
      <c r="E42" s="1146"/>
      <c r="F42" s="1146"/>
      <c r="G42" s="1146"/>
      <c r="H42" s="1146"/>
      <c r="I42" s="1146"/>
      <c r="J42" s="1146"/>
      <c r="K42" s="1213"/>
      <c r="L42" s="1213"/>
    </row>
    <row r="43" spans="2:15" ht="15">
      <c r="B43" s="1190" t="s">
        <v>938</v>
      </c>
      <c r="C43" s="1150" t="s">
        <v>939</v>
      </c>
      <c r="D43" s="1191"/>
      <c r="E43" s="1150"/>
      <c r="F43" s="1191"/>
      <c r="G43" s="1191"/>
      <c r="H43" s="1191"/>
      <c r="I43" s="1225"/>
      <c r="J43" s="1226"/>
      <c r="K43" s="1227"/>
      <c r="L43" s="1152"/>
      <c r="M43" s="1153"/>
      <c r="N43" s="1154"/>
      <c r="O43" s="1155"/>
    </row>
    <row r="44" spans="2:15">
      <c r="B44" s="1214" t="s">
        <v>9</v>
      </c>
      <c r="C44" s="1645" t="s">
        <v>57</v>
      </c>
      <c r="D44" s="1646"/>
      <c r="E44" s="1646"/>
      <c r="F44" s="1646"/>
      <c r="G44" s="1647"/>
      <c r="H44" s="1214" t="s">
        <v>58</v>
      </c>
      <c r="I44" s="1215" t="s">
        <v>59</v>
      </c>
      <c r="J44" s="1216" t="s">
        <v>925</v>
      </c>
      <c r="K44" s="1159" t="s">
        <v>865</v>
      </c>
      <c r="L44" s="1160" t="s">
        <v>866</v>
      </c>
      <c r="M44" s="1161" t="s">
        <v>209</v>
      </c>
      <c r="N44" s="1162" t="s">
        <v>210</v>
      </c>
      <c r="O44" s="1162" t="s">
        <v>867</v>
      </c>
    </row>
    <row r="45" spans="2:15">
      <c r="B45" s="1532"/>
      <c r="C45" s="1533"/>
      <c r="D45" s="1533"/>
      <c r="E45" s="1533"/>
      <c r="F45" s="1533"/>
      <c r="G45" s="1560"/>
      <c r="H45" s="1532"/>
      <c r="I45" s="1534"/>
      <c r="J45" s="1561"/>
      <c r="K45" s="1536"/>
      <c r="L45" s="1537"/>
      <c r="M45" s="1538"/>
      <c r="N45" s="1538"/>
      <c r="O45" s="1538"/>
    </row>
    <row r="46" spans="2:15">
      <c r="B46" s="1164" t="s">
        <v>158</v>
      </c>
      <c r="C46" s="1165"/>
      <c r="D46" s="1539" t="s">
        <v>61</v>
      </c>
      <c r="E46" s="1165"/>
      <c r="F46" s="1165"/>
      <c r="G46" s="1165"/>
      <c r="H46" s="1164"/>
      <c r="I46" s="1540"/>
      <c r="J46" s="1541"/>
      <c r="K46" s="1542"/>
      <c r="L46" s="1543"/>
      <c r="M46" s="1544"/>
      <c r="N46" s="1544"/>
      <c r="O46" s="1544"/>
    </row>
    <row r="47" spans="2:15" ht="15">
      <c r="B47" s="1164"/>
      <c r="C47" s="1165"/>
      <c r="D47" s="1166" t="s">
        <v>62</v>
      </c>
      <c r="E47" s="1165"/>
      <c r="F47" s="1165"/>
      <c r="G47" s="1165"/>
      <c r="H47" s="1167" t="str">
        <f>+[297]UP_BHN_2017!$H$7</f>
        <v>L.01</v>
      </c>
      <c r="I47" s="1168" t="s">
        <v>90</v>
      </c>
      <c r="J47" s="1219">
        <v>0.1</v>
      </c>
      <c r="K47" s="1170">
        <f>VLOOKUP(D47,'UPAH DAN BAHAN'!$D$6:$I$12,6,FALSE)</f>
        <v>120000</v>
      </c>
      <c r="L47" s="1171">
        <f>J47*K47</f>
        <v>12000</v>
      </c>
      <c r="M47" s="1545">
        <f>VLOOKUP(D47,'UPAH DAN BAHAN'!$D$6:$N$348,9,FALSE)</f>
        <v>1</v>
      </c>
      <c r="N47" s="1546">
        <f>VLOOKUP(D47,'UPAH DAN BAHAN'!$D$6:$N$348,10,FALSE)</f>
        <v>120000</v>
      </c>
      <c r="O47" s="1547">
        <f t="shared" ref="O47:O50" si="5">J47*N47</f>
        <v>12000</v>
      </c>
    </row>
    <row r="48" spans="2:15" ht="15">
      <c r="B48" s="1164"/>
      <c r="C48" s="1165"/>
      <c r="D48" s="1166" t="s">
        <v>73</v>
      </c>
      <c r="E48" s="1165"/>
      <c r="F48" s="1165"/>
      <c r="G48" s="1165"/>
      <c r="H48" s="1167" t="str">
        <f>+[297]UP_BHN_2017!$H$8</f>
        <v>L.02</v>
      </c>
      <c r="I48" s="1168" t="s">
        <v>90</v>
      </c>
      <c r="J48" s="1219">
        <v>0.1</v>
      </c>
      <c r="K48" s="1170">
        <f>VLOOKUP(D48,'UPAH DAN BAHAN'!$D$6:$I$12,6,FALSE)</f>
        <v>140000</v>
      </c>
      <c r="L48" s="1171">
        <f>J48*K48</f>
        <v>14000</v>
      </c>
      <c r="M48" s="1545">
        <f>VLOOKUP(D48,'UPAH DAN BAHAN'!$D$6:$N$348,9,FALSE)</f>
        <v>1</v>
      </c>
      <c r="N48" s="1546">
        <f>VLOOKUP(D48,'UPAH DAN BAHAN'!$D$6:$N$348,10,FALSE)</f>
        <v>140000</v>
      </c>
      <c r="O48" s="1547">
        <f t="shared" si="5"/>
        <v>14000</v>
      </c>
    </row>
    <row r="49" spans="2:15" ht="15">
      <c r="B49" s="1164"/>
      <c r="C49" s="1165"/>
      <c r="D49" s="1166" t="s">
        <v>77</v>
      </c>
      <c r="E49" s="1165"/>
      <c r="F49" s="1165"/>
      <c r="G49" s="1165"/>
      <c r="H49" s="1167" t="str">
        <f>+[297]UP_BHN_2017!$H$9</f>
        <v>L.03</v>
      </c>
      <c r="I49" s="1168" t="s">
        <v>90</v>
      </c>
      <c r="J49" s="1219">
        <v>0.05</v>
      </c>
      <c r="K49" s="1170">
        <f>VLOOKUP(D49,'UPAH DAN BAHAN'!$D$6:$I$12,6,FALSE)</f>
        <v>150000</v>
      </c>
      <c r="L49" s="1171">
        <f>J49*K49</f>
        <v>7500</v>
      </c>
      <c r="M49" s="1545">
        <f>VLOOKUP(D49,'UPAH DAN BAHAN'!$D$6:$N$348,9,FALSE)</f>
        <v>1</v>
      </c>
      <c r="N49" s="1546">
        <f>VLOOKUP(D49,'UPAH DAN BAHAN'!$D$6:$N$348,10,FALSE)</f>
        <v>150000</v>
      </c>
      <c r="O49" s="1547">
        <f t="shared" si="5"/>
        <v>7500</v>
      </c>
    </row>
    <row r="50" spans="2:15" ht="15">
      <c r="B50" s="1172"/>
      <c r="C50" s="1173"/>
      <c r="D50" s="1174" t="s">
        <v>27</v>
      </c>
      <c r="E50" s="1173"/>
      <c r="F50" s="1173"/>
      <c r="G50" s="1173"/>
      <c r="H50" s="1175" t="str">
        <f>+[297]UP_BHN_2017!$H$17</f>
        <v>L.04</v>
      </c>
      <c r="I50" s="1176" t="s">
        <v>90</v>
      </c>
      <c r="J50" s="1220">
        <f>J31</f>
        <v>3.0000000000000001E-3</v>
      </c>
      <c r="K50" s="1548">
        <f>VLOOKUP(D50,'UPAH DAN BAHAN'!$D$6:$I$12,6,FALSE)</f>
        <v>140000</v>
      </c>
      <c r="L50" s="1178">
        <f>J50*K50</f>
        <v>420</v>
      </c>
      <c r="M50" s="1549">
        <f>VLOOKUP(D50,'UPAH DAN BAHAN'!$D$6:$N$348,9,FALSE)</f>
        <v>1</v>
      </c>
      <c r="N50" s="1550">
        <f>VLOOKUP(D50,'UPAH DAN BAHAN'!$D$6:$N$348,10,FALSE)</f>
        <v>140000</v>
      </c>
      <c r="O50" s="1551">
        <f t="shared" si="5"/>
        <v>420</v>
      </c>
    </row>
    <row r="51" spans="2:15" ht="15">
      <c r="B51" s="1179"/>
      <c r="C51" s="1180"/>
      <c r="D51" s="1181"/>
      <c r="E51" s="1180"/>
      <c r="F51" s="1180"/>
      <c r="G51" s="1180"/>
      <c r="H51" s="1179"/>
      <c r="I51" s="1182"/>
      <c r="J51" s="1221"/>
      <c r="K51" s="1222" t="s">
        <v>868</v>
      </c>
      <c r="L51" s="1185">
        <f>SUM(L47:L50)</f>
        <v>33920</v>
      </c>
      <c r="M51" s="1163"/>
      <c r="N51" s="1163"/>
      <c r="O51" s="1163"/>
    </row>
    <row r="52" spans="2:15" ht="15">
      <c r="B52" s="1217" t="s">
        <v>159</v>
      </c>
      <c r="C52" s="1218"/>
      <c r="D52" s="1552" t="s">
        <v>926</v>
      </c>
      <c r="E52" s="1218"/>
      <c r="F52" s="1218"/>
      <c r="G52" s="1218"/>
      <c r="H52" s="1217"/>
      <c r="I52" s="1553"/>
      <c r="J52" s="1562"/>
      <c r="K52" s="1555"/>
      <c r="L52" s="1556"/>
      <c r="M52" s="1538"/>
      <c r="N52" s="1538"/>
      <c r="O52" s="1538"/>
    </row>
    <row r="53" spans="2:15" ht="15">
      <c r="B53" s="1164"/>
      <c r="C53" s="1165"/>
      <c r="D53" s="1187" t="s">
        <v>552</v>
      </c>
      <c r="E53" s="1166"/>
      <c r="F53" s="1166"/>
      <c r="G53" s="1166"/>
      <c r="H53" s="1188"/>
      <c r="I53" s="1168" t="s">
        <v>89</v>
      </c>
      <c r="J53" s="1223">
        <v>1.2</v>
      </c>
      <c r="K53" s="1170">
        <f>VLOOKUP(D53,'UPAH DAN BAHAN'!$D$19:$J$348,6,FALSE)</f>
        <v>25500</v>
      </c>
      <c r="L53" s="1171">
        <f>+J53*K53</f>
        <v>30600</v>
      </c>
      <c r="M53" s="1545">
        <f>VLOOKUP(D53,'UPAH DAN BAHAN'!$D$6:$N$348,9,FALSE)</f>
        <v>0.89800000000000002</v>
      </c>
      <c r="N53" s="1546">
        <f>VLOOKUP(D53,'UPAH DAN BAHAN'!$D$6:$N$348,10,FALSE)</f>
        <v>22899</v>
      </c>
      <c r="O53" s="1547">
        <f t="shared" ref="O53:O54" si="6">J53*N53</f>
        <v>27478.799999999999</v>
      </c>
    </row>
    <row r="54" spans="2:15" ht="15">
      <c r="B54" s="1563"/>
      <c r="C54" s="1174"/>
      <c r="D54" s="1174" t="s">
        <v>95</v>
      </c>
      <c r="E54" s="1174"/>
      <c r="F54" s="1174"/>
      <c r="G54" s="1174"/>
      <c r="H54" s="1558"/>
      <c r="I54" s="1176" t="s">
        <v>96</v>
      </c>
      <c r="J54" s="1559">
        <v>0.35</v>
      </c>
      <c r="K54" s="1224">
        <f>+K53</f>
        <v>25500</v>
      </c>
      <c r="L54" s="1178">
        <f>+J54*K54</f>
        <v>8925</v>
      </c>
      <c r="M54" s="1549"/>
      <c r="N54" s="1550">
        <f>K54</f>
        <v>25500</v>
      </c>
      <c r="O54" s="1551">
        <f t="shared" si="6"/>
        <v>8925</v>
      </c>
    </row>
    <row r="55" spans="2:15" ht="15">
      <c r="B55" s="1190"/>
      <c r="C55" s="1191"/>
      <c r="D55" s="1191"/>
      <c r="E55" s="1191"/>
      <c r="F55" s="1191"/>
      <c r="G55" s="1191"/>
      <c r="H55" s="1192"/>
      <c r="I55" s="1193"/>
      <c r="J55" s="1194"/>
      <c r="K55" s="1222" t="s">
        <v>869</v>
      </c>
      <c r="L55" s="1162">
        <f>SUM(L53:L54)</f>
        <v>39525</v>
      </c>
      <c r="M55" s="1163"/>
      <c r="N55" s="1163"/>
      <c r="O55" s="1163"/>
    </row>
    <row r="56" spans="2:15" ht="15">
      <c r="B56" s="1190"/>
      <c r="C56" s="1191"/>
      <c r="D56" s="1191"/>
      <c r="E56" s="1191"/>
      <c r="F56" s="1191"/>
      <c r="G56" s="1191"/>
      <c r="H56" s="1192"/>
      <c r="I56" s="1193"/>
      <c r="J56" s="1194"/>
      <c r="K56" s="1195"/>
      <c r="L56" s="1196"/>
      <c r="M56" s="1163"/>
      <c r="N56" s="1163"/>
      <c r="O56" s="1163"/>
    </row>
    <row r="57" spans="2:15" ht="15">
      <c r="B57" s="1148" t="s">
        <v>20</v>
      </c>
      <c r="C57" s="1150"/>
      <c r="D57" s="1150" t="s">
        <v>932</v>
      </c>
      <c r="E57" s="1150"/>
      <c r="F57" s="1150"/>
      <c r="G57" s="1150"/>
      <c r="H57" s="1150"/>
      <c r="I57" s="1197"/>
      <c r="J57" s="1198"/>
      <c r="K57" s="1199"/>
      <c r="L57" s="1200">
        <f>L55+L51</f>
        <v>73445</v>
      </c>
      <c r="M57" s="1201"/>
      <c r="N57" s="1202"/>
      <c r="O57" s="1155">
        <f>SUM(O46:O55)</f>
        <v>70323.8</v>
      </c>
    </row>
    <row r="58" spans="2:15" ht="15">
      <c r="B58" s="1203" t="s">
        <v>21</v>
      </c>
      <c r="C58" s="1204"/>
      <c r="D58" s="1204" t="s">
        <v>929</v>
      </c>
      <c r="E58" s="1204"/>
      <c r="F58" s="1204"/>
      <c r="G58" s="1204"/>
      <c r="H58" s="1204"/>
      <c r="I58" s="1205"/>
      <c r="J58" s="1206"/>
      <c r="K58" s="1207"/>
      <c r="L58" s="1208">
        <f>+L57*10%</f>
        <v>7344.5</v>
      </c>
      <c r="M58" s="1201"/>
      <c r="N58" s="1202"/>
      <c r="O58" s="1208">
        <f>O57*10%</f>
        <v>7032.380000000001</v>
      </c>
    </row>
    <row r="59" spans="2:15" ht="15">
      <c r="B59" s="1203" t="s">
        <v>22</v>
      </c>
      <c r="C59" s="1204"/>
      <c r="D59" s="1204" t="s">
        <v>933</v>
      </c>
      <c r="E59" s="1204"/>
      <c r="F59" s="1204"/>
      <c r="G59" s="1204"/>
      <c r="H59" s="1204"/>
      <c r="I59" s="1205"/>
      <c r="J59" s="1206"/>
      <c r="K59" s="1207"/>
      <c r="L59" s="1208">
        <f>+L57+L58</f>
        <v>80789.5</v>
      </c>
      <c r="M59" s="1201"/>
      <c r="N59" s="1202"/>
      <c r="O59" s="1155">
        <f>O57+O58</f>
        <v>77356.180000000008</v>
      </c>
    </row>
    <row r="60" spans="2:15" ht="15">
      <c r="B60" s="1149"/>
      <c r="C60" s="1150"/>
      <c r="D60" s="1150" t="s">
        <v>931</v>
      </c>
      <c r="E60" s="1150"/>
      <c r="F60" s="1150"/>
      <c r="G60" s="1150"/>
      <c r="H60" s="1150"/>
      <c r="I60" s="1150"/>
      <c r="J60" s="1198"/>
      <c r="K60" s="1151"/>
      <c r="L60" s="1209">
        <f>ROUNDDOWN(L59,-2)</f>
        <v>80700</v>
      </c>
      <c r="M60" s="1210"/>
      <c r="N60" s="1211"/>
      <c r="O60" s="1212"/>
    </row>
    <row r="61" spans="2:15" ht="15">
      <c r="B61" s="1146"/>
      <c r="C61" s="1146"/>
      <c r="D61" s="1146"/>
      <c r="E61" s="1146"/>
      <c r="F61" s="1146"/>
      <c r="G61" s="1146"/>
      <c r="H61" s="1146"/>
      <c r="I61" s="1146"/>
      <c r="J61" s="1146"/>
      <c r="K61" s="1213"/>
      <c r="L61" s="1213"/>
    </row>
    <row r="62" spans="2:15" ht="15">
      <c r="B62" s="1146"/>
      <c r="C62" s="1146"/>
      <c r="D62" s="1146"/>
      <c r="E62" s="1146"/>
      <c r="F62" s="1146"/>
      <c r="G62" s="1146"/>
      <c r="H62" s="1146"/>
      <c r="I62" s="1146"/>
      <c r="J62" s="1146"/>
      <c r="K62" s="1213"/>
      <c r="L62" s="1213"/>
    </row>
    <row r="63" spans="2:15" ht="15">
      <c r="B63" s="1190" t="s">
        <v>940</v>
      </c>
      <c r="C63" s="1150" t="s">
        <v>941</v>
      </c>
      <c r="D63" s="1191"/>
      <c r="E63" s="1150"/>
      <c r="F63" s="1191"/>
      <c r="G63" s="1191"/>
      <c r="H63" s="1191"/>
      <c r="I63" s="1225"/>
      <c r="J63" s="1226"/>
      <c r="K63" s="1227"/>
      <c r="L63" s="1152"/>
      <c r="M63" s="1153"/>
      <c r="N63" s="1154"/>
      <c r="O63" s="1155"/>
    </row>
    <row r="64" spans="2:15">
      <c r="B64" s="1214" t="s">
        <v>9</v>
      </c>
      <c r="C64" s="1645" t="s">
        <v>57</v>
      </c>
      <c r="D64" s="1646"/>
      <c r="E64" s="1646"/>
      <c r="F64" s="1646"/>
      <c r="G64" s="1647"/>
      <c r="H64" s="1214" t="s">
        <v>58</v>
      </c>
      <c r="I64" s="1215" t="s">
        <v>59</v>
      </c>
      <c r="J64" s="1216" t="s">
        <v>925</v>
      </c>
      <c r="K64" s="1159" t="s">
        <v>865</v>
      </c>
      <c r="L64" s="1160" t="s">
        <v>866</v>
      </c>
      <c r="M64" s="1161" t="s">
        <v>209</v>
      </c>
      <c r="N64" s="1162" t="s">
        <v>210</v>
      </c>
      <c r="O64" s="1162" t="s">
        <v>867</v>
      </c>
    </row>
    <row r="65" spans="2:15">
      <c r="B65" s="1532"/>
      <c r="C65" s="1533"/>
      <c r="D65" s="1533"/>
      <c r="E65" s="1533"/>
      <c r="F65" s="1533"/>
      <c r="G65" s="1560"/>
      <c r="H65" s="1532"/>
      <c r="I65" s="1534"/>
      <c r="J65" s="1561"/>
      <c r="K65" s="1536"/>
      <c r="L65" s="1537"/>
      <c r="M65" s="1538"/>
      <c r="N65" s="1538"/>
      <c r="O65" s="1538"/>
    </row>
    <row r="66" spans="2:15">
      <c r="B66" s="1164" t="s">
        <v>158</v>
      </c>
      <c r="C66" s="1165"/>
      <c r="D66" s="1539" t="s">
        <v>61</v>
      </c>
      <c r="E66" s="1165"/>
      <c r="F66" s="1165"/>
      <c r="G66" s="1165"/>
      <c r="H66" s="1164"/>
      <c r="I66" s="1540"/>
      <c r="J66" s="1541"/>
      <c r="K66" s="1542"/>
      <c r="L66" s="1543"/>
      <c r="M66" s="1544"/>
      <c r="N66" s="1544"/>
      <c r="O66" s="1544"/>
    </row>
    <row r="67" spans="2:15" ht="15">
      <c r="B67" s="1164"/>
      <c r="C67" s="1165"/>
      <c r="D67" s="1166" t="s">
        <v>62</v>
      </c>
      <c r="E67" s="1165"/>
      <c r="F67" s="1165"/>
      <c r="G67" s="1165"/>
      <c r="H67" s="1167" t="str">
        <f>+[297]UP_BHN_2017!$H$7</f>
        <v>L.01</v>
      </c>
      <c r="I67" s="1168" t="s">
        <v>90</v>
      </c>
      <c r="J67" s="1219">
        <f>0.036*2</f>
        <v>7.1999999999999995E-2</v>
      </c>
      <c r="K67" s="1170">
        <f>VLOOKUP(D67,'UPAH DAN BAHAN'!$D$6:$I$12,6,FALSE)</f>
        <v>120000</v>
      </c>
      <c r="L67" s="1171">
        <f>J67*K67</f>
        <v>8640</v>
      </c>
      <c r="M67" s="1545">
        <f>VLOOKUP(D67,'UPAH DAN BAHAN'!$D$6:$N$348,9,FALSE)</f>
        <v>1</v>
      </c>
      <c r="N67" s="1546">
        <f>VLOOKUP(D67,'UPAH DAN BAHAN'!$D$6:$N$348,10,FALSE)</f>
        <v>120000</v>
      </c>
      <c r="O67" s="1547">
        <f t="shared" ref="O67:O70" si="7">J67*N67</f>
        <v>8640</v>
      </c>
    </row>
    <row r="68" spans="2:15" ht="15">
      <c r="B68" s="1164"/>
      <c r="C68" s="1165"/>
      <c r="D68" s="1166" t="s">
        <v>73</v>
      </c>
      <c r="E68" s="1165"/>
      <c r="F68" s="1165"/>
      <c r="G68" s="1165"/>
      <c r="H68" s="1167" t="str">
        <f>+[297]UP_BHN_2017!$H$8</f>
        <v>L.02</v>
      </c>
      <c r="I68" s="1168" t="s">
        <v>90</v>
      </c>
      <c r="J68" s="1219">
        <f>0.09*2</f>
        <v>0.18</v>
      </c>
      <c r="K68" s="1170">
        <f>VLOOKUP(D68,'UPAH DAN BAHAN'!$D$6:$I$12,6,FALSE)</f>
        <v>140000</v>
      </c>
      <c r="L68" s="1171">
        <f>J68*K68</f>
        <v>25200</v>
      </c>
      <c r="M68" s="1545">
        <f>VLOOKUP(D68,'UPAH DAN BAHAN'!$D$6:$N$348,9,FALSE)</f>
        <v>1</v>
      </c>
      <c r="N68" s="1546">
        <f>VLOOKUP(D68,'UPAH DAN BAHAN'!$D$6:$N$348,10,FALSE)</f>
        <v>140000</v>
      </c>
      <c r="O68" s="1547">
        <f t="shared" si="7"/>
        <v>25200</v>
      </c>
    </row>
    <row r="69" spans="2:15" ht="15">
      <c r="B69" s="1164"/>
      <c r="C69" s="1165"/>
      <c r="D69" s="1166" t="s">
        <v>77</v>
      </c>
      <c r="E69" s="1165"/>
      <c r="F69" s="1165"/>
      <c r="G69" s="1165"/>
      <c r="H69" s="1167" t="str">
        <f>+[297]UP_BHN_2017!$H$9</f>
        <v>L.03</v>
      </c>
      <c r="I69" s="1168" t="s">
        <v>90</v>
      </c>
      <c r="J69" s="1219">
        <f>0.009*2</f>
        <v>1.7999999999999999E-2</v>
      </c>
      <c r="K69" s="1170">
        <f>VLOOKUP(D69,'UPAH DAN BAHAN'!$D$6:$I$12,6,FALSE)</f>
        <v>150000</v>
      </c>
      <c r="L69" s="1171">
        <f>J69*K69</f>
        <v>2700</v>
      </c>
      <c r="M69" s="1545">
        <f>VLOOKUP(D69,'UPAH DAN BAHAN'!$D$6:$N$348,9,FALSE)</f>
        <v>1</v>
      </c>
      <c r="N69" s="1546">
        <f>VLOOKUP(D69,'UPAH DAN BAHAN'!$D$6:$N$348,10,FALSE)</f>
        <v>150000</v>
      </c>
      <c r="O69" s="1547">
        <f t="shared" si="7"/>
        <v>2700</v>
      </c>
    </row>
    <row r="70" spans="2:15" ht="15">
      <c r="B70" s="1172"/>
      <c r="C70" s="1173"/>
      <c r="D70" s="1174" t="s">
        <v>27</v>
      </c>
      <c r="E70" s="1173"/>
      <c r="F70" s="1173"/>
      <c r="G70" s="1173"/>
      <c r="H70" s="1175" t="str">
        <f>+[297]UP_BHN_2017!$H$17</f>
        <v>L.04</v>
      </c>
      <c r="I70" s="1176" t="s">
        <v>90</v>
      </c>
      <c r="J70" s="1220">
        <f>0.03*2</f>
        <v>0.06</v>
      </c>
      <c r="K70" s="1548">
        <f>VLOOKUP(D70,'UPAH DAN BAHAN'!$D$6:$I$12,6,FALSE)</f>
        <v>140000</v>
      </c>
      <c r="L70" s="1178">
        <f>J70*K70</f>
        <v>8400</v>
      </c>
      <c r="M70" s="1549">
        <f>VLOOKUP(D70,'UPAH DAN BAHAN'!$D$6:$N$348,9,FALSE)</f>
        <v>1</v>
      </c>
      <c r="N70" s="1550">
        <f>VLOOKUP(D70,'UPAH DAN BAHAN'!$D$6:$N$348,10,FALSE)</f>
        <v>140000</v>
      </c>
      <c r="O70" s="1551">
        <f t="shared" si="7"/>
        <v>8400</v>
      </c>
    </row>
    <row r="71" spans="2:15" ht="15">
      <c r="B71" s="1179"/>
      <c r="C71" s="1180"/>
      <c r="D71" s="1181"/>
      <c r="E71" s="1180"/>
      <c r="F71" s="1180"/>
      <c r="G71" s="1180"/>
      <c r="H71" s="1179"/>
      <c r="I71" s="1182"/>
      <c r="J71" s="1221"/>
      <c r="K71" s="1222" t="s">
        <v>868</v>
      </c>
      <c r="L71" s="1185">
        <f>SUM(L67:L70)</f>
        <v>44940</v>
      </c>
      <c r="M71" s="1163"/>
      <c r="N71" s="1163"/>
      <c r="O71" s="1163"/>
    </row>
    <row r="72" spans="2:15" ht="15">
      <c r="B72" s="1217" t="s">
        <v>159</v>
      </c>
      <c r="C72" s="1218"/>
      <c r="D72" s="1552" t="s">
        <v>926</v>
      </c>
      <c r="E72" s="1218"/>
      <c r="F72" s="1218"/>
      <c r="G72" s="1218"/>
      <c r="H72" s="1217"/>
      <c r="I72" s="1553"/>
      <c r="J72" s="1562"/>
      <c r="K72" s="1555"/>
      <c r="L72" s="1556"/>
      <c r="M72" s="1538"/>
      <c r="N72" s="1538"/>
      <c r="O72" s="1538"/>
    </row>
    <row r="73" spans="2:15" ht="15">
      <c r="B73" s="1164"/>
      <c r="C73" s="1165"/>
      <c r="D73" s="1187" t="s">
        <v>553</v>
      </c>
      <c r="E73" s="1166"/>
      <c r="F73" s="1166"/>
      <c r="G73" s="1166"/>
      <c r="H73" s="1188"/>
      <c r="I73" s="1168" t="s">
        <v>89</v>
      </c>
      <c r="J73" s="1223">
        <v>1.2</v>
      </c>
      <c r="K73" s="1170">
        <f>VLOOKUP(D73,'UPAH DAN BAHAN'!$D$19:$J$348,6,FALSE)</f>
        <v>53000</v>
      </c>
      <c r="L73" s="1171">
        <f>+J73*K73</f>
        <v>63600</v>
      </c>
      <c r="M73" s="1545">
        <f>VLOOKUP(D73,'UPAH DAN BAHAN'!$D$6:$N$348,9,FALSE)</f>
        <v>0.89800000000000002</v>
      </c>
      <c r="N73" s="1546">
        <f>VLOOKUP(D73,'UPAH DAN BAHAN'!$D$6:$N$348,10,FALSE)</f>
        <v>47594</v>
      </c>
      <c r="O73" s="1547">
        <f t="shared" ref="O73:O74" si="8">J73*N73</f>
        <v>57112.799999999996</v>
      </c>
    </row>
    <row r="74" spans="2:15" ht="15">
      <c r="B74" s="1563"/>
      <c r="C74" s="1174"/>
      <c r="D74" s="1174" t="s">
        <v>95</v>
      </c>
      <c r="E74" s="1174"/>
      <c r="F74" s="1174"/>
      <c r="G74" s="1174"/>
      <c r="H74" s="1558"/>
      <c r="I74" s="1176" t="s">
        <v>96</v>
      </c>
      <c r="J74" s="1559">
        <v>0.35</v>
      </c>
      <c r="K74" s="1224">
        <f>+K73</f>
        <v>53000</v>
      </c>
      <c r="L74" s="1178">
        <f>+J74*K74</f>
        <v>18550</v>
      </c>
      <c r="M74" s="1549"/>
      <c r="N74" s="1550">
        <f>K74</f>
        <v>53000</v>
      </c>
      <c r="O74" s="1551">
        <f t="shared" si="8"/>
        <v>18550</v>
      </c>
    </row>
    <row r="75" spans="2:15" ht="15">
      <c r="B75" s="1190"/>
      <c r="C75" s="1191"/>
      <c r="D75" s="1191"/>
      <c r="E75" s="1191"/>
      <c r="F75" s="1191"/>
      <c r="G75" s="1191"/>
      <c r="H75" s="1192"/>
      <c r="I75" s="1193"/>
      <c r="J75" s="1194"/>
      <c r="K75" s="1222" t="s">
        <v>869</v>
      </c>
      <c r="L75" s="1162">
        <f>SUM(L73:L74)</f>
        <v>82150</v>
      </c>
      <c r="M75" s="1163"/>
      <c r="N75" s="1163"/>
      <c r="O75" s="1163"/>
    </row>
    <row r="76" spans="2:15" ht="15">
      <c r="B76" s="1190"/>
      <c r="C76" s="1191"/>
      <c r="D76" s="1191"/>
      <c r="E76" s="1191"/>
      <c r="F76" s="1191"/>
      <c r="G76" s="1191"/>
      <c r="H76" s="1192"/>
      <c r="I76" s="1193"/>
      <c r="J76" s="1194"/>
      <c r="K76" s="1195"/>
      <c r="L76" s="1196"/>
      <c r="M76" s="1163"/>
      <c r="N76" s="1163"/>
      <c r="O76" s="1163"/>
    </row>
    <row r="77" spans="2:15" ht="15">
      <c r="B77" s="1148" t="s">
        <v>20</v>
      </c>
      <c r="C77" s="1150"/>
      <c r="D77" s="1150" t="s">
        <v>932</v>
      </c>
      <c r="E77" s="1150"/>
      <c r="F77" s="1150"/>
      <c r="G77" s="1150"/>
      <c r="H77" s="1150"/>
      <c r="I77" s="1197"/>
      <c r="J77" s="1198"/>
      <c r="K77" s="1199"/>
      <c r="L77" s="1200">
        <f>L75+L71</f>
        <v>127090</v>
      </c>
      <c r="M77" s="1201"/>
      <c r="N77" s="1202"/>
      <c r="O77" s="1155">
        <f>SUM(O66:O75)</f>
        <v>120602.79999999999</v>
      </c>
    </row>
    <row r="78" spans="2:15" ht="15">
      <c r="B78" s="1203" t="s">
        <v>21</v>
      </c>
      <c r="C78" s="1204"/>
      <c r="D78" s="1204" t="s">
        <v>929</v>
      </c>
      <c r="E78" s="1204"/>
      <c r="F78" s="1204"/>
      <c r="G78" s="1204"/>
      <c r="H78" s="1204"/>
      <c r="I78" s="1205"/>
      <c r="J78" s="1206"/>
      <c r="K78" s="1207"/>
      <c r="L78" s="1208">
        <f>+L77*10%</f>
        <v>12709</v>
      </c>
      <c r="M78" s="1201"/>
      <c r="N78" s="1202"/>
      <c r="O78" s="1208">
        <f>O77*10%</f>
        <v>12060.279999999999</v>
      </c>
    </row>
    <row r="79" spans="2:15" ht="15">
      <c r="B79" s="1203" t="s">
        <v>22</v>
      </c>
      <c r="C79" s="1204"/>
      <c r="D79" s="1204" t="s">
        <v>933</v>
      </c>
      <c r="E79" s="1204"/>
      <c r="F79" s="1204"/>
      <c r="G79" s="1204"/>
      <c r="H79" s="1204"/>
      <c r="I79" s="1205"/>
      <c r="J79" s="1206"/>
      <c r="K79" s="1207"/>
      <c r="L79" s="1208">
        <f>+L77+L78</f>
        <v>139799</v>
      </c>
      <c r="M79" s="1201"/>
      <c r="N79" s="1202"/>
      <c r="O79" s="1155">
        <f>O77+O78</f>
        <v>132663.07999999999</v>
      </c>
    </row>
    <row r="80" spans="2:15" ht="15">
      <c r="B80" s="1149"/>
      <c r="C80" s="1150"/>
      <c r="D80" s="1150" t="s">
        <v>931</v>
      </c>
      <c r="E80" s="1150"/>
      <c r="F80" s="1150"/>
      <c r="G80" s="1150"/>
      <c r="H80" s="1150"/>
      <c r="I80" s="1150"/>
      <c r="J80" s="1198"/>
      <c r="K80" s="1151"/>
      <c r="L80" s="1209">
        <f>ROUNDDOWN(L79,-3)</f>
        <v>139000</v>
      </c>
      <c r="M80" s="1210"/>
      <c r="N80" s="1211"/>
      <c r="O80" s="1212"/>
    </row>
    <row r="81" spans="2:15" ht="15">
      <c r="B81" s="1142"/>
      <c r="C81" s="1142"/>
      <c r="D81" s="1142"/>
      <c r="E81" s="1228"/>
      <c r="F81" s="1229"/>
      <c r="G81" s="1230"/>
      <c r="H81" s="1231"/>
      <c r="I81" s="1232"/>
      <c r="J81" s="1143"/>
      <c r="K81" s="1233"/>
      <c r="L81" s="1234"/>
    </row>
    <row r="82" spans="2:15" ht="15">
      <c r="B82" s="1190" t="s">
        <v>942</v>
      </c>
      <c r="C82" s="1150" t="s">
        <v>943</v>
      </c>
      <c r="D82" s="1191"/>
      <c r="E82" s="1150"/>
      <c r="F82" s="1191"/>
      <c r="G82" s="1191"/>
      <c r="H82" s="1191"/>
      <c r="I82" s="1225"/>
      <c r="J82" s="1226"/>
      <c r="K82" s="1227"/>
      <c r="L82" s="1152"/>
      <c r="M82" s="1153"/>
      <c r="N82" s="1154"/>
      <c r="O82" s="1155"/>
    </row>
    <row r="83" spans="2:15">
      <c r="B83" s="1214" t="s">
        <v>9</v>
      </c>
      <c r="C83" s="1645" t="s">
        <v>57</v>
      </c>
      <c r="D83" s="1646"/>
      <c r="E83" s="1646"/>
      <c r="F83" s="1646"/>
      <c r="G83" s="1647"/>
      <c r="H83" s="1214" t="s">
        <v>58</v>
      </c>
      <c r="I83" s="1215" t="s">
        <v>59</v>
      </c>
      <c r="J83" s="1216" t="s">
        <v>925</v>
      </c>
      <c r="K83" s="1159" t="s">
        <v>865</v>
      </c>
      <c r="L83" s="1160" t="s">
        <v>866</v>
      </c>
      <c r="M83" s="1161" t="s">
        <v>209</v>
      </c>
      <c r="N83" s="1162" t="s">
        <v>210</v>
      </c>
      <c r="O83" s="1162" t="s">
        <v>867</v>
      </c>
    </row>
    <row r="84" spans="2:15">
      <c r="B84" s="1532"/>
      <c r="C84" s="1533"/>
      <c r="D84" s="1533"/>
      <c r="E84" s="1533"/>
      <c r="F84" s="1533"/>
      <c r="G84" s="1560"/>
      <c r="H84" s="1532"/>
      <c r="I84" s="1534"/>
      <c r="J84" s="1561"/>
      <c r="K84" s="1536"/>
      <c r="L84" s="1537"/>
      <c r="M84" s="1538"/>
      <c r="N84" s="1538"/>
      <c r="O84" s="1538"/>
    </row>
    <row r="85" spans="2:15">
      <c r="B85" s="1164" t="s">
        <v>158</v>
      </c>
      <c r="C85" s="1165"/>
      <c r="D85" s="1539" t="s">
        <v>61</v>
      </c>
      <c r="E85" s="1165"/>
      <c r="F85" s="1165"/>
      <c r="G85" s="1165"/>
      <c r="H85" s="1164"/>
      <c r="I85" s="1540"/>
      <c r="J85" s="1541"/>
      <c r="K85" s="1542"/>
      <c r="L85" s="1543"/>
      <c r="M85" s="1544"/>
      <c r="N85" s="1544"/>
      <c r="O85" s="1544"/>
    </row>
    <row r="86" spans="2:15" ht="15">
      <c r="B86" s="1164"/>
      <c r="C86" s="1165"/>
      <c r="D86" s="1166" t="s">
        <v>62</v>
      </c>
      <c r="E86" s="1165"/>
      <c r="F86" s="1165"/>
      <c r="G86" s="1165"/>
      <c r="H86" s="1167" t="str">
        <f>+[297]UP_BHN_2017!$H$7</f>
        <v>L.01</v>
      </c>
      <c r="I86" s="1168" t="s">
        <v>90</v>
      </c>
      <c r="J86" s="1219">
        <v>0.3</v>
      </c>
      <c r="K86" s="1170">
        <f>VLOOKUP(D86,'UPAH DAN BAHAN'!$D$6:$I$12,6,FALSE)</f>
        <v>120000</v>
      </c>
      <c r="L86" s="1171">
        <f>J86*K86</f>
        <v>36000</v>
      </c>
      <c r="M86" s="1545">
        <f>VLOOKUP(D86,'UPAH DAN BAHAN'!$D$6:$N$348,9,FALSE)</f>
        <v>1</v>
      </c>
      <c r="N86" s="1546">
        <f>VLOOKUP(D86,'UPAH DAN BAHAN'!$D$6:$N$348,10,FALSE)</f>
        <v>120000</v>
      </c>
      <c r="O86" s="1547">
        <f t="shared" ref="O86:O89" si="9">J86*N86</f>
        <v>36000</v>
      </c>
    </row>
    <row r="87" spans="2:15" ht="15">
      <c r="B87" s="1164"/>
      <c r="C87" s="1165"/>
      <c r="D87" s="1166" t="s">
        <v>73</v>
      </c>
      <c r="E87" s="1165"/>
      <c r="F87" s="1165"/>
      <c r="G87" s="1165"/>
      <c r="H87" s="1167" t="str">
        <f>+[297]UP_BHN_2017!$H$8</f>
        <v>L.02</v>
      </c>
      <c r="I87" s="1168" t="s">
        <v>90</v>
      </c>
      <c r="J87" s="1219">
        <v>0.1</v>
      </c>
      <c r="K87" s="1170">
        <f>VLOOKUP(D87,'UPAH DAN BAHAN'!$D$6:$I$12,6,FALSE)</f>
        <v>140000</v>
      </c>
      <c r="L87" s="1171">
        <f>J87*K87</f>
        <v>14000</v>
      </c>
      <c r="M87" s="1545">
        <f>VLOOKUP(D87,'UPAH DAN BAHAN'!$D$6:$N$348,9,FALSE)</f>
        <v>1</v>
      </c>
      <c r="N87" s="1546">
        <f>VLOOKUP(D87,'UPAH DAN BAHAN'!$D$6:$N$348,10,FALSE)</f>
        <v>140000</v>
      </c>
      <c r="O87" s="1547">
        <f t="shared" si="9"/>
        <v>14000</v>
      </c>
    </row>
    <row r="88" spans="2:15" ht="15">
      <c r="B88" s="1164"/>
      <c r="C88" s="1165"/>
      <c r="D88" s="1166" t="s">
        <v>77</v>
      </c>
      <c r="E88" s="1165"/>
      <c r="F88" s="1165"/>
      <c r="G88" s="1165"/>
      <c r="H88" s="1167" t="str">
        <f>+[297]UP_BHN_2017!$H$9</f>
        <v>L.03</v>
      </c>
      <c r="I88" s="1168" t="s">
        <v>90</v>
      </c>
      <c r="J88" s="1219">
        <v>0.02</v>
      </c>
      <c r="K88" s="1170">
        <f>VLOOKUP(D88,'UPAH DAN BAHAN'!$D$6:$I$12,6,FALSE)</f>
        <v>150000</v>
      </c>
      <c r="L88" s="1171">
        <f>J88*K88</f>
        <v>3000</v>
      </c>
      <c r="M88" s="1545">
        <f>VLOOKUP(D88,'UPAH DAN BAHAN'!$D$6:$N$348,9,FALSE)</f>
        <v>1</v>
      </c>
      <c r="N88" s="1546">
        <f>VLOOKUP(D88,'UPAH DAN BAHAN'!$D$6:$N$348,10,FALSE)</f>
        <v>150000</v>
      </c>
      <c r="O88" s="1547">
        <f t="shared" si="9"/>
        <v>3000</v>
      </c>
    </row>
    <row r="89" spans="2:15" ht="15">
      <c r="B89" s="1172"/>
      <c r="C89" s="1173"/>
      <c r="D89" s="1174" t="s">
        <v>27</v>
      </c>
      <c r="E89" s="1173"/>
      <c r="F89" s="1173"/>
      <c r="G89" s="1173"/>
      <c r="H89" s="1175" t="str">
        <f>+[297]UP_BHN_2017!$H$17</f>
        <v>L.04</v>
      </c>
      <c r="I89" s="1176" t="s">
        <v>90</v>
      </c>
      <c r="J89" s="1220">
        <v>0.08</v>
      </c>
      <c r="K89" s="1548">
        <f>VLOOKUP(D89,'UPAH DAN BAHAN'!$D$6:$I$12,6,FALSE)</f>
        <v>140000</v>
      </c>
      <c r="L89" s="1178">
        <f>J89*K89</f>
        <v>11200</v>
      </c>
      <c r="M89" s="1549">
        <f>VLOOKUP(D89,'UPAH DAN BAHAN'!$D$6:$N$348,9,FALSE)</f>
        <v>1</v>
      </c>
      <c r="N89" s="1550">
        <f>VLOOKUP(D89,'UPAH DAN BAHAN'!$D$6:$N$348,10,FALSE)</f>
        <v>140000</v>
      </c>
      <c r="O89" s="1551">
        <f t="shared" si="9"/>
        <v>11200</v>
      </c>
    </row>
    <row r="90" spans="2:15" ht="15">
      <c r="B90" s="1179"/>
      <c r="C90" s="1180"/>
      <c r="D90" s="1181"/>
      <c r="E90" s="1180"/>
      <c r="F90" s="1180"/>
      <c r="G90" s="1180"/>
      <c r="H90" s="1179"/>
      <c r="I90" s="1182"/>
      <c r="J90" s="1221"/>
      <c r="K90" s="1222" t="s">
        <v>868</v>
      </c>
      <c r="L90" s="1185">
        <f>SUM(L86:L89)</f>
        <v>64200</v>
      </c>
      <c r="M90" s="1163"/>
      <c r="N90" s="1163"/>
      <c r="O90" s="1163"/>
    </row>
    <row r="91" spans="2:15" ht="15">
      <c r="B91" s="1217" t="s">
        <v>159</v>
      </c>
      <c r="C91" s="1218"/>
      <c r="D91" s="1552" t="s">
        <v>926</v>
      </c>
      <c r="E91" s="1218"/>
      <c r="F91" s="1218"/>
      <c r="G91" s="1218"/>
      <c r="H91" s="1217"/>
      <c r="I91" s="1553"/>
      <c r="J91" s="1562"/>
      <c r="K91" s="1555"/>
      <c r="L91" s="1556"/>
      <c r="M91" s="1538"/>
      <c r="N91" s="1538"/>
      <c r="O91" s="1538"/>
    </row>
    <row r="92" spans="2:15" ht="15">
      <c r="B92" s="1164"/>
      <c r="C92" s="1165"/>
      <c r="D92" s="1187" t="s">
        <v>554</v>
      </c>
      <c r="E92" s="1166"/>
      <c r="F92" s="1166"/>
      <c r="G92" s="1166"/>
      <c r="H92" s="1188"/>
      <c r="I92" s="1168" t="s">
        <v>89</v>
      </c>
      <c r="J92" s="1223">
        <v>1.2</v>
      </c>
      <c r="K92" s="1170">
        <f>VLOOKUP(D92,'UPAH DAN BAHAN'!$D$19:$J$348,6,FALSE)</f>
        <v>87000</v>
      </c>
      <c r="L92" s="1171">
        <f>+J92*K92</f>
        <v>104400</v>
      </c>
      <c r="M92" s="1545">
        <f>VLOOKUP(D92,'UPAH DAN BAHAN'!$D$6:$N$348,9,FALSE)</f>
        <v>0.89800000000000002</v>
      </c>
      <c r="N92" s="1546">
        <f>VLOOKUP(D92,'UPAH DAN BAHAN'!$D$6:$N$348,10,FALSE)</f>
        <v>78126</v>
      </c>
      <c r="O92" s="1547">
        <f t="shared" ref="O92:O93" si="10">J92*N92</f>
        <v>93751.2</v>
      </c>
    </row>
    <row r="93" spans="2:15" ht="15">
      <c r="B93" s="1563"/>
      <c r="C93" s="1174"/>
      <c r="D93" s="1174" t="s">
        <v>95</v>
      </c>
      <c r="E93" s="1174"/>
      <c r="F93" s="1174"/>
      <c r="G93" s="1174"/>
      <c r="H93" s="1558"/>
      <c r="I93" s="1176" t="s">
        <v>96</v>
      </c>
      <c r="J93" s="1559">
        <v>0.35</v>
      </c>
      <c r="K93" s="1224">
        <f>+K92</f>
        <v>87000</v>
      </c>
      <c r="L93" s="1178">
        <f>+J93*K93</f>
        <v>30449.999999999996</v>
      </c>
      <c r="M93" s="1549"/>
      <c r="N93" s="1550">
        <f>K93</f>
        <v>87000</v>
      </c>
      <c r="O93" s="1551">
        <f t="shared" si="10"/>
        <v>30449.999999999996</v>
      </c>
    </row>
    <row r="94" spans="2:15" ht="15">
      <c r="B94" s="1190"/>
      <c r="C94" s="1191"/>
      <c r="D94" s="1191"/>
      <c r="E94" s="1191"/>
      <c r="F94" s="1191"/>
      <c r="G94" s="1191"/>
      <c r="H94" s="1192"/>
      <c r="I94" s="1193"/>
      <c r="J94" s="1194"/>
      <c r="K94" s="1222" t="s">
        <v>869</v>
      </c>
      <c r="L94" s="1162">
        <f>SUM(L92:L93)</f>
        <v>134850</v>
      </c>
      <c r="M94" s="1163"/>
      <c r="N94" s="1163"/>
      <c r="O94" s="1163"/>
    </row>
    <row r="95" spans="2:15" ht="15">
      <c r="B95" s="1190"/>
      <c r="C95" s="1191"/>
      <c r="D95" s="1191"/>
      <c r="E95" s="1191"/>
      <c r="F95" s="1191"/>
      <c r="G95" s="1191"/>
      <c r="H95" s="1192"/>
      <c r="I95" s="1193"/>
      <c r="J95" s="1194"/>
      <c r="K95" s="1195"/>
      <c r="L95" s="1196"/>
      <c r="M95" s="1163"/>
      <c r="N95" s="1163"/>
      <c r="O95" s="1163"/>
    </row>
    <row r="96" spans="2:15" ht="15">
      <c r="B96" s="1148" t="s">
        <v>20</v>
      </c>
      <c r="C96" s="1150"/>
      <c r="D96" s="1150" t="s">
        <v>932</v>
      </c>
      <c r="E96" s="1150"/>
      <c r="F96" s="1150"/>
      <c r="G96" s="1150"/>
      <c r="H96" s="1150"/>
      <c r="I96" s="1197"/>
      <c r="J96" s="1198"/>
      <c r="K96" s="1199"/>
      <c r="L96" s="1200">
        <f>+L95+L94+L90</f>
        <v>199050</v>
      </c>
      <c r="M96" s="1201"/>
      <c r="N96" s="1202"/>
      <c r="O96" s="1155">
        <f>SUM(O85:O94)</f>
        <v>188401.2</v>
      </c>
    </row>
    <row r="97" spans="2:15" ht="15">
      <c r="B97" s="1203" t="s">
        <v>21</v>
      </c>
      <c r="C97" s="1204"/>
      <c r="D97" s="1204" t="s">
        <v>929</v>
      </c>
      <c r="E97" s="1204"/>
      <c r="F97" s="1204"/>
      <c r="G97" s="1204"/>
      <c r="H97" s="1204"/>
      <c r="I97" s="1205"/>
      <c r="J97" s="1206"/>
      <c r="K97" s="1207"/>
      <c r="L97" s="1208">
        <f>+L96*10%</f>
        <v>19905</v>
      </c>
      <c r="M97" s="1201"/>
      <c r="N97" s="1202"/>
      <c r="O97" s="1208">
        <f>O96*10%</f>
        <v>18840.120000000003</v>
      </c>
    </row>
    <row r="98" spans="2:15" ht="15">
      <c r="B98" s="1203" t="s">
        <v>22</v>
      </c>
      <c r="C98" s="1204"/>
      <c r="D98" s="1204" t="s">
        <v>933</v>
      </c>
      <c r="E98" s="1204"/>
      <c r="F98" s="1204"/>
      <c r="G98" s="1204"/>
      <c r="H98" s="1204"/>
      <c r="I98" s="1205"/>
      <c r="J98" s="1206"/>
      <c r="K98" s="1207"/>
      <c r="L98" s="1208">
        <f>+L96+L97</f>
        <v>218955</v>
      </c>
      <c r="M98" s="1201"/>
      <c r="N98" s="1202"/>
      <c r="O98" s="1155">
        <f>O96+O97</f>
        <v>207241.32</v>
      </c>
    </row>
    <row r="99" spans="2:15" ht="15">
      <c r="B99" s="1149"/>
      <c r="C99" s="1150"/>
      <c r="D99" s="1150" t="s">
        <v>931</v>
      </c>
      <c r="E99" s="1150"/>
      <c r="F99" s="1150"/>
      <c r="G99" s="1150"/>
      <c r="H99" s="1150"/>
      <c r="I99" s="1150"/>
      <c r="J99" s="1198"/>
      <c r="K99" s="1151"/>
      <c r="L99" s="1209">
        <f>ROUNDDOWN(L98,-3)</f>
        <v>218000</v>
      </c>
      <c r="M99" s="1210"/>
      <c r="N99" s="1211"/>
      <c r="O99" s="1212"/>
    </row>
  </sheetData>
  <mergeCells count="6">
    <mergeCell ref="B2:O2"/>
    <mergeCell ref="C25:G25"/>
    <mergeCell ref="C44:G44"/>
    <mergeCell ref="C64:G64"/>
    <mergeCell ref="C83:G83"/>
    <mergeCell ref="C6:G6"/>
  </mergeCells>
  <pageMargins left="0.7" right="0.7" top="0.75" bottom="0.75" header="0.3" footer="0.3"/>
  <pageSetup scale="51" fitToHeight="0" orientation="portrait" r:id="rId1"/>
  <rowBreaks count="1" manualBreakCount="1">
    <brk id="81" min="1" max="14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119"/>
  <sheetViews>
    <sheetView view="pageBreakPreview" topLeftCell="A97" zoomScale="85" zoomScaleNormal="100" zoomScaleSheetLayoutView="85" workbookViewId="0">
      <selection activeCell="K113" sqref="K113"/>
    </sheetView>
  </sheetViews>
  <sheetFormatPr defaultColWidth="9" defaultRowHeight="14.25"/>
  <cols>
    <col min="1" max="1" width="9" style="1028"/>
    <col min="2" max="2" width="11.140625" style="1028" customWidth="1"/>
    <col min="3" max="3" width="5" style="1028" customWidth="1"/>
    <col min="4" max="9" width="9" style="1028"/>
    <col min="10" max="10" width="10.7109375" style="1028" customWidth="1"/>
    <col min="11" max="11" width="18" style="1028" customWidth="1"/>
    <col min="12" max="12" width="18.7109375" style="1028" customWidth="1"/>
    <col min="13" max="13" width="23.42578125" style="1028" customWidth="1"/>
    <col min="14" max="14" width="18.42578125" style="1028" customWidth="1"/>
    <col min="15" max="15" width="19.140625" style="1028" customWidth="1"/>
    <col min="16" max="16384" width="9" style="1028"/>
  </cols>
  <sheetData>
    <row r="2" spans="2:15" ht="17.25">
      <c r="B2" s="1657" t="s">
        <v>948</v>
      </c>
      <c r="C2" s="1657"/>
      <c r="D2" s="1657"/>
      <c r="E2" s="1657"/>
      <c r="F2" s="1657"/>
      <c r="G2" s="1657"/>
      <c r="H2" s="1657"/>
      <c r="I2" s="1657"/>
      <c r="J2" s="1657"/>
      <c r="K2" s="1657"/>
      <c r="L2" s="1657"/>
      <c r="M2" s="1657"/>
      <c r="N2" s="1657"/>
      <c r="O2" s="1657"/>
    </row>
    <row r="3" spans="2:15" ht="15">
      <c r="B3" s="1029"/>
      <c r="C3" s="1029"/>
      <c r="D3" s="1029"/>
      <c r="E3" s="1029"/>
      <c r="F3" s="1029"/>
      <c r="G3" s="1029"/>
      <c r="H3" s="1029"/>
      <c r="I3" s="1029"/>
      <c r="J3" s="1029"/>
      <c r="K3" s="1029"/>
      <c r="L3" s="1029"/>
      <c r="M3" s="1029"/>
    </row>
    <row r="4" spans="2:15">
      <c r="B4" s="1030" t="s">
        <v>949</v>
      </c>
      <c r="C4" s="1031" t="s">
        <v>950</v>
      </c>
      <c r="D4" s="1032"/>
      <c r="E4" s="1032"/>
      <c r="F4" s="1032"/>
      <c r="G4" s="1032"/>
      <c r="H4" s="1032"/>
      <c r="I4" s="1032"/>
      <c r="J4" s="1032"/>
      <c r="K4" s="1032"/>
      <c r="L4" s="1033"/>
      <c r="M4" s="1034"/>
      <c r="N4" s="1035"/>
      <c r="O4" s="1036"/>
    </row>
    <row r="5" spans="2:15">
      <c r="B5" s="1037" t="s">
        <v>9</v>
      </c>
      <c r="C5" s="1651" t="s">
        <v>57</v>
      </c>
      <c r="D5" s="1652"/>
      <c r="E5" s="1652"/>
      <c r="F5" s="1652"/>
      <c r="G5" s="1653"/>
      <c r="H5" s="1037" t="s">
        <v>58</v>
      </c>
      <c r="I5" s="1038" t="s">
        <v>59</v>
      </c>
      <c r="J5" s="1039" t="s">
        <v>925</v>
      </c>
      <c r="K5" s="1040" t="s">
        <v>865</v>
      </c>
      <c r="L5" s="1038" t="s">
        <v>866</v>
      </c>
      <c r="M5" s="1041" t="s">
        <v>209</v>
      </c>
      <c r="N5" s="1042" t="s">
        <v>210</v>
      </c>
      <c r="O5" s="1042" t="s">
        <v>867</v>
      </c>
    </row>
    <row r="6" spans="2:15" ht="15">
      <c r="B6" s="1509"/>
      <c r="C6" s="1510"/>
      <c r="D6" s="1510"/>
      <c r="E6" s="1510"/>
      <c r="F6" s="1510"/>
      <c r="G6" s="1511"/>
      <c r="H6" s="1509"/>
      <c r="I6" s="1512"/>
      <c r="J6" s="1513"/>
      <c r="K6" s="1509"/>
      <c r="L6" s="1512"/>
      <c r="M6" s="1514"/>
      <c r="N6" s="1515"/>
      <c r="O6" s="1515"/>
    </row>
    <row r="7" spans="2:15" ht="15">
      <c r="B7" s="1045" t="s">
        <v>158</v>
      </c>
      <c r="C7" s="1046"/>
      <c r="D7" s="1516" t="s">
        <v>61</v>
      </c>
      <c r="E7" s="1046"/>
      <c r="F7" s="1046"/>
      <c r="G7" s="1046"/>
      <c r="H7" s="1045"/>
      <c r="I7" s="1517"/>
      <c r="J7" s="1518"/>
      <c r="K7" s="1517"/>
      <c r="L7" s="1517"/>
      <c r="M7" s="1075"/>
      <c r="N7" s="1519"/>
      <c r="O7" s="1519"/>
    </row>
    <row r="8" spans="2:15" ht="15">
      <c r="B8" s="1045"/>
      <c r="C8" s="1046"/>
      <c r="D8" s="1047" t="s">
        <v>62</v>
      </c>
      <c r="E8" s="1046"/>
      <c r="F8" s="1046"/>
      <c r="G8" s="1046"/>
      <c r="H8" s="1048" t="s">
        <v>63</v>
      </c>
      <c r="I8" s="1049" t="s">
        <v>90</v>
      </c>
      <c r="J8" s="1050">
        <v>0.3</v>
      </c>
      <c r="K8" s="1051">
        <f>VLOOKUP(D8,'UPAH DAN BAHAN'!$D$6:$I$12,6,FALSE)</f>
        <v>120000</v>
      </c>
      <c r="L8" s="1052">
        <f>+J8*K8</f>
        <v>36000</v>
      </c>
      <c r="M8" s="1520">
        <f>VLOOKUP(D8,'UPAH DAN BAHAN'!$D$6:$N$348,9,FALSE)</f>
        <v>1</v>
      </c>
      <c r="N8" s="1521">
        <f>VLOOKUP(D8,'UPAH DAN BAHAN'!$D$6:$N$348,10,FALSE)</f>
        <v>120000</v>
      </c>
      <c r="O8" s="1522">
        <f>J8*N8</f>
        <v>36000</v>
      </c>
    </row>
    <row r="9" spans="2:15" ht="15">
      <c r="B9" s="1045"/>
      <c r="C9" s="1046"/>
      <c r="D9" s="1047" t="s">
        <v>149</v>
      </c>
      <c r="E9" s="1046"/>
      <c r="F9" s="1046"/>
      <c r="G9" s="1046"/>
      <c r="H9" s="1048" t="s">
        <v>65</v>
      </c>
      <c r="I9" s="1049" t="s">
        <v>90</v>
      </c>
      <c r="J9" s="1050">
        <v>0.2</v>
      </c>
      <c r="K9" s="1051">
        <f>VLOOKUP(D9,'UPAH DAN BAHAN'!$D$6:$I$12,6,FALSE)</f>
        <v>140000</v>
      </c>
      <c r="L9" s="1052">
        <f>+J9*K9</f>
        <v>28000</v>
      </c>
      <c r="M9" s="1520">
        <f>VLOOKUP(D9,'UPAH DAN BAHAN'!$D$6:$N$348,9,FALSE)</f>
        <v>1</v>
      </c>
      <c r="N9" s="1521">
        <f>VLOOKUP(D9,'UPAH DAN BAHAN'!$D$6:$N$348,10,FALSE)</f>
        <v>140000</v>
      </c>
      <c r="O9" s="1522">
        <f>J9*N9</f>
        <v>28000</v>
      </c>
    </row>
    <row r="10" spans="2:15" ht="15">
      <c r="B10" s="1045"/>
      <c r="C10" s="1046"/>
      <c r="D10" s="1047" t="s">
        <v>77</v>
      </c>
      <c r="E10" s="1046"/>
      <c r="F10" s="1046"/>
      <c r="G10" s="1046"/>
      <c r="H10" s="1048" t="s">
        <v>66</v>
      </c>
      <c r="I10" s="1049" t="s">
        <v>90</v>
      </c>
      <c r="J10" s="1050">
        <v>7.0000000000000007E-2</v>
      </c>
      <c r="K10" s="1051">
        <f>VLOOKUP(D10,'UPAH DAN BAHAN'!$D$6:$I$12,6,FALSE)</f>
        <v>150000</v>
      </c>
      <c r="L10" s="1052">
        <f>+J10*K10</f>
        <v>10500.000000000002</v>
      </c>
      <c r="M10" s="1520">
        <f>VLOOKUP(D10,'UPAH DAN BAHAN'!$D$6:$N$348,9,FALSE)</f>
        <v>1</v>
      </c>
      <c r="N10" s="1521">
        <f>VLOOKUP(D10,'UPAH DAN BAHAN'!$D$6:$N$348,10,FALSE)</f>
        <v>150000</v>
      </c>
      <c r="O10" s="1522">
        <f>J10*N10</f>
        <v>10500.000000000002</v>
      </c>
    </row>
    <row r="11" spans="2:15" ht="15">
      <c r="B11" s="1053"/>
      <c r="C11" s="1054"/>
      <c r="D11" s="1055" t="s">
        <v>27</v>
      </c>
      <c r="E11" s="1054"/>
      <c r="F11" s="1054"/>
      <c r="G11" s="1054"/>
      <c r="H11" s="1056" t="s">
        <v>67</v>
      </c>
      <c r="I11" s="1057" t="s">
        <v>90</v>
      </c>
      <c r="J11" s="1058">
        <v>2.5000000000000001E-2</v>
      </c>
      <c r="K11" s="1523">
        <f>VLOOKUP(D11,'UPAH DAN BAHAN'!$D$6:$I$12,6,FALSE)</f>
        <v>140000</v>
      </c>
      <c r="L11" s="1059">
        <f>+J11*K11</f>
        <v>3500</v>
      </c>
      <c r="M11" s="1524">
        <f>VLOOKUP(D11,'UPAH DAN BAHAN'!$D$6:$N$348,9,FALSE)</f>
        <v>1</v>
      </c>
      <c r="N11" s="1525">
        <f>VLOOKUP(D11,'UPAH DAN BAHAN'!$D$6:$N$348,10,FALSE)</f>
        <v>140000</v>
      </c>
      <c r="O11" s="1526">
        <f>J11*N11</f>
        <v>3500</v>
      </c>
    </row>
    <row r="12" spans="2:15" ht="15">
      <c r="B12" s="1060"/>
      <c r="C12" s="1061"/>
      <c r="D12" s="1062"/>
      <c r="E12" s="1061"/>
      <c r="F12" s="1061"/>
      <c r="G12" s="1061"/>
      <c r="H12" s="1060"/>
      <c r="I12" s="1063"/>
      <c r="J12" s="1064"/>
      <c r="K12" s="1065" t="s">
        <v>868</v>
      </c>
      <c r="L12" s="1066">
        <f>SUM(L8:L11)</f>
        <v>78000</v>
      </c>
      <c r="M12" s="1043"/>
      <c r="N12" s="1044"/>
      <c r="O12" s="1044"/>
    </row>
    <row r="13" spans="2:15" ht="15">
      <c r="B13" s="1067" t="s">
        <v>159</v>
      </c>
      <c r="C13" s="1068"/>
      <c r="D13" s="1069" t="s">
        <v>926</v>
      </c>
      <c r="E13" s="1068"/>
      <c r="F13" s="1068"/>
      <c r="G13" s="1068"/>
      <c r="H13" s="1067"/>
      <c r="I13" s="1070"/>
      <c r="J13" s="1071"/>
      <c r="K13" s="1072"/>
      <c r="L13" s="1073"/>
      <c r="M13" s="1514"/>
      <c r="N13" s="1515"/>
      <c r="O13" s="1515"/>
    </row>
    <row r="14" spans="2:15" ht="15">
      <c r="B14" s="1074"/>
      <c r="C14" s="1047"/>
      <c r="D14" s="1127" t="s">
        <v>624</v>
      </c>
      <c r="E14" s="1047"/>
      <c r="F14" s="1047"/>
      <c r="G14" s="1047"/>
      <c r="H14" s="1075"/>
      <c r="I14" s="1076" t="s">
        <v>89</v>
      </c>
      <c r="J14" s="1050">
        <v>10</v>
      </c>
      <c r="K14" s="1051">
        <f>VLOOKUP(D14,'UPAH DAN BAHAN'!$D$19:$I$348,6,FALSE)</f>
        <v>13500</v>
      </c>
      <c r="L14" s="1052">
        <f>+J14*K14</f>
        <v>135000</v>
      </c>
      <c r="M14" s="1520">
        <f>VLOOKUP(D14,'UPAH DAN BAHAN'!$D$6:$N$348,9,FALSE)</f>
        <v>0.87429999999999997</v>
      </c>
      <c r="N14" s="1521">
        <f>VLOOKUP(D14,'UPAH DAN BAHAN'!$D$6:$N$348,10,FALSE)</f>
        <v>11803.05</v>
      </c>
      <c r="O14" s="1522">
        <f>J14*N14</f>
        <v>118030.5</v>
      </c>
    </row>
    <row r="15" spans="2:15" ht="15">
      <c r="B15" s="1077"/>
      <c r="C15" s="1047"/>
      <c r="D15" s="132" t="s">
        <v>49</v>
      </c>
      <c r="E15" s="1047"/>
      <c r="F15" s="1047"/>
      <c r="G15" s="1047"/>
      <c r="H15" s="1075"/>
      <c r="I15" s="1076" t="s">
        <v>50</v>
      </c>
      <c r="J15" s="1050">
        <v>3</v>
      </c>
      <c r="K15" s="1051">
        <f>VLOOKUP(D15,'UPAH DAN BAHAN'!$D$19:$I$348,6,FALSE)</f>
        <v>16000</v>
      </c>
      <c r="L15" s="1052">
        <f>+J15*K15</f>
        <v>48000</v>
      </c>
      <c r="M15" s="1520">
        <f>VLOOKUP(D15,'UPAH DAN BAHAN'!$D$6:$N$348,9,FALSE)</f>
        <v>1</v>
      </c>
      <c r="N15" s="1521">
        <f>VLOOKUP(D15,'UPAH DAN BAHAN'!$D$6:$N$348,10,FALSE)</f>
        <v>16000</v>
      </c>
      <c r="O15" s="1522">
        <f>J15*N15</f>
        <v>48000</v>
      </c>
    </row>
    <row r="16" spans="2:15" ht="15">
      <c r="B16" s="1078"/>
      <c r="C16" s="1055"/>
      <c r="D16" s="133" t="s">
        <v>98</v>
      </c>
      <c r="E16" s="1055"/>
      <c r="F16" s="1055"/>
      <c r="G16" s="1055"/>
      <c r="H16" s="1079"/>
      <c r="I16" s="1080" t="s">
        <v>87</v>
      </c>
      <c r="J16" s="1058">
        <v>1</v>
      </c>
      <c r="K16" s="1081">
        <v>10000</v>
      </c>
      <c r="L16" s="1059">
        <f>+J16*K16</f>
        <v>10000</v>
      </c>
      <c r="M16" s="1527"/>
      <c r="N16" s="1528">
        <f>K16</f>
        <v>10000</v>
      </c>
      <c r="O16" s="1526">
        <f>J16*N16</f>
        <v>10000</v>
      </c>
    </row>
    <row r="17" spans="2:15" ht="15">
      <c r="B17" s="1082"/>
      <c r="C17" s="1083"/>
      <c r="D17" s="1083"/>
      <c r="E17" s="1083"/>
      <c r="F17" s="1083"/>
      <c r="G17" s="1083"/>
      <c r="H17" s="1043"/>
      <c r="I17" s="1084"/>
      <c r="J17" s="1085"/>
      <c r="K17" s="1065" t="s">
        <v>869</v>
      </c>
      <c r="L17" s="1086">
        <f>SUM(L14:L16)</f>
        <v>193000</v>
      </c>
      <c r="M17" s="1043"/>
      <c r="N17" s="1044"/>
      <c r="O17" s="1044"/>
    </row>
    <row r="18" spans="2:15" ht="15">
      <c r="B18" s="1087"/>
      <c r="C18" s="1029"/>
      <c r="D18" s="1029"/>
      <c r="E18" s="1029"/>
      <c r="F18" s="1029"/>
      <c r="G18" s="1029"/>
      <c r="H18" s="1043"/>
      <c r="I18" s="1084"/>
      <c r="J18" s="1085"/>
      <c r="K18" s="1088"/>
      <c r="L18" s="1089"/>
      <c r="M18" s="1043"/>
      <c r="N18" s="1044"/>
      <c r="O18" s="1044"/>
    </row>
    <row r="19" spans="2:15" ht="15">
      <c r="B19" s="1090" t="s">
        <v>20</v>
      </c>
      <c r="C19" s="1091"/>
      <c r="D19" s="1091" t="s">
        <v>932</v>
      </c>
      <c r="E19" s="1091"/>
      <c r="F19" s="1091"/>
      <c r="G19" s="1083"/>
      <c r="H19" s="1083"/>
      <c r="I19" s="1092"/>
      <c r="J19" s="1093"/>
      <c r="K19" s="1093"/>
      <c r="L19" s="1094">
        <f>+L17+L12</f>
        <v>271000</v>
      </c>
      <c r="M19" s="1095"/>
      <c r="N19" s="1096"/>
      <c r="O19" s="1036">
        <f>SUM(O7:O17)</f>
        <v>254030.5</v>
      </c>
    </row>
    <row r="20" spans="2:15" ht="15">
      <c r="B20" s="1097" t="s">
        <v>21</v>
      </c>
      <c r="C20" s="1098"/>
      <c r="D20" s="1098" t="s">
        <v>929</v>
      </c>
      <c r="E20" s="1098"/>
      <c r="F20" s="1098"/>
      <c r="G20" s="1062"/>
      <c r="H20" s="1062"/>
      <c r="I20" s="1099"/>
      <c r="J20" s="1100"/>
      <c r="K20" s="1100"/>
      <c r="L20" s="1101">
        <f>L19*10%</f>
        <v>27100</v>
      </c>
      <c r="M20" s="1095"/>
      <c r="N20" s="1096"/>
      <c r="O20" s="1101">
        <f>O19*10%</f>
        <v>25403.050000000003</v>
      </c>
    </row>
    <row r="21" spans="2:15" ht="15">
      <c r="B21" s="1097" t="s">
        <v>22</v>
      </c>
      <c r="C21" s="1098"/>
      <c r="D21" s="1098" t="s">
        <v>933</v>
      </c>
      <c r="E21" s="1098"/>
      <c r="F21" s="1098"/>
      <c r="G21" s="1062"/>
      <c r="H21" s="1062"/>
      <c r="I21" s="1099"/>
      <c r="J21" s="1100"/>
      <c r="K21" s="1100"/>
      <c r="L21" s="1101">
        <f>+L19+L20</f>
        <v>298100</v>
      </c>
      <c r="M21" s="1095"/>
      <c r="N21" s="1096"/>
      <c r="O21" s="1036">
        <f>O19+O20</f>
        <v>279433.55</v>
      </c>
    </row>
    <row r="22" spans="2:15" ht="15">
      <c r="B22" s="1102"/>
      <c r="C22" s="1091"/>
      <c r="D22" s="1091" t="s">
        <v>931</v>
      </c>
      <c r="E22" s="1091"/>
      <c r="F22" s="1091"/>
      <c r="G22" s="1091"/>
      <c r="H22" s="1091"/>
      <c r="I22" s="1091"/>
      <c r="J22" s="1091"/>
      <c r="K22" s="1091"/>
      <c r="L22" s="1103">
        <f>ROUNDDOWN(L21,-3)</f>
        <v>298000</v>
      </c>
      <c r="M22" s="1104"/>
      <c r="N22" s="1105"/>
      <c r="O22" s="1106"/>
    </row>
    <row r="23" spans="2:15" ht="15">
      <c r="B23" s="1029"/>
      <c r="C23" s="1029"/>
      <c r="D23" s="1107"/>
      <c r="E23" s="1107"/>
      <c r="F23" s="1107"/>
      <c r="G23" s="1107"/>
      <c r="H23" s="1107"/>
      <c r="I23" s="1107"/>
      <c r="J23" s="1107"/>
      <c r="K23" s="1107"/>
      <c r="L23" s="1108"/>
      <c r="M23" s="1029"/>
    </row>
    <row r="24" spans="2:15" ht="15">
      <c r="B24" s="1109" t="s">
        <v>951</v>
      </c>
      <c r="C24" s="1110" t="s">
        <v>953</v>
      </c>
      <c r="D24" s="1091"/>
      <c r="E24" s="1110"/>
      <c r="F24" s="1091"/>
      <c r="G24" s="1091"/>
      <c r="H24" s="1091"/>
      <c r="I24" s="1111"/>
      <c r="J24" s="1112"/>
      <c r="K24" s="1112"/>
      <c r="L24" s="1113"/>
      <c r="M24" s="1034"/>
      <c r="N24" s="1035"/>
      <c r="O24" s="1036"/>
    </row>
    <row r="25" spans="2:15">
      <c r="B25" s="1114" t="s">
        <v>9</v>
      </c>
      <c r="C25" s="1654" t="s">
        <v>57</v>
      </c>
      <c r="D25" s="1655"/>
      <c r="E25" s="1655"/>
      <c r="F25" s="1655"/>
      <c r="G25" s="1656"/>
      <c r="H25" s="1114" t="s">
        <v>58</v>
      </c>
      <c r="I25" s="1115" t="s">
        <v>59</v>
      </c>
      <c r="J25" s="1116" t="s">
        <v>925</v>
      </c>
      <c r="K25" s="1117" t="s">
        <v>865</v>
      </c>
      <c r="L25" s="1115" t="s">
        <v>866</v>
      </c>
      <c r="M25" s="1041" t="s">
        <v>209</v>
      </c>
      <c r="N25" s="1042" t="s">
        <v>210</v>
      </c>
      <c r="O25" s="1042" t="s">
        <v>867</v>
      </c>
    </row>
    <row r="26" spans="2:15" ht="15">
      <c r="B26" s="1509"/>
      <c r="C26" s="1510"/>
      <c r="D26" s="1510"/>
      <c r="E26" s="1510"/>
      <c r="F26" s="1510"/>
      <c r="G26" s="1511"/>
      <c r="H26" s="1509"/>
      <c r="I26" s="1512"/>
      <c r="J26" s="1513"/>
      <c r="K26" s="1512"/>
      <c r="L26" s="1512"/>
      <c r="M26" s="1514"/>
      <c r="N26" s="1515"/>
      <c r="O26" s="1515"/>
    </row>
    <row r="27" spans="2:15" ht="15">
      <c r="B27" s="1045" t="s">
        <v>158</v>
      </c>
      <c r="C27" s="1046"/>
      <c r="D27" s="1516" t="s">
        <v>61</v>
      </c>
      <c r="E27" s="1046"/>
      <c r="F27" s="1046"/>
      <c r="G27" s="1046"/>
      <c r="H27" s="1045"/>
      <c r="I27" s="1517"/>
      <c r="J27" s="1518"/>
      <c r="K27" s="1517"/>
      <c r="L27" s="1517"/>
      <c r="M27" s="1075"/>
      <c r="N27" s="1519"/>
      <c r="O27" s="1519"/>
    </row>
    <row r="28" spans="2:15" ht="15">
      <c r="B28" s="1045"/>
      <c r="C28" s="1046"/>
      <c r="D28" s="1047" t="s">
        <v>62</v>
      </c>
      <c r="E28" s="1046"/>
      <c r="F28" s="1046"/>
      <c r="G28" s="1046"/>
      <c r="H28" s="1048" t="s">
        <v>944</v>
      </c>
      <c r="I28" s="1049" t="s">
        <v>90</v>
      </c>
      <c r="J28" s="1120">
        <v>0.06</v>
      </c>
      <c r="K28" s="1051">
        <f>VLOOKUP(D28,'UPAH DAN BAHAN'!$D$6:$I$12,6,FALSE)</f>
        <v>120000</v>
      </c>
      <c r="L28" s="1052">
        <f>+J28*K28</f>
        <v>7200</v>
      </c>
      <c r="M28" s="1520">
        <f>VLOOKUP(D28,'UPAH DAN BAHAN'!$D$6:$N$348,9,FALSE)</f>
        <v>1</v>
      </c>
      <c r="N28" s="1521">
        <f>VLOOKUP(D28,'UPAH DAN BAHAN'!$D$6:$N$348,10,FALSE)</f>
        <v>120000</v>
      </c>
      <c r="O28" s="1522">
        <f t="shared" ref="O28:O31" si="0">J28*N28</f>
        <v>7200</v>
      </c>
    </row>
    <row r="29" spans="2:15" ht="15">
      <c r="B29" s="1045"/>
      <c r="C29" s="1046"/>
      <c r="D29" s="1047" t="s">
        <v>149</v>
      </c>
      <c r="E29" s="1046"/>
      <c r="F29" s="1046"/>
      <c r="G29" s="1046"/>
      <c r="H29" s="1048" t="s">
        <v>945</v>
      </c>
      <c r="I29" s="1049" t="s">
        <v>90</v>
      </c>
      <c r="J29" s="1120">
        <v>0.06</v>
      </c>
      <c r="K29" s="1051">
        <f>VLOOKUP(D29,'UPAH DAN BAHAN'!$D$6:$I$12,6,FALSE)</f>
        <v>140000</v>
      </c>
      <c r="L29" s="1052">
        <f>+J29*K29</f>
        <v>8400</v>
      </c>
      <c r="M29" s="1520">
        <f>VLOOKUP(D29,'UPAH DAN BAHAN'!$D$6:$N$348,9,FALSE)</f>
        <v>1</v>
      </c>
      <c r="N29" s="1521">
        <f>VLOOKUP(D29,'UPAH DAN BAHAN'!$D$6:$N$348,10,FALSE)</f>
        <v>140000</v>
      </c>
      <c r="O29" s="1522">
        <f t="shared" si="0"/>
        <v>8400</v>
      </c>
    </row>
    <row r="30" spans="2:15" ht="15">
      <c r="B30" s="1045"/>
      <c r="C30" s="1046"/>
      <c r="D30" s="1047" t="s">
        <v>77</v>
      </c>
      <c r="E30" s="1046"/>
      <c r="F30" s="1046"/>
      <c r="G30" s="1046"/>
      <c r="H30" s="1048" t="s">
        <v>946</v>
      </c>
      <c r="I30" s="1049" t="s">
        <v>90</v>
      </c>
      <c r="J30" s="1120">
        <v>0.04</v>
      </c>
      <c r="K30" s="1051">
        <f>VLOOKUP(D30,'UPAH DAN BAHAN'!$D$6:$I$12,6,FALSE)</f>
        <v>150000</v>
      </c>
      <c r="L30" s="1052">
        <f>+J30*K30</f>
        <v>6000</v>
      </c>
      <c r="M30" s="1520">
        <f>VLOOKUP(D30,'UPAH DAN BAHAN'!$D$6:$N$348,9,FALSE)</f>
        <v>1</v>
      </c>
      <c r="N30" s="1521">
        <f>VLOOKUP(D30,'UPAH DAN BAHAN'!$D$6:$N$348,10,FALSE)</f>
        <v>150000</v>
      </c>
      <c r="O30" s="1522">
        <f t="shared" si="0"/>
        <v>6000</v>
      </c>
    </row>
    <row r="31" spans="2:15" ht="15">
      <c r="B31" s="1053"/>
      <c r="C31" s="1054"/>
      <c r="D31" s="1055" t="s">
        <v>27</v>
      </c>
      <c r="E31" s="1054"/>
      <c r="F31" s="1054"/>
      <c r="G31" s="1054"/>
      <c r="H31" s="1056" t="s">
        <v>947</v>
      </c>
      <c r="I31" s="1057" t="s">
        <v>90</v>
      </c>
      <c r="J31" s="1121">
        <v>1E-3</v>
      </c>
      <c r="K31" s="1523">
        <f>VLOOKUP(D31,'UPAH DAN BAHAN'!$D$6:$I$12,6,FALSE)</f>
        <v>140000</v>
      </c>
      <c r="L31" s="1059">
        <f>+J31*K31</f>
        <v>140</v>
      </c>
      <c r="M31" s="1524">
        <f>VLOOKUP(D31,'UPAH DAN BAHAN'!$D$6:$N$348,9,FALSE)</f>
        <v>1</v>
      </c>
      <c r="N31" s="1525">
        <f>VLOOKUP(D31,'UPAH DAN BAHAN'!$D$6:$N$348,10,FALSE)</f>
        <v>140000</v>
      </c>
      <c r="O31" s="1526">
        <f t="shared" si="0"/>
        <v>140</v>
      </c>
    </row>
    <row r="32" spans="2:15" ht="15">
      <c r="B32" s="1060"/>
      <c r="C32" s="1061"/>
      <c r="D32" s="1062"/>
      <c r="E32" s="1061"/>
      <c r="F32" s="1061"/>
      <c r="G32" s="1061"/>
      <c r="H32" s="1060"/>
      <c r="I32" s="1063"/>
      <c r="J32" s="1122"/>
      <c r="K32" s="1123" t="s">
        <v>868</v>
      </c>
      <c r="L32" s="1066">
        <f>SUM(L28:L31)</f>
        <v>21740</v>
      </c>
      <c r="M32" s="1043"/>
      <c r="N32" s="1044"/>
      <c r="O32" s="1044"/>
    </row>
    <row r="33" spans="2:15" ht="15">
      <c r="B33" s="1067" t="s">
        <v>159</v>
      </c>
      <c r="C33" s="1124"/>
      <c r="D33" s="1069" t="s">
        <v>926</v>
      </c>
      <c r="E33" s="1068"/>
      <c r="F33" s="1068"/>
      <c r="G33" s="1125"/>
      <c r="H33" s="1067"/>
      <c r="I33" s="1118"/>
      <c r="J33" s="1119"/>
      <c r="K33" s="1118"/>
      <c r="L33" s="1118"/>
      <c r="M33" s="1514"/>
      <c r="N33" s="1515"/>
      <c r="O33" s="1515"/>
    </row>
    <row r="34" spans="2:15" ht="15">
      <c r="B34" s="1077"/>
      <c r="C34" s="1126"/>
      <c r="D34" s="1127" t="s">
        <v>662</v>
      </c>
      <c r="E34" s="1047"/>
      <c r="F34" s="1047"/>
      <c r="G34" s="1128"/>
      <c r="H34" s="1075"/>
      <c r="I34" s="1049" t="s">
        <v>55</v>
      </c>
      <c r="J34" s="1129">
        <v>1</v>
      </c>
      <c r="K34" s="1051">
        <f>VLOOKUP(D34,'UPAH DAN BAHAN'!$D$19:$I$348,6,FALSE)</f>
        <v>32000</v>
      </c>
      <c r="L34" s="1052">
        <f>+J34*K34</f>
        <v>32000</v>
      </c>
      <c r="M34" s="1520">
        <f>VLOOKUP(D34,'UPAH DAN BAHAN'!$D$6:$N$348,9,FALSE)</f>
        <v>0.47</v>
      </c>
      <c r="N34" s="1521">
        <f>VLOOKUP(D34,'UPAH DAN BAHAN'!$D$6:$N$348,10,FALSE)</f>
        <v>15040</v>
      </c>
      <c r="O34" s="1522">
        <f t="shared" ref="O34:O35" si="1">J34*N34</f>
        <v>15040</v>
      </c>
    </row>
    <row r="35" spans="2:15" ht="15">
      <c r="B35" s="1078"/>
      <c r="C35" s="1130"/>
      <c r="D35" s="133" t="s">
        <v>98</v>
      </c>
      <c r="E35" s="1055"/>
      <c r="F35" s="1055"/>
      <c r="G35" s="1131"/>
      <c r="H35" s="1079"/>
      <c r="I35" s="1057" t="s">
        <v>87</v>
      </c>
      <c r="J35" s="1132">
        <v>0.05</v>
      </c>
      <c r="K35" s="1081">
        <f>K34</f>
        <v>32000</v>
      </c>
      <c r="L35" s="1059">
        <f>+J35*K35</f>
        <v>1600</v>
      </c>
      <c r="M35" s="1524"/>
      <c r="N35" s="1525">
        <f>K35</f>
        <v>32000</v>
      </c>
      <c r="O35" s="1526">
        <f t="shared" si="1"/>
        <v>1600</v>
      </c>
    </row>
    <row r="36" spans="2:15" ht="15">
      <c r="B36" s="1082"/>
      <c r="C36" s="1083"/>
      <c r="D36" s="1083"/>
      <c r="E36" s="1083"/>
      <c r="F36" s="1083"/>
      <c r="G36" s="1083"/>
      <c r="H36" s="1043"/>
      <c r="I36" s="1084"/>
      <c r="J36" s="1085"/>
      <c r="K36" s="1123" t="s">
        <v>869</v>
      </c>
      <c r="L36" s="1086">
        <f>SUM(L34:L35)</f>
        <v>33600</v>
      </c>
      <c r="M36" s="1043"/>
      <c r="N36" s="1044"/>
      <c r="O36" s="1044"/>
    </row>
    <row r="37" spans="2:15" ht="15">
      <c r="B37" s="1082"/>
      <c r="C37" s="1083"/>
      <c r="D37" s="1083"/>
      <c r="E37" s="1083"/>
      <c r="F37" s="1083"/>
      <c r="G37" s="1083"/>
      <c r="H37" s="1043"/>
      <c r="I37" s="1084"/>
      <c r="J37" s="1085"/>
      <c r="K37" s="1133"/>
      <c r="L37" s="1134"/>
      <c r="M37" s="1043"/>
      <c r="N37" s="1044"/>
      <c r="O37" s="1044"/>
    </row>
    <row r="38" spans="2:15" ht="15">
      <c r="B38" s="1090" t="s">
        <v>20</v>
      </c>
      <c r="C38" s="1091"/>
      <c r="D38" s="1091" t="s">
        <v>932</v>
      </c>
      <c r="E38" s="1091"/>
      <c r="F38" s="1091"/>
      <c r="G38" s="1091"/>
      <c r="H38" s="1091"/>
      <c r="I38" s="1111"/>
      <c r="J38" s="1112"/>
      <c r="K38" s="1112"/>
      <c r="L38" s="1094">
        <f>L36+L32</f>
        <v>55340</v>
      </c>
      <c r="M38" s="1095"/>
      <c r="N38" s="1096"/>
      <c r="O38" s="1036">
        <f>SUM(O26:O36)</f>
        <v>38380</v>
      </c>
    </row>
    <row r="39" spans="2:15" ht="15">
      <c r="B39" s="1097" t="s">
        <v>21</v>
      </c>
      <c r="C39" s="1098"/>
      <c r="D39" s="1098" t="s">
        <v>929</v>
      </c>
      <c r="E39" s="1098"/>
      <c r="F39" s="1098"/>
      <c r="G39" s="1098"/>
      <c r="H39" s="1098"/>
      <c r="I39" s="1135"/>
      <c r="J39" s="1136"/>
      <c r="K39" s="1136"/>
      <c r="L39" s="1101">
        <f>L38*10%</f>
        <v>5534</v>
      </c>
      <c r="M39" s="1095"/>
      <c r="N39" s="1096"/>
      <c r="O39" s="1101">
        <f>O38*10%</f>
        <v>3838</v>
      </c>
    </row>
    <row r="40" spans="2:15" ht="15">
      <c r="B40" s="1097" t="s">
        <v>22</v>
      </c>
      <c r="C40" s="1098"/>
      <c r="D40" s="1098" t="s">
        <v>933</v>
      </c>
      <c r="E40" s="1098"/>
      <c r="F40" s="1098"/>
      <c r="G40" s="1098"/>
      <c r="H40" s="1098"/>
      <c r="I40" s="1135"/>
      <c r="J40" s="1136"/>
      <c r="K40" s="1136"/>
      <c r="L40" s="1101">
        <f>+L38+L39</f>
        <v>60874</v>
      </c>
      <c r="M40" s="1095"/>
      <c r="N40" s="1096"/>
      <c r="O40" s="1036">
        <f>O38+O39</f>
        <v>42218</v>
      </c>
    </row>
    <row r="41" spans="2:15" ht="15">
      <c r="B41" s="1102"/>
      <c r="C41" s="1091"/>
      <c r="D41" s="1091" t="s">
        <v>931</v>
      </c>
      <c r="E41" s="1091"/>
      <c r="F41" s="1091"/>
      <c r="G41" s="1091"/>
      <c r="H41" s="1091"/>
      <c r="I41" s="1091"/>
      <c r="J41" s="1091"/>
      <c r="K41" s="1091"/>
      <c r="L41" s="1103">
        <f>ROUNDDOWN(L40,-3)</f>
        <v>60000</v>
      </c>
      <c r="M41" s="1104"/>
      <c r="N41" s="1105"/>
      <c r="O41" s="1106"/>
    </row>
    <row r="42" spans="2:15" ht="15">
      <c r="B42" s="1029"/>
      <c r="C42" s="1029"/>
      <c r="D42" s="1107"/>
      <c r="E42" s="1107"/>
      <c r="F42" s="1107"/>
      <c r="G42" s="1107"/>
      <c r="H42" s="1107"/>
      <c r="I42" s="1107"/>
      <c r="J42" s="1107"/>
      <c r="K42" s="1107"/>
      <c r="L42" s="1108"/>
      <c r="M42" s="1029"/>
    </row>
    <row r="43" spans="2:15" ht="15">
      <c r="B43" s="1029"/>
      <c r="C43" s="1029"/>
      <c r="D43" s="1029"/>
      <c r="E43" s="1029"/>
      <c r="F43" s="1029"/>
      <c r="G43" s="1137"/>
      <c r="H43" s="1137"/>
      <c r="I43" s="1138"/>
      <c r="J43" s="1029"/>
      <c r="K43" s="1029"/>
      <c r="L43" s="1139"/>
      <c r="M43" s="1029"/>
    </row>
    <row r="44" spans="2:15" ht="15">
      <c r="B44" s="1109" t="s">
        <v>952</v>
      </c>
      <c r="C44" s="1110" t="s">
        <v>954</v>
      </c>
      <c r="D44" s="1091"/>
      <c r="E44" s="1110"/>
      <c r="F44" s="1091"/>
      <c r="G44" s="1091"/>
      <c r="H44" s="1091"/>
      <c r="I44" s="1111"/>
      <c r="J44" s="1112"/>
      <c r="K44" s="1112"/>
      <c r="L44" s="1113"/>
      <c r="M44" s="1034"/>
      <c r="N44" s="1035"/>
      <c r="O44" s="1036"/>
    </row>
    <row r="45" spans="2:15">
      <c r="B45" s="1114" t="s">
        <v>9</v>
      </c>
      <c r="C45" s="1654" t="s">
        <v>57</v>
      </c>
      <c r="D45" s="1655"/>
      <c r="E45" s="1655"/>
      <c r="F45" s="1655"/>
      <c r="G45" s="1656"/>
      <c r="H45" s="1114" t="s">
        <v>58</v>
      </c>
      <c r="I45" s="1115" t="s">
        <v>59</v>
      </c>
      <c r="J45" s="1116" t="s">
        <v>925</v>
      </c>
      <c r="K45" s="1117" t="s">
        <v>865</v>
      </c>
      <c r="L45" s="1115" t="s">
        <v>866</v>
      </c>
      <c r="M45" s="1041" t="s">
        <v>209</v>
      </c>
      <c r="N45" s="1042" t="s">
        <v>210</v>
      </c>
      <c r="O45" s="1042" t="s">
        <v>867</v>
      </c>
    </row>
    <row r="46" spans="2:15" ht="15">
      <c r="B46" s="1509"/>
      <c r="C46" s="1510"/>
      <c r="D46" s="1510"/>
      <c r="E46" s="1510"/>
      <c r="F46" s="1510"/>
      <c r="G46" s="1511"/>
      <c r="H46" s="1509"/>
      <c r="I46" s="1512"/>
      <c r="J46" s="1513"/>
      <c r="K46" s="1512"/>
      <c r="L46" s="1512"/>
      <c r="M46" s="1514"/>
      <c r="N46" s="1515"/>
      <c r="O46" s="1515"/>
    </row>
    <row r="47" spans="2:15" ht="15">
      <c r="B47" s="1045" t="s">
        <v>158</v>
      </c>
      <c r="C47" s="1046"/>
      <c r="D47" s="1516" t="s">
        <v>61</v>
      </c>
      <c r="E47" s="1046"/>
      <c r="F47" s="1046"/>
      <c r="G47" s="1046"/>
      <c r="H47" s="1045"/>
      <c r="I47" s="1517"/>
      <c r="J47" s="1518"/>
      <c r="K47" s="1517"/>
      <c r="L47" s="1517"/>
      <c r="M47" s="1075"/>
      <c r="N47" s="1519"/>
      <c r="O47" s="1519"/>
    </row>
    <row r="48" spans="2:15" ht="15">
      <c r="B48" s="1045"/>
      <c r="C48" s="1046"/>
      <c r="D48" s="1047" t="s">
        <v>62</v>
      </c>
      <c r="E48" s="1046"/>
      <c r="F48" s="1046"/>
      <c r="G48" s="1046"/>
      <c r="H48" s="1048" t="str">
        <f>H28</f>
        <v>L1</v>
      </c>
      <c r="I48" s="1049" t="s">
        <v>90</v>
      </c>
      <c r="J48" s="1120">
        <v>0.06</v>
      </c>
      <c r="K48" s="1051">
        <f>VLOOKUP(D48,'UPAH DAN BAHAN'!$D$6:$I$12,6,FALSE)</f>
        <v>120000</v>
      </c>
      <c r="L48" s="1052">
        <f>+J48*K48</f>
        <v>7200</v>
      </c>
      <c r="M48" s="1520">
        <f>VLOOKUP(D48,'UPAH DAN BAHAN'!$D$6:$N$348,9,FALSE)</f>
        <v>1</v>
      </c>
      <c r="N48" s="1521">
        <f>VLOOKUP(D48,'UPAH DAN BAHAN'!$D$6:$N$348,10,FALSE)</f>
        <v>120000</v>
      </c>
      <c r="O48" s="1522">
        <f t="shared" ref="O48:O51" si="2">J48*N48</f>
        <v>7200</v>
      </c>
    </row>
    <row r="49" spans="2:15" ht="15">
      <c r="B49" s="1045"/>
      <c r="C49" s="1046"/>
      <c r="D49" s="1047" t="s">
        <v>149</v>
      </c>
      <c r="E49" s="1046"/>
      <c r="F49" s="1046"/>
      <c r="G49" s="1046"/>
      <c r="H49" s="1048" t="str">
        <f>H29</f>
        <v>L2</v>
      </c>
      <c r="I49" s="1049" t="s">
        <v>90</v>
      </c>
      <c r="J49" s="1120">
        <v>0.06</v>
      </c>
      <c r="K49" s="1051">
        <f>VLOOKUP(D49,'UPAH DAN BAHAN'!$D$6:$I$12,6,FALSE)</f>
        <v>140000</v>
      </c>
      <c r="L49" s="1052">
        <f>+J49*K49</f>
        <v>8400</v>
      </c>
      <c r="M49" s="1520">
        <f>VLOOKUP(D49,'UPAH DAN BAHAN'!$D$6:$N$348,9,FALSE)</f>
        <v>1</v>
      </c>
      <c r="N49" s="1521">
        <f>VLOOKUP(D49,'UPAH DAN BAHAN'!$D$6:$N$348,10,FALSE)</f>
        <v>140000</v>
      </c>
      <c r="O49" s="1522">
        <f t="shared" si="2"/>
        <v>8400</v>
      </c>
    </row>
    <row r="50" spans="2:15" ht="15">
      <c r="B50" s="1045"/>
      <c r="C50" s="1046"/>
      <c r="D50" s="1047" t="s">
        <v>77</v>
      </c>
      <c r="E50" s="1046"/>
      <c r="F50" s="1046"/>
      <c r="G50" s="1046"/>
      <c r="H50" s="1048" t="str">
        <f>H30</f>
        <v>L3</v>
      </c>
      <c r="I50" s="1049" t="s">
        <v>90</v>
      </c>
      <c r="J50" s="1120">
        <v>0.04</v>
      </c>
      <c r="K50" s="1051">
        <f>VLOOKUP(D50,'UPAH DAN BAHAN'!$D$6:$I$12,6,FALSE)</f>
        <v>150000</v>
      </c>
      <c r="L50" s="1052">
        <f>+J50*K50</f>
        <v>6000</v>
      </c>
      <c r="M50" s="1520">
        <f>VLOOKUP(D50,'UPAH DAN BAHAN'!$D$6:$N$348,9,FALSE)</f>
        <v>1</v>
      </c>
      <c r="N50" s="1521">
        <f>VLOOKUP(D50,'UPAH DAN BAHAN'!$D$6:$N$348,10,FALSE)</f>
        <v>150000</v>
      </c>
      <c r="O50" s="1522">
        <f t="shared" si="2"/>
        <v>6000</v>
      </c>
    </row>
    <row r="51" spans="2:15" ht="15">
      <c r="B51" s="1053"/>
      <c r="C51" s="1054"/>
      <c r="D51" s="1055" t="s">
        <v>27</v>
      </c>
      <c r="E51" s="1054"/>
      <c r="F51" s="1054"/>
      <c r="G51" s="1054"/>
      <c r="H51" s="1056" t="str">
        <f>H31</f>
        <v>L4</v>
      </c>
      <c r="I51" s="1057" t="s">
        <v>90</v>
      </c>
      <c r="J51" s="1121">
        <v>1E-3</v>
      </c>
      <c r="K51" s="1523">
        <f>VLOOKUP(D51,'UPAH DAN BAHAN'!$D$6:$I$12,6,FALSE)</f>
        <v>140000</v>
      </c>
      <c r="L51" s="1059">
        <f>+J51*K51</f>
        <v>140</v>
      </c>
      <c r="M51" s="1524">
        <f>VLOOKUP(D51,'UPAH DAN BAHAN'!$D$6:$N$348,9,FALSE)</f>
        <v>1</v>
      </c>
      <c r="N51" s="1525">
        <f>VLOOKUP(D51,'UPAH DAN BAHAN'!$D$6:$N$348,10,FALSE)</f>
        <v>140000</v>
      </c>
      <c r="O51" s="1526">
        <f t="shared" si="2"/>
        <v>140</v>
      </c>
    </row>
    <row r="52" spans="2:15" ht="15">
      <c r="B52" s="1060"/>
      <c r="C52" s="1061"/>
      <c r="D52" s="1062"/>
      <c r="E52" s="1061"/>
      <c r="F52" s="1061"/>
      <c r="G52" s="1061"/>
      <c r="H52" s="1060"/>
      <c r="I52" s="1063"/>
      <c r="J52" s="1122"/>
      <c r="K52" s="1123" t="s">
        <v>868</v>
      </c>
      <c r="L52" s="1066">
        <f>SUM(L48:L51)</f>
        <v>21740</v>
      </c>
      <c r="M52" s="1043"/>
      <c r="N52" s="1044"/>
      <c r="O52" s="1044"/>
    </row>
    <row r="53" spans="2:15" ht="15">
      <c r="B53" s="1067" t="s">
        <v>159</v>
      </c>
      <c r="C53" s="1124"/>
      <c r="D53" s="1069" t="s">
        <v>926</v>
      </c>
      <c r="E53" s="1068"/>
      <c r="F53" s="1068"/>
      <c r="G53" s="1125"/>
      <c r="H53" s="1067"/>
      <c r="I53" s="1118"/>
      <c r="J53" s="1119"/>
      <c r="K53" s="1118"/>
      <c r="L53" s="1118"/>
      <c r="M53" s="1514"/>
      <c r="N53" s="1515"/>
      <c r="O53" s="1515"/>
    </row>
    <row r="54" spans="2:15" ht="15">
      <c r="B54" s="1077"/>
      <c r="C54" s="1126"/>
      <c r="D54" s="1140" t="s">
        <v>664</v>
      </c>
      <c r="E54" s="1047"/>
      <c r="F54" s="1047"/>
      <c r="G54" s="1128"/>
      <c r="H54" s="1075"/>
      <c r="I54" s="1049" t="s">
        <v>55</v>
      </c>
      <c r="J54" s="1129">
        <v>1</v>
      </c>
      <c r="K54" s="1051">
        <f>VLOOKUP(D54,'UPAH DAN BAHAN'!$D$19:$I$348,6,FALSE)</f>
        <v>25500</v>
      </c>
      <c r="L54" s="1052">
        <f>+J54*K54</f>
        <v>25500</v>
      </c>
      <c r="M54" s="1520">
        <f>VLOOKUP(D54,'UPAH DAN BAHAN'!$D$6:$N$348,9,FALSE)</f>
        <v>0.42599999999999999</v>
      </c>
      <c r="N54" s="1521">
        <f>VLOOKUP(D54,'UPAH DAN BAHAN'!$D$6:$N$348,10,FALSE)</f>
        <v>10863</v>
      </c>
      <c r="O54" s="1522">
        <f t="shared" ref="O54:O55" si="3">J54*N54</f>
        <v>10863</v>
      </c>
    </row>
    <row r="55" spans="2:15" ht="15">
      <c r="B55" s="1078"/>
      <c r="C55" s="1130"/>
      <c r="D55" s="133" t="s">
        <v>98</v>
      </c>
      <c r="E55" s="1055"/>
      <c r="F55" s="1055"/>
      <c r="G55" s="1131"/>
      <c r="H55" s="1079"/>
      <c r="I55" s="1057" t="s">
        <v>87</v>
      </c>
      <c r="J55" s="1132">
        <v>0.05</v>
      </c>
      <c r="K55" s="1081">
        <f>K54</f>
        <v>25500</v>
      </c>
      <c r="L55" s="1059">
        <f>+J55*K55</f>
        <v>1275</v>
      </c>
      <c r="M55" s="1524"/>
      <c r="N55" s="1525">
        <f>K55</f>
        <v>25500</v>
      </c>
      <c r="O55" s="1526">
        <f t="shared" si="3"/>
        <v>1275</v>
      </c>
    </row>
    <row r="56" spans="2:15" ht="15">
      <c r="B56" s="1082"/>
      <c r="C56" s="1083"/>
      <c r="D56" s="1083"/>
      <c r="E56" s="1083"/>
      <c r="F56" s="1083"/>
      <c r="G56" s="1083"/>
      <c r="H56" s="1043"/>
      <c r="I56" s="1084"/>
      <c r="J56" s="1085"/>
      <c r="K56" s="1123" t="s">
        <v>869</v>
      </c>
      <c r="L56" s="1086">
        <f>SUM(L54:L55)</f>
        <v>26775</v>
      </c>
      <c r="M56" s="1043"/>
      <c r="N56" s="1044"/>
      <c r="O56" s="1044"/>
    </row>
    <row r="57" spans="2:15" ht="15">
      <c r="B57" s="1082"/>
      <c r="C57" s="1083"/>
      <c r="D57" s="1083"/>
      <c r="E57" s="1083"/>
      <c r="F57" s="1083"/>
      <c r="G57" s="1083"/>
      <c r="H57" s="1043"/>
      <c r="I57" s="1084"/>
      <c r="J57" s="1085"/>
      <c r="K57" s="1133"/>
      <c r="L57" s="1134"/>
      <c r="M57" s="1043"/>
      <c r="N57" s="1044"/>
      <c r="O57" s="1044"/>
    </row>
    <row r="58" spans="2:15" ht="15">
      <c r="B58" s="1090" t="s">
        <v>20</v>
      </c>
      <c r="C58" s="1091"/>
      <c r="D58" s="1091" t="s">
        <v>932</v>
      </c>
      <c r="E58" s="1091"/>
      <c r="F58" s="1091"/>
      <c r="G58" s="1091"/>
      <c r="H58" s="1091"/>
      <c r="I58" s="1111"/>
      <c r="J58" s="1112"/>
      <c r="K58" s="1112"/>
      <c r="L58" s="1094">
        <f>L56+L52</f>
        <v>48515</v>
      </c>
      <c r="M58" s="1095"/>
      <c r="N58" s="1096"/>
      <c r="O58" s="1036">
        <f>SUM(O46:O56)</f>
        <v>33878</v>
      </c>
    </row>
    <row r="59" spans="2:15" ht="15">
      <c r="B59" s="1097" t="s">
        <v>21</v>
      </c>
      <c r="C59" s="1098"/>
      <c r="D59" s="1098" t="s">
        <v>929</v>
      </c>
      <c r="E59" s="1098"/>
      <c r="F59" s="1098"/>
      <c r="G59" s="1098"/>
      <c r="H59" s="1098"/>
      <c r="I59" s="1135"/>
      <c r="J59" s="1136"/>
      <c r="K59" s="1136"/>
      <c r="L59" s="1101">
        <f>L58*10%</f>
        <v>4851.5</v>
      </c>
      <c r="M59" s="1095"/>
      <c r="N59" s="1096"/>
      <c r="O59" s="1101">
        <f>O58*10%</f>
        <v>3387.8</v>
      </c>
    </row>
    <row r="60" spans="2:15" ht="15">
      <c r="B60" s="1097" t="s">
        <v>22</v>
      </c>
      <c r="C60" s="1098"/>
      <c r="D60" s="1098" t="s">
        <v>933</v>
      </c>
      <c r="E60" s="1098"/>
      <c r="F60" s="1098"/>
      <c r="G60" s="1098"/>
      <c r="H60" s="1098"/>
      <c r="I60" s="1135"/>
      <c r="J60" s="1136"/>
      <c r="K60" s="1136"/>
      <c r="L60" s="1101">
        <f>+L58+L59</f>
        <v>53366.5</v>
      </c>
      <c r="M60" s="1095"/>
      <c r="N60" s="1096"/>
      <c r="O60" s="1036">
        <f>O58+O59</f>
        <v>37265.800000000003</v>
      </c>
    </row>
    <row r="61" spans="2:15" ht="15">
      <c r="B61" s="1102"/>
      <c r="C61" s="1091"/>
      <c r="D61" s="1091" t="s">
        <v>931</v>
      </c>
      <c r="E61" s="1091"/>
      <c r="F61" s="1091"/>
      <c r="G61" s="1091"/>
      <c r="H61" s="1091"/>
      <c r="I61" s="1091"/>
      <c r="J61" s="1091"/>
      <c r="K61" s="1091"/>
      <c r="L61" s="1103">
        <f>ROUNDDOWN(L60,-3)</f>
        <v>53000</v>
      </c>
      <c r="M61" s="1104"/>
      <c r="N61" s="1105"/>
      <c r="O61" s="1106"/>
    </row>
    <row r="62" spans="2:15" ht="15">
      <c r="B62" s="1029"/>
      <c r="C62" s="1029"/>
      <c r="D62" s="1107"/>
      <c r="E62" s="1107"/>
      <c r="F62" s="1107"/>
      <c r="G62" s="1107"/>
      <c r="H62" s="1107"/>
      <c r="I62" s="1107"/>
      <c r="J62" s="1107"/>
      <c r="K62" s="1107"/>
      <c r="L62" s="1108"/>
      <c r="M62" s="1029"/>
    </row>
    <row r="63" spans="2:15" ht="15">
      <c r="B63" s="1029"/>
      <c r="C63" s="1029"/>
      <c r="D63" s="1107"/>
      <c r="E63" s="1107"/>
      <c r="F63" s="1107"/>
      <c r="G63" s="1107"/>
      <c r="H63" s="1107"/>
      <c r="I63" s="1107"/>
      <c r="J63" s="1107"/>
      <c r="K63" s="1107"/>
      <c r="L63" s="1108"/>
      <c r="M63" s="1029"/>
    </row>
    <row r="64" spans="2:15" ht="15">
      <c r="B64" s="1030" t="s">
        <v>955</v>
      </c>
      <c r="C64" s="1110" t="s">
        <v>956</v>
      </c>
      <c r="D64" s="1091"/>
      <c r="E64" s="1110"/>
      <c r="F64" s="1091"/>
      <c r="G64" s="1091"/>
      <c r="H64" s="1091"/>
      <c r="I64" s="1111"/>
      <c r="J64" s="1112"/>
      <c r="K64" s="1112"/>
      <c r="L64" s="1113"/>
      <c r="M64" s="1034"/>
      <c r="N64" s="1035"/>
      <c r="O64" s="1036"/>
    </row>
    <row r="65" spans="2:15">
      <c r="B65" s="1114" t="s">
        <v>9</v>
      </c>
      <c r="C65" s="1654" t="s">
        <v>57</v>
      </c>
      <c r="D65" s="1655"/>
      <c r="E65" s="1655"/>
      <c r="F65" s="1655"/>
      <c r="G65" s="1656"/>
      <c r="H65" s="1114" t="s">
        <v>58</v>
      </c>
      <c r="I65" s="1115" t="s">
        <v>59</v>
      </c>
      <c r="J65" s="1116" t="s">
        <v>925</v>
      </c>
      <c r="K65" s="1117" t="s">
        <v>865</v>
      </c>
      <c r="L65" s="1115" t="s">
        <v>866</v>
      </c>
      <c r="M65" s="1041" t="s">
        <v>209</v>
      </c>
      <c r="N65" s="1042" t="s">
        <v>210</v>
      </c>
      <c r="O65" s="1042" t="s">
        <v>867</v>
      </c>
    </row>
    <row r="66" spans="2:15" ht="15">
      <c r="B66" s="1509"/>
      <c r="C66" s="1510"/>
      <c r="D66" s="1510"/>
      <c r="E66" s="1510"/>
      <c r="F66" s="1510"/>
      <c r="G66" s="1511"/>
      <c r="H66" s="1509"/>
      <c r="I66" s="1512"/>
      <c r="J66" s="1513"/>
      <c r="K66" s="1512"/>
      <c r="L66" s="1512"/>
      <c r="M66" s="1514"/>
      <c r="N66" s="1515"/>
      <c r="O66" s="1515"/>
    </row>
    <row r="67" spans="2:15" ht="15">
      <c r="B67" s="1045" t="s">
        <v>158</v>
      </c>
      <c r="C67" s="1046"/>
      <c r="D67" s="1516" t="s">
        <v>61</v>
      </c>
      <c r="E67" s="1046"/>
      <c r="F67" s="1046"/>
      <c r="G67" s="1046"/>
      <c r="H67" s="1045"/>
      <c r="I67" s="1517"/>
      <c r="J67" s="1518"/>
      <c r="K67" s="1517"/>
      <c r="L67" s="1517"/>
      <c r="M67" s="1075"/>
      <c r="N67" s="1519"/>
      <c r="O67" s="1519"/>
    </row>
    <row r="68" spans="2:15" ht="15">
      <c r="B68" s="1045"/>
      <c r="C68" s="1046"/>
      <c r="D68" s="1047" t="s">
        <v>62</v>
      </c>
      <c r="E68" s="1046"/>
      <c r="F68" s="1046"/>
      <c r="G68" s="1046"/>
      <c r="H68" s="1048" t="str">
        <f>H48</f>
        <v>L1</v>
      </c>
      <c r="I68" s="1049" t="s">
        <v>90</v>
      </c>
      <c r="J68" s="1120">
        <v>0.06</v>
      </c>
      <c r="K68" s="1051">
        <f>VLOOKUP(D68,'UPAH DAN BAHAN'!$D$6:$I$12,6,FALSE)</f>
        <v>120000</v>
      </c>
      <c r="L68" s="1052">
        <f>+J68*K68</f>
        <v>7200</v>
      </c>
      <c r="M68" s="1520">
        <f>VLOOKUP(D68,'UPAH DAN BAHAN'!$D$6:$N$348,9,FALSE)</f>
        <v>1</v>
      </c>
      <c r="N68" s="1521">
        <f>VLOOKUP(D68,'UPAH DAN BAHAN'!$D$6:$N$348,10,FALSE)</f>
        <v>120000</v>
      </c>
      <c r="O68" s="1522">
        <f t="shared" ref="O68:O71" si="4">J68*N68</f>
        <v>7200</v>
      </c>
    </row>
    <row r="69" spans="2:15" ht="15">
      <c r="B69" s="1045"/>
      <c r="C69" s="1046"/>
      <c r="D69" s="1047" t="s">
        <v>149</v>
      </c>
      <c r="E69" s="1046"/>
      <c r="F69" s="1046"/>
      <c r="G69" s="1046"/>
      <c r="H69" s="1048" t="str">
        <f>H49</f>
        <v>L2</v>
      </c>
      <c r="I69" s="1049" t="s">
        <v>90</v>
      </c>
      <c r="J69" s="1120">
        <v>0.06</v>
      </c>
      <c r="K69" s="1051">
        <f>VLOOKUP(D69,'UPAH DAN BAHAN'!$D$6:$I$12,6,FALSE)</f>
        <v>140000</v>
      </c>
      <c r="L69" s="1052">
        <f>+J69*K69</f>
        <v>8400</v>
      </c>
      <c r="M69" s="1520">
        <f>VLOOKUP(D69,'UPAH DAN BAHAN'!$D$6:$N$348,9,FALSE)</f>
        <v>1</v>
      </c>
      <c r="N69" s="1521">
        <f>VLOOKUP(D69,'UPAH DAN BAHAN'!$D$6:$N$348,10,FALSE)</f>
        <v>140000</v>
      </c>
      <c r="O69" s="1522">
        <f t="shared" si="4"/>
        <v>8400</v>
      </c>
    </row>
    <row r="70" spans="2:15" ht="15">
      <c r="B70" s="1045"/>
      <c r="C70" s="1046"/>
      <c r="D70" s="1047" t="s">
        <v>77</v>
      </c>
      <c r="E70" s="1046"/>
      <c r="F70" s="1046"/>
      <c r="G70" s="1046"/>
      <c r="H70" s="1048" t="str">
        <f>H50</f>
        <v>L3</v>
      </c>
      <c r="I70" s="1049" t="s">
        <v>90</v>
      </c>
      <c r="J70" s="1120">
        <v>0.04</v>
      </c>
      <c r="K70" s="1051">
        <f>VLOOKUP(D70,'UPAH DAN BAHAN'!$D$6:$I$12,6,FALSE)</f>
        <v>150000</v>
      </c>
      <c r="L70" s="1052">
        <f>+J70*K70</f>
        <v>6000</v>
      </c>
      <c r="M70" s="1520">
        <f>VLOOKUP(D70,'UPAH DAN BAHAN'!$D$6:$N$348,9,FALSE)</f>
        <v>1</v>
      </c>
      <c r="N70" s="1521">
        <f>VLOOKUP(D70,'UPAH DAN BAHAN'!$D$6:$N$348,10,FALSE)</f>
        <v>150000</v>
      </c>
      <c r="O70" s="1522">
        <f t="shared" si="4"/>
        <v>6000</v>
      </c>
    </row>
    <row r="71" spans="2:15" ht="15">
      <c r="B71" s="1053"/>
      <c r="C71" s="1054"/>
      <c r="D71" s="1055" t="s">
        <v>27</v>
      </c>
      <c r="E71" s="1054"/>
      <c r="F71" s="1054"/>
      <c r="G71" s="1054"/>
      <c r="H71" s="1056" t="str">
        <f>H51</f>
        <v>L4</v>
      </c>
      <c r="I71" s="1057" t="s">
        <v>90</v>
      </c>
      <c r="J71" s="1121">
        <v>1E-3</v>
      </c>
      <c r="K71" s="1523">
        <f>VLOOKUP(D71,'UPAH DAN BAHAN'!$D$6:$I$12,6,FALSE)</f>
        <v>140000</v>
      </c>
      <c r="L71" s="1059">
        <f>+J71*K71</f>
        <v>140</v>
      </c>
      <c r="M71" s="1524">
        <f>VLOOKUP(D71,'UPAH DAN BAHAN'!$D$6:$N$348,9,FALSE)</f>
        <v>1</v>
      </c>
      <c r="N71" s="1525">
        <f>VLOOKUP(D71,'UPAH DAN BAHAN'!$D$6:$N$348,10,FALSE)</f>
        <v>140000</v>
      </c>
      <c r="O71" s="1526">
        <f t="shared" si="4"/>
        <v>140</v>
      </c>
    </row>
    <row r="72" spans="2:15" ht="15">
      <c r="B72" s="1060"/>
      <c r="C72" s="1061"/>
      <c r="D72" s="1062"/>
      <c r="E72" s="1061"/>
      <c r="F72" s="1061"/>
      <c r="G72" s="1061"/>
      <c r="H72" s="1060"/>
      <c r="I72" s="1063"/>
      <c r="J72" s="1122"/>
      <c r="K72" s="1123" t="s">
        <v>868</v>
      </c>
      <c r="L72" s="1066">
        <f>SUM(L68:L71)</f>
        <v>21740</v>
      </c>
      <c r="M72" s="1043"/>
      <c r="N72" s="1044"/>
      <c r="O72" s="1044"/>
    </row>
    <row r="73" spans="2:15" ht="15">
      <c r="B73" s="1067" t="s">
        <v>159</v>
      </c>
      <c r="C73" s="1124"/>
      <c r="D73" s="1069" t="s">
        <v>926</v>
      </c>
      <c r="E73" s="1068"/>
      <c r="F73" s="1068"/>
      <c r="G73" s="1125"/>
      <c r="H73" s="1067"/>
      <c r="I73" s="1118"/>
      <c r="J73" s="1119"/>
      <c r="K73" s="1118"/>
      <c r="L73" s="1118"/>
      <c r="M73" s="1514"/>
      <c r="N73" s="1515"/>
      <c r="O73" s="1515"/>
    </row>
    <row r="74" spans="2:15" ht="15">
      <c r="B74" s="1077"/>
      <c r="C74" s="1126"/>
      <c r="D74" s="1140" t="s">
        <v>665</v>
      </c>
      <c r="E74" s="1047"/>
      <c r="F74" s="1047"/>
      <c r="G74" s="1128"/>
      <c r="H74" s="1075"/>
      <c r="I74" s="1049" t="s">
        <v>55</v>
      </c>
      <c r="J74" s="1129">
        <v>1</v>
      </c>
      <c r="K74" s="1051">
        <f>VLOOKUP(D74,'UPAH DAN BAHAN'!$D$19:$I$348,6,FALSE)</f>
        <v>27000</v>
      </c>
      <c r="L74" s="1052">
        <f>+J74*K74</f>
        <v>27000</v>
      </c>
      <c r="M74" s="1520">
        <f>VLOOKUP(D74,'UPAH DAN BAHAN'!$D$6:$N$348,9,FALSE)</f>
        <v>0.42599999999999999</v>
      </c>
      <c r="N74" s="1521">
        <f>VLOOKUP(D74,'UPAH DAN BAHAN'!$D$6:$N$348,10,FALSE)</f>
        <v>11502</v>
      </c>
      <c r="O74" s="1522">
        <f t="shared" ref="O74:O75" si="5">J74*N74</f>
        <v>11502</v>
      </c>
    </row>
    <row r="75" spans="2:15" ht="15">
      <c r="B75" s="1078"/>
      <c r="C75" s="1130"/>
      <c r="D75" s="133" t="s">
        <v>98</v>
      </c>
      <c r="E75" s="1055"/>
      <c r="F75" s="1055"/>
      <c r="G75" s="1131"/>
      <c r="H75" s="1079"/>
      <c r="I75" s="1057" t="s">
        <v>87</v>
      </c>
      <c r="J75" s="1132">
        <v>0.05</v>
      </c>
      <c r="K75" s="1081">
        <f>K74</f>
        <v>27000</v>
      </c>
      <c r="L75" s="1059">
        <f>+J75*K75</f>
        <v>1350</v>
      </c>
      <c r="M75" s="1524"/>
      <c r="N75" s="1525">
        <f>K75</f>
        <v>27000</v>
      </c>
      <c r="O75" s="1526">
        <f t="shared" si="5"/>
        <v>1350</v>
      </c>
    </row>
    <row r="76" spans="2:15" ht="15">
      <c r="B76" s="1082"/>
      <c r="C76" s="1083"/>
      <c r="D76" s="1083"/>
      <c r="E76" s="1083"/>
      <c r="F76" s="1083"/>
      <c r="G76" s="1083"/>
      <c r="H76" s="1043"/>
      <c r="I76" s="1084"/>
      <c r="J76" s="1085"/>
      <c r="K76" s="1123" t="s">
        <v>869</v>
      </c>
      <c r="L76" s="1086">
        <f>SUM(L74:L75)</f>
        <v>28350</v>
      </c>
      <c r="M76" s="1043"/>
      <c r="N76" s="1044"/>
      <c r="O76" s="1044"/>
    </row>
    <row r="77" spans="2:15" ht="15">
      <c r="B77" s="1082"/>
      <c r="C77" s="1083"/>
      <c r="D77" s="1083"/>
      <c r="E77" s="1083"/>
      <c r="F77" s="1083"/>
      <c r="G77" s="1083"/>
      <c r="H77" s="1043"/>
      <c r="I77" s="1084"/>
      <c r="J77" s="1085"/>
      <c r="K77" s="1133"/>
      <c r="L77" s="1134"/>
      <c r="M77" s="1043"/>
      <c r="N77" s="1044"/>
      <c r="O77" s="1044"/>
    </row>
    <row r="78" spans="2:15" ht="15">
      <c r="B78" s="1090" t="s">
        <v>20</v>
      </c>
      <c r="C78" s="1091"/>
      <c r="D78" s="1091" t="s">
        <v>932</v>
      </c>
      <c r="E78" s="1091"/>
      <c r="F78" s="1091"/>
      <c r="G78" s="1091"/>
      <c r="H78" s="1091"/>
      <c r="I78" s="1111"/>
      <c r="J78" s="1112"/>
      <c r="K78" s="1112"/>
      <c r="L78" s="1094">
        <f>L76+L72</f>
        <v>50090</v>
      </c>
      <c r="M78" s="1095"/>
      <c r="N78" s="1096"/>
      <c r="O78" s="1036">
        <f>SUM(O66:O76)</f>
        <v>34592</v>
      </c>
    </row>
    <row r="79" spans="2:15" ht="15">
      <c r="B79" s="1097" t="s">
        <v>21</v>
      </c>
      <c r="C79" s="1098"/>
      <c r="D79" s="1098" t="s">
        <v>929</v>
      </c>
      <c r="E79" s="1098"/>
      <c r="F79" s="1098"/>
      <c r="G79" s="1098"/>
      <c r="H79" s="1098"/>
      <c r="I79" s="1135"/>
      <c r="J79" s="1136"/>
      <c r="K79" s="1136"/>
      <c r="L79" s="1101">
        <f>L78*10%</f>
        <v>5009</v>
      </c>
      <c r="M79" s="1095"/>
      <c r="N79" s="1096"/>
      <c r="O79" s="1101">
        <f>O78*10%</f>
        <v>3459.2000000000003</v>
      </c>
    </row>
    <row r="80" spans="2:15" ht="15">
      <c r="B80" s="1097" t="s">
        <v>22</v>
      </c>
      <c r="C80" s="1098"/>
      <c r="D80" s="1098" t="s">
        <v>933</v>
      </c>
      <c r="E80" s="1098"/>
      <c r="F80" s="1098"/>
      <c r="G80" s="1098"/>
      <c r="H80" s="1098"/>
      <c r="I80" s="1135"/>
      <c r="J80" s="1136"/>
      <c r="K80" s="1136"/>
      <c r="L80" s="1101">
        <f>+L78+L79</f>
        <v>55099</v>
      </c>
      <c r="M80" s="1095"/>
      <c r="N80" s="1096"/>
      <c r="O80" s="1036">
        <f>O78+O79</f>
        <v>38051.199999999997</v>
      </c>
    </row>
    <row r="81" spans="2:15" ht="15">
      <c r="B81" s="1102"/>
      <c r="C81" s="1091"/>
      <c r="D81" s="1091" t="s">
        <v>931</v>
      </c>
      <c r="E81" s="1091"/>
      <c r="F81" s="1091"/>
      <c r="G81" s="1091"/>
      <c r="H81" s="1091"/>
      <c r="I81" s="1091"/>
      <c r="J81" s="1091"/>
      <c r="K81" s="1091"/>
      <c r="L81" s="1103">
        <f>ROUNDDOWN(L80,-2)</f>
        <v>55000</v>
      </c>
      <c r="M81" s="1104"/>
      <c r="N81" s="1105"/>
      <c r="O81" s="1106"/>
    </row>
    <row r="82" spans="2:15" ht="15">
      <c r="B82" s="1029"/>
      <c r="C82" s="1029"/>
      <c r="D82" s="1107"/>
      <c r="E82" s="1107"/>
      <c r="F82" s="1107"/>
      <c r="G82" s="1107"/>
      <c r="H82" s="1107"/>
      <c r="I82" s="1107"/>
      <c r="J82" s="1107"/>
      <c r="K82" s="1107"/>
      <c r="L82" s="1108"/>
      <c r="M82" s="1029"/>
    </row>
    <row r="83" spans="2:15" ht="15">
      <c r="B83" s="1030" t="s">
        <v>957</v>
      </c>
      <c r="C83" s="1110" t="s">
        <v>958</v>
      </c>
      <c r="D83" s="1091"/>
      <c r="E83" s="1110"/>
      <c r="F83" s="1091"/>
      <c r="G83" s="1091"/>
      <c r="H83" s="1091"/>
      <c r="I83" s="1111"/>
      <c r="J83" s="1112"/>
      <c r="K83" s="1112"/>
      <c r="L83" s="1113"/>
      <c r="M83" s="1034"/>
      <c r="N83" s="1035"/>
      <c r="O83" s="1036"/>
    </row>
    <row r="84" spans="2:15">
      <c r="B84" s="1114" t="s">
        <v>9</v>
      </c>
      <c r="C84" s="1654" t="s">
        <v>57</v>
      </c>
      <c r="D84" s="1655"/>
      <c r="E84" s="1655"/>
      <c r="F84" s="1655"/>
      <c r="G84" s="1656"/>
      <c r="H84" s="1114" t="s">
        <v>58</v>
      </c>
      <c r="I84" s="1115" t="s">
        <v>59</v>
      </c>
      <c r="J84" s="1116" t="s">
        <v>925</v>
      </c>
      <c r="K84" s="1117" t="s">
        <v>865</v>
      </c>
      <c r="L84" s="1115" t="s">
        <v>866</v>
      </c>
      <c r="M84" s="1041" t="s">
        <v>209</v>
      </c>
      <c r="N84" s="1042" t="s">
        <v>210</v>
      </c>
      <c r="O84" s="1042" t="s">
        <v>867</v>
      </c>
    </row>
    <row r="85" spans="2:15" ht="15">
      <c r="B85" s="1509"/>
      <c r="C85" s="1510"/>
      <c r="D85" s="1510"/>
      <c r="E85" s="1510"/>
      <c r="F85" s="1510"/>
      <c r="G85" s="1511"/>
      <c r="H85" s="1509"/>
      <c r="I85" s="1512"/>
      <c r="J85" s="1513"/>
      <c r="K85" s="1512"/>
      <c r="L85" s="1512"/>
      <c r="M85" s="1514"/>
      <c r="N85" s="1515"/>
      <c r="O85" s="1515"/>
    </row>
    <row r="86" spans="2:15" ht="15">
      <c r="B86" s="1045" t="s">
        <v>158</v>
      </c>
      <c r="C86" s="1046"/>
      <c r="D86" s="1516" t="s">
        <v>61</v>
      </c>
      <c r="E86" s="1046"/>
      <c r="F86" s="1046"/>
      <c r="G86" s="1046"/>
      <c r="H86" s="1045"/>
      <c r="I86" s="1517"/>
      <c r="J86" s="1518"/>
      <c r="K86" s="1517"/>
      <c r="L86" s="1517"/>
      <c r="M86" s="1075"/>
      <c r="N86" s="1519"/>
      <c r="O86" s="1519"/>
    </row>
    <row r="87" spans="2:15" ht="15">
      <c r="B87" s="1045"/>
      <c r="C87" s="1046"/>
      <c r="D87" s="1047" t="s">
        <v>62</v>
      </c>
      <c r="E87" s="1046"/>
      <c r="F87" s="1046"/>
      <c r="G87" s="1046"/>
      <c r="H87" s="1048" t="str">
        <f>H68</f>
        <v>L1</v>
      </c>
      <c r="I87" s="1049" t="s">
        <v>90</v>
      </c>
      <c r="J87" s="1120">
        <v>0.08</v>
      </c>
      <c r="K87" s="1051">
        <f>VLOOKUP(D87,'UPAH DAN BAHAN'!$D$6:$I$12,6,FALSE)</f>
        <v>120000</v>
      </c>
      <c r="L87" s="1052">
        <f>+J87*K87</f>
        <v>9600</v>
      </c>
      <c r="M87" s="1520">
        <f>VLOOKUP(D87,'UPAH DAN BAHAN'!$D$6:$N$348,9,FALSE)</f>
        <v>1</v>
      </c>
      <c r="N87" s="1521">
        <f>VLOOKUP(D87,'UPAH DAN BAHAN'!$D$6:$N$348,10,FALSE)</f>
        <v>120000</v>
      </c>
      <c r="O87" s="1522">
        <f t="shared" ref="O87:O90" si="6">J87*N87</f>
        <v>9600</v>
      </c>
    </row>
    <row r="88" spans="2:15" ht="15">
      <c r="B88" s="1045"/>
      <c r="C88" s="1046"/>
      <c r="D88" s="1047" t="s">
        <v>149</v>
      </c>
      <c r="E88" s="1046"/>
      <c r="F88" s="1046"/>
      <c r="G88" s="1046"/>
      <c r="H88" s="1048" t="str">
        <f t="shared" ref="H88:H90" si="7">H69</f>
        <v>L2</v>
      </c>
      <c r="I88" s="1049" t="s">
        <v>90</v>
      </c>
      <c r="J88" s="1120">
        <v>7.0000000000000007E-2</v>
      </c>
      <c r="K88" s="1051">
        <f>VLOOKUP(D88,'UPAH DAN BAHAN'!$D$6:$I$12,6,FALSE)</f>
        <v>140000</v>
      </c>
      <c r="L88" s="1052">
        <f>+J88*K88</f>
        <v>9800.0000000000018</v>
      </c>
      <c r="M88" s="1520">
        <f>VLOOKUP(D88,'UPAH DAN BAHAN'!$D$6:$N$348,9,FALSE)</f>
        <v>1</v>
      </c>
      <c r="N88" s="1521">
        <f>VLOOKUP(D88,'UPAH DAN BAHAN'!$D$6:$N$348,10,FALSE)</f>
        <v>140000</v>
      </c>
      <c r="O88" s="1522">
        <f t="shared" si="6"/>
        <v>9800.0000000000018</v>
      </c>
    </row>
    <row r="89" spans="2:15" ht="15">
      <c r="B89" s="1045"/>
      <c r="C89" s="1046"/>
      <c r="D89" s="1047" t="s">
        <v>77</v>
      </c>
      <c r="E89" s="1046"/>
      <c r="F89" s="1046"/>
      <c r="G89" s="1046"/>
      <c r="H89" s="1048" t="str">
        <f t="shared" si="7"/>
        <v>L3</v>
      </c>
      <c r="I89" s="1049" t="s">
        <v>90</v>
      </c>
      <c r="J89" s="1120">
        <v>8.9999999999999993E-3</v>
      </c>
      <c r="K89" s="1051">
        <f>VLOOKUP(D89,'UPAH DAN BAHAN'!$D$6:$I$12,6,FALSE)</f>
        <v>150000</v>
      </c>
      <c r="L89" s="1052">
        <f>+J89*K89</f>
        <v>1350</v>
      </c>
      <c r="M89" s="1520">
        <f>VLOOKUP(D89,'UPAH DAN BAHAN'!$D$6:$N$348,9,FALSE)</f>
        <v>1</v>
      </c>
      <c r="N89" s="1521">
        <f>VLOOKUP(D89,'UPAH DAN BAHAN'!$D$6:$N$348,10,FALSE)</f>
        <v>150000</v>
      </c>
      <c r="O89" s="1522">
        <f t="shared" si="6"/>
        <v>1350</v>
      </c>
    </row>
    <row r="90" spans="2:15" ht="15">
      <c r="B90" s="1053"/>
      <c r="C90" s="1054"/>
      <c r="D90" s="1055" t="s">
        <v>27</v>
      </c>
      <c r="E90" s="1054"/>
      <c r="F90" s="1054"/>
      <c r="G90" s="1054"/>
      <c r="H90" s="1056" t="str">
        <f t="shared" si="7"/>
        <v>L4</v>
      </c>
      <c r="I90" s="1057" t="s">
        <v>90</v>
      </c>
      <c r="J90" s="1121">
        <v>1E-3</v>
      </c>
      <c r="K90" s="1523">
        <f>VLOOKUP(D90,'UPAH DAN BAHAN'!$D$6:$I$12,6,FALSE)</f>
        <v>140000</v>
      </c>
      <c r="L90" s="1059">
        <f>+J90*K90</f>
        <v>140</v>
      </c>
      <c r="M90" s="1524">
        <f>VLOOKUP(D90,'UPAH DAN BAHAN'!$D$6:$N$348,9,FALSE)</f>
        <v>1</v>
      </c>
      <c r="N90" s="1525">
        <f>VLOOKUP(D90,'UPAH DAN BAHAN'!$D$6:$N$348,10,FALSE)</f>
        <v>140000</v>
      </c>
      <c r="O90" s="1526">
        <f t="shared" si="6"/>
        <v>140</v>
      </c>
    </row>
    <row r="91" spans="2:15" ht="15">
      <c r="B91" s="1060"/>
      <c r="C91" s="1061"/>
      <c r="D91" s="1062"/>
      <c r="E91" s="1061"/>
      <c r="F91" s="1061"/>
      <c r="G91" s="1061"/>
      <c r="H91" s="1060"/>
      <c r="I91" s="1063"/>
      <c r="J91" s="1122"/>
      <c r="K91" s="1529" t="s">
        <v>868</v>
      </c>
      <c r="L91" s="1066">
        <f>SUM(L87:L90)</f>
        <v>20890</v>
      </c>
      <c r="M91" s="1530"/>
      <c r="N91" s="1531"/>
      <c r="O91" s="1531"/>
    </row>
    <row r="92" spans="2:15" ht="15">
      <c r="B92" s="1067" t="s">
        <v>159</v>
      </c>
      <c r="C92" s="1124"/>
      <c r="D92" s="1069" t="s">
        <v>926</v>
      </c>
      <c r="E92" s="1068"/>
      <c r="F92" s="1068"/>
      <c r="G92" s="1125"/>
      <c r="H92" s="1067"/>
      <c r="I92" s="1118"/>
      <c r="J92" s="1119"/>
      <c r="K92" s="1118"/>
      <c r="L92" s="1118"/>
      <c r="M92" s="1514"/>
      <c r="N92" s="1515"/>
      <c r="O92" s="1515"/>
    </row>
    <row r="93" spans="2:15" ht="15">
      <c r="B93" s="1077"/>
      <c r="C93" s="1126"/>
      <c r="D93" s="1127" t="s">
        <v>604</v>
      </c>
      <c r="E93" s="1047"/>
      <c r="F93" s="1047"/>
      <c r="G93" s="1128"/>
      <c r="H93" s="1075"/>
      <c r="I93" s="1049" t="s">
        <v>55</v>
      </c>
      <c r="J93" s="1129">
        <v>1</v>
      </c>
      <c r="K93" s="1051">
        <f>VLOOKUP(D93,'UPAH DAN BAHAN'!$D$19:$I$348,6,FALSE)</f>
        <v>95000</v>
      </c>
      <c r="L93" s="1052">
        <f>+J93*K93</f>
        <v>95000</v>
      </c>
      <c r="M93" s="1520">
        <f>VLOOKUP(D93,'UPAH DAN BAHAN'!$D$6:$N$348,9,FALSE)</f>
        <v>0.29299999999999998</v>
      </c>
      <c r="N93" s="1521">
        <f>VLOOKUP(D93,'UPAH DAN BAHAN'!$D$6:$N$348,10,FALSE)</f>
        <v>27835</v>
      </c>
      <c r="O93" s="1522">
        <f t="shared" ref="O93:O94" si="8">J93*N93</f>
        <v>27835</v>
      </c>
    </row>
    <row r="94" spans="2:15" ht="15">
      <c r="B94" s="1078"/>
      <c r="C94" s="1130"/>
      <c r="D94" s="133" t="s">
        <v>98</v>
      </c>
      <c r="E94" s="1055"/>
      <c r="F94" s="1055"/>
      <c r="G94" s="1131"/>
      <c r="H94" s="1079"/>
      <c r="I94" s="1057" t="s">
        <v>87</v>
      </c>
      <c r="J94" s="1132">
        <v>0.05</v>
      </c>
      <c r="K94" s="1081">
        <f>K93</f>
        <v>95000</v>
      </c>
      <c r="L94" s="1059">
        <f>+J94*K94</f>
        <v>4750</v>
      </c>
      <c r="M94" s="1524"/>
      <c r="N94" s="1525">
        <f>K94</f>
        <v>95000</v>
      </c>
      <c r="O94" s="1526">
        <f t="shared" si="8"/>
        <v>4750</v>
      </c>
    </row>
    <row r="95" spans="2:15" ht="15">
      <c r="B95" s="1082"/>
      <c r="C95" s="1083"/>
      <c r="D95" s="1083"/>
      <c r="E95" s="1083"/>
      <c r="F95" s="1083"/>
      <c r="G95" s="1083"/>
      <c r="H95" s="1043"/>
      <c r="I95" s="1084"/>
      <c r="J95" s="1085"/>
      <c r="K95" s="1123" t="s">
        <v>869</v>
      </c>
      <c r="L95" s="1086">
        <f>SUM(L93:L94)</f>
        <v>99750</v>
      </c>
      <c r="M95" s="1043"/>
      <c r="N95" s="1044"/>
      <c r="O95" s="1044"/>
    </row>
    <row r="96" spans="2:15" ht="15">
      <c r="B96" s="1082"/>
      <c r="C96" s="1083"/>
      <c r="D96" s="1083"/>
      <c r="E96" s="1083"/>
      <c r="F96" s="1083"/>
      <c r="G96" s="1083"/>
      <c r="H96" s="1043"/>
      <c r="I96" s="1084"/>
      <c r="J96" s="1085"/>
      <c r="K96" s="1133"/>
      <c r="L96" s="1134"/>
      <c r="M96" s="1043"/>
      <c r="N96" s="1044"/>
      <c r="O96" s="1044"/>
    </row>
    <row r="97" spans="2:15" ht="15">
      <c r="B97" s="1090" t="s">
        <v>20</v>
      </c>
      <c r="C97" s="1091"/>
      <c r="D97" s="1091" t="s">
        <v>932</v>
      </c>
      <c r="E97" s="1091"/>
      <c r="F97" s="1091"/>
      <c r="G97" s="1091"/>
      <c r="H97" s="1091"/>
      <c r="I97" s="1111"/>
      <c r="J97" s="1112"/>
      <c r="K97" s="1112"/>
      <c r="L97" s="1094">
        <f>L95+L91</f>
        <v>120640</v>
      </c>
      <c r="M97" s="1095"/>
      <c r="N97" s="1096"/>
      <c r="O97" s="1036">
        <f>SUM(O85:O95)</f>
        <v>53475</v>
      </c>
    </row>
    <row r="98" spans="2:15" ht="15">
      <c r="B98" s="1097" t="s">
        <v>21</v>
      </c>
      <c r="C98" s="1098"/>
      <c r="D98" s="1098" t="s">
        <v>929</v>
      </c>
      <c r="E98" s="1098"/>
      <c r="F98" s="1098"/>
      <c r="G98" s="1098"/>
      <c r="H98" s="1098"/>
      <c r="I98" s="1135"/>
      <c r="J98" s="1136"/>
      <c r="K98" s="1136"/>
      <c r="L98" s="1101">
        <f>L97*10%</f>
        <v>12064</v>
      </c>
      <c r="M98" s="1095"/>
      <c r="N98" s="1096"/>
      <c r="O98" s="1101">
        <f>O97*10%</f>
        <v>5347.5</v>
      </c>
    </row>
    <row r="99" spans="2:15" ht="15">
      <c r="B99" s="1097" t="s">
        <v>22</v>
      </c>
      <c r="C99" s="1098"/>
      <c r="D99" s="1098" t="s">
        <v>933</v>
      </c>
      <c r="E99" s="1098"/>
      <c r="F99" s="1098"/>
      <c r="G99" s="1098"/>
      <c r="H99" s="1098"/>
      <c r="I99" s="1135"/>
      <c r="J99" s="1136"/>
      <c r="K99" s="1136"/>
      <c r="L99" s="1101">
        <f>+L97+L98</f>
        <v>132704</v>
      </c>
      <c r="M99" s="1095"/>
      <c r="N99" s="1096"/>
      <c r="O99" s="1036">
        <f>O97+O98</f>
        <v>58822.5</v>
      </c>
    </row>
    <row r="100" spans="2:15" ht="15">
      <c r="B100" s="1102"/>
      <c r="C100" s="1091"/>
      <c r="D100" s="1091" t="s">
        <v>931</v>
      </c>
      <c r="E100" s="1091"/>
      <c r="F100" s="1091"/>
      <c r="G100" s="1091"/>
      <c r="H100" s="1091"/>
      <c r="I100" s="1091"/>
      <c r="J100" s="1091"/>
      <c r="K100" s="1091"/>
      <c r="L100" s="1103">
        <f>ROUNDDOWN(L99,-3)</f>
        <v>132000</v>
      </c>
      <c r="M100" s="1104"/>
      <c r="N100" s="1105"/>
      <c r="O100" s="1106"/>
    </row>
    <row r="101" spans="2:15" ht="15">
      <c r="B101" s="1029"/>
      <c r="C101" s="1029"/>
      <c r="D101" s="1107"/>
      <c r="E101" s="1107"/>
      <c r="F101" s="1107"/>
      <c r="G101" s="1107"/>
      <c r="H101" s="1107"/>
      <c r="I101" s="1107"/>
      <c r="J101" s="1107"/>
      <c r="K101" s="1107"/>
      <c r="L101" s="1108"/>
      <c r="M101" s="1029"/>
    </row>
    <row r="102" spans="2:15" ht="15">
      <c r="B102" s="1109" t="s">
        <v>959</v>
      </c>
      <c r="C102" s="1110" t="s">
        <v>960</v>
      </c>
      <c r="D102" s="1091"/>
      <c r="E102" s="1110"/>
      <c r="F102" s="1091"/>
      <c r="G102" s="1091"/>
      <c r="H102" s="1091"/>
      <c r="I102" s="1111"/>
      <c r="J102" s="1112"/>
      <c r="K102" s="1112"/>
      <c r="L102" s="1113"/>
      <c r="M102" s="1034"/>
      <c r="N102" s="1035"/>
      <c r="O102" s="1036"/>
    </row>
    <row r="103" spans="2:15">
      <c r="B103" s="1114" t="s">
        <v>9</v>
      </c>
      <c r="C103" s="1654" t="s">
        <v>57</v>
      </c>
      <c r="D103" s="1655"/>
      <c r="E103" s="1655"/>
      <c r="F103" s="1655"/>
      <c r="G103" s="1656"/>
      <c r="H103" s="1114" t="s">
        <v>58</v>
      </c>
      <c r="I103" s="1115" t="s">
        <v>59</v>
      </c>
      <c r="J103" s="1116" t="s">
        <v>925</v>
      </c>
      <c r="K103" s="1117" t="s">
        <v>865</v>
      </c>
      <c r="L103" s="1115" t="s">
        <v>866</v>
      </c>
      <c r="M103" s="1041" t="s">
        <v>209</v>
      </c>
      <c r="N103" s="1042" t="s">
        <v>210</v>
      </c>
      <c r="O103" s="1042" t="s">
        <v>867</v>
      </c>
    </row>
    <row r="104" spans="2:15" ht="15">
      <c r="B104" s="1509"/>
      <c r="C104" s="1510"/>
      <c r="D104" s="1510"/>
      <c r="E104" s="1510"/>
      <c r="F104" s="1510"/>
      <c r="G104" s="1511"/>
      <c r="H104" s="1509"/>
      <c r="I104" s="1512"/>
      <c r="J104" s="1513"/>
      <c r="K104" s="1512"/>
      <c r="L104" s="1512"/>
      <c r="M104" s="1514"/>
      <c r="N104" s="1515"/>
      <c r="O104" s="1515"/>
    </row>
    <row r="105" spans="2:15" ht="15">
      <c r="B105" s="1045" t="s">
        <v>158</v>
      </c>
      <c r="C105" s="1046"/>
      <c r="D105" s="1516" t="s">
        <v>61</v>
      </c>
      <c r="E105" s="1046"/>
      <c r="F105" s="1046"/>
      <c r="G105" s="1046"/>
      <c r="H105" s="1045"/>
      <c r="I105" s="1517"/>
      <c r="J105" s="1518"/>
      <c r="K105" s="1517"/>
      <c r="L105" s="1517"/>
      <c r="M105" s="1075"/>
      <c r="N105" s="1519"/>
      <c r="O105" s="1519"/>
    </row>
    <row r="106" spans="2:15" ht="15">
      <c r="B106" s="1045"/>
      <c r="C106" s="1046"/>
      <c r="D106" s="1047" t="s">
        <v>62</v>
      </c>
      <c r="E106" s="1046"/>
      <c r="F106" s="1046"/>
      <c r="G106" s="1046"/>
      <c r="H106" s="1048" t="str">
        <f>H87</f>
        <v>L1</v>
      </c>
      <c r="I106" s="1049" t="s">
        <v>90</v>
      </c>
      <c r="J106" s="1120">
        <v>0.08</v>
      </c>
      <c r="K106" s="1051">
        <f>VLOOKUP(D106,'UPAH DAN BAHAN'!$D$6:$I$12,6,FALSE)</f>
        <v>120000</v>
      </c>
      <c r="L106" s="1052">
        <f>+J106*K106</f>
        <v>9600</v>
      </c>
      <c r="M106" s="1520">
        <f>VLOOKUP(D106,'UPAH DAN BAHAN'!$D$6:$N$348,9,FALSE)</f>
        <v>1</v>
      </c>
      <c r="N106" s="1521">
        <f>VLOOKUP(D106,'UPAH DAN BAHAN'!$D$6:$N$348,10,FALSE)</f>
        <v>120000</v>
      </c>
      <c r="O106" s="1522">
        <f t="shared" ref="O106:O109" si="9">J106*N106</f>
        <v>9600</v>
      </c>
    </row>
    <row r="107" spans="2:15" ht="15">
      <c r="B107" s="1045"/>
      <c r="C107" s="1046"/>
      <c r="D107" s="1047" t="s">
        <v>149</v>
      </c>
      <c r="E107" s="1046"/>
      <c r="F107" s="1046"/>
      <c r="G107" s="1046"/>
      <c r="H107" s="1048" t="str">
        <f t="shared" ref="H107:H109" si="10">H88</f>
        <v>L2</v>
      </c>
      <c r="I107" s="1049" t="s">
        <v>90</v>
      </c>
      <c r="J107" s="1120">
        <v>7.0000000000000007E-2</v>
      </c>
      <c r="K107" s="1051">
        <f>VLOOKUP(D107,'UPAH DAN BAHAN'!$D$6:$I$12,6,FALSE)</f>
        <v>140000</v>
      </c>
      <c r="L107" s="1052">
        <f>+J107*K107</f>
        <v>9800.0000000000018</v>
      </c>
      <c r="M107" s="1520">
        <f>VLOOKUP(D107,'UPAH DAN BAHAN'!$D$6:$N$348,9,FALSE)</f>
        <v>1</v>
      </c>
      <c r="N107" s="1521">
        <f>VLOOKUP(D107,'UPAH DAN BAHAN'!$D$6:$N$348,10,FALSE)</f>
        <v>140000</v>
      </c>
      <c r="O107" s="1522">
        <f t="shared" si="9"/>
        <v>9800.0000000000018</v>
      </c>
    </row>
    <row r="108" spans="2:15" ht="15">
      <c r="B108" s="1045"/>
      <c r="C108" s="1046"/>
      <c r="D108" s="1047" t="s">
        <v>77</v>
      </c>
      <c r="E108" s="1046"/>
      <c r="F108" s="1046"/>
      <c r="G108" s="1046"/>
      <c r="H108" s="1048" t="str">
        <f t="shared" si="10"/>
        <v>L3</v>
      </c>
      <c r="I108" s="1049" t="s">
        <v>90</v>
      </c>
      <c r="J108" s="1120">
        <v>8.9999999999999993E-3</v>
      </c>
      <c r="K108" s="1051">
        <f>VLOOKUP(D108,'UPAH DAN BAHAN'!$D$6:$I$12,6,FALSE)</f>
        <v>150000</v>
      </c>
      <c r="L108" s="1052">
        <f>+J108*K108</f>
        <v>1350</v>
      </c>
      <c r="M108" s="1520">
        <f>VLOOKUP(D108,'UPAH DAN BAHAN'!$D$6:$N$348,9,FALSE)</f>
        <v>1</v>
      </c>
      <c r="N108" s="1521">
        <f>VLOOKUP(D108,'UPAH DAN BAHAN'!$D$6:$N$348,10,FALSE)</f>
        <v>150000</v>
      </c>
      <c r="O108" s="1522">
        <f t="shared" si="9"/>
        <v>1350</v>
      </c>
    </row>
    <row r="109" spans="2:15" ht="15">
      <c r="B109" s="1053"/>
      <c r="C109" s="1054"/>
      <c r="D109" s="1055" t="s">
        <v>27</v>
      </c>
      <c r="E109" s="1054"/>
      <c r="F109" s="1054"/>
      <c r="G109" s="1054"/>
      <c r="H109" s="1056" t="str">
        <f t="shared" si="10"/>
        <v>L4</v>
      </c>
      <c r="I109" s="1057" t="s">
        <v>90</v>
      </c>
      <c r="J109" s="1121">
        <v>1E-3</v>
      </c>
      <c r="K109" s="1523">
        <f>VLOOKUP(D109,'UPAH DAN BAHAN'!$D$6:$I$12,6,FALSE)</f>
        <v>140000</v>
      </c>
      <c r="L109" s="1059">
        <f>+J109*K109</f>
        <v>140</v>
      </c>
      <c r="M109" s="1524">
        <f>VLOOKUP(D109,'UPAH DAN BAHAN'!$D$6:$N$348,9,FALSE)</f>
        <v>1</v>
      </c>
      <c r="N109" s="1525">
        <f>VLOOKUP(D109,'UPAH DAN BAHAN'!$D$6:$N$348,10,FALSE)</f>
        <v>140000</v>
      </c>
      <c r="O109" s="1526">
        <f t="shared" si="9"/>
        <v>140</v>
      </c>
    </row>
    <row r="110" spans="2:15" ht="15">
      <c r="B110" s="1060"/>
      <c r="C110" s="1061"/>
      <c r="D110" s="1062"/>
      <c r="E110" s="1061"/>
      <c r="F110" s="1061"/>
      <c r="G110" s="1061"/>
      <c r="H110" s="1060"/>
      <c r="I110" s="1063"/>
      <c r="J110" s="1122"/>
      <c r="K110" s="1529" t="s">
        <v>868</v>
      </c>
      <c r="L110" s="1066">
        <f>SUM(L106:L109)</f>
        <v>20890</v>
      </c>
      <c r="M110" s="1530"/>
      <c r="N110" s="1531"/>
      <c r="O110" s="1531"/>
    </row>
    <row r="111" spans="2:15" ht="15">
      <c r="B111" s="1067" t="s">
        <v>159</v>
      </c>
      <c r="C111" s="1124"/>
      <c r="D111" s="1069" t="s">
        <v>926</v>
      </c>
      <c r="E111" s="1068"/>
      <c r="F111" s="1068"/>
      <c r="G111" s="1125"/>
      <c r="H111" s="1067"/>
      <c r="I111" s="1118"/>
      <c r="J111" s="1119"/>
      <c r="K111" s="1118"/>
      <c r="L111" s="1118"/>
      <c r="M111" s="1514"/>
      <c r="N111" s="1515"/>
      <c r="O111" s="1515"/>
    </row>
    <row r="112" spans="2:15" ht="15">
      <c r="B112" s="1077"/>
      <c r="C112" s="1126"/>
      <c r="D112" s="1140" t="s">
        <v>606</v>
      </c>
      <c r="E112" s="1047"/>
      <c r="F112" s="1047"/>
      <c r="G112" s="1128"/>
      <c r="H112" s="1075"/>
      <c r="I112" s="1049" t="s">
        <v>55</v>
      </c>
      <c r="J112" s="1129">
        <v>1</v>
      </c>
      <c r="K112" s="1051">
        <f>VLOOKUP(D112,'UPAH DAN BAHAN'!$D$19:$I$348,6,FALSE)</f>
        <v>125000</v>
      </c>
      <c r="L112" s="1052">
        <f>+J112*K112</f>
        <v>125000</v>
      </c>
      <c r="M112" s="1520">
        <f>VLOOKUP(D112,'UPAH DAN BAHAN'!$D$6:$N$348,9,FALSE)</f>
        <v>0.29299999999999998</v>
      </c>
      <c r="N112" s="1521">
        <f>VLOOKUP(D112,'UPAH DAN BAHAN'!$D$6:$N$348,10,FALSE)</f>
        <v>36625</v>
      </c>
      <c r="O112" s="1522">
        <f t="shared" ref="O112:O113" si="11">J112*N112</f>
        <v>36625</v>
      </c>
    </row>
    <row r="113" spans="2:15" ht="15">
      <c r="B113" s="1078"/>
      <c r="C113" s="1130"/>
      <c r="D113" s="133" t="s">
        <v>98</v>
      </c>
      <c r="E113" s="1055"/>
      <c r="F113" s="1055"/>
      <c r="G113" s="1131"/>
      <c r="H113" s="1079"/>
      <c r="I113" s="1057" t="s">
        <v>87</v>
      </c>
      <c r="J113" s="1132">
        <v>0.05</v>
      </c>
      <c r="K113" s="1081">
        <f>K112</f>
        <v>125000</v>
      </c>
      <c r="L113" s="1059">
        <f>+J113*K113</f>
        <v>6250</v>
      </c>
      <c r="M113" s="1524"/>
      <c r="N113" s="1525">
        <f>K113</f>
        <v>125000</v>
      </c>
      <c r="O113" s="1526">
        <f t="shared" si="11"/>
        <v>6250</v>
      </c>
    </row>
    <row r="114" spans="2:15" ht="15">
      <c r="B114" s="1082"/>
      <c r="C114" s="1083"/>
      <c r="D114" s="1083"/>
      <c r="E114" s="1083"/>
      <c r="F114" s="1083"/>
      <c r="G114" s="1083"/>
      <c r="H114" s="1043"/>
      <c r="I114" s="1084"/>
      <c r="J114" s="1085"/>
      <c r="K114" s="1123" t="s">
        <v>869</v>
      </c>
      <c r="L114" s="1086">
        <f>SUM(L112:L113)</f>
        <v>131250</v>
      </c>
      <c r="M114" s="1043"/>
      <c r="N114" s="1044"/>
      <c r="O114" s="1044"/>
    </row>
    <row r="115" spans="2:15" ht="15">
      <c r="B115" s="1082"/>
      <c r="C115" s="1083"/>
      <c r="D115" s="1083"/>
      <c r="E115" s="1083"/>
      <c r="F115" s="1083"/>
      <c r="G115" s="1083"/>
      <c r="H115" s="1043"/>
      <c r="I115" s="1084"/>
      <c r="J115" s="1085"/>
      <c r="K115" s="1133"/>
      <c r="L115" s="1134"/>
      <c r="M115" s="1043"/>
      <c r="N115" s="1044"/>
      <c r="O115" s="1044"/>
    </row>
    <row r="116" spans="2:15" ht="15">
      <c r="B116" s="1090" t="s">
        <v>20</v>
      </c>
      <c r="C116" s="1091"/>
      <c r="D116" s="1091" t="s">
        <v>932</v>
      </c>
      <c r="E116" s="1091"/>
      <c r="F116" s="1091"/>
      <c r="G116" s="1091"/>
      <c r="H116" s="1091"/>
      <c r="I116" s="1111"/>
      <c r="J116" s="1112"/>
      <c r="K116" s="1112"/>
      <c r="L116" s="1094">
        <f>L114+L110</f>
        <v>152140</v>
      </c>
      <c r="M116" s="1095"/>
      <c r="N116" s="1096"/>
      <c r="O116" s="1036">
        <f>SUM(O104:O114)</f>
        <v>63765</v>
      </c>
    </row>
    <row r="117" spans="2:15" ht="15">
      <c r="B117" s="1097" t="s">
        <v>21</v>
      </c>
      <c r="C117" s="1098"/>
      <c r="D117" s="1098" t="s">
        <v>929</v>
      </c>
      <c r="E117" s="1098"/>
      <c r="F117" s="1098"/>
      <c r="G117" s="1098"/>
      <c r="H117" s="1098"/>
      <c r="I117" s="1135"/>
      <c r="J117" s="1136"/>
      <c r="K117" s="1136"/>
      <c r="L117" s="1101">
        <f>L116*10%</f>
        <v>15214</v>
      </c>
      <c r="M117" s="1095"/>
      <c r="N117" s="1096"/>
      <c r="O117" s="1101">
        <f>O116*10%</f>
        <v>6376.5</v>
      </c>
    </row>
    <row r="118" spans="2:15" ht="15">
      <c r="B118" s="1097" t="s">
        <v>22</v>
      </c>
      <c r="C118" s="1098"/>
      <c r="D118" s="1098" t="s">
        <v>933</v>
      </c>
      <c r="E118" s="1098"/>
      <c r="F118" s="1098"/>
      <c r="G118" s="1098"/>
      <c r="H118" s="1098"/>
      <c r="I118" s="1135"/>
      <c r="J118" s="1136"/>
      <c r="K118" s="1136"/>
      <c r="L118" s="1101">
        <f>+L116+L117</f>
        <v>167354</v>
      </c>
      <c r="M118" s="1095"/>
      <c r="N118" s="1096"/>
      <c r="O118" s="1036">
        <f>O116+O117</f>
        <v>70141.5</v>
      </c>
    </row>
    <row r="119" spans="2:15" ht="15">
      <c r="B119" s="1102"/>
      <c r="C119" s="1091"/>
      <c r="D119" s="1091" t="s">
        <v>931</v>
      </c>
      <c r="E119" s="1091"/>
      <c r="F119" s="1091"/>
      <c r="G119" s="1091"/>
      <c r="H119" s="1091"/>
      <c r="I119" s="1091"/>
      <c r="J119" s="1091"/>
      <c r="K119" s="1091"/>
      <c r="L119" s="1103">
        <f>ROUNDDOWN(L118,-3)</f>
        <v>167000</v>
      </c>
      <c r="M119" s="1104"/>
      <c r="N119" s="1105"/>
      <c r="O119" s="1106"/>
    </row>
  </sheetData>
  <mergeCells count="7">
    <mergeCell ref="B2:O2"/>
    <mergeCell ref="C5:G5"/>
    <mergeCell ref="C103:G103"/>
    <mergeCell ref="C25:G25"/>
    <mergeCell ref="C45:G45"/>
    <mergeCell ref="C65:G65"/>
    <mergeCell ref="C84:G84"/>
  </mergeCells>
  <pageMargins left="0.7" right="0.7" top="0.75" bottom="0.75" header="0.3" footer="0.3"/>
  <pageSetup scale="51" fitToHeight="9" orientation="portrait" r:id="rId1"/>
  <rowBreaks count="1" manualBreakCount="1">
    <brk id="91" min="1" max="14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667"/>
  <sheetViews>
    <sheetView view="pageBreakPreview" topLeftCell="A238" zoomScale="98" zoomScaleNormal="100" workbookViewId="0">
      <selection activeCell="Q12" sqref="Q12"/>
    </sheetView>
  </sheetViews>
  <sheetFormatPr defaultColWidth="9" defaultRowHeight="14.25"/>
  <cols>
    <col min="1" max="1" width="9" style="364"/>
    <col min="2" max="2" width="13.28515625" style="364" customWidth="1"/>
    <col min="3" max="3" width="28.28515625" style="364" customWidth="1"/>
    <col min="4" max="5" width="10.42578125" style="364" customWidth="1"/>
    <col min="6" max="6" width="18.28515625" style="364" customWidth="1"/>
    <col min="7" max="7" width="19.28515625" style="364" customWidth="1"/>
    <col min="8" max="8" width="19.42578125" style="364" customWidth="1"/>
    <col min="9" max="9" width="21.7109375" style="364" customWidth="1"/>
    <col min="10" max="10" width="20" style="364" customWidth="1"/>
    <col min="11" max="16384" width="9" style="364"/>
  </cols>
  <sheetData>
    <row r="2" spans="2:10" ht="16.5">
      <c r="B2" s="1658" t="s">
        <v>962</v>
      </c>
      <c r="C2" s="1658"/>
      <c r="D2" s="1658"/>
      <c r="E2" s="1658"/>
      <c r="F2" s="1658"/>
      <c r="G2" s="1658"/>
      <c r="H2" s="1658"/>
      <c r="I2" s="1658"/>
      <c r="J2" s="1658"/>
    </row>
    <row r="3" spans="2:10" ht="15.75" customHeight="1">
      <c r="B3" s="365"/>
      <c r="C3" s="365"/>
      <c r="D3" s="365"/>
      <c r="E3" s="365"/>
      <c r="F3" s="365"/>
      <c r="G3" s="365"/>
    </row>
    <row r="4" spans="2:10" ht="16.5">
      <c r="B4" s="366" t="s">
        <v>963</v>
      </c>
      <c r="C4" s="367" t="s">
        <v>964</v>
      </c>
      <c r="D4" s="368"/>
      <c r="E4" s="368"/>
      <c r="F4" s="368"/>
      <c r="G4" s="369"/>
      <c r="H4" s="370"/>
      <c r="I4" s="371"/>
      <c r="J4" s="372"/>
    </row>
    <row r="5" spans="2:10" ht="17.25" customHeight="1">
      <c r="B5" s="373" t="s">
        <v>56</v>
      </c>
      <c r="C5" s="373" t="s">
        <v>57</v>
      </c>
      <c r="D5" s="373" t="s">
        <v>965</v>
      </c>
      <c r="E5" s="373" t="s">
        <v>60</v>
      </c>
      <c r="F5" s="374" t="s">
        <v>865</v>
      </c>
      <c r="G5" s="375" t="s">
        <v>866</v>
      </c>
      <c r="H5" s="376" t="s">
        <v>209</v>
      </c>
      <c r="I5" s="377" t="s">
        <v>210</v>
      </c>
      <c r="J5" s="377" t="s">
        <v>867</v>
      </c>
    </row>
    <row r="6" spans="2:10" ht="15">
      <c r="B6" s="378"/>
      <c r="C6" s="378"/>
      <c r="D6" s="378"/>
      <c r="E6" s="379"/>
      <c r="F6" s="380"/>
      <c r="G6" s="381"/>
      <c r="H6" s="382"/>
      <c r="I6" s="382"/>
      <c r="J6" s="382"/>
    </row>
    <row r="7" spans="2:10" ht="15">
      <c r="B7" s="383" t="s">
        <v>18</v>
      </c>
      <c r="C7" s="384" t="s">
        <v>61</v>
      </c>
      <c r="D7" s="385"/>
      <c r="E7" s="385"/>
      <c r="F7" s="386"/>
      <c r="G7" s="386"/>
      <c r="H7" s="382"/>
      <c r="I7" s="382"/>
      <c r="J7" s="382"/>
    </row>
    <row r="8" spans="2:10" ht="15">
      <c r="B8" s="383"/>
      <c r="C8" s="387" t="s">
        <v>62</v>
      </c>
      <c r="D8" s="385" t="s">
        <v>64</v>
      </c>
      <c r="E8" s="388">
        <v>0.2</v>
      </c>
      <c r="F8" s="389">
        <f>VLOOKUP(C8,'UPAH DAN BAHAN'!$D$6:$I$348,6,FALSE)</f>
        <v>120000</v>
      </c>
      <c r="G8" s="389">
        <f>F8*E8</f>
        <v>24000</v>
      </c>
      <c r="H8" s="390">
        <f>VLOOKUP(C8,'UPAH DAN BAHAN'!$D$6:$N$348,9,FALSE)</f>
        <v>1</v>
      </c>
      <c r="I8" s="391">
        <f>VLOOKUP(C8,'UPAH DAN BAHAN'!$D$6:$N$348,10,FALSE)</f>
        <v>120000</v>
      </c>
      <c r="J8" s="392">
        <f t="shared" ref="J8:J10" si="0">E8*I8</f>
        <v>24000</v>
      </c>
    </row>
    <row r="9" spans="2:10" ht="15">
      <c r="B9" s="383"/>
      <c r="C9" s="387" t="s">
        <v>97</v>
      </c>
      <c r="D9" s="385" t="s">
        <v>64</v>
      </c>
      <c r="E9" s="388">
        <v>0.1</v>
      </c>
      <c r="F9" s="389">
        <f>VLOOKUP(C9,'UPAH DAN BAHAN'!$D$6:$I$348,6,FALSE)</f>
        <v>140000</v>
      </c>
      <c r="G9" s="389">
        <f>F9*E9</f>
        <v>14000</v>
      </c>
      <c r="H9" s="390">
        <f>VLOOKUP(C9,'UPAH DAN BAHAN'!$D$6:$N$348,9,FALSE)</f>
        <v>1</v>
      </c>
      <c r="I9" s="391">
        <f>VLOOKUP(C9,'UPAH DAN BAHAN'!$D$6:$N$348,10,FALSE)</f>
        <v>140000</v>
      </c>
      <c r="J9" s="392">
        <f t="shared" si="0"/>
        <v>14000</v>
      </c>
    </row>
    <row r="10" spans="2:10" ht="15">
      <c r="B10" s="393"/>
      <c r="C10" s="387" t="s">
        <v>27</v>
      </c>
      <c r="D10" s="385" t="s">
        <v>64</v>
      </c>
      <c r="E10" s="388">
        <v>0.05</v>
      </c>
      <c r="F10" s="389">
        <f>VLOOKUP(C10,'UPAH DAN BAHAN'!$D$6:$I$348,6,FALSE)</f>
        <v>140000</v>
      </c>
      <c r="G10" s="389">
        <f>F10*E10</f>
        <v>7000</v>
      </c>
      <c r="H10" s="390">
        <f>VLOOKUP(C10,'UPAH DAN BAHAN'!$D$6:$N$348,9,FALSE)</f>
        <v>1</v>
      </c>
      <c r="I10" s="391">
        <f>VLOOKUP(C10,'UPAH DAN BAHAN'!$D$6:$N$348,10,FALSE)</f>
        <v>140000</v>
      </c>
      <c r="J10" s="392">
        <f t="shared" si="0"/>
        <v>7000</v>
      </c>
    </row>
    <row r="11" spans="2:10" ht="15">
      <c r="B11" s="383"/>
      <c r="C11" s="387"/>
      <c r="D11" s="394"/>
      <c r="E11" s="394"/>
      <c r="F11" s="395" t="s">
        <v>868</v>
      </c>
      <c r="G11" s="396">
        <f>SUM(G8:G10)</f>
        <v>45000</v>
      </c>
      <c r="H11" s="382"/>
      <c r="I11" s="382"/>
      <c r="J11" s="382"/>
    </row>
    <row r="12" spans="2:10" ht="15">
      <c r="B12" s="383" t="s">
        <v>19</v>
      </c>
      <c r="C12" s="384" t="s">
        <v>68</v>
      </c>
      <c r="D12" s="385"/>
      <c r="E12" s="385"/>
      <c r="F12" s="389"/>
      <c r="G12" s="389"/>
      <c r="H12" s="382"/>
      <c r="I12" s="382"/>
      <c r="J12" s="382"/>
    </row>
    <row r="13" spans="2:10" ht="15">
      <c r="B13" s="383"/>
      <c r="C13" s="397" t="s">
        <v>714</v>
      </c>
      <c r="D13" s="385" t="s">
        <v>2</v>
      </c>
      <c r="E13" s="388">
        <v>1</v>
      </c>
      <c r="F13" s="389">
        <f>VLOOKUP(C13,'UPAH DAN BAHAN'!$D$6:$I$348,6,FALSE)</f>
        <v>39250</v>
      </c>
      <c r="G13" s="389">
        <f>F13*E13</f>
        <v>39250</v>
      </c>
      <c r="H13" s="390">
        <f>VLOOKUP(C13,'UPAH DAN BAHAN'!$D$6:$N$348,9,FALSE)</f>
        <v>0.28970000000000001</v>
      </c>
      <c r="I13" s="391">
        <f>VLOOKUP(C13,'UPAH DAN BAHAN'!$D$6:$N$348,10,FALSE)</f>
        <v>11370.725</v>
      </c>
      <c r="J13" s="392">
        <f t="shared" ref="J13" si="1">E13*I13</f>
        <v>11370.725</v>
      </c>
    </row>
    <row r="14" spans="2:10" ht="15">
      <c r="B14" s="393"/>
      <c r="C14" s="387" t="s">
        <v>95</v>
      </c>
      <c r="D14" s="385" t="s">
        <v>96</v>
      </c>
      <c r="E14" s="398">
        <v>0.2</v>
      </c>
      <c r="F14" s="389">
        <f>F13</f>
        <v>39250</v>
      </c>
      <c r="G14" s="389">
        <f>F14*E14</f>
        <v>7850</v>
      </c>
      <c r="H14" s="382"/>
      <c r="I14" s="391"/>
      <c r="J14" s="392"/>
    </row>
    <row r="15" spans="2:10" ht="15">
      <c r="B15" s="383"/>
      <c r="C15" s="387"/>
      <c r="D15" s="385"/>
      <c r="E15" s="399"/>
      <c r="F15" s="395" t="s">
        <v>869</v>
      </c>
      <c r="G15" s="396">
        <f>SUM(G13:G14)</f>
        <v>47100</v>
      </c>
      <c r="H15" s="382"/>
      <c r="I15" s="382"/>
      <c r="J15" s="382"/>
    </row>
    <row r="16" spans="2:10" ht="15">
      <c r="B16" s="400" t="s">
        <v>20</v>
      </c>
      <c r="C16" s="384" t="s">
        <v>69</v>
      </c>
      <c r="D16" s="385"/>
      <c r="E16" s="399"/>
      <c r="F16" s="389"/>
      <c r="G16" s="389"/>
      <c r="H16" s="382"/>
      <c r="I16" s="382"/>
      <c r="J16" s="382"/>
    </row>
    <row r="17" spans="2:10" ht="16.5" customHeight="1">
      <c r="B17" s="401"/>
      <c r="C17" s="402" t="s">
        <v>129</v>
      </c>
      <c r="D17" s="385" t="s">
        <v>53</v>
      </c>
      <c r="E17" s="388">
        <v>0.05</v>
      </c>
      <c r="F17" s="148">
        <v>300000</v>
      </c>
      <c r="G17" s="389">
        <f>E17*F17</f>
        <v>15000</v>
      </c>
      <c r="H17" s="382"/>
      <c r="I17" s="391">
        <f>F17</f>
        <v>300000</v>
      </c>
      <c r="J17" s="392">
        <f t="shared" ref="J17" si="2">E17*I17</f>
        <v>15000</v>
      </c>
    </row>
    <row r="18" spans="2:10" ht="15">
      <c r="B18" s="403"/>
      <c r="C18" s="404"/>
      <c r="D18" s="405"/>
      <c r="E18" s="406"/>
      <c r="F18" s="395" t="s">
        <v>927</v>
      </c>
      <c r="G18" s="396">
        <f>SUM(G17)</f>
        <v>15000</v>
      </c>
      <c r="H18" s="382"/>
      <c r="I18" s="382"/>
      <c r="J18" s="382"/>
    </row>
    <row r="19" spans="2:10" ht="15">
      <c r="B19" s="383"/>
      <c r="C19" s="407"/>
      <c r="D19" s="408"/>
      <c r="E19" s="394"/>
      <c r="F19" s="389"/>
      <c r="G19" s="389"/>
      <c r="H19" s="382"/>
      <c r="I19" s="382"/>
      <c r="J19" s="382"/>
    </row>
    <row r="20" spans="2:10" ht="15">
      <c r="B20" s="409" t="s">
        <v>21</v>
      </c>
      <c r="C20" s="410" t="s">
        <v>70</v>
      </c>
      <c r="D20" s="367"/>
      <c r="E20" s="411"/>
      <c r="F20" s="412"/>
      <c r="G20" s="413">
        <f>G18+G15+G11</f>
        <v>107100</v>
      </c>
      <c r="H20" s="414"/>
      <c r="I20" s="415"/>
      <c r="J20" s="372">
        <f>SUM(J6:J19)</f>
        <v>71370.725000000006</v>
      </c>
    </row>
    <row r="21" spans="2:10" ht="15">
      <c r="B21" s="373" t="s">
        <v>22</v>
      </c>
      <c r="C21" s="410" t="s">
        <v>966</v>
      </c>
      <c r="D21" s="367"/>
      <c r="E21" s="149"/>
      <c r="F21" s="412"/>
      <c r="G21" s="413">
        <f>G20*10%</f>
        <v>10710</v>
      </c>
      <c r="H21" s="414"/>
      <c r="I21" s="415"/>
      <c r="J21" s="413">
        <f>J20*10%</f>
        <v>7137.0725000000011</v>
      </c>
    </row>
    <row r="22" spans="2:10" ht="15">
      <c r="B22" s="373" t="s">
        <v>71</v>
      </c>
      <c r="C22" s="410" t="s">
        <v>967</v>
      </c>
      <c r="D22" s="367"/>
      <c r="E22" s="416"/>
      <c r="F22" s="412"/>
      <c r="G22" s="413">
        <f>SUM(G20:G21)</f>
        <v>117810</v>
      </c>
      <c r="H22" s="414"/>
      <c r="I22" s="415"/>
      <c r="J22" s="372">
        <f>J20+J21</f>
        <v>78507.797500000001</v>
      </c>
    </row>
    <row r="23" spans="2:10" ht="15">
      <c r="B23" s="410"/>
      <c r="C23" s="367" t="s">
        <v>931</v>
      </c>
      <c r="D23" s="367"/>
      <c r="E23" s="367"/>
      <c r="F23" s="417"/>
      <c r="G23" s="150">
        <f>ROUNDDOWN(G22,-3)</f>
        <v>117000</v>
      </c>
      <c r="H23" s="418"/>
      <c r="I23" s="419"/>
      <c r="J23" s="420"/>
    </row>
    <row r="24" spans="2:10" ht="16.5">
      <c r="B24" s="421"/>
      <c r="C24" s="421"/>
      <c r="D24" s="421"/>
      <c r="E24" s="421"/>
      <c r="F24" s="421"/>
      <c r="G24" s="422"/>
    </row>
    <row r="25" spans="2:10" ht="15">
      <c r="B25" s="366" t="s">
        <v>968</v>
      </c>
      <c r="C25" s="410" t="s">
        <v>969</v>
      </c>
      <c r="D25" s="368"/>
      <c r="E25" s="368"/>
      <c r="F25" s="368"/>
      <c r="G25" s="423"/>
      <c r="H25" s="370"/>
      <c r="I25" s="371"/>
      <c r="J25" s="372"/>
    </row>
    <row r="26" spans="2:10" ht="20.25" customHeight="1">
      <c r="B26" s="373" t="s">
        <v>56</v>
      </c>
      <c r="C26" s="373" t="s">
        <v>57</v>
      </c>
      <c r="D26" s="373" t="s">
        <v>965</v>
      </c>
      <c r="E26" s="373" t="s">
        <v>60</v>
      </c>
      <c r="F26" s="374" t="s">
        <v>865</v>
      </c>
      <c r="G26" s="375" t="s">
        <v>866</v>
      </c>
      <c r="H26" s="376" t="s">
        <v>209</v>
      </c>
      <c r="I26" s="377" t="s">
        <v>210</v>
      </c>
      <c r="J26" s="377" t="s">
        <v>867</v>
      </c>
    </row>
    <row r="27" spans="2:10" ht="15">
      <c r="B27" s="378"/>
      <c r="C27" s="378"/>
      <c r="D27" s="378"/>
      <c r="E27" s="379"/>
      <c r="F27" s="380"/>
      <c r="G27" s="381"/>
      <c r="H27" s="382"/>
      <c r="I27" s="382"/>
      <c r="J27" s="382"/>
    </row>
    <row r="28" spans="2:10" ht="15">
      <c r="B28" s="424" t="s">
        <v>18</v>
      </c>
      <c r="C28" s="425" t="s">
        <v>61</v>
      </c>
      <c r="D28" s="385"/>
      <c r="E28" s="385"/>
      <c r="F28" s="394"/>
      <c r="G28" s="394"/>
      <c r="H28" s="382"/>
      <c r="I28" s="382"/>
      <c r="J28" s="382"/>
    </row>
    <row r="29" spans="2:10" ht="15">
      <c r="B29" s="424"/>
      <c r="C29" s="394" t="s">
        <v>62</v>
      </c>
      <c r="D29" s="385" t="s">
        <v>64</v>
      </c>
      <c r="E29" s="388">
        <v>0.2</v>
      </c>
      <c r="F29" s="389">
        <f>VLOOKUP(C29,'UPAH DAN BAHAN'!$D$6:$I$348,6,FALSE)</f>
        <v>120000</v>
      </c>
      <c r="G29" s="389">
        <f>F29*E29</f>
        <v>24000</v>
      </c>
      <c r="H29" s="390">
        <f>VLOOKUP(C29,'UPAH DAN BAHAN'!$D$6:$N$348,9,FALSE)</f>
        <v>1</v>
      </c>
      <c r="I29" s="391">
        <f>VLOOKUP(C29,'UPAH DAN BAHAN'!$D$6:$N$348,10,FALSE)</f>
        <v>120000</v>
      </c>
      <c r="J29" s="392">
        <f t="shared" ref="J29:J31" si="3">E29*I29</f>
        <v>24000</v>
      </c>
    </row>
    <row r="30" spans="2:10" ht="15">
      <c r="B30" s="424"/>
      <c r="C30" s="394" t="s">
        <v>97</v>
      </c>
      <c r="D30" s="385" t="s">
        <v>64</v>
      </c>
      <c r="E30" s="388">
        <v>0.1</v>
      </c>
      <c r="F30" s="389">
        <f>VLOOKUP(C30,'UPAH DAN BAHAN'!$D$6:$I$348,6,FALSE)</f>
        <v>140000</v>
      </c>
      <c r="G30" s="389">
        <f>F30*E30</f>
        <v>14000</v>
      </c>
      <c r="H30" s="390">
        <f>VLOOKUP(C30,'UPAH DAN BAHAN'!$D$6:$N$348,9,FALSE)</f>
        <v>1</v>
      </c>
      <c r="I30" s="391">
        <f>VLOOKUP(C30,'UPAH DAN BAHAN'!$D$6:$N$348,10,FALSE)</f>
        <v>140000</v>
      </c>
      <c r="J30" s="392">
        <f t="shared" si="3"/>
        <v>14000</v>
      </c>
    </row>
    <row r="31" spans="2:10" ht="15">
      <c r="B31" s="424"/>
      <c r="C31" s="394" t="s">
        <v>27</v>
      </c>
      <c r="D31" s="385" t="s">
        <v>64</v>
      </c>
      <c r="E31" s="388">
        <v>0.04</v>
      </c>
      <c r="F31" s="389">
        <f>VLOOKUP(C31,'UPAH DAN BAHAN'!$D$6:$I$348,6,FALSE)</f>
        <v>140000</v>
      </c>
      <c r="G31" s="389">
        <f>F31*E31</f>
        <v>5600</v>
      </c>
      <c r="H31" s="390">
        <f>VLOOKUP(C31,'UPAH DAN BAHAN'!$D$6:$N$348,9,FALSE)</f>
        <v>1</v>
      </c>
      <c r="I31" s="391">
        <f>VLOOKUP(C31,'UPAH DAN BAHAN'!$D$6:$N$348,10,FALSE)</f>
        <v>140000</v>
      </c>
      <c r="J31" s="392">
        <f t="shared" si="3"/>
        <v>5600</v>
      </c>
    </row>
    <row r="32" spans="2:10" ht="15">
      <c r="B32" s="424"/>
      <c r="C32" s="394"/>
      <c r="D32" s="394"/>
      <c r="E32" s="394"/>
      <c r="F32" s="426" t="s">
        <v>868</v>
      </c>
      <c r="G32" s="396">
        <f>SUM(G29:G31)</f>
        <v>43600</v>
      </c>
      <c r="H32" s="382"/>
      <c r="I32" s="382"/>
      <c r="J32" s="382"/>
    </row>
    <row r="33" spans="2:10" ht="15">
      <c r="B33" s="424" t="s">
        <v>19</v>
      </c>
      <c r="C33" s="425" t="s">
        <v>68</v>
      </c>
      <c r="D33" s="385"/>
      <c r="E33" s="385"/>
      <c r="F33" s="389"/>
      <c r="G33" s="389"/>
      <c r="H33" s="382"/>
      <c r="I33" s="382"/>
      <c r="J33" s="382"/>
    </row>
    <row r="34" spans="2:10" ht="15">
      <c r="B34" s="424"/>
      <c r="C34" s="397" t="s">
        <v>713</v>
      </c>
      <c r="D34" s="385" t="s">
        <v>2</v>
      </c>
      <c r="E34" s="388">
        <v>1</v>
      </c>
      <c r="F34" s="389">
        <f>VLOOKUP(C34,'UPAH DAN BAHAN'!$D$6:$I$348,6,FALSE)</f>
        <v>75500</v>
      </c>
      <c r="G34" s="389">
        <f>F34*E34</f>
        <v>75500</v>
      </c>
      <c r="H34" s="390">
        <f>VLOOKUP(C34,'UPAH DAN BAHAN'!$D$6:$N$348,9,FALSE)</f>
        <v>0.28970000000000001</v>
      </c>
      <c r="I34" s="391">
        <f>VLOOKUP(C34,'UPAH DAN BAHAN'!$D$6:$N$348,10,FALSE)</f>
        <v>21872.350000000002</v>
      </c>
      <c r="J34" s="392">
        <f t="shared" ref="J34" si="4">E34*I34</f>
        <v>21872.350000000002</v>
      </c>
    </row>
    <row r="35" spans="2:10" ht="15">
      <c r="B35" s="424"/>
      <c r="C35" s="394" t="s">
        <v>95</v>
      </c>
      <c r="D35" s="427" t="s">
        <v>96</v>
      </c>
      <c r="E35" s="398">
        <v>0.2</v>
      </c>
      <c r="F35" s="389">
        <f>F34</f>
        <v>75500</v>
      </c>
      <c r="G35" s="389">
        <f>F35*E35</f>
        <v>15100</v>
      </c>
      <c r="H35" s="382"/>
      <c r="I35" s="391"/>
      <c r="J35" s="392"/>
    </row>
    <row r="36" spans="2:10" ht="15">
      <c r="B36" s="424"/>
      <c r="C36" s="394"/>
      <c r="D36" s="427"/>
      <c r="E36" s="399"/>
      <c r="F36" s="426" t="s">
        <v>869</v>
      </c>
      <c r="G36" s="396">
        <f>SUM(G34:G35)</f>
        <v>90600</v>
      </c>
      <c r="H36" s="382"/>
      <c r="I36" s="382"/>
      <c r="J36" s="382"/>
    </row>
    <row r="37" spans="2:10" ht="15">
      <c r="B37" s="428" t="s">
        <v>20</v>
      </c>
      <c r="C37" s="425" t="s">
        <v>69</v>
      </c>
      <c r="D37" s="427"/>
      <c r="E37" s="399"/>
      <c r="F37" s="429"/>
      <c r="G37" s="389"/>
      <c r="H37" s="382"/>
      <c r="I37" s="382"/>
      <c r="J37" s="382"/>
    </row>
    <row r="38" spans="2:10" ht="17.25" customHeight="1">
      <c r="B38" s="428"/>
      <c r="C38" s="430" t="s">
        <v>129</v>
      </c>
      <c r="D38" s="431" t="s">
        <v>53</v>
      </c>
      <c r="E38" s="388">
        <v>0.05</v>
      </c>
      <c r="F38" s="151">
        <v>300000</v>
      </c>
      <c r="G38" s="389">
        <f>E38*F38</f>
        <v>15000</v>
      </c>
      <c r="H38" s="382"/>
      <c r="I38" s="391">
        <f>F38</f>
        <v>300000</v>
      </c>
      <c r="J38" s="392">
        <f t="shared" ref="J38" si="5">E38*I38</f>
        <v>15000</v>
      </c>
    </row>
    <row r="39" spans="2:10" ht="15">
      <c r="B39" s="424"/>
      <c r="C39" s="432"/>
      <c r="D39" s="432"/>
      <c r="E39" s="433"/>
      <c r="F39" s="426" t="s">
        <v>927</v>
      </c>
      <c r="G39" s="396">
        <f>SUM(G38)</f>
        <v>15000</v>
      </c>
      <c r="H39" s="382"/>
      <c r="I39" s="382"/>
      <c r="J39" s="382"/>
    </row>
    <row r="40" spans="2:10" ht="15">
      <c r="B40" s="424"/>
      <c r="C40" s="432"/>
      <c r="D40" s="434"/>
      <c r="E40" s="433"/>
      <c r="F40" s="426"/>
      <c r="G40" s="396"/>
      <c r="H40" s="382"/>
      <c r="I40" s="382"/>
      <c r="J40" s="382"/>
    </row>
    <row r="41" spans="2:10" ht="15">
      <c r="B41" s="424"/>
      <c r="C41" s="435"/>
      <c r="D41" s="408"/>
      <c r="E41" s="394"/>
      <c r="F41" s="389"/>
      <c r="G41" s="389"/>
      <c r="H41" s="382"/>
      <c r="I41" s="382"/>
      <c r="J41" s="382"/>
    </row>
    <row r="42" spans="2:10" ht="15">
      <c r="B42" s="409" t="s">
        <v>21</v>
      </c>
      <c r="C42" s="410" t="s">
        <v>70</v>
      </c>
      <c r="D42" s="367"/>
      <c r="E42" s="411"/>
      <c r="F42" s="412"/>
      <c r="G42" s="413">
        <f>G32+G36+G39</f>
        <v>149200</v>
      </c>
      <c r="H42" s="414"/>
      <c r="I42" s="415"/>
      <c r="J42" s="372">
        <f>SUM(J28:J41)</f>
        <v>80472.350000000006</v>
      </c>
    </row>
    <row r="43" spans="2:10" ht="15">
      <c r="B43" s="373" t="s">
        <v>22</v>
      </c>
      <c r="C43" s="410" t="s">
        <v>966</v>
      </c>
      <c r="D43" s="367"/>
      <c r="E43" s="149"/>
      <c r="F43" s="412"/>
      <c r="G43" s="413">
        <f>G42*10%</f>
        <v>14920</v>
      </c>
      <c r="H43" s="414"/>
      <c r="I43" s="415"/>
      <c r="J43" s="413">
        <f>J42*10%</f>
        <v>8047.2350000000006</v>
      </c>
    </row>
    <row r="44" spans="2:10" ht="15">
      <c r="B44" s="373" t="s">
        <v>71</v>
      </c>
      <c r="C44" s="410" t="s">
        <v>967</v>
      </c>
      <c r="D44" s="367"/>
      <c r="E44" s="416"/>
      <c r="F44" s="412"/>
      <c r="G44" s="413">
        <f>SUM(G42:G43)</f>
        <v>164120</v>
      </c>
      <c r="H44" s="414"/>
      <c r="I44" s="415"/>
      <c r="J44" s="372">
        <f>J42+J43</f>
        <v>88519.585000000006</v>
      </c>
    </row>
    <row r="45" spans="2:10" ht="15">
      <c r="B45" s="366"/>
      <c r="C45" s="367" t="s">
        <v>931</v>
      </c>
      <c r="D45" s="367"/>
      <c r="E45" s="367"/>
      <c r="F45" s="417"/>
      <c r="G45" s="150">
        <f>ROUNDDOWN(G44,-3)</f>
        <v>164000</v>
      </c>
      <c r="H45" s="418"/>
      <c r="I45" s="419"/>
      <c r="J45" s="420"/>
    </row>
    <row r="46" spans="2:10" ht="16.5">
      <c r="B46" s="421"/>
      <c r="C46" s="421"/>
      <c r="D46" s="421"/>
      <c r="E46" s="421"/>
      <c r="F46" s="421"/>
      <c r="G46" s="436"/>
    </row>
    <row r="47" spans="2:10" ht="15">
      <c r="B47" s="437"/>
      <c r="C47" s="438"/>
      <c r="D47" s="438"/>
      <c r="E47" s="438"/>
      <c r="F47" s="438"/>
      <c r="G47" s="439"/>
    </row>
    <row r="48" spans="2:10" ht="15">
      <c r="B48" s="366" t="s">
        <v>970</v>
      </c>
      <c r="C48" s="367" t="s">
        <v>971</v>
      </c>
      <c r="D48" s="368"/>
      <c r="E48" s="368"/>
      <c r="F48" s="368"/>
      <c r="G48" s="423"/>
      <c r="H48" s="370"/>
      <c r="I48" s="371"/>
      <c r="J48" s="372"/>
    </row>
    <row r="49" spans="2:10" ht="18" customHeight="1">
      <c r="B49" s="373" t="s">
        <v>56</v>
      </c>
      <c r="C49" s="373" t="s">
        <v>57</v>
      </c>
      <c r="D49" s="373" t="s">
        <v>965</v>
      </c>
      <c r="E49" s="373" t="s">
        <v>60</v>
      </c>
      <c r="F49" s="374" t="s">
        <v>865</v>
      </c>
      <c r="G49" s="375" t="s">
        <v>866</v>
      </c>
      <c r="H49" s="376" t="s">
        <v>209</v>
      </c>
      <c r="I49" s="377" t="s">
        <v>210</v>
      </c>
      <c r="J49" s="377" t="s">
        <v>867</v>
      </c>
    </row>
    <row r="50" spans="2:10" ht="15">
      <c r="B50" s="378"/>
      <c r="C50" s="378"/>
      <c r="D50" s="378"/>
      <c r="E50" s="379"/>
      <c r="F50" s="380"/>
      <c r="G50" s="381"/>
      <c r="H50" s="382"/>
      <c r="I50" s="382"/>
      <c r="J50" s="382"/>
    </row>
    <row r="51" spans="2:10" ht="15">
      <c r="B51" s="424" t="s">
        <v>18</v>
      </c>
      <c r="C51" s="425" t="s">
        <v>61</v>
      </c>
      <c r="D51" s="385"/>
      <c r="E51" s="385"/>
      <c r="F51" s="389"/>
      <c r="G51" s="389"/>
      <c r="H51" s="382"/>
      <c r="I51" s="382"/>
      <c r="J51" s="382"/>
    </row>
    <row r="52" spans="2:10" ht="15">
      <c r="B52" s="424"/>
      <c r="C52" s="394" t="s">
        <v>62</v>
      </c>
      <c r="D52" s="385" t="s">
        <v>64</v>
      </c>
      <c r="E52" s="388">
        <v>0.2</v>
      </c>
      <c r="F52" s="389">
        <f>VLOOKUP(C52,'UPAH DAN BAHAN'!$D$6:$I$348,6,FALSE)</f>
        <v>120000</v>
      </c>
      <c r="G52" s="389">
        <f>F52*E52</f>
        <v>24000</v>
      </c>
      <c r="H52" s="390">
        <f>VLOOKUP(C52,'UPAH DAN BAHAN'!$D$6:$N$348,9,FALSE)</f>
        <v>1</v>
      </c>
      <c r="I52" s="391">
        <f>VLOOKUP(C52,'UPAH DAN BAHAN'!$D$6:$N$348,10,FALSE)</f>
        <v>120000</v>
      </c>
      <c r="J52" s="392">
        <f t="shared" ref="J52:J54" si="6">E52*I52</f>
        <v>24000</v>
      </c>
    </row>
    <row r="53" spans="2:10" ht="15">
      <c r="B53" s="424"/>
      <c r="C53" s="394" t="s">
        <v>97</v>
      </c>
      <c r="D53" s="385" t="s">
        <v>64</v>
      </c>
      <c r="E53" s="388">
        <v>0.15</v>
      </c>
      <c r="F53" s="389">
        <f>VLOOKUP(C53,'UPAH DAN BAHAN'!$D$6:$I$348,6,FALSE)</f>
        <v>140000</v>
      </c>
      <c r="G53" s="389">
        <f>F53*E53</f>
        <v>21000</v>
      </c>
      <c r="H53" s="390">
        <f>VLOOKUP(C53,'UPAH DAN BAHAN'!$D$6:$N$348,9,FALSE)</f>
        <v>1</v>
      </c>
      <c r="I53" s="391">
        <f>VLOOKUP(C53,'UPAH DAN BAHAN'!$D$6:$N$348,10,FALSE)</f>
        <v>140000</v>
      </c>
      <c r="J53" s="392">
        <f t="shared" si="6"/>
        <v>21000</v>
      </c>
    </row>
    <row r="54" spans="2:10" ht="15">
      <c r="B54" s="424"/>
      <c r="C54" s="394" t="s">
        <v>27</v>
      </c>
      <c r="D54" s="385" t="s">
        <v>64</v>
      </c>
      <c r="E54" s="388">
        <v>0.05</v>
      </c>
      <c r="F54" s="389">
        <f>VLOOKUP(C54,'UPAH DAN BAHAN'!$D$6:$I$348,6,FALSE)</f>
        <v>140000</v>
      </c>
      <c r="G54" s="389">
        <f>F54*E54</f>
        <v>7000</v>
      </c>
      <c r="H54" s="390">
        <f>VLOOKUP(C54,'UPAH DAN BAHAN'!$D$6:$N$348,9,FALSE)</f>
        <v>1</v>
      </c>
      <c r="I54" s="391">
        <f>VLOOKUP(C54,'UPAH DAN BAHAN'!$D$6:$N$348,10,FALSE)</f>
        <v>140000</v>
      </c>
      <c r="J54" s="392">
        <f t="shared" si="6"/>
        <v>7000</v>
      </c>
    </row>
    <row r="55" spans="2:10" ht="15">
      <c r="B55" s="424"/>
      <c r="C55" s="394"/>
      <c r="D55" s="408"/>
      <c r="E55" s="394"/>
      <c r="F55" s="426" t="s">
        <v>868</v>
      </c>
      <c r="G55" s="396">
        <f>SUM(G52:G54)</f>
        <v>52000</v>
      </c>
      <c r="H55" s="382"/>
      <c r="I55" s="382"/>
      <c r="J55" s="382"/>
    </row>
    <row r="56" spans="2:10" ht="15">
      <c r="B56" s="424" t="s">
        <v>19</v>
      </c>
      <c r="C56" s="425" t="s">
        <v>68</v>
      </c>
      <c r="D56" s="385"/>
      <c r="E56" s="385"/>
      <c r="F56" s="389"/>
      <c r="G56" s="389"/>
      <c r="H56" s="382"/>
      <c r="I56" s="382"/>
      <c r="J56" s="382"/>
    </row>
    <row r="57" spans="2:10" ht="15">
      <c r="B57" s="424"/>
      <c r="C57" s="397" t="s">
        <v>712</v>
      </c>
      <c r="D57" s="385" t="s">
        <v>2</v>
      </c>
      <c r="E57" s="388">
        <v>1</v>
      </c>
      <c r="F57" s="389">
        <f>VLOOKUP(C57,'UPAH DAN BAHAN'!$D$6:$I$348,6,FALSE)</f>
        <v>104000</v>
      </c>
      <c r="G57" s="389">
        <f>F57*E57</f>
        <v>104000</v>
      </c>
      <c r="H57" s="390">
        <f>VLOOKUP(C57,'UPAH DAN BAHAN'!$D$6:$N$348,9,FALSE)</f>
        <v>0.28970000000000001</v>
      </c>
      <c r="I57" s="391">
        <f>VLOOKUP(C57,'UPAH DAN BAHAN'!$D$6:$N$348,10,FALSE)</f>
        <v>30128.800000000003</v>
      </c>
      <c r="J57" s="392">
        <f t="shared" ref="J57" si="7">E57*I57</f>
        <v>30128.800000000003</v>
      </c>
    </row>
    <row r="58" spans="2:10" ht="15">
      <c r="B58" s="424"/>
      <c r="C58" s="394" t="s">
        <v>95</v>
      </c>
      <c r="D58" s="427" t="s">
        <v>96</v>
      </c>
      <c r="E58" s="398">
        <v>0.2</v>
      </c>
      <c r="F58" s="389">
        <f>F57</f>
        <v>104000</v>
      </c>
      <c r="G58" s="389">
        <f>F58*E58</f>
        <v>20800</v>
      </c>
      <c r="H58" s="382"/>
      <c r="I58" s="391"/>
      <c r="J58" s="392"/>
    </row>
    <row r="59" spans="2:10" ht="15">
      <c r="B59" s="424"/>
      <c r="C59" s="394"/>
      <c r="D59" s="427"/>
      <c r="E59" s="399"/>
      <c r="F59" s="426" t="s">
        <v>869</v>
      </c>
      <c r="G59" s="396">
        <f>SUM(G57:G58)</f>
        <v>124800</v>
      </c>
      <c r="H59" s="382"/>
      <c r="I59" s="382"/>
      <c r="J59" s="382"/>
    </row>
    <row r="60" spans="2:10" ht="15">
      <c r="B60" s="428" t="s">
        <v>20</v>
      </c>
      <c r="C60" s="425" t="s">
        <v>69</v>
      </c>
      <c r="D60" s="427"/>
      <c r="E60" s="399"/>
      <c r="F60" s="429"/>
      <c r="G60" s="389"/>
      <c r="H60" s="382"/>
      <c r="I60" s="382"/>
      <c r="J60" s="382"/>
    </row>
    <row r="61" spans="2:10" ht="15" customHeight="1">
      <c r="B61" s="424"/>
      <c r="C61" s="432" t="s">
        <v>129</v>
      </c>
      <c r="D61" s="440" t="s">
        <v>53</v>
      </c>
      <c r="E61" s="388">
        <v>0.05</v>
      </c>
      <c r="F61" s="148">
        <v>300000</v>
      </c>
      <c r="G61" s="389">
        <f>E61*F61</f>
        <v>15000</v>
      </c>
      <c r="H61" s="382"/>
      <c r="I61" s="391">
        <f>F61</f>
        <v>300000</v>
      </c>
      <c r="J61" s="392">
        <f t="shared" ref="J61" si="8">E61*I61</f>
        <v>15000</v>
      </c>
    </row>
    <row r="62" spans="2:10" ht="15">
      <c r="B62" s="424"/>
      <c r="C62" s="432"/>
      <c r="D62" s="432"/>
      <c r="E62" s="433"/>
      <c r="F62" s="426" t="s">
        <v>927</v>
      </c>
      <c r="G62" s="396">
        <f>SUM(G61)</f>
        <v>15000</v>
      </c>
      <c r="H62" s="382"/>
      <c r="I62" s="382"/>
      <c r="J62" s="382"/>
    </row>
    <row r="63" spans="2:10" ht="15">
      <c r="B63" s="424"/>
      <c r="C63" s="435"/>
      <c r="D63" s="408"/>
      <c r="E63" s="394"/>
      <c r="F63" s="389"/>
      <c r="G63" s="389"/>
      <c r="H63" s="382"/>
      <c r="I63" s="382"/>
      <c r="J63" s="382"/>
    </row>
    <row r="64" spans="2:10" ht="15">
      <c r="B64" s="409" t="s">
        <v>21</v>
      </c>
      <c r="C64" s="410" t="s">
        <v>70</v>
      </c>
      <c r="D64" s="367"/>
      <c r="E64" s="411"/>
      <c r="F64" s="412"/>
      <c r="G64" s="413">
        <f>G55+G59+G62</f>
        <v>191800</v>
      </c>
      <c r="H64" s="414"/>
      <c r="I64" s="415"/>
      <c r="J64" s="372">
        <f>SUM(J50:J63)</f>
        <v>97128.8</v>
      </c>
    </row>
    <row r="65" spans="2:10" ht="15">
      <c r="B65" s="373" t="s">
        <v>22</v>
      </c>
      <c r="C65" s="410" t="s">
        <v>966</v>
      </c>
      <c r="D65" s="367"/>
      <c r="E65" s="149"/>
      <c r="F65" s="412"/>
      <c r="G65" s="413">
        <f>G64*10%</f>
        <v>19180</v>
      </c>
      <c r="H65" s="414"/>
      <c r="I65" s="415"/>
      <c r="J65" s="413">
        <f>J64*10%</f>
        <v>9712.880000000001</v>
      </c>
    </row>
    <row r="66" spans="2:10" ht="15">
      <c r="B66" s="373" t="s">
        <v>71</v>
      </c>
      <c r="C66" s="410" t="s">
        <v>967</v>
      </c>
      <c r="D66" s="367"/>
      <c r="E66" s="416"/>
      <c r="F66" s="412"/>
      <c r="G66" s="413">
        <f>SUM(G64:G65)</f>
        <v>210980</v>
      </c>
      <c r="H66" s="414"/>
      <c r="I66" s="415"/>
      <c r="J66" s="372">
        <f>J64+J65</f>
        <v>106841.68000000001</v>
      </c>
    </row>
    <row r="67" spans="2:10" ht="15">
      <c r="B67" s="366"/>
      <c r="C67" s="367" t="s">
        <v>931</v>
      </c>
      <c r="D67" s="367"/>
      <c r="E67" s="367"/>
      <c r="F67" s="417"/>
      <c r="G67" s="150">
        <f>ROUNDDOWN(G66,-3)</f>
        <v>210000</v>
      </c>
      <c r="H67" s="418"/>
      <c r="I67" s="419"/>
      <c r="J67" s="420"/>
    </row>
    <row r="68" spans="2:10" ht="16.5">
      <c r="B68" s="421"/>
      <c r="C68" s="421"/>
      <c r="D68" s="421"/>
      <c r="E68" s="421"/>
      <c r="F68" s="441"/>
      <c r="G68" s="442"/>
    </row>
    <row r="69" spans="2:10" ht="15">
      <c r="B69" s="437"/>
      <c r="C69" s="438"/>
      <c r="D69" s="438"/>
      <c r="E69" s="438"/>
      <c r="F69" s="443"/>
      <c r="G69" s="444"/>
    </row>
    <row r="70" spans="2:10" ht="15">
      <c r="B70" s="366" t="s">
        <v>972</v>
      </c>
      <c r="C70" s="367" t="s">
        <v>973</v>
      </c>
      <c r="D70" s="368"/>
      <c r="E70" s="368"/>
      <c r="F70" s="445"/>
      <c r="G70" s="446"/>
      <c r="H70" s="370"/>
      <c r="I70" s="371"/>
      <c r="J70" s="372"/>
    </row>
    <row r="71" spans="2:10" ht="15.75" customHeight="1">
      <c r="B71" s="373" t="s">
        <v>56</v>
      </c>
      <c r="C71" s="373" t="s">
        <v>57</v>
      </c>
      <c r="D71" s="373" t="s">
        <v>965</v>
      </c>
      <c r="E71" s="373" t="s">
        <v>60</v>
      </c>
      <c r="F71" s="374" t="s">
        <v>865</v>
      </c>
      <c r="G71" s="375" t="s">
        <v>866</v>
      </c>
      <c r="H71" s="376" t="s">
        <v>209</v>
      </c>
      <c r="I71" s="377" t="s">
        <v>210</v>
      </c>
      <c r="J71" s="377" t="s">
        <v>867</v>
      </c>
    </row>
    <row r="72" spans="2:10" ht="15">
      <c r="B72" s="378"/>
      <c r="C72" s="378"/>
      <c r="D72" s="378"/>
      <c r="E72" s="379"/>
      <c r="F72" s="380"/>
      <c r="G72" s="381"/>
      <c r="H72" s="382"/>
      <c r="I72" s="382"/>
      <c r="J72" s="382"/>
    </row>
    <row r="73" spans="2:10" ht="15">
      <c r="B73" s="424" t="s">
        <v>18</v>
      </c>
      <c r="C73" s="425" t="s">
        <v>61</v>
      </c>
      <c r="D73" s="385"/>
      <c r="E73" s="385"/>
      <c r="F73" s="389"/>
      <c r="G73" s="389"/>
      <c r="H73" s="382"/>
      <c r="I73" s="382"/>
      <c r="J73" s="382"/>
    </row>
    <row r="74" spans="2:10" ht="15">
      <c r="B74" s="424"/>
      <c r="C74" s="394" t="s">
        <v>62</v>
      </c>
      <c r="D74" s="385" t="s">
        <v>64</v>
      </c>
      <c r="E74" s="388">
        <v>0.3</v>
      </c>
      <c r="F74" s="389">
        <f>VLOOKUP(C74,'UPAH DAN BAHAN'!$D$6:$I$348,6,FALSE)</f>
        <v>120000</v>
      </c>
      <c r="G74" s="389">
        <f>F74*E74</f>
        <v>36000</v>
      </c>
      <c r="H74" s="390">
        <f>VLOOKUP(C74,'UPAH DAN BAHAN'!$D$6:$N$348,9,FALSE)</f>
        <v>1</v>
      </c>
      <c r="I74" s="391">
        <f>VLOOKUP(C74,'UPAH DAN BAHAN'!$D$6:$N$348,10,FALSE)</f>
        <v>120000</v>
      </c>
      <c r="J74" s="392">
        <f t="shared" ref="J74:J76" si="9">E74*I74</f>
        <v>36000</v>
      </c>
    </row>
    <row r="75" spans="2:10" ht="15">
      <c r="B75" s="424"/>
      <c r="C75" s="394" t="s">
        <v>97</v>
      </c>
      <c r="D75" s="385" t="s">
        <v>64</v>
      </c>
      <c r="E75" s="388">
        <v>0.1</v>
      </c>
      <c r="F75" s="389">
        <f>VLOOKUP(C75,'UPAH DAN BAHAN'!$D$6:$I$348,6,FALSE)</f>
        <v>140000</v>
      </c>
      <c r="G75" s="389">
        <f>F75*E75</f>
        <v>14000</v>
      </c>
      <c r="H75" s="390">
        <f>VLOOKUP(C75,'UPAH DAN BAHAN'!$D$6:$N$348,9,FALSE)</f>
        <v>1</v>
      </c>
      <c r="I75" s="391">
        <f>VLOOKUP(C75,'UPAH DAN BAHAN'!$D$6:$N$348,10,FALSE)</f>
        <v>140000</v>
      </c>
      <c r="J75" s="392">
        <f t="shared" si="9"/>
        <v>14000</v>
      </c>
    </row>
    <row r="76" spans="2:10" ht="15">
      <c r="B76" s="424"/>
      <c r="C76" s="394" t="s">
        <v>27</v>
      </c>
      <c r="D76" s="385" t="s">
        <v>64</v>
      </c>
      <c r="E76" s="388">
        <v>0.05</v>
      </c>
      <c r="F76" s="389">
        <f>VLOOKUP(C76,'UPAH DAN BAHAN'!$D$6:$I$348,6,FALSE)</f>
        <v>140000</v>
      </c>
      <c r="G76" s="389">
        <f>F76*E76</f>
        <v>7000</v>
      </c>
      <c r="H76" s="390">
        <f>VLOOKUP(C76,'UPAH DAN BAHAN'!$D$6:$N$348,9,FALSE)</f>
        <v>1</v>
      </c>
      <c r="I76" s="391">
        <f>VLOOKUP(C76,'UPAH DAN BAHAN'!$D$6:$N$348,10,FALSE)</f>
        <v>140000</v>
      </c>
      <c r="J76" s="392">
        <f t="shared" si="9"/>
        <v>7000</v>
      </c>
    </row>
    <row r="77" spans="2:10" ht="15">
      <c r="B77" s="424"/>
      <c r="C77" s="394"/>
      <c r="D77" s="408"/>
      <c r="E77" s="394"/>
      <c r="F77" s="426" t="s">
        <v>868</v>
      </c>
      <c r="G77" s="396">
        <f>SUM(G74:G76)</f>
        <v>57000</v>
      </c>
      <c r="H77" s="382"/>
      <c r="I77" s="382"/>
      <c r="J77" s="382"/>
    </row>
    <row r="78" spans="2:10" ht="15">
      <c r="B78" s="424" t="s">
        <v>19</v>
      </c>
      <c r="C78" s="425" t="s">
        <v>68</v>
      </c>
      <c r="D78" s="385"/>
      <c r="E78" s="385"/>
      <c r="F78" s="389"/>
      <c r="G78" s="389"/>
      <c r="H78" s="382"/>
      <c r="I78" s="382"/>
      <c r="J78" s="382"/>
    </row>
    <row r="79" spans="2:10" ht="15">
      <c r="B79" s="424"/>
      <c r="C79" s="397" t="s">
        <v>711</v>
      </c>
      <c r="D79" s="385" t="s">
        <v>2</v>
      </c>
      <c r="E79" s="388">
        <v>1</v>
      </c>
      <c r="F79" s="389">
        <f>VLOOKUP(C79,'UPAH DAN BAHAN'!$D$6:$I$348,6,FALSE)</f>
        <v>123000</v>
      </c>
      <c r="G79" s="389">
        <f>F79*E79</f>
        <v>123000</v>
      </c>
      <c r="H79" s="390">
        <f>VLOOKUP(C79,'UPAH DAN BAHAN'!$D$6:$N$348,9,FALSE)</f>
        <v>0.28970000000000001</v>
      </c>
      <c r="I79" s="391">
        <f>VLOOKUP(C79,'UPAH DAN BAHAN'!$D$6:$N$348,10,FALSE)</f>
        <v>35633.1</v>
      </c>
      <c r="J79" s="392">
        <f t="shared" ref="J79:J80" si="10">E79*I79</f>
        <v>35633.1</v>
      </c>
    </row>
    <row r="80" spans="2:10" ht="15">
      <c r="B80" s="424"/>
      <c r="C80" s="394" t="s">
        <v>95</v>
      </c>
      <c r="D80" s="427" t="s">
        <v>96</v>
      </c>
      <c r="E80" s="398">
        <v>0.2</v>
      </c>
      <c r="F80" s="389">
        <f>F79</f>
        <v>123000</v>
      </c>
      <c r="G80" s="389">
        <f>F80*E80</f>
        <v>24600</v>
      </c>
      <c r="H80" s="382"/>
      <c r="I80" s="391">
        <f>F80</f>
        <v>123000</v>
      </c>
      <c r="J80" s="392">
        <f t="shared" si="10"/>
        <v>24600</v>
      </c>
    </row>
    <row r="81" spans="2:10" ht="15">
      <c r="B81" s="424"/>
      <c r="C81" s="394"/>
      <c r="D81" s="427"/>
      <c r="E81" s="399"/>
      <c r="F81" s="426" t="s">
        <v>869</v>
      </c>
      <c r="G81" s="396">
        <f>SUM(G79:G80)</f>
        <v>147600</v>
      </c>
      <c r="H81" s="382"/>
      <c r="I81" s="382"/>
      <c r="J81" s="382"/>
    </row>
    <row r="82" spans="2:10" ht="15">
      <c r="B82" s="428" t="s">
        <v>20</v>
      </c>
      <c r="C82" s="425" t="s">
        <v>69</v>
      </c>
      <c r="D82" s="427"/>
      <c r="E82" s="399"/>
      <c r="F82" s="429"/>
      <c r="G82" s="389"/>
      <c r="H82" s="382"/>
      <c r="I82" s="382"/>
      <c r="J82" s="382"/>
    </row>
    <row r="83" spans="2:10" ht="18" customHeight="1">
      <c r="B83" s="424"/>
      <c r="C83" s="432" t="s">
        <v>129</v>
      </c>
      <c r="D83" s="440" t="s">
        <v>53</v>
      </c>
      <c r="E83" s="388">
        <v>0.05</v>
      </c>
      <c r="F83" s="148">
        <v>300000</v>
      </c>
      <c r="G83" s="389">
        <f>E83*F83</f>
        <v>15000</v>
      </c>
      <c r="H83" s="382"/>
      <c r="I83" s="391">
        <f>F83</f>
        <v>300000</v>
      </c>
      <c r="J83" s="392">
        <f t="shared" ref="J83" si="11">E83*I83</f>
        <v>15000</v>
      </c>
    </row>
    <row r="84" spans="2:10" ht="15">
      <c r="B84" s="424"/>
      <c r="C84" s="432"/>
      <c r="D84" s="432"/>
      <c r="E84" s="433"/>
      <c r="F84" s="426" t="s">
        <v>927</v>
      </c>
      <c r="G84" s="396">
        <f>SUM(G83)</f>
        <v>15000</v>
      </c>
      <c r="H84" s="382"/>
      <c r="I84" s="382"/>
      <c r="J84" s="382"/>
    </row>
    <row r="85" spans="2:10" ht="15">
      <c r="B85" s="424"/>
      <c r="C85" s="435"/>
      <c r="D85" s="408"/>
      <c r="E85" s="394"/>
      <c r="F85" s="389"/>
      <c r="G85" s="389"/>
      <c r="H85" s="382"/>
      <c r="I85" s="382"/>
      <c r="J85" s="382"/>
    </row>
    <row r="86" spans="2:10" ht="15">
      <c r="B86" s="409" t="s">
        <v>21</v>
      </c>
      <c r="C86" s="410" t="s">
        <v>70</v>
      </c>
      <c r="D86" s="367"/>
      <c r="E86" s="411"/>
      <c r="F86" s="412"/>
      <c r="G86" s="413">
        <f>G77+G81+G84</f>
        <v>219600</v>
      </c>
      <c r="H86" s="414"/>
      <c r="I86" s="415"/>
      <c r="J86" s="372">
        <f>SUM(J72:J85)</f>
        <v>132233.1</v>
      </c>
    </row>
    <row r="87" spans="2:10" ht="15">
      <c r="B87" s="373" t="s">
        <v>22</v>
      </c>
      <c r="C87" s="410" t="s">
        <v>966</v>
      </c>
      <c r="D87" s="367"/>
      <c r="E87" s="149"/>
      <c r="F87" s="412"/>
      <c r="G87" s="413">
        <f>G86*10%</f>
        <v>21960</v>
      </c>
      <c r="H87" s="414"/>
      <c r="I87" s="415"/>
      <c r="J87" s="413">
        <f>J86*10%</f>
        <v>13223.310000000001</v>
      </c>
    </row>
    <row r="88" spans="2:10" ht="15">
      <c r="B88" s="373" t="s">
        <v>71</v>
      </c>
      <c r="C88" s="410" t="s">
        <v>967</v>
      </c>
      <c r="D88" s="367"/>
      <c r="E88" s="416"/>
      <c r="F88" s="412"/>
      <c r="G88" s="413">
        <f>SUM(G86:G87)</f>
        <v>241560</v>
      </c>
      <c r="H88" s="414"/>
      <c r="I88" s="415"/>
      <c r="J88" s="372">
        <f>J86+J87</f>
        <v>145456.41</v>
      </c>
    </row>
    <row r="89" spans="2:10" ht="15">
      <c r="B89" s="366"/>
      <c r="C89" s="367" t="s">
        <v>931</v>
      </c>
      <c r="D89" s="367"/>
      <c r="E89" s="367"/>
      <c r="F89" s="417"/>
      <c r="G89" s="150">
        <f>ROUNDDOWN(G88,-3)</f>
        <v>241000</v>
      </c>
      <c r="H89" s="418"/>
      <c r="I89" s="419"/>
      <c r="J89" s="420"/>
    </row>
    <row r="90" spans="2:10" ht="16.5">
      <c r="B90" s="421"/>
      <c r="C90" s="421"/>
      <c r="D90" s="421"/>
      <c r="E90" s="421"/>
      <c r="F90" s="441"/>
      <c r="G90" s="442"/>
    </row>
    <row r="91" spans="2:10" ht="15">
      <c r="B91" s="437"/>
      <c r="C91" s="438"/>
      <c r="D91" s="438"/>
      <c r="E91" s="438"/>
      <c r="F91" s="443"/>
      <c r="G91" s="444"/>
    </row>
    <row r="92" spans="2:10" ht="15">
      <c r="B92" s="366" t="s">
        <v>974</v>
      </c>
      <c r="C92" s="367" t="s">
        <v>975</v>
      </c>
      <c r="D92" s="368"/>
      <c r="E92" s="368"/>
      <c r="F92" s="445"/>
      <c r="G92" s="446"/>
      <c r="H92" s="370"/>
      <c r="I92" s="371"/>
      <c r="J92" s="372"/>
    </row>
    <row r="93" spans="2:10" ht="14.25" customHeight="1">
      <c r="B93" s="373" t="s">
        <v>56</v>
      </c>
      <c r="C93" s="373" t="s">
        <v>57</v>
      </c>
      <c r="D93" s="373" t="s">
        <v>965</v>
      </c>
      <c r="E93" s="373" t="s">
        <v>60</v>
      </c>
      <c r="F93" s="374" t="s">
        <v>865</v>
      </c>
      <c r="G93" s="375" t="s">
        <v>866</v>
      </c>
      <c r="H93" s="376" t="s">
        <v>209</v>
      </c>
      <c r="I93" s="377" t="s">
        <v>210</v>
      </c>
      <c r="J93" s="377" t="s">
        <v>867</v>
      </c>
    </row>
    <row r="94" spans="2:10" ht="15">
      <c r="B94" s="378"/>
      <c r="C94" s="378"/>
      <c r="D94" s="378"/>
      <c r="E94" s="379"/>
      <c r="F94" s="380"/>
      <c r="G94" s="381"/>
      <c r="H94" s="382"/>
      <c r="I94" s="382"/>
      <c r="J94" s="382"/>
    </row>
    <row r="95" spans="2:10" ht="15">
      <c r="B95" s="424" t="s">
        <v>18</v>
      </c>
      <c r="C95" s="425" t="s">
        <v>61</v>
      </c>
      <c r="D95" s="385"/>
      <c r="E95" s="385"/>
      <c r="F95" s="389"/>
      <c r="G95" s="389"/>
      <c r="H95" s="382"/>
      <c r="I95" s="382"/>
      <c r="J95" s="382"/>
    </row>
    <row r="96" spans="2:10" ht="15">
      <c r="B96" s="424"/>
      <c r="C96" s="394" t="s">
        <v>62</v>
      </c>
      <c r="D96" s="385" t="s">
        <v>64</v>
      </c>
      <c r="E96" s="388">
        <v>0.3</v>
      </c>
      <c r="F96" s="389">
        <f>VLOOKUP(C96,'UPAH DAN BAHAN'!$D$6:$I$348,6,FALSE)</f>
        <v>120000</v>
      </c>
      <c r="G96" s="389">
        <f>F96*E96</f>
        <v>36000</v>
      </c>
      <c r="H96" s="390">
        <f>VLOOKUP(C96,'UPAH DAN BAHAN'!$D$6:$N$348,9,FALSE)</f>
        <v>1</v>
      </c>
      <c r="I96" s="391">
        <f>VLOOKUP(C96,'UPAH DAN BAHAN'!$D$6:$N$348,10,FALSE)</f>
        <v>120000</v>
      </c>
      <c r="J96" s="392">
        <f t="shared" ref="J96:J98" si="12">E96*I96</f>
        <v>36000</v>
      </c>
    </row>
    <row r="97" spans="2:10" ht="15">
      <c r="B97" s="424"/>
      <c r="C97" s="394" t="s">
        <v>97</v>
      </c>
      <c r="D97" s="385" t="s">
        <v>64</v>
      </c>
      <c r="E97" s="388">
        <v>0.3</v>
      </c>
      <c r="F97" s="389">
        <f>VLOOKUP(C97,'UPAH DAN BAHAN'!$D$6:$I$348,6,FALSE)</f>
        <v>140000</v>
      </c>
      <c r="G97" s="389">
        <f>F97*E97</f>
        <v>42000</v>
      </c>
      <c r="H97" s="390">
        <f>VLOOKUP(C97,'UPAH DAN BAHAN'!$D$6:$N$348,9,FALSE)</f>
        <v>1</v>
      </c>
      <c r="I97" s="391">
        <f>VLOOKUP(C97,'UPAH DAN BAHAN'!$D$6:$N$348,10,FALSE)</f>
        <v>140000</v>
      </c>
      <c r="J97" s="392">
        <f t="shared" si="12"/>
        <v>42000</v>
      </c>
    </row>
    <row r="98" spans="2:10" ht="15">
      <c r="B98" s="424"/>
      <c r="C98" s="394" t="s">
        <v>27</v>
      </c>
      <c r="D98" s="385" t="s">
        <v>64</v>
      </c>
      <c r="E98" s="388">
        <v>0.06</v>
      </c>
      <c r="F98" s="389">
        <f>VLOOKUP(C98,'UPAH DAN BAHAN'!$D$6:$I$348,6,FALSE)</f>
        <v>140000</v>
      </c>
      <c r="G98" s="389">
        <f>F98*E98</f>
        <v>8400</v>
      </c>
      <c r="H98" s="390">
        <f>VLOOKUP(C98,'UPAH DAN BAHAN'!$D$6:$N$348,9,FALSE)</f>
        <v>1</v>
      </c>
      <c r="I98" s="391">
        <f>VLOOKUP(C98,'UPAH DAN BAHAN'!$D$6:$N$348,10,FALSE)</f>
        <v>140000</v>
      </c>
      <c r="J98" s="392">
        <f t="shared" si="12"/>
        <v>8400</v>
      </c>
    </row>
    <row r="99" spans="2:10" ht="15">
      <c r="B99" s="424"/>
      <c r="C99" s="394"/>
      <c r="D99" s="408"/>
      <c r="E99" s="394"/>
      <c r="F99" s="426" t="s">
        <v>868</v>
      </c>
      <c r="G99" s="396">
        <f>SUM(G96:G98)</f>
        <v>86400</v>
      </c>
      <c r="H99" s="382"/>
      <c r="I99" s="382"/>
      <c r="J99" s="382"/>
    </row>
    <row r="100" spans="2:10" ht="15">
      <c r="B100" s="424" t="s">
        <v>19</v>
      </c>
      <c r="C100" s="425" t="s">
        <v>68</v>
      </c>
      <c r="D100" s="385"/>
      <c r="E100" s="385"/>
      <c r="F100" s="389"/>
      <c r="G100" s="389"/>
      <c r="H100" s="382"/>
      <c r="I100" s="382"/>
      <c r="J100" s="382"/>
    </row>
    <row r="101" spans="2:10" ht="15">
      <c r="B101" s="424"/>
      <c r="C101" s="397" t="s">
        <v>710</v>
      </c>
      <c r="D101" s="385" t="s">
        <v>2</v>
      </c>
      <c r="E101" s="388">
        <v>1</v>
      </c>
      <c r="F101" s="389">
        <f>VLOOKUP(C101,'UPAH DAN BAHAN'!$D$6:$I$348,6,FALSE)</f>
        <v>165000</v>
      </c>
      <c r="G101" s="389">
        <f>F101*E101</f>
        <v>165000</v>
      </c>
      <c r="H101" s="390">
        <f>VLOOKUP(C101,'UPAH DAN BAHAN'!$D$6:$N$348,9,FALSE)</f>
        <v>0.28970000000000001</v>
      </c>
      <c r="I101" s="391">
        <f>VLOOKUP(C101,'UPAH DAN BAHAN'!$D$6:$N$348,10,FALSE)</f>
        <v>47800.5</v>
      </c>
      <c r="J101" s="392">
        <f t="shared" ref="J101:J102" si="13">E101*I101</f>
        <v>47800.5</v>
      </c>
    </row>
    <row r="102" spans="2:10" ht="15">
      <c r="B102" s="424"/>
      <c r="C102" s="394" t="s">
        <v>95</v>
      </c>
      <c r="D102" s="427" t="s">
        <v>96</v>
      </c>
      <c r="E102" s="398">
        <v>0.2</v>
      </c>
      <c r="F102" s="389">
        <f>F101</f>
        <v>165000</v>
      </c>
      <c r="G102" s="389">
        <f>F102*E102</f>
        <v>33000</v>
      </c>
      <c r="H102" s="382"/>
      <c r="I102" s="391">
        <f>F102</f>
        <v>165000</v>
      </c>
      <c r="J102" s="392">
        <f t="shared" si="13"/>
        <v>33000</v>
      </c>
    </row>
    <row r="103" spans="2:10" ht="15">
      <c r="B103" s="424"/>
      <c r="C103" s="394"/>
      <c r="D103" s="427"/>
      <c r="E103" s="399"/>
      <c r="F103" s="426" t="s">
        <v>869</v>
      </c>
      <c r="G103" s="396">
        <f>SUM(G101:G102)</f>
        <v>198000</v>
      </c>
      <c r="H103" s="382"/>
      <c r="I103" s="382"/>
      <c r="J103" s="382"/>
    </row>
    <row r="104" spans="2:10" ht="15">
      <c r="B104" s="428" t="s">
        <v>20</v>
      </c>
      <c r="C104" s="425" t="s">
        <v>69</v>
      </c>
      <c r="D104" s="427"/>
      <c r="E104" s="399"/>
      <c r="F104" s="429"/>
      <c r="G104" s="389"/>
      <c r="H104" s="382"/>
      <c r="I104" s="382"/>
      <c r="J104" s="382"/>
    </row>
    <row r="105" spans="2:10" ht="16.5" customHeight="1">
      <c r="B105" s="424"/>
      <c r="C105" s="432" t="s">
        <v>129</v>
      </c>
      <c r="D105" s="440" t="s">
        <v>53</v>
      </c>
      <c r="E105" s="388">
        <v>0.05</v>
      </c>
      <c r="F105" s="148">
        <v>300000</v>
      </c>
      <c r="G105" s="389">
        <f>E105*F105</f>
        <v>15000</v>
      </c>
      <c r="H105" s="382"/>
      <c r="I105" s="391">
        <f>F105</f>
        <v>300000</v>
      </c>
      <c r="J105" s="392">
        <f t="shared" ref="J105" si="14">E105*I105</f>
        <v>15000</v>
      </c>
    </row>
    <row r="106" spans="2:10" ht="15">
      <c r="B106" s="424"/>
      <c r="C106" s="432"/>
      <c r="D106" s="432"/>
      <c r="E106" s="433"/>
      <c r="F106" s="426" t="s">
        <v>927</v>
      </c>
      <c r="G106" s="396">
        <f>SUM(G105)</f>
        <v>15000</v>
      </c>
      <c r="H106" s="382"/>
      <c r="I106" s="382"/>
      <c r="J106" s="382"/>
    </row>
    <row r="107" spans="2:10" ht="15">
      <c r="B107" s="424"/>
      <c r="C107" s="435"/>
      <c r="D107" s="408"/>
      <c r="E107" s="394"/>
      <c r="F107" s="389"/>
      <c r="G107" s="389"/>
      <c r="H107" s="382"/>
      <c r="I107" s="382"/>
      <c r="J107" s="382"/>
    </row>
    <row r="108" spans="2:10" ht="15">
      <c r="B108" s="409" t="s">
        <v>21</v>
      </c>
      <c r="C108" s="410" t="s">
        <v>70</v>
      </c>
      <c r="D108" s="367"/>
      <c r="E108" s="411"/>
      <c r="F108" s="417"/>
      <c r="G108" s="413">
        <f>G99+G103+G106</f>
        <v>299400</v>
      </c>
      <c r="H108" s="414"/>
      <c r="I108" s="415"/>
      <c r="J108" s="372">
        <f>SUM(J94:J107)</f>
        <v>182200.5</v>
      </c>
    </row>
    <row r="109" spans="2:10" ht="15">
      <c r="B109" s="373" t="s">
        <v>22</v>
      </c>
      <c r="C109" s="410" t="s">
        <v>966</v>
      </c>
      <c r="D109" s="367"/>
      <c r="E109" s="149"/>
      <c r="F109" s="417"/>
      <c r="G109" s="413">
        <f>G108*10%</f>
        <v>29940</v>
      </c>
      <c r="H109" s="414"/>
      <c r="I109" s="415"/>
      <c r="J109" s="413">
        <f>J108*10%</f>
        <v>18220.05</v>
      </c>
    </row>
    <row r="110" spans="2:10" ht="15">
      <c r="B110" s="373" t="s">
        <v>71</v>
      </c>
      <c r="C110" s="410" t="s">
        <v>967</v>
      </c>
      <c r="D110" s="367"/>
      <c r="E110" s="416"/>
      <c r="F110" s="417"/>
      <c r="G110" s="413">
        <f>SUM(G108:G109)</f>
        <v>329340</v>
      </c>
      <c r="H110" s="414"/>
      <c r="I110" s="415"/>
      <c r="J110" s="372">
        <f>J108+J109</f>
        <v>200420.55</v>
      </c>
    </row>
    <row r="111" spans="2:10" ht="15">
      <c r="B111" s="366"/>
      <c r="C111" s="367" t="s">
        <v>931</v>
      </c>
      <c r="D111" s="367"/>
      <c r="E111" s="367"/>
      <c r="F111" s="417"/>
      <c r="G111" s="150">
        <f>ROUNDDOWN(G110,-3)</f>
        <v>329000</v>
      </c>
      <c r="H111" s="418"/>
      <c r="I111" s="419"/>
      <c r="J111" s="420"/>
    </row>
    <row r="112" spans="2:10" ht="16.5">
      <c r="B112" s="421"/>
      <c r="C112" s="421"/>
      <c r="D112" s="421"/>
      <c r="E112" s="421"/>
      <c r="F112" s="441"/>
      <c r="G112" s="442"/>
    </row>
    <row r="113" spans="2:10" ht="16.5">
      <c r="B113" s="421"/>
      <c r="C113" s="421"/>
      <c r="D113" s="421"/>
      <c r="E113" s="421"/>
      <c r="F113" s="441"/>
      <c r="G113" s="447"/>
    </row>
    <row r="114" spans="2:10" ht="15">
      <c r="B114" s="366" t="s">
        <v>976</v>
      </c>
      <c r="C114" s="367" t="s">
        <v>977</v>
      </c>
      <c r="D114" s="367"/>
      <c r="E114" s="367"/>
      <c r="F114" s="417"/>
      <c r="G114" s="448"/>
      <c r="H114" s="370"/>
      <c r="I114" s="371"/>
      <c r="J114" s="372"/>
    </row>
    <row r="115" spans="2:10" ht="17.25" customHeight="1">
      <c r="B115" s="373" t="s">
        <v>56</v>
      </c>
      <c r="C115" s="373" t="s">
        <v>57</v>
      </c>
      <c r="D115" s="373" t="s">
        <v>965</v>
      </c>
      <c r="E115" s="373" t="s">
        <v>60</v>
      </c>
      <c r="F115" s="374" t="s">
        <v>865</v>
      </c>
      <c r="G115" s="375" t="s">
        <v>866</v>
      </c>
      <c r="H115" s="376" t="s">
        <v>209</v>
      </c>
      <c r="I115" s="377" t="s">
        <v>210</v>
      </c>
      <c r="J115" s="377" t="s">
        <v>867</v>
      </c>
    </row>
    <row r="116" spans="2:10" ht="15">
      <c r="B116" s="378"/>
      <c r="C116" s="378"/>
      <c r="D116" s="378"/>
      <c r="E116" s="379"/>
      <c r="F116" s="380"/>
      <c r="G116" s="381"/>
      <c r="H116" s="382"/>
      <c r="I116" s="382"/>
      <c r="J116" s="382"/>
    </row>
    <row r="117" spans="2:10" ht="15">
      <c r="B117" s="424" t="s">
        <v>18</v>
      </c>
      <c r="C117" s="425" t="s">
        <v>61</v>
      </c>
      <c r="D117" s="385"/>
      <c r="E117" s="385"/>
      <c r="F117" s="389"/>
      <c r="G117" s="389"/>
      <c r="H117" s="382"/>
      <c r="I117" s="382"/>
      <c r="J117" s="382"/>
    </row>
    <row r="118" spans="2:10" ht="15">
      <c r="B118" s="424"/>
      <c r="C118" s="394" t="s">
        <v>62</v>
      </c>
      <c r="D118" s="385" t="s">
        <v>64</v>
      </c>
      <c r="E118" s="388">
        <v>0.4</v>
      </c>
      <c r="F118" s="389">
        <f>VLOOKUP(C118,'UPAH DAN BAHAN'!$D$6:$I$348,6,FALSE)</f>
        <v>120000</v>
      </c>
      <c r="G118" s="389">
        <f>F118*E118</f>
        <v>48000</v>
      </c>
      <c r="H118" s="390">
        <f>VLOOKUP(C118,'UPAH DAN BAHAN'!$D$6:$N$348,9,FALSE)</f>
        <v>1</v>
      </c>
      <c r="I118" s="391">
        <f>VLOOKUP(C118,'UPAH DAN BAHAN'!$D$6:$N$348,10,FALSE)</f>
        <v>120000</v>
      </c>
      <c r="J118" s="392">
        <f t="shared" ref="J118:J120" si="15">E118*I118</f>
        <v>48000</v>
      </c>
    </row>
    <row r="119" spans="2:10" ht="15">
      <c r="B119" s="424"/>
      <c r="C119" s="394" t="s">
        <v>97</v>
      </c>
      <c r="D119" s="385" t="s">
        <v>64</v>
      </c>
      <c r="E119" s="388">
        <v>0.35</v>
      </c>
      <c r="F119" s="389">
        <f>VLOOKUP(C119,'UPAH DAN BAHAN'!$D$6:$I$348,6,FALSE)</f>
        <v>140000</v>
      </c>
      <c r="G119" s="389">
        <f>F119*E119</f>
        <v>49000</v>
      </c>
      <c r="H119" s="390">
        <f>VLOOKUP(C119,'UPAH DAN BAHAN'!$D$6:$N$348,9,FALSE)</f>
        <v>1</v>
      </c>
      <c r="I119" s="391">
        <f>VLOOKUP(C119,'UPAH DAN BAHAN'!$D$6:$N$348,10,FALSE)</f>
        <v>140000</v>
      </c>
      <c r="J119" s="392">
        <f t="shared" si="15"/>
        <v>49000</v>
      </c>
    </row>
    <row r="120" spans="2:10" ht="15">
      <c r="B120" s="424"/>
      <c r="C120" s="394" t="s">
        <v>27</v>
      </c>
      <c r="D120" s="385" t="s">
        <v>64</v>
      </c>
      <c r="E120" s="388">
        <v>0.05</v>
      </c>
      <c r="F120" s="389">
        <f>VLOOKUP(C120,'UPAH DAN BAHAN'!$D$6:$I$348,6,FALSE)</f>
        <v>140000</v>
      </c>
      <c r="G120" s="389">
        <f>F120*E120</f>
        <v>7000</v>
      </c>
      <c r="H120" s="390">
        <f>VLOOKUP(C120,'UPAH DAN BAHAN'!$D$6:$N$348,9,FALSE)</f>
        <v>1</v>
      </c>
      <c r="I120" s="391">
        <f>VLOOKUP(C120,'UPAH DAN BAHAN'!$D$6:$N$348,10,FALSE)</f>
        <v>140000</v>
      </c>
      <c r="J120" s="392">
        <f t="shared" si="15"/>
        <v>7000</v>
      </c>
    </row>
    <row r="121" spans="2:10" ht="15">
      <c r="B121" s="424"/>
      <c r="C121" s="394"/>
      <c r="D121" s="408"/>
      <c r="E121" s="394"/>
      <c r="F121" s="426" t="s">
        <v>868</v>
      </c>
      <c r="G121" s="396">
        <f>SUM(G118:G120)</f>
        <v>104000</v>
      </c>
      <c r="H121" s="382"/>
      <c r="I121" s="382"/>
      <c r="J121" s="382"/>
    </row>
    <row r="122" spans="2:10" ht="15">
      <c r="B122" s="424" t="s">
        <v>19</v>
      </c>
      <c r="C122" s="425" t="s">
        <v>68</v>
      </c>
      <c r="D122" s="385"/>
      <c r="E122" s="385"/>
      <c r="F122" s="389"/>
      <c r="G122" s="389"/>
      <c r="H122" s="382"/>
      <c r="I122" s="382"/>
      <c r="J122" s="382"/>
    </row>
    <row r="123" spans="2:10" ht="15">
      <c r="B123" s="424"/>
      <c r="C123" s="397" t="s">
        <v>709</v>
      </c>
      <c r="D123" s="385" t="s">
        <v>2</v>
      </c>
      <c r="E123" s="388">
        <v>1</v>
      </c>
      <c r="F123" s="389">
        <f>VLOOKUP(C123,'UPAH DAN BAHAN'!$D$6:$I$348,6,FALSE)</f>
        <v>260500</v>
      </c>
      <c r="G123" s="389">
        <f>F123*E123</f>
        <v>260500</v>
      </c>
      <c r="H123" s="390">
        <f>VLOOKUP(C123,'UPAH DAN BAHAN'!$D$6:$N$348,9,FALSE)</f>
        <v>0.28970000000000001</v>
      </c>
      <c r="I123" s="391">
        <f>VLOOKUP(C123,'UPAH DAN BAHAN'!$D$6:$N$348,10,FALSE)</f>
        <v>75466.850000000006</v>
      </c>
      <c r="J123" s="392">
        <f t="shared" ref="J123:J124" si="16">E123*I123</f>
        <v>75466.850000000006</v>
      </c>
    </row>
    <row r="124" spans="2:10" ht="15">
      <c r="B124" s="424"/>
      <c r="C124" s="394" t="s">
        <v>95</v>
      </c>
      <c r="D124" s="427" t="s">
        <v>96</v>
      </c>
      <c r="E124" s="398">
        <v>0.2</v>
      </c>
      <c r="F124" s="389">
        <f>F123</f>
        <v>260500</v>
      </c>
      <c r="G124" s="389">
        <f>F124*E124</f>
        <v>52100</v>
      </c>
      <c r="H124" s="382"/>
      <c r="I124" s="391">
        <f>F124</f>
        <v>260500</v>
      </c>
      <c r="J124" s="392">
        <f t="shared" si="16"/>
        <v>52100</v>
      </c>
    </row>
    <row r="125" spans="2:10" ht="15">
      <c r="B125" s="424"/>
      <c r="C125" s="394"/>
      <c r="D125" s="427"/>
      <c r="E125" s="399"/>
      <c r="F125" s="426" t="s">
        <v>869</v>
      </c>
      <c r="G125" s="396">
        <f>SUM(G123:G124)</f>
        <v>312600</v>
      </c>
      <c r="H125" s="382"/>
      <c r="I125" s="382"/>
      <c r="J125" s="382"/>
    </row>
    <row r="126" spans="2:10" ht="15">
      <c r="B126" s="428" t="s">
        <v>20</v>
      </c>
      <c r="C126" s="425" t="s">
        <v>69</v>
      </c>
      <c r="D126" s="427"/>
      <c r="E126" s="399"/>
      <c r="F126" s="429"/>
      <c r="G126" s="389"/>
      <c r="H126" s="382"/>
      <c r="I126" s="382"/>
      <c r="J126" s="382"/>
    </row>
    <row r="127" spans="2:10" ht="17.25" customHeight="1">
      <c r="B127" s="428"/>
      <c r="C127" s="432" t="s">
        <v>129</v>
      </c>
      <c r="D127" s="440" t="s">
        <v>53</v>
      </c>
      <c r="E127" s="388">
        <v>0.05</v>
      </c>
      <c r="F127" s="148">
        <v>300000</v>
      </c>
      <c r="G127" s="389">
        <f>E127*F127</f>
        <v>15000</v>
      </c>
      <c r="H127" s="382"/>
      <c r="I127" s="391">
        <f>F127</f>
        <v>300000</v>
      </c>
      <c r="J127" s="392">
        <f t="shared" ref="J127" si="17">E127*I127</f>
        <v>15000</v>
      </c>
    </row>
    <row r="128" spans="2:10" ht="15">
      <c r="B128" s="424"/>
      <c r="C128" s="432"/>
      <c r="D128" s="432"/>
      <c r="E128" s="433"/>
      <c r="F128" s="426" t="s">
        <v>927</v>
      </c>
      <c r="G128" s="396">
        <f>SUM(G127)</f>
        <v>15000</v>
      </c>
      <c r="H128" s="382"/>
      <c r="I128" s="382"/>
      <c r="J128" s="382"/>
    </row>
    <row r="129" spans="2:10" ht="15">
      <c r="B129" s="424"/>
      <c r="C129" s="435"/>
      <c r="D129" s="408"/>
      <c r="E129" s="394"/>
      <c r="F129" s="389"/>
      <c r="G129" s="389"/>
      <c r="H129" s="382"/>
      <c r="I129" s="382"/>
      <c r="J129" s="382"/>
    </row>
    <row r="130" spans="2:10" ht="15">
      <c r="B130" s="409" t="s">
        <v>21</v>
      </c>
      <c r="C130" s="410" t="s">
        <v>70</v>
      </c>
      <c r="D130" s="367"/>
      <c r="E130" s="411"/>
      <c r="F130" s="417"/>
      <c r="G130" s="413">
        <f>G121+G125+G128</f>
        <v>431600</v>
      </c>
      <c r="H130" s="414"/>
      <c r="I130" s="415"/>
      <c r="J130" s="372">
        <f>SUM(J116:J129)</f>
        <v>246566.85</v>
      </c>
    </row>
    <row r="131" spans="2:10" ht="15">
      <c r="B131" s="373" t="s">
        <v>22</v>
      </c>
      <c r="C131" s="410" t="s">
        <v>966</v>
      </c>
      <c r="D131" s="367"/>
      <c r="E131" s="149"/>
      <c r="F131" s="417"/>
      <c r="G131" s="413">
        <f>G130*10%</f>
        <v>43160</v>
      </c>
      <c r="H131" s="414"/>
      <c r="I131" s="415"/>
      <c r="J131" s="413">
        <f>J130*10%</f>
        <v>24656.685000000001</v>
      </c>
    </row>
    <row r="132" spans="2:10" ht="15">
      <c r="B132" s="373" t="s">
        <v>71</v>
      </c>
      <c r="C132" s="410" t="s">
        <v>967</v>
      </c>
      <c r="D132" s="367"/>
      <c r="E132" s="416"/>
      <c r="F132" s="417"/>
      <c r="G132" s="413">
        <f>SUM(G130:G131)</f>
        <v>474760</v>
      </c>
      <c r="H132" s="414"/>
      <c r="I132" s="415"/>
      <c r="J132" s="372">
        <f>J130+J131</f>
        <v>271223.53500000003</v>
      </c>
    </row>
    <row r="133" spans="2:10" ht="15">
      <c r="B133" s="366"/>
      <c r="C133" s="367" t="s">
        <v>931</v>
      </c>
      <c r="D133" s="367"/>
      <c r="E133" s="367"/>
      <c r="F133" s="417"/>
      <c r="G133" s="150">
        <f>ROUNDDOWN(G132,-3)</f>
        <v>474000</v>
      </c>
      <c r="H133" s="418"/>
      <c r="I133" s="419"/>
      <c r="J133" s="420"/>
    </row>
    <row r="134" spans="2:10" ht="15">
      <c r="B134" s="437"/>
      <c r="C134" s="437"/>
      <c r="D134" s="437"/>
      <c r="E134" s="437"/>
      <c r="F134" s="449"/>
      <c r="G134" s="450"/>
    </row>
    <row r="135" spans="2:10" ht="15">
      <c r="B135" s="437"/>
      <c r="C135" s="437"/>
      <c r="D135" s="437"/>
      <c r="E135" s="437"/>
      <c r="F135" s="449"/>
      <c r="G135" s="451"/>
    </row>
    <row r="136" spans="2:10" ht="15">
      <c r="B136" s="452" t="s">
        <v>978</v>
      </c>
      <c r="C136" s="367" t="s">
        <v>979</v>
      </c>
      <c r="D136" s="367"/>
      <c r="E136" s="367"/>
      <c r="F136" s="417"/>
      <c r="G136" s="448"/>
      <c r="H136" s="370"/>
      <c r="I136" s="371"/>
      <c r="J136" s="372"/>
    </row>
    <row r="137" spans="2:10" ht="16.5" customHeight="1">
      <c r="B137" s="373" t="s">
        <v>56</v>
      </c>
      <c r="C137" s="373" t="s">
        <v>57</v>
      </c>
      <c r="D137" s="373" t="s">
        <v>965</v>
      </c>
      <c r="E137" s="373" t="s">
        <v>60</v>
      </c>
      <c r="F137" s="374" t="s">
        <v>865</v>
      </c>
      <c r="G137" s="375" t="s">
        <v>866</v>
      </c>
      <c r="H137" s="376" t="s">
        <v>209</v>
      </c>
      <c r="I137" s="377" t="s">
        <v>210</v>
      </c>
      <c r="J137" s="377" t="s">
        <v>867</v>
      </c>
    </row>
    <row r="138" spans="2:10" ht="15">
      <c r="B138" s="378"/>
      <c r="C138" s="378"/>
      <c r="D138" s="378"/>
      <c r="E138" s="379"/>
      <c r="F138" s="380"/>
      <c r="G138" s="381"/>
      <c r="H138" s="382"/>
      <c r="I138" s="382"/>
      <c r="J138" s="382"/>
    </row>
    <row r="139" spans="2:10" ht="15">
      <c r="B139" s="424" t="s">
        <v>18</v>
      </c>
      <c r="C139" s="425" t="s">
        <v>61</v>
      </c>
      <c r="D139" s="385"/>
      <c r="E139" s="385"/>
      <c r="F139" s="389"/>
      <c r="G139" s="389"/>
      <c r="H139" s="382"/>
      <c r="I139" s="382"/>
      <c r="J139" s="382"/>
    </row>
    <row r="140" spans="2:10" ht="15">
      <c r="B140" s="424"/>
      <c r="C140" s="394" t="s">
        <v>62</v>
      </c>
      <c r="D140" s="385" t="s">
        <v>64</v>
      </c>
      <c r="E140" s="388">
        <v>0.6</v>
      </c>
      <c r="F140" s="389">
        <f>VLOOKUP(C140,'UPAH DAN BAHAN'!$D$6:$I$348,6,FALSE)</f>
        <v>120000</v>
      </c>
      <c r="G140" s="389">
        <f>F140*E140</f>
        <v>72000</v>
      </c>
      <c r="H140" s="390">
        <f>VLOOKUP(C140,'UPAH DAN BAHAN'!$D$6:$N$348,9,FALSE)</f>
        <v>1</v>
      </c>
      <c r="I140" s="391">
        <f>VLOOKUP(C140,'UPAH DAN BAHAN'!$D$6:$N$348,10,FALSE)</f>
        <v>120000</v>
      </c>
      <c r="J140" s="392">
        <f t="shared" ref="J140:J142" si="18">E140*I140</f>
        <v>72000</v>
      </c>
    </row>
    <row r="141" spans="2:10" ht="15">
      <c r="B141" s="424"/>
      <c r="C141" s="394" t="s">
        <v>97</v>
      </c>
      <c r="D141" s="385" t="s">
        <v>64</v>
      </c>
      <c r="E141" s="388">
        <v>0.4</v>
      </c>
      <c r="F141" s="389">
        <f>VLOOKUP(C141,'UPAH DAN BAHAN'!$D$6:$I$348,6,FALSE)</f>
        <v>140000</v>
      </c>
      <c r="G141" s="389">
        <f>F141*E141</f>
        <v>56000</v>
      </c>
      <c r="H141" s="390">
        <f>VLOOKUP(C141,'UPAH DAN BAHAN'!$D$6:$N$348,9,FALSE)</f>
        <v>1</v>
      </c>
      <c r="I141" s="391">
        <f>VLOOKUP(C141,'UPAH DAN BAHAN'!$D$6:$N$348,10,FALSE)</f>
        <v>140000</v>
      </c>
      <c r="J141" s="392">
        <f t="shared" si="18"/>
        <v>56000</v>
      </c>
    </row>
    <row r="142" spans="2:10" ht="15">
      <c r="B142" s="424"/>
      <c r="C142" s="394" t="s">
        <v>27</v>
      </c>
      <c r="D142" s="385" t="s">
        <v>64</v>
      </c>
      <c r="E142" s="388">
        <v>0.04</v>
      </c>
      <c r="F142" s="389">
        <f>VLOOKUP(C142,'UPAH DAN BAHAN'!$D$6:$I$348,6,FALSE)</f>
        <v>140000</v>
      </c>
      <c r="G142" s="389">
        <f>F142*E142</f>
        <v>5600</v>
      </c>
      <c r="H142" s="390">
        <f>VLOOKUP(C142,'UPAH DAN BAHAN'!$D$6:$N$348,9,FALSE)</f>
        <v>1</v>
      </c>
      <c r="I142" s="391">
        <f>VLOOKUP(C142,'UPAH DAN BAHAN'!$D$6:$N$348,10,FALSE)</f>
        <v>140000</v>
      </c>
      <c r="J142" s="392">
        <f t="shared" si="18"/>
        <v>5600</v>
      </c>
    </row>
    <row r="143" spans="2:10" ht="15">
      <c r="B143" s="424"/>
      <c r="C143" s="394"/>
      <c r="D143" s="408"/>
      <c r="E143" s="453"/>
      <c r="F143" s="426" t="s">
        <v>868</v>
      </c>
      <c r="G143" s="396">
        <f>SUM(G140:G142)</f>
        <v>133600</v>
      </c>
      <c r="H143" s="382"/>
      <c r="I143" s="382"/>
      <c r="J143" s="382"/>
    </row>
    <row r="144" spans="2:10" ht="15">
      <c r="B144" s="424" t="s">
        <v>19</v>
      </c>
      <c r="C144" s="425" t="s">
        <v>68</v>
      </c>
      <c r="D144" s="385"/>
      <c r="E144" s="385"/>
      <c r="F144" s="389"/>
      <c r="G144" s="389"/>
      <c r="H144" s="382"/>
      <c r="I144" s="382"/>
      <c r="J144" s="382"/>
    </row>
    <row r="145" spans="2:10" ht="15">
      <c r="B145" s="424"/>
      <c r="C145" s="397" t="s">
        <v>708</v>
      </c>
      <c r="D145" s="385" t="s">
        <v>2</v>
      </c>
      <c r="E145" s="388">
        <v>1</v>
      </c>
      <c r="F145" s="389">
        <f>VLOOKUP(C145,'UPAH DAN BAHAN'!$D$6:$I$348,6,FALSE)</f>
        <v>340000</v>
      </c>
      <c r="G145" s="389">
        <f>F145*E145</f>
        <v>340000</v>
      </c>
      <c r="H145" s="390">
        <f>VLOOKUP(C145,'UPAH DAN BAHAN'!$D$6:$N$348,9,FALSE)</f>
        <v>0.28970000000000001</v>
      </c>
      <c r="I145" s="391">
        <f>VLOOKUP(C145,'UPAH DAN BAHAN'!$D$6:$N$348,10,FALSE)</f>
        <v>98498</v>
      </c>
      <c r="J145" s="392">
        <f t="shared" ref="J145:J146" si="19">E145*I145</f>
        <v>98498</v>
      </c>
    </row>
    <row r="146" spans="2:10" ht="15">
      <c r="B146" s="424"/>
      <c r="C146" s="394" t="s">
        <v>95</v>
      </c>
      <c r="D146" s="427" t="s">
        <v>96</v>
      </c>
      <c r="E146" s="398">
        <v>0.2</v>
      </c>
      <c r="F146" s="389">
        <f>F145</f>
        <v>340000</v>
      </c>
      <c r="G146" s="389">
        <f>F146*E146</f>
        <v>68000</v>
      </c>
      <c r="H146" s="382"/>
      <c r="I146" s="391">
        <f>F146</f>
        <v>340000</v>
      </c>
      <c r="J146" s="392">
        <f t="shared" si="19"/>
        <v>68000</v>
      </c>
    </row>
    <row r="147" spans="2:10" ht="15">
      <c r="B147" s="424"/>
      <c r="C147" s="394"/>
      <c r="D147" s="427"/>
      <c r="E147" s="399"/>
      <c r="F147" s="426" t="s">
        <v>869</v>
      </c>
      <c r="G147" s="396">
        <f>SUM(G145:G146)</f>
        <v>408000</v>
      </c>
      <c r="H147" s="382"/>
      <c r="I147" s="382"/>
      <c r="J147" s="382"/>
    </row>
    <row r="148" spans="2:10" ht="15">
      <c r="B148" s="428" t="s">
        <v>20</v>
      </c>
      <c r="C148" s="425" t="s">
        <v>69</v>
      </c>
      <c r="D148" s="427"/>
      <c r="E148" s="399"/>
      <c r="F148" s="429"/>
      <c r="G148" s="389"/>
      <c r="H148" s="382"/>
      <c r="I148" s="382"/>
      <c r="J148" s="382"/>
    </row>
    <row r="149" spans="2:10" ht="15.75" customHeight="1">
      <c r="B149" s="428"/>
      <c r="C149" s="430" t="s">
        <v>129</v>
      </c>
      <c r="D149" s="431" t="s">
        <v>53</v>
      </c>
      <c r="E149" s="388">
        <v>0.05</v>
      </c>
      <c r="F149" s="151">
        <v>300000</v>
      </c>
      <c r="G149" s="454">
        <f>F149*E149</f>
        <v>15000</v>
      </c>
      <c r="H149" s="382"/>
      <c r="I149" s="391">
        <f>F149</f>
        <v>300000</v>
      </c>
      <c r="J149" s="392">
        <f t="shared" ref="J149" si="20">E149*I149</f>
        <v>15000</v>
      </c>
    </row>
    <row r="150" spans="2:10" ht="15">
      <c r="B150" s="424"/>
      <c r="C150" s="432"/>
      <c r="D150" s="432"/>
      <c r="E150" s="433"/>
      <c r="F150" s="426" t="s">
        <v>927</v>
      </c>
      <c r="G150" s="396">
        <f>SUM(G149)</f>
        <v>15000</v>
      </c>
      <c r="H150" s="382"/>
      <c r="I150" s="382"/>
      <c r="J150" s="382"/>
    </row>
    <row r="151" spans="2:10" ht="15">
      <c r="B151" s="424"/>
      <c r="C151" s="435"/>
      <c r="D151" s="408"/>
      <c r="E151" s="394"/>
      <c r="F151" s="389"/>
      <c r="G151" s="389"/>
      <c r="H151" s="382"/>
      <c r="I151" s="382"/>
      <c r="J151" s="382"/>
    </row>
    <row r="152" spans="2:10" ht="15">
      <c r="B152" s="409" t="s">
        <v>21</v>
      </c>
      <c r="C152" s="410" t="s">
        <v>70</v>
      </c>
      <c r="D152" s="367"/>
      <c r="E152" s="411"/>
      <c r="F152" s="417"/>
      <c r="G152" s="413">
        <f>G143+G147+G150</f>
        <v>556600</v>
      </c>
      <c r="H152" s="414"/>
      <c r="I152" s="415"/>
      <c r="J152" s="372">
        <f>SUM(J138:J151)</f>
        <v>315098</v>
      </c>
    </row>
    <row r="153" spans="2:10" ht="15">
      <c r="B153" s="373" t="s">
        <v>22</v>
      </c>
      <c r="C153" s="410" t="s">
        <v>966</v>
      </c>
      <c r="D153" s="367"/>
      <c r="E153" s="149"/>
      <c r="F153" s="417"/>
      <c r="G153" s="413">
        <f>G152*10%</f>
        <v>55660</v>
      </c>
      <c r="H153" s="414"/>
      <c r="I153" s="415"/>
      <c r="J153" s="413">
        <f>J152*10%</f>
        <v>31509.800000000003</v>
      </c>
    </row>
    <row r="154" spans="2:10" ht="15">
      <c r="B154" s="373" t="s">
        <v>71</v>
      </c>
      <c r="C154" s="410" t="s">
        <v>967</v>
      </c>
      <c r="D154" s="367"/>
      <c r="E154" s="416"/>
      <c r="F154" s="417"/>
      <c r="G154" s="413">
        <f>SUM(G152:G153)</f>
        <v>612260</v>
      </c>
      <c r="H154" s="414"/>
      <c r="I154" s="415"/>
      <c r="J154" s="372">
        <f>J152+J153</f>
        <v>346607.8</v>
      </c>
    </row>
    <row r="155" spans="2:10" ht="15">
      <c r="B155" s="366"/>
      <c r="C155" s="367" t="s">
        <v>931</v>
      </c>
      <c r="D155" s="367"/>
      <c r="E155" s="367"/>
      <c r="F155" s="417"/>
      <c r="G155" s="152">
        <f>ROUNDDOWN(G154,-3)</f>
        <v>612000</v>
      </c>
      <c r="H155" s="418"/>
      <c r="I155" s="419"/>
      <c r="J155" s="420"/>
    </row>
    <row r="156" spans="2:10" ht="15">
      <c r="B156" s="437"/>
      <c r="C156" s="437"/>
      <c r="D156" s="437"/>
      <c r="E156" s="437"/>
      <c r="F156" s="449"/>
      <c r="G156" s="450"/>
    </row>
    <row r="157" spans="2:10" ht="15">
      <c r="B157" s="437"/>
      <c r="C157" s="437"/>
      <c r="D157" s="437"/>
      <c r="E157" s="437"/>
      <c r="F157" s="449"/>
      <c r="G157" s="451"/>
    </row>
    <row r="158" spans="2:10" ht="15">
      <c r="B158" s="452" t="s">
        <v>980</v>
      </c>
      <c r="C158" s="367" t="s">
        <v>981</v>
      </c>
      <c r="D158" s="367"/>
      <c r="E158" s="367"/>
      <c r="F158" s="417"/>
      <c r="G158" s="448"/>
      <c r="H158" s="370"/>
      <c r="I158" s="371"/>
      <c r="J158" s="372"/>
    </row>
    <row r="159" spans="2:10" ht="15" customHeight="1">
      <c r="B159" s="373" t="s">
        <v>56</v>
      </c>
      <c r="C159" s="373" t="s">
        <v>57</v>
      </c>
      <c r="D159" s="373" t="s">
        <v>965</v>
      </c>
      <c r="E159" s="373" t="s">
        <v>60</v>
      </c>
      <c r="F159" s="374" t="s">
        <v>865</v>
      </c>
      <c r="G159" s="375" t="s">
        <v>866</v>
      </c>
      <c r="H159" s="376" t="s">
        <v>209</v>
      </c>
      <c r="I159" s="377" t="s">
        <v>210</v>
      </c>
      <c r="J159" s="377" t="s">
        <v>867</v>
      </c>
    </row>
    <row r="160" spans="2:10" ht="15">
      <c r="B160" s="378"/>
      <c r="C160" s="378"/>
      <c r="D160" s="378"/>
      <c r="E160" s="379"/>
      <c r="F160" s="380"/>
      <c r="G160" s="381"/>
      <c r="H160" s="382"/>
      <c r="I160" s="382"/>
      <c r="J160" s="382"/>
    </row>
    <row r="161" spans="2:10" ht="15">
      <c r="B161" s="424" t="s">
        <v>18</v>
      </c>
      <c r="C161" s="425" t="s">
        <v>61</v>
      </c>
      <c r="D161" s="385"/>
      <c r="E161" s="385"/>
      <c r="F161" s="389"/>
      <c r="G161" s="389"/>
      <c r="H161" s="382"/>
      <c r="I161" s="382"/>
      <c r="J161" s="382"/>
    </row>
    <row r="162" spans="2:10" ht="15">
      <c r="B162" s="424"/>
      <c r="C162" s="394" t="s">
        <v>62</v>
      </c>
      <c r="D162" s="385" t="s">
        <v>64</v>
      </c>
      <c r="E162" s="388">
        <v>0.62</v>
      </c>
      <c r="F162" s="389">
        <f>VLOOKUP(C162,'UPAH DAN BAHAN'!$D$6:$I$348,6,FALSE)</f>
        <v>120000</v>
      </c>
      <c r="G162" s="389">
        <f>F162*E162</f>
        <v>74400</v>
      </c>
      <c r="H162" s="390">
        <f>VLOOKUP(C162,'UPAH DAN BAHAN'!$D$6:$N$348,9,FALSE)</f>
        <v>1</v>
      </c>
      <c r="I162" s="391">
        <f>VLOOKUP(C162,'UPAH DAN BAHAN'!$D$6:$N$348,10,FALSE)</f>
        <v>120000</v>
      </c>
      <c r="J162" s="392">
        <f t="shared" ref="J162:J164" si="21">E162*I162</f>
        <v>74400</v>
      </c>
    </row>
    <row r="163" spans="2:10" ht="15">
      <c r="B163" s="424"/>
      <c r="C163" s="394" t="s">
        <v>97</v>
      </c>
      <c r="D163" s="385" t="s">
        <v>64</v>
      </c>
      <c r="E163" s="388">
        <v>0.6</v>
      </c>
      <c r="F163" s="389">
        <f>VLOOKUP(C163,'UPAH DAN BAHAN'!$D$6:$I$348,6,FALSE)</f>
        <v>140000</v>
      </c>
      <c r="G163" s="389">
        <f>F163*E163</f>
        <v>84000</v>
      </c>
      <c r="H163" s="390">
        <f>VLOOKUP(C163,'UPAH DAN BAHAN'!$D$6:$N$348,9,FALSE)</f>
        <v>1</v>
      </c>
      <c r="I163" s="391">
        <f>VLOOKUP(C163,'UPAH DAN BAHAN'!$D$6:$N$348,10,FALSE)</f>
        <v>140000</v>
      </c>
      <c r="J163" s="392">
        <f t="shared" si="21"/>
        <v>84000</v>
      </c>
    </row>
    <row r="164" spans="2:10" ht="15">
      <c r="B164" s="424"/>
      <c r="C164" s="394" t="s">
        <v>27</v>
      </c>
      <c r="D164" s="385" t="s">
        <v>64</v>
      </c>
      <c r="E164" s="388">
        <v>0.06</v>
      </c>
      <c r="F164" s="389">
        <f>VLOOKUP(C164,'UPAH DAN BAHAN'!$D$6:$I$348,6,FALSE)</f>
        <v>140000</v>
      </c>
      <c r="G164" s="389">
        <f>F164*E164</f>
        <v>8400</v>
      </c>
      <c r="H164" s="390">
        <f>VLOOKUP(C164,'UPAH DAN BAHAN'!$D$6:$N$348,9,FALSE)</f>
        <v>1</v>
      </c>
      <c r="I164" s="391">
        <f>VLOOKUP(C164,'UPAH DAN BAHAN'!$D$6:$N$348,10,FALSE)</f>
        <v>140000</v>
      </c>
      <c r="J164" s="392">
        <f t="shared" si="21"/>
        <v>8400</v>
      </c>
    </row>
    <row r="165" spans="2:10" ht="15">
      <c r="B165" s="424"/>
      <c r="C165" s="394"/>
      <c r="D165" s="408"/>
      <c r="E165" s="453"/>
      <c r="F165" s="426" t="s">
        <v>868</v>
      </c>
      <c r="G165" s="396">
        <f>SUM(G162:G164)</f>
        <v>166800</v>
      </c>
      <c r="H165" s="382"/>
      <c r="I165" s="382"/>
      <c r="J165" s="382"/>
    </row>
    <row r="166" spans="2:10" ht="15">
      <c r="B166" s="424" t="s">
        <v>19</v>
      </c>
      <c r="C166" s="425" t="s">
        <v>68</v>
      </c>
      <c r="D166" s="385"/>
      <c r="E166" s="385"/>
      <c r="F166" s="389"/>
      <c r="G166" s="389"/>
      <c r="H166" s="382"/>
      <c r="I166" s="382"/>
      <c r="J166" s="382"/>
    </row>
    <row r="167" spans="2:10" ht="15">
      <c r="B167" s="424"/>
      <c r="C167" s="397" t="s">
        <v>707</v>
      </c>
      <c r="D167" s="385" t="s">
        <v>2</v>
      </c>
      <c r="E167" s="388">
        <v>1</v>
      </c>
      <c r="F167" s="389">
        <f>VLOOKUP(C167,'UPAH DAN BAHAN'!$D$6:$I$348,6,FALSE)</f>
        <v>484000</v>
      </c>
      <c r="G167" s="389">
        <f>F167*E167</f>
        <v>484000</v>
      </c>
      <c r="H167" s="390">
        <f>VLOOKUP(C167,'UPAH DAN BAHAN'!$D$6:$N$348,9,FALSE)</f>
        <v>0.28970000000000001</v>
      </c>
      <c r="I167" s="391">
        <f>VLOOKUP(C167,'UPAH DAN BAHAN'!$D$6:$N$348,10,FALSE)</f>
        <v>140214.80000000002</v>
      </c>
      <c r="J167" s="392">
        <f t="shared" ref="J167:J168" si="22">E167*I167</f>
        <v>140214.80000000002</v>
      </c>
    </row>
    <row r="168" spans="2:10" ht="15">
      <c r="B168" s="424"/>
      <c r="C168" s="394" t="s">
        <v>95</v>
      </c>
      <c r="D168" s="427" t="s">
        <v>96</v>
      </c>
      <c r="E168" s="398">
        <v>0.2</v>
      </c>
      <c r="F168" s="389">
        <f>F167</f>
        <v>484000</v>
      </c>
      <c r="G168" s="389">
        <f>F168*E168</f>
        <v>96800</v>
      </c>
      <c r="H168" s="382"/>
      <c r="I168" s="391">
        <f>F168</f>
        <v>484000</v>
      </c>
      <c r="J168" s="392">
        <f t="shared" si="22"/>
        <v>96800</v>
      </c>
    </row>
    <row r="169" spans="2:10" ht="15">
      <c r="B169" s="424"/>
      <c r="C169" s="394"/>
      <c r="D169" s="427"/>
      <c r="E169" s="399"/>
      <c r="F169" s="426" t="s">
        <v>869</v>
      </c>
      <c r="G169" s="396">
        <f>SUM(G167:G168)</f>
        <v>580800</v>
      </c>
      <c r="H169" s="382"/>
      <c r="I169" s="382"/>
      <c r="J169" s="382"/>
    </row>
    <row r="170" spans="2:10" ht="15">
      <c r="B170" s="428" t="s">
        <v>20</v>
      </c>
      <c r="C170" s="425" t="s">
        <v>69</v>
      </c>
      <c r="D170" s="427"/>
      <c r="E170" s="399"/>
      <c r="F170" s="429"/>
      <c r="G170" s="389"/>
      <c r="H170" s="382"/>
      <c r="I170" s="382"/>
      <c r="J170" s="382"/>
    </row>
    <row r="171" spans="2:10" ht="19.5" customHeight="1">
      <c r="B171" s="424"/>
      <c r="C171" s="432" t="s">
        <v>129</v>
      </c>
      <c r="D171" s="440" t="s">
        <v>53</v>
      </c>
      <c r="E171" s="388">
        <v>0.05</v>
      </c>
      <c r="F171" s="148">
        <v>300000</v>
      </c>
      <c r="G171" s="389">
        <f>E171*F171</f>
        <v>15000</v>
      </c>
      <c r="H171" s="382"/>
      <c r="I171" s="391">
        <f>F171</f>
        <v>300000</v>
      </c>
      <c r="J171" s="392">
        <f t="shared" ref="J171" si="23">E171*I171</f>
        <v>15000</v>
      </c>
    </row>
    <row r="172" spans="2:10" ht="15">
      <c r="B172" s="424"/>
      <c r="C172" s="432"/>
      <c r="D172" s="432"/>
      <c r="E172" s="433"/>
      <c r="F172" s="426" t="s">
        <v>927</v>
      </c>
      <c r="G172" s="396">
        <f>SUM(G171)</f>
        <v>15000</v>
      </c>
      <c r="H172" s="382"/>
      <c r="I172" s="382"/>
      <c r="J172" s="382"/>
    </row>
    <row r="173" spans="2:10" ht="15">
      <c r="B173" s="424"/>
      <c r="C173" s="435"/>
      <c r="D173" s="408"/>
      <c r="E173" s="394"/>
      <c r="F173" s="389"/>
      <c r="G173" s="389"/>
      <c r="H173" s="382"/>
      <c r="I173" s="382"/>
      <c r="J173" s="382"/>
    </row>
    <row r="174" spans="2:10" ht="15">
      <c r="B174" s="409" t="s">
        <v>21</v>
      </c>
      <c r="C174" s="410" t="s">
        <v>70</v>
      </c>
      <c r="D174" s="367"/>
      <c r="E174" s="411"/>
      <c r="F174" s="417"/>
      <c r="G174" s="413">
        <f>G165+G169+G172</f>
        <v>762600</v>
      </c>
      <c r="H174" s="414"/>
      <c r="I174" s="415"/>
      <c r="J174" s="372">
        <f>SUM(J160:J173)</f>
        <v>418814.80000000005</v>
      </c>
    </row>
    <row r="175" spans="2:10" ht="15">
      <c r="B175" s="373" t="s">
        <v>22</v>
      </c>
      <c r="C175" s="410" t="s">
        <v>966</v>
      </c>
      <c r="D175" s="367"/>
      <c r="E175" s="149"/>
      <c r="F175" s="417"/>
      <c r="G175" s="413">
        <f>G174*10%</f>
        <v>76260</v>
      </c>
      <c r="H175" s="414"/>
      <c r="I175" s="415"/>
      <c r="J175" s="413">
        <f>J174*10%</f>
        <v>41881.48000000001</v>
      </c>
    </row>
    <row r="176" spans="2:10" ht="15">
      <c r="B176" s="373" t="s">
        <v>71</v>
      </c>
      <c r="C176" s="410" t="s">
        <v>967</v>
      </c>
      <c r="D176" s="367"/>
      <c r="E176" s="416"/>
      <c r="F176" s="417"/>
      <c r="G176" s="413">
        <f>SUM(G174:G175)</f>
        <v>838860</v>
      </c>
      <c r="H176" s="414"/>
      <c r="I176" s="415"/>
      <c r="J176" s="372">
        <f>J174+J175</f>
        <v>460696.28</v>
      </c>
    </row>
    <row r="177" spans="2:10" ht="15">
      <c r="B177" s="366"/>
      <c r="C177" s="367" t="s">
        <v>931</v>
      </c>
      <c r="D177" s="367"/>
      <c r="E177" s="367"/>
      <c r="F177" s="417"/>
      <c r="G177" s="152">
        <f>ROUNDDOWN(G176,-3)</f>
        <v>838000</v>
      </c>
      <c r="H177" s="418"/>
      <c r="I177" s="419"/>
      <c r="J177" s="420"/>
    </row>
    <row r="178" spans="2:10" ht="15">
      <c r="B178" s="438"/>
      <c r="C178" s="438"/>
      <c r="D178" s="438"/>
      <c r="E178" s="438"/>
      <c r="F178" s="443"/>
      <c r="G178" s="153"/>
    </row>
    <row r="179" spans="2:10" ht="15">
      <c r="B179" s="452" t="s">
        <v>982</v>
      </c>
      <c r="C179" s="367" t="s">
        <v>983</v>
      </c>
      <c r="D179" s="367"/>
      <c r="E179" s="367"/>
      <c r="F179" s="417"/>
      <c r="G179" s="448"/>
      <c r="H179" s="370"/>
      <c r="I179" s="371"/>
      <c r="J179" s="372"/>
    </row>
    <row r="180" spans="2:10" ht="18.75" customHeight="1">
      <c r="B180" s="373" t="s">
        <v>56</v>
      </c>
      <c r="C180" s="373" t="s">
        <v>57</v>
      </c>
      <c r="D180" s="373" t="s">
        <v>965</v>
      </c>
      <c r="E180" s="373" t="s">
        <v>60</v>
      </c>
      <c r="F180" s="374" t="s">
        <v>865</v>
      </c>
      <c r="G180" s="375" t="s">
        <v>866</v>
      </c>
      <c r="H180" s="376" t="s">
        <v>209</v>
      </c>
      <c r="I180" s="377" t="s">
        <v>210</v>
      </c>
      <c r="J180" s="377" t="s">
        <v>867</v>
      </c>
    </row>
    <row r="181" spans="2:10" ht="15">
      <c r="B181" s="378"/>
      <c r="C181" s="378"/>
      <c r="D181" s="378"/>
      <c r="E181" s="379"/>
      <c r="F181" s="380"/>
      <c r="G181" s="381"/>
      <c r="H181" s="382"/>
      <c r="I181" s="382"/>
      <c r="J181" s="382"/>
    </row>
    <row r="182" spans="2:10" ht="15">
      <c r="B182" s="424" t="s">
        <v>18</v>
      </c>
      <c r="C182" s="425" t="s">
        <v>61</v>
      </c>
      <c r="D182" s="385"/>
      <c r="E182" s="385"/>
      <c r="F182" s="389"/>
      <c r="G182" s="389"/>
      <c r="H182" s="382"/>
      <c r="I182" s="382"/>
      <c r="J182" s="382"/>
    </row>
    <row r="183" spans="2:10" ht="15">
      <c r="B183" s="424"/>
      <c r="C183" s="394" t="s">
        <v>62</v>
      </c>
      <c r="D183" s="385" t="s">
        <v>64</v>
      </c>
      <c r="E183" s="388">
        <v>0.8</v>
      </c>
      <c r="F183" s="389">
        <f>VLOOKUP(C183,'UPAH DAN BAHAN'!$D$6:$I$348,6,FALSE)</f>
        <v>120000</v>
      </c>
      <c r="G183" s="154">
        <f>F183*E183</f>
        <v>96000</v>
      </c>
      <c r="H183" s="390">
        <f>VLOOKUP(C183,'UPAH DAN BAHAN'!$D$6:$N$348,9,FALSE)</f>
        <v>1</v>
      </c>
      <c r="I183" s="391">
        <f>VLOOKUP(C183,'UPAH DAN BAHAN'!$D$6:$N$348,10,FALSE)</f>
        <v>120000</v>
      </c>
      <c r="J183" s="392">
        <f t="shared" ref="J183:J185" si="24">E183*I183</f>
        <v>96000</v>
      </c>
    </row>
    <row r="184" spans="2:10" ht="15">
      <c r="B184" s="424"/>
      <c r="C184" s="394" t="s">
        <v>97</v>
      </c>
      <c r="D184" s="385" t="s">
        <v>64</v>
      </c>
      <c r="E184" s="388">
        <v>0.7</v>
      </c>
      <c r="F184" s="389">
        <f>VLOOKUP(C184,'UPAH DAN BAHAN'!$D$6:$I$348,6,FALSE)</f>
        <v>140000</v>
      </c>
      <c r="G184" s="154">
        <f>F184*E184</f>
        <v>98000</v>
      </c>
      <c r="H184" s="390">
        <f>VLOOKUP(C184,'UPAH DAN BAHAN'!$D$6:$N$348,9,FALSE)</f>
        <v>1</v>
      </c>
      <c r="I184" s="391">
        <f>VLOOKUP(C184,'UPAH DAN BAHAN'!$D$6:$N$348,10,FALSE)</f>
        <v>140000</v>
      </c>
      <c r="J184" s="392">
        <f t="shared" si="24"/>
        <v>98000</v>
      </c>
    </row>
    <row r="185" spans="2:10" ht="15">
      <c r="B185" s="424"/>
      <c r="C185" s="394" t="s">
        <v>27</v>
      </c>
      <c r="D185" s="385" t="s">
        <v>64</v>
      </c>
      <c r="E185" s="388">
        <v>7.0000000000000007E-2</v>
      </c>
      <c r="F185" s="389">
        <f>VLOOKUP(C185,'UPAH DAN BAHAN'!$D$6:$I$348,6,FALSE)</f>
        <v>140000</v>
      </c>
      <c r="G185" s="154">
        <f>F185*E185</f>
        <v>9800.0000000000018</v>
      </c>
      <c r="H185" s="390">
        <f>VLOOKUP(C185,'UPAH DAN BAHAN'!$D$6:$N$348,9,FALSE)</f>
        <v>1</v>
      </c>
      <c r="I185" s="391">
        <f>VLOOKUP(C185,'UPAH DAN BAHAN'!$D$6:$N$348,10,FALSE)</f>
        <v>140000</v>
      </c>
      <c r="J185" s="392">
        <f t="shared" si="24"/>
        <v>9800.0000000000018</v>
      </c>
    </row>
    <row r="186" spans="2:10" ht="15">
      <c r="B186" s="424"/>
      <c r="C186" s="394"/>
      <c r="D186" s="408"/>
      <c r="E186" s="453"/>
      <c r="F186" s="426" t="s">
        <v>868</v>
      </c>
      <c r="G186" s="155">
        <f>SUM(G183:G185)</f>
        <v>203800</v>
      </c>
      <c r="H186" s="382"/>
      <c r="I186" s="382"/>
      <c r="J186" s="382"/>
    </row>
    <row r="187" spans="2:10" ht="15">
      <c r="B187" s="424" t="s">
        <v>19</v>
      </c>
      <c r="C187" s="425" t="s">
        <v>68</v>
      </c>
      <c r="D187" s="385"/>
      <c r="E187" s="385"/>
      <c r="F187" s="389"/>
      <c r="G187" s="389"/>
      <c r="H187" s="382"/>
      <c r="I187" s="382"/>
      <c r="J187" s="382"/>
    </row>
    <row r="188" spans="2:10" ht="15">
      <c r="B188" s="424"/>
      <c r="C188" s="397" t="s">
        <v>707</v>
      </c>
      <c r="D188" s="385" t="s">
        <v>2</v>
      </c>
      <c r="E188" s="388">
        <v>1</v>
      </c>
      <c r="F188" s="389">
        <f>VLOOKUP(C188,'UPAH DAN BAHAN'!$D$6:$I$348,6,FALSE)</f>
        <v>484000</v>
      </c>
      <c r="G188" s="389">
        <f>F188*E188</f>
        <v>484000</v>
      </c>
      <c r="H188" s="390">
        <f>VLOOKUP(C188,'UPAH DAN BAHAN'!$D$6:$N$348,9,FALSE)</f>
        <v>0.28970000000000001</v>
      </c>
      <c r="I188" s="391">
        <f>VLOOKUP(C188,'UPAH DAN BAHAN'!$D$6:$N$348,10,FALSE)</f>
        <v>140214.80000000002</v>
      </c>
      <c r="J188" s="392">
        <f t="shared" ref="J188:J189" si="25">E188*I188</f>
        <v>140214.80000000002</v>
      </c>
    </row>
    <row r="189" spans="2:10" ht="15">
      <c r="B189" s="424"/>
      <c r="C189" s="394" t="s">
        <v>772</v>
      </c>
      <c r="D189" s="385" t="s">
        <v>2</v>
      </c>
      <c r="E189" s="388">
        <v>1</v>
      </c>
      <c r="F189" s="389">
        <f>VLOOKUP(C189,'UPAH DAN BAHAN'!$D$6:$I$348,6,FALSE)</f>
        <v>55000</v>
      </c>
      <c r="G189" s="389">
        <f>F189*E189</f>
        <v>55000</v>
      </c>
      <c r="H189" s="390">
        <f>VLOOKUP(C189,'UPAH DAN BAHAN'!$D$6:$N$348,9,FALSE)</f>
        <v>1</v>
      </c>
      <c r="I189" s="391">
        <f>VLOOKUP(C189,'UPAH DAN BAHAN'!$D$6:$N$348,10,FALSE)</f>
        <v>55000</v>
      </c>
      <c r="J189" s="392">
        <f t="shared" si="25"/>
        <v>55000</v>
      </c>
    </row>
    <row r="190" spans="2:10" ht="15">
      <c r="B190" s="424"/>
      <c r="C190" s="394" t="s">
        <v>95</v>
      </c>
      <c r="D190" s="385" t="s">
        <v>96</v>
      </c>
      <c r="E190" s="398">
        <v>0.2</v>
      </c>
      <c r="F190" s="154">
        <f>SUM(F188:F189)</f>
        <v>539000</v>
      </c>
      <c r="G190" s="389">
        <f>F190*E190</f>
        <v>107800</v>
      </c>
      <c r="H190" s="382"/>
      <c r="I190" s="391"/>
      <c r="J190" s="392"/>
    </row>
    <row r="191" spans="2:10" ht="15">
      <c r="B191" s="424"/>
      <c r="C191" s="394"/>
      <c r="D191" s="427"/>
      <c r="E191" s="399"/>
      <c r="F191" s="426" t="s">
        <v>869</v>
      </c>
      <c r="G191" s="396">
        <f>SUM(G188:G190)</f>
        <v>646800</v>
      </c>
      <c r="H191" s="382"/>
      <c r="I191" s="382"/>
      <c r="J191" s="382"/>
    </row>
    <row r="192" spans="2:10" ht="15">
      <c r="B192" s="428" t="s">
        <v>20</v>
      </c>
      <c r="C192" s="425" t="s">
        <v>69</v>
      </c>
      <c r="D192" s="427"/>
      <c r="E192" s="399"/>
      <c r="F192" s="429"/>
      <c r="G192" s="389"/>
      <c r="H192" s="382"/>
      <c r="I192" s="382"/>
      <c r="J192" s="382"/>
    </row>
    <row r="193" spans="2:10" ht="17.25" customHeight="1">
      <c r="B193" s="424"/>
      <c r="C193" s="432" t="s">
        <v>129</v>
      </c>
      <c r="D193" s="440" t="s">
        <v>53</v>
      </c>
      <c r="E193" s="388">
        <v>0.1</v>
      </c>
      <c r="F193" s="148">
        <v>300000</v>
      </c>
      <c r="G193" s="389">
        <f>E193*F193</f>
        <v>30000</v>
      </c>
      <c r="H193" s="382"/>
      <c r="I193" s="391">
        <f>F193</f>
        <v>300000</v>
      </c>
      <c r="J193" s="392">
        <f t="shared" ref="J193" si="26">E193*I193</f>
        <v>30000</v>
      </c>
    </row>
    <row r="194" spans="2:10" ht="15">
      <c r="B194" s="424"/>
      <c r="C194" s="432"/>
      <c r="D194" s="432"/>
      <c r="E194" s="433"/>
      <c r="F194" s="426" t="s">
        <v>927</v>
      </c>
      <c r="G194" s="396">
        <f>SUM(G193)</f>
        <v>30000</v>
      </c>
      <c r="H194" s="382"/>
      <c r="I194" s="382"/>
      <c r="J194" s="382"/>
    </row>
    <row r="195" spans="2:10" ht="15">
      <c r="B195" s="424"/>
      <c r="C195" s="435"/>
      <c r="D195" s="408"/>
      <c r="E195" s="394"/>
      <c r="F195" s="389"/>
      <c r="G195" s="389"/>
      <c r="H195" s="382"/>
      <c r="I195" s="382"/>
      <c r="J195" s="382"/>
    </row>
    <row r="196" spans="2:10" ht="15">
      <c r="B196" s="409" t="s">
        <v>21</v>
      </c>
      <c r="C196" s="410" t="s">
        <v>70</v>
      </c>
      <c r="D196" s="367"/>
      <c r="E196" s="411"/>
      <c r="F196" s="417"/>
      <c r="G196" s="413">
        <f>G194+G191+G186</f>
        <v>880600</v>
      </c>
      <c r="H196" s="414"/>
      <c r="I196" s="415"/>
      <c r="J196" s="372">
        <f>SUM(J182:J195)</f>
        <v>429014.80000000005</v>
      </c>
    </row>
    <row r="197" spans="2:10" ht="15">
      <c r="B197" s="373" t="s">
        <v>22</v>
      </c>
      <c r="C197" s="410" t="s">
        <v>966</v>
      </c>
      <c r="D197" s="367"/>
      <c r="E197" s="149"/>
      <c r="F197" s="417"/>
      <c r="G197" s="413">
        <f>G196*10%</f>
        <v>88060</v>
      </c>
      <c r="H197" s="414"/>
      <c r="I197" s="415"/>
      <c r="J197" s="413">
        <f>J196*10%</f>
        <v>42901.48000000001</v>
      </c>
    </row>
    <row r="198" spans="2:10" ht="15">
      <c r="B198" s="373" t="s">
        <v>71</v>
      </c>
      <c r="C198" s="410" t="s">
        <v>967</v>
      </c>
      <c r="D198" s="367"/>
      <c r="E198" s="416"/>
      <c r="F198" s="417"/>
      <c r="G198" s="413">
        <f>SUM(G196:G197)</f>
        <v>968660</v>
      </c>
      <c r="H198" s="414"/>
      <c r="I198" s="415"/>
      <c r="J198" s="372">
        <f>J196+J197</f>
        <v>471916.28</v>
      </c>
    </row>
    <row r="199" spans="2:10" ht="15">
      <c r="B199" s="366"/>
      <c r="C199" s="367" t="s">
        <v>931</v>
      </c>
      <c r="D199" s="367"/>
      <c r="E199" s="367"/>
      <c r="F199" s="417"/>
      <c r="G199" s="152">
        <f>ROUNDDOWN(G198,-3)</f>
        <v>968000</v>
      </c>
      <c r="H199" s="418"/>
      <c r="I199" s="419"/>
      <c r="J199" s="420"/>
    </row>
    <row r="200" spans="2:10" ht="15">
      <c r="B200" s="455"/>
      <c r="C200" s="438"/>
      <c r="D200" s="438"/>
      <c r="E200" s="438"/>
      <c r="F200" s="443"/>
      <c r="G200" s="456"/>
    </row>
    <row r="201" spans="2:10" ht="15">
      <c r="B201" s="438"/>
      <c r="C201" s="438"/>
      <c r="D201" s="438"/>
      <c r="E201" s="438"/>
      <c r="F201" s="443"/>
      <c r="G201" s="156"/>
    </row>
    <row r="202" spans="2:10" ht="15">
      <c r="B202" s="452" t="s">
        <v>984</v>
      </c>
      <c r="C202" s="367" t="s">
        <v>985</v>
      </c>
      <c r="D202" s="367"/>
      <c r="E202" s="367"/>
      <c r="F202" s="417"/>
      <c r="G202" s="448"/>
      <c r="H202" s="370"/>
      <c r="I202" s="371"/>
      <c r="J202" s="372"/>
    </row>
    <row r="203" spans="2:10" ht="15.75" customHeight="1">
      <c r="B203" s="373" t="s">
        <v>56</v>
      </c>
      <c r="C203" s="373" t="s">
        <v>57</v>
      </c>
      <c r="D203" s="373" t="s">
        <v>965</v>
      </c>
      <c r="E203" s="373" t="s">
        <v>60</v>
      </c>
      <c r="F203" s="374" t="s">
        <v>865</v>
      </c>
      <c r="G203" s="375" t="s">
        <v>866</v>
      </c>
      <c r="H203" s="376" t="s">
        <v>209</v>
      </c>
      <c r="I203" s="377" t="s">
        <v>210</v>
      </c>
      <c r="J203" s="377" t="s">
        <v>867</v>
      </c>
    </row>
    <row r="204" spans="2:10" ht="15">
      <c r="B204" s="378"/>
      <c r="C204" s="378"/>
      <c r="D204" s="378"/>
      <c r="E204" s="379"/>
      <c r="F204" s="380"/>
      <c r="G204" s="381"/>
      <c r="H204" s="382"/>
      <c r="I204" s="382"/>
      <c r="J204" s="382"/>
    </row>
    <row r="205" spans="2:10" ht="15">
      <c r="B205" s="424" t="s">
        <v>18</v>
      </c>
      <c r="C205" s="425" t="s">
        <v>61</v>
      </c>
      <c r="D205" s="385"/>
      <c r="E205" s="385"/>
      <c r="F205" s="389"/>
      <c r="G205" s="389"/>
      <c r="H205" s="382"/>
      <c r="I205" s="382"/>
      <c r="J205" s="382"/>
    </row>
    <row r="206" spans="2:10" ht="15">
      <c r="B206" s="424"/>
      <c r="C206" s="394" t="s">
        <v>62</v>
      </c>
      <c r="D206" s="385" t="s">
        <v>64</v>
      </c>
      <c r="E206" s="388">
        <v>0.7</v>
      </c>
      <c r="F206" s="389">
        <f>VLOOKUP(C206,'UPAH DAN BAHAN'!$D$6:$I$348,6,FALSE)</f>
        <v>120000</v>
      </c>
      <c r="G206" s="389">
        <f>F206*E206</f>
        <v>84000</v>
      </c>
      <c r="H206" s="390">
        <f>VLOOKUP(C206,'UPAH DAN BAHAN'!$D$6:$N$348,9,FALSE)</f>
        <v>1</v>
      </c>
      <c r="I206" s="391">
        <f>VLOOKUP(C206,'UPAH DAN BAHAN'!$D$6:$N$348,10,FALSE)</f>
        <v>120000</v>
      </c>
      <c r="J206" s="392">
        <f t="shared" ref="J206:J208" si="27">E206*I206</f>
        <v>84000</v>
      </c>
    </row>
    <row r="207" spans="2:10" ht="15">
      <c r="B207" s="424"/>
      <c r="C207" s="394" t="s">
        <v>97</v>
      </c>
      <c r="D207" s="385" t="s">
        <v>64</v>
      </c>
      <c r="E207" s="388">
        <v>0.7</v>
      </c>
      <c r="F207" s="389">
        <f>VLOOKUP(C207,'UPAH DAN BAHAN'!$D$6:$I$348,6,FALSE)</f>
        <v>140000</v>
      </c>
      <c r="G207" s="389">
        <f>F207*E207</f>
        <v>98000</v>
      </c>
      <c r="H207" s="390">
        <f>VLOOKUP(C207,'UPAH DAN BAHAN'!$D$6:$N$348,9,FALSE)</f>
        <v>1</v>
      </c>
      <c r="I207" s="391">
        <f>VLOOKUP(C207,'UPAH DAN BAHAN'!$D$6:$N$348,10,FALSE)</f>
        <v>140000</v>
      </c>
      <c r="J207" s="392">
        <f t="shared" si="27"/>
        <v>98000</v>
      </c>
    </row>
    <row r="208" spans="2:10" ht="15">
      <c r="B208" s="424"/>
      <c r="C208" s="394" t="s">
        <v>27</v>
      </c>
      <c r="D208" s="385" t="s">
        <v>64</v>
      </c>
      <c r="E208" s="388">
        <v>0.05</v>
      </c>
      <c r="F208" s="389">
        <f>VLOOKUP(C208,'UPAH DAN BAHAN'!$D$6:$I$348,6,FALSE)</f>
        <v>140000</v>
      </c>
      <c r="G208" s="389">
        <f>F208*E208</f>
        <v>7000</v>
      </c>
      <c r="H208" s="390">
        <f>VLOOKUP(C208,'UPAH DAN BAHAN'!$D$6:$N$348,9,FALSE)</f>
        <v>1</v>
      </c>
      <c r="I208" s="391">
        <f>VLOOKUP(C208,'UPAH DAN BAHAN'!$D$6:$N$348,10,FALSE)</f>
        <v>140000</v>
      </c>
      <c r="J208" s="392">
        <f t="shared" si="27"/>
        <v>7000</v>
      </c>
    </row>
    <row r="209" spans="2:10" ht="15">
      <c r="B209" s="424"/>
      <c r="C209" s="394"/>
      <c r="D209" s="408"/>
      <c r="E209" s="394"/>
      <c r="F209" s="426" t="s">
        <v>868</v>
      </c>
      <c r="G209" s="396">
        <f>SUM(G206:G208)</f>
        <v>189000</v>
      </c>
      <c r="H209" s="382"/>
      <c r="I209" s="382"/>
      <c r="J209" s="382"/>
    </row>
    <row r="210" spans="2:10" ht="15">
      <c r="B210" s="424" t="s">
        <v>19</v>
      </c>
      <c r="C210" s="425" t="s">
        <v>68</v>
      </c>
      <c r="D210" s="385"/>
      <c r="E210" s="385"/>
      <c r="F210" s="389"/>
      <c r="G210" s="389"/>
      <c r="H210" s="382"/>
      <c r="I210" s="382"/>
      <c r="J210" s="382"/>
    </row>
    <row r="211" spans="2:10" ht="15">
      <c r="B211" s="424"/>
      <c r="C211" s="397" t="s">
        <v>706</v>
      </c>
      <c r="D211" s="385" t="s">
        <v>2</v>
      </c>
      <c r="E211" s="388">
        <v>1</v>
      </c>
      <c r="F211" s="389">
        <f>VLOOKUP(C211,'UPAH DAN BAHAN'!$D$6:$I$348,6,FALSE)</f>
        <v>846000</v>
      </c>
      <c r="G211" s="389">
        <f>F211*E211</f>
        <v>846000</v>
      </c>
      <c r="H211" s="390">
        <f>VLOOKUP(C211,'UPAH DAN BAHAN'!$D$6:$N$348,9,FALSE)</f>
        <v>0.28970000000000001</v>
      </c>
      <c r="I211" s="391">
        <f>VLOOKUP(C211,'UPAH DAN BAHAN'!$D$6:$N$348,10,FALSE)</f>
        <v>245086.2</v>
      </c>
      <c r="J211" s="392">
        <f t="shared" ref="J211" si="28">E211*I211</f>
        <v>245086.2</v>
      </c>
    </row>
    <row r="212" spans="2:10" ht="15">
      <c r="B212" s="424"/>
      <c r="C212" s="394" t="s">
        <v>95</v>
      </c>
      <c r="D212" s="427" t="s">
        <v>96</v>
      </c>
      <c r="E212" s="398">
        <v>0.2</v>
      </c>
      <c r="F212" s="389">
        <f>F211</f>
        <v>846000</v>
      </c>
      <c r="G212" s="389">
        <f>F212*E212</f>
        <v>169200</v>
      </c>
      <c r="H212" s="382"/>
      <c r="I212" s="391"/>
      <c r="J212" s="392"/>
    </row>
    <row r="213" spans="2:10" ht="15">
      <c r="B213" s="424"/>
      <c r="C213" s="394"/>
      <c r="D213" s="427"/>
      <c r="E213" s="399"/>
      <c r="F213" s="426" t="s">
        <v>869</v>
      </c>
      <c r="G213" s="396">
        <f>SUM(G211:G212)</f>
        <v>1015200</v>
      </c>
      <c r="H213" s="382"/>
      <c r="I213" s="382"/>
      <c r="J213" s="382"/>
    </row>
    <row r="214" spans="2:10" ht="15">
      <c r="B214" s="428" t="s">
        <v>20</v>
      </c>
      <c r="C214" s="425" t="s">
        <v>69</v>
      </c>
      <c r="D214" s="427"/>
      <c r="E214" s="399"/>
      <c r="F214" s="429"/>
      <c r="G214" s="389"/>
      <c r="H214" s="382"/>
      <c r="I214" s="382"/>
      <c r="J214" s="382"/>
    </row>
    <row r="215" spans="2:10" ht="16.5" customHeight="1">
      <c r="B215" s="424"/>
      <c r="C215" s="432" t="s">
        <v>129</v>
      </c>
      <c r="D215" s="440" t="s">
        <v>53</v>
      </c>
      <c r="E215" s="388">
        <v>0.05</v>
      </c>
      <c r="F215" s="148">
        <v>300000</v>
      </c>
      <c r="G215" s="389">
        <f>E215*F215</f>
        <v>15000</v>
      </c>
      <c r="H215" s="382"/>
      <c r="I215" s="391">
        <f>F215</f>
        <v>300000</v>
      </c>
      <c r="J215" s="392">
        <f t="shared" ref="J215" si="29">E215*I215</f>
        <v>15000</v>
      </c>
    </row>
    <row r="216" spans="2:10" ht="15">
      <c r="B216" s="424"/>
      <c r="C216" s="432"/>
      <c r="D216" s="432"/>
      <c r="E216" s="433"/>
      <c r="F216" s="426" t="s">
        <v>927</v>
      </c>
      <c r="G216" s="396">
        <f>SUM(G215)</f>
        <v>15000</v>
      </c>
      <c r="H216" s="382"/>
      <c r="I216" s="382"/>
      <c r="J216" s="382"/>
    </row>
    <row r="217" spans="2:10" ht="15">
      <c r="B217" s="424"/>
      <c r="C217" s="435"/>
      <c r="D217" s="408"/>
      <c r="E217" s="394"/>
      <c r="F217" s="389"/>
      <c r="G217" s="389"/>
      <c r="H217" s="382"/>
      <c r="I217" s="382"/>
      <c r="J217" s="382"/>
    </row>
    <row r="218" spans="2:10" ht="15">
      <c r="B218" s="409" t="s">
        <v>21</v>
      </c>
      <c r="C218" s="410" t="s">
        <v>70</v>
      </c>
      <c r="D218" s="367"/>
      <c r="E218" s="411"/>
      <c r="F218" s="417"/>
      <c r="G218" s="413">
        <f>G209+G213+G216</f>
        <v>1219200</v>
      </c>
      <c r="H218" s="414"/>
      <c r="I218" s="415"/>
      <c r="J218" s="372">
        <f>SUM(J204:J217)</f>
        <v>449086.2</v>
      </c>
    </row>
    <row r="219" spans="2:10" ht="15">
      <c r="B219" s="373" t="s">
        <v>22</v>
      </c>
      <c r="C219" s="410" t="s">
        <v>966</v>
      </c>
      <c r="D219" s="367"/>
      <c r="E219" s="149"/>
      <c r="F219" s="417"/>
      <c r="G219" s="413">
        <f>G218*10%</f>
        <v>121920</v>
      </c>
      <c r="H219" s="414"/>
      <c r="I219" s="415"/>
      <c r="J219" s="413">
        <f>J218*10%</f>
        <v>44908.62</v>
      </c>
    </row>
    <row r="220" spans="2:10" ht="15">
      <c r="B220" s="373" t="s">
        <v>71</v>
      </c>
      <c r="C220" s="410" t="s">
        <v>967</v>
      </c>
      <c r="D220" s="367"/>
      <c r="E220" s="416"/>
      <c r="F220" s="417"/>
      <c r="G220" s="413">
        <f>SUM(G218:G219)</f>
        <v>1341120</v>
      </c>
      <c r="H220" s="414"/>
      <c r="I220" s="415"/>
      <c r="J220" s="372">
        <f>J218+J219</f>
        <v>493994.82</v>
      </c>
    </row>
    <row r="221" spans="2:10" ht="15">
      <c r="B221" s="366"/>
      <c r="C221" s="367" t="s">
        <v>931</v>
      </c>
      <c r="D221" s="367"/>
      <c r="E221" s="367"/>
      <c r="F221" s="417"/>
      <c r="G221" s="152">
        <f>ROUNDDOWN(G220,-3)</f>
        <v>1341000</v>
      </c>
      <c r="H221" s="418"/>
      <c r="I221" s="419"/>
      <c r="J221" s="420"/>
    </row>
    <row r="222" spans="2:10" ht="15">
      <c r="B222" s="438"/>
      <c r="C222" s="438"/>
      <c r="D222" s="438"/>
      <c r="E222" s="438"/>
      <c r="F222" s="443"/>
      <c r="G222" s="153"/>
    </row>
    <row r="223" spans="2:10" ht="15">
      <c r="B223" s="457" t="s">
        <v>986</v>
      </c>
      <c r="C223" s="367" t="s">
        <v>987</v>
      </c>
      <c r="D223" s="367"/>
      <c r="E223" s="367"/>
      <c r="F223" s="417"/>
      <c r="G223" s="448"/>
      <c r="H223" s="370"/>
      <c r="I223" s="371"/>
      <c r="J223" s="372"/>
    </row>
    <row r="224" spans="2:10" ht="18.75" customHeight="1">
      <c r="B224" s="373" t="s">
        <v>56</v>
      </c>
      <c r="C224" s="373" t="s">
        <v>57</v>
      </c>
      <c r="D224" s="373" t="s">
        <v>965</v>
      </c>
      <c r="E224" s="373" t="s">
        <v>60</v>
      </c>
      <c r="F224" s="374" t="s">
        <v>865</v>
      </c>
      <c r="G224" s="375" t="s">
        <v>866</v>
      </c>
      <c r="H224" s="376" t="s">
        <v>209</v>
      </c>
      <c r="I224" s="377" t="s">
        <v>210</v>
      </c>
      <c r="J224" s="377" t="s">
        <v>867</v>
      </c>
    </row>
    <row r="225" spans="2:10" ht="15">
      <c r="B225" s="378"/>
      <c r="C225" s="378"/>
      <c r="D225" s="378"/>
      <c r="E225" s="379"/>
      <c r="F225" s="380"/>
      <c r="G225" s="381"/>
      <c r="H225" s="382"/>
      <c r="I225" s="382"/>
      <c r="J225" s="382"/>
    </row>
    <row r="226" spans="2:10" ht="15">
      <c r="B226" s="424" t="s">
        <v>18</v>
      </c>
      <c r="C226" s="425" t="s">
        <v>61</v>
      </c>
      <c r="D226" s="385"/>
      <c r="E226" s="385"/>
      <c r="F226" s="389"/>
      <c r="G226" s="389"/>
      <c r="H226" s="382"/>
      <c r="I226" s="382"/>
      <c r="J226" s="382"/>
    </row>
    <row r="227" spans="2:10" ht="15">
      <c r="B227" s="424"/>
      <c r="C227" s="394" t="s">
        <v>62</v>
      </c>
      <c r="D227" s="385" t="s">
        <v>64</v>
      </c>
      <c r="E227" s="388">
        <v>0.8</v>
      </c>
      <c r="F227" s="389">
        <f>VLOOKUP(C227,'UPAH DAN BAHAN'!$D$6:$I$348,6,FALSE)</f>
        <v>120000</v>
      </c>
      <c r="G227" s="154">
        <f>F227*E227</f>
        <v>96000</v>
      </c>
      <c r="H227" s="390">
        <f>VLOOKUP(C227,'UPAH DAN BAHAN'!$D$6:$N$348,9,FALSE)</f>
        <v>1</v>
      </c>
      <c r="I227" s="391">
        <f>VLOOKUP(C227,'UPAH DAN BAHAN'!$D$6:$N$348,10,FALSE)</f>
        <v>120000</v>
      </c>
      <c r="J227" s="392">
        <f t="shared" ref="J227:J229" si="30">E227*I227</f>
        <v>96000</v>
      </c>
    </row>
    <row r="228" spans="2:10" ht="15">
      <c r="B228" s="424"/>
      <c r="C228" s="394" t="s">
        <v>97</v>
      </c>
      <c r="D228" s="385" t="s">
        <v>64</v>
      </c>
      <c r="E228" s="388">
        <v>0.7</v>
      </c>
      <c r="F228" s="389">
        <f>VLOOKUP(C228,'UPAH DAN BAHAN'!$D$6:$I$348,6,FALSE)</f>
        <v>140000</v>
      </c>
      <c r="G228" s="154">
        <f>F228*E228</f>
        <v>98000</v>
      </c>
      <c r="H228" s="390">
        <f>VLOOKUP(C228,'UPAH DAN BAHAN'!$D$6:$N$348,9,FALSE)</f>
        <v>1</v>
      </c>
      <c r="I228" s="391">
        <f>VLOOKUP(C228,'UPAH DAN BAHAN'!$D$6:$N$348,10,FALSE)</f>
        <v>140000</v>
      </c>
      <c r="J228" s="392">
        <f t="shared" si="30"/>
        <v>98000</v>
      </c>
    </row>
    <row r="229" spans="2:10" ht="15">
      <c r="B229" s="424"/>
      <c r="C229" s="394" t="s">
        <v>27</v>
      </c>
      <c r="D229" s="385" t="s">
        <v>64</v>
      </c>
      <c r="E229" s="388">
        <v>7.0000000000000007E-2</v>
      </c>
      <c r="F229" s="389">
        <f>VLOOKUP(C229,'UPAH DAN BAHAN'!$D$6:$I$348,6,FALSE)</f>
        <v>140000</v>
      </c>
      <c r="G229" s="154">
        <f>F229*E229</f>
        <v>9800.0000000000018</v>
      </c>
      <c r="H229" s="390">
        <f>VLOOKUP(C229,'UPAH DAN BAHAN'!$D$6:$N$348,9,FALSE)</f>
        <v>1</v>
      </c>
      <c r="I229" s="391">
        <f>VLOOKUP(C229,'UPAH DAN BAHAN'!$D$6:$N$348,10,FALSE)</f>
        <v>140000</v>
      </c>
      <c r="J229" s="392">
        <f t="shared" si="30"/>
        <v>9800.0000000000018</v>
      </c>
    </row>
    <row r="230" spans="2:10" ht="15">
      <c r="B230" s="424"/>
      <c r="C230" s="394"/>
      <c r="D230" s="408"/>
      <c r="E230" s="453"/>
      <c r="F230" s="426" t="s">
        <v>868</v>
      </c>
      <c r="G230" s="155">
        <f>SUM(G227:G229)</f>
        <v>203800</v>
      </c>
      <c r="H230" s="382"/>
      <c r="I230" s="382"/>
      <c r="J230" s="382"/>
    </row>
    <row r="231" spans="2:10" ht="15">
      <c r="B231" s="424" t="s">
        <v>19</v>
      </c>
      <c r="C231" s="425" t="s">
        <v>68</v>
      </c>
      <c r="D231" s="385"/>
      <c r="E231" s="385"/>
      <c r="F231" s="389"/>
      <c r="G231" s="154"/>
      <c r="H231" s="382"/>
      <c r="I231" s="382"/>
      <c r="J231" s="382"/>
    </row>
    <row r="232" spans="2:10" ht="15">
      <c r="B232" s="424"/>
      <c r="C232" s="397" t="s">
        <v>707</v>
      </c>
      <c r="D232" s="385" t="s">
        <v>2</v>
      </c>
      <c r="E232" s="388">
        <v>1</v>
      </c>
      <c r="F232" s="389">
        <f>VLOOKUP(C232,'UPAH DAN BAHAN'!$D$6:$I$348,6,FALSE)</f>
        <v>484000</v>
      </c>
      <c r="G232" s="154">
        <f>F232*E232</f>
        <v>484000</v>
      </c>
      <c r="H232" s="390">
        <f>VLOOKUP(C232,'UPAH DAN BAHAN'!$D$6:$N$348,9,FALSE)</f>
        <v>0.28970000000000001</v>
      </c>
      <c r="I232" s="391">
        <f>VLOOKUP(C232,'UPAH DAN BAHAN'!$D$6:$N$348,10,FALSE)</f>
        <v>140214.80000000002</v>
      </c>
      <c r="J232" s="392">
        <f t="shared" ref="J232:J233" si="31">E232*I232</f>
        <v>140214.80000000002</v>
      </c>
    </row>
    <row r="233" spans="2:10" ht="15">
      <c r="B233" s="424"/>
      <c r="C233" s="394" t="s">
        <v>772</v>
      </c>
      <c r="D233" s="385" t="s">
        <v>2</v>
      </c>
      <c r="E233" s="388">
        <v>1</v>
      </c>
      <c r="F233" s="389">
        <f>VLOOKUP(C233,'UPAH DAN BAHAN'!$D$6:$I$348,6,FALSE)</f>
        <v>55000</v>
      </c>
      <c r="G233" s="154">
        <f>F233*E233</f>
        <v>55000</v>
      </c>
      <c r="H233" s="390">
        <f>VLOOKUP(C233,'UPAH DAN BAHAN'!$D$6:$N$348,9,FALSE)</f>
        <v>1</v>
      </c>
      <c r="I233" s="391">
        <f>VLOOKUP(C233,'UPAH DAN BAHAN'!$D$6:$N$348,10,FALSE)</f>
        <v>55000</v>
      </c>
      <c r="J233" s="392">
        <f t="shared" si="31"/>
        <v>55000</v>
      </c>
    </row>
    <row r="234" spans="2:10" ht="15">
      <c r="B234" s="424"/>
      <c r="C234" s="394" t="s">
        <v>95</v>
      </c>
      <c r="D234" s="427" t="s">
        <v>96</v>
      </c>
      <c r="E234" s="398">
        <v>0.2</v>
      </c>
      <c r="F234" s="154">
        <f>F232</f>
        <v>484000</v>
      </c>
      <c r="G234" s="154">
        <f>F234*E234</f>
        <v>96800</v>
      </c>
      <c r="H234" s="382"/>
      <c r="I234" s="391"/>
      <c r="J234" s="392"/>
    </row>
    <row r="235" spans="2:10" ht="15">
      <c r="B235" s="424"/>
      <c r="C235" s="394"/>
      <c r="D235" s="427"/>
      <c r="E235" s="399"/>
      <c r="F235" s="426" t="s">
        <v>869</v>
      </c>
      <c r="G235" s="155">
        <f>SUM(G232:G234)</f>
        <v>635800</v>
      </c>
      <c r="H235" s="382"/>
      <c r="I235" s="382"/>
      <c r="J235" s="382"/>
    </row>
    <row r="236" spans="2:10" ht="15">
      <c r="B236" s="428" t="s">
        <v>20</v>
      </c>
      <c r="C236" s="425" t="s">
        <v>69</v>
      </c>
      <c r="D236" s="427"/>
      <c r="E236" s="399"/>
      <c r="F236" s="429"/>
      <c r="G236" s="154"/>
      <c r="H236" s="382"/>
      <c r="I236" s="382"/>
      <c r="J236" s="382"/>
    </row>
    <row r="237" spans="2:10" ht="17.25" customHeight="1">
      <c r="B237" s="424"/>
      <c r="C237" s="432" t="s">
        <v>129</v>
      </c>
      <c r="D237" s="440" t="s">
        <v>53</v>
      </c>
      <c r="E237" s="388">
        <v>0.05</v>
      </c>
      <c r="F237" s="148">
        <v>300000</v>
      </c>
      <c r="G237" s="154">
        <f>E237*F237</f>
        <v>15000</v>
      </c>
      <c r="H237" s="382"/>
      <c r="I237" s="391">
        <f>F237</f>
        <v>300000</v>
      </c>
      <c r="J237" s="392">
        <f t="shared" ref="J237" si="32">E237*I237</f>
        <v>15000</v>
      </c>
    </row>
    <row r="238" spans="2:10" ht="15">
      <c r="B238" s="424"/>
      <c r="C238" s="432"/>
      <c r="D238" s="432"/>
      <c r="E238" s="433"/>
      <c r="F238" s="426" t="s">
        <v>927</v>
      </c>
      <c r="G238" s="155">
        <f>SUM(G237)</f>
        <v>15000</v>
      </c>
      <c r="H238" s="382"/>
      <c r="I238" s="382"/>
      <c r="J238" s="382"/>
    </row>
    <row r="239" spans="2:10" ht="15">
      <c r="B239" s="424"/>
      <c r="C239" s="435"/>
      <c r="D239" s="408"/>
      <c r="E239" s="394"/>
      <c r="F239" s="389"/>
      <c r="G239" s="154"/>
      <c r="H239" s="382"/>
      <c r="I239" s="382"/>
      <c r="J239" s="382"/>
    </row>
    <row r="240" spans="2:10" ht="15">
      <c r="B240" s="409" t="s">
        <v>21</v>
      </c>
      <c r="C240" s="410" t="s">
        <v>70</v>
      </c>
      <c r="D240" s="367"/>
      <c r="E240" s="411"/>
      <c r="F240" s="417"/>
      <c r="G240" s="157">
        <f>G230+G235+G238</f>
        <v>854600</v>
      </c>
      <c r="H240" s="414"/>
      <c r="I240" s="415"/>
      <c r="J240" s="372">
        <f>SUM(J226:J239)</f>
        <v>414014.80000000005</v>
      </c>
    </row>
    <row r="241" spans="2:10" ht="15">
      <c r="B241" s="373" t="s">
        <v>22</v>
      </c>
      <c r="C241" s="410" t="s">
        <v>966</v>
      </c>
      <c r="D241" s="367"/>
      <c r="E241" s="149"/>
      <c r="F241" s="417"/>
      <c r="G241" s="413">
        <f>G240*10%</f>
        <v>85460</v>
      </c>
      <c r="H241" s="414"/>
      <c r="I241" s="415"/>
      <c r="J241" s="413">
        <f>J240*10%</f>
        <v>41401.48000000001</v>
      </c>
    </row>
    <row r="242" spans="2:10" ht="15">
      <c r="B242" s="373" t="s">
        <v>71</v>
      </c>
      <c r="C242" s="410" t="s">
        <v>967</v>
      </c>
      <c r="D242" s="367"/>
      <c r="E242" s="416"/>
      <c r="F242" s="417"/>
      <c r="G242" s="157">
        <f>SUM(G240:G241)</f>
        <v>940060</v>
      </c>
      <c r="H242" s="414"/>
      <c r="I242" s="415"/>
      <c r="J242" s="372">
        <f>J240+J241</f>
        <v>455416.28</v>
      </c>
    </row>
    <row r="243" spans="2:10" ht="15">
      <c r="B243" s="366"/>
      <c r="C243" s="367" t="s">
        <v>931</v>
      </c>
      <c r="D243" s="367"/>
      <c r="E243" s="367"/>
      <c r="F243" s="417"/>
      <c r="G243" s="158">
        <f>ROUNDDOWN(G242,-3)</f>
        <v>940000</v>
      </c>
      <c r="H243" s="418"/>
      <c r="I243" s="419"/>
      <c r="J243" s="420"/>
    </row>
    <row r="244" spans="2:10" ht="15">
      <c r="B244" s="438"/>
      <c r="C244" s="438"/>
      <c r="D244" s="438"/>
      <c r="E244" s="438"/>
      <c r="F244" s="443"/>
      <c r="G244" s="159"/>
    </row>
    <row r="245" spans="2:10" ht="15">
      <c r="B245" s="438"/>
      <c r="C245" s="438"/>
      <c r="D245" s="438"/>
      <c r="E245" s="438"/>
      <c r="F245" s="443"/>
      <c r="G245" s="156"/>
    </row>
    <row r="246" spans="2:10" ht="15">
      <c r="B246" s="452" t="s">
        <v>988</v>
      </c>
      <c r="C246" s="367" t="s">
        <v>989</v>
      </c>
      <c r="D246" s="367"/>
      <c r="E246" s="367"/>
      <c r="F246" s="417"/>
      <c r="G246" s="448"/>
      <c r="H246" s="370"/>
      <c r="I246" s="371"/>
      <c r="J246" s="372"/>
    </row>
    <row r="247" spans="2:10" ht="18" customHeight="1">
      <c r="B247" s="373" t="s">
        <v>56</v>
      </c>
      <c r="C247" s="373" t="s">
        <v>57</v>
      </c>
      <c r="D247" s="373" t="s">
        <v>965</v>
      </c>
      <c r="E247" s="373" t="s">
        <v>60</v>
      </c>
      <c r="F247" s="374" t="s">
        <v>865</v>
      </c>
      <c r="G247" s="375" t="s">
        <v>866</v>
      </c>
      <c r="H247" s="376" t="s">
        <v>209</v>
      </c>
      <c r="I247" s="377" t="s">
        <v>210</v>
      </c>
      <c r="J247" s="377" t="s">
        <v>867</v>
      </c>
    </row>
    <row r="248" spans="2:10" ht="15">
      <c r="B248" s="378"/>
      <c r="C248" s="378"/>
      <c r="D248" s="378"/>
      <c r="E248" s="379"/>
      <c r="F248" s="380"/>
      <c r="G248" s="381"/>
      <c r="H248" s="382"/>
      <c r="I248" s="382"/>
      <c r="J248" s="382"/>
    </row>
    <row r="249" spans="2:10" ht="15">
      <c r="B249" s="424" t="s">
        <v>18</v>
      </c>
      <c r="C249" s="425" t="s">
        <v>61</v>
      </c>
      <c r="D249" s="385"/>
      <c r="E249" s="385"/>
      <c r="F249" s="389"/>
      <c r="G249" s="389"/>
      <c r="H249" s="382"/>
      <c r="I249" s="382"/>
      <c r="J249" s="382"/>
    </row>
    <row r="250" spans="2:10" ht="15">
      <c r="B250" s="424"/>
      <c r="C250" s="394" t="s">
        <v>62</v>
      </c>
      <c r="D250" s="385" t="s">
        <v>64</v>
      </c>
      <c r="E250" s="388">
        <v>1</v>
      </c>
      <c r="F250" s="389">
        <f>VLOOKUP(C250,'UPAH DAN BAHAN'!$D$6:$I$348,6,FALSE)</f>
        <v>120000</v>
      </c>
      <c r="G250" s="389">
        <f>F250*E250</f>
        <v>120000</v>
      </c>
      <c r="H250" s="390">
        <f>VLOOKUP(C250,'UPAH DAN BAHAN'!$D$6:$N$348,9,FALSE)</f>
        <v>1</v>
      </c>
      <c r="I250" s="391">
        <f>VLOOKUP(C250,'UPAH DAN BAHAN'!$D$6:$N$348,10,FALSE)</f>
        <v>120000</v>
      </c>
      <c r="J250" s="392">
        <f t="shared" ref="J250:J252" si="33">E250*I250</f>
        <v>120000</v>
      </c>
    </row>
    <row r="251" spans="2:10" ht="15">
      <c r="B251" s="424"/>
      <c r="C251" s="394" t="s">
        <v>97</v>
      </c>
      <c r="D251" s="385" t="s">
        <v>64</v>
      </c>
      <c r="E251" s="388">
        <v>1</v>
      </c>
      <c r="F251" s="389">
        <f>VLOOKUP(C251,'UPAH DAN BAHAN'!$D$6:$I$348,6,FALSE)</f>
        <v>140000</v>
      </c>
      <c r="G251" s="389">
        <f>F251*E251</f>
        <v>140000</v>
      </c>
      <c r="H251" s="390">
        <f>VLOOKUP(C251,'UPAH DAN BAHAN'!$D$6:$N$348,9,FALSE)</f>
        <v>1</v>
      </c>
      <c r="I251" s="391">
        <f>VLOOKUP(C251,'UPAH DAN BAHAN'!$D$6:$N$348,10,FALSE)</f>
        <v>140000</v>
      </c>
      <c r="J251" s="392">
        <f t="shared" si="33"/>
        <v>140000</v>
      </c>
    </row>
    <row r="252" spans="2:10" ht="15">
      <c r="B252" s="424"/>
      <c r="C252" s="394" t="s">
        <v>27</v>
      </c>
      <c r="D252" s="385" t="s">
        <v>64</v>
      </c>
      <c r="E252" s="388">
        <v>0.08</v>
      </c>
      <c r="F252" s="389">
        <f>VLOOKUP(C252,'UPAH DAN BAHAN'!$D$6:$I$348,6,FALSE)</f>
        <v>140000</v>
      </c>
      <c r="G252" s="389">
        <f>F252*E252</f>
        <v>11200</v>
      </c>
      <c r="H252" s="390">
        <f>VLOOKUP(C252,'UPAH DAN BAHAN'!$D$6:$N$348,9,FALSE)</f>
        <v>1</v>
      </c>
      <c r="I252" s="391">
        <f>VLOOKUP(C252,'UPAH DAN BAHAN'!$D$6:$N$348,10,FALSE)</f>
        <v>140000</v>
      </c>
      <c r="J252" s="392">
        <f t="shared" si="33"/>
        <v>11200</v>
      </c>
    </row>
    <row r="253" spans="2:10" ht="15">
      <c r="B253" s="424"/>
      <c r="C253" s="394"/>
      <c r="D253" s="408"/>
      <c r="E253" s="453"/>
      <c r="F253" s="426" t="s">
        <v>868</v>
      </c>
      <c r="G253" s="396">
        <f>SUM(G250:G252)</f>
        <v>271200</v>
      </c>
      <c r="H253" s="382"/>
      <c r="I253" s="382"/>
      <c r="J253" s="382"/>
    </row>
    <row r="254" spans="2:10" ht="15">
      <c r="B254" s="424" t="s">
        <v>19</v>
      </c>
      <c r="C254" s="425" t="s">
        <v>68</v>
      </c>
      <c r="D254" s="385"/>
      <c r="E254" s="385"/>
      <c r="F254" s="389"/>
      <c r="G254" s="389"/>
      <c r="H254" s="382"/>
      <c r="I254" s="382"/>
      <c r="J254" s="382"/>
    </row>
    <row r="255" spans="2:10" ht="15">
      <c r="B255" s="424"/>
      <c r="C255" s="397" t="s">
        <v>704</v>
      </c>
      <c r="D255" s="385" t="s">
        <v>2</v>
      </c>
      <c r="E255" s="388">
        <v>1</v>
      </c>
      <c r="F255" s="389">
        <f>VLOOKUP(C255,'UPAH DAN BAHAN'!$D$6:$I$348,6,FALSE)</f>
        <v>1292500</v>
      </c>
      <c r="G255" s="389">
        <f>F255*E255</f>
        <v>1292500</v>
      </c>
      <c r="H255" s="390">
        <f>VLOOKUP(C255,'UPAH DAN BAHAN'!$D$6:$N$348,9,FALSE)</f>
        <v>0.28970000000000001</v>
      </c>
      <c r="I255" s="391">
        <f>VLOOKUP(C255,'UPAH DAN BAHAN'!$D$6:$N$348,10,FALSE)</f>
        <v>374437.25</v>
      </c>
      <c r="J255" s="392">
        <f t="shared" ref="J255" si="34">E255*I255</f>
        <v>374437.25</v>
      </c>
    </row>
    <row r="256" spans="2:10" ht="15">
      <c r="B256" s="424"/>
      <c r="C256" s="394" t="s">
        <v>95</v>
      </c>
      <c r="D256" s="385" t="s">
        <v>96</v>
      </c>
      <c r="E256" s="398">
        <v>0.2</v>
      </c>
      <c r="F256" s="389">
        <f>F255</f>
        <v>1292500</v>
      </c>
      <c r="G256" s="389">
        <f>F256*E256</f>
        <v>258500</v>
      </c>
      <c r="H256" s="382"/>
      <c r="I256" s="391"/>
      <c r="J256" s="392"/>
    </row>
    <row r="257" spans="2:10" ht="15">
      <c r="B257" s="424"/>
      <c r="C257" s="394"/>
      <c r="D257" s="427"/>
      <c r="E257" s="399"/>
      <c r="F257" s="426" t="s">
        <v>869</v>
      </c>
      <c r="G257" s="396">
        <f>SUM(G255:G256)</f>
        <v>1551000</v>
      </c>
      <c r="H257" s="382"/>
      <c r="I257" s="382"/>
      <c r="J257" s="382"/>
    </row>
    <row r="258" spans="2:10" ht="15">
      <c r="B258" s="428" t="s">
        <v>20</v>
      </c>
      <c r="C258" s="425" t="s">
        <v>69</v>
      </c>
      <c r="D258" s="427"/>
      <c r="E258" s="399"/>
      <c r="F258" s="429"/>
      <c r="G258" s="389"/>
      <c r="H258" s="382"/>
      <c r="I258" s="382"/>
      <c r="J258" s="382"/>
    </row>
    <row r="259" spans="2:10" ht="19.5" customHeight="1">
      <c r="B259" s="424"/>
      <c r="C259" s="432" t="s">
        <v>129</v>
      </c>
      <c r="D259" s="440" t="s">
        <v>53</v>
      </c>
      <c r="E259" s="388">
        <v>0.5</v>
      </c>
      <c r="F259" s="148">
        <v>300000</v>
      </c>
      <c r="G259" s="389">
        <f>E259*F259</f>
        <v>150000</v>
      </c>
      <c r="H259" s="382"/>
      <c r="I259" s="391">
        <f>F259</f>
        <v>300000</v>
      </c>
      <c r="J259" s="392">
        <f t="shared" ref="J259" si="35">E259*I259</f>
        <v>150000</v>
      </c>
    </row>
    <row r="260" spans="2:10" ht="15">
      <c r="B260" s="424"/>
      <c r="C260" s="432"/>
      <c r="D260" s="432"/>
      <c r="E260" s="433"/>
      <c r="F260" s="426" t="s">
        <v>927</v>
      </c>
      <c r="G260" s="396">
        <f>SUM(G259)</f>
        <v>150000</v>
      </c>
      <c r="H260" s="382"/>
      <c r="I260" s="382"/>
      <c r="J260" s="382"/>
    </row>
    <row r="261" spans="2:10" ht="15">
      <c r="B261" s="424"/>
      <c r="C261" s="435"/>
      <c r="D261" s="408"/>
      <c r="E261" s="394"/>
      <c r="F261" s="389"/>
      <c r="G261" s="389"/>
      <c r="H261" s="382"/>
      <c r="I261" s="382"/>
      <c r="J261" s="382"/>
    </row>
    <row r="262" spans="2:10" ht="15">
      <c r="B262" s="409" t="s">
        <v>21</v>
      </c>
      <c r="C262" s="410" t="s">
        <v>70</v>
      </c>
      <c r="D262" s="367"/>
      <c r="E262" s="411"/>
      <c r="F262" s="417"/>
      <c r="G262" s="413">
        <f>G260+G257+G253</f>
        <v>1972200</v>
      </c>
      <c r="H262" s="414"/>
      <c r="I262" s="415"/>
      <c r="J262" s="372">
        <f>SUM(J248:J261)</f>
        <v>795637.25</v>
      </c>
    </row>
    <row r="263" spans="2:10" ht="15">
      <c r="B263" s="373" t="s">
        <v>22</v>
      </c>
      <c r="C263" s="410" t="s">
        <v>966</v>
      </c>
      <c r="D263" s="367"/>
      <c r="E263" s="149"/>
      <c r="F263" s="417"/>
      <c r="G263" s="413">
        <f>G262*10%</f>
        <v>197220</v>
      </c>
      <c r="H263" s="414"/>
      <c r="I263" s="415"/>
      <c r="J263" s="413">
        <f>J262*10%</f>
        <v>79563.725000000006</v>
      </c>
    </row>
    <row r="264" spans="2:10" ht="15">
      <c r="B264" s="373" t="s">
        <v>71</v>
      </c>
      <c r="C264" s="410" t="s">
        <v>967</v>
      </c>
      <c r="D264" s="367"/>
      <c r="E264" s="416"/>
      <c r="F264" s="417"/>
      <c r="G264" s="413">
        <f>SUM(G262:G263)</f>
        <v>2169420</v>
      </c>
      <c r="H264" s="414"/>
      <c r="I264" s="415"/>
      <c r="J264" s="372">
        <f>J262+J263</f>
        <v>875200.97499999998</v>
      </c>
    </row>
    <row r="265" spans="2:10" ht="15">
      <c r="B265" s="366"/>
      <c r="C265" s="367" t="s">
        <v>931</v>
      </c>
      <c r="D265" s="367"/>
      <c r="E265" s="367"/>
      <c r="F265" s="417"/>
      <c r="G265" s="160">
        <f>ROUNDDOWN(G264,-3)</f>
        <v>2169000</v>
      </c>
      <c r="H265" s="418"/>
      <c r="I265" s="419"/>
      <c r="J265" s="420"/>
    </row>
    <row r="266" spans="2:10" ht="15">
      <c r="B266" s="438"/>
      <c r="C266" s="438"/>
      <c r="D266" s="438"/>
      <c r="E266" s="438"/>
      <c r="F266" s="443"/>
      <c r="G266" s="161"/>
    </row>
    <row r="267" spans="2:10" ht="15">
      <c r="B267" s="452" t="s">
        <v>990</v>
      </c>
      <c r="C267" s="458" t="s">
        <v>991</v>
      </c>
      <c r="D267" s="458"/>
      <c r="E267" s="458"/>
      <c r="F267" s="417"/>
      <c r="G267" s="412"/>
      <c r="H267" s="370"/>
      <c r="I267" s="371"/>
      <c r="J267" s="372"/>
    </row>
    <row r="268" spans="2:10" ht="19.5" customHeight="1">
      <c r="B268" s="373" t="s">
        <v>56</v>
      </c>
      <c r="C268" s="373" t="s">
        <v>57</v>
      </c>
      <c r="D268" s="373" t="s">
        <v>965</v>
      </c>
      <c r="E268" s="373" t="s">
        <v>60</v>
      </c>
      <c r="F268" s="374" t="s">
        <v>865</v>
      </c>
      <c r="G268" s="375" t="s">
        <v>866</v>
      </c>
      <c r="H268" s="376" t="s">
        <v>209</v>
      </c>
      <c r="I268" s="377" t="s">
        <v>210</v>
      </c>
      <c r="J268" s="377" t="s">
        <v>867</v>
      </c>
    </row>
    <row r="269" spans="2:10" ht="15">
      <c r="B269" s="378"/>
      <c r="C269" s="378"/>
      <c r="D269" s="378"/>
      <c r="E269" s="379"/>
      <c r="F269" s="380"/>
      <c r="G269" s="381"/>
      <c r="H269" s="382"/>
      <c r="I269" s="382"/>
      <c r="J269" s="382"/>
    </row>
    <row r="270" spans="2:10" ht="15">
      <c r="B270" s="424" t="s">
        <v>18</v>
      </c>
      <c r="C270" s="425" t="s">
        <v>61</v>
      </c>
      <c r="D270" s="385"/>
      <c r="E270" s="385"/>
      <c r="F270" s="389"/>
      <c r="G270" s="389"/>
      <c r="H270" s="382"/>
      <c r="I270" s="382"/>
      <c r="J270" s="382"/>
    </row>
    <row r="271" spans="2:10" ht="15">
      <c r="B271" s="424"/>
      <c r="C271" s="394" t="s">
        <v>62</v>
      </c>
      <c r="D271" s="385" t="s">
        <v>64</v>
      </c>
      <c r="E271" s="388">
        <v>3</v>
      </c>
      <c r="F271" s="389">
        <f>VLOOKUP(C271,'UPAH DAN BAHAN'!$D$6:$I$348,6,FALSE)</f>
        <v>120000</v>
      </c>
      <c r="G271" s="389">
        <f>F271*E271</f>
        <v>360000</v>
      </c>
      <c r="H271" s="390">
        <f>VLOOKUP(C271,'UPAH DAN BAHAN'!$D$6:$N$348,9,FALSE)</f>
        <v>1</v>
      </c>
      <c r="I271" s="391">
        <f>VLOOKUP(C271,'UPAH DAN BAHAN'!$D$6:$N$348,10,FALSE)</f>
        <v>120000</v>
      </c>
      <c r="J271" s="392">
        <f t="shared" ref="J271:J273" si="36">E271*I271</f>
        <v>360000</v>
      </c>
    </row>
    <row r="272" spans="2:10" ht="15">
      <c r="B272" s="424"/>
      <c r="C272" s="394" t="s">
        <v>97</v>
      </c>
      <c r="D272" s="385" t="s">
        <v>64</v>
      </c>
      <c r="E272" s="388">
        <v>3</v>
      </c>
      <c r="F272" s="389">
        <f>VLOOKUP(C272,'UPAH DAN BAHAN'!$D$6:$I$348,6,FALSE)</f>
        <v>140000</v>
      </c>
      <c r="G272" s="389">
        <f>F272*E272</f>
        <v>420000</v>
      </c>
      <c r="H272" s="390">
        <f>VLOOKUP(C272,'UPAH DAN BAHAN'!$D$6:$N$348,9,FALSE)</f>
        <v>1</v>
      </c>
      <c r="I272" s="391">
        <f>VLOOKUP(C272,'UPAH DAN BAHAN'!$D$6:$N$348,10,FALSE)</f>
        <v>140000</v>
      </c>
      <c r="J272" s="392">
        <f t="shared" si="36"/>
        <v>420000</v>
      </c>
    </row>
    <row r="273" spans="2:10" ht="15">
      <c r="B273" s="424"/>
      <c r="C273" s="394" t="s">
        <v>27</v>
      </c>
      <c r="D273" s="385" t="s">
        <v>64</v>
      </c>
      <c r="E273" s="388">
        <v>1.5</v>
      </c>
      <c r="F273" s="389">
        <f>VLOOKUP(C273,'UPAH DAN BAHAN'!$D$6:$I$348,6,FALSE)</f>
        <v>140000</v>
      </c>
      <c r="G273" s="389">
        <f>F273*E273</f>
        <v>210000</v>
      </c>
      <c r="H273" s="390">
        <f>VLOOKUP(C273,'UPAH DAN BAHAN'!$D$6:$N$348,9,FALSE)</f>
        <v>1</v>
      </c>
      <c r="I273" s="391">
        <f>VLOOKUP(C273,'UPAH DAN BAHAN'!$D$6:$N$348,10,FALSE)</f>
        <v>140000</v>
      </c>
      <c r="J273" s="392">
        <f t="shared" si="36"/>
        <v>210000</v>
      </c>
    </row>
    <row r="274" spans="2:10" ht="15">
      <c r="B274" s="424"/>
      <c r="C274" s="394"/>
      <c r="D274" s="408"/>
      <c r="E274" s="453"/>
      <c r="F274" s="426" t="s">
        <v>868</v>
      </c>
      <c r="G274" s="396">
        <f>SUM(G271:G273)</f>
        <v>990000</v>
      </c>
      <c r="H274" s="382"/>
      <c r="I274" s="382"/>
      <c r="J274" s="382"/>
    </row>
    <row r="275" spans="2:10" ht="15">
      <c r="B275" s="424" t="s">
        <v>19</v>
      </c>
      <c r="C275" s="425" t="s">
        <v>68</v>
      </c>
      <c r="D275" s="385"/>
      <c r="E275" s="385"/>
      <c r="F275" s="389"/>
      <c r="G275" s="389"/>
      <c r="H275" s="382"/>
      <c r="I275" s="382"/>
      <c r="J275" s="382"/>
    </row>
    <row r="276" spans="2:10" ht="15">
      <c r="B276" s="424"/>
      <c r="C276" s="397" t="s">
        <v>769</v>
      </c>
      <c r="D276" s="385" t="s">
        <v>50</v>
      </c>
      <c r="E276" s="388">
        <v>2</v>
      </c>
      <c r="F276" s="389">
        <f>VLOOKUP(C276,'UPAH DAN BAHAN'!$D$6:$I$348,6,FALSE)</f>
        <v>275000</v>
      </c>
      <c r="G276" s="389">
        <f>F276*E276</f>
        <v>550000</v>
      </c>
      <c r="H276" s="390">
        <f>VLOOKUP(C276,'UPAH DAN BAHAN'!$D$6:$N$348,9,FALSE)</f>
        <v>0.4017</v>
      </c>
      <c r="I276" s="391">
        <f>VLOOKUP(C276,'UPAH DAN BAHAN'!$D$6:$N$348,10,FALSE)</f>
        <v>110467.5</v>
      </c>
      <c r="J276" s="392">
        <f t="shared" ref="J276" si="37">E276*I276</f>
        <v>220935</v>
      </c>
    </row>
    <row r="277" spans="2:10" ht="15">
      <c r="B277" s="424"/>
      <c r="C277" s="394" t="s">
        <v>95</v>
      </c>
      <c r="D277" s="385" t="s">
        <v>96</v>
      </c>
      <c r="E277" s="398">
        <v>0.5</v>
      </c>
      <c r="F277" s="389">
        <f>F276</f>
        <v>275000</v>
      </c>
      <c r="G277" s="389">
        <f>F277*E277</f>
        <v>137500</v>
      </c>
      <c r="H277" s="382"/>
      <c r="I277" s="391"/>
      <c r="J277" s="392"/>
    </row>
    <row r="278" spans="2:10" ht="15">
      <c r="B278" s="424"/>
      <c r="C278" s="394"/>
      <c r="D278" s="427"/>
      <c r="E278" s="399"/>
      <c r="F278" s="426" t="s">
        <v>869</v>
      </c>
      <c r="G278" s="396">
        <f>SUM(G276:G277)</f>
        <v>687500</v>
      </c>
      <c r="H278" s="382"/>
      <c r="I278" s="382"/>
      <c r="J278" s="382"/>
    </row>
    <row r="279" spans="2:10" ht="15">
      <c r="B279" s="428" t="s">
        <v>20</v>
      </c>
      <c r="C279" s="425" t="s">
        <v>69</v>
      </c>
      <c r="D279" s="427"/>
      <c r="E279" s="399"/>
      <c r="F279" s="429"/>
      <c r="G279" s="389"/>
      <c r="H279" s="382"/>
      <c r="I279" s="382"/>
      <c r="J279" s="382"/>
    </row>
    <row r="280" spans="2:10" ht="19.5" customHeight="1">
      <c r="B280" s="424"/>
      <c r="C280" s="432" t="s">
        <v>129</v>
      </c>
      <c r="D280" s="440" t="s">
        <v>53</v>
      </c>
      <c r="E280" s="388">
        <v>2</v>
      </c>
      <c r="F280" s="148">
        <v>300000</v>
      </c>
      <c r="G280" s="389">
        <f>E280*F280</f>
        <v>600000</v>
      </c>
      <c r="H280" s="382"/>
      <c r="I280" s="391">
        <f>F280</f>
        <v>300000</v>
      </c>
      <c r="J280" s="392">
        <f t="shared" ref="J280" si="38">E280*I280</f>
        <v>600000</v>
      </c>
    </row>
    <row r="281" spans="2:10" ht="15">
      <c r="B281" s="424"/>
      <c r="C281" s="432"/>
      <c r="D281" s="432"/>
      <c r="E281" s="433"/>
      <c r="F281" s="426" t="s">
        <v>927</v>
      </c>
      <c r="G281" s="396">
        <f>SUM(G280)</f>
        <v>600000</v>
      </c>
      <c r="H281" s="382"/>
      <c r="I281" s="382"/>
      <c r="J281" s="382"/>
    </row>
    <row r="282" spans="2:10" ht="15">
      <c r="B282" s="424"/>
      <c r="C282" s="435"/>
      <c r="D282" s="408"/>
      <c r="E282" s="394"/>
      <c r="F282" s="389"/>
      <c r="G282" s="389"/>
      <c r="H282" s="382"/>
      <c r="I282" s="382"/>
      <c r="J282" s="382"/>
    </row>
    <row r="283" spans="2:10" ht="15">
      <c r="B283" s="409" t="s">
        <v>21</v>
      </c>
      <c r="C283" s="410" t="s">
        <v>70</v>
      </c>
      <c r="D283" s="367"/>
      <c r="E283" s="411"/>
      <c r="F283" s="417"/>
      <c r="G283" s="413">
        <f>G281+G278+G274</f>
        <v>2277500</v>
      </c>
      <c r="H283" s="414"/>
      <c r="I283" s="415"/>
      <c r="J283" s="372">
        <f>SUM(J269:J282)</f>
        <v>1810935</v>
      </c>
    </row>
    <row r="284" spans="2:10" ht="15">
      <c r="B284" s="373" t="s">
        <v>22</v>
      </c>
      <c r="C284" s="410" t="s">
        <v>966</v>
      </c>
      <c r="D284" s="367"/>
      <c r="E284" s="149"/>
      <c r="F284" s="417"/>
      <c r="G284" s="413">
        <f>G283*10%</f>
        <v>227750</v>
      </c>
      <c r="H284" s="414"/>
      <c r="I284" s="415"/>
      <c r="J284" s="413">
        <f>J283*10%</f>
        <v>181093.5</v>
      </c>
    </row>
    <row r="285" spans="2:10" ht="15">
      <c r="B285" s="373" t="s">
        <v>71</v>
      </c>
      <c r="C285" s="410" t="s">
        <v>967</v>
      </c>
      <c r="D285" s="367"/>
      <c r="E285" s="416"/>
      <c r="F285" s="417"/>
      <c r="G285" s="413">
        <f>SUM(G283:G284)</f>
        <v>2505250</v>
      </c>
      <c r="H285" s="414"/>
      <c r="I285" s="415"/>
      <c r="J285" s="372">
        <f>J283+J284</f>
        <v>1992028.5</v>
      </c>
    </row>
    <row r="286" spans="2:10" ht="15">
      <c r="B286" s="366"/>
      <c r="C286" s="367" t="s">
        <v>931</v>
      </c>
      <c r="D286" s="367"/>
      <c r="E286" s="367"/>
      <c r="F286" s="417"/>
      <c r="G286" s="162">
        <f>ROUNDDOWN(G285,-3)</f>
        <v>2505000</v>
      </c>
      <c r="H286" s="418"/>
      <c r="I286" s="419"/>
      <c r="J286" s="420"/>
    </row>
    <row r="287" spans="2:10" ht="15">
      <c r="B287" s="437"/>
      <c r="C287" s="438"/>
      <c r="D287" s="438"/>
      <c r="E287" s="438"/>
      <c r="F287" s="443"/>
      <c r="G287" s="459"/>
    </row>
    <row r="288" spans="2:10" ht="15">
      <c r="B288" s="452" t="s">
        <v>992</v>
      </c>
      <c r="C288" s="367" t="s">
        <v>993</v>
      </c>
      <c r="D288" s="367"/>
      <c r="E288" s="367"/>
      <c r="F288" s="417"/>
      <c r="G288" s="162"/>
      <c r="H288" s="370"/>
      <c r="I288" s="371"/>
      <c r="J288" s="372"/>
    </row>
    <row r="289" spans="2:10" ht="16.5" customHeight="1">
      <c r="B289" s="373" t="s">
        <v>56</v>
      </c>
      <c r="C289" s="373" t="s">
        <v>57</v>
      </c>
      <c r="D289" s="373" t="s">
        <v>965</v>
      </c>
      <c r="E289" s="373" t="s">
        <v>60</v>
      </c>
      <c r="F289" s="374" t="s">
        <v>865</v>
      </c>
      <c r="G289" s="375" t="s">
        <v>866</v>
      </c>
      <c r="H289" s="376" t="s">
        <v>209</v>
      </c>
      <c r="I289" s="377" t="s">
        <v>210</v>
      </c>
      <c r="J289" s="377" t="s">
        <v>867</v>
      </c>
    </row>
    <row r="290" spans="2:10" ht="15">
      <c r="B290" s="378"/>
      <c r="C290" s="378"/>
      <c r="D290" s="378"/>
      <c r="E290" s="379"/>
      <c r="F290" s="380"/>
      <c r="G290" s="381"/>
      <c r="H290" s="382"/>
      <c r="I290" s="382"/>
      <c r="J290" s="382"/>
    </row>
    <row r="291" spans="2:10" ht="15">
      <c r="B291" s="424" t="s">
        <v>18</v>
      </c>
      <c r="C291" s="425" t="s">
        <v>61</v>
      </c>
      <c r="D291" s="385"/>
      <c r="E291" s="385"/>
      <c r="F291" s="389"/>
      <c r="G291" s="389"/>
      <c r="H291" s="382"/>
      <c r="I291" s="382"/>
      <c r="J291" s="382"/>
    </row>
    <row r="292" spans="2:10" ht="15">
      <c r="B292" s="424"/>
      <c r="C292" s="394" t="s">
        <v>62</v>
      </c>
      <c r="D292" s="385" t="s">
        <v>64</v>
      </c>
      <c r="E292" s="388">
        <v>0.8</v>
      </c>
      <c r="F292" s="389">
        <f>VLOOKUP(C292,'UPAH DAN BAHAN'!$D$6:$I$348,6,FALSE)</f>
        <v>120000</v>
      </c>
      <c r="G292" s="389">
        <f>F292*E292</f>
        <v>96000</v>
      </c>
      <c r="H292" s="390">
        <f>VLOOKUP(C292,'UPAH DAN BAHAN'!$D$6:$N$348,9,FALSE)</f>
        <v>1</v>
      </c>
      <c r="I292" s="391">
        <f>VLOOKUP(C292,'UPAH DAN BAHAN'!$D$6:$N$348,10,FALSE)</f>
        <v>120000</v>
      </c>
      <c r="J292" s="392">
        <f t="shared" ref="J292:J294" si="39">E292*I292</f>
        <v>96000</v>
      </c>
    </row>
    <row r="293" spans="2:10" ht="15">
      <c r="B293" s="424"/>
      <c r="C293" s="394" t="s">
        <v>97</v>
      </c>
      <c r="D293" s="385" t="s">
        <v>64</v>
      </c>
      <c r="E293" s="388">
        <v>0.5</v>
      </c>
      <c r="F293" s="389">
        <f>VLOOKUP(C293,'UPAH DAN BAHAN'!$D$6:$I$348,6,FALSE)</f>
        <v>140000</v>
      </c>
      <c r="G293" s="389">
        <f>F293*E293</f>
        <v>70000</v>
      </c>
      <c r="H293" s="390">
        <f>VLOOKUP(C293,'UPAH DAN BAHAN'!$D$6:$N$348,9,FALSE)</f>
        <v>1</v>
      </c>
      <c r="I293" s="391">
        <f>VLOOKUP(C293,'UPAH DAN BAHAN'!$D$6:$N$348,10,FALSE)</f>
        <v>140000</v>
      </c>
      <c r="J293" s="392">
        <f t="shared" si="39"/>
        <v>70000</v>
      </c>
    </row>
    <row r="294" spans="2:10" ht="15">
      <c r="B294" s="424"/>
      <c r="C294" s="394" t="s">
        <v>27</v>
      </c>
      <c r="D294" s="385" t="s">
        <v>64</v>
      </c>
      <c r="E294" s="388">
        <v>0.08</v>
      </c>
      <c r="F294" s="389">
        <f>VLOOKUP(C294,'UPAH DAN BAHAN'!$D$6:$I$348,6,FALSE)</f>
        <v>140000</v>
      </c>
      <c r="G294" s="389">
        <f>F294*E294</f>
        <v>11200</v>
      </c>
      <c r="H294" s="390">
        <f>VLOOKUP(C294,'UPAH DAN BAHAN'!$D$6:$N$348,9,FALSE)</f>
        <v>1</v>
      </c>
      <c r="I294" s="391">
        <f>VLOOKUP(C294,'UPAH DAN BAHAN'!$D$6:$N$348,10,FALSE)</f>
        <v>140000</v>
      </c>
      <c r="J294" s="392">
        <f t="shared" si="39"/>
        <v>11200</v>
      </c>
    </row>
    <row r="295" spans="2:10" ht="15">
      <c r="B295" s="424"/>
      <c r="C295" s="394"/>
      <c r="D295" s="408"/>
      <c r="E295" s="453"/>
      <c r="F295" s="426" t="s">
        <v>868</v>
      </c>
      <c r="G295" s="155">
        <f>SUM(G292:G294)</f>
        <v>177200</v>
      </c>
      <c r="H295" s="382"/>
      <c r="I295" s="382"/>
      <c r="J295" s="382"/>
    </row>
    <row r="296" spans="2:10" ht="15">
      <c r="B296" s="424" t="s">
        <v>19</v>
      </c>
      <c r="C296" s="425" t="s">
        <v>68</v>
      </c>
      <c r="D296" s="385"/>
      <c r="E296" s="385"/>
      <c r="F296" s="389"/>
      <c r="G296" s="389"/>
      <c r="H296" s="382"/>
      <c r="I296" s="382"/>
      <c r="J296" s="382"/>
    </row>
    <row r="297" spans="2:10" ht="15">
      <c r="B297" s="424"/>
      <c r="C297" s="397" t="s">
        <v>715</v>
      </c>
      <c r="D297" s="385" t="s">
        <v>2</v>
      </c>
      <c r="E297" s="388">
        <v>1</v>
      </c>
      <c r="F297" s="389">
        <f>VLOOKUP(C297,'UPAH DAN BAHAN'!$D$6:$I$348,6,FALSE)</f>
        <v>254000</v>
      </c>
      <c r="G297" s="389">
        <f>F297*E297</f>
        <v>254000</v>
      </c>
      <c r="H297" s="390">
        <f>VLOOKUP(C297,'UPAH DAN BAHAN'!$D$6:$N$348,9,FALSE)</f>
        <v>0.47489999999999999</v>
      </c>
      <c r="I297" s="391">
        <f>VLOOKUP(C297,'UPAH DAN BAHAN'!$D$6:$N$348,10,FALSE)</f>
        <v>120624.59999999999</v>
      </c>
      <c r="J297" s="392">
        <f t="shared" ref="J297:J298" si="40">E297*I297</f>
        <v>120624.59999999999</v>
      </c>
    </row>
    <row r="298" spans="2:10" ht="15">
      <c r="B298" s="424"/>
      <c r="C298" s="394" t="s">
        <v>772</v>
      </c>
      <c r="D298" s="385" t="s">
        <v>2</v>
      </c>
      <c r="E298" s="388">
        <v>1</v>
      </c>
      <c r="F298" s="389">
        <f>VLOOKUP(C298,'UPAH DAN BAHAN'!$D$6:$I$348,6,FALSE)</f>
        <v>55000</v>
      </c>
      <c r="G298" s="389">
        <f>F298*E298</f>
        <v>55000</v>
      </c>
      <c r="H298" s="390">
        <f>VLOOKUP(C298,'UPAH DAN BAHAN'!$D$6:$N$348,9,FALSE)</f>
        <v>1</v>
      </c>
      <c r="I298" s="391">
        <f>VLOOKUP(C298,'UPAH DAN BAHAN'!$D$6:$N$348,10,FALSE)</f>
        <v>55000</v>
      </c>
      <c r="J298" s="392">
        <f t="shared" si="40"/>
        <v>55000</v>
      </c>
    </row>
    <row r="299" spans="2:10" ht="15">
      <c r="B299" s="424"/>
      <c r="C299" s="394" t="s">
        <v>95</v>
      </c>
      <c r="D299" s="385" t="s">
        <v>96</v>
      </c>
      <c r="E299" s="398">
        <v>0.2</v>
      </c>
      <c r="F299" s="389">
        <f>SUM(F297:F298)</f>
        <v>309000</v>
      </c>
      <c r="G299" s="389">
        <f>F299*E299</f>
        <v>61800</v>
      </c>
      <c r="H299" s="382"/>
      <c r="I299" s="391"/>
      <c r="J299" s="392"/>
    </row>
    <row r="300" spans="2:10" ht="15">
      <c r="B300" s="424"/>
      <c r="C300" s="394"/>
      <c r="D300" s="427"/>
      <c r="E300" s="399"/>
      <c r="F300" s="426" t="s">
        <v>869</v>
      </c>
      <c r="G300" s="396">
        <f>SUM(G297:G299)</f>
        <v>370800</v>
      </c>
      <c r="H300" s="382"/>
      <c r="I300" s="382"/>
      <c r="J300" s="382"/>
    </row>
    <row r="301" spans="2:10" ht="15">
      <c r="B301" s="428" t="s">
        <v>20</v>
      </c>
      <c r="C301" s="425" t="s">
        <v>69</v>
      </c>
      <c r="D301" s="427"/>
      <c r="E301" s="399"/>
      <c r="F301" s="429"/>
      <c r="G301" s="389"/>
      <c r="H301" s="382"/>
      <c r="I301" s="382"/>
      <c r="J301" s="382"/>
    </row>
    <row r="302" spans="2:10" ht="17.25" customHeight="1">
      <c r="B302" s="424"/>
      <c r="C302" s="432" t="s">
        <v>129</v>
      </c>
      <c r="D302" s="440" t="s">
        <v>53</v>
      </c>
      <c r="E302" s="388">
        <v>0.05</v>
      </c>
      <c r="F302" s="148">
        <v>300000</v>
      </c>
      <c r="G302" s="389">
        <f>E302*F302</f>
        <v>15000</v>
      </c>
      <c r="H302" s="382"/>
      <c r="I302" s="391">
        <f>F302</f>
        <v>300000</v>
      </c>
      <c r="J302" s="392">
        <f t="shared" ref="J302" si="41">E302*I302</f>
        <v>15000</v>
      </c>
    </row>
    <row r="303" spans="2:10" ht="15">
      <c r="B303" s="424"/>
      <c r="C303" s="432"/>
      <c r="D303" s="432"/>
      <c r="E303" s="433"/>
      <c r="F303" s="426" t="s">
        <v>927</v>
      </c>
      <c r="G303" s="396">
        <f>SUM(G302)</f>
        <v>15000</v>
      </c>
      <c r="H303" s="382"/>
      <c r="I303" s="382"/>
      <c r="J303" s="382"/>
    </row>
    <row r="304" spans="2:10" ht="15">
      <c r="B304" s="424"/>
      <c r="C304" s="435"/>
      <c r="D304" s="408"/>
      <c r="E304" s="394"/>
      <c r="F304" s="389"/>
      <c r="G304" s="389"/>
      <c r="H304" s="382"/>
      <c r="I304" s="382"/>
      <c r="J304" s="382"/>
    </row>
    <row r="305" spans="2:10" ht="15">
      <c r="B305" s="409" t="s">
        <v>21</v>
      </c>
      <c r="C305" s="410" t="s">
        <v>70</v>
      </c>
      <c r="D305" s="367"/>
      <c r="E305" s="411"/>
      <c r="F305" s="417"/>
      <c r="G305" s="413">
        <f>G303+G300+G295</f>
        <v>563000</v>
      </c>
      <c r="H305" s="414"/>
      <c r="I305" s="415"/>
      <c r="J305" s="372">
        <f>SUM(J291:J304)</f>
        <v>367824.6</v>
      </c>
    </row>
    <row r="306" spans="2:10" ht="15">
      <c r="B306" s="373" t="s">
        <v>22</v>
      </c>
      <c r="C306" s="410" t="s">
        <v>966</v>
      </c>
      <c r="D306" s="367"/>
      <c r="E306" s="149"/>
      <c r="F306" s="417"/>
      <c r="G306" s="413">
        <f>G305*10%</f>
        <v>56300</v>
      </c>
      <c r="H306" s="414"/>
      <c r="I306" s="415"/>
      <c r="J306" s="413">
        <f>J305*10%</f>
        <v>36782.46</v>
      </c>
    </row>
    <row r="307" spans="2:10" ht="15">
      <c r="B307" s="373" t="s">
        <v>71</v>
      </c>
      <c r="C307" s="410" t="s">
        <v>967</v>
      </c>
      <c r="D307" s="367"/>
      <c r="E307" s="416"/>
      <c r="F307" s="417"/>
      <c r="G307" s="413">
        <f>SUM(G305:G306)</f>
        <v>619300</v>
      </c>
      <c r="H307" s="414"/>
      <c r="I307" s="415"/>
      <c r="J307" s="372">
        <f>J305+J306</f>
        <v>404607.06</v>
      </c>
    </row>
    <row r="308" spans="2:10" ht="15">
      <c r="B308" s="366"/>
      <c r="C308" s="367" t="s">
        <v>931</v>
      </c>
      <c r="D308" s="367"/>
      <c r="E308" s="367"/>
      <c r="F308" s="417"/>
      <c r="G308" s="150">
        <f>ROUNDDOWN(G307,-3)</f>
        <v>619000</v>
      </c>
      <c r="H308" s="418"/>
      <c r="I308" s="419"/>
      <c r="J308" s="420"/>
    </row>
    <row r="309" spans="2:10" ht="15">
      <c r="B309" s="438"/>
      <c r="C309" s="438"/>
      <c r="D309" s="438"/>
      <c r="E309" s="438"/>
      <c r="F309" s="443"/>
      <c r="G309" s="159"/>
    </row>
    <row r="310" spans="2:10" ht="16.5">
      <c r="B310" s="421"/>
      <c r="C310" s="421"/>
      <c r="D310" s="421"/>
      <c r="E310" s="421"/>
      <c r="F310" s="441"/>
      <c r="G310" s="447"/>
    </row>
    <row r="311" spans="2:10" ht="15">
      <c r="B311" s="452" t="s">
        <v>994</v>
      </c>
      <c r="C311" s="460" t="s">
        <v>995</v>
      </c>
      <c r="D311" s="461"/>
      <c r="E311" s="462"/>
      <c r="F311" s="417"/>
      <c r="G311" s="448"/>
      <c r="H311" s="370"/>
      <c r="I311" s="371"/>
      <c r="J311" s="372"/>
    </row>
    <row r="312" spans="2:10" ht="18" customHeight="1">
      <c r="B312" s="373" t="s">
        <v>56</v>
      </c>
      <c r="C312" s="373" t="s">
        <v>57</v>
      </c>
      <c r="D312" s="373" t="s">
        <v>965</v>
      </c>
      <c r="E312" s="373" t="s">
        <v>60</v>
      </c>
      <c r="F312" s="374" t="s">
        <v>865</v>
      </c>
      <c r="G312" s="375" t="s">
        <v>866</v>
      </c>
      <c r="H312" s="376" t="s">
        <v>209</v>
      </c>
      <c r="I312" s="377" t="s">
        <v>210</v>
      </c>
      <c r="J312" s="377" t="s">
        <v>867</v>
      </c>
    </row>
    <row r="313" spans="2:10" ht="15">
      <c r="B313" s="378"/>
      <c r="C313" s="379"/>
      <c r="D313" s="378"/>
      <c r="E313" s="379"/>
      <c r="F313" s="380"/>
      <c r="G313" s="381"/>
      <c r="H313" s="382"/>
      <c r="I313" s="382"/>
      <c r="J313" s="382"/>
    </row>
    <row r="314" spans="2:10" ht="15">
      <c r="B314" s="424" t="s">
        <v>158</v>
      </c>
      <c r="C314" s="463" t="s">
        <v>61</v>
      </c>
      <c r="D314" s="424"/>
      <c r="E314" s="388"/>
      <c r="F314" s="389"/>
      <c r="G314" s="389"/>
      <c r="H314" s="382"/>
      <c r="I314" s="382"/>
      <c r="J314" s="382"/>
    </row>
    <row r="315" spans="2:10" ht="15">
      <c r="B315" s="385"/>
      <c r="C315" s="464" t="s">
        <v>62</v>
      </c>
      <c r="D315" s="385" t="s">
        <v>64</v>
      </c>
      <c r="E315" s="399">
        <v>0.1</v>
      </c>
      <c r="F315" s="389">
        <f>VLOOKUP(C315,'UPAH DAN BAHAN'!$D$6:$I$348,6,FALSE)</f>
        <v>120000</v>
      </c>
      <c r="G315" s="389">
        <f>F315*E315</f>
        <v>12000</v>
      </c>
      <c r="H315" s="390">
        <f>VLOOKUP(C315,'UPAH DAN BAHAN'!$D$6:$N$348,9,FALSE)</f>
        <v>1</v>
      </c>
      <c r="I315" s="391">
        <f>VLOOKUP(C315,'UPAH DAN BAHAN'!$D$6:$N$348,10,FALSE)</f>
        <v>120000</v>
      </c>
      <c r="J315" s="392">
        <f t="shared" ref="J315:J318" si="42">E315*I315</f>
        <v>12000</v>
      </c>
    </row>
    <row r="316" spans="2:10" ht="15">
      <c r="B316" s="385"/>
      <c r="C316" s="397" t="s">
        <v>78</v>
      </c>
      <c r="D316" s="385" t="s">
        <v>64</v>
      </c>
      <c r="E316" s="399">
        <v>0.1</v>
      </c>
      <c r="F316" s="389">
        <f>VLOOKUP(C316,'UPAH DAN BAHAN'!$D$6:$I$348,6,FALSE)</f>
        <v>140000</v>
      </c>
      <c r="G316" s="389">
        <f>E316*F316</f>
        <v>14000</v>
      </c>
      <c r="H316" s="390">
        <f>VLOOKUP(C316,'UPAH DAN BAHAN'!$D$6:$N$348,9,FALSE)</f>
        <v>1</v>
      </c>
      <c r="I316" s="391">
        <f>VLOOKUP(C316,'UPAH DAN BAHAN'!$D$6:$N$348,10,FALSE)</f>
        <v>140000</v>
      </c>
      <c r="J316" s="392">
        <f t="shared" si="42"/>
        <v>14000</v>
      </c>
    </row>
    <row r="317" spans="2:10" ht="15">
      <c r="B317" s="385"/>
      <c r="C317" s="465" t="s">
        <v>28</v>
      </c>
      <c r="D317" s="385" t="s">
        <v>64</v>
      </c>
      <c r="E317" s="399">
        <v>0.03</v>
      </c>
      <c r="F317" s="389">
        <f>VLOOKUP(C317,'UPAH DAN BAHAN'!$D$6:$I$348,6,FALSE)</f>
        <v>150000</v>
      </c>
      <c r="G317" s="389">
        <f>E317*F317</f>
        <v>4500</v>
      </c>
      <c r="H317" s="390">
        <f>VLOOKUP(C317,'UPAH DAN BAHAN'!$D$6:$N$348,9,FALSE)</f>
        <v>1</v>
      </c>
      <c r="I317" s="391">
        <f>VLOOKUP(C317,'UPAH DAN BAHAN'!$D$6:$N$348,10,FALSE)</f>
        <v>150000</v>
      </c>
      <c r="J317" s="392">
        <f t="shared" si="42"/>
        <v>4500</v>
      </c>
    </row>
    <row r="318" spans="2:10" ht="15">
      <c r="B318" s="385"/>
      <c r="C318" s="465" t="s">
        <v>27</v>
      </c>
      <c r="D318" s="385" t="s">
        <v>64</v>
      </c>
      <c r="E318" s="388">
        <v>0.02</v>
      </c>
      <c r="F318" s="389">
        <f>VLOOKUP(C318,'UPAH DAN BAHAN'!$D$6:$I$348,6,FALSE)</f>
        <v>140000</v>
      </c>
      <c r="G318" s="389">
        <f>E318*F318</f>
        <v>2800</v>
      </c>
      <c r="H318" s="390">
        <f>VLOOKUP(C318,'UPAH DAN BAHAN'!$D$6:$N$348,9,FALSE)</f>
        <v>1</v>
      </c>
      <c r="I318" s="391">
        <f>VLOOKUP(C318,'UPAH DAN BAHAN'!$D$6:$N$348,10,FALSE)</f>
        <v>140000</v>
      </c>
      <c r="J318" s="392">
        <f t="shared" si="42"/>
        <v>2800</v>
      </c>
    </row>
    <row r="319" spans="2:10" ht="15">
      <c r="B319" s="385"/>
      <c r="C319" s="466"/>
      <c r="D319" s="425"/>
      <c r="E319" s="424"/>
      <c r="F319" s="426" t="s">
        <v>868</v>
      </c>
      <c r="G319" s="396">
        <f>SUM(G315:G318)</f>
        <v>33300</v>
      </c>
      <c r="H319" s="382"/>
      <c r="I319" s="382"/>
      <c r="J319" s="382"/>
    </row>
    <row r="320" spans="2:10" ht="15">
      <c r="B320" s="467"/>
      <c r="C320" s="466"/>
      <c r="D320" s="425"/>
      <c r="E320" s="424"/>
      <c r="F320" s="396"/>
      <c r="G320" s="396"/>
      <c r="H320" s="382"/>
      <c r="I320" s="382"/>
      <c r="J320" s="382"/>
    </row>
    <row r="321" spans="2:10" ht="15">
      <c r="B321" s="424" t="s">
        <v>159</v>
      </c>
      <c r="C321" s="463" t="s">
        <v>68</v>
      </c>
      <c r="D321" s="424"/>
      <c r="E321" s="388"/>
      <c r="F321" s="389"/>
      <c r="G321" s="389"/>
      <c r="H321" s="382"/>
      <c r="I321" s="382"/>
      <c r="J321" s="382"/>
    </row>
    <row r="322" spans="2:10" ht="15">
      <c r="B322" s="424"/>
      <c r="C322" s="397" t="s">
        <v>734</v>
      </c>
      <c r="D322" s="385" t="s">
        <v>55</v>
      </c>
      <c r="E322" s="399">
        <v>1</v>
      </c>
      <c r="F322" s="389">
        <f>VLOOKUP(C322,'UPAH DAN BAHAN'!$D$6:$I$348,6,FALSE)</f>
        <v>250000</v>
      </c>
      <c r="G322" s="389">
        <f>E322*F322</f>
        <v>250000</v>
      </c>
      <c r="H322" s="390">
        <f>VLOOKUP(C322,'UPAH DAN BAHAN'!$D$6:$N$348,9,FALSE)</f>
        <v>0.8629</v>
      </c>
      <c r="I322" s="391">
        <f>VLOOKUP(C322,'UPAH DAN BAHAN'!$D$6:$N$348,10,FALSE)</f>
        <v>215725</v>
      </c>
      <c r="J322" s="392">
        <f t="shared" ref="J322:J323" si="43">E322*I322</f>
        <v>215725</v>
      </c>
    </row>
    <row r="323" spans="2:10" ht="15">
      <c r="B323" s="468"/>
      <c r="C323" s="465" t="s">
        <v>99</v>
      </c>
      <c r="D323" s="385" t="s">
        <v>1</v>
      </c>
      <c r="E323" s="399">
        <v>1</v>
      </c>
      <c r="F323" s="389">
        <v>5000</v>
      </c>
      <c r="G323" s="389">
        <f>E323*F323</f>
        <v>5000</v>
      </c>
      <c r="H323" s="382"/>
      <c r="I323" s="391">
        <f>F323</f>
        <v>5000</v>
      </c>
      <c r="J323" s="392">
        <f t="shared" si="43"/>
        <v>5000</v>
      </c>
    </row>
    <row r="324" spans="2:10" ht="15">
      <c r="B324" s="385"/>
      <c r="C324" s="466"/>
      <c r="D324" s="425"/>
      <c r="E324" s="424"/>
      <c r="F324" s="426" t="s">
        <v>869</v>
      </c>
      <c r="G324" s="396">
        <f>SUM(G322:G323)</f>
        <v>255000</v>
      </c>
      <c r="H324" s="382"/>
      <c r="I324" s="382"/>
      <c r="J324" s="382"/>
    </row>
    <row r="325" spans="2:10" ht="15">
      <c r="B325" s="467"/>
      <c r="C325" s="466"/>
      <c r="D325" s="425"/>
      <c r="E325" s="424"/>
      <c r="F325" s="396"/>
      <c r="G325" s="396"/>
      <c r="H325" s="382"/>
      <c r="I325" s="382"/>
      <c r="J325" s="382"/>
    </row>
    <row r="326" spans="2:10" ht="15">
      <c r="B326" s="457" t="s">
        <v>20</v>
      </c>
      <c r="C326" s="469" t="s">
        <v>101</v>
      </c>
      <c r="D326" s="470"/>
      <c r="E326" s="471"/>
      <c r="F326" s="472"/>
      <c r="G326" s="412">
        <f>G319+G324</f>
        <v>288300</v>
      </c>
      <c r="H326" s="414"/>
      <c r="I326" s="415"/>
      <c r="J326" s="372">
        <f>SUM(J314:J325)</f>
        <v>254025</v>
      </c>
    </row>
    <row r="327" spans="2:10" ht="15">
      <c r="B327" s="452" t="s">
        <v>21</v>
      </c>
      <c r="C327" s="473" t="s">
        <v>996</v>
      </c>
      <c r="D327" s="416"/>
      <c r="E327" s="416"/>
      <c r="F327" s="448"/>
      <c r="G327" s="413">
        <f>10%*G326</f>
        <v>28830</v>
      </c>
      <c r="H327" s="414"/>
      <c r="I327" s="415"/>
      <c r="J327" s="413">
        <f>J326*10%</f>
        <v>25402.5</v>
      </c>
    </row>
    <row r="328" spans="2:10" ht="15">
      <c r="B328" s="452" t="s">
        <v>22</v>
      </c>
      <c r="C328" s="410" t="s">
        <v>102</v>
      </c>
      <c r="D328" s="367"/>
      <c r="E328" s="367"/>
      <c r="F328" s="412"/>
      <c r="G328" s="413">
        <f>G326+G327</f>
        <v>317130</v>
      </c>
      <c r="H328" s="414"/>
      <c r="I328" s="415"/>
      <c r="J328" s="372">
        <f>J326+J327</f>
        <v>279427.5</v>
      </c>
    </row>
    <row r="329" spans="2:10" ht="16.5">
      <c r="B329" s="474"/>
      <c r="C329" s="367" t="s">
        <v>931</v>
      </c>
      <c r="D329" s="475"/>
      <c r="E329" s="475"/>
      <c r="F329" s="476"/>
      <c r="G329" s="477">
        <f>ROUNDDOWN(G328,-3)</f>
        <v>317000</v>
      </c>
      <c r="H329" s="418"/>
      <c r="I329" s="419"/>
      <c r="J329" s="420"/>
    </row>
    <row r="330" spans="2:10" ht="16.5">
      <c r="B330" s="421"/>
      <c r="C330" s="421"/>
      <c r="D330" s="421"/>
      <c r="E330" s="421"/>
      <c r="F330" s="441"/>
      <c r="G330" s="442"/>
    </row>
    <row r="331" spans="2:10" ht="16.5">
      <c r="B331" s="421"/>
      <c r="C331" s="421"/>
      <c r="D331" s="421"/>
      <c r="E331" s="421"/>
      <c r="F331" s="441"/>
      <c r="G331" s="447"/>
    </row>
    <row r="332" spans="2:10" ht="15">
      <c r="B332" s="452" t="s">
        <v>997</v>
      </c>
      <c r="C332" s="469" t="s">
        <v>998</v>
      </c>
      <c r="D332" s="461"/>
      <c r="E332" s="462"/>
      <c r="F332" s="417"/>
      <c r="G332" s="448"/>
      <c r="H332" s="370"/>
      <c r="I332" s="371"/>
      <c r="J332" s="372"/>
    </row>
    <row r="333" spans="2:10" ht="15.75" customHeight="1">
      <c r="B333" s="373" t="s">
        <v>56</v>
      </c>
      <c r="C333" s="373" t="s">
        <v>57</v>
      </c>
      <c r="D333" s="373" t="s">
        <v>965</v>
      </c>
      <c r="E333" s="373" t="s">
        <v>60</v>
      </c>
      <c r="F333" s="374" t="s">
        <v>865</v>
      </c>
      <c r="G333" s="375" t="s">
        <v>866</v>
      </c>
      <c r="H333" s="376" t="s">
        <v>209</v>
      </c>
      <c r="I333" s="377" t="s">
        <v>210</v>
      </c>
      <c r="J333" s="377" t="s">
        <v>867</v>
      </c>
    </row>
    <row r="334" spans="2:10" ht="15">
      <c r="B334" s="378"/>
      <c r="C334" s="379"/>
      <c r="D334" s="378"/>
      <c r="E334" s="379"/>
      <c r="F334" s="380"/>
      <c r="G334" s="381"/>
      <c r="H334" s="382"/>
      <c r="I334" s="382"/>
      <c r="J334" s="382"/>
    </row>
    <row r="335" spans="2:10" ht="15">
      <c r="B335" s="424" t="s">
        <v>158</v>
      </c>
      <c r="C335" s="463" t="s">
        <v>61</v>
      </c>
      <c r="D335" s="424"/>
      <c r="E335" s="388"/>
      <c r="F335" s="389"/>
      <c r="G335" s="389"/>
      <c r="H335" s="382"/>
      <c r="I335" s="382"/>
      <c r="J335" s="382"/>
    </row>
    <row r="336" spans="2:10" ht="15">
      <c r="B336" s="385"/>
      <c r="C336" s="464" t="s">
        <v>62</v>
      </c>
      <c r="D336" s="385" t="s">
        <v>64</v>
      </c>
      <c r="E336" s="399">
        <v>0.15</v>
      </c>
      <c r="F336" s="389">
        <f>VLOOKUP(C336,'UPAH DAN BAHAN'!$D$6:$I$348,6,FALSE)</f>
        <v>120000</v>
      </c>
      <c r="G336" s="389">
        <f>F336*E336</f>
        <v>18000</v>
      </c>
      <c r="H336" s="390">
        <f>VLOOKUP(C336,'UPAH DAN BAHAN'!$D$6:$N$348,9,FALSE)</f>
        <v>1</v>
      </c>
      <c r="I336" s="391">
        <f>VLOOKUP(C336,'UPAH DAN BAHAN'!$D$6:$N$348,10,FALSE)</f>
        <v>120000</v>
      </c>
      <c r="J336" s="392">
        <f t="shared" ref="J336:J339" si="44">E336*I336</f>
        <v>18000</v>
      </c>
    </row>
    <row r="337" spans="2:10" ht="15">
      <c r="B337" s="385"/>
      <c r="C337" s="397" t="s">
        <v>78</v>
      </c>
      <c r="D337" s="385" t="s">
        <v>64</v>
      </c>
      <c r="E337" s="399">
        <v>0.1</v>
      </c>
      <c r="F337" s="389">
        <f>VLOOKUP(C337,'UPAH DAN BAHAN'!$D$6:$I$348,6,FALSE)</f>
        <v>140000</v>
      </c>
      <c r="G337" s="389">
        <f>E337*F337</f>
        <v>14000</v>
      </c>
      <c r="H337" s="390">
        <f>VLOOKUP(C337,'UPAH DAN BAHAN'!$D$6:$N$348,9,FALSE)</f>
        <v>1</v>
      </c>
      <c r="I337" s="391">
        <f>VLOOKUP(C337,'UPAH DAN BAHAN'!$D$6:$N$348,10,FALSE)</f>
        <v>140000</v>
      </c>
      <c r="J337" s="392">
        <f t="shared" si="44"/>
        <v>14000</v>
      </c>
    </row>
    <row r="338" spans="2:10" ht="15">
      <c r="B338" s="385"/>
      <c r="C338" s="465" t="s">
        <v>28</v>
      </c>
      <c r="D338" s="385" t="s">
        <v>64</v>
      </c>
      <c r="E338" s="399">
        <v>0.03</v>
      </c>
      <c r="F338" s="389">
        <f>VLOOKUP(C338,'UPAH DAN BAHAN'!$D$6:$I$348,6,FALSE)</f>
        <v>150000</v>
      </c>
      <c r="G338" s="389">
        <f>E338*F338</f>
        <v>4500</v>
      </c>
      <c r="H338" s="390">
        <f>VLOOKUP(C338,'UPAH DAN BAHAN'!$D$6:$N$348,9,FALSE)</f>
        <v>1</v>
      </c>
      <c r="I338" s="391">
        <f>VLOOKUP(C338,'UPAH DAN BAHAN'!$D$6:$N$348,10,FALSE)</f>
        <v>150000</v>
      </c>
      <c r="J338" s="392">
        <f t="shared" si="44"/>
        <v>4500</v>
      </c>
    </row>
    <row r="339" spans="2:10" ht="15">
      <c r="B339" s="385"/>
      <c r="C339" s="465" t="s">
        <v>27</v>
      </c>
      <c r="D339" s="385" t="s">
        <v>64</v>
      </c>
      <c r="E339" s="388">
        <v>0.02</v>
      </c>
      <c r="F339" s="389">
        <f>VLOOKUP(C339,'UPAH DAN BAHAN'!$D$6:$I$348,6,FALSE)</f>
        <v>140000</v>
      </c>
      <c r="G339" s="389">
        <f>E339*F339</f>
        <v>2800</v>
      </c>
      <c r="H339" s="390">
        <f>VLOOKUP(C339,'UPAH DAN BAHAN'!$D$6:$N$348,9,FALSE)</f>
        <v>1</v>
      </c>
      <c r="I339" s="391">
        <f>VLOOKUP(C339,'UPAH DAN BAHAN'!$D$6:$N$348,10,FALSE)</f>
        <v>140000</v>
      </c>
      <c r="J339" s="392">
        <f t="shared" si="44"/>
        <v>2800</v>
      </c>
    </row>
    <row r="340" spans="2:10" ht="15">
      <c r="B340" s="385"/>
      <c r="C340" s="466"/>
      <c r="D340" s="425"/>
      <c r="E340" s="424"/>
      <c r="F340" s="426" t="s">
        <v>868</v>
      </c>
      <c r="G340" s="396">
        <f>SUM(G336:G339)</f>
        <v>39300</v>
      </c>
      <c r="H340" s="382"/>
      <c r="I340" s="382"/>
      <c r="J340" s="382"/>
    </row>
    <row r="341" spans="2:10" ht="15">
      <c r="B341" s="467"/>
      <c r="C341" s="466"/>
      <c r="D341" s="425"/>
      <c r="E341" s="424"/>
      <c r="F341" s="396"/>
      <c r="G341" s="396"/>
      <c r="H341" s="382"/>
      <c r="I341" s="382"/>
      <c r="J341" s="382"/>
    </row>
    <row r="342" spans="2:10" ht="15">
      <c r="B342" s="424" t="s">
        <v>159</v>
      </c>
      <c r="C342" s="463" t="s">
        <v>68</v>
      </c>
      <c r="D342" s="424"/>
      <c r="E342" s="388"/>
      <c r="F342" s="389"/>
      <c r="G342" s="389"/>
      <c r="H342" s="382"/>
      <c r="I342" s="382"/>
      <c r="J342" s="382"/>
    </row>
    <row r="343" spans="2:10" ht="15">
      <c r="B343" s="424"/>
      <c r="C343" s="397" t="s">
        <v>733</v>
      </c>
      <c r="D343" s="385" t="s">
        <v>55</v>
      </c>
      <c r="E343" s="399">
        <v>1</v>
      </c>
      <c r="F343" s="389">
        <f>VLOOKUP(C343,'UPAH DAN BAHAN'!$D$6:$I$348,6,FALSE)</f>
        <v>450000</v>
      </c>
      <c r="G343" s="389">
        <f>E343*F343</f>
        <v>450000</v>
      </c>
      <c r="H343" s="390">
        <f>VLOOKUP(C343,'UPAH DAN BAHAN'!$D$6:$N$348,9,FALSE)</f>
        <v>0.8629</v>
      </c>
      <c r="I343" s="391">
        <f>VLOOKUP(C343,'UPAH DAN BAHAN'!$D$6:$N$348,10,FALSE)</f>
        <v>388305</v>
      </c>
      <c r="J343" s="392">
        <f t="shared" ref="J343:J344" si="45">E343*I343</f>
        <v>388305</v>
      </c>
    </row>
    <row r="344" spans="2:10" ht="15">
      <c r="B344" s="468"/>
      <c r="C344" s="465" t="s">
        <v>99</v>
      </c>
      <c r="D344" s="385" t="s">
        <v>1</v>
      </c>
      <c r="E344" s="399">
        <v>1</v>
      </c>
      <c r="F344" s="389">
        <v>5000</v>
      </c>
      <c r="G344" s="389">
        <f>E344*F344</f>
        <v>5000</v>
      </c>
      <c r="H344" s="382"/>
      <c r="I344" s="391">
        <f>F344</f>
        <v>5000</v>
      </c>
      <c r="J344" s="392">
        <f t="shared" si="45"/>
        <v>5000</v>
      </c>
    </row>
    <row r="345" spans="2:10" ht="15">
      <c r="B345" s="385"/>
      <c r="C345" s="466"/>
      <c r="D345" s="425"/>
      <c r="E345" s="424"/>
      <c r="F345" s="426" t="s">
        <v>869</v>
      </c>
      <c r="G345" s="396">
        <f>SUM(G343:G344)</f>
        <v>455000</v>
      </c>
      <c r="H345" s="382"/>
      <c r="I345" s="382"/>
      <c r="J345" s="382"/>
    </row>
    <row r="346" spans="2:10" ht="15">
      <c r="B346" s="467"/>
      <c r="C346" s="466"/>
      <c r="D346" s="425"/>
      <c r="E346" s="424"/>
      <c r="F346" s="396"/>
      <c r="G346" s="396"/>
      <c r="H346" s="382"/>
      <c r="I346" s="382"/>
      <c r="J346" s="382"/>
    </row>
    <row r="347" spans="2:10" ht="15">
      <c r="B347" s="457" t="s">
        <v>20</v>
      </c>
      <c r="C347" s="469" t="s">
        <v>101</v>
      </c>
      <c r="D347" s="470"/>
      <c r="E347" s="471"/>
      <c r="F347" s="472"/>
      <c r="G347" s="412">
        <f>G340+G345</f>
        <v>494300</v>
      </c>
      <c r="H347" s="414"/>
      <c r="I347" s="415"/>
      <c r="J347" s="372">
        <f>SUM(J335:J346)</f>
        <v>432605</v>
      </c>
    </row>
    <row r="348" spans="2:10" ht="15">
      <c r="B348" s="452" t="s">
        <v>21</v>
      </c>
      <c r="C348" s="473" t="s">
        <v>996</v>
      </c>
      <c r="D348" s="416"/>
      <c r="E348" s="416"/>
      <c r="F348" s="448"/>
      <c r="G348" s="413">
        <f>10%*G347</f>
        <v>49430</v>
      </c>
      <c r="H348" s="414"/>
      <c r="I348" s="415"/>
      <c r="J348" s="413">
        <f>J347*10%</f>
        <v>43260.5</v>
      </c>
    </row>
    <row r="349" spans="2:10" ht="15">
      <c r="B349" s="452" t="s">
        <v>22</v>
      </c>
      <c r="C349" s="410" t="s">
        <v>102</v>
      </c>
      <c r="D349" s="367"/>
      <c r="E349" s="367"/>
      <c r="F349" s="412"/>
      <c r="G349" s="413">
        <f>G347+G348</f>
        <v>543730</v>
      </c>
      <c r="H349" s="414"/>
      <c r="I349" s="415"/>
      <c r="J349" s="372">
        <f>J347+J348</f>
        <v>475865.5</v>
      </c>
    </row>
    <row r="350" spans="2:10" ht="16.5">
      <c r="B350" s="474"/>
      <c r="C350" s="367" t="s">
        <v>931</v>
      </c>
      <c r="D350" s="475"/>
      <c r="E350" s="475"/>
      <c r="F350" s="476"/>
      <c r="G350" s="477">
        <f>ROUNDDOWN(G349,-3)</f>
        <v>543000</v>
      </c>
      <c r="H350" s="418"/>
      <c r="I350" s="419"/>
      <c r="J350" s="420"/>
    </row>
    <row r="351" spans="2:10" ht="16.5">
      <c r="B351" s="421"/>
      <c r="C351" s="421"/>
      <c r="D351" s="421"/>
      <c r="E351" s="421"/>
      <c r="F351" s="441"/>
      <c r="G351" s="442"/>
    </row>
    <row r="352" spans="2:10" ht="16.5">
      <c r="B352" s="421"/>
      <c r="C352" s="421"/>
      <c r="D352" s="421"/>
      <c r="E352" s="421"/>
      <c r="F352" s="441"/>
      <c r="G352" s="447"/>
    </row>
    <row r="353" spans="2:10" ht="15">
      <c r="B353" s="366" t="s">
        <v>999</v>
      </c>
      <c r="C353" s="460" t="s">
        <v>1000</v>
      </c>
      <c r="D353" s="461"/>
      <c r="E353" s="462"/>
      <c r="F353" s="417"/>
      <c r="G353" s="448"/>
      <c r="H353" s="370"/>
      <c r="I353" s="371"/>
      <c r="J353" s="372"/>
    </row>
    <row r="354" spans="2:10" ht="18" customHeight="1">
      <c r="B354" s="373" t="s">
        <v>56</v>
      </c>
      <c r="C354" s="373" t="s">
        <v>57</v>
      </c>
      <c r="D354" s="373" t="s">
        <v>965</v>
      </c>
      <c r="E354" s="373" t="s">
        <v>60</v>
      </c>
      <c r="F354" s="374" t="s">
        <v>865</v>
      </c>
      <c r="G354" s="375" t="s">
        <v>866</v>
      </c>
      <c r="H354" s="376" t="s">
        <v>209</v>
      </c>
      <c r="I354" s="377" t="s">
        <v>210</v>
      </c>
      <c r="J354" s="377" t="s">
        <v>867</v>
      </c>
    </row>
    <row r="355" spans="2:10" ht="15">
      <c r="B355" s="378"/>
      <c r="C355" s="379"/>
      <c r="D355" s="378"/>
      <c r="E355" s="379"/>
      <c r="F355" s="380"/>
      <c r="G355" s="381"/>
      <c r="H355" s="382"/>
      <c r="I355" s="382"/>
      <c r="J355" s="382"/>
    </row>
    <row r="356" spans="2:10" ht="15">
      <c r="B356" s="424" t="s">
        <v>158</v>
      </c>
      <c r="C356" s="463" t="s">
        <v>61</v>
      </c>
      <c r="D356" s="424"/>
      <c r="E356" s="388"/>
      <c r="F356" s="389"/>
      <c r="G356" s="389"/>
      <c r="H356" s="382"/>
      <c r="I356" s="382"/>
      <c r="J356" s="382"/>
    </row>
    <row r="357" spans="2:10" ht="15">
      <c r="B357" s="385"/>
      <c r="C357" s="464" t="s">
        <v>62</v>
      </c>
      <c r="D357" s="385" t="s">
        <v>64</v>
      </c>
      <c r="E357" s="399">
        <v>0.15</v>
      </c>
      <c r="F357" s="389">
        <f>VLOOKUP(C357,'UPAH DAN BAHAN'!$D$6:$I$348,6,FALSE)</f>
        <v>120000</v>
      </c>
      <c r="G357" s="389">
        <f>F357*E357</f>
        <v>18000</v>
      </c>
      <c r="H357" s="390">
        <f>VLOOKUP(C357,'UPAH DAN BAHAN'!$D$6:$N$348,9,FALSE)</f>
        <v>1</v>
      </c>
      <c r="I357" s="391">
        <f>VLOOKUP(C357,'UPAH DAN BAHAN'!$D$6:$N$348,10,FALSE)</f>
        <v>120000</v>
      </c>
      <c r="J357" s="392">
        <f t="shared" ref="J357:J360" si="46">E357*I357</f>
        <v>18000</v>
      </c>
    </row>
    <row r="358" spans="2:10" ht="15">
      <c r="B358" s="385"/>
      <c r="C358" s="397" t="s">
        <v>78</v>
      </c>
      <c r="D358" s="385" t="s">
        <v>64</v>
      </c>
      <c r="E358" s="399">
        <v>0.1</v>
      </c>
      <c r="F358" s="389">
        <f>VLOOKUP(C358,'UPAH DAN BAHAN'!$D$6:$I$348,6,FALSE)</f>
        <v>140000</v>
      </c>
      <c r="G358" s="389">
        <f>E358*F358</f>
        <v>14000</v>
      </c>
      <c r="H358" s="390">
        <f>VLOOKUP(C358,'UPAH DAN BAHAN'!$D$6:$N$348,9,FALSE)</f>
        <v>1</v>
      </c>
      <c r="I358" s="391">
        <f>VLOOKUP(C358,'UPAH DAN BAHAN'!$D$6:$N$348,10,FALSE)</f>
        <v>140000</v>
      </c>
      <c r="J358" s="392">
        <f t="shared" si="46"/>
        <v>14000</v>
      </c>
    </row>
    <row r="359" spans="2:10" ht="15">
      <c r="B359" s="385"/>
      <c r="C359" s="465" t="s">
        <v>28</v>
      </c>
      <c r="D359" s="385" t="s">
        <v>64</v>
      </c>
      <c r="E359" s="399">
        <v>0.03</v>
      </c>
      <c r="F359" s="389">
        <f>VLOOKUP(C359,'UPAH DAN BAHAN'!$D$6:$I$348,6,FALSE)</f>
        <v>150000</v>
      </c>
      <c r="G359" s="389">
        <f>E359*F359</f>
        <v>4500</v>
      </c>
      <c r="H359" s="390">
        <f>VLOOKUP(C359,'UPAH DAN BAHAN'!$D$6:$N$348,9,FALSE)</f>
        <v>1</v>
      </c>
      <c r="I359" s="391">
        <f>VLOOKUP(C359,'UPAH DAN BAHAN'!$D$6:$N$348,10,FALSE)</f>
        <v>150000</v>
      </c>
      <c r="J359" s="392">
        <f t="shared" si="46"/>
        <v>4500</v>
      </c>
    </row>
    <row r="360" spans="2:10" ht="15">
      <c r="B360" s="385"/>
      <c r="C360" s="465" t="s">
        <v>27</v>
      </c>
      <c r="D360" s="385" t="s">
        <v>64</v>
      </c>
      <c r="E360" s="388">
        <v>0.02</v>
      </c>
      <c r="F360" s="389">
        <f>VLOOKUP(C360,'UPAH DAN BAHAN'!$D$6:$I$348,6,FALSE)</f>
        <v>140000</v>
      </c>
      <c r="G360" s="389">
        <f>E360*F360</f>
        <v>2800</v>
      </c>
      <c r="H360" s="390">
        <f>VLOOKUP(C360,'UPAH DAN BAHAN'!$D$6:$N$348,9,FALSE)</f>
        <v>1</v>
      </c>
      <c r="I360" s="391">
        <f>VLOOKUP(C360,'UPAH DAN BAHAN'!$D$6:$N$348,10,FALSE)</f>
        <v>140000</v>
      </c>
      <c r="J360" s="392">
        <f t="shared" si="46"/>
        <v>2800</v>
      </c>
    </row>
    <row r="361" spans="2:10" ht="15">
      <c r="B361" s="385"/>
      <c r="C361" s="466"/>
      <c r="D361" s="425"/>
      <c r="E361" s="424"/>
      <c r="F361" s="426" t="s">
        <v>868</v>
      </c>
      <c r="G361" s="396">
        <f>SUM(G357:G360)</f>
        <v>39300</v>
      </c>
      <c r="H361" s="382"/>
      <c r="I361" s="382"/>
      <c r="J361" s="382"/>
    </row>
    <row r="362" spans="2:10" ht="15">
      <c r="B362" s="467"/>
      <c r="C362" s="466"/>
      <c r="D362" s="425"/>
      <c r="E362" s="424"/>
      <c r="F362" s="396"/>
      <c r="G362" s="396"/>
      <c r="H362" s="382"/>
      <c r="I362" s="382"/>
      <c r="J362" s="382"/>
    </row>
    <row r="363" spans="2:10" ht="15">
      <c r="B363" s="424" t="s">
        <v>159</v>
      </c>
      <c r="C363" s="463" t="s">
        <v>68</v>
      </c>
      <c r="D363" s="424"/>
      <c r="E363" s="388"/>
      <c r="F363" s="389"/>
      <c r="G363" s="389"/>
      <c r="H363" s="382"/>
      <c r="I363" s="382"/>
      <c r="J363" s="382"/>
    </row>
    <row r="364" spans="2:10" ht="15">
      <c r="B364" s="424"/>
      <c r="C364" s="397" t="s">
        <v>727</v>
      </c>
      <c r="D364" s="385" t="s">
        <v>55</v>
      </c>
      <c r="E364" s="399">
        <v>1</v>
      </c>
      <c r="F364" s="389">
        <f>VLOOKUP(C364,'UPAH DAN BAHAN'!$D$6:$I$348,6,FALSE)</f>
        <v>450000</v>
      </c>
      <c r="G364" s="389">
        <f>E364*F364</f>
        <v>450000</v>
      </c>
      <c r="H364" s="390">
        <f>VLOOKUP(C364,'UPAH DAN BAHAN'!$D$6:$N$348,9,FALSE)</f>
        <v>0.8629</v>
      </c>
      <c r="I364" s="391">
        <f>VLOOKUP(C364,'UPAH DAN BAHAN'!$D$6:$N$348,10,FALSE)</f>
        <v>388305</v>
      </c>
      <c r="J364" s="392">
        <f t="shared" ref="J364:J365" si="47">E364*I364</f>
        <v>388305</v>
      </c>
    </row>
    <row r="365" spans="2:10" ht="15">
      <c r="B365" s="468"/>
      <c r="C365" s="465" t="s">
        <v>99</v>
      </c>
      <c r="D365" s="385" t="s">
        <v>1</v>
      </c>
      <c r="E365" s="399">
        <v>1.5</v>
      </c>
      <c r="F365" s="389">
        <v>5000</v>
      </c>
      <c r="G365" s="389">
        <f>E365*F365</f>
        <v>7500</v>
      </c>
      <c r="H365" s="382"/>
      <c r="I365" s="391">
        <f>F365</f>
        <v>5000</v>
      </c>
      <c r="J365" s="392">
        <f t="shared" si="47"/>
        <v>7500</v>
      </c>
    </row>
    <row r="366" spans="2:10" ht="15">
      <c r="B366" s="385"/>
      <c r="C366" s="466"/>
      <c r="D366" s="425"/>
      <c r="E366" s="424"/>
      <c r="F366" s="426" t="s">
        <v>869</v>
      </c>
      <c r="G366" s="396">
        <f>SUM(G364:G365)</f>
        <v>457500</v>
      </c>
      <c r="H366" s="382"/>
      <c r="I366" s="382"/>
      <c r="J366" s="382"/>
    </row>
    <row r="367" spans="2:10" ht="15">
      <c r="B367" s="467"/>
      <c r="C367" s="466"/>
      <c r="D367" s="425"/>
      <c r="E367" s="424"/>
      <c r="F367" s="396"/>
      <c r="G367" s="396"/>
      <c r="H367" s="382"/>
      <c r="I367" s="382"/>
      <c r="J367" s="382"/>
    </row>
    <row r="368" spans="2:10" ht="15">
      <c r="B368" s="457" t="s">
        <v>20</v>
      </c>
      <c r="C368" s="469" t="s">
        <v>101</v>
      </c>
      <c r="D368" s="470"/>
      <c r="E368" s="471"/>
      <c r="F368" s="472"/>
      <c r="G368" s="412">
        <f>G361+G366</f>
        <v>496800</v>
      </c>
      <c r="H368" s="414"/>
      <c r="I368" s="415"/>
      <c r="J368" s="372">
        <f>SUM(J356:J367)</f>
        <v>435105</v>
      </c>
    </row>
    <row r="369" spans="2:10" ht="15">
      <c r="B369" s="452" t="s">
        <v>21</v>
      </c>
      <c r="C369" s="473" t="s">
        <v>996</v>
      </c>
      <c r="D369" s="416"/>
      <c r="E369" s="416"/>
      <c r="F369" s="448"/>
      <c r="G369" s="413">
        <f>10%*G368</f>
        <v>49680</v>
      </c>
      <c r="H369" s="414"/>
      <c r="I369" s="415"/>
      <c r="J369" s="413">
        <f>J368*10%</f>
        <v>43510.5</v>
      </c>
    </row>
    <row r="370" spans="2:10" ht="15">
      <c r="B370" s="452" t="s">
        <v>22</v>
      </c>
      <c r="C370" s="410" t="s">
        <v>102</v>
      </c>
      <c r="D370" s="367"/>
      <c r="E370" s="367"/>
      <c r="F370" s="412"/>
      <c r="G370" s="413">
        <f>G368+G369</f>
        <v>546480</v>
      </c>
      <c r="H370" s="414"/>
      <c r="I370" s="415"/>
      <c r="J370" s="372">
        <f>J368+J369</f>
        <v>478615.5</v>
      </c>
    </row>
    <row r="371" spans="2:10" ht="16.5">
      <c r="B371" s="474"/>
      <c r="C371" s="367" t="s">
        <v>931</v>
      </c>
      <c r="D371" s="475"/>
      <c r="E371" s="475"/>
      <c r="F371" s="476"/>
      <c r="G371" s="477">
        <f>ROUNDDOWN(G370,-3)</f>
        <v>546000</v>
      </c>
      <c r="H371" s="418"/>
      <c r="I371" s="419"/>
      <c r="J371" s="420"/>
    </row>
    <row r="372" spans="2:10" ht="16.5">
      <c r="B372" s="421"/>
      <c r="C372" s="421"/>
      <c r="D372" s="421"/>
      <c r="E372" s="421"/>
      <c r="F372" s="441"/>
      <c r="G372" s="442"/>
    </row>
    <row r="373" spans="2:10" ht="16.5">
      <c r="B373" s="421"/>
      <c r="C373" s="421"/>
      <c r="D373" s="421"/>
      <c r="E373" s="421"/>
      <c r="F373" s="441"/>
      <c r="G373" s="447"/>
    </row>
    <row r="374" spans="2:10" ht="15">
      <c r="B374" s="452" t="s">
        <v>1001</v>
      </c>
      <c r="C374" s="469" t="s">
        <v>1002</v>
      </c>
      <c r="D374" s="461"/>
      <c r="E374" s="462"/>
      <c r="F374" s="417"/>
      <c r="G374" s="448"/>
      <c r="H374" s="370"/>
      <c r="I374" s="371"/>
      <c r="J374" s="372"/>
    </row>
    <row r="375" spans="2:10" ht="18.75" customHeight="1">
      <c r="B375" s="373" t="s">
        <v>56</v>
      </c>
      <c r="C375" s="373" t="s">
        <v>57</v>
      </c>
      <c r="D375" s="373" t="s">
        <v>965</v>
      </c>
      <c r="E375" s="373" t="s">
        <v>60</v>
      </c>
      <c r="F375" s="374" t="s">
        <v>865</v>
      </c>
      <c r="G375" s="375" t="s">
        <v>866</v>
      </c>
      <c r="H375" s="376" t="s">
        <v>209</v>
      </c>
      <c r="I375" s="377" t="s">
        <v>210</v>
      </c>
      <c r="J375" s="377" t="s">
        <v>867</v>
      </c>
    </row>
    <row r="376" spans="2:10" ht="15">
      <c r="B376" s="378"/>
      <c r="C376" s="379"/>
      <c r="D376" s="378"/>
      <c r="E376" s="379"/>
      <c r="F376" s="380"/>
      <c r="G376" s="381"/>
      <c r="H376" s="382"/>
      <c r="I376" s="382"/>
      <c r="J376" s="382"/>
    </row>
    <row r="377" spans="2:10" ht="15">
      <c r="B377" s="424" t="s">
        <v>158</v>
      </c>
      <c r="C377" s="463" t="s">
        <v>61</v>
      </c>
      <c r="D377" s="424"/>
      <c r="E377" s="388"/>
      <c r="F377" s="389"/>
      <c r="G377" s="389"/>
      <c r="H377" s="382"/>
      <c r="I377" s="382"/>
      <c r="J377" s="382"/>
    </row>
    <row r="378" spans="2:10" ht="15">
      <c r="B378" s="385"/>
      <c r="C378" s="464" t="s">
        <v>62</v>
      </c>
      <c r="D378" s="385" t="s">
        <v>64</v>
      </c>
      <c r="E378" s="399">
        <v>0.2</v>
      </c>
      <c r="F378" s="389">
        <f>VLOOKUP(C378,'UPAH DAN BAHAN'!$D$6:$I$348,6,FALSE)</f>
        <v>120000</v>
      </c>
      <c r="G378" s="389">
        <f>F378*E378</f>
        <v>24000</v>
      </c>
      <c r="H378" s="390">
        <f>VLOOKUP(C378,'UPAH DAN BAHAN'!$D$6:$N$348,9,FALSE)</f>
        <v>1</v>
      </c>
      <c r="I378" s="391">
        <f>VLOOKUP(C378,'UPAH DAN BAHAN'!$D$6:$N$348,10,FALSE)</f>
        <v>120000</v>
      </c>
      <c r="J378" s="392">
        <f t="shared" ref="J378:J381" si="48">E378*I378</f>
        <v>24000</v>
      </c>
    </row>
    <row r="379" spans="2:10" ht="15">
      <c r="B379" s="385"/>
      <c r="C379" s="397" t="s">
        <v>78</v>
      </c>
      <c r="D379" s="385" t="s">
        <v>64</v>
      </c>
      <c r="E379" s="399">
        <v>0.1</v>
      </c>
      <c r="F379" s="389">
        <f>VLOOKUP(C379,'UPAH DAN BAHAN'!$D$6:$I$348,6,FALSE)</f>
        <v>140000</v>
      </c>
      <c r="G379" s="389">
        <f>E379*F379</f>
        <v>14000</v>
      </c>
      <c r="H379" s="390">
        <f>VLOOKUP(C379,'UPAH DAN BAHAN'!$D$6:$N$348,9,FALSE)</f>
        <v>1</v>
      </c>
      <c r="I379" s="391">
        <f>VLOOKUP(C379,'UPAH DAN BAHAN'!$D$6:$N$348,10,FALSE)</f>
        <v>140000</v>
      </c>
      <c r="J379" s="392">
        <f t="shared" si="48"/>
        <v>14000</v>
      </c>
    </row>
    <row r="380" spans="2:10" ht="15">
      <c r="B380" s="385"/>
      <c r="C380" s="465" t="s">
        <v>28</v>
      </c>
      <c r="D380" s="385" t="s">
        <v>64</v>
      </c>
      <c r="E380" s="399">
        <v>0.03</v>
      </c>
      <c r="F380" s="389">
        <f>VLOOKUP(C380,'UPAH DAN BAHAN'!$D$6:$I$348,6,FALSE)</f>
        <v>150000</v>
      </c>
      <c r="G380" s="389">
        <f>E380*F380</f>
        <v>4500</v>
      </c>
      <c r="H380" s="390">
        <f>VLOOKUP(C380,'UPAH DAN BAHAN'!$D$6:$N$348,9,FALSE)</f>
        <v>1</v>
      </c>
      <c r="I380" s="391">
        <f>VLOOKUP(C380,'UPAH DAN BAHAN'!$D$6:$N$348,10,FALSE)</f>
        <v>150000</v>
      </c>
      <c r="J380" s="392">
        <f t="shared" si="48"/>
        <v>4500</v>
      </c>
    </row>
    <row r="381" spans="2:10" ht="15">
      <c r="B381" s="385"/>
      <c r="C381" s="465" t="s">
        <v>27</v>
      </c>
      <c r="D381" s="385" t="s">
        <v>64</v>
      </c>
      <c r="E381" s="388">
        <v>0.02</v>
      </c>
      <c r="F381" s="389">
        <f>VLOOKUP(C381,'UPAH DAN BAHAN'!$D$6:$I$348,6,FALSE)</f>
        <v>140000</v>
      </c>
      <c r="G381" s="389">
        <f>E381*F381</f>
        <v>2800</v>
      </c>
      <c r="H381" s="390">
        <f>VLOOKUP(C381,'UPAH DAN BAHAN'!$D$6:$N$348,9,FALSE)</f>
        <v>1</v>
      </c>
      <c r="I381" s="391">
        <f>VLOOKUP(C381,'UPAH DAN BAHAN'!$D$6:$N$348,10,FALSE)</f>
        <v>140000</v>
      </c>
      <c r="J381" s="392">
        <f t="shared" si="48"/>
        <v>2800</v>
      </c>
    </row>
    <row r="382" spans="2:10" ht="15">
      <c r="B382" s="385"/>
      <c r="C382" s="466"/>
      <c r="D382" s="425"/>
      <c r="E382" s="424"/>
      <c r="F382" s="426" t="s">
        <v>868</v>
      </c>
      <c r="G382" s="396">
        <f>SUM(G378:G381)</f>
        <v>45300</v>
      </c>
      <c r="H382" s="382"/>
      <c r="I382" s="382"/>
      <c r="J382" s="382"/>
    </row>
    <row r="383" spans="2:10" ht="15">
      <c r="B383" s="467"/>
      <c r="C383" s="466"/>
      <c r="D383" s="425"/>
      <c r="E383" s="424"/>
      <c r="F383" s="396"/>
      <c r="G383" s="396"/>
      <c r="H383" s="382"/>
      <c r="I383" s="382"/>
      <c r="J383" s="382"/>
    </row>
    <row r="384" spans="2:10" ht="15">
      <c r="B384" s="424" t="s">
        <v>159</v>
      </c>
      <c r="C384" s="463" t="s">
        <v>68</v>
      </c>
      <c r="D384" s="424"/>
      <c r="E384" s="388"/>
      <c r="F384" s="389"/>
      <c r="G384" s="389"/>
      <c r="H384" s="382"/>
      <c r="I384" s="382"/>
      <c r="J384" s="382"/>
    </row>
    <row r="385" spans="2:10" ht="15">
      <c r="B385" s="424"/>
      <c r="C385" s="397" t="s">
        <v>728</v>
      </c>
      <c r="D385" s="385" t="s">
        <v>55</v>
      </c>
      <c r="E385" s="399">
        <v>1</v>
      </c>
      <c r="F385" s="389">
        <f>VLOOKUP(C385,'UPAH DAN BAHAN'!$D$6:$I$348,6,FALSE)</f>
        <v>490000</v>
      </c>
      <c r="G385" s="389">
        <f>E385*F385</f>
        <v>490000</v>
      </c>
      <c r="H385" s="390">
        <f>VLOOKUP(C385,'UPAH DAN BAHAN'!$D$6:$N$348,9,FALSE)</f>
        <v>0.8629</v>
      </c>
      <c r="I385" s="391">
        <f>VLOOKUP(C385,'UPAH DAN BAHAN'!$D$6:$N$348,10,FALSE)</f>
        <v>422821</v>
      </c>
      <c r="J385" s="392">
        <f t="shared" ref="J385:J386" si="49">E385*I385</f>
        <v>422821</v>
      </c>
    </row>
    <row r="386" spans="2:10" ht="15">
      <c r="B386" s="468"/>
      <c r="C386" s="465" t="s">
        <v>99</v>
      </c>
      <c r="D386" s="385" t="s">
        <v>1</v>
      </c>
      <c r="E386" s="399">
        <v>1.5</v>
      </c>
      <c r="F386" s="389">
        <v>5000</v>
      </c>
      <c r="G386" s="389">
        <f>E386*F386</f>
        <v>7500</v>
      </c>
      <c r="H386" s="382"/>
      <c r="I386" s="391">
        <f>F386</f>
        <v>5000</v>
      </c>
      <c r="J386" s="392">
        <f t="shared" si="49"/>
        <v>7500</v>
      </c>
    </row>
    <row r="387" spans="2:10" ht="15">
      <c r="B387" s="385"/>
      <c r="C387" s="466"/>
      <c r="D387" s="425"/>
      <c r="E387" s="424"/>
      <c r="F387" s="426" t="s">
        <v>869</v>
      </c>
      <c r="G387" s="396">
        <f>SUM(G385:G386)</f>
        <v>497500</v>
      </c>
      <c r="H387" s="382"/>
      <c r="I387" s="382"/>
      <c r="J387" s="382"/>
    </row>
    <row r="388" spans="2:10" ht="15">
      <c r="B388" s="467"/>
      <c r="C388" s="466"/>
      <c r="D388" s="425"/>
      <c r="E388" s="424"/>
      <c r="F388" s="396"/>
      <c r="G388" s="396"/>
      <c r="H388" s="382"/>
      <c r="I388" s="382"/>
      <c r="J388" s="382"/>
    </row>
    <row r="389" spans="2:10" ht="15">
      <c r="B389" s="457" t="s">
        <v>20</v>
      </c>
      <c r="C389" s="469" t="s">
        <v>101</v>
      </c>
      <c r="D389" s="470"/>
      <c r="E389" s="471"/>
      <c r="F389" s="472"/>
      <c r="G389" s="412">
        <f>G382+G387</f>
        <v>542800</v>
      </c>
      <c r="H389" s="414"/>
      <c r="I389" s="415"/>
      <c r="J389" s="372">
        <f>SUM(J376:J388)</f>
        <v>475621</v>
      </c>
    </row>
    <row r="390" spans="2:10" ht="15">
      <c r="B390" s="452" t="s">
        <v>21</v>
      </c>
      <c r="C390" s="473" t="s">
        <v>996</v>
      </c>
      <c r="D390" s="416"/>
      <c r="E390" s="416"/>
      <c r="F390" s="448"/>
      <c r="G390" s="413">
        <f>10%*G389</f>
        <v>54280</v>
      </c>
      <c r="H390" s="414"/>
      <c r="I390" s="415"/>
      <c r="J390" s="413">
        <f>J389*10%</f>
        <v>47562.100000000006</v>
      </c>
    </row>
    <row r="391" spans="2:10" ht="15">
      <c r="B391" s="452" t="s">
        <v>22</v>
      </c>
      <c r="C391" s="410" t="s">
        <v>102</v>
      </c>
      <c r="D391" s="367"/>
      <c r="E391" s="367"/>
      <c r="F391" s="412"/>
      <c r="G391" s="413">
        <f>G389+G390</f>
        <v>597080</v>
      </c>
      <c r="H391" s="414"/>
      <c r="I391" s="415"/>
      <c r="J391" s="372">
        <f>J389+J390</f>
        <v>523183.1</v>
      </c>
    </row>
    <row r="392" spans="2:10" ht="16.5">
      <c r="B392" s="474"/>
      <c r="C392" s="367" t="s">
        <v>931</v>
      </c>
      <c r="D392" s="475"/>
      <c r="E392" s="475"/>
      <c r="F392" s="476"/>
      <c r="G392" s="477">
        <f>ROUNDDOWN(G391,-3)</f>
        <v>597000</v>
      </c>
      <c r="H392" s="418"/>
      <c r="I392" s="419"/>
      <c r="J392" s="420"/>
    </row>
    <row r="393" spans="2:10" ht="16.5">
      <c r="B393" s="421"/>
      <c r="C393" s="421"/>
      <c r="D393" s="421"/>
      <c r="E393" s="421"/>
      <c r="F393" s="441"/>
      <c r="G393" s="442"/>
    </row>
    <row r="394" spans="2:10" ht="16.5">
      <c r="B394" s="421"/>
      <c r="C394" s="421"/>
      <c r="D394" s="421"/>
      <c r="E394" s="421"/>
      <c r="F394" s="441"/>
      <c r="G394" s="447"/>
    </row>
    <row r="395" spans="2:10" ht="15">
      <c r="B395" s="457" t="s">
        <v>1003</v>
      </c>
      <c r="C395" s="460" t="s">
        <v>1004</v>
      </c>
      <c r="D395" s="461"/>
      <c r="E395" s="462"/>
      <c r="F395" s="417"/>
      <c r="G395" s="448"/>
      <c r="H395" s="370"/>
      <c r="I395" s="371"/>
      <c r="J395" s="372"/>
    </row>
    <row r="396" spans="2:10" ht="16.5" customHeight="1">
      <c r="B396" s="373" t="s">
        <v>56</v>
      </c>
      <c r="C396" s="373" t="s">
        <v>57</v>
      </c>
      <c r="D396" s="373" t="s">
        <v>965</v>
      </c>
      <c r="E396" s="373" t="s">
        <v>60</v>
      </c>
      <c r="F396" s="374" t="s">
        <v>865</v>
      </c>
      <c r="G396" s="375" t="s">
        <v>866</v>
      </c>
      <c r="H396" s="376" t="s">
        <v>209</v>
      </c>
      <c r="I396" s="377" t="s">
        <v>210</v>
      </c>
      <c r="J396" s="377" t="s">
        <v>867</v>
      </c>
    </row>
    <row r="397" spans="2:10" ht="15">
      <c r="B397" s="378"/>
      <c r="C397" s="379"/>
      <c r="D397" s="378"/>
      <c r="E397" s="379"/>
      <c r="F397" s="380"/>
      <c r="G397" s="381"/>
      <c r="H397" s="382"/>
      <c r="I397" s="382"/>
      <c r="J397" s="382"/>
    </row>
    <row r="398" spans="2:10" ht="15">
      <c r="B398" s="424" t="s">
        <v>158</v>
      </c>
      <c r="C398" s="463" t="s">
        <v>61</v>
      </c>
      <c r="D398" s="424"/>
      <c r="E398" s="388"/>
      <c r="F398" s="389"/>
      <c r="G398" s="389"/>
      <c r="H398" s="382"/>
      <c r="I398" s="382"/>
      <c r="J398" s="382"/>
    </row>
    <row r="399" spans="2:10" ht="15">
      <c r="B399" s="385"/>
      <c r="C399" s="464" t="s">
        <v>62</v>
      </c>
      <c r="D399" s="385" t="s">
        <v>64</v>
      </c>
      <c r="E399" s="399">
        <v>0.2</v>
      </c>
      <c r="F399" s="389">
        <f>VLOOKUP(C399,'UPAH DAN BAHAN'!$D$6:$I$348,6,FALSE)</f>
        <v>120000</v>
      </c>
      <c r="G399" s="389">
        <f>F399*E399</f>
        <v>24000</v>
      </c>
      <c r="H399" s="390">
        <f>VLOOKUP(C399,'UPAH DAN BAHAN'!$D$6:$N$348,9,FALSE)</f>
        <v>1</v>
      </c>
      <c r="I399" s="391">
        <f>VLOOKUP(C399,'UPAH DAN BAHAN'!$D$6:$N$348,10,FALSE)</f>
        <v>120000</v>
      </c>
      <c r="J399" s="392">
        <f t="shared" ref="J399:J402" si="50">E399*I399</f>
        <v>24000</v>
      </c>
    </row>
    <row r="400" spans="2:10" ht="15">
      <c r="B400" s="385"/>
      <c r="C400" s="397" t="s">
        <v>78</v>
      </c>
      <c r="D400" s="385" t="s">
        <v>64</v>
      </c>
      <c r="E400" s="399">
        <v>0.1</v>
      </c>
      <c r="F400" s="389">
        <f>VLOOKUP(C400,'UPAH DAN BAHAN'!$D$6:$I$348,6,FALSE)</f>
        <v>140000</v>
      </c>
      <c r="G400" s="389">
        <f>E400*F400</f>
        <v>14000</v>
      </c>
      <c r="H400" s="390">
        <f>VLOOKUP(C400,'UPAH DAN BAHAN'!$D$6:$N$348,9,FALSE)</f>
        <v>1</v>
      </c>
      <c r="I400" s="391">
        <f>VLOOKUP(C400,'UPAH DAN BAHAN'!$D$6:$N$348,10,FALSE)</f>
        <v>140000</v>
      </c>
      <c r="J400" s="392">
        <f t="shared" si="50"/>
        <v>14000</v>
      </c>
    </row>
    <row r="401" spans="2:10" ht="15">
      <c r="B401" s="385"/>
      <c r="C401" s="465" t="s">
        <v>28</v>
      </c>
      <c r="D401" s="385" t="s">
        <v>64</v>
      </c>
      <c r="E401" s="399">
        <v>0.03</v>
      </c>
      <c r="F401" s="389">
        <f>VLOOKUP(C401,'UPAH DAN BAHAN'!$D$6:$I$348,6,FALSE)</f>
        <v>150000</v>
      </c>
      <c r="G401" s="389">
        <f>E401*F401</f>
        <v>4500</v>
      </c>
      <c r="H401" s="390">
        <f>VLOOKUP(C401,'UPAH DAN BAHAN'!$D$6:$N$348,9,FALSE)</f>
        <v>1</v>
      </c>
      <c r="I401" s="391">
        <f>VLOOKUP(C401,'UPAH DAN BAHAN'!$D$6:$N$348,10,FALSE)</f>
        <v>150000</v>
      </c>
      <c r="J401" s="392">
        <f t="shared" si="50"/>
        <v>4500</v>
      </c>
    </row>
    <row r="402" spans="2:10" ht="15">
      <c r="B402" s="385"/>
      <c r="C402" s="465" t="s">
        <v>27</v>
      </c>
      <c r="D402" s="385" t="s">
        <v>64</v>
      </c>
      <c r="E402" s="388">
        <v>0.02</v>
      </c>
      <c r="F402" s="389">
        <f>VLOOKUP(C402,'UPAH DAN BAHAN'!$D$6:$I$348,6,FALSE)</f>
        <v>140000</v>
      </c>
      <c r="G402" s="389">
        <f>E402*F402</f>
        <v>2800</v>
      </c>
      <c r="H402" s="390">
        <f>VLOOKUP(C402,'UPAH DAN BAHAN'!$D$6:$N$348,9,FALSE)</f>
        <v>1</v>
      </c>
      <c r="I402" s="391">
        <f>VLOOKUP(C402,'UPAH DAN BAHAN'!$D$6:$N$348,10,FALSE)</f>
        <v>140000</v>
      </c>
      <c r="J402" s="392">
        <f t="shared" si="50"/>
        <v>2800</v>
      </c>
    </row>
    <row r="403" spans="2:10" ht="15">
      <c r="B403" s="385"/>
      <c r="C403" s="466"/>
      <c r="D403" s="425"/>
      <c r="E403" s="424"/>
      <c r="F403" s="426" t="s">
        <v>868</v>
      </c>
      <c r="G403" s="396">
        <f>SUM(G399:G402)</f>
        <v>45300</v>
      </c>
      <c r="H403" s="382"/>
      <c r="I403" s="382"/>
      <c r="J403" s="382"/>
    </row>
    <row r="404" spans="2:10" ht="15">
      <c r="B404" s="467"/>
      <c r="C404" s="466"/>
      <c r="D404" s="425"/>
      <c r="E404" s="424"/>
      <c r="F404" s="396"/>
      <c r="G404" s="396"/>
      <c r="H404" s="382"/>
      <c r="I404" s="382"/>
      <c r="J404" s="382"/>
    </row>
    <row r="405" spans="2:10" ht="15">
      <c r="B405" s="424" t="s">
        <v>159</v>
      </c>
      <c r="C405" s="463" t="s">
        <v>68</v>
      </c>
      <c r="D405" s="424"/>
      <c r="E405" s="388"/>
      <c r="F405" s="389"/>
      <c r="G405" s="389"/>
      <c r="H405" s="382"/>
      <c r="I405" s="382"/>
      <c r="J405" s="382"/>
    </row>
    <row r="406" spans="2:10" ht="15">
      <c r="B406" s="424"/>
      <c r="C406" s="397" t="s">
        <v>729</v>
      </c>
      <c r="D406" s="385" t="s">
        <v>55</v>
      </c>
      <c r="E406" s="399">
        <v>1</v>
      </c>
      <c r="F406" s="389">
        <f>VLOOKUP(C406,'UPAH DAN BAHAN'!$D$6:$I$348,6,FALSE)</f>
        <v>575000</v>
      </c>
      <c r="G406" s="389">
        <f>E406*F406</f>
        <v>575000</v>
      </c>
      <c r="H406" s="390">
        <f>VLOOKUP(C406,'UPAH DAN BAHAN'!$D$6:$N$348,9,FALSE)</f>
        <v>0.8629</v>
      </c>
      <c r="I406" s="391">
        <f>VLOOKUP(C406,'UPAH DAN BAHAN'!$D$6:$N$348,10,FALSE)</f>
        <v>496167.5</v>
      </c>
      <c r="J406" s="392">
        <f t="shared" ref="J406:J407" si="51">E406*I406</f>
        <v>496167.5</v>
      </c>
    </row>
    <row r="407" spans="2:10" ht="15">
      <c r="B407" s="468"/>
      <c r="C407" s="465" t="s">
        <v>99</v>
      </c>
      <c r="D407" s="385" t="s">
        <v>1</v>
      </c>
      <c r="E407" s="399">
        <v>1.5</v>
      </c>
      <c r="F407" s="389">
        <v>5000</v>
      </c>
      <c r="G407" s="389">
        <f>E407*F407</f>
        <v>7500</v>
      </c>
      <c r="H407" s="382"/>
      <c r="I407" s="391">
        <f>F407</f>
        <v>5000</v>
      </c>
      <c r="J407" s="392">
        <f t="shared" si="51"/>
        <v>7500</v>
      </c>
    </row>
    <row r="408" spans="2:10" ht="15">
      <c r="B408" s="385"/>
      <c r="C408" s="466"/>
      <c r="D408" s="425"/>
      <c r="E408" s="424"/>
      <c r="F408" s="426" t="s">
        <v>869</v>
      </c>
      <c r="G408" s="396">
        <f>SUM(G406:G407)</f>
        <v>582500</v>
      </c>
      <c r="H408" s="382"/>
      <c r="I408" s="382"/>
      <c r="J408" s="382"/>
    </row>
    <row r="409" spans="2:10" ht="15">
      <c r="B409" s="467"/>
      <c r="C409" s="466"/>
      <c r="D409" s="425"/>
      <c r="E409" s="424"/>
      <c r="F409" s="396"/>
      <c r="G409" s="396"/>
      <c r="H409" s="382"/>
      <c r="I409" s="382"/>
      <c r="J409" s="382"/>
    </row>
    <row r="410" spans="2:10" ht="15">
      <c r="B410" s="457" t="s">
        <v>20</v>
      </c>
      <c r="C410" s="469" t="s">
        <v>101</v>
      </c>
      <c r="D410" s="470"/>
      <c r="E410" s="471"/>
      <c r="F410" s="472"/>
      <c r="G410" s="412">
        <f>G403+G408</f>
        <v>627800</v>
      </c>
      <c r="H410" s="414"/>
      <c r="I410" s="415"/>
      <c r="J410" s="372">
        <f>SUM(J397:J409)</f>
        <v>548967.5</v>
      </c>
    </row>
    <row r="411" spans="2:10" ht="15">
      <c r="B411" s="452" t="s">
        <v>21</v>
      </c>
      <c r="C411" s="473" t="s">
        <v>996</v>
      </c>
      <c r="D411" s="416"/>
      <c r="E411" s="416"/>
      <c r="F411" s="448"/>
      <c r="G411" s="413">
        <f>10%*G410</f>
        <v>62780</v>
      </c>
      <c r="H411" s="414"/>
      <c r="I411" s="415"/>
      <c r="J411" s="413">
        <f>J410*10%</f>
        <v>54896.75</v>
      </c>
    </row>
    <row r="412" spans="2:10" ht="15">
      <c r="B412" s="452" t="s">
        <v>22</v>
      </c>
      <c r="C412" s="410" t="s">
        <v>102</v>
      </c>
      <c r="D412" s="367"/>
      <c r="E412" s="367"/>
      <c r="F412" s="412"/>
      <c r="G412" s="413">
        <f>G410+G411</f>
        <v>690580</v>
      </c>
      <c r="H412" s="414"/>
      <c r="I412" s="415"/>
      <c r="J412" s="372">
        <f>J410+J411</f>
        <v>603864.25</v>
      </c>
    </row>
    <row r="413" spans="2:10" ht="16.5">
      <c r="B413" s="474"/>
      <c r="C413" s="367" t="s">
        <v>931</v>
      </c>
      <c r="D413" s="475"/>
      <c r="E413" s="475"/>
      <c r="F413" s="476"/>
      <c r="G413" s="477">
        <f>ROUNDDOWN(G412,-3)</f>
        <v>690000</v>
      </c>
      <c r="H413" s="418"/>
      <c r="I413" s="419"/>
      <c r="J413" s="420"/>
    </row>
    <row r="414" spans="2:10" ht="16.5">
      <c r="B414" s="421"/>
      <c r="C414" s="421"/>
      <c r="D414" s="421"/>
      <c r="E414" s="421"/>
      <c r="F414" s="441"/>
      <c r="G414" s="442"/>
    </row>
    <row r="415" spans="2:10" ht="16.5">
      <c r="B415" s="421"/>
      <c r="C415" s="421"/>
      <c r="D415" s="421"/>
      <c r="E415" s="421"/>
      <c r="F415" s="441"/>
      <c r="G415" s="447"/>
    </row>
    <row r="416" spans="2:10" ht="15">
      <c r="B416" s="452" t="s">
        <v>1005</v>
      </c>
      <c r="C416" s="460" t="s">
        <v>1006</v>
      </c>
      <c r="D416" s="461"/>
      <c r="E416" s="462"/>
      <c r="F416" s="417"/>
      <c r="G416" s="448"/>
      <c r="H416" s="370"/>
      <c r="I416" s="371"/>
      <c r="J416" s="372"/>
    </row>
    <row r="417" spans="2:10" ht="18" customHeight="1">
      <c r="B417" s="373" t="s">
        <v>56</v>
      </c>
      <c r="C417" s="373" t="s">
        <v>57</v>
      </c>
      <c r="D417" s="373" t="s">
        <v>965</v>
      </c>
      <c r="E417" s="373" t="s">
        <v>60</v>
      </c>
      <c r="F417" s="374" t="s">
        <v>865</v>
      </c>
      <c r="G417" s="375" t="s">
        <v>866</v>
      </c>
      <c r="H417" s="376" t="s">
        <v>209</v>
      </c>
      <c r="I417" s="377" t="s">
        <v>210</v>
      </c>
      <c r="J417" s="377" t="s">
        <v>867</v>
      </c>
    </row>
    <row r="418" spans="2:10" ht="15">
      <c r="B418" s="378"/>
      <c r="C418" s="378"/>
      <c r="D418" s="378"/>
      <c r="E418" s="379"/>
      <c r="F418" s="380"/>
      <c r="G418" s="381"/>
      <c r="H418" s="382"/>
      <c r="I418" s="382"/>
      <c r="J418" s="382"/>
    </row>
    <row r="419" spans="2:10" ht="15">
      <c r="B419" s="424" t="s">
        <v>158</v>
      </c>
      <c r="C419" s="463" t="s">
        <v>61</v>
      </c>
      <c r="D419" s="424"/>
      <c r="E419" s="388"/>
      <c r="F419" s="389"/>
      <c r="G419" s="389"/>
      <c r="H419" s="382"/>
      <c r="I419" s="382"/>
      <c r="J419" s="382"/>
    </row>
    <row r="420" spans="2:10" ht="15">
      <c r="B420" s="385"/>
      <c r="C420" s="464" t="s">
        <v>62</v>
      </c>
      <c r="D420" s="385" t="s">
        <v>64</v>
      </c>
      <c r="E420" s="399">
        <v>0.25</v>
      </c>
      <c r="F420" s="389">
        <f>VLOOKUP(C420,'UPAH DAN BAHAN'!$D$6:$I$348,6,FALSE)</f>
        <v>120000</v>
      </c>
      <c r="G420" s="389">
        <f>F420*E420</f>
        <v>30000</v>
      </c>
      <c r="H420" s="390">
        <f>VLOOKUP(C420,'UPAH DAN BAHAN'!$D$6:$N$348,9,FALSE)</f>
        <v>1</v>
      </c>
      <c r="I420" s="391">
        <f>VLOOKUP(C420,'UPAH DAN BAHAN'!$D$6:$N$348,10,FALSE)</f>
        <v>120000</v>
      </c>
      <c r="J420" s="392">
        <f t="shared" ref="J420:J423" si="52">E420*I420</f>
        <v>30000</v>
      </c>
    </row>
    <row r="421" spans="2:10" ht="15">
      <c r="B421" s="385"/>
      <c r="C421" s="397" t="s">
        <v>78</v>
      </c>
      <c r="D421" s="385" t="s">
        <v>64</v>
      </c>
      <c r="E421" s="399">
        <v>0.1</v>
      </c>
      <c r="F421" s="389">
        <f>VLOOKUP(C421,'UPAH DAN BAHAN'!$D$6:$I$348,6,FALSE)</f>
        <v>140000</v>
      </c>
      <c r="G421" s="389">
        <f>E421*F421</f>
        <v>14000</v>
      </c>
      <c r="H421" s="390">
        <f>VLOOKUP(C421,'UPAH DAN BAHAN'!$D$6:$N$348,9,FALSE)</f>
        <v>1</v>
      </c>
      <c r="I421" s="391">
        <f>VLOOKUP(C421,'UPAH DAN BAHAN'!$D$6:$N$348,10,FALSE)</f>
        <v>140000</v>
      </c>
      <c r="J421" s="392">
        <f t="shared" si="52"/>
        <v>14000</v>
      </c>
    </row>
    <row r="422" spans="2:10" ht="15">
      <c r="B422" s="385"/>
      <c r="C422" s="465" t="s">
        <v>28</v>
      </c>
      <c r="D422" s="385" t="s">
        <v>64</v>
      </c>
      <c r="E422" s="399">
        <v>0.03</v>
      </c>
      <c r="F422" s="389">
        <f>VLOOKUP(C422,'UPAH DAN BAHAN'!$D$6:$I$348,6,FALSE)</f>
        <v>150000</v>
      </c>
      <c r="G422" s="389">
        <f>E422*F422</f>
        <v>4500</v>
      </c>
      <c r="H422" s="390">
        <f>VLOOKUP(C422,'UPAH DAN BAHAN'!$D$6:$N$348,9,FALSE)</f>
        <v>1</v>
      </c>
      <c r="I422" s="391">
        <f>VLOOKUP(C422,'UPAH DAN BAHAN'!$D$6:$N$348,10,FALSE)</f>
        <v>150000</v>
      </c>
      <c r="J422" s="392">
        <f t="shared" si="52"/>
        <v>4500</v>
      </c>
    </row>
    <row r="423" spans="2:10" ht="15">
      <c r="B423" s="385"/>
      <c r="C423" s="465" t="s">
        <v>27</v>
      </c>
      <c r="D423" s="385" t="s">
        <v>64</v>
      </c>
      <c r="E423" s="388">
        <v>0.02</v>
      </c>
      <c r="F423" s="389">
        <f>VLOOKUP(C423,'UPAH DAN BAHAN'!$D$6:$I$348,6,FALSE)</f>
        <v>140000</v>
      </c>
      <c r="G423" s="389">
        <f>E423*F423</f>
        <v>2800</v>
      </c>
      <c r="H423" s="390">
        <f>VLOOKUP(C423,'UPAH DAN BAHAN'!$D$6:$N$348,9,FALSE)</f>
        <v>1</v>
      </c>
      <c r="I423" s="391">
        <f>VLOOKUP(C423,'UPAH DAN BAHAN'!$D$6:$N$348,10,FALSE)</f>
        <v>140000</v>
      </c>
      <c r="J423" s="392">
        <f t="shared" si="52"/>
        <v>2800</v>
      </c>
    </row>
    <row r="424" spans="2:10" ht="15">
      <c r="B424" s="385"/>
      <c r="C424" s="466"/>
      <c r="D424" s="425"/>
      <c r="E424" s="424"/>
      <c r="F424" s="426" t="s">
        <v>868</v>
      </c>
      <c r="G424" s="396">
        <f>SUM(G420:G423)</f>
        <v>51300</v>
      </c>
      <c r="H424" s="382"/>
      <c r="I424" s="382"/>
      <c r="J424" s="382"/>
    </row>
    <row r="425" spans="2:10" ht="15">
      <c r="B425" s="467"/>
      <c r="C425" s="466"/>
      <c r="D425" s="425"/>
      <c r="E425" s="424"/>
      <c r="F425" s="396"/>
      <c r="G425" s="396"/>
      <c r="H425" s="382"/>
      <c r="I425" s="382"/>
      <c r="J425" s="382"/>
    </row>
    <row r="426" spans="2:10" ht="15">
      <c r="B426" s="424" t="s">
        <v>159</v>
      </c>
      <c r="C426" s="463" t="s">
        <v>68</v>
      </c>
      <c r="D426" s="424"/>
      <c r="E426" s="388"/>
      <c r="F426" s="389"/>
      <c r="G426" s="389"/>
      <c r="H426" s="382"/>
      <c r="I426" s="382"/>
      <c r="J426" s="382"/>
    </row>
    <row r="427" spans="2:10" ht="15">
      <c r="B427" s="424"/>
      <c r="C427" s="397" t="s">
        <v>730</v>
      </c>
      <c r="D427" s="385" t="s">
        <v>55</v>
      </c>
      <c r="E427" s="399">
        <v>1</v>
      </c>
      <c r="F427" s="389">
        <f>VLOOKUP(C427,'UPAH DAN BAHAN'!$D$6:$I$348,6,FALSE)</f>
        <v>490000</v>
      </c>
      <c r="G427" s="389">
        <f>E427*F427</f>
        <v>490000</v>
      </c>
      <c r="H427" s="390">
        <f>VLOOKUP(C427,'UPAH DAN BAHAN'!$D$6:$N$348,9,FALSE)</f>
        <v>0.8629</v>
      </c>
      <c r="I427" s="391">
        <f>VLOOKUP(C427,'UPAH DAN BAHAN'!$D$6:$N$348,10,FALSE)</f>
        <v>422821</v>
      </c>
      <c r="J427" s="392">
        <f t="shared" ref="J427:J430" si="53">E427*I427</f>
        <v>422821</v>
      </c>
    </row>
    <row r="428" spans="2:10" ht="15">
      <c r="B428" s="424"/>
      <c r="C428" s="397" t="s">
        <v>746</v>
      </c>
      <c r="D428" s="385" t="s">
        <v>54</v>
      </c>
      <c r="E428" s="399">
        <v>2</v>
      </c>
      <c r="F428" s="389">
        <v>55000</v>
      </c>
      <c r="G428" s="389">
        <f>E428*F428</f>
        <v>110000</v>
      </c>
      <c r="H428" s="390">
        <f>VLOOKUP(C428,'UPAH DAN BAHAN'!$D$6:$N$348,9,FALSE)</f>
        <v>0.52769999999999995</v>
      </c>
      <c r="I428" s="391">
        <f>VLOOKUP(C428,'UPAH DAN BAHAN'!$D$6:$N$348,10,FALSE)</f>
        <v>79154.999999999985</v>
      </c>
      <c r="J428" s="392">
        <f t="shared" si="53"/>
        <v>158309.99999999997</v>
      </c>
    </row>
    <row r="429" spans="2:10" ht="15">
      <c r="B429" s="424"/>
      <c r="C429" s="397" t="s">
        <v>749</v>
      </c>
      <c r="D429" s="385" t="s">
        <v>54</v>
      </c>
      <c r="E429" s="399">
        <v>2</v>
      </c>
      <c r="F429" s="389">
        <v>3000</v>
      </c>
      <c r="G429" s="389">
        <f>E429*F429</f>
        <v>6000</v>
      </c>
      <c r="H429" s="390">
        <f>VLOOKUP(C429,'UPAH DAN BAHAN'!$D$6:$N$348,9,FALSE)</f>
        <v>0.52769999999999995</v>
      </c>
      <c r="I429" s="391">
        <f>VLOOKUP(C429,'UPAH DAN BAHAN'!$D$6:$N$348,10,FALSE)</f>
        <v>8179.3499999999995</v>
      </c>
      <c r="J429" s="392">
        <f t="shared" si="53"/>
        <v>16358.699999999999</v>
      </c>
    </row>
    <row r="430" spans="2:10" ht="15">
      <c r="B430" s="424"/>
      <c r="C430" s="397" t="s">
        <v>750</v>
      </c>
      <c r="D430" s="385" t="s">
        <v>54</v>
      </c>
      <c r="E430" s="399">
        <v>4</v>
      </c>
      <c r="F430" s="389">
        <v>2500</v>
      </c>
      <c r="G430" s="389">
        <f>E430*F430</f>
        <v>10000</v>
      </c>
      <c r="H430" s="390">
        <f>VLOOKUP(C430,'UPAH DAN BAHAN'!$D$6:$N$348,9,FALSE)</f>
        <v>0.52769999999999995</v>
      </c>
      <c r="I430" s="391">
        <f>VLOOKUP(C430,'UPAH DAN BAHAN'!$D$6:$N$348,10,FALSE)</f>
        <v>1583.1</v>
      </c>
      <c r="J430" s="392">
        <f t="shared" si="53"/>
        <v>6332.4</v>
      </c>
    </row>
    <row r="431" spans="2:10" ht="15">
      <c r="B431" s="385"/>
      <c r="C431" s="466"/>
      <c r="D431" s="425"/>
      <c r="E431" s="424"/>
      <c r="F431" s="426" t="s">
        <v>869</v>
      </c>
      <c r="G431" s="396">
        <f>SUM(G427:G430)</f>
        <v>616000</v>
      </c>
      <c r="H431" s="382"/>
      <c r="I431" s="382"/>
      <c r="J431" s="382"/>
    </row>
    <row r="432" spans="2:10" ht="15">
      <c r="B432" s="467"/>
      <c r="C432" s="466"/>
      <c r="D432" s="425"/>
      <c r="E432" s="424"/>
      <c r="F432" s="397"/>
      <c r="G432" s="396"/>
      <c r="H432" s="382"/>
      <c r="I432" s="382"/>
      <c r="J432" s="382"/>
    </row>
    <row r="433" spans="2:10" ht="15">
      <c r="B433" s="457" t="s">
        <v>20</v>
      </c>
      <c r="C433" s="469" t="s">
        <v>101</v>
      </c>
      <c r="D433" s="470"/>
      <c r="E433" s="471"/>
      <c r="F433" s="472"/>
      <c r="G433" s="412">
        <f>G424+G431</f>
        <v>667300</v>
      </c>
      <c r="H433" s="414"/>
      <c r="I433" s="415"/>
      <c r="J433" s="372">
        <f>SUM(J420:J432)</f>
        <v>655122.1</v>
      </c>
    </row>
    <row r="434" spans="2:10" ht="15">
      <c r="B434" s="452" t="s">
        <v>21</v>
      </c>
      <c r="C434" s="473" t="s">
        <v>996</v>
      </c>
      <c r="D434" s="416"/>
      <c r="E434" s="416"/>
      <c r="F434" s="448"/>
      <c r="G434" s="413">
        <f>10%*G433</f>
        <v>66730</v>
      </c>
      <c r="H434" s="414"/>
      <c r="I434" s="415"/>
      <c r="J434" s="413">
        <f>J433*10%</f>
        <v>65512.21</v>
      </c>
    </row>
    <row r="435" spans="2:10" ht="15">
      <c r="B435" s="452" t="s">
        <v>22</v>
      </c>
      <c r="C435" s="410" t="s">
        <v>102</v>
      </c>
      <c r="D435" s="367"/>
      <c r="E435" s="367"/>
      <c r="F435" s="412"/>
      <c r="G435" s="413">
        <f>G433+G434</f>
        <v>734030</v>
      </c>
      <c r="H435" s="414"/>
      <c r="I435" s="415"/>
      <c r="J435" s="372">
        <f>J433+J434</f>
        <v>720634.30999999994</v>
      </c>
    </row>
    <row r="436" spans="2:10" ht="16.5">
      <c r="B436" s="474"/>
      <c r="C436" s="367" t="s">
        <v>931</v>
      </c>
      <c r="D436" s="475"/>
      <c r="E436" s="475"/>
      <c r="F436" s="476"/>
      <c r="G436" s="477">
        <f>ROUNDDOWN(G435,-3)</f>
        <v>734000</v>
      </c>
      <c r="H436" s="418"/>
      <c r="I436" s="419"/>
      <c r="J436" s="420"/>
    </row>
    <row r="437" spans="2:10" ht="16.5">
      <c r="B437" s="421"/>
      <c r="C437" s="421"/>
      <c r="D437" s="421"/>
      <c r="E437" s="421"/>
      <c r="F437" s="441"/>
      <c r="G437" s="442"/>
    </row>
    <row r="438" spans="2:10" ht="16.5">
      <c r="B438" s="421"/>
      <c r="C438" s="421"/>
      <c r="D438" s="421"/>
      <c r="E438" s="421"/>
      <c r="F438" s="441"/>
      <c r="G438" s="447"/>
    </row>
    <row r="439" spans="2:10" ht="15">
      <c r="B439" s="452" t="s">
        <v>1007</v>
      </c>
      <c r="C439" s="478" t="s">
        <v>1008</v>
      </c>
      <c r="D439" s="479"/>
      <c r="E439" s="480"/>
      <c r="F439" s="481"/>
      <c r="G439" s="482"/>
      <c r="H439" s="370"/>
      <c r="I439" s="371"/>
      <c r="J439" s="372"/>
    </row>
    <row r="440" spans="2:10" ht="16.5" customHeight="1">
      <c r="B440" s="373" t="s">
        <v>56</v>
      </c>
      <c r="C440" s="373" t="s">
        <v>57</v>
      </c>
      <c r="D440" s="373" t="s">
        <v>965</v>
      </c>
      <c r="E440" s="373" t="s">
        <v>60</v>
      </c>
      <c r="F440" s="374" t="s">
        <v>865</v>
      </c>
      <c r="G440" s="375" t="s">
        <v>866</v>
      </c>
      <c r="H440" s="376" t="s">
        <v>209</v>
      </c>
      <c r="I440" s="377" t="s">
        <v>210</v>
      </c>
      <c r="J440" s="377" t="s">
        <v>867</v>
      </c>
    </row>
    <row r="441" spans="2:10" ht="15">
      <c r="B441" s="378"/>
      <c r="C441" s="378"/>
      <c r="D441" s="378"/>
      <c r="E441" s="379"/>
      <c r="F441" s="380"/>
      <c r="G441" s="381"/>
      <c r="H441" s="382"/>
      <c r="I441" s="382"/>
      <c r="J441" s="382"/>
    </row>
    <row r="442" spans="2:10" ht="15">
      <c r="B442" s="424" t="s">
        <v>158</v>
      </c>
      <c r="C442" s="463" t="s">
        <v>61</v>
      </c>
      <c r="D442" s="424"/>
      <c r="E442" s="388"/>
      <c r="F442" s="389"/>
      <c r="G442" s="389"/>
      <c r="H442" s="382"/>
      <c r="I442" s="382"/>
      <c r="J442" s="382"/>
    </row>
    <row r="443" spans="2:10" ht="15">
      <c r="B443" s="385"/>
      <c r="C443" s="464" t="s">
        <v>62</v>
      </c>
      <c r="D443" s="385" t="s">
        <v>64</v>
      </c>
      <c r="E443" s="399">
        <v>0.2</v>
      </c>
      <c r="F443" s="389">
        <f>VLOOKUP(C443,'UPAH DAN BAHAN'!$D$6:$I$348,6,FALSE)</f>
        <v>120000</v>
      </c>
      <c r="G443" s="389">
        <f>F443*E443</f>
        <v>24000</v>
      </c>
      <c r="H443" s="390">
        <f>VLOOKUP(C443,'UPAH DAN BAHAN'!$D$6:$N$348,9,FALSE)</f>
        <v>1</v>
      </c>
      <c r="I443" s="391">
        <f>VLOOKUP(C443,'UPAH DAN BAHAN'!$D$6:$N$348,10,FALSE)</f>
        <v>120000</v>
      </c>
      <c r="J443" s="392">
        <f t="shared" ref="J443:J446" si="54">E443*I443</f>
        <v>24000</v>
      </c>
    </row>
    <row r="444" spans="2:10" ht="15">
      <c r="B444" s="385"/>
      <c r="C444" s="397" t="s">
        <v>78</v>
      </c>
      <c r="D444" s="385" t="s">
        <v>64</v>
      </c>
      <c r="E444" s="399">
        <v>0.1</v>
      </c>
      <c r="F444" s="389">
        <f>VLOOKUP(C444,'UPAH DAN BAHAN'!$D$6:$I$348,6,FALSE)</f>
        <v>140000</v>
      </c>
      <c r="G444" s="389">
        <f>E444*F444</f>
        <v>14000</v>
      </c>
      <c r="H444" s="390">
        <f>VLOOKUP(C444,'UPAH DAN BAHAN'!$D$6:$N$348,9,FALSE)</f>
        <v>1</v>
      </c>
      <c r="I444" s="391">
        <f>VLOOKUP(C444,'UPAH DAN BAHAN'!$D$6:$N$348,10,FALSE)</f>
        <v>140000</v>
      </c>
      <c r="J444" s="392">
        <f t="shared" si="54"/>
        <v>14000</v>
      </c>
    </row>
    <row r="445" spans="2:10" ht="15">
      <c r="B445" s="385"/>
      <c r="C445" s="465" t="s">
        <v>28</v>
      </c>
      <c r="D445" s="385" t="s">
        <v>64</v>
      </c>
      <c r="E445" s="399">
        <v>0.03</v>
      </c>
      <c r="F445" s="389">
        <f>VLOOKUP(C445,'UPAH DAN BAHAN'!$D$6:$I$348,6,FALSE)</f>
        <v>150000</v>
      </c>
      <c r="G445" s="389">
        <f>E445*F445</f>
        <v>4500</v>
      </c>
      <c r="H445" s="390">
        <f>VLOOKUP(C445,'UPAH DAN BAHAN'!$D$6:$N$348,9,FALSE)</f>
        <v>1</v>
      </c>
      <c r="I445" s="391">
        <f>VLOOKUP(C445,'UPAH DAN BAHAN'!$D$6:$N$348,10,FALSE)</f>
        <v>150000</v>
      </c>
      <c r="J445" s="392">
        <f t="shared" si="54"/>
        <v>4500</v>
      </c>
    </row>
    <row r="446" spans="2:10" ht="15">
      <c r="B446" s="385"/>
      <c r="C446" s="465" t="s">
        <v>27</v>
      </c>
      <c r="D446" s="385" t="s">
        <v>64</v>
      </c>
      <c r="E446" s="388">
        <v>0.02</v>
      </c>
      <c r="F446" s="389">
        <f>VLOOKUP(C446,'UPAH DAN BAHAN'!$D$6:$I$348,6,FALSE)</f>
        <v>140000</v>
      </c>
      <c r="G446" s="389">
        <f>E446*F446</f>
        <v>2800</v>
      </c>
      <c r="H446" s="390">
        <f>VLOOKUP(C446,'UPAH DAN BAHAN'!$D$6:$N$348,9,FALSE)</f>
        <v>1</v>
      </c>
      <c r="I446" s="391">
        <f>VLOOKUP(C446,'UPAH DAN BAHAN'!$D$6:$N$348,10,FALSE)</f>
        <v>140000</v>
      </c>
      <c r="J446" s="392">
        <f t="shared" si="54"/>
        <v>2800</v>
      </c>
    </row>
    <row r="447" spans="2:10" ht="15">
      <c r="B447" s="385"/>
      <c r="C447" s="466"/>
      <c r="D447" s="425"/>
      <c r="E447" s="424"/>
      <c r="F447" s="426" t="s">
        <v>868</v>
      </c>
      <c r="G447" s="396">
        <f>SUM(G443:G446)</f>
        <v>45300</v>
      </c>
      <c r="H447" s="382"/>
      <c r="I447" s="382"/>
      <c r="J447" s="382"/>
    </row>
    <row r="448" spans="2:10" ht="15">
      <c r="B448" s="467"/>
      <c r="C448" s="466"/>
      <c r="D448" s="425"/>
      <c r="E448" s="424"/>
      <c r="F448" s="396"/>
      <c r="G448" s="396"/>
      <c r="H448" s="382"/>
      <c r="I448" s="382"/>
      <c r="J448" s="382"/>
    </row>
    <row r="449" spans="2:10" ht="15">
      <c r="B449" s="424" t="s">
        <v>159</v>
      </c>
      <c r="C449" s="463" t="s">
        <v>68</v>
      </c>
      <c r="D449" s="424"/>
      <c r="E449" s="388"/>
      <c r="F449" s="389"/>
      <c r="G449" s="389"/>
      <c r="H449" s="382"/>
      <c r="I449" s="382"/>
      <c r="J449" s="382"/>
    </row>
    <row r="450" spans="2:10" ht="15">
      <c r="B450" s="424"/>
      <c r="C450" s="397" t="s">
        <v>731</v>
      </c>
      <c r="D450" s="385" t="s">
        <v>55</v>
      </c>
      <c r="E450" s="399">
        <v>1</v>
      </c>
      <c r="F450" s="389">
        <f>VLOOKUP(C450,'UPAH DAN BAHAN'!$D$6:$I$348,6,FALSE)</f>
        <v>225000</v>
      </c>
      <c r="G450" s="389">
        <f>E450*F450</f>
        <v>225000</v>
      </c>
      <c r="H450" s="390">
        <f>VLOOKUP(C450,'UPAH DAN BAHAN'!$D$6:$N$348,9,FALSE)</f>
        <v>0.8629</v>
      </c>
      <c r="I450" s="391">
        <f>VLOOKUP(C450,'UPAH DAN BAHAN'!$D$6:$N$348,10,FALSE)</f>
        <v>194152.5</v>
      </c>
      <c r="J450" s="392">
        <f t="shared" ref="J450:J451" si="55">E450*I450</f>
        <v>194152.5</v>
      </c>
    </row>
    <row r="451" spans="2:10" ht="15">
      <c r="B451" s="468"/>
      <c r="C451" s="465" t="s">
        <v>99</v>
      </c>
      <c r="D451" s="385" t="s">
        <v>1</v>
      </c>
      <c r="E451" s="399">
        <v>1.5</v>
      </c>
      <c r="F451" s="389">
        <v>5000</v>
      </c>
      <c r="G451" s="389">
        <f>E451*F451</f>
        <v>7500</v>
      </c>
      <c r="H451" s="382"/>
      <c r="I451" s="391">
        <f>F451</f>
        <v>5000</v>
      </c>
      <c r="J451" s="392">
        <f t="shared" si="55"/>
        <v>7500</v>
      </c>
    </row>
    <row r="452" spans="2:10" ht="15">
      <c r="B452" s="385"/>
      <c r="C452" s="466"/>
      <c r="D452" s="425"/>
      <c r="E452" s="424"/>
      <c r="F452" s="426" t="s">
        <v>869</v>
      </c>
      <c r="G452" s="396">
        <f>SUM(G450:G451)</f>
        <v>232500</v>
      </c>
      <c r="H452" s="382"/>
      <c r="I452" s="382"/>
      <c r="J452" s="382"/>
    </row>
    <row r="453" spans="2:10" ht="15">
      <c r="B453" s="467"/>
      <c r="C453" s="466"/>
      <c r="D453" s="425"/>
      <c r="E453" s="424"/>
      <c r="F453" s="396"/>
      <c r="G453" s="396"/>
      <c r="H453" s="382"/>
      <c r="I453" s="382"/>
      <c r="J453" s="382"/>
    </row>
    <row r="454" spans="2:10" ht="15">
      <c r="B454" s="457" t="s">
        <v>20</v>
      </c>
      <c r="C454" s="469" t="s">
        <v>101</v>
      </c>
      <c r="D454" s="470"/>
      <c r="E454" s="471"/>
      <c r="F454" s="472"/>
      <c r="G454" s="412">
        <f>G447+G452</f>
        <v>277800</v>
      </c>
      <c r="H454" s="414"/>
      <c r="I454" s="415"/>
      <c r="J454" s="372">
        <f>SUM(J441:J453)</f>
        <v>246952.5</v>
      </c>
    </row>
    <row r="455" spans="2:10" ht="15">
      <c r="B455" s="452" t="s">
        <v>21</v>
      </c>
      <c r="C455" s="473" t="s">
        <v>996</v>
      </c>
      <c r="D455" s="416"/>
      <c r="E455" s="416"/>
      <c r="F455" s="448"/>
      <c r="G455" s="413">
        <f>10%*G454</f>
        <v>27780</v>
      </c>
      <c r="H455" s="414"/>
      <c r="I455" s="415"/>
      <c r="J455" s="413">
        <f>J454*10%</f>
        <v>24695.25</v>
      </c>
    </row>
    <row r="456" spans="2:10" ht="15">
      <c r="B456" s="452" t="s">
        <v>22</v>
      </c>
      <c r="C456" s="410" t="s">
        <v>102</v>
      </c>
      <c r="D456" s="367"/>
      <c r="E456" s="367"/>
      <c r="F456" s="412"/>
      <c r="G456" s="413">
        <f>G454+G455</f>
        <v>305580</v>
      </c>
      <c r="H456" s="414"/>
      <c r="I456" s="415"/>
      <c r="J456" s="372">
        <f>J454+J455</f>
        <v>271647.75</v>
      </c>
    </row>
    <row r="457" spans="2:10" ht="16.5">
      <c r="B457" s="474"/>
      <c r="C457" s="367" t="s">
        <v>931</v>
      </c>
      <c r="D457" s="475"/>
      <c r="E457" s="475"/>
      <c r="F457" s="476"/>
      <c r="G457" s="477">
        <f>ROUNDDOWN(G456,-3)</f>
        <v>305000</v>
      </c>
      <c r="H457" s="418"/>
      <c r="I457" s="419"/>
      <c r="J457" s="420"/>
    </row>
    <row r="458" spans="2:10" ht="16.5">
      <c r="B458" s="421"/>
      <c r="C458" s="483"/>
      <c r="D458" s="421"/>
      <c r="E458" s="421"/>
      <c r="F458" s="441"/>
      <c r="G458" s="442"/>
    </row>
    <row r="459" spans="2:10" ht="16.5">
      <c r="B459" s="421"/>
      <c r="C459" s="483"/>
      <c r="D459" s="421"/>
      <c r="E459" s="421"/>
      <c r="F459" s="441"/>
      <c r="G459" s="447"/>
    </row>
    <row r="460" spans="2:10" ht="15">
      <c r="B460" s="452" t="s">
        <v>1009</v>
      </c>
      <c r="C460" s="460" t="s">
        <v>1010</v>
      </c>
      <c r="D460" s="461"/>
      <c r="E460" s="462"/>
      <c r="F460" s="417"/>
      <c r="G460" s="448"/>
      <c r="H460" s="370"/>
      <c r="I460" s="371"/>
      <c r="J460" s="372"/>
    </row>
    <row r="461" spans="2:10" ht="16.5" customHeight="1">
      <c r="B461" s="373" t="s">
        <v>56</v>
      </c>
      <c r="C461" s="373" t="s">
        <v>57</v>
      </c>
      <c r="D461" s="373" t="s">
        <v>965</v>
      </c>
      <c r="E461" s="373" t="s">
        <v>60</v>
      </c>
      <c r="F461" s="374" t="s">
        <v>865</v>
      </c>
      <c r="G461" s="375" t="s">
        <v>866</v>
      </c>
      <c r="H461" s="376" t="s">
        <v>209</v>
      </c>
      <c r="I461" s="377" t="s">
        <v>210</v>
      </c>
      <c r="J461" s="377" t="s">
        <v>867</v>
      </c>
    </row>
    <row r="462" spans="2:10" ht="15">
      <c r="B462" s="378"/>
      <c r="C462" s="378"/>
      <c r="D462" s="378"/>
      <c r="E462" s="379"/>
      <c r="F462" s="380"/>
      <c r="G462" s="381"/>
      <c r="H462" s="382"/>
      <c r="I462" s="382"/>
      <c r="J462" s="382"/>
    </row>
    <row r="463" spans="2:10" ht="15">
      <c r="B463" s="424" t="s">
        <v>158</v>
      </c>
      <c r="C463" s="463" t="s">
        <v>61</v>
      </c>
      <c r="D463" s="424"/>
      <c r="E463" s="388"/>
      <c r="F463" s="389"/>
      <c r="G463" s="389"/>
      <c r="H463" s="382"/>
      <c r="I463" s="382"/>
      <c r="J463" s="382"/>
    </row>
    <row r="464" spans="2:10" ht="15">
      <c r="B464" s="385"/>
      <c r="C464" s="484" t="s">
        <v>62</v>
      </c>
      <c r="D464" s="385" t="s">
        <v>64</v>
      </c>
      <c r="E464" s="399">
        <v>0.3</v>
      </c>
      <c r="F464" s="389">
        <f>VLOOKUP(C464,'UPAH DAN BAHAN'!$D$6:$I$348,6,FALSE)</f>
        <v>120000</v>
      </c>
      <c r="G464" s="389">
        <f>F464*E464</f>
        <v>36000</v>
      </c>
      <c r="H464" s="390">
        <f>VLOOKUP(C464,'UPAH DAN BAHAN'!$D$6:$N$348,9,FALSE)</f>
        <v>1</v>
      </c>
      <c r="I464" s="391">
        <f>VLOOKUP(C464,'UPAH DAN BAHAN'!$D$6:$N$348,10,FALSE)</f>
        <v>120000</v>
      </c>
      <c r="J464" s="392">
        <f t="shared" ref="J464:J467" si="56">E464*I464</f>
        <v>36000</v>
      </c>
    </row>
    <row r="465" spans="2:10" ht="15">
      <c r="B465" s="385"/>
      <c r="C465" s="464" t="s">
        <v>78</v>
      </c>
      <c r="D465" s="385" t="s">
        <v>64</v>
      </c>
      <c r="E465" s="399">
        <v>0.1</v>
      </c>
      <c r="F465" s="389">
        <f>VLOOKUP(C465,'UPAH DAN BAHAN'!$D$6:$I$348,6,FALSE)</f>
        <v>140000</v>
      </c>
      <c r="G465" s="389">
        <f>E465*F465</f>
        <v>14000</v>
      </c>
      <c r="H465" s="390">
        <f>VLOOKUP(C465,'UPAH DAN BAHAN'!$D$6:$N$348,9,FALSE)</f>
        <v>1</v>
      </c>
      <c r="I465" s="391">
        <f>VLOOKUP(C465,'UPAH DAN BAHAN'!$D$6:$N$348,10,FALSE)</f>
        <v>140000</v>
      </c>
      <c r="J465" s="392">
        <f t="shared" si="56"/>
        <v>14000</v>
      </c>
    </row>
    <row r="466" spans="2:10" ht="15">
      <c r="B466" s="385"/>
      <c r="C466" s="465" t="s">
        <v>28</v>
      </c>
      <c r="D466" s="385" t="s">
        <v>64</v>
      </c>
      <c r="E466" s="399">
        <v>0.03</v>
      </c>
      <c r="F466" s="389">
        <f>VLOOKUP(C466,'UPAH DAN BAHAN'!$D$6:$I$348,6,FALSE)</f>
        <v>150000</v>
      </c>
      <c r="G466" s="389">
        <f>E466*F466</f>
        <v>4500</v>
      </c>
      <c r="H466" s="390">
        <f>VLOOKUP(C466,'UPAH DAN BAHAN'!$D$6:$N$348,9,FALSE)</f>
        <v>1</v>
      </c>
      <c r="I466" s="391">
        <f>VLOOKUP(C466,'UPAH DAN BAHAN'!$D$6:$N$348,10,FALSE)</f>
        <v>150000</v>
      </c>
      <c r="J466" s="392">
        <f t="shared" si="56"/>
        <v>4500</v>
      </c>
    </row>
    <row r="467" spans="2:10" ht="15">
      <c r="B467" s="385"/>
      <c r="C467" s="465" t="s">
        <v>27</v>
      </c>
      <c r="D467" s="385" t="s">
        <v>64</v>
      </c>
      <c r="E467" s="388">
        <v>0.02</v>
      </c>
      <c r="F467" s="389">
        <f>VLOOKUP(C467,'UPAH DAN BAHAN'!$D$6:$I$348,6,FALSE)</f>
        <v>140000</v>
      </c>
      <c r="G467" s="389">
        <f>E467*F467</f>
        <v>2800</v>
      </c>
      <c r="H467" s="390">
        <f>VLOOKUP(C467,'UPAH DAN BAHAN'!$D$6:$N$348,9,FALSE)</f>
        <v>1</v>
      </c>
      <c r="I467" s="391">
        <f>VLOOKUP(C467,'UPAH DAN BAHAN'!$D$6:$N$348,10,FALSE)</f>
        <v>140000</v>
      </c>
      <c r="J467" s="392">
        <f t="shared" si="56"/>
        <v>2800</v>
      </c>
    </row>
    <row r="468" spans="2:10" ht="15">
      <c r="B468" s="385"/>
      <c r="C468" s="466"/>
      <c r="D468" s="425"/>
      <c r="E468" s="424"/>
      <c r="F468" s="426" t="s">
        <v>868</v>
      </c>
      <c r="G468" s="396">
        <f>SUM(G464:G467)</f>
        <v>57300</v>
      </c>
      <c r="H468" s="382"/>
      <c r="I468" s="382"/>
      <c r="J468" s="382"/>
    </row>
    <row r="469" spans="2:10" ht="15">
      <c r="B469" s="467"/>
      <c r="C469" s="466"/>
      <c r="D469" s="425"/>
      <c r="E469" s="424"/>
      <c r="F469" s="396"/>
      <c r="G469" s="396"/>
      <c r="H469" s="382"/>
      <c r="I469" s="382"/>
      <c r="J469" s="382"/>
    </row>
    <row r="470" spans="2:10" ht="15">
      <c r="B470" s="424" t="s">
        <v>159</v>
      </c>
      <c r="C470" s="463" t="s">
        <v>68</v>
      </c>
      <c r="D470" s="424"/>
      <c r="E470" s="388"/>
      <c r="F470" s="389"/>
      <c r="G470" s="389"/>
      <c r="H470" s="382"/>
      <c r="I470" s="382"/>
      <c r="J470" s="382"/>
    </row>
    <row r="471" spans="2:10" ht="15">
      <c r="B471" s="424"/>
      <c r="C471" s="397" t="s">
        <v>732</v>
      </c>
      <c r="D471" s="385" t="s">
        <v>55</v>
      </c>
      <c r="E471" s="399">
        <v>1</v>
      </c>
      <c r="F471" s="389">
        <f>VLOOKUP(C471,'UPAH DAN BAHAN'!$D$6:$I$348,6,FALSE)</f>
        <v>750000</v>
      </c>
      <c r="G471" s="389">
        <f>E471*F471</f>
        <v>750000</v>
      </c>
      <c r="H471" s="390">
        <f>VLOOKUP(C471,'UPAH DAN BAHAN'!$D$6:$N$348,9,FALSE)</f>
        <v>0.8629</v>
      </c>
      <c r="I471" s="391">
        <f>VLOOKUP(C471,'UPAH DAN BAHAN'!$D$6:$N$348,10,FALSE)</f>
        <v>647175</v>
      </c>
      <c r="J471" s="392">
        <f t="shared" ref="J471:J472" si="57">E471*I471</f>
        <v>647175</v>
      </c>
    </row>
    <row r="472" spans="2:10" ht="15">
      <c r="B472" s="468"/>
      <c r="C472" s="465" t="s">
        <v>99</v>
      </c>
      <c r="D472" s="385" t="s">
        <v>1</v>
      </c>
      <c r="E472" s="399">
        <v>2</v>
      </c>
      <c r="F472" s="389">
        <v>5000</v>
      </c>
      <c r="G472" s="389">
        <f>E472*F472</f>
        <v>10000</v>
      </c>
      <c r="H472" s="382"/>
      <c r="I472" s="391">
        <f>F472</f>
        <v>5000</v>
      </c>
      <c r="J472" s="392">
        <f t="shared" si="57"/>
        <v>10000</v>
      </c>
    </row>
    <row r="473" spans="2:10" ht="15">
      <c r="B473" s="385"/>
      <c r="C473" s="466"/>
      <c r="D473" s="425"/>
      <c r="E473" s="424"/>
      <c r="F473" s="426" t="s">
        <v>869</v>
      </c>
      <c r="G473" s="396">
        <f>SUM(G471:G472)</f>
        <v>760000</v>
      </c>
      <c r="H473" s="382"/>
      <c r="I473" s="382"/>
      <c r="J473" s="382"/>
    </row>
    <row r="474" spans="2:10" ht="15">
      <c r="B474" s="467"/>
      <c r="C474" s="466"/>
      <c r="D474" s="425"/>
      <c r="E474" s="424"/>
      <c r="F474" s="396"/>
      <c r="G474" s="396"/>
      <c r="H474" s="382"/>
      <c r="I474" s="382"/>
      <c r="J474" s="382"/>
    </row>
    <row r="475" spans="2:10" ht="15">
      <c r="B475" s="457" t="s">
        <v>20</v>
      </c>
      <c r="C475" s="469" t="s">
        <v>101</v>
      </c>
      <c r="D475" s="470"/>
      <c r="E475" s="471"/>
      <c r="F475" s="472"/>
      <c r="G475" s="412">
        <f>G466+G473</f>
        <v>764500</v>
      </c>
      <c r="H475" s="414"/>
      <c r="I475" s="415"/>
      <c r="J475" s="372">
        <f>SUM(J462:J474)</f>
        <v>714475</v>
      </c>
    </row>
    <row r="476" spans="2:10" ht="15">
      <c r="B476" s="452" t="s">
        <v>21</v>
      </c>
      <c r="C476" s="473" t="s">
        <v>996</v>
      </c>
      <c r="D476" s="416"/>
      <c r="E476" s="416"/>
      <c r="F476" s="448"/>
      <c r="G476" s="413">
        <f>10%*G475</f>
        <v>76450</v>
      </c>
      <c r="H476" s="414"/>
      <c r="I476" s="415"/>
      <c r="J476" s="413">
        <f>J475*10%</f>
        <v>71447.5</v>
      </c>
    </row>
    <row r="477" spans="2:10" ht="15">
      <c r="B477" s="452" t="s">
        <v>22</v>
      </c>
      <c r="C477" s="410" t="s">
        <v>102</v>
      </c>
      <c r="D477" s="367"/>
      <c r="E477" s="367"/>
      <c r="F477" s="412"/>
      <c r="G477" s="413">
        <f>G475+G476</f>
        <v>840950</v>
      </c>
      <c r="H477" s="414"/>
      <c r="I477" s="415"/>
      <c r="J477" s="372">
        <f>J475+J476</f>
        <v>785922.5</v>
      </c>
    </row>
    <row r="478" spans="2:10" ht="16.5">
      <c r="B478" s="474"/>
      <c r="C478" s="367" t="s">
        <v>931</v>
      </c>
      <c r="D478" s="475"/>
      <c r="E478" s="475"/>
      <c r="F478" s="476"/>
      <c r="G478" s="477">
        <f>ROUNDDOWN(G477,-3)</f>
        <v>840000</v>
      </c>
      <c r="H478" s="418"/>
      <c r="I478" s="419"/>
      <c r="J478" s="420"/>
    </row>
    <row r="479" spans="2:10" ht="16.5">
      <c r="B479" s="421"/>
      <c r="C479" s="483"/>
      <c r="D479" s="421"/>
      <c r="E479" s="421"/>
      <c r="F479" s="441"/>
      <c r="G479" s="442"/>
    </row>
    <row r="480" spans="2:10" ht="16.5">
      <c r="B480" s="421"/>
      <c r="C480" s="421"/>
      <c r="D480" s="421"/>
      <c r="E480" s="421"/>
      <c r="F480" s="441"/>
      <c r="G480" s="447"/>
    </row>
    <row r="481" spans="2:10" ht="15">
      <c r="B481" s="452" t="s">
        <v>1009</v>
      </c>
      <c r="C481" s="478" t="s">
        <v>1011</v>
      </c>
      <c r="D481" s="479"/>
      <c r="E481" s="480"/>
      <c r="F481" s="481"/>
      <c r="G481" s="482"/>
      <c r="H481" s="370"/>
      <c r="I481" s="371"/>
      <c r="J481" s="372"/>
    </row>
    <row r="482" spans="2:10" ht="19.5" customHeight="1">
      <c r="B482" s="373" t="s">
        <v>56</v>
      </c>
      <c r="C482" s="373" t="s">
        <v>57</v>
      </c>
      <c r="D482" s="373" t="s">
        <v>965</v>
      </c>
      <c r="E482" s="373" t="s">
        <v>60</v>
      </c>
      <c r="F482" s="374" t="s">
        <v>865</v>
      </c>
      <c r="G482" s="375" t="s">
        <v>866</v>
      </c>
      <c r="H482" s="376" t="s">
        <v>209</v>
      </c>
      <c r="I482" s="377" t="s">
        <v>210</v>
      </c>
      <c r="J482" s="377" t="s">
        <v>867</v>
      </c>
    </row>
    <row r="483" spans="2:10" ht="15">
      <c r="B483" s="378"/>
      <c r="C483" s="378"/>
      <c r="D483" s="378"/>
      <c r="E483" s="379"/>
      <c r="F483" s="380"/>
      <c r="G483" s="381"/>
      <c r="H483" s="382"/>
      <c r="I483" s="382"/>
      <c r="J483" s="382"/>
    </row>
    <row r="484" spans="2:10" ht="15">
      <c r="B484" s="424" t="s">
        <v>158</v>
      </c>
      <c r="C484" s="463" t="s">
        <v>61</v>
      </c>
      <c r="D484" s="424"/>
      <c r="E484" s="388"/>
      <c r="F484" s="389"/>
      <c r="G484" s="389"/>
      <c r="H484" s="382"/>
      <c r="I484" s="382"/>
      <c r="J484" s="382"/>
    </row>
    <row r="485" spans="2:10" ht="15">
      <c r="B485" s="385"/>
      <c r="C485" s="484" t="s">
        <v>62</v>
      </c>
      <c r="D485" s="385" t="s">
        <v>64</v>
      </c>
      <c r="E485" s="399">
        <v>0.3</v>
      </c>
      <c r="F485" s="389">
        <f>VLOOKUP(C485,'UPAH DAN BAHAN'!$D$6:$I$348,6,FALSE)</f>
        <v>120000</v>
      </c>
      <c r="G485" s="389">
        <f>F485*E485</f>
        <v>36000</v>
      </c>
      <c r="H485" s="390">
        <f>VLOOKUP(C485,'UPAH DAN BAHAN'!$D$6:$N$348,9,FALSE)</f>
        <v>1</v>
      </c>
      <c r="I485" s="391">
        <f>VLOOKUP(C485,'UPAH DAN BAHAN'!$D$6:$N$348,10,FALSE)</f>
        <v>120000</v>
      </c>
      <c r="J485" s="392">
        <f t="shared" ref="J485:J488" si="58">E485*I485</f>
        <v>36000</v>
      </c>
    </row>
    <row r="486" spans="2:10" ht="15">
      <c r="B486" s="385"/>
      <c r="C486" s="484" t="s">
        <v>78</v>
      </c>
      <c r="D486" s="385" t="s">
        <v>64</v>
      </c>
      <c r="E486" s="399">
        <v>0.3</v>
      </c>
      <c r="F486" s="389">
        <f>VLOOKUP(C486,'UPAH DAN BAHAN'!$D$6:$I$348,6,FALSE)</f>
        <v>140000</v>
      </c>
      <c r="G486" s="389">
        <f>E486*F486</f>
        <v>42000</v>
      </c>
      <c r="H486" s="390">
        <f>VLOOKUP(C486,'UPAH DAN BAHAN'!$D$6:$N$348,9,FALSE)</f>
        <v>1</v>
      </c>
      <c r="I486" s="391">
        <f>VLOOKUP(C486,'UPAH DAN BAHAN'!$D$6:$N$348,10,FALSE)</f>
        <v>140000</v>
      </c>
      <c r="J486" s="392">
        <f t="shared" si="58"/>
        <v>42000</v>
      </c>
    </row>
    <row r="487" spans="2:10" ht="15">
      <c r="B487" s="385"/>
      <c r="C487" s="465" t="s">
        <v>28</v>
      </c>
      <c r="D487" s="385" t="s">
        <v>64</v>
      </c>
      <c r="E487" s="399">
        <v>0.1</v>
      </c>
      <c r="F487" s="389">
        <f>VLOOKUP(C487,'UPAH DAN BAHAN'!$D$6:$I$348,6,FALSE)</f>
        <v>150000</v>
      </c>
      <c r="G487" s="389">
        <f>E487*F487</f>
        <v>15000</v>
      </c>
      <c r="H487" s="390">
        <f>VLOOKUP(C487,'UPAH DAN BAHAN'!$D$6:$N$348,9,FALSE)</f>
        <v>1</v>
      </c>
      <c r="I487" s="391">
        <f>VLOOKUP(C487,'UPAH DAN BAHAN'!$D$6:$N$348,10,FALSE)</f>
        <v>150000</v>
      </c>
      <c r="J487" s="392">
        <f t="shared" si="58"/>
        <v>15000</v>
      </c>
    </row>
    <row r="488" spans="2:10" ht="15">
      <c r="B488" s="385"/>
      <c r="C488" s="465" t="s">
        <v>27</v>
      </c>
      <c r="D488" s="385" t="s">
        <v>64</v>
      </c>
      <c r="E488" s="388">
        <v>0.1</v>
      </c>
      <c r="F488" s="389">
        <f>VLOOKUP(C488,'UPAH DAN BAHAN'!$D$6:$I$348,6,FALSE)</f>
        <v>140000</v>
      </c>
      <c r="G488" s="389">
        <f>E488*F488</f>
        <v>14000</v>
      </c>
      <c r="H488" s="390">
        <f>VLOOKUP(C488,'UPAH DAN BAHAN'!$D$6:$N$348,9,FALSE)</f>
        <v>1</v>
      </c>
      <c r="I488" s="391">
        <f>VLOOKUP(C488,'UPAH DAN BAHAN'!$D$6:$N$348,10,FALSE)</f>
        <v>140000</v>
      </c>
      <c r="J488" s="392">
        <f t="shared" si="58"/>
        <v>14000</v>
      </c>
    </row>
    <row r="489" spans="2:10" ht="15">
      <c r="B489" s="385"/>
      <c r="C489" s="466"/>
      <c r="D489" s="425"/>
      <c r="E489" s="424"/>
      <c r="F489" s="426" t="s">
        <v>868</v>
      </c>
      <c r="G489" s="396">
        <f>SUM(G485:G488)</f>
        <v>107000</v>
      </c>
      <c r="H489" s="382"/>
      <c r="I489" s="382"/>
      <c r="J489" s="382"/>
    </row>
    <row r="490" spans="2:10" ht="15">
      <c r="B490" s="467"/>
      <c r="C490" s="466"/>
      <c r="D490" s="425"/>
      <c r="E490" s="424"/>
      <c r="F490" s="396"/>
      <c r="G490" s="396"/>
      <c r="H490" s="382"/>
      <c r="I490" s="382"/>
      <c r="J490" s="382"/>
    </row>
    <row r="491" spans="2:10" ht="15">
      <c r="B491" s="424" t="s">
        <v>159</v>
      </c>
      <c r="C491" s="463" t="s">
        <v>68</v>
      </c>
      <c r="D491" s="424"/>
      <c r="E491" s="388"/>
      <c r="F491" s="389"/>
      <c r="G491" s="389"/>
      <c r="H491" s="382"/>
      <c r="I491" s="382"/>
      <c r="J491" s="382"/>
    </row>
    <row r="492" spans="2:10" ht="15">
      <c r="B492" s="424"/>
      <c r="C492" s="397" t="s">
        <v>726</v>
      </c>
      <c r="D492" s="385" t="s">
        <v>55</v>
      </c>
      <c r="E492" s="399">
        <v>1</v>
      </c>
      <c r="F492" s="389">
        <f>VLOOKUP(C492,'UPAH DAN BAHAN'!$D$6:$I$348,6,FALSE)</f>
        <v>1750000</v>
      </c>
      <c r="G492" s="389">
        <f>E492*F492</f>
        <v>1750000</v>
      </c>
      <c r="H492" s="390">
        <f>VLOOKUP(C492,'UPAH DAN BAHAN'!$D$6:$N$348,9,FALSE)</f>
        <v>0.8629</v>
      </c>
      <c r="I492" s="391">
        <f>VLOOKUP(C492,'UPAH DAN BAHAN'!$D$6:$N$348,10,FALSE)</f>
        <v>1510075</v>
      </c>
      <c r="J492" s="392">
        <f t="shared" ref="J492:J495" si="59">E492*I492</f>
        <v>1510075</v>
      </c>
    </row>
    <row r="493" spans="2:10" ht="15">
      <c r="B493" s="424"/>
      <c r="C493" s="397" t="s">
        <v>746</v>
      </c>
      <c r="D493" s="385" t="s">
        <v>54</v>
      </c>
      <c r="E493" s="399">
        <v>2</v>
      </c>
      <c r="F493" s="389">
        <v>85000</v>
      </c>
      <c r="G493" s="389">
        <f>E493*F493</f>
        <v>170000</v>
      </c>
      <c r="H493" s="390">
        <f>VLOOKUP(C493,'UPAH DAN BAHAN'!$D$6:$N$348,9,FALSE)</f>
        <v>0.52769999999999995</v>
      </c>
      <c r="I493" s="391">
        <f>VLOOKUP(C493,'UPAH DAN BAHAN'!$D$6:$N$348,10,FALSE)</f>
        <v>79154.999999999985</v>
      </c>
      <c r="J493" s="392">
        <f t="shared" si="59"/>
        <v>158309.99999999997</v>
      </c>
    </row>
    <row r="494" spans="2:10" ht="15">
      <c r="B494" s="424"/>
      <c r="C494" s="397" t="s">
        <v>749</v>
      </c>
      <c r="D494" s="385" t="s">
        <v>54</v>
      </c>
      <c r="E494" s="399">
        <v>2</v>
      </c>
      <c r="F494" s="389">
        <v>11000</v>
      </c>
      <c r="G494" s="389">
        <f>E494*F494</f>
        <v>22000</v>
      </c>
      <c r="H494" s="390">
        <f>VLOOKUP(C494,'UPAH DAN BAHAN'!$D$6:$N$348,9,FALSE)</f>
        <v>0.52769999999999995</v>
      </c>
      <c r="I494" s="391">
        <f>VLOOKUP(C494,'UPAH DAN BAHAN'!$D$6:$N$348,10,FALSE)</f>
        <v>8179.3499999999995</v>
      </c>
      <c r="J494" s="392">
        <f t="shared" si="59"/>
        <v>16358.699999999999</v>
      </c>
    </row>
    <row r="495" spans="2:10" ht="15">
      <c r="B495" s="424"/>
      <c r="C495" s="397" t="s">
        <v>750</v>
      </c>
      <c r="D495" s="385" t="s">
        <v>54</v>
      </c>
      <c r="E495" s="399">
        <v>4</v>
      </c>
      <c r="F495" s="389">
        <v>2500</v>
      </c>
      <c r="G495" s="389">
        <f>E495*F495</f>
        <v>10000</v>
      </c>
      <c r="H495" s="390">
        <f>VLOOKUP(C495,'UPAH DAN BAHAN'!$D$6:$N$348,9,FALSE)</f>
        <v>0.52769999999999995</v>
      </c>
      <c r="I495" s="391">
        <f>VLOOKUP(C495,'UPAH DAN BAHAN'!$D$6:$N$348,10,FALSE)</f>
        <v>1583.1</v>
      </c>
      <c r="J495" s="392">
        <f t="shared" si="59"/>
        <v>6332.4</v>
      </c>
    </row>
    <row r="496" spans="2:10" ht="15">
      <c r="B496" s="385"/>
      <c r="C496" s="466"/>
      <c r="D496" s="425"/>
      <c r="E496" s="424"/>
      <c r="F496" s="426" t="s">
        <v>869</v>
      </c>
      <c r="G496" s="396">
        <f>SUM(G492:G495)</f>
        <v>1952000</v>
      </c>
      <c r="H496" s="382"/>
      <c r="I496" s="382"/>
      <c r="J496" s="382"/>
    </row>
    <row r="497" spans="2:10" ht="15">
      <c r="B497" s="467"/>
      <c r="C497" s="466"/>
      <c r="D497" s="425"/>
      <c r="E497" s="424"/>
      <c r="F497" s="396"/>
      <c r="G497" s="396"/>
      <c r="H497" s="382"/>
      <c r="I497" s="382"/>
      <c r="J497" s="382"/>
    </row>
    <row r="498" spans="2:10" ht="15">
      <c r="B498" s="457" t="s">
        <v>20</v>
      </c>
      <c r="C498" s="469" t="s">
        <v>101</v>
      </c>
      <c r="D498" s="470"/>
      <c r="E498" s="471"/>
      <c r="F498" s="472"/>
      <c r="G498" s="412">
        <f>G489+G496</f>
        <v>2059000</v>
      </c>
      <c r="H498" s="414"/>
      <c r="I498" s="415"/>
      <c r="J498" s="372">
        <f>SUM(J485:J497)</f>
        <v>1798076.0999999999</v>
      </c>
    </row>
    <row r="499" spans="2:10" ht="15">
      <c r="B499" s="452" t="s">
        <v>21</v>
      </c>
      <c r="C499" s="473" t="s">
        <v>996</v>
      </c>
      <c r="D499" s="416"/>
      <c r="E499" s="416"/>
      <c r="F499" s="448"/>
      <c r="G499" s="413">
        <f>10%*G498</f>
        <v>205900</v>
      </c>
      <c r="H499" s="414"/>
      <c r="I499" s="415"/>
      <c r="J499" s="413">
        <f>J498*10%</f>
        <v>179807.61</v>
      </c>
    </row>
    <row r="500" spans="2:10" ht="15">
      <c r="B500" s="452" t="s">
        <v>22</v>
      </c>
      <c r="C500" s="410" t="s">
        <v>102</v>
      </c>
      <c r="D500" s="367"/>
      <c r="E500" s="367"/>
      <c r="F500" s="412"/>
      <c r="G500" s="413">
        <f>G498+G499</f>
        <v>2264900</v>
      </c>
      <c r="H500" s="414"/>
      <c r="I500" s="415"/>
      <c r="J500" s="372">
        <f>J498+J499</f>
        <v>1977883.71</v>
      </c>
    </row>
    <row r="501" spans="2:10" ht="16.5">
      <c r="B501" s="474"/>
      <c r="C501" s="367" t="s">
        <v>931</v>
      </c>
      <c r="D501" s="475"/>
      <c r="E501" s="475"/>
      <c r="F501" s="476"/>
      <c r="G501" s="477">
        <f>ROUNDDOWN(G500,-3)</f>
        <v>2264000</v>
      </c>
      <c r="H501" s="418"/>
      <c r="I501" s="419"/>
      <c r="J501" s="420"/>
    </row>
    <row r="502" spans="2:10" ht="16.5">
      <c r="B502" s="421"/>
      <c r="C502" s="421"/>
      <c r="D502" s="421"/>
      <c r="E502" s="421"/>
      <c r="F502" s="441"/>
      <c r="G502" s="442"/>
    </row>
    <row r="503" spans="2:10" ht="16.5">
      <c r="B503" s="421"/>
      <c r="C503" s="421"/>
      <c r="D503" s="421"/>
      <c r="E503" s="421"/>
      <c r="F503" s="441"/>
      <c r="G503" s="447"/>
    </row>
    <row r="504" spans="2:10" ht="15">
      <c r="B504" s="452" t="s">
        <v>1012</v>
      </c>
      <c r="C504" s="460" t="s">
        <v>1013</v>
      </c>
      <c r="D504" s="470"/>
      <c r="E504" s="471"/>
      <c r="F504" s="485"/>
      <c r="G504" s="486"/>
      <c r="H504" s="370"/>
      <c r="I504" s="371"/>
      <c r="J504" s="372"/>
    </row>
    <row r="505" spans="2:10" ht="16.5" customHeight="1">
      <c r="B505" s="373" t="s">
        <v>56</v>
      </c>
      <c r="C505" s="373" t="s">
        <v>57</v>
      </c>
      <c r="D505" s="373" t="s">
        <v>965</v>
      </c>
      <c r="E505" s="373" t="s">
        <v>60</v>
      </c>
      <c r="F505" s="374" t="s">
        <v>865</v>
      </c>
      <c r="G505" s="375" t="s">
        <v>866</v>
      </c>
      <c r="H505" s="376" t="s">
        <v>209</v>
      </c>
      <c r="I505" s="377" t="s">
        <v>210</v>
      </c>
      <c r="J505" s="377" t="s">
        <v>867</v>
      </c>
    </row>
    <row r="506" spans="2:10" ht="15">
      <c r="B506" s="378"/>
      <c r="C506" s="378"/>
      <c r="D506" s="378"/>
      <c r="E506" s="379"/>
      <c r="F506" s="380"/>
      <c r="G506" s="381"/>
      <c r="H506" s="382"/>
      <c r="I506" s="382"/>
      <c r="J506" s="382"/>
    </row>
    <row r="507" spans="2:10" ht="15">
      <c r="B507" s="424" t="s">
        <v>158</v>
      </c>
      <c r="C507" s="463" t="s">
        <v>61</v>
      </c>
      <c r="D507" s="424"/>
      <c r="E507" s="388"/>
      <c r="F507" s="389"/>
      <c r="G507" s="389"/>
      <c r="H507" s="382"/>
      <c r="I507" s="382"/>
      <c r="J507" s="382"/>
    </row>
    <row r="508" spans="2:10" ht="15">
      <c r="B508" s="385"/>
      <c r="C508" s="484" t="s">
        <v>62</v>
      </c>
      <c r="D508" s="385" t="s">
        <v>64</v>
      </c>
      <c r="E508" s="399">
        <v>0.5</v>
      </c>
      <c r="F508" s="389">
        <f>VLOOKUP(C508,'UPAH DAN BAHAN'!$D$6:$I$348,6,FALSE)</f>
        <v>120000</v>
      </c>
      <c r="G508" s="389">
        <f>F508*E508</f>
        <v>60000</v>
      </c>
      <c r="H508" s="390">
        <f>VLOOKUP(C508,'UPAH DAN BAHAN'!$D$6:$N$348,9,FALSE)</f>
        <v>1</v>
      </c>
      <c r="I508" s="391">
        <f>VLOOKUP(C508,'UPAH DAN BAHAN'!$D$6:$N$348,10,FALSE)</f>
        <v>120000</v>
      </c>
      <c r="J508" s="392">
        <f t="shared" ref="J508:J511" si="60">E508*I508</f>
        <v>60000</v>
      </c>
    </row>
    <row r="509" spans="2:10" ht="15">
      <c r="B509" s="385"/>
      <c r="C509" s="484" t="s">
        <v>78</v>
      </c>
      <c r="D509" s="385" t="s">
        <v>64</v>
      </c>
      <c r="E509" s="399">
        <v>0.7</v>
      </c>
      <c r="F509" s="389">
        <f>VLOOKUP(C509,'UPAH DAN BAHAN'!$D$6:$I$348,6,FALSE)</f>
        <v>140000</v>
      </c>
      <c r="G509" s="389">
        <f>E509*F509</f>
        <v>98000</v>
      </c>
      <c r="H509" s="390">
        <f>VLOOKUP(C509,'UPAH DAN BAHAN'!$D$6:$N$348,9,FALSE)</f>
        <v>1</v>
      </c>
      <c r="I509" s="391">
        <f>VLOOKUP(C509,'UPAH DAN BAHAN'!$D$6:$N$348,10,FALSE)</f>
        <v>140000</v>
      </c>
      <c r="J509" s="392">
        <f t="shared" si="60"/>
        <v>98000</v>
      </c>
    </row>
    <row r="510" spans="2:10" ht="15">
      <c r="B510" s="385"/>
      <c r="C510" s="465" t="s">
        <v>28</v>
      </c>
      <c r="D510" s="385" t="s">
        <v>64</v>
      </c>
      <c r="E510" s="399">
        <v>0.1</v>
      </c>
      <c r="F510" s="389">
        <f>VLOOKUP(C510,'UPAH DAN BAHAN'!$D$6:$I$348,6,FALSE)</f>
        <v>150000</v>
      </c>
      <c r="G510" s="389">
        <f>E510*F510</f>
        <v>15000</v>
      </c>
      <c r="H510" s="390">
        <f>VLOOKUP(C510,'UPAH DAN BAHAN'!$D$6:$N$348,9,FALSE)</f>
        <v>1</v>
      </c>
      <c r="I510" s="391">
        <f>VLOOKUP(C510,'UPAH DAN BAHAN'!$D$6:$N$348,10,FALSE)</f>
        <v>150000</v>
      </c>
      <c r="J510" s="392">
        <f t="shared" si="60"/>
        <v>15000</v>
      </c>
    </row>
    <row r="511" spans="2:10" ht="15">
      <c r="B511" s="385"/>
      <c r="C511" s="465" t="s">
        <v>27</v>
      </c>
      <c r="D511" s="385" t="s">
        <v>64</v>
      </c>
      <c r="E511" s="388">
        <v>0.1</v>
      </c>
      <c r="F511" s="389">
        <f>VLOOKUP(C511,'UPAH DAN BAHAN'!$D$6:$I$348,6,FALSE)</f>
        <v>140000</v>
      </c>
      <c r="G511" s="389">
        <f>E511*F511</f>
        <v>14000</v>
      </c>
      <c r="H511" s="390">
        <f>VLOOKUP(C511,'UPAH DAN BAHAN'!$D$6:$N$348,9,FALSE)</f>
        <v>1</v>
      </c>
      <c r="I511" s="391">
        <f>VLOOKUP(C511,'UPAH DAN BAHAN'!$D$6:$N$348,10,FALSE)</f>
        <v>140000</v>
      </c>
      <c r="J511" s="392">
        <f t="shared" si="60"/>
        <v>14000</v>
      </c>
    </row>
    <row r="512" spans="2:10" ht="15">
      <c r="B512" s="385"/>
      <c r="C512" s="466"/>
      <c r="D512" s="425"/>
      <c r="E512" s="424"/>
      <c r="F512" s="426" t="s">
        <v>868</v>
      </c>
      <c r="G512" s="396">
        <f>SUM(G508:G511)</f>
        <v>187000</v>
      </c>
      <c r="H512" s="382"/>
      <c r="I512" s="382"/>
      <c r="J512" s="382"/>
    </row>
    <row r="513" spans="2:10" ht="15">
      <c r="B513" s="467"/>
      <c r="C513" s="466"/>
      <c r="D513" s="425"/>
      <c r="E513" s="424"/>
      <c r="F513" s="396"/>
      <c r="G513" s="396"/>
      <c r="H513" s="382"/>
      <c r="I513" s="382"/>
      <c r="J513" s="382"/>
    </row>
    <row r="514" spans="2:10" ht="15">
      <c r="B514" s="424" t="s">
        <v>159</v>
      </c>
      <c r="C514" s="463" t="s">
        <v>68</v>
      </c>
      <c r="D514" s="424"/>
      <c r="E514" s="388"/>
      <c r="F514" s="389"/>
      <c r="G514" s="389"/>
      <c r="H514" s="382"/>
      <c r="I514" s="382"/>
      <c r="J514" s="382"/>
    </row>
    <row r="515" spans="2:10" ht="15">
      <c r="B515" s="424"/>
      <c r="C515" s="487" t="s">
        <v>721</v>
      </c>
      <c r="D515" s="385" t="s">
        <v>55</v>
      </c>
      <c r="E515" s="399">
        <v>1</v>
      </c>
      <c r="F515" s="389">
        <f>VLOOKUP(C515,'UPAH DAN BAHAN'!$D$6:$I$348,6,FALSE)</f>
        <v>6075000</v>
      </c>
      <c r="G515" s="389">
        <f>E515*F515</f>
        <v>6075000</v>
      </c>
      <c r="H515" s="390">
        <f>VLOOKUP(C515,'UPAH DAN BAHAN'!$D$6:$N$348,9,FALSE)</f>
        <v>0.8629</v>
      </c>
      <c r="I515" s="391">
        <f>VLOOKUP(C515,'UPAH DAN BAHAN'!$D$6:$N$348,10,FALSE)</f>
        <v>5242117.5</v>
      </c>
      <c r="J515" s="392">
        <f t="shared" ref="J515:J518" si="61">E515*I515</f>
        <v>5242117.5</v>
      </c>
    </row>
    <row r="516" spans="2:10" ht="15">
      <c r="B516" s="424"/>
      <c r="C516" s="397" t="s">
        <v>746</v>
      </c>
      <c r="D516" s="385" t="s">
        <v>54</v>
      </c>
      <c r="E516" s="399">
        <v>2</v>
      </c>
      <c r="F516" s="389">
        <f>VLOOKUP(C516,'UPAH DAN BAHAN'!$D$6:$I$348,6,FALSE)</f>
        <v>150000</v>
      </c>
      <c r="G516" s="389">
        <f>F516*E516</f>
        <v>300000</v>
      </c>
      <c r="H516" s="390">
        <f>VLOOKUP(C516,'UPAH DAN BAHAN'!$D$6:$N$348,9,FALSE)</f>
        <v>0.52769999999999995</v>
      </c>
      <c r="I516" s="391">
        <f>VLOOKUP(C516,'UPAH DAN BAHAN'!$D$6:$N$348,10,FALSE)</f>
        <v>79154.999999999985</v>
      </c>
      <c r="J516" s="392">
        <f t="shared" si="61"/>
        <v>158309.99999999997</v>
      </c>
    </row>
    <row r="517" spans="2:10" ht="15">
      <c r="B517" s="424"/>
      <c r="C517" s="397" t="s">
        <v>749</v>
      </c>
      <c r="D517" s="385" t="s">
        <v>54</v>
      </c>
      <c r="E517" s="399">
        <v>2</v>
      </c>
      <c r="F517" s="389">
        <f>VLOOKUP(C517,'UPAH DAN BAHAN'!$D$6:$I$348,6,FALSE)</f>
        <v>15500</v>
      </c>
      <c r="G517" s="389">
        <f>F517*E517</f>
        <v>31000</v>
      </c>
      <c r="H517" s="390">
        <f>VLOOKUP(C517,'UPAH DAN BAHAN'!$D$6:$N$348,9,FALSE)</f>
        <v>0.52769999999999995</v>
      </c>
      <c r="I517" s="391">
        <f>VLOOKUP(C517,'UPAH DAN BAHAN'!$D$6:$N$348,10,FALSE)</f>
        <v>8179.3499999999995</v>
      </c>
      <c r="J517" s="392">
        <f t="shared" si="61"/>
        <v>16358.699999999999</v>
      </c>
    </row>
    <row r="518" spans="2:10" ht="15">
      <c r="B518" s="424"/>
      <c r="C518" s="397" t="s">
        <v>750</v>
      </c>
      <c r="D518" s="385" t="s">
        <v>1</v>
      </c>
      <c r="E518" s="399">
        <v>8</v>
      </c>
      <c r="F518" s="389">
        <v>3500</v>
      </c>
      <c r="G518" s="389">
        <f>E518*F518</f>
        <v>28000</v>
      </c>
      <c r="H518" s="390">
        <f>VLOOKUP(C518,'UPAH DAN BAHAN'!$D$6:$N$348,9,FALSE)</f>
        <v>0.52769999999999995</v>
      </c>
      <c r="I518" s="391">
        <f>VLOOKUP(C518,'UPAH DAN BAHAN'!$D$6:$N$348,10,FALSE)</f>
        <v>1583.1</v>
      </c>
      <c r="J518" s="392">
        <f t="shared" si="61"/>
        <v>12664.8</v>
      </c>
    </row>
    <row r="519" spans="2:10" ht="15">
      <c r="B519" s="385"/>
      <c r="C519" s="466"/>
      <c r="D519" s="425"/>
      <c r="E519" s="424"/>
      <c r="F519" s="426" t="s">
        <v>869</v>
      </c>
      <c r="G519" s="396">
        <f>SUM(G515:G518)</f>
        <v>6434000</v>
      </c>
      <c r="H519" s="382"/>
      <c r="I519" s="382"/>
      <c r="J519" s="382"/>
    </row>
    <row r="520" spans="2:10" ht="15">
      <c r="B520" s="467"/>
      <c r="C520" s="466"/>
      <c r="D520" s="425"/>
      <c r="E520" s="424"/>
      <c r="F520" s="396"/>
      <c r="G520" s="396"/>
      <c r="H520" s="382"/>
      <c r="I520" s="382"/>
      <c r="J520" s="382"/>
    </row>
    <row r="521" spans="2:10" ht="15">
      <c r="B521" s="457" t="s">
        <v>20</v>
      </c>
      <c r="C521" s="469" t="s">
        <v>101</v>
      </c>
      <c r="D521" s="470"/>
      <c r="E521" s="471"/>
      <c r="F521" s="472"/>
      <c r="G521" s="412">
        <f>G512+G519</f>
        <v>6621000</v>
      </c>
      <c r="H521" s="414"/>
      <c r="I521" s="415"/>
      <c r="J521" s="372">
        <f>SUM(J508:J520)</f>
        <v>5616451</v>
      </c>
    </row>
    <row r="522" spans="2:10" ht="15">
      <c r="B522" s="452" t="s">
        <v>21</v>
      </c>
      <c r="C522" s="473" t="s">
        <v>996</v>
      </c>
      <c r="D522" s="416"/>
      <c r="E522" s="416"/>
      <c r="F522" s="448"/>
      <c r="G522" s="413">
        <f>10%*G521</f>
        <v>662100</v>
      </c>
      <c r="H522" s="414"/>
      <c r="I522" s="415"/>
      <c r="J522" s="413">
        <f>J521*10%</f>
        <v>561645.1</v>
      </c>
    </row>
    <row r="523" spans="2:10" ht="15">
      <c r="B523" s="452" t="s">
        <v>22</v>
      </c>
      <c r="C523" s="410" t="s">
        <v>102</v>
      </c>
      <c r="D523" s="367"/>
      <c r="E523" s="367"/>
      <c r="F523" s="412"/>
      <c r="G523" s="413">
        <f>G521+G522</f>
        <v>7283100</v>
      </c>
      <c r="H523" s="414"/>
      <c r="I523" s="415"/>
      <c r="J523" s="372">
        <f>J521+J522</f>
        <v>6178096.0999999996</v>
      </c>
    </row>
    <row r="524" spans="2:10" ht="16.5">
      <c r="B524" s="474"/>
      <c r="C524" s="367" t="s">
        <v>931</v>
      </c>
      <c r="D524" s="475"/>
      <c r="E524" s="475"/>
      <c r="F524" s="476"/>
      <c r="G524" s="477">
        <f>ROUNDDOWN(G523,-3)</f>
        <v>7283000</v>
      </c>
      <c r="H524" s="418"/>
      <c r="I524" s="419"/>
      <c r="J524" s="420"/>
    </row>
    <row r="525" spans="2:10" ht="16.5">
      <c r="B525" s="421"/>
      <c r="C525" s="421"/>
      <c r="D525" s="421"/>
      <c r="E525" s="421"/>
      <c r="F525" s="441"/>
      <c r="G525" s="442"/>
    </row>
    <row r="526" spans="2:10" ht="16.5">
      <c r="B526" s="421"/>
      <c r="C526" s="421"/>
      <c r="D526" s="421"/>
      <c r="E526" s="421"/>
      <c r="F526" s="441"/>
      <c r="G526" s="447"/>
    </row>
    <row r="527" spans="2:10" ht="15">
      <c r="B527" s="457" t="s">
        <v>1014</v>
      </c>
      <c r="C527" s="460" t="s">
        <v>1015</v>
      </c>
      <c r="D527" s="461"/>
      <c r="E527" s="462"/>
      <c r="F527" s="417"/>
      <c r="G527" s="448"/>
      <c r="H527" s="370"/>
      <c r="I527" s="371"/>
      <c r="J527" s="372"/>
    </row>
    <row r="528" spans="2:10" ht="17.25" customHeight="1">
      <c r="B528" s="373" t="s">
        <v>56</v>
      </c>
      <c r="C528" s="373" t="s">
        <v>57</v>
      </c>
      <c r="D528" s="373" t="s">
        <v>965</v>
      </c>
      <c r="E528" s="373" t="s">
        <v>60</v>
      </c>
      <c r="F528" s="374" t="s">
        <v>865</v>
      </c>
      <c r="G528" s="375" t="s">
        <v>866</v>
      </c>
      <c r="H528" s="376" t="s">
        <v>209</v>
      </c>
      <c r="I528" s="377" t="s">
        <v>210</v>
      </c>
      <c r="J528" s="377" t="s">
        <v>867</v>
      </c>
    </row>
    <row r="529" spans="2:10" ht="15">
      <c r="B529" s="378"/>
      <c r="C529" s="378"/>
      <c r="D529" s="378"/>
      <c r="E529" s="379"/>
      <c r="F529" s="380"/>
      <c r="G529" s="381"/>
      <c r="H529" s="382"/>
      <c r="I529" s="382"/>
      <c r="J529" s="382"/>
    </row>
    <row r="530" spans="2:10" ht="15">
      <c r="B530" s="424" t="s">
        <v>158</v>
      </c>
      <c r="C530" s="463" t="s">
        <v>61</v>
      </c>
      <c r="D530" s="424"/>
      <c r="E530" s="388"/>
      <c r="F530" s="389"/>
      <c r="G530" s="389"/>
      <c r="H530" s="382"/>
      <c r="I530" s="382"/>
      <c r="J530" s="382"/>
    </row>
    <row r="531" spans="2:10" ht="15">
      <c r="B531" s="385"/>
      <c r="C531" s="484" t="s">
        <v>62</v>
      </c>
      <c r="D531" s="385" t="s">
        <v>64</v>
      </c>
      <c r="E531" s="399">
        <v>0.5</v>
      </c>
      <c r="F531" s="389">
        <f>VLOOKUP(C531,'UPAH DAN BAHAN'!$D$6:$I$348,6,FALSE)</f>
        <v>120000</v>
      </c>
      <c r="G531" s="389">
        <f>F531*E531</f>
        <v>60000</v>
      </c>
      <c r="H531" s="390">
        <f>VLOOKUP(C531,'UPAH DAN BAHAN'!$D$6:$N$348,9,FALSE)</f>
        <v>1</v>
      </c>
      <c r="I531" s="391">
        <f>VLOOKUP(C531,'UPAH DAN BAHAN'!$D$6:$N$348,10,FALSE)</f>
        <v>120000</v>
      </c>
      <c r="J531" s="392">
        <f t="shared" ref="J531:J534" si="62">E531*I531</f>
        <v>60000</v>
      </c>
    </row>
    <row r="532" spans="2:10" ht="15">
      <c r="B532" s="385"/>
      <c r="C532" s="484" t="s">
        <v>78</v>
      </c>
      <c r="D532" s="385" t="s">
        <v>64</v>
      </c>
      <c r="E532" s="399">
        <v>0.7</v>
      </c>
      <c r="F532" s="389">
        <f>VLOOKUP(C532,'UPAH DAN BAHAN'!$D$6:$I$348,6,FALSE)</f>
        <v>140000</v>
      </c>
      <c r="G532" s="389">
        <f>E532*F532</f>
        <v>98000</v>
      </c>
      <c r="H532" s="390">
        <f>VLOOKUP(C532,'UPAH DAN BAHAN'!$D$6:$N$348,9,FALSE)</f>
        <v>1</v>
      </c>
      <c r="I532" s="391">
        <f>VLOOKUP(C532,'UPAH DAN BAHAN'!$D$6:$N$348,10,FALSE)</f>
        <v>140000</v>
      </c>
      <c r="J532" s="392">
        <f t="shared" si="62"/>
        <v>98000</v>
      </c>
    </row>
    <row r="533" spans="2:10" ht="15">
      <c r="B533" s="385"/>
      <c r="C533" s="465" t="s">
        <v>28</v>
      </c>
      <c r="D533" s="385" t="s">
        <v>64</v>
      </c>
      <c r="E533" s="399">
        <v>0.1</v>
      </c>
      <c r="F533" s="389">
        <f>VLOOKUP(C533,'UPAH DAN BAHAN'!$D$6:$I$348,6,FALSE)</f>
        <v>150000</v>
      </c>
      <c r="G533" s="389">
        <f>E533*F533</f>
        <v>15000</v>
      </c>
      <c r="H533" s="390">
        <f>VLOOKUP(C533,'UPAH DAN BAHAN'!$D$6:$N$348,9,FALSE)</f>
        <v>1</v>
      </c>
      <c r="I533" s="391">
        <f>VLOOKUP(C533,'UPAH DAN BAHAN'!$D$6:$N$348,10,FALSE)</f>
        <v>150000</v>
      </c>
      <c r="J533" s="392">
        <f t="shared" si="62"/>
        <v>15000</v>
      </c>
    </row>
    <row r="534" spans="2:10" ht="15">
      <c r="B534" s="385"/>
      <c r="C534" s="465" t="s">
        <v>27</v>
      </c>
      <c r="D534" s="385" t="s">
        <v>64</v>
      </c>
      <c r="E534" s="388">
        <v>0.1</v>
      </c>
      <c r="F534" s="389">
        <f>VLOOKUP(C534,'UPAH DAN BAHAN'!$D$6:$I$348,6,FALSE)</f>
        <v>140000</v>
      </c>
      <c r="G534" s="389">
        <f>E534*F534</f>
        <v>14000</v>
      </c>
      <c r="H534" s="390">
        <f>VLOOKUP(C534,'UPAH DAN BAHAN'!$D$6:$N$348,9,FALSE)</f>
        <v>1</v>
      </c>
      <c r="I534" s="391">
        <f>VLOOKUP(C534,'UPAH DAN BAHAN'!$D$6:$N$348,10,FALSE)</f>
        <v>140000</v>
      </c>
      <c r="J534" s="392">
        <f t="shared" si="62"/>
        <v>14000</v>
      </c>
    </row>
    <row r="535" spans="2:10" ht="15">
      <c r="B535" s="385"/>
      <c r="C535" s="466"/>
      <c r="D535" s="425"/>
      <c r="E535" s="424"/>
      <c r="F535" s="426" t="s">
        <v>868</v>
      </c>
      <c r="G535" s="396">
        <f>SUM(G531:G534)</f>
        <v>187000</v>
      </c>
      <c r="H535" s="382"/>
      <c r="I535" s="382"/>
      <c r="J535" s="382"/>
    </row>
    <row r="536" spans="2:10" ht="15">
      <c r="B536" s="467"/>
      <c r="C536" s="466"/>
      <c r="D536" s="425"/>
      <c r="E536" s="424"/>
      <c r="F536" s="396"/>
      <c r="G536" s="396"/>
      <c r="H536" s="382"/>
      <c r="I536" s="382"/>
      <c r="J536" s="382"/>
    </row>
    <row r="537" spans="2:10" ht="15">
      <c r="B537" s="424" t="s">
        <v>159</v>
      </c>
      <c r="C537" s="463" t="s">
        <v>68</v>
      </c>
      <c r="D537" s="424"/>
      <c r="E537" s="388"/>
      <c r="F537" s="389"/>
      <c r="G537" s="389"/>
      <c r="H537" s="382"/>
      <c r="I537" s="382"/>
      <c r="J537" s="382"/>
    </row>
    <row r="538" spans="2:10" ht="15">
      <c r="B538" s="424"/>
      <c r="C538" s="397" t="s">
        <v>722</v>
      </c>
      <c r="D538" s="385" t="s">
        <v>55</v>
      </c>
      <c r="E538" s="399">
        <v>1</v>
      </c>
      <c r="F538" s="389">
        <f>VLOOKUP(C538,'UPAH DAN BAHAN'!$D$6:$I$348,6,FALSE)</f>
        <v>6500000</v>
      </c>
      <c r="G538" s="389">
        <f>E538*F538</f>
        <v>6500000</v>
      </c>
      <c r="H538" s="390">
        <f>VLOOKUP(C538,'UPAH DAN BAHAN'!$D$6:$N$348,9,FALSE)</f>
        <v>0.8629</v>
      </c>
      <c r="I538" s="391">
        <f>VLOOKUP(C538,'UPAH DAN BAHAN'!$D$6:$N$348,10,FALSE)</f>
        <v>5608850</v>
      </c>
      <c r="J538" s="392">
        <f t="shared" ref="J538:J541" si="63">E538*I538</f>
        <v>5608850</v>
      </c>
    </row>
    <row r="539" spans="2:10" ht="15">
      <c r="B539" s="424"/>
      <c r="C539" s="397" t="s">
        <v>746</v>
      </c>
      <c r="D539" s="385" t="s">
        <v>54</v>
      </c>
      <c r="E539" s="399">
        <v>2</v>
      </c>
      <c r="F539" s="389">
        <f>VLOOKUP(C539,'UPAH DAN BAHAN'!$D$6:$I$348,6,FALSE)</f>
        <v>150000</v>
      </c>
      <c r="G539" s="389">
        <f>F539*E539</f>
        <v>300000</v>
      </c>
      <c r="H539" s="390">
        <f>VLOOKUP(C539,'UPAH DAN BAHAN'!$D$6:$N$348,9,FALSE)</f>
        <v>0.52769999999999995</v>
      </c>
      <c r="I539" s="391">
        <f>VLOOKUP(C539,'UPAH DAN BAHAN'!$D$6:$N$348,10,FALSE)</f>
        <v>79154.999999999985</v>
      </c>
      <c r="J539" s="392">
        <f t="shared" si="63"/>
        <v>158309.99999999997</v>
      </c>
    </row>
    <row r="540" spans="2:10" ht="15">
      <c r="B540" s="424"/>
      <c r="C540" s="397" t="s">
        <v>749</v>
      </c>
      <c r="D540" s="385" t="s">
        <v>54</v>
      </c>
      <c r="E540" s="399">
        <v>2</v>
      </c>
      <c r="F540" s="389">
        <f>VLOOKUP(C540,'UPAH DAN BAHAN'!$D$6:$I$348,6,FALSE)</f>
        <v>15500</v>
      </c>
      <c r="G540" s="389">
        <f>F540*E540</f>
        <v>31000</v>
      </c>
      <c r="H540" s="390">
        <f>VLOOKUP(C540,'UPAH DAN BAHAN'!$D$6:$N$348,9,FALSE)</f>
        <v>0.52769999999999995</v>
      </c>
      <c r="I540" s="391">
        <f>VLOOKUP(C540,'UPAH DAN BAHAN'!$D$6:$N$348,10,FALSE)</f>
        <v>8179.3499999999995</v>
      </c>
      <c r="J540" s="392">
        <f t="shared" si="63"/>
        <v>16358.699999999999</v>
      </c>
    </row>
    <row r="541" spans="2:10" ht="15">
      <c r="B541" s="424"/>
      <c r="C541" s="397" t="s">
        <v>750</v>
      </c>
      <c r="D541" s="385" t="s">
        <v>1</v>
      </c>
      <c r="E541" s="399">
        <v>8</v>
      </c>
      <c r="F541" s="389">
        <f>F518</f>
        <v>3500</v>
      </c>
      <c r="G541" s="389">
        <f>E541*F541</f>
        <v>28000</v>
      </c>
      <c r="H541" s="390">
        <f>VLOOKUP(C541,'UPAH DAN BAHAN'!$D$6:$N$348,9,FALSE)</f>
        <v>0.52769999999999995</v>
      </c>
      <c r="I541" s="391">
        <f>VLOOKUP(C541,'UPAH DAN BAHAN'!$D$6:$N$348,10,FALSE)</f>
        <v>1583.1</v>
      </c>
      <c r="J541" s="392">
        <f t="shared" si="63"/>
        <v>12664.8</v>
      </c>
    </row>
    <row r="542" spans="2:10" ht="15">
      <c r="B542" s="385"/>
      <c r="C542" s="466"/>
      <c r="D542" s="425"/>
      <c r="E542" s="424"/>
      <c r="F542" s="426" t="s">
        <v>869</v>
      </c>
      <c r="G542" s="396">
        <f>SUM(G538:G541)</f>
        <v>6859000</v>
      </c>
      <c r="H542" s="382"/>
      <c r="I542" s="382"/>
      <c r="J542" s="382"/>
    </row>
    <row r="543" spans="2:10" ht="15">
      <c r="B543" s="467"/>
      <c r="C543" s="466"/>
      <c r="D543" s="425"/>
      <c r="E543" s="424"/>
      <c r="F543" s="396"/>
      <c r="G543" s="396"/>
      <c r="H543" s="382"/>
      <c r="I543" s="382"/>
      <c r="J543" s="382"/>
    </row>
    <row r="544" spans="2:10" ht="15">
      <c r="B544" s="457" t="s">
        <v>20</v>
      </c>
      <c r="C544" s="469" t="s">
        <v>101</v>
      </c>
      <c r="D544" s="470"/>
      <c r="E544" s="471"/>
      <c r="F544" s="472"/>
      <c r="G544" s="412">
        <f>G535+G542</f>
        <v>7046000</v>
      </c>
      <c r="H544" s="414"/>
      <c r="I544" s="415"/>
      <c r="J544" s="372">
        <f>SUM(J531:J543)</f>
        <v>5983183.5</v>
      </c>
    </row>
    <row r="545" spans="2:10" ht="15">
      <c r="B545" s="452" t="s">
        <v>21</v>
      </c>
      <c r="C545" s="473" t="s">
        <v>996</v>
      </c>
      <c r="D545" s="416"/>
      <c r="E545" s="416"/>
      <c r="F545" s="448"/>
      <c r="G545" s="413">
        <f>10%*G544</f>
        <v>704600</v>
      </c>
      <c r="H545" s="414"/>
      <c r="I545" s="415"/>
      <c r="J545" s="413">
        <f>J544*10%</f>
        <v>598318.35</v>
      </c>
    </row>
    <row r="546" spans="2:10" ht="15">
      <c r="B546" s="452" t="s">
        <v>22</v>
      </c>
      <c r="C546" s="410" t="s">
        <v>102</v>
      </c>
      <c r="D546" s="367"/>
      <c r="E546" s="367"/>
      <c r="F546" s="412"/>
      <c r="G546" s="413">
        <f>G544+G545</f>
        <v>7750600</v>
      </c>
      <c r="H546" s="414"/>
      <c r="I546" s="415"/>
      <c r="J546" s="372">
        <f>J544+J545</f>
        <v>6581501.8499999996</v>
      </c>
    </row>
    <row r="547" spans="2:10" ht="16.5">
      <c r="B547" s="474"/>
      <c r="C547" s="367" t="s">
        <v>931</v>
      </c>
      <c r="D547" s="475"/>
      <c r="E547" s="475"/>
      <c r="F547" s="476"/>
      <c r="G547" s="477">
        <f>ROUNDDOWN(G546,-3)</f>
        <v>7750000</v>
      </c>
      <c r="H547" s="418"/>
      <c r="I547" s="419"/>
      <c r="J547" s="420"/>
    </row>
    <row r="548" spans="2:10" ht="16.5">
      <c r="B548" s="421"/>
      <c r="C548" s="421"/>
      <c r="D548" s="421"/>
      <c r="E548" s="421"/>
      <c r="F548" s="441"/>
      <c r="G548" s="442"/>
    </row>
    <row r="549" spans="2:10" ht="16.5">
      <c r="B549" s="421"/>
      <c r="C549" s="421"/>
      <c r="D549" s="421"/>
      <c r="E549" s="421"/>
      <c r="F549" s="441"/>
      <c r="G549" s="447"/>
    </row>
    <row r="550" spans="2:10" ht="15">
      <c r="B550" s="452" t="s">
        <v>1016</v>
      </c>
      <c r="C550" s="460" t="s">
        <v>1017</v>
      </c>
      <c r="D550" s="461"/>
      <c r="E550" s="462"/>
      <c r="F550" s="417"/>
      <c r="G550" s="448"/>
      <c r="H550" s="370"/>
      <c r="I550" s="371"/>
      <c r="J550" s="372"/>
    </row>
    <row r="551" spans="2:10" ht="18" customHeight="1">
      <c r="B551" s="373" t="s">
        <v>56</v>
      </c>
      <c r="C551" s="373" t="s">
        <v>57</v>
      </c>
      <c r="D551" s="373" t="s">
        <v>965</v>
      </c>
      <c r="E551" s="373" t="s">
        <v>60</v>
      </c>
      <c r="F551" s="374" t="s">
        <v>865</v>
      </c>
      <c r="G551" s="375" t="s">
        <v>866</v>
      </c>
      <c r="H551" s="376" t="s">
        <v>209</v>
      </c>
      <c r="I551" s="377" t="s">
        <v>210</v>
      </c>
      <c r="J551" s="377" t="s">
        <v>867</v>
      </c>
    </row>
    <row r="552" spans="2:10" ht="15">
      <c r="B552" s="378"/>
      <c r="C552" s="378"/>
      <c r="D552" s="378"/>
      <c r="E552" s="379"/>
      <c r="F552" s="380"/>
      <c r="G552" s="381"/>
      <c r="H552" s="382"/>
      <c r="I552" s="382"/>
      <c r="J552" s="382"/>
    </row>
    <row r="553" spans="2:10" ht="15">
      <c r="B553" s="424" t="s">
        <v>158</v>
      </c>
      <c r="C553" s="463" t="s">
        <v>61</v>
      </c>
      <c r="D553" s="424"/>
      <c r="E553" s="388"/>
      <c r="F553" s="389"/>
      <c r="G553" s="389"/>
      <c r="H553" s="382"/>
      <c r="I553" s="382"/>
      <c r="J553" s="382"/>
    </row>
    <row r="554" spans="2:10" ht="15">
      <c r="B554" s="385"/>
      <c r="C554" s="484" t="s">
        <v>62</v>
      </c>
      <c r="D554" s="385" t="s">
        <v>64</v>
      </c>
      <c r="E554" s="399">
        <v>0.5</v>
      </c>
      <c r="F554" s="389">
        <f>VLOOKUP(C554,'UPAH DAN BAHAN'!$D$6:$I$348,6,FALSE)</f>
        <v>120000</v>
      </c>
      <c r="G554" s="389">
        <f>F554*E554</f>
        <v>60000</v>
      </c>
      <c r="H554" s="390">
        <f>VLOOKUP(C554,'UPAH DAN BAHAN'!$D$6:$N$348,9,FALSE)</f>
        <v>1</v>
      </c>
      <c r="I554" s="391">
        <f>VLOOKUP(C554,'UPAH DAN BAHAN'!$D$6:$N$348,10,FALSE)</f>
        <v>120000</v>
      </c>
      <c r="J554" s="392">
        <f t="shared" ref="J554:J557" si="64">E554*I554</f>
        <v>60000</v>
      </c>
    </row>
    <row r="555" spans="2:10" ht="15">
      <c r="B555" s="385"/>
      <c r="C555" s="484" t="s">
        <v>78</v>
      </c>
      <c r="D555" s="385" t="s">
        <v>64</v>
      </c>
      <c r="E555" s="399">
        <v>0.7</v>
      </c>
      <c r="F555" s="389">
        <f>VLOOKUP(C555,'UPAH DAN BAHAN'!$D$6:$I$348,6,FALSE)</f>
        <v>140000</v>
      </c>
      <c r="G555" s="389">
        <f>E555*F555</f>
        <v>98000</v>
      </c>
      <c r="H555" s="390">
        <f>VLOOKUP(C555,'UPAH DAN BAHAN'!$D$6:$N$348,9,FALSE)</f>
        <v>1</v>
      </c>
      <c r="I555" s="391">
        <f>VLOOKUP(C555,'UPAH DAN BAHAN'!$D$6:$N$348,10,FALSE)</f>
        <v>140000</v>
      </c>
      <c r="J555" s="392">
        <f t="shared" si="64"/>
        <v>98000</v>
      </c>
    </row>
    <row r="556" spans="2:10" ht="15">
      <c r="B556" s="385"/>
      <c r="C556" s="465" t="s">
        <v>28</v>
      </c>
      <c r="D556" s="385" t="s">
        <v>64</v>
      </c>
      <c r="E556" s="399">
        <v>0.1</v>
      </c>
      <c r="F556" s="389">
        <f>VLOOKUP(C556,'UPAH DAN BAHAN'!$D$6:$I$348,6,FALSE)</f>
        <v>150000</v>
      </c>
      <c r="G556" s="389">
        <f>E556*F556</f>
        <v>15000</v>
      </c>
      <c r="H556" s="390">
        <f>VLOOKUP(C556,'UPAH DAN BAHAN'!$D$6:$N$348,9,FALSE)</f>
        <v>1</v>
      </c>
      <c r="I556" s="391">
        <f>VLOOKUP(C556,'UPAH DAN BAHAN'!$D$6:$N$348,10,FALSE)</f>
        <v>150000</v>
      </c>
      <c r="J556" s="392">
        <f t="shared" si="64"/>
        <v>15000</v>
      </c>
    </row>
    <row r="557" spans="2:10" ht="15">
      <c r="B557" s="385"/>
      <c r="C557" s="465" t="s">
        <v>27</v>
      </c>
      <c r="D557" s="385" t="s">
        <v>64</v>
      </c>
      <c r="E557" s="388">
        <v>0.1</v>
      </c>
      <c r="F557" s="389">
        <f>VLOOKUP(C557,'UPAH DAN BAHAN'!$D$6:$I$348,6,FALSE)</f>
        <v>140000</v>
      </c>
      <c r="G557" s="389">
        <f>E557*F557</f>
        <v>14000</v>
      </c>
      <c r="H557" s="390">
        <f>VLOOKUP(C557,'UPAH DAN BAHAN'!$D$6:$N$348,9,FALSE)</f>
        <v>1</v>
      </c>
      <c r="I557" s="391">
        <f>VLOOKUP(C557,'UPAH DAN BAHAN'!$D$6:$N$348,10,FALSE)</f>
        <v>140000</v>
      </c>
      <c r="J557" s="392">
        <f t="shared" si="64"/>
        <v>14000</v>
      </c>
    </row>
    <row r="558" spans="2:10" ht="15">
      <c r="B558" s="385"/>
      <c r="C558" s="466"/>
      <c r="D558" s="425"/>
      <c r="E558" s="424"/>
      <c r="F558" s="426" t="s">
        <v>868</v>
      </c>
      <c r="G558" s="396">
        <f>SUM(G554:G557)</f>
        <v>187000</v>
      </c>
      <c r="H558" s="382"/>
      <c r="I558" s="382"/>
      <c r="J558" s="382"/>
    </row>
    <row r="559" spans="2:10" ht="15">
      <c r="B559" s="467"/>
      <c r="C559" s="466"/>
      <c r="D559" s="425"/>
      <c r="E559" s="424"/>
      <c r="F559" s="396"/>
      <c r="G559" s="396"/>
      <c r="H559" s="382"/>
      <c r="I559" s="382"/>
      <c r="J559" s="382"/>
    </row>
    <row r="560" spans="2:10" ht="15">
      <c r="B560" s="424" t="s">
        <v>159</v>
      </c>
      <c r="C560" s="463" t="s">
        <v>68</v>
      </c>
      <c r="D560" s="424"/>
      <c r="E560" s="388"/>
      <c r="F560" s="389"/>
      <c r="G560" s="389"/>
      <c r="H560" s="382"/>
      <c r="I560" s="382"/>
      <c r="J560" s="382"/>
    </row>
    <row r="561" spans="2:10" ht="15">
      <c r="B561" s="424"/>
      <c r="C561" s="397" t="s">
        <v>723</v>
      </c>
      <c r="D561" s="385" t="s">
        <v>55</v>
      </c>
      <c r="E561" s="399">
        <v>1</v>
      </c>
      <c r="F561" s="389">
        <f>VLOOKUP(C561,'UPAH DAN BAHAN'!$D$6:$I$348,6,FALSE)</f>
        <v>4500000</v>
      </c>
      <c r="G561" s="389">
        <f>E561*F561</f>
        <v>4500000</v>
      </c>
      <c r="H561" s="390">
        <f>VLOOKUP(C561,'UPAH DAN BAHAN'!$D$6:$N$348,9,FALSE)</f>
        <v>0.8629</v>
      </c>
      <c r="I561" s="391">
        <f>VLOOKUP(C561,'UPAH DAN BAHAN'!$D$6:$N$348,10,FALSE)</f>
        <v>3883050</v>
      </c>
      <c r="J561" s="392">
        <f t="shared" ref="J561:J564" si="65">E561*I561</f>
        <v>3883050</v>
      </c>
    </row>
    <row r="562" spans="2:10" ht="15">
      <c r="B562" s="424"/>
      <c r="C562" s="397" t="s">
        <v>746</v>
      </c>
      <c r="D562" s="385" t="s">
        <v>54</v>
      </c>
      <c r="E562" s="399">
        <v>2</v>
      </c>
      <c r="F562" s="389">
        <f>VLOOKUP(C562,'UPAH DAN BAHAN'!$D$6:$I$348,6,FALSE)</f>
        <v>150000</v>
      </c>
      <c r="G562" s="389">
        <f>F562*E562</f>
        <v>300000</v>
      </c>
      <c r="H562" s="390">
        <f>VLOOKUP(C562,'UPAH DAN BAHAN'!$D$6:$N$348,9,FALSE)</f>
        <v>0.52769999999999995</v>
      </c>
      <c r="I562" s="391">
        <f>VLOOKUP(C562,'UPAH DAN BAHAN'!$D$6:$N$348,10,FALSE)</f>
        <v>79154.999999999985</v>
      </c>
      <c r="J562" s="392">
        <f t="shared" si="65"/>
        <v>158309.99999999997</v>
      </c>
    </row>
    <row r="563" spans="2:10" ht="15">
      <c r="B563" s="424"/>
      <c r="C563" s="397" t="s">
        <v>749</v>
      </c>
      <c r="D563" s="385" t="s">
        <v>54</v>
      </c>
      <c r="E563" s="399">
        <v>2</v>
      </c>
      <c r="F563" s="389">
        <f>VLOOKUP(C563,'UPAH DAN BAHAN'!$D$6:$I$348,6,FALSE)</f>
        <v>15500</v>
      </c>
      <c r="G563" s="389">
        <f>F563*E563</f>
        <v>31000</v>
      </c>
      <c r="H563" s="390">
        <f>VLOOKUP(C563,'UPAH DAN BAHAN'!$D$6:$N$348,9,FALSE)</f>
        <v>0.52769999999999995</v>
      </c>
      <c r="I563" s="391">
        <f>VLOOKUP(C563,'UPAH DAN BAHAN'!$D$6:$N$348,10,FALSE)</f>
        <v>8179.3499999999995</v>
      </c>
      <c r="J563" s="392">
        <f t="shared" si="65"/>
        <v>16358.699999999999</v>
      </c>
    </row>
    <row r="564" spans="2:10" ht="15">
      <c r="B564" s="424"/>
      <c r="C564" s="397" t="s">
        <v>750</v>
      </c>
      <c r="D564" s="385" t="s">
        <v>1</v>
      </c>
      <c r="E564" s="399">
        <v>8</v>
      </c>
      <c r="F564" s="389">
        <f>F541</f>
        <v>3500</v>
      </c>
      <c r="G564" s="389">
        <f>E564*F564</f>
        <v>28000</v>
      </c>
      <c r="H564" s="390">
        <f>VLOOKUP(C564,'UPAH DAN BAHAN'!$D$6:$N$348,9,FALSE)</f>
        <v>0.52769999999999995</v>
      </c>
      <c r="I564" s="391">
        <f>VLOOKUP(C564,'UPAH DAN BAHAN'!$D$6:$N$348,10,FALSE)</f>
        <v>1583.1</v>
      </c>
      <c r="J564" s="392">
        <f t="shared" si="65"/>
        <v>12664.8</v>
      </c>
    </row>
    <row r="565" spans="2:10" ht="15">
      <c r="B565" s="385"/>
      <c r="C565" s="466"/>
      <c r="D565" s="425"/>
      <c r="E565" s="424"/>
      <c r="F565" s="426" t="s">
        <v>869</v>
      </c>
      <c r="G565" s="396">
        <f>SUM(G561:G564)</f>
        <v>4859000</v>
      </c>
      <c r="H565" s="382"/>
      <c r="I565" s="382"/>
      <c r="J565" s="382"/>
    </row>
    <row r="566" spans="2:10" ht="15">
      <c r="B566" s="467"/>
      <c r="C566" s="466"/>
      <c r="D566" s="425"/>
      <c r="E566" s="424"/>
      <c r="F566" s="396"/>
      <c r="G566" s="396"/>
      <c r="H566" s="382"/>
      <c r="I566" s="382"/>
      <c r="J566" s="382"/>
    </row>
    <row r="567" spans="2:10" ht="15">
      <c r="B567" s="457" t="s">
        <v>20</v>
      </c>
      <c r="C567" s="469" t="s">
        <v>101</v>
      </c>
      <c r="D567" s="470"/>
      <c r="E567" s="471"/>
      <c r="F567" s="472"/>
      <c r="G567" s="412">
        <f>G558+G565</f>
        <v>5046000</v>
      </c>
      <c r="H567" s="414"/>
      <c r="I567" s="415"/>
      <c r="J567" s="372">
        <f>SUM(J554:J566)</f>
        <v>4257383.5</v>
      </c>
    </row>
    <row r="568" spans="2:10" ht="15">
      <c r="B568" s="452" t="s">
        <v>21</v>
      </c>
      <c r="C568" s="473" t="s">
        <v>996</v>
      </c>
      <c r="D568" s="416"/>
      <c r="E568" s="416"/>
      <c r="F568" s="448"/>
      <c r="G568" s="413">
        <f>10%*G567</f>
        <v>504600</v>
      </c>
      <c r="H568" s="414"/>
      <c r="I568" s="415"/>
      <c r="J568" s="413">
        <f>J567*10%</f>
        <v>425738.35000000003</v>
      </c>
    </row>
    <row r="569" spans="2:10" ht="15">
      <c r="B569" s="452" t="s">
        <v>22</v>
      </c>
      <c r="C569" s="410" t="s">
        <v>102</v>
      </c>
      <c r="D569" s="367"/>
      <c r="E569" s="367"/>
      <c r="F569" s="412"/>
      <c r="G569" s="413">
        <f>G567+G568</f>
        <v>5550600</v>
      </c>
      <c r="H569" s="414"/>
      <c r="I569" s="415"/>
      <c r="J569" s="372">
        <f>J567+J568</f>
        <v>4683121.8499999996</v>
      </c>
    </row>
    <row r="570" spans="2:10" ht="16.5">
      <c r="B570" s="474"/>
      <c r="C570" s="367" t="s">
        <v>931</v>
      </c>
      <c r="D570" s="475"/>
      <c r="E570" s="475"/>
      <c r="F570" s="476"/>
      <c r="G570" s="477">
        <f>ROUNDDOWN(G569,-3)</f>
        <v>5550000</v>
      </c>
      <c r="H570" s="418"/>
      <c r="I570" s="419"/>
      <c r="J570" s="420"/>
    </row>
    <row r="571" spans="2:10" ht="16.5">
      <c r="B571" s="421"/>
      <c r="C571" s="421"/>
      <c r="D571" s="421"/>
      <c r="E571" s="421"/>
      <c r="F571" s="441"/>
      <c r="G571" s="442"/>
    </row>
    <row r="572" spans="2:10" ht="16.5">
      <c r="B572" s="421"/>
      <c r="C572" s="421"/>
      <c r="D572" s="421"/>
      <c r="E572" s="421"/>
      <c r="F572" s="441"/>
      <c r="G572" s="447"/>
    </row>
    <row r="573" spans="2:10" ht="15">
      <c r="B573" s="452" t="s">
        <v>1018</v>
      </c>
      <c r="C573" s="478" t="s">
        <v>1019</v>
      </c>
      <c r="D573" s="479"/>
      <c r="E573" s="480"/>
      <c r="F573" s="481"/>
      <c r="G573" s="482"/>
      <c r="H573" s="370"/>
      <c r="I573" s="371"/>
      <c r="J573" s="372"/>
    </row>
    <row r="574" spans="2:10" ht="19.5" customHeight="1">
      <c r="B574" s="373" t="s">
        <v>56</v>
      </c>
      <c r="C574" s="373" t="s">
        <v>57</v>
      </c>
      <c r="D574" s="373" t="s">
        <v>965</v>
      </c>
      <c r="E574" s="373" t="s">
        <v>60</v>
      </c>
      <c r="F574" s="374" t="s">
        <v>865</v>
      </c>
      <c r="G574" s="375" t="s">
        <v>866</v>
      </c>
      <c r="H574" s="376" t="s">
        <v>209</v>
      </c>
      <c r="I574" s="377" t="s">
        <v>210</v>
      </c>
      <c r="J574" s="377" t="s">
        <v>867</v>
      </c>
    </row>
    <row r="575" spans="2:10" ht="15">
      <c r="B575" s="378"/>
      <c r="C575" s="378"/>
      <c r="D575" s="378"/>
      <c r="E575" s="379"/>
      <c r="F575" s="380"/>
      <c r="G575" s="381"/>
      <c r="H575" s="382"/>
      <c r="I575" s="382"/>
      <c r="J575" s="382"/>
    </row>
    <row r="576" spans="2:10" ht="15">
      <c r="B576" s="424" t="s">
        <v>158</v>
      </c>
      <c r="C576" s="463" t="s">
        <v>61</v>
      </c>
      <c r="D576" s="424"/>
      <c r="E576" s="388"/>
      <c r="F576" s="389"/>
      <c r="G576" s="389"/>
      <c r="H576" s="382"/>
      <c r="I576" s="382"/>
      <c r="J576" s="382"/>
    </row>
    <row r="577" spans="2:10" ht="15">
      <c r="B577" s="385"/>
      <c r="C577" s="484" t="s">
        <v>62</v>
      </c>
      <c r="D577" s="385" t="s">
        <v>64</v>
      </c>
      <c r="E577" s="399">
        <v>0.4</v>
      </c>
      <c r="F577" s="389">
        <f>VLOOKUP(C577,'UPAH DAN BAHAN'!$D$6:$I$348,6,FALSE)</f>
        <v>120000</v>
      </c>
      <c r="G577" s="389">
        <f>F577*E577</f>
        <v>48000</v>
      </c>
      <c r="H577" s="390">
        <f>VLOOKUP(C577,'UPAH DAN BAHAN'!$D$6:$N$348,9,FALSE)</f>
        <v>1</v>
      </c>
      <c r="I577" s="391">
        <f>VLOOKUP(C577,'UPAH DAN BAHAN'!$D$6:$N$348,10,FALSE)</f>
        <v>120000</v>
      </c>
      <c r="J577" s="392">
        <f t="shared" ref="J577:J580" si="66">E577*I577</f>
        <v>48000</v>
      </c>
    </row>
    <row r="578" spans="2:10" ht="15">
      <c r="B578" s="385"/>
      <c r="C578" s="484" t="s">
        <v>78</v>
      </c>
      <c r="D578" s="385" t="s">
        <v>64</v>
      </c>
      <c r="E578" s="399">
        <v>0.4</v>
      </c>
      <c r="F578" s="389">
        <f>VLOOKUP(C578,'UPAH DAN BAHAN'!$D$6:$I$348,6,FALSE)</f>
        <v>140000</v>
      </c>
      <c r="G578" s="389">
        <f>E578*F578</f>
        <v>56000</v>
      </c>
      <c r="H578" s="390">
        <f>VLOOKUP(C578,'UPAH DAN BAHAN'!$D$6:$N$348,9,FALSE)</f>
        <v>1</v>
      </c>
      <c r="I578" s="391">
        <f>VLOOKUP(C578,'UPAH DAN BAHAN'!$D$6:$N$348,10,FALSE)</f>
        <v>140000</v>
      </c>
      <c r="J578" s="392">
        <f t="shared" si="66"/>
        <v>56000</v>
      </c>
    </row>
    <row r="579" spans="2:10" ht="15">
      <c r="B579" s="385"/>
      <c r="C579" s="465" t="s">
        <v>28</v>
      </c>
      <c r="D579" s="385" t="s">
        <v>64</v>
      </c>
      <c r="E579" s="399">
        <v>0.08</v>
      </c>
      <c r="F579" s="389">
        <f>VLOOKUP(C579,'UPAH DAN BAHAN'!$D$6:$I$348,6,FALSE)</f>
        <v>150000</v>
      </c>
      <c r="G579" s="389">
        <f>E579*F579</f>
        <v>12000</v>
      </c>
      <c r="H579" s="390">
        <f>VLOOKUP(C579,'UPAH DAN BAHAN'!$D$6:$N$348,9,FALSE)</f>
        <v>1</v>
      </c>
      <c r="I579" s="391">
        <f>VLOOKUP(C579,'UPAH DAN BAHAN'!$D$6:$N$348,10,FALSE)</f>
        <v>150000</v>
      </c>
      <c r="J579" s="392">
        <f t="shared" si="66"/>
        <v>12000</v>
      </c>
    </row>
    <row r="580" spans="2:10" ht="15">
      <c r="B580" s="385"/>
      <c r="C580" s="465" t="s">
        <v>27</v>
      </c>
      <c r="D580" s="385" t="s">
        <v>64</v>
      </c>
      <c r="E580" s="388">
        <v>0.1</v>
      </c>
      <c r="F580" s="389">
        <f>VLOOKUP(C580,'UPAH DAN BAHAN'!$D$6:$I$348,6,FALSE)</f>
        <v>140000</v>
      </c>
      <c r="G580" s="389">
        <f>E580*F580</f>
        <v>14000</v>
      </c>
      <c r="H580" s="390">
        <f>VLOOKUP(C580,'UPAH DAN BAHAN'!$D$6:$N$348,9,FALSE)</f>
        <v>1</v>
      </c>
      <c r="I580" s="391">
        <f>VLOOKUP(C580,'UPAH DAN BAHAN'!$D$6:$N$348,10,FALSE)</f>
        <v>140000</v>
      </c>
      <c r="J580" s="392">
        <f t="shared" si="66"/>
        <v>14000</v>
      </c>
    </row>
    <row r="581" spans="2:10" ht="15">
      <c r="B581" s="385"/>
      <c r="C581" s="466"/>
      <c r="D581" s="425"/>
      <c r="E581" s="424"/>
      <c r="F581" s="426" t="s">
        <v>868</v>
      </c>
      <c r="G581" s="396">
        <f>SUM(G577:G580)</f>
        <v>130000</v>
      </c>
      <c r="H581" s="382"/>
      <c r="I581" s="382"/>
      <c r="J581" s="382"/>
    </row>
    <row r="582" spans="2:10" ht="15">
      <c r="B582" s="467"/>
      <c r="C582" s="466"/>
      <c r="D582" s="425"/>
      <c r="E582" s="424"/>
      <c r="F582" s="396"/>
      <c r="G582" s="396"/>
      <c r="H582" s="382"/>
      <c r="I582" s="382"/>
      <c r="J582" s="382"/>
    </row>
    <row r="583" spans="2:10" ht="15">
      <c r="B583" s="424" t="s">
        <v>159</v>
      </c>
      <c r="C583" s="463" t="s">
        <v>68</v>
      </c>
      <c r="D583" s="424"/>
      <c r="E583" s="388"/>
      <c r="F583" s="389"/>
      <c r="G583" s="389"/>
      <c r="H583" s="382"/>
      <c r="I583" s="382"/>
      <c r="J583" s="382"/>
    </row>
    <row r="584" spans="2:10" ht="15">
      <c r="B584" s="424"/>
      <c r="C584" s="397" t="s">
        <v>724</v>
      </c>
      <c r="D584" s="385" t="s">
        <v>55</v>
      </c>
      <c r="E584" s="399">
        <v>1</v>
      </c>
      <c r="F584" s="389">
        <f>VLOOKUP(C584,'UPAH DAN BAHAN'!$D$6:$I$348,6,FALSE)</f>
        <v>2100000</v>
      </c>
      <c r="G584" s="389">
        <f>E584*F584</f>
        <v>2100000</v>
      </c>
      <c r="H584" s="390">
        <f>VLOOKUP(C584,'UPAH DAN BAHAN'!$D$6:$N$348,9,FALSE)</f>
        <v>0.8629</v>
      </c>
      <c r="I584" s="391">
        <f>VLOOKUP(C584,'UPAH DAN BAHAN'!$D$6:$N$348,10,FALSE)</f>
        <v>1812090</v>
      </c>
      <c r="J584" s="392">
        <f t="shared" ref="J584:J587" si="67">E584*I584</f>
        <v>1812090</v>
      </c>
    </row>
    <row r="585" spans="2:10" ht="15">
      <c r="B585" s="424"/>
      <c r="C585" s="397" t="s">
        <v>746</v>
      </c>
      <c r="D585" s="385" t="s">
        <v>54</v>
      </c>
      <c r="E585" s="399">
        <v>2</v>
      </c>
      <c r="F585" s="389">
        <f>VLOOKUP(C585,'UPAH DAN BAHAN'!$D$6:$I$348,6,FALSE)</f>
        <v>150000</v>
      </c>
      <c r="G585" s="389">
        <f>F585*E585</f>
        <v>300000</v>
      </c>
      <c r="H585" s="390">
        <f>VLOOKUP(C585,'UPAH DAN BAHAN'!$D$6:$N$348,9,FALSE)</f>
        <v>0.52769999999999995</v>
      </c>
      <c r="I585" s="391">
        <f>VLOOKUP(C585,'UPAH DAN BAHAN'!$D$6:$N$348,10,FALSE)</f>
        <v>79154.999999999985</v>
      </c>
      <c r="J585" s="392">
        <f t="shared" si="67"/>
        <v>158309.99999999997</v>
      </c>
    </row>
    <row r="586" spans="2:10" ht="15">
      <c r="B586" s="424"/>
      <c r="C586" s="397" t="s">
        <v>749</v>
      </c>
      <c r="D586" s="385" t="s">
        <v>54</v>
      </c>
      <c r="E586" s="399">
        <v>2</v>
      </c>
      <c r="F586" s="389">
        <f>VLOOKUP(C586,'UPAH DAN BAHAN'!$D$6:$I$348,6,FALSE)</f>
        <v>15500</v>
      </c>
      <c r="G586" s="389">
        <f>F586*E586</f>
        <v>31000</v>
      </c>
      <c r="H586" s="390">
        <f>VLOOKUP(C586,'UPAH DAN BAHAN'!$D$6:$N$348,9,FALSE)</f>
        <v>0.52769999999999995</v>
      </c>
      <c r="I586" s="391">
        <f>VLOOKUP(C586,'UPAH DAN BAHAN'!$D$6:$N$348,10,FALSE)</f>
        <v>8179.3499999999995</v>
      </c>
      <c r="J586" s="392">
        <f t="shared" si="67"/>
        <v>16358.699999999999</v>
      </c>
    </row>
    <row r="587" spans="2:10" ht="15">
      <c r="B587" s="424"/>
      <c r="C587" s="397" t="s">
        <v>750</v>
      </c>
      <c r="D587" s="385" t="s">
        <v>1</v>
      </c>
      <c r="E587" s="399">
        <v>8</v>
      </c>
      <c r="F587" s="389">
        <f>F564</f>
        <v>3500</v>
      </c>
      <c r="G587" s="389">
        <f>E587*F587</f>
        <v>28000</v>
      </c>
      <c r="H587" s="390">
        <f>VLOOKUP(C587,'UPAH DAN BAHAN'!$D$6:$N$348,9,FALSE)</f>
        <v>0.52769999999999995</v>
      </c>
      <c r="I587" s="391">
        <f>VLOOKUP(C587,'UPAH DAN BAHAN'!$D$6:$N$348,10,FALSE)</f>
        <v>1583.1</v>
      </c>
      <c r="J587" s="392">
        <f t="shared" si="67"/>
        <v>12664.8</v>
      </c>
    </row>
    <row r="588" spans="2:10" ht="15">
      <c r="B588" s="385"/>
      <c r="C588" s="466"/>
      <c r="D588" s="425"/>
      <c r="E588" s="424"/>
      <c r="F588" s="426" t="s">
        <v>869</v>
      </c>
      <c r="G588" s="396">
        <f>SUM(G584:G587)</f>
        <v>2459000</v>
      </c>
      <c r="H588" s="382"/>
      <c r="I588" s="382"/>
      <c r="J588" s="382"/>
    </row>
    <row r="589" spans="2:10" ht="15">
      <c r="B589" s="467"/>
      <c r="C589" s="466"/>
      <c r="D589" s="425"/>
      <c r="E589" s="424"/>
      <c r="F589" s="396"/>
      <c r="G589" s="396"/>
      <c r="H589" s="382"/>
      <c r="I589" s="382"/>
      <c r="J589" s="382"/>
    </row>
    <row r="590" spans="2:10" ht="15">
      <c r="B590" s="457" t="s">
        <v>20</v>
      </c>
      <c r="C590" s="469" t="s">
        <v>101</v>
      </c>
      <c r="D590" s="470"/>
      <c r="E590" s="471"/>
      <c r="F590" s="472"/>
      <c r="G590" s="412">
        <f>G581+G588</f>
        <v>2589000</v>
      </c>
      <c r="H590" s="414"/>
      <c r="I590" s="415"/>
      <c r="J590" s="372">
        <f>SUM(J577:J589)</f>
        <v>2129423.5</v>
      </c>
    </row>
    <row r="591" spans="2:10" ht="15">
      <c r="B591" s="452" t="s">
        <v>21</v>
      </c>
      <c r="C591" s="473" t="s">
        <v>996</v>
      </c>
      <c r="D591" s="416"/>
      <c r="E591" s="416"/>
      <c r="F591" s="448"/>
      <c r="G591" s="413">
        <f>10%*G590</f>
        <v>258900</v>
      </c>
      <c r="H591" s="414"/>
      <c r="I591" s="415"/>
      <c r="J591" s="413">
        <f>J590*10%</f>
        <v>212942.35</v>
      </c>
    </row>
    <row r="592" spans="2:10" ht="15">
      <c r="B592" s="452" t="s">
        <v>22</v>
      </c>
      <c r="C592" s="410" t="s">
        <v>102</v>
      </c>
      <c r="D592" s="367"/>
      <c r="E592" s="367"/>
      <c r="F592" s="412"/>
      <c r="G592" s="413">
        <f>G590+G591</f>
        <v>2847900</v>
      </c>
      <c r="H592" s="414"/>
      <c r="I592" s="415"/>
      <c r="J592" s="372">
        <f>J590+J591</f>
        <v>2342365.85</v>
      </c>
    </row>
    <row r="593" spans="2:10" ht="16.5">
      <c r="B593" s="474"/>
      <c r="C593" s="367" t="s">
        <v>931</v>
      </c>
      <c r="D593" s="475"/>
      <c r="E593" s="475"/>
      <c r="F593" s="476"/>
      <c r="G593" s="477">
        <f>ROUNDDOWN(G592,-3)</f>
        <v>2847000</v>
      </c>
      <c r="H593" s="418"/>
      <c r="I593" s="419"/>
      <c r="J593" s="420"/>
    </row>
    <row r="594" spans="2:10" ht="16.5">
      <c r="B594" s="421"/>
      <c r="C594" s="421"/>
      <c r="D594" s="421"/>
      <c r="E594" s="421"/>
      <c r="F594" s="441"/>
      <c r="G594" s="442"/>
    </row>
    <row r="595" spans="2:10" ht="16.5">
      <c r="B595" s="421"/>
      <c r="C595" s="421"/>
      <c r="D595" s="421"/>
      <c r="E595" s="421"/>
      <c r="F595" s="441"/>
      <c r="G595" s="447"/>
    </row>
    <row r="596" spans="2:10" ht="15">
      <c r="B596" s="452" t="s">
        <v>1020</v>
      </c>
      <c r="C596" s="460" t="s">
        <v>1021</v>
      </c>
      <c r="D596" s="461"/>
      <c r="E596" s="462"/>
      <c r="F596" s="417"/>
      <c r="G596" s="448"/>
      <c r="H596" s="370"/>
      <c r="I596" s="371"/>
      <c r="J596" s="372"/>
    </row>
    <row r="597" spans="2:10" ht="17.25" customHeight="1">
      <c r="B597" s="373" t="s">
        <v>56</v>
      </c>
      <c r="C597" s="373" t="s">
        <v>57</v>
      </c>
      <c r="D597" s="373" t="s">
        <v>965</v>
      </c>
      <c r="E597" s="373" t="s">
        <v>60</v>
      </c>
      <c r="F597" s="374" t="s">
        <v>865</v>
      </c>
      <c r="G597" s="375" t="s">
        <v>866</v>
      </c>
      <c r="H597" s="376" t="s">
        <v>209</v>
      </c>
      <c r="I597" s="377" t="s">
        <v>210</v>
      </c>
      <c r="J597" s="377" t="s">
        <v>867</v>
      </c>
    </row>
    <row r="598" spans="2:10" ht="15">
      <c r="B598" s="378"/>
      <c r="C598" s="378"/>
      <c r="D598" s="378"/>
      <c r="E598" s="379"/>
      <c r="F598" s="380"/>
      <c r="G598" s="381"/>
      <c r="H598" s="382"/>
      <c r="I598" s="382"/>
      <c r="J598" s="382"/>
    </row>
    <row r="599" spans="2:10" ht="15">
      <c r="B599" s="424" t="s">
        <v>158</v>
      </c>
      <c r="C599" s="463" t="s">
        <v>61</v>
      </c>
      <c r="D599" s="424"/>
      <c r="E599" s="388"/>
      <c r="F599" s="389"/>
      <c r="G599" s="389"/>
      <c r="H599" s="382"/>
      <c r="I599" s="382"/>
      <c r="J599" s="382"/>
    </row>
    <row r="600" spans="2:10" ht="15">
      <c r="B600" s="385"/>
      <c r="C600" s="484" t="s">
        <v>62</v>
      </c>
      <c r="D600" s="385" t="s">
        <v>64</v>
      </c>
      <c r="E600" s="399">
        <v>0.4</v>
      </c>
      <c r="F600" s="389">
        <f>VLOOKUP(C600,'UPAH DAN BAHAN'!$D$6:$I$348,6,FALSE)</f>
        <v>120000</v>
      </c>
      <c r="G600" s="389">
        <f>F600*E600</f>
        <v>48000</v>
      </c>
      <c r="H600" s="390">
        <f>VLOOKUP(C600,'UPAH DAN BAHAN'!$D$6:$N$348,9,FALSE)</f>
        <v>1</v>
      </c>
      <c r="I600" s="391">
        <f>VLOOKUP(C600,'UPAH DAN BAHAN'!$D$6:$N$348,10,FALSE)</f>
        <v>120000</v>
      </c>
      <c r="J600" s="392">
        <f t="shared" ref="J600:J603" si="68">E600*I600</f>
        <v>48000</v>
      </c>
    </row>
    <row r="601" spans="2:10" ht="15">
      <c r="B601" s="385"/>
      <c r="C601" s="484" t="s">
        <v>78</v>
      </c>
      <c r="D601" s="385" t="s">
        <v>64</v>
      </c>
      <c r="E601" s="399">
        <v>0.4</v>
      </c>
      <c r="F601" s="389">
        <f>VLOOKUP(C601,'UPAH DAN BAHAN'!$D$6:$I$348,6,FALSE)</f>
        <v>140000</v>
      </c>
      <c r="G601" s="389">
        <f>E601*F601</f>
        <v>56000</v>
      </c>
      <c r="H601" s="390">
        <f>VLOOKUP(C601,'UPAH DAN BAHAN'!$D$6:$N$348,9,FALSE)</f>
        <v>1</v>
      </c>
      <c r="I601" s="391">
        <f>VLOOKUP(C601,'UPAH DAN BAHAN'!$D$6:$N$348,10,FALSE)</f>
        <v>140000</v>
      </c>
      <c r="J601" s="392">
        <f t="shared" si="68"/>
        <v>56000</v>
      </c>
    </row>
    <row r="602" spans="2:10" ht="15">
      <c r="B602" s="385"/>
      <c r="C602" s="465" t="s">
        <v>28</v>
      </c>
      <c r="D602" s="385" t="s">
        <v>64</v>
      </c>
      <c r="E602" s="399">
        <v>0.08</v>
      </c>
      <c r="F602" s="389">
        <f>VLOOKUP(C602,'UPAH DAN BAHAN'!$D$6:$I$348,6,FALSE)</f>
        <v>150000</v>
      </c>
      <c r="G602" s="389">
        <f>E602*F602</f>
        <v>12000</v>
      </c>
      <c r="H602" s="390">
        <f>VLOOKUP(C602,'UPAH DAN BAHAN'!$D$6:$N$348,9,FALSE)</f>
        <v>1</v>
      </c>
      <c r="I602" s="391">
        <f>VLOOKUP(C602,'UPAH DAN BAHAN'!$D$6:$N$348,10,FALSE)</f>
        <v>150000</v>
      </c>
      <c r="J602" s="392">
        <f t="shared" si="68"/>
        <v>12000</v>
      </c>
    </row>
    <row r="603" spans="2:10" ht="15">
      <c r="B603" s="385"/>
      <c r="C603" s="465" t="s">
        <v>27</v>
      </c>
      <c r="D603" s="385" t="s">
        <v>64</v>
      </c>
      <c r="E603" s="388">
        <v>0.1</v>
      </c>
      <c r="F603" s="389">
        <f>VLOOKUP(C603,'UPAH DAN BAHAN'!$D$6:$I$348,6,FALSE)</f>
        <v>140000</v>
      </c>
      <c r="G603" s="389">
        <f>E603*F603</f>
        <v>14000</v>
      </c>
      <c r="H603" s="390">
        <f>VLOOKUP(C603,'UPAH DAN BAHAN'!$D$6:$N$348,9,FALSE)</f>
        <v>1</v>
      </c>
      <c r="I603" s="391">
        <f>VLOOKUP(C603,'UPAH DAN BAHAN'!$D$6:$N$348,10,FALSE)</f>
        <v>140000</v>
      </c>
      <c r="J603" s="392">
        <f t="shared" si="68"/>
        <v>14000</v>
      </c>
    </row>
    <row r="604" spans="2:10" ht="15">
      <c r="B604" s="385"/>
      <c r="C604" s="466"/>
      <c r="D604" s="425"/>
      <c r="E604" s="424"/>
      <c r="F604" s="426" t="s">
        <v>868</v>
      </c>
      <c r="G604" s="396">
        <f>SUM(G600:G603)</f>
        <v>130000</v>
      </c>
      <c r="H604" s="382"/>
      <c r="I604" s="382"/>
      <c r="J604" s="382"/>
    </row>
    <row r="605" spans="2:10" ht="15">
      <c r="B605" s="467"/>
      <c r="C605" s="466"/>
      <c r="D605" s="425"/>
      <c r="E605" s="424"/>
      <c r="F605" s="396"/>
      <c r="G605" s="396"/>
      <c r="H605" s="382"/>
      <c r="I605" s="382"/>
      <c r="J605" s="382"/>
    </row>
    <row r="606" spans="2:10" ht="15">
      <c r="B606" s="424" t="s">
        <v>159</v>
      </c>
      <c r="C606" s="463" t="s">
        <v>68</v>
      </c>
      <c r="D606" s="424"/>
      <c r="E606" s="388"/>
      <c r="F606" s="389"/>
      <c r="G606" s="389"/>
      <c r="H606" s="382"/>
      <c r="I606" s="382"/>
      <c r="J606" s="382"/>
    </row>
    <row r="607" spans="2:10" ht="15">
      <c r="B607" s="424"/>
      <c r="C607" s="397" t="s">
        <v>725</v>
      </c>
      <c r="D607" s="385" t="s">
        <v>55</v>
      </c>
      <c r="E607" s="399">
        <v>1</v>
      </c>
      <c r="F607" s="389">
        <f>VLOOKUP(C607,'UPAH DAN BAHAN'!$D$6:$I$348,6,FALSE)</f>
        <v>4150000</v>
      </c>
      <c r="G607" s="389">
        <f>E607*F607</f>
        <v>4150000</v>
      </c>
      <c r="H607" s="390">
        <f>VLOOKUP(C607,'UPAH DAN BAHAN'!$D$6:$N$348,9,FALSE)</f>
        <v>0.8629</v>
      </c>
      <c r="I607" s="391">
        <f>VLOOKUP(C607,'UPAH DAN BAHAN'!$D$6:$N$348,10,FALSE)</f>
        <v>3581035</v>
      </c>
      <c r="J607" s="392">
        <f t="shared" ref="J607:J610" si="69">E607*I607</f>
        <v>3581035</v>
      </c>
    </row>
    <row r="608" spans="2:10" ht="15">
      <c r="B608" s="424"/>
      <c r="C608" s="397" t="s">
        <v>746</v>
      </c>
      <c r="D608" s="385" t="s">
        <v>54</v>
      </c>
      <c r="E608" s="399">
        <v>2</v>
      </c>
      <c r="F608" s="389">
        <f>VLOOKUP(C608,'UPAH DAN BAHAN'!$D$6:$I$348,6,FALSE)</f>
        <v>150000</v>
      </c>
      <c r="G608" s="389">
        <f>F608*E608</f>
        <v>300000</v>
      </c>
      <c r="H608" s="390">
        <f>VLOOKUP(C608,'UPAH DAN BAHAN'!$D$6:$N$348,9,FALSE)</f>
        <v>0.52769999999999995</v>
      </c>
      <c r="I608" s="391">
        <f>VLOOKUP(C608,'UPAH DAN BAHAN'!$D$6:$N$348,10,FALSE)</f>
        <v>79154.999999999985</v>
      </c>
      <c r="J608" s="392">
        <f t="shared" si="69"/>
        <v>158309.99999999997</v>
      </c>
    </row>
    <row r="609" spans="2:10" ht="15">
      <c r="B609" s="424"/>
      <c r="C609" s="397" t="s">
        <v>749</v>
      </c>
      <c r="D609" s="385" t="s">
        <v>54</v>
      </c>
      <c r="E609" s="399">
        <v>2</v>
      </c>
      <c r="F609" s="389">
        <f>VLOOKUP(C609,'UPAH DAN BAHAN'!$D$6:$I$348,6,FALSE)</f>
        <v>15500</v>
      </c>
      <c r="G609" s="389">
        <f>F609*E609</f>
        <v>31000</v>
      </c>
      <c r="H609" s="390">
        <f>VLOOKUP(C609,'UPAH DAN BAHAN'!$D$6:$N$348,9,FALSE)</f>
        <v>0.52769999999999995</v>
      </c>
      <c r="I609" s="391">
        <f>VLOOKUP(C609,'UPAH DAN BAHAN'!$D$6:$N$348,10,FALSE)</f>
        <v>8179.3499999999995</v>
      </c>
      <c r="J609" s="392">
        <f t="shared" si="69"/>
        <v>16358.699999999999</v>
      </c>
    </row>
    <row r="610" spans="2:10" ht="15">
      <c r="B610" s="424"/>
      <c r="C610" s="397" t="s">
        <v>750</v>
      </c>
      <c r="D610" s="385" t="s">
        <v>1</v>
      </c>
      <c r="E610" s="399">
        <v>8</v>
      </c>
      <c r="F610" s="389">
        <f>F587</f>
        <v>3500</v>
      </c>
      <c r="G610" s="389">
        <f>E610*F610</f>
        <v>28000</v>
      </c>
      <c r="H610" s="390">
        <f>VLOOKUP(C610,'UPAH DAN BAHAN'!$D$6:$N$348,9,FALSE)</f>
        <v>0.52769999999999995</v>
      </c>
      <c r="I610" s="391">
        <f>VLOOKUP(C610,'UPAH DAN BAHAN'!$D$6:$N$348,10,FALSE)</f>
        <v>1583.1</v>
      </c>
      <c r="J610" s="392">
        <f t="shared" si="69"/>
        <v>12664.8</v>
      </c>
    </row>
    <row r="611" spans="2:10" ht="15">
      <c r="B611" s="385"/>
      <c r="C611" s="466"/>
      <c r="D611" s="425"/>
      <c r="E611" s="424"/>
      <c r="F611" s="426" t="s">
        <v>869</v>
      </c>
      <c r="G611" s="396">
        <f>SUM(G607:G610)</f>
        <v>4509000</v>
      </c>
      <c r="H611" s="382"/>
      <c r="I611" s="382"/>
      <c r="J611" s="382"/>
    </row>
    <row r="612" spans="2:10" ht="15">
      <c r="B612" s="467"/>
      <c r="C612" s="466"/>
      <c r="D612" s="425"/>
      <c r="E612" s="424"/>
      <c r="F612" s="396"/>
      <c r="G612" s="396"/>
      <c r="H612" s="382"/>
      <c r="I612" s="382"/>
      <c r="J612" s="382"/>
    </row>
    <row r="613" spans="2:10" ht="15">
      <c r="B613" s="457" t="s">
        <v>20</v>
      </c>
      <c r="C613" s="469" t="s">
        <v>101</v>
      </c>
      <c r="D613" s="470"/>
      <c r="E613" s="471"/>
      <c r="F613" s="472"/>
      <c r="G613" s="412">
        <f>G604+G611</f>
        <v>4639000</v>
      </c>
      <c r="H613" s="414"/>
      <c r="I613" s="415"/>
      <c r="J613" s="372">
        <f>SUM(J600:J612)</f>
        <v>3898368.5</v>
      </c>
    </row>
    <row r="614" spans="2:10" ht="15">
      <c r="B614" s="452" t="s">
        <v>21</v>
      </c>
      <c r="C614" s="473" t="s">
        <v>996</v>
      </c>
      <c r="D614" s="416"/>
      <c r="E614" s="416"/>
      <c r="F614" s="448"/>
      <c r="G614" s="413">
        <f>10%*G613</f>
        <v>463900</v>
      </c>
      <c r="H614" s="414"/>
      <c r="I614" s="415"/>
      <c r="J614" s="413">
        <f>J613*10%</f>
        <v>389836.85000000003</v>
      </c>
    </row>
    <row r="615" spans="2:10" ht="15">
      <c r="B615" s="452" t="s">
        <v>22</v>
      </c>
      <c r="C615" s="410" t="s">
        <v>102</v>
      </c>
      <c r="D615" s="367"/>
      <c r="E615" s="367"/>
      <c r="F615" s="412"/>
      <c r="G615" s="413">
        <f>G613+G614</f>
        <v>5102900</v>
      </c>
      <c r="H615" s="414"/>
      <c r="I615" s="415"/>
      <c r="J615" s="372">
        <f>J613+J614</f>
        <v>4288205.3499999996</v>
      </c>
    </row>
    <row r="616" spans="2:10" ht="16.5">
      <c r="B616" s="474"/>
      <c r="C616" s="367" t="s">
        <v>931</v>
      </c>
      <c r="D616" s="475"/>
      <c r="E616" s="475"/>
      <c r="F616" s="476"/>
      <c r="G616" s="477">
        <f>ROUNDDOWN(G615,-3)</f>
        <v>5102000</v>
      </c>
      <c r="H616" s="418"/>
      <c r="I616" s="419"/>
      <c r="J616" s="420"/>
    </row>
    <row r="617" spans="2:10" ht="16.5">
      <c r="B617" s="421"/>
      <c r="C617" s="421"/>
      <c r="D617" s="421"/>
      <c r="E617" s="421"/>
      <c r="F617" s="441"/>
      <c r="G617" s="442"/>
    </row>
    <row r="618" spans="2:10" ht="16.5">
      <c r="B618" s="421"/>
      <c r="C618" s="421"/>
      <c r="D618" s="421"/>
      <c r="E618" s="421"/>
      <c r="F618" s="441"/>
      <c r="G618" s="447"/>
    </row>
    <row r="619" spans="2:10" ht="15">
      <c r="B619" s="452" t="s">
        <v>1022</v>
      </c>
      <c r="C619" s="460" t="s">
        <v>1023</v>
      </c>
      <c r="D619" s="461"/>
      <c r="E619" s="462"/>
      <c r="F619" s="417"/>
      <c r="G619" s="448"/>
      <c r="H619" s="370"/>
      <c r="I619" s="371"/>
      <c r="J619" s="372"/>
    </row>
    <row r="620" spans="2:10" ht="18.75" customHeight="1">
      <c r="B620" s="373" t="s">
        <v>56</v>
      </c>
      <c r="C620" s="373" t="s">
        <v>57</v>
      </c>
      <c r="D620" s="373" t="s">
        <v>965</v>
      </c>
      <c r="E620" s="373" t="s">
        <v>60</v>
      </c>
      <c r="F620" s="374" t="s">
        <v>865</v>
      </c>
      <c r="G620" s="375" t="s">
        <v>866</v>
      </c>
      <c r="H620" s="376" t="s">
        <v>209</v>
      </c>
      <c r="I620" s="377" t="s">
        <v>210</v>
      </c>
      <c r="J620" s="377" t="s">
        <v>867</v>
      </c>
    </row>
    <row r="621" spans="2:10" ht="15">
      <c r="B621" s="378"/>
      <c r="C621" s="378"/>
      <c r="D621" s="378"/>
      <c r="E621" s="379"/>
      <c r="F621" s="380"/>
      <c r="G621" s="381"/>
      <c r="H621" s="382"/>
      <c r="I621" s="382"/>
      <c r="J621" s="382"/>
    </row>
    <row r="622" spans="2:10" ht="15">
      <c r="B622" s="424" t="s">
        <v>158</v>
      </c>
      <c r="C622" s="463" t="s">
        <v>61</v>
      </c>
      <c r="D622" s="424"/>
      <c r="E622" s="388"/>
      <c r="F622" s="389"/>
      <c r="G622" s="389"/>
      <c r="H622" s="382"/>
      <c r="I622" s="382"/>
      <c r="J622" s="382"/>
    </row>
    <row r="623" spans="2:10" ht="15">
      <c r="B623" s="385"/>
      <c r="C623" s="484" t="s">
        <v>62</v>
      </c>
      <c r="D623" s="385" t="s">
        <v>64</v>
      </c>
      <c r="E623" s="399">
        <v>0.5</v>
      </c>
      <c r="F623" s="389">
        <f>VLOOKUP(C623,'UPAH DAN BAHAN'!$D$6:$I$348,6,FALSE)</f>
        <v>120000</v>
      </c>
      <c r="G623" s="389">
        <f>F623*E623</f>
        <v>60000</v>
      </c>
      <c r="H623" s="390">
        <f>VLOOKUP(C623,'UPAH DAN BAHAN'!$D$6:$N$348,9,FALSE)</f>
        <v>1</v>
      </c>
      <c r="I623" s="391">
        <f>VLOOKUP(C623,'UPAH DAN BAHAN'!$D$6:$N$348,10,FALSE)</f>
        <v>120000</v>
      </c>
      <c r="J623" s="392">
        <f t="shared" ref="J623:J626" si="70">E623*I623</f>
        <v>60000</v>
      </c>
    </row>
    <row r="624" spans="2:10" ht="15">
      <c r="B624" s="385"/>
      <c r="C624" s="484" t="s">
        <v>78</v>
      </c>
      <c r="D624" s="385" t="s">
        <v>64</v>
      </c>
      <c r="E624" s="399">
        <v>1</v>
      </c>
      <c r="F624" s="389">
        <f>VLOOKUP(C624,'UPAH DAN BAHAN'!$D$6:$I$348,6,FALSE)</f>
        <v>140000</v>
      </c>
      <c r="G624" s="389">
        <f>E624*F624</f>
        <v>140000</v>
      </c>
      <c r="H624" s="390">
        <f>VLOOKUP(C624,'UPAH DAN BAHAN'!$D$6:$N$348,9,FALSE)</f>
        <v>1</v>
      </c>
      <c r="I624" s="391">
        <f>VLOOKUP(C624,'UPAH DAN BAHAN'!$D$6:$N$348,10,FALSE)</f>
        <v>140000</v>
      </c>
      <c r="J624" s="392">
        <f t="shared" si="70"/>
        <v>140000</v>
      </c>
    </row>
    <row r="625" spans="2:10" ht="15">
      <c r="B625" s="385"/>
      <c r="C625" s="465" t="s">
        <v>28</v>
      </c>
      <c r="D625" s="385" t="s">
        <v>64</v>
      </c>
      <c r="E625" s="399">
        <v>0.5</v>
      </c>
      <c r="F625" s="389">
        <f>VLOOKUP(C625,'UPAH DAN BAHAN'!$D$6:$I$348,6,FALSE)</f>
        <v>150000</v>
      </c>
      <c r="G625" s="389">
        <f>E625*F625</f>
        <v>75000</v>
      </c>
      <c r="H625" s="390">
        <f>VLOOKUP(C625,'UPAH DAN BAHAN'!$D$6:$N$348,9,FALSE)</f>
        <v>1</v>
      </c>
      <c r="I625" s="391">
        <f>VLOOKUP(C625,'UPAH DAN BAHAN'!$D$6:$N$348,10,FALSE)</f>
        <v>150000</v>
      </c>
      <c r="J625" s="392">
        <f t="shared" si="70"/>
        <v>75000</v>
      </c>
    </row>
    <row r="626" spans="2:10" ht="15">
      <c r="B626" s="385"/>
      <c r="C626" s="465" t="s">
        <v>27</v>
      </c>
      <c r="D626" s="385" t="s">
        <v>64</v>
      </c>
      <c r="E626" s="388">
        <v>0.5</v>
      </c>
      <c r="F626" s="389">
        <f>VLOOKUP(C626,'UPAH DAN BAHAN'!$D$6:$I$348,6,FALSE)</f>
        <v>140000</v>
      </c>
      <c r="G626" s="389">
        <f>E626*F626</f>
        <v>70000</v>
      </c>
      <c r="H626" s="390">
        <f>VLOOKUP(C626,'UPAH DAN BAHAN'!$D$6:$N$348,9,FALSE)</f>
        <v>1</v>
      </c>
      <c r="I626" s="391">
        <f>VLOOKUP(C626,'UPAH DAN BAHAN'!$D$6:$N$348,10,FALSE)</f>
        <v>140000</v>
      </c>
      <c r="J626" s="392">
        <f t="shared" si="70"/>
        <v>70000</v>
      </c>
    </row>
    <row r="627" spans="2:10" ht="15">
      <c r="B627" s="385"/>
      <c r="C627" s="466"/>
      <c r="D627" s="425"/>
      <c r="E627" s="424"/>
      <c r="F627" s="426" t="s">
        <v>868</v>
      </c>
      <c r="G627" s="396">
        <f>SUM(G623:G626)</f>
        <v>345000</v>
      </c>
      <c r="H627" s="382"/>
      <c r="I627" s="382"/>
      <c r="J627" s="382"/>
    </row>
    <row r="628" spans="2:10" ht="15">
      <c r="B628" s="467"/>
      <c r="C628" s="466"/>
      <c r="D628" s="425"/>
      <c r="E628" s="424"/>
      <c r="F628" s="396"/>
      <c r="G628" s="396"/>
      <c r="H628" s="382"/>
      <c r="I628" s="382"/>
      <c r="J628" s="382"/>
    </row>
    <row r="629" spans="2:10" ht="15">
      <c r="B629" s="424" t="s">
        <v>159</v>
      </c>
      <c r="C629" s="463" t="s">
        <v>68</v>
      </c>
      <c r="D629" s="424"/>
      <c r="E629" s="388"/>
      <c r="F629" s="389"/>
      <c r="G629" s="389"/>
      <c r="H629" s="382"/>
      <c r="I629" s="382"/>
      <c r="J629" s="382"/>
    </row>
    <row r="630" spans="2:10" ht="15">
      <c r="B630" s="424"/>
      <c r="C630" s="397" t="s">
        <v>738</v>
      </c>
      <c r="D630" s="385" t="s">
        <v>55</v>
      </c>
      <c r="E630" s="399">
        <v>1</v>
      </c>
      <c r="F630" s="389">
        <f>VLOOKUP(C630,'UPAH DAN BAHAN'!$D$6:$I$348,6,FALSE)</f>
        <v>24700000</v>
      </c>
      <c r="G630" s="389">
        <f>E630*F630</f>
        <v>24700000</v>
      </c>
      <c r="H630" s="390">
        <f>VLOOKUP(C630,'UPAH DAN BAHAN'!$D$6:$N$348,9,FALSE)</f>
        <v>0.8629</v>
      </c>
      <c r="I630" s="391">
        <f>VLOOKUP(C630,'UPAH DAN BAHAN'!$D$6:$N$348,10,FALSE)</f>
        <v>21313630</v>
      </c>
      <c r="J630" s="392">
        <f t="shared" ref="J630:J633" si="71">E630*I630</f>
        <v>21313630</v>
      </c>
    </row>
    <row r="631" spans="2:10" ht="15">
      <c r="B631" s="424"/>
      <c r="C631" s="397" t="s">
        <v>746</v>
      </c>
      <c r="D631" s="385" t="s">
        <v>54</v>
      </c>
      <c r="E631" s="399">
        <v>2</v>
      </c>
      <c r="F631" s="389">
        <f>VLOOKUP(C631,'UPAH DAN BAHAN'!$D$6:$I$348,6,FALSE)</f>
        <v>150000</v>
      </c>
      <c r="G631" s="389">
        <f>F631*E631</f>
        <v>300000</v>
      </c>
      <c r="H631" s="390">
        <f>VLOOKUP(C631,'UPAH DAN BAHAN'!$D$6:$N$348,9,FALSE)</f>
        <v>0.52769999999999995</v>
      </c>
      <c r="I631" s="391">
        <f>VLOOKUP(C631,'UPAH DAN BAHAN'!$D$6:$N$348,10,FALSE)</f>
        <v>79154.999999999985</v>
      </c>
      <c r="J631" s="392">
        <f t="shared" si="71"/>
        <v>158309.99999999997</v>
      </c>
    </row>
    <row r="632" spans="2:10" ht="15">
      <c r="B632" s="424"/>
      <c r="C632" s="397" t="s">
        <v>749</v>
      </c>
      <c r="D632" s="385" t="s">
        <v>54</v>
      </c>
      <c r="E632" s="399">
        <v>2</v>
      </c>
      <c r="F632" s="389">
        <f>VLOOKUP(C632,'UPAH DAN BAHAN'!$D$6:$I$348,6,FALSE)</f>
        <v>15500</v>
      </c>
      <c r="G632" s="389">
        <f>F632*E632</f>
        <v>31000</v>
      </c>
      <c r="H632" s="390">
        <f>VLOOKUP(C632,'UPAH DAN BAHAN'!$D$6:$N$348,9,FALSE)</f>
        <v>0.52769999999999995</v>
      </c>
      <c r="I632" s="391">
        <f>VLOOKUP(C632,'UPAH DAN BAHAN'!$D$6:$N$348,10,FALSE)</f>
        <v>8179.3499999999995</v>
      </c>
      <c r="J632" s="392">
        <f t="shared" si="71"/>
        <v>16358.699999999999</v>
      </c>
    </row>
    <row r="633" spans="2:10" ht="15">
      <c r="B633" s="424"/>
      <c r="C633" s="397" t="s">
        <v>750</v>
      </c>
      <c r="D633" s="385" t="s">
        <v>1</v>
      </c>
      <c r="E633" s="399">
        <v>8</v>
      </c>
      <c r="F633" s="389">
        <f>F610</f>
        <v>3500</v>
      </c>
      <c r="G633" s="389">
        <f>E633*F633</f>
        <v>28000</v>
      </c>
      <c r="H633" s="390">
        <f>VLOOKUP(C633,'UPAH DAN BAHAN'!$D$6:$N$348,9,FALSE)</f>
        <v>0.52769999999999995</v>
      </c>
      <c r="I633" s="391">
        <f>VLOOKUP(C633,'UPAH DAN BAHAN'!$D$6:$N$348,10,FALSE)</f>
        <v>1583.1</v>
      </c>
      <c r="J633" s="392">
        <f t="shared" si="71"/>
        <v>12664.8</v>
      </c>
    </row>
    <row r="634" spans="2:10" ht="15">
      <c r="B634" s="385"/>
      <c r="C634" s="466"/>
      <c r="D634" s="425"/>
      <c r="E634" s="424"/>
      <c r="F634" s="426" t="s">
        <v>869</v>
      </c>
      <c r="G634" s="396">
        <f>SUM(G630:G633)</f>
        <v>25059000</v>
      </c>
      <c r="H634" s="382"/>
      <c r="I634" s="382"/>
      <c r="J634" s="382"/>
    </row>
    <row r="635" spans="2:10" ht="15">
      <c r="B635" s="467"/>
      <c r="C635" s="466"/>
      <c r="D635" s="425"/>
      <c r="E635" s="424"/>
      <c r="F635" s="396"/>
      <c r="G635" s="396"/>
      <c r="H635" s="382"/>
      <c r="I635" s="382"/>
      <c r="J635" s="382"/>
    </row>
    <row r="636" spans="2:10" ht="15">
      <c r="B636" s="457" t="s">
        <v>20</v>
      </c>
      <c r="C636" s="469" t="s">
        <v>101</v>
      </c>
      <c r="D636" s="470"/>
      <c r="E636" s="471"/>
      <c r="F636" s="472"/>
      <c r="G636" s="412">
        <f>G627+G634</f>
        <v>25404000</v>
      </c>
      <c r="H636" s="414"/>
      <c r="I636" s="415"/>
      <c r="J636" s="372">
        <f>SUM(J623:J635)</f>
        <v>21845963.5</v>
      </c>
    </row>
    <row r="637" spans="2:10" ht="15">
      <c r="B637" s="452" t="s">
        <v>21</v>
      </c>
      <c r="C637" s="473" t="s">
        <v>996</v>
      </c>
      <c r="D637" s="416"/>
      <c r="E637" s="416"/>
      <c r="F637" s="448"/>
      <c r="G637" s="413">
        <f>10%*G636</f>
        <v>2540400</v>
      </c>
      <c r="H637" s="414"/>
      <c r="I637" s="415"/>
      <c r="J637" s="413">
        <f>J636*10%</f>
        <v>2184596.35</v>
      </c>
    </row>
    <row r="638" spans="2:10" ht="15">
      <c r="B638" s="452" t="s">
        <v>22</v>
      </c>
      <c r="C638" s="410" t="s">
        <v>102</v>
      </c>
      <c r="D638" s="367"/>
      <c r="E638" s="367"/>
      <c r="F638" s="412"/>
      <c r="G638" s="413">
        <f>G636+G637</f>
        <v>27944400</v>
      </c>
      <c r="H638" s="414"/>
      <c r="I638" s="415"/>
      <c r="J638" s="372">
        <f>J636+J637</f>
        <v>24030559.850000001</v>
      </c>
    </row>
    <row r="639" spans="2:10" ht="16.5">
      <c r="B639" s="474"/>
      <c r="C639" s="367" t="s">
        <v>931</v>
      </c>
      <c r="D639" s="475"/>
      <c r="E639" s="475"/>
      <c r="F639" s="476"/>
      <c r="G639" s="477">
        <f>ROUNDDOWN(G638,-3)</f>
        <v>27944000</v>
      </c>
      <c r="H639" s="418"/>
      <c r="I639" s="419"/>
      <c r="J639" s="420"/>
    </row>
    <row r="640" spans="2:10" ht="16.5">
      <c r="B640" s="421"/>
      <c r="C640" s="421"/>
      <c r="D640" s="421"/>
      <c r="E640" s="421"/>
      <c r="F640" s="441"/>
      <c r="G640" s="442"/>
    </row>
    <row r="641" spans="2:10" ht="16.5">
      <c r="B641" s="421"/>
      <c r="C641" s="421"/>
      <c r="D641" s="421"/>
      <c r="E641" s="421"/>
      <c r="F641" s="441"/>
      <c r="G641" s="447"/>
    </row>
    <row r="642" spans="2:10" ht="15">
      <c r="B642" s="452" t="s">
        <v>1024</v>
      </c>
      <c r="C642" s="460" t="s">
        <v>1025</v>
      </c>
      <c r="D642" s="461"/>
      <c r="E642" s="462"/>
      <c r="F642" s="417"/>
      <c r="G642" s="448"/>
      <c r="H642" s="370"/>
      <c r="I642" s="371"/>
      <c r="J642" s="372"/>
    </row>
    <row r="643" spans="2:10" ht="19.5" customHeight="1">
      <c r="B643" s="373" t="s">
        <v>56</v>
      </c>
      <c r="C643" s="373" t="s">
        <v>57</v>
      </c>
      <c r="D643" s="373" t="s">
        <v>965</v>
      </c>
      <c r="E643" s="373" t="s">
        <v>60</v>
      </c>
      <c r="F643" s="374" t="s">
        <v>865</v>
      </c>
      <c r="G643" s="375" t="s">
        <v>866</v>
      </c>
      <c r="H643" s="376" t="s">
        <v>209</v>
      </c>
      <c r="I643" s="377" t="s">
        <v>210</v>
      </c>
      <c r="J643" s="377" t="s">
        <v>867</v>
      </c>
    </row>
    <row r="644" spans="2:10" ht="15">
      <c r="B644" s="378"/>
      <c r="C644" s="378"/>
      <c r="D644" s="378"/>
      <c r="E644" s="379"/>
      <c r="F644" s="380"/>
      <c r="G644" s="381"/>
      <c r="H644" s="382"/>
      <c r="I644" s="382"/>
      <c r="J644" s="382"/>
    </row>
    <row r="645" spans="2:10" ht="15">
      <c r="B645" s="424" t="s">
        <v>158</v>
      </c>
      <c r="C645" s="463" t="s">
        <v>61</v>
      </c>
      <c r="D645" s="424"/>
      <c r="E645" s="388"/>
      <c r="F645" s="389"/>
      <c r="G645" s="389"/>
      <c r="H645" s="382"/>
      <c r="I645" s="382"/>
      <c r="J645" s="382"/>
    </row>
    <row r="646" spans="2:10" ht="15">
      <c r="B646" s="385"/>
      <c r="C646" s="484" t="s">
        <v>62</v>
      </c>
      <c r="D646" s="385" t="s">
        <v>64</v>
      </c>
      <c r="E646" s="399">
        <v>0.01</v>
      </c>
      <c r="F646" s="389">
        <f>VLOOKUP(C646,'UPAH DAN BAHAN'!$D$6:$I$348,6,FALSE)</f>
        <v>120000</v>
      </c>
      <c r="G646" s="389">
        <f>F646*E646</f>
        <v>1200</v>
      </c>
      <c r="H646" s="390">
        <f>VLOOKUP(C646,'UPAH DAN BAHAN'!$D$6:$N$348,9,FALSE)</f>
        <v>1</v>
      </c>
      <c r="I646" s="391">
        <f>VLOOKUP(C646,'UPAH DAN BAHAN'!$D$6:$N$348,10,FALSE)</f>
        <v>120000</v>
      </c>
      <c r="J646" s="392">
        <f t="shared" ref="J646:J649" si="72">E646*I646</f>
        <v>1200</v>
      </c>
    </row>
    <row r="647" spans="2:10" ht="15">
      <c r="B647" s="385"/>
      <c r="C647" s="484" t="s">
        <v>78</v>
      </c>
      <c r="D647" s="385" t="s">
        <v>64</v>
      </c>
      <c r="E647" s="399">
        <v>0.4</v>
      </c>
      <c r="F647" s="389">
        <f>VLOOKUP(C647,'UPAH DAN BAHAN'!$D$6:$I$348,6,FALSE)</f>
        <v>140000</v>
      </c>
      <c r="G647" s="389">
        <f>E647*F647</f>
        <v>56000</v>
      </c>
      <c r="H647" s="390">
        <f>VLOOKUP(C647,'UPAH DAN BAHAN'!$D$6:$N$348,9,FALSE)</f>
        <v>1</v>
      </c>
      <c r="I647" s="391">
        <f>VLOOKUP(C647,'UPAH DAN BAHAN'!$D$6:$N$348,10,FALSE)</f>
        <v>140000</v>
      </c>
      <c r="J647" s="392">
        <f t="shared" si="72"/>
        <v>56000</v>
      </c>
    </row>
    <row r="648" spans="2:10" ht="15">
      <c r="B648" s="385"/>
      <c r="C648" s="465" t="s">
        <v>28</v>
      </c>
      <c r="D648" s="385" t="s">
        <v>64</v>
      </c>
      <c r="E648" s="399">
        <v>0.04</v>
      </c>
      <c r="F648" s="389">
        <f>VLOOKUP(C648,'UPAH DAN BAHAN'!$D$6:$I$348,6,FALSE)</f>
        <v>150000</v>
      </c>
      <c r="G648" s="389">
        <f>E648*F648</f>
        <v>6000</v>
      </c>
      <c r="H648" s="390">
        <f>VLOOKUP(C648,'UPAH DAN BAHAN'!$D$6:$N$348,9,FALSE)</f>
        <v>1</v>
      </c>
      <c r="I648" s="391">
        <f>VLOOKUP(C648,'UPAH DAN BAHAN'!$D$6:$N$348,10,FALSE)</f>
        <v>150000</v>
      </c>
      <c r="J648" s="392">
        <f t="shared" si="72"/>
        <v>6000</v>
      </c>
    </row>
    <row r="649" spans="2:10" ht="15">
      <c r="B649" s="385"/>
      <c r="C649" s="465" t="s">
        <v>27</v>
      </c>
      <c r="D649" s="385" t="s">
        <v>64</v>
      </c>
      <c r="E649" s="388">
        <v>5.0000000000000001E-3</v>
      </c>
      <c r="F649" s="389">
        <f>VLOOKUP(C649,'UPAH DAN BAHAN'!$D$6:$I$348,6,FALSE)</f>
        <v>140000</v>
      </c>
      <c r="G649" s="389">
        <f>E649*F649</f>
        <v>700</v>
      </c>
      <c r="H649" s="390">
        <f>VLOOKUP(C649,'UPAH DAN BAHAN'!$D$6:$N$348,9,FALSE)</f>
        <v>1</v>
      </c>
      <c r="I649" s="391">
        <f>VLOOKUP(C649,'UPAH DAN BAHAN'!$D$6:$N$348,10,FALSE)</f>
        <v>140000</v>
      </c>
      <c r="J649" s="392">
        <f t="shared" si="72"/>
        <v>700</v>
      </c>
    </row>
    <row r="650" spans="2:10" ht="15">
      <c r="B650" s="385"/>
      <c r="C650" s="466"/>
      <c r="D650" s="425"/>
      <c r="E650" s="424"/>
      <c r="F650" s="426" t="s">
        <v>868</v>
      </c>
      <c r="G650" s="396">
        <f>SUM(G646:G649)</f>
        <v>63900</v>
      </c>
      <c r="H650" s="382"/>
      <c r="I650" s="382"/>
      <c r="J650" s="382"/>
    </row>
    <row r="651" spans="2:10" ht="15">
      <c r="B651" s="467"/>
      <c r="C651" s="466"/>
      <c r="D651" s="425"/>
      <c r="E651" s="424"/>
      <c r="F651" s="396"/>
      <c r="G651" s="396"/>
      <c r="H651" s="382"/>
      <c r="I651" s="382"/>
      <c r="J651" s="382"/>
    </row>
    <row r="652" spans="2:10" ht="15">
      <c r="B652" s="424" t="s">
        <v>159</v>
      </c>
      <c r="C652" s="463" t="s">
        <v>68</v>
      </c>
      <c r="D652" s="424"/>
      <c r="E652" s="388"/>
      <c r="F652" s="389"/>
      <c r="G652" s="389"/>
      <c r="H652" s="382"/>
      <c r="I652" s="382"/>
      <c r="J652" s="382"/>
    </row>
    <row r="653" spans="2:10" ht="15">
      <c r="B653" s="424"/>
      <c r="C653" s="397" t="s">
        <v>735</v>
      </c>
      <c r="D653" s="385" t="s">
        <v>55</v>
      </c>
      <c r="E653" s="399">
        <v>1</v>
      </c>
      <c r="F653" s="389">
        <f>VLOOKUP(C653,'UPAH DAN BAHAN'!$D$6:$I$348,6,FALSE)</f>
        <v>1750000</v>
      </c>
      <c r="G653" s="389">
        <f>E653*F653</f>
        <v>1750000</v>
      </c>
      <c r="H653" s="390">
        <f>VLOOKUP(C653,'UPAH DAN BAHAN'!$D$6:$N$348,9,FALSE)</f>
        <v>0.8629</v>
      </c>
      <c r="I653" s="391">
        <f>VLOOKUP(C653,'UPAH DAN BAHAN'!$D$6:$N$348,10,FALSE)</f>
        <v>1510075</v>
      </c>
      <c r="J653" s="392">
        <f t="shared" ref="J653:J654" si="73">E653*I653</f>
        <v>1510075</v>
      </c>
    </row>
    <row r="654" spans="2:10" ht="15">
      <c r="B654" s="468"/>
      <c r="C654" s="465" t="s">
        <v>99</v>
      </c>
      <c r="D654" s="385" t="s">
        <v>1</v>
      </c>
      <c r="E654" s="399">
        <v>0.2</v>
      </c>
      <c r="F654" s="389">
        <f>[298]DHS!$C$261</f>
        <v>20000</v>
      </c>
      <c r="G654" s="389">
        <f>E654*F654</f>
        <v>4000</v>
      </c>
      <c r="H654" s="382"/>
      <c r="I654" s="391">
        <f>F654</f>
        <v>20000</v>
      </c>
      <c r="J654" s="392">
        <f t="shared" si="73"/>
        <v>4000</v>
      </c>
    </row>
    <row r="655" spans="2:10" ht="15">
      <c r="B655" s="385"/>
      <c r="C655" s="466"/>
      <c r="D655" s="425"/>
      <c r="E655" s="424"/>
      <c r="F655" s="426" t="s">
        <v>869</v>
      </c>
      <c r="G655" s="396">
        <f>SUM(G653:G654)</f>
        <v>1754000</v>
      </c>
      <c r="H655" s="382"/>
      <c r="I655" s="382"/>
      <c r="J655" s="382"/>
    </row>
    <row r="656" spans="2:10" ht="15">
      <c r="B656" s="467"/>
      <c r="C656" s="466"/>
      <c r="D656" s="425"/>
      <c r="E656" s="424"/>
      <c r="F656" s="396"/>
      <c r="G656" s="396"/>
      <c r="H656" s="382"/>
      <c r="I656" s="382"/>
      <c r="J656" s="382"/>
    </row>
    <row r="657" spans="2:10" ht="15">
      <c r="B657" s="457" t="s">
        <v>20</v>
      </c>
      <c r="C657" s="469" t="s">
        <v>101</v>
      </c>
      <c r="D657" s="470"/>
      <c r="E657" s="471"/>
      <c r="F657" s="472"/>
      <c r="G657" s="412">
        <f>G650+G655</f>
        <v>1817900</v>
      </c>
      <c r="H657" s="414"/>
      <c r="I657" s="415"/>
      <c r="J657" s="372">
        <f>SUM(J644:J656)</f>
        <v>1577975</v>
      </c>
    </row>
    <row r="658" spans="2:10" ht="15">
      <c r="B658" s="452" t="s">
        <v>21</v>
      </c>
      <c r="C658" s="473" t="s">
        <v>996</v>
      </c>
      <c r="D658" s="416"/>
      <c r="E658" s="416"/>
      <c r="F658" s="448"/>
      <c r="G658" s="413">
        <f>10%*G657</f>
        <v>181790</v>
      </c>
      <c r="H658" s="414"/>
      <c r="I658" s="415"/>
      <c r="J658" s="413">
        <f>J657*10%</f>
        <v>157797.5</v>
      </c>
    </row>
    <row r="659" spans="2:10" ht="15">
      <c r="B659" s="452" t="s">
        <v>22</v>
      </c>
      <c r="C659" s="410" t="s">
        <v>102</v>
      </c>
      <c r="D659" s="367"/>
      <c r="E659" s="367"/>
      <c r="F659" s="412"/>
      <c r="G659" s="413">
        <f>G657+G658</f>
        <v>1999690</v>
      </c>
      <c r="H659" s="414"/>
      <c r="I659" s="415"/>
      <c r="J659" s="372">
        <f>J657+J658</f>
        <v>1735772.5</v>
      </c>
    </row>
    <row r="660" spans="2:10" ht="16.5">
      <c r="B660" s="474"/>
      <c r="C660" s="367" t="s">
        <v>931</v>
      </c>
      <c r="D660" s="475"/>
      <c r="E660" s="475"/>
      <c r="F660" s="476"/>
      <c r="G660" s="477">
        <f>ROUNDDOWN(G659,-3)</f>
        <v>1999000</v>
      </c>
      <c r="H660" s="418"/>
      <c r="I660" s="419"/>
      <c r="J660" s="420"/>
    </row>
    <row r="661" spans="2:10" ht="16.5">
      <c r="B661" s="421"/>
      <c r="C661" s="421"/>
      <c r="D661" s="421"/>
      <c r="E661" s="421"/>
      <c r="F661" s="441"/>
      <c r="G661" s="442"/>
    </row>
    <row r="662" spans="2:10" ht="16.5">
      <c r="B662" s="421"/>
      <c r="C662" s="421"/>
      <c r="D662" s="421"/>
      <c r="E662" s="421"/>
      <c r="F662" s="441"/>
      <c r="G662" s="447"/>
    </row>
    <row r="663" spans="2:10" ht="15">
      <c r="B663" s="452" t="s">
        <v>1026</v>
      </c>
      <c r="C663" s="469" t="s">
        <v>1027</v>
      </c>
      <c r="D663" s="470"/>
      <c r="E663" s="471"/>
      <c r="F663" s="485"/>
      <c r="G663" s="486"/>
      <c r="H663" s="370"/>
      <c r="I663" s="371"/>
      <c r="J663" s="372"/>
    </row>
    <row r="664" spans="2:10" ht="16.5" customHeight="1">
      <c r="B664" s="373" t="s">
        <v>56</v>
      </c>
      <c r="C664" s="373" t="s">
        <v>57</v>
      </c>
      <c r="D664" s="373" t="s">
        <v>965</v>
      </c>
      <c r="E664" s="373" t="s">
        <v>60</v>
      </c>
      <c r="F664" s="374" t="s">
        <v>865</v>
      </c>
      <c r="G664" s="375" t="s">
        <v>866</v>
      </c>
      <c r="H664" s="376" t="s">
        <v>209</v>
      </c>
      <c r="I664" s="377" t="s">
        <v>210</v>
      </c>
      <c r="J664" s="377" t="s">
        <v>867</v>
      </c>
    </row>
    <row r="665" spans="2:10" ht="15">
      <c r="B665" s="378"/>
      <c r="C665" s="378"/>
      <c r="D665" s="378"/>
      <c r="E665" s="379"/>
      <c r="F665" s="380"/>
      <c r="G665" s="381"/>
      <c r="H665" s="382"/>
      <c r="I665" s="382"/>
      <c r="J665" s="382"/>
    </row>
    <row r="666" spans="2:10" ht="15">
      <c r="B666" s="424" t="s">
        <v>158</v>
      </c>
      <c r="C666" s="463" t="s">
        <v>61</v>
      </c>
      <c r="D666" s="424"/>
      <c r="E666" s="388"/>
      <c r="F666" s="389"/>
      <c r="G666" s="389"/>
      <c r="H666" s="382"/>
      <c r="I666" s="382"/>
      <c r="J666" s="382"/>
    </row>
    <row r="667" spans="2:10" ht="15">
      <c r="B667" s="385"/>
      <c r="C667" s="484" t="s">
        <v>62</v>
      </c>
      <c r="D667" s="385" t="s">
        <v>64</v>
      </c>
      <c r="E667" s="399">
        <v>0.02</v>
      </c>
      <c r="F667" s="389">
        <f>VLOOKUP(C667,'UPAH DAN BAHAN'!$D$6:$I$348,6,FALSE)</f>
        <v>120000</v>
      </c>
      <c r="G667" s="389">
        <f>F667*E667</f>
        <v>2400</v>
      </c>
      <c r="H667" s="390">
        <f>VLOOKUP(C667,'UPAH DAN BAHAN'!$D$6:$N$348,9,FALSE)</f>
        <v>1</v>
      </c>
      <c r="I667" s="391">
        <f>VLOOKUP(C667,'UPAH DAN BAHAN'!$D$6:$N$348,10,FALSE)</f>
        <v>120000</v>
      </c>
      <c r="J667" s="392">
        <f t="shared" ref="J667:J670" si="74">E667*I667</f>
        <v>2400</v>
      </c>
    </row>
    <row r="668" spans="2:10" ht="15">
      <c r="B668" s="385"/>
      <c r="C668" s="484" t="s">
        <v>78</v>
      </c>
      <c r="D668" s="385" t="s">
        <v>64</v>
      </c>
      <c r="E668" s="399">
        <v>0.5</v>
      </c>
      <c r="F668" s="389">
        <f>VLOOKUP(C668,'UPAH DAN BAHAN'!$D$6:$I$348,6,FALSE)</f>
        <v>140000</v>
      </c>
      <c r="G668" s="389">
        <f>E668*F668</f>
        <v>70000</v>
      </c>
      <c r="H668" s="390">
        <f>VLOOKUP(C668,'UPAH DAN BAHAN'!$D$6:$N$348,9,FALSE)</f>
        <v>1</v>
      </c>
      <c r="I668" s="391">
        <f>VLOOKUP(C668,'UPAH DAN BAHAN'!$D$6:$N$348,10,FALSE)</f>
        <v>140000</v>
      </c>
      <c r="J668" s="392">
        <f t="shared" si="74"/>
        <v>70000</v>
      </c>
    </row>
    <row r="669" spans="2:10" ht="15">
      <c r="B669" s="385"/>
      <c r="C669" s="465" t="s">
        <v>28</v>
      </c>
      <c r="D669" s="385" t="s">
        <v>64</v>
      </c>
      <c r="E669" s="399">
        <v>0.05</v>
      </c>
      <c r="F669" s="389">
        <f>VLOOKUP(C669,'UPAH DAN BAHAN'!$D$6:$I$348,6,FALSE)</f>
        <v>150000</v>
      </c>
      <c r="G669" s="389">
        <f>E669*F669</f>
        <v>7500</v>
      </c>
      <c r="H669" s="390">
        <f>VLOOKUP(C669,'UPAH DAN BAHAN'!$D$6:$N$348,9,FALSE)</f>
        <v>1</v>
      </c>
      <c r="I669" s="391">
        <f>VLOOKUP(C669,'UPAH DAN BAHAN'!$D$6:$N$348,10,FALSE)</f>
        <v>150000</v>
      </c>
      <c r="J669" s="392">
        <f t="shared" si="74"/>
        <v>7500</v>
      </c>
    </row>
    <row r="670" spans="2:10" ht="15">
      <c r="B670" s="385"/>
      <c r="C670" s="465" t="s">
        <v>27</v>
      </c>
      <c r="D670" s="385" t="s">
        <v>64</v>
      </c>
      <c r="E670" s="388">
        <v>5.0000000000000001E-3</v>
      </c>
      <c r="F670" s="389">
        <f>VLOOKUP(C670,'UPAH DAN BAHAN'!$D$6:$I$348,6,FALSE)</f>
        <v>140000</v>
      </c>
      <c r="G670" s="389">
        <f>E670*F670</f>
        <v>700</v>
      </c>
      <c r="H670" s="390">
        <f>VLOOKUP(C670,'UPAH DAN BAHAN'!$D$6:$N$348,9,FALSE)</f>
        <v>1</v>
      </c>
      <c r="I670" s="391">
        <f>VLOOKUP(C670,'UPAH DAN BAHAN'!$D$6:$N$348,10,FALSE)</f>
        <v>140000</v>
      </c>
      <c r="J670" s="392">
        <f t="shared" si="74"/>
        <v>700</v>
      </c>
    </row>
    <row r="671" spans="2:10" ht="15">
      <c r="B671" s="385"/>
      <c r="C671" s="466"/>
      <c r="D671" s="425"/>
      <c r="E671" s="424"/>
      <c r="F671" s="426" t="s">
        <v>868</v>
      </c>
      <c r="G671" s="396">
        <f>SUM(G667:G670)</f>
        <v>80600</v>
      </c>
      <c r="H671" s="382"/>
      <c r="I671" s="382"/>
      <c r="J671" s="382"/>
    </row>
    <row r="672" spans="2:10" ht="15">
      <c r="B672" s="467"/>
      <c r="C672" s="466"/>
      <c r="D672" s="425"/>
      <c r="E672" s="424"/>
      <c r="F672" s="396"/>
      <c r="G672" s="396"/>
      <c r="H672" s="382"/>
      <c r="I672" s="382"/>
      <c r="J672" s="382"/>
    </row>
    <row r="673" spans="2:10" ht="15">
      <c r="B673" s="424" t="s">
        <v>159</v>
      </c>
      <c r="C673" s="463" t="s">
        <v>68</v>
      </c>
      <c r="D673" s="424"/>
      <c r="E673" s="388"/>
      <c r="F673" s="389"/>
      <c r="G673" s="389"/>
      <c r="H673" s="382"/>
      <c r="I673" s="382"/>
      <c r="J673" s="382"/>
    </row>
    <row r="674" spans="2:10" ht="15">
      <c r="B674" s="424"/>
      <c r="C674" s="397" t="s">
        <v>736</v>
      </c>
      <c r="D674" s="385" t="s">
        <v>55</v>
      </c>
      <c r="E674" s="399">
        <v>1</v>
      </c>
      <c r="F674" s="389">
        <f>VLOOKUP(C674,'UPAH DAN BAHAN'!$D$6:$I$348,6,FALSE)</f>
        <v>1800000</v>
      </c>
      <c r="G674" s="389">
        <f>E674*F674</f>
        <v>1800000</v>
      </c>
      <c r="H674" s="390">
        <f>VLOOKUP(C674,'UPAH DAN BAHAN'!$D$6:$N$348,9,FALSE)</f>
        <v>0.8629</v>
      </c>
      <c r="I674" s="391">
        <f>VLOOKUP(C674,'UPAH DAN BAHAN'!$D$6:$N$348,10,FALSE)</f>
        <v>1553220</v>
      </c>
      <c r="J674" s="392">
        <f t="shared" ref="J674:J675" si="75">E674*I674</f>
        <v>1553220</v>
      </c>
    </row>
    <row r="675" spans="2:10" ht="15">
      <c r="B675" s="468"/>
      <c r="C675" s="465" t="s">
        <v>99</v>
      </c>
      <c r="D675" s="385" t="s">
        <v>1</v>
      </c>
      <c r="E675" s="399">
        <v>0.2</v>
      </c>
      <c r="F675" s="389">
        <f>[298]DHS!$C$261</f>
        <v>20000</v>
      </c>
      <c r="G675" s="389">
        <f>E675*F675</f>
        <v>4000</v>
      </c>
      <c r="H675" s="382"/>
      <c r="I675" s="391">
        <f>F675</f>
        <v>20000</v>
      </c>
      <c r="J675" s="392">
        <f t="shared" si="75"/>
        <v>4000</v>
      </c>
    </row>
    <row r="676" spans="2:10" ht="15">
      <c r="B676" s="385"/>
      <c r="C676" s="466"/>
      <c r="D676" s="425"/>
      <c r="E676" s="424"/>
      <c r="F676" s="426" t="s">
        <v>869</v>
      </c>
      <c r="G676" s="396">
        <f>SUM(G674:G675)</f>
        <v>1804000</v>
      </c>
      <c r="H676" s="382"/>
      <c r="I676" s="382"/>
      <c r="J676" s="382"/>
    </row>
    <row r="677" spans="2:10" ht="15">
      <c r="B677" s="467"/>
      <c r="C677" s="466"/>
      <c r="D677" s="425"/>
      <c r="E677" s="424"/>
      <c r="F677" s="396"/>
      <c r="G677" s="396"/>
      <c r="H677" s="382"/>
      <c r="I677" s="382"/>
      <c r="J677" s="382"/>
    </row>
    <row r="678" spans="2:10" ht="15">
      <c r="B678" s="457" t="s">
        <v>20</v>
      </c>
      <c r="C678" s="469" t="s">
        <v>101</v>
      </c>
      <c r="D678" s="470"/>
      <c r="E678" s="471"/>
      <c r="F678" s="472"/>
      <c r="G678" s="412">
        <f>G671+G676</f>
        <v>1884600</v>
      </c>
      <c r="H678" s="414"/>
      <c r="I678" s="415"/>
      <c r="J678" s="372">
        <f>SUM(J665:J677)</f>
        <v>1637820</v>
      </c>
    </row>
    <row r="679" spans="2:10" ht="15">
      <c r="B679" s="452" t="s">
        <v>21</v>
      </c>
      <c r="C679" s="473" t="s">
        <v>996</v>
      </c>
      <c r="D679" s="416"/>
      <c r="E679" s="416"/>
      <c r="F679" s="448"/>
      <c r="G679" s="413">
        <f>10%*G678</f>
        <v>188460</v>
      </c>
      <c r="H679" s="414"/>
      <c r="I679" s="415"/>
      <c r="J679" s="413">
        <f>J678*10%</f>
        <v>163782</v>
      </c>
    </row>
    <row r="680" spans="2:10" ht="15">
      <c r="B680" s="452" t="s">
        <v>22</v>
      </c>
      <c r="C680" s="410" t="s">
        <v>102</v>
      </c>
      <c r="D680" s="367"/>
      <c r="E680" s="367"/>
      <c r="F680" s="412"/>
      <c r="G680" s="413">
        <f>G678+G679</f>
        <v>2073060</v>
      </c>
      <c r="H680" s="414"/>
      <c r="I680" s="415"/>
      <c r="J680" s="372">
        <f>J678+J679</f>
        <v>1801602</v>
      </c>
    </row>
    <row r="681" spans="2:10" ht="16.5">
      <c r="B681" s="474"/>
      <c r="C681" s="367" t="s">
        <v>931</v>
      </c>
      <c r="D681" s="475"/>
      <c r="E681" s="475"/>
      <c r="F681" s="476"/>
      <c r="G681" s="477">
        <f>ROUNDDOWN(G680,-3)</f>
        <v>2073000</v>
      </c>
      <c r="H681" s="418"/>
      <c r="I681" s="419"/>
      <c r="J681" s="420"/>
    </row>
    <row r="682" spans="2:10" ht="16.5">
      <c r="B682" s="421"/>
      <c r="C682" s="421"/>
      <c r="D682" s="421"/>
      <c r="E682" s="421"/>
      <c r="F682" s="441"/>
      <c r="G682" s="442"/>
    </row>
    <row r="683" spans="2:10" ht="16.5">
      <c r="B683" s="421"/>
      <c r="C683" s="421"/>
      <c r="D683" s="421"/>
      <c r="E683" s="421"/>
      <c r="F683" s="441"/>
      <c r="G683" s="447"/>
    </row>
    <row r="684" spans="2:10" ht="15">
      <c r="B684" s="457" t="s">
        <v>1028</v>
      </c>
      <c r="C684" s="460" t="s">
        <v>1029</v>
      </c>
      <c r="D684" s="461"/>
      <c r="E684" s="462"/>
      <c r="F684" s="417"/>
      <c r="G684" s="448"/>
      <c r="H684" s="370"/>
      <c r="I684" s="371"/>
      <c r="J684" s="372"/>
    </row>
    <row r="685" spans="2:10" ht="16.5" customHeight="1">
      <c r="B685" s="373" t="s">
        <v>56</v>
      </c>
      <c r="C685" s="373" t="s">
        <v>57</v>
      </c>
      <c r="D685" s="373" t="s">
        <v>965</v>
      </c>
      <c r="E685" s="373" t="s">
        <v>60</v>
      </c>
      <c r="F685" s="374" t="s">
        <v>865</v>
      </c>
      <c r="G685" s="375" t="s">
        <v>866</v>
      </c>
      <c r="H685" s="376" t="s">
        <v>209</v>
      </c>
      <c r="I685" s="377" t="s">
        <v>210</v>
      </c>
      <c r="J685" s="377" t="s">
        <v>867</v>
      </c>
    </row>
    <row r="686" spans="2:10" ht="15">
      <c r="B686" s="378"/>
      <c r="C686" s="378"/>
      <c r="D686" s="378"/>
      <c r="E686" s="379"/>
      <c r="F686" s="380"/>
      <c r="G686" s="381"/>
      <c r="H686" s="382"/>
      <c r="I686" s="382"/>
      <c r="J686" s="382"/>
    </row>
    <row r="687" spans="2:10" ht="15">
      <c r="B687" s="424" t="s">
        <v>158</v>
      </c>
      <c r="C687" s="463" t="s">
        <v>61</v>
      </c>
      <c r="D687" s="424"/>
      <c r="E687" s="388"/>
      <c r="F687" s="389"/>
      <c r="G687" s="389"/>
      <c r="H687" s="382"/>
      <c r="I687" s="382"/>
      <c r="J687" s="382"/>
    </row>
    <row r="688" spans="2:10" ht="15">
      <c r="B688" s="385"/>
      <c r="C688" s="484" t="s">
        <v>62</v>
      </c>
      <c r="D688" s="385" t="s">
        <v>64</v>
      </c>
      <c r="E688" s="399">
        <v>0.2</v>
      </c>
      <c r="F688" s="389">
        <f>VLOOKUP(C688,'UPAH DAN BAHAN'!$D$6:$I$348,6,FALSE)</f>
        <v>120000</v>
      </c>
      <c r="G688" s="389">
        <f>F688*E688</f>
        <v>24000</v>
      </c>
      <c r="H688" s="390">
        <f>VLOOKUP(C688,'UPAH DAN BAHAN'!$D$6:$N$348,9,FALSE)</f>
        <v>1</v>
      </c>
      <c r="I688" s="391">
        <f>VLOOKUP(C688,'UPAH DAN BAHAN'!$D$6:$N$348,10,FALSE)</f>
        <v>120000</v>
      </c>
      <c r="J688" s="392">
        <f t="shared" ref="J688:J691" si="76">E688*I688</f>
        <v>24000</v>
      </c>
    </row>
    <row r="689" spans="2:10" ht="15">
      <c r="B689" s="385"/>
      <c r="C689" s="484" t="s">
        <v>78</v>
      </c>
      <c r="D689" s="385" t="s">
        <v>64</v>
      </c>
      <c r="E689" s="399">
        <v>0.2</v>
      </c>
      <c r="F689" s="389">
        <f>VLOOKUP(C689,'UPAH DAN BAHAN'!$D$6:$I$348,6,FALSE)</f>
        <v>140000</v>
      </c>
      <c r="G689" s="389">
        <f>E689*F689</f>
        <v>28000</v>
      </c>
      <c r="H689" s="390">
        <f>VLOOKUP(C689,'UPAH DAN BAHAN'!$D$6:$N$348,9,FALSE)</f>
        <v>1</v>
      </c>
      <c r="I689" s="391">
        <f>VLOOKUP(C689,'UPAH DAN BAHAN'!$D$6:$N$348,10,FALSE)</f>
        <v>140000</v>
      </c>
      <c r="J689" s="392">
        <f t="shared" si="76"/>
        <v>28000</v>
      </c>
    </row>
    <row r="690" spans="2:10" ht="15">
      <c r="B690" s="385"/>
      <c r="C690" s="465" t="s">
        <v>28</v>
      </c>
      <c r="D690" s="385" t="s">
        <v>64</v>
      </c>
      <c r="E690" s="399">
        <v>0.05</v>
      </c>
      <c r="F690" s="389">
        <f>VLOOKUP(C690,'UPAH DAN BAHAN'!$D$6:$I$348,6,FALSE)</f>
        <v>150000</v>
      </c>
      <c r="G690" s="389">
        <f>E690*F690</f>
        <v>7500</v>
      </c>
      <c r="H690" s="390">
        <f>VLOOKUP(C690,'UPAH DAN BAHAN'!$D$6:$N$348,9,FALSE)</f>
        <v>1</v>
      </c>
      <c r="I690" s="391">
        <f>VLOOKUP(C690,'UPAH DAN BAHAN'!$D$6:$N$348,10,FALSE)</f>
        <v>150000</v>
      </c>
      <c r="J690" s="392">
        <f t="shared" si="76"/>
        <v>7500</v>
      </c>
    </row>
    <row r="691" spans="2:10" ht="15">
      <c r="B691" s="385"/>
      <c r="C691" s="465" t="s">
        <v>27</v>
      </c>
      <c r="D691" s="385" t="s">
        <v>64</v>
      </c>
      <c r="E691" s="388">
        <v>5.0000000000000001E-3</v>
      </c>
      <c r="F691" s="389">
        <f>VLOOKUP(C691,'UPAH DAN BAHAN'!$D$6:$I$348,6,FALSE)</f>
        <v>140000</v>
      </c>
      <c r="G691" s="389">
        <f>E691*F691</f>
        <v>700</v>
      </c>
      <c r="H691" s="390">
        <f>VLOOKUP(C691,'UPAH DAN BAHAN'!$D$6:$N$348,9,FALSE)</f>
        <v>1</v>
      </c>
      <c r="I691" s="391">
        <f>VLOOKUP(C691,'UPAH DAN BAHAN'!$D$6:$N$348,10,FALSE)</f>
        <v>140000</v>
      </c>
      <c r="J691" s="392">
        <f t="shared" si="76"/>
        <v>700</v>
      </c>
    </row>
    <row r="692" spans="2:10" ht="15">
      <c r="B692" s="385"/>
      <c r="C692" s="466"/>
      <c r="D692" s="425"/>
      <c r="E692" s="424"/>
      <c r="F692" s="426" t="s">
        <v>868</v>
      </c>
      <c r="G692" s="396">
        <f>SUM(G688:G691)</f>
        <v>60200</v>
      </c>
      <c r="H692" s="382"/>
      <c r="I692" s="382"/>
      <c r="J692" s="382"/>
    </row>
    <row r="693" spans="2:10" ht="15">
      <c r="B693" s="467"/>
      <c r="C693" s="466"/>
      <c r="D693" s="425"/>
      <c r="E693" s="424"/>
      <c r="F693" s="396"/>
      <c r="G693" s="396"/>
      <c r="H693" s="382"/>
      <c r="I693" s="382"/>
      <c r="J693" s="382"/>
    </row>
    <row r="694" spans="2:10" ht="15">
      <c r="B694" s="424" t="s">
        <v>159</v>
      </c>
      <c r="C694" s="463" t="s">
        <v>68</v>
      </c>
      <c r="D694" s="424"/>
      <c r="E694" s="388"/>
      <c r="F694" s="389"/>
      <c r="G694" s="389"/>
      <c r="H694" s="382"/>
      <c r="I694" s="382"/>
      <c r="J694" s="382"/>
    </row>
    <row r="695" spans="2:10" ht="15">
      <c r="B695" s="424"/>
      <c r="C695" s="397" t="s">
        <v>742</v>
      </c>
      <c r="D695" s="385" t="s">
        <v>55</v>
      </c>
      <c r="E695" s="399">
        <v>1</v>
      </c>
      <c r="F695" s="389">
        <f>VLOOKUP(C695,'UPAH DAN BAHAN'!$D$6:$I$348,6,FALSE)</f>
        <v>800000</v>
      </c>
      <c r="G695" s="389">
        <f>E695*F695</f>
        <v>800000</v>
      </c>
      <c r="H695" s="390">
        <f>VLOOKUP(C695,'UPAH DAN BAHAN'!$D$6:$N$348,9,FALSE)</f>
        <v>0.23449999999999999</v>
      </c>
      <c r="I695" s="391">
        <f>VLOOKUP(C695,'UPAH DAN BAHAN'!$D$6:$N$348,10,FALSE)</f>
        <v>187600</v>
      </c>
      <c r="J695" s="392">
        <f t="shared" ref="J695:J696" si="77">E695*I695</f>
        <v>187600</v>
      </c>
    </row>
    <row r="696" spans="2:10" ht="15">
      <c r="B696" s="468"/>
      <c r="C696" s="465" t="s">
        <v>99</v>
      </c>
      <c r="D696" s="385" t="s">
        <v>1</v>
      </c>
      <c r="E696" s="399">
        <v>1</v>
      </c>
      <c r="F696" s="389">
        <v>5000</v>
      </c>
      <c r="G696" s="389">
        <f>E696*F696</f>
        <v>5000</v>
      </c>
      <c r="H696" s="382"/>
      <c r="I696" s="391">
        <f>F696</f>
        <v>5000</v>
      </c>
      <c r="J696" s="392">
        <f t="shared" si="77"/>
        <v>5000</v>
      </c>
    </row>
    <row r="697" spans="2:10" ht="15">
      <c r="B697" s="385"/>
      <c r="C697" s="466"/>
      <c r="D697" s="425"/>
      <c r="E697" s="424"/>
      <c r="F697" s="426" t="s">
        <v>869</v>
      </c>
      <c r="G697" s="396">
        <f>SUM(G695:G696)</f>
        <v>805000</v>
      </c>
      <c r="H697" s="382"/>
      <c r="I697" s="382"/>
      <c r="J697" s="382"/>
    </row>
    <row r="698" spans="2:10" ht="15">
      <c r="B698" s="467"/>
      <c r="C698" s="466"/>
      <c r="D698" s="425"/>
      <c r="E698" s="424"/>
      <c r="F698" s="396"/>
      <c r="G698" s="396"/>
      <c r="H698" s="382"/>
      <c r="I698" s="382"/>
      <c r="J698" s="382"/>
    </row>
    <row r="699" spans="2:10" ht="15">
      <c r="B699" s="457" t="s">
        <v>20</v>
      </c>
      <c r="C699" s="469" t="s">
        <v>101</v>
      </c>
      <c r="D699" s="470"/>
      <c r="E699" s="471"/>
      <c r="F699" s="472"/>
      <c r="G699" s="412">
        <f>G692+G697</f>
        <v>865200</v>
      </c>
      <c r="H699" s="414"/>
      <c r="I699" s="415"/>
      <c r="J699" s="372">
        <f>SUM(J686:J698)</f>
        <v>252800</v>
      </c>
    </row>
    <row r="700" spans="2:10" ht="15">
      <c r="B700" s="452" t="s">
        <v>21</v>
      </c>
      <c r="C700" s="473" t="s">
        <v>996</v>
      </c>
      <c r="D700" s="416"/>
      <c r="E700" s="416"/>
      <c r="F700" s="448"/>
      <c r="G700" s="413">
        <f>10%*G699</f>
        <v>86520</v>
      </c>
      <c r="H700" s="414"/>
      <c r="I700" s="415"/>
      <c r="J700" s="413">
        <f>J699*10%</f>
        <v>25280</v>
      </c>
    </row>
    <row r="701" spans="2:10" ht="15">
      <c r="B701" s="452" t="s">
        <v>22</v>
      </c>
      <c r="C701" s="410" t="s">
        <v>102</v>
      </c>
      <c r="D701" s="367"/>
      <c r="E701" s="367"/>
      <c r="F701" s="412"/>
      <c r="G701" s="413">
        <f>G699+G700</f>
        <v>951720</v>
      </c>
      <c r="H701" s="414"/>
      <c r="I701" s="415"/>
      <c r="J701" s="372">
        <f>J699+J700</f>
        <v>278080</v>
      </c>
    </row>
    <row r="702" spans="2:10" ht="16.5">
      <c r="B702" s="474"/>
      <c r="C702" s="367" t="s">
        <v>931</v>
      </c>
      <c r="D702" s="475"/>
      <c r="E702" s="475"/>
      <c r="F702" s="476"/>
      <c r="G702" s="477">
        <f>ROUNDDOWN(G701,-3)</f>
        <v>951000</v>
      </c>
      <c r="H702" s="418"/>
      <c r="I702" s="419"/>
      <c r="J702" s="420"/>
    </row>
    <row r="703" spans="2:10" ht="16.5">
      <c r="B703" s="421"/>
      <c r="C703" s="421"/>
      <c r="D703" s="421"/>
      <c r="E703" s="421"/>
      <c r="F703" s="441"/>
      <c r="G703" s="442"/>
    </row>
    <row r="704" spans="2:10" ht="16.5">
      <c r="B704" s="421"/>
      <c r="C704" s="421"/>
      <c r="D704" s="421"/>
      <c r="E704" s="421"/>
      <c r="F704" s="441"/>
      <c r="G704" s="447"/>
    </row>
    <row r="705" spans="2:10" ht="15">
      <c r="B705" s="457" t="s">
        <v>1030</v>
      </c>
      <c r="C705" s="460" t="s">
        <v>1031</v>
      </c>
      <c r="D705" s="461"/>
      <c r="E705" s="462"/>
      <c r="F705" s="417"/>
      <c r="G705" s="448"/>
      <c r="H705" s="370"/>
      <c r="I705" s="371"/>
      <c r="J705" s="372"/>
    </row>
    <row r="706" spans="2:10" ht="20.25" customHeight="1">
      <c r="B706" s="373" t="s">
        <v>56</v>
      </c>
      <c r="C706" s="373" t="s">
        <v>57</v>
      </c>
      <c r="D706" s="373" t="s">
        <v>965</v>
      </c>
      <c r="E706" s="373" t="s">
        <v>60</v>
      </c>
      <c r="F706" s="374" t="s">
        <v>865</v>
      </c>
      <c r="G706" s="375" t="s">
        <v>866</v>
      </c>
      <c r="H706" s="376" t="s">
        <v>209</v>
      </c>
      <c r="I706" s="377" t="s">
        <v>210</v>
      </c>
      <c r="J706" s="377" t="s">
        <v>867</v>
      </c>
    </row>
    <row r="707" spans="2:10" ht="15">
      <c r="B707" s="378"/>
      <c r="C707" s="378"/>
      <c r="D707" s="378"/>
      <c r="E707" s="379"/>
      <c r="F707" s="380"/>
      <c r="G707" s="381"/>
      <c r="H707" s="382"/>
      <c r="I707" s="382"/>
      <c r="J707" s="382"/>
    </row>
    <row r="708" spans="2:10" ht="15">
      <c r="B708" s="424" t="s">
        <v>158</v>
      </c>
      <c r="C708" s="463" t="s">
        <v>61</v>
      </c>
      <c r="D708" s="424"/>
      <c r="E708" s="388"/>
      <c r="F708" s="389"/>
      <c r="G708" s="389"/>
      <c r="H708" s="382"/>
      <c r="I708" s="382"/>
      <c r="J708" s="382"/>
    </row>
    <row r="709" spans="2:10" ht="15">
      <c r="B709" s="385"/>
      <c r="C709" s="484" t="s">
        <v>62</v>
      </c>
      <c r="D709" s="385" t="s">
        <v>64</v>
      </c>
      <c r="E709" s="399">
        <v>0.01</v>
      </c>
      <c r="F709" s="389">
        <f>VLOOKUP(C709,'UPAH DAN BAHAN'!$D$6:$I$348,6,FALSE)</f>
        <v>120000</v>
      </c>
      <c r="G709" s="389">
        <f>F709*E709</f>
        <v>1200</v>
      </c>
      <c r="H709" s="390">
        <f>VLOOKUP(C709,'UPAH DAN BAHAN'!$D$6:$N$348,9,FALSE)</f>
        <v>1</v>
      </c>
      <c r="I709" s="391">
        <f>VLOOKUP(C709,'UPAH DAN BAHAN'!$D$6:$N$348,10,FALSE)</f>
        <v>120000</v>
      </c>
      <c r="J709" s="392">
        <f t="shared" ref="J709:J712" si="78">E709*I709</f>
        <v>1200</v>
      </c>
    </row>
    <row r="710" spans="2:10" ht="15">
      <c r="B710" s="385"/>
      <c r="C710" s="484" t="s">
        <v>78</v>
      </c>
      <c r="D710" s="385" t="s">
        <v>64</v>
      </c>
      <c r="E710" s="399">
        <v>0.4</v>
      </c>
      <c r="F710" s="389">
        <f>VLOOKUP(C710,'UPAH DAN BAHAN'!$D$6:$I$348,6,FALSE)</f>
        <v>140000</v>
      </c>
      <c r="G710" s="389">
        <f>E710*F710</f>
        <v>56000</v>
      </c>
      <c r="H710" s="390">
        <f>VLOOKUP(C710,'UPAH DAN BAHAN'!$D$6:$N$348,9,FALSE)</f>
        <v>1</v>
      </c>
      <c r="I710" s="391">
        <f>VLOOKUP(C710,'UPAH DAN BAHAN'!$D$6:$N$348,10,FALSE)</f>
        <v>140000</v>
      </c>
      <c r="J710" s="392">
        <f t="shared" si="78"/>
        <v>56000</v>
      </c>
    </row>
    <row r="711" spans="2:10" ht="15">
      <c r="B711" s="385"/>
      <c r="C711" s="465" t="s">
        <v>28</v>
      </c>
      <c r="D711" s="385" t="s">
        <v>64</v>
      </c>
      <c r="E711" s="399">
        <v>0.04</v>
      </c>
      <c r="F711" s="389">
        <f>VLOOKUP(C711,'UPAH DAN BAHAN'!$D$6:$I$348,6,FALSE)</f>
        <v>150000</v>
      </c>
      <c r="G711" s="389">
        <f>E711*F711</f>
        <v>6000</v>
      </c>
      <c r="H711" s="390">
        <f>VLOOKUP(C711,'UPAH DAN BAHAN'!$D$6:$N$348,9,FALSE)</f>
        <v>1</v>
      </c>
      <c r="I711" s="391">
        <f>VLOOKUP(C711,'UPAH DAN BAHAN'!$D$6:$N$348,10,FALSE)</f>
        <v>150000</v>
      </c>
      <c r="J711" s="392">
        <f t="shared" si="78"/>
        <v>6000</v>
      </c>
    </row>
    <row r="712" spans="2:10" ht="15">
      <c r="B712" s="385"/>
      <c r="C712" s="465" t="s">
        <v>27</v>
      </c>
      <c r="D712" s="385" t="s">
        <v>64</v>
      </c>
      <c r="E712" s="388">
        <v>5.0000000000000001E-3</v>
      </c>
      <c r="F712" s="389">
        <f>VLOOKUP(C712,'UPAH DAN BAHAN'!$D$6:$I$348,6,FALSE)</f>
        <v>140000</v>
      </c>
      <c r="G712" s="389">
        <f>E712*F712</f>
        <v>700</v>
      </c>
      <c r="H712" s="390">
        <f>VLOOKUP(C712,'UPAH DAN BAHAN'!$D$6:$N$348,9,FALSE)</f>
        <v>1</v>
      </c>
      <c r="I712" s="391">
        <f>VLOOKUP(C712,'UPAH DAN BAHAN'!$D$6:$N$348,10,FALSE)</f>
        <v>140000</v>
      </c>
      <c r="J712" s="392">
        <f t="shared" si="78"/>
        <v>700</v>
      </c>
    </row>
    <row r="713" spans="2:10" ht="15">
      <c r="B713" s="385"/>
      <c r="C713" s="466"/>
      <c r="D713" s="425"/>
      <c r="E713" s="424"/>
      <c r="F713" s="426" t="s">
        <v>868</v>
      </c>
      <c r="G713" s="396">
        <f>SUM(G709:G712)</f>
        <v>63900</v>
      </c>
      <c r="H713" s="382"/>
      <c r="I713" s="382"/>
      <c r="J713" s="382"/>
    </row>
    <row r="714" spans="2:10" ht="15">
      <c r="B714" s="467"/>
      <c r="C714" s="466"/>
      <c r="D714" s="425"/>
      <c r="E714" s="424"/>
      <c r="F714" s="396"/>
      <c r="G714" s="396"/>
      <c r="H714" s="382"/>
      <c r="I714" s="382"/>
      <c r="J714" s="382"/>
    </row>
    <row r="715" spans="2:10" ht="15">
      <c r="B715" s="424" t="s">
        <v>159</v>
      </c>
      <c r="C715" s="463" t="s">
        <v>68</v>
      </c>
      <c r="D715" s="424"/>
      <c r="E715" s="388"/>
      <c r="F715" s="389"/>
      <c r="G715" s="389"/>
      <c r="H715" s="382"/>
      <c r="I715" s="382"/>
      <c r="J715" s="382"/>
    </row>
    <row r="716" spans="2:10" ht="15">
      <c r="B716" s="424"/>
      <c r="C716" s="397" t="s">
        <v>130</v>
      </c>
      <c r="D716" s="385" t="s">
        <v>55</v>
      </c>
      <c r="E716" s="399">
        <v>1</v>
      </c>
      <c r="F716" s="389">
        <f>VLOOKUP(C716,'UPAH DAN BAHAN'!$D$6:$I$348,6,FALSE)</f>
        <v>1750000</v>
      </c>
      <c r="G716" s="389">
        <f>E716*F716</f>
        <v>1750000</v>
      </c>
      <c r="H716" s="390">
        <f>VLOOKUP(C716,'UPAH DAN BAHAN'!$D$6:$N$348,9,FALSE)</f>
        <v>0.27289999999999998</v>
      </c>
      <c r="I716" s="391">
        <f>VLOOKUP(C716,'UPAH DAN BAHAN'!$D$6:$N$348,10,FALSE)</f>
        <v>477574.99999999994</v>
      </c>
      <c r="J716" s="392">
        <f t="shared" ref="J716:J717" si="79">E716*I716</f>
        <v>477574.99999999994</v>
      </c>
    </row>
    <row r="717" spans="2:10" ht="15">
      <c r="B717" s="468"/>
      <c r="C717" s="465" t="s">
        <v>99</v>
      </c>
      <c r="D717" s="385" t="s">
        <v>1</v>
      </c>
      <c r="E717" s="399">
        <v>1</v>
      </c>
      <c r="F717" s="389">
        <v>5000</v>
      </c>
      <c r="G717" s="389">
        <f>E717*F717</f>
        <v>5000</v>
      </c>
      <c r="H717" s="382"/>
      <c r="I717" s="391">
        <f>F717</f>
        <v>5000</v>
      </c>
      <c r="J717" s="392">
        <f t="shared" si="79"/>
        <v>5000</v>
      </c>
    </row>
    <row r="718" spans="2:10" ht="15">
      <c r="B718" s="385"/>
      <c r="C718" s="466"/>
      <c r="D718" s="425"/>
      <c r="E718" s="424"/>
      <c r="F718" s="426" t="s">
        <v>869</v>
      </c>
      <c r="G718" s="396">
        <f>SUM(G716:G717)</f>
        <v>1755000</v>
      </c>
      <c r="H718" s="382"/>
      <c r="I718" s="382"/>
      <c r="J718" s="382"/>
    </row>
    <row r="719" spans="2:10" ht="15">
      <c r="B719" s="467"/>
      <c r="C719" s="466"/>
      <c r="D719" s="425"/>
      <c r="E719" s="424"/>
      <c r="F719" s="396"/>
      <c r="G719" s="396"/>
      <c r="H719" s="382"/>
      <c r="I719" s="382"/>
      <c r="J719" s="382"/>
    </row>
    <row r="720" spans="2:10" ht="15">
      <c r="B720" s="457" t="s">
        <v>20</v>
      </c>
      <c r="C720" s="469" t="s">
        <v>101</v>
      </c>
      <c r="D720" s="470"/>
      <c r="E720" s="471"/>
      <c r="F720" s="472"/>
      <c r="G720" s="412">
        <f>G713+G718</f>
        <v>1818900</v>
      </c>
      <c r="H720" s="414"/>
      <c r="I720" s="415"/>
      <c r="J720" s="372">
        <f>SUM(J707:J719)</f>
        <v>546475</v>
      </c>
    </row>
    <row r="721" spans="2:10" ht="15">
      <c r="B721" s="452" t="s">
        <v>21</v>
      </c>
      <c r="C721" s="473" t="s">
        <v>996</v>
      </c>
      <c r="D721" s="416"/>
      <c r="E721" s="416"/>
      <c r="F721" s="448"/>
      <c r="G721" s="413">
        <f>10%*G720</f>
        <v>181890</v>
      </c>
      <c r="H721" s="414"/>
      <c r="I721" s="415"/>
      <c r="J721" s="413">
        <f>J720*10%</f>
        <v>54647.5</v>
      </c>
    </row>
    <row r="722" spans="2:10" ht="15">
      <c r="B722" s="452" t="s">
        <v>22</v>
      </c>
      <c r="C722" s="410" t="s">
        <v>102</v>
      </c>
      <c r="D722" s="367"/>
      <c r="E722" s="367"/>
      <c r="F722" s="412"/>
      <c r="G722" s="413">
        <f>G720+G721</f>
        <v>2000790</v>
      </c>
      <c r="H722" s="414"/>
      <c r="I722" s="415"/>
      <c r="J722" s="372">
        <f>J720+J721</f>
        <v>601122.5</v>
      </c>
    </row>
    <row r="723" spans="2:10" ht="16.5">
      <c r="B723" s="474"/>
      <c r="C723" s="367" t="s">
        <v>931</v>
      </c>
      <c r="D723" s="475"/>
      <c r="E723" s="475"/>
      <c r="F723" s="476"/>
      <c r="G723" s="477">
        <f>ROUNDDOWN(G722,-3)</f>
        <v>2000000</v>
      </c>
      <c r="H723" s="418"/>
      <c r="I723" s="419"/>
      <c r="J723" s="420"/>
    </row>
    <row r="724" spans="2:10" ht="16.5">
      <c r="B724" s="421"/>
      <c r="C724" s="421"/>
      <c r="D724" s="421"/>
      <c r="E724" s="421"/>
      <c r="F724" s="441"/>
      <c r="G724" s="442"/>
    </row>
    <row r="725" spans="2:10" ht="16.5">
      <c r="B725" s="421"/>
      <c r="C725" s="421"/>
      <c r="D725" s="421"/>
      <c r="E725" s="421"/>
      <c r="F725" s="441"/>
      <c r="G725" s="447"/>
    </row>
    <row r="726" spans="2:10" ht="15">
      <c r="B726" s="452" t="s">
        <v>1032</v>
      </c>
      <c r="C726" s="478" t="s">
        <v>1033</v>
      </c>
      <c r="D726" s="488"/>
      <c r="E726" s="489"/>
      <c r="F726" s="490"/>
      <c r="G726" s="491"/>
      <c r="H726" s="370"/>
      <c r="I726" s="371"/>
      <c r="J726" s="372"/>
    </row>
    <row r="727" spans="2:10" ht="18.75" customHeight="1">
      <c r="B727" s="373" t="s">
        <v>56</v>
      </c>
      <c r="C727" s="373" t="s">
        <v>57</v>
      </c>
      <c r="D727" s="373" t="s">
        <v>965</v>
      </c>
      <c r="E727" s="373" t="s">
        <v>60</v>
      </c>
      <c r="F727" s="374" t="s">
        <v>865</v>
      </c>
      <c r="G727" s="375" t="s">
        <v>866</v>
      </c>
      <c r="H727" s="376" t="s">
        <v>209</v>
      </c>
      <c r="I727" s="377" t="s">
        <v>210</v>
      </c>
      <c r="J727" s="377" t="s">
        <v>867</v>
      </c>
    </row>
    <row r="728" spans="2:10" ht="15">
      <c r="B728" s="378"/>
      <c r="C728" s="378"/>
      <c r="D728" s="378"/>
      <c r="E728" s="379"/>
      <c r="F728" s="380"/>
      <c r="G728" s="381"/>
      <c r="H728" s="382"/>
      <c r="I728" s="382"/>
      <c r="J728" s="382"/>
    </row>
    <row r="729" spans="2:10" ht="15">
      <c r="B729" s="424" t="s">
        <v>158</v>
      </c>
      <c r="C729" s="463" t="s">
        <v>61</v>
      </c>
      <c r="D729" s="424"/>
      <c r="E729" s="388"/>
      <c r="F729" s="389"/>
      <c r="G729" s="389"/>
      <c r="H729" s="382"/>
      <c r="I729" s="382"/>
      <c r="J729" s="382"/>
    </row>
    <row r="730" spans="2:10" ht="15">
      <c r="B730" s="385"/>
      <c r="C730" s="484" t="s">
        <v>62</v>
      </c>
      <c r="D730" s="385" t="s">
        <v>64</v>
      </c>
      <c r="E730" s="399">
        <v>1.31</v>
      </c>
      <c r="F730" s="389">
        <f>VLOOKUP(C730,'UPAH DAN BAHAN'!$D$6:$I$348,6,FALSE)</f>
        <v>120000</v>
      </c>
      <c r="G730" s="389">
        <f>F730*E730</f>
        <v>157200</v>
      </c>
      <c r="H730" s="390">
        <f>VLOOKUP(C730,'UPAH DAN BAHAN'!$D$6:$N$348,9,FALSE)</f>
        <v>1</v>
      </c>
      <c r="I730" s="391">
        <f>VLOOKUP(C730,'UPAH DAN BAHAN'!$D$6:$N$348,10,FALSE)</f>
        <v>120000</v>
      </c>
      <c r="J730" s="392">
        <f t="shared" ref="J730:J733" si="80">E730*I730</f>
        <v>157200</v>
      </c>
    </row>
    <row r="731" spans="2:10" ht="15">
      <c r="B731" s="385"/>
      <c r="C731" s="484" t="s">
        <v>78</v>
      </c>
      <c r="D731" s="385" t="s">
        <v>64</v>
      </c>
      <c r="E731" s="399">
        <v>1.3</v>
      </c>
      <c r="F731" s="389">
        <f>VLOOKUP(C731,'UPAH DAN BAHAN'!$D$6:$I$348,6,FALSE)</f>
        <v>140000</v>
      </c>
      <c r="G731" s="389">
        <f>E731*F731</f>
        <v>182000</v>
      </c>
      <c r="H731" s="390">
        <f>VLOOKUP(C731,'UPAH DAN BAHAN'!$D$6:$N$348,9,FALSE)</f>
        <v>1</v>
      </c>
      <c r="I731" s="391">
        <f>VLOOKUP(C731,'UPAH DAN BAHAN'!$D$6:$N$348,10,FALSE)</f>
        <v>140000</v>
      </c>
      <c r="J731" s="392">
        <f t="shared" si="80"/>
        <v>182000</v>
      </c>
    </row>
    <row r="732" spans="2:10" ht="15">
      <c r="B732" s="385"/>
      <c r="C732" s="465" t="s">
        <v>28</v>
      </c>
      <c r="D732" s="385" t="s">
        <v>64</v>
      </c>
      <c r="E732" s="399">
        <v>0.1</v>
      </c>
      <c r="F732" s="389">
        <f>VLOOKUP(C732,'UPAH DAN BAHAN'!$D$6:$I$348,6,FALSE)</f>
        <v>150000</v>
      </c>
      <c r="G732" s="389">
        <f>E732*F732</f>
        <v>15000</v>
      </c>
      <c r="H732" s="390">
        <f>VLOOKUP(C732,'UPAH DAN BAHAN'!$D$6:$N$348,9,FALSE)</f>
        <v>1</v>
      </c>
      <c r="I732" s="391">
        <f>VLOOKUP(C732,'UPAH DAN BAHAN'!$D$6:$N$348,10,FALSE)</f>
        <v>150000</v>
      </c>
      <c r="J732" s="392">
        <f t="shared" si="80"/>
        <v>15000</v>
      </c>
    </row>
    <row r="733" spans="2:10" ht="15">
      <c r="B733" s="385"/>
      <c r="C733" s="465" t="s">
        <v>27</v>
      </c>
      <c r="D733" s="385" t="s">
        <v>64</v>
      </c>
      <c r="E733" s="388">
        <v>0.1</v>
      </c>
      <c r="F733" s="389">
        <f>VLOOKUP(C733,'UPAH DAN BAHAN'!$D$6:$I$348,6,FALSE)</f>
        <v>140000</v>
      </c>
      <c r="G733" s="389">
        <f>E733*F733</f>
        <v>14000</v>
      </c>
      <c r="H733" s="390">
        <f>VLOOKUP(C733,'UPAH DAN BAHAN'!$D$6:$N$348,9,FALSE)</f>
        <v>1</v>
      </c>
      <c r="I733" s="391">
        <f>VLOOKUP(C733,'UPAH DAN BAHAN'!$D$6:$N$348,10,FALSE)</f>
        <v>140000</v>
      </c>
      <c r="J733" s="392">
        <f t="shared" si="80"/>
        <v>14000</v>
      </c>
    </row>
    <row r="734" spans="2:10" ht="15">
      <c r="B734" s="385"/>
      <c r="C734" s="466"/>
      <c r="D734" s="425"/>
      <c r="E734" s="424"/>
      <c r="F734" s="426" t="s">
        <v>868</v>
      </c>
      <c r="G734" s="396">
        <f>SUM(G730:G733)</f>
        <v>368200</v>
      </c>
      <c r="H734" s="382"/>
      <c r="I734" s="382"/>
      <c r="J734" s="382"/>
    </row>
    <row r="735" spans="2:10" ht="15">
      <c r="B735" s="467"/>
      <c r="C735" s="466"/>
      <c r="D735" s="425"/>
      <c r="E735" s="424"/>
      <c r="F735" s="396"/>
      <c r="G735" s="396"/>
      <c r="H735" s="382"/>
      <c r="I735" s="382"/>
      <c r="J735" s="382"/>
    </row>
    <row r="736" spans="2:10" ht="15">
      <c r="B736" s="424" t="s">
        <v>159</v>
      </c>
      <c r="C736" s="463" t="s">
        <v>68</v>
      </c>
      <c r="D736" s="424"/>
      <c r="E736" s="388"/>
      <c r="F736" s="389"/>
      <c r="G736" s="389"/>
      <c r="H736" s="382"/>
      <c r="I736" s="382"/>
      <c r="J736" s="382"/>
    </row>
    <row r="737" spans="2:10" ht="15">
      <c r="B737" s="424"/>
      <c r="C737" s="487" t="s">
        <v>751</v>
      </c>
      <c r="D737" s="385" t="s">
        <v>55</v>
      </c>
      <c r="E737" s="399">
        <v>1</v>
      </c>
      <c r="F737" s="389">
        <f>VLOOKUP(C737,'UPAH DAN BAHAN'!$D$6:$I$348,6,FALSE)</f>
        <v>1650000</v>
      </c>
      <c r="G737" s="389">
        <f t="shared" ref="G737:G742" si="81">E737*F737</f>
        <v>1650000</v>
      </c>
      <c r="H737" s="390">
        <f>VLOOKUP(C737,'UPAH DAN BAHAN'!$D$6:$N$348,9,FALSE)</f>
        <v>0.56769999999999998</v>
      </c>
      <c r="I737" s="391">
        <f>VLOOKUP(C737,'UPAH DAN BAHAN'!$D$6:$N$348,10,FALSE)</f>
        <v>936705</v>
      </c>
      <c r="J737" s="392">
        <f t="shared" ref="J737:J742" si="82">E737*I737</f>
        <v>936705</v>
      </c>
    </row>
    <row r="738" spans="2:10" ht="15">
      <c r="B738" s="424"/>
      <c r="C738" s="484" t="s">
        <v>754</v>
      </c>
      <c r="D738" s="385" t="s">
        <v>55</v>
      </c>
      <c r="E738" s="399">
        <v>1</v>
      </c>
      <c r="F738" s="389">
        <f>VLOOKUP(C738,'UPAH DAN BAHAN'!$D$6:$I$348,6,FALSE)</f>
        <v>1450000</v>
      </c>
      <c r="G738" s="389">
        <f t="shared" si="81"/>
        <v>1450000</v>
      </c>
      <c r="H738" s="390">
        <f>VLOOKUP(C738,'UPAH DAN BAHAN'!$D$6:$N$348,9,FALSE)</f>
        <v>0.56769999999999998</v>
      </c>
      <c r="I738" s="391">
        <f>VLOOKUP(C738,'UPAH DAN BAHAN'!$D$6:$N$348,10,FALSE)</f>
        <v>823165</v>
      </c>
      <c r="J738" s="392">
        <f t="shared" si="82"/>
        <v>823165</v>
      </c>
    </row>
    <row r="739" spans="2:10" ht="15">
      <c r="B739" s="424"/>
      <c r="C739" s="484" t="s">
        <v>755</v>
      </c>
      <c r="D739" s="385" t="s">
        <v>55</v>
      </c>
      <c r="E739" s="399">
        <v>1</v>
      </c>
      <c r="F739" s="389">
        <f>VLOOKUP(C739,'UPAH DAN BAHAN'!$D$6:$I$348,6,FALSE)</f>
        <v>400000</v>
      </c>
      <c r="G739" s="389">
        <f t="shared" si="81"/>
        <v>400000</v>
      </c>
      <c r="H739" s="390">
        <f>VLOOKUP(C739,'UPAH DAN BAHAN'!$D$6:$N$348,9,FALSE)</f>
        <v>0.56769999999999998</v>
      </c>
      <c r="I739" s="391">
        <f>VLOOKUP(C739,'UPAH DAN BAHAN'!$D$6:$N$348,10,FALSE)</f>
        <v>227080</v>
      </c>
      <c r="J739" s="392">
        <f t="shared" si="82"/>
        <v>227080</v>
      </c>
    </row>
    <row r="740" spans="2:10" ht="15">
      <c r="B740" s="424"/>
      <c r="C740" s="484" t="s">
        <v>756</v>
      </c>
      <c r="D740" s="385" t="s">
        <v>55</v>
      </c>
      <c r="E740" s="399">
        <v>1</v>
      </c>
      <c r="F740" s="389">
        <f>VLOOKUP(C740,'UPAH DAN BAHAN'!$D$6:$I$348,6,FALSE)</f>
        <v>650000</v>
      </c>
      <c r="G740" s="389">
        <f t="shared" si="81"/>
        <v>650000</v>
      </c>
      <c r="H740" s="390">
        <f>VLOOKUP(C740,'UPAH DAN BAHAN'!$D$6:$N$348,9,FALSE)</f>
        <v>0.31140000000000001</v>
      </c>
      <c r="I740" s="391">
        <f>VLOOKUP(C740,'UPAH DAN BAHAN'!$D$6:$N$348,10,FALSE)</f>
        <v>202410</v>
      </c>
      <c r="J740" s="392">
        <f t="shared" si="82"/>
        <v>202410</v>
      </c>
    </row>
    <row r="741" spans="2:10" ht="15">
      <c r="B741" s="424"/>
      <c r="C741" s="397" t="s">
        <v>753</v>
      </c>
      <c r="D741" s="385" t="s">
        <v>54</v>
      </c>
      <c r="E741" s="399">
        <v>1</v>
      </c>
      <c r="F741" s="389">
        <f>VLOOKUP(C741,'UPAH DAN BAHAN'!$D$6:$I$348,6,FALSE)</f>
        <v>750000</v>
      </c>
      <c r="G741" s="389">
        <f t="shared" si="81"/>
        <v>750000</v>
      </c>
      <c r="H741" s="390">
        <f>VLOOKUP(C741,'UPAH DAN BAHAN'!$D$6:$N$348,9,FALSE)</f>
        <v>0.8629</v>
      </c>
      <c r="I741" s="391">
        <f>VLOOKUP(C741,'UPAH DAN BAHAN'!$D$6:$N$348,10,FALSE)</f>
        <v>647175</v>
      </c>
      <c r="J741" s="392">
        <f t="shared" si="82"/>
        <v>647175</v>
      </c>
    </row>
    <row r="742" spans="2:10" ht="15">
      <c r="B742" s="424"/>
      <c r="C742" s="465" t="s">
        <v>1034</v>
      </c>
      <c r="D742" s="385" t="s">
        <v>1</v>
      </c>
      <c r="E742" s="399">
        <v>4</v>
      </c>
      <c r="F742" s="389">
        <v>2000</v>
      </c>
      <c r="G742" s="389">
        <f t="shared" si="81"/>
        <v>8000</v>
      </c>
      <c r="H742" s="382"/>
      <c r="I742" s="391">
        <f>F742</f>
        <v>2000</v>
      </c>
      <c r="J742" s="392">
        <f t="shared" si="82"/>
        <v>8000</v>
      </c>
    </row>
    <row r="743" spans="2:10" ht="15">
      <c r="B743" s="385"/>
      <c r="C743" s="466"/>
      <c r="D743" s="425"/>
      <c r="E743" s="424"/>
      <c r="F743" s="426" t="s">
        <v>869</v>
      </c>
      <c r="G743" s="396">
        <f>SUM(G737:G742)</f>
        <v>4908000</v>
      </c>
      <c r="H743" s="382"/>
      <c r="I743" s="382"/>
      <c r="J743" s="382"/>
    </row>
    <row r="744" spans="2:10" ht="15">
      <c r="B744" s="467"/>
      <c r="C744" s="466"/>
      <c r="D744" s="425"/>
      <c r="E744" s="424"/>
      <c r="F744" s="396"/>
      <c r="G744" s="396"/>
      <c r="H744" s="382"/>
      <c r="I744" s="382"/>
      <c r="J744" s="382"/>
    </row>
    <row r="745" spans="2:10" ht="15">
      <c r="B745" s="457" t="s">
        <v>20</v>
      </c>
      <c r="C745" s="469" t="s">
        <v>101</v>
      </c>
      <c r="D745" s="470"/>
      <c r="E745" s="471"/>
      <c r="F745" s="472"/>
      <c r="G745" s="412">
        <f>G734+G743</f>
        <v>5276200</v>
      </c>
      <c r="H745" s="414"/>
      <c r="I745" s="415"/>
      <c r="J745" s="372">
        <f>SUM(J729:J744)</f>
        <v>3212735</v>
      </c>
    </row>
    <row r="746" spans="2:10" ht="15">
      <c r="B746" s="452" t="s">
        <v>21</v>
      </c>
      <c r="C746" s="473" t="s">
        <v>996</v>
      </c>
      <c r="D746" s="416"/>
      <c r="E746" s="416"/>
      <c r="F746" s="448"/>
      <c r="G746" s="413">
        <f>10%*G745</f>
        <v>527620</v>
      </c>
      <c r="H746" s="414"/>
      <c r="I746" s="415"/>
      <c r="J746" s="413">
        <f>J745*10%</f>
        <v>321273.5</v>
      </c>
    </row>
    <row r="747" spans="2:10" ht="15">
      <c r="B747" s="452" t="s">
        <v>22</v>
      </c>
      <c r="C747" s="410" t="s">
        <v>102</v>
      </c>
      <c r="D747" s="367"/>
      <c r="E747" s="367"/>
      <c r="F747" s="412"/>
      <c r="G747" s="413">
        <f>G745+G746</f>
        <v>5803820</v>
      </c>
      <c r="H747" s="414"/>
      <c r="I747" s="415"/>
      <c r="J747" s="372">
        <f>J745+J746</f>
        <v>3534008.5</v>
      </c>
    </row>
    <row r="748" spans="2:10" ht="16.5">
      <c r="B748" s="474"/>
      <c r="C748" s="367" t="s">
        <v>931</v>
      </c>
      <c r="D748" s="475"/>
      <c r="E748" s="475"/>
      <c r="F748" s="476"/>
      <c r="G748" s="477">
        <f>ROUNDDOWN(G747,-3)</f>
        <v>5803000</v>
      </c>
      <c r="H748" s="418"/>
      <c r="I748" s="419"/>
      <c r="J748" s="420"/>
    </row>
    <row r="749" spans="2:10" ht="16.5">
      <c r="B749" s="421"/>
      <c r="C749" s="421"/>
      <c r="D749" s="421"/>
      <c r="E749" s="421"/>
      <c r="F749" s="441"/>
      <c r="G749" s="442"/>
    </row>
    <row r="750" spans="2:10" ht="16.5">
      <c r="B750" s="421"/>
      <c r="C750" s="421"/>
      <c r="D750" s="421"/>
      <c r="E750" s="421"/>
      <c r="F750" s="441"/>
      <c r="G750" s="447"/>
    </row>
    <row r="751" spans="2:10" ht="15">
      <c r="B751" s="452" t="s">
        <v>1035</v>
      </c>
      <c r="C751" s="460" t="s">
        <v>1036</v>
      </c>
      <c r="D751" s="470"/>
      <c r="E751" s="471"/>
      <c r="F751" s="485"/>
      <c r="G751" s="486"/>
      <c r="H751" s="370"/>
      <c r="I751" s="371"/>
      <c r="J751" s="372"/>
    </row>
    <row r="752" spans="2:10" ht="16.5" customHeight="1">
      <c r="B752" s="373" t="s">
        <v>56</v>
      </c>
      <c r="C752" s="373" t="s">
        <v>57</v>
      </c>
      <c r="D752" s="373" t="s">
        <v>965</v>
      </c>
      <c r="E752" s="373" t="s">
        <v>60</v>
      </c>
      <c r="F752" s="374" t="s">
        <v>865</v>
      </c>
      <c r="G752" s="375" t="s">
        <v>866</v>
      </c>
      <c r="H752" s="376" t="s">
        <v>209</v>
      </c>
      <c r="I752" s="377" t="s">
        <v>210</v>
      </c>
      <c r="J752" s="377" t="s">
        <v>867</v>
      </c>
    </row>
    <row r="753" spans="2:10" ht="15">
      <c r="B753" s="378"/>
      <c r="C753" s="378"/>
      <c r="D753" s="378"/>
      <c r="E753" s="379"/>
      <c r="F753" s="380"/>
      <c r="G753" s="381"/>
      <c r="H753" s="382"/>
      <c r="I753" s="382"/>
      <c r="J753" s="382"/>
    </row>
    <row r="754" spans="2:10" ht="15">
      <c r="B754" s="424" t="s">
        <v>158</v>
      </c>
      <c r="C754" s="463" t="s">
        <v>61</v>
      </c>
      <c r="D754" s="424"/>
      <c r="E754" s="388"/>
      <c r="F754" s="389"/>
      <c r="G754" s="389"/>
      <c r="H754" s="382"/>
      <c r="I754" s="382"/>
      <c r="J754" s="382"/>
    </row>
    <row r="755" spans="2:10" ht="15">
      <c r="B755" s="385"/>
      <c r="C755" s="484" t="s">
        <v>62</v>
      </c>
      <c r="D755" s="385" t="s">
        <v>64</v>
      </c>
      <c r="E755" s="399">
        <v>1.5</v>
      </c>
      <c r="F755" s="389">
        <f>VLOOKUP(C755,'UPAH DAN BAHAN'!$D$6:$I$348,6,FALSE)</f>
        <v>120000</v>
      </c>
      <c r="G755" s="389">
        <f>F755*E755</f>
        <v>180000</v>
      </c>
      <c r="H755" s="390">
        <f>VLOOKUP(C755,'UPAH DAN BAHAN'!$D$6:$N$348,9,FALSE)</f>
        <v>1</v>
      </c>
      <c r="I755" s="391">
        <f>VLOOKUP(C755,'UPAH DAN BAHAN'!$D$6:$N$348,10,FALSE)</f>
        <v>120000</v>
      </c>
      <c r="J755" s="392">
        <f t="shared" ref="J755:J758" si="83">E755*I755</f>
        <v>180000</v>
      </c>
    </row>
    <row r="756" spans="2:10" ht="15">
      <c r="B756" s="385"/>
      <c r="C756" s="484" t="s">
        <v>78</v>
      </c>
      <c r="D756" s="385" t="s">
        <v>64</v>
      </c>
      <c r="E756" s="399">
        <v>1.5</v>
      </c>
      <c r="F756" s="389">
        <f>VLOOKUP(C756,'UPAH DAN BAHAN'!$D$6:$I$348,6,FALSE)</f>
        <v>140000</v>
      </c>
      <c r="G756" s="389">
        <f>E756*F756</f>
        <v>210000</v>
      </c>
      <c r="H756" s="390">
        <f>VLOOKUP(C756,'UPAH DAN BAHAN'!$D$6:$N$348,9,FALSE)</f>
        <v>1</v>
      </c>
      <c r="I756" s="391">
        <f>VLOOKUP(C756,'UPAH DAN BAHAN'!$D$6:$N$348,10,FALSE)</f>
        <v>140000</v>
      </c>
      <c r="J756" s="392">
        <f t="shared" si="83"/>
        <v>210000</v>
      </c>
    </row>
    <row r="757" spans="2:10" ht="15">
      <c r="B757" s="385"/>
      <c r="C757" s="465" t="s">
        <v>28</v>
      </c>
      <c r="D757" s="385" t="s">
        <v>64</v>
      </c>
      <c r="E757" s="399">
        <v>0.1</v>
      </c>
      <c r="F757" s="389">
        <f>VLOOKUP(C757,'UPAH DAN BAHAN'!$D$6:$I$348,6,FALSE)</f>
        <v>150000</v>
      </c>
      <c r="G757" s="389">
        <f>E757*F757</f>
        <v>15000</v>
      </c>
      <c r="H757" s="390">
        <f>VLOOKUP(C757,'UPAH DAN BAHAN'!$D$6:$N$348,9,FALSE)</f>
        <v>1</v>
      </c>
      <c r="I757" s="391">
        <f>VLOOKUP(C757,'UPAH DAN BAHAN'!$D$6:$N$348,10,FALSE)</f>
        <v>150000</v>
      </c>
      <c r="J757" s="392">
        <f t="shared" si="83"/>
        <v>15000</v>
      </c>
    </row>
    <row r="758" spans="2:10" ht="15">
      <c r="B758" s="385"/>
      <c r="C758" s="465" t="s">
        <v>27</v>
      </c>
      <c r="D758" s="385" t="s">
        <v>64</v>
      </c>
      <c r="E758" s="388">
        <v>0.1</v>
      </c>
      <c r="F758" s="389">
        <f>VLOOKUP(C758,'UPAH DAN BAHAN'!$D$6:$I$348,6,FALSE)</f>
        <v>140000</v>
      </c>
      <c r="G758" s="389">
        <f>E758*F758</f>
        <v>14000</v>
      </c>
      <c r="H758" s="390">
        <f>VLOOKUP(C758,'UPAH DAN BAHAN'!$D$6:$N$348,9,FALSE)</f>
        <v>1</v>
      </c>
      <c r="I758" s="391">
        <f>VLOOKUP(C758,'UPAH DAN BAHAN'!$D$6:$N$348,10,FALSE)</f>
        <v>140000</v>
      </c>
      <c r="J758" s="392">
        <f t="shared" si="83"/>
        <v>14000</v>
      </c>
    </row>
    <row r="759" spans="2:10" ht="15">
      <c r="B759" s="385"/>
      <c r="C759" s="466"/>
      <c r="D759" s="425"/>
      <c r="E759" s="424"/>
      <c r="F759" s="426" t="s">
        <v>868</v>
      </c>
      <c r="G759" s="396">
        <f>SUM(G755:G758)</f>
        <v>419000</v>
      </c>
      <c r="H759" s="382"/>
      <c r="I759" s="382"/>
      <c r="J759" s="382"/>
    </row>
    <row r="760" spans="2:10" ht="15">
      <c r="B760" s="467"/>
      <c r="C760" s="466"/>
      <c r="D760" s="425"/>
      <c r="E760" s="424"/>
      <c r="F760" s="396"/>
      <c r="G760" s="396"/>
      <c r="H760" s="382"/>
      <c r="I760" s="382"/>
      <c r="J760" s="382"/>
    </row>
    <row r="761" spans="2:10" ht="15">
      <c r="B761" s="424" t="s">
        <v>159</v>
      </c>
      <c r="C761" s="463" t="s">
        <v>68</v>
      </c>
      <c r="D761" s="424"/>
      <c r="E761" s="388"/>
      <c r="F761" s="389"/>
      <c r="G761" s="389"/>
      <c r="H761" s="382"/>
      <c r="I761" s="382"/>
      <c r="J761" s="382"/>
    </row>
    <row r="762" spans="2:10" ht="15">
      <c r="B762" s="424"/>
      <c r="C762" s="484" t="s">
        <v>759</v>
      </c>
      <c r="D762" s="385" t="s">
        <v>55</v>
      </c>
      <c r="E762" s="399">
        <v>1</v>
      </c>
      <c r="F762" s="389">
        <f>VLOOKUP(C762,'UPAH DAN BAHAN'!$D$6:$I$348,6,FALSE)</f>
        <v>3100000</v>
      </c>
      <c r="G762" s="389">
        <f t="shared" ref="G762:G767" si="84">E762*F762</f>
        <v>3100000</v>
      </c>
      <c r="H762" s="390">
        <f>VLOOKUP(C762,'UPAH DAN BAHAN'!$D$6:$N$348,9,FALSE)</f>
        <v>0.56769999999999998</v>
      </c>
      <c r="I762" s="391">
        <f>VLOOKUP(C762,'UPAH DAN BAHAN'!$D$6:$N$348,10,FALSE)</f>
        <v>1759870</v>
      </c>
      <c r="J762" s="392">
        <f t="shared" ref="J762:J767" si="85">E762*I762</f>
        <v>1759870</v>
      </c>
    </row>
    <row r="763" spans="2:10" ht="15">
      <c r="B763" s="424"/>
      <c r="C763" s="484" t="s">
        <v>762</v>
      </c>
      <c r="D763" s="385" t="s">
        <v>55</v>
      </c>
      <c r="E763" s="399">
        <v>1</v>
      </c>
      <c r="F763" s="389">
        <f>VLOOKUP(C763,'UPAH DAN BAHAN'!$D$6:$I$348,6,FALSE)</f>
        <v>1800000</v>
      </c>
      <c r="G763" s="389">
        <f t="shared" si="84"/>
        <v>1800000</v>
      </c>
      <c r="H763" s="390">
        <f>VLOOKUP(C763,'UPAH DAN BAHAN'!$D$6:$N$348,9,FALSE)</f>
        <v>0.56769999999999998</v>
      </c>
      <c r="I763" s="391">
        <f>VLOOKUP(C763,'UPAH DAN BAHAN'!$D$6:$N$348,10,FALSE)</f>
        <v>1021860</v>
      </c>
      <c r="J763" s="392">
        <f t="shared" si="85"/>
        <v>1021860</v>
      </c>
    </row>
    <row r="764" spans="2:10" ht="15">
      <c r="B764" s="424"/>
      <c r="C764" s="484" t="s">
        <v>763</v>
      </c>
      <c r="D764" s="385" t="s">
        <v>55</v>
      </c>
      <c r="E764" s="399">
        <v>1</v>
      </c>
      <c r="F764" s="389">
        <f>VLOOKUP(C764,'UPAH DAN BAHAN'!$D$6:$I$348,6,FALSE)</f>
        <v>550000</v>
      </c>
      <c r="G764" s="389">
        <f t="shared" si="84"/>
        <v>550000</v>
      </c>
      <c r="H764" s="390">
        <f>VLOOKUP(C764,'UPAH DAN BAHAN'!$D$6:$N$348,9,FALSE)</f>
        <v>0.56769999999999998</v>
      </c>
      <c r="I764" s="391">
        <f>VLOOKUP(C764,'UPAH DAN BAHAN'!$D$6:$N$348,10,FALSE)</f>
        <v>312235</v>
      </c>
      <c r="J764" s="392">
        <f t="shared" si="85"/>
        <v>312235</v>
      </c>
    </row>
    <row r="765" spans="2:10" ht="15">
      <c r="B765" s="424"/>
      <c r="C765" s="484" t="s">
        <v>764</v>
      </c>
      <c r="D765" s="385" t="s">
        <v>55</v>
      </c>
      <c r="E765" s="399">
        <v>1</v>
      </c>
      <c r="F765" s="389">
        <f>VLOOKUP(C765,'UPAH DAN BAHAN'!$D$6:$I$348,6,FALSE)</f>
        <v>900000</v>
      </c>
      <c r="G765" s="389">
        <f t="shared" si="84"/>
        <v>900000</v>
      </c>
      <c r="H765" s="390">
        <f>VLOOKUP(C765,'UPAH DAN BAHAN'!$D$6:$N$348,9,FALSE)</f>
        <v>0.31140000000000001</v>
      </c>
      <c r="I765" s="391">
        <f>VLOOKUP(C765,'UPAH DAN BAHAN'!$D$6:$N$348,10,FALSE)</f>
        <v>280260</v>
      </c>
      <c r="J765" s="392">
        <f t="shared" si="85"/>
        <v>280260</v>
      </c>
    </row>
    <row r="766" spans="2:10" ht="15">
      <c r="B766" s="424"/>
      <c r="C766" s="484" t="s">
        <v>761</v>
      </c>
      <c r="D766" s="385" t="s">
        <v>54</v>
      </c>
      <c r="E766" s="399">
        <v>1</v>
      </c>
      <c r="F766" s="389">
        <f>VLOOKUP(C766,'UPAH DAN BAHAN'!$D$6:$I$348,6,FALSE)</f>
        <v>890000</v>
      </c>
      <c r="G766" s="389">
        <f t="shared" si="84"/>
        <v>890000</v>
      </c>
      <c r="H766" s="390">
        <f>VLOOKUP(C766,'UPAH DAN BAHAN'!$D$6:$N$348,9,FALSE)</f>
        <v>0.56769999999999998</v>
      </c>
      <c r="I766" s="391">
        <f>VLOOKUP(C766,'UPAH DAN BAHAN'!$D$6:$N$348,10,FALSE)</f>
        <v>505253</v>
      </c>
      <c r="J766" s="392">
        <f t="shared" si="85"/>
        <v>505253</v>
      </c>
    </row>
    <row r="767" spans="2:10" ht="15">
      <c r="B767" s="424"/>
      <c r="C767" s="465" t="s">
        <v>1037</v>
      </c>
      <c r="D767" s="385" t="s">
        <v>103</v>
      </c>
      <c r="E767" s="399">
        <v>1</v>
      </c>
      <c r="F767" s="389">
        <v>250000</v>
      </c>
      <c r="G767" s="389">
        <f t="shared" si="84"/>
        <v>250000</v>
      </c>
      <c r="H767" s="382"/>
      <c r="I767" s="391">
        <f>F767</f>
        <v>250000</v>
      </c>
      <c r="J767" s="392">
        <f t="shared" si="85"/>
        <v>250000</v>
      </c>
    </row>
    <row r="768" spans="2:10" ht="15">
      <c r="B768" s="385"/>
      <c r="C768" s="466"/>
      <c r="D768" s="425"/>
      <c r="E768" s="424"/>
      <c r="F768" s="426" t="s">
        <v>869</v>
      </c>
      <c r="G768" s="396">
        <f>SUM(G762:G767)</f>
        <v>7490000</v>
      </c>
      <c r="H768" s="382"/>
      <c r="I768" s="382"/>
      <c r="J768" s="382"/>
    </row>
    <row r="769" spans="2:10" ht="15">
      <c r="B769" s="467"/>
      <c r="C769" s="466"/>
      <c r="D769" s="425"/>
      <c r="E769" s="424"/>
      <c r="F769" s="396"/>
      <c r="G769" s="396"/>
      <c r="H769" s="382"/>
      <c r="I769" s="382"/>
      <c r="J769" s="382"/>
    </row>
    <row r="770" spans="2:10" ht="15">
      <c r="B770" s="457" t="s">
        <v>20</v>
      </c>
      <c r="C770" s="469" t="s">
        <v>101</v>
      </c>
      <c r="D770" s="470"/>
      <c r="E770" s="471"/>
      <c r="F770" s="472"/>
      <c r="G770" s="412">
        <f>G759+G768</f>
        <v>7909000</v>
      </c>
      <c r="H770" s="414"/>
      <c r="I770" s="415"/>
      <c r="J770" s="372">
        <f>SUM(J754:J769)</f>
        <v>4548478</v>
      </c>
    </row>
    <row r="771" spans="2:10" ht="15">
      <c r="B771" s="452" t="s">
        <v>21</v>
      </c>
      <c r="C771" s="473" t="s">
        <v>996</v>
      </c>
      <c r="D771" s="416"/>
      <c r="E771" s="416"/>
      <c r="F771" s="448"/>
      <c r="G771" s="413">
        <f>10%*G770</f>
        <v>790900</v>
      </c>
      <c r="H771" s="414"/>
      <c r="I771" s="415"/>
      <c r="J771" s="413">
        <f>J770*10%</f>
        <v>454847.80000000005</v>
      </c>
    </row>
    <row r="772" spans="2:10" ht="15">
      <c r="B772" s="452" t="s">
        <v>22</v>
      </c>
      <c r="C772" s="410" t="s">
        <v>102</v>
      </c>
      <c r="D772" s="367"/>
      <c r="E772" s="367"/>
      <c r="F772" s="412"/>
      <c r="G772" s="413">
        <f>G770+G771</f>
        <v>8699900</v>
      </c>
      <c r="H772" s="414"/>
      <c r="I772" s="415"/>
      <c r="J772" s="372">
        <f>J770+J771</f>
        <v>5003325.8</v>
      </c>
    </row>
    <row r="773" spans="2:10" ht="16.5">
      <c r="B773" s="474"/>
      <c r="C773" s="367" t="s">
        <v>931</v>
      </c>
      <c r="D773" s="475"/>
      <c r="E773" s="475"/>
      <c r="F773" s="476"/>
      <c r="G773" s="477">
        <f>ROUNDDOWN(G772,-3)</f>
        <v>8699000</v>
      </c>
      <c r="H773" s="418"/>
      <c r="I773" s="419"/>
      <c r="J773" s="420"/>
    </row>
    <row r="774" spans="2:10" ht="16.5">
      <c r="B774" s="421"/>
      <c r="C774" s="421"/>
      <c r="D774" s="421"/>
      <c r="E774" s="421"/>
      <c r="F774" s="441"/>
      <c r="G774" s="442"/>
    </row>
    <row r="775" spans="2:10" ht="16.5">
      <c r="B775" s="421"/>
      <c r="C775" s="421"/>
      <c r="D775" s="421"/>
      <c r="E775" s="421"/>
      <c r="F775" s="441"/>
      <c r="G775" s="447"/>
    </row>
    <row r="776" spans="2:10" ht="15">
      <c r="B776" s="452" t="s">
        <v>1038</v>
      </c>
      <c r="C776" s="478" t="s">
        <v>1039</v>
      </c>
      <c r="D776" s="479"/>
      <c r="E776" s="480"/>
      <c r="F776" s="481"/>
      <c r="G776" s="482"/>
      <c r="H776" s="370"/>
      <c r="I776" s="371"/>
      <c r="J776" s="372"/>
    </row>
    <row r="777" spans="2:10" ht="15.75" customHeight="1">
      <c r="B777" s="373" t="s">
        <v>56</v>
      </c>
      <c r="C777" s="373" t="s">
        <v>57</v>
      </c>
      <c r="D777" s="373" t="s">
        <v>965</v>
      </c>
      <c r="E777" s="373" t="s">
        <v>60</v>
      </c>
      <c r="F777" s="374" t="s">
        <v>865</v>
      </c>
      <c r="G777" s="375" t="s">
        <v>866</v>
      </c>
      <c r="H777" s="376" t="s">
        <v>209</v>
      </c>
      <c r="I777" s="377" t="s">
        <v>210</v>
      </c>
      <c r="J777" s="377" t="s">
        <v>867</v>
      </c>
    </row>
    <row r="778" spans="2:10" ht="15">
      <c r="B778" s="378"/>
      <c r="C778" s="378"/>
      <c r="D778" s="378"/>
      <c r="E778" s="379"/>
      <c r="F778" s="380"/>
      <c r="G778" s="381"/>
      <c r="H778" s="382"/>
      <c r="I778" s="382"/>
      <c r="J778" s="382"/>
    </row>
    <row r="779" spans="2:10" ht="15">
      <c r="B779" s="424" t="s">
        <v>158</v>
      </c>
      <c r="C779" s="463" t="s">
        <v>61</v>
      </c>
      <c r="D779" s="424"/>
      <c r="E779" s="388"/>
      <c r="F779" s="389"/>
      <c r="G779" s="389"/>
      <c r="H779" s="382"/>
      <c r="I779" s="382"/>
      <c r="J779" s="382"/>
    </row>
    <row r="780" spans="2:10" ht="15">
      <c r="B780" s="385"/>
      <c r="C780" s="484" t="s">
        <v>62</v>
      </c>
      <c r="D780" s="385" t="s">
        <v>64</v>
      </c>
      <c r="E780" s="399">
        <v>0.9</v>
      </c>
      <c r="F780" s="389">
        <f>VLOOKUP(C780,'UPAH DAN BAHAN'!$D$6:$I$348,6,FALSE)</f>
        <v>120000</v>
      </c>
      <c r="G780" s="389">
        <f>F780*E780</f>
        <v>108000</v>
      </c>
      <c r="H780" s="390">
        <f>VLOOKUP(C780,'UPAH DAN BAHAN'!$D$6:$N$348,9,FALSE)</f>
        <v>1</v>
      </c>
      <c r="I780" s="391">
        <f>VLOOKUP(C780,'UPAH DAN BAHAN'!$D$6:$N$348,10,FALSE)</f>
        <v>120000</v>
      </c>
      <c r="J780" s="392">
        <f t="shared" ref="J780:J783" si="86">E780*I780</f>
        <v>108000</v>
      </c>
    </row>
    <row r="781" spans="2:10" ht="15">
      <c r="B781" s="385"/>
      <c r="C781" s="484" t="s">
        <v>78</v>
      </c>
      <c r="D781" s="385" t="s">
        <v>64</v>
      </c>
      <c r="E781" s="399">
        <v>0.8</v>
      </c>
      <c r="F781" s="389">
        <f>VLOOKUP(C781,'UPAH DAN BAHAN'!$D$6:$I$348,6,FALSE)</f>
        <v>140000</v>
      </c>
      <c r="G781" s="389">
        <f>E781*F781</f>
        <v>112000</v>
      </c>
      <c r="H781" s="390">
        <f>VLOOKUP(C781,'UPAH DAN BAHAN'!$D$6:$N$348,9,FALSE)</f>
        <v>1</v>
      </c>
      <c r="I781" s="391">
        <f>VLOOKUP(C781,'UPAH DAN BAHAN'!$D$6:$N$348,10,FALSE)</f>
        <v>140000</v>
      </c>
      <c r="J781" s="392">
        <f t="shared" si="86"/>
        <v>112000</v>
      </c>
    </row>
    <row r="782" spans="2:10" ht="15">
      <c r="B782" s="385"/>
      <c r="C782" s="465" t="s">
        <v>28</v>
      </c>
      <c r="D782" s="385" t="s">
        <v>64</v>
      </c>
      <c r="E782" s="399">
        <v>5.0000000000000001E-3</v>
      </c>
      <c r="F782" s="389">
        <f>VLOOKUP(C782,'UPAH DAN BAHAN'!$D$6:$I$348,6,FALSE)</f>
        <v>150000</v>
      </c>
      <c r="G782" s="389">
        <f>E782*F782</f>
        <v>750</v>
      </c>
      <c r="H782" s="390">
        <f>VLOOKUP(C782,'UPAH DAN BAHAN'!$D$6:$N$348,9,FALSE)</f>
        <v>1</v>
      </c>
      <c r="I782" s="391">
        <f>VLOOKUP(C782,'UPAH DAN BAHAN'!$D$6:$N$348,10,FALSE)</f>
        <v>150000</v>
      </c>
      <c r="J782" s="392">
        <f t="shared" si="86"/>
        <v>750</v>
      </c>
    </row>
    <row r="783" spans="2:10" ht="15">
      <c r="B783" s="385"/>
      <c r="C783" s="465" t="s">
        <v>27</v>
      </c>
      <c r="D783" s="385" t="s">
        <v>64</v>
      </c>
      <c r="E783" s="388">
        <v>5.0000000000000001E-3</v>
      </c>
      <c r="F783" s="389">
        <f>VLOOKUP(C783,'UPAH DAN BAHAN'!$D$6:$I$348,6,FALSE)</f>
        <v>140000</v>
      </c>
      <c r="G783" s="389">
        <f>E783*F783</f>
        <v>700</v>
      </c>
      <c r="H783" s="390">
        <f>VLOOKUP(C783,'UPAH DAN BAHAN'!$D$6:$N$348,9,FALSE)</f>
        <v>1</v>
      </c>
      <c r="I783" s="391">
        <f>VLOOKUP(C783,'UPAH DAN BAHAN'!$D$6:$N$348,10,FALSE)</f>
        <v>140000</v>
      </c>
      <c r="J783" s="392">
        <f t="shared" si="86"/>
        <v>700</v>
      </c>
    </row>
    <row r="784" spans="2:10" ht="15">
      <c r="B784" s="385"/>
      <c r="C784" s="466"/>
      <c r="D784" s="425"/>
      <c r="E784" s="424"/>
      <c r="F784" s="426" t="s">
        <v>868</v>
      </c>
      <c r="G784" s="396">
        <f>SUM(G780:G783)</f>
        <v>221450</v>
      </c>
      <c r="H784" s="382"/>
      <c r="I784" s="382"/>
      <c r="J784" s="382"/>
    </row>
    <row r="785" spans="2:10" ht="15">
      <c r="B785" s="467"/>
      <c r="C785" s="466"/>
      <c r="D785" s="425"/>
      <c r="E785" s="424"/>
      <c r="F785" s="396"/>
      <c r="G785" s="396"/>
      <c r="H785" s="382"/>
      <c r="I785" s="382"/>
      <c r="J785" s="382"/>
    </row>
    <row r="786" spans="2:10" ht="15">
      <c r="B786" s="424" t="s">
        <v>159</v>
      </c>
      <c r="C786" s="463" t="s">
        <v>68</v>
      </c>
      <c r="D786" s="424"/>
      <c r="E786" s="388"/>
      <c r="F786" s="389"/>
      <c r="G786" s="389"/>
      <c r="H786" s="382"/>
      <c r="I786" s="382"/>
      <c r="J786" s="382"/>
    </row>
    <row r="787" spans="2:10" ht="15">
      <c r="B787" s="424"/>
      <c r="C787" s="397" t="s">
        <v>765</v>
      </c>
      <c r="D787" s="385" t="s">
        <v>55</v>
      </c>
      <c r="E787" s="399">
        <v>1</v>
      </c>
      <c r="F787" s="389">
        <f>VLOOKUP(C787,'UPAH DAN BAHAN'!$D$6:$I$348,6,FALSE)</f>
        <v>3500000</v>
      </c>
      <c r="G787" s="389">
        <f>E787*F787</f>
        <v>3500000</v>
      </c>
      <c r="H787" s="390">
        <f>VLOOKUP(C787,'UPAH DAN BAHAN'!$D$6:$N$348,9,FALSE)</f>
        <v>0.56769999999999998</v>
      </c>
      <c r="I787" s="391">
        <f>VLOOKUP(C787,'UPAH DAN BAHAN'!$D$6:$N$348,10,FALSE)</f>
        <v>1986950</v>
      </c>
      <c r="J787" s="392">
        <f t="shared" ref="J787:J790" si="87">E787*I787</f>
        <v>1986950</v>
      </c>
    </row>
    <row r="788" spans="2:10" ht="15">
      <c r="B788" s="468"/>
      <c r="C788" s="484" t="s">
        <v>746</v>
      </c>
      <c r="D788" s="385" t="s">
        <v>54</v>
      </c>
      <c r="E788" s="399">
        <v>1</v>
      </c>
      <c r="F788" s="389">
        <f>VLOOKUP(C788,'UPAH DAN BAHAN'!$D$6:$I$348,6,FALSE)</f>
        <v>150000</v>
      </c>
      <c r="G788" s="389">
        <f>F788*E788</f>
        <v>150000</v>
      </c>
      <c r="H788" s="390">
        <f>VLOOKUP(C788,'UPAH DAN BAHAN'!$D$6:$N$348,9,FALSE)</f>
        <v>0.52769999999999995</v>
      </c>
      <c r="I788" s="391">
        <f>VLOOKUP(C788,'UPAH DAN BAHAN'!$D$6:$N$348,10,FALSE)</f>
        <v>79154.999999999985</v>
      </c>
      <c r="J788" s="392">
        <f t="shared" si="87"/>
        <v>79154.999999999985</v>
      </c>
    </row>
    <row r="789" spans="2:10" ht="15">
      <c r="B789" s="424"/>
      <c r="C789" s="484" t="s">
        <v>749</v>
      </c>
      <c r="D789" s="385" t="s">
        <v>54</v>
      </c>
      <c r="E789" s="399">
        <v>1</v>
      </c>
      <c r="F789" s="389">
        <v>15500</v>
      </c>
      <c r="G789" s="389">
        <f>F789*E789</f>
        <v>15500</v>
      </c>
      <c r="H789" s="390">
        <f>VLOOKUP(C789,'UPAH DAN BAHAN'!$D$6:$N$348,9,FALSE)</f>
        <v>0.52769999999999995</v>
      </c>
      <c r="I789" s="391">
        <f>VLOOKUP(C789,'UPAH DAN BAHAN'!$D$6:$N$348,10,FALSE)</f>
        <v>8179.3499999999995</v>
      </c>
      <c r="J789" s="392">
        <f t="shared" si="87"/>
        <v>8179.3499999999995</v>
      </c>
    </row>
    <row r="790" spans="2:10" ht="15">
      <c r="B790" s="468"/>
      <c r="C790" s="397" t="s">
        <v>750</v>
      </c>
      <c r="D790" s="385" t="s">
        <v>1</v>
      </c>
      <c r="E790" s="399">
        <v>8</v>
      </c>
      <c r="F790" s="389">
        <v>3500</v>
      </c>
      <c r="G790" s="389">
        <f>E790*F790</f>
        <v>28000</v>
      </c>
      <c r="H790" s="390">
        <f>VLOOKUP(C790,'UPAH DAN BAHAN'!$D$6:$N$348,9,FALSE)</f>
        <v>0.52769999999999995</v>
      </c>
      <c r="I790" s="391">
        <f>VLOOKUP(C790,'UPAH DAN BAHAN'!$D$6:$N$348,10,FALSE)</f>
        <v>1583.1</v>
      </c>
      <c r="J790" s="392">
        <f t="shared" si="87"/>
        <v>12664.8</v>
      </c>
    </row>
    <row r="791" spans="2:10" ht="15">
      <c r="B791" s="385"/>
      <c r="C791" s="466"/>
      <c r="D791" s="425"/>
      <c r="E791" s="424"/>
      <c r="F791" s="426" t="s">
        <v>869</v>
      </c>
      <c r="G791" s="396">
        <f>SUM(G787:G790)</f>
        <v>3693500</v>
      </c>
      <c r="H791" s="382"/>
      <c r="I791" s="382"/>
      <c r="J791" s="382"/>
    </row>
    <row r="792" spans="2:10" ht="15">
      <c r="B792" s="467"/>
      <c r="C792" s="466"/>
      <c r="D792" s="425"/>
      <c r="E792" s="424"/>
      <c r="F792" s="396"/>
      <c r="G792" s="396"/>
      <c r="H792" s="382"/>
      <c r="I792" s="382"/>
      <c r="J792" s="382"/>
    </row>
    <row r="793" spans="2:10" ht="15">
      <c r="B793" s="457" t="s">
        <v>20</v>
      </c>
      <c r="C793" s="469" t="s">
        <v>101</v>
      </c>
      <c r="D793" s="470"/>
      <c r="E793" s="471"/>
      <c r="F793" s="472"/>
      <c r="G793" s="412">
        <f>G784+G791</f>
        <v>3914950</v>
      </c>
      <c r="H793" s="414"/>
      <c r="I793" s="415"/>
      <c r="J793" s="372">
        <f>SUM(J780:J792)</f>
        <v>2308399.15</v>
      </c>
    </row>
    <row r="794" spans="2:10" ht="15">
      <c r="B794" s="452" t="s">
        <v>21</v>
      </c>
      <c r="C794" s="473" t="s">
        <v>996</v>
      </c>
      <c r="D794" s="416"/>
      <c r="E794" s="416"/>
      <c r="F794" s="448"/>
      <c r="G794" s="413">
        <f>10%*G793</f>
        <v>391495</v>
      </c>
      <c r="H794" s="414"/>
      <c r="I794" s="415"/>
      <c r="J794" s="413">
        <f>J793*10%</f>
        <v>230839.91500000001</v>
      </c>
    </row>
    <row r="795" spans="2:10" ht="15">
      <c r="B795" s="452" t="s">
        <v>22</v>
      </c>
      <c r="C795" s="410" t="s">
        <v>102</v>
      </c>
      <c r="D795" s="367"/>
      <c r="E795" s="367"/>
      <c r="F795" s="412"/>
      <c r="G795" s="413">
        <f>G793+G794</f>
        <v>4306445</v>
      </c>
      <c r="H795" s="414"/>
      <c r="I795" s="415"/>
      <c r="J795" s="372">
        <f>J793+J794</f>
        <v>2539239.0649999999</v>
      </c>
    </row>
    <row r="796" spans="2:10" ht="16.5">
      <c r="B796" s="474"/>
      <c r="C796" s="367" t="s">
        <v>931</v>
      </c>
      <c r="D796" s="475"/>
      <c r="E796" s="475"/>
      <c r="F796" s="476"/>
      <c r="G796" s="477">
        <f>ROUNDDOWN(G795,-3)</f>
        <v>4306000</v>
      </c>
      <c r="H796" s="418"/>
      <c r="I796" s="419"/>
      <c r="J796" s="420"/>
    </row>
    <row r="797" spans="2:10" ht="16.5">
      <c r="B797" s="421"/>
      <c r="C797" s="421"/>
      <c r="D797" s="421"/>
      <c r="E797" s="421"/>
      <c r="F797" s="441"/>
      <c r="G797" s="442"/>
    </row>
    <row r="798" spans="2:10" ht="16.5">
      <c r="B798" s="421"/>
      <c r="C798" s="421"/>
      <c r="D798" s="421"/>
      <c r="E798" s="421"/>
      <c r="F798" s="441"/>
      <c r="G798" s="447"/>
    </row>
    <row r="799" spans="2:10" ht="15">
      <c r="B799" s="452" t="s">
        <v>1040</v>
      </c>
      <c r="C799" s="460" t="s">
        <v>1041</v>
      </c>
      <c r="D799" s="461"/>
      <c r="E799" s="462"/>
      <c r="F799" s="417"/>
      <c r="G799" s="448"/>
      <c r="H799" s="370"/>
      <c r="I799" s="371"/>
      <c r="J799" s="372"/>
    </row>
    <row r="800" spans="2:10" ht="18" customHeight="1">
      <c r="B800" s="373" t="s">
        <v>56</v>
      </c>
      <c r="C800" s="373" t="s">
        <v>57</v>
      </c>
      <c r="D800" s="373" t="s">
        <v>965</v>
      </c>
      <c r="E800" s="373" t="s">
        <v>60</v>
      </c>
      <c r="F800" s="374" t="s">
        <v>865</v>
      </c>
      <c r="G800" s="375" t="s">
        <v>866</v>
      </c>
      <c r="H800" s="376" t="s">
        <v>209</v>
      </c>
      <c r="I800" s="377" t="s">
        <v>210</v>
      </c>
      <c r="J800" s="377" t="s">
        <v>867</v>
      </c>
    </row>
    <row r="801" spans="2:10" ht="15">
      <c r="B801" s="378"/>
      <c r="C801" s="378"/>
      <c r="D801" s="378"/>
      <c r="E801" s="379"/>
      <c r="F801" s="380"/>
      <c r="G801" s="381"/>
      <c r="H801" s="382"/>
      <c r="I801" s="382"/>
      <c r="J801" s="382"/>
    </row>
    <row r="802" spans="2:10" ht="15">
      <c r="B802" s="424" t="s">
        <v>158</v>
      </c>
      <c r="C802" s="463" t="s">
        <v>61</v>
      </c>
      <c r="D802" s="424"/>
      <c r="E802" s="388"/>
      <c r="F802" s="389"/>
      <c r="G802" s="389"/>
      <c r="H802" s="382"/>
      <c r="I802" s="382"/>
      <c r="J802" s="382"/>
    </row>
    <row r="803" spans="2:10" ht="15">
      <c r="B803" s="385"/>
      <c r="C803" s="484" t="s">
        <v>62</v>
      </c>
      <c r="D803" s="385" t="s">
        <v>64</v>
      </c>
      <c r="E803" s="399">
        <v>0.9</v>
      </c>
      <c r="F803" s="389">
        <f>VLOOKUP(C803,'UPAH DAN BAHAN'!$D$6:$I$348,6,FALSE)</f>
        <v>120000</v>
      </c>
      <c r="G803" s="389">
        <f>F803*E803</f>
        <v>108000</v>
      </c>
      <c r="H803" s="390">
        <f>VLOOKUP(C803,'UPAH DAN BAHAN'!$D$6:$N$348,9,FALSE)</f>
        <v>1</v>
      </c>
      <c r="I803" s="391">
        <f>VLOOKUP(C803,'UPAH DAN BAHAN'!$D$6:$N$348,10,FALSE)</f>
        <v>120000</v>
      </c>
      <c r="J803" s="392">
        <f t="shared" ref="J803:J806" si="88">E803*I803</f>
        <v>108000</v>
      </c>
    </row>
    <row r="804" spans="2:10" ht="15">
      <c r="B804" s="385"/>
      <c r="C804" s="484" t="s">
        <v>78</v>
      </c>
      <c r="D804" s="385" t="s">
        <v>64</v>
      </c>
      <c r="E804" s="399">
        <v>0.8</v>
      </c>
      <c r="F804" s="389">
        <f>VLOOKUP(C804,'UPAH DAN BAHAN'!$D$6:$I$348,6,FALSE)</f>
        <v>140000</v>
      </c>
      <c r="G804" s="389">
        <f>E804*F804</f>
        <v>112000</v>
      </c>
      <c r="H804" s="390">
        <f>VLOOKUP(C804,'UPAH DAN BAHAN'!$D$6:$N$348,9,FALSE)</f>
        <v>1</v>
      </c>
      <c r="I804" s="391">
        <f>VLOOKUP(C804,'UPAH DAN BAHAN'!$D$6:$N$348,10,FALSE)</f>
        <v>140000</v>
      </c>
      <c r="J804" s="392">
        <f t="shared" si="88"/>
        <v>112000</v>
      </c>
    </row>
    <row r="805" spans="2:10" ht="15">
      <c r="B805" s="385"/>
      <c r="C805" s="465" t="s">
        <v>28</v>
      </c>
      <c r="D805" s="385" t="s">
        <v>64</v>
      </c>
      <c r="E805" s="399">
        <v>5.0000000000000001E-3</v>
      </c>
      <c r="F805" s="389">
        <f>VLOOKUP(C805,'UPAH DAN BAHAN'!$D$6:$I$348,6,FALSE)</f>
        <v>150000</v>
      </c>
      <c r="G805" s="389">
        <f>E805*F805</f>
        <v>750</v>
      </c>
      <c r="H805" s="390">
        <f>VLOOKUP(C805,'UPAH DAN BAHAN'!$D$6:$N$348,9,FALSE)</f>
        <v>1</v>
      </c>
      <c r="I805" s="391">
        <f>VLOOKUP(C805,'UPAH DAN BAHAN'!$D$6:$N$348,10,FALSE)</f>
        <v>150000</v>
      </c>
      <c r="J805" s="392">
        <f t="shared" si="88"/>
        <v>750</v>
      </c>
    </row>
    <row r="806" spans="2:10" ht="15">
      <c r="B806" s="385"/>
      <c r="C806" s="465" t="s">
        <v>27</v>
      </c>
      <c r="D806" s="385" t="s">
        <v>64</v>
      </c>
      <c r="E806" s="388">
        <v>5.0000000000000001E-3</v>
      </c>
      <c r="F806" s="389">
        <f>VLOOKUP(C806,'UPAH DAN BAHAN'!$D$6:$I$348,6,FALSE)</f>
        <v>140000</v>
      </c>
      <c r="G806" s="389">
        <f>E806*F806</f>
        <v>700</v>
      </c>
      <c r="H806" s="390">
        <f>VLOOKUP(C806,'UPAH DAN BAHAN'!$D$6:$N$348,9,FALSE)</f>
        <v>1</v>
      </c>
      <c r="I806" s="391">
        <f>VLOOKUP(C806,'UPAH DAN BAHAN'!$D$6:$N$348,10,FALSE)</f>
        <v>140000</v>
      </c>
      <c r="J806" s="392">
        <f t="shared" si="88"/>
        <v>700</v>
      </c>
    </row>
    <row r="807" spans="2:10" ht="15">
      <c r="B807" s="385"/>
      <c r="C807" s="466"/>
      <c r="D807" s="425"/>
      <c r="E807" s="424"/>
      <c r="F807" s="426" t="s">
        <v>868</v>
      </c>
      <c r="G807" s="396">
        <f>SUM(G803:G806)</f>
        <v>221450</v>
      </c>
      <c r="H807" s="382"/>
      <c r="I807" s="382"/>
      <c r="J807" s="382"/>
    </row>
    <row r="808" spans="2:10" ht="15">
      <c r="B808" s="467"/>
      <c r="C808" s="466"/>
      <c r="D808" s="425"/>
      <c r="E808" s="424"/>
      <c r="F808" s="396"/>
      <c r="G808" s="396"/>
      <c r="H808" s="382"/>
      <c r="I808" s="382"/>
      <c r="J808" s="382"/>
    </row>
    <row r="809" spans="2:10" ht="15">
      <c r="B809" s="424" t="s">
        <v>159</v>
      </c>
      <c r="C809" s="463" t="s">
        <v>68</v>
      </c>
      <c r="D809" s="424"/>
      <c r="E809" s="388"/>
      <c r="F809" s="389"/>
      <c r="G809" s="389"/>
      <c r="H809" s="382"/>
      <c r="I809" s="382"/>
      <c r="J809" s="382"/>
    </row>
    <row r="810" spans="2:10" ht="15">
      <c r="B810" s="424"/>
      <c r="C810" s="397" t="s">
        <v>766</v>
      </c>
      <c r="D810" s="385" t="s">
        <v>55</v>
      </c>
      <c r="E810" s="399">
        <v>1</v>
      </c>
      <c r="F810" s="389">
        <f>VLOOKUP(C810,'UPAH DAN BAHAN'!$D$6:$I$348,6,FALSE)</f>
        <v>4500000</v>
      </c>
      <c r="G810" s="389">
        <f>E810*F810</f>
        <v>4500000</v>
      </c>
      <c r="H810" s="390">
        <f>VLOOKUP(C810,'UPAH DAN BAHAN'!$D$6:$N$348,9,FALSE)</f>
        <v>0.44219999999999998</v>
      </c>
      <c r="I810" s="391">
        <f>VLOOKUP(C810,'UPAH DAN BAHAN'!$D$6:$N$348,10,FALSE)</f>
        <v>1989900</v>
      </c>
      <c r="J810" s="392">
        <f t="shared" ref="J810:J812" si="89">E810*I810</f>
        <v>1989900</v>
      </c>
    </row>
    <row r="811" spans="2:10" ht="15">
      <c r="B811" s="424"/>
      <c r="C811" s="465" t="s">
        <v>99</v>
      </c>
      <c r="D811" s="385" t="s">
        <v>54</v>
      </c>
      <c r="E811" s="399">
        <v>8</v>
      </c>
      <c r="F811" s="389">
        <v>5000</v>
      </c>
      <c r="G811" s="389">
        <f>E811*F811</f>
        <v>40000</v>
      </c>
      <c r="H811" s="382"/>
      <c r="I811" s="391">
        <f>F811</f>
        <v>5000</v>
      </c>
      <c r="J811" s="392">
        <f t="shared" si="89"/>
        <v>40000</v>
      </c>
    </row>
    <row r="812" spans="2:10" ht="15">
      <c r="B812" s="424"/>
      <c r="C812" s="465" t="s">
        <v>1042</v>
      </c>
      <c r="D812" s="385" t="s">
        <v>1</v>
      </c>
      <c r="E812" s="399">
        <v>0.1</v>
      </c>
      <c r="F812" s="389">
        <v>125000</v>
      </c>
      <c r="G812" s="389">
        <f>E812*F812</f>
        <v>12500</v>
      </c>
      <c r="H812" s="382"/>
      <c r="I812" s="391">
        <f>F812</f>
        <v>125000</v>
      </c>
      <c r="J812" s="392">
        <f t="shared" si="89"/>
        <v>12500</v>
      </c>
    </row>
    <row r="813" spans="2:10" ht="15">
      <c r="B813" s="385"/>
      <c r="C813" s="466"/>
      <c r="D813" s="425"/>
      <c r="E813" s="424"/>
      <c r="F813" s="426" t="s">
        <v>869</v>
      </c>
      <c r="G813" s="396">
        <f>SUM(G810:G812)</f>
        <v>4552500</v>
      </c>
      <c r="H813" s="382"/>
      <c r="I813" s="382"/>
      <c r="J813" s="382"/>
    </row>
    <row r="814" spans="2:10" ht="15">
      <c r="B814" s="467"/>
      <c r="C814" s="466"/>
      <c r="D814" s="425"/>
      <c r="E814" s="424"/>
      <c r="F814" s="396"/>
      <c r="G814" s="396"/>
      <c r="H814" s="382"/>
      <c r="I814" s="382"/>
      <c r="J814" s="382"/>
    </row>
    <row r="815" spans="2:10" ht="15">
      <c r="B815" s="457" t="s">
        <v>20</v>
      </c>
      <c r="C815" s="469" t="s">
        <v>101</v>
      </c>
      <c r="D815" s="470"/>
      <c r="E815" s="471"/>
      <c r="F815" s="472"/>
      <c r="G815" s="412">
        <f>G807+G813</f>
        <v>4773950</v>
      </c>
      <c r="H815" s="414"/>
      <c r="I815" s="415"/>
      <c r="J815" s="372">
        <f>SUM(J802:J814)</f>
        <v>2263850</v>
      </c>
    </row>
    <row r="816" spans="2:10" ht="15">
      <c r="B816" s="452" t="s">
        <v>21</v>
      </c>
      <c r="C816" s="473" t="s">
        <v>996</v>
      </c>
      <c r="D816" s="416"/>
      <c r="E816" s="416"/>
      <c r="F816" s="448"/>
      <c r="G816" s="413">
        <f>10%*G815</f>
        <v>477395</v>
      </c>
      <c r="H816" s="414"/>
      <c r="I816" s="415"/>
      <c r="J816" s="413">
        <f>J815*10%</f>
        <v>226385</v>
      </c>
    </row>
    <row r="817" spans="2:10" ht="15">
      <c r="B817" s="452" t="s">
        <v>22</v>
      </c>
      <c r="C817" s="410" t="s">
        <v>102</v>
      </c>
      <c r="D817" s="367"/>
      <c r="E817" s="367"/>
      <c r="F817" s="412"/>
      <c r="G817" s="413">
        <f>G815+G816</f>
        <v>5251345</v>
      </c>
      <c r="H817" s="414"/>
      <c r="I817" s="415"/>
      <c r="J817" s="372">
        <f>J815+J816</f>
        <v>2490235</v>
      </c>
    </row>
    <row r="818" spans="2:10" ht="16.5">
      <c r="B818" s="474"/>
      <c r="C818" s="367" t="s">
        <v>931</v>
      </c>
      <c r="D818" s="475"/>
      <c r="E818" s="475"/>
      <c r="F818" s="476"/>
      <c r="G818" s="477">
        <f>ROUNDDOWN(G817,-3)</f>
        <v>5251000</v>
      </c>
      <c r="H818" s="418"/>
      <c r="I818" s="419"/>
      <c r="J818" s="420"/>
    </row>
    <row r="819" spans="2:10" ht="16.5">
      <c r="B819" s="421"/>
      <c r="C819" s="421"/>
      <c r="D819" s="421"/>
      <c r="E819" s="421"/>
      <c r="F819" s="441"/>
      <c r="G819" s="442"/>
    </row>
    <row r="820" spans="2:10" ht="16.5">
      <c r="B820" s="421"/>
      <c r="C820" s="421"/>
      <c r="D820" s="421"/>
      <c r="E820" s="421"/>
      <c r="F820" s="441"/>
      <c r="G820" s="447"/>
    </row>
    <row r="821" spans="2:10" ht="15">
      <c r="B821" s="452" t="s">
        <v>1043</v>
      </c>
      <c r="C821" s="469" t="s">
        <v>1044</v>
      </c>
      <c r="D821" s="461"/>
      <c r="E821" s="462"/>
      <c r="F821" s="417"/>
      <c r="G821" s="448"/>
      <c r="H821" s="370"/>
      <c r="I821" s="371"/>
      <c r="J821" s="372"/>
    </row>
    <row r="822" spans="2:10" ht="17.25" customHeight="1">
      <c r="B822" s="373" t="s">
        <v>56</v>
      </c>
      <c r="C822" s="373" t="s">
        <v>57</v>
      </c>
      <c r="D822" s="373" t="s">
        <v>965</v>
      </c>
      <c r="E822" s="373" t="s">
        <v>60</v>
      </c>
      <c r="F822" s="374" t="s">
        <v>865</v>
      </c>
      <c r="G822" s="375" t="s">
        <v>866</v>
      </c>
      <c r="H822" s="376" t="s">
        <v>209</v>
      </c>
      <c r="I822" s="377" t="s">
        <v>210</v>
      </c>
      <c r="J822" s="377" t="s">
        <v>867</v>
      </c>
    </row>
    <row r="823" spans="2:10" ht="15">
      <c r="B823" s="378"/>
      <c r="C823" s="378"/>
      <c r="D823" s="378"/>
      <c r="E823" s="379"/>
      <c r="F823" s="380"/>
      <c r="G823" s="381"/>
      <c r="H823" s="382"/>
      <c r="I823" s="382"/>
      <c r="J823" s="382"/>
    </row>
    <row r="824" spans="2:10" ht="15">
      <c r="B824" s="424" t="s">
        <v>158</v>
      </c>
      <c r="C824" s="463" t="s">
        <v>61</v>
      </c>
      <c r="D824" s="424"/>
      <c r="E824" s="388"/>
      <c r="F824" s="389"/>
      <c r="G824" s="389"/>
      <c r="H824" s="382"/>
      <c r="I824" s="382"/>
      <c r="J824" s="382"/>
    </row>
    <row r="825" spans="2:10" ht="15">
      <c r="B825" s="424"/>
      <c r="C825" s="484" t="s">
        <v>62</v>
      </c>
      <c r="D825" s="385" t="s">
        <v>64</v>
      </c>
      <c r="E825" s="399">
        <v>7</v>
      </c>
      <c r="F825" s="389">
        <f>VLOOKUP(C825,'UPAH DAN BAHAN'!$D$6:$I$348,6,FALSE)</f>
        <v>120000</v>
      </c>
      <c r="G825" s="389">
        <f>F825*E825</f>
        <v>840000</v>
      </c>
      <c r="H825" s="390">
        <f>VLOOKUP(C825,'UPAH DAN BAHAN'!$D$6:$N$348,9,FALSE)</f>
        <v>1</v>
      </c>
      <c r="I825" s="391">
        <f>VLOOKUP(C825,'UPAH DAN BAHAN'!$D$6:$N$348,10,FALSE)</f>
        <v>120000</v>
      </c>
      <c r="J825" s="392">
        <f t="shared" ref="J825:J829" si="90">E825*I825</f>
        <v>840000</v>
      </c>
    </row>
    <row r="826" spans="2:10" ht="15">
      <c r="B826" s="385"/>
      <c r="C826" s="484" t="s">
        <v>62</v>
      </c>
      <c r="D826" s="385" t="s">
        <v>64</v>
      </c>
      <c r="E826" s="399">
        <v>7</v>
      </c>
      <c r="F826" s="389">
        <f>VLOOKUP(C826,'UPAH DAN BAHAN'!$D$6:$I$348,6,FALSE)</f>
        <v>120000</v>
      </c>
      <c r="G826" s="389">
        <f>F826*E826</f>
        <v>840000</v>
      </c>
      <c r="H826" s="390">
        <f>VLOOKUP(C826,'UPAH DAN BAHAN'!$D$6:$N$348,9,FALSE)</f>
        <v>1</v>
      </c>
      <c r="I826" s="391">
        <f>VLOOKUP(C826,'UPAH DAN BAHAN'!$D$6:$N$348,10,FALSE)</f>
        <v>120000</v>
      </c>
      <c r="J826" s="392">
        <f t="shared" si="90"/>
        <v>840000</v>
      </c>
    </row>
    <row r="827" spans="2:10" ht="15">
      <c r="B827" s="385"/>
      <c r="C827" s="484" t="s">
        <v>78</v>
      </c>
      <c r="D827" s="385" t="s">
        <v>64</v>
      </c>
      <c r="E827" s="399">
        <v>6</v>
      </c>
      <c r="F827" s="389">
        <f>VLOOKUP(C827,'UPAH DAN BAHAN'!$D$6:$I$348,6,FALSE)</f>
        <v>140000</v>
      </c>
      <c r="G827" s="389">
        <f>E827*F827</f>
        <v>840000</v>
      </c>
      <c r="H827" s="390">
        <f>VLOOKUP(C827,'UPAH DAN BAHAN'!$D$6:$N$348,9,FALSE)</f>
        <v>1</v>
      </c>
      <c r="I827" s="391">
        <f>VLOOKUP(C827,'UPAH DAN BAHAN'!$D$6:$N$348,10,FALSE)</f>
        <v>140000</v>
      </c>
      <c r="J827" s="392">
        <f t="shared" si="90"/>
        <v>840000</v>
      </c>
    </row>
    <row r="828" spans="2:10" ht="15">
      <c r="B828" s="385"/>
      <c r="C828" s="465" t="s">
        <v>28</v>
      </c>
      <c r="D828" s="385" t="s">
        <v>64</v>
      </c>
      <c r="E828" s="399">
        <v>6</v>
      </c>
      <c r="F828" s="389">
        <f>VLOOKUP(C828,'UPAH DAN BAHAN'!$D$6:$I$348,6,FALSE)</f>
        <v>150000</v>
      </c>
      <c r="G828" s="389">
        <f>E828*F828</f>
        <v>900000</v>
      </c>
      <c r="H828" s="390">
        <f>VLOOKUP(C828,'UPAH DAN BAHAN'!$D$6:$N$348,9,FALSE)</f>
        <v>1</v>
      </c>
      <c r="I828" s="391">
        <f>VLOOKUP(C828,'UPAH DAN BAHAN'!$D$6:$N$348,10,FALSE)</f>
        <v>150000</v>
      </c>
      <c r="J828" s="392">
        <f t="shared" si="90"/>
        <v>900000</v>
      </c>
    </row>
    <row r="829" spans="2:10" ht="15">
      <c r="B829" s="385"/>
      <c r="C829" s="465" t="s">
        <v>27</v>
      </c>
      <c r="D829" s="385" t="s">
        <v>64</v>
      </c>
      <c r="E829" s="388">
        <v>6</v>
      </c>
      <c r="F829" s="389">
        <f>VLOOKUP(C829,'UPAH DAN BAHAN'!$D$6:$I$348,6,FALSE)</f>
        <v>140000</v>
      </c>
      <c r="G829" s="389">
        <f>E829*F829</f>
        <v>840000</v>
      </c>
      <c r="H829" s="390">
        <f>VLOOKUP(C829,'UPAH DAN BAHAN'!$D$6:$N$348,9,FALSE)</f>
        <v>1</v>
      </c>
      <c r="I829" s="391">
        <f>VLOOKUP(C829,'UPAH DAN BAHAN'!$D$6:$N$348,10,FALSE)</f>
        <v>140000</v>
      </c>
      <c r="J829" s="392">
        <f t="shared" si="90"/>
        <v>840000</v>
      </c>
    </row>
    <row r="830" spans="2:10" ht="15">
      <c r="B830" s="385"/>
      <c r="C830" s="466"/>
      <c r="D830" s="425"/>
      <c r="E830" s="424"/>
      <c r="F830" s="426" t="s">
        <v>868</v>
      </c>
      <c r="G830" s="396">
        <f>SUM(G825:G829)</f>
        <v>4260000</v>
      </c>
      <c r="H830" s="382"/>
      <c r="I830" s="382"/>
      <c r="J830" s="382"/>
    </row>
    <row r="831" spans="2:10" ht="15">
      <c r="B831" s="467"/>
      <c r="C831" s="466"/>
      <c r="D831" s="425"/>
      <c r="E831" s="424"/>
      <c r="F831" s="396"/>
      <c r="G831" s="396"/>
      <c r="H831" s="382"/>
      <c r="I831" s="382"/>
      <c r="J831" s="382"/>
    </row>
    <row r="832" spans="2:10" ht="15">
      <c r="B832" s="424" t="s">
        <v>159</v>
      </c>
      <c r="C832" s="463" t="s">
        <v>68</v>
      </c>
      <c r="D832" s="424"/>
      <c r="E832" s="388"/>
      <c r="F832" s="389"/>
      <c r="G832" s="389"/>
      <c r="H832" s="382"/>
      <c r="I832" s="382"/>
      <c r="J832" s="382"/>
    </row>
    <row r="833" spans="2:10" ht="15">
      <c r="B833" s="424"/>
      <c r="C833" s="397" t="s">
        <v>717</v>
      </c>
      <c r="D833" s="385" t="s">
        <v>55</v>
      </c>
      <c r="E833" s="399">
        <v>1</v>
      </c>
      <c r="F833" s="389">
        <f>VLOOKUP(C833,'UPAH DAN BAHAN'!$D$6:$I$348,6,FALSE)</f>
        <v>210000000</v>
      </c>
      <c r="G833" s="389">
        <f>E833*F833</f>
        <v>210000000</v>
      </c>
      <c r="H833" s="390">
        <f>VLOOKUP(C833,'UPAH DAN BAHAN'!$D$6:$N$348,9,FALSE)</f>
        <v>0.60960000000000003</v>
      </c>
      <c r="I833" s="391">
        <f>VLOOKUP(C833,'UPAH DAN BAHAN'!$D$6:$N$348,10,FALSE)</f>
        <v>128016000</v>
      </c>
      <c r="J833" s="392">
        <f t="shared" ref="J833" si="91">E833*I833</f>
        <v>128016000</v>
      </c>
    </row>
    <row r="834" spans="2:10" ht="15">
      <c r="B834" s="424"/>
      <c r="C834" s="465" t="s">
        <v>95</v>
      </c>
      <c r="D834" s="385" t="s">
        <v>54</v>
      </c>
      <c r="E834" s="398">
        <v>5.0000000000000001E-3</v>
      </c>
      <c r="F834" s="389">
        <f>F833</f>
        <v>210000000</v>
      </c>
      <c r="G834" s="389">
        <f>F834*E834</f>
        <v>1050000</v>
      </c>
      <c r="H834" s="382"/>
      <c r="I834" s="391"/>
      <c r="J834" s="392"/>
    </row>
    <row r="835" spans="2:10" ht="15">
      <c r="B835" s="424"/>
      <c r="C835" s="465"/>
      <c r="D835" s="385"/>
      <c r="E835" s="398"/>
      <c r="F835" s="426" t="s">
        <v>869</v>
      </c>
      <c r="G835" s="396">
        <f>SUM(G833:G834)</f>
        <v>211050000</v>
      </c>
      <c r="H835" s="382"/>
      <c r="I835" s="382"/>
      <c r="J835" s="382"/>
    </row>
    <row r="836" spans="2:10" ht="15">
      <c r="B836" s="424"/>
      <c r="C836" s="465"/>
      <c r="D836" s="385"/>
      <c r="E836" s="398"/>
      <c r="F836" s="389"/>
      <c r="G836" s="389"/>
      <c r="H836" s="382"/>
      <c r="I836" s="382"/>
      <c r="J836" s="382"/>
    </row>
    <row r="837" spans="2:10" ht="15">
      <c r="B837" s="424" t="s">
        <v>20</v>
      </c>
      <c r="C837" s="463" t="s">
        <v>69</v>
      </c>
      <c r="D837" s="425"/>
      <c r="E837" s="424"/>
      <c r="F837" s="396"/>
      <c r="G837" s="396"/>
      <c r="H837" s="382"/>
      <c r="I837" s="382"/>
      <c r="J837" s="382"/>
    </row>
    <row r="838" spans="2:10" ht="18.75" customHeight="1">
      <c r="B838" s="467"/>
      <c r="C838" s="432" t="s">
        <v>129</v>
      </c>
      <c r="D838" s="492" t="s">
        <v>1045</v>
      </c>
      <c r="E838" s="493">
        <v>1</v>
      </c>
      <c r="F838" s="163">
        <v>1500000</v>
      </c>
      <c r="G838" s="494">
        <f>F838*E838</f>
        <v>1500000</v>
      </c>
      <c r="H838" s="382"/>
      <c r="I838" s="391">
        <f>F838</f>
        <v>1500000</v>
      </c>
      <c r="J838" s="392">
        <f t="shared" ref="J838" si="92">E838*I838</f>
        <v>1500000</v>
      </c>
    </row>
    <row r="839" spans="2:10" ht="15">
      <c r="B839" s="424"/>
      <c r="C839" s="405"/>
      <c r="D839" s="495"/>
      <c r="E839" s="496"/>
      <c r="F839" s="395" t="s">
        <v>927</v>
      </c>
      <c r="G839" s="497">
        <f>SUM(G838)</f>
        <v>1500000</v>
      </c>
      <c r="H839" s="382"/>
      <c r="I839" s="382"/>
      <c r="J839" s="382"/>
    </row>
    <row r="840" spans="2:10" ht="16.5">
      <c r="B840" s="467"/>
      <c r="C840" s="466"/>
      <c r="D840" s="498"/>
      <c r="E840" s="385"/>
      <c r="F840" s="499"/>
      <c r="G840" s="499"/>
      <c r="H840" s="382"/>
      <c r="I840" s="382"/>
      <c r="J840" s="382"/>
    </row>
    <row r="841" spans="2:10" ht="15">
      <c r="B841" s="457" t="s">
        <v>21</v>
      </c>
      <c r="C841" s="469" t="s">
        <v>70</v>
      </c>
      <c r="D841" s="470"/>
      <c r="E841" s="471"/>
      <c r="F841" s="472"/>
      <c r="G841" s="412">
        <f>G830+G835+G839</f>
        <v>216810000</v>
      </c>
      <c r="H841" s="414"/>
      <c r="I841" s="415"/>
      <c r="J841" s="372">
        <f>SUM(J824:J840)</f>
        <v>133776000</v>
      </c>
    </row>
    <row r="842" spans="2:10" ht="15">
      <c r="B842" s="452" t="s">
        <v>22</v>
      </c>
      <c r="C842" s="473" t="s">
        <v>1046</v>
      </c>
      <c r="D842" s="416"/>
      <c r="E842" s="416"/>
      <c r="F842" s="448"/>
      <c r="G842" s="413">
        <f>10%*G841</f>
        <v>21681000</v>
      </c>
      <c r="H842" s="414"/>
      <c r="I842" s="415"/>
      <c r="J842" s="413">
        <f>J841*10%</f>
        <v>13377600</v>
      </c>
    </row>
    <row r="843" spans="2:10" ht="15">
      <c r="B843" s="452" t="s">
        <v>71</v>
      </c>
      <c r="C843" s="410" t="s">
        <v>72</v>
      </c>
      <c r="D843" s="367"/>
      <c r="E843" s="367"/>
      <c r="F843" s="412"/>
      <c r="G843" s="413">
        <f>G841+G842</f>
        <v>238491000</v>
      </c>
      <c r="H843" s="414"/>
      <c r="I843" s="415"/>
      <c r="J843" s="372">
        <f>J841+J842</f>
        <v>147153600</v>
      </c>
    </row>
    <row r="844" spans="2:10" ht="16.5">
      <c r="B844" s="474"/>
      <c r="C844" s="367" t="s">
        <v>931</v>
      </c>
      <c r="D844" s="475"/>
      <c r="E844" s="475"/>
      <c r="F844" s="476"/>
      <c r="G844" s="477">
        <f>ROUNDDOWN(G843,-3)</f>
        <v>238491000</v>
      </c>
      <c r="H844" s="418"/>
      <c r="I844" s="419"/>
      <c r="J844" s="420"/>
    </row>
    <row r="845" spans="2:10" ht="16.5">
      <c r="B845" s="421"/>
      <c r="C845" s="421"/>
      <c r="D845" s="421"/>
      <c r="E845" s="421"/>
      <c r="F845" s="441"/>
      <c r="G845" s="442"/>
    </row>
    <row r="846" spans="2:10" ht="16.5">
      <c r="B846" s="421"/>
      <c r="C846" s="421"/>
      <c r="D846" s="421"/>
      <c r="E846" s="421"/>
      <c r="F846" s="441"/>
      <c r="G846" s="447"/>
    </row>
    <row r="847" spans="2:10" ht="15">
      <c r="B847" s="452" t="s">
        <v>1047</v>
      </c>
      <c r="C847" s="460" t="s">
        <v>1048</v>
      </c>
      <c r="D847" s="461"/>
      <c r="E847" s="462"/>
      <c r="F847" s="417"/>
      <c r="G847" s="448"/>
      <c r="H847" s="370"/>
      <c r="I847" s="371"/>
      <c r="J847" s="372"/>
    </row>
    <row r="848" spans="2:10" ht="18" customHeight="1">
      <c r="B848" s="373" t="s">
        <v>56</v>
      </c>
      <c r="C848" s="373" t="s">
        <v>57</v>
      </c>
      <c r="D848" s="373" t="s">
        <v>965</v>
      </c>
      <c r="E848" s="373" t="s">
        <v>60</v>
      </c>
      <c r="F848" s="374" t="s">
        <v>865</v>
      </c>
      <c r="G848" s="375" t="s">
        <v>866</v>
      </c>
      <c r="H848" s="376" t="s">
        <v>209</v>
      </c>
      <c r="I848" s="377" t="s">
        <v>210</v>
      </c>
      <c r="J848" s="377" t="s">
        <v>867</v>
      </c>
    </row>
    <row r="849" spans="2:10" ht="15">
      <c r="B849" s="378"/>
      <c r="C849" s="378"/>
      <c r="D849" s="378"/>
      <c r="E849" s="379"/>
      <c r="F849" s="380"/>
      <c r="G849" s="381"/>
      <c r="H849" s="382"/>
      <c r="I849" s="382"/>
      <c r="J849" s="382"/>
    </row>
    <row r="850" spans="2:10" ht="15">
      <c r="B850" s="424" t="s">
        <v>158</v>
      </c>
      <c r="C850" s="463" t="s">
        <v>61</v>
      </c>
      <c r="D850" s="424"/>
      <c r="E850" s="388"/>
      <c r="F850" s="389"/>
      <c r="G850" s="389"/>
      <c r="H850" s="382"/>
      <c r="I850" s="382"/>
      <c r="J850" s="382"/>
    </row>
    <row r="851" spans="2:10" ht="15">
      <c r="B851" s="424"/>
      <c r="C851" s="484" t="s">
        <v>62</v>
      </c>
      <c r="D851" s="385" t="s">
        <v>64</v>
      </c>
      <c r="E851" s="399">
        <v>7</v>
      </c>
      <c r="F851" s="389">
        <f>VLOOKUP(C851,'UPAH DAN BAHAN'!$D$6:$I$348,6,FALSE)</f>
        <v>120000</v>
      </c>
      <c r="G851" s="389">
        <f>F851*E851</f>
        <v>840000</v>
      </c>
      <c r="H851" s="390">
        <f>VLOOKUP(C851,'UPAH DAN BAHAN'!$D$6:$N$348,9,FALSE)</f>
        <v>1</v>
      </c>
      <c r="I851" s="391">
        <f>VLOOKUP(C851,'UPAH DAN BAHAN'!$D$6:$N$348,10,FALSE)</f>
        <v>120000</v>
      </c>
      <c r="J851" s="392">
        <f t="shared" ref="J851:J855" si="93">E851*I851</f>
        <v>840000</v>
      </c>
    </row>
    <row r="852" spans="2:10" ht="15">
      <c r="B852" s="385"/>
      <c r="C852" s="484" t="s">
        <v>62</v>
      </c>
      <c r="D852" s="385" t="s">
        <v>64</v>
      </c>
      <c r="E852" s="399">
        <v>7</v>
      </c>
      <c r="F852" s="389">
        <f>VLOOKUP(C852,'UPAH DAN BAHAN'!$D$6:$I$348,6,FALSE)</f>
        <v>120000</v>
      </c>
      <c r="G852" s="389">
        <f>F852*E852</f>
        <v>840000</v>
      </c>
      <c r="H852" s="390">
        <f>VLOOKUP(C852,'UPAH DAN BAHAN'!$D$6:$N$348,9,FALSE)</f>
        <v>1</v>
      </c>
      <c r="I852" s="391">
        <f>VLOOKUP(C852,'UPAH DAN BAHAN'!$D$6:$N$348,10,FALSE)</f>
        <v>120000</v>
      </c>
      <c r="J852" s="392">
        <f t="shared" si="93"/>
        <v>840000</v>
      </c>
    </row>
    <row r="853" spans="2:10" ht="15">
      <c r="B853" s="385"/>
      <c r="C853" s="484" t="s">
        <v>78</v>
      </c>
      <c r="D853" s="385" t="s">
        <v>64</v>
      </c>
      <c r="E853" s="399">
        <v>6</v>
      </c>
      <c r="F853" s="389">
        <f>VLOOKUP(C853,'UPAH DAN BAHAN'!$D$6:$I$348,6,FALSE)</f>
        <v>140000</v>
      </c>
      <c r="G853" s="389">
        <f>E853*F853</f>
        <v>840000</v>
      </c>
      <c r="H853" s="390">
        <f>VLOOKUP(C853,'UPAH DAN BAHAN'!$D$6:$N$348,9,FALSE)</f>
        <v>1</v>
      </c>
      <c r="I853" s="391">
        <f>VLOOKUP(C853,'UPAH DAN BAHAN'!$D$6:$N$348,10,FALSE)</f>
        <v>140000</v>
      </c>
      <c r="J853" s="392">
        <f t="shared" si="93"/>
        <v>840000</v>
      </c>
    </row>
    <row r="854" spans="2:10" ht="15">
      <c r="B854" s="385"/>
      <c r="C854" s="465" t="s">
        <v>28</v>
      </c>
      <c r="D854" s="385" t="s">
        <v>64</v>
      </c>
      <c r="E854" s="399">
        <v>6</v>
      </c>
      <c r="F854" s="389">
        <f>VLOOKUP(C854,'UPAH DAN BAHAN'!$D$6:$I$348,6,FALSE)</f>
        <v>150000</v>
      </c>
      <c r="G854" s="389">
        <f>E854*F854</f>
        <v>900000</v>
      </c>
      <c r="H854" s="390">
        <f>VLOOKUP(C854,'UPAH DAN BAHAN'!$D$6:$N$348,9,FALSE)</f>
        <v>1</v>
      </c>
      <c r="I854" s="391">
        <f>VLOOKUP(C854,'UPAH DAN BAHAN'!$D$6:$N$348,10,FALSE)</f>
        <v>150000</v>
      </c>
      <c r="J854" s="392">
        <f t="shared" si="93"/>
        <v>900000</v>
      </c>
    </row>
    <row r="855" spans="2:10" ht="15">
      <c r="B855" s="385"/>
      <c r="C855" s="465" t="s">
        <v>27</v>
      </c>
      <c r="D855" s="385" t="s">
        <v>64</v>
      </c>
      <c r="E855" s="388">
        <v>6</v>
      </c>
      <c r="F855" s="389">
        <f>VLOOKUP(C855,'UPAH DAN BAHAN'!$D$6:$I$348,6,FALSE)</f>
        <v>140000</v>
      </c>
      <c r="G855" s="389">
        <f>E855*F855</f>
        <v>840000</v>
      </c>
      <c r="H855" s="390">
        <f>VLOOKUP(C855,'UPAH DAN BAHAN'!$D$6:$N$348,9,FALSE)</f>
        <v>1</v>
      </c>
      <c r="I855" s="391">
        <f>VLOOKUP(C855,'UPAH DAN BAHAN'!$D$6:$N$348,10,FALSE)</f>
        <v>140000</v>
      </c>
      <c r="J855" s="392">
        <f t="shared" si="93"/>
        <v>840000</v>
      </c>
    </row>
    <row r="856" spans="2:10" ht="15">
      <c r="B856" s="385"/>
      <c r="C856" s="466"/>
      <c r="D856" s="425"/>
      <c r="E856" s="424"/>
      <c r="F856" s="426" t="s">
        <v>868</v>
      </c>
      <c r="G856" s="396">
        <f>SUM(G851:G855)</f>
        <v>4260000</v>
      </c>
      <c r="H856" s="382"/>
      <c r="I856" s="382"/>
      <c r="J856" s="382"/>
    </row>
    <row r="857" spans="2:10" ht="15">
      <c r="B857" s="467"/>
      <c r="C857" s="466"/>
      <c r="D857" s="425"/>
      <c r="E857" s="424"/>
      <c r="F857" s="396"/>
      <c r="G857" s="396"/>
      <c r="H857" s="382"/>
      <c r="I857" s="382"/>
      <c r="J857" s="382"/>
    </row>
    <row r="858" spans="2:10" ht="15">
      <c r="B858" s="424" t="s">
        <v>159</v>
      </c>
      <c r="C858" s="463" t="s">
        <v>68</v>
      </c>
      <c r="D858" s="424"/>
      <c r="E858" s="388"/>
      <c r="F858" s="389"/>
      <c r="G858" s="389"/>
      <c r="H858" s="382"/>
      <c r="I858" s="382"/>
      <c r="J858" s="382"/>
    </row>
    <row r="859" spans="2:10" ht="15">
      <c r="B859" s="424"/>
      <c r="C859" s="397" t="s">
        <v>718</v>
      </c>
      <c r="D859" s="385" t="s">
        <v>55</v>
      </c>
      <c r="E859" s="399">
        <v>1</v>
      </c>
      <c r="F859" s="389">
        <f>VLOOKUP(C859,'UPAH DAN BAHAN'!$D$6:$I$348,6,FALSE)</f>
        <v>220000000</v>
      </c>
      <c r="G859" s="389">
        <f>E859*F859</f>
        <v>220000000</v>
      </c>
      <c r="H859" s="390">
        <f>VLOOKUP(C859,'UPAH DAN BAHAN'!$D$6:$N$348,9,FALSE)</f>
        <v>0.60960000000000003</v>
      </c>
      <c r="I859" s="391">
        <f>VLOOKUP(C859,'UPAH DAN BAHAN'!$D$6:$N$348,10,FALSE)</f>
        <v>134112000</v>
      </c>
      <c r="J859" s="392">
        <f t="shared" ref="J859" si="94">E859*I859</f>
        <v>134112000</v>
      </c>
    </row>
    <row r="860" spans="2:10" ht="15">
      <c r="B860" s="468"/>
      <c r="C860" s="465" t="s">
        <v>95</v>
      </c>
      <c r="D860" s="385" t="s">
        <v>54</v>
      </c>
      <c r="E860" s="398">
        <v>0.01</v>
      </c>
      <c r="F860" s="389">
        <f>F859</f>
        <v>220000000</v>
      </c>
      <c r="G860" s="389">
        <f>F860*E860</f>
        <v>2200000</v>
      </c>
      <c r="H860" s="382"/>
      <c r="I860" s="391"/>
      <c r="J860" s="392"/>
    </row>
    <row r="861" spans="2:10" ht="15">
      <c r="B861" s="385"/>
      <c r="C861" s="466"/>
      <c r="D861" s="425"/>
      <c r="E861" s="424"/>
      <c r="F861" s="426" t="s">
        <v>869</v>
      </c>
      <c r="G861" s="396">
        <f>SUM(G859:G860)</f>
        <v>222200000</v>
      </c>
      <c r="H861" s="382"/>
      <c r="I861" s="382"/>
      <c r="J861" s="382"/>
    </row>
    <row r="862" spans="2:10" ht="15">
      <c r="B862" s="467"/>
      <c r="C862" s="432"/>
      <c r="D862" s="500"/>
      <c r="E862" s="501"/>
      <c r="F862" s="163"/>
      <c r="G862" s="502"/>
      <c r="H862" s="382"/>
      <c r="I862" s="382"/>
      <c r="J862" s="382"/>
    </row>
    <row r="863" spans="2:10" ht="15">
      <c r="B863" s="424" t="s">
        <v>20</v>
      </c>
      <c r="C863" s="463" t="s">
        <v>69</v>
      </c>
      <c r="D863" s="425"/>
      <c r="E863" s="424"/>
      <c r="F863" s="396"/>
      <c r="G863" s="396"/>
      <c r="H863" s="382"/>
      <c r="I863" s="382"/>
      <c r="J863" s="382"/>
    </row>
    <row r="864" spans="2:10" ht="18.75" customHeight="1">
      <c r="B864" s="467"/>
      <c r="C864" s="432" t="s">
        <v>129</v>
      </c>
      <c r="D864" s="492" t="s">
        <v>1045</v>
      </c>
      <c r="E864" s="493">
        <v>1</v>
      </c>
      <c r="F864" s="163">
        <v>1500000</v>
      </c>
      <c r="G864" s="494">
        <f>F864*E864</f>
        <v>1500000</v>
      </c>
      <c r="H864" s="382"/>
      <c r="I864" s="391">
        <f>F864</f>
        <v>1500000</v>
      </c>
      <c r="J864" s="392">
        <f t="shared" ref="J864" si="95">E864*I864</f>
        <v>1500000</v>
      </c>
    </row>
    <row r="865" spans="2:10" ht="15">
      <c r="B865" s="424"/>
      <c r="C865" s="405"/>
      <c r="D865" s="495"/>
      <c r="E865" s="496"/>
      <c r="F865" s="395" t="s">
        <v>927</v>
      </c>
      <c r="G865" s="497">
        <f>SUM(G864)</f>
        <v>1500000</v>
      </c>
      <c r="H865" s="382"/>
      <c r="I865" s="382"/>
      <c r="J865" s="382"/>
    </row>
    <row r="866" spans="2:10" ht="15">
      <c r="B866" s="424"/>
      <c r="C866" s="405"/>
      <c r="D866" s="495"/>
      <c r="E866" s="496"/>
      <c r="F866" s="395"/>
      <c r="G866" s="497"/>
      <c r="H866" s="382"/>
      <c r="I866" s="382"/>
      <c r="J866" s="382"/>
    </row>
    <row r="867" spans="2:10" ht="15">
      <c r="B867" s="457" t="s">
        <v>21</v>
      </c>
      <c r="C867" s="469" t="s">
        <v>70</v>
      </c>
      <c r="D867" s="470"/>
      <c r="E867" s="471"/>
      <c r="F867" s="472"/>
      <c r="G867" s="412">
        <f>G856+G861+G865</f>
        <v>227960000</v>
      </c>
      <c r="H867" s="414"/>
      <c r="I867" s="415"/>
      <c r="J867" s="372">
        <f>SUM(J850:J866)</f>
        <v>139872000</v>
      </c>
    </row>
    <row r="868" spans="2:10" ht="15">
      <c r="B868" s="452" t="s">
        <v>22</v>
      </c>
      <c r="C868" s="473" t="s">
        <v>1046</v>
      </c>
      <c r="D868" s="416"/>
      <c r="E868" s="416"/>
      <c r="F868" s="448"/>
      <c r="G868" s="413">
        <f>10%*G867</f>
        <v>22796000</v>
      </c>
      <c r="H868" s="414"/>
      <c r="I868" s="415"/>
      <c r="J868" s="413">
        <f>J867*10%</f>
        <v>13987200</v>
      </c>
    </row>
    <row r="869" spans="2:10" ht="15">
      <c r="B869" s="452" t="s">
        <v>71</v>
      </c>
      <c r="C869" s="410" t="s">
        <v>72</v>
      </c>
      <c r="D869" s="367"/>
      <c r="E869" s="367"/>
      <c r="F869" s="412"/>
      <c r="G869" s="413">
        <f>G867+G868</f>
        <v>250756000</v>
      </c>
      <c r="H869" s="414"/>
      <c r="I869" s="415"/>
      <c r="J869" s="372">
        <f>J867+J868</f>
        <v>153859200</v>
      </c>
    </row>
    <row r="870" spans="2:10" ht="16.5">
      <c r="B870" s="474"/>
      <c r="C870" s="367" t="s">
        <v>931</v>
      </c>
      <c r="D870" s="475"/>
      <c r="E870" s="475"/>
      <c r="F870" s="476"/>
      <c r="G870" s="477">
        <f>ROUNDDOWN(G869,-3)</f>
        <v>250756000</v>
      </c>
      <c r="H870" s="418"/>
      <c r="I870" s="419"/>
      <c r="J870" s="420"/>
    </row>
    <row r="871" spans="2:10" ht="16.5">
      <c r="B871" s="421"/>
      <c r="C871" s="421"/>
      <c r="D871" s="421"/>
      <c r="E871" s="421"/>
      <c r="F871" s="441"/>
      <c r="G871" s="442"/>
    </row>
    <row r="872" spans="2:10" ht="16.5">
      <c r="B872" s="421"/>
      <c r="C872" s="421"/>
      <c r="D872" s="421"/>
      <c r="E872" s="421"/>
      <c r="F872" s="441"/>
      <c r="G872" s="447"/>
    </row>
    <row r="873" spans="2:10" ht="15">
      <c r="B873" s="452" t="s">
        <v>1049</v>
      </c>
      <c r="C873" s="460" t="s">
        <v>1050</v>
      </c>
      <c r="D873" s="461"/>
      <c r="E873" s="462"/>
      <c r="F873" s="417"/>
      <c r="G873" s="448"/>
      <c r="H873" s="370"/>
      <c r="I873" s="371"/>
      <c r="J873" s="372"/>
    </row>
    <row r="874" spans="2:10" ht="16.5" customHeight="1">
      <c r="B874" s="373" t="s">
        <v>56</v>
      </c>
      <c r="C874" s="373" t="s">
        <v>57</v>
      </c>
      <c r="D874" s="373" t="s">
        <v>965</v>
      </c>
      <c r="E874" s="373" t="s">
        <v>60</v>
      </c>
      <c r="F874" s="374" t="s">
        <v>865</v>
      </c>
      <c r="G874" s="375" t="s">
        <v>866</v>
      </c>
      <c r="H874" s="376" t="s">
        <v>209</v>
      </c>
      <c r="I874" s="377" t="s">
        <v>210</v>
      </c>
      <c r="J874" s="377" t="s">
        <v>867</v>
      </c>
    </row>
    <row r="875" spans="2:10" ht="15">
      <c r="B875" s="378"/>
      <c r="C875" s="378"/>
      <c r="D875" s="378"/>
      <c r="E875" s="379"/>
      <c r="F875" s="380"/>
      <c r="G875" s="381"/>
      <c r="H875" s="382"/>
      <c r="I875" s="382"/>
      <c r="J875" s="382"/>
    </row>
    <row r="876" spans="2:10" ht="15">
      <c r="B876" s="424" t="s">
        <v>158</v>
      </c>
      <c r="C876" s="463" t="s">
        <v>61</v>
      </c>
      <c r="D876" s="424"/>
      <c r="E876" s="388"/>
      <c r="F876" s="389"/>
      <c r="G876" s="389"/>
      <c r="H876" s="382"/>
      <c r="I876" s="382"/>
      <c r="J876" s="382"/>
    </row>
    <row r="877" spans="2:10" ht="15">
      <c r="B877" s="385"/>
      <c r="C877" s="484" t="s">
        <v>62</v>
      </c>
      <c r="D877" s="385" t="s">
        <v>64</v>
      </c>
      <c r="E877" s="399">
        <v>1.5</v>
      </c>
      <c r="F877" s="389">
        <f>VLOOKUP(C877,'UPAH DAN BAHAN'!$D$6:$I$348,6,FALSE)</f>
        <v>120000</v>
      </c>
      <c r="G877" s="389">
        <f>F877*E877</f>
        <v>180000</v>
      </c>
      <c r="H877" s="390">
        <f>VLOOKUP(C877,'UPAH DAN BAHAN'!$D$6:$N$348,9,FALSE)</f>
        <v>1</v>
      </c>
      <c r="I877" s="391">
        <f>VLOOKUP(C877,'UPAH DAN BAHAN'!$D$6:$N$348,10,FALSE)</f>
        <v>120000</v>
      </c>
      <c r="J877" s="392">
        <f t="shared" ref="J877:J880" si="96">E877*I877</f>
        <v>180000</v>
      </c>
    </row>
    <row r="878" spans="2:10" ht="15">
      <c r="B878" s="385"/>
      <c r="C878" s="484" t="s">
        <v>78</v>
      </c>
      <c r="D878" s="385" t="s">
        <v>64</v>
      </c>
      <c r="E878" s="399">
        <v>1.5</v>
      </c>
      <c r="F878" s="389">
        <f>VLOOKUP(C878,'UPAH DAN BAHAN'!$D$6:$I$348,6,FALSE)</f>
        <v>140000</v>
      </c>
      <c r="G878" s="389">
        <f>E878*F878</f>
        <v>210000</v>
      </c>
      <c r="H878" s="390">
        <f>VLOOKUP(C878,'UPAH DAN BAHAN'!$D$6:$N$348,9,FALSE)</f>
        <v>1</v>
      </c>
      <c r="I878" s="391">
        <f>VLOOKUP(C878,'UPAH DAN BAHAN'!$D$6:$N$348,10,FALSE)</f>
        <v>140000</v>
      </c>
      <c r="J878" s="392">
        <f t="shared" si="96"/>
        <v>210000</v>
      </c>
    </row>
    <row r="879" spans="2:10" ht="15">
      <c r="B879" s="385"/>
      <c r="C879" s="465" t="s">
        <v>28</v>
      </c>
      <c r="D879" s="385" t="s">
        <v>64</v>
      </c>
      <c r="E879" s="399">
        <v>1.5</v>
      </c>
      <c r="F879" s="389">
        <f>VLOOKUP(C879,'UPAH DAN BAHAN'!$D$6:$I$348,6,FALSE)</f>
        <v>150000</v>
      </c>
      <c r="G879" s="389">
        <f>E879*F879</f>
        <v>225000</v>
      </c>
      <c r="H879" s="390">
        <f>VLOOKUP(C879,'UPAH DAN BAHAN'!$D$6:$N$348,9,FALSE)</f>
        <v>1</v>
      </c>
      <c r="I879" s="391">
        <f>VLOOKUP(C879,'UPAH DAN BAHAN'!$D$6:$N$348,10,FALSE)</f>
        <v>150000</v>
      </c>
      <c r="J879" s="392">
        <f t="shared" si="96"/>
        <v>225000</v>
      </c>
    </row>
    <row r="880" spans="2:10" ht="15">
      <c r="B880" s="385"/>
      <c r="C880" s="465" t="s">
        <v>27</v>
      </c>
      <c r="D880" s="385" t="s">
        <v>64</v>
      </c>
      <c r="E880" s="388">
        <v>1.5</v>
      </c>
      <c r="F880" s="389">
        <f>VLOOKUP(C880,'UPAH DAN BAHAN'!$D$6:$I$348,6,FALSE)</f>
        <v>140000</v>
      </c>
      <c r="G880" s="389">
        <f>E880*F880</f>
        <v>210000</v>
      </c>
      <c r="H880" s="390">
        <f>VLOOKUP(C880,'UPAH DAN BAHAN'!$D$6:$N$348,9,FALSE)</f>
        <v>1</v>
      </c>
      <c r="I880" s="391">
        <f>VLOOKUP(C880,'UPAH DAN BAHAN'!$D$6:$N$348,10,FALSE)</f>
        <v>140000</v>
      </c>
      <c r="J880" s="392">
        <f t="shared" si="96"/>
        <v>210000</v>
      </c>
    </row>
    <row r="881" spans="2:10" ht="15">
      <c r="B881" s="385"/>
      <c r="C881" s="466"/>
      <c r="D881" s="425"/>
      <c r="E881" s="424"/>
      <c r="F881" s="426" t="s">
        <v>868</v>
      </c>
      <c r="G881" s="396">
        <f>SUM(G877:G880)</f>
        <v>825000</v>
      </c>
      <c r="H881" s="382"/>
      <c r="I881" s="382"/>
      <c r="J881" s="382"/>
    </row>
    <row r="882" spans="2:10" ht="15">
      <c r="B882" s="467"/>
      <c r="C882" s="466"/>
      <c r="D882" s="425"/>
      <c r="E882" s="424"/>
      <c r="F882" s="396"/>
      <c r="G882" s="396"/>
      <c r="H882" s="382"/>
      <c r="I882" s="382"/>
      <c r="J882" s="382"/>
    </row>
    <row r="883" spans="2:10" ht="15">
      <c r="B883" s="424" t="s">
        <v>159</v>
      </c>
      <c r="C883" s="463" t="s">
        <v>68</v>
      </c>
      <c r="D883" s="424"/>
      <c r="E883" s="388"/>
      <c r="F883" s="389"/>
      <c r="G883" s="389"/>
      <c r="H883" s="382"/>
      <c r="I883" s="382"/>
      <c r="J883" s="382"/>
    </row>
    <row r="884" spans="2:10" ht="15">
      <c r="B884" s="424"/>
      <c r="C884" s="397" t="s">
        <v>719</v>
      </c>
      <c r="D884" s="385" t="s">
        <v>55</v>
      </c>
      <c r="E884" s="399">
        <v>1</v>
      </c>
      <c r="F884" s="389">
        <f>VLOOKUP(C884,'UPAH DAN BAHAN'!$D$6:$I$348,6,FALSE)</f>
        <v>27000000</v>
      </c>
      <c r="G884" s="389">
        <f>E884*F884</f>
        <v>27000000</v>
      </c>
      <c r="H884" s="390">
        <f>VLOOKUP(C884,'UPAH DAN BAHAN'!$D$6:$N$348,9,FALSE)</f>
        <v>0.60960000000000003</v>
      </c>
      <c r="I884" s="391">
        <f>VLOOKUP(C884,'UPAH DAN BAHAN'!$D$6:$N$348,10,FALSE)</f>
        <v>16459200</v>
      </c>
      <c r="J884" s="392">
        <f t="shared" ref="J884" si="97">E884*I884</f>
        <v>16459200</v>
      </c>
    </row>
    <row r="885" spans="2:10" ht="15">
      <c r="B885" s="468"/>
      <c r="C885" s="465" t="s">
        <v>95</v>
      </c>
      <c r="D885" s="385" t="s">
        <v>54</v>
      </c>
      <c r="E885" s="398">
        <v>0.01</v>
      </c>
      <c r="F885" s="389">
        <f>F884</f>
        <v>27000000</v>
      </c>
      <c r="G885" s="389">
        <f>F885*E885</f>
        <v>270000</v>
      </c>
      <c r="H885" s="382"/>
      <c r="I885" s="391"/>
      <c r="J885" s="392"/>
    </row>
    <row r="886" spans="2:10" ht="15">
      <c r="B886" s="385"/>
      <c r="C886" s="466"/>
      <c r="D886" s="425"/>
      <c r="E886" s="424"/>
      <c r="F886" s="426" t="s">
        <v>869</v>
      </c>
      <c r="G886" s="396">
        <f>SUM(G884:G885)</f>
        <v>27270000</v>
      </c>
      <c r="H886" s="382"/>
      <c r="I886" s="382"/>
      <c r="J886" s="382"/>
    </row>
    <row r="887" spans="2:10" ht="15">
      <c r="B887" s="503"/>
      <c r="C887" s="432"/>
      <c r="D887" s="500"/>
      <c r="E887" s="501"/>
      <c r="F887" s="163"/>
      <c r="G887" s="502"/>
      <c r="H887" s="382"/>
      <c r="I887" s="382"/>
      <c r="J887" s="382"/>
    </row>
    <row r="888" spans="2:10" ht="15">
      <c r="B888" s="424" t="s">
        <v>20</v>
      </c>
      <c r="C888" s="463" t="s">
        <v>69</v>
      </c>
      <c r="D888" s="425"/>
      <c r="E888" s="424"/>
      <c r="F888" s="396"/>
      <c r="G888" s="396"/>
      <c r="H888" s="382"/>
      <c r="I888" s="382"/>
      <c r="J888" s="382"/>
    </row>
    <row r="889" spans="2:10" ht="15.75" customHeight="1">
      <c r="B889" s="503"/>
      <c r="C889" s="432" t="s">
        <v>129</v>
      </c>
      <c r="D889" s="492" t="s">
        <v>1045</v>
      </c>
      <c r="E889" s="493">
        <v>1</v>
      </c>
      <c r="F889" s="163">
        <v>750000</v>
      </c>
      <c r="G889" s="494">
        <f>F889*E889</f>
        <v>750000</v>
      </c>
      <c r="H889" s="382"/>
      <c r="I889" s="391">
        <f>F889</f>
        <v>750000</v>
      </c>
      <c r="J889" s="392">
        <f t="shared" ref="J889" si="98">E889*I889</f>
        <v>750000</v>
      </c>
    </row>
    <row r="890" spans="2:10" ht="16.5">
      <c r="B890" s="467"/>
      <c r="C890" s="466"/>
      <c r="D890" s="498"/>
      <c r="E890" s="385"/>
      <c r="F890" s="395" t="s">
        <v>927</v>
      </c>
      <c r="G890" s="504">
        <f>SUM(G889)</f>
        <v>750000</v>
      </c>
      <c r="H890" s="382"/>
      <c r="I890" s="382"/>
      <c r="J890" s="382"/>
    </row>
    <row r="891" spans="2:10" ht="15">
      <c r="B891" s="385"/>
      <c r="C891" s="408"/>
      <c r="D891" s="385"/>
      <c r="E891" s="388"/>
      <c r="F891" s="389"/>
      <c r="G891" s="389"/>
      <c r="H891" s="382"/>
      <c r="I891" s="382"/>
      <c r="J891" s="382"/>
    </row>
    <row r="892" spans="2:10" ht="15">
      <c r="B892" s="457" t="s">
        <v>21</v>
      </c>
      <c r="C892" s="469" t="s">
        <v>70</v>
      </c>
      <c r="D892" s="470"/>
      <c r="E892" s="471"/>
      <c r="F892" s="472"/>
      <c r="G892" s="412">
        <f>G881+G886+G890</f>
        <v>28845000</v>
      </c>
      <c r="H892" s="414"/>
      <c r="I892" s="415"/>
      <c r="J892" s="372">
        <f>SUM(J875:J891)</f>
        <v>18034200</v>
      </c>
    </row>
    <row r="893" spans="2:10" ht="15">
      <c r="B893" s="452" t="s">
        <v>22</v>
      </c>
      <c r="C893" s="473" t="s">
        <v>1046</v>
      </c>
      <c r="D893" s="416"/>
      <c r="E893" s="416"/>
      <c r="F893" s="448"/>
      <c r="G893" s="413">
        <f>10%*G892</f>
        <v>2884500</v>
      </c>
      <c r="H893" s="414"/>
      <c r="I893" s="415"/>
      <c r="J893" s="413">
        <f>J892*10%</f>
        <v>1803420</v>
      </c>
    </row>
    <row r="894" spans="2:10" ht="15">
      <c r="B894" s="452" t="s">
        <v>71</v>
      </c>
      <c r="C894" s="410" t="s">
        <v>72</v>
      </c>
      <c r="D894" s="367"/>
      <c r="E894" s="367"/>
      <c r="F894" s="412"/>
      <c r="G894" s="413">
        <f>G892+G893</f>
        <v>31729500</v>
      </c>
      <c r="H894" s="414"/>
      <c r="I894" s="415"/>
      <c r="J894" s="372">
        <f>J892+J893</f>
        <v>19837620</v>
      </c>
    </row>
    <row r="895" spans="2:10" ht="16.5">
      <c r="B895" s="474"/>
      <c r="C895" s="367" t="s">
        <v>931</v>
      </c>
      <c r="D895" s="475"/>
      <c r="E895" s="475"/>
      <c r="F895" s="476"/>
      <c r="G895" s="477">
        <f>ROUNDDOWN(G894,-3)</f>
        <v>31729000</v>
      </c>
      <c r="H895" s="418"/>
      <c r="I895" s="419"/>
      <c r="J895" s="420"/>
    </row>
    <row r="896" spans="2:10" ht="16.5">
      <c r="B896" s="421"/>
      <c r="C896" s="421"/>
      <c r="D896" s="421"/>
      <c r="E896" s="421"/>
      <c r="F896" s="441"/>
      <c r="G896" s="442"/>
    </row>
    <row r="897" spans="2:10" ht="16.5">
      <c r="B897" s="421"/>
      <c r="C897" s="421"/>
      <c r="D897" s="421"/>
      <c r="E897" s="421"/>
      <c r="F897" s="441"/>
      <c r="G897" s="447"/>
    </row>
    <row r="898" spans="2:10" ht="15">
      <c r="B898" s="452" t="s">
        <v>1051</v>
      </c>
      <c r="C898" s="460" t="s">
        <v>1052</v>
      </c>
      <c r="D898" s="461"/>
      <c r="E898" s="462"/>
      <c r="F898" s="417"/>
      <c r="G898" s="448"/>
      <c r="H898" s="370"/>
      <c r="I898" s="371"/>
      <c r="J898" s="372"/>
    </row>
    <row r="899" spans="2:10" ht="18" customHeight="1">
      <c r="B899" s="373" t="s">
        <v>56</v>
      </c>
      <c r="C899" s="373" t="s">
        <v>57</v>
      </c>
      <c r="D899" s="373" t="s">
        <v>965</v>
      </c>
      <c r="E899" s="373" t="s">
        <v>60</v>
      </c>
      <c r="F899" s="374" t="s">
        <v>865</v>
      </c>
      <c r="G899" s="375" t="s">
        <v>866</v>
      </c>
      <c r="H899" s="376" t="s">
        <v>209</v>
      </c>
      <c r="I899" s="377" t="s">
        <v>210</v>
      </c>
      <c r="J899" s="377" t="s">
        <v>867</v>
      </c>
    </row>
    <row r="900" spans="2:10" ht="15">
      <c r="B900" s="378"/>
      <c r="C900" s="378"/>
      <c r="D900" s="378"/>
      <c r="E900" s="379"/>
      <c r="F900" s="380"/>
      <c r="G900" s="381"/>
      <c r="H900" s="382"/>
      <c r="I900" s="382"/>
      <c r="J900" s="382"/>
    </row>
    <row r="901" spans="2:10" ht="15">
      <c r="B901" s="424" t="s">
        <v>158</v>
      </c>
      <c r="C901" s="463" t="s">
        <v>61</v>
      </c>
      <c r="D901" s="424"/>
      <c r="E901" s="388"/>
      <c r="F901" s="389"/>
      <c r="G901" s="389"/>
      <c r="H901" s="382"/>
      <c r="I901" s="382"/>
      <c r="J901" s="382"/>
    </row>
    <row r="902" spans="2:10" ht="15">
      <c r="B902" s="385"/>
      <c r="C902" s="484" t="s">
        <v>62</v>
      </c>
      <c r="D902" s="385" t="s">
        <v>64</v>
      </c>
      <c r="E902" s="399">
        <v>1</v>
      </c>
      <c r="F902" s="389">
        <f>VLOOKUP(C902,'UPAH DAN BAHAN'!$D$6:$I$348,6,FALSE)</f>
        <v>120000</v>
      </c>
      <c r="G902" s="389">
        <f>F902*E902</f>
        <v>120000</v>
      </c>
      <c r="H902" s="390">
        <f>VLOOKUP(C902,'UPAH DAN BAHAN'!$D$6:$N$348,9,FALSE)</f>
        <v>1</v>
      </c>
      <c r="I902" s="391">
        <f>VLOOKUP(C902,'UPAH DAN BAHAN'!$D$6:$N$348,10,FALSE)</f>
        <v>120000</v>
      </c>
      <c r="J902" s="392">
        <f t="shared" ref="J902:J905" si="99">E902*I902</f>
        <v>120000</v>
      </c>
    </row>
    <row r="903" spans="2:10" ht="15">
      <c r="B903" s="385"/>
      <c r="C903" s="484" t="s">
        <v>78</v>
      </c>
      <c r="D903" s="385" t="s">
        <v>64</v>
      </c>
      <c r="E903" s="399">
        <v>1</v>
      </c>
      <c r="F903" s="389">
        <f>VLOOKUP(C903,'UPAH DAN BAHAN'!$D$6:$I$348,6,FALSE)</f>
        <v>140000</v>
      </c>
      <c r="G903" s="389">
        <f>E903*F903</f>
        <v>140000</v>
      </c>
      <c r="H903" s="390">
        <f>VLOOKUP(C903,'UPAH DAN BAHAN'!$D$6:$N$348,9,FALSE)</f>
        <v>1</v>
      </c>
      <c r="I903" s="391">
        <f>VLOOKUP(C903,'UPAH DAN BAHAN'!$D$6:$N$348,10,FALSE)</f>
        <v>140000</v>
      </c>
      <c r="J903" s="392">
        <f t="shared" si="99"/>
        <v>140000</v>
      </c>
    </row>
    <row r="904" spans="2:10" ht="15">
      <c r="B904" s="385"/>
      <c r="C904" s="465" t="s">
        <v>28</v>
      </c>
      <c r="D904" s="385" t="s">
        <v>64</v>
      </c>
      <c r="E904" s="399">
        <v>1</v>
      </c>
      <c r="F904" s="389">
        <f>VLOOKUP(C904,'UPAH DAN BAHAN'!$D$6:$I$348,6,FALSE)</f>
        <v>150000</v>
      </c>
      <c r="G904" s="389">
        <f>E904*F904</f>
        <v>150000</v>
      </c>
      <c r="H904" s="390">
        <f>VLOOKUP(C904,'UPAH DAN BAHAN'!$D$6:$N$348,9,FALSE)</f>
        <v>1</v>
      </c>
      <c r="I904" s="391">
        <f>VLOOKUP(C904,'UPAH DAN BAHAN'!$D$6:$N$348,10,FALSE)</f>
        <v>150000</v>
      </c>
      <c r="J904" s="392">
        <f t="shared" si="99"/>
        <v>150000</v>
      </c>
    </row>
    <row r="905" spans="2:10" ht="15">
      <c r="B905" s="385"/>
      <c r="C905" s="465" t="s">
        <v>27</v>
      </c>
      <c r="D905" s="385" t="s">
        <v>64</v>
      </c>
      <c r="E905" s="388">
        <v>1</v>
      </c>
      <c r="F905" s="389">
        <f>VLOOKUP(C905,'UPAH DAN BAHAN'!$D$6:$I$348,6,FALSE)</f>
        <v>140000</v>
      </c>
      <c r="G905" s="389">
        <f>E905*F905</f>
        <v>140000</v>
      </c>
      <c r="H905" s="390">
        <f>VLOOKUP(C905,'UPAH DAN BAHAN'!$D$6:$N$348,9,FALSE)</f>
        <v>1</v>
      </c>
      <c r="I905" s="391">
        <f>VLOOKUP(C905,'UPAH DAN BAHAN'!$D$6:$N$348,10,FALSE)</f>
        <v>140000</v>
      </c>
      <c r="J905" s="392">
        <f t="shared" si="99"/>
        <v>140000</v>
      </c>
    </row>
    <row r="906" spans="2:10" ht="15">
      <c r="B906" s="385"/>
      <c r="C906" s="466"/>
      <c r="D906" s="425"/>
      <c r="E906" s="424"/>
      <c r="F906" s="426" t="s">
        <v>868</v>
      </c>
      <c r="G906" s="396">
        <f>SUM(G902:G905)</f>
        <v>550000</v>
      </c>
      <c r="H906" s="382"/>
      <c r="I906" s="382"/>
      <c r="J906" s="382"/>
    </row>
    <row r="907" spans="2:10" ht="15">
      <c r="B907" s="467"/>
      <c r="C907" s="466"/>
      <c r="D907" s="425"/>
      <c r="E907" s="424"/>
      <c r="F907" s="396"/>
      <c r="G907" s="396"/>
      <c r="H907" s="382"/>
      <c r="I907" s="382"/>
      <c r="J907" s="382"/>
    </row>
    <row r="908" spans="2:10" ht="15">
      <c r="B908" s="424" t="s">
        <v>159</v>
      </c>
      <c r="C908" s="463" t="s">
        <v>68</v>
      </c>
      <c r="D908" s="424"/>
      <c r="E908" s="388"/>
      <c r="F908" s="389"/>
      <c r="G908" s="389"/>
      <c r="H908" s="382"/>
      <c r="I908" s="382"/>
      <c r="J908" s="382"/>
    </row>
    <row r="909" spans="2:10" ht="15">
      <c r="B909" s="424"/>
      <c r="C909" s="397" t="s">
        <v>720</v>
      </c>
      <c r="D909" s="385" t="s">
        <v>55</v>
      </c>
      <c r="E909" s="399">
        <v>1</v>
      </c>
      <c r="F909" s="389">
        <f>VLOOKUP(C909,'UPAH DAN BAHAN'!$D$6:$I$348,6,FALSE)</f>
        <v>13500000</v>
      </c>
      <c r="G909" s="389">
        <f>E909*F909</f>
        <v>13500000</v>
      </c>
      <c r="H909" s="390">
        <f>VLOOKUP(C909,'UPAH DAN BAHAN'!$D$6:$N$348,9,FALSE)</f>
        <v>0.60960000000000003</v>
      </c>
      <c r="I909" s="391">
        <f>VLOOKUP(C909,'UPAH DAN BAHAN'!$D$6:$N$348,10,FALSE)</f>
        <v>8229600</v>
      </c>
      <c r="J909" s="392">
        <f t="shared" ref="J909" si="100">E909*I909</f>
        <v>8229600</v>
      </c>
    </row>
    <row r="910" spans="2:10" ht="15">
      <c r="B910" s="468"/>
      <c r="C910" s="465" t="s">
        <v>95</v>
      </c>
      <c r="D910" s="385" t="s">
        <v>54</v>
      </c>
      <c r="E910" s="398">
        <v>0.01</v>
      </c>
      <c r="F910" s="389">
        <f>F909</f>
        <v>13500000</v>
      </c>
      <c r="G910" s="389">
        <f>F910*E910</f>
        <v>135000</v>
      </c>
      <c r="H910" s="382"/>
      <c r="I910" s="391"/>
      <c r="J910" s="392"/>
    </row>
    <row r="911" spans="2:10" ht="15">
      <c r="B911" s="385"/>
      <c r="C911" s="466"/>
      <c r="D911" s="425"/>
      <c r="E911" s="424"/>
      <c r="F911" s="426" t="s">
        <v>869</v>
      </c>
      <c r="G911" s="396">
        <f>SUM(G909:G910)</f>
        <v>13635000</v>
      </c>
      <c r="H911" s="382"/>
      <c r="I911" s="382"/>
      <c r="J911" s="382"/>
    </row>
    <row r="912" spans="2:10" ht="15">
      <c r="B912" s="467"/>
      <c r="C912" s="432"/>
      <c r="D912" s="500"/>
      <c r="E912" s="501"/>
      <c r="F912" s="163"/>
      <c r="G912" s="502"/>
      <c r="H912" s="382"/>
      <c r="I912" s="382"/>
      <c r="J912" s="382"/>
    </row>
    <row r="913" spans="2:10" ht="15">
      <c r="B913" s="424" t="s">
        <v>20</v>
      </c>
      <c r="C913" s="463" t="s">
        <v>69</v>
      </c>
      <c r="D913" s="425"/>
      <c r="E913" s="424"/>
      <c r="F913" s="396"/>
      <c r="G913" s="396"/>
      <c r="H913" s="382"/>
      <c r="I913" s="382"/>
      <c r="J913" s="382"/>
    </row>
    <row r="914" spans="2:10" ht="19.5" customHeight="1">
      <c r="B914" s="503"/>
      <c r="C914" s="432" t="s">
        <v>129</v>
      </c>
      <c r="D914" s="492" t="s">
        <v>1045</v>
      </c>
      <c r="E914" s="493">
        <v>1</v>
      </c>
      <c r="F914" s="163">
        <v>800000</v>
      </c>
      <c r="G914" s="494">
        <f>F914*E914</f>
        <v>800000</v>
      </c>
      <c r="H914" s="382"/>
      <c r="I914" s="391">
        <f>F914</f>
        <v>800000</v>
      </c>
      <c r="J914" s="392">
        <f t="shared" ref="J914" si="101">E914*I914</f>
        <v>800000</v>
      </c>
    </row>
    <row r="915" spans="2:10" ht="16.5">
      <c r="B915" s="467"/>
      <c r="C915" s="466"/>
      <c r="D915" s="498"/>
      <c r="E915" s="385"/>
      <c r="F915" s="395" t="s">
        <v>927</v>
      </c>
      <c r="G915" s="504">
        <f>SUM(G914)</f>
        <v>800000</v>
      </c>
      <c r="H915" s="382"/>
      <c r="I915" s="382"/>
      <c r="J915" s="382"/>
    </row>
    <row r="916" spans="2:10" ht="15">
      <c r="B916" s="385"/>
      <c r="C916" s="408"/>
      <c r="D916" s="385"/>
      <c r="E916" s="388"/>
      <c r="F916" s="389"/>
      <c r="G916" s="389"/>
      <c r="H916" s="382"/>
      <c r="I916" s="382"/>
      <c r="J916" s="382"/>
    </row>
    <row r="917" spans="2:10" ht="15">
      <c r="B917" s="457" t="s">
        <v>21</v>
      </c>
      <c r="C917" s="469" t="s">
        <v>70</v>
      </c>
      <c r="D917" s="470"/>
      <c r="E917" s="471"/>
      <c r="F917" s="472"/>
      <c r="G917" s="412">
        <f>G906+G911+G915</f>
        <v>14985000</v>
      </c>
      <c r="H917" s="414"/>
      <c r="I917" s="415"/>
      <c r="J917" s="372">
        <f>SUM(J900:J916)</f>
        <v>9579600</v>
      </c>
    </row>
    <row r="918" spans="2:10" ht="15">
      <c r="B918" s="452" t="s">
        <v>22</v>
      </c>
      <c r="C918" s="473" t="s">
        <v>1046</v>
      </c>
      <c r="D918" s="416"/>
      <c r="E918" s="416"/>
      <c r="F918" s="448"/>
      <c r="G918" s="413">
        <f>10%*G917</f>
        <v>1498500</v>
      </c>
      <c r="H918" s="414"/>
      <c r="I918" s="415"/>
      <c r="J918" s="413">
        <f>J917*10%</f>
        <v>957960</v>
      </c>
    </row>
    <row r="919" spans="2:10" ht="15">
      <c r="B919" s="452" t="s">
        <v>71</v>
      </c>
      <c r="C919" s="410" t="s">
        <v>72</v>
      </c>
      <c r="D919" s="367"/>
      <c r="E919" s="367"/>
      <c r="F919" s="412"/>
      <c r="G919" s="413">
        <f>G917+G918</f>
        <v>16483500</v>
      </c>
      <c r="H919" s="414"/>
      <c r="I919" s="415"/>
      <c r="J919" s="372">
        <f>J917+J918</f>
        <v>10537560</v>
      </c>
    </row>
    <row r="920" spans="2:10" ht="16.5">
      <c r="B920" s="474"/>
      <c r="C920" s="367" t="s">
        <v>931</v>
      </c>
      <c r="D920" s="475"/>
      <c r="E920" s="475"/>
      <c r="F920" s="476"/>
      <c r="G920" s="477">
        <f>ROUNDDOWN(G919,-3)</f>
        <v>16483000</v>
      </c>
      <c r="H920" s="418"/>
      <c r="I920" s="419"/>
      <c r="J920" s="420"/>
    </row>
    <row r="921" spans="2:10" ht="16.5">
      <c r="B921" s="421"/>
      <c r="C921" s="483"/>
      <c r="D921" s="421"/>
      <c r="E921" s="421"/>
      <c r="F921" s="441"/>
      <c r="G921" s="442"/>
    </row>
    <row r="922" spans="2:10" ht="16.5">
      <c r="B922" s="421"/>
      <c r="C922" s="483"/>
      <c r="D922" s="421"/>
      <c r="E922" s="421"/>
      <c r="F922" s="441"/>
      <c r="G922" s="447"/>
    </row>
    <row r="923" spans="2:10" ht="15">
      <c r="B923" s="457" t="s">
        <v>1009</v>
      </c>
      <c r="C923" s="460" t="s">
        <v>1053</v>
      </c>
      <c r="D923" s="461"/>
      <c r="E923" s="462"/>
      <c r="F923" s="417"/>
      <c r="G923" s="448"/>
      <c r="H923" s="370"/>
      <c r="I923" s="371"/>
      <c r="J923" s="372"/>
    </row>
    <row r="924" spans="2:10" ht="19.5" customHeight="1">
      <c r="B924" s="373" t="s">
        <v>56</v>
      </c>
      <c r="C924" s="373" t="s">
        <v>57</v>
      </c>
      <c r="D924" s="373" t="s">
        <v>965</v>
      </c>
      <c r="E924" s="373" t="s">
        <v>60</v>
      </c>
      <c r="F924" s="374" t="s">
        <v>865</v>
      </c>
      <c r="G924" s="375" t="s">
        <v>866</v>
      </c>
      <c r="H924" s="376" t="s">
        <v>209</v>
      </c>
      <c r="I924" s="377" t="s">
        <v>210</v>
      </c>
      <c r="J924" s="377" t="s">
        <v>867</v>
      </c>
    </row>
    <row r="925" spans="2:10" ht="15">
      <c r="B925" s="378"/>
      <c r="C925" s="378"/>
      <c r="D925" s="378"/>
      <c r="E925" s="379"/>
      <c r="F925" s="380"/>
      <c r="G925" s="381"/>
      <c r="H925" s="382"/>
      <c r="I925" s="382"/>
      <c r="J925" s="382"/>
    </row>
    <row r="926" spans="2:10" ht="15">
      <c r="B926" s="424" t="s">
        <v>158</v>
      </c>
      <c r="C926" s="463" t="s">
        <v>61</v>
      </c>
      <c r="D926" s="424"/>
      <c r="E926" s="388"/>
      <c r="F926" s="389"/>
      <c r="G926" s="389"/>
      <c r="H926" s="382"/>
      <c r="I926" s="382"/>
      <c r="J926" s="382"/>
    </row>
    <row r="927" spans="2:10" ht="15">
      <c r="B927" s="385"/>
      <c r="C927" s="484" t="s">
        <v>62</v>
      </c>
      <c r="D927" s="385" t="s">
        <v>64</v>
      </c>
      <c r="E927" s="399">
        <v>0.4</v>
      </c>
      <c r="F927" s="389">
        <f>VLOOKUP(C927,'UPAH DAN BAHAN'!$D$6:$I$348,6,FALSE)</f>
        <v>120000</v>
      </c>
      <c r="G927" s="389">
        <f>F927*E927</f>
        <v>48000</v>
      </c>
      <c r="H927" s="390">
        <f>VLOOKUP(C927,'UPAH DAN BAHAN'!$D$6:$N$348,9,FALSE)</f>
        <v>1</v>
      </c>
      <c r="I927" s="391">
        <f>VLOOKUP(C927,'UPAH DAN BAHAN'!$D$6:$N$348,10,FALSE)</f>
        <v>120000</v>
      </c>
      <c r="J927" s="392">
        <f t="shared" ref="J927:J930" si="102">E927*I927</f>
        <v>48000</v>
      </c>
    </row>
    <row r="928" spans="2:10" ht="15">
      <c r="B928" s="385"/>
      <c r="C928" s="484" t="s">
        <v>78</v>
      </c>
      <c r="D928" s="385" t="s">
        <v>64</v>
      </c>
      <c r="E928" s="399">
        <v>0.4</v>
      </c>
      <c r="F928" s="389">
        <f>VLOOKUP(C928,'UPAH DAN BAHAN'!$D$6:$I$348,6,FALSE)</f>
        <v>140000</v>
      </c>
      <c r="G928" s="389">
        <f>E928*F928</f>
        <v>56000</v>
      </c>
      <c r="H928" s="390">
        <f>VLOOKUP(C928,'UPAH DAN BAHAN'!$D$6:$N$348,9,FALSE)</f>
        <v>1</v>
      </c>
      <c r="I928" s="391">
        <f>VLOOKUP(C928,'UPAH DAN BAHAN'!$D$6:$N$348,10,FALSE)</f>
        <v>140000</v>
      </c>
      <c r="J928" s="392">
        <f t="shared" si="102"/>
        <v>56000</v>
      </c>
    </row>
    <row r="929" spans="2:10" ht="15">
      <c r="B929" s="385"/>
      <c r="C929" s="465" t="s">
        <v>28</v>
      </c>
      <c r="D929" s="385" t="s">
        <v>64</v>
      </c>
      <c r="E929" s="399">
        <v>0.08</v>
      </c>
      <c r="F929" s="389">
        <f>VLOOKUP(C929,'UPAH DAN BAHAN'!$D$6:$I$348,6,FALSE)</f>
        <v>150000</v>
      </c>
      <c r="G929" s="389">
        <f>E929*F929</f>
        <v>12000</v>
      </c>
      <c r="H929" s="390">
        <f>VLOOKUP(C929,'UPAH DAN BAHAN'!$D$6:$N$348,9,FALSE)</f>
        <v>1</v>
      </c>
      <c r="I929" s="391">
        <f>VLOOKUP(C929,'UPAH DAN BAHAN'!$D$6:$N$348,10,FALSE)</f>
        <v>150000</v>
      </c>
      <c r="J929" s="392">
        <f t="shared" si="102"/>
        <v>12000</v>
      </c>
    </row>
    <row r="930" spans="2:10" ht="15">
      <c r="B930" s="385"/>
      <c r="C930" s="465" t="s">
        <v>27</v>
      </c>
      <c r="D930" s="385" t="s">
        <v>64</v>
      </c>
      <c r="E930" s="388">
        <v>0.1</v>
      </c>
      <c r="F930" s="389">
        <f>VLOOKUP(C930,'UPAH DAN BAHAN'!$D$6:$I$348,6,FALSE)</f>
        <v>140000</v>
      </c>
      <c r="G930" s="389">
        <f>E930*F930</f>
        <v>14000</v>
      </c>
      <c r="H930" s="390">
        <f>VLOOKUP(C930,'UPAH DAN BAHAN'!$D$6:$N$348,9,FALSE)</f>
        <v>1</v>
      </c>
      <c r="I930" s="391">
        <f>VLOOKUP(C930,'UPAH DAN BAHAN'!$D$6:$N$348,10,FALSE)</f>
        <v>140000</v>
      </c>
      <c r="J930" s="392">
        <f t="shared" si="102"/>
        <v>14000</v>
      </c>
    </row>
    <row r="931" spans="2:10" ht="15">
      <c r="B931" s="385"/>
      <c r="C931" s="466"/>
      <c r="D931" s="425"/>
      <c r="E931" s="424"/>
      <c r="F931" s="426" t="s">
        <v>868</v>
      </c>
      <c r="G931" s="396">
        <f>SUM(G927:G930)</f>
        <v>130000</v>
      </c>
      <c r="H931" s="382"/>
      <c r="I931" s="382"/>
      <c r="J931" s="382"/>
    </row>
    <row r="932" spans="2:10" ht="15">
      <c r="B932" s="467"/>
      <c r="C932" s="466"/>
      <c r="D932" s="425"/>
      <c r="E932" s="424"/>
      <c r="F932" s="396"/>
      <c r="G932" s="396"/>
      <c r="H932" s="382"/>
      <c r="I932" s="382"/>
      <c r="J932" s="382"/>
    </row>
    <row r="933" spans="2:10" ht="15">
      <c r="B933" s="424" t="s">
        <v>159</v>
      </c>
      <c r="C933" s="463" t="s">
        <v>68</v>
      </c>
      <c r="D933" s="424"/>
      <c r="E933" s="388"/>
      <c r="F933" s="389"/>
      <c r="G933" s="389"/>
      <c r="H933" s="382"/>
      <c r="I933" s="382"/>
      <c r="J933" s="382"/>
    </row>
    <row r="934" spans="2:10" ht="15">
      <c r="B934" s="424"/>
      <c r="C934" s="397" t="s">
        <v>726</v>
      </c>
      <c r="D934" s="385" t="s">
        <v>55</v>
      </c>
      <c r="E934" s="399">
        <v>1</v>
      </c>
      <c r="F934" s="389">
        <f>VLOOKUP(C934,'UPAH DAN BAHAN'!$D$6:$I$348,6,FALSE)</f>
        <v>1750000</v>
      </c>
      <c r="G934" s="389">
        <f>E934*F934</f>
        <v>1750000</v>
      </c>
      <c r="H934" s="390">
        <f>VLOOKUP(C934,'UPAH DAN BAHAN'!$D$6:$N$348,9,FALSE)</f>
        <v>0.8629</v>
      </c>
      <c r="I934" s="391">
        <f>VLOOKUP(C934,'UPAH DAN BAHAN'!$D$6:$N$348,10,FALSE)</f>
        <v>1510075</v>
      </c>
      <c r="J934" s="392">
        <f t="shared" ref="J934:J935" si="103">E934*I934</f>
        <v>1510075</v>
      </c>
    </row>
    <row r="935" spans="2:10" ht="15">
      <c r="B935" s="424"/>
      <c r="C935" s="465" t="s">
        <v>99</v>
      </c>
      <c r="D935" s="385" t="s">
        <v>54</v>
      </c>
      <c r="E935" s="399">
        <v>3</v>
      </c>
      <c r="F935" s="389">
        <v>5000</v>
      </c>
      <c r="G935" s="389">
        <f>F935*E935</f>
        <v>15000</v>
      </c>
      <c r="H935" s="382"/>
      <c r="I935" s="391">
        <f t="shared" ref="I935" si="104">F935</f>
        <v>5000</v>
      </c>
      <c r="J935" s="392">
        <f t="shared" si="103"/>
        <v>15000</v>
      </c>
    </row>
    <row r="936" spans="2:10" ht="15">
      <c r="B936" s="468"/>
      <c r="C936" s="465" t="s">
        <v>95</v>
      </c>
      <c r="D936" s="385" t="s">
        <v>54</v>
      </c>
      <c r="E936" s="399">
        <v>0.01</v>
      </c>
      <c r="F936" s="389">
        <f>F934</f>
        <v>1750000</v>
      </c>
      <c r="G936" s="389">
        <f>F936*E936</f>
        <v>17500</v>
      </c>
      <c r="H936" s="382"/>
      <c r="I936" s="391"/>
      <c r="J936" s="392"/>
    </row>
    <row r="937" spans="2:10" ht="15">
      <c r="B937" s="385"/>
      <c r="C937" s="466"/>
      <c r="D937" s="425"/>
      <c r="E937" s="424"/>
      <c r="F937" s="426" t="s">
        <v>869</v>
      </c>
      <c r="G937" s="396">
        <f>SUM(G934:G936)</f>
        <v>1782500</v>
      </c>
      <c r="H937" s="382"/>
      <c r="I937" s="382"/>
      <c r="J937" s="382"/>
    </row>
    <row r="938" spans="2:10" ht="15">
      <c r="B938" s="467"/>
      <c r="C938" s="466"/>
      <c r="D938" s="425"/>
      <c r="E938" s="424"/>
      <c r="F938" s="396"/>
      <c r="G938" s="396"/>
      <c r="H938" s="382"/>
      <c r="I938" s="382"/>
      <c r="J938" s="382"/>
    </row>
    <row r="939" spans="2:10" ht="15">
      <c r="B939" s="457" t="s">
        <v>20</v>
      </c>
      <c r="C939" s="410" t="s">
        <v>932</v>
      </c>
      <c r="D939" s="470"/>
      <c r="E939" s="471"/>
      <c r="F939" s="472"/>
      <c r="G939" s="412">
        <f>G931+G937</f>
        <v>1912500</v>
      </c>
      <c r="H939" s="414"/>
      <c r="I939" s="415"/>
      <c r="J939" s="372">
        <f>SUM(J926:J938)</f>
        <v>1655075</v>
      </c>
    </row>
    <row r="940" spans="2:10" ht="15">
      <c r="B940" s="452" t="s">
        <v>21</v>
      </c>
      <c r="C940" s="416" t="s">
        <v>1054</v>
      </c>
      <c r="D940" s="416"/>
      <c r="E940" s="416"/>
      <c r="F940" s="448"/>
      <c r="G940" s="413">
        <f>10%*G939</f>
        <v>191250</v>
      </c>
      <c r="H940" s="414"/>
      <c r="I940" s="415"/>
      <c r="J940" s="413">
        <f>J939*10%</f>
        <v>165507.5</v>
      </c>
    </row>
    <row r="941" spans="2:10" ht="15">
      <c r="B941" s="452" t="s">
        <v>22</v>
      </c>
      <c r="C941" s="416" t="s">
        <v>933</v>
      </c>
      <c r="D941" s="367"/>
      <c r="E941" s="367"/>
      <c r="F941" s="412"/>
      <c r="G941" s="413">
        <f>G939+G940</f>
        <v>2103750</v>
      </c>
      <c r="H941" s="414"/>
      <c r="I941" s="415"/>
      <c r="J941" s="372">
        <f>J939+J940</f>
        <v>1820582.5</v>
      </c>
    </row>
    <row r="942" spans="2:10" ht="16.5">
      <c r="B942" s="474"/>
      <c r="C942" s="367" t="s">
        <v>931</v>
      </c>
      <c r="D942" s="475"/>
      <c r="E942" s="475"/>
      <c r="F942" s="476"/>
      <c r="G942" s="477">
        <f>ROUNDDOWN(G941,-3)</f>
        <v>2103000</v>
      </c>
      <c r="H942" s="418"/>
      <c r="I942" s="419"/>
      <c r="J942" s="420"/>
    </row>
    <row r="943" spans="2:10" ht="16.5">
      <c r="B943" s="421"/>
      <c r="C943" s="483"/>
      <c r="D943" s="421"/>
      <c r="E943" s="421"/>
      <c r="F943" s="441"/>
      <c r="G943" s="442"/>
    </row>
    <row r="944" spans="2:10" ht="16.5">
      <c r="B944" s="421"/>
      <c r="C944" s="483"/>
      <c r="D944" s="421"/>
      <c r="E944" s="421"/>
      <c r="F944" s="441"/>
      <c r="G944" s="447"/>
    </row>
    <row r="945" spans="2:10" ht="15">
      <c r="B945" s="452" t="s">
        <v>1055</v>
      </c>
      <c r="C945" s="460" t="s">
        <v>1056</v>
      </c>
      <c r="D945" s="461"/>
      <c r="E945" s="462"/>
      <c r="F945" s="417"/>
      <c r="G945" s="448"/>
      <c r="H945" s="370"/>
      <c r="I945" s="371"/>
      <c r="J945" s="372"/>
    </row>
    <row r="946" spans="2:10" ht="17.25" customHeight="1">
      <c r="B946" s="373" t="s">
        <v>56</v>
      </c>
      <c r="C946" s="373" t="s">
        <v>57</v>
      </c>
      <c r="D946" s="373" t="s">
        <v>965</v>
      </c>
      <c r="E946" s="373" t="s">
        <v>60</v>
      </c>
      <c r="F946" s="374" t="s">
        <v>865</v>
      </c>
      <c r="G946" s="375" t="s">
        <v>866</v>
      </c>
      <c r="H946" s="376" t="s">
        <v>209</v>
      </c>
      <c r="I946" s="377" t="s">
        <v>210</v>
      </c>
      <c r="J946" s="377" t="s">
        <v>867</v>
      </c>
    </row>
    <row r="947" spans="2:10" ht="15">
      <c r="B947" s="378"/>
      <c r="C947" s="378"/>
      <c r="D947" s="378"/>
      <c r="E947" s="379"/>
      <c r="F947" s="380"/>
      <c r="G947" s="381"/>
      <c r="H947" s="382"/>
      <c r="I947" s="382"/>
      <c r="J947" s="382"/>
    </row>
    <row r="948" spans="2:10" ht="15">
      <c r="B948" s="424" t="s">
        <v>158</v>
      </c>
      <c r="C948" s="463" t="s">
        <v>61</v>
      </c>
      <c r="D948" s="424"/>
      <c r="E948" s="388"/>
      <c r="F948" s="389"/>
      <c r="G948" s="389"/>
      <c r="H948" s="382"/>
      <c r="I948" s="382"/>
      <c r="J948" s="382"/>
    </row>
    <row r="949" spans="2:10" ht="15">
      <c r="B949" s="385"/>
      <c r="C949" s="484" t="s">
        <v>62</v>
      </c>
      <c r="D949" s="385" t="s">
        <v>64</v>
      </c>
      <c r="E949" s="399">
        <v>0.55000000000000004</v>
      </c>
      <c r="F949" s="389">
        <f>VLOOKUP(C949,'UPAH DAN BAHAN'!$D$6:$I$348,6,FALSE)</f>
        <v>120000</v>
      </c>
      <c r="G949" s="389">
        <f>F949*E949</f>
        <v>66000</v>
      </c>
      <c r="H949" s="390">
        <f>VLOOKUP(C949,'UPAH DAN BAHAN'!$D$6:$N$348,9,FALSE)</f>
        <v>1</v>
      </c>
      <c r="I949" s="391">
        <f>VLOOKUP(C949,'UPAH DAN BAHAN'!$D$6:$N$348,10,FALSE)</f>
        <v>120000</v>
      </c>
      <c r="J949" s="392">
        <f t="shared" ref="J949:J952" si="105">E949*I949</f>
        <v>66000</v>
      </c>
    </row>
    <row r="950" spans="2:10" ht="15">
      <c r="B950" s="385"/>
      <c r="C950" s="484" t="s">
        <v>78</v>
      </c>
      <c r="D950" s="385" t="s">
        <v>64</v>
      </c>
      <c r="E950" s="399">
        <v>0.5</v>
      </c>
      <c r="F950" s="389">
        <f>VLOOKUP(C950,'UPAH DAN BAHAN'!$D$6:$I$348,6,FALSE)</f>
        <v>140000</v>
      </c>
      <c r="G950" s="389">
        <f>E950*F950</f>
        <v>70000</v>
      </c>
      <c r="H950" s="390">
        <f>VLOOKUP(C950,'UPAH DAN BAHAN'!$D$6:$N$348,9,FALSE)</f>
        <v>1</v>
      </c>
      <c r="I950" s="391">
        <f>VLOOKUP(C950,'UPAH DAN BAHAN'!$D$6:$N$348,10,FALSE)</f>
        <v>140000</v>
      </c>
      <c r="J950" s="392">
        <f t="shared" si="105"/>
        <v>70000</v>
      </c>
    </row>
    <row r="951" spans="2:10" ht="15">
      <c r="B951" s="385"/>
      <c r="C951" s="465" t="s">
        <v>28</v>
      </c>
      <c r="D951" s="385" t="s">
        <v>64</v>
      </c>
      <c r="E951" s="399">
        <v>0.08</v>
      </c>
      <c r="F951" s="389">
        <f>VLOOKUP(C951,'UPAH DAN BAHAN'!$D$6:$I$348,6,FALSE)</f>
        <v>150000</v>
      </c>
      <c r="G951" s="389">
        <f>E951*F951</f>
        <v>12000</v>
      </c>
      <c r="H951" s="390">
        <f>VLOOKUP(C951,'UPAH DAN BAHAN'!$D$6:$N$348,9,FALSE)</f>
        <v>1</v>
      </c>
      <c r="I951" s="391">
        <f>VLOOKUP(C951,'UPAH DAN BAHAN'!$D$6:$N$348,10,FALSE)</f>
        <v>150000</v>
      </c>
      <c r="J951" s="392">
        <f t="shared" si="105"/>
        <v>12000</v>
      </c>
    </row>
    <row r="952" spans="2:10" ht="15">
      <c r="B952" s="385"/>
      <c r="C952" s="465" t="s">
        <v>27</v>
      </c>
      <c r="D952" s="385" t="s">
        <v>64</v>
      </c>
      <c r="E952" s="388">
        <v>0.1</v>
      </c>
      <c r="F952" s="389">
        <f>VLOOKUP(C952,'UPAH DAN BAHAN'!$D$6:$I$348,6,FALSE)</f>
        <v>140000</v>
      </c>
      <c r="G952" s="389">
        <f>E952*F952</f>
        <v>14000</v>
      </c>
      <c r="H952" s="390">
        <f>VLOOKUP(C952,'UPAH DAN BAHAN'!$D$6:$N$348,9,FALSE)</f>
        <v>1</v>
      </c>
      <c r="I952" s="391">
        <f>VLOOKUP(C952,'UPAH DAN BAHAN'!$D$6:$N$348,10,FALSE)</f>
        <v>140000</v>
      </c>
      <c r="J952" s="392">
        <f t="shared" si="105"/>
        <v>14000</v>
      </c>
    </row>
    <row r="953" spans="2:10" ht="15">
      <c r="B953" s="385"/>
      <c r="C953" s="466"/>
      <c r="D953" s="425"/>
      <c r="E953" s="424"/>
      <c r="F953" s="426" t="s">
        <v>868</v>
      </c>
      <c r="G953" s="396">
        <f>SUM(G949:G952)</f>
        <v>162000</v>
      </c>
      <c r="H953" s="382"/>
      <c r="I953" s="382"/>
      <c r="J953" s="382"/>
    </row>
    <row r="954" spans="2:10" ht="15">
      <c r="B954" s="467"/>
      <c r="C954" s="466"/>
      <c r="D954" s="425"/>
      <c r="E954" s="424"/>
      <c r="F954" s="396"/>
      <c r="G954" s="396"/>
      <c r="H954" s="382"/>
      <c r="I954" s="382"/>
      <c r="J954" s="382"/>
    </row>
    <row r="955" spans="2:10" ht="15">
      <c r="B955" s="424" t="s">
        <v>159</v>
      </c>
      <c r="C955" s="463" t="s">
        <v>68</v>
      </c>
      <c r="D955" s="424"/>
      <c r="E955" s="388"/>
      <c r="F955" s="389"/>
      <c r="G955" s="389"/>
      <c r="H955" s="382"/>
      <c r="I955" s="382"/>
      <c r="J955" s="382"/>
    </row>
    <row r="956" spans="2:10" ht="15">
      <c r="B956" s="424"/>
      <c r="C956" s="397" t="s">
        <v>737</v>
      </c>
      <c r="D956" s="385" t="s">
        <v>55</v>
      </c>
      <c r="E956" s="399">
        <v>1</v>
      </c>
      <c r="F956" s="389">
        <f>VLOOKUP(C956,'UPAH DAN BAHAN'!$D$6:$I$348,6,FALSE)</f>
        <v>3650000</v>
      </c>
      <c r="G956" s="389">
        <f>E956*F956</f>
        <v>3650000</v>
      </c>
      <c r="H956" s="390">
        <f>VLOOKUP(C956,'UPAH DAN BAHAN'!$D$6:$N$348,9,FALSE)</f>
        <v>0.8629</v>
      </c>
      <c r="I956" s="391">
        <f>VLOOKUP(C956,'UPAH DAN BAHAN'!$D$6:$N$348,10,FALSE)</f>
        <v>3149585</v>
      </c>
      <c r="J956" s="392">
        <f t="shared" ref="J956:J959" si="106">E956*I956</f>
        <v>3149585</v>
      </c>
    </row>
    <row r="957" spans="2:10" ht="15">
      <c r="B957" s="424"/>
      <c r="C957" s="484" t="s">
        <v>746</v>
      </c>
      <c r="D957" s="385" t="s">
        <v>54</v>
      </c>
      <c r="E957" s="399">
        <v>2</v>
      </c>
      <c r="F957" s="389">
        <f>VLOOKUP(C957,'UPAH DAN BAHAN'!$D$6:$I$348,6,FALSE)</f>
        <v>150000</v>
      </c>
      <c r="G957" s="389">
        <f>F957*E957</f>
        <v>300000</v>
      </c>
      <c r="H957" s="390">
        <f>VLOOKUP(C957,'UPAH DAN BAHAN'!$D$6:$N$348,9,FALSE)</f>
        <v>0.52769999999999995</v>
      </c>
      <c r="I957" s="391">
        <f>VLOOKUP(C957,'UPAH DAN BAHAN'!$D$6:$N$348,10,FALSE)</f>
        <v>79154.999999999985</v>
      </c>
      <c r="J957" s="392">
        <f t="shared" si="106"/>
        <v>158309.99999999997</v>
      </c>
    </row>
    <row r="958" spans="2:10" ht="15">
      <c r="B958" s="424"/>
      <c r="C958" s="484" t="s">
        <v>749</v>
      </c>
      <c r="D958" s="385" t="s">
        <v>54</v>
      </c>
      <c r="E958" s="399">
        <v>2</v>
      </c>
      <c r="F958" s="389">
        <f>VLOOKUP(C958,'UPAH DAN BAHAN'!$D$6:$I$348,6,FALSE)</f>
        <v>15500</v>
      </c>
      <c r="G958" s="389">
        <f>F958*E958</f>
        <v>31000</v>
      </c>
      <c r="H958" s="390">
        <f>VLOOKUP(C958,'UPAH DAN BAHAN'!$D$6:$N$348,9,FALSE)</f>
        <v>0.52769999999999995</v>
      </c>
      <c r="I958" s="391">
        <f>VLOOKUP(C958,'UPAH DAN BAHAN'!$D$6:$N$348,10,FALSE)</f>
        <v>8179.3499999999995</v>
      </c>
      <c r="J958" s="392">
        <f t="shared" si="106"/>
        <v>16358.699999999999</v>
      </c>
    </row>
    <row r="959" spans="2:10" ht="15">
      <c r="B959" s="424"/>
      <c r="C959" s="397" t="s">
        <v>750</v>
      </c>
      <c r="D959" s="385" t="s">
        <v>54</v>
      </c>
      <c r="E959" s="399">
        <v>8</v>
      </c>
      <c r="F959" s="389">
        <v>3500</v>
      </c>
      <c r="G959" s="389">
        <f>F959*E959</f>
        <v>28000</v>
      </c>
      <c r="H959" s="390">
        <f>VLOOKUP(C959,'UPAH DAN BAHAN'!$D$6:$N$348,9,FALSE)</f>
        <v>0.52769999999999995</v>
      </c>
      <c r="I959" s="391">
        <f>VLOOKUP(C959,'UPAH DAN BAHAN'!$D$6:$N$348,10,FALSE)</f>
        <v>1583.1</v>
      </c>
      <c r="J959" s="392">
        <f t="shared" si="106"/>
        <v>12664.8</v>
      </c>
    </row>
    <row r="960" spans="2:10" ht="15">
      <c r="B960" s="385"/>
      <c r="C960" s="466"/>
      <c r="D960" s="425"/>
      <c r="E960" s="424"/>
      <c r="F960" s="426" t="s">
        <v>869</v>
      </c>
      <c r="G960" s="396">
        <f>SUM(G956:G959)</f>
        <v>4009000</v>
      </c>
      <c r="H960" s="382"/>
      <c r="I960" s="382"/>
      <c r="J960" s="382"/>
    </row>
    <row r="961" spans="2:10" ht="15">
      <c r="B961" s="467"/>
      <c r="C961" s="466"/>
      <c r="D961" s="425"/>
      <c r="E961" s="424"/>
      <c r="F961" s="396"/>
      <c r="G961" s="396"/>
      <c r="H961" s="382"/>
      <c r="I961" s="382"/>
      <c r="J961" s="382"/>
    </row>
    <row r="962" spans="2:10" ht="15">
      <c r="B962" s="457" t="s">
        <v>20</v>
      </c>
      <c r="C962" s="410" t="s">
        <v>932</v>
      </c>
      <c r="D962" s="470"/>
      <c r="E962" s="471"/>
      <c r="F962" s="472"/>
      <c r="G962" s="412">
        <f>G953+G960</f>
        <v>4171000</v>
      </c>
      <c r="H962" s="414"/>
      <c r="I962" s="415"/>
      <c r="J962" s="372">
        <f>SUM(J949:J961)</f>
        <v>3498918.5</v>
      </c>
    </row>
    <row r="963" spans="2:10" ht="15">
      <c r="B963" s="452" t="s">
        <v>21</v>
      </c>
      <c r="C963" s="416" t="s">
        <v>1054</v>
      </c>
      <c r="D963" s="416"/>
      <c r="E963" s="416"/>
      <c r="F963" s="448"/>
      <c r="G963" s="413">
        <f>10%*G962</f>
        <v>417100</v>
      </c>
      <c r="H963" s="414"/>
      <c r="I963" s="415"/>
      <c r="J963" s="413">
        <f>J962*10%</f>
        <v>349891.85000000003</v>
      </c>
    </row>
    <row r="964" spans="2:10" ht="15">
      <c r="B964" s="452" t="s">
        <v>22</v>
      </c>
      <c r="C964" s="416" t="s">
        <v>933</v>
      </c>
      <c r="D964" s="367"/>
      <c r="E964" s="367"/>
      <c r="F964" s="412"/>
      <c r="G964" s="413">
        <f>G962+G963</f>
        <v>4588100</v>
      </c>
      <c r="H964" s="414"/>
      <c r="I964" s="415"/>
      <c r="J964" s="372">
        <f>J962+J963</f>
        <v>3848810.35</v>
      </c>
    </row>
    <row r="965" spans="2:10" ht="16.5">
      <c r="B965" s="474"/>
      <c r="C965" s="367" t="s">
        <v>931</v>
      </c>
      <c r="D965" s="475"/>
      <c r="E965" s="475"/>
      <c r="F965" s="476"/>
      <c r="G965" s="477">
        <f>ROUNDDOWN(G964,-3)</f>
        <v>4588000</v>
      </c>
      <c r="H965" s="418"/>
      <c r="I965" s="419"/>
      <c r="J965" s="420"/>
    </row>
    <row r="966" spans="2:10" ht="16.5">
      <c r="B966" s="421"/>
      <c r="C966" s="483"/>
      <c r="D966" s="421"/>
      <c r="E966" s="421"/>
      <c r="F966" s="441"/>
      <c r="G966" s="442"/>
    </row>
    <row r="967" spans="2:10" ht="16.5">
      <c r="B967" s="421"/>
      <c r="C967" s="483"/>
      <c r="D967" s="421"/>
      <c r="E967" s="421"/>
      <c r="F967" s="441"/>
      <c r="G967" s="447"/>
    </row>
    <row r="968" spans="2:10" ht="15">
      <c r="B968" s="452" t="s">
        <v>1057</v>
      </c>
      <c r="C968" s="460" t="s">
        <v>1058</v>
      </c>
      <c r="D968" s="470"/>
      <c r="E968" s="471"/>
      <c r="F968" s="485"/>
      <c r="G968" s="486"/>
      <c r="H968" s="370"/>
      <c r="I968" s="371"/>
      <c r="J968" s="372"/>
    </row>
    <row r="969" spans="2:10" ht="17.25" customHeight="1">
      <c r="B969" s="373" t="s">
        <v>56</v>
      </c>
      <c r="C969" s="373" t="s">
        <v>57</v>
      </c>
      <c r="D969" s="373" t="s">
        <v>965</v>
      </c>
      <c r="E969" s="373" t="s">
        <v>60</v>
      </c>
      <c r="F969" s="374" t="s">
        <v>865</v>
      </c>
      <c r="G969" s="375" t="s">
        <v>866</v>
      </c>
      <c r="H969" s="376" t="s">
        <v>209</v>
      </c>
      <c r="I969" s="377" t="s">
        <v>210</v>
      </c>
      <c r="J969" s="377" t="s">
        <v>867</v>
      </c>
    </row>
    <row r="970" spans="2:10" ht="15">
      <c r="B970" s="378"/>
      <c r="C970" s="378"/>
      <c r="D970" s="378"/>
      <c r="E970" s="379"/>
      <c r="F970" s="380"/>
      <c r="G970" s="381"/>
      <c r="H970" s="382"/>
      <c r="I970" s="382"/>
      <c r="J970" s="382"/>
    </row>
    <row r="971" spans="2:10" ht="15">
      <c r="B971" s="424" t="s">
        <v>158</v>
      </c>
      <c r="C971" s="463" t="s">
        <v>61</v>
      </c>
      <c r="D971" s="424"/>
      <c r="E971" s="388"/>
      <c r="F971" s="389"/>
      <c r="G971" s="389"/>
      <c r="H971" s="382"/>
      <c r="I971" s="382"/>
      <c r="J971" s="382"/>
    </row>
    <row r="972" spans="2:10" ht="15">
      <c r="B972" s="385"/>
      <c r="C972" s="484" t="s">
        <v>62</v>
      </c>
      <c r="D972" s="385" t="s">
        <v>64</v>
      </c>
      <c r="E972" s="399">
        <v>0.8</v>
      </c>
      <c r="F972" s="389">
        <f>VLOOKUP(C972,'UPAH DAN BAHAN'!$D$6:$I$348,6,FALSE)</f>
        <v>120000</v>
      </c>
      <c r="G972" s="389">
        <f>F972*E972</f>
        <v>96000</v>
      </c>
      <c r="H972" s="390">
        <f>VLOOKUP(C972,'UPAH DAN BAHAN'!$D$6:$N$348,9,FALSE)</f>
        <v>1</v>
      </c>
      <c r="I972" s="391">
        <f>VLOOKUP(C972,'UPAH DAN BAHAN'!$D$6:$N$348,10,FALSE)</f>
        <v>120000</v>
      </c>
      <c r="J972" s="392">
        <f t="shared" ref="J972:J975" si="107">E972*I972</f>
        <v>96000</v>
      </c>
    </row>
    <row r="973" spans="2:10" ht="15">
      <c r="B973" s="385"/>
      <c r="C973" s="484" t="s">
        <v>78</v>
      </c>
      <c r="D973" s="385" t="s">
        <v>64</v>
      </c>
      <c r="E973" s="399">
        <v>0.8</v>
      </c>
      <c r="F973" s="389">
        <f>VLOOKUP(C973,'UPAH DAN BAHAN'!$D$6:$I$348,6,FALSE)</f>
        <v>140000</v>
      </c>
      <c r="G973" s="389">
        <f>E973*F973</f>
        <v>112000</v>
      </c>
      <c r="H973" s="390">
        <f>VLOOKUP(C973,'UPAH DAN BAHAN'!$D$6:$N$348,9,FALSE)</f>
        <v>1</v>
      </c>
      <c r="I973" s="391">
        <f>VLOOKUP(C973,'UPAH DAN BAHAN'!$D$6:$N$348,10,FALSE)</f>
        <v>140000</v>
      </c>
      <c r="J973" s="392">
        <f t="shared" si="107"/>
        <v>112000</v>
      </c>
    </row>
    <row r="974" spans="2:10" ht="15">
      <c r="B974" s="385"/>
      <c r="C974" s="465" t="s">
        <v>28</v>
      </c>
      <c r="D974" s="385" t="s">
        <v>64</v>
      </c>
      <c r="E974" s="399">
        <v>0.2</v>
      </c>
      <c r="F974" s="389">
        <f>VLOOKUP(C974,'UPAH DAN BAHAN'!$D$6:$I$348,6,FALSE)</f>
        <v>150000</v>
      </c>
      <c r="G974" s="389">
        <f>E974*F974</f>
        <v>30000</v>
      </c>
      <c r="H974" s="390">
        <f>VLOOKUP(C974,'UPAH DAN BAHAN'!$D$6:$N$348,9,FALSE)</f>
        <v>1</v>
      </c>
      <c r="I974" s="391">
        <f>VLOOKUP(C974,'UPAH DAN BAHAN'!$D$6:$N$348,10,FALSE)</f>
        <v>150000</v>
      </c>
      <c r="J974" s="392">
        <f t="shared" si="107"/>
        <v>30000</v>
      </c>
    </row>
    <row r="975" spans="2:10" ht="15">
      <c r="B975" s="385"/>
      <c r="C975" s="465" t="s">
        <v>27</v>
      </c>
      <c r="D975" s="385" t="s">
        <v>64</v>
      </c>
      <c r="E975" s="388">
        <v>0.2</v>
      </c>
      <c r="F975" s="389">
        <f>VLOOKUP(C975,'UPAH DAN BAHAN'!$D$6:$I$348,6,FALSE)</f>
        <v>140000</v>
      </c>
      <c r="G975" s="389">
        <f>E975*F975</f>
        <v>28000</v>
      </c>
      <c r="H975" s="390">
        <f>VLOOKUP(C975,'UPAH DAN BAHAN'!$D$6:$N$348,9,FALSE)</f>
        <v>1</v>
      </c>
      <c r="I975" s="391">
        <f>VLOOKUP(C975,'UPAH DAN BAHAN'!$D$6:$N$348,10,FALSE)</f>
        <v>140000</v>
      </c>
      <c r="J975" s="392">
        <f t="shared" si="107"/>
        <v>28000</v>
      </c>
    </row>
    <row r="976" spans="2:10" ht="15">
      <c r="B976" s="385"/>
      <c r="C976" s="466"/>
      <c r="D976" s="425"/>
      <c r="E976" s="424"/>
      <c r="F976" s="426" t="s">
        <v>868</v>
      </c>
      <c r="G976" s="396">
        <f>SUM(G972:G975)</f>
        <v>266000</v>
      </c>
      <c r="H976" s="382"/>
      <c r="I976" s="382"/>
      <c r="J976" s="382"/>
    </row>
    <row r="977" spans="2:10" ht="15">
      <c r="B977" s="467"/>
      <c r="C977" s="466"/>
      <c r="D977" s="425"/>
      <c r="E977" s="424"/>
      <c r="F977" s="396"/>
      <c r="G977" s="396"/>
      <c r="H977" s="382"/>
      <c r="I977" s="382"/>
      <c r="J977" s="382"/>
    </row>
    <row r="978" spans="2:10" ht="15">
      <c r="B978" s="424" t="s">
        <v>159</v>
      </c>
      <c r="C978" s="463" t="s">
        <v>68</v>
      </c>
      <c r="D978" s="424"/>
      <c r="E978" s="388"/>
      <c r="F978" s="389"/>
      <c r="G978" s="389"/>
      <c r="H978" s="382"/>
      <c r="I978" s="382"/>
      <c r="J978" s="382"/>
    </row>
    <row r="979" spans="2:10" ht="15">
      <c r="B979" s="424"/>
      <c r="C979" s="397" t="s">
        <v>721</v>
      </c>
      <c r="D979" s="385" t="s">
        <v>55</v>
      </c>
      <c r="E979" s="399">
        <v>1</v>
      </c>
      <c r="F979" s="389">
        <f>VLOOKUP(C979,'UPAH DAN BAHAN'!$D$6:$I$348,6,FALSE)</f>
        <v>6075000</v>
      </c>
      <c r="G979" s="389">
        <f>E979*F979</f>
        <v>6075000</v>
      </c>
      <c r="H979" s="390">
        <f>VLOOKUP(C979,'UPAH DAN BAHAN'!$D$6:$N$348,9,FALSE)</f>
        <v>0.8629</v>
      </c>
      <c r="I979" s="391">
        <f>VLOOKUP(C979,'UPAH DAN BAHAN'!$D$6:$N$348,10,FALSE)</f>
        <v>5242117.5</v>
      </c>
      <c r="J979" s="392">
        <f t="shared" ref="J979:J982" si="108">E979*I979</f>
        <v>5242117.5</v>
      </c>
    </row>
    <row r="980" spans="2:10" ht="15">
      <c r="B980" s="424"/>
      <c r="C980" s="484" t="s">
        <v>746</v>
      </c>
      <c r="D980" s="385" t="s">
        <v>54</v>
      </c>
      <c r="E980" s="399">
        <v>2</v>
      </c>
      <c r="F980" s="389">
        <f>VLOOKUP(C980,'UPAH DAN BAHAN'!$D$6:$I$348,6,FALSE)</f>
        <v>150000</v>
      </c>
      <c r="G980" s="389">
        <f>F980*E980</f>
        <v>300000</v>
      </c>
      <c r="H980" s="390">
        <f>VLOOKUP(C980,'UPAH DAN BAHAN'!$D$6:$N$348,9,FALSE)</f>
        <v>0.52769999999999995</v>
      </c>
      <c r="I980" s="391">
        <f>VLOOKUP(C980,'UPAH DAN BAHAN'!$D$6:$N$348,10,FALSE)</f>
        <v>79154.999999999985</v>
      </c>
      <c r="J980" s="392">
        <f t="shared" si="108"/>
        <v>158309.99999999997</v>
      </c>
    </row>
    <row r="981" spans="2:10" ht="15">
      <c r="B981" s="424"/>
      <c r="C981" s="484" t="s">
        <v>749</v>
      </c>
      <c r="D981" s="385" t="s">
        <v>54</v>
      </c>
      <c r="E981" s="399">
        <v>2</v>
      </c>
      <c r="F981" s="389">
        <f>VLOOKUP(C981,'UPAH DAN BAHAN'!$D$6:$I$348,6,FALSE)</f>
        <v>15500</v>
      </c>
      <c r="G981" s="389">
        <f>F981*E981</f>
        <v>31000</v>
      </c>
      <c r="H981" s="390">
        <f>VLOOKUP(C981,'UPAH DAN BAHAN'!$D$6:$N$348,9,FALSE)</f>
        <v>0.52769999999999995</v>
      </c>
      <c r="I981" s="391">
        <f>VLOOKUP(C981,'UPAH DAN BAHAN'!$D$6:$N$348,10,FALSE)</f>
        <v>8179.3499999999995</v>
      </c>
      <c r="J981" s="392">
        <f t="shared" si="108"/>
        <v>16358.699999999999</v>
      </c>
    </row>
    <row r="982" spans="2:10" ht="15">
      <c r="B982" s="424"/>
      <c r="C982" s="397" t="s">
        <v>750</v>
      </c>
      <c r="D982" s="385" t="s">
        <v>1</v>
      </c>
      <c r="E982" s="399">
        <v>8</v>
      </c>
      <c r="F982" s="389">
        <v>3500</v>
      </c>
      <c r="G982" s="389">
        <f>E982*F982</f>
        <v>28000</v>
      </c>
      <c r="H982" s="390">
        <f>VLOOKUP(C982,'UPAH DAN BAHAN'!$D$6:$N$348,9,FALSE)</f>
        <v>0.52769999999999995</v>
      </c>
      <c r="I982" s="391">
        <f>VLOOKUP(C982,'UPAH DAN BAHAN'!$D$6:$N$348,10,FALSE)</f>
        <v>1583.1</v>
      </c>
      <c r="J982" s="392">
        <f t="shared" si="108"/>
        <v>12664.8</v>
      </c>
    </row>
    <row r="983" spans="2:10" ht="15">
      <c r="B983" s="385"/>
      <c r="C983" s="466"/>
      <c r="D983" s="425"/>
      <c r="E983" s="424"/>
      <c r="F983" s="426" t="s">
        <v>869</v>
      </c>
      <c r="G983" s="396">
        <f>SUM(G979:G982)</f>
        <v>6434000</v>
      </c>
      <c r="H983" s="382"/>
      <c r="I983" s="382"/>
      <c r="J983" s="382"/>
    </row>
    <row r="984" spans="2:10" ht="15">
      <c r="B984" s="467"/>
      <c r="C984" s="466"/>
      <c r="D984" s="425"/>
      <c r="E984" s="424"/>
      <c r="F984" s="396"/>
      <c r="G984" s="396"/>
      <c r="H984" s="382"/>
      <c r="I984" s="382"/>
      <c r="J984" s="382"/>
    </row>
    <row r="985" spans="2:10" ht="15">
      <c r="B985" s="457" t="s">
        <v>20</v>
      </c>
      <c r="C985" s="410" t="s">
        <v>932</v>
      </c>
      <c r="D985" s="470"/>
      <c r="E985" s="471"/>
      <c r="F985" s="472"/>
      <c r="G985" s="412">
        <f>G976+G983</f>
        <v>6700000</v>
      </c>
      <c r="H985" s="414"/>
      <c r="I985" s="415"/>
      <c r="J985" s="372">
        <f>SUM(J972:J984)</f>
        <v>5695451</v>
      </c>
    </row>
    <row r="986" spans="2:10" ht="15">
      <c r="B986" s="452" t="s">
        <v>21</v>
      </c>
      <c r="C986" s="416" t="s">
        <v>1054</v>
      </c>
      <c r="D986" s="416"/>
      <c r="E986" s="416"/>
      <c r="F986" s="448"/>
      <c r="G986" s="413">
        <f>10%*G985</f>
        <v>670000</v>
      </c>
      <c r="H986" s="414"/>
      <c r="I986" s="415"/>
      <c r="J986" s="413">
        <f>J985*10%</f>
        <v>569545.1</v>
      </c>
    </row>
    <row r="987" spans="2:10" ht="15">
      <c r="B987" s="452" t="s">
        <v>22</v>
      </c>
      <c r="C987" s="416" t="s">
        <v>933</v>
      </c>
      <c r="D987" s="367"/>
      <c r="E987" s="367"/>
      <c r="F987" s="412"/>
      <c r="G987" s="413">
        <f>G985+G986</f>
        <v>7370000</v>
      </c>
      <c r="H987" s="414"/>
      <c r="I987" s="415"/>
      <c r="J987" s="372">
        <f>J985+J986</f>
        <v>6264996.0999999996</v>
      </c>
    </row>
    <row r="988" spans="2:10" ht="16.5">
      <c r="B988" s="474"/>
      <c r="C988" s="367" t="s">
        <v>931</v>
      </c>
      <c r="D988" s="475"/>
      <c r="E988" s="475"/>
      <c r="F988" s="476"/>
      <c r="G988" s="477">
        <f>ROUNDDOWN(G987,-3)</f>
        <v>7370000</v>
      </c>
      <c r="H988" s="418"/>
      <c r="I988" s="419"/>
      <c r="J988" s="420"/>
    </row>
    <row r="989" spans="2:10" ht="16.5">
      <c r="B989" s="421"/>
      <c r="C989" s="483"/>
      <c r="D989" s="421"/>
      <c r="E989" s="421"/>
      <c r="F989" s="441"/>
      <c r="G989" s="442"/>
    </row>
    <row r="990" spans="2:10" ht="16.5">
      <c r="B990" s="421"/>
      <c r="C990" s="483"/>
      <c r="D990" s="421"/>
      <c r="E990" s="421"/>
      <c r="F990" s="441"/>
      <c r="G990" s="447"/>
    </row>
    <row r="991" spans="2:10" ht="15">
      <c r="B991" s="452" t="s">
        <v>1059</v>
      </c>
      <c r="C991" s="478" t="s">
        <v>1060</v>
      </c>
      <c r="D991" s="488"/>
      <c r="E991" s="489"/>
      <c r="F991" s="490"/>
      <c r="G991" s="491"/>
      <c r="H991" s="370"/>
      <c r="I991" s="371"/>
      <c r="J991" s="372"/>
    </row>
    <row r="992" spans="2:10" ht="15" customHeight="1">
      <c r="B992" s="373" t="s">
        <v>56</v>
      </c>
      <c r="C992" s="373" t="s">
        <v>57</v>
      </c>
      <c r="D992" s="373" t="s">
        <v>965</v>
      </c>
      <c r="E992" s="373" t="s">
        <v>60</v>
      </c>
      <c r="F992" s="374" t="s">
        <v>865</v>
      </c>
      <c r="G992" s="375" t="s">
        <v>866</v>
      </c>
      <c r="H992" s="376" t="s">
        <v>209</v>
      </c>
      <c r="I992" s="377" t="s">
        <v>210</v>
      </c>
      <c r="J992" s="377" t="s">
        <v>867</v>
      </c>
    </row>
    <row r="993" spans="2:10" ht="15">
      <c r="B993" s="378"/>
      <c r="C993" s="378"/>
      <c r="D993" s="378"/>
      <c r="E993" s="379"/>
      <c r="F993" s="380"/>
      <c r="G993" s="381"/>
      <c r="H993" s="382"/>
      <c r="I993" s="382"/>
      <c r="J993" s="382"/>
    </row>
    <row r="994" spans="2:10" ht="15">
      <c r="B994" s="424" t="s">
        <v>158</v>
      </c>
      <c r="C994" s="463" t="s">
        <v>61</v>
      </c>
      <c r="D994" s="424"/>
      <c r="E994" s="388"/>
      <c r="F994" s="389"/>
      <c r="G994" s="389"/>
      <c r="H994" s="382"/>
      <c r="I994" s="382"/>
      <c r="J994" s="382"/>
    </row>
    <row r="995" spans="2:10" ht="15">
      <c r="B995" s="385"/>
      <c r="C995" s="484" t="s">
        <v>62</v>
      </c>
      <c r="D995" s="385" t="s">
        <v>64</v>
      </c>
      <c r="E995" s="399">
        <v>1.5</v>
      </c>
      <c r="F995" s="389">
        <f>VLOOKUP(C995,'UPAH DAN BAHAN'!$D$6:$I$348,6,FALSE)</f>
        <v>120000</v>
      </c>
      <c r="G995" s="389">
        <f>F995*E995</f>
        <v>180000</v>
      </c>
      <c r="H995" s="390">
        <f>VLOOKUP(C995,'UPAH DAN BAHAN'!$D$6:$N$348,9,FALSE)</f>
        <v>1</v>
      </c>
      <c r="I995" s="391">
        <f>VLOOKUP(C995,'UPAH DAN BAHAN'!$D$6:$N$348,10,FALSE)</f>
        <v>120000</v>
      </c>
      <c r="J995" s="392">
        <f t="shared" ref="J995:J998" si="109">E995*I995</f>
        <v>180000</v>
      </c>
    </row>
    <row r="996" spans="2:10" ht="15">
      <c r="B996" s="385"/>
      <c r="C996" s="484" t="s">
        <v>78</v>
      </c>
      <c r="D996" s="385" t="s">
        <v>64</v>
      </c>
      <c r="E996" s="399">
        <v>1.5</v>
      </c>
      <c r="F996" s="389">
        <f>VLOOKUP(C996,'UPAH DAN BAHAN'!$D$6:$I$348,6,FALSE)</f>
        <v>140000</v>
      </c>
      <c r="G996" s="389">
        <f>E996*F996</f>
        <v>210000</v>
      </c>
      <c r="H996" s="390">
        <f>VLOOKUP(C996,'UPAH DAN BAHAN'!$D$6:$N$348,9,FALSE)</f>
        <v>1</v>
      </c>
      <c r="I996" s="391">
        <f>VLOOKUP(C996,'UPAH DAN BAHAN'!$D$6:$N$348,10,FALSE)</f>
        <v>140000</v>
      </c>
      <c r="J996" s="392">
        <f t="shared" si="109"/>
        <v>210000</v>
      </c>
    </row>
    <row r="997" spans="2:10" ht="15">
      <c r="B997" s="385"/>
      <c r="C997" s="465" t="s">
        <v>28</v>
      </c>
      <c r="D997" s="385" t="s">
        <v>64</v>
      </c>
      <c r="E997" s="399">
        <v>1</v>
      </c>
      <c r="F997" s="389">
        <f>VLOOKUP(C997,'UPAH DAN BAHAN'!$D$6:$I$348,6,FALSE)</f>
        <v>150000</v>
      </c>
      <c r="G997" s="389">
        <f>E997*F997</f>
        <v>150000</v>
      </c>
      <c r="H997" s="390">
        <f>VLOOKUP(C997,'UPAH DAN BAHAN'!$D$6:$N$348,9,FALSE)</f>
        <v>1</v>
      </c>
      <c r="I997" s="391">
        <f>VLOOKUP(C997,'UPAH DAN BAHAN'!$D$6:$N$348,10,FALSE)</f>
        <v>150000</v>
      </c>
      <c r="J997" s="392">
        <f t="shared" si="109"/>
        <v>150000</v>
      </c>
    </row>
    <row r="998" spans="2:10" ht="15">
      <c r="B998" s="385"/>
      <c r="C998" s="465" t="s">
        <v>27</v>
      </c>
      <c r="D998" s="385" t="s">
        <v>64</v>
      </c>
      <c r="E998" s="388">
        <v>1</v>
      </c>
      <c r="F998" s="389">
        <f>VLOOKUP(C998,'UPAH DAN BAHAN'!$D$6:$I$348,6,FALSE)</f>
        <v>140000</v>
      </c>
      <c r="G998" s="389">
        <f>E998*F998</f>
        <v>140000</v>
      </c>
      <c r="H998" s="390">
        <f>VLOOKUP(C998,'UPAH DAN BAHAN'!$D$6:$N$348,9,FALSE)</f>
        <v>1</v>
      </c>
      <c r="I998" s="391">
        <f>VLOOKUP(C998,'UPAH DAN BAHAN'!$D$6:$N$348,10,FALSE)</f>
        <v>140000</v>
      </c>
      <c r="J998" s="392">
        <f t="shared" si="109"/>
        <v>140000</v>
      </c>
    </row>
    <row r="999" spans="2:10" ht="15">
      <c r="B999" s="385"/>
      <c r="C999" s="466"/>
      <c r="D999" s="425"/>
      <c r="E999" s="424"/>
      <c r="F999" s="426" t="s">
        <v>868</v>
      </c>
      <c r="G999" s="396">
        <f>SUM(G995:G998)</f>
        <v>680000</v>
      </c>
      <c r="H999" s="382"/>
      <c r="I999" s="382"/>
      <c r="J999" s="382"/>
    </row>
    <row r="1000" spans="2:10" ht="15">
      <c r="B1000" s="467"/>
      <c r="C1000" s="466"/>
      <c r="D1000" s="425"/>
      <c r="E1000" s="424"/>
      <c r="F1000" s="396"/>
      <c r="G1000" s="396"/>
      <c r="H1000" s="382"/>
      <c r="I1000" s="382"/>
      <c r="J1000" s="382"/>
    </row>
    <row r="1001" spans="2:10" ht="15">
      <c r="B1001" s="424" t="s">
        <v>159</v>
      </c>
      <c r="C1001" s="463" t="s">
        <v>68</v>
      </c>
      <c r="D1001" s="424"/>
      <c r="E1001" s="388"/>
      <c r="F1001" s="389"/>
      <c r="G1001" s="389"/>
      <c r="H1001" s="382"/>
      <c r="I1001" s="382"/>
      <c r="J1001" s="382"/>
    </row>
    <row r="1002" spans="2:10" ht="15">
      <c r="B1002" s="424"/>
      <c r="C1002" s="397" t="s">
        <v>739</v>
      </c>
      <c r="D1002" s="385" t="s">
        <v>55</v>
      </c>
      <c r="E1002" s="399">
        <v>1</v>
      </c>
      <c r="F1002" s="389">
        <f>VLOOKUP(C1002,'UPAH DAN BAHAN'!$D$6:$I$348,6,FALSE)</f>
        <v>19250000</v>
      </c>
      <c r="G1002" s="389">
        <f>E1002*F1002</f>
        <v>19250000</v>
      </c>
      <c r="H1002" s="390">
        <f>VLOOKUP(C1002,'UPAH DAN BAHAN'!$D$6:$N$348,9,FALSE)</f>
        <v>0.28610000000000002</v>
      </c>
      <c r="I1002" s="391">
        <f>VLOOKUP(C1002,'UPAH DAN BAHAN'!$D$6:$N$348,10,FALSE)</f>
        <v>5507425</v>
      </c>
      <c r="J1002" s="392">
        <f t="shared" ref="J1002:J1005" si="110">E1002*I1002</f>
        <v>5507425</v>
      </c>
    </row>
    <row r="1003" spans="2:10" ht="15">
      <c r="B1003" s="424"/>
      <c r="C1003" s="484" t="s">
        <v>746</v>
      </c>
      <c r="D1003" s="385" t="s">
        <v>54</v>
      </c>
      <c r="E1003" s="399">
        <v>2</v>
      </c>
      <c r="F1003" s="389">
        <f>VLOOKUP(C1003,'UPAH DAN BAHAN'!$D$6:$I$348,6,FALSE)</f>
        <v>150000</v>
      </c>
      <c r="G1003" s="389">
        <f>F1003*E1003</f>
        <v>300000</v>
      </c>
      <c r="H1003" s="390">
        <f>VLOOKUP(C1003,'UPAH DAN BAHAN'!$D$6:$N$348,9,FALSE)</f>
        <v>0.52769999999999995</v>
      </c>
      <c r="I1003" s="391">
        <f>VLOOKUP(C1003,'UPAH DAN BAHAN'!$D$6:$N$348,10,FALSE)</f>
        <v>79154.999999999985</v>
      </c>
      <c r="J1003" s="392">
        <f t="shared" si="110"/>
        <v>158309.99999999997</v>
      </c>
    </row>
    <row r="1004" spans="2:10" ht="15">
      <c r="B1004" s="424"/>
      <c r="C1004" s="484" t="s">
        <v>749</v>
      </c>
      <c r="D1004" s="385" t="s">
        <v>54</v>
      </c>
      <c r="E1004" s="399">
        <v>2</v>
      </c>
      <c r="F1004" s="389">
        <f>VLOOKUP(C1004,'UPAH DAN BAHAN'!$D$6:$I$348,6,FALSE)</f>
        <v>15500</v>
      </c>
      <c r="G1004" s="389">
        <f>F1004*E1004</f>
        <v>31000</v>
      </c>
      <c r="H1004" s="390">
        <f>VLOOKUP(C1004,'UPAH DAN BAHAN'!$D$6:$N$348,9,FALSE)</f>
        <v>0.52769999999999995</v>
      </c>
      <c r="I1004" s="391">
        <f>VLOOKUP(C1004,'UPAH DAN BAHAN'!$D$6:$N$348,10,FALSE)</f>
        <v>8179.3499999999995</v>
      </c>
      <c r="J1004" s="392">
        <f t="shared" si="110"/>
        <v>16358.699999999999</v>
      </c>
    </row>
    <row r="1005" spans="2:10" ht="15">
      <c r="B1005" s="424"/>
      <c r="C1005" s="397" t="s">
        <v>750</v>
      </c>
      <c r="D1005" s="385" t="s">
        <v>1</v>
      </c>
      <c r="E1005" s="399">
        <v>8</v>
      </c>
      <c r="F1005" s="389">
        <f>F982</f>
        <v>3500</v>
      </c>
      <c r="G1005" s="389">
        <f>E1005*F1005</f>
        <v>28000</v>
      </c>
      <c r="H1005" s="390">
        <f>VLOOKUP(C1005,'UPAH DAN BAHAN'!$D$6:$N$348,9,FALSE)</f>
        <v>0.52769999999999995</v>
      </c>
      <c r="I1005" s="391">
        <f>VLOOKUP(C1005,'UPAH DAN BAHAN'!$D$6:$N$348,10,FALSE)</f>
        <v>1583.1</v>
      </c>
      <c r="J1005" s="392">
        <f t="shared" si="110"/>
        <v>12664.8</v>
      </c>
    </row>
    <row r="1006" spans="2:10" ht="15">
      <c r="B1006" s="385"/>
      <c r="C1006" s="466"/>
      <c r="D1006" s="425"/>
      <c r="E1006" s="424"/>
      <c r="F1006" s="426" t="s">
        <v>869</v>
      </c>
      <c r="G1006" s="396">
        <f>SUM(G1002:G1005)</f>
        <v>19609000</v>
      </c>
      <c r="H1006" s="382"/>
      <c r="I1006" s="382"/>
      <c r="J1006" s="382"/>
    </row>
    <row r="1007" spans="2:10" ht="15">
      <c r="B1007" s="467"/>
      <c r="C1007" s="466"/>
      <c r="D1007" s="425"/>
      <c r="E1007" s="424"/>
      <c r="F1007" s="396"/>
      <c r="G1007" s="396"/>
      <c r="H1007" s="382"/>
      <c r="I1007" s="382"/>
      <c r="J1007" s="382"/>
    </row>
    <row r="1008" spans="2:10" ht="15">
      <c r="B1008" s="457" t="s">
        <v>20</v>
      </c>
      <c r="C1008" s="410" t="s">
        <v>932</v>
      </c>
      <c r="D1008" s="470"/>
      <c r="E1008" s="471"/>
      <c r="F1008" s="472"/>
      <c r="G1008" s="412">
        <f>G999+G1006</f>
        <v>20289000</v>
      </c>
      <c r="H1008" s="414"/>
      <c r="I1008" s="415"/>
      <c r="J1008" s="372">
        <f>SUM(J995:J1007)</f>
        <v>6374758.5</v>
      </c>
    </row>
    <row r="1009" spans="2:10" ht="15">
      <c r="B1009" s="452" t="s">
        <v>21</v>
      </c>
      <c r="C1009" s="416" t="s">
        <v>1054</v>
      </c>
      <c r="D1009" s="416"/>
      <c r="E1009" s="416"/>
      <c r="F1009" s="448"/>
      <c r="G1009" s="413">
        <f>10%*G1008</f>
        <v>2028900</v>
      </c>
      <c r="H1009" s="414"/>
      <c r="I1009" s="415"/>
      <c r="J1009" s="413">
        <f>J1008*10%</f>
        <v>637475.85000000009</v>
      </c>
    </row>
    <row r="1010" spans="2:10" ht="15">
      <c r="B1010" s="452" t="s">
        <v>22</v>
      </c>
      <c r="C1010" s="416" t="s">
        <v>933</v>
      </c>
      <c r="D1010" s="367"/>
      <c r="E1010" s="367"/>
      <c r="F1010" s="412"/>
      <c r="G1010" s="413">
        <f>G1008+G1009</f>
        <v>22317900</v>
      </c>
      <c r="H1010" s="414"/>
      <c r="I1010" s="415"/>
      <c r="J1010" s="372">
        <f>J1008+J1009</f>
        <v>7012234.3499999996</v>
      </c>
    </row>
    <row r="1011" spans="2:10" ht="16.5">
      <c r="B1011" s="474"/>
      <c r="C1011" s="367" t="s">
        <v>931</v>
      </c>
      <c r="D1011" s="475"/>
      <c r="E1011" s="475"/>
      <c r="F1011" s="476"/>
      <c r="G1011" s="477">
        <f>ROUNDDOWN(G1010,-3)</f>
        <v>22317000</v>
      </c>
      <c r="H1011" s="418"/>
      <c r="I1011" s="419"/>
      <c r="J1011" s="420"/>
    </row>
    <row r="1012" spans="2:10" ht="16.5">
      <c r="B1012" s="421"/>
      <c r="C1012" s="483"/>
      <c r="D1012" s="421"/>
      <c r="E1012" s="421"/>
      <c r="F1012" s="441"/>
      <c r="G1012" s="442"/>
    </row>
    <row r="1013" spans="2:10" ht="16.5">
      <c r="B1013" s="421"/>
      <c r="C1013" s="483"/>
      <c r="D1013" s="421"/>
      <c r="E1013" s="421"/>
      <c r="F1013" s="441"/>
      <c r="G1013" s="447"/>
    </row>
    <row r="1014" spans="2:10" ht="15">
      <c r="B1014" s="366" t="s">
        <v>1061</v>
      </c>
      <c r="C1014" s="460" t="s">
        <v>1062</v>
      </c>
      <c r="D1014" s="461"/>
      <c r="E1014" s="462"/>
      <c r="F1014" s="417"/>
      <c r="G1014" s="448"/>
      <c r="H1014" s="370"/>
      <c r="I1014" s="371"/>
      <c r="J1014" s="372"/>
    </row>
    <row r="1015" spans="2:10" ht="17.25" customHeight="1">
      <c r="B1015" s="373" t="s">
        <v>56</v>
      </c>
      <c r="C1015" s="373" t="s">
        <v>57</v>
      </c>
      <c r="D1015" s="373" t="s">
        <v>965</v>
      </c>
      <c r="E1015" s="373" t="s">
        <v>60</v>
      </c>
      <c r="F1015" s="374" t="s">
        <v>865</v>
      </c>
      <c r="G1015" s="375" t="s">
        <v>866</v>
      </c>
      <c r="H1015" s="376" t="s">
        <v>209</v>
      </c>
      <c r="I1015" s="377" t="s">
        <v>210</v>
      </c>
      <c r="J1015" s="377" t="s">
        <v>867</v>
      </c>
    </row>
    <row r="1016" spans="2:10" ht="15">
      <c r="B1016" s="378"/>
      <c r="C1016" s="378"/>
      <c r="D1016" s="378"/>
      <c r="E1016" s="379"/>
      <c r="F1016" s="380"/>
      <c r="G1016" s="381"/>
      <c r="H1016" s="382"/>
      <c r="I1016" s="382"/>
      <c r="J1016" s="382"/>
    </row>
    <row r="1017" spans="2:10" ht="15">
      <c r="B1017" s="424" t="s">
        <v>158</v>
      </c>
      <c r="C1017" s="463" t="s">
        <v>61</v>
      </c>
      <c r="D1017" s="424"/>
      <c r="E1017" s="388"/>
      <c r="F1017" s="389"/>
      <c r="G1017" s="389"/>
      <c r="H1017" s="382"/>
      <c r="I1017" s="382"/>
      <c r="J1017" s="382"/>
    </row>
    <row r="1018" spans="2:10" ht="15">
      <c r="B1018" s="385"/>
      <c r="C1018" s="484" t="s">
        <v>62</v>
      </c>
      <c r="D1018" s="385" t="s">
        <v>64</v>
      </c>
      <c r="E1018" s="399">
        <v>1</v>
      </c>
      <c r="F1018" s="389">
        <f>VLOOKUP(C1018,'UPAH DAN BAHAN'!$D$6:$I$348,6,FALSE)</f>
        <v>120000</v>
      </c>
      <c r="G1018" s="389">
        <f>F1018*E1018</f>
        <v>120000</v>
      </c>
      <c r="H1018" s="390">
        <f>VLOOKUP(C1018,'UPAH DAN BAHAN'!$D$6:$N$348,9,FALSE)</f>
        <v>1</v>
      </c>
      <c r="I1018" s="391">
        <f>VLOOKUP(C1018,'UPAH DAN BAHAN'!$D$6:$N$348,10,FALSE)</f>
        <v>120000</v>
      </c>
      <c r="J1018" s="392">
        <f t="shared" ref="J1018:J1021" si="111">E1018*I1018</f>
        <v>120000</v>
      </c>
    </row>
    <row r="1019" spans="2:10" ht="15">
      <c r="B1019" s="385"/>
      <c r="C1019" s="484" t="s">
        <v>78</v>
      </c>
      <c r="D1019" s="385" t="s">
        <v>64</v>
      </c>
      <c r="E1019" s="399">
        <v>1</v>
      </c>
      <c r="F1019" s="389">
        <f>VLOOKUP(C1019,'UPAH DAN BAHAN'!$D$6:$I$348,6,FALSE)</f>
        <v>140000</v>
      </c>
      <c r="G1019" s="389">
        <f>E1019*F1019</f>
        <v>140000</v>
      </c>
      <c r="H1019" s="390">
        <f>VLOOKUP(C1019,'UPAH DAN BAHAN'!$D$6:$N$348,9,FALSE)</f>
        <v>1</v>
      </c>
      <c r="I1019" s="391">
        <f>VLOOKUP(C1019,'UPAH DAN BAHAN'!$D$6:$N$348,10,FALSE)</f>
        <v>140000</v>
      </c>
      <c r="J1019" s="392">
        <f t="shared" si="111"/>
        <v>140000</v>
      </c>
    </row>
    <row r="1020" spans="2:10" ht="15">
      <c r="B1020" s="385"/>
      <c r="C1020" s="465" t="s">
        <v>28</v>
      </c>
      <c r="D1020" s="385" t="s">
        <v>64</v>
      </c>
      <c r="E1020" s="399">
        <v>0.1</v>
      </c>
      <c r="F1020" s="389">
        <f>VLOOKUP(C1020,'UPAH DAN BAHAN'!$D$6:$I$348,6,FALSE)</f>
        <v>150000</v>
      </c>
      <c r="G1020" s="389">
        <f>E1020*F1020</f>
        <v>15000</v>
      </c>
      <c r="H1020" s="390">
        <f>VLOOKUP(C1020,'UPAH DAN BAHAN'!$D$6:$N$348,9,FALSE)</f>
        <v>1</v>
      </c>
      <c r="I1020" s="391">
        <f>VLOOKUP(C1020,'UPAH DAN BAHAN'!$D$6:$N$348,10,FALSE)</f>
        <v>150000</v>
      </c>
      <c r="J1020" s="392">
        <f t="shared" si="111"/>
        <v>15000</v>
      </c>
    </row>
    <row r="1021" spans="2:10" ht="15">
      <c r="B1021" s="385"/>
      <c r="C1021" s="465" t="s">
        <v>27</v>
      </c>
      <c r="D1021" s="385" t="s">
        <v>64</v>
      </c>
      <c r="E1021" s="388">
        <v>8.9999999999999993E-3</v>
      </c>
      <c r="F1021" s="389">
        <f>VLOOKUP(C1021,'UPAH DAN BAHAN'!$D$6:$I$348,6,FALSE)</f>
        <v>140000</v>
      </c>
      <c r="G1021" s="389">
        <f>E1021*F1021</f>
        <v>1260</v>
      </c>
      <c r="H1021" s="390">
        <f>VLOOKUP(C1021,'UPAH DAN BAHAN'!$D$6:$N$348,9,FALSE)</f>
        <v>1</v>
      </c>
      <c r="I1021" s="391">
        <f>VLOOKUP(C1021,'UPAH DAN BAHAN'!$D$6:$N$348,10,FALSE)</f>
        <v>140000</v>
      </c>
      <c r="J1021" s="392">
        <f t="shared" si="111"/>
        <v>1260</v>
      </c>
    </row>
    <row r="1022" spans="2:10" ht="15">
      <c r="B1022" s="385"/>
      <c r="C1022" s="466"/>
      <c r="D1022" s="425"/>
      <c r="E1022" s="424"/>
      <c r="F1022" s="426" t="s">
        <v>868</v>
      </c>
      <c r="G1022" s="396">
        <f>SUM(G1018:G1021)</f>
        <v>276260</v>
      </c>
      <c r="H1022" s="382"/>
      <c r="I1022" s="382"/>
      <c r="J1022" s="382"/>
    </row>
    <row r="1023" spans="2:10" ht="15">
      <c r="B1023" s="467"/>
      <c r="C1023" s="466"/>
      <c r="D1023" s="425"/>
      <c r="E1023" s="424"/>
      <c r="F1023" s="396"/>
      <c r="G1023" s="396"/>
      <c r="H1023" s="382"/>
      <c r="I1023" s="382"/>
      <c r="J1023" s="382"/>
    </row>
    <row r="1024" spans="2:10" ht="15">
      <c r="B1024" s="424" t="s">
        <v>159</v>
      </c>
      <c r="C1024" s="463" t="s">
        <v>68</v>
      </c>
      <c r="D1024" s="424"/>
      <c r="E1024" s="388"/>
      <c r="F1024" s="389"/>
      <c r="G1024" s="389"/>
      <c r="H1024" s="382"/>
      <c r="I1024" s="382"/>
      <c r="J1024" s="382"/>
    </row>
    <row r="1025" spans="2:10" ht="15">
      <c r="B1025" s="424"/>
      <c r="C1025" s="397" t="s">
        <v>774</v>
      </c>
      <c r="D1025" s="385" t="s">
        <v>55</v>
      </c>
      <c r="E1025" s="399">
        <v>1</v>
      </c>
      <c r="F1025" s="389">
        <f>VLOOKUP(C1025,'UPAH DAN BAHAN'!$D$6:$I$348,6,FALSE)</f>
        <v>1700000</v>
      </c>
      <c r="G1025" s="389">
        <f>E1025*F1025</f>
        <v>1700000</v>
      </c>
      <c r="H1025" s="390">
        <f>VLOOKUP(C1025,'UPAH DAN BAHAN'!$D$6:$N$348,9,FALSE)</f>
        <v>1</v>
      </c>
      <c r="I1025" s="391">
        <f>VLOOKUP(C1025,'UPAH DAN BAHAN'!$D$6:$N$348,10,FALSE)</f>
        <v>1700000</v>
      </c>
      <c r="J1025" s="392">
        <f t="shared" ref="J1025" si="112">E1025*I1025</f>
        <v>1700000</v>
      </c>
    </row>
    <row r="1026" spans="2:10" ht="15">
      <c r="B1026" s="468"/>
      <c r="C1026" s="465" t="s">
        <v>95</v>
      </c>
      <c r="D1026" s="385" t="s">
        <v>54</v>
      </c>
      <c r="E1026" s="398">
        <v>0.2</v>
      </c>
      <c r="F1026" s="389">
        <f>F1025</f>
        <v>1700000</v>
      </c>
      <c r="G1026" s="389">
        <f>F1026*E1026</f>
        <v>340000</v>
      </c>
      <c r="H1026" s="382"/>
      <c r="I1026" s="391"/>
      <c r="J1026" s="392"/>
    </row>
    <row r="1027" spans="2:10" ht="15">
      <c r="B1027" s="385"/>
      <c r="C1027" s="466"/>
      <c r="D1027" s="425"/>
      <c r="E1027" s="424"/>
      <c r="F1027" s="426" t="s">
        <v>869</v>
      </c>
      <c r="G1027" s="396">
        <f>SUM(G1025:G1026)</f>
        <v>2040000</v>
      </c>
      <c r="H1027" s="382"/>
      <c r="I1027" s="382"/>
      <c r="J1027" s="382"/>
    </row>
    <row r="1028" spans="2:10" ht="15">
      <c r="B1028" s="385"/>
      <c r="C1028" s="408"/>
      <c r="D1028" s="385"/>
      <c r="E1028" s="388"/>
      <c r="F1028" s="389"/>
      <c r="G1028" s="389"/>
      <c r="H1028" s="382"/>
      <c r="I1028" s="382"/>
      <c r="J1028" s="382"/>
    </row>
    <row r="1029" spans="2:10" ht="15">
      <c r="B1029" s="457" t="s">
        <v>20</v>
      </c>
      <c r="C1029" s="410" t="s">
        <v>932</v>
      </c>
      <c r="D1029" s="470"/>
      <c r="E1029" s="471"/>
      <c r="F1029" s="472"/>
      <c r="G1029" s="412">
        <f>G1022+G1027</f>
        <v>2316260</v>
      </c>
      <c r="H1029" s="414"/>
      <c r="I1029" s="415"/>
      <c r="J1029" s="372">
        <f>SUM(J1016:J1028)</f>
        <v>1976260</v>
      </c>
    </row>
    <row r="1030" spans="2:10" ht="15">
      <c r="B1030" s="452" t="s">
        <v>21</v>
      </c>
      <c r="C1030" s="416" t="s">
        <v>1054</v>
      </c>
      <c r="D1030" s="416"/>
      <c r="E1030" s="416"/>
      <c r="F1030" s="448"/>
      <c r="G1030" s="413">
        <f>10%*G1029</f>
        <v>231626</v>
      </c>
      <c r="H1030" s="414"/>
      <c r="I1030" s="415"/>
      <c r="J1030" s="413">
        <f>J1029*10%</f>
        <v>197626</v>
      </c>
    </row>
    <row r="1031" spans="2:10" ht="15">
      <c r="B1031" s="452" t="s">
        <v>22</v>
      </c>
      <c r="C1031" s="416" t="s">
        <v>933</v>
      </c>
      <c r="D1031" s="367"/>
      <c r="E1031" s="367"/>
      <c r="F1031" s="412"/>
      <c r="G1031" s="413">
        <f>G1029+G1030</f>
        <v>2547886</v>
      </c>
      <c r="H1031" s="414"/>
      <c r="I1031" s="415"/>
      <c r="J1031" s="372">
        <f>J1029+J1030</f>
        <v>2173886</v>
      </c>
    </row>
    <row r="1032" spans="2:10" ht="16.5">
      <c r="B1032" s="474"/>
      <c r="C1032" s="367" t="s">
        <v>931</v>
      </c>
      <c r="D1032" s="475"/>
      <c r="E1032" s="475"/>
      <c r="F1032" s="476"/>
      <c r="G1032" s="505">
        <f>ROUNDDOWN(G1031,-3)</f>
        <v>2547000</v>
      </c>
      <c r="H1032" s="418"/>
      <c r="I1032" s="419"/>
      <c r="J1032" s="420"/>
    </row>
    <row r="1033" spans="2:10" ht="16.5">
      <c r="B1033" s="421"/>
      <c r="C1033" s="483"/>
      <c r="D1033" s="421"/>
      <c r="E1033" s="421"/>
      <c r="F1033" s="441"/>
      <c r="G1033" s="441"/>
    </row>
    <row r="1034" spans="2:10" ht="16.5">
      <c r="B1034" s="452" t="s">
        <v>992</v>
      </c>
      <c r="C1034" s="367" t="s">
        <v>1063</v>
      </c>
      <c r="D1034" s="506"/>
      <c r="E1034" s="506"/>
      <c r="F1034" s="507"/>
      <c r="G1034" s="508"/>
      <c r="H1034" s="370"/>
      <c r="I1034" s="371"/>
      <c r="J1034" s="372"/>
    </row>
    <row r="1035" spans="2:10" ht="17.25" customHeight="1">
      <c r="B1035" s="373" t="s">
        <v>56</v>
      </c>
      <c r="C1035" s="373" t="s">
        <v>57</v>
      </c>
      <c r="D1035" s="373" t="s">
        <v>965</v>
      </c>
      <c r="E1035" s="373" t="s">
        <v>60</v>
      </c>
      <c r="F1035" s="374" t="s">
        <v>865</v>
      </c>
      <c r="G1035" s="375" t="s">
        <v>866</v>
      </c>
      <c r="H1035" s="376" t="s">
        <v>209</v>
      </c>
      <c r="I1035" s="377" t="s">
        <v>210</v>
      </c>
      <c r="J1035" s="377" t="s">
        <v>867</v>
      </c>
    </row>
    <row r="1036" spans="2:10" ht="15">
      <c r="B1036" s="403"/>
      <c r="C1036" s="378"/>
      <c r="D1036" s="378"/>
      <c r="E1036" s="379"/>
      <c r="F1036" s="380"/>
      <c r="G1036" s="381"/>
      <c r="H1036" s="382"/>
      <c r="I1036" s="382"/>
      <c r="J1036" s="382"/>
    </row>
    <row r="1037" spans="2:10" ht="15">
      <c r="B1037" s="424" t="s">
        <v>18</v>
      </c>
      <c r="C1037" s="425" t="s">
        <v>61</v>
      </c>
      <c r="D1037" s="385"/>
      <c r="E1037" s="385"/>
      <c r="F1037" s="389"/>
      <c r="G1037" s="389"/>
      <c r="H1037" s="382"/>
      <c r="I1037" s="382"/>
      <c r="J1037" s="382"/>
    </row>
    <row r="1038" spans="2:10" ht="15">
      <c r="B1038" s="424"/>
      <c r="C1038" s="484" t="s">
        <v>62</v>
      </c>
      <c r="D1038" s="385" t="s">
        <v>64</v>
      </c>
      <c r="E1038" s="388">
        <v>0.8</v>
      </c>
      <c r="F1038" s="389">
        <f>VLOOKUP(C1038,'UPAH DAN BAHAN'!$D$6:$I$348,6,FALSE)</f>
        <v>120000</v>
      </c>
      <c r="G1038" s="389">
        <f>F1038*E1038</f>
        <v>96000</v>
      </c>
      <c r="H1038" s="390">
        <f>VLOOKUP(C1038,'UPAH DAN BAHAN'!$D$6:$N$348,9,FALSE)</f>
        <v>1</v>
      </c>
      <c r="I1038" s="391">
        <f>VLOOKUP(C1038,'UPAH DAN BAHAN'!$D$6:$N$348,10,FALSE)</f>
        <v>120000</v>
      </c>
      <c r="J1038" s="392">
        <f t="shared" ref="J1038:J1040" si="113">E1038*I1038</f>
        <v>96000</v>
      </c>
    </row>
    <row r="1039" spans="2:10" ht="15">
      <c r="B1039" s="424"/>
      <c r="C1039" s="394" t="s">
        <v>97</v>
      </c>
      <c r="D1039" s="385" t="s">
        <v>64</v>
      </c>
      <c r="E1039" s="388">
        <v>0.5</v>
      </c>
      <c r="F1039" s="389">
        <f>VLOOKUP(C1039,'UPAH DAN BAHAN'!$D$6:$I$348,6,FALSE)</f>
        <v>140000</v>
      </c>
      <c r="G1039" s="389">
        <f>F1039*E1039</f>
        <v>70000</v>
      </c>
      <c r="H1039" s="390">
        <f>VLOOKUP(C1039,'UPAH DAN BAHAN'!$D$6:$N$348,9,FALSE)</f>
        <v>1</v>
      </c>
      <c r="I1039" s="391">
        <f>VLOOKUP(C1039,'UPAH DAN BAHAN'!$D$6:$N$348,10,FALSE)</f>
        <v>140000</v>
      </c>
      <c r="J1039" s="392">
        <f t="shared" si="113"/>
        <v>70000</v>
      </c>
    </row>
    <row r="1040" spans="2:10" ht="15">
      <c r="B1040" s="424"/>
      <c r="C1040" s="394" t="s">
        <v>27</v>
      </c>
      <c r="D1040" s="385" t="s">
        <v>64</v>
      </c>
      <c r="E1040" s="388">
        <v>0.08</v>
      </c>
      <c r="F1040" s="389">
        <f>VLOOKUP(C1040,'UPAH DAN BAHAN'!$D$6:$I$348,6,FALSE)</f>
        <v>140000</v>
      </c>
      <c r="G1040" s="389">
        <f>F1040*E1040</f>
        <v>11200</v>
      </c>
      <c r="H1040" s="390">
        <f>VLOOKUP(C1040,'UPAH DAN BAHAN'!$D$6:$N$348,9,FALSE)</f>
        <v>1</v>
      </c>
      <c r="I1040" s="391">
        <f>VLOOKUP(C1040,'UPAH DAN BAHAN'!$D$6:$N$348,10,FALSE)</f>
        <v>140000</v>
      </c>
      <c r="J1040" s="392">
        <f t="shared" si="113"/>
        <v>11200</v>
      </c>
    </row>
    <row r="1041" spans="2:10" ht="15">
      <c r="B1041" s="424"/>
      <c r="C1041" s="394"/>
      <c r="D1041" s="408"/>
      <c r="E1041" s="453"/>
      <c r="F1041" s="426" t="s">
        <v>868</v>
      </c>
      <c r="G1041" s="155">
        <f>SUM(G1038:G1040)</f>
        <v>177200</v>
      </c>
      <c r="H1041" s="382"/>
      <c r="I1041" s="382"/>
      <c r="J1041" s="382"/>
    </row>
    <row r="1042" spans="2:10" ht="15">
      <c r="B1042" s="424" t="s">
        <v>19</v>
      </c>
      <c r="C1042" s="425" t="s">
        <v>68</v>
      </c>
      <c r="D1042" s="385"/>
      <c r="E1042" s="385"/>
      <c r="F1042" s="389"/>
      <c r="G1042" s="389"/>
      <c r="H1042" s="382"/>
      <c r="I1042" s="382"/>
      <c r="J1042" s="382"/>
    </row>
    <row r="1043" spans="2:10" ht="15">
      <c r="B1043" s="424"/>
      <c r="C1043" s="397" t="s">
        <v>715</v>
      </c>
      <c r="D1043" s="385" t="s">
        <v>2</v>
      </c>
      <c r="E1043" s="388">
        <v>1</v>
      </c>
      <c r="F1043" s="389">
        <f>VLOOKUP(C1043,'UPAH DAN BAHAN'!$D$6:$I$348,6,FALSE)</f>
        <v>254000</v>
      </c>
      <c r="G1043" s="389">
        <f>F1043*E1043</f>
        <v>254000</v>
      </c>
      <c r="H1043" s="390">
        <f>VLOOKUP(C1043,'UPAH DAN BAHAN'!$D$6:$N$348,9,FALSE)</f>
        <v>0.47489999999999999</v>
      </c>
      <c r="I1043" s="391">
        <f>VLOOKUP(C1043,'UPAH DAN BAHAN'!$D$6:$N$348,10,FALSE)</f>
        <v>120624.59999999999</v>
      </c>
      <c r="J1043" s="392">
        <f t="shared" ref="J1043:J1044" si="114">E1043*I1043</f>
        <v>120624.59999999999</v>
      </c>
    </row>
    <row r="1044" spans="2:10" ht="15">
      <c r="B1044" s="424"/>
      <c r="C1044" s="394" t="s">
        <v>95</v>
      </c>
      <c r="D1044" s="385" t="s">
        <v>96</v>
      </c>
      <c r="E1044" s="398">
        <v>0.5</v>
      </c>
      <c r="F1044" s="389">
        <f>F1043</f>
        <v>254000</v>
      </c>
      <c r="G1044" s="389">
        <f>F1044*E1044</f>
        <v>127000</v>
      </c>
      <c r="H1044" s="382"/>
      <c r="I1044" s="391">
        <f t="shared" ref="I1044" si="115">F1044</f>
        <v>254000</v>
      </c>
      <c r="J1044" s="392">
        <f t="shared" si="114"/>
        <v>127000</v>
      </c>
    </row>
    <row r="1045" spans="2:10" ht="15">
      <c r="B1045" s="424"/>
      <c r="C1045" s="394"/>
      <c r="D1045" s="427"/>
      <c r="E1045" s="399"/>
      <c r="F1045" s="426" t="s">
        <v>869</v>
      </c>
      <c r="G1045" s="396">
        <f>SUM(G1043:G1044)</f>
        <v>381000</v>
      </c>
      <c r="H1045" s="382"/>
      <c r="I1045" s="382"/>
      <c r="J1045" s="382"/>
    </row>
    <row r="1046" spans="2:10" ht="15">
      <c r="B1046" s="424"/>
      <c r="C1046" s="435"/>
      <c r="D1046" s="408"/>
      <c r="E1046" s="394"/>
      <c r="F1046" s="389"/>
      <c r="G1046" s="389"/>
      <c r="H1046" s="382"/>
      <c r="I1046" s="382"/>
      <c r="J1046" s="382"/>
    </row>
    <row r="1047" spans="2:10" ht="15">
      <c r="B1047" s="457" t="s">
        <v>20</v>
      </c>
      <c r="C1047" s="410" t="s">
        <v>932</v>
      </c>
      <c r="D1047" s="470"/>
      <c r="E1047" s="471"/>
      <c r="F1047" s="472"/>
      <c r="G1047" s="412">
        <f>G1041+G1045</f>
        <v>558200</v>
      </c>
      <c r="H1047" s="414"/>
      <c r="I1047" s="415"/>
      <c r="J1047" s="372">
        <f>SUM(J1036:J1046)</f>
        <v>424824.6</v>
      </c>
    </row>
    <row r="1048" spans="2:10" ht="15">
      <c r="B1048" s="452" t="s">
        <v>21</v>
      </c>
      <c r="C1048" s="416" t="s">
        <v>1054</v>
      </c>
      <c r="D1048" s="416"/>
      <c r="E1048" s="416"/>
      <c r="F1048" s="448"/>
      <c r="G1048" s="413">
        <f>10%*G1047</f>
        <v>55820</v>
      </c>
      <c r="H1048" s="414"/>
      <c r="I1048" s="415"/>
      <c r="J1048" s="413">
        <f>J1047*10%</f>
        <v>42482.46</v>
      </c>
    </row>
    <row r="1049" spans="2:10" ht="15">
      <c r="B1049" s="452" t="s">
        <v>22</v>
      </c>
      <c r="C1049" s="416" t="s">
        <v>933</v>
      </c>
      <c r="D1049" s="367"/>
      <c r="E1049" s="367"/>
      <c r="F1049" s="412"/>
      <c r="G1049" s="413">
        <f>G1047+G1048</f>
        <v>614020</v>
      </c>
      <c r="H1049" s="414"/>
      <c r="I1049" s="415"/>
      <c r="J1049" s="372">
        <f>J1047+J1048</f>
        <v>467307.06</v>
      </c>
    </row>
    <row r="1050" spans="2:10" ht="16.5">
      <c r="B1050" s="474"/>
      <c r="C1050" s="367" t="s">
        <v>931</v>
      </c>
      <c r="D1050" s="475"/>
      <c r="E1050" s="475"/>
      <c r="F1050" s="476"/>
      <c r="G1050" s="477">
        <f>ROUNDDOWN(G1049,-3)</f>
        <v>614000</v>
      </c>
      <c r="H1050" s="418"/>
      <c r="I1050" s="419"/>
      <c r="J1050" s="420"/>
    </row>
    <row r="1051" spans="2:10" ht="15">
      <c r="B1051" s="438"/>
      <c r="C1051" s="438"/>
      <c r="D1051" s="438"/>
      <c r="E1051" s="438"/>
      <c r="F1051" s="443"/>
      <c r="G1051" s="509"/>
    </row>
    <row r="1052" spans="2:10" ht="15">
      <c r="B1052" s="452" t="s">
        <v>1064</v>
      </c>
      <c r="C1052" s="478" t="s">
        <v>1065</v>
      </c>
      <c r="D1052" s="488"/>
      <c r="E1052" s="489"/>
      <c r="F1052" s="490"/>
      <c r="G1052" s="491"/>
      <c r="H1052" s="370"/>
      <c r="I1052" s="371"/>
      <c r="J1052" s="372"/>
    </row>
    <row r="1053" spans="2:10" ht="18.75" customHeight="1">
      <c r="B1053" s="373" t="s">
        <v>56</v>
      </c>
      <c r="C1053" s="373" t="s">
        <v>57</v>
      </c>
      <c r="D1053" s="373" t="s">
        <v>965</v>
      </c>
      <c r="E1053" s="373" t="s">
        <v>60</v>
      </c>
      <c r="F1053" s="374" t="s">
        <v>865</v>
      </c>
      <c r="G1053" s="375" t="s">
        <v>866</v>
      </c>
      <c r="H1053" s="376" t="s">
        <v>209</v>
      </c>
      <c r="I1053" s="377" t="s">
        <v>210</v>
      </c>
      <c r="J1053" s="377" t="s">
        <v>867</v>
      </c>
    </row>
    <row r="1054" spans="2:10" ht="15">
      <c r="B1054" s="378"/>
      <c r="C1054" s="378"/>
      <c r="D1054" s="378"/>
      <c r="E1054" s="379"/>
      <c r="F1054" s="380"/>
      <c r="G1054" s="381"/>
      <c r="H1054" s="382"/>
      <c r="I1054" s="382"/>
      <c r="J1054" s="382"/>
    </row>
    <row r="1055" spans="2:10" ht="15">
      <c r="B1055" s="424" t="s">
        <v>158</v>
      </c>
      <c r="C1055" s="463" t="s">
        <v>61</v>
      </c>
      <c r="D1055" s="424"/>
      <c r="E1055" s="388"/>
      <c r="F1055" s="389"/>
      <c r="G1055" s="389"/>
      <c r="H1055" s="382"/>
      <c r="I1055" s="382"/>
      <c r="J1055" s="382"/>
    </row>
    <row r="1056" spans="2:10" ht="15">
      <c r="B1056" s="385"/>
      <c r="C1056" s="484" t="s">
        <v>62</v>
      </c>
      <c r="D1056" s="385" t="s">
        <v>64</v>
      </c>
      <c r="E1056" s="399">
        <v>0.03</v>
      </c>
      <c r="F1056" s="389">
        <f>VLOOKUP(C1056,'UPAH DAN BAHAN'!$D$6:$I$348,6,FALSE)</f>
        <v>120000</v>
      </c>
      <c r="G1056" s="389">
        <f>F1056*E1056</f>
        <v>3600</v>
      </c>
      <c r="H1056" s="390">
        <f>VLOOKUP(C1056,'UPAH DAN BAHAN'!$D$6:$N$348,9,FALSE)</f>
        <v>1</v>
      </c>
      <c r="I1056" s="391">
        <f>VLOOKUP(C1056,'UPAH DAN BAHAN'!$D$6:$N$348,10,FALSE)</f>
        <v>120000</v>
      </c>
      <c r="J1056" s="392">
        <f t="shared" ref="J1056:J1059" si="116">E1056*I1056</f>
        <v>3600</v>
      </c>
    </row>
    <row r="1057" spans="2:10" ht="15">
      <c r="B1057" s="385"/>
      <c r="C1057" s="484" t="s">
        <v>78</v>
      </c>
      <c r="D1057" s="385" t="s">
        <v>64</v>
      </c>
      <c r="E1057" s="399">
        <v>0.01</v>
      </c>
      <c r="F1057" s="389">
        <f>VLOOKUP(C1057,'UPAH DAN BAHAN'!$D$6:$I$348,6,FALSE)</f>
        <v>140000</v>
      </c>
      <c r="G1057" s="389">
        <f>E1057*F1057</f>
        <v>1400</v>
      </c>
      <c r="H1057" s="390">
        <f>VLOOKUP(C1057,'UPAH DAN BAHAN'!$D$6:$N$348,9,FALSE)</f>
        <v>1</v>
      </c>
      <c r="I1057" s="391">
        <f>VLOOKUP(C1057,'UPAH DAN BAHAN'!$D$6:$N$348,10,FALSE)</f>
        <v>140000</v>
      </c>
      <c r="J1057" s="392">
        <f t="shared" si="116"/>
        <v>1400</v>
      </c>
    </row>
    <row r="1058" spans="2:10" ht="15">
      <c r="B1058" s="385"/>
      <c r="C1058" s="465" t="s">
        <v>28</v>
      </c>
      <c r="D1058" s="385" t="s">
        <v>64</v>
      </c>
      <c r="E1058" s="399">
        <v>0.1</v>
      </c>
      <c r="F1058" s="389">
        <f>VLOOKUP(C1058,'UPAH DAN BAHAN'!$D$6:$I$348,6,FALSE)</f>
        <v>150000</v>
      </c>
      <c r="G1058" s="389">
        <f>E1058*F1058</f>
        <v>15000</v>
      </c>
      <c r="H1058" s="390">
        <f>VLOOKUP(C1058,'UPAH DAN BAHAN'!$D$6:$N$348,9,FALSE)</f>
        <v>1</v>
      </c>
      <c r="I1058" s="391">
        <f>VLOOKUP(C1058,'UPAH DAN BAHAN'!$D$6:$N$348,10,FALSE)</f>
        <v>150000</v>
      </c>
      <c r="J1058" s="392">
        <f t="shared" si="116"/>
        <v>15000</v>
      </c>
    </row>
    <row r="1059" spans="2:10" ht="15">
      <c r="B1059" s="385"/>
      <c r="C1059" s="465" t="s">
        <v>27</v>
      </c>
      <c r="D1059" s="385" t="s">
        <v>64</v>
      </c>
      <c r="E1059" s="388">
        <v>8.9999999999999993E-3</v>
      </c>
      <c r="F1059" s="389">
        <f>VLOOKUP(C1059,'UPAH DAN BAHAN'!$D$6:$I$348,6,FALSE)</f>
        <v>140000</v>
      </c>
      <c r="G1059" s="389">
        <f>E1059*F1059</f>
        <v>1260</v>
      </c>
      <c r="H1059" s="390">
        <f>VLOOKUP(C1059,'UPAH DAN BAHAN'!$D$6:$N$348,9,FALSE)</f>
        <v>1</v>
      </c>
      <c r="I1059" s="391">
        <f>VLOOKUP(C1059,'UPAH DAN BAHAN'!$D$6:$N$348,10,FALSE)</f>
        <v>140000</v>
      </c>
      <c r="J1059" s="392">
        <f t="shared" si="116"/>
        <v>1260</v>
      </c>
    </row>
    <row r="1060" spans="2:10" ht="15">
      <c r="B1060" s="385"/>
      <c r="C1060" s="466"/>
      <c r="D1060" s="425"/>
      <c r="E1060" s="424"/>
      <c r="F1060" s="426" t="s">
        <v>868</v>
      </c>
      <c r="G1060" s="396">
        <f>SUM(G1056:G1059)</f>
        <v>21260</v>
      </c>
      <c r="H1060" s="382"/>
      <c r="I1060" s="382"/>
      <c r="J1060" s="382"/>
    </row>
    <row r="1061" spans="2:10" ht="15">
      <c r="B1061" s="467"/>
      <c r="C1061" s="466"/>
      <c r="D1061" s="425"/>
      <c r="E1061" s="424"/>
      <c r="F1061" s="396"/>
      <c r="G1061" s="396"/>
      <c r="H1061" s="382"/>
      <c r="I1061" s="382"/>
      <c r="J1061" s="382"/>
    </row>
    <row r="1062" spans="2:10" ht="15">
      <c r="B1062" s="424" t="s">
        <v>159</v>
      </c>
      <c r="C1062" s="463" t="s">
        <v>68</v>
      </c>
      <c r="D1062" s="424"/>
      <c r="E1062" s="388"/>
      <c r="F1062" s="389"/>
      <c r="G1062" s="389"/>
      <c r="H1062" s="382"/>
      <c r="I1062" s="382"/>
      <c r="J1062" s="382"/>
    </row>
    <row r="1063" spans="2:10" ht="15">
      <c r="B1063" s="424"/>
      <c r="C1063" s="397" t="s">
        <v>775</v>
      </c>
      <c r="D1063" s="385" t="s">
        <v>55</v>
      </c>
      <c r="E1063" s="399">
        <v>1</v>
      </c>
      <c r="F1063" s="389">
        <f>VLOOKUP(C1063,'UPAH DAN BAHAN'!$D$6:$I$348,6,FALSE)</f>
        <v>135000</v>
      </c>
      <c r="G1063" s="389">
        <f>E1063*F1063</f>
        <v>135000</v>
      </c>
      <c r="H1063" s="382"/>
      <c r="I1063" s="391">
        <f t="shared" ref="I1063:I1064" si="117">F1063</f>
        <v>135000</v>
      </c>
      <c r="J1063" s="392">
        <f t="shared" ref="J1063:J1064" si="118">E1063*I1063</f>
        <v>135000</v>
      </c>
    </row>
    <row r="1064" spans="2:10" ht="15">
      <c r="B1064" s="468"/>
      <c r="C1064" s="465" t="s">
        <v>1066</v>
      </c>
      <c r="D1064" s="385" t="s">
        <v>93</v>
      </c>
      <c r="E1064" s="399">
        <v>1</v>
      </c>
      <c r="F1064" s="389">
        <v>20000</v>
      </c>
      <c r="G1064" s="389">
        <f>E1064*F1064</f>
        <v>20000</v>
      </c>
      <c r="H1064" s="382"/>
      <c r="I1064" s="391">
        <f t="shared" si="117"/>
        <v>20000</v>
      </c>
      <c r="J1064" s="392">
        <f t="shared" si="118"/>
        <v>20000</v>
      </c>
    </row>
    <row r="1065" spans="2:10" ht="15">
      <c r="B1065" s="385"/>
      <c r="C1065" s="466"/>
      <c r="D1065" s="425"/>
      <c r="E1065" s="424"/>
      <c r="F1065" s="426" t="s">
        <v>869</v>
      </c>
      <c r="G1065" s="396">
        <f>SUM(G1063:G1064)</f>
        <v>155000</v>
      </c>
      <c r="H1065" s="382"/>
      <c r="I1065" s="382"/>
      <c r="J1065" s="382"/>
    </row>
    <row r="1066" spans="2:10" ht="15">
      <c r="B1066" s="467"/>
      <c r="C1066" s="432"/>
      <c r="D1066" s="500"/>
      <c r="E1066" s="501"/>
      <c r="F1066" s="163"/>
      <c r="G1066" s="502"/>
      <c r="H1066" s="382"/>
      <c r="I1066" s="382"/>
      <c r="J1066" s="382"/>
    </row>
    <row r="1067" spans="2:10" ht="15">
      <c r="B1067" s="457" t="s">
        <v>20</v>
      </c>
      <c r="C1067" s="410" t="s">
        <v>932</v>
      </c>
      <c r="D1067" s="470"/>
      <c r="E1067" s="471"/>
      <c r="F1067" s="472"/>
      <c r="G1067" s="412">
        <f>G1060+G1065</f>
        <v>176260</v>
      </c>
      <c r="H1067" s="414"/>
      <c r="I1067" s="415"/>
      <c r="J1067" s="372">
        <f>SUM(J1054:J1066)</f>
        <v>176260</v>
      </c>
    </row>
    <row r="1068" spans="2:10" ht="15">
      <c r="B1068" s="452" t="s">
        <v>21</v>
      </c>
      <c r="C1068" s="416" t="s">
        <v>1054</v>
      </c>
      <c r="D1068" s="416"/>
      <c r="E1068" s="416"/>
      <c r="F1068" s="448"/>
      <c r="G1068" s="413">
        <f>10%*G1067</f>
        <v>17626</v>
      </c>
      <c r="H1068" s="414"/>
      <c r="I1068" s="415"/>
      <c r="J1068" s="413">
        <f>J1067*10%</f>
        <v>17626</v>
      </c>
    </row>
    <row r="1069" spans="2:10" ht="15">
      <c r="B1069" s="452" t="s">
        <v>22</v>
      </c>
      <c r="C1069" s="416" t="s">
        <v>933</v>
      </c>
      <c r="D1069" s="367"/>
      <c r="E1069" s="367"/>
      <c r="F1069" s="412"/>
      <c r="G1069" s="413">
        <f>G1067+G1068</f>
        <v>193886</v>
      </c>
      <c r="H1069" s="414"/>
      <c r="I1069" s="415"/>
      <c r="J1069" s="372">
        <f>J1067+J1068</f>
        <v>193886</v>
      </c>
    </row>
    <row r="1070" spans="2:10" ht="16.5">
      <c r="B1070" s="474"/>
      <c r="C1070" s="367" t="s">
        <v>931</v>
      </c>
      <c r="D1070" s="475"/>
      <c r="E1070" s="475"/>
      <c r="F1070" s="476"/>
      <c r="G1070" s="477">
        <f>ROUNDDOWN(G1069,-3)</f>
        <v>193000</v>
      </c>
      <c r="H1070" s="418"/>
      <c r="I1070" s="419"/>
      <c r="J1070" s="420"/>
    </row>
    <row r="1071" spans="2:10" ht="16.5">
      <c r="B1071" s="421"/>
      <c r="C1071" s="483"/>
      <c r="D1071" s="421"/>
      <c r="E1071" s="421"/>
      <c r="F1071" s="441"/>
      <c r="G1071" s="442"/>
    </row>
    <row r="1072" spans="2:10" ht="16.5">
      <c r="B1072" s="421"/>
      <c r="C1072" s="483"/>
      <c r="D1072" s="421"/>
      <c r="E1072" s="421"/>
      <c r="F1072" s="441"/>
      <c r="G1072" s="447"/>
    </row>
    <row r="1073" spans="2:10" ht="15">
      <c r="B1073" s="452" t="s">
        <v>1067</v>
      </c>
      <c r="C1073" s="469" t="s">
        <v>1068</v>
      </c>
      <c r="D1073" s="470"/>
      <c r="E1073" s="471"/>
      <c r="F1073" s="485"/>
      <c r="G1073" s="486"/>
      <c r="H1073" s="370"/>
      <c r="I1073" s="371"/>
      <c r="J1073" s="372"/>
    </row>
    <row r="1074" spans="2:10" ht="16.5" customHeight="1">
      <c r="B1074" s="373" t="s">
        <v>56</v>
      </c>
      <c r="C1074" s="373" t="s">
        <v>57</v>
      </c>
      <c r="D1074" s="373" t="s">
        <v>965</v>
      </c>
      <c r="E1074" s="373" t="s">
        <v>60</v>
      </c>
      <c r="F1074" s="374" t="s">
        <v>865</v>
      </c>
      <c r="G1074" s="375" t="s">
        <v>866</v>
      </c>
      <c r="H1074" s="376" t="s">
        <v>209</v>
      </c>
      <c r="I1074" s="377" t="s">
        <v>210</v>
      </c>
      <c r="J1074" s="377" t="s">
        <v>867</v>
      </c>
    </row>
    <row r="1075" spans="2:10" ht="15">
      <c r="B1075" s="378"/>
      <c r="C1075" s="378"/>
      <c r="D1075" s="378"/>
      <c r="E1075" s="379"/>
      <c r="F1075" s="380"/>
      <c r="G1075" s="381"/>
      <c r="H1075" s="382"/>
      <c r="I1075" s="382"/>
      <c r="J1075" s="382"/>
    </row>
    <row r="1076" spans="2:10" ht="15">
      <c r="B1076" s="424" t="s">
        <v>158</v>
      </c>
      <c r="C1076" s="463" t="s">
        <v>61</v>
      </c>
      <c r="D1076" s="424"/>
      <c r="E1076" s="388"/>
      <c r="F1076" s="389"/>
      <c r="G1076" s="389"/>
      <c r="H1076" s="382"/>
      <c r="I1076" s="382"/>
      <c r="J1076" s="382"/>
    </row>
    <row r="1077" spans="2:10" ht="15">
      <c r="B1077" s="385"/>
      <c r="C1077" s="484" t="s">
        <v>62</v>
      </c>
      <c r="D1077" s="385" t="s">
        <v>64</v>
      </c>
      <c r="E1077" s="399">
        <v>0.65</v>
      </c>
      <c r="F1077" s="389">
        <f>VLOOKUP(C1077,'UPAH DAN BAHAN'!$D$6:$I$348,6,FALSE)</f>
        <v>120000</v>
      </c>
      <c r="G1077" s="389">
        <f>F1077*E1077</f>
        <v>78000</v>
      </c>
      <c r="H1077" s="390">
        <f>VLOOKUP(C1077,'UPAH DAN BAHAN'!$D$6:$N$348,9,FALSE)</f>
        <v>1</v>
      </c>
      <c r="I1077" s="391">
        <f>VLOOKUP(C1077,'UPAH DAN BAHAN'!$D$6:$N$348,10,FALSE)</f>
        <v>120000</v>
      </c>
      <c r="J1077" s="392">
        <f t="shared" ref="J1077:J1080" si="119">E1077*I1077</f>
        <v>78000</v>
      </c>
    </row>
    <row r="1078" spans="2:10" ht="15">
      <c r="B1078" s="385"/>
      <c r="C1078" s="484" t="s">
        <v>78</v>
      </c>
      <c r="D1078" s="385" t="s">
        <v>64</v>
      </c>
      <c r="E1078" s="399">
        <v>0.55000000000000004</v>
      </c>
      <c r="F1078" s="389">
        <f>VLOOKUP(C1078,'UPAH DAN BAHAN'!$D$6:$I$348,6,FALSE)</f>
        <v>140000</v>
      </c>
      <c r="G1078" s="389">
        <f>E1078*F1078</f>
        <v>77000</v>
      </c>
      <c r="H1078" s="390">
        <f>VLOOKUP(C1078,'UPAH DAN BAHAN'!$D$6:$N$348,9,FALSE)</f>
        <v>1</v>
      </c>
      <c r="I1078" s="391">
        <f>VLOOKUP(C1078,'UPAH DAN BAHAN'!$D$6:$N$348,10,FALSE)</f>
        <v>140000</v>
      </c>
      <c r="J1078" s="392">
        <f t="shared" si="119"/>
        <v>77000</v>
      </c>
    </row>
    <row r="1079" spans="2:10" ht="15">
      <c r="B1079" s="385"/>
      <c r="C1079" s="465" t="s">
        <v>28</v>
      </c>
      <c r="D1079" s="385" t="s">
        <v>64</v>
      </c>
      <c r="E1079" s="399">
        <v>0.1</v>
      </c>
      <c r="F1079" s="389">
        <f>VLOOKUP(C1079,'UPAH DAN BAHAN'!$D$6:$I$348,6,FALSE)</f>
        <v>150000</v>
      </c>
      <c r="G1079" s="389">
        <f>E1079*F1079</f>
        <v>15000</v>
      </c>
      <c r="H1079" s="390">
        <f>VLOOKUP(C1079,'UPAH DAN BAHAN'!$D$6:$N$348,9,FALSE)</f>
        <v>1</v>
      </c>
      <c r="I1079" s="391">
        <f>VLOOKUP(C1079,'UPAH DAN BAHAN'!$D$6:$N$348,10,FALSE)</f>
        <v>150000</v>
      </c>
      <c r="J1079" s="392">
        <f t="shared" si="119"/>
        <v>15000</v>
      </c>
    </row>
    <row r="1080" spans="2:10" ht="15">
      <c r="B1080" s="385"/>
      <c r="C1080" s="465" t="s">
        <v>27</v>
      </c>
      <c r="D1080" s="385" t="s">
        <v>64</v>
      </c>
      <c r="E1080" s="388">
        <v>8.9999999999999993E-3</v>
      </c>
      <c r="F1080" s="389">
        <f>VLOOKUP(C1080,'UPAH DAN BAHAN'!$D$6:$I$348,6,FALSE)</f>
        <v>140000</v>
      </c>
      <c r="G1080" s="389">
        <f>E1080*F1080</f>
        <v>1260</v>
      </c>
      <c r="H1080" s="390">
        <f>VLOOKUP(C1080,'UPAH DAN BAHAN'!$D$6:$N$348,9,FALSE)</f>
        <v>1</v>
      </c>
      <c r="I1080" s="391">
        <f>VLOOKUP(C1080,'UPAH DAN BAHAN'!$D$6:$N$348,10,FALSE)</f>
        <v>140000</v>
      </c>
      <c r="J1080" s="392">
        <f t="shared" si="119"/>
        <v>1260</v>
      </c>
    </row>
    <row r="1081" spans="2:10" ht="15">
      <c r="B1081" s="385"/>
      <c r="C1081" s="466"/>
      <c r="D1081" s="425"/>
      <c r="E1081" s="424"/>
      <c r="F1081" s="426" t="s">
        <v>868</v>
      </c>
      <c r="G1081" s="396">
        <f>SUM(G1077:G1080)</f>
        <v>171260</v>
      </c>
      <c r="H1081" s="382"/>
      <c r="I1081" s="382"/>
      <c r="J1081" s="382"/>
    </row>
    <row r="1082" spans="2:10" ht="15">
      <c r="B1082" s="467"/>
      <c r="C1082" s="466"/>
      <c r="D1082" s="425"/>
      <c r="E1082" s="424"/>
      <c r="F1082" s="396"/>
      <c r="G1082" s="396"/>
      <c r="H1082" s="382"/>
      <c r="I1082" s="382"/>
      <c r="J1082" s="382"/>
    </row>
    <row r="1083" spans="2:10" ht="15">
      <c r="B1083" s="424" t="s">
        <v>159</v>
      </c>
      <c r="C1083" s="463" t="s">
        <v>68</v>
      </c>
      <c r="D1083" s="424"/>
      <c r="E1083" s="388"/>
      <c r="F1083" s="389"/>
      <c r="G1083" s="389"/>
      <c r="H1083" s="382"/>
      <c r="I1083" s="382"/>
      <c r="J1083" s="382"/>
    </row>
    <row r="1084" spans="2:10" ht="15">
      <c r="B1084" s="424"/>
      <c r="C1084" s="397" t="s">
        <v>776</v>
      </c>
      <c r="D1084" s="385" t="s">
        <v>55</v>
      </c>
      <c r="E1084" s="399">
        <v>1</v>
      </c>
      <c r="F1084" s="389">
        <f>VLOOKUP(C1084,'UPAH DAN BAHAN'!$D$6:$I$348,6,FALSE)</f>
        <v>1250000</v>
      </c>
      <c r="G1084" s="389">
        <f>E1084*F1084</f>
        <v>1250000</v>
      </c>
      <c r="H1084" s="382"/>
      <c r="I1084" s="391">
        <f t="shared" ref="I1084:I1085" si="120">F1084</f>
        <v>1250000</v>
      </c>
      <c r="J1084" s="392">
        <f t="shared" ref="J1084:J1085" si="121">E1084*I1084</f>
        <v>1250000</v>
      </c>
    </row>
    <row r="1085" spans="2:10" ht="15">
      <c r="B1085" s="468"/>
      <c r="C1085" s="465" t="s">
        <v>1066</v>
      </c>
      <c r="D1085" s="385" t="s">
        <v>93</v>
      </c>
      <c r="E1085" s="399">
        <v>1</v>
      </c>
      <c r="F1085" s="389">
        <v>20000</v>
      </c>
      <c r="G1085" s="389">
        <f>E1085*F1085</f>
        <v>20000</v>
      </c>
      <c r="H1085" s="382"/>
      <c r="I1085" s="391">
        <f t="shared" si="120"/>
        <v>20000</v>
      </c>
      <c r="J1085" s="392">
        <f t="shared" si="121"/>
        <v>20000</v>
      </c>
    </row>
    <row r="1086" spans="2:10" ht="15">
      <c r="B1086" s="385"/>
      <c r="C1086" s="466"/>
      <c r="D1086" s="425"/>
      <c r="E1086" s="424"/>
      <c r="F1086" s="426" t="s">
        <v>869</v>
      </c>
      <c r="G1086" s="396">
        <f>SUM(G1084:G1085)</f>
        <v>1270000</v>
      </c>
      <c r="H1086" s="382"/>
      <c r="I1086" s="382"/>
      <c r="J1086" s="382"/>
    </row>
    <row r="1087" spans="2:10" ht="15">
      <c r="B1087" s="385"/>
      <c r="C1087" s="408"/>
      <c r="D1087" s="385"/>
      <c r="E1087" s="388"/>
      <c r="F1087" s="389"/>
      <c r="G1087" s="389"/>
      <c r="H1087" s="382"/>
      <c r="I1087" s="382"/>
      <c r="J1087" s="382"/>
    </row>
    <row r="1088" spans="2:10" ht="15">
      <c r="B1088" s="457" t="s">
        <v>20</v>
      </c>
      <c r="C1088" s="410" t="s">
        <v>932</v>
      </c>
      <c r="D1088" s="470"/>
      <c r="E1088" s="471"/>
      <c r="F1088" s="472"/>
      <c r="G1088" s="412">
        <f>G1081+G1086</f>
        <v>1441260</v>
      </c>
      <c r="H1088" s="414"/>
      <c r="I1088" s="415"/>
      <c r="J1088" s="372">
        <f>SUM(J1075:J1087)</f>
        <v>1441260</v>
      </c>
    </row>
    <row r="1089" spans="2:10" ht="15">
      <c r="B1089" s="452" t="s">
        <v>21</v>
      </c>
      <c r="C1089" s="416" t="s">
        <v>1054</v>
      </c>
      <c r="D1089" s="416"/>
      <c r="E1089" s="416"/>
      <c r="F1089" s="448"/>
      <c r="G1089" s="413">
        <f>10%*G1088</f>
        <v>144126</v>
      </c>
      <c r="H1089" s="414"/>
      <c r="I1089" s="415"/>
      <c r="J1089" s="413">
        <f>J1088*10%</f>
        <v>144126</v>
      </c>
    </row>
    <row r="1090" spans="2:10" ht="15">
      <c r="B1090" s="452" t="s">
        <v>22</v>
      </c>
      <c r="C1090" s="416" t="s">
        <v>933</v>
      </c>
      <c r="D1090" s="367"/>
      <c r="E1090" s="367"/>
      <c r="F1090" s="412"/>
      <c r="G1090" s="413">
        <f>G1088+G1089</f>
        <v>1585386</v>
      </c>
      <c r="H1090" s="414"/>
      <c r="I1090" s="415"/>
      <c r="J1090" s="372">
        <f>J1088+J1089</f>
        <v>1585386</v>
      </c>
    </row>
    <row r="1091" spans="2:10" ht="16.5">
      <c r="B1091" s="474"/>
      <c r="C1091" s="367" t="s">
        <v>931</v>
      </c>
      <c r="D1091" s="475"/>
      <c r="E1091" s="475"/>
      <c r="F1091" s="476"/>
      <c r="G1091" s="477">
        <f>ROUNDDOWN(G1090,-3)</f>
        <v>1585000</v>
      </c>
      <c r="H1091" s="418"/>
      <c r="I1091" s="419"/>
      <c r="J1091" s="420"/>
    </row>
    <row r="1092" spans="2:10" ht="15">
      <c r="B1092" s="438"/>
      <c r="C1092" s="438"/>
      <c r="D1092" s="438"/>
      <c r="E1092" s="438"/>
      <c r="F1092" s="443"/>
      <c r="G1092" s="456"/>
    </row>
    <row r="1093" spans="2:10" ht="16.5">
      <c r="B1093" s="421"/>
      <c r="C1093" s="421"/>
      <c r="D1093" s="421"/>
      <c r="E1093" s="421"/>
      <c r="F1093" s="441"/>
      <c r="G1093" s="447"/>
    </row>
    <row r="1094" spans="2:10" ht="16.5">
      <c r="B1094" s="452" t="s">
        <v>1069</v>
      </c>
      <c r="C1094" s="478" t="s">
        <v>1070</v>
      </c>
      <c r="D1094" s="510"/>
      <c r="E1094" s="510"/>
      <c r="F1094" s="511"/>
      <c r="G1094" s="512"/>
      <c r="H1094" s="370"/>
      <c r="I1094" s="371"/>
      <c r="J1094" s="372"/>
    </row>
    <row r="1095" spans="2:10" ht="15" customHeight="1">
      <c r="B1095" s="373" t="s">
        <v>56</v>
      </c>
      <c r="C1095" s="373" t="s">
        <v>57</v>
      </c>
      <c r="D1095" s="373" t="s">
        <v>965</v>
      </c>
      <c r="E1095" s="373" t="s">
        <v>60</v>
      </c>
      <c r="F1095" s="374" t="s">
        <v>865</v>
      </c>
      <c r="G1095" s="375" t="s">
        <v>866</v>
      </c>
      <c r="H1095" s="376" t="s">
        <v>209</v>
      </c>
      <c r="I1095" s="377" t="s">
        <v>210</v>
      </c>
      <c r="J1095" s="377" t="s">
        <v>867</v>
      </c>
    </row>
    <row r="1096" spans="2:10" ht="15">
      <c r="B1096" s="378"/>
      <c r="C1096" s="378"/>
      <c r="D1096" s="378"/>
      <c r="E1096" s="379"/>
      <c r="F1096" s="380"/>
      <c r="G1096" s="381"/>
      <c r="H1096" s="382"/>
      <c r="I1096" s="382"/>
      <c r="J1096" s="382"/>
    </row>
    <row r="1097" spans="2:10" ht="15">
      <c r="B1097" s="424" t="s">
        <v>158</v>
      </c>
      <c r="C1097" s="463" t="s">
        <v>61</v>
      </c>
      <c r="D1097" s="424"/>
      <c r="E1097" s="388"/>
      <c r="F1097" s="389"/>
      <c r="G1097" s="389"/>
      <c r="H1097" s="382"/>
      <c r="I1097" s="382"/>
      <c r="J1097" s="382"/>
    </row>
    <row r="1098" spans="2:10" ht="15">
      <c r="B1098" s="385"/>
      <c r="C1098" s="484" t="s">
        <v>62</v>
      </c>
      <c r="D1098" s="385" t="s">
        <v>64</v>
      </c>
      <c r="E1098" s="399">
        <v>0.2</v>
      </c>
      <c r="F1098" s="389">
        <f>VLOOKUP(C1098,'UPAH DAN BAHAN'!$D$6:$I$348,6,FALSE)</f>
        <v>120000</v>
      </c>
      <c r="G1098" s="389">
        <f>F1098*E1098</f>
        <v>24000</v>
      </c>
      <c r="H1098" s="390">
        <f>VLOOKUP(C1098,'UPAH DAN BAHAN'!$D$6:$N$348,9,FALSE)</f>
        <v>1</v>
      </c>
      <c r="I1098" s="391">
        <f>VLOOKUP(C1098,'UPAH DAN BAHAN'!$D$6:$N$348,10,FALSE)</f>
        <v>120000</v>
      </c>
      <c r="J1098" s="392">
        <f t="shared" ref="J1098:J1101" si="122">E1098*I1098</f>
        <v>24000</v>
      </c>
    </row>
    <row r="1099" spans="2:10" ht="15">
      <c r="B1099" s="385"/>
      <c r="C1099" s="484" t="s">
        <v>78</v>
      </c>
      <c r="D1099" s="385" t="s">
        <v>64</v>
      </c>
      <c r="E1099" s="399">
        <v>0.2</v>
      </c>
      <c r="F1099" s="389">
        <f>VLOOKUP(C1099,'UPAH DAN BAHAN'!$D$6:$I$348,6,FALSE)</f>
        <v>140000</v>
      </c>
      <c r="G1099" s="389">
        <f>E1099*F1099</f>
        <v>28000</v>
      </c>
      <c r="H1099" s="390">
        <f>VLOOKUP(C1099,'UPAH DAN BAHAN'!$D$6:$N$348,9,FALSE)</f>
        <v>1</v>
      </c>
      <c r="I1099" s="391">
        <f>VLOOKUP(C1099,'UPAH DAN BAHAN'!$D$6:$N$348,10,FALSE)</f>
        <v>140000</v>
      </c>
      <c r="J1099" s="392">
        <f t="shared" si="122"/>
        <v>28000</v>
      </c>
    </row>
    <row r="1100" spans="2:10" ht="15">
      <c r="B1100" s="385"/>
      <c r="C1100" s="465" t="s">
        <v>28</v>
      </c>
      <c r="D1100" s="385" t="s">
        <v>64</v>
      </c>
      <c r="E1100" s="399">
        <v>0.05</v>
      </c>
      <c r="F1100" s="389">
        <f>VLOOKUP(C1100,'UPAH DAN BAHAN'!$D$6:$I$348,6,FALSE)</f>
        <v>150000</v>
      </c>
      <c r="G1100" s="389">
        <f>E1100*F1100</f>
        <v>7500</v>
      </c>
      <c r="H1100" s="390">
        <f>VLOOKUP(C1100,'UPAH DAN BAHAN'!$D$6:$N$348,9,FALSE)</f>
        <v>1</v>
      </c>
      <c r="I1100" s="391">
        <f>VLOOKUP(C1100,'UPAH DAN BAHAN'!$D$6:$N$348,10,FALSE)</f>
        <v>150000</v>
      </c>
      <c r="J1100" s="392">
        <f t="shared" si="122"/>
        <v>7500</v>
      </c>
    </row>
    <row r="1101" spans="2:10" ht="15">
      <c r="B1101" s="385"/>
      <c r="C1101" s="465" t="s">
        <v>27</v>
      </c>
      <c r="D1101" s="385" t="s">
        <v>64</v>
      </c>
      <c r="E1101" s="388">
        <v>0.05</v>
      </c>
      <c r="F1101" s="389">
        <f>VLOOKUP(C1101,'UPAH DAN BAHAN'!$D$6:$I$348,6,FALSE)</f>
        <v>140000</v>
      </c>
      <c r="G1101" s="389">
        <f>E1101*F1101</f>
        <v>7000</v>
      </c>
      <c r="H1101" s="390">
        <f>VLOOKUP(C1101,'UPAH DAN BAHAN'!$D$6:$N$348,9,FALSE)</f>
        <v>1</v>
      </c>
      <c r="I1101" s="391">
        <f>VLOOKUP(C1101,'UPAH DAN BAHAN'!$D$6:$N$348,10,FALSE)</f>
        <v>140000</v>
      </c>
      <c r="J1101" s="392">
        <f t="shared" si="122"/>
        <v>7000</v>
      </c>
    </row>
    <row r="1102" spans="2:10" ht="15">
      <c r="B1102" s="385"/>
      <c r="C1102" s="466"/>
      <c r="D1102" s="425"/>
      <c r="E1102" s="424"/>
      <c r="F1102" s="426" t="s">
        <v>868</v>
      </c>
      <c r="G1102" s="396">
        <f>SUM(G1098:G1101)</f>
        <v>66500</v>
      </c>
      <c r="H1102" s="382"/>
      <c r="I1102" s="382"/>
      <c r="J1102" s="382"/>
    </row>
    <row r="1103" spans="2:10" ht="15">
      <c r="B1103" s="467"/>
      <c r="C1103" s="466"/>
      <c r="D1103" s="425"/>
      <c r="E1103" s="424"/>
      <c r="F1103" s="396"/>
      <c r="G1103" s="396"/>
      <c r="H1103" s="382"/>
      <c r="I1103" s="382"/>
      <c r="J1103" s="382"/>
    </row>
    <row r="1104" spans="2:10" ht="15">
      <c r="B1104" s="424" t="s">
        <v>159</v>
      </c>
      <c r="C1104" s="463" t="s">
        <v>68</v>
      </c>
      <c r="D1104" s="424"/>
      <c r="E1104" s="388"/>
      <c r="F1104" s="389"/>
      <c r="G1104" s="389"/>
      <c r="H1104" s="382"/>
      <c r="I1104" s="382"/>
      <c r="J1104" s="382"/>
    </row>
    <row r="1105" spans="2:10" ht="15">
      <c r="B1105" s="424"/>
      <c r="C1105" s="464" t="s">
        <v>691</v>
      </c>
      <c r="D1105" s="385" t="s">
        <v>55</v>
      </c>
      <c r="E1105" s="399">
        <v>1</v>
      </c>
      <c r="F1105" s="389">
        <f>VLOOKUP(C1105,'UPAH DAN BAHAN'!$D$6:$I$348,6,FALSE)</f>
        <v>375000</v>
      </c>
      <c r="G1105" s="389">
        <f>E1105*F1105</f>
        <v>375000</v>
      </c>
      <c r="H1105" s="390">
        <f>VLOOKUP(C1105,'UPAH DAN BAHAN'!$D$6:$N$348,9,FALSE)</f>
        <v>1</v>
      </c>
      <c r="I1105" s="391">
        <f>VLOOKUP(C1105,'UPAH DAN BAHAN'!$D$6:$N$348,10,FALSE)</f>
        <v>375000</v>
      </c>
      <c r="J1105" s="392">
        <f t="shared" ref="J1105" si="123">E1105*I1105</f>
        <v>375000</v>
      </c>
    </row>
    <row r="1106" spans="2:10" ht="15">
      <c r="B1106" s="468"/>
      <c r="C1106" s="465" t="s">
        <v>95</v>
      </c>
      <c r="D1106" s="385" t="s">
        <v>54</v>
      </c>
      <c r="E1106" s="398">
        <v>0.03</v>
      </c>
      <c r="F1106" s="389">
        <f>F1105</f>
        <v>375000</v>
      </c>
      <c r="G1106" s="389">
        <f>F1106*E1106</f>
        <v>11250</v>
      </c>
      <c r="H1106" s="382"/>
      <c r="I1106" s="391"/>
      <c r="J1106" s="392"/>
    </row>
    <row r="1107" spans="2:10" ht="15">
      <c r="B1107" s="385"/>
      <c r="C1107" s="466"/>
      <c r="D1107" s="425"/>
      <c r="E1107" s="424"/>
      <c r="F1107" s="426" t="s">
        <v>869</v>
      </c>
      <c r="G1107" s="396">
        <f>SUM(G1105:G1106)</f>
        <v>386250</v>
      </c>
      <c r="H1107" s="382"/>
      <c r="I1107" s="382"/>
      <c r="J1107" s="382"/>
    </row>
    <row r="1108" spans="2:10" ht="15">
      <c r="B1108" s="385"/>
      <c r="C1108" s="408"/>
      <c r="D1108" s="385"/>
      <c r="E1108" s="388"/>
      <c r="F1108" s="389"/>
      <c r="G1108" s="389"/>
      <c r="H1108" s="382"/>
      <c r="I1108" s="382"/>
      <c r="J1108" s="382"/>
    </row>
    <row r="1109" spans="2:10" ht="15">
      <c r="B1109" s="457" t="s">
        <v>20</v>
      </c>
      <c r="C1109" s="410" t="s">
        <v>932</v>
      </c>
      <c r="D1109" s="470"/>
      <c r="E1109" s="471"/>
      <c r="F1109" s="472"/>
      <c r="G1109" s="412">
        <f>G1102+G1107</f>
        <v>452750</v>
      </c>
      <c r="H1109" s="414"/>
      <c r="I1109" s="415"/>
      <c r="J1109" s="372">
        <f>SUM(J1096:J1108)</f>
        <v>441500</v>
      </c>
    </row>
    <row r="1110" spans="2:10" ht="15">
      <c r="B1110" s="452" t="s">
        <v>21</v>
      </c>
      <c r="C1110" s="416" t="s">
        <v>1054</v>
      </c>
      <c r="D1110" s="416"/>
      <c r="E1110" s="416"/>
      <c r="F1110" s="448"/>
      <c r="G1110" s="413">
        <f>10%*G1109</f>
        <v>45275</v>
      </c>
      <c r="H1110" s="414"/>
      <c r="I1110" s="415"/>
      <c r="J1110" s="413">
        <f>J1109*10%</f>
        <v>44150</v>
      </c>
    </row>
    <row r="1111" spans="2:10" ht="15">
      <c r="B1111" s="452" t="s">
        <v>22</v>
      </c>
      <c r="C1111" s="416" t="s">
        <v>933</v>
      </c>
      <c r="D1111" s="367"/>
      <c r="E1111" s="367"/>
      <c r="F1111" s="412"/>
      <c r="G1111" s="413">
        <f>G1109+G1110</f>
        <v>498025</v>
      </c>
      <c r="H1111" s="414"/>
      <c r="I1111" s="415"/>
      <c r="J1111" s="372">
        <f>J1109+J1110</f>
        <v>485650</v>
      </c>
    </row>
    <row r="1112" spans="2:10" ht="16.5">
      <c r="B1112" s="474"/>
      <c r="C1112" s="367" t="s">
        <v>931</v>
      </c>
      <c r="D1112" s="475"/>
      <c r="E1112" s="475"/>
      <c r="F1112" s="476"/>
      <c r="G1112" s="477">
        <f>ROUNDDOWN(G1111,-3)</f>
        <v>498000</v>
      </c>
      <c r="H1112" s="418"/>
      <c r="I1112" s="419"/>
      <c r="J1112" s="420"/>
    </row>
    <row r="1113" spans="2:10" ht="16.5">
      <c r="B1113" s="421"/>
      <c r="C1113" s="483"/>
      <c r="D1113" s="421"/>
      <c r="E1113" s="421"/>
      <c r="F1113" s="441"/>
      <c r="G1113" s="442"/>
    </row>
    <row r="1114" spans="2:10" ht="16.5">
      <c r="B1114" s="421"/>
      <c r="C1114" s="421"/>
      <c r="D1114" s="421"/>
      <c r="E1114" s="421"/>
      <c r="F1114" s="441"/>
      <c r="G1114" s="447"/>
    </row>
    <row r="1115" spans="2:10" ht="15">
      <c r="B1115" s="452" t="s">
        <v>1071</v>
      </c>
      <c r="C1115" s="469" t="s">
        <v>1072</v>
      </c>
      <c r="D1115" s="461"/>
      <c r="E1115" s="462"/>
      <c r="F1115" s="417"/>
      <c r="G1115" s="448"/>
      <c r="H1115" s="370"/>
      <c r="I1115" s="371"/>
      <c r="J1115" s="372"/>
    </row>
    <row r="1116" spans="2:10" ht="17.25" customHeight="1">
      <c r="B1116" s="373" t="s">
        <v>56</v>
      </c>
      <c r="C1116" s="373" t="s">
        <v>57</v>
      </c>
      <c r="D1116" s="373" t="s">
        <v>965</v>
      </c>
      <c r="E1116" s="373" t="s">
        <v>60</v>
      </c>
      <c r="F1116" s="374" t="s">
        <v>865</v>
      </c>
      <c r="G1116" s="375" t="s">
        <v>866</v>
      </c>
      <c r="H1116" s="376" t="s">
        <v>209</v>
      </c>
      <c r="I1116" s="377" t="s">
        <v>210</v>
      </c>
      <c r="J1116" s="377" t="s">
        <v>867</v>
      </c>
    </row>
    <row r="1117" spans="2:10" ht="15">
      <c r="B1117" s="378"/>
      <c r="C1117" s="378"/>
      <c r="D1117" s="378"/>
      <c r="E1117" s="379"/>
      <c r="F1117" s="380"/>
      <c r="G1117" s="381"/>
      <c r="H1117" s="382"/>
      <c r="I1117" s="382"/>
      <c r="J1117" s="382"/>
    </row>
    <row r="1118" spans="2:10" ht="15">
      <c r="B1118" s="424" t="s">
        <v>158</v>
      </c>
      <c r="C1118" s="463" t="s">
        <v>61</v>
      </c>
      <c r="D1118" s="424"/>
      <c r="E1118" s="388"/>
      <c r="F1118" s="389"/>
      <c r="G1118" s="389"/>
      <c r="H1118" s="382"/>
      <c r="I1118" s="382"/>
      <c r="J1118" s="382"/>
    </row>
    <row r="1119" spans="2:10" ht="15">
      <c r="B1119" s="385"/>
      <c r="C1119" s="484" t="s">
        <v>62</v>
      </c>
      <c r="D1119" s="385" t="s">
        <v>64</v>
      </c>
      <c r="E1119" s="399">
        <v>0.6</v>
      </c>
      <c r="F1119" s="389">
        <f>VLOOKUP(C1119,'UPAH DAN BAHAN'!$D$6:$I$348,6,FALSE)</f>
        <v>120000</v>
      </c>
      <c r="G1119" s="389">
        <f>F1119*E1119</f>
        <v>72000</v>
      </c>
      <c r="H1119" s="390">
        <f>VLOOKUP(C1119,'UPAH DAN BAHAN'!$D$6:$N$348,9,FALSE)</f>
        <v>1</v>
      </c>
      <c r="I1119" s="391">
        <f>VLOOKUP(C1119,'UPAH DAN BAHAN'!$D$6:$N$348,10,FALSE)</f>
        <v>120000</v>
      </c>
      <c r="J1119" s="392">
        <f t="shared" ref="J1119:J1122" si="124">E1119*I1119</f>
        <v>72000</v>
      </c>
    </row>
    <row r="1120" spans="2:10" ht="15">
      <c r="B1120" s="385"/>
      <c r="C1120" s="484" t="s">
        <v>78</v>
      </c>
      <c r="D1120" s="385" t="s">
        <v>64</v>
      </c>
      <c r="E1120" s="399">
        <v>0.6</v>
      </c>
      <c r="F1120" s="389">
        <f>VLOOKUP(C1120,'UPAH DAN BAHAN'!$D$6:$I$348,6,FALSE)</f>
        <v>140000</v>
      </c>
      <c r="G1120" s="389">
        <f>E1120*F1120</f>
        <v>84000</v>
      </c>
      <c r="H1120" s="390">
        <f>VLOOKUP(C1120,'UPAH DAN BAHAN'!$D$6:$N$348,9,FALSE)</f>
        <v>1</v>
      </c>
      <c r="I1120" s="391">
        <f>VLOOKUP(C1120,'UPAH DAN BAHAN'!$D$6:$N$348,10,FALSE)</f>
        <v>140000</v>
      </c>
      <c r="J1120" s="392">
        <f t="shared" si="124"/>
        <v>84000</v>
      </c>
    </row>
    <row r="1121" spans="2:10" ht="15">
      <c r="B1121" s="385"/>
      <c r="C1121" s="465" t="s">
        <v>28</v>
      </c>
      <c r="D1121" s="385" t="s">
        <v>64</v>
      </c>
      <c r="E1121" s="399">
        <v>0.5</v>
      </c>
      <c r="F1121" s="389">
        <f>VLOOKUP(C1121,'UPAH DAN BAHAN'!$D$6:$I$348,6,FALSE)</f>
        <v>150000</v>
      </c>
      <c r="G1121" s="389">
        <f>E1121*F1121</f>
        <v>75000</v>
      </c>
      <c r="H1121" s="390">
        <f>VLOOKUP(C1121,'UPAH DAN BAHAN'!$D$6:$N$348,9,FALSE)</f>
        <v>1</v>
      </c>
      <c r="I1121" s="391">
        <f>VLOOKUP(C1121,'UPAH DAN BAHAN'!$D$6:$N$348,10,FALSE)</f>
        <v>150000</v>
      </c>
      <c r="J1121" s="392">
        <f t="shared" si="124"/>
        <v>75000</v>
      </c>
    </row>
    <row r="1122" spans="2:10" ht="15">
      <c r="B1122" s="385"/>
      <c r="C1122" s="465" t="s">
        <v>27</v>
      </c>
      <c r="D1122" s="385" t="s">
        <v>64</v>
      </c>
      <c r="E1122" s="388">
        <v>0.05</v>
      </c>
      <c r="F1122" s="389">
        <f>VLOOKUP(C1122,'UPAH DAN BAHAN'!$D$6:$I$348,6,FALSE)</f>
        <v>140000</v>
      </c>
      <c r="G1122" s="389">
        <f>E1122*F1122</f>
        <v>7000</v>
      </c>
      <c r="H1122" s="390">
        <f>VLOOKUP(C1122,'UPAH DAN BAHAN'!$D$6:$N$348,9,FALSE)</f>
        <v>1</v>
      </c>
      <c r="I1122" s="391">
        <f>VLOOKUP(C1122,'UPAH DAN BAHAN'!$D$6:$N$348,10,FALSE)</f>
        <v>140000</v>
      </c>
      <c r="J1122" s="392">
        <f t="shared" si="124"/>
        <v>7000</v>
      </c>
    </row>
    <row r="1123" spans="2:10" ht="15">
      <c r="B1123" s="385"/>
      <c r="C1123" s="466"/>
      <c r="D1123" s="425"/>
      <c r="E1123" s="424"/>
      <c r="F1123" s="426" t="s">
        <v>868</v>
      </c>
      <c r="G1123" s="396">
        <f>SUM(G1119:G1122)</f>
        <v>238000</v>
      </c>
      <c r="H1123" s="382"/>
      <c r="I1123" s="382"/>
      <c r="J1123" s="382"/>
    </row>
    <row r="1124" spans="2:10" ht="15">
      <c r="B1124" s="467"/>
      <c r="C1124" s="466"/>
      <c r="D1124" s="425"/>
      <c r="E1124" s="424"/>
      <c r="F1124" s="396"/>
      <c r="G1124" s="396"/>
      <c r="H1124" s="382"/>
      <c r="I1124" s="382"/>
      <c r="J1124" s="382"/>
    </row>
    <row r="1125" spans="2:10" ht="15">
      <c r="B1125" s="424" t="s">
        <v>159</v>
      </c>
      <c r="C1125" s="463" t="s">
        <v>68</v>
      </c>
      <c r="D1125" s="424"/>
      <c r="E1125" s="388"/>
      <c r="F1125" s="389"/>
      <c r="G1125" s="389"/>
      <c r="H1125" s="382"/>
      <c r="I1125" s="382"/>
      <c r="J1125" s="382"/>
    </row>
    <row r="1126" spans="2:10" ht="15">
      <c r="B1126" s="424"/>
      <c r="C1126" s="465" t="s">
        <v>1073</v>
      </c>
      <c r="D1126" s="385" t="s">
        <v>55</v>
      </c>
      <c r="E1126" s="399">
        <v>1</v>
      </c>
      <c r="F1126" s="389">
        <v>2816000</v>
      </c>
      <c r="G1126" s="389">
        <f>E1126*F1126</f>
        <v>2816000</v>
      </c>
      <c r="H1126" s="382"/>
      <c r="I1126" s="391">
        <f t="shared" ref="I1126" si="125">F1126</f>
        <v>2816000</v>
      </c>
      <c r="J1126" s="392">
        <f t="shared" ref="J1126" si="126">E1126*I1126</f>
        <v>2816000</v>
      </c>
    </row>
    <row r="1127" spans="2:10" ht="15">
      <c r="B1127" s="468"/>
      <c r="C1127" s="465" t="s">
        <v>95</v>
      </c>
      <c r="D1127" s="385" t="s">
        <v>54</v>
      </c>
      <c r="E1127" s="398">
        <v>0.05</v>
      </c>
      <c r="F1127" s="389">
        <f>F1126</f>
        <v>2816000</v>
      </c>
      <c r="G1127" s="389">
        <f>F1127*E1127</f>
        <v>140800</v>
      </c>
      <c r="H1127" s="382"/>
      <c r="I1127" s="391"/>
      <c r="J1127" s="392"/>
    </row>
    <row r="1128" spans="2:10" ht="15">
      <c r="B1128" s="385"/>
      <c r="C1128" s="466"/>
      <c r="D1128" s="425"/>
      <c r="E1128" s="424"/>
      <c r="F1128" s="426" t="s">
        <v>869</v>
      </c>
      <c r="G1128" s="396">
        <f>SUM(G1126:G1127)</f>
        <v>2956800</v>
      </c>
      <c r="H1128" s="382"/>
      <c r="I1128" s="382"/>
      <c r="J1128" s="382"/>
    </row>
    <row r="1129" spans="2:10" ht="15">
      <c r="B1129" s="467"/>
      <c r="C1129" s="432"/>
      <c r="D1129" s="500"/>
      <c r="E1129" s="501"/>
      <c r="F1129" s="163"/>
      <c r="G1129" s="502"/>
      <c r="H1129" s="382"/>
      <c r="I1129" s="382"/>
      <c r="J1129" s="382"/>
    </row>
    <row r="1130" spans="2:10" ht="19.5" customHeight="1">
      <c r="B1130" s="424" t="s">
        <v>20</v>
      </c>
      <c r="C1130" s="513" t="s">
        <v>69</v>
      </c>
      <c r="D1130" s="495"/>
      <c r="E1130" s="496"/>
      <c r="F1130" s="164"/>
      <c r="G1130" s="497"/>
      <c r="H1130" s="382"/>
      <c r="I1130" s="382"/>
      <c r="J1130" s="382"/>
    </row>
    <row r="1131" spans="2:10" ht="20.25" customHeight="1">
      <c r="B1131" s="467"/>
      <c r="C1131" s="394" t="s">
        <v>129</v>
      </c>
      <c r="D1131" s="514" t="s">
        <v>53</v>
      </c>
      <c r="E1131" s="388">
        <v>0.1</v>
      </c>
      <c r="F1131" s="499">
        <v>300000</v>
      </c>
      <c r="G1131" s="499">
        <f>E1131*F1131</f>
        <v>30000</v>
      </c>
      <c r="H1131" s="382"/>
      <c r="I1131" s="391">
        <f t="shared" ref="I1131" si="127">F1131</f>
        <v>300000</v>
      </c>
      <c r="J1131" s="392">
        <f t="shared" ref="J1131" si="128">E1131*I1131</f>
        <v>30000</v>
      </c>
    </row>
    <row r="1132" spans="2:10" ht="15">
      <c r="B1132" s="385"/>
      <c r="C1132" s="408"/>
      <c r="D1132" s="385"/>
      <c r="E1132" s="388"/>
      <c r="F1132" s="426" t="s">
        <v>927</v>
      </c>
      <c r="G1132" s="396">
        <f>SUM(G1131)</f>
        <v>30000</v>
      </c>
      <c r="H1132" s="382"/>
      <c r="I1132" s="382"/>
      <c r="J1132" s="382"/>
    </row>
    <row r="1133" spans="2:10" ht="15">
      <c r="B1133" s="385"/>
      <c r="C1133" s="408"/>
      <c r="D1133" s="385"/>
      <c r="E1133" s="388"/>
      <c r="F1133" s="426"/>
      <c r="G1133" s="389"/>
      <c r="H1133" s="382"/>
      <c r="I1133" s="382"/>
      <c r="J1133" s="382"/>
    </row>
    <row r="1134" spans="2:10" ht="15">
      <c r="B1134" s="457" t="s">
        <v>21</v>
      </c>
      <c r="C1134" s="469" t="s">
        <v>70</v>
      </c>
      <c r="D1134" s="470"/>
      <c r="E1134" s="471"/>
      <c r="F1134" s="472"/>
      <c r="G1134" s="412">
        <f>G1123+G1128+G1132</f>
        <v>3224800</v>
      </c>
      <c r="H1134" s="414"/>
      <c r="I1134" s="415"/>
      <c r="J1134" s="372">
        <f>SUM(J1119:J1133)</f>
        <v>3084000</v>
      </c>
    </row>
    <row r="1135" spans="2:10" ht="15">
      <c r="B1135" s="452" t="s">
        <v>22</v>
      </c>
      <c r="C1135" s="473" t="s">
        <v>1046</v>
      </c>
      <c r="D1135" s="416"/>
      <c r="E1135" s="416"/>
      <c r="F1135" s="448"/>
      <c r="G1135" s="413">
        <f>10%*G1134</f>
        <v>322480</v>
      </c>
      <c r="H1135" s="414"/>
      <c r="I1135" s="415"/>
      <c r="J1135" s="413">
        <f>J1134*10%</f>
        <v>308400</v>
      </c>
    </row>
    <row r="1136" spans="2:10" ht="15">
      <c r="B1136" s="452" t="s">
        <v>71</v>
      </c>
      <c r="C1136" s="410" t="s">
        <v>72</v>
      </c>
      <c r="D1136" s="367"/>
      <c r="E1136" s="367"/>
      <c r="F1136" s="412"/>
      <c r="G1136" s="413">
        <f>G1134+G1135</f>
        <v>3547280</v>
      </c>
      <c r="H1136" s="414"/>
      <c r="I1136" s="415"/>
      <c r="J1136" s="372">
        <f>J1134+J1135</f>
        <v>3392400</v>
      </c>
    </row>
    <row r="1137" spans="2:10" ht="16.5">
      <c r="B1137" s="474"/>
      <c r="C1137" s="367" t="s">
        <v>931</v>
      </c>
      <c r="D1137" s="475"/>
      <c r="E1137" s="475"/>
      <c r="F1137" s="476"/>
      <c r="G1137" s="477">
        <f>ROUNDDOWN(G1136,-3)</f>
        <v>3547000</v>
      </c>
      <c r="H1137" s="418"/>
      <c r="I1137" s="419"/>
      <c r="J1137" s="420"/>
    </row>
    <row r="1138" spans="2:10" ht="16.5">
      <c r="B1138" s="421"/>
      <c r="C1138" s="421"/>
      <c r="D1138" s="421"/>
      <c r="E1138" s="421"/>
      <c r="F1138" s="441"/>
      <c r="G1138" s="442"/>
    </row>
    <row r="1139" spans="2:10" ht="16.5">
      <c r="B1139" s="421"/>
      <c r="C1139" s="421"/>
      <c r="D1139" s="421"/>
      <c r="E1139" s="421"/>
      <c r="F1139" s="441"/>
      <c r="G1139" s="447"/>
    </row>
    <row r="1140" spans="2:10" ht="15">
      <c r="B1140" s="452" t="s">
        <v>1074</v>
      </c>
      <c r="C1140" s="460" t="s">
        <v>1075</v>
      </c>
      <c r="D1140" s="470"/>
      <c r="E1140" s="471"/>
      <c r="F1140" s="485"/>
      <c r="G1140" s="486"/>
      <c r="H1140" s="370"/>
      <c r="I1140" s="371"/>
      <c r="J1140" s="372"/>
    </row>
    <row r="1141" spans="2:10" ht="18" customHeight="1">
      <c r="B1141" s="373" t="s">
        <v>56</v>
      </c>
      <c r="C1141" s="373" t="s">
        <v>57</v>
      </c>
      <c r="D1141" s="373" t="s">
        <v>965</v>
      </c>
      <c r="E1141" s="373" t="s">
        <v>60</v>
      </c>
      <c r="F1141" s="374" t="s">
        <v>865</v>
      </c>
      <c r="G1141" s="375" t="s">
        <v>866</v>
      </c>
      <c r="H1141" s="376" t="s">
        <v>209</v>
      </c>
      <c r="I1141" s="377" t="s">
        <v>210</v>
      </c>
      <c r="J1141" s="377" t="s">
        <v>867</v>
      </c>
    </row>
    <row r="1142" spans="2:10" ht="15">
      <c r="B1142" s="378"/>
      <c r="C1142" s="378"/>
      <c r="D1142" s="378"/>
      <c r="E1142" s="379"/>
      <c r="F1142" s="380"/>
      <c r="G1142" s="381"/>
      <c r="H1142" s="382"/>
      <c r="I1142" s="382"/>
      <c r="J1142" s="382"/>
    </row>
    <row r="1143" spans="2:10" ht="15">
      <c r="B1143" s="424" t="s">
        <v>158</v>
      </c>
      <c r="C1143" s="463" t="s">
        <v>61</v>
      </c>
      <c r="D1143" s="424"/>
      <c r="E1143" s="388"/>
      <c r="F1143" s="389"/>
      <c r="G1143" s="389"/>
      <c r="H1143" s="382"/>
      <c r="I1143" s="382"/>
      <c r="J1143" s="382"/>
    </row>
    <row r="1144" spans="2:10" ht="15">
      <c r="B1144" s="385"/>
      <c r="C1144" s="484" t="s">
        <v>62</v>
      </c>
      <c r="D1144" s="385" t="s">
        <v>64</v>
      </c>
      <c r="E1144" s="399">
        <v>1</v>
      </c>
      <c r="F1144" s="389">
        <f>VLOOKUP(C1144,'UPAH DAN BAHAN'!$D$6:$I$348,6,FALSE)</f>
        <v>120000</v>
      </c>
      <c r="G1144" s="389">
        <f>F1144*E1144</f>
        <v>120000</v>
      </c>
      <c r="H1144" s="390">
        <f>VLOOKUP(C1144,'UPAH DAN BAHAN'!$D$6:$N$348,9,FALSE)</f>
        <v>1</v>
      </c>
      <c r="I1144" s="391">
        <f>VLOOKUP(C1144,'UPAH DAN BAHAN'!$D$6:$N$348,10,FALSE)</f>
        <v>120000</v>
      </c>
      <c r="J1144" s="392">
        <f t="shared" ref="J1144:J1147" si="129">E1144*I1144</f>
        <v>120000</v>
      </c>
    </row>
    <row r="1145" spans="2:10" ht="15">
      <c r="B1145" s="385"/>
      <c r="C1145" s="484" t="s">
        <v>78</v>
      </c>
      <c r="D1145" s="385" t="s">
        <v>64</v>
      </c>
      <c r="E1145" s="399">
        <v>0.5</v>
      </c>
      <c r="F1145" s="389">
        <f>VLOOKUP(C1145,'UPAH DAN BAHAN'!$D$6:$I$348,6,FALSE)</f>
        <v>140000</v>
      </c>
      <c r="G1145" s="389">
        <f>E1145*F1145</f>
        <v>70000</v>
      </c>
      <c r="H1145" s="390">
        <f>VLOOKUP(C1145,'UPAH DAN BAHAN'!$D$6:$N$348,9,FALSE)</f>
        <v>1</v>
      </c>
      <c r="I1145" s="391">
        <f>VLOOKUP(C1145,'UPAH DAN BAHAN'!$D$6:$N$348,10,FALSE)</f>
        <v>140000</v>
      </c>
      <c r="J1145" s="392">
        <f t="shared" si="129"/>
        <v>70000</v>
      </c>
    </row>
    <row r="1146" spans="2:10" ht="15">
      <c r="B1146" s="385"/>
      <c r="C1146" s="465" t="s">
        <v>28</v>
      </c>
      <c r="D1146" s="385" t="s">
        <v>64</v>
      </c>
      <c r="E1146" s="399">
        <v>0.5</v>
      </c>
      <c r="F1146" s="389">
        <f>VLOOKUP(C1146,'UPAH DAN BAHAN'!$D$6:$I$348,6,FALSE)</f>
        <v>150000</v>
      </c>
      <c r="G1146" s="389">
        <f>E1146*F1146</f>
        <v>75000</v>
      </c>
      <c r="H1146" s="390">
        <f>VLOOKUP(C1146,'UPAH DAN BAHAN'!$D$6:$N$348,9,FALSE)</f>
        <v>1</v>
      </c>
      <c r="I1146" s="391">
        <f>VLOOKUP(C1146,'UPAH DAN BAHAN'!$D$6:$N$348,10,FALSE)</f>
        <v>150000</v>
      </c>
      <c r="J1146" s="392">
        <f t="shared" si="129"/>
        <v>75000</v>
      </c>
    </row>
    <row r="1147" spans="2:10" ht="15">
      <c r="B1147" s="385"/>
      <c r="C1147" s="465" t="s">
        <v>27</v>
      </c>
      <c r="D1147" s="385" t="s">
        <v>64</v>
      </c>
      <c r="E1147" s="388">
        <v>0.05</v>
      </c>
      <c r="F1147" s="389">
        <f>VLOOKUP(C1147,'UPAH DAN BAHAN'!$D$6:$I$348,6,FALSE)</f>
        <v>140000</v>
      </c>
      <c r="G1147" s="389">
        <f>E1147*F1147</f>
        <v>7000</v>
      </c>
      <c r="H1147" s="390">
        <f>VLOOKUP(C1147,'UPAH DAN BAHAN'!$D$6:$N$348,9,FALSE)</f>
        <v>1</v>
      </c>
      <c r="I1147" s="391">
        <f>VLOOKUP(C1147,'UPAH DAN BAHAN'!$D$6:$N$348,10,FALSE)</f>
        <v>140000</v>
      </c>
      <c r="J1147" s="392">
        <f t="shared" si="129"/>
        <v>7000</v>
      </c>
    </row>
    <row r="1148" spans="2:10" ht="15">
      <c r="B1148" s="385"/>
      <c r="C1148" s="466"/>
      <c r="D1148" s="425"/>
      <c r="E1148" s="424"/>
      <c r="F1148" s="426" t="s">
        <v>868</v>
      </c>
      <c r="G1148" s="396">
        <f>SUM(G1144:G1147)</f>
        <v>272000</v>
      </c>
      <c r="H1148" s="382"/>
      <c r="I1148" s="382"/>
      <c r="J1148" s="382"/>
    </row>
    <row r="1149" spans="2:10" ht="15">
      <c r="B1149" s="467"/>
      <c r="C1149" s="466"/>
      <c r="D1149" s="425"/>
      <c r="E1149" s="424"/>
      <c r="F1149" s="396"/>
      <c r="G1149" s="396"/>
      <c r="H1149" s="382"/>
      <c r="I1149" s="382"/>
      <c r="J1149" s="382"/>
    </row>
    <row r="1150" spans="2:10" ht="15">
      <c r="B1150" s="424" t="s">
        <v>159</v>
      </c>
      <c r="C1150" s="463" t="s">
        <v>68</v>
      </c>
      <c r="D1150" s="424"/>
      <c r="E1150" s="388"/>
      <c r="F1150" s="389"/>
      <c r="G1150" s="389"/>
      <c r="H1150" s="382"/>
      <c r="I1150" s="382"/>
      <c r="J1150" s="382"/>
    </row>
    <row r="1151" spans="2:10" ht="15">
      <c r="B1151" s="424"/>
      <c r="C1151" s="464" t="s">
        <v>676</v>
      </c>
      <c r="D1151" s="385" t="s">
        <v>55</v>
      </c>
      <c r="E1151" s="399">
        <v>1</v>
      </c>
      <c r="F1151" s="389">
        <f>VLOOKUP(C1151,'UPAH DAN BAHAN'!$D$6:$I$348,6,FALSE)</f>
        <v>4000000</v>
      </c>
      <c r="G1151" s="389">
        <f>E1151*F1151</f>
        <v>4000000</v>
      </c>
      <c r="H1151" s="390">
        <f>VLOOKUP(C1151,'UPAH DAN BAHAN'!$D$6:$N$348,9,FALSE)</f>
        <v>0.25230000000000002</v>
      </c>
      <c r="I1151" s="391">
        <f>VLOOKUP(C1151,'UPAH DAN BAHAN'!$D$6:$N$348,10,FALSE)</f>
        <v>1009200.0000000001</v>
      </c>
      <c r="J1151" s="392">
        <f t="shared" ref="J1151" si="130">E1151*I1151</f>
        <v>1009200.0000000001</v>
      </c>
    </row>
    <row r="1152" spans="2:10" ht="15">
      <c r="B1152" s="468"/>
      <c r="C1152" s="465" t="s">
        <v>95</v>
      </c>
      <c r="D1152" s="385" t="s">
        <v>54</v>
      </c>
      <c r="E1152" s="398">
        <v>0.01</v>
      </c>
      <c r="F1152" s="389">
        <f>F1151</f>
        <v>4000000</v>
      </c>
      <c r="G1152" s="389">
        <f>F1152*E1152</f>
        <v>40000</v>
      </c>
      <c r="H1152" s="382"/>
      <c r="I1152" s="391"/>
      <c r="J1152" s="392"/>
    </row>
    <row r="1153" spans="2:10" ht="15">
      <c r="B1153" s="385"/>
      <c r="C1153" s="466"/>
      <c r="D1153" s="425"/>
      <c r="E1153" s="424"/>
      <c r="F1153" s="426" t="s">
        <v>869</v>
      </c>
      <c r="G1153" s="396">
        <f>SUM(G1151:G1152)</f>
        <v>4040000</v>
      </c>
      <c r="H1153" s="382"/>
      <c r="I1153" s="382"/>
      <c r="J1153" s="382"/>
    </row>
    <row r="1154" spans="2:10" ht="15">
      <c r="B1154" s="467"/>
      <c r="C1154" s="432"/>
      <c r="D1154" s="492"/>
      <c r="E1154" s="493"/>
      <c r="F1154" s="163"/>
      <c r="G1154" s="502"/>
      <c r="H1154" s="382"/>
      <c r="I1154" s="382"/>
      <c r="J1154" s="382"/>
    </row>
    <row r="1155" spans="2:10" ht="18" customHeight="1">
      <c r="B1155" s="424" t="s">
        <v>20</v>
      </c>
      <c r="C1155" s="513" t="s">
        <v>69</v>
      </c>
      <c r="D1155" s="495"/>
      <c r="E1155" s="496"/>
      <c r="F1155" s="164"/>
      <c r="G1155" s="497"/>
      <c r="H1155" s="382"/>
      <c r="I1155" s="382"/>
      <c r="J1155" s="382"/>
    </row>
    <row r="1156" spans="2:10" ht="20.25" customHeight="1">
      <c r="B1156" s="467"/>
      <c r="C1156" s="394" t="s">
        <v>129</v>
      </c>
      <c r="D1156" s="514" t="s">
        <v>53</v>
      </c>
      <c r="E1156" s="388">
        <v>0.1</v>
      </c>
      <c r="F1156" s="499">
        <v>300000</v>
      </c>
      <c r="G1156" s="499">
        <f>E1156*F1156</f>
        <v>30000</v>
      </c>
      <c r="H1156" s="382"/>
      <c r="I1156" s="391">
        <f t="shared" ref="I1156" si="131">F1156</f>
        <v>300000</v>
      </c>
      <c r="J1156" s="392">
        <f t="shared" ref="J1156" si="132">E1156*I1156</f>
        <v>30000</v>
      </c>
    </row>
    <row r="1157" spans="2:10" ht="15">
      <c r="B1157" s="385"/>
      <c r="C1157" s="408"/>
      <c r="D1157" s="385"/>
      <c r="E1157" s="388"/>
      <c r="F1157" s="426" t="s">
        <v>927</v>
      </c>
      <c r="G1157" s="396">
        <f>SUM(G1156)</f>
        <v>30000</v>
      </c>
      <c r="H1157" s="382"/>
      <c r="I1157" s="382"/>
      <c r="J1157" s="382"/>
    </row>
    <row r="1158" spans="2:10" ht="15">
      <c r="B1158" s="385"/>
      <c r="C1158" s="408"/>
      <c r="D1158" s="385"/>
      <c r="E1158" s="388"/>
      <c r="F1158" s="389"/>
      <c r="G1158" s="389"/>
      <c r="H1158" s="382"/>
      <c r="I1158" s="382"/>
      <c r="J1158" s="382"/>
    </row>
    <row r="1159" spans="2:10" ht="15">
      <c r="B1159" s="457" t="s">
        <v>21</v>
      </c>
      <c r="C1159" s="469" t="s">
        <v>70</v>
      </c>
      <c r="D1159" s="470"/>
      <c r="E1159" s="471"/>
      <c r="F1159" s="472"/>
      <c r="G1159" s="412">
        <f>G1148+G1153+G1157</f>
        <v>4342000</v>
      </c>
      <c r="H1159" s="414"/>
      <c r="I1159" s="415"/>
      <c r="J1159" s="372">
        <f>SUM(J1144:J1158)</f>
        <v>1311200</v>
      </c>
    </row>
    <row r="1160" spans="2:10" ht="15">
      <c r="B1160" s="452" t="s">
        <v>22</v>
      </c>
      <c r="C1160" s="473" t="s">
        <v>1046</v>
      </c>
      <c r="D1160" s="416"/>
      <c r="E1160" s="416"/>
      <c r="F1160" s="448"/>
      <c r="G1160" s="413">
        <f>10%*G1159</f>
        <v>434200</v>
      </c>
      <c r="H1160" s="414"/>
      <c r="I1160" s="415"/>
      <c r="J1160" s="413">
        <f>J1159*10%</f>
        <v>131120</v>
      </c>
    </row>
    <row r="1161" spans="2:10" ht="15">
      <c r="B1161" s="452" t="s">
        <v>71</v>
      </c>
      <c r="C1161" s="410" t="s">
        <v>72</v>
      </c>
      <c r="D1161" s="367"/>
      <c r="E1161" s="367"/>
      <c r="F1161" s="412"/>
      <c r="G1161" s="413">
        <f>G1159+G1160</f>
        <v>4776200</v>
      </c>
      <c r="H1161" s="414"/>
      <c r="I1161" s="415"/>
      <c r="J1161" s="372">
        <f>J1159+J1160</f>
        <v>1442320</v>
      </c>
    </row>
    <row r="1162" spans="2:10" ht="16.5">
      <c r="B1162" s="474"/>
      <c r="C1162" s="367" t="s">
        <v>931</v>
      </c>
      <c r="D1162" s="475"/>
      <c r="E1162" s="475"/>
      <c r="F1162" s="476"/>
      <c r="G1162" s="477">
        <f>ROUNDDOWN(G1161,-3)</f>
        <v>4776000</v>
      </c>
      <c r="H1162" s="418"/>
      <c r="I1162" s="419"/>
      <c r="J1162" s="420"/>
    </row>
    <row r="1163" spans="2:10" ht="16.5">
      <c r="B1163" s="421"/>
      <c r="C1163" s="421"/>
      <c r="D1163" s="421"/>
      <c r="E1163" s="421"/>
      <c r="F1163" s="441"/>
      <c r="G1163" s="442"/>
    </row>
    <row r="1164" spans="2:10" ht="16.5">
      <c r="B1164" s="421"/>
      <c r="C1164" s="421"/>
      <c r="D1164" s="421"/>
      <c r="E1164" s="421"/>
      <c r="F1164" s="441"/>
      <c r="G1164" s="447"/>
    </row>
    <row r="1165" spans="2:10" ht="15">
      <c r="B1165" s="452" t="s">
        <v>1076</v>
      </c>
      <c r="C1165" s="460" t="s">
        <v>1077</v>
      </c>
      <c r="D1165" s="470"/>
      <c r="E1165" s="471"/>
      <c r="F1165" s="485"/>
      <c r="G1165" s="486"/>
      <c r="H1165" s="370"/>
      <c r="I1165" s="371"/>
      <c r="J1165" s="372"/>
    </row>
    <row r="1166" spans="2:10" ht="15.75" customHeight="1">
      <c r="B1166" s="373" t="s">
        <v>56</v>
      </c>
      <c r="C1166" s="373" t="s">
        <v>57</v>
      </c>
      <c r="D1166" s="373" t="s">
        <v>965</v>
      </c>
      <c r="E1166" s="373" t="s">
        <v>60</v>
      </c>
      <c r="F1166" s="374" t="s">
        <v>865</v>
      </c>
      <c r="G1166" s="375" t="s">
        <v>866</v>
      </c>
      <c r="H1166" s="376" t="s">
        <v>209</v>
      </c>
      <c r="I1166" s="377" t="s">
        <v>210</v>
      </c>
      <c r="J1166" s="377" t="s">
        <v>867</v>
      </c>
    </row>
    <row r="1167" spans="2:10" ht="15">
      <c r="B1167" s="378"/>
      <c r="C1167" s="378"/>
      <c r="D1167" s="378"/>
      <c r="E1167" s="379"/>
      <c r="F1167" s="380"/>
      <c r="G1167" s="381"/>
      <c r="H1167" s="382"/>
      <c r="I1167" s="382"/>
      <c r="J1167" s="382"/>
    </row>
    <row r="1168" spans="2:10" ht="15">
      <c r="B1168" s="424" t="s">
        <v>158</v>
      </c>
      <c r="C1168" s="463" t="s">
        <v>61</v>
      </c>
      <c r="D1168" s="424"/>
      <c r="E1168" s="388"/>
      <c r="F1168" s="389"/>
      <c r="G1168" s="389"/>
      <c r="H1168" s="382"/>
      <c r="I1168" s="382"/>
      <c r="J1168" s="382"/>
    </row>
    <row r="1169" spans="2:10" ht="15">
      <c r="B1169" s="385"/>
      <c r="C1169" s="484" t="s">
        <v>62</v>
      </c>
      <c r="D1169" s="385" t="s">
        <v>64</v>
      </c>
      <c r="E1169" s="399">
        <v>1</v>
      </c>
      <c r="F1169" s="389">
        <f>VLOOKUP(C1169,'UPAH DAN BAHAN'!$D$6:$I$348,6,FALSE)</f>
        <v>120000</v>
      </c>
      <c r="G1169" s="389">
        <f>F1169*E1169</f>
        <v>120000</v>
      </c>
      <c r="H1169" s="390">
        <f>VLOOKUP(C1169,'UPAH DAN BAHAN'!$D$6:$N$348,9,FALSE)</f>
        <v>1</v>
      </c>
      <c r="I1169" s="391">
        <f>VLOOKUP(C1169,'UPAH DAN BAHAN'!$D$6:$N$348,10,FALSE)</f>
        <v>120000</v>
      </c>
      <c r="J1169" s="392">
        <f t="shared" ref="J1169:J1172" si="133">E1169*I1169</f>
        <v>120000</v>
      </c>
    </row>
    <row r="1170" spans="2:10" ht="15">
      <c r="B1170" s="385"/>
      <c r="C1170" s="484" t="s">
        <v>78</v>
      </c>
      <c r="D1170" s="385" t="s">
        <v>64</v>
      </c>
      <c r="E1170" s="399">
        <v>0.5</v>
      </c>
      <c r="F1170" s="389">
        <f>VLOOKUP(C1170,'UPAH DAN BAHAN'!$D$6:$I$348,6,FALSE)</f>
        <v>140000</v>
      </c>
      <c r="G1170" s="389">
        <f>E1170*F1170</f>
        <v>70000</v>
      </c>
      <c r="H1170" s="390">
        <f>VLOOKUP(C1170,'UPAH DAN BAHAN'!$D$6:$N$348,9,FALSE)</f>
        <v>1</v>
      </c>
      <c r="I1170" s="391">
        <f>VLOOKUP(C1170,'UPAH DAN BAHAN'!$D$6:$N$348,10,FALSE)</f>
        <v>140000</v>
      </c>
      <c r="J1170" s="392">
        <f t="shared" si="133"/>
        <v>70000</v>
      </c>
    </row>
    <row r="1171" spans="2:10" ht="15">
      <c r="B1171" s="385"/>
      <c r="C1171" s="465" t="s">
        <v>28</v>
      </c>
      <c r="D1171" s="385" t="s">
        <v>64</v>
      </c>
      <c r="E1171" s="399">
        <v>0.5</v>
      </c>
      <c r="F1171" s="389">
        <f>VLOOKUP(C1171,'UPAH DAN BAHAN'!$D$6:$I$348,6,FALSE)</f>
        <v>150000</v>
      </c>
      <c r="G1171" s="389">
        <f>E1171*F1171</f>
        <v>75000</v>
      </c>
      <c r="H1171" s="390">
        <f>VLOOKUP(C1171,'UPAH DAN BAHAN'!$D$6:$N$348,9,FALSE)</f>
        <v>1</v>
      </c>
      <c r="I1171" s="391">
        <f>VLOOKUP(C1171,'UPAH DAN BAHAN'!$D$6:$N$348,10,FALSE)</f>
        <v>150000</v>
      </c>
      <c r="J1171" s="392">
        <f t="shared" si="133"/>
        <v>75000</v>
      </c>
    </row>
    <row r="1172" spans="2:10" ht="15">
      <c r="B1172" s="385"/>
      <c r="C1172" s="465" t="s">
        <v>27</v>
      </c>
      <c r="D1172" s="385" t="s">
        <v>64</v>
      </c>
      <c r="E1172" s="388">
        <v>0.05</v>
      </c>
      <c r="F1172" s="389">
        <f>VLOOKUP(C1172,'UPAH DAN BAHAN'!$D$6:$I$348,6,FALSE)</f>
        <v>140000</v>
      </c>
      <c r="G1172" s="389">
        <f>E1172*F1172</f>
        <v>7000</v>
      </c>
      <c r="H1172" s="390">
        <f>VLOOKUP(C1172,'UPAH DAN BAHAN'!$D$6:$N$348,9,FALSE)</f>
        <v>1</v>
      </c>
      <c r="I1172" s="391">
        <f>VLOOKUP(C1172,'UPAH DAN BAHAN'!$D$6:$N$348,10,FALSE)</f>
        <v>140000</v>
      </c>
      <c r="J1172" s="392">
        <f t="shared" si="133"/>
        <v>7000</v>
      </c>
    </row>
    <row r="1173" spans="2:10" ht="15">
      <c r="B1173" s="385"/>
      <c r="C1173" s="466"/>
      <c r="D1173" s="425"/>
      <c r="E1173" s="424"/>
      <c r="F1173" s="426" t="s">
        <v>868</v>
      </c>
      <c r="G1173" s="396">
        <f>SUM(G1169:G1172)</f>
        <v>272000</v>
      </c>
      <c r="H1173" s="382"/>
      <c r="I1173" s="382"/>
      <c r="J1173" s="382"/>
    </row>
    <row r="1174" spans="2:10" ht="15">
      <c r="B1174" s="467"/>
      <c r="C1174" s="466"/>
      <c r="D1174" s="425"/>
      <c r="E1174" s="424"/>
      <c r="F1174" s="396"/>
      <c r="G1174" s="396"/>
      <c r="H1174" s="382"/>
      <c r="I1174" s="382"/>
      <c r="J1174" s="382"/>
    </row>
    <row r="1175" spans="2:10" ht="15">
      <c r="B1175" s="424" t="s">
        <v>159</v>
      </c>
      <c r="C1175" s="463" t="s">
        <v>68</v>
      </c>
      <c r="D1175" s="424"/>
      <c r="E1175" s="388"/>
      <c r="F1175" s="389"/>
      <c r="G1175" s="389"/>
      <c r="H1175" s="382"/>
      <c r="I1175" s="382"/>
      <c r="J1175" s="382"/>
    </row>
    <row r="1176" spans="2:10" ht="15">
      <c r="B1176" s="424"/>
      <c r="C1176" s="464" t="s">
        <v>677</v>
      </c>
      <c r="D1176" s="385" t="s">
        <v>55</v>
      </c>
      <c r="E1176" s="399">
        <v>1</v>
      </c>
      <c r="F1176" s="389">
        <f>VLOOKUP(C1176,'UPAH DAN BAHAN'!$D$6:$I$348,6,FALSE)</f>
        <v>4200000</v>
      </c>
      <c r="G1176" s="389">
        <f>E1176*F1176</f>
        <v>4200000</v>
      </c>
      <c r="H1176" s="390">
        <f>VLOOKUP(C1176,'UPAH DAN BAHAN'!$D$6:$N$348,9,FALSE)</f>
        <v>0.25230000000000002</v>
      </c>
      <c r="I1176" s="391">
        <f>VLOOKUP(C1176,'UPAH DAN BAHAN'!$D$6:$N$348,10,FALSE)</f>
        <v>1059660</v>
      </c>
      <c r="J1176" s="392">
        <f t="shared" ref="J1176" si="134">E1176*I1176</f>
        <v>1059660</v>
      </c>
    </row>
    <row r="1177" spans="2:10" ht="15">
      <c r="B1177" s="468"/>
      <c r="C1177" s="465" t="s">
        <v>95</v>
      </c>
      <c r="D1177" s="385" t="s">
        <v>54</v>
      </c>
      <c r="E1177" s="398">
        <v>0.01</v>
      </c>
      <c r="F1177" s="389">
        <f>F1176</f>
        <v>4200000</v>
      </c>
      <c r="G1177" s="389">
        <f>F1177*E1177</f>
        <v>42000</v>
      </c>
      <c r="H1177" s="382"/>
      <c r="I1177" s="391"/>
      <c r="J1177" s="392"/>
    </row>
    <row r="1178" spans="2:10" ht="15">
      <c r="B1178" s="385"/>
      <c r="C1178" s="466"/>
      <c r="D1178" s="425"/>
      <c r="E1178" s="424"/>
      <c r="F1178" s="426" t="s">
        <v>869</v>
      </c>
      <c r="G1178" s="396">
        <f>SUM(G1176:G1177)</f>
        <v>4242000</v>
      </c>
      <c r="H1178" s="382"/>
      <c r="I1178" s="382"/>
      <c r="J1178" s="382"/>
    </row>
    <row r="1179" spans="2:10" ht="15">
      <c r="B1179" s="467"/>
      <c r="C1179" s="432"/>
      <c r="D1179" s="500"/>
      <c r="E1179" s="501"/>
      <c r="F1179" s="163"/>
      <c r="G1179" s="502"/>
      <c r="H1179" s="382"/>
      <c r="I1179" s="382"/>
      <c r="J1179" s="382"/>
    </row>
    <row r="1180" spans="2:10" ht="15">
      <c r="B1180" s="424" t="s">
        <v>20</v>
      </c>
      <c r="C1180" s="513" t="s">
        <v>69</v>
      </c>
      <c r="D1180" s="495"/>
      <c r="E1180" s="496"/>
      <c r="F1180" s="164"/>
      <c r="G1180" s="497"/>
      <c r="H1180" s="382"/>
      <c r="I1180" s="382"/>
      <c r="J1180" s="382"/>
    </row>
    <row r="1181" spans="2:10" ht="16.5">
      <c r="B1181" s="467"/>
      <c r="C1181" s="394" t="s">
        <v>129</v>
      </c>
      <c r="D1181" s="514" t="s">
        <v>53</v>
      </c>
      <c r="E1181" s="388">
        <v>0.1</v>
      </c>
      <c r="F1181" s="499">
        <v>300000</v>
      </c>
      <c r="G1181" s="499">
        <f>E1181*F1181</f>
        <v>30000</v>
      </c>
      <c r="H1181" s="382"/>
      <c r="I1181" s="391">
        <f t="shared" ref="I1181" si="135">F1181</f>
        <v>300000</v>
      </c>
      <c r="J1181" s="392">
        <f t="shared" ref="J1181" si="136">E1181*I1181</f>
        <v>30000</v>
      </c>
    </row>
    <row r="1182" spans="2:10" ht="15">
      <c r="B1182" s="385"/>
      <c r="C1182" s="408"/>
      <c r="D1182" s="385"/>
      <c r="E1182" s="388"/>
      <c r="F1182" s="426" t="s">
        <v>927</v>
      </c>
      <c r="G1182" s="396">
        <f>SUM(G1181)</f>
        <v>30000</v>
      </c>
      <c r="H1182" s="382"/>
      <c r="I1182" s="382"/>
      <c r="J1182" s="382"/>
    </row>
    <row r="1183" spans="2:10" ht="15">
      <c r="B1183" s="385"/>
      <c r="C1183" s="408"/>
      <c r="D1183" s="385"/>
      <c r="E1183" s="388"/>
      <c r="F1183" s="389"/>
      <c r="G1183" s="389"/>
      <c r="H1183" s="382"/>
      <c r="I1183" s="382"/>
      <c r="J1183" s="382"/>
    </row>
    <row r="1184" spans="2:10" ht="15">
      <c r="B1184" s="457" t="s">
        <v>21</v>
      </c>
      <c r="C1184" s="469" t="s">
        <v>70</v>
      </c>
      <c r="D1184" s="470"/>
      <c r="E1184" s="471"/>
      <c r="F1184" s="472"/>
      <c r="G1184" s="412">
        <f>G1173+G1178+G1182</f>
        <v>4544000</v>
      </c>
      <c r="H1184" s="414"/>
      <c r="I1184" s="415"/>
      <c r="J1184" s="372">
        <f>SUM(J1169:J1183)</f>
        <v>1361660</v>
      </c>
    </row>
    <row r="1185" spans="2:10" ht="15">
      <c r="B1185" s="452" t="s">
        <v>22</v>
      </c>
      <c r="C1185" s="473" t="s">
        <v>1046</v>
      </c>
      <c r="D1185" s="416"/>
      <c r="E1185" s="416"/>
      <c r="F1185" s="448"/>
      <c r="G1185" s="413">
        <f>10%*G1184</f>
        <v>454400</v>
      </c>
      <c r="H1185" s="414"/>
      <c r="I1185" s="415"/>
      <c r="J1185" s="413">
        <f>J1184*10%</f>
        <v>136166</v>
      </c>
    </row>
    <row r="1186" spans="2:10" ht="15">
      <c r="B1186" s="452" t="s">
        <v>71</v>
      </c>
      <c r="C1186" s="410" t="s">
        <v>72</v>
      </c>
      <c r="D1186" s="367"/>
      <c r="E1186" s="367"/>
      <c r="F1186" s="412"/>
      <c r="G1186" s="413">
        <f>G1184+G1185</f>
        <v>4998400</v>
      </c>
      <c r="H1186" s="414"/>
      <c r="I1186" s="415"/>
      <c r="J1186" s="372">
        <f>J1184+J1185</f>
        <v>1497826</v>
      </c>
    </row>
    <row r="1187" spans="2:10" ht="16.5">
      <c r="B1187" s="474"/>
      <c r="C1187" s="367" t="s">
        <v>931</v>
      </c>
      <c r="D1187" s="475"/>
      <c r="E1187" s="475"/>
      <c r="F1187" s="476"/>
      <c r="G1187" s="477">
        <f>ROUNDDOWN(G1186,-3)</f>
        <v>4998000</v>
      </c>
      <c r="H1187" s="418"/>
      <c r="I1187" s="419"/>
      <c r="J1187" s="420"/>
    </row>
    <row r="1188" spans="2:10" ht="16.5">
      <c r="B1188" s="421"/>
      <c r="C1188" s="421"/>
      <c r="D1188" s="421"/>
      <c r="E1188" s="421"/>
      <c r="F1188" s="441"/>
      <c r="G1188" s="442"/>
    </row>
    <row r="1189" spans="2:10" ht="16.5">
      <c r="B1189" s="421"/>
      <c r="C1189" s="421"/>
      <c r="D1189" s="421"/>
      <c r="E1189" s="421"/>
      <c r="F1189" s="441"/>
      <c r="G1189" s="447"/>
    </row>
    <row r="1190" spans="2:10" ht="15">
      <c r="B1190" s="452" t="s">
        <v>1078</v>
      </c>
      <c r="C1190" s="460" t="s">
        <v>1079</v>
      </c>
      <c r="D1190" s="461"/>
      <c r="E1190" s="462"/>
      <c r="F1190" s="417"/>
      <c r="G1190" s="448"/>
      <c r="H1190" s="370"/>
      <c r="I1190" s="371"/>
      <c r="J1190" s="372"/>
    </row>
    <row r="1191" spans="2:10" ht="18" customHeight="1">
      <c r="B1191" s="373" t="s">
        <v>56</v>
      </c>
      <c r="C1191" s="373" t="s">
        <v>57</v>
      </c>
      <c r="D1191" s="373" t="s">
        <v>965</v>
      </c>
      <c r="E1191" s="373" t="s">
        <v>60</v>
      </c>
      <c r="F1191" s="374" t="s">
        <v>865</v>
      </c>
      <c r="G1191" s="375" t="s">
        <v>866</v>
      </c>
      <c r="H1191" s="376" t="s">
        <v>209</v>
      </c>
      <c r="I1191" s="377" t="s">
        <v>210</v>
      </c>
      <c r="J1191" s="377" t="s">
        <v>867</v>
      </c>
    </row>
    <row r="1192" spans="2:10" ht="15">
      <c r="B1192" s="378"/>
      <c r="C1192" s="378"/>
      <c r="D1192" s="378"/>
      <c r="E1192" s="379"/>
      <c r="F1192" s="380"/>
      <c r="G1192" s="381"/>
      <c r="H1192" s="382"/>
      <c r="I1192" s="382"/>
      <c r="J1192" s="382"/>
    </row>
    <row r="1193" spans="2:10" ht="15">
      <c r="B1193" s="424" t="s">
        <v>158</v>
      </c>
      <c r="C1193" s="463" t="s">
        <v>61</v>
      </c>
      <c r="D1193" s="424"/>
      <c r="E1193" s="388"/>
      <c r="F1193" s="389"/>
      <c r="G1193" s="389"/>
      <c r="H1193" s="382"/>
      <c r="I1193" s="382"/>
      <c r="J1193" s="382"/>
    </row>
    <row r="1194" spans="2:10" ht="15">
      <c r="B1194" s="385"/>
      <c r="C1194" s="484" t="s">
        <v>62</v>
      </c>
      <c r="D1194" s="385" t="s">
        <v>64</v>
      </c>
      <c r="E1194" s="399">
        <v>1</v>
      </c>
      <c r="F1194" s="389">
        <f>VLOOKUP(C1194,'UPAH DAN BAHAN'!$D$6:$I$348,6,FALSE)</f>
        <v>120000</v>
      </c>
      <c r="G1194" s="389">
        <f>F1194*E1194</f>
        <v>120000</v>
      </c>
      <c r="H1194" s="390">
        <f>VLOOKUP(C1194,'UPAH DAN BAHAN'!$D$6:$N$348,9,FALSE)</f>
        <v>1</v>
      </c>
      <c r="I1194" s="391">
        <f>VLOOKUP(C1194,'UPAH DAN BAHAN'!$D$6:$N$348,10,FALSE)</f>
        <v>120000</v>
      </c>
      <c r="J1194" s="392">
        <f t="shared" ref="J1194:J1197" si="137">E1194*I1194</f>
        <v>120000</v>
      </c>
    </row>
    <row r="1195" spans="2:10" ht="15">
      <c r="B1195" s="385"/>
      <c r="C1195" s="484" t="s">
        <v>78</v>
      </c>
      <c r="D1195" s="385" t="s">
        <v>64</v>
      </c>
      <c r="E1195" s="399">
        <v>0.5</v>
      </c>
      <c r="F1195" s="389">
        <f>VLOOKUP(C1195,'UPAH DAN BAHAN'!$D$6:$I$348,6,FALSE)</f>
        <v>140000</v>
      </c>
      <c r="G1195" s="389">
        <f>E1195*F1195</f>
        <v>70000</v>
      </c>
      <c r="H1195" s="390">
        <f>VLOOKUP(C1195,'UPAH DAN BAHAN'!$D$6:$N$348,9,FALSE)</f>
        <v>1</v>
      </c>
      <c r="I1195" s="391">
        <f>VLOOKUP(C1195,'UPAH DAN BAHAN'!$D$6:$N$348,10,FALSE)</f>
        <v>140000</v>
      </c>
      <c r="J1195" s="392">
        <f t="shared" si="137"/>
        <v>70000</v>
      </c>
    </row>
    <row r="1196" spans="2:10" ht="15">
      <c r="B1196" s="385"/>
      <c r="C1196" s="465" t="s">
        <v>28</v>
      </c>
      <c r="D1196" s="385" t="s">
        <v>64</v>
      </c>
      <c r="E1196" s="399">
        <v>0.5</v>
      </c>
      <c r="F1196" s="389">
        <f>VLOOKUP(C1196,'UPAH DAN BAHAN'!$D$6:$I$348,6,FALSE)</f>
        <v>150000</v>
      </c>
      <c r="G1196" s="389">
        <f>E1196*F1196</f>
        <v>75000</v>
      </c>
      <c r="H1196" s="390">
        <f>VLOOKUP(C1196,'UPAH DAN BAHAN'!$D$6:$N$348,9,FALSE)</f>
        <v>1</v>
      </c>
      <c r="I1196" s="391">
        <f>VLOOKUP(C1196,'UPAH DAN BAHAN'!$D$6:$N$348,10,FALSE)</f>
        <v>150000</v>
      </c>
      <c r="J1196" s="392">
        <f t="shared" si="137"/>
        <v>75000</v>
      </c>
    </row>
    <row r="1197" spans="2:10" ht="15">
      <c r="B1197" s="385"/>
      <c r="C1197" s="465" t="s">
        <v>27</v>
      </c>
      <c r="D1197" s="385" t="s">
        <v>64</v>
      </c>
      <c r="E1197" s="388">
        <v>0.05</v>
      </c>
      <c r="F1197" s="389">
        <f>VLOOKUP(C1197,'UPAH DAN BAHAN'!$D$6:$I$348,6,FALSE)</f>
        <v>140000</v>
      </c>
      <c r="G1197" s="389">
        <f>E1197*F1197</f>
        <v>7000</v>
      </c>
      <c r="H1197" s="390">
        <f>VLOOKUP(C1197,'UPAH DAN BAHAN'!$D$6:$N$348,9,FALSE)</f>
        <v>1</v>
      </c>
      <c r="I1197" s="391">
        <f>VLOOKUP(C1197,'UPAH DAN BAHAN'!$D$6:$N$348,10,FALSE)</f>
        <v>140000</v>
      </c>
      <c r="J1197" s="392">
        <f t="shared" si="137"/>
        <v>7000</v>
      </c>
    </row>
    <row r="1198" spans="2:10" ht="15">
      <c r="B1198" s="385"/>
      <c r="C1198" s="466"/>
      <c r="D1198" s="425"/>
      <c r="E1198" s="424"/>
      <c r="F1198" s="426" t="s">
        <v>868</v>
      </c>
      <c r="G1198" s="396">
        <f>SUM(G1194:G1197)</f>
        <v>272000</v>
      </c>
      <c r="H1198" s="382"/>
      <c r="I1198" s="382"/>
      <c r="J1198" s="382"/>
    </row>
    <row r="1199" spans="2:10" ht="15">
      <c r="B1199" s="467"/>
      <c r="C1199" s="466"/>
      <c r="D1199" s="425"/>
      <c r="E1199" s="424"/>
      <c r="F1199" s="396"/>
      <c r="G1199" s="396"/>
      <c r="H1199" s="382"/>
      <c r="I1199" s="382"/>
      <c r="J1199" s="382"/>
    </row>
    <row r="1200" spans="2:10" ht="15">
      <c r="B1200" s="424" t="s">
        <v>159</v>
      </c>
      <c r="C1200" s="463" t="s">
        <v>68</v>
      </c>
      <c r="D1200" s="424"/>
      <c r="E1200" s="388"/>
      <c r="F1200" s="389"/>
      <c r="G1200" s="389"/>
      <c r="H1200" s="382"/>
      <c r="I1200" s="382"/>
      <c r="J1200" s="382"/>
    </row>
    <row r="1201" spans="2:10" ht="15">
      <c r="B1201" s="424"/>
      <c r="C1201" s="464" t="s">
        <v>678</v>
      </c>
      <c r="D1201" s="385" t="s">
        <v>55</v>
      </c>
      <c r="E1201" s="399">
        <v>1</v>
      </c>
      <c r="F1201" s="389">
        <f>VLOOKUP(C1201,'UPAH DAN BAHAN'!$D$6:$I$348,6,FALSE)</f>
        <v>9592000</v>
      </c>
      <c r="G1201" s="389">
        <f>E1201*F1201</f>
        <v>9592000</v>
      </c>
      <c r="H1201" s="390">
        <f>VLOOKUP(C1201,'UPAH DAN BAHAN'!$D$6:$N$348,9,FALSE)</f>
        <v>0.25230000000000002</v>
      </c>
      <c r="I1201" s="391">
        <f>VLOOKUP(C1201,'UPAH DAN BAHAN'!$D$6:$N$348,10,FALSE)</f>
        <v>2420061.6</v>
      </c>
      <c r="J1201" s="392">
        <f t="shared" ref="J1201" si="138">E1201*I1201</f>
        <v>2420061.6</v>
      </c>
    </row>
    <row r="1202" spans="2:10" ht="15">
      <c r="B1202" s="468"/>
      <c r="C1202" s="465" t="s">
        <v>95</v>
      </c>
      <c r="D1202" s="385" t="s">
        <v>54</v>
      </c>
      <c r="E1202" s="398">
        <v>0.01</v>
      </c>
      <c r="F1202" s="389">
        <f>F1201</f>
        <v>9592000</v>
      </c>
      <c r="G1202" s="389">
        <f>E1202*F1202</f>
        <v>95920</v>
      </c>
      <c r="H1202" s="382"/>
      <c r="I1202" s="391"/>
      <c r="J1202" s="392"/>
    </row>
    <row r="1203" spans="2:10" ht="15">
      <c r="B1203" s="385"/>
      <c r="C1203" s="466"/>
      <c r="D1203" s="425"/>
      <c r="E1203" s="424"/>
      <c r="F1203" s="426" t="s">
        <v>869</v>
      </c>
      <c r="G1203" s="396">
        <f>SUM(G1201:G1202)</f>
        <v>9687920</v>
      </c>
      <c r="H1203" s="382"/>
      <c r="I1203" s="382"/>
      <c r="J1203" s="382"/>
    </row>
    <row r="1204" spans="2:10" ht="15">
      <c r="B1204" s="385"/>
      <c r="C1204" s="466"/>
      <c r="D1204" s="425"/>
      <c r="E1204" s="424"/>
      <c r="F1204" s="396"/>
      <c r="G1204" s="396"/>
      <c r="H1204" s="382"/>
      <c r="I1204" s="382"/>
      <c r="J1204" s="382"/>
    </row>
    <row r="1205" spans="2:10" ht="15">
      <c r="B1205" s="424" t="s">
        <v>20</v>
      </c>
      <c r="C1205" s="513" t="s">
        <v>69</v>
      </c>
      <c r="D1205" s="495"/>
      <c r="E1205" s="496"/>
      <c r="F1205" s="164"/>
      <c r="G1205" s="497"/>
      <c r="H1205" s="382"/>
      <c r="I1205" s="382"/>
      <c r="J1205" s="382"/>
    </row>
    <row r="1206" spans="2:10" ht="16.5">
      <c r="B1206" s="467"/>
      <c r="C1206" s="394" t="s">
        <v>129</v>
      </c>
      <c r="D1206" s="514" t="s">
        <v>53</v>
      </c>
      <c r="E1206" s="388">
        <v>0.1</v>
      </c>
      <c r="F1206" s="499">
        <v>300000</v>
      </c>
      <c r="G1206" s="499">
        <f>E1206*F1206</f>
        <v>30000</v>
      </c>
      <c r="H1206" s="382"/>
      <c r="I1206" s="391">
        <f t="shared" ref="I1206" si="139">F1206</f>
        <v>300000</v>
      </c>
      <c r="J1206" s="392">
        <f t="shared" ref="J1206" si="140">E1206*I1206</f>
        <v>30000</v>
      </c>
    </row>
    <row r="1207" spans="2:10" ht="15">
      <c r="B1207" s="385"/>
      <c r="C1207" s="408"/>
      <c r="D1207" s="385"/>
      <c r="E1207" s="388"/>
      <c r="F1207" s="426" t="s">
        <v>927</v>
      </c>
      <c r="G1207" s="396">
        <f>SUM(G1206)</f>
        <v>30000</v>
      </c>
      <c r="H1207" s="382"/>
      <c r="I1207" s="382"/>
      <c r="J1207" s="382"/>
    </row>
    <row r="1208" spans="2:10" ht="15">
      <c r="B1208" s="385"/>
      <c r="C1208" s="408"/>
      <c r="D1208" s="385"/>
      <c r="E1208" s="388"/>
      <c r="F1208" s="389"/>
      <c r="G1208" s="389"/>
      <c r="H1208" s="382"/>
      <c r="I1208" s="382"/>
      <c r="J1208" s="382"/>
    </row>
    <row r="1209" spans="2:10" ht="15">
      <c r="B1209" s="457" t="s">
        <v>21</v>
      </c>
      <c r="C1209" s="469" t="s">
        <v>70</v>
      </c>
      <c r="D1209" s="470"/>
      <c r="E1209" s="471"/>
      <c r="F1209" s="472"/>
      <c r="G1209" s="412">
        <f>G1198+G1203+G1207</f>
        <v>9989920</v>
      </c>
      <c r="H1209" s="414"/>
      <c r="I1209" s="415"/>
      <c r="J1209" s="372">
        <f>SUM(J1194:J1208)</f>
        <v>2722061.6</v>
      </c>
    </row>
    <row r="1210" spans="2:10" ht="15">
      <c r="B1210" s="452" t="s">
        <v>22</v>
      </c>
      <c r="C1210" s="473" t="s">
        <v>1046</v>
      </c>
      <c r="D1210" s="416"/>
      <c r="E1210" s="416"/>
      <c r="F1210" s="448"/>
      <c r="G1210" s="413">
        <f>10%*G1209</f>
        <v>998992</v>
      </c>
      <c r="H1210" s="414"/>
      <c r="I1210" s="415"/>
      <c r="J1210" s="413">
        <f>J1209*10%</f>
        <v>272206.16000000003</v>
      </c>
    </row>
    <row r="1211" spans="2:10" ht="15">
      <c r="B1211" s="452" t="s">
        <v>71</v>
      </c>
      <c r="C1211" s="410" t="s">
        <v>72</v>
      </c>
      <c r="D1211" s="367"/>
      <c r="E1211" s="367"/>
      <c r="F1211" s="412"/>
      <c r="G1211" s="413">
        <f>G1209+G1210</f>
        <v>10988912</v>
      </c>
      <c r="H1211" s="414"/>
      <c r="I1211" s="415"/>
      <c r="J1211" s="372">
        <f>J1209+J1210</f>
        <v>2994267.7600000002</v>
      </c>
    </row>
    <row r="1212" spans="2:10" ht="16.5">
      <c r="B1212" s="474"/>
      <c r="C1212" s="367" t="s">
        <v>931</v>
      </c>
      <c r="D1212" s="475"/>
      <c r="E1212" s="475"/>
      <c r="F1212" s="476"/>
      <c r="G1212" s="477">
        <f>ROUNDDOWN(G1211,-3)</f>
        <v>10988000</v>
      </c>
      <c r="H1212" s="418"/>
      <c r="I1212" s="419"/>
      <c r="J1212" s="420"/>
    </row>
    <row r="1213" spans="2:10" ht="16.5">
      <c r="B1213" s="421"/>
      <c r="C1213" s="421"/>
      <c r="D1213" s="421"/>
      <c r="E1213" s="421"/>
      <c r="F1213" s="441"/>
      <c r="G1213" s="442"/>
    </row>
    <row r="1214" spans="2:10" ht="16.5">
      <c r="B1214" s="421"/>
      <c r="C1214" s="421"/>
      <c r="D1214" s="421"/>
      <c r="E1214" s="421"/>
      <c r="F1214" s="441"/>
      <c r="G1214" s="447"/>
    </row>
    <row r="1215" spans="2:10" ht="15">
      <c r="B1215" s="366" t="s">
        <v>1080</v>
      </c>
      <c r="C1215" s="469" t="s">
        <v>1081</v>
      </c>
      <c r="D1215" s="470"/>
      <c r="E1215" s="471"/>
      <c r="F1215" s="485"/>
      <c r="G1215" s="486"/>
      <c r="H1215" s="370"/>
      <c r="I1215" s="371"/>
      <c r="J1215" s="372"/>
    </row>
    <row r="1216" spans="2:10" ht="15.75" customHeight="1">
      <c r="B1216" s="373" t="s">
        <v>56</v>
      </c>
      <c r="C1216" s="373" t="s">
        <v>57</v>
      </c>
      <c r="D1216" s="373" t="s">
        <v>965</v>
      </c>
      <c r="E1216" s="373" t="s">
        <v>60</v>
      </c>
      <c r="F1216" s="374" t="s">
        <v>865</v>
      </c>
      <c r="G1216" s="375" t="s">
        <v>866</v>
      </c>
      <c r="H1216" s="376" t="s">
        <v>209</v>
      </c>
      <c r="I1216" s="377" t="s">
        <v>210</v>
      </c>
      <c r="J1216" s="377" t="s">
        <v>867</v>
      </c>
    </row>
    <row r="1217" spans="2:10" ht="15">
      <c r="B1217" s="378"/>
      <c r="C1217" s="378"/>
      <c r="D1217" s="378"/>
      <c r="E1217" s="379"/>
      <c r="F1217" s="380"/>
      <c r="G1217" s="381"/>
      <c r="H1217" s="382"/>
      <c r="I1217" s="382"/>
      <c r="J1217" s="382"/>
    </row>
    <row r="1218" spans="2:10" ht="15">
      <c r="B1218" s="424" t="s">
        <v>158</v>
      </c>
      <c r="C1218" s="463" t="s">
        <v>61</v>
      </c>
      <c r="D1218" s="424"/>
      <c r="E1218" s="388"/>
      <c r="F1218" s="389"/>
      <c r="G1218" s="389"/>
      <c r="H1218" s="382"/>
      <c r="I1218" s="382"/>
      <c r="J1218" s="382"/>
    </row>
    <row r="1219" spans="2:10" ht="15">
      <c r="B1219" s="385"/>
      <c r="C1219" s="484" t="s">
        <v>62</v>
      </c>
      <c r="D1219" s="385" t="s">
        <v>64</v>
      </c>
      <c r="E1219" s="399">
        <v>1</v>
      </c>
      <c r="F1219" s="389">
        <f>VLOOKUP(C1219,'UPAH DAN BAHAN'!$D$6:$I$348,6,FALSE)</f>
        <v>120000</v>
      </c>
      <c r="G1219" s="389">
        <f>F1219*E1219</f>
        <v>120000</v>
      </c>
      <c r="H1219" s="390">
        <f>VLOOKUP(C1219,'UPAH DAN BAHAN'!$D$6:$N$348,9,FALSE)</f>
        <v>1</v>
      </c>
      <c r="I1219" s="391">
        <f>VLOOKUP(C1219,'UPAH DAN BAHAN'!$D$6:$N$348,10,FALSE)</f>
        <v>120000</v>
      </c>
      <c r="J1219" s="392">
        <f t="shared" ref="J1219:J1222" si="141">E1219*I1219</f>
        <v>120000</v>
      </c>
    </row>
    <row r="1220" spans="2:10" ht="15">
      <c r="B1220" s="385"/>
      <c r="C1220" s="484" t="s">
        <v>78</v>
      </c>
      <c r="D1220" s="385" t="s">
        <v>64</v>
      </c>
      <c r="E1220" s="399">
        <v>1</v>
      </c>
      <c r="F1220" s="389">
        <f>VLOOKUP(C1220,'UPAH DAN BAHAN'!$D$6:$I$348,6,FALSE)</f>
        <v>140000</v>
      </c>
      <c r="G1220" s="389">
        <f>E1220*F1220</f>
        <v>140000</v>
      </c>
      <c r="H1220" s="390">
        <f>VLOOKUP(C1220,'UPAH DAN BAHAN'!$D$6:$N$348,9,FALSE)</f>
        <v>1</v>
      </c>
      <c r="I1220" s="391">
        <f>VLOOKUP(C1220,'UPAH DAN BAHAN'!$D$6:$N$348,10,FALSE)</f>
        <v>140000</v>
      </c>
      <c r="J1220" s="392">
        <f t="shared" si="141"/>
        <v>140000</v>
      </c>
    </row>
    <row r="1221" spans="2:10" ht="15">
      <c r="B1221" s="385"/>
      <c r="C1221" s="465" t="s">
        <v>28</v>
      </c>
      <c r="D1221" s="385" t="s">
        <v>64</v>
      </c>
      <c r="E1221" s="399">
        <v>0.6</v>
      </c>
      <c r="F1221" s="389">
        <f>VLOOKUP(C1221,'UPAH DAN BAHAN'!$D$6:$I$348,6,FALSE)</f>
        <v>150000</v>
      </c>
      <c r="G1221" s="389">
        <f>E1221*F1221</f>
        <v>90000</v>
      </c>
      <c r="H1221" s="390">
        <f>VLOOKUP(C1221,'UPAH DAN BAHAN'!$D$6:$N$348,9,FALSE)</f>
        <v>1</v>
      </c>
      <c r="I1221" s="391">
        <f>VLOOKUP(C1221,'UPAH DAN BAHAN'!$D$6:$N$348,10,FALSE)</f>
        <v>150000</v>
      </c>
      <c r="J1221" s="392">
        <f t="shared" si="141"/>
        <v>90000</v>
      </c>
    </row>
    <row r="1222" spans="2:10" ht="15">
      <c r="B1222" s="385"/>
      <c r="C1222" s="465" t="s">
        <v>27</v>
      </c>
      <c r="D1222" s="385" t="s">
        <v>64</v>
      </c>
      <c r="E1222" s="388">
        <v>0.05</v>
      </c>
      <c r="F1222" s="389">
        <f>VLOOKUP(C1222,'UPAH DAN BAHAN'!$D$6:$I$348,6,FALSE)</f>
        <v>140000</v>
      </c>
      <c r="G1222" s="389">
        <f>E1222*F1222</f>
        <v>7000</v>
      </c>
      <c r="H1222" s="390">
        <f>VLOOKUP(C1222,'UPAH DAN BAHAN'!$D$6:$N$348,9,FALSE)</f>
        <v>1</v>
      </c>
      <c r="I1222" s="391">
        <f>VLOOKUP(C1222,'UPAH DAN BAHAN'!$D$6:$N$348,10,FALSE)</f>
        <v>140000</v>
      </c>
      <c r="J1222" s="392">
        <f t="shared" si="141"/>
        <v>7000</v>
      </c>
    </row>
    <row r="1223" spans="2:10" ht="15">
      <c r="B1223" s="385"/>
      <c r="C1223" s="466"/>
      <c r="D1223" s="425"/>
      <c r="E1223" s="424"/>
      <c r="F1223" s="426" t="s">
        <v>868</v>
      </c>
      <c r="G1223" s="396">
        <f>SUM(G1219:G1222)</f>
        <v>357000</v>
      </c>
      <c r="H1223" s="382"/>
      <c r="I1223" s="382"/>
      <c r="J1223" s="382"/>
    </row>
    <row r="1224" spans="2:10" ht="15">
      <c r="B1224" s="467"/>
      <c r="C1224" s="466"/>
      <c r="D1224" s="425"/>
      <c r="E1224" s="424"/>
      <c r="F1224" s="396"/>
      <c r="G1224" s="396"/>
      <c r="H1224" s="382"/>
      <c r="I1224" s="382"/>
      <c r="J1224" s="382"/>
    </row>
    <row r="1225" spans="2:10" ht="15">
      <c r="B1225" s="424" t="s">
        <v>159</v>
      </c>
      <c r="C1225" s="463" t="s">
        <v>68</v>
      </c>
      <c r="D1225" s="424"/>
      <c r="E1225" s="388"/>
      <c r="F1225" s="389"/>
      <c r="G1225" s="389"/>
      <c r="H1225" s="382"/>
      <c r="I1225" s="382"/>
      <c r="J1225" s="382"/>
    </row>
    <row r="1226" spans="2:10" ht="15">
      <c r="B1226" s="424"/>
      <c r="C1226" s="464" t="s">
        <v>679</v>
      </c>
      <c r="D1226" s="385" t="s">
        <v>55</v>
      </c>
      <c r="E1226" s="399">
        <v>1</v>
      </c>
      <c r="F1226" s="389">
        <f>VLOOKUP(C1226,'UPAH DAN BAHAN'!$D$6:$I$348,6,FALSE)</f>
        <v>17488000</v>
      </c>
      <c r="G1226" s="389">
        <f>E1226*F1226</f>
        <v>17488000</v>
      </c>
      <c r="H1226" s="390">
        <f>VLOOKUP(C1226,'UPAH DAN BAHAN'!$D$6:$N$348,9,FALSE)</f>
        <v>0.25230000000000002</v>
      </c>
      <c r="I1226" s="391">
        <f>VLOOKUP(C1226,'UPAH DAN BAHAN'!$D$6:$N$348,10,FALSE)</f>
        <v>4412222.4000000004</v>
      </c>
      <c r="J1226" s="392">
        <f t="shared" ref="J1226" si="142">E1226*I1226</f>
        <v>4412222.4000000004</v>
      </c>
    </row>
    <row r="1227" spans="2:10" ht="15">
      <c r="B1227" s="468"/>
      <c r="C1227" s="465" t="s">
        <v>95</v>
      </c>
      <c r="D1227" s="385" t="s">
        <v>54</v>
      </c>
      <c r="E1227" s="398">
        <v>0.01</v>
      </c>
      <c r="F1227" s="389">
        <f>F1226</f>
        <v>17488000</v>
      </c>
      <c r="G1227" s="389">
        <f>F1227*E1227</f>
        <v>174880</v>
      </c>
      <c r="H1227" s="382"/>
      <c r="I1227" s="391"/>
      <c r="J1227" s="392"/>
    </row>
    <row r="1228" spans="2:10" ht="15">
      <c r="B1228" s="385"/>
      <c r="C1228" s="466"/>
      <c r="D1228" s="425"/>
      <c r="E1228" s="424"/>
      <c r="F1228" s="426" t="s">
        <v>869</v>
      </c>
      <c r="G1228" s="396">
        <f>SUM(G1226:G1227)</f>
        <v>17662880</v>
      </c>
      <c r="H1228" s="382"/>
      <c r="I1228" s="382"/>
      <c r="J1228" s="382"/>
    </row>
    <row r="1229" spans="2:10" ht="15">
      <c r="B1229" s="467"/>
      <c r="C1229" s="432"/>
      <c r="D1229" s="500"/>
      <c r="E1229" s="501"/>
      <c r="F1229" s="163"/>
      <c r="G1229" s="502"/>
      <c r="H1229" s="382"/>
      <c r="I1229" s="382"/>
      <c r="J1229" s="382"/>
    </row>
    <row r="1230" spans="2:10" ht="16.5" customHeight="1">
      <c r="B1230" s="424" t="s">
        <v>20</v>
      </c>
      <c r="C1230" s="513" t="s">
        <v>69</v>
      </c>
      <c r="D1230" s="495"/>
      <c r="E1230" s="496"/>
      <c r="F1230" s="164"/>
      <c r="G1230" s="497"/>
      <c r="H1230" s="382"/>
      <c r="I1230" s="382"/>
      <c r="J1230" s="382"/>
    </row>
    <row r="1231" spans="2:10" ht="16.5">
      <c r="B1231" s="467"/>
      <c r="C1231" s="394" t="s">
        <v>129</v>
      </c>
      <c r="D1231" s="514" t="s">
        <v>53</v>
      </c>
      <c r="E1231" s="388">
        <v>0.1</v>
      </c>
      <c r="F1231" s="499">
        <v>300000</v>
      </c>
      <c r="G1231" s="499">
        <f>E1231*F1231</f>
        <v>30000</v>
      </c>
      <c r="H1231" s="382"/>
      <c r="I1231" s="391">
        <f t="shared" ref="I1231" si="143">F1231</f>
        <v>300000</v>
      </c>
      <c r="J1231" s="392">
        <f t="shared" ref="J1231" si="144">E1231*I1231</f>
        <v>30000</v>
      </c>
    </row>
    <row r="1232" spans="2:10" ht="15">
      <c r="B1232" s="385"/>
      <c r="C1232" s="408"/>
      <c r="D1232" s="385"/>
      <c r="E1232" s="388"/>
      <c r="F1232" s="426" t="s">
        <v>927</v>
      </c>
      <c r="G1232" s="396">
        <f>SUM(G1231)</f>
        <v>30000</v>
      </c>
      <c r="H1232" s="382"/>
      <c r="I1232" s="382"/>
      <c r="J1232" s="382"/>
    </row>
    <row r="1233" spans="2:10" ht="15">
      <c r="B1233" s="385"/>
      <c r="C1233" s="408"/>
      <c r="D1233" s="385"/>
      <c r="E1233" s="388"/>
      <c r="F1233" s="389"/>
      <c r="G1233" s="389"/>
      <c r="H1233" s="382"/>
      <c r="I1233" s="382"/>
      <c r="J1233" s="382"/>
    </row>
    <row r="1234" spans="2:10" ht="15">
      <c r="B1234" s="457" t="s">
        <v>21</v>
      </c>
      <c r="C1234" s="469" t="s">
        <v>70</v>
      </c>
      <c r="D1234" s="470"/>
      <c r="E1234" s="471"/>
      <c r="F1234" s="472"/>
      <c r="G1234" s="412">
        <f>G1223+G1228+G1232</f>
        <v>18049880</v>
      </c>
      <c r="H1234" s="414"/>
      <c r="I1234" s="415"/>
      <c r="J1234" s="372">
        <f>SUM(J1219:J1233)</f>
        <v>4799222.4000000004</v>
      </c>
    </row>
    <row r="1235" spans="2:10" ht="15">
      <c r="B1235" s="452" t="s">
        <v>22</v>
      </c>
      <c r="C1235" s="473" t="s">
        <v>1046</v>
      </c>
      <c r="D1235" s="416"/>
      <c r="E1235" s="416"/>
      <c r="F1235" s="448"/>
      <c r="G1235" s="413">
        <f>10%*G1234</f>
        <v>1804988</v>
      </c>
      <c r="H1235" s="414"/>
      <c r="I1235" s="415"/>
      <c r="J1235" s="413">
        <f>J1234*10%</f>
        <v>479922.24000000005</v>
      </c>
    </row>
    <row r="1236" spans="2:10" ht="15">
      <c r="B1236" s="452" t="s">
        <v>71</v>
      </c>
      <c r="C1236" s="410" t="s">
        <v>72</v>
      </c>
      <c r="D1236" s="367"/>
      <c r="E1236" s="367"/>
      <c r="F1236" s="412"/>
      <c r="G1236" s="413">
        <f>G1234+G1235</f>
        <v>19854868</v>
      </c>
      <c r="H1236" s="414"/>
      <c r="I1236" s="415"/>
      <c r="J1236" s="372">
        <f>J1234+J1235</f>
        <v>5279144.6400000006</v>
      </c>
    </row>
    <row r="1237" spans="2:10" ht="16.5">
      <c r="B1237" s="474"/>
      <c r="C1237" s="367" t="s">
        <v>931</v>
      </c>
      <c r="D1237" s="475"/>
      <c r="E1237" s="475"/>
      <c r="F1237" s="476"/>
      <c r="G1237" s="477">
        <f>ROUNDDOWN(G1236,-3)</f>
        <v>19854000</v>
      </c>
      <c r="H1237" s="418"/>
      <c r="I1237" s="419"/>
      <c r="J1237" s="420"/>
    </row>
    <row r="1238" spans="2:10" ht="16.5">
      <c r="B1238" s="421"/>
      <c r="C1238" s="421"/>
      <c r="D1238" s="421"/>
      <c r="E1238" s="421"/>
      <c r="F1238" s="441"/>
      <c r="G1238" s="442"/>
    </row>
    <row r="1239" spans="2:10" ht="16.5">
      <c r="B1239" s="421"/>
      <c r="C1239" s="421"/>
      <c r="D1239" s="421"/>
      <c r="E1239" s="421"/>
      <c r="F1239" s="441"/>
      <c r="G1239" s="447"/>
    </row>
    <row r="1240" spans="2:10" ht="15">
      <c r="B1240" s="452" t="s">
        <v>1082</v>
      </c>
      <c r="C1240" s="460" t="s">
        <v>1083</v>
      </c>
      <c r="D1240" s="470"/>
      <c r="E1240" s="471"/>
      <c r="F1240" s="485"/>
      <c r="G1240" s="486"/>
      <c r="H1240" s="370"/>
      <c r="I1240" s="371"/>
      <c r="J1240" s="372"/>
    </row>
    <row r="1241" spans="2:10" ht="18.75" customHeight="1">
      <c r="B1241" s="373" t="s">
        <v>56</v>
      </c>
      <c r="C1241" s="373" t="s">
        <v>57</v>
      </c>
      <c r="D1241" s="373" t="s">
        <v>965</v>
      </c>
      <c r="E1241" s="373" t="s">
        <v>60</v>
      </c>
      <c r="F1241" s="374" t="s">
        <v>865</v>
      </c>
      <c r="G1241" s="375" t="s">
        <v>866</v>
      </c>
      <c r="H1241" s="376" t="s">
        <v>209</v>
      </c>
      <c r="I1241" s="377" t="s">
        <v>210</v>
      </c>
      <c r="J1241" s="377" t="s">
        <v>867</v>
      </c>
    </row>
    <row r="1242" spans="2:10" ht="15">
      <c r="B1242" s="378"/>
      <c r="C1242" s="378"/>
      <c r="D1242" s="378"/>
      <c r="E1242" s="379"/>
      <c r="F1242" s="380"/>
      <c r="G1242" s="381"/>
      <c r="H1242" s="382"/>
      <c r="I1242" s="382"/>
      <c r="J1242" s="382"/>
    </row>
    <row r="1243" spans="2:10" ht="15">
      <c r="B1243" s="424" t="s">
        <v>158</v>
      </c>
      <c r="C1243" s="463" t="s">
        <v>61</v>
      </c>
      <c r="D1243" s="424"/>
      <c r="E1243" s="388"/>
      <c r="F1243" s="389"/>
      <c r="G1243" s="389"/>
      <c r="H1243" s="382"/>
      <c r="I1243" s="382"/>
      <c r="J1243" s="382"/>
    </row>
    <row r="1244" spans="2:10" ht="15">
      <c r="B1244" s="385"/>
      <c r="C1244" s="484" t="s">
        <v>62</v>
      </c>
      <c r="D1244" s="385" t="s">
        <v>64</v>
      </c>
      <c r="E1244" s="399">
        <v>0.1</v>
      </c>
      <c r="F1244" s="389">
        <f>VLOOKUP(C1244,'UPAH DAN BAHAN'!$D$6:$I$348,6,FALSE)</f>
        <v>120000</v>
      </c>
      <c r="G1244" s="389">
        <f>F1244*E1244</f>
        <v>12000</v>
      </c>
      <c r="H1244" s="390">
        <f>VLOOKUP(C1244,'UPAH DAN BAHAN'!$D$6:$N$348,9,FALSE)</f>
        <v>1</v>
      </c>
      <c r="I1244" s="391">
        <f>VLOOKUP(C1244,'UPAH DAN BAHAN'!$D$6:$N$348,10,FALSE)</f>
        <v>120000</v>
      </c>
      <c r="J1244" s="392">
        <f t="shared" ref="J1244:J1247" si="145">E1244*I1244</f>
        <v>12000</v>
      </c>
    </row>
    <row r="1245" spans="2:10" ht="15">
      <c r="B1245" s="385"/>
      <c r="C1245" s="484" t="s">
        <v>78</v>
      </c>
      <c r="D1245" s="385" t="s">
        <v>64</v>
      </c>
      <c r="E1245" s="399">
        <v>0.1</v>
      </c>
      <c r="F1245" s="389">
        <f>VLOOKUP(C1245,'UPAH DAN BAHAN'!$D$6:$I$348,6,FALSE)</f>
        <v>140000</v>
      </c>
      <c r="G1245" s="389">
        <f>E1245*F1245</f>
        <v>14000</v>
      </c>
      <c r="H1245" s="390">
        <f>VLOOKUP(C1245,'UPAH DAN BAHAN'!$D$6:$N$348,9,FALSE)</f>
        <v>1</v>
      </c>
      <c r="I1245" s="391">
        <f>VLOOKUP(C1245,'UPAH DAN BAHAN'!$D$6:$N$348,10,FALSE)</f>
        <v>140000</v>
      </c>
      <c r="J1245" s="392">
        <f t="shared" si="145"/>
        <v>14000</v>
      </c>
    </row>
    <row r="1246" spans="2:10" ht="15">
      <c r="B1246" s="385"/>
      <c r="C1246" s="465" t="s">
        <v>28</v>
      </c>
      <c r="D1246" s="385" t="s">
        <v>64</v>
      </c>
      <c r="E1246" s="388">
        <v>5.0000000000000001E-3</v>
      </c>
      <c r="F1246" s="389">
        <f>VLOOKUP(C1246,'UPAH DAN BAHAN'!$D$6:$I$348,6,FALSE)</f>
        <v>150000</v>
      </c>
      <c r="G1246" s="389">
        <f>E1246*F1246</f>
        <v>750</v>
      </c>
      <c r="H1246" s="390">
        <f>VLOOKUP(C1246,'UPAH DAN BAHAN'!$D$6:$N$348,9,FALSE)</f>
        <v>1</v>
      </c>
      <c r="I1246" s="391">
        <f>VLOOKUP(C1246,'UPAH DAN BAHAN'!$D$6:$N$348,10,FALSE)</f>
        <v>150000</v>
      </c>
      <c r="J1246" s="392">
        <f t="shared" si="145"/>
        <v>750</v>
      </c>
    </row>
    <row r="1247" spans="2:10" ht="15">
      <c r="B1247" s="385"/>
      <c r="C1247" s="465" t="s">
        <v>27</v>
      </c>
      <c r="D1247" s="385" t="s">
        <v>64</v>
      </c>
      <c r="E1247" s="388">
        <v>5.0000000000000001E-3</v>
      </c>
      <c r="F1247" s="389">
        <f>VLOOKUP(C1247,'UPAH DAN BAHAN'!$D$6:$I$348,6,FALSE)</f>
        <v>140000</v>
      </c>
      <c r="G1247" s="389">
        <f>E1247*F1247</f>
        <v>700</v>
      </c>
      <c r="H1247" s="390">
        <f>VLOOKUP(C1247,'UPAH DAN BAHAN'!$D$6:$N$348,9,FALSE)</f>
        <v>1</v>
      </c>
      <c r="I1247" s="391">
        <f>VLOOKUP(C1247,'UPAH DAN BAHAN'!$D$6:$N$348,10,FALSE)</f>
        <v>140000</v>
      </c>
      <c r="J1247" s="392">
        <f t="shared" si="145"/>
        <v>700</v>
      </c>
    </row>
    <row r="1248" spans="2:10" ht="15">
      <c r="B1248" s="385"/>
      <c r="C1248" s="466"/>
      <c r="D1248" s="425"/>
      <c r="E1248" s="424"/>
      <c r="F1248" s="426" t="s">
        <v>868</v>
      </c>
      <c r="G1248" s="396">
        <f>SUM(G1244:G1247)</f>
        <v>27450</v>
      </c>
      <c r="H1248" s="382"/>
      <c r="I1248" s="382"/>
      <c r="J1248" s="382"/>
    </row>
    <row r="1249" spans="2:10" ht="15">
      <c r="B1249" s="467"/>
      <c r="C1249" s="466"/>
      <c r="D1249" s="425"/>
      <c r="E1249" s="424"/>
      <c r="F1249" s="396"/>
      <c r="G1249" s="396"/>
      <c r="H1249" s="382"/>
      <c r="I1249" s="382"/>
      <c r="J1249" s="382"/>
    </row>
    <row r="1250" spans="2:10" ht="15">
      <c r="B1250" s="424" t="s">
        <v>159</v>
      </c>
      <c r="C1250" s="463" t="s">
        <v>68</v>
      </c>
      <c r="D1250" s="424"/>
      <c r="E1250" s="388"/>
      <c r="F1250" s="389"/>
      <c r="G1250" s="389"/>
      <c r="H1250" s="382"/>
      <c r="I1250" s="382"/>
      <c r="J1250" s="382"/>
    </row>
    <row r="1251" spans="2:10" ht="15">
      <c r="B1251" s="424"/>
      <c r="C1251" s="397" t="s">
        <v>680</v>
      </c>
      <c r="D1251" s="385" t="s">
        <v>55</v>
      </c>
      <c r="E1251" s="399">
        <v>1</v>
      </c>
      <c r="F1251" s="389">
        <f>VLOOKUP(C1251,'UPAH DAN BAHAN'!$D$6:$I$348,6,FALSE)</f>
        <v>56000</v>
      </c>
      <c r="G1251" s="389">
        <f>E1251*F1251</f>
        <v>56000</v>
      </c>
      <c r="H1251" s="390">
        <f>VLOOKUP(C1251,'UPAH DAN BAHAN'!$D$6:$N$348,9,FALSE)</f>
        <v>0.52429999999999999</v>
      </c>
      <c r="I1251" s="391">
        <f>VLOOKUP(C1251,'UPAH DAN BAHAN'!$D$6:$N$348,10,FALSE)</f>
        <v>29360.799999999999</v>
      </c>
      <c r="J1251" s="392">
        <f t="shared" ref="J1251:J1252" si="146">E1251*I1251</f>
        <v>29360.799999999999</v>
      </c>
    </row>
    <row r="1252" spans="2:10" ht="15">
      <c r="B1252" s="424"/>
      <c r="C1252" s="515" t="s">
        <v>625</v>
      </c>
      <c r="D1252" s="385" t="s">
        <v>8</v>
      </c>
      <c r="E1252" s="399">
        <v>1</v>
      </c>
      <c r="F1252" s="389">
        <f>VLOOKUP(C1252,'UPAH DAN BAHAN'!$D$6:$I$348,6,FALSE)</f>
        <v>18500</v>
      </c>
      <c r="G1252" s="389">
        <f>F1252*E1252</f>
        <v>18500</v>
      </c>
      <c r="H1252" s="390">
        <f>VLOOKUP(C1252,'UPAH DAN BAHAN'!$D$6:$N$348,9,FALSE)</f>
        <v>0.87429999999999997</v>
      </c>
      <c r="I1252" s="391">
        <f>VLOOKUP(C1252,'UPAH DAN BAHAN'!$D$6:$N$348,10,FALSE)</f>
        <v>16174.55</v>
      </c>
      <c r="J1252" s="392">
        <f t="shared" si="146"/>
        <v>16174.55</v>
      </c>
    </row>
    <row r="1253" spans="2:10" ht="15">
      <c r="B1253" s="468"/>
      <c r="C1253" s="465" t="s">
        <v>95</v>
      </c>
      <c r="D1253" s="385" t="s">
        <v>54</v>
      </c>
      <c r="E1253" s="398">
        <v>0.05</v>
      </c>
      <c r="F1253" s="389">
        <f>F1251</f>
        <v>56000</v>
      </c>
      <c r="G1253" s="389">
        <f>F1253*E1253</f>
        <v>2800</v>
      </c>
      <c r="H1253" s="382"/>
      <c r="I1253" s="391"/>
      <c r="J1253" s="392"/>
    </row>
    <row r="1254" spans="2:10" ht="15">
      <c r="B1254" s="385"/>
      <c r="C1254" s="466"/>
      <c r="D1254" s="425"/>
      <c r="E1254" s="424"/>
      <c r="F1254" s="426" t="s">
        <v>869</v>
      </c>
      <c r="G1254" s="396">
        <f>SUM(G1251:G1253)</f>
        <v>77300</v>
      </c>
      <c r="H1254" s="382"/>
      <c r="I1254" s="382"/>
      <c r="J1254" s="382"/>
    </row>
    <row r="1255" spans="2:10" ht="15">
      <c r="B1255" s="385"/>
      <c r="C1255" s="408"/>
      <c r="D1255" s="385"/>
      <c r="E1255" s="388"/>
      <c r="F1255" s="389"/>
      <c r="G1255" s="389"/>
      <c r="H1255" s="382"/>
      <c r="I1255" s="382"/>
      <c r="J1255" s="382"/>
    </row>
    <row r="1256" spans="2:10" ht="15">
      <c r="B1256" s="457" t="s">
        <v>20</v>
      </c>
      <c r="C1256" s="410" t="s">
        <v>932</v>
      </c>
      <c r="D1256" s="470"/>
      <c r="E1256" s="471"/>
      <c r="F1256" s="472"/>
      <c r="G1256" s="412">
        <f>G1248+G1254</f>
        <v>104750</v>
      </c>
      <c r="H1256" s="414"/>
      <c r="I1256" s="415"/>
      <c r="J1256" s="372">
        <f>SUM(J1241:J1255)</f>
        <v>72985.350000000006</v>
      </c>
    </row>
    <row r="1257" spans="2:10" ht="15">
      <c r="B1257" s="452" t="s">
        <v>21</v>
      </c>
      <c r="C1257" s="416" t="s">
        <v>1054</v>
      </c>
      <c r="D1257" s="416"/>
      <c r="E1257" s="416"/>
      <c r="F1257" s="448"/>
      <c r="G1257" s="413">
        <f>10%*G1256</f>
        <v>10475</v>
      </c>
      <c r="H1257" s="414"/>
      <c r="I1257" s="415"/>
      <c r="J1257" s="413">
        <f>J1256*10%</f>
        <v>7298.5350000000008</v>
      </c>
    </row>
    <row r="1258" spans="2:10" ht="15">
      <c r="B1258" s="452" t="s">
        <v>22</v>
      </c>
      <c r="C1258" s="416" t="s">
        <v>933</v>
      </c>
      <c r="D1258" s="367"/>
      <c r="E1258" s="367"/>
      <c r="F1258" s="412"/>
      <c r="G1258" s="413">
        <f>G1256+G1257</f>
        <v>115225</v>
      </c>
      <c r="H1258" s="414"/>
      <c r="I1258" s="415"/>
      <c r="J1258" s="372">
        <f>J1256+J1257</f>
        <v>80283.885000000009</v>
      </c>
    </row>
    <row r="1259" spans="2:10" ht="16.5">
      <c r="B1259" s="474"/>
      <c r="C1259" s="367" t="s">
        <v>931</v>
      </c>
      <c r="D1259" s="475"/>
      <c r="E1259" s="475"/>
      <c r="F1259" s="476"/>
      <c r="G1259" s="477">
        <f>ROUNDDOWN(G1258,-3)</f>
        <v>115000</v>
      </c>
      <c r="H1259" s="418"/>
      <c r="I1259" s="419"/>
      <c r="J1259" s="420"/>
    </row>
    <row r="1260" spans="2:10" ht="16.5">
      <c r="B1260" s="421"/>
      <c r="C1260" s="421"/>
      <c r="D1260" s="421"/>
      <c r="E1260" s="421"/>
      <c r="F1260" s="441"/>
      <c r="G1260" s="442"/>
    </row>
    <row r="1261" spans="2:10" ht="16.5">
      <c r="B1261" s="421"/>
      <c r="C1261" s="421"/>
      <c r="D1261" s="421"/>
      <c r="E1261" s="421"/>
      <c r="F1261" s="441"/>
      <c r="G1261" s="447"/>
    </row>
    <row r="1262" spans="2:10" ht="15">
      <c r="B1262" s="452" t="s">
        <v>1084</v>
      </c>
      <c r="C1262" s="460" t="s">
        <v>1085</v>
      </c>
      <c r="D1262" s="470"/>
      <c r="E1262" s="471"/>
      <c r="F1262" s="485"/>
      <c r="G1262" s="486"/>
      <c r="H1262" s="370"/>
      <c r="I1262" s="371"/>
      <c r="J1262" s="372"/>
    </row>
    <row r="1263" spans="2:10" ht="18" customHeight="1">
      <c r="B1263" s="373" t="s">
        <v>56</v>
      </c>
      <c r="C1263" s="373" t="s">
        <v>57</v>
      </c>
      <c r="D1263" s="373" t="s">
        <v>965</v>
      </c>
      <c r="E1263" s="373" t="s">
        <v>60</v>
      </c>
      <c r="F1263" s="374" t="s">
        <v>865</v>
      </c>
      <c r="G1263" s="375" t="s">
        <v>866</v>
      </c>
      <c r="H1263" s="376" t="s">
        <v>209</v>
      </c>
      <c r="I1263" s="377" t="s">
        <v>210</v>
      </c>
      <c r="J1263" s="377" t="s">
        <v>867</v>
      </c>
    </row>
    <row r="1264" spans="2:10" ht="15">
      <c r="B1264" s="378"/>
      <c r="C1264" s="378"/>
      <c r="D1264" s="378"/>
      <c r="E1264" s="379"/>
      <c r="F1264" s="380"/>
      <c r="G1264" s="381"/>
      <c r="H1264" s="382"/>
      <c r="I1264" s="382"/>
      <c r="J1264" s="382"/>
    </row>
    <row r="1265" spans="2:10" ht="15">
      <c r="B1265" s="424" t="s">
        <v>158</v>
      </c>
      <c r="C1265" s="463" t="s">
        <v>61</v>
      </c>
      <c r="D1265" s="424"/>
      <c r="E1265" s="388"/>
      <c r="F1265" s="389"/>
      <c r="G1265" s="389"/>
      <c r="H1265" s="382"/>
      <c r="I1265" s="382"/>
      <c r="J1265" s="382"/>
    </row>
    <row r="1266" spans="2:10" ht="15">
      <c r="B1266" s="385"/>
      <c r="C1266" s="484" t="s">
        <v>62</v>
      </c>
      <c r="D1266" s="385" t="s">
        <v>64</v>
      </c>
      <c r="E1266" s="399">
        <v>0.1</v>
      </c>
      <c r="F1266" s="389">
        <f>VLOOKUP(C1266,'UPAH DAN BAHAN'!$D$6:$I$348,6,FALSE)</f>
        <v>120000</v>
      </c>
      <c r="G1266" s="389">
        <f>F1266*E1266</f>
        <v>12000</v>
      </c>
      <c r="H1266" s="390">
        <f>VLOOKUP(C1266,'UPAH DAN BAHAN'!$D$6:$N$348,9,FALSE)</f>
        <v>1</v>
      </c>
      <c r="I1266" s="391">
        <f>VLOOKUP(C1266,'UPAH DAN BAHAN'!$D$6:$N$348,10,FALSE)</f>
        <v>120000</v>
      </c>
      <c r="J1266" s="392">
        <f t="shared" ref="J1266:J1269" si="147">E1266*I1266</f>
        <v>12000</v>
      </c>
    </row>
    <row r="1267" spans="2:10" ht="15">
      <c r="B1267" s="385"/>
      <c r="C1267" s="484" t="s">
        <v>78</v>
      </c>
      <c r="D1267" s="385" t="s">
        <v>64</v>
      </c>
      <c r="E1267" s="399">
        <v>0.1</v>
      </c>
      <c r="F1267" s="389">
        <f>VLOOKUP(C1267,'UPAH DAN BAHAN'!$D$6:$I$348,6,FALSE)</f>
        <v>140000</v>
      </c>
      <c r="G1267" s="389">
        <f>E1267*F1267</f>
        <v>14000</v>
      </c>
      <c r="H1267" s="390">
        <f>VLOOKUP(C1267,'UPAH DAN BAHAN'!$D$6:$N$348,9,FALSE)</f>
        <v>1</v>
      </c>
      <c r="I1267" s="391">
        <f>VLOOKUP(C1267,'UPAH DAN BAHAN'!$D$6:$N$348,10,FALSE)</f>
        <v>140000</v>
      </c>
      <c r="J1267" s="392">
        <f t="shared" si="147"/>
        <v>14000</v>
      </c>
    </row>
    <row r="1268" spans="2:10" ht="15">
      <c r="B1268" s="385"/>
      <c r="C1268" s="465" t="s">
        <v>28</v>
      </c>
      <c r="D1268" s="385" t="s">
        <v>64</v>
      </c>
      <c r="E1268" s="388">
        <v>5.0000000000000001E-3</v>
      </c>
      <c r="F1268" s="389">
        <f>VLOOKUP(C1268,'UPAH DAN BAHAN'!$D$6:$I$348,6,FALSE)</f>
        <v>150000</v>
      </c>
      <c r="G1268" s="389">
        <f>E1268*F1268</f>
        <v>750</v>
      </c>
      <c r="H1268" s="390">
        <f>VLOOKUP(C1268,'UPAH DAN BAHAN'!$D$6:$N$348,9,FALSE)</f>
        <v>1</v>
      </c>
      <c r="I1268" s="391">
        <f>VLOOKUP(C1268,'UPAH DAN BAHAN'!$D$6:$N$348,10,FALSE)</f>
        <v>150000</v>
      </c>
      <c r="J1268" s="392">
        <f t="shared" si="147"/>
        <v>750</v>
      </c>
    </row>
    <row r="1269" spans="2:10" ht="15">
      <c r="B1269" s="385"/>
      <c r="C1269" s="465" t="s">
        <v>27</v>
      </c>
      <c r="D1269" s="385" t="s">
        <v>64</v>
      </c>
      <c r="E1269" s="388">
        <v>5.0000000000000001E-3</v>
      </c>
      <c r="F1269" s="389">
        <f>VLOOKUP(C1269,'UPAH DAN BAHAN'!$D$6:$I$348,6,FALSE)</f>
        <v>140000</v>
      </c>
      <c r="G1269" s="389">
        <f>E1269*F1269</f>
        <v>700</v>
      </c>
      <c r="H1269" s="390">
        <f>VLOOKUP(C1269,'UPAH DAN BAHAN'!$D$6:$N$348,9,FALSE)</f>
        <v>1</v>
      </c>
      <c r="I1269" s="391">
        <f>VLOOKUP(C1269,'UPAH DAN BAHAN'!$D$6:$N$348,10,FALSE)</f>
        <v>140000</v>
      </c>
      <c r="J1269" s="392">
        <f t="shared" si="147"/>
        <v>700</v>
      </c>
    </row>
    <row r="1270" spans="2:10" ht="15">
      <c r="B1270" s="385"/>
      <c r="C1270" s="466"/>
      <c r="D1270" s="425"/>
      <c r="E1270" s="424"/>
      <c r="F1270" s="426" t="s">
        <v>868</v>
      </c>
      <c r="G1270" s="396">
        <f>SUM(G1266:G1269)</f>
        <v>27450</v>
      </c>
      <c r="H1270" s="382"/>
      <c r="I1270" s="382"/>
      <c r="J1270" s="382"/>
    </row>
    <row r="1271" spans="2:10" ht="15">
      <c r="B1271" s="467"/>
      <c r="C1271" s="466"/>
      <c r="D1271" s="425"/>
      <c r="E1271" s="424"/>
      <c r="F1271" s="396"/>
      <c r="G1271" s="396"/>
      <c r="H1271" s="382"/>
      <c r="I1271" s="382"/>
      <c r="J1271" s="382"/>
    </row>
    <row r="1272" spans="2:10" ht="15">
      <c r="B1272" s="424" t="s">
        <v>159</v>
      </c>
      <c r="C1272" s="463" t="s">
        <v>68</v>
      </c>
      <c r="D1272" s="424"/>
      <c r="E1272" s="388"/>
      <c r="F1272" s="389"/>
      <c r="G1272" s="389"/>
      <c r="H1272" s="382"/>
      <c r="I1272" s="382"/>
      <c r="J1272" s="382"/>
    </row>
    <row r="1273" spans="2:10" ht="15">
      <c r="B1273" s="424"/>
      <c r="C1273" s="516" t="s">
        <v>682</v>
      </c>
      <c r="D1273" s="385" t="s">
        <v>8</v>
      </c>
      <c r="E1273" s="399">
        <v>1</v>
      </c>
      <c r="F1273" s="389">
        <f>VLOOKUP(C1273,'UPAH DAN BAHAN'!$D$6:$I$348,6,FALSE)</f>
        <v>50000</v>
      </c>
      <c r="G1273" s="389">
        <f>E1273*F1273</f>
        <v>50000</v>
      </c>
      <c r="H1273" s="390">
        <f>VLOOKUP(C1273,'UPAH DAN BAHAN'!$D$6:$N$348,9,FALSE)</f>
        <v>0.52429999999999999</v>
      </c>
      <c r="I1273" s="391">
        <f>VLOOKUP(C1273,'UPAH DAN BAHAN'!$D$6:$N$348,10,FALSE)</f>
        <v>26215</v>
      </c>
      <c r="J1273" s="392">
        <f t="shared" ref="J1273" si="148">E1273*I1273</f>
        <v>26215</v>
      </c>
    </row>
    <row r="1274" spans="2:10" ht="15">
      <c r="B1274" s="468"/>
      <c r="C1274" s="465" t="s">
        <v>95</v>
      </c>
      <c r="D1274" s="385" t="s">
        <v>54</v>
      </c>
      <c r="E1274" s="398">
        <v>0.2</v>
      </c>
      <c r="F1274" s="389">
        <f>F1273</f>
        <v>50000</v>
      </c>
      <c r="G1274" s="389">
        <f>F1274*E1274</f>
        <v>10000</v>
      </c>
      <c r="H1274" s="382"/>
      <c r="I1274" s="391"/>
      <c r="J1274" s="392"/>
    </row>
    <row r="1275" spans="2:10" ht="15">
      <c r="B1275" s="385"/>
      <c r="C1275" s="466"/>
      <c r="D1275" s="425"/>
      <c r="E1275" s="424"/>
      <c r="F1275" s="426" t="s">
        <v>869</v>
      </c>
      <c r="G1275" s="396">
        <f>SUM(G1273:G1274)</f>
        <v>60000</v>
      </c>
      <c r="H1275" s="382"/>
      <c r="I1275" s="382"/>
      <c r="J1275" s="382"/>
    </row>
    <row r="1276" spans="2:10" ht="16.5">
      <c r="B1276" s="467"/>
      <c r="C1276" s="466"/>
      <c r="D1276" s="498"/>
      <c r="E1276" s="385"/>
      <c r="F1276" s="499"/>
      <c r="G1276" s="499"/>
      <c r="H1276" s="382"/>
      <c r="I1276" s="382"/>
      <c r="J1276" s="382"/>
    </row>
    <row r="1277" spans="2:10" ht="15">
      <c r="B1277" s="457" t="s">
        <v>20</v>
      </c>
      <c r="C1277" s="410" t="s">
        <v>932</v>
      </c>
      <c r="D1277" s="470"/>
      <c r="E1277" s="471"/>
      <c r="F1277" s="472"/>
      <c r="G1277" s="412">
        <f>G1270+G1275</f>
        <v>87450</v>
      </c>
      <c r="H1277" s="414"/>
      <c r="I1277" s="415"/>
      <c r="J1277" s="372">
        <f>SUM(J1264:J1276)</f>
        <v>53665</v>
      </c>
    </row>
    <row r="1278" spans="2:10" ht="15">
      <c r="B1278" s="452" t="s">
        <v>21</v>
      </c>
      <c r="C1278" s="416" t="s">
        <v>1054</v>
      </c>
      <c r="D1278" s="416"/>
      <c r="E1278" s="416"/>
      <c r="F1278" s="448"/>
      <c r="G1278" s="413">
        <f>10%*G1277</f>
        <v>8745</v>
      </c>
      <c r="H1278" s="414"/>
      <c r="I1278" s="415"/>
      <c r="J1278" s="413">
        <f>J1277*10%</f>
        <v>5366.5</v>
      </c>
    </row>
    <row r="1279" spans="2:10" ht="15">
      <c r="B1279" s="452" t="s">
        <v>22</v>
      </c>
      <c r="C1279" s="416" t="s">
        <v>933</v>
      </c>
      <c r="D1279" s="367"/>
      <c r="E1279" s="367"/>
      <c r="F1279" s="412"/>
      <c r="G1279" s="413">
        <f>G1277+G1278</f>
        <v>96195</v>
      </c>
      <c r="H1279" s="414"/>
      <c r="I1279" s="415"/>
      <c r="J1279" s="372">
        <f>J1277+J1278</f>
        <v>59031.5</v>
      </c>
    </row>
    <row r="1280" spans="2:10" ht="16.5">
      <c r="B1280" s="474"/>
      <c r="C1280" s="367" t="s">
        <v>931</v>
      </c>
      <c r="D1280" s="475"/>
      <c r="E1280" s="475"/>
      <c r="F1280" s="476"/>
      <c r="G1280" s="477">
        <f>ROUNDDOWN(G1279,-3)</f>
        <v>96000</v>
      </c>
      <c r="H1280" s="418"/>
      <c r="I1280" s="419"/>
      <c r="J1280" s="420"/>
    </row>
    <row r="1281" spans="2:10" ht="16.5">
      <c r="B1281" s="421"/>
      <c r="C1281" s="421"/>
      <c r="D1281" s="421"/>
      <c r="E1281" s="421"/>
      <c r="F1281" s="441"/>
      <c r="G1281" s="517"/>
    </row>
    <row r="1282" spans="2:10" ht="16.5">
      <c r="B1282" s="457" t="s">
        <v>1086</v>
      </c>
      <c r="C1282" s="460" t="s">
        <v>1087</v>
      </c>
      <c r="D1282" s="461"/>
      <c r="E1282" s="462"/>
      <c r="F1282" s="507"/>
      <c r="G1282" s="508"/>
      <c r="H1282" s="370"/>
      <c r="I1282" s="371"/>
      <c r="J1282" s="372"/>
    </row>
    <row r="1283" spans="2:10" ht="18" customHeight="1">
      <c r="B1283" s="373" t="s">
        <v>56</v>
      </c>
      <c r="C1283" s="373" t="s">
        <v>57</v>
      </c>
      <c r="D1283" s="373" t="s">
        <v>965</v>
      </c>
      <c r="E1283" s="373" t="s">
        <v>60</v>
      </c>
      <c r="F1283" s="374" t="s">
        <v>865</v>
      </c>
      <c r="G1283" s="375" t="s">
        <v>866</v>
      </c>
      <c r="H1283" s="376" t="s">
        <v>209</v>
      </c>
      <c r="I1283" s="377" t="s">
        <v>210</v>
      </c>
      <c r="J1283" s="377" t="s">
        <v>867</v>
      </c>
    </row>
    <row r="1284" spans="2:10" ht="15">
      <c r="B1284" s="378"/>
      <c r="C1284" s="378"/>
      <c r="D1284" s="378"/>
      <c r="E1284" s="379"/>
      <c r="F1284" s="380"/>
      <c r="G1284" s="381"/>
      <c r="H1284" s="382"/>
      <c r="I1284" s="382"/>
      <c r="J1284" s="382"/>
    </row>
    <row r="1285" spans="2:10" ht="15">
      <c r="B1285" s="424" t="s">
        <v>158</v>
      </c>
      <c r="C1285" s="463" t="s">
        <v>61</v>
      </c>
      <c r="D1285" s="424"/>
      <c r="E1285" s="388"/>
      <c r="F1285" s="389"/>
      <c r="G1285" s="389"/>
      <c r="H1285" s="382"/>
      <c r="I1285" s="382"/>
      <c r="J1285" s="382"/>
    </row>
    <row r="1286" spans="2:10" ht="15">
      <c r="B1286" s="385"/>
      <c r="C1286" s="484" t="s">
        <v>62</v>
      </c>
      <c r="D1286" s="385" t="s">
        <v>64</v>
      </c>
      <c r="E1286" s="399">
        <v>0.1</v>
      </c>
      <c r="F1286" s="389">
        <f>VLOOKUP(C1286,'UPAH DAN BAHAN'!$D$6:$I$348,6,FALSE)</f>
        <v>120000</v>
      </c>
      <c r="G1286" s="389">
        <f>F1286*E1286</f>
        <v>12000</v>
      </c>
      <c r="H1286" s="390">
        <f>VLOOKUP(C1286,'UPAH DAN BAHAN'!$D$6:$N$348,9,FALSE)</f>
        <v>1</v>
      </c>
      <c r="I1286" s="391">
        <f>VLOOKUP(C1286,'UPAH DAN BAHAN'!$D$6:$N$348,10,FALSE)</f>
        <v>120000</v>
      </c>
      <c r="J1286" s="392">
        <f t="shared" ref="J1286:J1289" si="149">E1286*I1286</f>
        <v>12000</v>
      </c>
    </row>
    <row r="1287" spans="2:10" ht="15">
      <c r="B1287" s="385"/>
      <c r="C1287" s="484" t="s">
        <v>78</v>
      </c>
      <c r="D1287" s="385" t="s">
        <v>64</v>
      </c>
      <c r="E1287" s="399">
        <v>0.1</v>
      </c>
      <c r="F1287" s="389">
        <f>VLOOKUP(C1287,'UPAH DAN BAHAN'!$D$6:$I$348,6,FALSE)</f>
        <v>140000</v>
      </c>
      <c r="G1287" s="389">
        <f>E1287*F1287</f>
        <v>14000</v>
      </c>
      <c r="H1287" s="390">
        <f>VLOOKUP(C1287,'UPAH DAN BAHAN'!$D$6:$N$348,9,FALSE)</f>
        <v>1</v>
      </c>
      <c r="I1287" s="391">
        <f>VLOOKUP(C1287,'UPAH DAN BAHAN'!$D$6:$N$348,10,FALSE)</f>
        <v>140000</v>
      </c>
      <c r="J1287" s="392">
        <f t="shared" si="149"/>
        <v>14000</v>
      </c>
    </row>
    <row r="1288" spans="2:10" ht="15">
      <c r="B1288" s="385"/>
      <c r="C1288" s="465" t="s">
        <v>28</v>
      </c>
      <c r="D1288" s="385" t="s">
        <v>64</v>
      </c>
      <c r="E1288" s="388">
        <v>5.0000000000000001E-3</v>
      </c>
      <c r="F1288" s="389">
        <f>VLOOKUP(C1288,'UPAH DAN BAHAN'!$D$6:$I$348,6,FALSE)</f>
        <v>150000</v>
      </c>
      <c r="G1288" s="389">
        <f>E1288*F1288</f>
        <v>750</v>
      </c>
      <c r="H1288" s="390">
        <f>VLOOKUP(C1288,'UPAH DAN BAHAN'!$D$6:$N$348,9,FALSE)</f>
        <v>1</v>
      </c>
      <c r="I1288" s="391">
        <f>VLOOKUP(C1288,'UPAH DAN BAHAN'!$D$6:$N$348,10,FALSE)</f>
        <v>150000</v>
      </c>
      <c r="J1288" s="392">
        <f t="shared" si="149"/>
        <v>750</v>
      </c>
    </row>
    <row r="1289" spans="2:10" ht="15">
      <c r="B1289" s="385"/>
      <c r="C1289" s="465" t="s">
        <v>27</v>
      </c>
      <c r="D1289" s="385" t="s">
        <v>64</v>
      </c>
      <c r="E1289" s="388">
        <v>5.0000000000000001E-3</v>
      </c>
      <c r="F1289" s="389">
        <f>VLOOKUP(C1289,'UPAH DAN BAHAN'!$D$6:$I$348,6,FALSE)</f>
        <v>140000</v>
      </c>
      <c r="G1289" s="389">
        <f>E1289*F1289</f>
        <v>700</v>
      </c>
      <c r="H1289" s="390">
        <f>VLOOKUP(C1289,'UPAH DAN BAHAN'!$D$6:$N$348,9,FALSE)</f>
        <v>1</v>
      </c>
      <c r="I1289" s="391">
        <f>VLOOKUP(C1289,'UPAH DAN BAHAN'!$D$6:$N$348,10,FALSE)</f>
        <v>140000</v>
      </c>
      <c r="J1289" s="392">
        <f t="shared" si="149"/>
        <v>700</v>
      </c>
    </row>
    <row r="1290" spans="2:10" ht="15">
      <c r="B1290" s="385"/>
      <c r="C1290" s="466"/>
      <c r="D1290" s="425"/>
      <c r="E1290" s="424"/>
      <c r="F1290" s="426" t="s">
        <v>868</v>
      </c>
      <c r="G1290" s="396">
        <f>SUM(G1286:G1289)</f>
        <v>27450</v>
      </c>
      <c r="H1290" s="382"/>
      <c r="I1290" s="382"/>
      <c r="J1290" s="382"/>
    </row>
    <row r="1291" spans="2:10" ht="15">
      <c r="B1291" s="467"/>
      <c r="C1291" s="466"/>
      <c r="D1291" s="425"/>
      <c r="E1291" s="424"/>
      <c r="F1291" s="396"/>
      <c r="G1291" s="396"/>
      <c r="H1291" s="382"/>
      <c r="I1291" s="382"/>
      <c r="J1291" s="382"/>
    </row>
    <row r="1292" spans="2:10" ht="15">
      <c r="B1292" s="424" t="s">
        <v>159</v>
      </c>
      <c r="C1292" s="463" t="s">
        <v>68</v>
      </c>
      <c r="D1292" s="424"/>
      <c r="E1292" s="388"/>
      <c r="F1292" s="389"/>
      <c r="G1292" s="389"/>
      <c r="H1292" s="382"/>
      <c r="I1292" s="382"/>
      <c r="J1292" s="382"/>
    </row>
    <row r="1293" spans="2:10" ht="15">
      <c r="B1293" s="424"/>
      <c r="C1293" s="516" t="s">
        <v>683</v>
      </c>
      <c r="D1293" s="385" t="s">
        <v>8</v>
      </c>
      <c r="E1293" s="399">
        <v>1</v>
      </c>
      <c r="F1293" s="389">
        <f>VLOOKUP(C1293,'UPAH DAN BAHAN'!$D$6:$I$348,6,FALSE)</f>
        <v>75000</v>
      </c>
      <c r="G1293" s="389">
        <f>E1293*F1293</f>
        <v>75000</v>
      </c>
      <c r="H1293" s="390">
        <f>VLOOKUP(C1293,'UPAH DAN BAHAN'!$D$6:$N$348,9,FALSE)</f>
        <v>0.52429999999999999</v>
      </c>
      <c r="I1293" s="391">
        <f>VLOOKUP(C1293,'UPAH DAN BAHAN'!$D$6:$N$348,10,FALSE)</f>
        <v>39322.5</v>
      </c>
      <c r="J1293" s="392">
        <f t="shared" ref="J1293" si="150">E1293*I1293</f>
        <v>39322.5</v>
      </c>
    </row>
    <row r="1294" spans="2:10" ht="15">
      <c r="B1294" s="468"/>
      <c r="C1294" s="465" t="s">
        <v>95</v>
      </c>
      <c r="D1294" s="385" t="s">
        <v>54</v>
      </c>
      <c r="E1294" s="398">
        <v>0.2</v>
      </c>
      <c r="F1294" s="389">
        <f>F1293</f>
        <v>75000</v>
      </c>
      <c r="G1294" s="389">
        <f>F1294*E1294</f>
        <v>15000</v>
      </c>
      <c r="H1294" s="382"/>
      <c r="I1294" s="391"/>
      <c r="J1294" s="392"/>
    </row>
    <row r="1295" spans="2:10" ht="15">
      <c r="B1295" s="385"/>
      <c r="C1295" s="466"/>
      <c r="D1295" s="425"/>
      <c r="E1295" s="424"/>
      <c r="F1295" s="426" t="s">
        <v>869</v>
      </c>
      <c r="G1295" s="396">
        <f>SUM(G1293:G1294)</f>
        <v>90000</v>
      </c>
      <c r="H1295" s="382"/>
      <c r="I1295" s="382"/>
      <c r="J1295" s="382"/>
    </row>
    <row r="1296" spans="2:10" ht="16.5">
      <c r="B1296" s="467"/>
      <c r="C1296" s="466"/>
      <c r="D1296" s="498"/>
      <c r="E1296" s="385"/>
      <c r="F1296" s="499"/>
      <c r="G1296" s="499"/>
      <c r="H1296" s="382"/>
      <c r="I1296" s="382"/>
      <c r="J1296" s="382"/>
    </row>
    <row r="1297" spans="2:10" ht="15">
      <c r="B1297" s="457" t="s">
        <v>20</v>
      </c>
      <c r="C1297" s="410" t="s">
        <v>932</v>
      </c>
      <c r="D1297" s="470"/>
      <c r="E1297" s="471"/>
      <c r="F1297" s="472"/>
      <c r="G1297" s="412">
        <f>G1290+G1295</f>
        <v>117450</v>
      </c>
      <c r="H1297" s="414"/>
      <c r="I1297" s="415"/>
      <c r="J1297" s="372">
        <f>SUM(J1284:J1296)</f>
        <v>66772.5</v>
      </c>
    </row>
    <row r="1298" spans="2:10" ht="15">
      <c r="B1298" s="452" t="s">
        <v>21</v>
      </c>
      <c r="C1298" s="416" t="s">
        <v>1054</v>
      </c>
      <c r="D1298" s="416"/>
      <c r="E1298" s="416"/>
      <c r="F1298" s="448"/>
      <c r="G1298" s="413">
        <f>10%*G1297</f>
        <v>11745</v>
      </c>
      <c r="H1298" s="414"/>
      <c r="I1298" s="415"/>
      <c r="J1298" s="413">
        <f>J1297*10%</f>
        <v>6677.25</v>
      </c>
    </row>
    <row r="1299" spans="2:10" ht="15">
      <c r="B1299" s="452" t="s">
        <v>22</v>
      </c>
      <c r="C1299" s="416" t="s">
        <v>933</v>
      </c>
      <c r="D1299" s="367"/>
      <c r="E1299" s="367"/>
      <c r="F1299" s="412"/>
      <c r="G1299" s="413">
        <f>G1297+G1298</f>
        <v>129195</v>
      </c>
      <c r="H1299" s="414"/>
      <c r="I1299" s="415"/>
      <c r="J1299" s="372">
        <f>J1297+J1298</f>
        <v>73449.75</v>
      </c>
    </row>
    <row r="1300" spans="2:10" ht="16.5">
      <c r="B1300" s="474"/>
      <c r="C1300" s="367" t="s">
        <v>931</v>
      </c>
      <c r="D1300" s="475"/>
      <c r="E1300" s="475"/>
      <c r="F1300" s="476"/>
      <c r="G1300" s="477">
        <f>ROUNDDOWN(G1299,-3)</f>
        <v>129000</v>
      </c>
      <c r="H1300" s="418"/>
      <c r="I1300" s="419"/>
      <c r="J1300" s="420"/>
    </row>
    <row r="1301" spans="2:10" ht="16.5">
      <c r="B1301" s="421"/>
      <c r="C1301" s="421"/>
      <c r="D1301" s="421"/>
      <c r="E1301" s="421"/>
      <c r="F1301" s="441"/>
      <c r="G1301" s="442"/>
    </row>
    <row r="1302" spans="2:10" ht="16.5">
      <c r="B1302" s="421"/>
      <c r="C1302" s="421"/>
      <c r="D1302" s="421"/>
      <c r="E1302" s="421"/>
      <c r="F1302" s="441"/>
      <c r="G1302" s="447"/>
    </row>
    <row r="1303" spans="2:10" ht="15">
      <c r="B1303" s="452" t="s">
        <v>1088</v>
      </c>
      <c r="C1303" s="460" t="s">
        <v>1089</v>
      </c>
      <c r="D1303" s="461"/>
      <c r="E1303" s="462"/>
      <c r="F1303" s="417"/>
      <c r="G1303" s="448"/>
      <c r="H1303" s="370"/>
      <c r="I1303" s="371"/>
      <c r="J1303" s="372"/>
    </row>
    <row r="1304" spans="2:10" ht="17.25" customHeight="1">
      <c r="B1304" s="373" t="s">
        <v>56</v>
      </c>
      <c r="C1304" s="373" t="s">
        <v>57</v>
      </c>
      <c r="D1304" s="373" t="s">
        <v>965</v>
      </c>
      <c r="E1304" s="373" t="s">
        <v>60</v>
      </c>
      <c r="F1304" s="374" t="s">
        <v>865</v>
      </c>
      <c r="G1304" s="375" t="s">
        <v>866</v>
      </c>
      <c r="H1304" s="376" t="s">
        <v>209</v>
      </c>
      <c r="I1304" s="377" t="s">
        <v>210</v>
      </c>
      <c r="J1304" s="377" t="s">
        <v>867</v>
      </c>
    </row>
    <row r="1305" spans="2:10" ht="15">
      <c r="B1305" s="378"/>
      <c r="C1305" s="378"/>
      <c r="D1305" s="378"/>
      <c r="E1305" s="379"/>
      <c r="F1305" s="380"/>
      <c r="G1305" s="381"/>
      <c r="H1305" s="382"/>
      <c r="I1305" s="382"/>
      <c r="J1305" s="382"/>
    </row>
    <row r="1306" spans="2:10" ht="15">
      <c r="B1306" s="424" t="s">
        <v>158</v>
      </c>
      <c r="C1306" s="463" t="s">
        <v>61</v>
      </c>
      <c r="D1306" s="424"/>
      <c r="E1306" s="388"/>
      <c r="F1306" s="389"/>
      <c r="G1306" s="389"/>
      <c r="H1306" s="382"/>
      <c r="I1306" s="382"/>
      <c r="J1306" s="382"/>
    </row>
    <row r="1307" spans="2:10" ht="15">
      <c r="B1307" s="385"/>
      <c r="C1307" s="484" t="s">
        <v>62</v>
      </c>
      <c r="D1307" s="385" t="s">
        <v>64</v>
      </c>
      <c r="E1307" s="399">
        <v>0.1</v>
      </c>
      <c r="F1307" s="389">
        <f>VLOOKUP(C1307,'UPAH DAN BAHAN'!$D$6:$I$348,6,FALSE)</f>
        <v>120000</v>
      </c>
      <c r="G1307" s="389">
        <f>F1307*E1307</f>
        <v>12000</v>
      </c>
      <c r="H1307" s="390">
        <f>VLOOKUP(C1307,'UPAH DAN BAHAN'!$D$6:$N$348,9,FALSE)</f>
        <v>1</v>
      </c>
      <c r="I1307" s="391">
        <f>VLOOKUP(C1307,'UPAH DAN BAHAN'!$D$6:$N$348,10,FALSE)</f>
        <v>120000</v>
      </c>
      <c r="J1307" s="392">
        <f t="shared" ref="J1307:J1310" si="151">E1307*I1307</f>
        <v>12000</v>
      </c>
    </row>
    <row r="1308" spans="2:10" ht="15">
      <c r="B1308" s="385"/>
      <c r="C1308" s="484" t="s">
        <v>78</v>
      </c>
      <c r="D1308" s="385" t="s">
        <v>64</v>
      </c>
      <c r="E1308" s="399">
        <v>0.1</v>
      </c>
      <c r="F1308" s="389">
        <f>VLOOKUP(C1308,'UPAH DAN BAHAN'!$D$6:$I$348,6,FALSE)</f>
        <v>140000</v>
      </c>
      <c r="G1308" s="389">
        <f>E1308*F1308</f>
        <v>14000</v>
      </c>
      <c r="H1308" s="390">
        <f>VLOOKUP(C1308,'UPAH DAN BAHAN'!$D$6:$N$348,9,FALSE)</f>
        <v>1</v>
      </c>
      <c r="I1308" s="391">
        <f>VLOOKUP(C1308,'UPAH DAN BAHAN'!$D$6:$N$348,10,FALSE)</f>
        <v>140000</v>
      </c>
      <c r="J1308" s="392">
        <f t="shared" si="151"/>
        <v>14000</v>
      </c>
    </row>
    <row r="1309" spans="2:10" ht="15">
      <c r="B1309" s="385"/>
      <c r="C1309" s="465" t="s">
        <v>28</v>
      </c>
      <c r="D1309" s="385" t="s">
        <v>64</v>
      </c>
      <c r="E1309" s="388">
        <v>5.0000000000000001E-3</v>
      </c>
      <c r="F1309" s="389">
        <f>VLOOKUP(C1309,'UPAH DAN BAHAN'!$D$6:$I$348,6,FALSE)</f>
        <v>150000</v>
      </c>
      <c r="G1309" s="389">
        <f>E1309*F1309</f>
        <v>750</v>
      </c>
      <c r="H1309" s="390">
        <f>VLOOKUP(C1309,'UPAH DAN BAHAN'!$D$6:$N$348,9,FALSE)</f>
        <v>1</v>
      </c>
      <c r="I1309" s="391">
        <f>VLOOKUP(C1309,'UPAH DAN BAHAN'!$D$6:$N$348,10,FALSE)</f>
        <v>150000</v>
      </c>
      <c r="J1309" s="392">
        <f t="shared" si="151"/>
        <v>750</v>
      </c>
    </row>
    <row r="1310" spans="2:10" ht="15">
      <c r="B1310" s="385"/>
      <c r="C1310" s="465" t="s">
        <v>27</v>
      </c>
      <c r="D1310" s="385" t="s">
        <v>64</v>
      </c>
      <c r="E1310" s="388">
        <v>5.0000000000000001E-3</v>
      </c>
      <c r="F1310" s="389">
        <f>VLOOKUP(C1310,'UPAH DAN BAHAN'!$D$6:$I$348,6,FALSE)</f>
        <v>140000</v>
      </c>
      <c r="G1310" s="389">
        <f>E1310*F1310</f>
        <v>700</v>
      </c>
      <c r="H1310" s="390">
        <f>VLOOKUP(C1310,'UPAH DAN BAHAN'!$D$6:$N$348,9,FALSE)</f>
        <v>1</v>
      </c>
      <c r="I1310" s="391">
        <f>VLOOKUP(C1310,'UPAH DAN BAHAN'!$D$6:$N$348,10,FALSE)</f>
        <v>140000</v>
      </c>
      <c r="J1310" s="392">
        <f t="shared" si="151"/>
        <v>700</v>
      </c>
    </row>
    <row r="1311" spans="2:10" ht="15">
      <c r="B1311" s="385"/>
      <c r="C1311" s="466"/>
      <c r="D1311" s="425"/>
      <c r="E1311" s="424"/>
      <c r="F1311" s="426" t="s">
        <v>868</v>
      </c>
      <c r="G1311" s="396">
        <f>SUM(G1307:G1310)</f>
        <v>27450</v>
      </c>
      <c r="H1311" s="382"/>
      <c r="I1311" s="382"/>
      <c r="J1311" s="382"/>
    </row>
    <row r="1312" spans="2:10" ht="15">
      <c r="B1312" s="467"/>
      <c r="C1312" s="466"/>
      <c r="D1312" s="425"/>
      <c r="E1312" s="424"/>
      <c r="F1312" s="396"/>
      <c r="G1312" s="396"/>
      <c r="H1312" s="382"/>
      <c r="I1312" s="382"/>
      <c r="J1312" s="382"/>
    </row>
    <row r="1313" spans="2:10" ht="15">
      <c r="B1313" s="424" t="s">
        <v>159</v>
      </c>
      <c r="C1313" s="463" t="s">
        <v>68</v>
      </c>
      <c r="D1313" s="424"/>
      <c r="E1313" s="388"/>
      <c r="F1313" s="389"/>
      <c r="G1313" s="389"/>
      <c r="H1313" s="382"/>
      <c r="I1313" s="382"/>
      <c r="J1313" s="382"/>
    </row>
    <row r="1314" spans="2:10" ht="15">
      <c r="B1314" s="424"/>
      <c r="C1314" s="516" t="s">
        <v>684</v>
      </c>
      <c r="D1314" s="385" t="s">
        <v>8</v>
      </c>
      <c r="E1314" s="399">
        <v>1</v>
      </c>
      <c r="F1314" s="389">
        <f>VLOOKUP(C1314,'UPAH DAN BAHAN'!$D$6:$I$348,6,FALSE)</f>
        <v>85000</v>
      </c>
      <c r="G1314" s="389">
        <f>E1314*F1314</f>
        <v>85000</v>
      </c>
      <c r="H1314" s="390">
        <f>VLOOKUP(C1314,'UPAH DAN BAHAN'!$D$6:$N$348,9,FALSE)</f>
        <v>0.52429999999999999</v>
      </c>
      <c r="I1314" s="391">
        <f>VLOOKUP(C1314,'UPAH DAN BAHAN'!$D$6:$N$348,10,FALSE)</f>
        <v>44565.5</v>
      </c>
      <c r="J1314" s="392">
        <f t="shared" ref="J1314" si="152">E1314*I1314</f>
        <v>44565.5</v>
      </c>
    </row>
    <row r="1315" spans="2:10" ht="15">
      <c r="B1315" s="468"/>
      <c r="C1315" s="465" t="s">
        <v>95</v>
      </c>
      <c r="D1315" s="385" t="s">
        <v>54</v>
      </c>
      <c r="E1315" s="398">
        <v>0.2</v>
      </c>
      <c r="F1315" s="389">
        <f>F1314</f>
        <v>85000</v>
      </c>
      <c r="G1315" s="389">
        <f>F1315*E1315</f>
        <v>17000</v>
      </c>
      <c r="H1315" s="382"/>
      <c r="I1315" s="391"/>
      <c r="J1315" s="392"/>
    </row>
    <row r="1316" spans="2:10" ht="15">
      <c r="B1316" s="385"/>
      <c r="C1316" s="466"/>
      <c r="D1316" s="425"/>
      <c r="E1316" s="424"/>
      <c r="F1316" s="426" t="s">
        <v>869</v>
      </c>
      <c r="G1316" s="396">
        <f>SUM(G1314:G1315)</f>
        <v>102000</v>
      </c>
      <c r="H1316" s="382"/>
      <c r="I1316" s="382"/>
      <c r="J1316" s="382"/>
    </row>
    <row r="1317" spans="2:10" ht="16.5">
      <c r="B1317" s="467"/>
      <c r="C1317" s="466"/>
      <c r="D1317" s="498"/>
      <c r="E1317" s="385"/>
      <c r="F1317" s="499"/>
      <c r="G1317" s="499"/>
      <c r="H1317" s="382"/>
      <c r="I1317" s="382"/>
      <c r="J1317" s="382"/>
    </row>
    <row r="1318" spans="2:10" ht="15">
      <c r="B1318" s="385"/>
      <c r="C1318" s="408"/>
      <c r="D1318" s="385"/>
      <c r="E1318" s="388"/>
      <c r="F1318" s="389"/>
      <c r="G1318" s="389"/>
      <c r="H1318" s="382"/>
      <c r="I1318" s="382"/>
      <c r="J1318" s="382"/>
    </row>
    <row r="1319" spans="2:10" ht="15">
      <c r="B1319" s="457" t="s">
        <v>20</v>
      </c>
      <c r="C1319" s="410" t="s">
        <v>932</v>
      </c>
      <c r="D1319" s="470"/>
      <c r="E1319" s="471"/>
      <c r="F1319" s="472"/>
      <c r="G1319" s="412">
        <f>G1311+G1316</f>
        <v>129450</v>
      </c>
      <c r="H1319" s="414"/>
      <c r="I1319" s="415"/>
      <c r="J1319" s="372">
        <f>SUM(J1306:J1318)</f>
        <v>72015.5</v>
      </c>
    </row>
    <row r="1320" spans="2:10" ht="15">
      <c r="B1320" s="452" t="s">
        <v>21</v>
      </c>
      <c r="C1320" s="416" t="s">
        <v>1054</v>
      </c>
      <c r="D1320" s="416"/>
      <c r="E1320" s="416"/>
      <c r="F1320" s="448"/>
      <c r="G1320" s="413">
        <f>10%*G1319</f>
        <v>12945</v>
      </c>
      <c r="H1320" s="414"/>
      <c r="I1320" s="415"/>
      <c r="J1320" s="413">
        <f>J1319*10%</f>
        <v>7201.55</v>
      </c>
    </row>
    <row r="1321" spans="2:10" ht="15">
      <c r="B1321" s="452" t="s">
        <v>22</v>
      </c>
      <c r="C1321" s="416" t="s">
        <v>933</v>
      </c>
      <c r="D1321" s="367"/>
      <c r="E1321" s="367"/>
      <c r="F1321" s="412"/>
      <c r="G1321" s="413">
        <f>G1319+G1320</f>
        <v>142395</v>
      </c>
      <c r="H1321" s="414"/>
      <c r="I1321" s="415"/>
      <c r="J1321" s="372">
        <f>J1319+J1320</f>
        <v>79217.05</v>
      </c>
    </row>
    <row r="1322" spans="2:10" ht="16.5">
      <c r="B1322" s="474"/>
      <c r="C1322" s="367" t="s">
        <v>931</v>
      </c>
      <c r="D1322" s="475"/>
      <c r="E1322" s="475"/>
      <c r="F1322" s="476"/>
      <c r="G1322" s="477">
        <f>ROUNDDOWN(G1321,-3)</f>
        <v>142000</v>
      </c>
      <c r="H1322" s="418"/>
      <c r="I1322" s="419"/>
      <c r="J1322" s="420"/>
    </row>
    <row r="1323" spans="2:10" ht="16.5">
      <c r="B1323" s="421"/>
      <c r="C1323" s="421"/>
      <c r="D1323" s="421"/>
      <c r="E1323" s="421"/>
      <c r="F1323" s="441"/>
      <c r="G1323" s="442"/>
    </row>
    <row r="1324" spans="2:10" ht="16.5">
      <c r="B1324" s="421"/>
      <c r="C1324" s="421"/>
      <c r="D1324" s="421"/>
      <c r="E1324" s="421"/>
      <c r="F1324" s="441"/>
      <c r="G1324" s="447"/>
    </row>
    <row r="1325" spans="2:10" ht="15">
      <c r="B1325" s="452" t="s">
        <v>1090</v>
      </c>
      <c r="C1325" s="460" t="s">
        <v>1091</v>
      </c>
      <c r="D1325" s="470"/>
      <c r="E1325" s="471"/>
      <c r="F1325" s="485"/>
      <c r="G1325" s="486"/>
      <c r="H1325" s="370"/>
      <c r="I1325" s="371"/>
      <c r="J1325" s="372"/>
    </row>
    <row r="1326" spans="2:10" ht="17.25" customHeight="1">
      <c r="B1326" s="373" t="s">
        <v>56</v>
      </c>
      <c r="C1326" s="373" t="s">
        <v>57</v>
      </c>
      <c r="D1326" s="373" t="s">
        <v>965</v>
      </c>
      <c r="E1326" s="373" t="s">
        <v>60</v>
      </c>
      <c r="F1326" s="374" t="s">
        <v>865</v>
      </c>
      <c r="G1326" s="375" t="s">
        <v>866</v>
      </c>
      <c r="H1326" s="376" t="s">
        <v>209</v>
      </c>
      <c r="I1326" s="377" t="s">
        <v>210</v>
      </c>
      <c r="J1326" s="377" t="s">
        <v>867</v>
      </c>
    </row>
    <row r="1327" spans="2:10" ht="15">
      <c r="B1327" s="378"/>
      <c r="C1327" s="378"/>
      <c r="D1327" s="378"/>
      <c r="E1327" s="379"/>
      <c r="F1327" s="380"/>
      <c r="G1327" s="381"/>
      <c r="H1327" s="382"/>
      <c r="I1327" s="382"/>
      <c r="J1327" s="382"/>
    </row>
    <row r="1328" spans="2:10" ht="15">
      <c r="B1328" s="424" t="s">
        <v>158</v>
      </c>
      <c r="C1328" s="463" t="s">
        <v>61</v>
      </c>
      <c r="D1328" s="424"/>
      <c r="E1328" s="388"/>
      <c r="F1328" s="389"/>
      <c r="G1328" s="389"/>
      <c r="H1328" s="382"/>
      <c r="I1328" s="382"/>
      <c r="J1328" s="382"/>
    </row>
    <row r="1329" spans="2:10" ht="15">
      <c r="B1329" s="385"/>
      <c r="C1329" s="484" t="s">
        <v>62</v>
      </c>
      <c r="D1329" s="385" t="s">
        <v>64</v>
      </c>
      <c r="E1329" s="399">
        <v>0.3</v>
      </c>
      <c r="F1329" s="389">
        <f>VLOOKUP(C1329,'UPAH DAN BAHAN'!$D$6:$I$348,6,FALSE)</f>
        <v>120000</v>
      </c>
      <c r="G1329" s="389">
        <f>F1329*E1329</f>
        <v>36000</v>
      </c>
      <c r="H1329" s="390">
        <f>VLOOKUP(C1329,'UPAH DAN BAHAN'!$D$6:$N$348,9,FALSE)</f>
        <v>1</v>
      </c>
      <c r="I1329" s="391">
        <f>VLOOKUP(C1329,'UPAH DAN BAHAN'!$D$6:$N$348,10,FALSE)</f>
        <v>120000</v>
      </c>
      <c r="J1329" s="392">
        <f t="shared" ref="J1329:J1332" si="153">E1329*I1329</f>
        <v>36000</v>
      </c>
    </row>
    <row r="1330" spans="2:10" ht="15">
      <c r="B1330" s="385"/>
      <c r="C1330" s="484" t="s">
        <v>78</v>
      </c>
      <c r="D1330" s="385" t="s">
        <v>64</v>
      </c>
      <c r="E1330" s="399">
        <v>0.1</v>
      </c>
      <c r="F1330" s="389">
        <f>VLOOKUP(C1330,'UPAH DAN BAHAN'!$D$6:$I$348,6,FALSE)</f>
        <v>140000</v>
      </c>
      <c r="G1330" s="389">
        <f>E1330*F1330</f>
        <v>14000</v>
      </c>
      <c r="H1330" s="390">
        <f>VLOOKUP(C1330,'UPAH DAN BAHAN'!$D$6:$N$348,9,FALSE)</f>
        <v>1</v>
      </c>
      <c r="I1330" s="391">
        <f>VLOOKUP(C1330,'UPAH DAN BAHAN'!$D$6:$N$348,10,FALSE)</f>
        <v>140000</v>
      </c>
      <c r="J1330" s="392">
        <f t="shared" si="153"/>
        <v>14000</v>
      </c>
    </row>
    <row r="1331" spans="2:10" ht="15">
      <c r="B1331" s="385"/>
      <c r="C1331" s="465" t="s">
        <v>28</v>
      </c>
      <c r="D1331" s="385" t="s">
        <v>64</v>
      </c>
      <c r="E1331" s="388">
        <v>5.0000000000000001E-3</v>
      </c>
      <c r="F1331" s="389">
        <f>VLOOKUP(C1331,'UPAH DAN BAHAN'!$D$6:$I$348,6,FALSE)</f>
        <v>150000</v>
      </c>
      <c r="G1331" s="389">
        <f>E1331*F1331</f>
        <v>750</v>
      </c>
      <c r="H1331" s="390">
        <f>VLOOKUP(C1331,'UPAH DAN BAHAN'!$D$6:$N$348,9,FALSE)</f>
        <v>1</v>
      </c>
      <c r="I1331" s="391">
        <f>VLOOKUP(C1331,'UPAH DAN BAHAN'!$D$6:$N$348,10,FALSE)</f>
        <v>150000</v>
      </c>
      <c r="J1331" s="392">
        <f t="shared" si="153"/>
        <v>750</v>
      </c>
    </row>
    <row r="1332" spans="2:10" ht="15">
      <c r="B1332" s="385"/>
      <c r="C1332" s="465" t="s">
        <v>27</v>
      </c>
      <c r="D1332" s="385" t="s">
        <v>64</v>
      </c>
      <c r="E1332" s="388">
        <v>5.0000000000000001E-3</v>
      </c>
      <c r="F1332" s="389">
        <f>VLOOKUP(C1332,'UPAH DAN BAHAN'!$D$6:$I$348,6,FALSE)</f>
        <v>140000</v>
      </c>
      <c r="G1332" s="389">
        <f>E1332*F1332</f>
        <v>700</v>
      </c>
      <c r="H1332" s="390">
        <f>VLOOKUP(C1332,'UPAH DAN BAHAN'!$D$6:$N$348,9,FALSE)</f>
        <v>1</v>
      </c>
      <c r="I1332" s="391">
        <f>VLOOKUP(C1332,'UPAH DAN BAHAN'!$D$6:$N$348,10,FALSE)</f>
        <v>140000</v>
      </c>
      <c r="J1332" s="392">
        <f t="shared" si="153"/>
        <v>700</v>
      </c>
    </row>
    <row r="1333" spans="2:10" ht="15">
      <c r="B1333" s="385"/>
      <c r="C1333" s="466"/>
      <c r="D1333" s="425"/>
      <c r="E1333" s="424"/>
      <c r="F1333" s="426" t="s">
        <v>868</v>
      </c>
      <c r="G1333" s="396">
        <f>SUM(G1329:G1332)</f>
        <v>51450</v>
      </c>
      <c r="H1333" s="382"/>
      <c r="I1333" s="382"/>
      <c r="J1333" s="382"/>
    </row>
    <row r="1334" spans="2:10" ht="15">
      <c r="B1334" s="467"/>
      <c r="C1334" s="466"/>
      <c r="D1334" s="425"/>
      <c r="E1334" s="424"/>
      <c r="F1334" s="396"/>
      <c r="G1334" s="396"/>
      <c r="H1334" s="382"/>
      <c r="I1334" s="382"/>
      <c r="J1334" s="382"/>
    </row>
    <row r="1335" spans="2:10" ht="15">
      <c r="B1335" s="424" t="s">
        <v>159</v>
      </c>
      <c r="C1335" s="463" t="s">
        <v>68</v>
      </c>
      <c r="D1335" s="424"/>
      <c r="E1335" s="388"/>
      <c r="F1335" s="389"/>
      <c r="G1335" s="389"/>
      <c r="H1335" s="382"/>
      <c r="I1335" s="382"/>
      <c r="J1335" s="382"/>
    </row>
    <row r="1336" spans="2:10" ht="15">
      <c r="B1336" s="424"/>
      <c r="C1336" s="516" t="s">
        <v>685</v>
      </c>
      <c r="D1336" s="385" t="s">
        <v>8</v>
      </c>
      <c r="E1336" s="399">
        <v>1</v>
      </c>
      <c r="F1336" s="389">
        <f>VLOOKUP(C1336,'UPAH DAN BAHAN'!$D$6:$I$348,6,FALSE)</f>
        <v>140000</v>
      </c>
      <c r="G1336" s="389">
        <f>E1336*F1336</f>
        <v>140000</v>
      </c>
      <c r="H1336" s="390">
        <f>VLOOKUP(C1336,'UPAH DAN BAHAN'!$D$6:$N$348,9,FALSE)</f>
        <v>0.52429999999999999</v>
      </c>
      <c r="I1336" s="391">
        <f>VLOOKUP(C1336,'UPAH DAN BAHAN'!$D$6:$N$348,10,FALSE)</f>
        <v>73402</v>
      </c>
      <c r="J1336" s="392">
        <f t="shared" ref="J1336" si="154">E1336*I1336</f>
        <v>73402</v>
      </c>
    </row>
    <row r="1337" spans="2:10" ht="15">
      <c r="B1337" s="468"/>
      <c r="C1337" s="465" t="s">
        <v>95</v>
      </c>
      <c r="D1337" s="385" t="s">
        <v>54</v>
      </c>
      <c r="E1337" s="398">
        <v>0.2</v>
      </c>
      <c r="F1337" s="389">
        <f>F1336</f>
        <v>140000</v>
      </c>
      <c r="G1337" s="389">
        <f>F1337*E1337</f>
        <v>28000</v>
      </c>
      <c r="H1337" s="382"/>
      <c r="I1337" s="391"/>
      <c r="J1337" s="392"/>
    </row>
    <row r="1338" spans="2:10" ht="15">
      <c r="B1338" s="385"/>
      <c r="C1338" s="466"/>
      <c r="D1338" s="425"/>
      <c r="E1338" s="424"/>
      <c r="F1338" s="426" t="s">
        <v>869</v>
      </c>
      <c r="G1338" s="396">
        <f>SUM(G1336:G1337)</f>
        <v>168000</v>
      </c>
      <c r="H1338" s="382"/>
      <c r="I1338" s="382"/>
      <c r="J1338" s="382"/>
    </row>
    <row r="1339" spans="2:10" ht="16.5">
      <c r="B1339" s="467"/>
      <c r="C1339" s="466"/>
      <c r="D1339" s="498"/>
      <c r="E1339" s="385"/>
      <c r="F1339" s="499"/>
      <c r="G1339" s="499"/>
      <c r="H1339" s="382"/>
      <c r="I1339" s="382"/>
      <c r="J1339" s="382"/>
    </row>
    <row r="1340" spans="2:10" ht="15">
      <c r="B1340" s="385"/>
      <c r="C1340" s="408"/>
      <c r="D1340" s="385"/>
      <c r="E1340" s="388"/>
      <c r="F1340" s="389"/>
      <c r="G1340" s="389"/>
      <c r="H1340" s="382"/>
      <c r="I1340" s="382"/>
      <c r="J1340" s="382"/>
    </row>
    <row r="1341" spans="2:10" ht="15">
      <c r="B1341" s="457" t="s">
        <v>20</v>
      </c>
      <c r="C1341" s="410" t="s">
        <v>932</v>
      </c>
      <c r="D1341" s="470"/>
      <c r="E1341" s="471"/>
      <c r="F1341" s="472"/>
      <c r="G1341" s="412">
        <f>G1333+G1338</f>
        <v>219450</v>
      </c>
      <c r="H1341" s="414"/>
      <c r="I1341" s="415"/>
      <c r="J1341" s="372">
        <f>SUM(J1328:J1340)</f>
        <v>124852</v>
      </c>
    </row>
    <row r="1342" spans="2:10" ht="15">
      <c r="B1342" s="452" t="s">
        <v>21</v>
      </c>
      <c r="C1342" s="416" t="s">
        <v>1054</v>
      </c>
      <c r="D1342" s="416"/>
      <c r="E1342" s="416"/>
      <c r="F1342" s="448"/>
      <c r="G1342" s="413">
        <f>10%*G1341</f>
        <v>21945</v>
      </c>
      <c r="H1342" s="414"/>
      <c r="I1342" s="415"/>
      <c r="J1342" s="413">
        <f>J1341*10%</f>
        <v>12485.2</v>
      </c>
    </row>
    <row r="1343" spans="2:10" ht="15">
      <c r="B1343" s="452" t="s">
        <v>22</v>
      </c>
      <c r="C1343" s="416" t="s">
        <v>933</v>
      </c>
      <c r="D1343" s="367"/>
      <c r="E1343" s="367"/>
      <c r="F1343" s="412"/>
      <c r="G1343" s="413">
        <f>G1341+G1342</f>
        <v>241395</v>
      </c>
      <c r="H1343" s="414"/>
      <c r="I1343" s="415"/>
      <c r="J1343" s="372">
        <f>J1341+J1342</f>
        <v>137337.20000000001</v>
      </c>
    </row>
    <row r="1344" spans="2:10" ht="16.5">
      <c r="B1344" s="474"/>
      <c r="C1344" s="367" t="s">
        <v>931</v>
      </c>
      <c r="D1344" s="475"/>
      <c r="E1344" s="475"/>
      <c r="F1344" s="476"/>
      <c r="G1344" s="477">
        <f>ROUNDDOWN(G1343,-3)</f>
        <v>241000</v>
      </c>
      <c r="H1344" s="418"/>
      <c r="I1344" s="419"/>
      <c r="J1344" s="420"/>
    </row>
    <row r="1345" spans="2:10" ht="16.5">
      <c r="B1345" s="421"/>
      <c r="C1345" s="421"/>
      <c r="D1345" s="421"/>
      <c r="E1345" s="421"/>
      <c r="F1345" s="441"/>
      <c r="G1345" s="442"/>
    </row>
    <row r="1346" spans="2:10" ht="16.5">
      <c r="B1346" s="421"/>
      <c r="C1346" s="421"/>
      <c r="D1346" s="421"/>
      <c r="E1346" s="421"/>
      <c r="F1346" s="441"/>
      <c r="G1346" s="447"/>
    </row>
    <row r="1347" spans="2:10" ht="15">
      <c r="B1347" s="457" t="s">
        <v>1092</v>
      </c>
      <c r="C1347" s="460" t="s">
        <v>1093</v>
      </c>
      <c r="D1347" s="470"/>
      <c r="E1347" s="471"/>
      <c r="F1347" s="485"/>
      <c r="G1347" s="486"/>
      <c r="H1347" s="370"/>
      <c r="I1347" s="371"/>
      <c r="J1347" s="372"/>
    </row>
    <row r="1348" spans="2:10" ht="16.5" customHeight="1">
      <c r="B1348" s="373" t="s">
        <v>56</v>
      </c>
      <c r="C1348" s="373" t="s">
        <v>57</v>
      </c>
      <c r="D1348" s="373" t="s">
        <v>965</v>
      </c>
      <c r="E1348" s="373" t="s">
        <v>60</v>
      </c>
      <c r="F1348" s="374" t="s">
        <v>865</v>
      </c>
      <c r="G1348" s="375" t="s">
        <v>866</v>
      </c>
      <c r="H1348" s="376" t="s">
        <v>209</v>
      </c>
      <c r="I1348" s="377" t="s">
        <v>210</v>
      </c>
      <c r="J1348" s="377" t="s">
        <v>867</v>
      </c>
    </row>
    <row r="1349" spans="2:10" ht="15">
      <c r="B1349" s="378"/>
      <c r="C1349" s="378"/>
      <c r="D1349" s="378"/>
      <c r="E1349" s="379"/>
      <c r="F1349" s="380"/>
      <c r="G1349" s="381"/>
      <c r="H1349" s="382"/>
      <c r="I1349" s="382"/>
      <c r="J1349" s="382"/>
    </row>
    <row r="1350" spans="2:10" ht="15">
      <c r="B1350" s="424" t="s">
        <v>158</v>
      </c>
      <c r="C1350" s="463" t="s">
        <v>61</v>
      </c>
      <c r="D1350" s="424"/>
      <c r="E1350" s="388"/>
      <c r="F1350" s="389"/>
      <c r="G1350" s="389"/>
      <c r="H1350" s="382"/>
      <c r="I1350" s="382"/>
      <c r="J1350" s="382"/>
    </row>
    <row r="1351" spans="2:10" ht="15">
      <c r="B1351" s="385"/>
      <c r="C1351" s="484" t="s">
        <v>62</v>
      </c>
      <c r="D1351" s="385" t="s">
        <v>64</v>
      </c>
      <c r="E1351" s="399">
        <v>0.3</v>
      </c>
      <c r="F1351" s="389">
        <f>VLOOKUP(C1351,'UPAH DAN BAHAN'!$D$6:$I$348,6,FALSE)</f>
        <v>120000</v>
      </c>
      <c r="G1351" s="389">
        <f>F1351*E1351</f>
        <v>36000</v>
      </c>
      <c r="H1351" s="390">
        <f>VLOOKUP(C1351,'UPAH DAN BAHAN'!$D$6:$N$348,9,FALSE)</f>
        <v>1</v>
      </c>
      <c r="I1351" s="391">
        <f>VLOOKUP(C1351,'UPAH DAN BAHAN'!$D$6:$N$348,10,FALSE)</f>
        <v>120000</v>
      </c>
      <c r="J1351" s="392">
        <f t="shared" ref="J1351:J1354" si="155">E1351*I1351</f>
        <v>36000</v>
      </c>
    </row>
    <row r="1352" spans="2:10" ht="15">
      <c r="B1352" s="385"/>
      <c r="C1352" s="484" t="s">
        <v>78</v>
      </c>
      <c r="D1352" s="385" t="s">
        <v>64</v>
      </c>
      <c r="E1352" s="399">
        <v>0.1</v>
      </c>
      <c r="F1352" s="389">
        <f>VLOOKUP(C1352,'UPAH DAN BAHAN'!$D$6:$I$348,6,FALSE)</f>
        <v>140000</v>
      </c>
      <c r="G1352" s="389">
        <f>E1352*F1352</f>
        <v>14000</v>
      </c>
      <c r="H1352" s="390">
        <f>VLOOKUP(C1352,'UPAH DAN BAHAN'!$D$6:$N$348,9,FALSE)</f>
        <v>1</v>
      </c>
      <c r="I1352" s="391">
        <f>VLOOKUP(C1352,'UPAH DAN BAHAN'!$D$6:$N$348,10,FALSE)</f>
        <v>140000</v>
      </c>
      <c r="J1352" s="392">
        <f t="shared" si="155"/>
        <v>14000</v>
      </c>
    </row>
    <row r="1353" spans="2:10" ht="15">
      <c r="B1353" s="385"/>
      <c r="C1353" s="465" t="s">
        <v>28</v>
      </c>
      <c r="D1353" s="385" t="s">
        <v>64</v>
      </c>
      <c r="E1353" s="388">
        <v>5.0000000000000001E-3</v>
      </c>
      <c r="F1353" s="389">
        <f>VLOOKUP(C1353,'UPAH DAN BAHAN'!$D$6:$I$348,6,FALSE)</f>
        <v>150000</v>
      </c>
      <c r="G1353" s="389">
        <f>E1353*F1353</f>
        <v>750</v>
      </c>
      <c r="H1353" s="390">
        <f>VLOOKUP(C1353,'UPAH DAN BAHAN'!$D$6:$N$348,9,FALSE)</f>
        <v>1</v>
      </c>
      <c r="I1353" s="391">
        <f>VLOOKUP(C1353,'UPAH DAN BAHAN'!$D$6:$N$348,10,FALSE)</f>
        <v>150000</v>
      </c>
      <c r="J1353" s="392">
        <f t="shared" si="155"/>
        <v>750</v>
      </c>
    </row>
    <row r="1354" spans="2:10" ht="15">
      <c r="B1354" s="385"/>
      <c r="C1354" s="465" t="s">
        <v>27</v>
      </c>
      <c r="D1354" s="385" t="s">
        <v>64</v>
      </c>
      <c r="E1354" s="388">
        <v>5.0000000000000001E-3</v>
      </c>
      <c r="F1354" s="389">
        <f>VLOOKUP(C1354,'UPAH DAN BAHAN'!$D$6:$I$348,6,FALSE)</f>
        <v>140000</v>
      </c>
      <c r="G1354" s="389">
        <f>E1354*F1354</f>
        <v>700</v>
      </c>
      <c r="H1354" s="390">
        <f>VLOOKUP(C1354,'UPAH DAN BAHAN'!$D$6:$N$348,9,FALSE)</f>
        <v>1</v>
      </c>
      <c r="I1354" s="391">
        <f>VLOOKUP(C1354,'UPAH DAN BAHAN'!$D$6:$N$348,10,FALSE)</f>
        <v>140000</v>
      </c>
      <c r="J1354" s="392">
        <f t="shared" si="155"/>
        <v>700</v>
      </c>
    </row>
    <row r="1355" spans="2:10" ht="15">
      <c r="B1355" s="385"/>
      <c r="C1355" s="466"/>
      <c r="D1355" s="425"/>
      <c r="E1355" s="424"/>
      <c r="F1355" s="426" t="s">
        <v>868</v>
      </c>
      <c r="G1355" s="396">
        <f>SUM(G1351:G1354)</f>
        <v>51450</v>
      </c>
      <c r="H1355" s="382"/>
      <c r="I1355" s="382"/>
      <c r="J1355" s="382"/>
    </row>
    <row r="1356" spans="2:10" ht="15">
      <c r="B1356" s="467"/>
      <c r="C1356" s="466"/>
      <c r="D1356" s="425"/>
      <c r="E1356" s="424"/>
      <c r="F1356" s="396"/>
      <c r="G1356" s="396"/>
      <c r="H1356" s="382"/>
      <c r="I1356" s="382"/>
      <c r="J1356" s="382"/>
    </row>
    <row r="1357" spans="2:10" ht="15">
      <c r="B1357" s="424" t="s">
        <v>159</v>
      </c>
      <c r="C1357" s="463" t="s">
        <v>68</v>
      </c>
      <c r="D1357" s="424"/>
      <c r="E1357" s="388"/>
      <c r="F1357" s="389"/>
      <c r="G1357" s="389"/>
      <c r="H1357" s="382"/>
      <c r="I1357" s="382"/>
      <c r="J1357" s="382"/>
    </row>
    <row r="1358" spans="2:10" ht="15">
      <c r="B1358" s="424"/>
      <c r="C1358" s="516" t="s">
        <v>686</v>
      </c>
      <c r="D1358" s="385" t="s">
        <v>8</v>
      </c>
      <c r="E1358" s="399">
        <v>1</v>
      </c>
      <c r="F1358" s="389">
        <f>VLOOKUP(C1358,'UPAH DAN BAHAN'!$D$6:$I$348,6,FALSE)</f>
        <v>130000</v>
      </c>
      <c r="G1358" s="389">
        <f>E1358*F1358</f>
        <v>130000</v>
      </c>
      <c r="H1358" s="390">
        <f>VLOOKUP(C1358,'UPAH DAN BAHAN'!$D$6:$N$348,9,FALSE)</f>
        <v>0.52429999999999999</v>
      </c>
      <c r="I1358" s="391">
        <f>VLOOKUP(C1358,'UPAH DAN BAHAN'!$D$6:$N$348,10,FALSE)</f>
        <v>68159</v>
      </c>
      <c r="J1358" s="392">
        <f t="shared" ref="J1358" si="156">E1358*I1358</f>
        <v>68159</v>
      </c>
    </row>
    <row r="1359" spans="2:10" ht="15">
      <c r="B1359" s="468"/>
      <c r="C1359" s="465" t="s">
        <v>95</v>
      </c>
      <c r="D1359" s="385" t="s">
        <v>54</v>
      </c>
      <c r="E1359" s="398">
        <v>0.05</v>
      </c>
      <c r="F1359" s="389">
        <f>F1358</f>
        <v>130000</v>
      </c>
      <c r="G1359" s="389">
        <f>F1359*E1359</f>
        <v>6500</v>
      </c>
      <c r="H1359" s="382"/>
      <c r="I1359" s="391"/>
      <c r="J1359" s="392"/>
    </row>
    <row r="1360" spans="2:10" ht="15">
      <c r="B1360" s="385"/>
      <c r="C1360" s="466"/>
      <c r="D1360" s="425"/>
      <c r="E1360" s="424"/>
      <c r="F1360" s="426" t="s">
        <v>869</v>
      </c>
      <c r="G1360" s="396">
        <f>SUM(G1358:G1359)</f>
        <v>136500</v>
      </c>
      <c r="H1360" s="382"/>
      <c r="I1360" s="382"/>
      <c r="J1360" s="382"/>
    </row>
    <row r="1361" spans="2:10" ht="16.5">
      <c r="B1361" s="467"/>
      <c r="C1361" s="466"/>
      <c r="D1361" s="498"/>
      <c r="E1361" s="385"/>
      <c r="F1361" s="499"/>
      <c r="G1361" s="499"/>
      <c r="H1361" s="382"/>
      <c r="I1361" s="382"/>
      <c r="J1361" s="382"/>
    </row>
    <row r="1362" spans="2:10" ht="15">
      <c r="B1362" s="457" t="s">
        <v>20</v>
      </c>
      <c r="C1362" s="410" t="s">
        <v>932</v>
      </c>
      <c r="D1362" s="470"/>
      <c r="E1362" s="471"/>
      <c r="F1362" s="472"/>
      <c r="G1362" s="412">
        <f>G1355+G1360</f>
        <v>187950</v>
      </c>
      <c r="H1362" s="414"/>
      <c r="I1362" s="415"/>
      <c r="J1362" s="372">
        <f>SUM(J1349:J1361)</f>
        <v>119609</v>
      </c>
    </row>
    <row r="1363" spans="2:10" ht="15">
      <c r="B1363" s="452" t="s">
        <v>21</v>
      </c>
      <c r="C1363" s="416" t="s">
        <v>1054</v>
      </c>
      <c r="D1363" s="416"/>
      <c r="E1363" s="416"/>
      <c r="F1363" s="448"/>
      <c r="G1363" s="413">
        <f>10%*G1362</f>
        <v>18795</v>
      </c>
      <c r="H1363" s="414"/>
      <c r="I1363" s="415"/>
      <c r="J1363" s="413">
        <f>J1362*10%</f>
        <v>11960.900000000001</v>
      </c>
    </row>
    <row r="1364" spans="2:10" ht="15">
      <c r="B1364" s="452" t="s">
        <v>22</v>
      </c>
      <c r="C1364" s="416" t="s">
        <v>933</v>
      </c>
      <c r="D1364" s="367"/>
      <c r="E1364" s="367"/>
      <c r="F1364" s="412"/>
      <c r="G1364" s="413">
        <f>G1362+G1363</f>
        <v>206745</v>
      </c>
      <c r="H1364" s="414"/>
      <c r="I1364" s="415"/>
      <c r="J1364" s="372">
        <f>J1362+J1363</f>
        <v>131569.9</v>
      </c>
    </row>
    <row r="1365" spans="2:10" ht="16.5">
      <c r="B1365" s="474"/>
      <c r="C1365" s="367" t="s">
        <v>931</v>
      </c>
      <c r="D1365" s="475"/>
      <c r="E1365" s="475"/>
      <c r="F1365" s="476"/>
      <c r="G1365" s="477">
        <f>ROUNDDOWN(G1364,-3)</f>
        <v>206000</v>
      </c>
      <c r="H1365" s="418"/>
      <c r="I1365" s="419"/>
      <c r="J1365" s="420"/>
    </row>
    <row r="1366" spans="2:10" ht="16.5">
      <c r="B1366" s="421"/>
      <c r="C1366" s="421"/>
      <c r="D1366" s="421"/>
      <c r="E1366" s="421"/>
      <c r="F1366" s="441"/>
      <c r="G1366" s="442"/>
    </row>
    <row r="1367" spans="2:10" ht="16.5">
      <c r="B1367" s="421"/>
      <c r="C1367" s="421"/>
      <c r="D1367" s="421"/>
      <c r="E1367" s="421"/>
      <c r="F1367" s="441"/>
      <c r="G1367" s="447"/>
    </row>
    <row r="1368" spans="2:10" ht="15">
      <c r="B1368" s="452" t="s">
        <v>1094</v>
      </c>
      <c r="C1368" s="460" t="s">
        <v>1095</v>
      </c>
      <c r="D1368" s="470"/>
      <c r="E1368" s="471"/>
      <c r="F1368" s="485"/>
      <c r="G1368" s="486"/>
      <c r="H1368" s="370"/>
      <c r="I1368" s="371"/>
      <c r="J1368" s="372"/>
    </row>
    <row r="1369" spans="2:10" ht="15.75" customHeight="1">
      <c r="B1369" s="373" t="s">
        <v>56</v>
      </c>
      <c r="C1369" s="373" t="s">
        <v>57</v>
      </c>
      <c r="D1369" s="373" t="s">
        <v>965</v>
      </c>
      <c r="E1369" s="373" t="s">
        <v>60</v>
      </c>
      <c r="F1369" s="374" t="s">
        <v>865</v>
      </c>
      <c r="G1369" s="375" t="s">
        <v>866</v>
      </c>
      <c r="H1369" s="376" t="s">
        <v>209</v>
      </c>
      <c r="I1369" s="377" t="s">
        <v>210</v>
      </c>
      <c r="J1369" s="377" t="s">
        <v>867</v>
      </c>
    </row>
    <row r="1370" spans="2:10" ht="15">
      <c r="B1370" s="378"/>
      <c r="C1370" s="378"/>
      <c r="D1370" s="378"/>
      <c r="E1370" s="379"/>
      <c r="F1370" s="380"/>
      <c r="G1370" s="381"/>
      <c r="H1370" s="382"/>
      <c r="I1370" s="382"/>
      <c r="J1370" s="382"/>
    </row>
    <row r="1371" spans="2:10" ht="15">
      <c r="B1371" s="424" t="s">
        <v>158</v>
      </c>
      <c r="C1371" s="463" t="s">
        <v>61</v>
      </c>
      <c r="D1371" s="424"/>
      <c r="E1371" s="388"/>
      <c r="F1371" s="389"/>
      <c r="G1371" s="389"/>
      <c r="H1371" s="382"/>
      <c r="I1371" s="382"/>
      <c r="J1371" s="382"/>
    </row>
    <row r="1372" spans="2:10" ht="15">
      <c r="B1372" s="385"/>
      <c r="C1372" s="484" t="s">
        <v>62</v>
      </c>
      <c r="D1372" s="385" t="s">
        <v>64</v>
      </c>
      <c r="E1372" s="399">
        <v>0.3</v>
      </c>
      <c r="F1372" s="389">
        <f>VLOOKUP(C1372,'UPAH DAN BAHAN'!$D$6:$I$348,6,FALSE)</f>
        <v>120000</v>
      </c>
      <c r="G1372" s="389">
        <f>F1372*E1372</f>
        <v>36000</v>
      </c>
      <c r="H1372" s="390">
        <f>VLOOKUP(C1372,'UPAH DAN BAHAN'!$D$6:$N$348,9,FALSE)</f>
        <v>1</v>
      </c>
      <c r="I1372" s="391">
        <f>VLOOKUP(C1372,'UPAH DAN BAHAN'!$D$6:$N$348,10,FALSE)</f>
        <v>120000</v>
      </c>
      <c r="J1372" s="392">
        <f t="shared" ref="J1372:J1375" si="157">E1372*I1372</f>
        <v>36000</v>
      </c>
    </row>
    <row r="1373" spans="2:10" ht="15">
      <c r="B1373" s="385"/>
      <c r="C1373" s="484" t="s">
        <v>78</v>
      </c>
      <c r="D1373" s="385" t="s">
        <v>64</v>
      </c>
      <c r="E1373" s="399">
        <v>0.1</v>
      </c>
      <c r="F1373" s="389">
        <f>VLOOKUP(C1373,'UPAH DAN BAHAN'!$D$6:$I$348,6,FALSE)</f>
        <v>140000</v>
      </c>
      <c r="G1373" s="389">
        <f>E1373*F1373</f>
        <v>14000</v>
      </c>
      <c r="H1373" s="390">
        <f>VLOOKUP(C1373,'UPAH DAN BAHAN'!$D$6:$N$348,9,FALSE)</f>
        <v>1</v>
      </c>
      <c r="I1373" s="391">
        <f>VLOOKUP(C1373,'UPAH DAN BAHAN'!$D$6:$N$348,10,FALSE)</f>
        <v>140000</v>
      </c>
      <c r="J1373" s="392">
        <f t="shared" si="157"/>
        <v>14000</v>
      </c>
    </row>
    <row r="1374" spans="2:10" ht="15">
      <c r="B1374" s="385"/>
      <c r="C1374" s="465" t="s">
        <v>28</v>
      </c>
      <c r="D1374" s="385" t="s">
        <v>64</v>
      </c>
      <c r="E1374" s="388">
        <v>5.0000000000000001E-3</v>
      </c>
      <c r="F1374" s="389">
        <f>VLOOKUP(C1374,'UPAH DAN BAHAN'!$D$6:$I$348,6,FALSE)</f>
        <v>150000</v>
      </c>
      <c r="G1374" s="389">
        <f>E1374*F1374</f>
        <v>750</v>
      </c>
      <c r="H1374" s="390">
        <f>VLOOKUP(C1374,'UPAH DAN BAHAN'!$D$6:$N$348,9,FALSE)</f>
        <v>1</v>
      </c>
      <c r="I1374" s="391">
        <f>VLOOKUP(C1374,'UPAH DAN BAHAN'!$D$6:$N$348,10,FALSE)</f>
        <v>150000</v>
      </c>
      <c r="J1374" s="392">
        <f t="shared" si="157"/>
        <v>750</v>
      </c>
    </row>
    <row r="1375" spans="2:10" ht="15">
      <c r="B1375" s="385"/>
      <c r="C1375" s="465" t="s">
        <v>27</v>
      </c>
      <c r="D1375" s="385" t="s">
        <v>64</v>
      </c>
      <c r="E1375" s="388">
        <v>5.0000000000000001E-3</v>
      </c>
      <c r="F1375" s="389">
        <f>VLOOKUP(C1375,'UPAH DAN BAHAN'!$D$6:$I$348,6,FALSE)</f>
        <v>140000</v>
      </c>
      <c r="G1375" s="389">
        <f>E1375*F1375</f>
        <v>700</v>
      </c>
      <c r="H1375" s="390">
        <f>VLOOKUP(C1375,'UPAH DAN BAHAN'!$D$6:$N$348,9,FALSE)</f>
        <v>1</v>
      </c>
      <c r="I1375" s="391">
        <f>VLOOKUP(C1375,'UPAH DAN BAHAN'!$D$6:$N$348,10,FALSE)</f>
        <v>140000</v>
      </c>
      <c r="J1375" s="392">
        <f t="shared" si="157"/>
        <v>700</v>
      </c>
    </row>
    <row r="1376" spans="2:10" ht="15">
      <c r="B1376" s="385"/>
      <c r="C1376" s="466"/>
      <c r="D1376" s="425"/>
      <c r="E1376" s="424"/>
      <c r="F1376" s="426" t="s">
        <v>868</v>
      </c>
      <c r="G1376" s="396">
        <f>SUM(G1372:G1375)</f>
        <v>51450</v>
      </c>
      <c r="H1376" s="382"/>
      <c r="I1376" s="382"/>
      <c r="J1376" s="382"/>
    </row>
    <row r="1377" spans="2:10" ht="15">
      <c r="B1377" s="467"/>
      <c r="C1377" s="466"/>
      <c r="D1377" s="425"/>
      <c r="E1377" s="424"/>
      <c r="F1377" s="396"/>
      <c r="G1377" s="396"/>
      <c r="H1377" s="382"/>
      <c r="I1377" s="382"/>
      <c r="J1377" s="382"/>
    </row>
    <row r="1378" spans="2:10" ht="15">
      <c r="B1378" s="424" t="s">
        <v>159</v>
      </c>
      <c r="C1378" s="463" t="s">
        <v>68</v>
      </c>
      <c r="D1378" s="424"/>
      <c r="E1378" s="388"/>
      <c r="F1378" s="389"/>
      <c r="G1378" s="389"/>
      <c r="H1378" s="382"/>
      <c r="I1378" s="382"/>
      <c r="J1378" s="382"/>
    </row>
    <row r="1379" spans="2:10" ht="15">
      <c r="B1379" s="424"/>
      <c r="C1379" s="516" t="s">
        <v>687</v>
      </c>
      <c r="D1379" s="385" t="s">
        <v>8</v>
      </c>
      <c r="E1379" s="399">
        <v>1</v>
      </c>
      <c r="F1379" s="389">
        <f>VLOOKUP(C1379,'UPAH DAN BAHAN'!$D$6:$I$348,6,FALSE)</f>
        <v>190000</v>
      </c>
      <c r="G1379" s="389">
        <f>E1379*F1379</f>
        <v>190000</v>
      </c>
      <c r="H1379" s="390">
        <f>VLOOKUP(C1379,'UPAH DAN BAHAN'!$D$6:$N$348,9,FALSE)</f>
        <v>0.52429999999999999</v>
      </c>
      <c r="I1379" s="391">
        <f>VLOOKUP(C1379,'UPAH DAN BAHAN'!$D$6:$N$348,10,FALSE)</f>
        <v>99617</v>
      </c>
      <c r="J1379" s="392">
        <f t="shared" ref="J1379" si="158">E1379*I1379</f>
        <v>99617</v>
      </c>
    </row>
    <row r="1380" spans="2:10" ht="15">
      <c r="B1380" s="468"/>
      <c r="C1380" s="465" t="s">
        <v>95</v>
      </c>
      <c r="D1380" s="385" t="s">
        <v>54</v>
      </c>
      <c r="E1380" s="398">
        <v>0.2</v>
      </c>
      <c r="F1380" s="389">
        <f>F1379</f>
        <v>190000</v>
      </c>
      <c r="G1380" s="389">
        <f>F1380*E1380</f>
        <v>38000</v>
      </c>
      <c r="H1380" s="382"/>
      <c r="I1380" s="391"/>
      <c r="J1380" s="392"/>
    </row>
    <row r="1381" spans="2:10" ht="15">
      <c r="B1381" s="385"/>
      <c r="C1381" s="466"/>
      <c r="D1381" s="425"/>
      <c r="E1381" s="424"/>
      <c r="F1381" s="426" t="s">
        <v>869</v>
      </c>
      <c r="G1381" s="396">
        <f>SUM(G1379:G1380)</f>
        <v>228000</v>
      </c>
      <c r="H1381" s="382"/>
      <c r="I1381" s="382"/>
      <c r="J1381" s="382"/>
    </row>
    <row r="1382" spans="2:10" ht="16.5">
      <c r="B1382" s="467"/>
      <c r="C1382" s="466"/>
      <c r="D1382" s="498"/>
      <c r="E1382" s="385"/>
      <c r="F1382" s="499"/>
      <c r="G1382" s="499"/>
      <c r="H1382" s="382"/>
      <c r="I1382" s="382"/>
      <c r="J1382" s="382"/>
    </row>
    <row r="1383" spans="2:10" ht="15">
      <c r="B1383" s="457" t="s">
        <v>20</v>
      </c>
      <c r="C1383" s="410" t="s">
        <v>932</v>
      </c>
      <c r="D1383" s="470"/>
      <c r="E1383" s="471"/>
      <c r="F1383" s="472"/>
      <c r="G1383" s="412">
        <f>G1376+G1381</f>
        <v>279450</v>
      </c>
      <c r="H1383" s="414"/>
      <c r="I1383" s="415"/>
      <c r="J1383" s="372">
        <f>SUM(J1370:J1382)</f>
        <v>151067</v>
      </c>
    </row>
    <row r="1384" spans="2:10" ht="15">
      <c r="B1384" s="452" t="s">
        <v>21</v>
      </c>
      <c r="C1384" s="416" t="s">
        <v>1054</v>
      </c>
      <c r="D1384" s="416"/>
      <c r="E1384" s="416"/>
      <c r="F1384" s="448"/>
      <c r="G1384" s="413">
        <f>10%*G1383</f>
        <v>27945</v>
      </c>
      <c r="H1384" s="414"/>
      <c r="I1384" s="415"/>
      <c r="J1384" s="413">
        <f>J1383*10%</f>
        <v>15106.7</v>
      </c>
    </row>
    <row r="1385" spans="2:10" ht="15">
      <c r="B1385" s="452" t="s">
        <v>22</v>
      </c>
      <c r="C1385" s="416" t="s">
        <v>933</v>
      </c>
      <c r="D1385" s="367"/>
      <c r="E1385" s="367"/>
      <c r="F1385" s="412"/>
      <c r="G1385" s="413">
        <f>G1383+G1384</f>
        <v>307395</v>
      </c>
      <c r="H1385" s="414"/>
      <c r="I1385" s="415"/>
      <c r="J1385" s="372">
        <f>J1383+J1384</f>
        <v>166173.70000000001</v>
      </c>
    </row>
    <row r="1386" spans="2:10" ht="16.5">
      <c r="B1386" s="474"/>
      <c r="C1386" s="367" t="s">
        <v>931</v>
      </c>
      <c r="D1386" s="475"/>
      <c r="E1386" s="475"/>
      <c r="F1386" s="476"/>
      <c r="G1386" s="477">
        <f>ROUNDDOWN(G1385,-3)</f>
        <v>307000</v>
      </c>
      <c r="H1386" s="418"/>
      <c r="I1386" s="419"/>
      <c r="J1386" s="420"/>
    </row>
    <row r="1387" spans="2:10" ht="16.5">
      <c r="B1387" s="421"/>
      <c r="C1387" s="421"/>
      <c r="D1387" s="421"/>
      <c r="E1387" s="421"/>
      <c r="F1387" s="441"/>
      <c r="G1387" s="442"/>
    </row>
    <row r="1388" spans="2:10" ht="16.5">
      <c r="B1388" s="421"/>
      <c r="C1388" s="421"/>
      <c r="D1388" s="421"/>
      <c r="E1388" s="421"/>
      <c r="F1388" s="441"/>
      <c r="G1388" s="447"/>
    </row>
    <row r="1389" spans="2:10" ht="15">
      <c r="B1389" s="452" t="s">
        <v>1096</v>
      </c>
      <c r="C1389" s="460" t="s">
        <v>1097</v>
      </c>
      <c r="D1389" s="470"/>
      <c r="E1389" s="471"/>
      <c r="F1389" s="485"/>
      <c r="G1389" s="486"/>
      <c r="H1389" s="370"/>
      <c r="I1389" s="371"/>
      <c r="J1389" s="372"/>
    </row>
    <row r="1390" spans="2:10" ht="17.25" customHeight="1">
      <c r="B1390" s="373" t="s">
        <v>56</v>
      </c>
      <c r="C1390" s="373" t="s">
        <v>57</v>
      </c>
      <c r="D1390" s="373" t="s">
        <v>965</v>
      </c>
      <c r="E1390" s="373" t="s">
        <v>60</v>
      </c>
      <c r="F1390" s="374" t="s">
        <v>865</v>
      </c>
      <c r="G1390" s="375" t="s">
        <v>866</v>
      </c>
      <c r="H1390" s="376" t="s">
        <v>209</v>
      </c>
      <c r="I1390" s="377" t="s">
        <v>210</v>
      </c>
      <c r="J1390" s="377" t="s">
        <v>867</v>
      </c>
    </row>
    <row r="1391" spans="2:10" ht="15">
      <c r="B1391" s="378"/>
      <c r="C1391" s="378"/>
      <c r="D1391" s="378"/>
      <c r="E1391" s="379"/>
      <c r="F1391" s="380"/>
      <c r="G1391" s="381"/>
      <c r="H1391" s="382"/>
      <c r="I1391" s="382"/>
      <c r="J1391" s="382"/>
    </row>
    <row r="1392" spans="2:10" ht="15">
      <c r="B1392" s="424" t="s">
        <v>158</v>
      </c>
      <c r="C1392" s="463" t="s">
        <v>61</v>
      </c>
      <c r="D1392" s="424"/>
      <c r="E1392" s="388"/>
      <c r="F1392" s="389"/>
      <c r="G1392" s="389"/>
      <c r="H1392" s="382"/>
      <c r="I1392" s="382"/>
      <c r="J1392" s="382"/>
    </row>
    <row r="1393" spans="2:10" ht="15">
      <c r="B1393" s="385"/>
      <c r="C1393" s="484" t="s">
        <v>62</v>
      </c>
      <c r="D1393" s="385" t="s">
        <v>64</v>
      </c>
      <c r="E1393" s="399">
        <v>0.03</v>
      </c>
      <c r="F1393" s="389">
        <f>VLOOKUP(C1393,'UPAH DAN BAHAN'!$D$6:$I$348,6,FALSE)</f>
        <v>120000</v>
      </c>
      <c r="G1393" s="389">
        <f>F1393*E1393</f>
        <v>3600</v>
      </c>
      <c r="H1393" s="390">
        <f>VLOOKUP(C1393,'UPAH DAN BAHAN'!$D$6:$N$348,9,FALSE)</f>
        <v>1</v>
      </c>
      <c r="I1393" s="391">
        <f>VLOOKUP(C1393,'UPAH DAN BAHAN'!$D$6:$N$348,10,FALSE)</f>
        <v>120000</v>
      </c>
      <c r="J1393" s="392">
        <f t="shared" ref="J1393:J1396" si="159">E1393*I1393</f>
        <v>3600</v>
      </c>
    </row>
    <row r="1394" spans="2:10" ht="15">
      <c r="B1394" s="385"/>
      <c r="C1394" s="484" t="s">
        <v>78</v>
      </c>
      <c r="D1394" s="385" t="s">
        <v>64</v>
      </c>
      <c r="E1394" s="399">
        <v>0.03</v>
      </c>
      <c r="F1394" s="389">
        <f>VLOOKUP(C1394,'UPAH DAN BAHAN'!$D$6:$I$348,6,FALSE)</f>
        <v>140000</v>
      </c>
      <c r="G1394" s="389">
        <f>E1394*F1394</f>
        <v>4200</v>
      </c>
      <c r="H1394" s="390">
        <f>VLOOKUP(C1394,'UPAH DAN BAHAN'!$D$6:$N$348,9,FALSE)</f>
        <v>1</v>
      </c>
      <c r="I1394" s="391">
        <f>VLOOKUP(C1394,'UPAH DAN BAHAN'!$D$6:$N$348,10,FALSE)</f>
        <v>140000</v>
      </c>
      <c r="J1394" s="392">
        <f t="shared" si="159"/>
        <v>4200</v>
      </c>
    </row>
    <row r="1395" spans="2:10" ht="15">
      <c r="B1395" s="385"/>
      <c r="C1395" s="465" t="s">
        <v>28</v>
      </c>
      <c r="D1395" s="385" t="s">
        <v>64</v>
      </c>
      <c r="E1395" s="388">
        <v>0.03</v>
      </c>
      <c r="F1395" s="389">
        <f>VLOOKUP(C1395,'UPAH DAN BAHAN'!$D$6:$I$348,6,FALSE)</f>
        <v>150000</v>
      </c>
      <c r="G1395" s="389">
        <f>E1395*F1395</f>
        <v>4500</v>
      </c>
      <c r="H1395" s="390">
        <f>VLOOKUP(C1395,'UPAH DAN BAHAN'!$D$6:$N$348,9,FALSE)</f>
        <v>1</v>
      </c>
      <c r="I1395" s="391">
        <f>VLOOKUP(C1395,'UPAH DAN BAHAN'!$D$6:$N$348,10,FALSE)</f>
        <v>150000</v>
      </c>
      <c r="J1395" s="392">
        <f t="shared" si="159"/>
        <v>4500</v>
      </c>
    </row>
    <row r="1396" spans="2:10" ht="15">
      <c r="B1396" s="385"/>
      <c r="C1396" s="465" t="s">
        <v>27</v>
      </c>
      <c r="D1396" s="385" t="s">
        <v>64</v>
      </c>
      <c r="E1396" s="388">
        <v>5.0000000000000001E-3</v>
      </c>
      <c r="F1396" s="389">
        <f>VLOOKUP(C1396,'UPAH DAN BAHAN'!$D$6:$I$348,6,FALSE)</f>
        <v>140000</v>
      </c>
      <c r="G1396" s="389">
        <f>E1396*F1396</f>
        <v>700</v>
      </c>
      <c r="H1396" s="390">
        <f>VLOOKUP(C1396,'UPAH DAN BAHAN'!$D$6:$N$348,9,FALSE)</f>
        <v>1</v>
      </c>
      <c r="I1396" s="391">
        <f>VLOOKUP(C1396,'UPAH DAN BAHAN'!$D$6:$N$348,10,FALSE)</f>
        <v>140000</v>
      </c>
      <c r="J1396" s="392">
        <f t="shared" si="159"/>
        <v>700</v>
      </c>
    </row>
    <row r="1397" spans="2:10" ht="15">
      <c r="B1397" s="385"/>
      <c r="C1397" s="466"/>
      <c r="D1397" s="425"/>
      <c r="E1397" s="424"/>
      <c r="F1397" s="426" t="s">
        <v>868</v>
      </c>
      <c r="G1397" s="396">
        <f>SUM(G1393:G1396)</f>
        <v>13000</v>
      </c>
      <c r="H1397" s="382"/>
      <c r="I1397" s="382"/>
      <c r="J1397" s="382"/>
    </row>
    <row r="1398" spans="2:10" ht="15">
      <c r="B1398" s="467"/>
      <c r="C1398" s="466"/>
      <c r="D1398" s="425"/>
      <c r="E1398" s="424"/>
      <c r="F1398" s="396"/>
      <c r="G1398" s="396"/>
      <c r="H1398" s="382"/>
      <c r="I1398" s="382"/>
      <c r="J1398" s="382"/>
    </row>
    <row r="1399" spans="2:10" ht="15">
      <c r="B1399" s="424" t="s">
        <v>159</v>
      </c>
      <c r="C1399" s="463" t="s">
        <v>68</v>
      </c>
      <c r="D1399" s="424"/>
      <c r="E1399" s="388"/>
      <c r="F1399" s="389"/>
      <c r="G1399" s="389"/>
      <c r="H1399" s="382"/>
      <c r="I1399" s="382"/>
      <c r="J1399" s="382"/>
    </row>
    <row r="1400" spans="2:10" ht="15">
      <c r="B1400" s="424"/>
      <c r="C1400" s="397" t="s">
        <v>689</v>
      </c>
      <c r="D1400" s="385" t="s">
        <v>8</v>
      </c>
      <c r="E1400" s="388">
        <v>1</v>
      </c>
      <c r="F1400" s="389">
        <f>VLOOKUP(C1400,'UPAH DAN BAHAN'!$D$6:$I$348,6,FALSE)</f>
        <v>11000</v>
      </c>
      <c r="G1400" s="389">
        <f>F1400*E1400</f>
        <v>11000</v>
      </c>
      <c r="H1400" s="390">
        <f>VLOOKUP(C1400,'UPAH DAN BAHAN'!$D$6:$N$348,9,FALSE)</f>
        <v>0.89800000000000002</v>
      </c>
      <c r="I1400" s="391">
        <f>VLOOKUP(C1400,'UPAH DAN BAHAN'!$D$6:$N$348,10,FALSE)</f>
        <v>9878</v>
      </c>
      <c r="J1400" s="392">
        <f t="shared" ref="J1400:J1401" si="160">E1400*I1400</f>
        <v>9878</v>
      </c>
    </row>
    <row r="1401" spans="2:10" ht="15">
      <c r="B1401" s="424"/>
      <c r="C1401" s="465" t="s">
        <v>1098</v>
      </c>
      <c r="D1401" s="385" t="s">
        <v>8</v>
      </c>
      <c r="E1401" s="399">
        <v>1</v>
      </c>
      <c r="F1401" s="389">
        <f>'UPAH DAN BAHAN'!T186</f>
        <v>31111.111111111109</v>
      </c>
      <c r="G1401" s="389">
        <f>E1401*F1401</f>
        <v>31111.111111111109</v>
      </c>
      <c r="H1401" s="382"/>
      <c r="I1401" s="391">
        <f t="shared" ref="I1401" si="161">F1401</f>
        <v>31111.111111111109</v>
      </c>
      <c r="J1401" s="392">
        <f t="shared" si="160"/>
        <v>31111.111111111109</v>
      </c>
    </row>
    <row r="1402" spans="2:10" ht="15">
      <c r="B1402" s="468"/>
      <c r="C1402" s="465" t="s">
        <v>95</v>
      </c>
      <c r="D1402" s="385" t="s">
        <v>54</v>
      </c>
      <c r="E1402" s="398">
        <v>0.2</v>
      </c>
      <c r="F1402" s="389">
        <f>SUM(F1400:F1401)</f>
        <v>42111.111111111109</v>
      </c>
      <c r="G1402" s="389">
        <f>F1402*E1402</f>
        <v>8422.2222222222226</v>
      </c>
      <c r="H1402" s="382"/>
      <c r="I1402" s="391"/>
      <c r="J1402" s="392"/>
    </row>
    <row r="1403" spans="2:10" ht="15">
      <c r="B1403" s="385"/>
      <c r="C1403" s="466"/>
      <c r="D1403" s="425"/>
      <c r="E1403" s="424"/>
      <c r="F1403" s="426" t="s">
        <v>869</v>
      </c>
      <c r="G1403" s="396">
        <f>SUM(G1400:G1402)</f>
        <v>50533.333333333328</v>
      </c>
      <c r="H1403" s="382"/>
      <c r="I1403" s="382"/>
      <c r="J1403" s="382"/>
    </row>
    <row r="1404" spans="2:10" ht="16.5">
      <c r="B1404" s="467"/>
      <c r="C1404" s="466"/>
      <c r="D1404" s="498"/>
      <c r="E1404" s="385"/>
      <c r="F1404" s="499"/>
      <c r="G1404" s="499"/>
      <c r="H1404" s="382"/>
      <c r="I1404" s="382"/>
      <c r="J1404" s="382"/>
    </row>
    <row r="1405" spans="2:10" ht="15">
      <c r="B1405" s="385"/>
      <c r="C1405" s="408"/>
      <c r="D1405" s="385"/>
      <c r="E1405" s="388"/>
      <c r="F1405" s="389"/>
      <c r="G1405" s="389"/>
      <c r="H1405" s="382"/>
      <c r="I1405" s="382"/>
      <c r="J1405" s="382"/>
    </row>
    <row r="1406" spans="2:10" ht="15">
      <c r="B1406" s="457" t="s">
        <v>20</v>
      </c>
      <c r="C1406" s="410" t="s">
        <v>932</v>
      </c>
      <c r="D1406" s="470"/>
      <c r="E1406" s="471"/>
      <c r="F1406" s="472"/>
      <c r="G1406" s="412">
        <f>G1397+G1403</f>
        <v>63533.333333333328</v>
      </c>
      <c r="H1406" s="414"/>
      <c r="I1406" s="415"/>
      <c r="J1406" s="372">
        <f>SUM(J1393:J1405)</f>
        <v>53989.111111111109</v>
      </c>
    </row>
    <row r="1407" spans="2:10" ht="15">
      <c r="B1407" s="452" t="s">
        <v>21</v>
      </c>
      <c r="C1407" s="416" t="s">
        <v>1054</v>
      </c>
      <c r="D1407" s="416"/>
      <c r="E1407" s="416"/>
      <c r="F1407" s="448"/>
      <c r="G1407" s="413">
        <f>10%*G1406</f>
        <v>6353.333333333333</v>
      </c>
      <c r="H1407" s="414"/>
      <c r="I1407" s="415"/>
      <c r="J1407" s="413">
        <f>J1406*10%</f>
        <v>5398.9111111111115</v>
      </c>
    </row>
    <row r="1408" spans="2:10" ht="15">
      <c r="B1408" s="452" t="s">
        <v>22</v>
      </c>
      <c r="C1408" s="416" t="s">
        <v>933</v>
      </c>
      <c r="D1408" s="367"/>
      <c r="E1408" s="367"/>
      <c r="F1408" s="412"/>
      <c r="G1408" s="413">
        <f>G1406+G1407</f>
        <v>69886.666666666657</v>
      </c>
      <c r="H1408" s="414"/>
      <c r="I1408" s="415"/>
      <c r="J1408" s="372">
        <f>J1406+J1407</f>
        <v>59388.022222222222</v>
      </c>
    </row>
    <row r="1409" spans="2:10" ht="16.5">
      <c r="B1409" s="474"/>
      <c r="C1409" s="367" t="s">
        <v>931</v>
      </c>
      <c r="D1409" s="475"/>
      <c r="E1409" s="475"/>
      <c r="F1409" s="476"/>
      <c r="G1409" s="477">
        <f>ROUNDDOWN(G1408,-3)</f>
        <v>69000</v>
      </c>
      <c r="H1409" s="418"/>
      <c r="I1409" s="419"/>
      <c r="J1409" s="420"/>
    </row>
    <row r="1410" spans="2:10" ht="16.5">
      <c r="B1410" s="421"/>
      <c r="C1410" s="421"/>
      <c r="D1410" s="421"/>
      <c r="E1410" s="421"/>
      <c r="F1410" s="441"/>
      <c r="G1410" s="442"/>
    </row>
    <row r="1411" spans="2:10" ht="16.5">
      <c r="B1411" s="421"/>
      <c r="C1411" s="421"/>
      <c r="D1411" s="421"/>
      <c r="E1411" s="421"/>
      <c r="F1411" s="441"/>
      <c r="G1411" s="447"/>
    </row>
    <row r="1412" spans="2:10" ht="15">
      <c r="B1412" s="452" t="s">
        <v>1099</v>
      </c>
      <c r="C1412" s="460" t="s">
        <v>1100</v>
      </c>
      <c r="D1412" s="470"/>
      <c r="E1412" s="471"/>
      <c r="F1412" s="485"/>
      <c r="G1412" s="486"/>
      <c r="H1412" s="370"/>
      <c r="I1412" s="371"/>
      <c r="J1412" s="372"/>
    </row>
    <row r="1413" spans="2:10" ht="18" customHeight="1">
      <c r="B1413" s="373" t="s">
        <v>56</v>
      </c>
      <c r="C1413" s="373" t="s">
        <v>57</v>
      </c>
      <c r="D1413" s="373" t="s">
        <v>965</v>
      </c>
      <c r="E1413" s="373" t="s">
        <v>60</v>
      </c>
      <c r="F1413" s="374" t="s">
        <v>865</v>
      </c>
      <c r="G1413" s="375" t="s">
        <v>866</v>
      </c>
      <c r="H1413" s="376" t="s">
        <v>209</v>
      </c>
      <c r="I1413" s="377" t="s">
        <v>210</v>
      </c>
      <c r="J1413" s="377" t="s">
        <v>867</v>
      </c>
    </row>
    <row r="1414" spans="2:10" ht="15">
      <c r="B1414" s="378"/>
      <c r="C1414" s="378"/>
      <c r="D1414" s="378"/>
      <c r="E1414" s="379"/>
      <c r="F1414" s="380"/>
      <c r="G1414" s="381"/>
      <c r="H1414" s="382"/>
      <c r="I1414" s="382"/>
      <c r="J1414" s="382"/>
    </row>
    <row r="1415" spans="2:10" ht="15">
      <c r="B1415" s="424" t="s">
        <v>158</v>
      </c>
      <c r="C1415" s="463" t="s">
        <v>61</v>
      </c>
      <c r="D1415" s="424"/>
      <c r="E1415" s="388"/>
      <c r="F1415" s="389"/>
      <c r="G1415" s="389"/>
      <c r="H1415" s="382"/>
      <c r="I1415" s="382"/>
      <c r="J1415" s="382"/>
    </row>
    <row r="1416" spans="2:10" ht="15">
      <c r="B1416" s="385"/>
      <c r="C1416" s="484" t="s">
        <v>62</v>
      </c>
      <c r="D1416" s="385" t="s">
        <v>64</v>
      </c>
      <c r="E1416" s="399">
        <v>0.03</v>
      </c>
      <c r="F1416" s="389">
        <f>VLOOKUP(C1416,'UPAH DAN BAHAN'!$D$6:$I$348,6,FALSE)</f>
        <v>120000</v>
      </c>
      <c r="G1416" s="389">
        <f>F1416*E1416</f>
        <v>3600</v>
      </c>
      <c r="H1416" s="390">
        <f>VLOOKUP(C1416,'UPAH DAN BAHAN'!$D$6:$N$348,9,FALSE)</f>
        <v>1</v>
      </c>
      <c r="I1416" s="391">
        <f>VLOOKUP(C1416,'UPAH DAN BAHAN'!$D$6:$N$348,10,FALSE)</f>
        <v>120000</v>
      </c>
      <c r="J1416" s="392">
        <f t="shared" ref="J1416:J1419" si="162">E1416*I1416</f>
        <v>3600</v>
      </c>
    </row>
    <row r="1417" spans="2:10" ht="15">
      <c r="B1417" s="385"/>
      <c r="C1417" s="484" t="s">
        <v>78</v>
      </c>
      <c r="D1417" s="385" t="s">
        <v>64</v>
      </c>
      <c r="E1417" s="399">
        <v>0.03</v>
      </c>
      <c r="F1417" s="389">
        <f>VLOOKUP(C1417,'UPAH DAN BAHAN'!$D$6:$I$348,6,FALSE)</f>
        <v>140000</v>
      </c>
      <c r="G1417" s="389">
        <f>E1417*F1417</f>
        <v>4200</v>
      </c>
      <c r="H1417" s="390">
        <f>VLOOKUP(C1417,'UPAH DAN BAHAN'!$D$6:$N$348,9,FALSE)</f>
        <v>1</v>
      </c>
      <c r="I1417" s="391">
        <f>VLOOKUP(C1417,'UPAH DAN BAHAN'!$D$6:$N$348,10,FALSE)</f>
        <v>140000</v>
      </c>
      <c r="J1417" s="392">
        <f t="shared" si="162"/>
        <v>4200</v>
      </c>
    </row>
    <row r="1418" spans="2:10" ht="15">
      <c r="B1418" s="385"/>
      <c r="C1418" s="465" t="s">
        <v>28</v>
      </c>
      <c r="D1418" s="385" t="s">
        <v>64</v>
      </c>
      <c r="E1418" s="388">
        <v>0.03</v>
      </c>
      <c r="F1418" s="389">
        <f>VLOOKUP(C1418,'UPAH DAN BAHAN'!$D$6:$I$348,6,FALSE)</f>
        <v>150000</v>
      </c>
      <c r="G1418" s="389">
        <f>E1418*F1418</f>
        <v>4500</v>
      </c>
      <c r="H1418" s="390">
        <f>VLOOKUP(C1418,'UPAH DAN BAHAN'!$D$6:$N$348,9,FALSE)</f>
        <v>1</v>
      </c>
      <c r="I1418" s="391">
        <f>VLOOKUP(C1418,'UPAH DAN BAHAN'!$D$6:$N$348,10,FALSE)</f>
        <v>150000</v>
      </c>
      <c r="J1418" s="392">
        <f t="shared" si="162"/>
        <v>4500</v>
      </c>
    </row>
    <row r="1419" spans="2:10" ht="15">
      <c r="B1419" s="385"/>
      <c r="C1419" s="465" t="s">
        <v>27</v>
      </c>
      <c r="D1419" s="385" t="s">
        <v>64</v>
      </c>
      <c r="E1419" s="388">
        <v>5.0000000000000001E-3</v>
      </c>
      <c r="F1419" s="389">
        <f>VLOOKUP(C1419,'UPAH DAN BAHAN'!$D$6:$I$348,6,FALSE)</f>
        <v>140000</v>
      </c>
      <c r="G1419" s="389">
        <f>E1419*F1419</f>
        <v>700</v>
      </c>
      <c r="H1419" s="390">
        <f>VLOOKUP(C1419,'UPAH DAN BAHAN'!$D$6:$N$348,9,FALSE)</f>
        <v>1</v>
      </c>
      <c r="I1419" s="391">
        <f>VLOOKUP(C1419,'UPAH DAN BAHAN'!$D$6:$N$348,10,FALSE)</f>
        <v>140000</v>
      </c>
      <c r="J1419" s="392">
        <f t="shared" si="162"/>
        <v>700</v>
      </c>
    </row>
    <row r="1420" spans="2:10" ht="15">
      <c r="B1420" s="385"/>
      <c r="C1420" s="466"/>
      <c r="D1420" s="425"/>
      <c r="E1420" s="424"/>
      <c r="F1420" s="426" t="s">
        <v>868</v>
      </c>
      <c r="G1420" s="396">
        <f>SUM(G1416:G1419)</f>
        <v>13000</v>
      </c>
      <c r="H1420" s="382"/>
      <c r="I1420" s="382"/>
      <c r="J1420" s="382"/>
    </row>
    <row r="1421" spans="2:10" ht="15">
      <c r="B1421" s="467"/>
      <c r="C1421" s="466"/>
      <c r="D1421" s="425"/>
      <c r="E1421" s="424"/>
      <c r="F1421" s="396"/>
      <c r="G1421" s="396"/>
      <c r="H1421" s="382"/>
      <c r="I1421" s="382"/>
      <c r="J1421" s="382"/>
    </row>
    <row r="1422" spans="2:10" ht="15">
      <c r="B1422" s="424" t="s">
        <v>159</v>
      </c>
      <c r="C1422" s="463" t="s">
        <v>68</v>
      </c>
      <c r="D1422" s="424"/>
      <c r="E1422" s="388"/>
      <c r="F1422" s="389"/>
      <c r="G1422" s="389"/>
      <c r="H1422" s="382"/>
      <c r="I1422" s="382"/>
      <c r="J1422" s="382"/>
    </row>
    <row r="1423" spans="2:10" ht="15">
      <c r="B1423" s="424"/>
      <c r="C1423" s="465" t="s">
        <v>1101</v>
      </c>
      <c r="D1423" s="385" t="s">
        <v>8</v>
      </c>
      <c r="E1423" s="388">
        <v>1</v>
      </c>
      <c r="F1423" s="389">
        <v>50000</v>
      </c>
      <c r="G1423" s="389">
        <f>F1423*E1423</f>
        <v>50000</v>
      </c>
      <c r="H1423" s="382"/>
      <c r="I1423" s="391">
        <f t="shared" ref="I1423" si="163">F1423</f>
        <v>50000</v>
      </c>
      <c r="J1423" s="392">
        <f t="shared" ref="J1423" si="164">E1423*I1423</f>
        <v>50000</v>
      </c>
    </row>
    <row r="1424" spans="2:10" ht="15">
      <c r="B1424" s="468"/>
      <c r="C1424" s="465" t="s">
        <v>95</v>
      </c>
      <c r="D1424" s="385" t="s">
        <v>54</v>
      </c>
      <c r="E1424" s="398">
        <v>0.05</v>
      </c>
      <c r="F1424" s="389">
        <f>SUM(F1423:F1423)</f>
        <v>50000</v>
      </c>
      <c r="G1424" s="389">
        <f>F1424*E1424</f>
        <v>2500</v>
      </c>
      <c r="H1424" s="382"/>
      <c r="I1424" s="391"/>
      <c r="J1424" s="392"/>
    </row>
    <row r="1425" spans="2:10" ht="15">
      <c r="B1425" s="385"/>
      <c r="C1425" s="466"/>
      <c r="D1425" s="425"/>
      <c r="E1425" s="424"/>
      <c r="F1425" s="426" t="s">
        <v>869</v>
      </c>
      <c r="G1425" s="396">
        <f>SUM(G1423:G1424)</f>
        <v>52500</v>
      </c>
      <c r="H1425" s="382"/>
      <c r="I1425" s="382"/>
      <c r="J1425" s="382"/>
    </row>
    <row r="1426" spans="2:10" ht="16.5">
      <c r="B1426" s="467"/>
      <c r="C1426" s="466"/>
      <c r="D1426" s="498"/>
      <c r="E1426" s="385"/>
      <c r="F1426" s="499"/>
      <c r="G1426" s="499"/>
      <c r="H1426" s="382"/>
      <c r="I1426" s="382"/>
      <c r="J1426" s="382"/>
    </row>
    <row r="1427" spans="2:10" ht="15">
      <c r="B1427" s="385"/>
      <c r="C1427" s="408"/>
      <c r="D1427" s="385"/>
      <c r="E1427" s="388"/>
      <c r="F1427" s="389"/>
      <c r="G1427" s="389"/>
      <c r="H1427" s="382"/>
      <c r="I1427" s="382"/>
      <c r="J1427" s="382"/>
    </row>
    <row r="1428" spans="2:10" ht="15">
      <c r="B1428" s="457" t="s">
        <v>20</v>
      </c>
      <c r="C1428" s="410" t="s">
        <v>932</v>
      </c>
      <c r="D1428" s="470"/>
      <c r="E1428" s="471"/>
      <c r="F1428" s="472"/>
      <c r="G1428" s="412">
        <f>G1420+G1425</f>
        <v>65500</v>
      </c>
      <c r="H1428" s="414"/>
      <c r="I1428" s="415"/>
      <c r="J1428" s="372">
        <f>SUM(J1415:J1427)</f>
        <v>63000</v>
      </c>
    </row>
    <row r="1429" spans="2:10" ht="15">
      <c r="B1429" s="452" t="s">
        <v>21</v>
      </c>
      <c r="C1429" s="416" t="s">
        <v>1054</v>
      </c>
      <c r="D1429" s="416"/>
      <c r="E1429" s="416"/>
      <c r="F1429" s="448"/>
      <c r="G1429" s="413">
        <f>10%*G1428</f>
        <v>6550</v>
      </c>
      <c r="H1429" s="414"/>
      <c r="I1429" s="415"/>
      <c r="J1429" s="413">
        <f>J1428*10%</f>
        <v>6300</v>
      </c>
    </row>
    <row r="1430" spans="2:10" ht="15">
      <c r="B1430" s="452" t="s">
        <v>22</v>
      </c>
      <c r="C1430" s="416" t="s">
        <v>933</v>
      </c>
      <c r="D1430" s="367"/>
      <c r="E1430" s="367"/>
      <c r="F1430" s="412"/>
      <c r="G1430" s="413">
        <f>G1428+G1429</f>
        <v>72050</v>
      </c>
      <c r="H1430" s="414"/>
      <c r="I1430" s="415"/>
      <c r="J1430" s="372">
        <f>J1428+J1429</f>
        <v>69300</v>
      </c>
    </row>
    <row r="1431" spans="2:10" ht="16.5">
      <c r="B1431" s="474"/>
      <c r="C1431" s="367" t="s">
        <v>931</v>
      </c>
      <c r="D1431" s="475"/>
      <c r="E1431" s="475"/>
      <c r="F1431" s="476"/>
      <c r="G1431" s="477">
        <f>ROUNDDOWN(G1430,-3)</f>
        <v>72000</v>
      </c>
      <c r="H1431" s="418"/>
      <c r="I1431" s="419"/>
      <c r="J1431" s="420"/>
    </row>
    <row r="1432" spans="2:10" ht="16.5">
      <c r="B1432" s="421"/>
      <c r="C1432" s="421"/>
      <c r="D1432" s="421"/>
      <c r="E1432" s="421"/>
      <c r="F1432" s="441"/>
      <c r="G1432" s="442"/>
    </row>
    <row r="1433" spans="2:10" ht="16.5">
      <c r="B1433" s="421"/>
      <c r="C1433" s="421"/>
      <c r="D1433" s="421"/>
      <c r="E1433" s="421"/>
      <c r="F1433" s="441"/>
      <c r="G1433" s="447"/>
    </row>
    <row r="1434" spans="2:10" ht="15">
      <c r="B1434" s="452" t="s">
        <v>1102</v>
      </c>
      <c r="C1434" s="460" t="s">
        <v>1103</v>
      </c>
      <c r="D1434" s="470"/>
      <c r="E1434" s="471"/>
      <c r="F1434" s="485"/>
      <c r="G1434" s="486"/>
      <c r="H1434" s="370"/>
      <c r="I1434" s="371"/>
      <c r="J1434" s="372"/>
    </row>
    <row r="1435" spans="2:10" ht="18" customHeight="1">
      <c r="B1435" s="373" t="s">
        <v>56</v>
      </c>
      <c r="C1435" s="373" t="s">
        <v>57</v>
      </c>
      <c r="D1435" s="373" t="s">
        <v>965</v>
      </c>
      <c r="E1435" s="373" t="s">
        <v>60</v>
      </c>
      <c r="F1435" s="374" t="s">
        <v>865</v>
      </c>
      <c r="G1435" s="375" t="s">
        <v>866</v>
      </c>
      <c r="H1435" s="376" t="s">
        <v>209</v>
      </c>
      <c r="I1435" s="377" t="s">
        <v>210</v>
      </c>
      <c r="J1435" s="377" t="s">
        <v>867</v>
      </c>
    </row>
    <row r="1436" spans="2:10" ht="15">
      <c r="B1436" s="378"/>
      <c r="C1436" s="378"/>
      <c r="D1436" s="378"/>
      <c r="E1436" s="379"/>
      <c r="F1436" s="380"/>
      <c r="G1436" s="381"/>
      <c r="H1436" s="382"/>
      <c r="I1436" s="382"/>
      <c r="J1436" s="382"/>
    </row>
    <row r="1437" spans="2:10" ht="15">
      <c r="B1437" s="424" t="s">
        <v>158</v>
      </c>
      <c r="C1437" s="463" t="s">
        <v>61</v>
      </c>
      <c r="D1437" s="424"/>
      <c r="E1437" s="388"/>
      <c r="F1437" s="389"/>
      <c r="G1437" s="389"/>
      <c r="H1437" s="382"/>
      <c r="I1437" s="382"/>
      <c r="J1437" s="382"/>
    </row>
    <row r="1438" spans="2:10" ht="15">
      <c r="B1438" s="385"/>
      <c r="C1438" s="484" t="s">
        <v>62</v>
      </c>
      <c r="D1438" s="385" t="s">
        <v>64</v>
      </c>
      <c r="E1438" s="399">
        <v>0.08</v>
      </c>
      <c r="F1438" s="389">
        <f>VLOOKUP(C1438,'UPAH DAN BAHAN'!$D$6:$I$348,6,FALSE)</f>
        <v>120000</v>
      </c>
      <c r="G1438" s="389">
        <f>F1438*E1438</f>
        <v>9600</v>
      </c>
      <c r="H1438" s="390">
        <f>VLOOKUP(C1438,'UPAH DAN BAHAN'!$D$6:$N$348,9,FALSE)</f>
        <v>1</v>
      </c>
      <c r="I1438" s="391">
        <f>VLOOKUP(C1438,'UPAH DAN BAHAN'!$D$6:$N$348,10,FALSE)</f>
        <v>120000</v>
      </c>
      <c r="J1438" s="392">
        <f t="shared" ref="J1438:J1441" si="165">E1438*I1438</f>
        <v>9600</v>
      </c>
    </row>
    <row r="1439" spans="2:10" ht="15">
      <c r="B1439" s="385"/>
      <c r="C1439" s="484" t="s">
        <v>78</v>
      </c>
      <c r="D1439" s="385" t="s">
        <v>64</v>
      </c>
      <c r="E1439" s="399">
        <v>7.0000000000000007E-2</v>
      </c>
      <c r="F1439" s="389">
        <f>VLOOKUP(C1439,'UPAH DAN BAHAN'!$D$6:$I$348,6,FALSE)</f>
        <v>140000</v>
      </c>
      <c r="G1439" s="389">
        <f>E1439*F1439</f>
        <v>9800.0000000000018</v>
      </c>
      <c r="H1439" s="390">
        <f>VLOOKUP(C1439,'UPAH DAN BAHAN'!$D$6:$N$348,9,FALSE)</f>
        <v>1</v>
      </c>
      <c r="I1439" s="391">
        <f>VLOOKUP(C1439,'UPAH DAN BAHAN'!$D$6:$N$348,10,FALSE)</f>
        <v>140000</v>
      </c>
      <c r="J1439" s="392">
        <f t="shared" si="165"/>
        <v>9800.0000000000018</v>
      </c>
    </row>
    <row r="1440" spans="2:10" ht="15">
      <c r="B1440" s="385"/>
      <c r="C1440" s="465" t="s">
        <v>28</v>
      </c>
      <c r="D1440" s="385" t="s">
        <v>64</v>
      </c>
      <c r="E1440" s="399">
        <v>0.05</v>
      </c>
      <c r="F1440" s="389">
        <f>VLOOKUP(C1440,'UPAH DAN BAHAN'!$D$6:$I$348,6,FALSE)</f>
        <v>150000</v>
      </c>
      <c r="G1440" s="389">
        <f>E1440*F1440</f>
        <v>7500</v>
      </c>
      <c r="H1440" s="390">
        <f>VLOOKUP(C1440,'UPAH DAN BAHAN'!$D$6:$N$348,9,FALSE)</f>
        <v>1</v>
      </c>
      <c r="I1440" s="391">
        <f>VLOOKUP(C1440,'UPAH DAN BAHAN'!$D$6:$N$348,10,FALSE)</f>
        <v>150000</v>
      </c>
      <c r="J1440" s="392">
        <f t="shared" si="165"/>
        <v>7500</v>
      </c>
    </row>
    <row r="1441" spans="2:10" ht="15">
      <c r="B1441" s="385"/>
      <c r="C1441" s="465" t="s">
        <v>27</v>
      </c>
      <c r="D1441" s="385" t="s">
        <v>64</v>
      </c>
      <c r="E1441" s="388">
        <v>5.0000000000000001E-3</v>
      </c>
      <c r="F1441" s="389">
        <f>VLOOKUP(C1441,'UPAH DAN BAHAN'!$D$6:$I$348,6,FALSE)</f>
        <v>140000</v>
      </c>
      <c r="G1441" s="389">
        <f>E1441*F1441</f>
        <v>700</v>
      </c>
      <c r="H1441" s="390">
        <f>VLOOKUP(C1441,'UPAH DAN BAHAN'!$D$6:$N$348,9,FALSE)</f>
        <v>1</v>
      </c>
      <c r="I1441" s="391">
        <f>VLOOKUP(C1441,'UPAH DAN BAHAN'!$D$6:$N$348,10,FALSE)</f>
        <v>140000</v>
      </c>
      <c r="J1441" s="392">
        <f t="shared" si="165"/>
        <v>700</v>
      </c>
    </row>
    <row r="1442" spans="2:10" ht="15">
      <c r="B1442" s="385"/>
      <c r="C1442" s="466"/>
      <c r="D1442" s="425"/>
      <c r="E1442" s="424"/>
      <c r="F1442" s="426" t="s">
        <v>868</v>
      </c>
      <c r="G1442" s="396">
        <f>SUM(G1438:G1441)</f>
        <v>27600</v>
      </c>
      <c r="H1442" s="382"/>
      <c r="I1442" s="382"/>
      <c r="J1442" s="382"/>
    </row>
    <row r="1443" spans="2:10" ht="15">
      <c r="B1443" s="467"/>
      <c r="C1443" s="466"/>
      <c r="D1443" s="425"/>
      <c r="E1443" s="424"/>
      <c r="F1443" s="396"/>
      <c r="G1443" s="396"/>
      <c r="H1443" s="382"/>
      <c r="I1443" s="382"/>
      <c r="J1443" s="382"/>
    </row>
    <row r="1444" spans="2:10" ht="15">
      <c r="B1444" s="424" t="s">
        <v>159</v>
      </c>
      <c r="C1444" s="463" t="s">
        <v>68</v>
      </c>
      <c r="D1444" s="424"/>
      <c r="E1444" s="388"/>
      <c r="F1444" s="389"/>
      <c r="G1444" s="389"/>
      <c r="H1444" s="382"/>
      <c r="I1444" s="382"/>
      <c r="J1444" s="382"/>
    </row>
    <row r="1445" spans="2:10" ht="15">
      <c r="B1445" s="424"/>
      <c r="C1445" s="464" t="s">
        <v>695</v>
      </c>
      <c r="D1445" s="385" t="s">
        <v>55</v>
      </c>
      <c r="E1445" s="399">
        <v>1</v>
      </c>
      <c r="F1445" s="389">
        <f>VLOOKUP(C1445,'UPAH DAN BAHAN'!$D$6:$I$348,6,FALSE)</f>
        <v>6168000</v>
      </c>
      <c r="G1445" s="389">
        <f>E1445*F1445</f>
        <v>6168000</v>
      </c>
      <c r="H1445" s="390">
        <f>VLOOKUP(C1445,'UPAH DAN BAHAN'!$D$6:$N$348,9,FALSE)</f>
        <v>1</v>
      </c>
      <c r="I1445" s="391">
        <f>VLOOKUP(C1445,'UPAH DAN BAHAN'!$D$6:$N$348,10,FALSE)</f>
        <v>6168000</v>
      </c>
      <c r="J1445" s="392">
        <f t="shared" ref="J1445" si="166">E1445*I1445</f>
        <v>6168000</v>
      </c>
    </row>
    <row r="1446" spans="2:10" ht="15">
      <c r="B1446" s="468"/>
      <c r="C1446" s="465" t="s">
        <v>95</v>
      </c>
      <c r="D1446" s="385" t="s">
        <v>54</v>
      </c>
      <c r="E1446" s="398">
        <v>0.01</v>
      </c>
      <c r="F1446" s="389">
        <f>F1445</f>
        <v>6168000</v>
      </c>
      <c r="G1446" s="389">
        <f>E1446*F1446</f>
        <v>61680</v>
      </c>
      <c r="H1446" s="382"/>
      <c r="I1446" s="391"/>
      <c r="J1446" s="392"/>
    </row>
    <row r="1447" spans="2:10" ht="15">
      <c r="B1447" s="385"/>
      <c r="C1447" s="466"/>
      <c r="D1447" s="425"/>
      <c r="E1447" s="424"/>
      <c r="F1447" s="426" t="s">
        <v>869</v>
      </c>
      <c r="G1447" s="396">
        <f>SUM(G1445:G1446)</f>
        <v>6229680</v>
      </c>
      <c r="H1447" s="382"/>
      <c r="I1447" s="382"/>
      <c r="J1447" s="382"/>
    </row>
    <row r="1448" spans="2:10" ht="16.5">
      <c r="B1448" s="467"/>
      <c r="C1448" s="466"/>
      <c r="D1448" s="498"/>
      <c r="E1448" s="385"/>
      <c r="F1448" s="499"/>
      <c r="G1448" s="499"/>
      <c r="H1448" s="382"/>
      <c r="I1448" s="382"/>
      <c r="J1448" s="382"/>
    </row>
    <row r="1449" spans="2:10" ht="15">
      <c r="B1449" s="457" t="s">
        <v>20</v>
      </c>
      <c r="C1449" s="410" t="s">
        <v>932</v>
      </c>
      <c r="D1449" s="470"/>
      <c r="E1449" s="471"/>
      <c r="F1449" s="472"/>
      <c r="G1449" s="412">
        <f>G1442+G1447</f>
        <v>6257280</v>
      </c>
      <c r="H1449" s="414"/>
      <c r="I1449" s="415"/>
      <c r="J1449" s="372">
        <f>SUM(J1436:J1448)</f>
        <v>6195600</v>
      </c>
    </row>
    <row r="1450" spans="2:10" ht="15">
      <c r="B1450" s="452" t="s">
        <v>21</v>
      </c>
      <c r="C1450" s="416" t="s">
        <v>1054</v>
      </c>
      <c r="D1450" s="416"/>
      <c r="E1450" s="416"/>
      <c r="F1450" s="448"/>
      <c r="G1450" s="413">
        <f>10%*G1449</f>
        <v>625728</v>
      </c>
      <c r="H1450" s="414"/>
      <c r="I1450" s="415"/>
      <c r="J1450" s="413">
        <f>J1449*10%</f>
        <v>619560</v>
      </c>
    </row>
    <row r="1451" spans="2:10" ht="15">
      <c r="B1451" s="452" t="s">
        <v>22</v>
      </c>
      <c r="C1451" s="416" t="s">
        <v>933</v>
      </c>
      <c r="D1451" s="367"/>
      <c r="E1451" s="367"/>
      <c r="F1451" s="412"/>
      <c r="G1451" s="413">
        <f>G1449+G1450</f>
        <v>6883008</v>
      </c>
      <c r="H1451" s="414"/>
      <c r="I1451" s="415"/>
      <c r="J1451" s="372">
        <f>J1449+J1450</f>
        <v>6815160</v>
      </c>
    </row>
    <row r="1452" spans="2:10" ht="16.5">
      <c r="B1452" s="474"/>
      <c r="C1452" s="367" t="s">
        <v>931</v>
      </c>
      <c r="D1452" s="475"/>
      <c r="E1452" s="475"/>
      <c r="F1452" s="476"/>
      <c r="G1452" s="477">
        <f>ROUNDDOWN(G1451,-3)</f>
        <v>6883000</v>
      </c>
      <c r="H1452" s="418"/>
      <c r="I1452" s="419"/>
      <c r="J1452" s="420"/>
    </row>
    <row r="1453" spans="2:10" ht="16.5">
      <c r="B1453" s="421"/>
      <c r="C1453" s="483"/>
      <c r="D1453" s="421"/>
      <c r="E1453" s="421"/>
      <c r="F1453" s="441"/>
      <c r="G1453" s="442"/>
    </row>
    <row r="1454" spans="2:10" ht="16.5">
      <c r="B1454" s="421"/>
      <c r="C1454" s="483"/>
      <c r="D1454" s="421"/>
      <c r="E1454" s="421"/>
      <c r="F1454" s="441"/>
      <c r="G1454" s="447"/>
    </row>
    <row r="1455" spans="2:10" ht="15">
      <c r="B1455" s="457" t="s">
        <v>1104</v>
      </c>
      <c r="C1455" s="460" t="s">
        <v>1105</v>
      </c>
      <c r="D1455" s="470"/>
      <c r="E1455" s="471"/>
      <c r="F1455" s="485"/>
      <c r="G1455" s="486"/>
      <c r="H1455" s="370"/>
      <c r="I1455" s="371"/>
      <c r="J1455" s="372"/>
    </row>
    <row r="1456" spans="2:10" ht="15" customHeight="1">
      <c r="B1456" s="373" t="s">
        <v>56</v>
      </c>
      <c r="C1456" s="373" t="s">
        <v>57</v>
      </c>
      <c r="D1456" s="373" t="s">
        <v>965</v>
      </c>
      <c r="E1456" s="373" t="s">
        <v>60</v>
      </c>
      <c r="F1456" s="374" t="s">
        <v>865</v>
      </c>
      <c r="G1456" s="375" t="s">
        <v>866</v>
      </c>
      <c r="H1456" s="376" t="s">
        <v>209</v>
      </c>
      <c r="I1456" s="377" t="s">
        <v>210</v>
      </c>
      <c r="J1456" s="377" t="s">
        <v>867</v>
      </c>
    </row>
    <row r="1457" spans="2:10" ht="15">
      <c r="B1457" s="378"/>
      <c r="C1457" s="378"/>
      <c r="D1457" s="378"/>
      <c r="E1457" s="379"/>
      <c r="F1457" s="380"/>
      <c r="G1457" s="381"/>
      <c r="H1457" s="382"/>
      <c r="I1457" s="382"/>
      <c r="J1457" s="382"/>
    </row>
    <row r="1458" spans="2:10" ht="15">
      <c r="B1458" s="424" t="s">
        <v>158</v>
      </c>
      <c r="C1458" s="463" t="s">
        <v>61</v>
      </c>
      <c r="D1458" s="424"/>
      <c r="E1458" s="388"/>
      <c r="F1458" s="389"/>
      <c r="G1458" s="389"/>
      <c r="H1458" s="382"/>
      <c r="I1458" s="382"/>
      <c r="J1458" s="382"/>
    </row>
    <row r="1459" spans="2:10" ht="15">
      <c r="B1459" s="385"/>
      <c r="C1459" s="484" t="s">
        <v>62</v>
      </c>
      <c r="D1459" s="385" t="s">
        <v>64</v>
      </c>
      <c r="E1459" s="399">
        <v>0.09</v>
      </c>
      <c r="F1459" s="389">
        <f>VLOOKUP(C1459,'UPAH DAN BAHAN'!$D$6:$I$348,6,FALSE)</f>
        <v>120000</v>
      </c>
      <c r="G1459" s="389">
        <f>F1459*E1459</f>
        <v>10800</v>
      </c>
      <c r="H1459" s="390">
        <f>VLOOKUP(C1459,'UPAH DAN BAHAN'!$D$6:$N$348,9,FALSE)</f>
        <v>1</v>
      </c>
      <c r="I1459" s="391">
        <f>VLOOKUP(C1459,'UPAH DAN BAHAN'!$D$6:$N$348,10,FALSE)</f>
        <v>120000</v>
      </c>
      <c r="J1459" s="392">
        <f t="shared" ref="J1459:J1462" si="167">E1459*I1459</f>
        <v>10800</v>
      </c>
    </row>
    <row r="1460" spans="2:10" ht="15">
      <c r="B1460" s="385"/>
      <c r="C1460" s="484" t="s">
        <v>78</v>
      </c>
      <c r="D1460" s="385" t="s">
        <v>64</v>
      </c>
      <c r="E1460" s="399">
        <v>0.09</v>
      </c>
      <c r="F1460" s="389">
        <f>VLOOKUP(C1460,'UPAH DAN BAHAN'!$D$6:$I$348,6,FALSE)</f>
        <v>140000</v>
      </c>
      <c r="G1460" s="389">
        <f>E1460*F1460</f>
        <v>12600</v>
      </c>
      <c r="H1460" s="390">
        <f>VLOOKUP(C1460,'UPAH DAN BAHAN'!$D$6:$N$348,9,FALSE)</f>
        <v>1</v>
      </c>
      <c r="I1460" s="391">
        <f>VLOOKUP(C1460,'UPAH DAN BAHAN'!$D$6:$N$348,10,FALSE)</f>
        <v>140000</v>
      </c>
      <c r="J1460" s="392">
        <f t="shared" si="167"/>
        <v>12600</v>
      </c>
    </row>
    <row r="1461" spans="2:10" ht="15">
      <c r="B1461" s="385"/>
      <c r="C1461" s="465" t="s">
        <v>28</v>
      </c>
      <c r="D1461" s="385" t="s">
        <v>64</v>
      </c>
      <c r="E1461" s="399">
        <v>7.0000000000000007E-2</v>
      </c>
      <c r="F1461" s="389">
        <f>VLOOKUP(C1461,'UPAH DAN BAHAN'!$D$6:$I$348,6,FALSE)</f>
        <v>150000</v>
      </c>
      <c r="G1461" s="389">
        <f>E1461*F1461</f>
        <v>10500.000000000002</v>
      </c>
      <c r="H1461" s="390">
        <f>VLOOKUP(C1461,'UPAH DAN BAHAN'!$D$6:$N$348,9,FALSE)</f>
        <v>1</v>
      </c>
      <c r="I1461" s="391">
        <f>VLOOKUP(C1461,'UPAH DAN BAHAN'!$D$6:$N$348,10,FALSE)</f>
        <v>150000</v>
      </c>
      <c r="J1461" s="392">
        <f t="shared" si="167"/>
        <v>10500.000000000002</v>
      </c>
    </row>
    <row r="1462" spans="2:10" ht="15">
      <c r="B1462" s="385"/>
      <c r="C1462" s="465" t="s">
        <v>27</v>
      </c>
      <c r="D1462" s="385" t="s">
        <v>64</v>
      </c>
      <c r="E1462" s="399">
        <v>7.0000000000000007E-2</v>
      </c>
      <c r="F1462" s="389">
        <f>VLOOKUP(C1462,'UPAH DAN BAHAN'!$D$6:$I$348,6,FALSE)</f>
        <v>140000</v>
      </c>
      <c r="G1462" s="389">
        <f>E1462*F1462</f>
        <v>9800.0000000000018</v>
      </c>
      <c r="H1462" s="390">
        <f>VLOOKUP(C1462,'UPAH DAN BAHAN'!$D$6:$N$348,9,FALSE)</f>
        <v>1</v>
      </c>
      <c r="I1462" s="391">
        <f>VLOOKUP(C1462,'UPAH DAN BAHAN'!$D$6:$N$348,10,FALSE)</f>
        <v>140000</v>
      </c>
      <c r="J1462" s="392">
        <f t="shared" si="167"/>
        <v>9800.0000000000018</v>
      </c>
    </row>
    <row r="1463" spans="2:10" ht="15">
      <c r="B1463" s="385"/>
      <c r="C1463" s="466"/>
      <c r="D1463" s="425"/>
      <c r="E1463" s="424"/>
      <c r="F1463" s="426" t="s">
        <v>868</v>
      </c>
      <c r="G1463" s="396">
        <f>SUM(G1459:G1462)</f>
        <v>43700</v>
      </c>
      <c r="H1463" s="382"/>
      <c r="I1463" s="382"/>
      <c r="J1463" s="382"/>
    </row>
    <row r="1464" spans="2:10" ht="15">
      <c r="B1464" s="467"/>
      <c r="C1464" s="466"/>
      <c r="D1464" s="425"/>
      <c r="E1464" s="424"/>
      <c r="F1464" s="396"/>
      <c r="G1464" s="396"/>
      <c r="H1464" s="382"/>
      <c r="I1464" s="382"/>
      <c r="J1464" s="382"/>
    </row>
    <row r="1465" spans="2:10" ht="15">
      <c r="B1465" s="424" t="s">
        <v>159</v>
      </c>
      <c r="C1465" s="463" t="s">
        <v>68</v>
      </c>
      <c r="D1465" s="424"/>
      <c r="E1465" s="388"/>
      <c r="F1465" s="389"/>
      <c r="G1465" s="389"/>
      <c r="H1465" s="382"/>
      <c r="I1465" s="382"/>
      <c r="J1465" s="382"/>
    </row>
    <row r="1466" spans="2:10" ht="15">
      <c r="B1466" s="424"/>
      <c r="C1466" s="464" t="s">
        <v>696</v>
      </c>
      <c r="D1466" s="385" t="s">
        <v>55</v>
      </c>
      <c r="E1466" s="399">
        <v>1</v>
      </c>
      <c r="F1466" s="389">
        <f>VLOOKUP(C1466,'UPAH DAN BAHAN'!$D$6:$I$348,6,FALSE)</f>
        <v>6896000</v>
      </c>
      <c r="G1466" s="389">
        <f>E1466*F1466</f>
        <v>6896000</v>
      </c>
      <c r="H1466" s="390">
        <f>VLOOKUP(C1466,'UPAH DAN BAHAN'!$D$6:$N$348,9,FALSE)</f>
        <v>1</v>
      </c>
      <c r="I1466" s="391">
        <f>VLOOKUP(C1466,'UPAH DAN BAHAN'!$D$6:$N$348,10,FALSE)</f>
        <v>6896000</v>
      </c>
      <c r="J1466" s="392">
        <f t="shared" ref="J1466" si="168">E1466*I1466</f>
        <v>6896000</v>
      </c>
    </row>
    <row r="1467" spans="2:10" ht="15">
      <c r="B1467" s="468"/>
      <c r="C1467" s="465" t="s">
        <v>95</v>
      </c>
      <c r="D1467" s="385" t="s">
        <v>54</v>
      </c>
      <c r="E1467" s="398">
        <v>0.01</v>
      </c>
      <c r="F1467" s="389">
        <f>F1466</f>
        <v>6896000</v>
      </c>
      <c r="G1467" s="389">
        <f>E1467*F1467</f>
        <v>68960</v>
      </c>
      <c r="H1467" s="382"/>
      <c r="I1467" s="391"/>
      <c r="J1467" s="392"/>
    </row>
    <row r="1468" spans="2:10" ht="15">
      <c r="B1468" s="385"/>
      <c r="C1468" s="466"/>
      <c r="D1468" s="425"/>
      <c r="E1468" s="424"/>
      <c r="F1468" s="426" t="s">
        <v>869</v>
      </c>
      <c r="G1468" s="396">
        <f>SUM(G1466:G1467)</f>
        <v>6964960</v>
      </c>
      <c r="H1468" s="382"/>
      <c r="I1468" s="382"/>
      <c r="J1468" s="382"/>
    </row>
    <row r="1469" spans="2:10" ht="16.5">
      <c r="B1469" s="467"/>
      <c r="C1469" s="466"/>
      <c r="D1469" s="498"/>
      <c r="E1469" s="385"/>
      <c r="F1469" s="499"/>
      <c r="G1469" s="499"/>
      <c r="H1469" s="382"/>
      <c r="I1469" s="382"/>
      <c r="J1469" s="382"/>
    </row>
    <row r="1470" spans="2:10" ht="15">
      <c r="B1470" s="457" t="s">
        <v>20</v>
      </c>
      <c r="C1470" s="410" t="s">
        <v>932</v>
      </c>
      <c r="D1470" s="470"/>
      <c r="E1470" s="471"/>
      <c r="F1470" s="472"/>
      <c r="G1470" s="412">
        <f>G1463+G1468</f>
        <v>7008660</v>
      </c>
      <c r="H1470" s="414"/>
      <c r="I1470" s="415"/>
      <c r="J1470" s="372">
        <f>SUM(J1457:J1469)</f>
        <v>6939700</v>
      </c>
    </row>
    <row r="1471" spans="2:10" ht="15">
      <c r="B1471" s="452" t="s">
        <v>21</v>
      </c>
      <c r="C1471" s="416" t="s">
        <v>1054</v>
      </c>
      <c r="D1471" s="416"/>
      <c r="E1471" s="416"/>
      <c r="F1471" s="448"/>
      <c r="G1471" s="413">
        <f>10%*G1470</f>
        <v>700866</v>
      </c>
      <c r="H1471" s="414"/>
      <c r="I1471" s="415"/>
      <c r="J1471" s="413">
        <f>J1470*10%</f>
        <v>693970</v>
      </c>
    </row>
    <row r="1472" spans="2:10" ht="15">
      <c r="B1472" s="452" t="s">
        <v>22</v>
      </c>
      <c r="C1472" s="416" t="s">
        <v>933</v>
      </c>
      <c r="D1472" s="367"/>
      <c r="E1472" s="367"/>
      <c r="F1472" s="412"/>
      <c r="G1472" s="413">
        <f>G1470+G1471</f>
        <v>7709526</v>
      </c>
      <c r="H1472" s="414"/>
      <c r="I1472" s="415"/>
      <c r="J1472" s="372">
        <f>J1470+J1471</f>
        <v>7633670</v>
      </c>
    </row>
    <row r="1473" spans="2:10" ht="16.5">
      <c r="B1473" s="474"/>
      <c r="C1473" s="367" t="s">
        <v>931</v>
      </c>
      <c r="D1473" s="475"/>
      <c r="E1473" s="475"/>
      <c r="F1473" s="476"/>
      <c r="G1473" s="477">
        <f>ROUNDDOWN(G1472,-3)</f>
        <v>7709000</v>
      </c>
      <c r="H1473" s="418"/>
      <c r="I1473" s="419"/>
      <c r="J1473" s="420"/>
    </row>
    <row r="1474" spans="2:10" ht="16.5">
      <c r="B1474" s="421"/>
      <c r="C1474" s="483"/>
      <c r="D1474" s="421"/>
      <c r="E1474" s="421"/>
      <c r="F1474" s="441"/>
      <c r="G1474" s="442"/>
    </row>
    <row r="1475" spans="2:10" ht="16.5">
      <c r="B1475" s="421"/>
      <c r="C1475" s="483"/>
      <c r="D1475" s="421"/>
      <c r="E1475" s="421"/>
      <c r="F1475" s="441"/>
      <c r="G1475" s="447"/>
    </row>
    <row r="1476" spans="2:10" ht="15">
      <c r="B1476" s="452" t="s">
        <v>1106</v>
      </c>
      <c r="C1476" s="460" t="s">
        <v>1107</v>
      </c>
      <c r="D1476" s="470"/>
      <c r="E1476" s="471"/>
      <c r="F1476" s="485"/>
      <c r="G1476" s="486"/>
      <c r="H1476" s="370"/>
      <c r="I1476" s="371"/>
      <c r="J1476" s="372"/>
    </row>
    <row r="1477" spans="2:10" ht="15.75" customHeight="1">
      <c r="B1477" s="373" t="s">
        <v>56</v>
      </c>
      <c r="C1477" s="373" t="s">
        <v>57</v>
      </c>
      <c r="D1477" s="373" t="s">
        <v>965</v>
      </c>
      <c r="E1477" s="373" t="s">
        <v>60</v>
      </c>
      <c r="F1477" s="374" t="s">
        <v>865</v>
      </c>
      <c r="G1477" s="375" t="s">
        <v>866</v>
      </c>
      <c r="H1477" s="376" t="s">
        <v>209</v>
      </c>
      <c r="I1477" s="377" t="s">
        <v>210</v>
      </c>
      <c r="J1477" s="377" t="s">
        <v>867</v>
      </c>
    </row>
    <row r="1478" spans="2:10" ht="15">
      <c r="B1478" s="378"/>
      <c r="C1478" s="378"/>
      <c r="D1478" s="378"/>
      <c r="E1478" s="379"/>
      <c r="F1478" s="380"/>
      <c r="G1478" s="381"/>
      <c r="H1478" s="382"/>
      <c r="I1478" s="382"/>
      <c r="J1478" s="382"/>
    </row>
    <row r="1479" spans="2:10" ht="15">
      <c r="B1479" s="424" t="s">
        <v>158</v>
      </c>
      <c r="C1479" s="463" t="s">
        <v>61</v>
      </c>
      <c r="D1479" s="424"/>
      <c r="E1479" s="388"/>
      <c r="F1479" s="389"/>
      <c r="G1479" s="389"/>
      <c r="H1479" s="382"/>
      <c r="I1479" s="382"/>
      <c r="J1479" s="382"/>
    </row>
    <row r="1480" spans="2:10" ht="15">
      <c r="B1480" s="385"/>
      <c r="C1480" s="484" t="s">
        <v>62</v>
      </c>
      <c r="D1480" s="385" t="s">
        <v>64</v>
      </c>
      <c r="E1480" s="399">
        <v>0.08</v>
      </c>
      <c r="F1480" s="389">
        <f>VLOOKUP(C1480,'UPAH DAN BAHAN'!$D$6:$I$348,6,FALSE)</f>
        <v>120000</v>
      </c>
      <c r="G1480" s="389">
        <f>F1480*E1480</f>
        <v>9600</v>
      </c>
      <c r="H1480" s="390">
        <f>VLOOKUP(C1480,'UPAH DAN BAHAN'!$D$6:$N$348,9,FALSE)</f>
        <v>1</v>
      </c>
      <c r="I1480" s="391">
        <f>VLOOKUP(C1480,'UPAH DAN BAHAN'!$D$6:$N$348,10,FALSE)</f>
        <v>120000</v>
      </c>
      <c r="J1480" s="392">
        <f t="shared" ref="J1480:J1483" si="169">E1480*I1480</f>
        <v>9600</v>
      </c>
    </row>
    <row r="1481" spans="2:10" ht="15">
      <c r="B1481" s="385"/>
      <c r="C1481" s="484" t="s">
        <v>78</v>
      </c>
      <c r="D1481" s="385" t="s">
        <v>64</v>
      </c>
      <c r="E1481" s="399">
        <v>7.0000000000000007E-2</v>
      </c>
      <c r="F1481" s="389">
        <f>VLOOKUP(C1481,'UPAH DAN BAHAN'!$D$6:$I$348,6,FALSE)</f>
        <v>140000</v>
      </c>
      <c r="G1481" s="389">
        <f>E1481*F1481</f>
        <v>9800.0000000000018</v>
      </c>
      <c r="H1481" s="390">
        <f>VLOOKUP(C1481,'UPAH DAN BAHAN'!$D$6:$N$348,9,FALSE)</f>
        <v>1</v>
      </c>
      <c r="I1481" s="391">
        <f>VLOOKUP(C1481,'UPAH DAN BAHAN'!$D$6:$N$348,10,FALSE)</f>
        <v>140000</v>
      </c>
      <c r="J1481" s="392">
        <f t="shared" si="169"/>
        <v>9800.0000000000018</v>
      </c>
    </row>
    <row r="1482" spans="2:10" ht="15">
      <c r="B1482" s="385"/>
      <c r="C1482" s="465" t="s">
        <v>28</v>
      </c>
      <c r="D1482" s="385" t="s">
        <v>64</v>
      </c>
      <c r="E1482" s="399">
        <v>0.05</v>
      </c>
      <c r="F1482" s="389">
        <f>VLOOKUP(C1482,'UPAH DAN BAHAN'!$D$6:$I$348,6,FALSE)</f>
        <v>150000</v>
      </c>
      <c r="G1482" s="389">
        <f>E1482*F1482</f>
        <v>7500</v>
      </c>
      <c r="H1482" s="390">
        <f>VLOOKUP(C1482,'UPAH DAN BAHAN'!$D$6:$N$348,9,FALSE)</f>
        <v>1</v>
      </c>
      <c r="I1482" s="391">
        <f>VLOOKUP(C1482,'UPAH DAN BAHAN'!$D$6:$N$348,10,FALSE)</f>
        <v>150000</v>
      </c>
      <c r="J1482" s="392">
        <f t="shared" si="169"/>
        <v>7500</v>
      </c>
    </row>
    <row r="1483" spans="2:10" ht="15">
      <c r="B1483" s="385"/>
      <c r="C1483" s="465" t="s">
        <v>27</v>
      </c>
      <c r="D1483" s="385" t="s">
        <v>64</v>
      </c>
      <c r="E1483" s="388">
        <v>5.0000000000000001E-3</v>
      </c>
      <c r="F1483" s="389">
        <f>VLOOKUP(C1483,'UPAH DAN BAHAN'!$D$6:$I$348,6,FALSE)</f>
        <v>140000</v>
      </c>
      <c r="G1483" s="389">
        <f>E1483*F1483</f>
        <v>700</v>
      </c>
      <c r="H1483" s="390">
        <f>VLOOKUP(C1483,'UPAH DAN BAHAN'!$D$6:$N$348,9,FALSE)</f>
        <v>1</v>
      </c>
      <c r="I1483" s="391">
        <f>VLOOKUP(C1483,'UPAH DAN BAHAN'!$D$6:$N$348,10,FALSE)</f>
        <v>140000</v>
      </c>
      <c r="J1483" s="392">
        <f t="shared" si="169"/>
        <v>700</v>
      </c>
    </row>
    <row r="1484" spans="2:10" ht="15">
      <c r="B1484" s="385"/>
      <c r="C1484" s="466"/>
      <c r="D1484" s="425"/>
      <c r="E1484" s="424"/>
      <c r="F1484" s="426" t="s">
        <v>868</v>
      </c>
      <c r="G1484" s="396">
        <f>SUM(G1480:G1483)</f>
        <v>27600</v>
      </c>
      <c r="H1484" s="382"/>
      <c r="I1484" s="382"/>
      <c r="J1484" s="382"/>
    </row>
    <row r="1485" spans="2:10" ht="15">
      <c r="B1485" s="467"/>
      <c r="C1485" s="466"/>
      <c r="D1485" s="425"/>
      <c r="E1485" s="424"/>
      <c r="F1485" s="396"/>
      <c r="G1485" s="396"/>
      <c r="H1485" s="382"/>
      <c r="I1485" s="382"/>
      <c r="J1485" s="382"/>
    </row>
    <row r="1486" spans="2:10" ht="15">
      <c r="B1486" s="424" t="s">
        <v>159</v>
      </c>
      <c r="C1486" s="463" t="s">
        <v>68</v>
      </c>
      <c r="D1486" s="424"/>
      <c r="E1486" s="388"/>
      <c r="F1486" s="389"/>
      <c r="G1486" s="389"/>
      <c r="H1486" s="382"/>
      <c r="I1486" s="382"/>
      <c r="J1486" s="382"/>
    </row>
    <row r="1487" spans="2:10" ht="15">
      <c r="B1487" s="424"/>
      <c r="C1487" s="464" t="s">
        <v>694</v>
      </c>
      <c r="D1487" s="385" t="s">
        <v>55</v>
      </c>
      <c r="E1487" s="399">
        <v>1</v>
      </c>
      <c r="F1487" s="389">
        <f>VLOOKUP(C1487,'UPAH DAN BAHAN'!$D$6:$I$348,6,FALSE)</f>
        <v>1344000</v>
      </c>
      <c r="G1487" s="389">
        <f>E1487*F1487</f>
        <v>1344000</v>
      </c>
      <c r="H1487" s="390">
        <f>VLOOKUP(C1487,'UPAH DAN BAHAN'!$D$6:$N$348,9,FALSE)</f>
        <v>1</v>
      </c>
      <c r="I1487" s="391">
        <f>VLOOKUP(C1487,'UPAH DAN BAHAN'!$D$6:$N$348,10,FALSE)</f>
        <v>1344000</v>
      </c>
      <c r="J1487" s="392">
        <f t="shared" ref="J1487" si="170">E1487*I1487</f>
        <v>1344000</v>
      </c>
    </row>
    <row r="1488" spans="2:10" ht="15">
      <c r="B1488" s="468"/>
      <c r="C1488" s="465" t="s">
        <v>95</v>
      </c>
      <c r="D1488" s="385" t="s">
        <v>54</v>
      </c>
      <c r="E1488" s="398">
        <v>0.01</v>
      </c>
      <c r="F1488" s="389">
        <f>F1487</f>
        <v>1344000</v>
      </c>
      <c r="G1488" s="389">
        <f>E1488*F1488</f>
        <v>13440</v>
      </c>
      <c r="H1488" s="382"/>
      <c r="I1488" s="391"/>
      <c r="J1488" s="392"/>
    </row>
    <row r="1489" spans="2:10" ht="15">
      <c r="B1489" s="385"/>
      <c r="C1489" s="466"/>
      <c r="D1489" s="425"/>
      <c r="E1489" s="424"/>
      <c r="F1489" s="426" t="s">
        <v>869</v>
      </c>
      <c r="G1489" s="396">
        <f>SUM(G1487:G1488)</f>
        <v>1357440</v>
      </c>
      <c r="H1489" s="382"/>
      <c r="I1489" s="382"/>
      <c r="J1489" s="382"/>
    </row>
    <row r="1490" spans="2:10" ht="16.5">
      <c r="B1490" s="467"/>
      <c r="C1490" s="466"/>
      <c r="D1490" s="498"/>
      <c r="E1490" s="385"/>
      <c r="F1490" s="499"/>
      <c r="G1490" s="499"/>
      <c r="H1490" s="382"/>
      <c r="I1490" s="382"/>
      <c r="J1490" s="382"/>
    </row>
    <row r="1491" spans="2:10" ht="15">
      <c r="B1491" s="457" t="s">
        <v>20</v>
      </c>
      <c r="C1491" s="410" t="s">
        <v>932</v>
      </c>
      <c r="D1491" s="470"/>
      <c r="E1491" s="471"/>
      <c r="F1491" s="472"/>
      <c r="G1491" s="412">
        <f>G1484+G1489</f>
        <v>1385040</v>
      </c>
      <c r="H1491" s="414"/>
      <c r="I1491" s="415"/>
      <c r="J1491" s="372">
        <f>SUM(J1478:J1490)</f>
        <v>1371600</v>
      </c>
    </row>
    <row r="1492" spans="2:10" ht="15">
      <c r="B1492" s="452" t="s">
        <v>21</v>
      </c>
      <c r="C1492" s="416" t="s">
        <v>1054</v>
      </c>
      <c r="D1492" s="416"/>
      <c r="E1492" s="416"/>
      <c r="F1492" s="448"/>
      <c r="G1492" s="413">
        <f>10%*G1491</f>
        <v>138504</v>
      </c>
      <c r="H1492" s="414"/>
      <c r="I1492" s="415"/>
      <c r="J1492" s="413">
        <f>J1491*10%</f>
        <v>137160</v>
      </c>
    </row>
    <row r="1493" spans="2:10" ht="15">
      <c r="B1493" s="452" t="s">
        <v>22</v>
      </c>
      <c r="C1493" s="416" t="s">
        <v>933</v>
      </c>
      <c r="D1493" s="367"/>
      <c r="E1493" s="367"/>
      <c r="F1493" s="412"/>
      <c r="G1493" s="413">
        <f>G1491+G1492</f>
        <v>1523544</v>
      </c>
      <c r="H1493" s="414"/>
      <c r="I1493" s="415"/>
      <c r="J1493" s="372">
        <f>J1491+J1492</f>
        <v>1508760</v>
      </c>
    </row>
    <row r="1494" spans="2:10" ht="16.5">
      <c r="B1494" s="474"/>
      <c r="C1494" s="367" t="s">
        <v>931</v>
      </c>
      <c r="D1494" s="475"/>
      <c r="E1494" s="475"/>
      <c r="F1494" s="476"/>
      <c r="G1494" s="477">
        <f>ROUNDDOWN(G1493,-3)</f>
        <v>1523000</v>
      </c>
      <c r="H1494" s="418"/>
      <c r="I1494" s="419"/>
      <c r="J1494" s="420"/>
    </row>
    <row r="1495" spans="2:10" ht="16.5">
      <c r="B1495" s="421"/>
      <c r="C1495" s="483"/>
      <c r="D1495" s="421"/>
      <c r="E1495" s="421"/>
      <c r="F1495" s="441"/>
      <c r="G1495" s="442"/>
    </row>
    <row r="1496" spans="2:10" ht="16.5">
      <c r="B1496" s="421"/>
      <c r="C1496" s="421"/>
      <c r="D1496" s="421"/>
      <c r="E1496" s="421"/>
      <c r="F1496" s="441"/>
      <c r="G1496" s="447"/>
    </row>
    <row r="1497" spans="2:10" ht="15">
      <c r="B1497" s="452" t="s">
        <v>1108</v>
      </c>
      <c r="C1497" s="460" t="s">
        <v>1109</v>
      </c>
      <c r="D1497" s="470"/>
      <c r="E1497" s="471"/>
      <c r="F1497" s="485"/>
      <c r="G1497" s="486"/>
      <c r="H1497" s="370"/>
      <c r="I1497" s="371"/>
      <c r="J1497" s="372"/>
    </row>
    <row r="1498" spans="2:10" ht="14.25" customHeight="1">
      <c r="B1498" s="373" t="s">
        <v>56</v>
      </c>
      <c r="C1498" s="373" t="s">
        <v>57</v>
      </c>
      <c r="D1498" s="373" t="s">
        <v>965</v>
      </c>
      <c r="E1498" s="373" t="s">
        <v>60</v>
      </c>
      <c r="F1498" s="374" t="s">
        <v>865</v>
      </c>
      <c r="G1498" s="375" t="s">
        <v>866</v>
      </c>
      <c r="H1498" s="376" t="s">
        <v>209</v>
      </c>
      <c r="I1498" s="377" t="s">
        <v>210</v>
      </c>
      <c r="J1498" s="377" t="s">
        <v>867</v>
      </c>
    </row>
    <row r="1499" spans="2:10" ht="15">
      <c r="B1499" s="378"/>
      <c r="C1499" s="378"/>
      <c r="D1499" s="378"/>
      <c r="E1499" s="379"/>
      <c r="F1499" s="380"/>
      <c r="G1499" s="381"/>
      <c r="H1499" s="382"/>
      <c r="I1499" s="382"/>
      <c r="J1499" s="382"/>
    </row>
    <row r="1500" spans="2:10" ht="15">
      <c r="B1500" s="424" t="s">
        <v>158</v>
      </c>
      <c r="C1500" s="463" t="s">
        <v>61</v>
      </c>
      <c r="D1500" s="424"/>
      <c r="E1500" s="388"/>
      <c r="F1500" s="389"/>
      <c r="G1500" s="389"/>
      <c r="H1500" s="382"/>
      <c r="I1500" s="382"/>
      <c r="J1500" s="382"/>
    </row>
    <row r="1501" spans="2:10" ht="15">
      <c r="B1501" s="385"/>
      <c r="C1501" s="484" t="s">
        <v>62</v>
      </c>
      <c r="D1501" s="385" t="s">
        <v>64</v>
      </c>
      <c r="E1501" s="399">
        <v>1.5</v>
      </c>
      <c r="F1501" s="389">
        <f>VLOOKUP(C1501,'UPAH DAN BAHAN'!$D$6:$I$348,6,FALSE)</f>
        <v>120000</v>
      </c>
      <c r="G1501" s="389">
        <f>F1501*E1501</f>
        <v>180000</v>
      </c>
      <c r="H1501" s="390">
        <f>VLOOKUP(C1501,'UPAH DAN BAHAN'!$D$6:$N$348,9,FALSE)</f>
        <v>1</v>
      </c>
      <c r="I1501" s="391">
        <f>VLOOKUP(C1501,'UPAH DAN BAHAN'!$D$6:$N$348,10,FALSE)</f>
        <v>120000</v>
      </c>
      <c r="J1501" s="392">
        <f t="shared" ref="J1501:J1504" si="171">E1501*I1501</f>
        <v>180000</v>
      </c>
    </row>
    <row r="1502" spans="2:10" ht="15">
      <c r="B1502" s="385"/>
      <c r="C1502" s="484" t="s">
        <v>78</v>
      </c>
      <c r="D1502" s="385" t="s">
        <v>64</v>
      </c>
      <c r="E1502" s="399">
        <v>1.5</v>
      </c>
      <c r="F1502" s="389">
        <f>VLOOKUP(C1502,'UPAH DAN BAHAN'!$D$6:$I$348,6,FALSE)</f>
        <v>140000</v>
      </c>
      <c r="G1502" s="389">
        <f>E1502*F1502</f>
        <v>210000</v>
      </c>
      <c r="H1502" s="390">
        <f>VLOOKUP(C1502,'UPAH DAN BAHAN'!$D$6:$N$348,9,FALSE)</f>
        <v>1</v>
      </c>
      <c r="I1502" s="391">
        <f>VLOOKUP(C1502,'UPAH DAN BAHAN'!$D$6:$N$348,10,FALSE)</f>
        <v>140000</v>
      </c>
      <c r="J1502" s="392">
        <f t="shared" si="171"/>
        <v>210000</v>
      </c>
    </row>
    <row r="1503" spans="2:10" ht="15">
      <c r="B1503" s="385"/>
      <c r="C1503" s="465" t="s">
        <v>28</v>
      </c>
      <c r="D1503" s="385" t="s">
        <v>64</v>
      </c>
      <c r="E1503" s="388">
        <v>5.0000000000000001E-3</v>
      </c>
      <c r="F1503" s="389">
        <f>VLOOKUP(C1503,'UPAH DAN BAHAN'!$D$6:$I$348,6,FALSE)</f>
        <v>150000</v>
      </c>
      <c r="G1503" s="389">
        <f>E1503*F1503</f>
        <v>750</v>
      </c>
      <c r="H1503" s="390">
        <f>VLOOKUP(C1503,'UPAH DAN BAHAN'!$D$6:$N$348,9,FALSE)</f>
        <v>1</v>
      </c>
      <c r="I1503" s="391">
        <f>VLOOKUP(C1503,'UPAH DAN BAHAN'!$D$6:$N$348,10,FALSE)</f>
        <v>150000</v>
      </c>
      <c r="J1503" s="392">
        <f t="shared" si="171"/>
        <v>750</v>
      </c>
    </row>
    <row r="1504" spans="2:10" ht="15">
      <c r="B1504" s="385"/>
      <c r="C1504" s="465" t="s">
        <v>27</v>
      </c>
      <c r="D1504" s="385" t="s">
        <v>64</v>
      </c>
      <c r="E1504" s="388">
        <v>5.0000000000000001E-3</v>
      </c>
      <c r="F1504" s="389">
        <f>VLOOKUP(C1504,'UPAH DAN BAHAN'!$D$6:$I$348,6,FALSE)</f>
        <v>140000</v>
      </c>
      <c r="G1504" s="389">
        <f>E1504*F1504</f>
        <v>700</v>
      </c>
      <c r="H1504" s="390">
        <f>VLOOKUP(C1504,'UPAH DAN BAHAN'!$D$6:$N$348,9,FALSE)</f>
        <v>1</v>
      </c>
      <c r="I1504" s="391">
        <f>VLOOKUP(C1504,'UPAH DAN BAHAN'!$D$6:$N$348,10,FALSE)</f>
        <v>140000</v>
      </c>
      <c r="J1504" s="392">
        <f t="shared" si="171"/>
        <v>700</v>
      </c>
    </row>
    <row r="1505" spans="2:10" ht="15">
      <c r="B1505" s="385"/>
      <c r="C1505" s="466"/>
      <c r="D1505" s="425"/>
      <c r="E1505" s="424"/>
      <c r="F1505" s="426" t="s">
        <v>868</v>
      </c>
      <c r="G1505" s="396">
        <f>SUM(G1501:G1504)</f>
        <v>391450</v>
      </c>
      <c r="H1505" s="382"/>
      <c r="I1505" s="382"/>
      <c r="J1505" s="382"/>
    </row>
    <row r="1506" spans="2:10" ht="15">
      <c r="B1506" s="467"/>
      <c r="C1506" s="466"/>
      <c r="D1506" s="425"/>
      <c r="E1506" s="424"/>
      <c r="F1506" s="396"/>
      <c r="G1506" s="396"/>
      <c r="H1506" s="382"/>
      <c r="I1506" s="382"/>
      <c r="J1506" s="382"/>
    </row>
    <row r="1507" spans="2:10" ht="15">
      <c r="B1507" s="424" t="s">
        <v>159</v>
      </c>
      <c r="C1507" s="463" t="s">
        <v>68</v>
      </c>
      <c r="D1507" s="424"/>
      <c r="E1507" s="388"/>
      <c r="F1507" s="389"/>
      <c r="G1507" s="389"/>
      <c r="H1507" s="382"/>
      <c r="I1507" s="382"/>
      <c r="J1507" s="382"/>
    </row>
    <row r="1508" spans="2:10" ht="15">
      <c r="B1508" s="424"/>
      <c r="C1508" s="464" t="s">
        <v>692</v>
      </c>
      <c r="D1508" s="385" t="s">
        <v>8</v>
      </c>
      <c r="E1508" s="399">
        <v>1</v>
      </c>
      <c r="F1508" s="389">
        <f>VLOOKUP(C1508,'UPAH DAN BAHAN'!$D$6:$I$348,6,FALSE)</f>
        <v>2500000</v>
      </c>
      <c r="G1508" s="389">
        <f>E1508*F1508</f>
        <v>2500000</v>
      </c>
      <c r="H1508" s="390">
        <f>VLOOKUP(C1508,'UPAH DAN BAHAN'!$D$6:$N$348,9,FALSE)</f>
        <v>1</v>
      </c>
      <c r="I1508" s="391">
        <f>VLOOKUP(C1508,'UPAH DAN BAHAN'!$D$6:$N$348,10,FALSE)</f>
        <v>2500000</v>
      </c>
      <c r="J1508" s="392">
        <f t="shared" ref="J1508" si="172">E1508*I1508</f>
        <v>2500000</v>
      </c>
    </row>
    <row r="1509" spans="2:10" ht="15">
      <c r="B1509" s="468"/>
      <c r="C1509" s="465" t="s">
        <v>95</v>
      </c>
      <c r="D1509" s="385" t="s">
        <v>54</v>
      </c>
      <c r="E1509" s="398">
        <v>0.05</v>
      </c>
      <c r="F1509" s="389">
        <f>F1508</f>
        <v>2500000</v>
      </c>
      <c r="G1509" s="389">
        <f>F1509*E1509</f>
        <v>125000</v>
      </c>
      <c r="H1509" s="382"/>
      <c r="I1509" s="391"/>
      <c r="J1509" s="392"/>
    </row>
    <row r="1510" spans="2:10" ht="15">
      <c r="B1510" s="385"/>
      <c r="C1510" s="466"/>
      <c r="D1510" s="425"/>
      <c r="E1510" s="424"/>
      <c r="F1510" s="426" t="s">
        <v>869</v>
      </c>
      <c r="G1510" s="396">
        <f>SUM(G1508:G1509)</f>
        <v>2625000</v>
      </c>
      <c r="H1510" s="382"/>
      <c r="I1510" s="382"/>
      <c r="J1510" s="382"/>
    </row>
    <row r="1511" spans="2:10" ht="16.5">
      <c r="B1511" s="467"/>
      <c r="C1511" s="466"/>
      <c r="D1511" s="498"/>
      <c r="E1511" s="385"/>
      <c r="F1511" s="499"/>
      <c r="G1511" s="499"/>
      <c r="H1511" s="382"/>
      <c r="I1511" s="382"/>
      <c r="J1511" s="382"/>
    </row>
    <row r="1512" spans="2:10" ht="15">
      <c r="B1512" s="457" t="s">
        <v>20</v>
      </c>
      <c r="C1512" s="410" t="s">
        <v>932</v>
      </c>
      <c r="D1512" s="470"/>
      <c r="E1512" s="471"/>
      <c r="F1512" s="472"/>
      <c r="G1512" s="412">
        <f>G1505+G1510</f>
        <v>3016450</v>
      </c>
      <c r="H1512" s="414"/>
      <c r="I1512" s="415"/>
      <c r="J1512" s="372">
        <f>SUM(J1499:J1511)</f>
        <v>2891450</v>
      </c>
    </row>
    <row r="1513" spans="2:10" ht="15">
      <c r="B1513" s="452" t="s">
        <v>21</v>
      </c>
      <c r="C1513" s="416" t="s">
        <v>1054</v>
      </c>
      <c r="D1513" s="416"/>
      <c r="E1513" s="416"/>
      <c r="F1513" s="448"/>
      <c r="G1513" s="413">
        <f>10%*G1512</f>
        <v>301645</v>
      </c>
      <c r="H1513" s="414"/>
      <c r="I1513" s="415"/>
      <c r="J1513" s="413">
        <f>J1512*10%</f>
        <v>289145</v>
      </c>
    </row>
    <row r="1514" spans="2:10" ht="15">
      <c r="B1514" s="452" t="s">
        <v>22</v>
      </c>
      <c r="C1514" s="416" t="s">
        <v>933</v>
      </c>
      <c r="D1514" s="367"/>
      <c r="E1514" s="367"/>
      <c r="F1514" s="412"/>
      <c r="G1514" s="413">
        <f>G1512+G1513</f>
        <v>3318095</v>
      </c>
      <c r="H1514" s="414"/>
      <c r="I1514" s="415"/>
      <c r="J1514" s="372">
        <f>J1512+J1513</f>
        <v>3180595</v>
      </c>
    </row>
    <row r="1515" spans="2:10" ht="16.5">
      <c r="B1515" s="474"/>
      <c r="C1515" s="367" t="s">
        <v>931</v>
      </c>
      <c r="D1515" s="475"/>
      <c r="E1515" s="475"/>
      <c r="F1515" s="476"/>
      <c r="G1515" s="477">
        <f>ROUNDDOWN(G1514,-3)</f>
        <v>3318000</v>
      </c>
      <c r="H1515" s="418"/>
      <c r="I1515" s="419"/>
      <c r="J1515" s="420"/>
    </row>
    <row r="1516" spans="2:10" ht="16.5">
      <c r="B1516" s="421"/>
      <c r="C1516" s="421"/>
      <c r="D1516" s="421"/>
      <c r="E1516" s="421"/>
      <c r="F1516" s="441"/>
      <c r="G1516" s="442"/>
    </row>
    <row r="1517" spans="2:10" ht="16.5">
      <c r="B1517" s="421"/>
      <c r="C1517" s="421"/>
      <c r="D1517" s="421"/>
      <c r="E1517" s="421"/>
      <c r="F1517" s="441"/>
      <c r="G1517" s="447"/>
    </row>
    <row r="1518" spans="2:10" ht="15">
      <c r="B1518" s="452" t="s">
        <v>1110</v>
      </c>
      <c r="C1518" s="460" t="s">
        <v>1111</v>
      </c>
      <c r="D1518" s="470"/>
      <c r="E1518" s="471"/>
      <c r="F1518" s="485"/>
      <c r="G1518" s="486"/>
      <c r="H1518" s="370"/>
      <c r="I1518" s="371"/>
      <c r="J1518" s="372"/>
    </row>
    <row r="1519" spans="2:10" ht="16.5" customHeight="1">
      <c r="B1519" s="373" t="s">
        <v>56</v>
      </c>
      <c r="C1519" s="373" t="s">
        <v>57</v>
      </c>
      <c r="D1519" s="373" t="s">
        <v>965</v>
      </c>
      <c r="E1519" s="373" t="s">
        <v>60</v>
      </c>
      <c r="F1519" s="374" t="s">
        <v>865</v>
      </c>
      <c r="G1519" s="375" t="s">
        <v>866</v>
      </c>
      <c r="H1519" s="376" t="s">
        <v>209</v>
      </c>
      <c r="I1519" s="377" t="s">
        <v>210</v>
      </c>
      <c r="J1519" s="377" t="s">
        <v>867</v>
      </c>
    </row>
    <row r="1520" spans="2:10" ht="15">
      <c r="B1520" s="378"/>
      <c r="C1520" s="378"/>
      <c r="D1520" s="378"/>
      <c r="E1520" s="379"/>
      <c r="F1520" s="380"/>
      <c r="G1520" s="381"/>
      <c r="H1520" s="382"/>
      <c r="I1520" s="382"/>
      <c r="J1520" s="382"/>
    </row>
    <row r="1521" spans="2:10" ht="15">
      <c r="B1521" s="424" t="s">
        <v>158</v>
      </c>
      <c r="C1521" s="463" t="s">
        <v>61</v>
      </c>
      <c r="D1521" s="424"/>
      <c r="E1521" s="388"/>
      <c r="F1521" s="389"/>
      <c r="G1521" s="389"/>
      <c r="H1521" s="382"/>
      <c r="I1521" s="382"/>
      <c r="J1521" s="382"/>
    </row>
    <row r="1522" spans="2:10" ht="15">
      <c r="B1522" s="385"/>
      <c r="C1522" s="484" t="s">
        <v>62</v>
      </c>
      <c r="D1522" s="385" t="s">
        <v>64</v>
      </c>
      <c r="E1522" s="399">
        <v>0.03</v>
      </c>
      <c r="F1522" s="389">
        <f>VLOOKUP(C1522,'UPAH DAN BAHAN'!$D$6:$I$348,6,FALSE)</f>
        <v>120000</v>
      </c>
      <c r="G1522" s="389">
        <f>F1522*E1522</f>
        <v>3600</v>
      </c>
      <c r="H1522" s="390">
        <f>VLOOKUP(C1522,'UPAH DAN BAHAN'!$D$6:$N$348,9,FALSE)</f>
        <v>1</v>
      </c>
      <c r="I1522" s="391">
        <f>VLOOKUP(C1522,'UPAH DAN BAHAN'!$D$6:$N$348,10,FALSE)</f>
        <v>120000</v>
      </c>
      <c r="J1522" s="392">
        <f t="shared" ref="J1522:J1525" si="173">E1522*I1522</f>
        <v>3600</v>
      </c>
    </row>
    <row r="1523" spans="2:10" ht="15">
      <c r="B1523" s="385"/>
      <c r="C1523" s="484" t="s">
        <v>78</v>
      </c>
      <c r="D1523" s="385" t="s">
        <v>64</v>
      </c>
      <c r="E1523" s="399">
        <v>0.02</v>
      </c>
      <c r="F1523" s="389">
        <f>VLOOKUP(C1523,'UPAH DAN BAHAN'!$D$6:$I$348,6,FALSE)</f>
        <v>140000</v>
      </c>
      <c r="G1523" s="389">
        <f>E1523*F1523</f>
        <v>2800</v>
      </c>
      <c r="H1523" s="390">
        <f>VLOOKUP(C1523,'UPAH DAN BAHAN'!$D$6:$N$348,9,FALSE)</f>
        <v>1</v>
      </c>
      <c r="I1523" s="391">
        <f>VLOOKUP(C1523,'UPAH DAN BAHAN'!$D$6:$N$348,10,FALSE)</f>
        <v>140000</v>
      </c>
      <c r="J1523" s="392">
        <f t="shared" si="173"/>
        <v>2800</v>
      </c>
    </row>
    <row r="1524" spans="2:10" ht="15">
      <c r="B1524" s="385"/>
      <c r="C1524" s="465" t="s">
        <v>28</v>
      </c>
      <c r="D1524" s="385" t="s">
        <v>64</v>
      </c>
      <c r="E1524" s="388">
        <v>5.0000000000000001E-3</v>
      </c>
      <c r="F1524" s="389">
        <f>VLOOKUP(C1524,'UPAH DAN BAHAN'!$D$6:$I$348,6,FALSE)</f>
        <v>150000</v>
      </c>
      <c r="G1524" s="389">
        <f>E1524*F1524</f>
        <v>750</v>
      </c>
      <c r="H1524" s="390">
        <f>VLOOKUP(C1524,'UPAH DAN BAHAN'!$D$6:$N$348,9,FALSE)</f>
        <v>1</v>
      </c>
      <c r="I1524" s="391">
        <f>VLOOKUP(C1524,'UPAH DAN BAHAN'!$D$6:$N$348,10,FALSE)</f>
        <v>150000</v>
      </c>
      <c r="J1524" s="392">
        <f t="shared" si="173"/>
        <v>750</v>
      </c>
    </row>
    <row r="1525" spans="2:10" ht="15">
      <c r="B1525" s="385"/>
      <c r="C1525" s="465" t="s">
        <v>27</v>
      </c>
      <c r="D1525" s="385" t="s">
        <v>64</v>
      </c>
      <c r="E1525" s="388">
        <v>5.0000000000000001E-3</v>
      </c>
      <c r="F1525" s="389">
        <f>VLOOKUP(C1525,'UPAH DAN BAHAN'!$D$6:$I$348,6,FALSE)</f>
        <v>140000</v>
      </c>
      <c r="G1525" s="389">
        <f>E1525*F1525</f>
        <v>700</v>
      </c>
      <c r="H1525" s="390">
        <f>VLOOKUP(C1525,'UPAH DAN BAHAN'!$D$6:$N$348,9,FALSE)</f>
        <v>1</v>
      </c>
      <c r="I1525" s="391">
        <f>VLOOKUP(C1525,'UPAH DAN BAHAN'!$D$6:$N$348,10,FALSE)</f>
        <v>140000</v>
      </c>
      <c r="J1525" s="392">
        <f t="shared" si="173"/>
        <v>700</v>
      </c>
    </row>
    <row r="1526" spans="2:10" ht="15">
      <c r="B1526" s="385"/>
      <c r="C1526" s="466"/>
      <c r="D1526" s="425"/>
      <c r="E1526" s="424"/>
      <c r="F1526" s="426" t="s">
        <v>868</v>
      </c>
      <c r="G1526" s="396">
        <f>SUM(G1522:G1525)</f>
        <v>7850</v>
      </c>
      <c r="H1526" s="382"/>
      <c r="I1526" s="382"/>
      <c r="J1526" s="382"/>
    </row>
    <row r="1527" spans="2:10" ht="15">
      <c r="B1527" s="467"/>
      <c r="C1527" s="466"/>
      <c r="D1527" s="425"/>
      <c r="E1527" s="424"/>
      <c r="F1527" s="396"/>
      <c r="G1527" s="396"/>
      <c r="H1527" s="382"/>
      <c r="I1527" s="382"/>
      <c r="J1527" s="382"/>
    </row>
    <row r="1528" spans="2:10" ht="15">
      <c r="B1528" s="424" t="s">
        <v>159</v>
      </c>
      <c r="C1528" s="463" t="s">
        <v>68</v>
      </c>
      <c r="D1528" s="424"/>
      <c r="E1528" s="388"/>
      <c r="F1528" s="389"/>
      <c r="G1528" s="389"/>
      <c r="H1528" s="382"/>
      <c r="I1528" s="382"/>
      <c r="J1528" s="382"/>
    </row>
    <row r="1529" spans="2:10" ht="15">
      <c r="B1529" s="424"/>
      <c r="C1529" s="464" t="s">
        <v>697</v>
      </c>
      <c r="D1529" s="385" t="s">
        <v>8</v>
      </c>
      <c r="E1529" s="399">
        <v>1</v>
      </c>
      <c r="F1529" s="389">
        <f>VLOOKUP(C1529,'UPAH DAN BAHAN'!$D$6:$I$348,6,FALSE)</f>
        <v>25000</v>
      </c>
      <c r="G1529" s="389">
        <f>E1529*F1529</f>
        <v>25000</v>
      </c>
      <c r="H1529" s="390">
        <f>VLOOKUP(C1529,'UPAH DAN BAHAN'!$D$6:$N$348,9,FALSE)</f>
        <v>1</v>
      </c>
      <c r="I1529" s="391">
        <f>VLOOKUP(C1529,'UPAH DAN BAHAN'!$D$6:$N$348,10,FALSE)</f>
        <v>25000</v>
      </c>
      <c r="J1529" s="392">
        <f t="shared" ref="J1529" si="174">E1529*I1529</f>
        <v>25000</v>
      </c>
    </row>
    <row r="1530" spans="2:10" ht="15">
      <c r="B1530" s="468"/>
      <c r="C1530" s="465" t="s">
        <v>95</v>
      </c>
      <c r="D1530" s="385" t="s">
        <v>54</v>
      </c>
      <c r="E1530" s="398">
        <v>0.2</v>
      </c>
      <c r="F1530" s="389">
        <f>SUM(F1529:F1529)</f>
        <v>25000</v>
      </c>
      <c r="G1530" s="389">
        <f>F1530*E1530</f>
        <v>5000</v>
      </c>
      <c r="H1530" s="382"/>
      <c r="I1530" s="391"/>
      <c r="J1530" s="392"/>
    </row>
    <row r="1531" spans="2:10" ht="15">
      <c r="B1531" s="385"/>
      <c r="C1531" s="466"/>
      <c r="D1531" s="425"/>
      <c r="E1531" s="424"/>
      <c r="F1531" s="426" t="s">
        <v>869</v>
      </c>
      <c r="G1531" s="396">
        <f>SUM(G1529:G1530)</f>
        <v>30000</v>
      </c>
      <c r="H1531" s="382"/>
      <c r="I1531" s="382"/>
      <c r="J1531" s="382"/>
    </row>
    <row r="1532" spans="2:10" ht="16.5">
      <c r="B1532" s="467"/>
      <c r="C1532" s="466"/>
      <c r="D1532" s="498"/>
      <c r="E1532" s="385"/>
      <c r="F1532" s="499"/>
      <c r="G1532" s="499"/>
      <c r="H1532" s="382"/>
      <c r="I1532" s="382"/>
      <c r="J1532" s="382"/>
    </row>
    <row r="1533" spans="2:10" ht="15">
      <c r="B1533" s="457" t="s">
        <v>20</v>
      </c>
      <c r="C1533" s="410" t="s">
        <v>932</v>
      </c>
      <c r="D1533" s="470"/>
      <c r="E1533" s="471"/>
      <c r="F1533" s="472"/>
      <c r="G1533" s="412">
        <f>G1526+G1531</f>
        <v>37850</v>
      </c>
      <c r="H1533" s="414"/>
      <c r="I1533" s="415"/>
      <c r="J1533" s="372">
        <f>SUM(J1521:J1532)</f>
        <v>32850</v>
      </c>
    </row>
    <row r="1534" spans="2:10" ht="15">
      <c r="B1534" s="452" t="s">
        <v>21</v>
      </c>
      <c r="C1534" s="416" t="s">
        <v>1054</v>
      </c>
      <c r="D1534" s="416"/>
      <c r="E1534" s="416"/>
      <c r="F1534" s="448"/>
      <c r="G1534" s="413">
        <f>10%*G1533</f>
        <v>3785</v>
      </c>
      <c r="H1534" s="414"/>
      <c r="I1534" s="415"/>
      <c r="J1534" s="413">
        <f>J1533*10%</f>
        <v>3285</v>
      </c>
    </row>
    <row r="1535" spans="2:10" ht="15">
      <c r="B1535" s="452" t="s">
        <v>22</v>
      </c>
      <c r="C1535" s="416" t="s">
        <v>933</v>
      </c>
      <c r="D1535" s="367"/>
      <c r="E1535" s="367"/>
      <c r="F1535" s="412"/>
      <c r="G1535" s="413">
        <f>G1533+G1534</f>
        <v>41635</v>
      </c>
      <c r="H1535" s="414"/>
      <c r="I1535" s="415"/>
      <c r="J1535" s="372">
        <f>J1533+J1534</f>
        <v>36135</v>
      </c>
    </row>
    <row r="1536" spans="2:10" ht="16.5">
      <c r="B1536" s="474"/>
      <c r="C1536" s="367" t="s">
        <v>931</v>
      </c>
      <c r="D1536" s="475"/>
      <c r="E1536" s="475"/>
      <c r="F1536" s="476"/>
      <c r="G1536" s="477">
        <f>ROUNDDOWN(G1535,-3)</f>
        <v>41000</v>
      </c>
      <c r="H1536" s="418"/>
      <c r="I1536" s="419"/>
      <c r="J1536" s="420"/>
    </row>
    <row r="1537" spans="2:10" ht="16.5">
      <c r="B1537" s="421"/>
      <c r="C1537" s="421"/>
      <c r="D1537" s="421"/>
      <c r="E1537" s="421"/>
      <c r="F1537" s="441"/>
      <c r="G1537" s="442"/>
    </row>
    <row r="1538" spans="2:10" ht="16.5">
      <c r="B1538" s="421"/>
      <c r="C1538" s="421"/>
      <c r="D1538" s="421"/>
      <c r="E1538" s="421"/>
      <c r="F1538" s="441"/>
      <c r="G1538" s="447"/>
    </row>
    <row r="1539" spans="2:10" ht="15">
      <c r="B1539" s="452" t="s">
        <v>1112</v>
      </c>
      <c r="C1539" s="469" t="s">
        <v>1113</v>
      </c>
      <c r="D1539" s="470"/>
      <c r="E1539" s="471"/>
      <c r="F1539" s="485"/>
      <c r="G1539" s="486"/>
      <c r="H1539" s="370"/>
      <c r="I1539" s="371"/>
      <c r="J1539" s="372"/>
    </row>
    <row r="1540" spans="2:10" ht="16.5" customHeight="1">
      <c r="B1540" s="373" t="s">
        <v>56</v>
      </c>
      <c r="C1540" s="373" t="s">
        <v>57</v>
      </c>
      <c r="D1540" s="373" t="s">
        <v>965</v>
      </c>
      <c r="E1540" s="373" t="s">
        <v>60</v>
      </c>
      <c r="F1540" s="374" t="s">
        <v>865</v>
      </c>
      <c r="G1540" s="375" t="s">
        <v>866</v>
      </c>
      <c r="H1540" s="376" t="s">
        <v>209</v>
      </c>
      <c r="I1540" s="377" t="s">
        <v>210</v>
      </c>
      <c r="J1540" s="377" t="s">
        <v>867</v>
      </c>
    </row>
    <row r="1541" spans="2:10" ht="15">
      <c r="B1541" s="378"/>
      <c r="C1541" s="378"/>
      <c r="D1541" s="378"/>
      <c r="E1541" s="379"/>
      <c r="F1541" s="380"/>
      <c r="G1541" s="381"/>
      <c r="H1541" s="382"/>
      <c r="I1541" s="382"/>
      <c r="J1541" s="382"/>
    </row>
    <row r="1542" spans="2:10" ht="15">
      <c r="B1542" s="424" t="s">
        <v>158</v>
      </c>
      <c r="C1542" s="463" t="s">
        <v>61</v>
      </c>
      <c r="D1542" s="424"/>
      <c r="E1542" s="388"/>
      <c r="F1542" s="389"/>
      <c r="G1542" s="389"/>
      <c r="H1542" s="382"/>
      <c r="I1542" s="382"/>
      <c r="J1542" s="382"/>
    </row>
    <row r="1543" spans="2:10" ht="15">
      <c r="B1543" s="385"/>
      <c r="C1543" s="484" t="s">
        <v>62</v>
      </c>
      <c r="D1543" s="385" t="s">
        <v>64</v>
      </c>
      <c r="E1543" s="399">
        <v>0.1</v>
      </c>
      <c r="F1543" s="389">
        <f>VLOOKUP(C1543,'UPAH DAN BAHAN'!$D$6:$I$348,6,FALSE)</f>
        <v>120000</v>
      </c>
      <c r="G1543" s="389">
        <f>F1543*E1543</f>
        <v>12000</v>
      </c>
      <c r="H1543" s="390">
        <f>VLOOKUP(C1543,'UPAH DAN BAHAN'!$D$6:$N$348,9,FALSE)</f>
        <v>1</v>
      </c>
      <c r="I1543" s="391">
        <f>VLOOKUP(C1543,'UPAH DAN BAHAN'!$D$6:$N$348,10,FALSE)</f>
        <v>120000</v>
      </c>
      <c r="J1543" s="392">
        <f t="shared" ref="J1543:J1546" si="175">E1543*I1543</f>
        <v>12000</v>
      </c>
    </row>
    <row r="1544" spans="2:10" ht="15">
      <c r="B1544" s="385"/>
      <c r="C1544" s="484" t="s">
        <v>78</v>
      </c>
      <c r="D1544" s="385" t="s">
        <v>64</v>
      </c>
      <c r="E1544" s="399">
        <v>0.1</v>
      </c>
      <c r="F1544" s="389">
        <f>VLOOKUP(C1544,'UPAH DAN BAHAN'!$D$6:$I$348,6,FALSE)</f>
        <v>140000</v>
      </c>
      <c r="G1544" s="389">
        <f>E1544*F1544</f>
        <v>14000</v>
      </c>
      <c r="H1544" s="390">
        <f>VLOOKUP(C1544,'UPAH DAN BAHAN'!$D$6:$N$348,9,FALSE)</f>
        <v>1</v>
      </c>
      <c r="I1544" s="391">
        <f>VLOOKUP(C1544,'UPAH DAN BAHAN'!$D$6:$N$348,10,FALSE)</f>
        <v>140000</v>
      </c>
      <c r="J1544" s="392">
        <f t="shared" si="175"/>
        <v>14000</v>
      </c>
    </row>
    <row r="1545" spans="2:10" ht="15">
      <c r="B1545" s="385"/>
      <c r="C1545" s="465" t="s">
        <v>28</v>
      </c>
      <c r="D1545" s="385" t="s">
        <v>64</v>
      </c>
      <c r="E1545" s="388">
        <v>5.0000000000000001E-3</v>
      </c>
      <c r="F1545" s="389">
        <f>VLOOKUP(C1545,'UPAH DAN BAHAN'!$D$6:$I$348,6,FALSE)</f>
        <v>150000</v>
      </c>
      <c r="G1545" s="389">
        <f>E1545*F1545</f>
        <v>750</v>
      </c>
      <c r="H1545" s="390">
        <f>VLOOKUP(C1545,'UPAH DAN BAHAN'!$D$6:$N$348,9,FALSE)</f>
        <v>1</v>
      </c>
      <c r="I1545" s="391">
        <f>VLOOKUP(C1545,'UPAH DAN BAHAN'!$D$6:$N$348,10,FALSE)</f>
        <v>150000</v>
      </c>
      <c r="J1545" s="392">
        <f t="shared" si="175"/>
        <v>750</v>
      </c>
    </row>
    <row r="1546" spans="2:10" ht="15">
      <c r="B1546" s="385"/>
      <c r="C1546" s="465" t="s">
        <v>27</v>
      </c>
      <c r="D1546" s="385" t="s">
        <v>64</v>
      </c>
      <c r="E1546" s="388">
        <v>5.0000000000000001E-3</v>
      </c>
      <c r="F1546" s="389">
        <f>VLOOKUP(C1546,'UPAH DAN BAHAN'!$D$6:$I$348,6,FALSE)</f>
        <v>140000</v>
      </c>
      <c r="G1546" s="389">
        <f>E1546*F1546</f>
        <v>700</v>
      </c>
      <c r="H1546" s="390">
        <f>VLOOKUP(C1546,'UPAH DAN BAHAN'!$D$6:$N$348,9,FALSE)</f>
        <v>1</v>
      </c>
      <c r="I1546" s="391">
        <f>VLOOKUP(C1546,'UPAH DAN BAHAN'!$D$6:$N$348,10,FALSE)</f>
        <v>140000</v>
      </c>
      <c r="J1546" s="392">
        <f t="shared" si="175"/>
        <v>700</v>
      </c>
    </row>
    <row r="1547" spans="2:10" ht="15">
      <c r="B1547" s="385"/>
      <c r="C1547" s="466"/>
      <c r="D1547" s="425"/>
      <c r="E1547" s="424"/>
      <c r="F1547" s="426" t="s">
        <v>868</v>
      </c>
      <c r="G1547" s="396">
        <f>SUM(G1543:G1546)</f>
        <v>27450</v>
      </c>
      <c r="H1547" s="382"/>
      <c r="I1547" s="382"/>
      <c r="J1547" s="382"/>
    </row>
    <row r="1548" spans="2:10" ht="15">
      <c r="B1548" s="467"/>
      <c r="C1548" s="466"/>
      <c r="D1548" s="425"/>
      <c r="E1548" s="424"/>
      <c r="F1548" s="396"/>
      <c r="G1548" s="396"/>
      <c r="H1548" s="382"/>
      <c r="I1548" s="382"/>
      <c r="J1548" s="382"/>
    </row>
    <row r="1549" spans="2:10" ht="15">
      <c r="B1549" s="424" t="s">
        <v>159</v>
      </c>
      <c r="C1549" s="463" t="s">
        <v>68</v>
      </c>
      <c r="D1549" s="424"/>
      <c r="E1549" s="388"/>
      <c r="F1549" s="389"/>
      <c r="G1549" s="389"/>
      <c r="H1549" s="382"/>
      <c r="I1549" s="382"/>
      <c r="J1549" s="382"/>
    </row>
    <row r="1550" spans="2:10" ht="15">
      <c r="B1550" s="424"/>
      <c r="C1550" s="464" t="s">
        <v>698</v>
      </c>
      <c r="D1550" s="385" t="s">
        <v>8</v>
      </c>
      <c r="E1550" s="399">
        <v>1</v>
      </c>
      <c r="F1550" s="389">
        <f>VLOOKUP(C1550,'UPAH DAN BAHAN'!$D$6:$I$348,6,FALSE)</f>
        <v>350000</v>
      </c>
      <c r="G1550" s="389">
        <f>E1550*F1550</f>
        <v>350000</v>
      </c>
      <c r="H1550" s="390">
        <f>VLOOKUP(C1550,'UPAH DAN BAHAN'!$D$6:$N$348,9,FALSE)</f>
        <v>1</v>
      </c>
      <c r="I1550" s="391">
        <f>VLOOKUP(C1550,'UPAH DAN BAHAN'!$D$6:$N$348,10,FALSE)</f>
        <v>350000</v>
      </c>
      <c r="J1550" s="392">
        <f t="shared" ref="J1550" si="176">E1550*I1550</f>
        <v>350000</v>
      </c>
    </row>
    <row r="1551" spans="2:10" ht="15">
      <c r="B1551" s="468"/>
      <c r="C1551" s="465" t="s">
        <v>95</v>
      </c>
      <c r="D1551" s="385" t="s">
        <v>54</v>
      </c>
      <c r="E1551" s="398">
        <v>0.1</v>
      </c>
      <c r="F1551" s="389">
        <f>SUM(F1550:F1550)</f>
        <v>350000</v>
      </c>
      <c r="G1551" s="389">
        <f>F1551*E1551</f>
        <v>35000</v>
      </c>
      <c r="H1551" s="382"/>
      <c r="I1551" s="391"/>
      <c r="J1551" s="392"/>
    </row>
    <row r="1552" spans="2:10" ht="15">
      <c r="B1552" s="385"/>
      <c r="C1552" s="466"/>
      <c r="D1552" s="425"/>
      <c r="E1552" s="424"/>
      <c r="F1552" s="426" t="s">
        <v>869</v>
      </c>
      <c r="G1552" s="396">
        <f>SUM(G1550:G1551)</f>
        <v>385000</v>
      </c>
      <c r="H1552" s="382"/>
      <c r="I1552" s="382"/>
      <c r="J1552" s="382"/>
    </row>
    <row r="1553" spans="2:10" ht="16.5">
      <c r="B1553" s="467"/>
      <c r="C1553" s="466"/>
      <c r="D1553" s="498"/>
      <c r="E1553" s="385"/>
      <c r="F1553" s="499"/>
      <c r="G1553" s="499"/>
      <c r="H1553" s="382"/>
      <c r="I1553" s="382"/>
      <c r="J1553" s="382"/>
    </row>
    <row r="1554" spans="2:10" ht="15">
      <c r="B1554" s="457" t="s">
        <v>20</v>
      </c>
      <c r="C1554" s="410" t="s">
        <v>932</v>
      </c>
      <c r="D1554" s="470"/>
      <c r="E1554" s="471"/>
      <c r="F1554" s="472"/>
      <c r="G1554" s="412">
        <f>G1547+G1552</f>
        <v>412450</v>
      </c>
      <c r="H1554" s="414"/>
      <c r="I1554" s="415"/>
      <c r="J1554" s="372">
        <f>SUM(J1542:J1553)</f>
        <v>377450</v>
      </c>
    </row>
    <row r="1555" spans="2:10" ht="15">
      <c r="B1555" s="452" t="s">
        <v>21</v>
      </c>
      <c r="C1555" s="416" t="s">
        <v>1054</v>
      </c>
      <c r="D1555" s="416"/>
      <c r="E1555" s="416"/>
      <c r="F1555" s="448"/>
      <c r="G1555" s="413">
        <f>10%*G1554</f>
        <v>41245</v>
      </c>
      <c r="H1555" s="414"/>
      <c r="I1555" s="415"/>
      <c r="J1555" s="413">
        <f>J1554*10%</f>
        <v>37745</v>
      </c>
    </row>
    <row r="1556" spans="2:10" ht="15">
      <c r="B1556" s="452" t="s">
        <v>22</v>
      </c>
      <c r="C1556" s="416" t="s">
        <v>933</v>
      </c>
      <c r="D1556" s="367"/>
      <c r="E1556" s="367"/>
      <c r="F1556" s="412"/>
      <c r="G1556" s="413">
        <f>G1554+G1555</f>
        <v>453695</v>
      </c>
      <c r="H1556" s="414"/>
      <c r="I1556" s="415"/>
      <c r="J1556" s="372">
        <f>J1554+J1555</f>
        <v>415195</v>
      </c>
    </row>
    <row r="1557" spans="2:10" ht="16.5">
      <c r="B1557" s="474"/>
      <c r="C1557" s="367" t="s">
        <v>931</v>
      </c>
      <c r="D1557" s="475"/>
      <c r="E1557" s="475"/>
      <c r="F1557" s="476"/>
      <c r="G1557" s="477">
        <f>ROUNDDOWN(G1556,-3)</f>
        <v>453000</v>
      </c>
      <c r="H1557" s="418"/>
      <c r="I1557" s="419"/>
      <c r="J1557" s="420"/>
    </row>
    <row r="1558" spans="2:10" ht="16.5">
      <c r="B1558" s="421"/>
      <c r="C1558" s="421"/>
      <c r="D1558" s="421"/>
      <c r="E1558" s="421"/>
      <c r="F1558" s="441"/>
      <c r="G1558" s="442"/>
    </row>
    <row r="1559" spans="2:10" ht="16.5">
      <c r="B1559" s="421"/>
      <c r="C1559" s="421"/>
      <c r="D1559" s="421"/>
      <c r="E1559" s="421"/>
      <c r="F1559" s="441"/>
      <c r="G1559" s="447"/>
    </row>
    <row r="1560" spans="2:10" ht="16.5">
      <c r="B1560" s="452" t="s">
        <v>1114</v>
      </c>
      <c r="C1560" s="460" t="s">
        <v>1115</v>
      </c>
      <c r="D1560" s="506"/>
      <c r="E1560" s="506"/>
      <c r="F1560" s="507"/>
      <c r="G1560" s="508"/>
      <c r="H1560" s="370"/>
      <c r="I1560" s="371"/>
      <c r="J1560" s="372"/>
    </row>
    <row r="1561" spans="2:10" ht="15.75" customHeight="1">
      <c r="B1561" s="373" t="s">
        <v>56</v>
      </c>
      <c r="C1561" s="373" t="s">
        <v>57</v>
      </c>
      <c r="D1561" s="373" t="s">
        <v>965</v>
      </c>
      <c r="E1561" s="373" t="s">
        <v>60</v>
      </c>
      <c r="F1561" s="374" t="s">
        <v>865</v>
      </c>
      <c r="G1561" s="375" t="s">
        <v>866</v>
      </c>
      <c r="H1561" s="376" t="s">
        <v>209</v>
      </c>
      <c r="I1561" s="377" t="s">
        <v>210</v>
      </c>
      <c r="J1561" s="377" t="s">
        <v>867</v>
      </c>
    </row>
    <row r="1562" spans="2:10" ht="15">
      <c r="B1562" s="378"/>
      <c r="C1562" s="378"/>
      <c r="D1562" s="378"/>
      <c r="E1562" s="379"/>
      <c r="F1562" s="380"/>
      <c r="G1562" s="381"/>
      <c r="H1562" s="382"/>
      <c r="I1562" s="382"/>
      <c r="J1562" s="382"/>
    </row>
    <row r="1563" spans="2:10" ht="15">
      <c r="B1563" s="424" t="s">
        <v>158</v>
      </c>
      <c r="C1563" s="463" t="s">
        <v>61</v>
      </c>
      <c r="D1563" s="424"/>
      <c r="E1563" s="388"/>
      <c r="F1563" s="389"/>
      <c r="G1563" s="389"/>
      <c r="H1563" s="382"/>
      <c r="I1563" s="382"/>
      <c r="J1563" s="382"/>
    </row>
    <row r="1564" spans="2:10" ht="15">
      <c r="B1564" s="385"/>
      <c r="C1564" s="484" t="s">
        <v>62</v>
      </c>
      <c r="D1564" s="385" t="s">
        <v>64</v>
      </c>
      <c r="E1564" s="399">
        <v>0.1</v>
      </c>
      <c r="F1564" s="389">
        <f>VLOOKUP(C1564,'UPAH DAN BAHAN'!$D$6:$I$348,6,FALSE)</f>
        <v>120000</v>
      </c>
      <c r="G1564" s="389">
        <f>F1564*E1564</f>
        <v>12000</v>
      </c>
      <c r="H1564" s="390">
        <f>VLOOKUP(C1564,'UPAH DAN BAHAN'!$D$6:$N$348,9,FALSE)</f>
        <v>1</v>
      </c>
      <c r="I1564" s="391">
        <f>VLOOKUP(C1564,'UPAH DAN BAHAN'!$D$6:$N$348,10,FALSE)</f>
        <v>120000</v>
      </c>
      <c r="J1564" s="392">
        <f t="shared" ref="J1564:J1567" si="177">E1564*I1564</f>
        <v>12000</v>
      </c>
    </row>
    <row r="1565" spans="2:10" ht="15">
      <c r="B1565" s="385"/>
      <c r="C1565" s="484" t="s">
        <v>78</v>
      </c>
      <c r="D1565" s="385" t="s">
        <v>64</v>
      </c>
      <c r="E1565" s="399">
        <v>0.1</v>
      </c>
      <c r="F1565" s="389">
        <f>VLOOKUP(C1565,'UPAH DAN BAHAN'!$D$6:$I$348,6,FALSE)</f>
        <v>140000</v>
      </c>
      <c r="G1565" s="389">
        <f>E1565*F1565</f>
        <v>14000</v>
      </c>
      <c r="H1565" s="390">
        <f>VLOOKUP(C1565,'UPAH DAN BAHAN'!$D$6:$N$348,9,FALSE)</f>
        <v>1</v>
      </c>
      <c r="I1565" s="391">
        <f>VLOOKUP(C1565,'UPAH DAN BAHAN'!$D$6:$N$348,10,FALSE)</f>
        <v>140000</v>
      </c>
      <c r="J1565" s="392">
        <f t="shared" si="177"/>
        <v>14000</v>
      </c>
    </row>
    <row r="1566" spans="2:10" ht="15">
      <c r="B1566" s="385"/>
      <c r="C1566" s="465" t="s">
        <v>28</v>
      </c>
      <c r="D1566" s="385" t="s">
        <v>64</v>
      </c>
      <c r="E1566" s="388">
        <v>5.0000000000000001E-3</v>
      </c>
      <c r="F1566" s="389">
        <f>VLOOKUP(C1566,'UPAH DAN BAHAN'!$D$6:$I$348,6,FALSE)</f>
        <v>150000</v>
      </c>
      <c r="G1566" s="389">
        <f>E1566*F1566</f>
        <v>750</v>
      </c>
      <c r="H1566" s="390">
        <f>VLOOKUP(C1566,'UPAH DAN BAHAN'!$D$6:$N$348,9,FALSE)</f>
        <v>1</v>
      </c>
      <c r="I1566" s="391">
        <f>VLOOKUP(C1566,'UPAH DAN BAHAN'!$D$6:$N$348,10,FALSE)</f>
        <v>150000</v>
      </c>
      <c r="J1566" s="392">
        <f t="shared" si="177"/>
        <v>750</v>
      </c>
    </row>
    <row r="1567" spans="2:10" ht="15">
      <c r="B1567" s="385"/>
      <c r="C1567" s="465" t="s">
        <v>27</v>
      </c>
      <c r="D1567" s="385" t="s">
        <v>64</v>
      </c>
      <c r="E1567" s="388">
        <v>5.0000000000000001E-3</v>
      </c>
      <c r="F1567" s="389">
        <f>VLOOKUP(C1567,'UPAH DAN BAHAN'!$D$6:$I$348,6,FALSE)</f>
        <v>140000</v>
      </c>
      <c r="G1567" s="389">
        <f>E1567*F1567</f>
        <v>700</v>
      </c>
      <c r="H1567" s="390">
        <f>VLOOKUP(C1567,'UPAH DAN BAHAN'!$D$6:$N$348,9,FALSE)</f>
        <v>1</v>
      </c>
      <c r="I1567" s="391">
        <f>VLOOKUP(C1567,'UPAH DAN BAHAN'!$D$6:$N$348,10,FALSE)</f>
        <v>140000</v>
      </c>
      <c r="J1567" s="392">
        <f t="shared" si="177"/>
        <v>700</v>
      </c>
    </row>
    <row r="1568" spans="2:10" ht="15">
      <c r="B1568" s="385"/>
      <c r="C1568" s="466"/>
      <c r="D1568" s="425"/>
      <c r="E1568" s="424"/>
      <c r="F1568" s="426" t="s">
        <v>868</v>
      </c>
      <c r="G1568" s="396">
        <f>SUM(G1564:G1567)</f>
        <v>27450</v>
      </c>
      <c r="H1568" s="382"/>
      <c r="I1568" s="382"/>
      <c r="J1568" s="382"/>
    </row>
    <row r="1569" spans="2:10" ht="15">
      <c r="B1569" s="467"/>
      <c r="C1569" s="466"/>
      <c r="D1569" s="425"/>
      <c r="E1569" s="424"/>
      <c r="F1569" s="396"/>
      <c r="G1569" s="396"/>
      <c r="H1569" s="382"/>
      <c r="I1569" s="382"/>
      <c r="J1569" s="382"/>
    </row>
    <row r="1570" spans="2:10" ht="15">
      <c r="B1570" s="424" t="s">
        <v>159</v>
      </c>
      <c r="C1570" s="463" t="s">
        <v>68</v>
      </c>
      <c r="D1570" s="424"/>
      <c r="E1570" s="388"/>
      <c r="F1570" s="389"/>
      <c r="G1570" s="389"/>
      <c r="H1570" s="382"/>
      <c r="I1570" s="382"/>
      <c r="J1570" s="382"/>
    </row>
    <row r="1571" spans="2:10" ht="15">
      <c r="B1571" s="424"/>
      <c r="C1571" s="464" t="s">
        <v>699</v>
      </c>
      <c r="D1571" s="385" t="s">
        <v>8</v>
      </c>
      <c r="E1571" s="399">
        <v>1</v>
      </c>
      <c r="F1571" s="389">
        <f>VLOOKUP(C1571,'UPAH DAN BAHAN'!$D$6:$I$348,6,FALSE)</f>
        <v>275000</v>
      </c>
      <c r="G1571" s="389">
        <f>E1571*F1571</f>
        <v>275000</v>
      </c>
      <c r="H1571" s="390">
        <f>VLOOKUP(C1571,'UPAH DAN BAHAN'!$D$6:$N$348,9,FALSE)</f>
        <v>1</v>
      </c>
      <c r="I1571" s="391">
        <f>VLOOKUP(C1571,'UPAH DAN BAHAN'!$D$6:$N$348,10,FALSE)</f>
        <v>275000</v>
      </c>
      <c r="J1571" s="392">
        <f t="shared" ref="J1571" si="178">E1571*I1571</f>
        <v>275000</v>
      </c>
    </row>
    <row r="1572" spans="2:10" ht="15">
      <c r="B1572" s="468"/>
      <c r="C1572" s="465" t="s">
        <v>95</v>
      </c>
      <c r="D1572" s="385" t="s">
        <v>54</v>
      </c>
      <c r="E1572" s="398">
        <v>0.1</v>
      </c>
      <c r="F1572" s="389">
        <f>SUM(F1571:F1571)</f>
        <v>275000</v>
      </c>
      <c r="G1572" s="389">
        <f>F1572*E1572</f>
        <v>27500</v>
      </c>
      <c r="H1572" s="382"/>
      <c r="I1572" s="391"/>
      <c r="J1572" s="392"/>
    </row>
    <row r="1573" spans="2:10" ht="15">
      <c r="B1573" s="385"/>
      <c r="C1573" s="466"/>
      <c r="D1573" s="425"/>
      <c r="E1573" s="424"/>
      <c r="F1573" s="426" t="s">
        <v>869</v>
      </c>
      <c r="G1573" s="396">
        <f>SUM(G1571:G1572)</f>
        <v>302500</v>
      </c>
      <c r="H1573" s="382"/>
      <c r="I1573" s="382"/>
      <c r="J1573" s="382"/>
    </row>
    <row r="1574" spans="2:10" ht="16.5">
      <c r="B1574" s="467"/>
      <c r="C1574" s="466"/>
      <c r="D1574" s="498"/>
      <c r="E1574" s="385"/>
      <c r="F1574" s="499"/>
      <c r="G1574" s="499"/>
      <c r="H1574" s="382"/>
      <c r="I1574" s="382"/>
      <c r="J1574" s="382"/>
    </row>
    <row r="1575" spans="2:10" ht="15">
      <c r="B1575" s="457" t="s">
        <v>20</v>
      </c>
      <c r="C1575" s="410" t="s">
        <v>932</v>
      </c>
      <c r="D1575" s="470"/>
      <c r="E1575" s="471"/>
      <c r="F1575" s="472"/>
      <c r="G1575" s="412">
        <f>G1568+G1573</f>
        <v>329950</v>
      </c>
      <c r="H1575" s="414"/>
      <c r="I1575" s="415"/>
      <c r="J1575" s="372">
        <f>SUM(J1563:J1574)</f>
        <v>302450</v>
      </c>
    </row>
    <row r="1576" spans="2:10" ht="15">
      <c r="B1576" s="452" t="s">
        <v>21</v>
      </c>
      <c r="C1576" s="416" t="s">
        <v>1054</v>
      </c>
      <c r="D1576" s="416"/>
      <c r="E1576" s="416"/>
      <c r="F1576" s="448"/>
      <c r="G1576" s="413">
        <f>10%*G1575</f>
        <v>32995</v>
      </c>
      <c r="H1576" s="414"/>
      <c r="I1576" s="415"/>
      <c r="J1576" s="413">
        <f>J1575*10%</f>
        <v>30245</v>
      </c>
    </row>
    <row r="1577" spans="2:10" ht="15">
      <c r="B1577" s="452" t="s">
        <v>22</v>
      </c>
      <c r="C1577" s="416" t="s">
        <v>933</v>
      </c>
      <c r="D1577" s="367"/>
      <c r="E1577" s="367"/>
      <c r="F1577" s="412"/>
      <c r="G1577" s="413">
        <f>G1575+G1576</f>
        <v>362945</v>
      </c>
      <c r="H1577" s="414"/>
      <c r="I1577" s="415"/>
      <c r="J1577" s="372">
        <f>J1575+J1576</f>
        <v>332695</v>
      </c>
    </row>
    <row r="1578" spans="2:10" ht="16.5">
      <c r="B1578" s="474"/>
      <c r="C1578" s="367" t="s">
        <v>931</v>
      </c>
      <c r="D1578" s="475"/>
      <c r="E1578" s="475"/>
      <c r="F1578" s="476"/>
      <c r="G1578" s="477">
        <f>ROUNDDOWN(G1577,-3)</f>
        <v>362000</v>
      </c>
      <c r="H1578" s="418"/>
      <c r="I1578" s="419"/>
      <c r="J1578" s="420"/>
    </row>
    <row r="1579" spans="2:10" ht="16.5">
      <c r="B1579" s="421"/>
      <c r="C1579" s="421"/>
      <c r="D1579" s="421"/>
      <c r="E1579" s="421"/>
      <c r="F1579" s="441"/>
      <c r="G1579" s="442"/>
    </row>
    <row r="1580" spans="2:10" ht="16.5">
      <c r="B1580" s="421"/>
      <c r="C1580" s="421"/>
      <c r="D1580" s="421"/>
      <c r="E1580" s="421"/>
      <c r="F1580" s="441"/>
      <c r="G1580" s="447"/>
    </row>
    <row r="1581" spans="2:10" ht="15">
      <c r="B1581" s="452" t="s">
        <v>1116</v>
      </c>
      <c r="C1581" s="460" t="s">
        <v>1117</v>
      </c>
      <c r="D1581" s="470"/>
      <c r="E1581" s="471"/>
      <c r="F1581" s="485"/>
      <c r="G1581" s="486"/>
      <c r="H1581" s="370"/>
      <c r="I1581" s="371"/>
      <c r="J1581" s="372"/>
    </row>
    <row r="1582" spans="2:10" ht="16.5" customHeight="1">
      <c r="B1582" s="373" t="s">
        <v>56</v>
      </c>
      <c r="C1582" s="373" t="s">
        <v>57</v>
      </c>
      <c r="D1582" s="373" t="s">
        <v>965</v>
      </c>
      <c r="E1582" s="373" t="s">
        <v>60</v>
      </c>
      <c r="F1582" s="374" t="s">
        <v>865</v>
      </c>
      <c r="G1582" s="375" t="s">
        <v>866</v>
      </c>
      <c r="H1582" s="376" t="s">
        <v>209</v>
      </c>
      <c r="I1582" s="377" t="s">
        <v>210</v>
      </c>
      <c r="J1582" s="377" t="s">
        <v>867</v>
      </c>
    </row>
    <row r="1583" spans="2:10" ht="15">
      <c r="B1583" s="378"/>
      <c r="C1583" s="378"/>
      <c r="D1583" s="378"/>
      <c r="E1583" s="379"/>
      <c r="F1583" s="380"/>
      <c r="G1583" s="381"/>
      <c r="H1583" s="382"/>
      <c r="I1583" s="382"/>
      <c r="J1583" s="382"/>
    </row>
    <row r="1584" spans="2:10" ht="15">
      <c r="B1584" s="424" t="s">
        <v>158</v>
      </c>
      <c r="C1584" s="463" t="s">
        <v>61</v>
      </c>
      <c r="D1584" s="424"/>
      <c r="E1584" s="388"/>
      <c r="F1584" s="389"/>
      <c r="G1584" s="389"/>
      <c r="H1584" s="382"/>
      <c r="I1584" s="382"/>
      <c r="J1584" s="382"/>
    </row>
    <row r="1585" spans="2:10" ht="15">
      <c r="B1585" s="385"/>
      <c r="C1585" s="484" t="s">
        <v>62</v>
      </c>
      <c r="D1585" s="385" t="s">
        <v>64</v>
      </c>
      <c r="E1585" s="399">
        <v>0.15</v>
      </c>
      <c r="F1585" s="389">
        <f>VLOOKUP(C1585,'UPAH DAN BAHAN'!$D$6:$I$348,6,FALSE)</f>
        <v>120000</v>
      </c>
      <c r="G1585" s="389">
        <f>F1585*E1585</f>
        <v>18000</v>
      </c>
      <c r="H1585" s="390">
        <f>VLOOKUP(C1585,'UPAH DAN BAHAN'!$D$6:$N$348,9,FALSE)</f>
        <v>1</v>
      </c>
      <c r="I1585" s="391">
        <f>VLOOKUP(C1585,'UPAH DAN BAHAN'!$D$6:$N$348,10,FALSE)</f>
        <v>120000</v>
      </c>
      <c r="J1585" s="392">
        <f t="shared" ref="J1585:J1588" si="179">E1585*I1585</f>
        <v>18000</v>
      </c>
    </row>
    <row r="1586" spans="2:10" ht="15">
      <c r="B1586" s="385"/>
      <c r="C1586" s="484" t="s">
        <v>78</v>
      </c>
      <c r="D1586" s="385" t="s">
        <v>64</v>
      </c>
      <c r="E1586" s="399">
        <v>0.1</v>
      </c>
      <c r="F1586" s="389">
        <f>VLOOKUP(C1586,'UPAH DAN BAHAN'!$D$6:$I$348,6,FALSE)</f>
        <v>140000</v>
      </c>
      <c r="G1586" s="389">
        <f>E1586*F1586</f>
        <v>14000</v>
      </c>
      <c r="H1586" s="390">
        <f>VLOOKUP(C1586,'UPAH DAN BAHAN'!$D$6:$N$348,9,FALSE)</f>
        <v>1</v>
      </c>
      <c r="I1586" s="391">
        <f>VLOOKUP(C1586,'UPAH DAN BAHAN'!$D$6:$N$348,10,FALSE)</f>
        <v>140000</v>
      </c>
      <c r="J1586" s="392">
        <f t="shared" si="179"/>
        <v>14000</v>
      </c>
    </row>
    <row r="1587" spans="2:10" ht="15">
      <c r="B1587" s="385"/>
      <c r="C1587" s="465" t="s">
        <v>28</v>
      </c>
      <c r="D1587" s="385" t="s">
        <v>64</v>
      </c>
      <c r="E1587" s="388">
        <v>5.0000000000000001E-3</v>
      </c>
      <c r="F1587" s="389">
        <f>VLOOKUP(C1587,'UPAH DAN BAHAN'!$D$6:$I$348,6,FALSE)</f>
        <v>150000</v>
      </c>
      <c r="G1587" s="389">
        <f>E1587*F1587</f>
        <v>750</v>
      </c>
      <c r="H1587" s="390">
        <f>VLOOKUP(C1587,'UPAH DAN BAHAN'!$D$6:$N$348,9,FALSE)</f>
        <v>1</v>
      </c>
      <c r="I1587" s="391">
        <f>VLOOKUP(C1587,'UPAH DAN BAHAN'!$D$6:$N$348,10,FALSE)</f>
        <v>150000</v>
      </c>
      <c r="J1587" s="392">
        <f t="shared" si="179"/>
        <v>750</v>
      </c>
    </row>
    <row r="1588" spans="2:10" ht="15">
      <c r="B1588" s="385"/>
      <c r="C1588" s="465" t="s">
        <v>27</v>
      </c>
      <c r="D1588" s="385" t="s">
        <v>64</v>
      </c>
      <c r="E1588" s="388">
        <v>5.0000000000000001E-3</v>
      </c>
      <c r="F1588" s="389">
        <f>VLOOKUP(C1588,'UPAH DAN BAHAN'!$D$6:$I$348,6,FALSE)</f>
        <v>140000</v>
      </c>
      <c r="G1588" s="389">
        <f>E1588*F1588</f>
        <v>700</v>
      </c>
      <c r="H1588" s="390">
        <f>VLOOKUP(C1588,'UPAH DAN BAHAN'!$D$6:$N$348,9,FALSE)</f>
        <v>1</v>
      </c>
      <c r="I1588" s="391">
        <f>VLOOKUP(C1588,'UPAH DAN BAHAN'!$D$6:$N$348,10,FALSE)</f>
        <v>140000</v>
      </c>
      <c r="J1588" s="392">
        <f t="shared" si="179"/>
        <v>700</v>
      </c>
    </row>
    <row r="1589" spans="2:10" ht="15">
      <c r="B1589" s="385"/>
      <c r="C1589" s="466"/>
      <c r="D1589" s="425"/>
      <c r="E1589" s="424"/>
      <c r="F1589" s="426" t="s">
        <v>868</v>
      </c>
      <c r="G1589" s="396">
        <f>SUM(G1585:G1588)</f>
        <v>33450</v>
      </c>
      <c r="H1589" s="382"/>
      <c r="I1589" s="382"/>
      <c r="J1589" s="382"/>
    </row>
    <row r="1590" spans="2:10" ht="15">
      <c r="B1590" s="467"/>
      <c r="C1590" s="466"/>
      <c r="D1590" s="425"/>
      <c r="E1590" s="424"/>
      <c r="F1590" s="396"/>
      <c r="G1590" s="396"/>
      <c r="H1590" s="382"/>
      <c r="I1590" s="382"/>
      <c r="J1590" s="382"/>
    </row>
    <row r="1591" spans="2:10" ht="15">
      <c r="B1591" s="424" t="s">
        <v>159</v>
      </c>
      <c r="C1591" s="463" t="s">
        <v>68</v>
      </c>
      <c r="D1591" s="424"/>
      <c r="E1591" s="388"/>
      <c r="F1591" s="389"/>
      <c r="G1591" s="389"/>
      <c r="H1591" s="382"/>
      <c r="I1591" s="382"/>
      <c r="J1591" s="382"/>
    </row>
    <row r="1592" spans="2:10" ht="15">
      <c r="B1592" s="424"/>
      <c r="C1592" s="464" t="s">
        <v>700</v>
      </c>
      <c r="D1592" s="385" t="s">
        <v>8</v>
      </c>
      <c r="E1592" s="399">
        <v>1</v>
      </c>
      <c r="F1592" s="389">
        <f>VLOOKUP(C1592,'UPAH DAN BAHAN'!$D$6:$I$348,6,FALSE)</f>
        <v>650000</v>
      </c>
      <c r="G1592" s="389">
        <f>E1592*F1592</f>
        <v>650000</v>
      </c>
      <c r="H1592" s="390">
        <f>VLOOKUP(C1592,'UPAH DAN BAHAN'!$D$6:$N$348,9,FALSE)</f>
        <v>1</v>
      </c>
      <c r="I1592" s="391">
        <f>VLOOKUP(C1592,'UPAH DAN BAHAN'!$D$6:$N$348,10,FALSE)</f>
        <v>650000</v>
      </c>
      <c r="J1592" s="392">
        <f t="shared" ref="J1592" si="180">E1592*I1592</f>
        <v>650000</v>
      </c>
    </row>
    <row r="1593" spans="2:10" ht="15">
      <c r="B1593" s="468"/>
      <c r="C1593" s="465" t="s">
        <v>95</v>
      </c>
      <c r="D1593" s="385" t="s">
        <v>54</v>
      </c>
      <c r="E1593" s="398">
        <v>0.1</v>
      </c>
      <c r="F1593" s="389">
        <f>SUM(F1592:F1592)</f>
        <v>650000</v>
      </c>
      <c r="G1593" s="389">
        <f>F1593*E1593</f>
        <v>65000</v>
      </c>
      <c r="H1593" s="382"/>
      <c r="I1593" s="391"/>
      <c r="J1593" s="392"/>
    </row>
    <row r="1594" spans="2:10" ht="15">
      <c r="B1594" s="385"/>
      <c r="C1594" s="466"/>
      <c r="D1594" s="425"/>
      <c r="E1594" s="424"/>
      <c r="F1594" s="426" t="s">
        <v>869</v>
      </c>
      <c r="G1594" s="396">
        <f>SUM(G1592:G1593)</f>
        <v>715000</v>
      </c>
      <c r="H1594" s="382"/>
      <c r="I1594" s="382"/>
      <c r="J1594" s="382"/>
    </row>
    <row r="1595" spans="2:10" ht="16.5">
      <c r="B1595" s="467"/>
      <c r="C1595" s="466"/>
      <c r="D1595" s="498"/>
      <c r="E1595" s="385"/>
      <c r="F1595" s="499"/>
      <c r="G1595" s="499"/>
      <c r="H1595" s="382"/>
      <c r="I1595" s="382"/>
      <c r="J1595" s="382"/>
    </row>
    <row r="1596" spans="2:10" ht="15">
      <c r="B1596" s="457" t="s">
        <v>20</v>
      </c>
      <c r="C1596" s="410" t="s">
        <v>932</v>
      </c>
      <c r="D1596" s="470"/>
      <c r="E1596" s="471"/>
      <c r="F1596" s="472"/>
      <c r="G1596" s="412">
        <f>G1589+G1594</f>
        <v>748450</v>
      </c>
      <c r="H1596" s="414"/>
      <c r="I1596" s="415"/>
      <c r="J1596" s="372">
        <f>SUM(J1584:J1595)</f>
        <v>683450</v>
      </c>
    </row>
    <row r="1597" spans="2:10" ht="15">
      <c r="B1597" s="452" t="s">
        <v>21</v>
      </c>
      <c r="C1597" s="416" t="s">
        <v>1054</v>
      </c>
      <c r="D1597" s="416"/>
      <c r="E1597" s="416"/>
      <c r="F1597" s="448"/>
      <c r="G1597" s="413">
        <f>10%*G1596</f>
        <v>74845</v>
      </c>
      <c r="H1597" s="414"/>
      <c r="I1597" s="415"/>
      <c r="J1597" s="413">
        <f>J1596*10%</f>
        <v>68345</v>
      </c>
    </row>
    <row r="1598" spans="2:10" ht="15">
      <c r="B1598" s="452" t="s">
        <v>22</v>
      </c>
      <c r="C1598" s="416" t="s">
        <v>933</v>
      </c>
      <c r="D1598" s="367"/>
      <c r="E1598" s="367"/>
      <c r="F1598" s="412"/>
      <c r="G1598" s="413">
        <f>G1596+G1597</f>
        <v>823295</v>
      </c>
      <c r="H1598" s="414"/>
      <c r="I1598" s="415"/>
      <c r="J1598" s="372">
        <f>J1596+J1597</f>
        <v>751795</v>
      </c>
    </row>
    <row r="1599" spans="2:10" ht="16.5">
      <c r="B1599" s="474"/>
      <c r="C1599" s="367" t="s">
        <v>931</v>
      </c>
      <c r="D1599" s="475"/>
      <c r="E1599" s="475"/>
      <c r="F1599" s="476"/>
      <c r="G1599" s="477">
        <f>ROUNDDOWN(G1598,-3)</f>
        <v>823000</v>
      </c>
      <c r="H1599" s="418"/>
      <c r="I1599" s="419"/>
      <c r="J1599" s="420"/>
    </row>
    <row r="1600" spans="2:10" ht="16.5">
      <c r="B1600" s="421"/>
      <c r="C1600" s="421"/>
      <c r="D1600" s="421"/>
      <c r="E1600" s="421"/>
      <c r="F1600" s="441"/>
      <c r="G1600" s="442"/>
    </row>
    <row r="1601" spans="2:10" ht="16.5">
      <c r="B1601" s="421"/>
      <c r="C1601" s="421"/>
      <c r="D1601" s="421"/>
      <c r="E1601" s="421"/>
      <c r="F1601" s="441"/>
      <c r="G1601" s="447"/>
    </row>
    <row r="1602" spans="2:10" ht="15">
      <c r="B1602" s="452" t="s">
        <v>1118</v>
      </c>
      <c r="C1602" s="469" t="s">
        <v>1119</v>
      </c>
      <c r="D1602" s="470"/>
      <c r="E1602" s="471"/>
      <c r="F1602" s="485"/>
      <c r="G1602" s="486"/>
      <c r="H1602" s="370"/>
      <c r="I1602" s="371"/>
      <c r="J1602" s="372"/>
    </row>
    <row r="1603" spans="2:10" ht="15" customHeight="1">
      <c r="B1603" s="373" t="s">
        <v>56</v>
      </c>
      <c r="C1603" s="373" t="s">
        <v>57</v>
      </c>
      <c r="D1603" s="373" t="s">
        <v>965</v>
      </c>
      <c r="E1603" s="373" t="s">
        <v>60</v>
      </c>
      <c r="F1603" s="374" t="s">
        <v>865</v>
      </c>
      <c r="G1603" s="375" t="s">
        <v>866</v>
      </c>
      <c r="H1603" s="376" t="s">
        <v>209</v>
      </c>
      <c r="I1603" s="377" t="s">
        <v>210</v>
      </c>
      <c r="J1603" s="377" t="s">
        <v>867</v>
      </c>
    </row>
    <row r="1604" spans="2:10" ht="15">
      <c r="B1604" s="378"/>
      <c r="C1604" s="378"/>
      <c r="D1604" s="378"/>
      <c r="E1604" s="379"/>
      <c r="F1604" s="380"/>
      <c r="G1604" s="381"/>
      <c r="H1604" s="382"/>
      <c r="I1604" s="382"/>
      <c r="J1604" s="382"/>
    </row>
    <row r="1605" spans="2:10" ht="15">
      <c r="B1605" s="424" t="s">
        <v>158</v>
      </c>
      <c r="C1605" s="463" t="s">
        <v>61</v>
      </c>
      <c r="D1605" s="424"/>
      <c r="E1605" s="388"/>
      <c r="F1605" s="389"/>
      <c r="G1605" s="389"/>
      <c r="H1605" s="382"/>
      <c r="I1605" s="382"/>
      <c r="J1605" s="382"/>
    </row>
    <row r="1606" spans="2:10" ht="15">
      <c r="B1606" s="385"/>
      <c r="C1606" s="484" t="s">
        <v>62</v>
      </c>
      <c r="D1606" s="385" t="s">
        <v>64</v>
      </c>
      <c r="E1606" s="399">
        <v>0.95</v>
      </c>
      <c r="F1606" s="389">
        <f>VLOOKUP(C1606,'UPAH DAN BAHAN'!$D$6:$I$348,6,FALSE)</f>
        <v>120000</v>
      </c>
      <c r="G1606" s="389">
        <f>F1606*E1606</f>
        <v>114000</v>
      </c>
      <c r="H1606" s="390">
        <f>VLOOKUP(C1606,'UPAH DAN BAHAN'!$D$6:$N$348,9,FALSE)</f>
        <v>1</v>
      </c>
      <c r="I1606" s="391">
        <f>VLOOKUP(C1606,'UPAH DAN BAHAN'!$D$6:$N$348,10,FALSE)</f>
        <v>120000</v>
      </c>
      <c r="J1606" s="392">
        <f t="shared" ref="J1606:J1609" si="181">E1606*I1606</f>
        <v>114000</v>
      </c>
    </row>
    <row r="1607" spans="2:10" ht="15">
      <c r="B1607" s="385"/>
      <c r="C1607" s="484" t="s">
        <v>78</v>
      </c>
      <c r="D1607" s="385" t="s">
        <v>64</v>
      </c>
      <c r="E1607" s="399">
        <v>0.4</v>
      </c>
      <c r="F1607" s="389">
        <f>VLOOKUP(C1607,'UPAH DAN BAHAN'!$D$6:$I$348,6,FALSE)</f>
        <v>140000</v>
      </c>
      <c r="G1607" s="389">
        <f>E1607*F1607</f>
        <v>56000</v>
      </c>
      <c r="H1607" s="390">
        <f>VLOOKUP(C1607,'UPAH DAN BAHAN'!$D$6:$N$348,9,FALSE)</f>
        <v>1</v>
      </c>
      <c r="I1607" s="391">
        <f>VLOOKUP(C1607,'UPAH DAN BAHAN'!$D$6:$N$348,10,FALSE)</f>
        <v>140000</v>
      </c>
      <c r="J1607" s="392">
        <f t="shared" si="181"/>
        <v>56000</v>
      </c>
    </row>
    <row r="1608" spans="2:10" ht="15">
      <c r="B1608" s="385"/>
      <c r="C1608" s="465" t="s">
        <v>28</v>
      </c>
      <c r="D1608" s="385" t="s">
        <v>64</v>
      </c>
      <c r="E1608" s="388">
        <v>7.0000000000000001E-3</v>
      </c>
      <c r="F1608" s="389">
        <f>VLOOKUP(C1608,'UPAH DAN BAHAN'!$D$6:$I$348,6,FALSE)</f>
        <v>150000</v>
      </c>
      <c r="G1608" s="389">
        <f>E1608*F1608</f>
        <v>1050</v>
      </c>
      <c r="H1608" s="390">
        <f>VLOOKUP(C1608,'UPAH DAN BAHAN'!$D$6:$N$348,9,FALSE)</f>
        <v>1</v>
      </c>
      <c r="I1608" s="391">
        <f>VLOOKUP(C1608,'UPAH DAN BAHAN'!$D$6:$N$348,10,FALSE)</f>
        <v>150000</v>
      </c>
      <c r="J1608" s="392">
        <f t="shared" si="181"/>
        <v>1050</v>
      </c>
    </row>
    <row r="1609" spans="2:10" ht="15">
      <c r="B1609" s="385"/>
      <c r="C1609" s="465" t="s">
        <v>27</v>
      </c>
      <c r="D1609" s="385" t="s">
        <v>64</v>
      </c>
      <c r="E1609" s="388">
        <v>7.0000000000000001E-3</v>
      </c>
      <c r="F1609" s="389">
        <f>VLOOKUP(C1609,'UPAH DAN BAHAN'!$D$6:$I$348,6,FALSE)</f>
        <v>140000</v>
      </c>
      <c r="G1609" s="389">
        <f>E1609*F1609</f>
        <v>980</v>
      </c>
      <c r="H1609" s="390">
        <f>VLOOKUP(C1609,'UPAH DAN BAHAN'!$D$6:$N$348,9,FALSE)</f>
        <v>1</v>
      </c>
      <c r="I1609" s="391">
        <f>VLOOKUP(C1609,'UPAH DAN BAHAN'!$D$6:$N$348,10,FALSE)</f>
        <v>140000</v>
      </c>
      <c r="J1609" s="392">
        <f t="shared" si="181"/>
        <v>980</v>
      </c>
    </row>
    <row r="1610" spans="2:10" ht="15">
      <c r="B1610" s="385"/>
      <c r="C1610" s="466"/>
      <c r="D1610" s="425"/>
      <c r="E1610" s="424"/>
      <c r="F1610" s="426" t="s">
        <v>868</v>
      </c>
      <c r="G1610" s="396">
        <f>SUM(G1606:G1609)</f>
        <v>172030</v>
      </c>
      <c r="H1610" s="382"/>
      <c r="I1610" s="382"/>
      <c r="J1610" s="382"/>
    </row>
    <row r="1611" spans="2:10" ht="15">
      <c r="B1611" s="467"/>
      <c r="C1611" s="466"/>
      <c r="D1611" s="425"/>
      <c r="E1611" s="424"/>
      <c r="F1611" s="396"/>
      <c r="G1611" s="396"/>
      <c r="H1611" s="382"/>
      <c r="I1611" s="382"/>
      <c r="J1611" s="382"/>
    </row>
    <row r="1612" spans="2:10" ht="15">
      <c r="B1612" s="424" t="s">
        <v>159</v>
      </c>
      <c r="C1612" s="463" t="s">
        <v>68</v>
      </c>
      <c r="D1612" s="424"/>
      <c r="E1612" s="388"/>
      <c r="F1612" s="389"/>
      <c r="G1612" s="389"/>
      <c r="H1612" s="382"/>
      <c r="I1612" s="382"/>
      <c r="J1612" s="382"/>
    </row>
    <row r="1613" spans="2:10" ht="15">
      <c r="B1613" s="424"/>
      <c r="C1613" s="464" t="s">
        <v>693</v>
      </c>
      <c r="D1613" s="385" t="s">
        <v>8</v>
      </c>
      <c r="E1613" s="399">
        <v>1</v>
      </c>
      <c r="F1613" s="389">
        <f>VLOOKUP(C1613,'UPAH DAN BAHAN'!$D$6:$I$348,6,FALSE)</f>
        <v>1500000</v>
      </c>
      <c r="G1613" s="389">
        <f>E1613*F1613</f>
        <v>1500000</v>
      </c>
      <c r="H1613" s="390">
        <f>VLOOKUP(C1613,'UPAH DAN BAHAN'!$D$6:$N$348,9,FALSE)</f>
        <v>1</v>
      </c>
      <c r="I1613" s="391">
        <f>VLOOKUP(C1613,'UPAH DAN BAHAN'!$D$6:$N$348,10,FALSE)</f>
        <v>1500000</v>
      </c>
      <c r="J1613" s="392">
        <f t="shared" ref="J1613" si="182">E1613*I1613</f>
        <v>1500000</v>
      </c>
    </row>
    <row r="1614" spans="2:10" ht="15">
      <c r="B1614" s="468"/>
      <c r="C1614" s="465" t="s">
        <v>95</v>
      </c>
      <c r="D1614" s="385" t="s">
        <v>54</v>
      </c>
      <c r="E1614" s="398">
        <v>0.05</v>
      </c>
      <c r="F1614" s="389">
        <f>SUM(F1613)</f>
        <v>1500000</v>
      </c>
      <c r="G1614" s="389">
        <f>F1614*E1614</f>
        <v>75000</v>
      </c>
      <c r="H1614" s="382"/>
      <c r="I1614" s="391"/>
      <c r="J1614" s="392"/>
    </row>
    <row r="1615" spans="2:10" ht="15">
      <c r="B1615" s="385"/>
      <c r="C1615" s="466"/>
      <c r="D1615" s="425"/>
      <c r="E1615" s="424"/>
      <c r="F1615" s="426" t="s">
        <v>869</v>
      </c>
      <c r="G1615" s="396">
        <f>SUM(G1613:G1614)</f>
        <v>1575000</v>
      </c>
      <c r="H1615" s="382"/>
      <c r="I1615" s="382"/>
      <c r="J1615" s="382"/>
    </row>
    <row r="1616" spans="2:10" ht="16.5">
      <c r="B1616" s="467"/>
      <c r="C1616" s="466"/>
      <c r="D1616" s="498"/>
      <c r="E1616" s="385"/>
      <c r="F1616" s="499"/>
      <c r="G1616" s="499"/>
      <c r="H1616" s="382"/>
      <c r="I1616" s="382"/>
      <c r="J1616" s="382"/>
    </row>
    <row r="1617" spans="2:10" ht="15">
      <c r="B1617" s="457" t="s">
        <v>20</v>
      </c>
      <c r="C1617" s="410" t="s">
        <v>932</v>
      </c>
      <c r="D1617" s="470"/>
      <c r="E1617" s="471"/>
      <c r="F1617" s="472"/>
      <c r="G1617" s="412">
        <f>G1610+G1615</f>
        <v>1747030</v>
      </c>
      <c r="H1617" s="414"/>
      <c r="I1617" s="415"/>
      <c r="J1617" s="372">
        <f>SUM(J1605:J1616)</f>
        <v>1672030</v>
      </c>
    </row>
    <row r="1618" spans="2:10" ht="15">
      <c r="B1618" s="452" t="s">
        <v>21</v>
      </c>
      <c r="C1618" s="416" t="s">
        <v>1054</v>
      </c>
      <c r="D1618" s="416"/>
      <c r="E1618" s="416"/>
      <c r="F1618" s="448"/>
      <c r="G1618" s="413">
        <f>10%*G1617</f>
        <v>174703</v>
      </c>
      <c r="H1618" s="414"/>
      <c r="I1618" s="415"/>
      <c r="J1618" s="413">
        <f>J1617*10%</f>
        <v>167203</v>
      </c>
    </row>
    <row r="1619" spans="2:10" ht="15">
      <c r="B1619" s="452" t="s">
        <v>22</v>
      </c>
      <c r="C1619" s="416" t="s">
        <v>933</v>
      </c>
      <c r="D1619" s="367"/>
      <c r="E1619" s="367"/>
      <c r="F1619" s="412"/>
      <c r="G1619" s="413">
        <f>G1617+G1618</f>
        <v>1921733</v>
      </c>
      <c r="H1619" s="414"/>
      <c r="I1619" s="415"/>
      <c r="J1619" s="372">
        <f>J1617+J1618</f>
        <v>1839233</v>
      </c>
    </row>
    <row r="1620" spans="2:10" ht="16.5">
      <c r="B1620" s="474"/>
      <c r="C1620" s="367" t="s">
        <v>931</v>
      </c>
      <c r="D1620" s="475"/>
      <c r="E1620" s="475"/>
      <c r="F1620" s="476"/>
      <c r="G1620" s="477">
        <f>ROUNDDOWN(G1619,-3)</f>
        <v>1921000</v>
      </c>
      <c r="H1620" s="418"/>
      <c r="I1620" s="419"/>
      <c r="J1620" s="420"/>
    </row>
    <row r="1621" spans="2:10" ht="16.5">
      <c r="B1621" s="421"/>
      <c r="C1621" s="421"/>
      <c r="D1621" s="421"/>
      <c r="E1621" s="421"/>
      <c r="F1621" s="441"/>
      <c r="G1621" s="442"/>
    </row>
    <row r="1622" spans="2:10" ht="16.5">
      <c r="B1622" s="421"/>
      <c r="C1622" s="421"/>
      <c r="D1622" s="421"/>
      <c r="E1622" s="421"/>
      <c r="F1622" s="441"/>
      <c r="G1622" s="447"/>
    </row>
    <row r="1623" spans="2:10" ht="15">
      <c r="B1623" s="452" t="s">
        <v>1120</v>
      </c>
      <c r="C1623" s="460" t="s">
        <v>1121</v>
      </c>
      <c r="D1623" s="470"/>
      <c r="E1623" s="471"/>
      <c r="F1623" s="485"/>
      <c r="G1623" s="486"/>
      <c r="H1623" s="370"/>
      <c r="I1623" s="371"/>
      <c r="J1623" s="372"/>
    </row>
    <row r="1624" spans="2:10" ht="17.25" customHeight="1">
      <c r="B1624" s="373" t="s">
        <v>56</v>
      </c>
      <c r="C1624" s="373" t="s">
        <v>57</v>
      </c>
      <c r="D1624" s="373" t="s">
        <v>965</v>
      </c>
      <c r="E1624" s="373" t="s">
        <v>60</v>
      </c>
      <c r="F1624" s="374" t="s">
        <v>865</v>
      </c>
      <c r="G1624" s="375" t="s">
        <v>866</v>
      </c>
      <c r="H1624" s="376" t="s">
        <v>209</v>
      </c>
      <c r="I1624" s="377" t="s">
        <v>210</v>
      </c>
      <c r="J1624" s="377" t="s">
        <v>867</v>
      </c>
    </row>
    <row r="1625" spans="2:10" ht="15">
      <c r="B1625" s="378"/>
      <c r="C1625" s="378"/>
      <c r="D1625" s="378"/>
      <c r="E1625" s="379"/>
      <c r="F1625" s="380"/>
      <c r="G1625" s="381"/>
      <c r="H1625" s="382"/>
      <c r="I1625" s="382"/>
      <c r="J1625" s="382"/>
    </row>
    <row r="1626" spans="2:10" ht="15">
      <c r="B1626" s="424" t="s">
        <v>158</v>
      </c>
      <c r="C1626" s="463" t="s">
        <v>61</v>
      </c>
      <c r="D1626" s="424"/>
      <c r="E1626" s="388"/>
      <c r="F1626" s="389"/>
      <c r="G1626" s="389"/>
      <c r="H1626" s="382"/>
      <c r="I1626" s="382"/>
      <c r="J1626" s="382"/>
    </row>
    <row r="1627" spans="2:10" ht="15">
      <c r="B1627" s="385"/>
      <c r="C1627" s="484" t="s">
        <v>62</v>
      </c>
      <c r="D1627" s="385" t="s">
        <v>64</v>
      </c>
      <c r="E1627" s="399">
        <v>0.03</v>
      </c>
      <c r="F1627" s="389">
        <f>VLOOKUP(C1627,'UPAH DAN BAHAN'!$D$6:$I$348,6,FALSE)</f>
        <v>120000</v>
      </c>
      <c r="G1627" s="389">
        <f>F1627*E1627</f>
        <v>3600</v>
      </c>
      <c r="H1627" s="390">
        <f>VLOOKUP(C1627,'UPAH DAN BAHAN'!$D$6:$N$348,9,FALSE)</f>
        <v>1</v>
      </c>
      <c r="I1627" s="391">
        <f>VLOOKUP(C1627,'UPAH DAN BAHAN'!$D$6:$N$348,10,FALSE)</f>
        <v>120000</v>
      </c>
      <c r="J1627" s="392">
        <f t="shared" ref="J1627:J1630" si="183">E1627*I1627</f>
        <v>3600</v>
      </c>
    </row>
    <row r="1628" spans="2:10" ht="15">
      <c r="B1628" s="385"/>
      <c r="C1628" s="484" t="s">
        <v>78</v>
      </c>
      <c r="D1628" s="385" t="s">
        <v>64</v>
      </c>
      <c r="E1628" s="399">
        <v>0.03</v>
      </c>
      <c r="F1628" s="389">
        <f>VLOOKUP(C1628,'UPAH DAN BAHAN'!$D$6:$I$348,6,FALSE)</f>
        <v>140000</v>
      </c>
      <c r="G1628" s="389">
        <f>E1628*F1628</f>
        <v>4200</v>
      </c>
      <c r="H1628" s="390">
        <f>VLOOKUP(C1628,'UPAH DAN BAHAN'!$D$6:$N$348,9,FALSE)</f>
        <v>1</v>
      </c>
      <c r="I1628" s="391">
        <f>VLOOKUP(C1628,'UPAH DAN BAHAN'!$D$6:$N$348,10,FALSE)</f>
        <v>140000</v>
      </c>
      <c r="J1628" s="392">
        <f t="shared" si="183"/>
        <v>4200</v>
      </c>
    </row>
    <row r="1629" spans="2:10" ht="15">
      <c r="B1629" s="385"/>
      <c r="C1629" s="465" t="s">
        <v>28</v>
      </c>
      <c r="D1629" s="385" t="s">
        <v>64</v>
      </c>
      <c r="E1629" s="388">
        <v>0.03</v>
      </c>
      <c r="F1629" s="389">
        <f>VLOOKUP(C1629,'UPAH DAN BAHAN'!$D$6:$I$348,6,FALSE)</f>
        <v>150000</v>
      </c>
      <c r="G1629" s="389">
        <f>E1629*F1629</f>
        <v>4500</v>
      </c>
      <c r="H1629" s="390">
        <f>VLOOKUP(C1629,'UPAH DAN BAHAN'!$D$6:$N$348,9,FALSE)</f>
        <v>1</v>
      </c>
      <c r="I1629" s="391">
        <f>VLOOKUP(C1629,'UPAH DAN BAHAN'!$D$6:$N$348,10,FALSE)</f>
        <v>150000</v>
      </c>
      <c r="J1629" s="392">
        <f t="shared" si="183"/>
        <v>4500</v>
      </c>
    </row>
    <row r="1630" spans="2:10" ht="15">
      <c r="B1630" s="385"/>
      <c r="C1630" s="465" t="s">
        <v>27</v>
      </c>
      <c r="D1630" s="385" t="s">
        <v>64</v>
      </c>
      <c r="E1630" s="388">
        <v>5.0000000000000001E-3</v>
      </c>
      <c r="F1630" s="389">
        <f>VLOOKUP(C1630,'UPAH DAN BAHAN'!$D$6:$I$348,6,FALSE)</f>
        <v>140000</v>
      </c>
      <c r="G1630" s="389">
        <f>E1630*F1630</f>
        <v>700</v>
      </c>
      <c r="H1630" s="390">
        <f>VLOOKUP(C1630,'UPAH DAN BAHAN'!$D$6:$N$348,9,FALSE)</f>
        <v>1</v>
      </c>
      <c r="I1630" s="391">
        <f>VLOOKUP(C1630,'UPAH DAN BAHAN'!$D$6:$N$348,10,FALSE)</f>
        <v>140000</v>
      </c>
      <c r="J1630" s="392">
        <f t="shared" si="183"/>
        <v>700</v>
      </c>
    </row>
    <row r="1631" spans="2:10" ht="15">
      <c r="B1631" s="385"/>
      <c r="C1631" s="466"/>
      <c r="D1631" s="425"/>
      <c r="E1631" s="424"/>
      <c r="F1631" s="426" t="s">
        <v>868</v>
      </c>
      <c r="G1631" s="396">
        <f>SUM(G1627:G1630)</f>
        <v>13000</v>
      </c>
      <c r="H1631" s="382"/>
      <c r="I1631" s="382"/>
      <c r="J1631" s="382"/>
    </row>
    <row r="1632" spans="2:10" ht="15">
      <c r="B1632" s="467"/>
      <c r="C1632" s="466"/>
      <c r="D1632" s="425"/>
      <c r="E1632" s="424"/>
      <c r="F1632" s="396"/>
      <c r="G1632" s="396"/>
      <c r="H1632" s="382"/>
      <c r="I1632" s="382"/>
      <c r="J1632" s="382"/>
    </row>
    <row r="1633" spans="2:10" ht="15">
      <c r="B1633" s="424" t="s">
        <v>159</v>
      </c>
      <c r="C1633" s="463" t="s">
        <v>68</v>
      </c>
      <c r="D1633" s="424"/>
      <c r="E1633" s="388"/>
      <c r="F1633" s="389"/>
      <c r="G1633" s="389"/>
      <c r="H1633" s="382"/>
      <c r="I1633" s="382"/>
      <c r="J1633" s="382"/>
    </row>
    <row r="1634" spans="2:10" ht="15">
      <c r="B1634" s="424"/>
      <c r="C1634" s="397" t="s">
        <v>690</v>
      </c>
      <c r="D1634" s="385" t="s">
        <v>8</v>
      </c>
      <c r="E1634" s="399">
        <v>1</v>
      </c>
      <c r="F1634" s="389">
        <f>VLOOKUP(C1634,'UPAH DAN BAHAN'!$D$6:$I$348,6,FALSE)</f>
        <v>16000</v>
      </c>
      <c r="G1634" s="389">
        <f>F1634*E1634</f>
        <v>16000</v>
      </c>
      <c r="H1634" s="390">
        <f>VLOOKUP(C1634,'UPAH DAN BAHAN'!$D$6:$N$348,9,FALSE)</f>
        <v>0.89800000000000002</v>
      </c>
      <c r="I1634" s="391">
        <f>VLOOKUP(C1634,'UPAH DAN BAHAN'!$D$6:$N$348,10,FALSE)</f>
        <v>14368</v>
      </c>
      <c r="J1634" s="392">
        <f t="shared" ref="J1634:J1635" si="184">E1634*I1634</f>
        <v>14368</v>
      </c>
    </row>
    <row r="1635" spans="2:10" ht="15">
      <c r="B1635" s="424"/>
      <c r="C1635" s="465" t="s">
        <v>1098</v>
      </c>
      <c r="D1635" s="385" t="s">
        <v>8</v>
      </c>
      <c r="E1635" s="399">
        <v>1</v>
      </c>
      <c r="F1635" s="389">
        <v>37500</v>
      </c>
      <c r="G1635" s="389">
        <f>E1635*F1635</f>
        <v>37500</v>
      </c>
      <c r="H1635" s="382"/>
      <c r="I1635" s="391">
        <f t="shared" ref="I1635" si="185">F1635</f>
        <v>37500</v>
      </c>
      <c r="J1635" s="392">
        <f t="shared" si="184"/>
        <v>37500</v>
      </c>
    </row>
    <row r="1636" spans="2:10" ht="15">
      <c r="B1636" s="468"/>
      <c r="C1636" s="465" t="s">
        <v>95</v>
      </c>
      <c r="D1636" s="385" t="s">
        <v>54</v>
      </c>
      <c r="E1636" s="398">
        <v>0.2</v>
      </c>
      <c r="F1636" s="389">
        <f>SUM(F1634:F1635)</f>
        <v>53500</v>
      </c>
      <c r="G1636" s="389">
        <f>F1636*E1636</f>
        <v>10700</v>
      </c>
      <c r="H1636" s="382"/>
      <c r="I1636" s="391"/>
      <c r="J1636" s="392"/>
    </row>
    <row r="1637" spans="2:10" ht="15">
      <c r="B1637" s="385"/>
      <c r="C1637" s="466"/>
      <c r="D1637" s="425"/>
      <c r="E1637" s="424"/>
      <c r="F1637" s="426" t="s">
        <v>869</v>
      </c>
      <c r="G1637" s="396">
        <f>SUM(G1634:G1636)</f>
        <v>64200</v>
      </c>
      <c r="H1637" s="382"/>
      <c r="I1637" s="382"/>
      <c r="J1637" s="382"/>
    </row>
    <row r="1638" spans="2:10" ht="16.5">
      <c r="B1638" s="467"/>
      <c r="C1638" s="466"/>
      <c r="D1638" s="498"/>
      <c r="E1638" s="385"/>
      <c r="F1638" s="499"/>
      <c r="G1638" s="499"/>
      <c r="H1638" s="382"/>
      <c r="I1638" s="382"/>
      <c r="J1638" s="382"/>
    </row>
    <row r="1639" spans="2:10" ht="15">
      <c r="B1639" s="457" t="s">
        <v>20</v>
      </c>
      <c r="C1639" s="410" t="s">
        <v>932</v>
      </c>
      <c r="D1639" s="470"/>
      <c r="E1639" s="471"/>
      <c r="F1639" s="472"/>
      <c r="G1639" s="412">
        <f>G1631+G1637</f>
        <v>77200</v>
      </c>
      <c r="H1639" s="414"/>
      <c r="I1639" s="415"/>
      <c r="J1639" s="372">
        <f>SUM(J1627:J1638)</f>
        <v>64868</v>
      </c>
    </row>
    <row r="1640" spans="2:10" ht="15">
      <c r="B1640" s="452" t="s">
        <v>21</v>
      </c>
      <c r="C1640" s="416" t="s">
        <v>1054</v>
      </c>
      <c r="D1640" s="416"/>
      <c r="E1640" s="416"/>
      <c r="F1640" s="448"/>
      <c r="G1640" s="413">
        <f>10%*G1639</f>
        <v>7720</v>
      </c>
      <c r="H1640" s="414"/>
      <c r="I1640" s="415"/>
      <c r="J1640" s="413">
        <f>J1639*10%</f>
        <v>6486.8</v>
      </c>
    </row>
    <row r="1641" spans="2:10" ht="15">
      <c r="B1641" s="452" t="s">
        <v>22</v>
      </c>
      <c r="C1641" s="416" t="s">
        <v>933</v>
      </c>
      <c r="D1641" s="367"/>
      <c r="E1641" s="367"/>
      <c r="F1641" s="412"/>
      <c r="G1641" s="413">
        <f>G1639+G1640</f>
        <v>84920</v>
      </c>
      <c r="H1641" s="414"/>
      <c r="I1641" s="415"/>
      <c r="J1641" s="372">
        <f>J1639+J1640</f>
        <v>71354.8</v>
      </c>
    </row>
    <row r="1642" spans="2:10" ht="16.5">
      <c r="B1642" s="474"/>
      <c r="C1642" s="367" t="s">
        <v>931</v>
      </c>
      <c r="D1642" s="475"/>
      <c r="E1642" s="475"/>
      <c r="F1642" s="476"/>
      <c r="G1642" s="505">
        <f>ROUNDDOWN(G1641,-3)</f>
        <v>84000</v>
      </c>
      <c r="H1642" s="418"/>
      <c r="I1642" s="419"/>
      <c r="J1642" s="420"/>
    </row>
    <row r="1643" spans="2:10" ht="16.5">
      <c r="B1643" s="421"/>
      <c r="C1643" s="421"/>
      <c r="D1643" s="421"/>
      <c r="E1643" s="421"/>
      <c r="F1643" s="441"/>
      <c r="G1643" s="518"/>
    </row>
    <row r="1644" spans="2:10" ht="16.5">
      <c r="B1644" s="421"/>
      <c r="C1644" s="421"/>
      <c r="D1644" s="421"/>
      <c r="E1644" s="421"/>
      <c r="F1644" s="441"/>
      <c r="G1644" s="518"/>
    </row>
    <row r="1645" spans="2:10" ht="15">
      <c r="B1645" s="457" t="s">
        <v>1122</v>
      </c>
      <c r="C1645" s="460" t="s">
        <v>1123</v>
      </c>
      <c r="D1645" s="470"/>
      <c r="E1645" s="471"/>
      <c r="F1645" s="485"/>
      <c r="G1645" s="472"/>
      <c r="H1645" s="370"/>
      <c r="I1645" s="371"/>
      <c r="J1645" s="372"/>
    </row>
    <row r="1646" spans="2:10" ht="15.75" customHeight="1">
      <c r="B1646" s="373" t="s">
        <v>56</v>
      </c>
      <c r="C1646" s="373" t="s">
        <v>57</v>
      </c>
      <c r="D1646" s="373" t="s">
        <v>965</v>
      </c>
      <c r="E1646" s="373" t="s">
        <v>60</v>
      </c>
      <c r="F1646" s="374" t="s">
        <v>865</v>
      </c>
      <c r="G1646" s="375" t="s">
        <v>866</v>
      </c>
      <c r="H1646" s="376" t="s">
        <v>209</v>
      </c>
      <c r="I1646" s="377" t="s">
        <v>210</v>
      </c>
      <c r="J1646" s="377" t="s">
        <v>867</v>
      </c>
    </row>
    <row r="1647" spans="2:10" ht="15">
      <c r="B1647" s="378"/>
      <c r="C1647" s="378"/>
      <c r="D1647" s="378"/>
      <c r="E1647" s="379"/>
      <c r="F1647" s="380"/>
      <c r="G1647" s="381"/>
      <c r="H1647" s="382"/>
      <c r="I1647" s="382"/>
      <c r="J1647" s="382"/>
    </row>
    <row r="1648" spans="2:10" ht="15">
      <c r="B1648" s="424" t="s">
        <v>158</v>
      </c>
      <c r="C1648" s="463" t="s">
        <v>61</v>
      </c>
      <c r="D1648" s="424"/>
      <c r="E1648" s="388"/>
      <c r="F1648" s="389"/>
      <c r="G1648" s="389"/>
      <c r="H1648" s="382"/>
      <c r="I1648" s="382"/>
      <c r="J1648" s="382"/>
    </row>
    <row r="1649" spans="2:10" ht="15">
      <c r="B1649" s="385"/>
      <c r="C1649" s="484" t="s">
        <v>62</v>
      </c>
      <c r="D1649" s="385" t="s">
        <v>64</v>
      </c>
      <c r="E1649" s="399">
        <v>1</v>
      </c>
      <c r="F1649" s="389">
        <f>F1627</f>
        <v>120000</v>
      </c>
      <c r="G1649" s="389">
        <f>F1649*E1649</f>
        <v>120000</v>
      </c>
      <c r="H1649" s="390">
        <f>VLOOKUP(C1649,'UPAH DAN BAHAN'!$D$6:$N$348,9,FALSE)</f>
        <v>1</v>
      </c>
      <c r="I1649" s="391">
        <f>VLOOKUP(C1649,'UPAH DAN BAHAN'!$D$6:$N$348,10,FALSE)</f>
        <v>120000</v>
      </c>
      <c r="J1649" s="392">
        <f t="shared" ref="J1649:J1652" si="186">E1649*I1649</f>
        <v>120000</v>
      </c>
    </row>
    <row r="1650" spans="2:10" ht="15">
      <c r="B1650" s="385"/>
      <c r="C1650" s="484" t="s">
        <v>78</v>
      </c>
      <c r="D1650" s="385" t="s">
        <v>64</v>
      </c>
      <c r="E1650" s="399">
        <v>1</v>
      </c>
      <c r="F1650" s="389">
        <f>F1628</f>
        <v>140000</v>
      </c>
      <c r="G1650" s="389">
        <f>E1650*F1650</f>
        <v>140000</v>
      </c>
      <c r="H1650" s="390">
        <f>VLOOKUP(C1650,'UPAH DAN BAHAN'!$D$6:$N$348,9,FALSE)</f>
        <v>1</v>
      </c>
      <c r="I1650" s="391">
        <f>VLOOKUP(C1650,'UPAH DAN BAHAN'!$D$6:$N$348,10,FALSE)</f>
        <v>140000</v>
      </c>
      <c r="J1650" s="392">
        <f t="shared" si="186"/>
        <v>140000</v>
      </c>
    </row>
    <row r="1651" spans="2:10" ht="15">
      <c r="B1651" s="385"/>
      <c r="C1651" s="465" t="s">
        <v>28</v>
      </c>
      <c r="D1651" s="385" t="s">
        <v>64</v>
      </c>
      <c r="E1651" s="399">
        <v>1</v>
      </c>
      <c r="F1651" s="389">
        <f>F1629</f>
        <v>150000</v>
      </c>
      <c r="G1651" s="389">
        <f>E1651*F1651</f>
        <v>150000</v>
      </c>
      <c r="H1651" s="390">
        <f>VLOOKUP(C1651,'UPAH DAN BAHAN'!$D$6:$N$348,9,FALSE)</f>
        <v>1</v>
      </c>
      <c r="I1651" s="391">
        <f>VLOOKUP(C1651,'UPAH DAN BAHAN'!$D$6:$N$348,10,FALSE)</f>
        <v>150000</v>
      </c>
      <c r="J1651" s="392">
        <f t="shared" si="186"/>
        <v>150000</v>
      </c>
    </row>
    <row r="1652" spans="2:10" ht="15">
      <c r="B1652" s="385"/>
      <c r="C1652" s="465" t="s">
        <v>27</v>
      </c>
      <c r="D1652" s="385" t="s">
        <v>64</v>
      </c>
      <c r="E1652" s="399">
        <v>1</v>
      </c>
      <c r="F1652" s="389">
        <f>F1630</f>
        <v>140000</v>
      </c>
      <c r="G1652" s="389">
        <f>E1652*F1652</f>
        <v>140000</v>
      </c>
      <c r="H1652" s="390">
        <f>VLOOKUP(C1652,'UPAH DAN BAHAN'!$D$6:$N$348,9,FALSE)</f>
        <v>1</v>
      </c>
      <c r="I1652" s="391">
        <f>VLOOKUP(C1652,'UPAH DAN BAHAN'!$D$6:$N$348,10,FALSE)</f>
        <v>140000</v>
      </c>
      <c r="J1652" s="392">
        <f t="shared" si="186"/>
        <v>140000</v>
      </c>
    </row>
    <row r="1653" spans="2:10" ht="15">
      <c r="B1653" s="385"/>
      <c r="C1653" s="466"/>
      <c r="D1653" s="425"/>
      <c r="E1653" s="424"/>
      <c r="F1653" s="426" t="s">
        <v>868</v>
      </c>
      <c r="G1653" s="396">
        <f>SUM(G1649:G1652)</f>
        <v>550000</v>
      </c>
      <c r="H1653" s="382"/>
      <c r="I1653" s="382"/>
      <c r="J1653" s="382"/>
    </row>
    <row r="1654" spans="2:10" ht="15">
      <c r="B1654" s="467"/>
      <c r="C1654" s="466"/>
      <c r="D1654" s="425"/>
      <c r="E1654" s="424"/>
      <c r="F1654" s="396"/>
      <c r="G1654" s="396"/>
      <c r="H1654" s="382"/>
      <c r="I1654" s="382"/>
      <c r="J1654" s="382"/>
    </row>
    <row r="1655" spans="2:10" ht="15">
      <c r="B1655" s="424" t="s">
        <v>159</v>
      </c>
      <c r="C1655" s="463" t="s">
        <v>68</v>
      </c>
      <c r="D1655" s="424"/>
      <c r="E1655" s="388"/>
      <c r="F1655" s="389"/>
      <c r="G1655" s="389"/>
      <c r="H1655" s="382"/>
      <c r="I1655" s="382"/>
      <c r="J1655" s="382"/>
    </row>
    <row r="1656" spans="2:10" ht="15">
      <c r="B1656" s="424"/>
      <c r="C1656" s="465" t="s">
        <v>1124</v>
      </c>
      <c r="D1656" s="385" t="s">
        <v>55</v>
      </c>
      <c r="E1656" s="399">
        <v>1</v>
      </c>
      <c r="F1656" s="389"/>
      <c r="G1656" s="389">
        <f>E1656*F1656</f>
        <v>0</v>
      </c>
      <c r="H1656" s="382"/>
      <c r="I1656" s="382"/>
      <c r="J1656" s="382"/>
    </row>
    <row r="1657" spans="2:10" ht="15">
      <c r="B1657" s="468"/>
      <c r="C1657" s="465" t="s">
        <v>95</v>
      </c>
      <c r="D1657" s="385" t="s">
        <v>54</v>
      </c>
      <c r="E1657" s="398">
        <v>2.5000000000000001E-2</v>
      </c>
      <c r="F1657" s="389">
        <f>F1656</f>
        <v>0</v>
      </c>
      <c r="G1657" s="389">
        <f>F1657*E1657</f>
        <v>0</v>
      </c>
      <c r="H1657" s="382"/>
      <c r="I1657" s="382"/>
      <c r="J1657" s="382"/>
    </row>
    <row r="1658" spans="2:10" ht="15">
      <c r="B1658" s="385"/>
      <c r="C1658" s="466"/>
      <c r="D1658" s="425"/>
      <c r="E1658" s="424"/>
      <c r="F1658" s="426" t="s">
        <v>869</v>
      </c>
      <c r="G1658" s="396">
        <f>SUM(G1656:G1657)</f>
        <v>0</v>
      </c>
      <c r="H1658" s="382"/>
      <c r="I1658" s="382"/>
      <c r="J1658" s="382"/>
    </row>
    <row r="1659" spans="2:10" ht="15">
      <c r="B1659" s="467"/>
      <c r="C1659" s="432"/>
      <c r="D1659" s="500"/>
      <c r="E1659" s="501"/>
      <c r="F1659" s="163"/>
      <c r="G1659" s="502"/>
      <c r="H1659" s="382"/>
      <c r="I1659" s="382"/>
      <c r="J1659" s="382"/>
    </row>
    <row r="1660" spans="2:10" ht="15">
      <c r="B1660" s="428" t="s">
        <v>20</v>
      </c>
      <c r="C1660" s="425" t="s">
        <v>69</v>
      </c>
      <c r="D1660" s="427"/>
      <c r="E1660" s="399"/>
      <c r="F1660" s="429"/>
      <c r="G1660" s="389"/>
      <c r="H1660" s="382"/>
      <c r="I1660" s="382"/>
      <c r="J1660" s="382"/>
    </row>
    <row r="1661" spans="2:10" ht="15">
      <c r="B1661" s="424"/>
      <c r="C1661" s="394" t="s">
        <v>129</v>
      </c>
      <c r="D1661" s="440" t="s">
        <v>53</v>
      </c>
      <c r="E1661" s="388">
        <v>1</v>
      </c>
      <c r="F1661" s="148">
        <v>750000</v>
      </c>
      <c r="G1661" s="389">
        <f>E1661*F1661</f>
        <v>750000</v>
      </c>
      <c r="H1661" s="382"/>
      <c r="I1661" s="391">
        <f t="shared" ref="I1661" si="187">F1661</f>
        <v>750000</v>
      </c>
      <c r="J1661" s="392">
        <f t="shared" ref="J1661" si="188">E1661*I1661</f>
        <v>750000</v>
      </c>
    </row>
    <row r="1662" spans="2:10" ht="15">
      <c r="B1662" s="424"/>
      <c r="C1662" s="432"/>
      <c r="D1662" s="432"/>
      <c r="E1662" s="433"/>
      <c r="F1662" s="426" t="s">
        <v>927</v>
      </c>
      <c r="G1662" s="396">
        <f>SUM(G1661)</f>
        <v>750000</v>
      </c>
      <c r="H1662" s="382"/>
      <c r="I1662" s="382"/>
      <c r="J1662" s="382"/>
    </row>
    <row r="1663" spans="2:10" ht="15">
      <c r="B1663" s="424"/>
      <c r="C1663" s="432"/>
      <c r="D1663" s="432"/>
      <c r="E1663" s="433"/>
      <c r="F1663" s="426"/>
      <c r="G1663" s="396"/>
      <c r="H1663" s="382"/>
      <c r="I1663" s="382"/>
      <c r="J1663" s="382"/>
    </row>
    <row r="1664" spans="2:10" ht="15">
      <c r="B1664" s="457" t="s">
        <v>21</v>
      </c>
      <c r="C1664" s="469" t="s">
        <v>70</v>
      </c>
      <c r="D1664" s="470"/>
      <c r="E1664" s="471"/>
      <c r="F1664" s="472"/>
      <c r="G1664" s="412">
        <f>G1653+G1658+G1662</f>
        <v>1300000</v>
      </c>
      <c r="H1664" s="414"/>
      <c r="I1664" s="415"/>
      <c r="J1664" s="372">
        <f>SUM(J1648:J1663)</f>
        <v>1300000</v>
      </c>
    </row>
    <row r="1665" spans="2:10" ht="15">
      <c r="B1665" s="452" t="s">
        <v>22</v>
      </c>
      <c r="C1665" s="473" t="s">
        <v>1046</v>
      </c>
      <c r="D1665" s="416"/>
      <c r="E1665" s="416"/>
      <c r="F1665" s="448"/>
      <c r="G1665" s="413">
        <f>10%*G1664</f>
        <v>130000</v>
      </c>
      <c r="H1665" s="414"/>
      <c r="I1665" s="415"/>
      <c r="J1665" s="413">
        <f>J1664*10%</f>
        <v>130000</v>
      </c>
    </row>
    <row r="1666" spans="2:10" ht="15">
      <c r="B1666" s="452" t="s">
        <v>71</v>
      </c>
      <c r="C1666" s="410" t="s">
        <v>72</v>
      </c>
      <c r="D1666" s="367"/>
      <c r="E1666" s="367"/>
      <c r="F1666" s="412"/>
      <c r="G1666" s="413">
        <f>G1664+G1665</f>
        <v>1430000</v>
      </c>
      <c r="H1666" s="414"/>
      <c r="I1666" s="415"/>
      <c r="J1666" s="372">
        <f>J1664+J1665</f>
        <v>1430000</v>
      </c>
    </row>
    <row r="1667" spans="2:10" ht="16.5">
      <c r="B1667" s="474"/>
      <c r="C1667" s="367" t="s">
        <v>931</v>
      </c>
      <c r="D1667" s="475"/>
      <c r="E1667" s="475"/>
      <c r="F1667" s="476"/>
      <c r="G1667" s="505">
        <f>ROUNDDOWN(G1666,-3)</f>
        <v>1430000</v>
      </c>
      <c r="H1667" s="418"/>
      <c r="I1667" s="419"/>
      <c r="J1667" s="420"/>
    </row>
  </sheetData>
  <mergeCells count="1">
    <mergeCell ref="B2:J2"/>
  </mergeCells>
  <pageMargins left="0.7" right="0.7" top="0.75" bottom="0.75" header="0.3" footer="0.3"/>
  <pageSetup scale="53" orientation="portrait" r:id="rId1"/>
  <rowBreaks count="37" manualBreakCount="37">
    <brk id="47" max="16383" man="1"/>
    <brk id="90" max="16383" man="1"/>
    <brk id="135" max="16383" man="1"/>
    <brk id="178" max="16383" man="1"/>
    <brk id="222" max="16383" man="1"/>
    <brk id="266" max="16383" man="1"/>
    <brk id="310" max="16383" man="1"/>
    <brk id="351" max="16383" man="1"/>
    <brk id="394" max="16383" man="1"/>
    <brk id="438" max="16383" man="1"/>
    <brk id="480" max="16383" man="1"/>
    <brk id="526" max="16383" man="1"/>
    <brk id="572" max="16383" man="1"/>
    <brk id="618" max="16383" man="1"/>
    <brk id="662" max="16383" man="1"/>
    <brk id="704" max="16383" man="1"/>
    <brk id="750" max="16383" man="1"/>
    <brk id="798" max="16383" man="1"/>
    <brk id="846" max="16383" man="1"/>
    <brk id="896" max="16383" man="1"/>
    <brk id="944" max="16383" man="1"/>
    <brk id="990" max="16383" man="1"/>
    <brk id="1033" max="16383" man="1"/>
    <brk id="1072" max="16383" man="1"/>
    <brk id="1114" max="16383" man="1"/>
    <brk id="1164" max="16383" man="1"/>
    <brk id="1214" max="16383" man="1"/>
    <brk id="1261" max="16383" man="1"/>
    <brk id="1302" max="16383" man="1"/>
    <brk id="1346" max="16383" man="1"/>
    <brk id="1388" max="16383" man="1"/>
    <brk id="1433" max="16383" man="1"/>
    <brk id="1475" max="16383" man="1"/>
    <brk id="1517" max="16383" man="1"/>
    <brk id="1559" max="16383" man="1"/>
    <brk id="1601" max="16383" man="1"/>
    <brk id="16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N1268"/>
  <sheetViews>
    <sheetView view="pageBreakPreview" zoomScaleNormal="100" workbookViewId="0">
      <selection activeCell="C514" sqref="C514"/>
    </sheetView>
  </sheetViews>
  <sheetFormatPr defaultColWidth="9" defaultRowHeight="14.25"/>
  <cols>
    <col min="1" max="1" width="9" style="519"/>
    <col min="2" max="2" width="12.140625" style="519" customWidth="1"/>
    <col min="3" max="3" width="4" style="519" customWidth="1"/>
    <col min="4" max="8" width="9" style="519"/>
    <col min="9" max="9" width="10.42578125" style="519" customWidth="1"/>
    <col min="10" max="10" width="18.140625" style="519" customWidth="1"/>
    <col min="11" max="11" width="19" style="519" customWidth="1"/>
    <col min="12" max="12" width="17.7109375" style="519" customWidth="1"/>
    <col min="13" max="13" width="19.85546875" style="519" customWidth="1"/>
    <col min="14" max="14" width="18.140625" style="519" customWidth="1"/>
    <col min="15" max="16384" width="9" style="519"/>
  </cols>
  <sheetData>
    <row r="2" spans="2:14" ht="16.5">
      <c r="B2" s="1662" t="s">
        <v>1125</v>
      </c>
      <c r="C2" s="1662"/>
      <c r="D2" s="1662"/>
      <c r="E2" s="1662"/>
      <c r="F2" s="1662"/>
      <c r="G2" s="1662"/>
      <c r="H2" s="1662"/>
      <c r="I2" s="1662"/>
      <c r="J2" s="1662"/>
      <c r="K2" s="1662"/>
      <c r="L2" s="1662"/>
      <c r="M2" s="1662"/>
      <c r="N2" s="1662"/>
    </row>
    <row r="4" spans="2:14" ht="15">
      <c r="B4" s="137" t="s">
        <v>1126</v>
      </c>
      <c r="C4" s="128" t="s">
        <v>1127</v>
      </c>
      <c r="D4" s="520"/>
      <c r="E4" s="128"/>
      <c r="F4" s="520"/>
      <c r="G4" s="520"/>
      <c r="H4" s="521"/>
      <c r="I4" s="522"/>
      <c r="J4" s="522"/>
      <c r="K4" s="523"/>
      <c r="L4" s="524"/>
      <c r="M4" s="525"/>
      <c r="N4" s="526"/>
    </row>
    <row r="5" spans="2:14" ht="17.25" customHeight="1">
      <c r="B5" s="527" t="s">
        <v>56</v>
      </c>
      <c r="C5" s="1659" t="s">
        <v>57</v>
      </c>
      <c r="D5" s="1660"/>
      <c r="E5" s="1660"/>
      <c r="F5" s="1660"/>
      <c r="G5" s="1661"/>
      <c r="H5" s="527" t="s">
        <v>965</v>
      </c>
      <c r="I5" s="165" t="s">
        <v>925</v>
      </c>
      <c r="J5" s="528" t="s">
        <v>865</v>
      </c>
      <c r="K5" s="529" t="s">
        <v>866</v>
      </c>
      <c r="L5" s="530" t="s">
        <v>209</v>
      </c>
      <c r="M5" s="531" t="s">
        <v>210</v>
      </c>
      <c r="N5" s="531" t="s">
        <v>867</v>
      </c>
    </row>
    <row r="6" spans="2:14">
      <c r="B6" s="532"/>
      <c r="C6" s="533"/>
      <c r="D6" s="534"/>
      <c r="E6" s="534"/>
      <c r="F6" s="534"/>
      <c r="G6" s="535"/>
      <c r="H6" s="536"/>
      <c r="I6" s="166"/>
      <c r="J6" s="536"/>
      <c r="K6" s="536"/>
      <c r="L6" s="537"/>
      <c r="M6" s="537"/>
      <c r="N6" s="537"/>
    </row>
    <row r="7" spans="2:14">
      <c r="B7" s="538" t="s">
        <v>158</v>
      </c>
      <c r="C7" s="539"/>
      <c r="D7" s="540" t="s">
        <v>61</v>
      </c>
      <c r="E7" s="539"/>
      <c r="F7" s="539"/>
      <c r="G7" s="539"/>
      <c r="H7" s="541"/>
      <c r="I7" s="129"/>
      <c r="J7" s="542"/>
      <c r="K7" s="542"/>
      <c r="L7" s="537"/>
      <c r="M7" s="537"/>
      <c r="N7" s="537"/>
    </row>
    <row r="8" spans="2:14" ht="15">
      <c r="B8" s="543"/>
      <c r="C8" s="544"/>
      <c r="D8" s="545" t="s">
        <v>62</v>
      </c>
      <c r="E8" s="544"/>
      <c r="F8" s="544"/>
      <c r="G8" s="544"/>
      <c r="H8" s="546" t="s">
        <v>90</v>
      </c>
      <c r="I8" s="139">
        <v>0.3</v>
      </c>
      <c r="J8" s="547">
        <f>VLOOKUP(D8,'UPAH DAN BAHAN'!$D$6:$I$348,6,FALSE)</f>
        <v>120000</v>
      </c>
      <c r="K8" s="548">
        <f>+I8*J8</f>
        <v>36000</v>
      </c>
      <c r="L8" s="549">
        <f>VLOOKUP(D8,'UPAH DAN BAHAN'!$D$6:$N$348,9,FALSE)</f>
        <v>1</v>
      </c>
      <c r="M8" s="550">
        <f>VLOOKUP(D8,'UPAH DAN BAHAN'!$D$6:$N$348,10,FALSE)</f>
        <v>120000</v>
      </c>
      <c r="N8" s="551">
        <f t="shared" ref="N8:N11" si="0">I8*M8</f>
        <v>36000</v>
      </c>
    </row>
    <row r="9" spans="2:14" ht="15">
      <c r="B9" s="543"/>
      <c r="C9" s="544"/>
      <c r="D9" s="545" t="s">
        <v>149</v>
      </c>
      <c r="E9" s="544"/>
      <c r="F9" s="544"/>
      <c r="G9" s="544"/>
      <c r="H9" s="546" t="s">
        <v>90</v>
      </c>
      <c r="I9" s="139">
        <v>0.3</v>
      </c>
      <c r="J9" s="547">
        <f>VLOOKUP(D9,'UPAH DAN BAHAN'!$D$6:$I$348,6,FALSE)</f>
        <v>140000</v>
      </c>
      <c r="K9" s="548">
        <f>+I9*J9</f>
        <v>42000</v>
      </c>
      <c r="L9" s="549">
        <f>VLOOKUP(D9,'UPAH DAN BAHAN'!$D$6:$N$348,9,FALSE)</f>
        <v>1</v>
      </c>
      <c r="M9" s="550">
        <f>VLOOKUP(D9,'UPAH DAN BAHAN'!$D$6:$N$348,10,FALSE)</f>
        <v>140000</v>
      </c>
      <c r="N9" s="551">
        <f t="shared" si="0"/>
        <v>42000</v>
      </c>
    </row>
    <row r="10" spans="2:14" ht="15">
      <c r="B10" s="543"/>
      <c r="C10" s="544"/>
      <c r="D10" s="545" t="s">
        <v>77</v>
      </c>
      <c r="E10" s="544"/>
      <c r="F10" s="544"/>
      <c r="G10" s="544"/>
      <c r="H10" s="546" t="s">
        <v>90</v>
      </c>
      <c r="I10" s="139">
        <v>0.03</v>
      </c>
      <c r="J10" s="547">
        <f>VLOOKUP(D10,'UPAH DAN BAHAN'!$D$6:$I$348,6,FALSE)</f>
        <v>150000</v>
      </c>
      <c r="K10" s="548">
        <f>+I10*J10</f>
        <v>4500</v>
      </c>
      <c r="L10" s="549">
        <f>VLOOKUP(D10,'UPAH DAN BAHAN'!$D$6:$N$348,9,FALSE)</f>
        <v>1</v>
      </c>
      <c r="M10" s="550">
        <f>VLOOKUP(D10,'UPAH DAN BAHAN'!$D$6:$N$348,10,FALSE)</f>
        <v>150000</v>
      </c>
      <c r="N10" s="551">
        <f t="shared" si="0"/>
        <v>4500</v>
      </c>
    </row>
    <row r="11" spans="2:14" ht="15">
      <c r="B11" s="552"/>
      <c r="C11" s="553"/>
      <c r="D11" s="554" t="s">
        <v>27</v>
      </c>
      <c r="E11" s="553"/>
      <c r="F11" s="553"/>
      <c r="G11" s="553"/>
      <c r="H11" s="555" t="s">
        <v>90</v>
      </c>
      <c r="I11" s="140">
        <v>3.0000000000000001E-3</v>
      </c>
      <c r="J11" s="547">
        <f>VLOOKUP(D11,'UPAH DAN BAHAN'!$D$6:$I$348,6,FALSE)</f>
        <v>140000</v>
      </c>
      <c r="K11" s="556">
        <f>+I11*J11</f>
        <v>420</v>
      </c>
      <c r="L11" s="549">
        <f>VLOOKUP(D11,'UPAH DAN BAHAN'!$D$6:$N$348,9,FALSE)</f>
        <v>1</v>
      </c>
      <c r="M11" s="550">
        <f>VLOOKUP(D11,'UPAH DAN BAHAN'!$D$6:$N$348,10,FALSE)</f>
        <v>140000</v>
      </c>
      <c r="N11" s="551">
        <f t="shared" si="0"/>
        <v>420</v>
      </c>
    </row>
    <row r="12" spans="2:14" ht="15">
      <c r="B12" s="532"/>
      <c r="C12" s="534"/>
      <c r="D12" s="557"/>
      <c r="E12" s="534"/>
      <c r="F12" s="534"/>
      <c r="G12" s="534"/>
      <c r="H12" s="558"/>
      <c r="I12" s="559"/>
      <c r="J12" s="560" t="s">
        <v>868</v>
      </c>
      <c r="K12" s="561">
        <f>SUM(K8:K11)</f>
        <v>82920</v>
      </c>
      <c r="L12" s="537"/>
      <c r="M12" s="537"/>
      <c r="N12" s="537"/>
    </row>
    <row r="13" spans="2:14" ht="15">
      <c r="B13" s="538" t="s">
        <v>159</v>
      </c>
      <c r="C13" s="539"/>
      <c r="D13" s="562" t="s">
        <v>926</v>
      </c>
      <c r="E13" s="539"/>
      <c r="F13" s="539"/>
      <c r="G13" s="539"/>
      <c r="H13" s="563"/>
      <c r="I13" s="564"/>
      <c r="J13" s="167"/>
      <c r="K13" s="565"/>
      <c r="L13" s="537"/>
      <c r="M13" s="537"/>
      <c r="N13" s="537"/>
    </row>
    <row r="14" spans="2:14" ht="15">
      <c r="B14" s="566"/>
      <c r="C14" s="545"/>
      <c r="D14" s="567" t="s">
        <v>779</v>
      </c>
      <c r="E14" s="545"/>
      <c r="F14" s="545"/>
      <c r="G14" s="545"/>
      <c r="H14" s="141" t="s">
        <v>89</v>
      </c>
      <c r="I14" s="139">
        <v>11</v>
      </c>
      <c r="J14" s="547">
        <f>VLOOKUP(D14,'UPAH DAN BAHAN'!$D$6:$I$348,6,FALSE)</f>
        <v>6500</v>
      </c>
      <c r="K14" s="548">
        <f>+I14*J14</f>
        <v>71500</v>
      </c>
      <c r="L14" s="549">
        <f>VLOOKUP(D14,'UPAH DAN BAHAN'!$D$6:$N$348,9,FALSE)</f>
        <v>0.95309999999999995</v>
      </c>
      <c r="M14" s="550">
        <f>VLOOKUP(D14,'UPAH DAN BAHAN'!$D$6:$N$348,10,FALSE)</f>
        <v>6195.15</v>
      </c>
      <c r="N14" s="551">
        <f t="shared" ref="N14:N15" si="1">I14*M14</f>
        <v>68146.649999999994</v>
      </c>
    </row>
    <row r="15" spans="2:14" ht="15">
      <c r="B15" s="568"/>
      <c r="C15" s="545"/>
      <c r="D15" s="132" t="s">
        <v>49</v>
      </c>
      <c r="E15" s="545"/>
      <c r="F15" s="545"/>
      <c r="G15" s="545"/>
      <c r="H15" s="141" t="s">
        <v>50</v>
      </c>
      <c r="I15" s="139">
        <v>3</v>
      </c>
      <c r="J15" s="547">
        <f>VLOOKUP(D15,'UPAH DAN BAHAN'!$D$6:$I$348,6,FALSE)</f>
        <v>16000</v>
      </c>
      <c r="K15" s="548">
        <f>+I15*J15</f>
        <v>48000</v>
      </c>
      <c r="L15" s="549">
        <f>VLOOKUP(D15,'UPAH DAN BAHAN'!$D$6:$N$348,9,FALSE)</f>
        <v>1</v>
      </c>
      <c r="M15" s="550">
        <f>VLOOKUP(D15,'UPAH DAN BAHAN'!$D$6:$N$348,10,FALSE)</f>
        <v>16000</v>
      </c>
      <c r="N15" s="551">
        <f t="shared" si="1"/>
        <v>48000</v>
      </c>
    </row>
    <row r="16" spans="2:14" ht="15">
      <c r="B16" s="569"/>
      <c r="C16" s="554"/>
      <c r="D16" s="133" t="s">
        <v>98</v>
      </c>
      <c r="E16" s="554"/>
      <c r="F16" s="554"/>
      <c r="G16" s="554"/>
      <c r="H16" s="142" t="s">
        <v>87</v>
      </c>
      <c r="I16" s="140">
        <v>1</v>
      </c>
      <c r="J16" s="134">
        <v>5000</v>
      </c>
      <c r="K16" s="556">
        <f>+I16*J16</f>
        <v>5000</v>
      </c>
      <c r="L16" s="537"/>
      <c r="M16" s="570"/>
      <c r="N16" s="551"/>
    </row>
    <row r="17" spans="2:14" ht="15">
      <c r="B17" s="571"/>
      <c r="C17" s="572"/>
      <c r="D17" s="572"/>
      <c r="E17" s="572"/>
      <c r="F17" s="572"/>
      <c r="G17" s="572"/>
      <c r="H17" s="573"/>
      <c r="I17" s="574"/>
      <c r="J17" s="560" t="s">
        <v>869</v>
      </c>
      <c r="K17" s="575">
        <f>SUM(K14:K16)</f>
        <v>124500</v>
      </c>
      <c r="L17" s="537"/>
      <c r="M17" s="537"/>
      <c r="N17" s="537"/>
    </row>
    <row r="18" spans="2:14" ht="15">
      <c r="B18" s="571"/>
      <c r="C18" s="572"/>
      <c r="D18" s="572"/>
      <c r="E18" s="572"/>
      <c r="F18" s="572"/>
      <c r="G18" s="572"/>
      <c r="H18" s="573"/>
      <c r="I18" s="574"/>
      <c r="J18" s="135"/>
      <c r="K18" s="576"/>
      <c r="L18" s="537"/>
      <c r="M18" s="537"/>
      <c r="N18" s="537"/>
    </row>
    <row r="19" spans="2:14" ht="15">
      <c r="B19" s="577" t="s">
        <v>20</v>
      </c>
      <c r="C19" s="520"/>
      <c r="D19" s="520" t="s">
        <v>932</v>
      </c>
      <c r="E19" s="520"/>
      <c r="F19" s="520"/>
      <c r="G19" s="520"/>
      <c r="H19" s="521"/>
      <c r="I19" s="522"/>
      <c r="J19" s="578"/>
      <c r="K19" s="136">
        <f>K17+K12</f>
        <v>207420</v>
      </c>
      <c r="L19" s="579"/>
      <c r="M19" s="580"/>
      <c r="N19" s="526">
        <f>SUM(N7:N17)</f>
        <v>199066.65</v>
      </c>
    </row>
    <row r="20" spans="2:14" ht="15">
      <c r="B20" s="581" t="s">
        <v>21</v>
      </c>
      <c r="C20" s="582"/>
      <c r="D20" s="582" t="s">
        <v>929</v>
      </c>
      <c r="E20" s="582"/>
      <c r="F20" s="582"/>
      <c r="G20" s="582"/>
      <c r="H20" s="583"/>
      <c r="I20" s="584"/>
      <c r="J20" s="585"/>
      <c r="K20" s="586">
        <f>K19*10%</f>
        <v>20742</v>
      </c>
      <c r="L20" s="579"/>
      <c r="M20" s="580"/>
      <c r="N20" s="526">
        <f>N19*10%</f>
        <v>19906.665000000001</v>
      </c>
    </row>
    <row r="21" spans="2:14" ht="15">
      <c r="B21" s="581" t="s">
        <v>22</v>
      </c>
      <c r="C21" s="582"/>
      <c r="D21" s="582" t="s">
        <v>933</v>
      </c>
      <c r="E21" s="582"/>
      <c r="F21" s="582"/>
      <c r="G21" s="582"/>
      <c r="H21" s="583"/>
      <c r="I21" s="584"/>
      <c r="J21" s="585"/>
      <c r="K21" s="586">
        <f>+K19+K20</f>
        <v>228162</v>
      </c>
      <c r="L21" s="579"/>
      <c r="M21" s="580"/>
      <c r="N21" s="526">
        <f>N19+N20</f>
        <v>218973.315</v>
      </c>
    </row>
    <row r="22" spans="2:14" ht="15">
      <c r="B22" s="587"/>
      <c r="C22" s="520"/>
      <c r="D22" s="520" t="s">
        <v>931</v>
      </c>
      <c r="E22" s="520"/>
      <c r="F22" s="520"/>
      <c r="G22" s="520"/>
      <c r="H22" s="520"/>
      <c r="I22" s="520"/>
      <c r="J22" s="588"/>
      <c r="K22" s="589">
        <f>ROUNDDOWN(K21,-3)</f>
        <v>228000</v>
      </c>
      <c r="L22" s="590"/>
      <c r="M22" s="591"/>
      <c r="N22" s="592"/>
    </row>
    <row r="23" spans="2:14" ht="15">
      <c r="B23" s="593"/>
      <c r="C23" s="593"/>
      <c r="D23" s="594"/>
      <c r="E23" s="594"/>
      <c r="F23" s="594"/>
      <c r="G23" s="594"/>
      <c r="H23" s="594"/>
      <c r="I23" s="594"/>
      <c r="J23" s="595"/>
      <c r="K23" s="595"/>
    </row>
    <row r="24" spans="2:14" ht="15">
      <c r="B24" s="143" t="s">
        <v>1128</v>
      </c>
      <c r="C24" s="128" t="s">
        <v>1129</v>
      </c>
      <c r="D24" s="520"/>
      <c r="E24" s="128"/>
      <c r="F24" s="520"/>
      <c r="G24" s="520"/>
      <c r="H24" s="521"/>
      <c r="I24" s="522"/>
      <c r="J24" s="578"/>
      <c r="K24" s="596"/>
      <c r="L24" s="524"/>
      <c r="M24" s="525"/>
      <c r="N24" s="526"/>
    </row>
    <row r="25" spans="2:14" ht="18" customHeight="1">
      <c r="B25" s="527" t="s">
        <v>56</v>
      </c>
      <c r="C25" s="1659" t="s">
        <v>57</v>
      </c>
      <c r="D25" s="1660"/>
      <c r="E25" s="1660"/>
      <c r="F25" s="1660"/>
      <c r="G25" s="1661"/>
      <c r="H25" s="527" t="s">
        <v>965</v>
      </c>
      <c r="I25" s="165" t="s">
        <v>925</v>
      </c>
      <c r="J25" s="597" t="s">
        <v>865</v>
      </c>
      <c r="K25" s="598" t="s">
        <v>866</v>
      </c>
      <c r="L25" s="530" t="s">
        <v>209</v>
      </c>
      <c r="M25" s="531" t="s">
        <v>210</v>
      </c>
      <c r="N25" s="531" t="s">
        <v>867</v>
      </c>
    </row>
    <row r="26" spans="2:14">
      <c r="B26" s="532"/>
      <c r="C26" s="533"/>
      <c r="D26" s="534"/>
      <c r="E26" s="534"/>
      <c r="F26" s="534"/>
      <c r="G26" s="535"/>
      <c r="H26" s="536"/>
      <c r="I26" s="166"/>
      <c r="J26" s="561"/>
      <c r="K26" s="561"/>
      <c r="L26" s="537"/>
      <c r="M26" s="537"/>
      <c r="N26" s="537"/>
    </row>
    <row r="27" spans="2:14">
      <c r="B27" s="538" t="s">
        <v>158</v>
      </c>
      <c r="C27" s="539"/>
      <c r="D27" s="540" t="s">
        <v>61</v>
      </c>
      <c r="E27" s="539"/>
      <c r="F27" s="539"/>
      <c r="G27" s="539"/>
      <c r="H27" s="541"/>
      <c r="I27" s="129"/>
      <c r="J27" s="542"/>
      <c r="K27" s="542"/>
      <c r="L27" s="537"/>
      <c r="M27" s="537"/>
      <c r="N27" s="537"/>
    </row>
    <row r="28" spans="2:14" ht="15">
      <c r="B28" s="543"/>
      <c r="C28" s="544"/>
      <c r="D28" s="545" t="s">
        <v>62</v>
      </c>
      <c r="E28" s="544"/>
      <c r="F28" s="544"/>
      <c r="G28" s="544"/>
      <c r="H28" s="546" t="s">
        <v>90</v>
      </c>
      <c r="I28" s="139">
        <v>0.3</v>
      </c>
      <c r="J28" s="547">
        <f>VLOOKUP(D28,'UPAH DAN BAHAN'!$D$6:$I$348,6,FALSE)</f>
        <v>120000</v>
      </c>
      <c r="K28" s="548">
        <f>+I28*J28</f>
        <v>36000</v>
      </c>
      <c r="L28" s="549">
        <f>VLOOKUP(D28,'UPAH DAN BAHAN'!$D$6:$N$348,9,FALSE)</f>
        <v>1</v>
      </c>
      <c r="M28" s="550">
        <f>VLOOKUP(D28,'UPAH DAN BAHAN'!$D$6:$N$348,10,FALSE)</f>
        <v>120000</v>
      </c>
      <c r="N28" s="551">
        <f t="shared" ref="N28:N31" si="2">I28*M28</f>
        <v>36000</v>
      </c>
    </row>
    <row r="29" spans="2:14" ht="15">
      <c r="B29" s="543"/>
      <c r="C29" s="544"/>
      <c r="D29" s="545" t="s">
        <v>149</v>
      </c>
      <c r="E29" s="544"/>
      <c r="F29" s="544"/>
      <c r="G29" s="544"/>
      <c r="H29" s="546" t="s">
        <v>90</v>
      </c>
      <c r="I29" s="139">
        <v>0.3</v>
      </c>
      <c r="J29" s="547">
        <f>VLOOKUP(D29,'UPAH DAN BAHAN'!$D$6:$I$348,6,FALSE)</f>
        <v>140000</v>
      </c>
      <c r="K29" s="548">
        <f>+I29*J29</f>
        <v>42000</v>
      </c>
      <c r="L29" s="549">
        <f>VLOOKUP(D29,'UPAH DAN BAHAN'!$D$6:$N$348,9,FALSE)</f>
        <v>1</v>
      </c>
      <c r="M29" s="550">
        <f>VLOOKUP(D29,'UPAH DAN BAHAN'!$D$6:$N$348,10,FALSE)</f>
        <v>140000</v>
      </c>
      <c r="N29" s="551">
        <f t="shared" si="2"/>
        <v>42000</v>
      </c>
    </row>
    <row r="30" spans="2:14" ht="15">
      <c r="B30" s="543"/>
      <c r="C30" s="544"/>
      <c r="D30" s="545" t="s">
        <v>77</v>
      </c>
      <c r="E30" s="544"/>
      <c r="F30" s="544"/>
      <c r="G30" s="544"/>
      <c r="H30" s="546" t="s">
        <v>90</v>
      </c>
      <c r="I30" s="139">
        <v>0.03</v>
      </c>
      <c r="J30" s="547">
        <f>VLOOKUP(D30,'UPAH DAN BAHAN'!$D$6:$I$348,6,FALSE)</f>
        <v>150000</v>
      </c>
      <c r="K30" s="548">
        <f>+I30*J30</f>
        <v>4500</v>
      </c>
      <c r="L30" s="549">
        <f>VLOOKUP(D30,'UPAH DAN BAHAN'!$D$6:$N$348,9,FALSE)</f>
        <v>1</v>
      </c>
      <c r="M30" s="550">
        <f>VLOOKUP(D30,'UPAH DAN BAHAN'!$D$6:$N$348,10,FALSE)</f>
        <v>150000</v>
      </c>
      <c r="N30" s="551">
        <f t="shared" si="2"/>
        <v>4500</v>
      </c>
    </row>
    <row r="31" spans="2:14" ht="15">
      <c r="B31" s="552"/>
      <c r="C31" s="553"/>
      <c r="D31" s="554" t="s">
        <v>27</v>
      </c>
      <c r="E31" s="553"/>
      <c r="F31" s="553"/>
      <c r="G31" s="553"/>
      <c r="H31" s="555" t="s">
        <v>90</v>
      </c>
      <c r="I31" s="140">
        <v>3.0000000000000001E-3</v>
      </c>
      <c r="J31" s="547">
        <f>VLOOKUP(D31,'UPAH DAN BAHAN'!$D$6:$I$348,6,FALSE)</f>
        <v>140000</v>
      </c>
      <c r="K31" s="556">
        <f>+I31*J31</f>
        <v>420</v>
      </c>
      <c r="L31" s="549">
        <f>VLOOKUP(D31,'UPAH DAN BAHAN'!$D$6:$N$348,9,FALSE)</f>
        <v>1</v>
      </c>
      <c r="M31" s="550">
        <f>VLOOKUP(D31,'UPAH DAN BAHAN'!$D$6:$N$348,10,FALSE)</f>
        <v>140000</v>
      </c>
      <c r="N31" s="551">
        <f t="shared" si="2"/>
        <v>420</v>
      </c>
    </row>
    <row r="32" spans="2:14" ht="15">
      <c r="B32" s="532"/>
      <c r="C32" s="534"/>
      <c r="D32" s="557"/>
      <c r="E32" s="534"/>
      <c r="F32" s="534"/>
      <c r="G32" s="534"/>
      <c r="H32" s="558"/>
      <c r="I32" s="559"/>
      <c r="J32" s="560" t="s">
        <v>868</v>
      </c>
      <c r="K32" s="561">
        <f>SUM(K28:K31)</f>
        <v>82920</v>
      </c>
      <c r="L32" s="537"/>
      <c r="M32" s="537"/>
      <c r="N32" s="537"/>
    </row>
    <row r="33" spans="2:14" ht="15">
      <c r="B33" s="538" t="s">
        <v>159</v>
      </c>
      <c r="C33" s="539"/>
      <c r="D33" s="562" t="s">
        <v>926</v>
      </c>
      <c r="E33" s="539"/>
      <c r="F33" s="539"/>
      <c r="G33" s="539"/>
      <c r="H33" s="563"/>
      <c r="I33" s="564"/>
      <c r="J33" s="167"/>
      <c r="K33" s="565"/>
      <c r="L33" s="537"/>
      <c r="M33" s="537"/>
      <c r="N33" s="537"/>
    </row>
    <row r="34" spans="2:14" ht="15">
      <c r="B34" s="566"/>
      <c r="C34" s="545"/>
      <c r="D34" s="567" t="s">
        <v>781</v>
      </c>
      <c r="E34" s="545"/>
      <c r="F34" s="545"/>
      <c r="G34" s="545"/>
      <c r="H34" s="141" t="s">
        <v>89</v>
      </c>
      <c r="I34" s="139">
        <v>10</v>
      </c>
      <c r="J34" s="547">
        <f>VLOOKUP(D34,'UPAH DAN BAHAN'!$D$6:$I$348,6,FALSE)</f>
        <v>12500</v>
      </c>
      <c r="K34" s="548">
        <f>+I34*J34</f>
        <v>125000</v>
      </c>
      <c r="L34" s="549">
        <f>VLOOKUP(D34,'UPAH DAN BAHAN'!$D$6:$N$348,9,FALSE)</f>
        <v>0.95309999999999995</v>
      </c>
      <c r="M34" s="550">
        <f>VLOOKUP(D34,'UPAH DAN BAHAN'!$D$6:$N$348,10,FALSE)</f>
        <v>11913.75</v>
      </c>
      <c r="N34" s="551">
        <f t="shared" ref="N34:N35" si="3">I34*M34</f>
        <v>119137.5</v>
      </c>
    </row>
    <row r="35" spans="2:14" ht="15">
      <c r="B35" s="568"/>
      <c r="C35" s="545"/>
      <c r="D35" s="132" t="s">
        <v>49</v>
      </c>
      <c r="E35" s="545"/>
      <c r="F35" s="545"/>
      <c r="G35" s="545"/>
      <c r="H35" s="141" t="s">
        <v>50</v>
      </c>
      <c r="I35" s="139">
        <v>3</v>
      </c>
      <c r="J35" s="547">
        <f>VLOOKUP(D35,'UPAH DAN BAHAN'!$D$6:$I$348,6,FALSE)</f>
        <v>16000</v>
      </c>
      <c r="K35" s="548">
        <f>+I35*J35</f>
        <v>48000</v>
      </c>
      <c r="L35" s="549">
        <f>VLOOKUP(D35,'UPAH DAN BAHAN'!$D$6:$N$348,9,FALSE)</f>
        <v>1</v>
      </c>
      <c r="M35" s="550">
        <f>VLOOKUP(D35,'UPAH DAN BAHAN'!$D$6:$N$348,10,FALSE)</f>
        <v>16000</v>
      </c>
      <c r="N35" s="551">
        <f t="shared" si="3"/>
        <v>48000</v>
      </c>
    </row>
    <row r="36" spans="2:14" ht="15">
      <c r="B36" s="569"/>
      <c r="C36" s="554"/>
      <c r="D36" s="133" t="s">
        <v>98</v>
      </c>
      <c r="E36" s="554"/>
      <c r="F36" s="554"/>
      <c r="G36" s="554"/>
      <c r="H36" s="142" t="s">
        <v>87</v>
      </c>
      <c r="I36" s="140">
        <v>1</v>
      </c>
      <c r="J36" s="134">
        <v>5000</v>
      </c>
      <c r="K36" s="556">
        <f>+I36*J36</f>
        <v>5000</v>
      </c>
      <c r="L36" s="537"/>
      <c r="M36" s="537"/>
      <c r="N36" s="537"/>
    </row>
    <row r="37" spans="2:14" ht="15">
      <c r="B37" s="571"/>
      <c r="C37" s="572"/>
      <c r="D37" s="572"/>
      <c r="E37" s="572"/>
      <c r="F37" s="572"/>
      <c r="G37" s="572"/>
      <c r="H37" s="573"/>
      <c r="I37" s="574"/>
      <c r="J37" s="560" t="s">
        <v>869</v>
      </c>
      <c r="K37" s="575">
        <f>SUM(K34:K36)</f>
        <v>178000</v>
      </c>
      <c r="L37" s="537"/>
      <c r="M37" s="537"/>
      <c r="N37" s="537"/>
    </row>
    <row r="38" spans="2:14" ht="15">
      <c r="B38" s="571"/>
      <c r="C38" s="572"/>
      <c r="D38" s="572"/>
      <c r="E38" s="572"/>
      <c r="F38" s="572"/>
      <c r="G38" s="572"/>
      <c r="H38" s="573"/>
      <c r="I38" s="574"/>
      <c r="J38" s="135"/>
      <c r="K38" s="576"/>
      <c r="L38" s="537"/>
      <c r="M38" s="537"/>
      <c r="N38" s="537"/>
    </row>
    <row r="39" spans="2:14" ht="15">
      <c r="B39" s="577" t="s">
        <v>20</v>
      </c>
      <c r="C39" s="520"/>
      <c r="D39" s="520" t="s">
        <v>932</v>
      </c>
      <c r="E39" s="520"/>
      <c r="F39" s="520"/>
      <c r="G39" s="520"/>
      <c r="H39" s="521"/>
      <c r="I39" s="522"/>
      <c r="J39" s="578"/>
      <c r="K39" s="136">
        <f>K37+K32</f>
        <v>260920</v>
      </c>
      <c r="L39" s="579"/>
      <c r="M39" s="580"/>
      <c r="N39" s="526">
        <f>SUM(N27:N37)</f>
        <v>250057.5</v>
      </c>
    </row>
    <row r="40" spans="2:14" ht="15">
      <c r="B40" s="581" t="s">
        <v>21</v>
      </c>
      <c r="C40" s="582"/>
      <c r="D40" s="582" t="s">
        <v>929</v>
      </c>
      <c r="E40" s="582"/>
      <c r="F40" s="582"/>
      <c r="G40" s="582"/>
      <c r="H40" s="583"/>
      <c r="I40" s="584"/>
      <c r="J40" s="585"/>
      <c r="K40" s="586">
        <f>K39*10%</f>
        <v>26092</v>
      </c>
      <c r="L40" s="579"/>
      <c r="M40" s="580"/>
      <c r="N40" s="526">
        <f>N39*10%</f>
        <v>25005.75</v>
      </c>
    </row>
    <row r="41" spans="2:14" ht="15">
      <c r="B41" s="581" t="s">
        <v>22</v>
      </c>
      <c r="C41" s="582"/>
      <c r="D41" s="582" t="s">
        <v>933</v>
      </c>
      <c r="E41" s="582"/>
      <c r="F41" s="582"/>
      <c r="G41" s="582"/>
      <c r="H41" s="583"/>
      <c r="I41" s="584"/>
      <c r="J41" s="585"/>
      <c r="K41" s="586">
        <f>+K39+K40</f>
        <v>287012</v>
      </c>
      <c r="L41" s="579"/>
      <c r="M41" s="580"/>
      <c r="N41" s="526">
        <f>N39+N40</f>
        <v>275063.25</v>
      </c>
    </row>
    <row r="42" spans="2:14" ht="15">
      <c r="B42" s="587"/>
      <c r="C42" s="520"/>
      <c r="D42" s="520" t="s">
        <v>931</v>
      </c>
      <c r="E42" s="520"/>
      <c r="F42" s="520"/>
      <c r="G42" s="520"/>
      <c r="H42" s="520"/>
      <c r="I42" s="520"/>
      <c r="J42" s="588"/>
      <c r="K42" s="589">
        <f>ROUNDDOWN(K41,-3)</f>
        <v>287000</v>
      </c>
      <c r="L42" s="590"/>
      <c r="M42" s="591"/>
      <c r="N42" s="592"/>
    </row>
    <row r="43" spans="2:14" ht="15">
      <c r="B43" s="593"/>
      <c r="C43" s="593"/>
      <c r="D43" s="594"/>
      <c r="E43" s="594"/>
      <c r="F43" s="594"/>
      <c r="G43" s="594"/>
      <c r="H43" s="594"/>
      <c r="I43" s="594"/>
      <c r="J43" s="595"/>
      <c r="K43" s="595"/>
    </row>
    <row r="44" spans="2:14" ht="15">
      <c r="B44" s="143" t="s">
        <v>1130</v>
      </c>
      <c r="C44" s="128" t="s">
        <v>1131</v>
      </c>
      <c r="D44" s="520"/>
      <c r="E44" s="128"/>
      <c r="F44" s="520"/>
      <c r="G44" s="520"/>
      <c r="H44" s="521"/>
      <c r="I44" s="522"/>
      <c r="J44" s="578"/>
      <c r="K44" s="596"/>
      <c r="L44" s="524"/>
      <c r="M44" s="525"/>
      <c r="N44" s="526"/>
    </row>
    <row r="45" spans="2:14" ht="17.25" customHeight="1">
      <c r="B45" s="527" t="s">
        <v>56</v>
      </c>
      <c r="C45" s="1659" t="s">
        <v>57</v>
      </c>
      <c r="D45" s="1660"/>
      <c r="E45" s="1660"/>
      <c r="F45" s="1660"/>
      <c r="G45" s="1661"/>
      <c r="H45" s="527" t="s">
        <v>965</v>
      </c>
      <c r="I45" s="165" t="s">
        <v>925</v>
      </c>
      <c r="J45" s="597" t="s">
        <v>865</v>
      </c>
      <c r="K45" s="598" t="s">
        <v>866</v>
      </c>
      <c r="L45" s="530" t="s">
        <v>209</v>
      </c>
      <c r="M45" s="531" t="s">
        <v>210</v>
      </c>
      <c r="N45" s="531" t="s">
        <v>867</v>
      </c>
    </row>
    <row r="46" spans="2:14">
      <c r="B46" s="532"/>
      <c r="C46" s="533"/>
      <c r="D46" s="534"/>
      <c r="E46" s="534"/>
      <c r="F46" s="534"/>
      <c r="G46" s="535"/>
      <c r="H46" s="536"/>
      <c r="I46" s="166"/>
      <c r="J46" s="561"/>
      <c r="K46" s="561"/>
      <c r="L46" s="537"/>
      <c r="M46" s="537"/>
      <c r="N46" s="537"/>
    </row>
    <row r="47" spans="2:14">
      <c r="B47" s="538" t="s">
        <v>158</v>
      </c>
      <c r="C47" s="539"/>
      <c r="D47" s="540" t="s">
        <v>61</v>
      </c>
      <c r="E47" s="539"/>
      <c r="F47" s="539"/>
      <c r="G47" s="539"/>
      <c r="H47" s="541"/>
      <c r="I47" s="129"/>
      <c r="J47" s="542"/>
      <c r="K47" s="575"/>
      <c r="L47" s="537"/>
      <c r="M47" s="537"/>
      <c r="N47" s="537"/>
    </row>
    <row r="48" spans="2:14" ht="15">
      <c r="B48" s="543"/>
      <c r="C48" s="544"/>
      <c r="D48" s="545" t="s">
        <v>62</v>
      </c>
      <c r="E48" s="544"/>
      <c r="F48" s="544"/>
      <c r="G48" s="544"/>
      <c r="H48" s="546" t="s">
        <v>90</v>
      </c>
      <c r="I48" s="139">
        <v>0.3</v>
      </c>
      <c r="J48" s="547">
        <f>VLOOKUP(D48,'UPAH DAN BAHAN'!$D$6:$I$348,6,FALSE)</f>
        <v>120000</v>
      </c>
      <c r="K48" s="576">
        <f>+I48*J48</f>
        <v>36000</v>
      </c>
      <c r="L48" s="549">
        <f>VLOOKUP(D48,'UPAH DAN BAHAN'!$D$6:$N$348,9,FALSE)</f>
        <v>1</v>
      </c>
      <c r="M48" s="550">
        <f>VLOOKUP(D48,'UPAH DAN BAHAN'!$D$6:$N$348,10,FALSE)</f>
        <v>120000</v>
      </c>
      <c r="N48" s="551">
        <f t="shared" ref="N48:N51" si="4">I48*M48</f>
        <v>36000</v>
      </c>
    </row>
    <row r="49" spans="2:14" ht="15">
      <c r="B49" s="543"/>
      <c r="C49" s="544"/>
      <c r="D49" s="545" t="s">
        <v>149</v>
      </c>
      <c r="E49" s="544"/>
      <c r="F49" s="544"/>
      <c r="G49" s="544"/>
      <c r="H49" s="546" t="s">
        <v>90</v>
      </c>
      <c r="I49" s="139">
        <v>0.3</v>
      </c>
      <c r="J49" s="547">
        <f>VLOOKUP(D49,'UPAH DAN BAHAN'!$D$6:$I$348,6,FALSE)</f>
        <v>140000</v>
      </c>
      <c r="K49" s="576">
        <f>+I49*J49</f>
        <v>42000</v>
      </c>
      <c r="L49" s="549">
        <f>VLOOKUP(D49,'UPAH DAN BAHAN'!$D$6:$N$348,9,FALSE)</f>
        <v>1</v>
      </c>
      <c r="M49" s="550">
        <f>VLOOKUP(D49,'UPAH DAN BAHAN'!$D$6:$N$348,10,FALSE)</f>
        <v>140000</v>
      </c>
      <c r="N49" s="551">
        <f t="shared" si="4"/>
        <v>42000</v>
      </c>
    </row>
    <row r="50" spans="2:14" ht="15">
      <c r="B50" s="543"/>
      <c r="C50" s="544"/>
      <c r="D50" s="545" t="s">
        <v>77</v>
      </c>
      <c r="E50" s="544"/>
      <c r="F50" s="544"/>
      <c r="G50" s="544"/>
      <c r="H50" s="546" t="s">
        <v>90</v>
      </c>
      <c r="I50" s="139">
        <v>0.03</v>
      </c>
      <c r="J50" s="547">
        <f>VLOOKUP(D50,'UPAH DAN BAHAN'!$D$6:$I$348,6,FALSE)</f>
        <v>150000</v>
      </c>
      <c r="K50" s="576">
        <f>+I50*J50</f>
        <v>4500</v>
      </c>
      <c r="L50" s="549">
        <f>VLOOKUP(D50,'UPAH DAN BAHAN'!$D$6:$N$348,9,FALSE)</f>
        <v>1</v>
      </c>
      <c r="M50" s="550">
        <f>VLOOKUP(D50,'UPAH DAN BAHAN'!$D$6:$N$348,10,FALSE)</f>
        <v>150000</v>
      </c>
      <c r="N50" s="551">
        <f t="shared" si="4"/>
        <v>4500</v>
      </c>
    </row>
    <row r="51" spans="2:14" ht="15">
      <c r="B51" s="552"/>
      <c r="C51" s="553"/>
      <c r="D51" s="554" t="s">
        <v>27</v>
      </c>
      <c r="E51" s="553"/>
      <c r="F51" s="553"/>
      <c r="G51" s="553"/>
      <c r="H51" s="555" t="s">
        <v>90</v>
      </c>
      <c r="I51" s="140">
        <v>3.0000000000000001E-3</v>
      </c>
      <c r="J51" s="547">
        <f>VLOOKUP(D51,'UPAH DAN BAHAN'!$D$6:$I$348,6,FALSE)</f>
        <v>140000</v>
      </c>
      <c r="K51" s="576">
        <f>+I51*J51</f>
        <v>420</v>
      </c>
      <c r="L51" s="549">
        <f>VLOOKUP(D51,'UPAH DAN BAHAN'!$D$6:$N$348,9,FALSE)</f>
        <v>1</v>
      </c>
      <c r="M51" s="550">
        <f>VLOOKUP(D51,'UPAH DAN BAHAN'!$D$6:$N$348,10,FALSE)</f>
        <v>140000</v>
      </c>
      <c r="N51" s="551">
        <f t="shared" si="4"/>
        <v>420</v>
      </c>
    </row>
    <row r="52" spans="2:14" ht="15">
      <c r="B52" s="532"/>
      <c r="C52" s="534"/>
      <c r="D52" s="557"/>
      <c r="E52" s="534"/>
      <c r="F52" s="534"/>
      <c r="G52" s="534"/>
      <c r="H52" s="558"/>
      <c r="I52" s="559"/>
      <c r="J52" s="560" t="s">
        <v>868</v>
      </c>
      <c r="K52" s="575">
        <f>SUM(K48:K51)</f>
        <v>82920</v>
      </c>
      <c r="L52" s="537"/>
      <c r="M52" s="537"/>
      <c r="N52" s="537"/>
    </row>
    <row r="53" spans="2:14" ht="15">
      <c r="B53" s="538" t="s">
        <v>159</v>
      </c>
      <c r="C53" s="539"/>
      <c r="D53" s="562" t="s">
        <v>926</v>
      </c>
      <c r="E53" s="539"/>
      <c r="F53" s="539"/>
      <c r="G53" s="539"/>
      <c r="H53" s="563"/>
      <c r="I53" s="564"/>
      <c r="J53" s="167"/>
      <c r="K53" s="576"/>
      <c r="L53" s="537"/>
      <c r="M53" s="537"/>
      <c r="N53" s="537"/>
    </row>
    <row r="54" spans="2:14" ht="15">
      <c r="B54" s="566"/>
      <c r="C54" s="545"/>
      <c r="D54" s="567" t="s">
        <v>780</v>
      </c>
      <c r="E54" s="545"/>
      <c r="F54" s="545"/>
      <c r="G54" s="545"/>
      <c r="H54" s="141" t="s">
        <v>89</v>
      </c>
      <c r="I54" s="139">
        <v>20</v>
      </c>
      <c r="J54" s="547">
        <f>VLOOKUP(D54,'UPAH DAN BAHAN'!$D$6:$I$348,6,FALSE)</f>
        <v>9500</v>
      </c>
      <c r="K54" s="576">
        <f>+I54*J54</f>
        <v>190000</v>
      </c>
      <c r="L54" s="549">
        <f>VLOOKUP(D54,'UPAH DAN BAHAN'!$D$6:$N$348,9,FALSE)</f>
        <v>0.95309999999999995</v>
      </c>
      <c r="M54" s="550">
        <f>VLOOKUP(D54,'UPAH DAN BAHAN'!$D$6:$N$348,10,FALSE)</f>
        <v>9054.4499999999989</v>
      </c>
      <c r="N54" s="551">
        <f t="shared" ref="N54:N55" si="5">I54*M54</f>
        <v>181088.99999999997</v>
      </c>
    </row>
    <row r="55" spans="2:14" ht="15">
      <c r="B55" s="568"/>
      <c r="C55" s="545"/>
      <c r="D55" s="132" t="s">
        <v>49</v>
      </c>
      <c r="E55" s="545"/>
      <c r="F55" s="545"/>
      <c r="G55" s="545"/>
      <c r="H55" s="141" t="s">
        <v>50</v>
      </c>
      <c r="I55" s="139">
        <v>6</v>
      </c>
      <c r="J55" s="547">
        <f>VLOOKUP(D55,'UPAH DAN BAHAN'!$D$6:$I$348,6,FALSE)</f>
        <v>16000</v>
      </c>
      <c r="K55" s="576">
        <f>+I55*J55</f>
        <v>96000</v>
      </c>
      <c r="L55" s="549">
        <f>VLOOKUP(D55,'UPAH DAN BAHAN'!$D$6:$N$348,9,FALSE)</f>
        <v>1</v>
      </c>
      <c r="M55" s="550">
        <f>VLOOKUP(D55,'UPAH DAN BAHAN'!$D$6:$N$348,10,FALSE)</f>
        <v>16000</v>
      </c>
      <c r="N55" s="551">
        <f t="shared" si="5"/>
        <v>96000</v>
      </c>
    </row>
    <row r="56" spans="2:14" ht="15">
      <c r="B56" s="569"/>
      <c r="C56" s="554"/>
      <c r="D56" s="133" t="s">
        <v>98</v>
      </c>
      <c r="E56" s="554"/>
      <c r="F56" s="554"/>
      <c r="G56" s="554"/>
      <c r="H56" s="142" t="s">
        <v>87</v>
      </c>
      <c r="I56" s="140">
        <v>1</v>
      </c>
      <c r="J56" s="134">
        <f>J36</f>
        <v>5000</v>
      </c>
      <c r="K56" s="576">
        <f>+I56*J56</f>
        <v>5000</v>
      </c>
      <c r="L56" s="537"/>
      <c r="M56" s="537"/>
      <c r="N56" s="537"/>
    </row>
    <row r="57" spans="2:14" ht="15">
      <c r="B57" s="571"/>
      <c r="C57" s="572"/>
      <c r="D57" s="572"/>
      <c r="E57" s="572"/>
      <c r="F57" s="572"/>
      <c r="G57" s="572"/>
      <c r="H57" s="573"/>
      <c r="I57" s="574"/>
      <c r="J57" s="560" t="s">
        <v>869</v>
      </c>
      <c r="K57" s="575">
        <f>SUM(K54:K56)</f>
        <v>291000</v>
      </c>
      <c r="L57" s="537"/>
      <c r="M57" s="537"/>
      <c r="N57" s="537"/>
    </row>
    <row r="58" spans="2:14" ht="15">
      <c r="B58" s="571"/>
      <c r="C58" s="572"/>
      <c r="D58" s="572"/>
      <c r="E58" s="572"/>
      <c r="F58" s="572"/>
      <c r="G58" s="572"/>
      <c r="H58" s="573"/>
      <c r="I58" s="574"/>
      <c r="J58" s="135"/>
      <c r="K58" s="576"/>
      <c r="L58" s="537"/>
      <c r="M58" s="537"/>
      <c r="N58" s="537"/>
    </row>
    <row r="59" spans="2:14" ht="15">
      <c r="B59" s="577" t="s">
        <v>20</v>
      </c>
      <c r="C59" s="520"/>
      <c r="D59" s="520" t="s">
        <v>932</v>
      </c>
      <c r="E59" s="520"/>
      <c r="F59" s="520"/>
      <c r="G59" s="520"/>
      <c r="H59" s="521"/>
      <c r="I59" s="522"/>
      <c r="J59" s="578"/>
      <c r="K59" s="136">
        <f>K57+K52</f>
        <v>373920</v>
      </c>
      <c r="L59" s="579"/>
      <c r="M59" s="580"/>
      <c r="N59" s="526">
        <f>SUM(N47:N57)</f>
        <v>360009</v>
      </c>
    </row>
    <row r="60" spans="2:14" ht="15">
      <c r="B60" s="581" t="s">
        <v>21</v>
      </c>
      <c r="C60" s="582"/>
      <c r="D60" s="582" t="s">
        <v>929</v>
      </c>
      <c r="E60" s="582"/>
      <c r="F60" s="582"/>
      <c r="G60" s="582"/>
      <c r="H60" s="583"/>
      <c r="I60" s="584"/>
      <c r="J60" s="585"/>
      <c r="K60" s="586">
        <f>K59*10%</f>
        <v>37392</v>
      </c>
      <c r="L60" s="579"/>
      <c r="M60" s="580"/>
      <c r="N60" s="526">
        <f>N59*10%</f>
        <v>36000.9</v>
      </c>
    </row>
    <row r="61" spans="2:14" ht="15">
      <c r="B61" s="581" t="s">
        <v>22</v>
      </c>
      <c r="C61" s="582"/>
      <c r="D61" s="582" t="s">
        <v>933</v>
      </c>
      <c r="E61" s="582"/>
      <c r="F61" s="582"/>
      <c r="G61" s="582"/>
      <c r="H61" s="583"/>
      <c r="I61" s="584"/>
      <c r="J61" s="585"/>
      <c r="K61" s="586">
        <f>+K59+K60</f>
        <v>411312</v>
      </c>
      <c r="L61" s="579"/>
      <c r="M61" s="580"/>
      <c r="N61" s="526">
        <f>N59+N60</f>
        <v>396009.9</v>
      </c>
    </row>
    <row r="62" spans="2:14" ht="15">
      <c r="B62" s="587"/>
      <c r="C62" s="520"/>
      <c r="D62" s="520" t="s">
        <v>931</v>
      </c>
      <c r="E62" s="520"/>
      <c r="F62" s="520"/>
      <c r="G62" s="520"/>
      <c r="H62" s="520"/>
      <c r="I62" s="520"/>
      <c r="J62" s="588"/>
      <c r="K62" s="589">
        <f>ROUNDDOWN(K61,-3)</f>
        <v>411000</v>
      </c>
      <c r="L62" s="590"/>
      <c r="M62" s="591"/>
      <c r="N62" s="592"/>
    </row>
    <row r="63" spans="2:14" ht="15">
      <c r="B63" s="593"/>
      <c r="C63" s="593"/>
      <c r="D63" s="594"/>
      <c r="E63" s="594"/>
      <c r="F63" s="594"/>
      <c r="G63" s="594"/>
      <c r="H63" s="594"/>
      <c r="I63" s="594"/>
      <c r="J63" s="595"/>
      <c r="K63" s="595"/>
    </row>
    <row r="64" spans="2:14" ht="15">
      <c r="B64" s="143" t="s">
        <v>1132</v>
      </c>
      <c r="C64" s="128" t="s">
        <v>1133</v>
      </c>
      <c r="D64" s="520"/>
      <c r="E64" s="128"/>
      <c r="F64" s="520"/>
      <c r="G64" s="520"/>
      <c r="H64" s="521"/>
      <c r="I64" s="522"/>
      <c r="J64" s="578"/>
      <c r="K64" s="596"/>
      <c r="L64" s="524"/>
      <c r="M64" s="525"/>
      <c r="N64" s="526"/>
    </row>
    <row r="65" spans="2:14" ht="18" customHeight="1">
      <c r="B65" s="527" t="s">
        <v>56</v>
      </c>
      <c r="C65" s="1659" t="s">
        <v>57</v>
      </c>
      <c r="D65" s="1660"/>
      <c r="E65" s="1660"/>
      <c r="F65" s="1660"/>
      <c r="G65" s="1661"/>
      <c r="H65" s="527" t="s">
        <v>965</v>
      </c>
      <c r="I65" s="165" t="s">
        <v>925</v>
      </c>
      <c r="J65" s="597" t="s">
        <v>865</v>
      </c>
      <c r="K65" s="598" t="s">
        <v>866</v>
      </c>
      <c r="L65" s="530" t="s">
        <v>209</v>
      </c>
      <c r="M65" s="531" t="s">
        <v>210</v>
      </c>
      <c r="N65" s="531" t="s">
        <v>867</v>
      </c>
    </row>
    <row r="66" spans="2:14">
      <c r="B66" s="532"/>
      <c r="C66" s="533"/>
      <c r="D66" s="534"/>
      <c r="E66" s="534"/>
      <c r="F66" s="534"/>
      <c r="G66" s="535"/>
      <c r="H66" s="536"/>
      <c r="I66" s="166"/>
      <c r="J66" s="561"/>
      <c r="K66" s="561"/>
      <c r="L66" s="537"/>
      <c r="M66" s="537"/>
      <c r="N66" s="537"/>
    </row>
    <row r="67" spans="2:14">
      <c r="B67" s="538" t="s">
        <v>158</v>
      </c>
      <c r="C67" s="539"/>
      <c r="D67" s="540" t="s">
        <v>61</v>
      </c>
      <c r="E67" s="539"/>
      <c r="F67" s="539"/>
      <c r="G67" s="539"/>
      <c r="H67" s="541"/>
      <c r="I67" s="129"/>
      <c r="J67" s="542"/>
      <c r="K67" s="575"/>
      <c r="L67" s="537"/>
      <c r="M67" s="537"/>
      <c r="N67" s="537"/>
    </row>
    <row r="68" spans="2:14" ht="15">
      <c r="B68" s="543"/>
      <c r="C68" s="544"/>
      <c r="D68" s="545" t="s">
        <v>62</v>
      </c>
      <c r="E68" s="544"/>
      <c r="F68" s="544"/>
      <c r="G68" s="544"/>
      <c r="H68" s="546" t="s">
        <v>90</v>
      </c>
      <c r="I68" s="139">
        <v>0.01</v>
      </c>
      <c r="J68" s="547">
        <f>VLOOKUP(D68,'UPAH DAN BAHAN'!$D$6:$I$348,6,FALSE)</f>
        <v>120000</v>
      </c>
      <c r="K68" s="576">
        <f>+I68*J68</f>
        <v>1200</v>
      </c>
      <c r="L68" s="549">
        <f>VLOOKUP(D68,'UPAH DAN BAHAN'!$D$6:$N$348,9,FALSE)</f>
        <v>1</v>
      </c>
      <c r="M68" s="550">
        <f>VLOOKUP(D68,'UPAH DAN BAHAN'!$D$6:$N$348,10,FALSE)</f>
        <v>120000</v>
      </c>
      <c r="N68" s="551">
        <f t="shared" ref="N68:N71" si="6">I68*M68</f>
        <v>1200</v>
      </c>
    </row>
    <row r="69" spans="2:14" ht="15">
      <c r="B69" s="543"/>
      <c r="C69" s="544"/>
      <c r="D69" s="545" t="s">
        <v>149</v>
      </c>
      <c r="E69" s="544"/>
      <c r="F69" s="544"/>
      <c r="G69" s="544"/>
      <c r="H69" s="546" t="s">
        <v>90</v>
      </c>
      <c r="I69" s="139">
        <v>0.01</v>
      </c>
      <c r="J69" s="547">
        <f>VLOOKUP(D69,'UPAH DAN BAHAN'!$D$6:$I$348,6,FALSE)</f>
        <v>140000</v>
      </c>
      <c r="K69" s="576">
        <f>+I69*J69</f>
        <v>1400</v>
      </c>
      <c r="L69" s="549">
        <f>VLOOKUP(D69,'UPAH DAN BAHAN'!$D$6:$N$348,9,FALSE)</f>
        <v>1</v>
      </c>
      <c r="M69" s="550">
        <f>VLOOKUP(D69,'UPAH DAN BAHAN'!$D$6:$N$348,10,FALSE)</f>
        <v>140000</v>
      </c>
      <c r="N69" s="551">
        <f t="shared" si="6"/>
        <v>1400</v>
      </c>
    </row>
    <row r="70" spans="2:14" ht="15">
      <c r="B70" s="543"/>
      <c r="C70" s="544"/>
      <c r="D70" s="545" t="s">
        <v>77</v>
      </c>
      <c r="E70" s="544"/>
      <c r="F70" s="544"/>
      <c r="G70" s="544"/>
      <c r="H70" s="546" t="s">
        <v>90</v>
      </c>
      <c r="I70" s="139">
        <v>5.0000000000000001E-3</v>
      </c>
      <c r="J70" s="547">
        <f>VLOOKUP(D70,'UPAH DAN BAHAN'!$D$6:$I$348,6,FALSE)</f>
        <v>150000</v>
      </c>
      <c r="K70" s="576">
        <f>+I70*J70</f>
        <v>750</v>
      </c>
      <c r="L70" s="549">
        <f>VLOOKUP(D70,'UPAH DAN BAHAN'!$D$6:$N$348,9,FALSE)</f>
        <v>1</v>
      </c>
      <c r="M70" s="550">
        <f>VLOOKUP(D70,'UPAH DAN BAHAN'!$D$6:$N$348,10,FALSE)</f>
        <v>150000</v>
      </c>
      <c r="N70" s="551">
        <f t="shared" si="6"/>
        <v>750</v>
      </c>
    </row>
    <row r="71" spans="2:14" ht="15">
      <c r="B71" s="552"/>
      <c r="C71" s="553"/>
      <c r="D71" s="554" t="s">
        <v>27</v>
      </c>
      <c r="E71" s="553"/>
      <c r="F71" s="553"/>
      <c r="G71" s="553"/>
      <c r="H71" s="555" t="s">
        <v>90</v>
      </c>
      <c r="I71" s="140">
        <v>5.0000000000000001E-3</v>
      </c>
      <c r="J71" s="547">
        <f>VLOOKUP(D71,'UPAH DAN BAHAN'!$D$6:$I$348,6,FALSE)</f>
        <v>140000</v>
      </c>
      <c r="K71" s="576">
        <f>+I71*J71</f>
        <v>700</v>
      </c>
      <c r="L71" s="549">
        <f>VLOOKUP(D71,'UPAH DAN BAHAN'!$D$6:$N$348,9,FALSE)</f>
        <v>1</v>
      </c>
      <c r="M71" s="550">
        <f>VLOOKUP(D71,'UPAH DAN BAHAN'!$D$6:$N$348,10,FALSE)</f>
        <v>140000</v>
      </c>
      <c r="N71" s="551">
        <f t="shared" si="6"/>
        <v>700</v>
      </c>
    </row>
    <row r="72" spans="2:14" ht="15">
      <c r="B72" s="532"/>
      <c r="C72" s="534"/>
      <c r="D72" s="557"/>
      <c r="E72" s="534"/>
      <c r="F72" s="534"/>
      <c r="G72" s="534"/>
      <c r="H72" s="558"/>
      <c r="I72" s="559"/>
      <c r="J72" s="560" t="s">
        <v>868</v>
      </c>
      <c r="K72" s="575">
        <f>SUM(K68:K71)</f>
        <v>4050</v>
      </c>
      <c r="L72" s="537"/>
      <c r="M72" s="537"/>
      <c r="N72" s="537"/>
    </row>
    <row r="73" spans="2:14" ht="15">
      <c r="B73" s="538" t="s">
        <v>159</v>
      </c>
      <c r="C73" s="539"/>
      <c r="D73" s="562" t="s">
        <v>926</v>
      </c>
      <c r="E73" s="539"/>
      <c r="F73" s="539"/>
      <c r="G73" s="539"/>
      <c r="H73" s="563"/>
      <c r="I73" s="564"/>
      <c r="J73" s="167"/>
      <c r="K73" s="576"/>
      <c r="L73" s="537"/>
      <c r="M73" s="537"/>
      <c r="N73" s="537"/>
    </row>
    <row r="74" spans="2:14" ht="15">
      <c r="B74" s="566"/>
      <c r="C74" s="545"/>
      <c r="D74" s="132" t="s">
        <v>660</v>
      </c>
      <c r="E74" s="545"/>
      <c r="F74" s="545"/>
      <c r="G74" s="545"/>
      <c r="H74" s="141" t="s">
        <v>89</v>
      </c>
      <c r="I74" s="139">
        <v>1</v>
      </c>
      <c r="J74" s="547">
        <f>VLOOKUP(D74,'UPAH DAN BAHAN'!$D$6:$I$348,6,FALSE)</f>
        <v>9000</v>
      </c>
      <c r="K74" s="576">
        <f>+I74*J74</f>
        <v>9000</v>
      </c>
      <c r="L74" s="549">
        <f>VLOOKUP(D74,'UPAH DAN BAHAN'!$D$6:$N$348,9,FALSE)</f>
        <v>0.93430000000000002</v>
      </c>
      <c r="M74" s="550">
        <f>VLOOKUP(D74,'UPAH DAN BAHAN'!$D$6:$N$348,10,FALSE)</f>
        <v>8408.7000000000007</v>
      </c>
      <c r="N74" s="551">
        <f t="shared" ref="N74:N75" si="7">I74*M74</f>
        <v>8408.7000000000007</v>
      </c>
    </row>
    <row r="75" spans="2:14" ht="15">
      <c r="B75" s="568"/>
      <c r="C75" s="545"/>
      <c r="D75" s="132" t="s">
        <v>49</v>
      </c>
      <c r="E75" s="545"/>
      <c r="F75" s="545"/>
      <c r="G75" s="545"/>
      <c r="H75" s="141" t="s">
        <v>8</v>
      </c>
      <c r="I75" s="139">
        <v>1</v>
      </c>
      <c r="J75" s="547">
        <v>3500</v>
      </c>
      <c r="K75" s="576">
        <f>+I75*J75</f>
        <v>3500</v>
      </c>
      <c r="L75" s="549">
        <f>VLOOKUP(D75,'UPAH DAN BAHAN'!$D$6:$N$348,9,FALSE)</f>
        <v>1</v>
      </c>
      <c r="M75" s="550">
        <f>J75</f>
        <v>3500</v>
      </c>
      <c r="N75" s="551">
        <f t="shared" si="7"/>
        <v>3500</v>
      </c>
    </row>
    <row r="76" spans="2:14" ht="15">
      <c r="B76" s="569"/>
      <c r="C76" s="554"/>
      <c r="D76" s="133" t="s">
        <v>98</v>
      </c>
      <c r="E76" s="554"/>
      <c r="F76" s="554"/>
      <c r="G76" s="554"/>
      <c r="H76" s="142" t="s">
        <v>87</v>
      </c>
      <c r="I76" s="140">
        <v>0.1</v>
      </c>
      <c r="J76" s="134">
        <f>SUM(J74:J75)</f>
        <v>12500</v>
      </c>
      <c r="K76" s="576">
        <f>+I76*J76</f>
        <v>1250</v>
      </c>
      <c r="L76" s="549"/>
      <c r="M76" s="550"/>
      <c r="N76" s="551"/>
    </row>
    <row r="77" spans="2:14" ht="15">
      <c r="B77" s="571"/>
      <c r="C77" s="572"/>
      <c r="D77" s="572"/>
      <c r="E77" s="572"/>
      <c r="F77" s="572"/>
      <c r="G77" s="572"/>
      <c r="H77" s="573"/>
      <c r="I77" s="574"/>
      <c r="J77" s="560" t="s">
        <v>869</v>
      </c>
      <c r="K77" s="575">
        <f>SUM(K74:K76)</f>
        <v>13750</v>
      </c>
      <c r="L77" s="537"/>
      <c r="M77" s="537"/>
      <c r="N77" s="537"/>
    </row>
    <row r="78" spans="2:14" ht="15">
      <c r="B78" s="571"/>
      <c r="C78" s="572"/>
      <c r="D78" s="572"/>
      <c r="E78" s="572"/>
      <c r="F78" s="572"/>
      <c r="G78" s="572"/>
      <c r="H78" s="573"/>
      <c r="I78" s="574"/>
      <c r="J78" s="135"/>
      <c r="K78" s="576"/>
      <c r="L78" s="537"/>
      <c r="M78" s="537"/>
      <c r="N78" s="537"/>
    </row>
    <row r="79" spans="2:14" ht="15">
      <c r="B79" s="577" t="s">
        <v>20</v>
      </c>
      <c r="C79" s="520"/>
      <c r="D79" s="520" t="s">
        <v>932</v>
      </c>
      <c r="E79" s="520"/>
      <c r="F79" s="520"/>
      <c r="G79" s="520"/>
      <c r="H79" s="521"/>
      <c r="I79" s="522"/>
      <c r="J79" s="578"/>
      <c r="K79" s="136">
        <f>K77+K72</f>
        <v>17800</v>
      </c>
      <c r="L79" s="579"/>
      <c r="M79" s="580"/>
      <c r="N79" s="526">
        <f>SUM(N67:N77)</f>
        <v>15958.7</v>
      </c>
    </row>
    <row r="80" spans="2:14" ht="15">
      <c r="B80" s="581" t="s">
        <v>21</v>
      </c>
      <c r="C80" s="582"/>
      <c r="D80" s="582" t="s">
        <v>929</v>
      </c>
      <c r="E80" s="582"/>
      <c r="F80" s="582"/>
      <c r="G80" s="582"/>
      <c r="H80" s="583"/>
      <c r="I80" s="584"/>
      <c r="J80" s="585"/>
      <c r="K80" s="586">
        <f>K79*10%</f>
        <v>1780</v>
      </c>
      <c r="L80" s="579"/>
      <c r="M80" s="580"/>
      <c r="N80" s="526">
        <f>N79*10%</f>
        <v>1595.8700000000001</v>
      </c>
    </row>
    <row r="81" spans="2:14" ht="15">
      <c r="B81" s="581" t="s">
        <v>22</v>
      </c>
      <c r="C81" s="582"/>
      <c r="D81" s="582" t="s">
        <v>933</v>
      </c>
      <c r="E81" s="582"/>
      <c r="F81" s="582"/>
      <c r="G81" s="582"/>
      <c r="H81" s="583"/>
      <c r="I81" s="584"/>
      <c r="J81" s="585"/>
      <c r="K81" s="586">
        <f>+K79+K80</f>
        <v>19580</v>
      </c>
      <c r="L81" s="579"/>
      <c r="M81" s="580"/>
      <c r="N81" s="526">
        <f>N79+N80</f>
        <v>17554.57</v>
      </c>
    </row>
    <row r="82" spans="2:14" ht="15">
      <c r="B82" s="587"/>
      <c r="C82" s="520"/>
      <c r="D82" s="520" t="s">
        <v>931</v>
      </c>
      <c r="E82" s="520"/>
      <c r="F82" s="520"/>
      <c r="G82" s="520"/>
      <c r="H82" s="520"/>
      <c r="I82" s="520"/>
      <c r="J82" s="588"/>
      <c r="K82" s="589">
        <f>ROUNDDOWN(K81,-3)</f>
        <v>19000</v>
      </c>
      <c r="L82" s="590"/>
      <c r="M82" s="591"/>
      <c r="N82" s="592"/>
    </row>
    <row r="83" spans="2:14" ht="15">
      <c r="B83" s="599"/>
      <c r="C83" s="600"/>
      <c r="D83" s="600"/>
      <c r="E83" s="600"/>
      <c r="F83" s="600"/>
      <c r="G83" s="600"/>
      <c r="H83" s="600"/>
      <c r="I83" s="600"/>
      <c r="J83" s="601"/>
      <c r="K83" s="601"/>
    </row>
    <row r="84" spans="2:14" ht="15">
      <c r="B84" s="599"/>
      <c r="C84" s="600"/>
      <c r="D84" s="600"/>
      <c r="E84" s="600"/>
      <c r="F84" s="600"/>
      <c r="G84" s="600"/>
      <c r="H84" s="600"/>
      <c r="I84" s="600"/>
      <c r="J84" s="601"/>
      <c r="K84" s="601"/>
    </row>
    <row r="85" spans="2:14" ht="15">
      <c r="B85" s="143" t="s">
        <v>1134</v>
      </c>
      <c r="C85" s="128" t="s">
        <v>1135</v>
      </c>
      <c r="D85" s="520"/>
      <c r="E85" s="128"/>
      <c r="F85" s="520"/>
      <c r="G85" s="520"/>
      <c r="H85" s="521"/>
      <c r="I85" s="522"/>
      <c r="J85" s="578"/>
      <c r="K85" s="596"/>
      <c r="L85" s="524"/>
      <c r="M85" s="525"/>
      <c r="N85" s="526"/>
    </row>
    <row r="86" spans="2:14" ht="17.25" customHeight="1">
      <c r="B86" s="527" t="s">
        <v>56</v>
      </c>
      <c r="C86" s="1659" t="s">
        <v>57</v>
      </c>
      <c r="D86" s="1660"/>
      <c r="E86" s="1660"/>
      <c r="F86" s="1660"/>
      <c r="G86" s="1661"/>
      <c r="H86" s="527" t="s">
        <v>965</v>
      </c>
      <c r="I86" s="165" t="s">
        <v>925</v>
      </c>
      <c r="J86" s="597" t="s">
        <v>865</v>
      </c>
      <c r="K86" s="598" t="s">
        <v>866</v>
      </c>
      <c r="L86" s="530" t="s">
        <v>209</v>
      </c>
      <c r="M86" s="531" t="s">
        <v>210</v>
      </c>
      <c r="N86" s="531" t="s">
        <v>867</v>
      </c>
    </row>
    <row r="87" spans="2:14">
      <c r="B87" s="532"/>
      <c r="C87" s="533"/>
      <c r="D87" s="534"/>
      <c r="E87" s="534"/>
      <c r="F87" s="534"/>
      <c r="G87" s="535"/>
      <c r="H87" s="536"/>
      <c r="I87" s="166"/>
      <c r="J87" s="561"/>
      <c r="K87" s="561"/>
      <c r="L87" s="537"/>
      <c r="M87" s="537"/>
      <c r="N87" s="537"/>
    </row>
    <row r="88" spans="2:14">
      <c r="B88" s="538" t="s">
        <v>158</v>
      </c>
      <c r="C88" s="539"/>
      <c r="D88" s="540" t="s">
        <v>61</v>
      </c>
      <c r="E88" s="539"/>
      <c r="F88" s="539"/>
      <c r="G88" s="539"/>
      <c r="H88" s="541"/>
      <c r="I88" s="129"/>
      <c r="J88" s="542"/>
      <c r="K88" s="542"/>
      <c r="L88" s="537"/>
      <c r="M88" s="537"/>
      <c r="N88" s="537"/>
    </row>
    <row r="89" spans="2:14" ht="15">
      <c r="B89" s="543"/>
      <c r="C89" s="544"/>
      <c r="D89" s="545" t="s">
        <v>62</v>
      </c>
      <c r="E89" s="544"/>
      <c r="F89" s="544"/>
      <c r="G89" s="544"/>
      <c r="H89" s="546" t="s">
        <v>90</v>
      </c>
      <c r="I89" s="139">
        <v>0.03</v>
      </c>
      <c r="J89" s="547">
        <f>VLOOKUP(D89,'UPAH DAN BAHAN'!$D$6:$I$348,6,FALSE)</f>
        <v>120000</v>
      </c>
      <c r="K89" s="548">
        <f>+I89*J89</f>
        <v>3600</v>
      </c>
      <c r="L89" s="549">
        <f>VLOOKUP(D89,'UPAH DAN BAHAN'!$D$6:$N$348,9,FALSE)</f>
        <v>1</v>
      </c>
      <c r="M89" s="550">
        <f>VLOOKUP(D89,'UPAH DAN BAHAN'!$D$6:$N$348,10,FALSE)</f>
        <v>120000</v>
      </c>
      <c r="N89" s="551">
        <f t="shared" ref="N89:N92" si="8">I89*M89</f>
        <v>3600</v>
      </c>
    </row>
    <row r="90" spans="2:14" ht="15">
      <c r="B90" s="543"/>
      <c r="C90" s="544"/>
      <c r="D90" s="545" t="s">
        <v>149</v>
      </c>
      <c r="E90" s="544"/>
      <c r="F90" s="544"/>
      <c r="G90" s="544"/>
      <c r="H90" s="546" t="s">
        <v>90</v>
      </c>
      <c r="I90" s="139">
        <v>2E-3</v>
      </c>
      <c r="J90" s="547">
        <f>VLOOKUP(D90,'UPAH DAN BAHAN'!$D$6:$I$348,6,FALSE)</f>
        <v>140000</v>
      </c>
      <c r="K90" s="548">
        <f>+I90*J90</f>
        <v>280</v>
      </c>
      <c r="L90" s="549">
        <f>VLOOKUP(D90,'UPAH DAN BAHAN'!$D$6:$N$348,9,FALSE)</f>
        <v>1</v>
      </c>
      <c r="M90" s="550">
        <f>VLOOKUP(D90,'UPAH DAN BAHAN'!$D$6:$N$348,10,FALSE)</f>
        <v>140000</v>
      </c>
      <c r="N90" s="551">
        <f t="shared" si="8"/>
        <v>280</v>
      </c>
    </row>
    <row r="91" spans="2:14" ht="15">
      <c r="B91" s="543"/>
      <c r="C91" s="544"/>
      <c r="D91" s="545" t="s">
        <v>77</v>
      </c>
      <c r="E91" s="544"/>
      <c r="F91" s="544"/>
      <c r="G91" s="544"/>
      <c r="H91" s="546" t="s">
        <v>90</v>
      </c>
      <c r="I91" s="139">
        <f>I70</f>
        <v>5.0000000000000001E-3</v>
      </c>
      <c r="J91" s="547">
        <f>VLOOKUP(D91,'UPAH DAN BAHAN'!$D$6:$I$348,6,FALSE)</f>
        <v>150000</v>
      </c>
      <c r="K91" s="548">
        <f>+I91*J91</f>
        <v>750</v>
      </c>
      <c r="L91" s="549">
        <f>VLOOKUP(D91,'UPAH DAN BAHAN'!$D$6:$N$348,9,FALSE)</f>
        <v>1</v>
      </c>
      <c r="M91" s="550">
        <f>VLOOKUP(D91,'UPAH DAN BAHAN'!$D$6:$N$348,10,FALSE)</f>
        <v>150000</v>
      </c>
      <c r="N91" s="551">
        <f t="shared" si="8"/>
        <v>750</v>
      </c>
    </row>
    <row r="92" spans="2:14" ht="15">
      <c r="B92" s="552"/>
      <c r="C92" s="553"/>
      <c r="D92" s="554" t="s">
        <v>27</v>
      </c>
      <c r="E92" s="553"/>
      <c r="F92" s="553"/>
      <c r="G92" s="553"/>
      <c r="H92" s="555" t="s">
        <v>90</v>
      </c>
      <c r="I92" s="140">
        <f>I71</f>
        <v>5.0000000000000001E-3</v>
      </c>
      <c r="J92" s="547">
        <f>VLOOKUP(D92,'UPAH DAN BAHAN'!$D$6:$I$348,6,FALSE)</f>
        <v>140000</v>
      </c>
      <c r="K92" s="556">
        <f>+I92*J92</f>
        <v>700</v>
      </c>
      <c r="L92" s="549">
        <f>VLOOKUP(D92,'UPAH DAN BAHAN'!$D$6:$N$348,9,FALSE)</f>
        <v>1</v>
      </c>
      <c r="M92" s="550">
        <f>VLOOKUP(D92,'UPAH DAN BAHAN'!$D$6:$N$348,10,FALSE)</f>
        <v>140000</v>
      </c>
      <c r="N92" s="551">
        <f t="shared" si="8"/>
        <v>700</v>
      </c>
    </row>
    <row r="93" spans="2:14" ht="15">
      <c r="B93" s="532"/>
      <c r="C93" s="534"/>
      <c r="D93" s="557"/>
      <c r="E93" s="534"/>
      <c r="F93" s="534"/>
      <c r="G93" s="534"/>
      <c r="H93" s="558"/>
      <c r="I93" s="559"/>
      <c r="J93" s="560" t="s">
        <v>868</v>
      </c>
      <c r="K93" s="561">
        <f>SUM(K89:K92)</f>
        <v>5330</v>
      </c>
      <c r="L93" s="537"/>
      <c r="M93" s="537"/>
      <c r="N93" s="537"/>
    </row>
    <row r="94" spans="2:14" ht="15">
      <c r="B94" s="538" t="s">
        <v>159</v>
      </c>
      <c r="C94" s="539"/>
      <c r="D94" s="562" t="s">
        <v>926</v>
      </c>
      <c r="E94" s="539"/>
      <c r="F94" s="539"/>
      <c r="G94" s="539"/>
      <c r="H94" s="563"/>
      <c r="I94" s="564"/>
      <c r="J94" s="167"/>
      <c r="K94" s="565"/>
      <c r="L94" s="537"/>
      <c r="M94" s="537"/>
      <c r="N94" s="537"/>
    </row>
    <row r="95" spans="2:14" ht="15">
      <c r="B95" s="566"/>
      <c r="C95" s="545"/>
      <c r="D95" s="132" t="s">
        <v>786</v>
      </c>
      <c r="E95" s="545"/>
      <c r="F95" s="545"/>
      <c r="G95" s="545"/>
      <c r="H95" s="141" t="s">
        <v>89</v>
      </c>
      <c r="I95" s="139">
        <v>1</v>
      </c>
      <c r="J95" s="547">
        <f>VLOOKUP(D95,'UPAH DAN BAHAN'!$D$6:$I$348,6,FALSE)</f>
        <v>13500</v>
      </c>
      <c r="K95" s="548">
        <f>+I95*J95</f>
        <v>13500</v>
      </c>
      <c r="L95" s="549">
        <f>VLOOKUP(D95,'UPAH DAN BAHAN'!$D$6:$N$348,9,FALSE)</f>
        <v>1</v>
      </c>
      <c r="M95" s="550">
        <f>VLOOKUP(D95,'UPAH DAN BAHAN'!$D$6:$N$348,10,FALSE)</f>
        <v>13500</v>
      </c>
      <c r="N95" s="551">
        <f t="shared" ref="N95:N96" si="9">I95*M95</f>
        <v>13500</v>
      </c>
    </row>
    <row r="96" spans="2:14" ht="15">
      <c r="B96" s="568"/>
      <c r="C96" s="545"/>
      <c r="D96" s="132" t="s">
        <v>49</v>
      </c>
      <c r="E96" s="545"/>
      <c r="F96" s="545"/>
      <c r="G96" s="545"/>
      <c r="H96" s="141" t="s">
        <v>89</v>
      </c>
      <c r="I96" s="139">
        <v>1</v>
      </c>
      <c r="J96" s="168">
        <v>3500</v>
      </c>
      <c r="K96" s="548">
        <f>+I96*J96</f>
        <v>3500</v>
      </c>
      <c r="L96" s="549">
        <f>VLOOKUP(D96,'UPAH DAN BAHAN'!$D$6:$N$348,9,FALSE)</f>
        <v>1</v>
      </c>
      <c r="M96" s="550">
        <f>J96</f>
        <v>3500</v>
      </c>
      <c r="N96" s="551">
        <f t="shared" si="9"/>
        <v>3500</v>
      </c>
    </row>
    <row r="97" spans="2:14" ht="15">
      <c r="B97" s="569"/>
      <c r="C97" s="554"/>
      <c r="D97" s="133" t="s">
        <v>98</v>
      </c>
      <c r="E97" s="554"/>
      <c r="F97" s="554"/>
      <c r="G97" s="554"/>
      <c r="H97" s="142" t="s">
        <v>87</v>
      </c>
      <c r="I97" s="140">
        <v>1</v>
      </c>
      <c r="J97" s="134">
        <v>5000</v>
      </c>
      <c r="K97" s="556">
        <f>+I97*J97</f>
        <v>5000</v>
      </c>
      <c r="L97" s="537"/>
      <c r="M97" s="537"/>
      <c r="N97" s="537"/>
    </row>
    <row r="98" spans="2:14" ht="15">
      <c r="B98" s="571"/>
      <c r="C98" s="572"/>
      <c r="D98" s="572"/>
      <c r="E98" s="572"/>
      <c r="F98" s="572"/>
      <c r="G98" s="572"/>
      <c r="H98" s="573"/>
      <c r="I98" s="574"/>
      <c r="J98" s="560" t="s">
        <v>869</v>
      </c>
      <c r="K98" s="575">
        <f>SUM(K95:K97)</f>
        <v>22000</v>
      </c>
      <c r="L98" s="537"/>
      <c r="M98" s="537"/>
      <c r="N98" s="537"/>
    </row>
    <row r="99" spans="2:14" ht="15">
      <c r="B99" s="571"/>
      <c r="C99" s="572"/>
      <c r="D99" s="572"/>
      <c r="E99" s="572"/>
      <c r="F99" s="572"/>
      <c r="G99" s="572"/>
      <c r="H99" s="573"/>
      <c r="I99" s="574"/>
      <c r="J99" s="135"/>
      <c r="K99" s="576"/>
      <c r="L99" s="537"/>
      <c r="M99" s="537"/>
      <c r="N99" s="537"/>
    </row>
    <row r="100" spans="2:14" ht="15">
      <c r="B100" s="577" t="s">
        <v>20</v>
      </c>
      <c r="C100" s="520"/>
      <c r="D100" s="520" t="s">
        <v>932</v>
      </c>
      <c r="E100" s="520"/>
      <c r="F100" s="520"/>
      <c r="G100" s="520"/>
      <c r="H100" s="521"/>
      <c r="I100" s="522"/>
      <c r="J100" s="578"/>
      <c r="K100" s="136">
        <f>K98+K93</f>
        <v>27330</v>
      </c>
      <c r="L100" s="579"/>
      <c r="M100" s="580"/>
      <c r="N100" s="526">
        <f>SUM(N88:N98)</f>
        <v>22330</v>
      </c>
    </row>
    <row r="101" spans="2:14" ht="15">
      <c r="B101" s="581" t="s">
        <v>21</v>
      </c>
      <c r="C101" s="582"/>
      <c r="D101" s="582" t="s">
        <v>929</v>
      </c>
      <c r="E101" s="582"/>
      <c r="F101" s="582"/>
      <c r="G101" s="582"/>
      <c r="H101" s="583"/>
      <c r="I101" s="584"/>
      <c r="J101" s="585"/>
      <c r="K101" s="586">
        <f>K100*10%</f>
        <v>2733</v>
      </c>
      <c r="L101" s="579"/>
      <c r="M101" s="580"/>
      <c r="N101" s="526">
        <f>N100*10%</f>
        <v>2233</v>
      </c>
    </row>
    <row r="102" spans="2:14" ht="15">
      <c r="B102" s="581" t="s">
        <v>22</v>
      </c>
      <c r="C102" s="582"/>
      <c r="D102" s="582" t="s">
        <v>933</v>
      </c>
      <c r="E102" s="582"/>
      <c r="F102" s="582"/>
      <c r="G102" s="582"/>
      <c r="H102" s="583"/>
      <c r="I102" s="584"/>
      <c r="J102" s="585"/>
      <c r="K102" s="586">
        <f>+K100+K101</f>
        <v>30063</v>
      </c>
      <c r="L102" s="579"/>
      <c r="M102" s="580"/>
      <c r="N102" s="526">
        <f>N100+N101</f>
        <v>24563</v>
      </c>
    </row>
    <row r="103" spans="2:14" ht="15">
      <c r="B103" s="587"/>
      <c r="C103" s="520"/>
      <c r="D103" s="520" t="s">
        <v>931</v>
      </c>
      <c r="E103" s="520"/>
      <c r="F103" s="520"/>
      <c r="G103" s="520"/>
      <c r="H103" s="520"/>
      <c r="I103" s="520"/>
      <c r="J103" s="588"/>
      <c r="K103" s="589">
        <f>ROUNDDOWN(K102,-3)</f>
        <v>30000</v>
      </c>
      <c r="L103" s="590"/>
      <c r="M103" s="591"/>
      <c r="N103" s="592"/>
    </row>
    <row r="104" spans="2:14" ht="15">
      <c r="B104" s="599"/>
      <c r="C104" s="600"/>
      <c r="D104" s="600"/>
      <c r="E104" s="600"/>
      <c r="F104" s="600"/>
      <c r="G104" s="600"/>
      <c r="H104" s="600"/>
      <c r="I104" s="600"/>
      <c r="J104" s="601"/>
      <c r="K104" s="601"/>
    </row>
    <row r="105" spans="2:14" ht="15">
      <c r="B105" s="599"/>
      <c r="C105" s="600"/>
      <c r="D105" s="600"/>
      <c r="E105" s="600"/>
      <c r="F105" s="600"/>
      <c r="G105" s="600"/>
      <c r="H105" s="600"/>
      <c r="I105" s="600"/>
      <c r="J105" s="601"/>
      <c r="K105" s="601"/>
    </row>
    <row r="106" spans="2:14" ht="15">
      <c r="B106" s="143" t="s">
        <v>1136</v>
      </c>
      <c r="C106" s="128" t="s">
        <v>1137</v>
      </c>
      <c r="D106" s="520"/>
      <c r="E106" s="128"/>
      <c r="F106" s="520"/>
      <c r="G106" s="520"/>
      <c r="H106" s="521"/>
      <c r="I106" s="522"/>
      <c r="J106" s="578"/>
      <c r="K106" s="596"/>
      <c r="L106" s="524"/>
      <c r="M106" s="525"/>
      <c r="N106" s="526"/>
    </row>
    <row r="107" spans="2:14" ht="15" customHeight="1">
      <c r="B107" s="527" t="s">
        <v>56</v>
      </c>
      <c r="C107" s="1659" t="s">
        <v>57</v>
      </c>
      <c r="D107" s="1660"/>
      <c r="E107" s="1660"/>
      <c r="F107" s="1660"/>
      <c r="G107" s="1661"/>
      <c r="H107" s="527" t="s">
        <v>965</v>
      </c>
      <c r="I107" s="165" t="s">
        <v>925</v>
      </c>
      <c r="J107" s="597" t="s">
        <v>865</v>
      </c>
      <c r="K107" s="598" t="s">
        <v>866</v>
      </c>
      <c r="L107" s="530" t="s">
        <v>209</v>
      </c>
      <c r="M107" s="531" t="s">
        <v>210</v>
      </c>
      <c r="N107" s="531" t="s">
        <v>867</v>
      </c>
    </row>
    <row r="108" spans="2:14">
      <c r="B108" s="532"/>
      <c r="C108" s="533"/>
      <c r="D108" s="534"/>
      <c r="E108" s="534"/>
      <c r="F108" s="534"/>
      <c r="G108" s="535"/>
      <c r="H108" s="536"/>
      <c r="I108" s="166"/>
      <c r="J108" s="561"/>
      <c r="K108" s="561"/>
      <c r="L108" s="537"/>
      <c r="M108" s="537"/>
      <c r="N108" s="537"/>
    </row>
    <row r="109" spans="2:14">
      <c r="B109" s="538" t="s">
        <v>158</v>
      </c>
      <c r="C109" s="539"/>
      <c r="D109" s="540" t="s">
        <v>61</v>
      </c>
      <c r="E109" s="539"/>
      <c r="F109" s="539"/>
      <c r="G109" s="539"/>
      <c r="H109" s="541"/>
      <c r="I109" s="129"/>
      <c r="J109" s="542"/>
      <c r="K109" s="542"/>
      <c r="L109" s="537"/>
      <c r="M109" s="537"/>
      <c r="N109" s="537"/>
    </row>
    <row r="110" spans="2:14" ht="15">
      <c r="B110" s="543"/>
      <c r="C110" s="544"/>
      <c r="D110" s="545" t="s">
        <v>62</v>
      </c>
      <c r="E110" s="544"/>
      <c r="F110" s="544"/>
      <c r="G110" s="544"/>
      <c r="H110" s="546" t="s">
        <v>90</v>
      </c>
      <c r="I110" s="139">
        <v>0.03</v>
      </c>
      <c r="J110" s="547">
        <f>VLOOKUP(D110,'UPAH DAN BAHAN'!$D$6:$I$348,6,FALSE)</f>
        <v>120000</v>
      </c>
      <c r="K110" s="548">
        <f>+I110*J110</f>
        <v>3600</v>
      </c>
      <c r="L110" s="549">
        <f>VLOOKUP(D110,'UPAH DAN BAHAN'!$D$6:$N$348,9,FALSE)</f>
        <v>1</v>
      </c>
      <c r="M110" s="550">
        <f>VLOOKUP(D110,'UPAH DAN BAHAN'!$D$6:$N$348,10,FALSE)</f>
        <v>120000</v>
      </c>
      <c r="N110" s="551">
        <f t="shared" ref="N110:N113" si="10">I110*M110</f>
        <v>3600</v>
      </c>
    </row>
    <row r="111" spans="2:14" ht="15">
      <c r="B111" s="543"/>
      <c r="C111" s="544"/>
      <c r="D111" s="545" t="s">
        <v>149</v>
      </c>
      <c r="E111" s="544"/>
      <c r="F111" s="544"/>
      <c r="G111" s="544"/>
      <c r="H111" s="546" t="s">
        <v>90</v>
      </c>
      <c r="I111" s="139">
        <v>2E-3</v>
      </c>
      <c r="J111" s="547">
        <f>VLOOKUP(D111,'UPAH DAN BAHAN'!$D$6:$I$348,6,FALSE)</f>
        <v>140000</v>
      </c>
      <c r="K111" s="548">
        <f>+I111*J111</f>
        <v>280</v>
      </c>
      <c r="L111" s="549">
        <f>VLOOKUP(D111,'UPAH DAN BAHAN'!$D$6:$N$348,9,FALSE)</f>
        <v>1</v>
      </c>
      <c r="M111" s="550">
        <f>VLOOKUP(D111,'UPAH DAN BAHAN'!$D$6:$N$348,10,FALSE)</f>
        <v>140000</v>
      </c>
      <c r="N111" s="551">
        <f t="shared" si="10"/>
        <v>280</v>
      </c>
    </row>
    <row r="112" spans="2:14" ht="15">
      <c r="B112" s="543"/>
      <c r="C112" s="544"/>
      <c r="D112" s="545" t="s">
        <v>77</v>
      </c>
      <c r="E112" s="544"/>
      <c r="F112" s="544"/>
      <c r="G112" s="544"/>
      <c r="H112" s="546" t="s">
        <v>90</v>
      </c>
      <c r="I112" s="139">
        <f>I91</f>
        <v>5.0000000000000001E-3</v>
      </c>
      <c r="J112" s="547">
        <f>VLOOKUP(D112,'UPAH DAN BAHAN'!$D$6:$I$348,6,FALSE)</f>
        <v>150000</v>
      </c>
      <c r="K112" s="548">
        <f>+I112*J112</f>
        <v>750</v>
      </c>
      <c r="L112" s="549">
        <f>VLOOKUP(D112,'UPAH DAN BAHAN'!$D$6:$N$348,9,FALSE)</f>
        <v>1</v>
      </c>
      <c r="M112" s="550">
        <f>VLOOKUP(D112,'UPAH DAN BAHAN'!$D$6:$N$348,10,FALSE)</f>
        <v>150000</v>
      </c>
      <c r="N112" s="551">
        <f t="shared" si="10"/>
        <v>750</v>
      </c>
    </row>
    <row r="113" spans="2:14" ht="15">
      <c r="B113" s="552"/>
      <c r="C113" s="553"/>
      <c r="D113" s="554" t="s">
        <v>27</v>
      </c>
      <c r="E113" s="553"/>
      <c r="F113" s="553"/>
      <c r="G113" s="553"/>
      <c r="H113" s="555" t="s">
        <v>90</v>
      </c>
      <c r="I113" s="140">
        <f>I92</f>
        <v>5.0000000000000001E-3</v>
      </c>
      <c r="J113" s="547">
        <f>VLOOKUP(D113,'UPAH DAN BAHAN'!$D$6:$I$348,6,FALSE)</f>
        <v>140000</v>
      </c>
      <c r="K113" s="556">
        <f>+I113*J113</f>
        <v>700</v>
      </c>
      <c r="L113" s="549">
        <f>VLOOKUP(D113,'UPAH DAN BAHAN'!$D$6:$N$348,9,FALSE)</f>
        <v>1</v>
      </c>
      <c r="M113" s="550">
        <f>VLOOKUP(D113,'UPAH DAN BAHAN'!$D$6:$N$348,10,FALSE)</f>
        <v>140000</v>
      </c>
      <c r="N113" s="551">
        <f t="shared" si="10"/>
        <v>700</v>
      </c>
    </row>
    <row r="114" spans="2:14" ht="15">
      <c r="B114" s="532"/>
      <c r="C114" s="534"/>
      <c r="D114" s="557"/>
      <c r="E114" s="534"/>
      <c r="F114" s="534"/>
      <c r="G114" s="534"/>
      <c r="H114" s="558"/>
      <c r="I114" s="559"/>
      <c r="J114" s="560" t="s">
        <v>868</v>
      </c>
      <c r="K114" s="561">
        <f>SUM(K110:K113)</f>
        <v>5330</v>
      </c>
      <c r="L114" s="537"/>
      <c r="M114" s="537"/>
      <c r="N114" s="537"/>
    </row>
    <row r="115" spans="2:14" ht="15">
      <c r="B115" s="538" t="s">
        <v>159</v>
      </c>
      <c r="C115" s="539"/>
      <c r="D115" s="562" t="s">
        <v>926</v>
      </c>
      <c r="E115" s="539"/>
      <c r="F115" s="539"/>
      <c r="G115" s="539"/>
      <c r="H115" s="563"/>
      <c r="I115" s="564"/>
      <c r="J115" s="167"/>
      <c r="K115" s="565"/>
      <c r="L115" s="537"/>
      <c r="M115" s="537"/>
      <c r="N115" s="537"/>
    </row>
    <row r="116" spans="2:14" ht="15">
      <c r="B116" s="566"/>
      <c r="C116" s="545"/>
      <c r="D116" s="567" t="s">
        <v>782</v>
      </c>
      <c r="E116" s="545"/>
      <c r="F116" s="545"/>
      <c r="G116" s="545"/>
      <c r="H116" s="141" t="s">
        <v>89</v>
      </c>
      <c r="I116" s="139">
        <v>1</v>
      </c>
      <c r="J116" s="547">
        <f>VLOOKUP(D116,'UPAH DAN BAHAN'!$D$6:$I$348,6,FALSE)</f>
        <v>18000</v>
      </c>
      <c r="K116" s="548">
        <f>+I116*J116</f>
        <v>18000</v>
      </c>
      <c r="L116" s="549">
        <f>VLOOKUP(D116,'UPAH DAN BAHAN'!$D$6:$N$348,9,FALSE)</f>
        <v>1</v>
      </c>
      <c r="M116" s="550">
        <f>VLOOKUP(D116,'UPAH DAN BAHAN'!$D$6:$N$348,10,FALSE)</f>
        <v>18000</v>
      </c>
      <c r="N116" s="551">
        <f t="shared" ref="N116:N117" si="11">I116*M116</f>
        <v>18000</v>
      </c>
    </row>
    <row r="117" spans="2:14" ht="15">
      <c r="B117" s="568"/>
      <c r="C117" s="545"/>
      <c r="D117" s="132" t="s">
        <v>49</v>
      </c>
      <c r="E117" s="545"/>
      <c r="F117" s="545"/>
      <c r="G117" s="545"/>
      <c r="H117" s="141" t="s">
        <v>89</v>
      </c>
      <c r="I117" s="139">
        <v>1</v>
      </c>
      <c r="J117" s="168">
        <v>3500</v>
      </c>
      <c r="K117" s="548">
        <f>+I117*J117</f>
        <v>3500</v>
      </c>
      <c r="L117" s="549">
        <f>VLOOKUP(D117,'UPAH DAN BAHAN'!$D$6:$N$348,9,FALSE)</f>
        <v>1</v>
      </c>
      <c r="M117" s="550">
        <f>J117</f>
        <v>3500</v>
      </c>
      <c r="N117" s="551">
        <f t="shared" si="11"/>
        <v>3500</v>
      </c>
    </row>
    <row r="118" spans="2:14" ht="15">
      <c r="B118" s="569"/>
      <c r="C118" s="554"/>
      <c r="D118" s="133" t="s">
        <v>98</v>
      </c>
      <c r="E118" s="554"/>
      <c r="F118" s="554"/>
      <c r="G118" s="554"/>
      <c r="H118" s="142" t="s">
        <v>87</v>
      </c>
      <c r="I118" s="140">
        <v>1</v>
      </c>
      <c r="J118" s="134">
        <v>5000</v>
      </c>
      <c r="K118" s="556">
        <f>+I118*J118</f>
        <v>5000</v>
      </c>
      <c r="L118" s="537"/>
      <c r="M118" s="537"/>
      <c r="N118" s="537"/>
    </row>
    <row r="119" spans="2:14" ht="15">
      <c r="B119" s="571"/>
      <c r="C119" s="572"/>
      <c r="D119" s="572"/>
      <c r="E119" s="572"/>
      <c r="F119" s="572"/>
      <c r="G119" s="572"/>
      <c r="H119" s="573"/>
      <c r="I119" s="574"/>
      <c r="J119" s="560" t="s">
        <v>869</v>
      </c>
      <c r="K119" s="575">
        <f>SUM(K116:K118)</f>
        <v>26500</v>
      </c>
      <c r="L119" s="537"/>
      <c r="M119" s="537"/>
      <c r="N119" s="537"/>
    </row>
    <row r="120" spans="2:14" ht="15">
      <c r="B120" s="571"/>
      <c r="C120" s="572"/>
      <c r="D120" s="572"/>
      <c r="E120" s="572"/>
      <c r="F120" s="572"/>
      <c r="G120" s="572"/>
      <c r="H120" s="573"/>
      <c r="I120" s="574"/>
      <c r="J120" s="135"/>
      <c r="K120" s="576"/>
      <c r="L120" s="537"/>
      <c r="M120" s="537"/>
      <c r="N120" s="537"/>
    </row>
    <row r="121" spans="2:14" ht="15">
      <c r="B121" s="577" t="s">
        <v>20</v>
      </c>
      <c r="C121" s="520"/>
      <c r="D121" s="520" t="s">
        <v>932</v>
      </c>
      <c r="E121" s="520"/>
      <c r="F121" s="520"/>
      <c r="G121" s="520"/>
      <c r="H121" s="521"/>
      <c r="I121" s="522"/>
      <c r="J121" s="578"/>
      <c r="K121" s="136">
        <f>K119+K114</f>
        <v>31830</v>
      </c>
      <c r="L121" s="579"/>
      <c r="M121" s="580"/>
      <c r="N121" s="526">
        <f>SUM(N109:N119)</f>
        <v>26830</v>
      </c>
    </row>
    <row r="122" spans="2:14" ht="15">
      <c r="B122" s="581" t="s">
        <v>21</v>
      </c>
      <c r="C122" s="582"/>
      <c r="D122" s="582" t="s">
        <v>929</v>
      </c>
      <c r="E122" s="582"/>
      <c r="F122" s="582"/>
      <c r="G122" s="582"/>
      <c r="H122" s="583"/>
      <c r="I122" s="584"/>
      <c r="J122" s="585"/>
      <c r="K122" s="586">
        <f>K121*10%</f>
        <v>3183</v>
      </c>
      <c r="L122" s="579"/>
      <c r="M122" s="580"/>
      <c r="N122" s="526">
        <f>N121*10%</f>
        <v>2683</v>
      </c>
    </row>
    <row r="123" spans="2:14" ht="15">
      <c r="B123" s="581" t="s">
        <v>22</v>
      </c>
      <c r="C123" s="582"/>
      <c r="D123" s="582" t="s">
        <v>933</v>
      </c>
      <c r="E123" s="582"/>
      <c r="F123" s="582"/>
      <c r="G123" s="582"/>
      <c r="H123" s="583"/>
      <c r="I123" s="584"/>
      <c r="J123" s="585"/>
      <c r="K123" s="586">
        <f>+K121+K122</f>
        <v>35013</v>
      </c>
      <c r="L123" s="579"/>
      <c r="M123" s="580"/>
      <c r="N123" s="526">
        <f>N121+N122</f>
        <v>29513</v>
      </c>
    </row>
    <row r="124" spans="2:14" ht="15">
      <c r="B124" s="587"/>
      <c r="C124" s="520"/>
      <c r="D124" s="520" t="s">
        <v>931</v>
      </c>
      <c r="E124" s="520"/>
      <c r="F124" s="520"/>
      <c r="G124" s="520"/>
      <c r="H124" s="520"/>
      <c r="I124" s="520"/>
      <c r="J124" s="588"/>
      <c r="K124" s="589">
        <f>ROUNDDOWN(K123,-3)</f>
        <v>35000</v>
      </c>
      <c r="L124" s="590"/>
      <c r="M124" s="591"/>
      <c r="N124" s="592"/>
    </row>
    <row r="125" spans="2:14" ht="15">
      <c r="B125" s="599"/>
      <c r="C125" s="600"/>
      <c r="D125" s="600"/>
      <c r="E125" s="600"/>
      <c r="F125" s="600"/>
      <c r="G125" s="600"/>
      <c r="H125" s="600"/>
      <c r="I125" s="600"/>
      <c r="J125" s="601"/>
      <c r="K125" s="601"/>
    </row>
    <row r="126" spans="2:14" ht="15">
      <c r="B126" s="143" t="s">
        <v>1138</v>
      </c>
      <c r="C126" s="128" t="s">
        <v>1139</v>
      </c>
      <c r="D126" s="520"/>
      <c r="E126" s="128"/>
      <c r="F126" s="520"/>
      <c r="G126" s="520"/>
      <c r="H126" s="521"/>
      <c r="I126" s="522"/>
      <c r="J126" s="578"/>
      <c r="K126" s="596"/>
      <c r="L126" s="524"/>
      <c r="M126" s="525"/>
      <c r="N126" s="526"/>
    </row>
    <row r="127" spans="2:14" ht="17.25" customHeight="1">
      <c r="B127" s="527" t="s">
        <v>56</v>
      </c>
      <c r="C127" s="1659" t="s">
        <v>57</v>
      </c>
      <c r="D127" s="1660"/>
      <c r="E127" s="1660"/>
      <c r="F127" s="1660"/>
      <c r="G127" s="1661"/>
      <c r="H127" s="527" t="s">
        <v>965</v>
      </c>
      <c r="I127" s="165" t="s">
        <v>925</v>
      </c>
      <c r="J127" s="597" t="s">
        <v>865</v>
      </c>
      <c r="K127" s="598" t="s">
        <v>866</v>
      </c>
      <c r="L127" s="530" t="s">
        <v>209</v>
      </c>
      <c r="M127" s="531" t="s">
        <v>210</v>
      </c>
      <c r="N127" s="531" t="s">
        <v>867</v>
      </c>
    </row>
    <row r="128" spans="2:14">
      <c r="B128" s="532"/>
      <c r="C128" s="533"/>
      <c r="D128" s="534"/>
      <c r="E128" s="534"/>
      <c r="F128" s="534"/>
      <c r="G128" s="535"/>
      <c r="H128" s="536"/>
      <c r="I128" s="166"/>
      <c r="J128" s="561"/>
      <c r="K128" s="561"/>
      <c r="L128" s="537"/>
      <c r="M128" s="537"/>
      <c r="N128" s="537"/>
    </row>
    <row r="129" spans="2:14">
      <c r="B129" s="538" t="s">
        <v>158</v>
      </c>
      <c r="C129" s="539"/>
      <c r="D129" s="540" t="s">
        <v>61</v>
      </c>
      <c r="E129" s="539"/>
      <c r="F129" s="539"/>
      <c r="G129" s="539"/>
      <c r="H129" s="541"/>
      <c r="I129" s="129"/>
      <c r="J129" s="542"/>
      <c r="K129" s="542"/>
      <c r="L129" s="537"/>
      <c r="M129" s="537"/>
      <c r="N129" s="537"/>
    </row>
    <row r="130" spans="2:14" ht="15">
      <c r="B130" s="543"/>
      <c r="C130" s="544"/>
      <c r="D130" s="545" t="s">
        <v>62</v>
      </c>
      <c r="E130" s="544"/>
      <c r="F130" s="544"/>
      <c r="G130" s="544"/>
      <c r="H130" s="546" t="s">
        <v>90</v>
      </c>
      <c r="I130" s="130">
        <v>0.1</v>
      </c>
      <c r="J130" s="547">
        <f>VLOOKUP(D130,'UPAH DAN BAHAN'!$D$6:$I$348,6,FALSE)</f>
        <v>120000</v>
      </c>
      <c r="K130" s="548">
        <f>+I130*J130</f>
        <v>12000</v>
      </c>
      <c r="L130" s="549">
        <f>VLOOKUP(D130,'UPAH DAN BAHAN'!$D$6:$N$348,9,FALSE)</f>
        <v>1</v>
      </c>
      <c r="M130" s="550">
        <f>VLOOKUP(D130,'UPAH DAN BAHAN'!$D$6:$N$348,10,FALSE)</f>
        <v>120000</v>
      </c>
      <c r="N130" s="551">
        <f t="shared" ref="N130:N133" si="12">I130*M130</f>
        <v>12000</v>
      </c>
    </row>
    <row r="131" spans="2:14" ht="15">
      <c r="B131" s="543"/>
      <c r="C131" s="544"/>
      <c r="D131" s="545" t="s">
        <v>149</v>
      </c>
      <c r="E131" s="544"/>
      <c r="F131" s="544"/>
      <c r="G131" s="544"/>
      <c r="H131" s="546" t="s">
        <v>90</v>
      </c>
      <c r="I131" s="130">
        <v>0.1</v>
      </c>
      <c r="J131" s="547">
        <f>VLOOKUP(D131,'UPAH DAN BAHAN'!$D$6:$I$348,6,FALSE)</f>
        <v>140000</v>
      </c>
      <c r="K131" s="548">
        <f>+I131*J131</f>
        <v>14000</v>
      </c>
      <c r="L131" s="549">
        <f>VLOOKUP(D131,'UPAH DAN BAHAN'!$D$6:$N$348,9,FALSE)</f>
        <v>1</v>
      </c>
      <c r="M131" s="550">
        <f>VLOOKUP(D131,'UPAH DAN BAHAN'!$D$6:$N$348,10,FALSE)</f>
        <v>140000</v>
      </c>
      <c r="N131" s="551">
        <f t="shared" si="12"/>
        <v>14000</v>
      </c>
    </row>
    <row r="132" spans="2:14" ht="15">
      <c r="B132" s="543"/>
      <c r="C132" s="544"/>
      <c r="D132" s="545" t="s">
        <v>77</v>
      </c>
      <c r="E132" s="544"/>
      <c r="F132" s="544"/>
      <c r="G132" s="544"/>
      <c r="H132" s="546" t="s">
        <v>90</v>
      </c>
      <c r="I132" s="130">
        <v>0.01</v>
      </c>
      <c r="J132" s="547">
        <f>VLOOKUP(D132,'UPAH DAN BAHAN'!$D$6:$I$348,6,FALSE)</f>
        <v>150000</v>
      </c>
      <c r="K132" s="548">
        <f>+I132*J132</f>
        <v>1500</v>
      </c>
      <c r="L132" s="549">
        <f>VLOOKUP(D132,'UPAH DAN BAHAN'!$D$6:$N$348,9,FALSE)</f>
        <v>1</v>
      </c>
      <c r="M132" s="550">
        <f>VLOOKUP(D132,'UPAH DAN BAHAN'!$D$6:$N$348,10,FALSE)</f>
        <v>150000</v>
      </c>
      <c r="N132" s="551">
        <f t="shared" si="12"/>
        <v>1500</v>
      </c>
    </row>
    <row r="133" spans="2:14" ht="15">
      <c r="B133" s="552"/>
      <c r="C133" s="553"/>
      <c r="D133" s="554" t="s">
        <v>27</v>
      </c>
      <c r="E133" s="553"/>
      <c r="F133" s="553"/>
      <c r="G133" s="553"/>
      <c r="H133" s="555" t="s">
        <v>90</v>
      </c>
      <c r="I133" s="131">
        <v>1E-3</v>
      </c>
      <c r="J133" s="547">
        <f>VLOOKUP(D133,'UPAH DAN BAHAN'!$D$6:$I$348,6,FALSE)</f>
        <v>140000</v>
      </c>
      <c r="K133" s="556">
        <f>+I133*J133</f>
        <v>140</v>
      </c>
      <c r="L133" s="549">
        <f>VLOOKUP(D133,'UPAH DAN BAHAN'!$D$6:$N$348,9,FALSE)</f>
        <v>1</v>
      </c>
      <c r="M133" s="550">
        <f>VLOOKUP(D133,'UPAH DAN BAHAN'!$D$6:$N$348,10,FALSE)</f>
        <v>140000</v>
      </c>
      <c r="N133" s="551">
        <f t="shared" si="12"/>
        <v>140</v>
      </c>
    </row>
    <row r="134" spans="2:14" ht="15">
      <c r="B134" s="532"/>
      <c r="C134" s="534"/>
      <c r="D134" s="557"/>
      <c r="E134" s="534"/>
      <c r="F134" s="534"/>
      <c r="G134" s="534"/>
      <c r="H134" s="558"/>
      <c r="I134" s="602"/>
      <c r="J134" s="560" t="s">
        <v>868</v>
      </c>
      <c r="K134" s="561">
        <f>SUM(K130:K133)</f>
        <v>27640</v>
      </c>
      <c r="L134" s="537"/>
      <c r="M134" s="537"/>
      <c r="N134" s="537"/>
    </row>
    <row r="135" spans="2:14" ht="15">
      <c r="B135" s="538" t="s">
        <v>159</v>
      </c>
      <c r="C135" s="603"/>
      <c r="D135" s="562" t="s">
        <v>926</v>
      </c>
      <c r="E135" s="539"/>
      <c r="F135" s="539"/>
      <c r="G135" s="604"/>
      <c r="H135" s="541"/>
      <c r="I135" s="129"/>
      <c r="J135" s="542"/>
      <c r="K135" s="542"/>
      <c r="L135" s="537"/>
      <c r="M135" s="537"/>
      <c r="N135" s="537"/>
    </row>
    <row r="136" spans="2:14" ht="15">
      <c r="B136" s="568"/>
      <c r="C136" s="605"/>
      <c r="D136" s="132" t="s">
        <v>1140</v>
      </c>
      <c r="E136" s="545"/>
      <c r="F136" s="545"/>
      <c r="G136" s="606"/>
      <c r="H136" s="546" t="s">
        <v>55</v>
      </c>
      <c r="I136" s="607">
        <v>1</v>
      </c>
      <c r="J136" s="547">
        <f>VLOOKUP(D136,'UPAH DAN BAHAN'!$D$6:$I$348,6,FALSE)</f>
        <v>215000</v>
      </c>
      <c r="K136" s="548">
        <f>+I136*J136</f>
        <v>215000</v>
      </c>
      <c r="L136" s="549">
        <f>VLOOKUP(D136,'UPAH DAN BAHAN'!$D$6:$N$348,9,FALSE)</f>
        <v>1</v>
      </c>
      <c r="M136" s="550">
        <f>VLOOKUP(D136,'UPAH DAN BAHAN'!$D$6:$N$348,10,FALSE)</f>
        <v>215000</v>
      </c>
      <c r="N136" s="551">
        <f t="shared" ref="N136" si="13">I136*M136</f>
        <v>215000</v>
      </c>
    </row>
    <row r="137" spans="2:14" ht="15">
      <c r="B137" s="569"/>
      <c r="C137" s="608"/>
      <c r="D137" s="133" t="s">
        <v>98</v>
      </c>
      <c r="E137" s="554"/>
      <c r="F137" s="554"/>
      <c r="G137" s="609"/>
      <c r="H137" s="555" t="s">
        <v>87</v>
      </c>
      <c r="I137" s="610">
        <v>1</v>
      </c>
      <c r="J137" s="134">
        <v>5000</v>
      </c>
      <c r="K137" s="556">
        <f>+I137*J137</f>
        <v>5000</v>
      </c>
      <c r="L137" s="537"/>
      <c r="M137" s="537"/>
      <c r="N137" s="537"/>
    </row>
    <row r="138" spans="2:14" ht="15">
      <c r="B138" s="571"/>
      <c r="C138" s="572"/>
      <c r="D138" s="572"/>
      <c r="E138" s="572"/>
      <c r="F138" s="572"/>
      <c r="G138" s="572"/>
      <c r="H138" s="573"/>
      <c r="I138" s="574"/>
      <c r="J138" s="560" t="s">
        <v>869</v>
      </c>
      <c r="K138" s="575">
        <f>SUM(K136:K137)</f>
        <v>220000</v>
      </c>
      <c r="L138" s="537"/>
      <c r="M138" s="537"/>
      <c r="N138" s="537"/>
    </row>
    <row r="139" spans="2:14" ht="15">
      <c r="B139" s="571"/>
      <c r="C139" s="572"/>
      <c r="D139" s="572"/>
      <c r="E139" s="572"/>
      <c r="F139" s="572"/>
      <c r="G139" s="572"/>
      <c r="H139" s="573"/>
      <c r="I139" s="574"/>
      <c r="J139" s="135"/>
      <c r="K139" s="576"/>
      <c r="L139" s="537"/>
      <c r="M139" s="537"/>
      <c r="N139" s="537"/>
    </row>
    <row r="140" spans="2:14" ht="15">
      <c r="B140" s="577" t="s">
        <v>20</v>
      </c>
      <c r="C140" s="520"/>
      <c r="D140" s="520" t="s">
        <v>932</v>
      </c>
      <c r="E140" s="520"/>
      <c r="F140" s="520"/>
      <c r="G140" s="520"/>
      <c r="H140" s="521"/>
      <c r="I140" s="522"/>
      <c r="J140" s="578"/>
      <c r="K140" s="136">
        <f>K138+K134</f>
        <v>247640</v>
      </c>
      <c r="L140" s="579"/>
      <c r="M140" s="580"/>
      <c r="N140" s="526">
        <f>SUM(N128:N138)</f>
        <v>242640</v>
      </c>
    </row>
    <row r="141" spans="2:14" ht="15">
      <c r="B141" s="581" t="s">
        <v>21</v>
      </c>
      <c r="C141" s="582"/>
      <c r="D141" s="582" t="s">
        <v>929</v>
      </c>
      <c r="E141" s="582"/>
      <c r="F141" s="582"/>
      <c r="G141" s="582"/>
      <c r="H141" s="583"/>
      <c r="I141" s="584"/>
      <c r="J141" s="585"/>
      <c r="K141" s="586">
        <f>K140*10%</f>
        <v>24764</v>
      </c>
      <c r="L141" s="579"/>
      <c r="M141" s="580"/>
      <c r="N141" s="526">
        <f>N140*10%</f>
        <v>24264</v>
      </c>
    </row>
    <row r="142" spans="2:14" ht="15">
      <c r="B142" s="581" t="s">
        <v>22</v>
      </c>
      <c r="C142" s="582"/>
      <c r="D142" s="582" t="s">
        <v>933</v>
      </c>
      <c r="E142" s="582"/>
      <c r="F142" s="582"/>
      <c r="G142" s="582"/>
      <c r="H142" s="583"/>
      <c r="I142" s="584"/>
      <c r="J142" s="585"/>
      <c r="K142" s="586">
        <f>+K140+K141</f>
        <v>272404</v>
      </c>
      <c r="L142" s="579"/>
      <c r="M142" s="580"/>
      <c r="N142" s="526">
        <f>N140+N141</f>
        <v>266904</v>
      </c>
    </row>
    <row r="143" spans="2:14" ht="15">
      <c r="B143" s="587"/>
      <c r="C143" s="520"/>
      <c r="D143" s="520" t="s">
        <v>931</v>
      </c>
      <c r="E143" s="520"/>
      <c r="F143" s="520"/>
      <c r="G143" s="520"/>
      <c r="H143" s="520"/>
      <c r="I143" s="520"/>
      <c r="J143" s="588"/>
      <c r="K143" s="589">
        <f>ROUNDDOWN(K142,-3)</f>
        <v>272000</v>
      </c>
      <c r="L143" s="590"/>
      <c r="M143" s="591"/>
      <c r="N143" s="592"/>
    </row>
    <row r="144" spans="2:14" ht="15">
      <c r="B144" s="611"/>
      <c r="C144" s="593"/>
      <c r="D144" s="593"/>
      <c r="E144" s="593"/>
      <c r="F144" s="593"/>
      <c r="G144" s="593"/>
      <c r="H144" s="612"/>
      <c r="I144" s="600"/>
      <c r="J144" s="601"/>
      <c r="K144" s="595"/>
    </row>
    <row r="145" spans="2:14" ht="15">
      <c r="B145" s="143" t="s">
        <v>1141</v>
      </c>
      <c r="C145" s="128" t="s">
        <v>1142</v>
      </c>
      <c r="D145" s="520"/>
      <c r="E145" s="128"/>
      <c r="F145" s="520"/>
      <c r="G145" s="520"/>
      <c r="H145" s="521"/>
      <c r="I145" s="522"/>
      <c r="J145" s="578"/>
      <c r="K145" s="596"/>
      <c r="L145" s="524"/>
      <c r="M145" s="525"/>
      <c r="N145" s="526"/>
    </row>
    <row r="146" spans="2:14" ht="18" customHeight="1">
      <c r="B146" s="527" t="s">
        <v>56</v>
      </c>
      <c r="C146" s="1659" t="s">
        <v>57</v>
      </c>
      <c r="D146" s="1660"/>
      <c r="E146" s="1660"/>
      <c r="F146" s="1660"/>
      <c r="G146" s="1661"/>
      <c r="H146" s="527" t="s">
        <v>965</v>
      </c>
      <c r="I146" s="165" t="s">
        <v>925</v>
      </c>
      <c r="J146" s="597" t="s">
        <v>865</v>
      </c>
      <c r="K146" s="598" t="s">
        <v>866</v>
      </c>
      <c r="L146" s="530" t="s">
        <v>209</v>
      </c>
      <c r="M146" s="531" t="s">
        <v>210</v>
      </c>
      <c r="N146" s="531" t="s">
        <v>867</v>
      </c>
    </row>
    <row r="147" spans="2:14">
      <c r="B147" s="532"/>
      <c r="C147" s="533"/>
      <c r="D147" s="534"/>
      <c r="E147" s="534"/>
      <c r="F147" s="534"/>
      <c r="G147" s="535"/>
      <c r="H147" s="536"/>
      <c r="I147" s="166"/>
      <c r="J147" s="561"/>
      <c r="K147" s="561"/>
      <c r="L147" s="537"/>
      <c r="M147" s="537"/>
      <c r="N147" s="537"/>
    </row>
    <row r="148" spans="2:14">
      <c r="B148" s="538" t="s">
        <v>158</v>
      </c>
      <c r="C148" s="539"/>
      <c r="D148" s="540" t="s">
        <v>61</v>
      </c>
      <c r="E148" s="539"/>
      <c r="F148" s="539"/>
      <c r="G148" s="539"/>
      <c r="H148" s="541"/>
      <c r="I148" s="129"/>
      <c r="J148" s="542"/>
      <c r="K148" s="542"/>
      <c r="L148" s="537"/>
      <c r="M148" s="537"/>
      <c r="N148" s="537"/>
    </row>
    <row r="149" spans="2:14" ht="15">
      <c r="B149" s="543"/>
      <c r="C149" s="544"/>
      <c r="D149" s="545" t="s">
        <v>62</v>
      </c>
      <c r="E149" s="544"/>
      <c r="F149" s="544"/>
      <c r="G149" s="544"/>
      <c r="H149" s="546" t="s">
        <v>90</v>
      </c>
      <c r="I149" s="130">
        <v>0.1</v>
      </c>
      <c r="J149" s="547">
        <f>VLOOKUP(D149,'UPAH DAN BAHAN'!$D$6:$I$348,6,FALSE)</f>
        <v>120000</v>
      </c>
      <c r="K149" s="548">
        <f>+I149*J149</f>
        <v>12000</v>
      </c>
      <c r="L149" s="549">
        <f>VLOOKUP(D149,'UPAH DAN BAHAN'!$D$6:$N$348,9,FALSE)</f>
        <v>1</v>
      </c>
      <c r="M149" s="550">
        <f>VLOOKUP(D149,'UPAH DAN BAHAN'!$D$6:$N$348,10,FALSE)</f>
        <v>120000</v>
      </c>
      <c r="N149" s="551">
        <f t="shared" ref="N149:N152" si="14">I149*M149</f>
        <v>12000</v>
      </c>
    </row>
    <row r="150" spans="2:14" ht="15">
      <c r="B150" s="543"/>
      <c r="C150" s="544"/>
      <c r="D150" s="545" t="s">
        <v>149</v>
      </c>
      <c r="E150" s="544"/>
      <c r="F150" s="544"/>
      <c r="G150" s="544"/>
      <c r="H150" s="546" t="s">
        <v>90</v>
      </c>
      <c r="I150" s="130">
        <v>0.1</v>
      </c>
      <c r="J150" s="547">
        <f>VLOOKUP(D150,'UPAH DAN BAHAN'!$D$6:$I$348,6,FALSE)</f>
        <v>140000</v>
      </c>
      <c r="K150" s="548">
        <f>+I150*J150</f>
        <v>14000</v>
      </c>
      <c r="L150" s="549">
        <f>VLOOKUP(D150,'UPAH DAN BAHAN'!$D$6:$N$348,9,FALSE)</f>
        <v>1</v>
      </c>
      <c r="M150" s="550">
        <f>VLOOKUP(D150,'UPAH DAN BAHAN'!$D$6:$N$348,10,FALSE)</f>
        <v>140000</v>
      </c>
      <c r="N150" s="551">
        <f t="shared" si="14"/>
        <v>14000</v>
      </c>
    </row>
    <row r="151" spans="2:14" ht="15">
      <c r="B151" s="543"/>
      <c r="C151" s="544"/>
      <c r="D151" s="545" t="s">
        <v>77</v>
      </c>
      <c r="E151" s="544"/>
      <c r="F151" s="544"/>
      <c r="G151" s="544"/>
      <c r="H151" s="546" t="s">
        <v>90</v>
      </c>
      <c r="I151" s="130">
        <v>0.01</v>
      </c>
      <c r="J151" s="547">
        <f>VLOOKUP(D151,'UPAH DAN BAHAN'!$D$6:$I$348,6,FALSE)</f>
        <v>150000</v>
      </c>
      <c r="K151" s="548">
        <f>+I151*J151</f>
        <v>1500</v>
      </c>
      <c r="L151" s="549">
        <f>VLOOKUP(D151,'UPAH DAN BAHAN'!$D$6:$N$348,9,FALSE)</f>
        <v>1</v>
      </c>
      <c r="M151" s="550">
        <f>VLOOKUP(D151,'UPAH DAN BAHAN'!$D$6:$N$348,10,FALSE)</f>
        <v>150000</v>
      </c>
      <c r="N151" s="551">
        <f t="shared" si="14"/>
        <v>1500</v>
      </c>
    </row>
    <row r="152" spans="2:14" ht="15">
      <c r="B152" s="552"/>
      <c r="C152" s="553"/>
      <c r="D152" s="554" t="s">
        <v>27</v>
      </c>
      <c r="E152" s="553"/>
      <c r="F152" s="553"/>
      <c r="G152" s="553"/>
      <c r="H152" s="555" t="s">
        <v>90</v>
      </c>
      <c r="I152" s="131">
        <v>1E-3</v>
      </c>
      <c r="J152" s="547">
        <f>VLOOKUP(D152,'UPAH DAN BAHAN'!$D$6:$I$348,6,FALSE)</f>
        <v>140000</v>
      </c>
      <c r="K152" s="556">
        <f>+I152*J152</f>
        <v>140</v>
      </c>
      <c r="L152" s="549">
        <f>VLOOKUP(D152,'UPAH DAN BAHAN'!$D$6:$N$348,9,FALSE)</f>
        <v>1</v>
      </c>
      <c r="M152" s="550">
        <f>VLOOKUP(D152,'UPAH DAN BAHAN'!$D$6:$N$348,10,FALSE)</f>
        <v>140000</v>
      </c>
      <c r="N152" s="551">
        <f t="shared" si="14"/>
        <v>140</v>
      </c>
    </row>
    <row r="153" spans="2:14" ht="15">
      <c r="B153" s="532"/>
      <c r="C153" s="534"/>
      <c r="D153" s="557"/>
      <c r="E153" s="534"/>
      <c r="F153" s="534"/>
      <c r="G153" s="534"/>
      <c r="H153" s="558"/>
      <c r="I153" s="602"/>
      <c r="J153" s="560" t="s">
        <v>868</v>
      </c>
      <c r="K153" s="561">
        <f>SUM(K149:K152)</f>
        <v>27640</v>
      </c>
      <c r="L153" s="537"/>
      <c r="M153" s="537"/>
      <c r="N153" s="537"/>
    </row>
    <row r="154" spans="2:14" ht="15">
      <c r="B154" s="538" t="s">
        <v>159</v>
      </c>
      <c r="C154" s="603"/>
      <c r="D154" s="562" t="s">
        <v>926</v>
      </c>
      <c r="E154" s="539"/>
      <c r="F154" s="539"/>
      <c r="G154" s="604"/>
      <c r="H154" s="541"/>
      <c r="I154" s="129"/>
      <c r="J154" s="542"/>
      <c r="K154" s="542"/>
      <c r="L154" s="537"/>
      <c r="M154" s="537"/>
      <c r="N154" s="537"/>
    </row>
    <row r="155" spans="2:14" ht="15">
      <c r="B155" s="568"/>
      <c r="C155" s="605"/>
      <c r="D155" s="132" t="s">
        <v>788</v>
      </c>
      <c r="E155" s="545"/>
      <c r="F155" s="545"/>
      <c r="G155" s="606"/>
      <c r="H155" s="546" t="s">
        <v>55</v>
      </c>
      <c r="I155" s="607">
        <v>1</v>
      </c>
      <c r="J155" s="547">
        <f>VLOOKUP(D155,'UPAH DAN BAHAN'!$D$6:$I$348,6,FALSE)</f>
        <v>550000</v>
      </c>
      <c r="K155" s="548">
        <f>+I155*J155</f>
        <v>550000</v>
      </c>
      <c r="L155" s="549">
        <f>VLOOKUP(D155,'UPAH DAN BAHAN'!$D$6:$N$348,9,FALSE)</f>
        <v>1</v>
      </c>
      <c r="M155" s="550">
        <f>VLOOKUP(D155,'UPAH DAN BAHAN'!$D$6:$N$348,10,FALSE)</f>
        <v>550000</v>
      </c>
      <c r="N155" s="551">
        <f t="shared" ref="N155" si="15">I155*M155</f>
        <v>550000</v>
      </c>
    </row>
    <row r="156" spans="2:14" ht="15">
      <c r="B156" s="569"/>
      <c r="C156" s="608"/>
      <c r="D156" s="133" t="s">
        <v>98</v>
      </c>
      <c r="E156" s="554"/>
      <c r="F156" s="554"/>
      <c r="G156" s="609"/>
      <c r="H156" s="555" t="s">
        <v>87</v>
      </c>
      <c r="I156" s="610">
        <v>1</v>
      </c>
      <c r="J156" s="134">
        <f>J137</f>
        <v>5000</v>
      </c>
      <c r="K156" s="556">
        <f>+I156*J156</f>
        <v>5000</v>
      </c>
      <c r="L156" s="537"/>
      <c r="M156" s="537"/>
      <c r="N156" s="537"/>
    </row>
    <row r="157" spans="2:14" ht="15">
      <c r="B157" s="571"/>
      <c r="C157" s="572"/>
      <c r="D157" s="572"/>
      <c r="E157" s="572"/>
      <c r="F157" s="572"/>
      <c r="G157" s="572"/>
      <c r="H157" s="573"/>
      <c r="I157" s="574"/>
      <c r="J157" s="560" t="s">
        <v>869</v>
      </c>
      <c r="K157" s="575">
        <f>SUM(K155:K156)</f>
        <v>555000</v>
      </c>
      <c r="L157" s="537"/>
      <c r="M157" s="537"/>
      <c r="N157" s="537"/>
    </row>
    <row r="158" spans="2:14" ht="15">
      <c r="B158" s="571"/>
      <c r="C158" s="572"/>
      <c r="D158" s="572"/>
      <c r="E158" s="572"/>
      <c r="F158" s="572"/>
      <c r="G158" s="572"/>
      <c r="H158" s="573"/>
      <c r="I158" s="574"/>
      <c r="J158" s="135"/>
      <c r="K158" s="576"/>
      <c r="L158" s="537"/>
      <c r="M158" s="537"/>
      <c r="N158" s="537"/>
    </row>
    <row r="159" spans="2:14" ht="15">
      <c r="B159" s="577" t="s">
        <v>20</v>
      </c>
      <c r="C159" s="520"/>
      <c r="D159" s="520" t="s">
        <v>932</v>
      </c>
      <c r="E159" s="520"/>
      <c r="F159" s="520"/>
      <c r="G159" s="520"/>
      <c r="H159" s="521"/>
      <c r="I159" s="522"/>
      <c r="J159" s="578"/>
      <c r="K159" s="136">
        <f>K157+K153</f>
        <v>582640</v>
      </c>
      <c r="L159" s="579"/>
      <c r="M159" s="580"/>
      <c r="N159" s="526">
        <f>SUM(N147:N157)</f>
        <v>577640</v>
      </c>
    </row>
    <row r="160" spans="2:14" ht="15">
      <c r="B160" s="581" t="s">
        <v>21</v>
      </c>
      <c r="C160" s="582"/>
      <c r="D160" s="582" t="s">
        <v>929</v>
      </c>
      <c r="E160" s="582"/>
      <c r="F160" s="582"/>
      <c r="G160" s="582"/>
      <c r="H160" s="583"/>
      <c r="I160" s="584"/>
      <c r="J160" s="585"/>
      <c r="K160" s="586">
        <f>K159*10%</f>
        <v>58264</v>
      </c>
      <c r="L160" s="579"/>
      <c r="M160" s="580"/>
      <c r="N160" s="526">
        <f>N159*10%</f>
        <v>57764</v>
      </c>
    </row>
    <row r="161" spans="2:14" ht="15">
      <c r="B161" s="581" t="s">
        <v>22</v>
      </c>
      <c r="C161" s="582"/>
      <c r="D161" s="582" t="s">
        <v>933</v>
      </c>
      <c r="E161" s="582"/>
      <c r="F161" s="582"/>
      <c r="G161" s="582"/>
      <c r="H161" s="583"/>
      <c r="I161" s="584"/>
      <c r="J161" s="585"/>
      <c r="K161" s="586">
        <f>+K159+K160</f>
        <v>640904</v>
      </c>
      <c r="L161" s="579"/>
      <c r="M161" s="580"/>
      <c r="N161" s="526">
        <f>N159+N160</f>
        <v>635404</v>
      </c>
    </row>
    <row r="162" spans="2:14" ht="15">
      <c r="B162" s="587"/>
      <c r="C162" s="520"/>
      <c r="D162" s="520" t="s">
        <v>931</v>
      </c>
      <c r="E162" s="520"/>
      <c r="F162" s="520"/>
      <c r="G162" s="520"/>
      <c r="H162" s="520"/>
      <c r="I162" s="520"/>
      <c r="J162" s="588"/>
      <c r="K162" s="589">
        <f>ROUNDDOWN(K161,-3)</f>
        <v>640000</v>
      </c>
      <c r="L162" s="590"/>
      <c r="M162" s="591"/>
      <c r="N162" s="592"/>
    </row>
    <row r="163" spans="2:14" ht="15">
      <c r="B163" s="611"/>
      <c r="C163" s="593"/>
      <c r="D163" s="593"/>
      <c r="E163" s="593"/>
      <c r="F163" s="593"/>
      <c r="G163" s="593"/>
      <c r="H163" s="612"/>
      <c r="I163" s="600"/>
      <c r="J163" s="601"/>
      <c r="K163" s="595"/>
    </row>
    <row r="164" spans="2:14" ht="15">
      <c r="B164" s="143" t="s">
        <v>1143</v>
      </c>
      <c r="C164" s="128" t="s">
        <v>1144</v>
      </c>
      <c r="D164" s="520"/>
      <c r="E164" s="128"/>
      <c r="F164" s="520"/>
      <c r="G164" s="520"/>
      <c r="H164" s="521"/>
      <c r="I164" s="522"/>
      <c r="J164" s="578"/>
      <c r="K164" s="596"/>
      <c r="L164" s="524"/>
      <c r="M164" s="525"/>
      <c r="N164" s="526"/>
    </row>
    <row r="165" spans="2:14" ht="17.25" customHeight="1">
      <c r="B165" s="527" t="s">
        <v>56</v>
      </c>
      <c r="C165" s="1659" t="s">
        <v>57</v>
      </c>
      <c r="D165" s="1660"/>
      <c r="E165" s="1660"/>
      <c r="F165" s="1660"/>
      <c r="G165" s="1661"/>
      <c r="H165" s="527" t="s">
        <v>965</v>
      </c>
      <c r="I165" s="165" t="s">
        <v>925</v>
      </c>
      <c r="J165" s="597" t="s">
        <v>865</v>
      </c>
      <c r="K165" s="598" t="s">
        <v>866</v>
      </c>
      <c r="L165" s="530" t="s">
        <v>209</v>
      </c>
      <c r="M165" s="531" t="s">
        <v>210</v>
      </c>
      <c r="N165" s="531" t="s">
        <v>867</v>
      </c>
    </row>
    <row r="166" spans="2:14">
      <c r="B166" s="532"/>
      <c r="C166" s="533"/>
      <c r="D166" s="534"/>
      <c r="E166" s="534"/>
      <c r="F166" s="534"/>
      <c r="G166" s="535"/>
      <c r="H166" s="536"/>
      <c r="I166" s="166"/>
      <c r="J166" s="561"/>
      <c r="K166" s="561"/>
      <c r="L166" s="537"/>
      <c r="M166" s="537"/>
      <c r="N166" s="537"/>
    </row>
    <row r="167" spans="2:14">
      <c r="B167" s="538" t="s">
        <v>158</v>
      </c>
      <c r="C167" s="539"/>
      <c r="D167" s="540" t="s">
        <v>61</v>
      </c>
      <c r="E167" s="539"/>
      <c r="F167" s="539"/>
      <c r="G167" s="539"/>
      <c r="H167" s="541"/>
      <c r="I167" s="129"/>
      <c r="J167" s="542"/>
      <c r="K167" s="613"/>
      <c r="L167" s="537"/>
      <c r="M167" s="537"/>
      <c r="N167" s="537"/>
    </row>
    <row r="168" spans="2:14" ht="15">
      <c r="B168" s="543"/>
      <c r="C168" s="544"/>
      <c r="D168" s="545" t="s">
        <v>62</v>
      </c>
      <c r="E168" s="544"/>
      <c r="F168" s="544"/>
      <c r="G168" s="544"/>
      <c r="H168" s="546" t="s">
        <v>90</v>
      </c>
      <c r="I168" s="130">
        <v>0.1</v>
      </c>
      <c r="J168" s="547">
        <f>VLOOKUP(D168,'UPAH DAN BAHAN'!$D$6:$I$348,6,FALSE)</f>
        <v>120000</v>
      </c>
      <c r="K168" s="576">
        <f>+I168*J168</f>
        <v>12000</v>
      </c>
      <c r="L168" s="549">
        <f>VLOOKUP(D168,'UPAH DAN BAHAN'!$D$6:$N$348,9,FALSE)</f>
        <v>1</v>
      </c>
      <c r="M168" s="550">
        <f>VLOOKUP(D168,'UPAH DAN BAHAN'!$D$6:$N$348,10,FALSE)</f>
        <v>120000</v>
      </c>
      <c r="N168" s="551">
        <f t="shared" ref="N168:N171" si="16">I168*M168</f>
        <v>12000</v>
      </c>
    </row>
    <row r="169" spans="2:14" ht="15">
      <c r="B169" s="543"/>
      <c r="C169" s="544"/>
      <c r="D169" s="545" t="s">
        <v>149</v>
      </c>
      <c r="E169" s="544"/>
      <c r="F169" s="544"/>
      <c r="G169" s="544"/>
      <c r="H169" s="546" t="s">
        <v>90</v>
      </c>
      <c r="I169" s="130">
        <v>0.1</v>
      </c>
      <c r="J169" s="547">
        <f>VLOOKUP(D169,'UPAH DAN BAHAN'!$D$6:$I$348,6,FALSE)</f>
        <v>140000</v>
      </c>
      <c r="K169" s="576">
        <f>+I169*J169</f>
        <v>14000</v>
      </c>
      <c r="L169" s="549">
        <f>VLOOKUP(D169,'UPAH DAN BAHAN'!$D$6:$N$348,9,FALSE)</f>
        <v>1</v>
      </c>
      <c r="M169" s="550">
        <f>VLOOKUP(D169,'UPAH DAN BAHAN'!$D$6:$N$348,10,FALSE)</f>
        <v>140000</v>
      </c>
      <c r="N169" s="551">
        <f t="shared" si="16"/>
        <v>14000</v>
      </c>
    </row>
    <row r="170" spans="2:14" ht="15">
      <c r="B170" s="543"/>
      <c r="C170" s="544"/>
      <c r="D170" s="545" t="s">
        <v>77</v>
      </c>
      <c r="E170" s="544"/>
      <c r="F170" s="544"/>
      <c r="G170" s="544"/>
      <c r="H170" s="546" t="s">
        <v>90</v>
      </c>
      <c r="I170" s="130">
        <v>0.01</v>
      </c>
      <c r="J170" s="547">
        <f>VLOOKUP(D170,'UPAH DAN BAHAN'!$D$6:$I$348,6,FALSE)</f>
        <v>150000</v>
      </c>
      <c r="K170" s="576">
        <f>+I170*J170</f>
        <v>1500</v>
      </c>
      <c r="L170" s="549">
        <f>VLOOKUP(D170,'UPAH DAN BAHAN'!$D$6:$N$348,9,FALSE)</f>
        <v>1</v>
      </c>
      <c r="M170" s="550">
        <f>VLOOKUP(D170,'UPAH DAN BAHAN'!$D$6:$N$348,10,FALSE)</f>
        <v>150000</v>
      </c>
      <c r="N170" s="551">
        <f t="shared" si="16"/>
        <v>1500</v>
      </c>
    </row>
    <row r="171" spans="2:14" ht="15">
      <c r="B171" s="552"/>
      <c r="C171" s="553"/>
      <c r="D171" s="554" t="s">
        <v>27</v>
      </c>
      <c r="E171" s="553"/>
      <c r="F171" s="553"/>
      <c r="G171" s="553"/>
      <c r="H171" s="555" t="s">
        <v>90</v>
      </c>
      <c r="I171" s="131">
        <v>1E-3</v>
      </c>
      <c r="J171" s="547">
        <f>VLOOKUP(D171,'UPAH DAN BAHAN'!$D$6:$I$348,6,FALSE)</f>
        <v>140000</v>
      </c>
      <c r="K171" s="576">
        <f>+I171*J171</f>
        <v>140</v>
      </c>
      <c r="L171" s="549">
        <f>VLOOKUP(D171,'UPAH DAN BAHAN'!$D$6:$N$348,9,FALSE)</f>
        <v>1</v>
      </c>
      <c r="M171" s="550">
        <f>VLOOKUP(D171,'UPAH DAN BAHAN'!$D$6:$N$348,10,FALSE)</f>
        <v>140000</v>
      </c>
      <c r="N171" s="551">
        <f t="shared" si="16"/>
        <v>140</v>
      </c>
    </row>
    <row r="172" spans="2:14" ht="15">
      <c r="B172" s="532"/>
      <c r="C172" s="534"/>
      <c r="D172" s="557"/>
      <c r="E172" s="534"/>
      <c r="F172" s="534"/>
      <c r="G172" s="534"/>
      <c r="H172" s="558"/>
      <c r="I172" s="602"/>
      <c r="J172" s="560" t="s">
        <v>868</v>
      </c>
      <c r="K172" s="575">
        <f>SUM(K168:K171)</f>
        <v>27640</v>
      </c>
      <c r="L172" s="537"/>
      <c r="M172" s="537"/>
      <c r="N172" s="537"/>
    </row>
    <row r="173" spans="2:14" ht="15">
      <c r="B173" s="538" t="s">
        <v>159</v>
      </c>
      <c r="C173" s="603"/>
      <c r="D173" s="562" t="s">
        <v>926</v>
      </c>
      <c r="E173" s="539"/>
      <c r="F173" s="539"/>
      <c r="G173" s="604"/>
      <c r="H173" s="541"/>
      <c r="I173" s="129"/>
      <c r="J173" s="542"/>
      <c r="K173" s="575"/>
      <c r="L173" s="537"/>
      <c r="M173" s="537"/>
      <c r="N173" s="537"/>
    </row>
    <row r="174" spans="2:14" ht="15">
      <c r="B174" s="568"/>
      <c r="C174" s="605"/>
      <c r="D174" s="132" t="s">
        <v>131</v>
      </c>
      <c r="E174" s="545"/>
      <c r="F174" s="545"/>
      <c r="G174" s="606"/>
      <c r="H174" s="546" t="s">
        <v>55</v>
      </c>
      <c r="I174" s="607">
        <v>1</v>
      </c>
      <c r="J174" s="547">
        <f>VLOOKUP(D174,'UPAH DAN BAHAN'!$D$6:$I$348,6,FALSE)</f>
        <v>575000</v>
      </c>
      <c r="K174" s="576">
        <f>+I174*J174</f>
        <v>575000</v>
      </c>
      <c r="L174" s="549">
        <f>VLOOKUP(D174,'UPAH DAN BAHAN'!$D$6:$N$348,9,FALSE)</f>
        <v>1</v>
      </c>
      <c r="M174" s="550">
        <f>VLOOKUP(D174,'UPAH DAN BAHAN'!$D$6:$N$348,10,FALSE)</f>
        <v>575000</v>
      </c>
      <c r="N174" s="551">
        <f t="shared" ref="N174" si="17">I174*M174</f>
        <v>575000</v>
      </c>
    </row>
    <row r="175" spans="2:14" ht="15">
      <c r="B175" s="569"/>
      <c r="C175" s="608"/>
      <c r="D175" s="133" t="s">
        <v>98</v>
      </c>
      <c r="E175" s="554"/>
      <c r="F175" s="554"/>
      <c r="G175" s="609"/>
      <c r="H175" s="555" t="s">
        <v>87</v>
      </c>
      <c r="I175" s="610">
        <v>1</v>
      </c>
      <c r="J175" s="134">
        <f>J156</f>
        <v>5000</v>
      </c>
      <c r="K175" s="576">
        <f>+I175*J175</f>
        <v>5000</v>
      </c>
      <c r="L175" s="537"/>
      <c r="M175" s="537"/>
      <c r="N175" s="537"/>
    </row>
    <row r="176" spans="2:14" ht="15">
      <c r="B176" s="571"/>
      <c r="C176" s="572"/>
      <c r="D176" s="572"/>
      <c r="E176" s="572"/>
      <c r="F176" s="572"/>
      <c r="G176" s="572"/>
      <c r="H176" s="573"/>
      <c r="I176" s="574"/>
      <c r="J176" s="560" t="s">
        <v>869</v>
      </c>
      <c r="K176" s="575">
        <f>SUM(K174:K175)</f>
        <v>580000</v>
      </c>
      <c r="L176" s="537"/>
      <c r="M176" s="537"/>
      <c r="N176" s="537"/>
    </row>
    <row r="177" spans="2:14" ht="15">
      <c r="B177" s="571"/>
      <c r="C177" s="572"/>
      <c r="D177" s="572"/>
      <c r="E177" s="572"/>
      <c r="F177" s="572"/>
      <c r="G177" s="572"/>
      <c r="H177" s="573"/>
      <c r="I177" s="574"/>
      <c r="J177" s="135"/>
      <c r="K177" s="576"/>
      <c r="L177" s="537"/>
      <c r="M177" s="537"/>
      <c r="N177" s="537"/>
    </row>
    <row r="178" spans="2:14" ht="15">
      <c r="B178" s="577" t="s">
        <v>20</v>
      </c>
      <c r="C178" s="520"/>
      <c r="D178" s="520" t="s">
        <v>932</v>
      </c>
      <c r="E178" s="520"/>
      <c r="F178" s="520"/>
      <c r="G178" s="520"/>
      <c r="H178" s="521"/>
      <c r="I178" s="522"/>
      <c r="J178" s="578"/>
      <c r="K178" s="136">
        <f>K176+K172</f>
        <v>607640</v>
      </c>
      <c r="L178" s="579"/>
      <c r="M178" s="580"/>
      <c r="N178" s="526">
        <f>SUM(N166:N176)</f>
        <v>602640</v>
      </c>
    </row>
    <row r="179" spans="2:14" ht="15">
      <c r="B179" s="581" t="s">
        <v>21</v>
      </c>
      <c r="C179" s="582"/>
      <c r="D179" s="582" t="s">
        <v>929</v>
      </c>
      <c r="E179" s="582"/>
      <c r="F179" s="582"/>
      <c r="G179" s="582"/>
      <c r="H179" s="583"/>
      <c r="I179" s="584"/>
      <c r="J179" s="585"/>
      <c r="K179" s="586">
        <f>K178*10%</f>
        <v>60764</v>
      </c>
      <c r="L179" s="579"/>
      <c r="M179" s="580"/>
      <c r="N179" s="526">
        <f>N178*10%</f>
        <v>60264</v>
      </c>
    </row>
    <row r="180" spans="2:14" ht="15">
      <c r="B180" s="581" t="s">
        <v>22</v>
      </c>
      <c r="C180" s="582"/>
      <c r="D180" s="582" t="s">
        <v>933</v>
      </c>
      <c r="E180" s="582"/>
      <c r="F180" s="582"/>
      <c r="G180" s="582"/>
      <c r="H180" s="583"/>
      <c r="I180" s="584"/>
      <c r="J180" s="585"/>
      <c r="K180" s="586">
        <f>+K178+K179</f>
        <v>668404</v>
      </c>
      <c r="L180" s="579"/>
      <c r="M180" s="580"/>
      <c r="N180" s="526">
        <f>N178+N179</f>
        <v>662904</v>
      </c>
    </row>
    <row r="181" spans="2:14" ht="15">
      <c r="B181" s="587"/>
      <c r="C181" s="520"/>
      <c r="D181" s="520" t="s">
        <v>931</v>
      </c>
      <c r="E181" s="520"/>
      <c r="F181" s="520"/>
      <c r="G181" s="520"/>
      <c r="H181" s="520"/>
      <c r="I181" s="520"/>
      <c r="J181" s="588"/>
      <c r="K181" s="589">
        <f>ROUNDDOWN(K180,-3)</f>
        <v>668000</v>
      </c>
      <c r="L181" s="590"/>
      <c r="M181" s="591"/>
      <c r="N181" s="592"/>
    </row>
    <row r="182" spans="2:14" ht="15">
      <c r="B182" s="593"/>
      <c r="C182" s="593"/>
      <c r="D182" s="593"/>
      <c r="E182" s="593"/>
      <c r="F182" s="593"/>
      <c r="G182" s="614"/>
      <c r="H182" s="612"/>
      <c r="I182" s="593"/>
      <c r="J182" s="615"/>
      <c r="K182" s="169"/>
    </row>
    <row r="183" spans="2:14" ht="15">
      <c r="B183" s="593"/>
      <c r="C183" s="593"/>
      <c r="D183" s="593"/>
      <c r="E183" s="593"/>
      <c r="F183" s="593"/>
      <c r="G183" s="614"/>
      <c r="H183" s="612"/>
      <c r="I183" s="593"/>
      <c r="J183" s="615"/>
      <c r="K183" s="169"/>
    </row>
    <row r="184" spans="2:14" ht="15">
      <c r="B184" s="143" t="s">
        <v>1145</v>
      </c>
      <c r="C184" s="128" t="s">
        <v>1146</v>
      </c>
      <c r="D184" s="520"/>
      <c r="E184" s="128"/>
      <c r="F184" s="520"/>
      <c r="G184" s="520"/>
      <c r="H184" s="521"/>
      <c r="I184" s="522"/>
      <c r="J184" s="578"/>
      <c r="K184" s="596"/>
      <c r="L184" s="524"/>
      <c r="M184" s="525"/>
      <c r="N184" s="526"/>
    </row>
    <row r="185" spans="2:14" ht="14.25" customHeight="1">
      <c r="B185" s="527" t="s">
        <v>56</v>
      </c>
      <c r="C185" s="1659" t="s">
        <v>57</v>
      </c>
      <c r="D185" s="1660"/>
      <c r="E185" s="1660"/>
      <c r="F185" s="1660"/>
      <c r="G185" s="1661"/>
      <c r="H185" s="527" t="s">
        <v>965</v>
      </c>
      <c r="I185" s="165" t="s">
        <v>925</v>
      </c>
      <c r="J185" s="597" t="s">
        <v>865</v>
      </c>
      <c r="K185" s="598" t="s">
        <v>866</v>
      </c>
      <c r="L185" s="530" t="s">
        <v>209</v>
      </c>
      <c r="M185" s="531" t="s">
        <v>210</v>
      </c>
      <c r="N185" s="531" t="s">
        <v>867</v>
      </c>
    </row>
    <row r="186" spans="2:14">
      <c r="B186" s="532"/>
      <c r="C186" s="533"/>
      <c r="D186" s="534"/>
      <c r="E186" s="534"/>
      <c r="F186" s="534"/>
      <c r="G186" s="535"/>
      <c r="H186" s="536"/>
      <c r="I186" s="166"/>
      <c r="J186" s="561"/>
      <c r="K186" s="561"/>
      <c r="L186" s="537"/>
      <c r="M186" s="537"/>
      <c r="N186" s="537"/>
    </row>
    <row r="187" spans="2:14">
      <c r="B187" s="538" t="s">
        <v>158</v>
      </c>
      <c r="C187" s="539"/>
      <c r="D187" s="540" t="s">
        <v>61</v>
      </c>
      <c r="E187" s="539"/>
      <c r="F187" s="539"/>
      <c r="G187" s="539"/>
      <c r="H187" s="541"/>
      <c r="I187" s="129"/>
      <c r="J187" s="542"/>
      <c r="K187" s="542"/>
      <c r="L187" s="537"/>
      <c r="M187" s="537"/>
      <c r="N187" s="537"/>
    </row>
    <row r="188" spans="2:14" ht="15">
      <c r="B188" s="543"/>
      <c r="C188" s="544"/>
      <c r="D188" s="545" t="s">
        <v>62</v>
      </c>
      <c r="E188" s="544"/>
      <c r="F188" s="544"/>
      <c r="G188" s="544"/>
      <c r="H188" s="546" t="s">
        <v>90</v>
      </c>
      <c r="I188" s="130">
        <v>0.1</v>
      </c>
      <c r="J188" s="547">
        <f>VLOOKUP(D188,'UPAH DAN BAHAN'!$D$6:$I$348,6,FALSE)</f>
        <v>120000</v>
      </c>
      <c r="K188" s="548">
        <f>+I188*J188</f>
        <v>12000</v>
      </c>
      <c r="L188" s="549">
        <f>VLOOKUP(D188,'UPAH DAN BAHAN'!$D$6:$N$348,9,FALSE)</f>
        <v>1</v>
      </c>
      <c r="M188" s="550">
        <f>VLOOKUP(D188,'UPAH DAN BAHAN'!$D$6:$N$348,10,FALSE)</f>
        <v>120000</v>
      </c>
      <c r="N188" s="551">
        <f t="shared" ref="N188:N191" si="18">I188*M188</f>
        <v>12000</v>
      </c>
    </row>
    <row r="189" spans="2:14" ht="15">
      <c r="B189" s="543"/>
      <c r="C189" s="544"/>
      <c r="D189" s="545" t="s">
        <v>149</v>
      </c>
      <c r="E189" s="544"/>
      <c r="F189" s="544"/>
      <c r="G189" s="544"/>
      <c r="H189" s="546" t="s">
        <v>90</v>
      </c>
      <c r="I189" s="130">
        <v>0.1</v>
      </c>
      <c r="J189" s="547">
        <f>VLOOKUP(D189,'UPAH DAN BAHAN'!$D$6:$I$348,6,FALSE)</f>
        <v>140000</v>
      </c>
      <c r="K189" s="548">
        <f>+I189*J189</f>
        <v>14000</v>
      </c>
      <c r="L189" s="549">
        <f>VLOOKUP(D189,'UPAH DAN BAHAN'!$D$6:$N$348,9,FALSE)</f>
        <v>1</v>
      </c>
      <c r="M189" s="550">
        <f>VLOOKUP(D189,'UPAH DAN BAHAN'!$D$6:$N$348,10,FALSE)</f>
        <v>140000</v>
      </c>
      <c r="N189" s="551">
        <f t="shared" si="18"/>
        <v>14000</v>
      </c>
    </row>
    <row r="190" spans="2:14" ht="15">
      <c r="B190" s="543"/>
      <c r="C190" s="544"/>
      <c r="D190" s="545" t="s">
        <v>77</v>
      </c>
      <c r="E190" s="544"/>
      <c r="F190" s="544"/>
      <c r="G190" s="544"/>
      <c r="H190" s="546" t="s">
        <v>90</v>
      </c>
      <c r="I190" s="130">
        <v>0.01</v>
      </c>
      <c r="J190" s="547">
        <f>VLOOKUP(D190,'UPAH DAN BAHAN'!$D$6:$I$348,6,FALSE)</f>
        <v>150000</v>
      </c>
      <c r="K190" s="548">
        <f>+I190*J190</f>
        <v>1500</v>
      </c>
      <c r="L190" s="549">
        <f>VLOOKUP(D190,'UPAH DAN BAHAN'!$D$6:$N$348,9,FALSE)</f>
        <v>1</v>
      </c>
      <c r="M190" s="550">
        <f>VLOOKUP(D190,'UPAH DAN BAHAN'!$D$6:$N$348,10,FALSE)</f>
        <v>150000</v>
      </c>
      <c r="N190" s="551">
        <f t="shared" si="18"/>
        <v>1500</v>
      </c>
    </row>
    <row r="191" spans="2:14" ht="15">
      <c r="B191" s="552"/>
      <c r="C191" s="553"/>
      <c r="D191" s="554" t="s">
        <v>27</v>
      </c>
      <c r="E191" s="553"/>
      <c r="F191" s="553"/>
      <c r="G191" s="553"/>
      <c r="H191" s="555" t="s">
        <v>90</v>
      </c>
      <c r="I191" s="131">
        <v>1E-3</v>
      </c>
      <c r="J191" s="547">
        <f>VLOOKUP(D191,'UPAH DAN BAHAN'!$D$6:$I$348,6,FALSE)</f>
        <v>140000</v>
      </c>
      <c r="K191" s="556">
        <f>+I191*J191</f>
        <v>140</v>
      </c>
      <c r="L191" s="549">
        <f>VLOOKUP(D191,'UPAH DAN BAHAN'!$D$6:$N$348,9,FALSE)</f>
        <v>1</v>
      </c>
      <c r="M191" s="550">
        <f>VLOOKUP(D191,'UPAH DAN BAHAN'!$D$6:$N$348,10,FALSE)</f>
        <v>140000</v>
      </c>
      <c r="N191" s="551">
        <f t="shared" si="18"/>
        <v>140</v>
      </c>
    </row>
    <row r="192" spans="2:14" ht="15">
      <c r="B192" s="532"/>
      <c r="C192" s="534"/>
      <c r="D192" s="557"/>
      <c r="E192" s="534"/>
      <c r="F192" s="534"/>
      <c r="G192" s="534"/>
      <c r="H192" s="558"/>
      <c r="I192" s="602"/>
      <c r="J192" s="560" t="s">
        <v>868</v>
      </c>
      <c r="K192" s="561">
        <f>SUM(K188:K191)</f>
        <v>27640</v>
      </c>
      <c r="L192" s="537"/>
      <c r="M192" s="537"/>
      <c r="N192" s="537"/>
    </row>
    <row r="193" spans="2:14" ht="15">
      <c r="B193" s="538" t="s">
        <v>159</v>
      </c>
      <c r="C193" s="603"/>
      <c r="D193" s="562" t="s">
        <v>926</v>
      </c>
      <c r="E193" s="539"/>
      <c r="F193" s="539"/>
      <c r="G193" s="604"/>
      <c r="H193" s="541"/>
      <c r="I193" s="129"/>
      <c r="J193" s="542"/>
      <c r="K193" s="542"/>
      <c r="L193" s="537"/>
      <c r="M193" s="537"/>
      <c r="N193" s="537"/>
    </row>
    <row r="194" spans="2:14" ht="15">
      <c r="B194" s="568"/>
      <c r="C194" s="605"/>
      <c r="D194" s="132" t="s">
        <v>1147</v>
      </c>
      <c r="E194" s="545"/>
      <c r="F194" s="545"/>
      <c r="G194" s="606"/>
      <c r="H194" s="546" t="s">
        <v>55</v>
      </c>
      <c r="I194" s="607">
        <v>1</v>
      </c>
      <c r="J194" s="547">
        <f>VLOOKUP(D194,'UPAH DAN BAHAN'!$D$6:$I$348,6,FALSE)</f>
        <v>190000</v>
      </c>
      <c r="K194" s="548">
        <f>+I194*J194</f>
        <v>190000</v>
      </c>
      <c r="L194" s="549">
        <f>VLOOKUP(D194,'UPAH DAN BAHAN'!$D$6:$N$348,9,FALSE)</f>
        <v>1</v>
      </c>
      <c r="M194" s="550">
        <f>VLOOKUP(D194,'UPAH DAN BAHAN'!$D$6:$N$348,10,FALSE)</f>
        <v>190000</v>
      </c>
      <c r="N194" s="551">
        <f t="shared" ref="N194" si="19">I194*M194</f>
        <v>190000</v>
      </c>
    </row>
    <row r="195" spans="2:14" ht="15">
      <c r="B195" s="569"/>
      <c r="C195" s="608"/>
      <c r="D195" s="133" t="s">
        <v>98</v>
      </c>
      <c r="E195" s="554"/>
      <c r="F195" s="554"/>
      <c r="G195" s="609"/>
      <c r="H195" s="555" t="s">
        <v>87</v>
      </c>
      <c r="I195" s="610">
        <v>1</v>
      </c>
      <c r="J195" s="134">
        <f>J175</f>
        <v>5000</v>
      </c>
      <c r="K195" s="556">
        <f>+I195*J195</f>
        <v>5000</v>
      </c>
      <c r="L195" s="537"/>
      <c r="M195" s="537"/>
      <c r="N195" s="537"/>
    </row>
    <row r="196" spans="2:14" ht="15">
      <c r="B196" s="571"/>
      <c r="C196" s="572"/>
      <c r="D196" s="572"/>
      <c r="E196" s="572"/>
      <c r="F196" s="572"/>
      <c r="G196" s="572"/>
      <c r="H196" s="573"/>
      <c r="I196" s="574"/>
      <c r="J196" s="560" t="s">
        <v>869</v>
      </c>
      <c r="K196" s="575">
        <f>SUM(K194:K195)</f>
        <v>195000</v>
      </c>
      <c r="L196" s="537"/>
      <c r="M196" s="537"/>
      <c r="N196" s="537"/>
    </row>
    <row r="197" spans="2:14" ht="15">
      <c r="B197" s="571"/>
      <c r="C197" s="572"/>
      <c r="D197" s="572"/>
      <c r="E197" s="572"/>
      <c r="F197" s="572"/>
      <c r="G197" s="572"/>
      <c r="H197" s="573"/>
      <c r="I197" s="574"/>
      <c r="J197" s="135"/>
      <c r="K197" s="576"/>
      <c r="L197" s="537"/>
      <c r="M197" s="537"/>
      <c r="N197" s="537"/>
    </row>
    <row r="198" spans="2:14" ht="15">
      <c r="B198" s="577" t="s">
        <v>20</v>
      </c>
      <c r="C198" s="520"/>
      <c r="D198" s="520" t="s">
        <v>932</v>
      </c>
      <c r="E198" s="520"/>
      <c r="F198" s="520"/>
      <c r="G198" s="520"/>
      <c r="H198" s="521"/>
      <c r="I198" s="522"/>
      <c r="J198" s="578"/>
      <c r="K198" s="136">
        <f>K196+K192</f>
        <v>222640</v>
      </c>
      <c r="L198" s="579"/>
      <c r="M198" s="580"/>
      <c r="N198" s="526">
        <f>SUM(N186:N196)</f>
        <v>217640</v>
      </c>
    </row>
    <row r="199" spans="2:14" ht="15">
      <c r="B199" s="581" t="s">
        <v>21</v>
      </c>
      <c r="C199" s="582"/>
      <c r="D199" s="582" t="s">
        <v>929</v>
      </c>
      <c r="E199" s="582"/>
      <c r="F199" s="582"/>
      <c r="G199" s="582"/>
      <c r="H199" s="583"/>
      <c r="I199" s="584"/>
      <c r="J199" s="585"/>
      <c r="K199" s="586">
        <f>K198*10%</f>
        <v>22264</v>
      </c>
      <c r="L199" s="579"/>
      <c r="M199" s="580"/>
      <c r="N199" s="526">
        <f>N198*10%</f>
        <v>21764</v>
      </c>
    </row>
    <row r="200" spans="2:14" ht="15">
      <c r="B200" s="581" t="s">
        <v>22</v>
      </c>
      <c r="C200" s="582"/>
      <c r="D200" s="582" t="s">
        <v>933</v>
      </c>
      <c r="E200" s="582"/>
      <c r="F200" s="582"/>
      <c r="G200" s="582"/>
      <c r="H200" s="583"/>
      <c r="I200" s="584"/>
      <c r="J200" s="585"/>
      <c r="K200" s="586">
        <f>+K198+K199</f>
        <v>244904</v>
      </c>
      <c r="L200" s="579"/>
      <c r="M200" s="580"/>
      <c r="N200" s="526">
        <f>N198+N199</f>
        <v>239404</v>
      </c>
    </row>
    <row r="201" spans="2:14" ht="15">
      <c r="B201" s="587"/>
      <c r="C201" s="520"/>
      <c r="D201" s="520" t="s">
        <v>931</v>
      </c>
      <c r="E201" s="520"/>
      <c r="F201" s="520"/>
      <c r="G201" s="520"/>
      <c r="H201" s="520"/>
      <c r="I201" s="520"/>
      <c r="J201" s="588"/>
      <c r="K201" s="589">
        <f>ROUNDDOWN(K200,-3)</f>
        <v>244000</v>
      </c>
      <c r="L201" s="590"/>
      <c r="M201" s="591"/>
      <c r="N201" s="592"/>
    </row>
    <row r="202" spans="2:14" ht="15">
      <c r="B202" s="593"/>
      <c r="C202" s="593"/>
      <c r="D202" s="593"/>
      <c r="E202" s="593"/>
      <c r="F202" s="593"/>
      <c r="G202" s="614"/>
      <c r="H202" s="612"/>
      <c r="I202" s="593"/>
      <c r="J202" s="615"/>
      <c r="K202" s="169"/>
    </row>
    <row r="203" spans="2:14" ht="15">
      <c r="B203" s="137" t="s">
        <v>1148</v>
      </c>
      <c r="C203" s="128" t="s">
        <v>1149</v>
      </c>
      <c r="D203" s="520"/>
      <c r="E203" s="128"/>
      <c r="F203" s="520"/>
      <c r="G203" s="520"/>
      <c r="H203" s="521"/>
      <c r="I203" s="522"/>
      <c r="J203" s="578"/>
      <c r="K203" s="596"/>
      <c r="L203" s="524"/>
      <c r="M203" s="525"/>
      <c r="N203" s="526"/>
    </row>
    <row r="204" spans="2:14" ht="18" customHeight="1">
      <c r="B204" s="527" t="s">
        <v>56</v>
      </c>
      <c r="C204" s="1659" t="s">
        <v>57</v>
      </c>
      <c r="D204" s="1660"/>
      <c r="E204" s="1660"/>
      <c r="F204" s="1660"/>
      <c r="G204" s="1661"/>
      <c r="H204" s="527" t="s">
        <v>965</v>
      </c>
      <c r="I204" s="165" t="s">
        <v>925</v>
      </c>
      <c r="J204" s="597" t="s">
        <v>865</v>
      </c>
      <c r="K204" s="598" t="s">
        <v>866</v>
      </c>
      <c r="L204" s="530" t="s">
        <v>209</v>
      </c>
      <c r="M204" s="531" t="s">
        <v>210</v>
      </c>
      <c r="N204" s="531" t="s">
        <v>867</v>
      </c>
    </row>
    <row r="205" spans="2:14">
      <c r="B205" s="532"/>
      <c r="C205" s="533"/>
      <c r="D205" s="534"/>
      <c r="E205" s="534"/>
      <c r="F205" s="534"/>
      <c r="G205" s="535"/>
      <c r="H205" s="536"/>
      <c r="I205" s="166"/>
      <c r="J205" s="561"/>
      <c r="K205" s="561"/>
      <c r="L205" s="537"/>
      <c r="M205" s="537"/>
      <c r="N205" s="537"/>
    </row>
    <row r="206" spans="2:14">
      <c r="B206" s="538" t="s">
        <v>158</v>
      </c>
      <c r="C206" s="539"/>
      <c r="D206" s="540" t="s">
        <v>61</v>
      </c>
      <c r="E206" s="539"/>
      <c r="F206" s="539"/>
      <c r="G206" s="539"/>
      <c r="H206" s="541"/>
      <c r="I206" s="129"/>
      <c r="J206" s="542"/>
      <c r="K206" s="542"/>
      <c r="L206" s="537"/>
      <c r="M206" s="537"/>
      <c r="N206" s="537"/>
    </row>
    <row r="207" spans="2:14" ht="15">
      <c r="B207" s="543"/>
      <c r="C207" s="544"/>
      <c r="D207" s="545" t="s">
        <v>62</v>
      </c>
      <c r="E207" s="544"/>
      <c r="F207" s="544"/>
      <c r="G207" s="544"/>
      <c r="H207" s="546" t="s">
        <v>90</v>
      </c>
      <c r="I207" s="130">
        <v>0.1</v>
      </c>
      <c r="J207" s="547">
        <f>VLOOKUP(D207,'UPAH DAN BAHAN'!$D$6:$I$348,6,FALSE)</f>
        <v>120000</v>
      </c>
      <c r="K207" s="548">
        <f>I207*J207</f>
        <v>12000</v>
      </c>
      <c r="L207" s="549">
        <f>VLOOKUP(D207,'UPAH DAN BAHAN'!$D$6:$N$348,9,FALSE)</f>
        <v>1</v>
      </c>
      <c r="M207" s="550">
        <f>VLOOKUP(D207,'UPAH DAN BAHAN'!$D$6:$N$348,10,FALSE)</f>
        <v>120000</v>
      </c>
      <c r="N207" s="551">
        <f t="shared" ref="N207:N210" si="20">I207*M207</f>
        <v>12000</v>
      </c>
    </row>
    <row r="208" spans="2:14" ht="15">
      <c r="B208" s="543"/>
      <c r="C208" s="544"/>
      <c r="D208" s="545" t="s">
        <v>149</v>
      </c>
      <c r="E208" s="544"/>
      <c r="F208" s="544"/>
      <c r="G208" s="544"/>
      <c r="H208" s="546" t="s">
        <v>90</v>
      </c>
      <c r="I208" s="130">
        <v>0.1</v>
      </c>
      <c r="J208" s="547">
        <f>VLOOKUP(D208,'UPAH DAN BAHAN'!$D$6:$I$348,6,FALSE)</f>
        <v>140000</v>
      </c>
      <c r="K208" s="548">
        <f>I208*J208</f>
        <v>14000</v>
      </c>
      <c r="L208" s="549">
        <f>VLOOKUP(D208,'UPAH DAN BAHAN'!$D$6:$N$348,9,FALSE)</f>
        <v>1</v>
      </c>
      <c r="M208" s="550">
        <f>VLOOKUP(D208,'UPAH DAN BAHAN'!$D$6:$N$348,10,FALSE)</f>
        <v>140000</v>
      </c>
      <c r="N208" s="551">
        <f t="shared" si="20"/>
        <v>14000</v>
      </c>
    </row>
    <row r="209" spans="2:14" ht="15">
      <c r="B209" s="543"/>
      <c r="C209" s="544"/>
      <c r="D209" s="545" t="s">
        <v>77</v>
      </c>
      <c r="E209" s="544"/>
      <c r="F209" s="544"/>
      <c r="G209" s="544"/>
      <c r="H209" s="546" t="s">
        <v>90</v>
      </c>
      <c r="I209" s="130">
        <v>0.01</v>
      </c>
      <c r="J209" s="547">
        <f>VLOOKUP(D209,'UPAH DAN BAHAN'!$D$6:$I$348,6,FALSE)</f>
        <v>150000</v>
      </c>
      <c r="K209" s="548">
        <f>I209*J209</f>
        <v>1500</v>
      </c>
      <c r="L209" s="549">
        <f>VLOOKUP(D209,'UPAH DAN BAHAN'!$D$6:$N$348,9,FALSE)</f>
        <v>1</v>
      </c>
      <c r="M209" s="550">
        <f>VLOOKUP(D209,'UPAH DAN BAHAN'!$D$6:$N$348,10,FALSE)</f>
        <v>150000</v>
      </c>
      <c r="N209" s="551">
        <f t="shared" si="20"/>
        <v>1500</v>
      </c>
    </row>
    <row r="210" spans="2:14" ht="15">
      <c r="B210" s="552"/>
      <c r="C210" s="553"/>
      <c r="D210" s="554" t="s">
        <v>27</v>
      </c>
      <c r="E210" s="553"/>
      <c r="F210" s="553"/>
      <c r="G210" s="553"/>
      <c r="H210" s="555" t="s">
        <v>90</v>
      </c>
      <c r="I210" s="131">
        <v>1E-3</v>
      </c>
      <c r="J210" s="547">
        <f>VLOOKUP(D210,'UPAH DAN BAHAN'!$D$6:$I$348,6,FALSE)</f>
        <v>140000</v>
      </c>
      <c r="K210" s="556">
        <f>I210*J210</f>
        <v>140</v>
      </c>
      <c r="L210" s="549">
        <f>VLOOKUP(D210,'UPAH DAN BAHAN'!$D$6:$N$348,9,FALSE)</f>
        <v>1</v>
      </c>
      <c r="M210" s="550">
        <f>VLOOKUP(D210,'UPAH DAN BAHAN'!$D$6:$N$348,10,FALSE)</f>
        <v>140000</v>
      </c>
      <c r="N210" s="551">
        <f t="shared" si="20"/>
        <v>140</v>
      </c>
    </row>
    <row r="211" spans="2:14" ht="15">
      <c r="B211" s="532"/>
      <c r="C211" s="534"/>
      <c r="D211" s="557"/>
      <c r="E211" s="534"/>
      <c r="F211" s="534"/>
      <c r="G211" s="534"/>
      <c r="H211" s="558"/>
      <c r="I211" s="602"/>
      <c r="J211" s="560" t="s">
        <v>868</v>
      </c>
      <c r="K211" s="561">
        <f>SUM(K207:K210)</f>
        <v>27640</v>
      </c>
      <c r="L211" s="537"/>
      <c r="M211" s="537"/>
      <c r="N211" s="537"/>
    </row>
    <row r="212" spans="2:14" ht="15">
      <c r="B212" s="538" t="s">
        <v>159</v>
      </c>
      <c r="C212" s="603"/>
      <c r="D212" s="562" t="s">
        <v>926</v>
      </c>
      <c r="E212" s="539"/>
      <c r="F212" s="539"/>
      <c r="G212" s="604"/>
      <c r="H212" s="541"/>
      <c r="I212" s="129"/>
      <c r="J212" s="542"/>
      <c r="K212" s="542"/>
      <c r="L212" s="537"/>
      <c r="M212" s="537"/>
      <c r="N212" s="537"/>
    </row>
    <row r="213" spans="2:14" ht="15">
      <c r="B213" s="568"/>
      <c r="C213" s="605"/>
      <c r="D213" s="616" t="s">
        <v>789</v>
      </c>
      <c r="E213" s="545"/>
      <c r="F213" s="545"/>
      <c r="G213" s="606"/>
      <c r="H213" s="546" t="s">
        <v>55</v>
      </c>
      <c r="I213" s="607">
        <v>1</v>
      </c>
      <c r="J213" s="547">
        <f>VLOOKUP(D213,'UPAH DAN BAHAN'!$D$6:$I$348,6,FALSE)</f>
        <v>345000</v>
      </c>
      <c r="K213" s="548">
        <f>+I213*J213</f>
        <v>345000</v>
      </c>
      <c r="L213" s="549">
        <f>VLOOKUP(D213,'UPAH DAN BAHAN'!$D$6:$N$348,9,FALSE)</f>
        <v>1</v>
      </c>
      <c r="M213" s="550">
        <f>VLOOKUP(D213,'UPAH DAN BAHAN'!$D$6:$N$348,10,FALSE)</f>
        <v>345000</v>
      </c>
      <c r="N213" s="551">
        <f t="shared" ref="N213" si="21">I213*M213</f>
        <v>345000</v>
      </c>
    </row>
    <row r="214" spans="2:14" ht="15">
      <c r="B214" s="569"/>
      <c r="C214" s="608"/>
      <c r="D214" s="133" t="s">
        <v>98</v>
      </c>
      <c r="E214" s="554"/>
      <c r="F214" s="554"/>
      <c r="G214" s="609"/>
      <c r="H214" s="555" t="s">
        <v>87</v>
      </c>
      <c r="I214" s="610">
        <v>1</v>
      </c>
      <c r="J214" s="134">
        <f>J195</f>
        <v>5000</v>
      </c>
      <c r="K214" s="548">
        <f>I214*J214</f>
        <v>5000</v>
      </c>
      <c r="L214" s="537"/>
      <c r="M214" s="537"/>
      <c r="N214" s="537"/>
    </row>
    <row r="215" spans="2:14" ht="15">
      <c r="B215" s="571"/>
      <c r="C215" s="572"/>
      <c r="D215" s="572"/>
      <c r="E215" s="572"/>
      <c r="F215" s="572"/>
      <c r="G215" s="572"/>
      <c r="H215" s="573"/>
      <c r="I215" s="574"/>
      <c r="J215" s="560" t="s">
        <v>869</v>
      </c>
      <c r="K215" s="575">
        <f>SUM(K213:K214)</f>
        <v>350000</v>
      </c>
      <c r="L215" s="537"/>
      <c r="M215" s="537"/>
      <c r="N215" s="537"/>
    </row>
    <row r="216" spans="2:14" ht="15">
      <c r="B216" s="571"/>
      <c r="C216" s="572"/>
      <c r="D216" s="572"/>
      <c r="E216" s="572"/>
      <c r="F216" s="572"/>
      <c r="G216" s="572"/>
      <c r="H216" s="573"/>
      <c r="I216" s="574"/>
      <c r="J216" s="135"/>
      <c r="K216" s="576"/>
      <c r="L216" s="537"/>
      <c r="M216" s="537"/>
      <c r="N216" s="537"/>
    </row>
    <row r="217" spans="2:14" ht="15">
      <c r="B217" s="577" t="s">
        <v>20</v>
      </c>
      <c r="C217" s="520"/>
      <c r="D217" s="520" t="s">
        <v>932</v>
      </c>
      <c r="E217" s="520"/>
      <c r="F217" s="520"/>
      <c r="G217" s="520"/>
      <c r="H217" s="521"/>
      <c r="I217" s="522"/>
      <c r="J217" s="578"/>
      <c r="K217" s="136">
        <f>K215+K211</f>
        <v>377640</v>
      </c>
      <c r="L217" s="579"/>
      <c r="M217" s="580"/>
      <c r="N217" s="526">
        <f>SUM(N205:N215)</f>
        <v>372640</v>
      </c>
    </row>
    <row r="218" spans="2:14" ht="15">
      <c r="B218" s="581" t="s">
        <v>21</v>
      </c>
      <c r="C218" s="582"/>
      <c r="D218" s="582" t="s">
        <v>929</v>
      </c>
      <c r="E218" s="582"/>
      <c r="F218" s="582"/>
      <c r="G218" s="582"/>
      <c r="H218" s="583"/>
      <c r="I218" s="584"/>
      <c r="J218" s="585"/>
      <c r="K218" s="586">
        <f>K217*10%</f>
        <v>37764</v>
      </c>
      <c r="L218" s="579"/>
      <c r="M218" s="580"/>
      <c r="N218" s="526">
        <f>N217*10%</f>
        <v>37264</v>
      </c>
    </row>
    <row r="219" spans="2:14" ht="15">
      <c r="B219" s="581" t="s">
        <v>22</v>
      </c>
      <c r="C219" s="582"/>
      <c r="D219" s="582" t="s">
        <v>933</v>
      </c>
      <c r="E219" s="582"/>
      <c r="F219" s="582"/>
      <c r="G219" s="582"/>
      <c r="H219" s="583"/>
      <c r="I219" s="584"/>
      <c r="J219" s="585"/>
      <c r="K219" s="586">
        <f>+K217+K218</f>
        <v>415404</v>
      </c>
      <c r="L219" s="579"/>
      <c r="M219" s="580"/>
      <c r="N219" s="526">
        <f>N217+N218</f>
        <v>409904</v>
      </c>
    </row>
    <row r="220" spans="2:14" ht="15">
      <c r="B220" s="587"/>
      <c r="C220" s="520"/>
      <c r="D220" s="520" t="s">
        <v>931</v>
      </c>
      <c r="E220" s="520"/>
      <c r="F220" s="520"/>
      <c r="G220" s="520"/>
      <c r="H220" s="520"/>
      <c r="I220" s="520"/>
      <c r="J220" s="588"/>
      <c r="K220" s="589">
        <f>ROUNDDOWN(K219,-3)</f>
        <v>415000</v>
      </c>
      <c r="L220" s="590"/>
      <c r="M220" s="591"/>
      <c r="N220" s="592"/>
    </row>
    <row r="221" spans="2:14" ht="15">
      <c r="B221" s="593"/>
      <c r="C221" s="593"/>
      <c r="D221" s="593"/>
      <c r="E221" s="593"/>
      <c r="F221" s="593"/>
      <c r="G221" s="614"/>
      <c r="H221" s="612"/>
      <c r="I221" s="593"/>
      <c r="J221" s="615"/>
      <c r="K221" s="169"/>
    </row>
    <row r="222" spans="2:14" ht="15">
      <c r="B222" s="593"/>
      <c r="C222" s="593"/>
      <c r="D222" s="594"/>
      <c r="E222" s="594"/>
      <c r="F222" s="594"/>
      <c r="G222" s="594"/>
      <c r="H222" s="594"/>
      <c r="I222" s="594"/>
      <c r="J222" s="595"/>
      <c r="K222" s="595"/>
    </row>
    <row r="223" spans="2:14" ht="15">
      <c r="B223" s="137" t="s">
        <v>1150</v>
      </c>
      <c r="C223" s="128" t="s">
        <v>1151</v>
      </c>
      <c r="D223" s="520"/>
      <c r="E223" s="128"/>
      <c r="F223" s="520"/>
      <c r="G223" s="520"/>
      <c r="H223" s="521"/>
      <c r="I223" s="522"/>
      <c r="J223" s="578"/>
      <c r="K223" s="596"/>
      <c r="L223" s="524"/>
      <c r="M223" s="525"/>
      <c r="N223" s="526"/>
    </row>
    <row r="224" spans="2:14" ht="17.25" customHeight="1">
      <c r="B224" s="617" t="s">
        <v>56</v>
      </c>
      <c r="C224" s="1663" t="s">
        <v>57</v>
      </c>
      <c r="D224" s="1664"/>
      <c r="E224" s="1664"/>
      <c r="F224" s="1664"/>
      <c r="G224" s="1665"/>
      <c r="H224" s="617" t="s">
        <v>965</v>
      </c>
      <c r="I224" s="170" t="s">
        <v>925</v>
      </c>
      <c r="J224" s="618" t="s">
        <v>865</v>
      </c>
      <c r="K224" s="619" t="s">
        <v>866</v>
      </c>
      <c r="L224" s="530" t="s">
        <v>209</v>
      </c>
      <c r="M224" s="531" t="s">
        <v>210</v>
      </c>
      <c r="N224" s="531" t="s">
        <v>867</v>
      </c>
    </row>
    <row r="225" spans="2:14">
      <c r="B225" s="532"/>
      <c r="C225" s="533"/>
      <c r="D225" s="534"/>
      <c r="E225" s="534"/>
      <c r="F225" s="534"/>
      <c r="G225" s="535"/>
      <c r="H225" s="536"/>
      <c r="I225" s="166"/>
      <c r="J225" s="561"/>
      <c r="K225" s="561"/>
      <c r="L225" s="537"/>
      <c r="M225" s="537"/>
      <c r="N225" s="537"/>
    </row>
    <row r="226" spans="2:14">
      <c r="B226" s="538" t="s">
        <v>158</v>
      </c>
      <c r="C226" s="539"/>
      <c r="D226" s="540" t="s">
        <v>61</v>
      </c>
      <c r="E226" s="539"/>
      <c r="F226" s="539"/>
      <c r="G226" s="539"/>
      <c r="H226" s="541"/>
      <c r="I226" s="129"/>
      <c r="J226" s="542"/>
      <c r="K226" s="542"/>
      <c r="L226" s="537"/>
      <c r="M226" s="537"/>
      <c r="N226" s="537"/>
    </row>
    <row r="227" spans="2:14" ht="15">
      <c r="B227" s="543"/>
      <c r="C227" s="544"/>
      <c r="D227" s="545" t="s">
        <v>62</v>
      </c>
      <c r="E227" s="544"/>
      <c r="F227" s="544"/>
      <c r="G227" s="544"/>
      <c r="H227" s="546" t="s">
        <v>90</v>
      </c>
      <c r="I227" s="130">
        <v>1</v>
      </c>
      <c r="J227" s="547">
        <f>VLOOKUP(D227,'UPAH DAN BAHAN'!$D$6:$I$348,6,FALSE)</f>
        <v>120000</v>
      </c>
      <c r="K227" s="548">
        <f>I227*J227</f>
        <v>120000</v>
      </c>
      <c r="L227" s="549">
        <f>VLOOKUP(D227,'UPAH DAN BAHAN'!$D$6:$N$348,9,FALSE)</f>
        <v>1</v>
      </c>
      <c r="M227" s="550">
        <f>VLOOKUP(D227,'UPAH DAN BAHAN'!$D$6:$N$348,10,FALSE)</f>
        <v>120000</v>
      </c>
      <c r="N227" s="551">
        <f t="shared" ref="N227:N230" si="22">I227*M227</f>
        <v>120000</v>
      </c>
    </row>
    <row r="228" spans="2:14" ht="15">
      <c r="B228" s="543"/>
      <c r="C228" s="544"/>
      <c r="D228" s="545" t="s">
        <v>149</v>
      </c>
      <c r="E228" s="544"/>
      <c r="F228" s="544"/>
      <c r="G228" s="544"/>
      <c r="H228" s="546" t="s">
        <v>90</v>
      </c>
      <c r="I228" s="130">
        <v>1</v>
      </c>
      <c r="J228" s="547">
        <f>VLOOKUP(D228,'UPAH DAN BAHAN'!$D$6:$I$348,6,FALSE)</f>
        <v>140000</v>
      </c>
      <c r="K228" s="548">
        <f>I228*J228</f>
        <v>140000</v>
      </c>
      <c r="L228" s="549">
        <f>VLOOKUP(D228,'UPAH DAN BAHAN'!$D$6:$N$348,9,FALSE)</f>
        <v>1</v>
      </c>
      <c r="M228" s="550">
        <f>VLOOKUP(D228,'UPAH DAN BAHAN'!$D$6:$N$348,10,FALSE)</f>
        <v>140000</v>
      </c>
      <c r="N228" s="551">
        <f t="shared" si="22"/>
        <v>140000</v>
      </c>
    </row>
    <row r="229" spans="2:14" ht="15">
      <c r="B229" s="543"/>
      <c r="C229" s="544"/>
      <c r="D229" s="545" t="s">
        <v>77</v>
      </c>
      <c r="E229" s="544"/>
      <c r="F229" s="544"/>
      <c r="G229" s="544"/>
      <c r="H229" s="546" t="s">
        <v>90</v>
      </c>
      <c r="I229" s="130">
        <v>1</v>
      </c>
      <c r="J229" s="547">
        <f>VLOOKUP(D229,'UPAH DAN BAHAN'!$D$6:$I$348,6,FALSE)</f>
        <v>150000</v>
      </c>
      <c r="K229" s="548">
        <f>I229*J229</f>
        <v>150000</v>
      </c>
      <c r="L229" s="549">
        <f>VLOOKUP(D229,'UPAH DAN BAHAN'!$D$6:$N$348,9,FALSE)</f>
        <v>1</v>
      </c>
      <c r="M229" s="550">
        <f>VLOOKUP(D229,'UPAH DAN BAHAN'!$D$6:$N$348,10,FALSE)</f>
        <v>150000</v>
      </c>
      <c r="N229" s="551">
        <f t="shared" si="22"/>
        <v>150000</v>
      </c>
    </row>
    <row r="230" spans="2:14" ht="15">
      <c r="B230" s="552"/>
      <c r="C230" s="553"/>
      <c r="D230" s="554" t="s">
        <v>27</v>
      </c>
      <c r="E230" s="553"/>
      <c r="F230" s="553"/>
      <c r="G230" s="553"/>
      <c r="H230" s="555" t="s">
        <v>90</v>
      </c>
      <c r="I230" s="131">
        <v>0.5</v>
      </c>
      <c r="J230" s="547">
        <f>VLOOKUP(D230,'UPAH DAN BAHAN'!$D$6:$I$348,6,FALSE)</f>
        <v>140000</v>
      </c>
      <c r="K230" s="556">
        <f>I230*J230</f>
        <v>70000</v>
      </c>
      <c r="L230" s="549">
        <f>VLOOKUP(D230,'UPAH DAN BAHAN'!$D$6:$N$348,9,FALSE)</f>
        <v>1</v>
      </c>
      <c r="M230" s="550">
        <f>VLOOKUP(D230,'UPAH DAN BAHAN'!$D$6:$N$348,10,FALSE)</f>
        <v>140000</v>
      </c>
      <c r="N230" s="551">
        <f t="shared" si="22"/>
        <v>70000</v>
      </c>
    </row>
    <row r="231" spans="2:14" ht="15">
      <c r="B231" s="532"/>
      <c r="C231" s="534"/>
      <c r="D231" s="557"/>
      <c r="E231" s="534"/>
      <c r="F231" s="534"/>
      <c r="G231" s="534"/>
      <c r="H231" s="558"/>
      <c r="I231" s="602"/>
      <c r="J231" s="560" t="s">
        <v>868</v>
      </c>
      <c r="K231" s="561">
        <f>SUM(K227:K230)</f>
        <v>480000</v>
      </c>
      <c r="L231" s="537"/>
      <c r="M231" s="537"/>
      <c r="N231" s="537"/>
    </row>
    <row r="232" spans="2:14" ht="15">
      <c r="B232" s="538" t="s">
        <v>159</v>
      </c>
      <c r="C232" s="603"/>
      <c r="D232" s="562" t="s">
        <v>926</v>
      </c>
      <c r="E232" s="539"/>
      <c r="F232" s="539"/>
      <c r="G232" s="604"/>
      <c r="H232" s="541"/>
      <c r="I232" s="129"/>
      <c r="J232" s="542"/>
      <c r="K232" s="542"/>
      <c r="L232" s="537"/>
      <c r="M232" s="537"/>
      <c r="N232" s="537"/>
    </row>
    <row r="233" spans="2:14" ht="15">
      <c r="B233" s="568"/>
      <c r="C233" s="605"/>
      <c r="D233" s="616" t="s">
        <v>792</v>
      </c>
      <c r="E233" s="545"/>
      <c r="F233" s="545"/>
      <c r="G233" s="606"/>
      <c r="H233" s="546" t="s">
        <v>55</v>
      </c>
      <c r="I233" s="607">
        <v>1</v>
      </c>
      <c r="J233" s="547">
        <f>VLOOKUP(D233,'UPAH DAN BAHAN'!$D$6:$I$348,6,FALSE)</f>
        <v>14500000</v>
      </c>
      <c r="K233" s="548">
        <f>I233*J233</f>
        <v>14500000</v>
      </c>
      <c r="L233" s="549">
        <f>VLOOKUP(D233,'UPAH DAN BAHAN'!$D$6:$N$348,9,FALSE)</f>
        <v>1</v>
      </c>
      <c r="M233" s="550">
        <f>VLOOKUP(D233,'UPAH DAN BAHAN'!$D$6:$N$348,10,FALSE)</f>
        <v>14500000</v>
      </c>
      <c r="N233" s="551">
        <f t="shared" ref="N233:N234" si="23">I233*M233</f>
        <v>14500000</v>
      </c>
    </row>
    <row r="234" spans="2:14" ht="15">
      <c r="B234" s="620"/>
      <c r="C234" s="621"/>
      <c r="D234" s="146" t="s">
        <v>1152</v>
      </c>
      <c r="E234" s="622"/>
      <c r="F234" s="622"/>
      <c r="G234" s="623"/>
      <c r="H234" s="624" t="s">
        <v>87</v>
      </c>
      <c r="I234" s="625">
        <v>1</v>
      </c>
      <c r="J234" s="547">
        <v>1200000</v>
      </c>
      <c r="K234" s="548">
        <f>I234*J234</f>
        <v>1200000</v>
      </c>
      <c r="L234" s="549"/>
      <c r="M234" s="550">
        <f>J234</f>
        <v>1200000</v>
      </c>
      <c r="N234" s="551">
        <f t="shared" si="23"/>
        <v>1200000</v>
      </c>
    </row>
    <row r="235" spans="2:14" ht="15">
      <c r="B235" s="569"/>
      <c r="C235" s="608"/>
      <c r="D235" s="133" t="s">
        <v>98</v>
      </c>
      <c r="E235" s="554"/>
      <c r="F235" s="554"/>
      <c r="G235" s="609"/>
      <c r="H235" s="555" t="s">
        <v>87</v>
      </c>
      <c r="I235" s="610">
        <v>2.5000000000000001E-2</v>
      </c>
      <c r="J235" s="134">
        <f>SUM(J233:J234)</f>
        <v>15700000</v>
      </c>
      <c r="K235" s="548">
        <f>I235*J235</f>
        <v>392500</v>
      </c>
      <c r="L235" s="537"/>
      <c r="M235" s="537"/>
      <c r="N235" s="537"/>
    </row>
    <row r="236" spans="2:14" ht="15">
      <c r="B236" s="571"/>
      <c r="C236" s="572"/>
      <c r="D236" s="572"/>
      <c r="E236" s="572"/>
      <c r="F236" s="572"/>
      <c r="G236" s="572"/>
      <c r="H236" s="573"/>
      <c r="I236" s="574"/>
      <c r="J236" s="560" t="s">
        <v>869</v>
      </c>
      <c r="K236" s="575">
        <f>SUM(K233:K235)</f>
        <v>16092500</v>
      </c>
      <c r="L236" s="537"/>
      <c r="M236" s="537"/>
      <c r="N236" s="537"/>
    </row>
    <row r="237" spans="2:14" ht="15">
      <c r="B237" s="571"/>
      <c r="C237" s="572"/>
      <c r="D237" s="572"/>
      <c r="E237" s="572"/>
      <c r="F237" s="572"/>
      <c r="G237" s="572"/>
      <c r="H237" s="573"/>
      <c r="I237" s="574"/>
      <c r="J237" s="135"/>
      <c r="K237" s="576"/>
      <c r="L237" s="537"/>
      <c r="M237" s="537"/>
      <c r="N237" s="537"/>
    </row>
    <row r="238" spans="2:14" ht="15">
      <c r="B238" s="577" t="s">
        <v>20</v>
      </c>
      <c r="C238" s="520"/>
      <c r="D238" s="520" t="s">
        <v>932</v>
      </c>
      <c r="E238" s="520"/>
      <c r="F238" s="520"/>
      <c r="G238" s="520"/>
      <c r="H238" s="521"/>
      <c r="I238" s="522"/>
      <c r="J238" s="578"/>
      <c r="K238" s="136">
        <f>K236+K231</f>
        <v>16572500</v>
      </c>
      <c r="L238" s="579"/>
      <c r="M238" s="580"/>
      <c r="N238" s="526">
        <f>SUM(N226:N236)</f>
        <v>16180000</v>
      </c>
    </row>
    <row r="239" spans="2:14" ht="15">
      <c r="B239" s="581" t="s">
        <v>21</v>
      </c>
      <c r="C239" s="582"/>
      <c r="D239" s="582" t="s">
        <v>929</v>
      </c>
      <c r="E239" s="582"/>
      <c r="F239" s="582"/>
      <c r="G239" s="582"/>
      <c r="H239" s="583"/>
      <c r="I239" s="584"/>
      <c r="J239" s="585"/>
      <c r="K239" s="586">
        <f>K238*10%</f>
        <v>1657250</v>
      </c>
      <c r="L239" s="579"/>
      <c r="M239" s="580"/>
      <c r="N239" s="586">
        <f>N238*10%</f>
        <v>1618000</v>
      </c>
    </row>
    <row r="240" spans="2:14" ht="15">
      <c r="B240" s="581" t="s">
        <v>22</v>
      </c>
      <c r="C240" s="582"/>
      <c r="D240" s="582" t="s">
        <v>933</v>
      </c>
      <c r="E240" s="582"/>
      <c r="F240" s="582"/>
      <c r="G240" s="582"/>
      <c r="H240" s="583"/>
      <c r="I240" s="584"/>
      <c r="J240" s="585"/>
      <c r="K240" s="586">
        <f>+K238+K239</f>
        <v>18229750</v>
      </c>
      <c r="L240" s="579"/>
      <c r="M240" s="580"/>
      <c r="N240" s="526">
        <f>N238+N239</f>
        <v>17798000</v>
      </c>
    </row>
    <row r="241" spans="2:14" ht="15">
      <c r="B241" s="587"/>
      <c r="C241" s="520"/>
      <c r="D241" s="520" t="s">
        <v>931</v>
      </c>
      <c r="E241" s="520"/>
      <c r="F241" s="520"/>
      <c r="G241" s="520"/>
      <c r="H241" s="520"/>
      <c r="I241" s="520"/>
      <c r="J241" s="588"/>
      <c r="K241" s="589">
        <f>ROUNDDOWN(K240,-3)</f>
        <v>18229000</v>
      </c>
      <c r="L241" s="590"/>
      <c r="M241" s="591"/>
      <c r="N241" s="592"/>
    </row>
    <row r="242" spans="2:14" ht="15">
      <c r="B242" s="593"/>
      <c r="C242" s="593"/>
      <c r="D242" s="594"/>
      <c r="E242" s="594"/>
      <c r="F242" s="594"/>
      <c r="G242" s="594"/>
      <c r="H242" s="594"/>
      <c r="I242" s="594"/>
      <c r="J242" s="595"/>
      <c r="K242" s="595"/>
    </row>
    <row r="243" spans="2:14" ht="15">
      <c r="B243" s="137" t="s">
        <v>1153</v>
      </c>
      <c r="C243" s="128" t="s">
        <v>1154</v>
      </c>
      <c r="D243" s="520"/>
      <c r="E243" s="128"/>
      <c r="F243" s="520"/>
      <c r="G243" s="520"/>
      <c r="H243" s="521"/>
      <c r="I243" s="522"/>
      <c r="J243" s="578"/>
      <c r="K243" s="596"/>
      <c r="L243" s="524"/>
      <c r="M243" s="525"/>
      <c r="N243" s="526"/>
    </row>
    <row r="244" spans="2:14" ht="17.25" customHeight="1">
      <c r="B244" s="617" t="s">
        <v>56</v>
      </c>
      <c r="C244" s="1663" t="s">
        <v>57</v>
      </c>
      <c r="D244" s="1664"/>
      <c r="E244" s="1664"/>
      <c r="F244" s="1664"/>
      <c r="G244" s="1665"/>
      <c r="H244" s="617" t="s">
        <v>965</v>
      </c>
      <c r="I244" s="170" t="s">
        <v>925</v>
      </c>
      <c r="J244" s="618" t="s">
        <v>865</v>
      </c>
      <c r="K244" s="619" t="s">
        <v>866</v>
      </c>
      <c r="L244" s="530" t="s">
        <v>209</v>
      </c>
      <c r="M244" s="531" t="s">
        <v>210</v>
      </c>
      <c r="N244" s="531" t="s">
        <v>867</v>
      </c>
    </row>
    <row r="245" spans="2:14">
      <c r="B245" s="626"/>
      <c r="C245" s="627"/>
      <c r="D245" s="628"/>
      <c r="E245" s="628"/>
      <c r="F245" s="628"/>
      <c r="G245" s="629"/>
      <c r="H245" s="630"/>
      <c r="I245" s="171"/>
      <c r="J245" s="575"/>
      <c r="K245" s="575"/>
      <c r="L245" s="537"/>
      <c r="M245" s="537"/>
      <c r="N245" s="537"/>
    </row>
    <row r="246" spans="2:14">
      <c r="B246" s="538" t="s">
        <v>158</v>
      </c>
      <c r="C246" s="539"/>
      <c r="D246" s="540" t="s">
        <v>61</v>
      </c>
      <c r="E246" s="539"/>
      <c r="F246" s="539"/>
      <c r="G246" s="539"/>
      <c r="H246" s="541"/>
      <c r="I246" s="129"/>
      <c r="J246" s="542"/>
      <c r="K246" s="542"/>
      <c r="L246" s="537"/>
      <c r="M246" s="537"/>
      <c r="N246" s="537"/>
    </row>
    <row r="247" spans="2:14" ht="15">
      <c r="B247" s="543"/>
      <c r="C247" s="544"/>
      <c r="D247" s="545" t="s">
        <v>62</v>
      </c>
      <c r="E247" s="544"/>
      <c r="F247" s="544"/>
      <c r="G247" s="544"/>
      <c r="H247" s="546" t="s">
        <v>90</v>
      </c>
      <c r="I247" s="130">
        <v>1</v>
      </c>
      <c r="J247" s="547">
        <f>VLOOKUP(D247,'UPAH DAN BAHAN'!$D$6:$I$348,6,FALSE)</f>
        <v>120000</v>
      </c>
      <c r="K247" s="548">
        <f>I247*J247</f>
        <v>120000</v>
      </c>
      <c r="L247" s="549">
        <f>VLOOKUP(D247,'UPAH DAN BAHAN'!$D$6:$N$348,9,FALSE)</f>
        <v>1</v>
      </c>
      <c r="M247" s="550">
        <f>VLOOKUP(D247,'UPAH DAN BAHAN'!$D$6:$N$348,10,FALSE)</f>
        <v>120000</v>
      </c>
      <c r="N247" s="551">
        <f t="shared" ref="N247:N250" si="24">I247*M247</f>
        <v>120000</v>
      </c>
    </row>
    <row r="248" spans="2:14" ht="15">
      <c r="B248" s="543"/>
      <c r="C248" s="544"/>
      <c r="D248" s="545" t="s">
        <v>149</v>
      </c>
      <c r="E248" s="544"/>
      <c r="F248" s="544"/>
      <c r="G248" s="544"/>
      <c r="H248" s="546" t="s">
        <v>90</v>
      </c>
      <c r="I248" s="130">
        <v>1</v>
      </c>
      <c r="J248" s="547">
        <f>VLOOKUP(D248,'UPAH DAN BAHAN'!$D$6:$I$348,6,FALSE)</f>
        <v>140000</v>
      </c>
      <c r="K248" s="548">
        <f>I248*J248</f>
        <v>140000</v>
      </c>
      <c r="L248" s="549">
        <f>VLOOKUP(D248,'UPAH DAN BAHAN'!$D$6:$N$348,9,FALSE)</f>
        <v>1</v>
      </c>
      <c r="M248" s="550">
        <f>VLOOKUP(D248,'UPAH DAN BAHAN'!$D$6:$N$348,10,FALSE)</f>
        <v>140000</v>
      </c>
      <c r="N248" s="551">
        <f t="shared" si="24"/>
        <v>140000</v>
      </c>
    </row>
    <row r="249" spans="2:14" ht="15">
      <c r="B249" s="543"/>
      <c r="C249" s="544"/>
      <c r="D249" s="545" t="s">
        <v>77</v>
      </c>
      <c r="E249" s="544"/>
      <c r="F249" s="544"/>
      <c r="G249" s="544"/>
      <c r="H249" s="546" t="s">
        <v>90</v>
      </c>
      <c r="I249" s="130">
        <v>1</v>
      </c>
      <c r="J249" s="547">
        <f>VLOOKUP(D249,'UPAH DAN BAHAN'!$D$6:$I$348,6,FALSE)</f>
        <v>150000</v>
      </c>
      <c r="K249" s="548">
        <f>I249*J249</f>
        <v>150000</v>
      </c>
      <c r="L249" s="549">
        <f>VLOOKUP(D249,'UPAH DAN BAHAN'!$D$6:$N$348,9,FALSE)</f>
        <v>1</v>
      </c>
      <c r="M249" s="550">
        <f>VLOOKUP(D249,'UPAH DAN BAHAN'!$D$6:$N$348,10,FALSE)</f>
        <v>150000</v>
      </c>
      <c r="N249" s="551">
        <f t="shared" si="24"/>
        <v>150000</v>
      </c>
    </row>
    <row r="250" spans="2:14" ht="15">
      <c r="B250" s="552"/>
      <c r="C250" s="553"/>
      <c r="D250" s="554" t="s">
        <v>27</v>
      </c>
      <c r="E250" s="553"/>
      <c r="F250" s="553"/>
      <c r="G250" s="553"/>
      <c r="H250" s="555" t="s">
        <v>90</v>
      </c>
      <c r="I250" s="131">
        <v>0.5</v>
      </c>
      <c r="J250" s="547">
        <f>VLOOKUP(D250,'UPAH DAN BAHAN'!$D$6:$I$348,6,FALSE)</f>
        <v>140000</v>
      </c>
      <c r="K250" s="556">
        <f>I250*J250</f>
        <v>70000</v>
      </c>
      <c r="L250" s="549">
        <f>VLOOKUP(D250,'UPAH DAN BAHAN'!$D$6:$N$348,9,FALSE)</f>
        <v>1</v>
      </c>
      <c r="M250" s="550">
        <f>VLOOKUP(D250,'UPAH DAN BAHAN'!$D$6:$N$348,10,FALSE)</f>
        <v>140000</v>
      </c>
      <c r="N250" s="551">
        <f t="shared" si="24"/>
        <v>70000</v>
      </c>
    </row>
    <row r="251" spans="2:14" ht="15">
      <c r="B251" s="532"/>
      <c r="C251" s="534"/>
      <c r="D251" s="557"/>
      <c r="E251" s="534"/>
      <c r="F251" s="534"/>
      <c r="G251" s="534"/>
      <c r="H251" s="558"/>
      <c r="I251" s="602"/>
      <c r="J251" s="560" t="s">
        <v>868</v>
      </c>
      <c r="K251" s="561">
        <f>SUM(K247:K250)</f>
        <v>480000</v>
      </c>
      <c r="L251" s="537"/>
      <c r="M251" s="537"/>
      <c r="N251" s="537"/>
    </row>
    <row r="252" spans="2:14" ht="15">
      <c r="B252" s="538" t="s">
        <v>159</v>
      </c>
      <c r="C252" s="603"/>
      <c r="D252" s="562" t="s">
        <v>926</v>
      </c>
      <c r="E252" s="539"/>
      <c r="F252" s="539"/>
      <c r="G252" s="604"/>
      <c r="H252" s="541"/>
      <c r="I252" s="129"/>
      <c r="J252" s="542"/>
      <c r="K252" s="542"/>
      <c r="L252" s="537"/>
      <c r="M252" s="537"/>
      <c r="N252" s="537"/>
    </row>
    <row r="253" spans="2:14" ht="15">
      <c r="B253" s="568"/>
      <c r="C253" s="605"/>
      <c r="D253" s="616" t="s">
        <v>793</v>
      </c>
      <c r="E253" s="545"/>
      <c r="F253" s="545"/>
      <c r="G253" s="606"/>
      <c r="H253" s="546" t="s">
        <v>55</v>
      </c>
      <c r="I253" s="607">
        <v>1</v>
      </c>
      <c r="J253" s="547">
        <f>VLOOKUP(D253,'UPAH DAN BAHAN'!$D$6:$I$348,6,FALSE)</f>
        <v>9900000</v>
      </c>
      <c r="K253" s="548">
        <f>I253*J253</f>
        <v>9900000</v>
      </c>
      <c r="L253" s="549">
        <f>VLOOKUP(D253,'UPAH DAN BAHAN'!$D$6:$N$348,9,FALSE)</f>
        <v>1</v>
      </c>
      <c r="M253" s="550">
        <f>VLOOKUP(D253,'UPAH DAN BAHAN'!$D$6:$N$348,10,FALSE)</f>
        <v>9900000</v>
      </c>
      <c r="N253" s="551">
        <f t="shared" ref="N253" si="25">I253*M253</f>
        <v>9900000</v>
      </c>
    </row>
    <row r="254" spans="2:14" ht="15">
      <c r="B254" s="569"/>
      <c r="C254" s="608"/>
      <c r="D254" s="133" t="s">
        <v>98</v>
      </c>
      <c r="E254" s="554"/>
      <c r="F254" s="554"/>
      <c r="G254" s="609"/>
      <c r="H254" s="555" t="s">
        <v>87</v>
      </c>
      <c r="I254" s="610">
        <v>2.5000000000000001E-2</v>
      </c>
      <c r="J254" s="134">
        <f>J253</f>
        <v>9900000</v>
      </c>
      <c r="K254" s="548">
        <f>I254*J254</f>
        <v>247500</v>
      </c>
      <c r="L254" s="537"/>
      <c r="M254" s="537"/>
      <c r="N254" s="537"/>
    </row>
    <row r="255" spans="2:14" ht="15">
      <c r="B255" s="571"/>
      <c r="C255" s="572"/>
      <c r="D255" s="572"/>
      <c r="E255" s="572"/>
      <c r="F255" s="572"/>
      <c r="G255" s="572"/>
      <c r="H255" s="573"/>
      <c r="I255" s="574"/>
      <c r="J255" s="560" t="s">
        <v>869</v>
      </c>
      <c r="K255" s="575">
        <f>SUM(K253:K254)</f>
        <v>10147500</v>
      </c>
      <c r="L255" s="537"/>
      <c r="M255" s="537"/>
      <c r="N255" s="537"/>
    </row>
    <row r="256" spans="2:14" ht="15">
      <c r="B256" s="571"/>
      <c r="C256" s="572"/>
      <c r="D256" s="572"/>
      <c r="E256" s="572"/>
      <c r="F256" s="572"/>
      <c r="G256" s="572"/>
      <c r="H256" s="573"/>
      <c r="I256" s="574"/>
      <c r="J256" s="135"/>
      <c r="K256" s="576"/>
      <c r="L256" s="537"/>
      <c r="M256" s="537"/>
      <c r="N256" s="537"/>
    </row>
    <row r="257" spans="2:14" ht="15">
      <c r="B257" s="577" t="s">
        <v>20</v>
      </c>
      <c r="C257" s="520"/>
      <c r="D257" s="520" t="s">
        <v>932</v>
      </c>
      <c r="E257" s="520"/>
      <c r="F257" s="520"/>
      <c r="G257" s="520"/>
      <c r="H257" s="521"/>
      <c r="I257" s="522"/>
      <c r="J257" s="578"/>
      <c r="K257" s="136">
        <f>K255+K251</f>
        <v>10627500</v>
      </c>
      <c r="L257" s="579"/>
      <c r="M257" s="580"/>
      <c r="N257" s="526">
        <f>SUM(N245:N255)</f>
        <v>10380000</v>
      </c>
    </row>
    <row r="258" spans="2:14" ht="15">
      <c r="B258" s="581" t="s">
        <v>21</v>
      </c>
      <c r="C258" s="582"/>
      <c r="D258" s="582" t="s">
        <v>929</v>
      </c>
      <c r="E258" s="582"/>
      <c r="F258" s="582"/>
      <c r="G258" s="582"/>
      <c r="H258" s="583"/>
      <c r="I258" s="584"/>
      <c r="J258" s="585"/>
      <c r="K258" s="586">
        <f>K257*10%</f>
        <v>1062750</v>
      </c>
      <c r="L258" s="579"/>
      <c r="M258" s="580"/>
      <c r="N258" s="586">
        <f>N257*10%</f>
        <v>1038000</v>
      </c>
    </row>
    <row r="259" spans="2:14" ht="15">
      <c r="B259" s="581" t="s">
        <v>22</v>
      </c>
      <c r="C259" s="582"/>
      <c r="D259" s="582" t="s">
        <v>933</v>
      </c>
      <c r="E259" s="582"/>
      <c r="F259" s="582"/>
      <c r="G259" s="582"/>
      <c r="H259" s="583"/>
      <c r="I259" s="584"/>
      <c r="J259" s="585"/>
      <c r="K259" s="586">
        <f>+K257+K258</f>
        <v>11690250</v>
      </c>
      <c r="L259" s="579"/>
      <c r="M259" s="580"/>
      <c r="N259" s="526">
        <f>N257+N258</f>
        <v>11418000</v>
      </c>
    </row>
    <row r="260" spans="2:14" ht="15">
      <c r="B260" s="587"/>
      <c r="C260" s="520"/>
      <c r="D260" s="520" t="s">
        <v>931</v>
      </c>
      <c r="E260" s="520"/>
      <c r="F260" s="520"/>
      <c r="G260" s="520"/>
      <c r="H260" s="520"/>
      <c r="I260" s="520"/>
      <c r="J260" s="588"/>
      <c r="K260" s="589">
        <f>ROUNDDOWN(K259,-3)</f>
        <v>11690000</v>
      </c>
      <c r="L260" s="590"/>
      <c r="M260" s="591"/>
      <c r="N260" s="592"/>
    </row>
    <row r="261" spans="2:14" ht="15">
      <c r="B261" s="593"/>
      <c r="C261" s="593"/>
      <c r="D261" s="594"/>
      <c r="E261" s="594"/>
      <c r="F261" s="594"/>
      <c r="G261" s="594"/>
      <c r="H261" s="594"/>
      <c r="I261" s="594"/>
      <c r="J261" s="595"/>
      <c r="K261" s="595"/>
    </row>
    <row r="262" spans="2:14" ht="15">
      <c r="B262" s="593"/>
      <c r="C262" s="593"/>
      <c r="D262" s="594"/>
      <c r="E262" s="594"/>
      <c r="F262" s="594"/>
      <c r="G262" s="594"/>
      <c r="H262" s="594"/>
      <c r="I262" s="594"/>
      <c r="J262" s="595"/>
      <c r="K262" s="595"/>
    </row>
    <row r="263" spans="2:14" ht="15">
      <c r="B263" s="137" t="s">
        <v>1155</v>
      </c>
      <c r="C263" s="128" t="s">
        <v>1156</v>
      </c>
      <c r="D263" s="520"/>
      <c r="E263" s="128"/>
      <c r="F263" s="520"/>
      <c r="G263" s="520"/>
      <c r="H263" s="521"/>
      <c r="I263" s="522"/>
      <c r="J263" s="578"/>
      <c r="K263" s="596"/>
      <c r="L263" s="524"/>
      <c r="M263" s="525"/>
      <c r="N263" s="526"/>
    </row>
    <row r="264" spans="2:14" ht="17.25" customHeight="1">
      <c r="B264" s="617" t="s">
        <v>56</v>
      </c>
      <c r="C264" s="1663" t="s">
        <v>57</v>
      </c>
      <c r="D264" s="1664"/>
      <c r="E264" s="1664"/>
      <c r="F264" s="1664"/>
      <c r="G264" s="1665"/>
      <c r="H264" s="617" t="s">
        <v>965</v>
      </c>
      <c r="I264" s="170" t="s">
        <v>925</v>
      </c>
      <c r="J264" s="618" t="s">
        <v>865</v>
      </c>
      <c r="K264" s="619" t="s">
        <v>866</v>
      </c>
      <c r="L264" s="530" t="s">
        <v>209</v>
      </c>
      <c r="M264" s="531" t="s">
        <v>210</v>
      </c>
      <c r="N264" s="531" t="s">
        <v>867</v>
      </c>
    </row>
    <row r="265" spans="2:14">
      <c r="B265" s="626"/>
      <c r="C265" s="627"/>
      <c r="D265" s="628"/>
      <c r="E265" s="628"/>
      <c r="F265" s="628"/>
      <c r="G265" s="629"/>
      <c r="H265" s="630"/>
      <c r="I265" s="171"/>
      <c r="J265" s="575"/>
      <c r="K265" s="575"/>
      <c r="L265" s="537"/>
      <c r="M265" s="537"/>
      <c r="N265" s="537"/>
    </row>
    <row r="266" spans="2:14">
      <c r="B266" s="538" t="s">
        <v>158</v>
      </c>
      <c r="C266" s="539"/>
      <c r="D266" s="540" t="s">
        <v>61</v>
      </c>
      <c r="E266" s="539"/>
      <c r="F266" s="539"/>
      <c r="G266" s="539"/>
      <c r="H266" s="541"/>
      <c r="I266" s="129"/>
      <c r="J266" s="542"/>
      <c r="K266" s="542"/>
      <c r="L266" s="537"/>
      <c r="M266" s="537"/>
      <c r="N266" s="537"/>
    </row>
    <row r="267" spans="2:14" ht="15">
      <c r="B267" s="543"/>
      <c r="C267" s="544"/>
      <c r="D267" s="545" t="s">
        <v>62</v>
      </c>
      <c r="E267" s="544"/>
      <c r="F267" s="544"/>
      <c r="G267" s="544"/>
      <c r="H267" s="546" t="s">
        <v>90</v>
      </c>
      <c r="I267" s="130">
        <v>0.4</v>
      </c>
      <c r="J267" s="547">
        <f>VLOOKUP(D267,'UPAH DAN BAHAN'!$D$6:$I$348,6,FALSE)</f>
        <v>120000</v>
      </c>
      <c r="K267" s="548">
        <f>I267*J267</f>
        <v>48000</v>
      </c>
      <c r="L267" s="549">
        <f>VLOOKUP(D267,'UPAH DAN BAHAN'!$D$6:$N$348,9,FALSE)</f>
        <v>1</v>
      </c>
      <c r="M267" s="550">
        <f>VLOOKUP(D267,'UPAH DAN BAHAN'!$D$6:$N$348,10,FALSE)</f>
        <v>120000</v>
      </c>
      <c r="N267" s="551">
        <f t="shared" ref="N267:N270" si="26">I267*M267</f>
        <v>48000</v>
      </c>
    </row>
    <row r="268" spans="2:14" ht="15">
      <c r="B268" s="543"/>
      <c r="C268" s="544"/>
      <c r="D268" s="545" t="s">
        <v>149</v>
      </c>
      <c r="E268" s="544"/>
      <c r="F268" s="544"/>
      <c r="G268" s="544"/>
      <c r="H268" s="546" t="s">
        <v>90</v>
      </c>
      <c r="I268" s="130">
        <v>0.4</v>
      </c>
      <c r="J268" s="547">
        <f>VLOOKUP(D268,'UPAH DAN BAHAN'!$D$6:$I$348,6,FALSE)</f>
        <v>140000</v>
      </c>
      <c r="K268" s="548">
        <f>I268*J268</f>
        <v>56000</v>
      </c>
      <c r="L268" s="549">
        <f>VLOOKUP(D268,'UPAH DAN BAHAN'!$D$6:$N$348,9,FALSE)</f>
        <v>1</v>
      </c>
      <c r="M268" s="550">
        <f>VLOOKUP(D268,'UPAH DAN BAHAN'!$D$6:$N$348,10,FALSE)</f>
        <v>140000</v>
      </c>
      <c r="N268" s="551">
        <f t="shared" si="26"/>
        <v>56000</v>
      </c>
    </row>
    <row r="269" spans="2:14" ht="15">
      <c r="B269" s="543"/>
      <c r="C269" s="544"/>
      <c r="D269" s="545" t="s">
        <v>77</v>
      </c>
      <c r="E269" s="544"/>
      <c r="F269" s="544"/>
      <c r="G269" s="544"/>
      <c r="H269" s="546" t="s">
        <v>90</v>
      </c>
      <c r="I269" s="130">
        <v>0.4</v>
      </c>
      <c r="J269" s="547">
        <f>VLOOKUP(D269,'UPAH DAN BAHAN'!$D$6:$I$348,6,FALSE)</f>
        <v>150000</v>
      </c>
      <c r="K269" s="548">
        <f>I269*J269</f>
        <v>60000</v>
      </c>
      <c r="L269" s="549">
        <f>VLOOKUP(D269,'UPAH DAN BAHAN'!$D$6:$N$348,9,FALSE)</f>
        <v>1</v>
      </c>
      <c r="M269" s="550">
        <f>VLOOKUP(D269,'UPAH DAN BAHAN'!$D$6:$N$348,10,FALSE)</f>
        <v>150000</v>
      </c>
      <c r="N269" s="551">
        <f t="shared" si="26"/>
        <v>60000</v>
      </c>
    </row>
    <row r="270" spans="2:14" ht="15">
      <c r="B270" s="552"/>
      <c r="C270" s="553"/>
      <c r="D270" s="554" t="s">
        <v>27</v>
      </c>
      <c r="E270" s="553"/>
      <c r="F270" s="553"/>
      <c r="G270" s="553"/>
      <c r="H270" s="555" t="s">
        <v>90</v>
      </c>
      <c r="I270" s="131">
        <v>0.3</v>
      </c>
      <c r="J270" s="547">
        <f>VLOOKUP(D270,'UPAH DAN BAHAN'!$D$6:$I$348,6,FALSE)</f>
        <v>140000</v>
      </c>
      <c r="K270" s="556">
        <f>I270*J270</f>
        <v>42000</v>
      </c>
      <c r="L270" s="549">
        <f>VLOOKUP(D270,'UPAH DAN BAHAN'!$D$6:$N$348,9,FALSE)</f>
        <v>1</v>
      </c>
      <c r="M270" s="550">
        <f>VLOOKUP(D270,'UPAH DAN BAHAN'!$D$6:$N$348,10,FALSE)</f>
        <v>140000</v>
      </c>
      <c r="N270" s="551">
        <f t="shared" si="26"/>
        <v>42000</v>
      </c>
    </row>
    <row r="271" spans="2:14" ht="15">
      <c r="B271" s="532"/>
      <c r="C271" s="534"/>
      <c r="D271" s="557"/>
      <c r="E271" s="534"/>
      <c r="F271" s="534"/>
      <c r="G271" s="534"/>
      <c r="H271" s="558"/>
      <c r="I271" s="602"/>
      <c r="J271" s="560" t="s">
        <v>868</v>
      </c>
      <c r="K271" s="561">
        <f>SUM(K267:K270)</f>
        <v>206000</v>
      </c>
      <c r="L271" s="537"/>
      <c r="M271" s="537"/>
      <c r="N271" s="537"/>
    </row>
    <row r="272" spans="2:14" ht="15">
      <c r="B272" s="538" t="s">
        <v>159</v>
      </c>
      <c r="C272" s="603"/>
      <c r="D272" s="562" t="s">
        <v>926</v>
      </c>
      <c r="E272" s="539"/>
      <c r="F272" s="539"/>
      <c r="G272" s="604"/>
      <c r="H272" s="541"/>
      <c r="I272" s="129"/>
      <c r="J272" s="542"/>
      <c r="K272" s="542"/>
      <c r="L272" s="537"/>
      <c r="M272" s="537"/>
      <c r="N272" s="537"/>
    </row>
    <row r="273" spans="2:14" ht="15">
      <c r="B273" s="620"/>
      <c r="C273" s="621"/>
      <c r="D273" s="146" t="s">
        <v>1157</v>
      </c>
      <c r="E273" s="622"/>
      <c r="F273" s="622"/>
      <c r="G273" s="623"/>
      <c r="H273" s="546" t="s">
        <v>55</v>
      </c>
      <c r="I273" s="607">
        <v>1</v>
      </c>
      <c r="J273" s="547">
        <f>VLOOKUP(D273,'UPAH DAN BAHAN'!$D$6:$I$348,6,FALSE)</f>
        <v>450000</v>
      </c>
      <c r="K273" s="548">
        <f>I273*J273</f>
        <v>450000</v>
      </c>
      <c r="L273" s="549">
        <f>VLOOKUP(D273,'UPAH DAN BAHAN'!$D$6:$N$348,9,FALSE)</f>
        <v>0.15079999999999999</v>
      </c>
      <c r="M273" s="550">
        <f>VLOOKUP(D273,'UPAH DAN BAHAN'!$D$6:$N$348,10,FALSE)</f>
        <v>67860</v>
      </c>
      <c r="N273" s="551">
        <f t="shared" ref="N273" si="27">I273*M273</f>
        <v>67860</v>
      </c>
    </row>
    <row r="274" spans="2:14" ht="15">
      <c r="B274" s="569"/>
      <c r="C274" s="608"/>
      <c r="D274" s="133" t="s">
        <v>98</v>
      </c>
      <c r="E274" s="554"/>
      <c r="F274" s="554"/>
      <c r="G274" s="609"/>
      <c r="H274" s="555" t="s">
        <v>87</v>
      </c>
      <c r="I274" s="610">
        <v>0.25</v>
      </c>
      <c r="J274" s="134">
        <f>J273</f>
        <v>450000</v>
      </c>
      <c r="K274" s="548">
        <f>I274*J274</f>
        <v>112500</v>
      </c>
      <c r="L274" s="537"/>
      <c r="M274" s="537"/>
      <c r="N274" s="537"/>
    </row>
    <row r="275" spans="2:14" ht="15">
      <c r="B275" s="571"/>
      <c r="C275" s="572"/>
      <c r="D275" s="572"/>
      <c r="E275" s="572"/>
      <c r="F275" s="572"/>
      <c r="G275" s="572"/>
      <c r="H275" s="573"/>
      <c r="I275" s="574"/>
      <c r="J275" s="560" t="s">
        <v>869</v>
      </c>
      <c r="K275" s="575">
        <f>SUM(K273:K274)</f>
        <v>562500</v>
      </c>
      <c r="L275" s="537"/>
      <c r="M275" s="537"/>
      <c r="N275" s="537"/>
    </row>
    <row r="276" spans="2:14" ht="15">
      <c r="B276" s="571"/>
      <c r="C276" s="572"/>
      <c r="D276" s="572"/>
      <c r="E276" s="572"/>
      <c r="F276" s="572"/>
      <c r="G276" s="572"/>
      <c r="H276" s="573"/>
      <c r="I276" s="574"/>
      <c r="J276" s="135"/>
      <c r="K276" s="576"/>
      <c r="L276" s="537"/>
      <c r="M276" s="537"/>
      <c r="N276" s="537"/>
    </row>
    <row r="277" spans="2:14" ht="15">
      <c r="B277" s="577" t="s">
        <v>20</v>
      </c>
      <c r="C277" s="520"/>
      <c r="D277" s="520" t="s">
        <v>932</v>
      </c>
      <c r="E277" s="520"/>
      <c r="F277" s="520"/>
      <c r="G277" s="520"/>
      <c r="H277" s="521"/>
      <c r="I277" s="522"/>
      <c r="J277" s="578"/>
      <c r="K277" s="136">
        <f>K275+K271</f>
        <v>768500</v>
      </c>
      <c r="L277" s="579"/>
      <c r="M277" s="580"/>
      <c r="N277" s="526">
        <f>SUM(N265:N275)</f>
        <v>273860</v>
      </c>
    </row>
    <row r="278" spans="2:14" ht="15">
      <c r="B278" s="581" t="s">
        <v>21</v>
      </c>
      <c r="C278" s="582"/>
      <c r="D278" s="582" t="s">
        <v>929</v>
      </c>
      <c r="E278" s="582"/>
      <c r="F278" s="582"/>
      <c r="G278" s="582"/>
      <c r="H278" s="583"/>
      <c r="I278" s="584"/>
      <c r="J278" s="585"/>
      <c r="K278" s="586">
        <f>K277*10%</f>
        <v>76850</v>
      </c>
      <c r="L278" s="579"/>
      <c r="M278" s="580"/>
      <c r="N278" s="586">
        <f>N277*10%</f>
        <v>27386</v>
      </c>
    </row>
    <row r="279" spans="2:14" ht="15">
      <c r="B279" s="581" t="s">
        <v>22</v>
      </c>
      <c r="C279" s="582"/>
      <c r="D279" s="582" t="s">
        <v>933</v>
      </c>
      <c r="E279" s="582"/>
      <c r="F279" s="582"/>
      <c r="G279" s="582"/>
      <c r="H279" s="583"/>
      <c r="I279" s="584"/>
      <c r="J279" s="585"/>
      <c r="K279" s="586">
        <f>+K277+K278</f>
        <v>845350</v>
      </c>
      <c r="L279" s="579"/>
      <c r="M279" s="580"/>
      <c r="N279" s="526">
        <f>N277+N278</f>
        <v>301246</v>
      </c>
    </row>
    <row r="280" spans="2:14" ht="15">
      <c r="B280" s="587"/>
      <c r="C280" s="520"/>
      <c r="D280" s="520" t="s">
        <v>931</v>
      </c>
      <c r="E280" s="520"/>
      <c r="F280" s="520"/>
      <c r="G280" s="520"/>
      <c r="H280" s="520"/>
      <c r="I280" s="520"/>
      <c r="J280" s="588"/>
      <c r="K280" s="589">
        <f>ROUNDDOWN(K279,-3)</f>
        <v>845000</v>
      </c>
      <c r="L280" s="590"/>
      <c r="M280" s="591"/>
      <c r="N280" s="592"/>
    </row>
    <row r="281" spans="2:14" ht="15">
      <c r="B281" s="593"/>
      <c r="C281" s="593"/>
      <c r="D281" s="594"/>
      <c r="E281" s="594"/>
      <c r="F281" s="594"/>
      <c r="G281" s="594"/>
      <c r="H281" s="594"/>
      <c r="I281" s="594"/>
      <c r="J281" s="595"/>
      <c r="K281" s="595"/>
    </row>
    <row r="282" spans="2:14" ht="15">
      <c r="B282" s="593"/>
      <c r="C282" s="593"/>
      <c r="D282" s="594"/>
      <c r="E282" s="594"/>
      <c r="F282" s="594"/>
      <c r="G282" s="594"/>
      <c r="H282" s="594"/>
      <c r="I282" s="594"/>
      <c r="J282" s="595"/>
      <c r="K282" s="595"/>
    </row>
    <row r="283" spans="2:14" ht="15">
      <c r="B283" s="137" t="s">
        <v>1158</v>
      </c>
      <c r="C283" s="128" t="s">
        <v>1159</v>
      </c>
      <c r="D283" s="520"/>
      <c r="E283" s="128"/>
      <c r="F283" s="520"/>
      <c r="G283" s="520"/>
      <c r="H283" s="521"/>
      <c r="I283" s="522"/>
      <c r="J283" s="578"/>
      <c r="K283" s="596"/>
      <c r="L283" s="524"/>
      <c r="M283" s="525"/>
      <c r="N283" s="526"/>
    </row>
    <row r="284" spans="2:14" ht="17.25" customHeight="1">
      <c r="B284" s="617" t="s">
        <v>56</v>
      </c>
      <c r="C284" s="1663" t="s">
        <v>57</v>
      </c>
      <c r="D284" s="1664"/>
      <c r="E284" s="1664"/>
      <c r="F284" s="1664"/>
      <c r="G284" s="1665"/>
      <c r="H284" s="617" t="s">
        <v>965</v>
      </c>
      <c r="I284" s="170" t="s">
        <v>925</v>
      </c>
      <c r="J284" s="618" t="s">
        <v>865</v>
      </c>
      <c r="K284" s="619" t="s">
        <v>866</v>
      </c>
      <c r="L284" s="530" t="s">
        <v>209</v>
      </c>
      <c r="M284" s="531" t="s">
        <v>210</v>
      </c>
      <c r="N284" s="531" t="s">
        <v>867</v>
      </c>
    </row>
    <row r="285" spans="2:14">
      <c r="B285" s="626"/>
      <c r="C285" s="627"/>
      <c r="D285" s="628"/>
      <c r="E285" s="628"/>
      <c r="F285" s="628"/>
      <c r="G285" s="629"/>
      <c r="H285" s="630"/>
      <c r="I285" s="171"/>
      <c r="J285" s="575"/>
      <c r="K285" s="575"/>
      <c r="L285" s="537"/>
      <c r="M285" s="537"/>
      <c r="N285" s="537"/>
    </row>
    <row r="286" spans="2:14">
      <c r="B286" s="538" t="s">
        <v>158</v>
      </c>
      <c r="C286" s="539"/>
      <c r="D286" s="540" t="s">
        <v>61</v>
      </c>
      <c r="E286" s="539"/>
      <c r="F286" s="539"/>
      <c r="G286" s="539"/>
      <c r="H286" s="541"/>
      <c r="I286" s="129"/>
      <c r="J286" s="542"/>
      <c r="K286" s="542"/>
      <c r="L286" s="537"/>
      <c r="M286" s="537"/>
      <c r="N286" s="537"/>
    </row>
    <row r="287" spans="2:14" ht="15">
      <c r="B287" s="543"/>
      <c r="C287" s="544"/>
      <c r="D287" s="545" t="s">
        <v>62</v>
      </c>
      <c r="E287" s="544"/>
      <c r="F287" s="544"/>
      <c r="G287" s="544"/>
      <c r="H287" s="546" t="s">
        <v>90</v>
      </c>
      <c r="I287" s="139">
        <v>0.03</v>
      </c>
      <c r="J287" s="547">
        <f>VLOOKUP(D287,'UPAH DAN BAHAN'!$D$6:$I$348,6,FALSE)</f>
        <v>120000</v>
      </c>
      <c r="K287" s="548">
        <f>+I287*J287</f>
        <v>3600</v>
      </c>
      <c r="L287" s="549">
        <f>VLOOKUP(D287,'UPAH DAN BAHAN'!$D$6:$N$348,9,FALSE)</f>
        <v>1</v>
      </c>
      <c r="M287" s="550">
        <f>VLOOKUP(D287,'UPAH DAN BAHAN'!$D$6:$N$348,10,FALSE)</f>
        <v>120000</v>
      </c>
      <c r="N287" s="551">
        <f t="shared" ref="N287:N290" si="28">I287*M287</f>
        <v>3600</v>
      </c>
    </row>
    <row r="288" spans="2:14" ht="15">
      <c r="B288" s="543"/>
      <c r="C288" s="544"/>
      <c r="D288" s="545" t="s">
        <v>149</v>
      </c>
      <c r="E288" s="544"/>
      <c r="F288" s="544"/>
      <c r="G288" s="544"/>
      <c r="H288" s="546" t="s">
        <v>90</v>
      </c>
      <c r="I288" s="139">
        <v>2E-3</v>
      </c>
      <c r="J288" s="547">
        <f>VLOOKUP(D288,'UPAH DAN BAHAN'!$D$6:$I$348,6,FALSE)</f>
        <v>140000</v>
      </c>
      <c r="K288" s="548">
        <f>+I288*J288</f>
        <v>280</v>
      </c>
      <c r="L288" s="549">
        <f>VLOOKUP(D288,'UPAH DAN BAHAN'!$D$6:$N$348,9,FALSE)</f>
        <v>1</v>
      </c>
      <c r="M288" s="550">
        <f>VLOOKUP(D288,'UPAH DAN BAHAN'!$D$6:$N$348,10,FALSE)</f>
        <v>140000</v>
      </c>
      <c r="N288" s="551">
        <f t="shared" si="28"/>
        <v>280</v>
      </c>
    </row>
    <row r="289" spans="2:14" ht="15">
      <c r="B289" s="543"/>
      <c r="C289" s="544"/>
      <c r="D289" s="545" t="s">
        <v>77</v>
      </c>
      <c r="E289" s="544"/>
      <c r="F289" s="544"/>
      <c r="G289" s="544"/>
      <c r="H289" s="546" t="s">
        <v>90</v>
      </c>
      <c r="I289" s="139">
        <v>3.0000000000000001E-3</v>
      </c>
      <c r="J289" s="547">
        <f>VLOOKUP(D289,'UPAH DAN BAHAN'!$D$6:$I$348,6,FALSE)</f>
        <v>150000</v>
      </c>
      <c r="K289" s="548">
        <f>+I289*J289</f>
        <v>450</v>
      </c>
      <c r="L289" s="549">
        <f>VLOOKUP(D289,'UPAH DAN BAHAN'!$D$6:$N$348,9,FALSE)</f>
        <v>1</v>
      </c>
      <c r="M289" s="550">
        <f>VLOOKUP(D289,'UPAH DAN BAHAN'!$D$6:$N$348,10,FALSE)</f>
        <v>150000</v>
      </c>
      <c r="N289" s="551">
        <f t="shared" si="28"/>
        <v>450</v>
      </c>
    </row>
    <row r="290" spans="2:14" ht="15">
      <c r="B290" s="552"/>
      <c r="C290" s="553"/>
      <c r="D290" s="554" t="s">
        <v>27</v>
      </c>
      <c r="E290" s="553"/>
      <c r="F290" s="553"/>
      <c r="G290" s="553"/>
      <c r="H290" s="555" t="s">
        <v>90</v>
      </c>
      <c r="I290" s="140">
        <v>3.0000000000000001E-3</v>
      </c>
      <c r="J290" s="547">
        <f>VLOOKUP(D290,'UPAH DAN BAHAN'!$D$6:$I$348,6,FALSE)</f>
        <v>140000</v>
      </c>
      <c r="K290" s="556">
        <f>+I290*J290</f>
        <v>420</v>
      </c>
      <c r="L290" s="549">
        <f>VLOOKUP(D290,'UPAH DAN BAHAN'!$D$6:$N$348,9,FALSE)</f>
        <v>1</v>
      </c>
      <c r="M290" s="550">
        <f>VLOOKUP(D290,'UPAH DAN BAHAN'!$D$6:$N$348,10,FALSE)</f>
        <v>140000</v>
      </c>
      <c r="N290" s="551">
        <f t="shared" si="28"/>
        <v>420</v>
      </c>
    </row>
    <row r="291" spans="2:14" ht="15">
      <c r="B291" s="532"/>
      <c r="C291" s="534"/>
      <c r="D291" s="557"/>
      <c r="E291" s="534"/>
      <c r="F291" s="534"/>
      <c r="G291" s="534"/>
      <c r="H291" s="558"/>
      <c r="I291" s="559"/>
      <c r="J291" s="560" t="s">
        <v>868</v>
      </c>
      <c r="K291" s="561">
        <f>SUM(K287:K290)</f>
        <v>4750</v>
      </c>
      <c r="L291" s="537"/>
      <c r="M291" s="537"/>
      <c r="N291" s="537"/>
    </row>
    <row r="292" spans="2:14" ht="15">
      <c r="B292" s="538" t="s">
        <v>159</v>
      </c>
      <c r="C292" s="539"/>
      <c r="D292" s="562" t="s">
        <v>926</v>
      </c>
      <c r="E292" s="539"/>
      <c r="F292" s="539"/>
      <c r="G292" s="539"/>
      <c r="H292" s="563"/>
      <c r="I292" s="564"/>
      <c r="J292" s="167"/>
      <c r="K292" s="565"/>
      <c r="L292" s="537"/>
      <c r="M292" s="537"/>
      <c r="N292" s="537"/>
    </row>
    <row r="293" spans="2:14" ht="15">
      <c r="B293" s="566"/>
      <c r="C293" s="545"/>
      <c r="D293" s="567" t="s">
        <v>783</v>
      </c>
      <c r="E293" s="545"/>
      <c r="F293" s="545"/>
      <c r="G293" s="545"/>
      <c r="H293" s="141" t="s">
        <v>89</v>
      </c>
      <c r="I293" s="139">
        <v>1</v>
      </c>
      <c r="J293" s="547">
        <f>VLOOKUP(D293,'UPAH DAN BAHAN'!$D$6:$I$348,6,FALSE)</f>
        <v>25000</v>
      </c>
      <c r="K293" s="548">
        <f>+I293*J293</f>
        <v>25000</v>
      </c>
      <c r="L293" s="549">
        <f>VLOOKUP(D293,'UPAH DAN BAHAN'!$D$6:$N$348,9,FALSE)</f>
        <v>0.67300000000000004</v>
      </c>
      <c r="M293" s="550">
        <f>VLOOKUP(D293,'UPAH DAN BAHAN'!$D$6:$N$348,10,FALSE)</f>
        <v>16825</v>
      </c>
      <c r="N293" s="551">
        <f t="shared" ref="N293:N294" si="29">I293*M293</f>
        <v>16825</v>
      </c>
    </row>
    <row r="294" spans="2:14" ht="15">
      <c r="B294" s="568"/>
      <c r="C294" s="545"/>
      <c r="D294" s="132" t="s">
        <v>49</v>
      </c>
      <c r="E294" s="545"/>
      <c r="F294" s="545"/>
      <c r="G294" s="545"/>
      <c r="H294" s="141" t="s">
        <v>89</v>
      </c>
      <c r="I294" s="139">
        <v>1</v>
      </c>
      <c r="J294" s="168">
        <f>VLOOKUP(D294,'UPAH DAN BAHAN'!$D$6:$N$348,6,FALSE)</f>
        <v>16000</v>
      </c>
      <c r="K294" s="548">
        <f>+I294*J294</f>
        <v>16000</v>
      </c>
      <c r="L294" s="549">
        <f>VLOOKUP(D294,'UPAH DAN BAHAN'!$D$6:$N$348,9,FALSE)</f>
        <v>1</v>
      </c>
      <c r="M294" s="550">
        <f>VLOOKUP(D294,'UPAH DAN BAHAN'!$D$6:$N$348,10,FALSE)</f>
        <v>16000</v>
      </c>
      <c r="N294" s="551">
        <f t="shared" si="29"/>
        <v>16000</v>
      </c>
    </row>
    <row r="295" spans="2:14" ht="15">
      <c r="B295" s="569"/>
      <c r="C295" s="554"/>
      <c r="D295" s="133" t="s">
        <v>98</v>
      </c>
      <c r="E295" s="554"/>
      <c r="F295" s="554"/>
      <c r="G295" s="554"/>
      <c r="H295" s="142" t="s">
        <v>87</v>
      </c>
      <c r="I295" s="140">
        <v>0.1</v>
      </c>
      <c r="J295" s="134">
        <f>SUM(J293:J294)</f>
        <v>41000</v>
      </c>
      <c r="K295" s="556">
        <f>+I295*J295</f>
        <v>4100</v>
      </c>
      <c r="L295" s="537"/>
      <c r="M295" s="537"/>
      <c r="N295" s="537"/>
    </row>
    <row r="296" spans="2:14" ht="15">
      <c r="B296" s="571"/>
      <c r="C296" s="572"/>
      <c r="D296" s="572"/>
      <c r="E296" s="572"/>
      <c r="F296" s="572"/>
      <c r="G296" s="572"/>
      <c r="H296" s="573"/>
      <c r="I296" s="574"/>
      <c r="J296" s="560" t="s">
        <v>869</v>
      </c>
      <c r="K296" s="575">
        <f>SUM(K293:K295)</f>
        <v>45100</v>
      </c>
      <c r="L296" s="537"/>
      <c r="M296" s="537"/>
      <c r="N296" s="537"/>
    </row>
    <row r="297" spans="2:14" ht="15">
      <c r="B297" s="571"/>
      <c r="C297" s="572"/>
      <c r="D297" s="572"/>
      <c r="E297" s="572"/>
      <c r="F297" s="572"/>
      <c r="G297" s="572"/>
      <c r="H297" s="573"/>
      <c r="I297" s="574"/>
      <c r="J297" s="135"/>
      <c r="K297" s="576"/>
      <c r="L297" s="537"/>
      <c r="M297" s="537"/>
      <c r="N297" s="537"/>
    </row>
    <row r="298" spans="2:14" ht="15">
      <c r="B298" s="577" t="s">
        <v>20</v>
      </c>
      <c r="C298" s="520"/>
      <c r="D298" s="520" t="s">
        <v>932</v>
      </c>
      <c r="E298" s="520"/>
      <c r="F298" s="520"/>
      <c r="G298" s="520"/>
      <c r="H298" s="521"/>
      <c r="I298" s="522"/>
      <c r="J298" s="578"/>
      <c r="K298" s="136">
        <f>K296+K291</f>
        <v>49850</v>
      </c>
      <c r="L298" s="579"/>
      <c r="M298" s="580"/>
      <c r="N298" s="526">
        <f>SUM(N286:N296)</f>
        <v>37575</v>
      </c>
    </row>
    <row r="299" spans="2:14" ht="15">
      <c r="B299" s="581" t="s">
        <v>21</v>
      </c>
      <c r="C299" s="582"/>
      <c r="D299" s="582" t="s">
        <v>929</v>
      </c>
      <c r="E299" s="582"/>
      <c r="F299" s="582"/>
      <c r="G299" s="582"/>
      <c r="H299" s="583"/>
      <c r="I299" s="584"/>
      <c r="J299" s="585"/>
      <c r="K299" s="586">
        <f>K298*10%</f>
        <v>4985</v>
      </c>
      <c r="L299" s="579"/>
      <c r="M299" s="580"/>
      <c r="N299" s="586">
        <f>N298*10%</f>
        <v>3757.5</v>
      </c>
    </row>
    <row r="300" spans="2:14" ht="15">
      <c r="B300" s="581" t="s">
        <v>22</v>
      </c>
      <c r="C300" s="582"/>
      <c r="D300" s="582" t="s">
        <v>933</v>
      </c>
      <c r="E300" s="582"/>
      <c r="F300" s="582"/>
      <c r="G300" s="582"/>
      <c r="H300" s="583"/>
      <c r="I300" s="584"/>
      <c r="J300" s="585"/>
      <c r="K300" s="586">
        <f>+K298+K299</f>
        <v>54835</v>
      </c>
      <c r="L300" s="579"/>
      <c r="M300" s="580"/>
      <c r="N300" s="526">
        <f>N298+N299</f>
        <v>41332.5</v>
      </c>
    </row>
    <row r="301" spans="2:14" ht="15">
      <c r="B301" s="587"/>
      <c r="C301" s="520"/>
      <c r="D301" s="520" t="s">
        <v>931</v>
      </c>
      <c r="E301" s="520"/>
      <c r="F301" s="520"/>
      <c r="G301" s="520"/>
      <c r="H301" s="520"/>
      <c r="I301" s="520"/>
      <c r="J301" s="588"/>
      <c r="K301" s="589">
        <f>ROUNDDOWN(K300,-2)</f>
        <v>54800</v>
      </c>
      <c r="L301" s="590"/>
      <c r="M301" s="591"/>
      <c r="N301" s="592"/>
    </row>
    <row r="302" spans="2:14" ht="15">
      <c r="B302" s="593"/>
      <c r="C302" s="593"/>
      <c r="D302" s="594"/>
      <c r="E302" s="594"/>
      <c r="F302" s="594"/>
      <c r="G302" s="594"/>
      <c r="H302" s="594"/>
      <c r="I302" s="594"/>
      <c r="J302" s="595"/>
      <c r="K302" s="595"/>
    </row>
    <row r="303" spans="2:14" ht="15">
      <c r="B303" s="143" t="s">
        <v>1160</v>
      </c>
      <c r="C303" s="128" t="s">
        <v>1161</v>
      </c>
      <c r="D303" s="520"/>
      <c r="E303" s="128"/>
      <c r="F303" s="520"/>
      <c r="G303" s="520"/>
      <c r="H303" s="521"/>
      <c r="I303" s="522"/>
      <c r="J303" s="578"/>
      <c r="K303" s="596"/>
      <c r="L303" s="524"/>
      <c r="M303" s="525"/>
      <c r="N303" s="526"/>
    </row>
    <row r="304" spans="2:14" ht="19.5" customHeight="1">
      <c r="B304" s="617" t="s">
        <v>56</v>
      </c>
      <c r="C304" s="1663" t="s">
        <v>57</v>
      </c>
      <c r="D304" s="1664"/>
      <c r="E304" s="1664"/>
      <c r="F304" s="1664"/>
      <c r="G304" s="1665"/>
      <c r="H304" s="617" t="s">
        <v>965</v>
      </c>
      <c r="I304" s="170" t="s">
        <v>925</v>
      </c>
      <c r="J304" s="618" t="s">
        <v>865</v>
      </c>
      <c r="K304" s="619" t="s">
        <v>866</v>
      </c>
      <c r="L304" s="530" t="s">
        <v>209</v>
      </c>
      <c r="M304" s="531" t="s">
        <v>210</v>
      </c>
      <c r="N304" s="531" t="s">
        <v>867</v>
      </c>
    </row>
    <row r="305" spans="2:14">
      <c r="B305" s="626"/>
      <c r="C305" s="627"/>
      <c r="D305" s="628"/>
      <c r="E305" s="628"/>
      <c r="F305" s="628"/>
      <c r="G305" s="629"/>
      <c r="H305" s="630"/>
      <c r="I305" s="171"/>
      <c r="J305" s="575"/>
      <c r="K305" s="575"/>
      <c r="L305" s="537"/>
      <c r="M305" s="537"/>
      <c r="N305" s="537"/>
    </row>
    <row r="306" spans="2:14">
      <c r="B306" s="538" t="s">
        <v>158</v>
      </c>
      <c r="C306" s="539"/>
      <c r="D306" s="540" t="s">
        <v>61</v>
      </c>
      <c r="E306" s="539"/>
      <c r="F306" s="539"/>
      <c r="G306" s="539"/>
      <c r="H306" s="541"/>
      <c r="I306" s="129"/>
      <c r="J306" s="542"/>
      <c r="K306" s="542"/>
      <c r="L306" s="537"/>
      <c r="M306" s="537"/>
      <c r="N306" s="537"/>
    </row>
    <row r="307" spans="2:14" ht="15">
      <c r="B307" s="543"/>
      <c r="C307" s="544"/>
      <c r="D307" s="545" t="s">
        <v>62</v>
      </c>
      <c r="E307" s="544"/>
      <c r="F307" s="544"/>
      <c r="G307" s="544"/>
      <c r="H307" s="546" t="s">
        <v>90</v>
      </c>
      <c r="I307" s="139">
        <v>0.01</v>
      </c>
      <c r="J307" s="547">
        <f>VLOOKUP(D307,'UPAH DAN BAHAN'!$D$6:$I$348,6,FALSE)</f>
        <v>120000</v>
      </c>
      <c r="K307" s="548">
        <f>+I307*J307</f>
        <v>1200</v>
      </c>
      <c r="L307" s="549">
        <f>VLOOKUP(D307,'UPAH DAN BAHAN'!$D$6:$N$348,9,FALSE)</f>
        <v>1</v>
      </c>
      <c r="M307" s="550">
        <f>VLOOKUP(D307,'UPAH DAN BAHAN'!$D$6:$N$348,10,FALSE)</f>
        <v>120000</v>
      </c>
      <c r="N307" s="551">
        <f t="shared" ref="N307:N310" si="30">I307*M307</f>
        <v>1200</v>
      </c>
    </row>
    <row r="308" spans="2:14" ht="15">
      <c r="B308" s="543"/>
      <c r="C308" s="544"/>
      <c r="D308" s="545" t="s">
        <v>149</v>
      </c>
      <c r="E308" s="544"/>
      <c r="F308" s="544"/>
      <c r="G308" s="544"/>
      <c r="H308" s="546" t="s">
        <v>90</v>
      </c>
      <c r="I308" s="139">
        <v>0.01</v>
      </c>
      <c r="J308" s="547">
        <f>VLOOKUP(D308,'UPAH DAN BAHAN'!$D$6:$I$348,6,FALSE)</f>
        <v>140000</v>
      </c>
      <c r="K308" s="548">
        <f>+I308*J308</f>
        <v>1400</v>
      </c>
      <c r="L308" s="549">
        <f>VLOOKUP(D308,'UPAH DAN BAHAN'!$D$6:$N$348,9,FALSE)</f>
        <v>1</v>
      </c>
      <c r="M308" s="550">
        <f>VLOOKUP(D308,'UPAH DAN BAHAN'!$D$6:$N$348,10,FALSE)</f>
        <v>140000</v>
      </c>
      <c r="N308" s="551">
        <f t="shared" si="30"/>
        <v>1400</v>
      </c>
    </row>
    <row r="309" spans="2:14" ht="15">
      <c r="B309" s="543"/>
      <c r="C309" s="544"/>
      <c r="D309" s="545" t="s">
        <v>77</v>
      </c>
      <c r="E309" s="544"/>
      <c r="F309" s="544"/>
      <c r="G309" s="544"/>
      <c r="H309" s="546" t="s">
        <v>90</v>
      </c>
      <c r="I309" s="139">
        <v>8.9999999999999993E-3</v>
      </c>
      <c r="J309" s="547">
        <f>VLOOKUP(D309,'UPAH DAN BAHAN'!$D$6:$I$348,6,FALSE)</f>
        <v>150000</v>
      </c>
      <c r="K309" s="548">
        <f>+I309*J309</f>
        <v>1350</v>
      </c>
      <c r="L309" s="549">
        <f>VLOOKUP(D309,'UPAH DAN BAHAN'!$D$6:$N$348,9,FALSE)</f>
        <v>1</v>
      </c>
      <c r="M309" s="550">
        <f>VLOOKUP(D309,'UPAH DAN BAHAN'!$D$6:$N$348,10,FALSE)</f>
        <v>150000</v>
      </c>
      <c r="N309" s="551">
        <f t="shared" si="30"/>
        <v>1350</v>
      </c>
    </row>
    <row r="310" spans="2:14" ht="15">
      <c r="B310" s="552"/>
      <c r="C310" s="553"/>
      <c r="D310" s="554" t="s">
        <v>27</v>
      </c>
      <c r="E310" s="553"/>
      <c r="F310" s="553"/>
      <c r="G310" s="553"/>
      <c r="H310" s="555" t="s">
        <v>90</v>
      </c>
      <c r="I310" s="140">
        <v>5.0000000000000001E-3</v>
      </c>
      <c r="J310" s="547">
        <f>VLOOKUP(D310,'UPAH DAN BAHAN'!$D$6:$I$348,6,FALSE)</f>
        <v>140000</v>
      </c>
      <c r="K310" s="556">
        <f>+I310*J310</f>
        <v>700</v>
      </c>
      <c r="L310" s="549">
        <f>VLOOKUP(D310,'UPAH DAN BAHAN'!$D$6:$N$348,9,FALSE)</f>
        <v>1</v>
      </c>
      <c r="M310" s="550">
        <f>VLOOKUP(D310,'UPAH DAN BAHAN'!$D$6:$N$348,10,FALSE)</f>
        <v>140000</v>
      </c>
      <c r="N310" s="551">
        <f t="shared" si="30"/>
        <v>700</v>
      </c>
    </row>
    <row r="311" spans="2:14" ht="15">
      <c r="B311" s="532"/>
      <c r="C311" s="534"/>
      <c r="D311" s="557"/>
      <c r="E311" s="534"/>
      <c r="F311" s="534"/>
      <c r="G311" s="534"/>
      <c r="H311" s="558"/>
      <c r="I311" s="559"/>
      <c r="J311" s="560" t="s">
        <v>868</v>
      </c>
      <c r="K311" s="561">
        <f>SUM(K307:K310)</f>
        <v>4650</v>
      </c>
      <c r="L311" s="537"/>
      <c r="M311" s="537"/>
      <c r="N311" s="537"/>
    </row>
    <row r="312" spans="2:14" ht="15">
      <c r="B312" s="538" t="s">
        <v>159</v>
      </c>
      <c r="C312" s="539"/>
      <c r="D312" s="562" t="s">
        <v>926</v>
      </c>
      <c r="E312" s="539"/>
      <c r="F312" s="539"/>
      <c r="G312" s="539"/>
      <c r="H312" s="563"/>
      <c r="I312" s="564"/>
      <c r="J312" s="167"/>
      <c r="K312" s="565"/>
      <c r="L312" s="537"/>
      <c r="M312" s="537"/>
      <c r="N312" s="537"/>
    </row>
    <row r="313" spans="2:14" ht="15">
      <c r="B313" s="566"/>
      <c r="C313" s="545"/>
      <c r="D313" s="132" t="s">
        <v>803</v>
      </c>
      <c r="E313" s="545"/>
      <c r="F313" s="545"/>
      <c r="G313" s="545"/>
      <c r="H313" s="141" t="s">
        <v>89</v>
      </c>
      <c r="I313" s="139">
        <v>1</v>
      </c>
      <c r="J313" s="547">
        <f>VLOOKUP(D313,'UPAH DAN BAHAN'!$D$6:$I$348,6,FALSE)</f>
        <v>7500</v>
      </c>
      <c r="K313" s="548">
        <f>+I313*J313</f>
        <v>7500</v>
      </c>
      <c r="L313" s="549">
        <f>VLOOKUP(D313,'UPAH DAN BAHAN'!$D$6:$N$348,9,FALSE)</f>
        <v>1</v>
      </c>
      <c r="M313" s="550">
        <f>VLOOKUP(D313,'UPAH DAN BAHAN'!$D$6:$N$348,10,FALSE)</f>
        <v>7500</v>
      </c>
      <c r="N313" s="551">
        <f t="shared" ref="N313:N314" si="31">I313*M313</f>
        <v>7500</v>
      </c>
    </row>
    <row r="314" spans="2:14" ht="15">
      <c r="B314" s="568"/>
      <c r="C314" s="545"/>
      <c r="D314" s="132" t="s">
        <v>49</v>
      </c>
      <c r="E314" s="545"/>
      <c r="F314" s="545"/>
      <c r="G314" s="545"/>
      <c r="H314" s="141" t="s">
        <v>89</v>
      </c>
      <c r="I314" s="139">
        <v>1</v>
      </c>
      <c r="J314" s="168">
        <f>VLOOKUP(D314,'UPAH DAN BAHAN'!$D$6:$I$348,6,FALSE)</f>
        <v>16000</v>
      </c>
      <c r="K314" s="548">
        <f>+I314*J314</f>
        <v>16000</v>
      </c>
      <c r="L314" s="549">
        <f>VLOOKUP(D314,'UPAH DAN BAHAN'!$D$6:$N$348,9,FALSE)</f>
        <v>1</v>
      </c>
      <c r="M314" s="550">
        <f>VLOOKUP(D314,'UPAH DAN BAHAN'!$D$6:$N$348,10,FALSE)</f>
        <v>16000</v>
      </c>
      <c r="N314" s="551">
        <f t="shared" si="31"/>
        <v>16000</v>
      </c>
    </row>
    <row r="315" spans="2:14" ht="15">
      <c r="B315" s="569"/>
      <c r="C315" s="554"/>
      <c r="D315" s="133" t="s">
        <v>98</v>
      </c>
      <c r="E315" s="554"/>
      <c r="F315" s="554"/>
      <c r="G315" s="554"/>
      <c r="H315" s="142" t="s">
        <v>87</v>
      </c>
      <c r="I315" s="140">
        <v>1</v>
      </c>
      <c r="J315" s="134">
        <v>5000</v>
      </c>
      <c r="K315" s="556">
        <f>+I315*J315</f>
        <v>5000</v>
      </c>
      <c r="L315" s="537"/>
      <c r="M315" s="537"/>
      <c r="N315" s="537"/>
    </row>
    <row r="316" spans="2:14" ht="15">
      <c r="B316" s="571"/>
      <c r="C316" s="572"/>
      <c r="D316" s="572"/>
      <c r="E316" s="572"/>
      <c r="F316" s="572"/>
      <c r="G316" s="572"/>
      <c r="H316" s="573"/>
      <c r="I316" s="574"/>
      <c r="J316" s="560" t="s">
        <v>869</v>
      </c>
      <c r="K316" s="575">
        <f>SUM(K313:K315)</f>
        <v>28500</v>
      </c>
      <c r="L316" s="537"/>
      <c r="M316" s="537"/>
      <c r="N316" s="537"/>
    </row>
    <row r="317" spans="2:14" ht="15">
      <c r="B317" s="571"/>
      <c r="C317" s="572"/>
      <c r="D317" s="572"/>
      <c r="E317" s="572"/>
      <c r="F317" s="572"/>
      <c r="G317" s="572"/>
      <c r="H317" s="573"/>
      <c r="I317" s="574"/>
      <c r="J317" s="135"/>
      <c r="K317" s="576"/>
      <c r="L317" s="537"/>
      <c r="M317" s="537"/>
      <c r="N317" s="537"/>
    </row>
    <row r="318" spans="2:14" ht="15">
      <c r="B318" s="577" t="s">
        <v>20</v>
      </c>
      <c r="C318" s="520"/>
      <c r="D318" s="520" t="s">
        <v>932</v>
      </c>
      <c r="E318" s="520"/>
      <c r="F318" s="520"/>
      <c r="G318" s="520"/>
      <c r="H318" s="521"/>
      <c r="I318" s="522"/>
      <c r="J318" s="578"/>
      <c r="K318" s="136">
        <f>K316+K311</f>
        <v>33150</v>
      </c>
      <c r="L318" s="579"/>
      <c r="M318" s="580"/>
      <c r="N318" s="526">
        <f>SUM(N306:N316)</f>
        <v>28150</v>
      </c>
    </row>
    <row r="319" spans="2:14" ht="15">
      <c r="B319" s="581" t="s">
        <v>21</v>
      </c>
      <c r="C319" s="582"/>
      <c r="D319" s="582" t="s">
        <v>929</v>
      </c>
      <c r="E319" s="582"/>
      <c r="F319" s="582"/>
      <c r="G319" s="582"/>
      <c r="H319" s="583"/>
      <c r="I319" s="584"/>
      <c r="J319" s="585"/>
      <c r="K319" s="586">
        <f>K318*10%</f>
        <v>3315</v>
      </c>
      <c r="L319" s="579"/>
      <c r="M319" s="580"/>
      <c r="N319" s="586">
        <f>N318*10%</f>
        <v>2815</v>
      </c>
    </row>
    <row r="320" spans="2:14" ht="15">
      <c r="B320" s="581" t="s">
        <v>22</v>
      </c>
      <c r="C320" s="582"/>
      <c r="D320" s="582" t="s">
        <v>933</v>
      </c>
      <c r="E320" s="582"/>
      <c r="F320" s="582"/>
      <c r="G320" s="582"/>
      <c r="H320" s="583"/>
      <c r="I320" s="584"/>
      <c r="J320" s="585"/>
      <c r="K320" s="586">
        <f>+K318+K319</f>
        <v>36465</v>
      </c>
      <c r="L320" s="579"/>
      <c r="M320" s="580"/>
      <c r="N320" s="526">
        <f>N318+N319</f>
        <v>30965</v>
      </c>
    </row>
    <row r="321" spans="2:14" ht="15">
      <c r="B321" s="587"/>
      <c r="C321" s="520"/>
      <c r="D321" s="520" t="s">
        <v>931</v>
      </c>
      <c r="E321" s="520"/>
      <c r="F321" s="520"/>
      <c r="G321" s="520"/>
      <c r="H321" s="520"/>
      <c r="I321" s="520"/>
      <c r="J321" s="588"/>
      <c r="K321" s="589">
        <f>ROUNDDOWN(K320,-2)</f>
        <v>36400</v>
      </c>
      <c r="L321" s="590"/>
      <c r="M321" s="591"/>
      <c r="N321" s="592"/>
    </row>
    <row r="322" spans="2:14" ht="15">
      <c r="B322" s="593"/>
      <c r="C322" s="593"/>
      <c r="D322" s="593"/>
      <c r="E322" s="593"/>
      <c r="F322" s="593"/>
      <c r="G322" s="593"/>
      <c r="H322" s="593"/>
      <c r="I322" s="593"/>
      <c r="J322" s="615"/>
      <c r="K322" s="615"/>
    </row>
    <row r="323" spans="2:14" ht="15">
      <c r="B323" s="593"/>
      <c r="C323" s="593"/>
      <c r="D323" s="593"/>
      <c r="E323" s="593"/>
      <c r="F323" s="593"/>
      <c r="G323" s="593"/>
      <c r="H323" s="593"/>
      <c r="I323" s="593"/>
      <c r="J323" s="615"/>
      <c r="K323" s="615"/>
    </row>
    <row r="324" spans="2:14" ht="15">
      <c r="B324" s="143" t="s">
        <v>1162</v>
      </c>
      <c r="C324" s="128" t="s">
        <v>1163</v>
      </c>
      <c r="D324" s="520"/>
      <c r="E324" s="128"/>
      <c r="F324" s="520"/>
      <c r="G324" s="520"/>
      <c r="H324" s="521"/>
      <c r="I324" s="522"/>
      <c r="J324" s="578"/>
      <c r="K324" s="596"/>
      <c r="L324" s="524"/>
      <c r="M324" s="525"/>
      <c r="N324" s="526"/>
    </row>
    <row r="325" spans="2:14" ht="19.5" customHeight="1">
      <c r="B325" s="617" t="s">
        <v>56</v>
      </c>
      <c r="C325" s="1663" t="s">
        <v>57</v>
      </c>
      <c r="D325" s="1664"/>
      <c r="E325" s="1664"/>
      <c r="F325" s="1664"/>
      <c r="G325" s="1665"/>
      <c r="H325" s="617" t="s">
        <v>965</v>
      </c>
      <c r="I325" s="170" t="s">
        <v>925</v>
      </c>
      <c r="J325" s="618" t="s">
        <v>865</v>
      </c>
      <c r="K325" s="619" t="s">
        <v>866</v>
      </c>
      <c r="L325" s="530" t="s">
        <v>209</v>
      </c>
      <c r="M325" s="531" t="s">
        <v>210</v>
      </c>
      <c r="N325" s="531" t="s">
        <v>867</v>
      </c>
    </row>
    <row r="326" spans="2:14">
      <c r="B326" s="626"/>
      <c r="C326" s="627"/>
      <c r="D326" s="628"/>
      <c r="E326" s="628"/>
      <c r="F326" s="628"/>
      <c r="G326" s="629"/>
      <c r="H326" s="630"/>
      <c r="I326" s="171"/>
      <c r="J326" s="575"/>
      <c r="K326" s="575"/>
      <c r="L326" s="537"/>
      <c r="M326" s="537"/>
      <c r="N326" s="537"/>
    </row>
    <row r="327" spans="2:14">
      <c r="B327" s="538" t="s">
        <v>158</v>
      </c>
      <c r="C327" s="539"/>
      <c r="D327" s="540" t="s">
        <v>61</v>
      </c>
      <c r="E327" s="539"/>
      <c r="F327" s="539"/>
      <c r="G327" s="539"/>
      <c r="H327" s="541"/>
      <c r="I327" s="129"/>
      <c r="J327" s="542"/>
      <c r="K327" s="542"/>
      <c r="L327" s="537"/>
      <c r="M327" s="537"/>
      <c r="N327" s="537"/>
    </row>
    <row r="328" spans="2:14" ht="15">
      <c r="B328" s="543"/>
      <c r="C328" s="544"/>
      <c r="D328" s="545" t="s">
        <v>62</v>
      </c>
      <c r="E328" s="544"/>
      <c r="F328" s="544"/>
      <c r="G328" s="544"/>
      <c r="H328" s="546" t="s">
        <v>90</v>
      </c>
      <c r="I328" s="130">
        <v>0.3</v>
      </c>
      <c r="J328" s="547">
        <f>VLOOKUP(D328,'UPAH DAN BAHAN'!$D$6:$I$348,6,FALSE)</f>
        <v>120000</v>
      </c>
      <c r="K328" s="548">
        <f>+I328*J328</f>
        <v>36000</v>
      </c>
      <c r="L328" s="549">
        <f>VLOOKUP(D328,'UPAH DAN BAHAN'!$D$6:$N$348,9,FALSE)</f>
        <v>1</v>
      </c>
      <c r="M328" s="550">
        <f>VLOOKUP(D328,'UPAH DAN BAHAN'!$D$6:$N$348,10,FALSE)</f>
        <v>120000</v>
      </c>
      <c r="N328" s="551">
        <f t="shared" ref="N328:N331" si="32">I328*M328</f>
        <v>36000</v>
      </c>
    </row>
    <row r="329" spans="2:14" ht="15">
      <c r="B329" s="543"/>
      <c r="C329" s="544"/>
      <c r="D329" s="545" t="s">
        <v>149</v>
      </c>
      <c r="E329" s="544"/>
      <c r="F329" s="544"/>
      <c r="G329" s="544"/>
      <c r="H329" s="546" t="s">
        <v>90</v>
      </c>
      <c r="I329" s="130">
        <v>0.3</v>
      </c>
      <c r="J329" s="547">
        <f>VLOOKUP(D329,'UPAH DAN BAHAN'!$D$6:$I$348,6,FALSE)</f>
        <v>140000</v>
      </c>
      <c r="K329" s="548">
        <f>+I329*J329</f>
        <v>42000</v>
      </c>
      <c r="L329" s="549">
        <f>VLOOKUP(D329,'UPAH DAN BAHAN'!$D$6:$N$348,9,FALSE)</f>
        <v>1</v>
      </c>
      <c r="M329" s="550">
        <f>VLOOKUP(D329,'UPAH DAN BAHAN'!$D$6:$N$348,10,FALSE)</f>
        <v>140000</v>
      </c>
      <c r="N329" s="551">
        <f t="shared" si="32"/>
        <v>42000</v>
      </c>
    </row>
    <row r="330" spans="2:14" ht="15">
      <c r="B330" s="543"/>
      <c r="C330" s="544"/>
      <c r="D330" s="545" t="s">
        <v>77</v>
      </c>
      <c r="E330" s="544"/>
      <c r="F330" s="544"/>
      <c r="G330" s="544"/>
      <c r="H330" s="546" t="s">
        <v>90</v>
      </c>
      <c r="I330" s="130">
        <v>0.01</v>
      </c>
      <c r="J330" s="547">
        <f>VLOOKUP(D330,'UPAH DAN BAHAN'!$D$6:$I$348,6,FALSE)</f>
        <v>150000</v>
      </c>
      <c r="K330" s="548">
        <f>+I330*J330</f>
        <v>1500</v>
      </c>
      <c r="L330" s="549">
        <f>VLOOKUP(D330,'UPAH DAN BAHAN'!$D$6:$N$348,9,FALSE)</f>
        <v>1</v>
      </c>
      <c r="M330" s="550">
        <f>VLOOKUP(D330,'UPAH DAN BAHAN'!$D$6:$N$348,10,FALSE)</f>
        <v>150000</v>
      </c>
      <c r="N330" s="551">
        <f t="shared" si="32"/>
        <v>1500</v>
      </c>
    </row>
    <row r="331" spans="2:14" ht="15">
      <c r="B331" s="552"/>
      <c r="C331" s="553"/>
      <c r="D331" s="554" t="s">
        <v>27</v>
      </c>
      <c r="E331" s="553"/>
      <c r="F331" s="553"/>
      <c r="G331" s="553"/>
      <c r="H331" s="555" t="s">
        <v>90</v>
      </c>
      <c r="I331" s="131">
        <v>1E-3</v>
      </c>
      <c r="J331" s="547">
        <f>VLOOKUP(D331,'UPAH DAN BAHAN'!$D$6:$I$348,6,FALSE)</f>
        <v>140000</v>
      </c>
      <c r="K331" s="556">
        <f>+I331*J331</f>
        <v>140</v>
      </c>
      <c r="L331" s="549">
        <f>VLOOKUP(D331,'UPAH DAN BAHAN'!$D$6:$N$348,9,FALSE)</f>
        <v>1</v>
      </c>
      <c r="M331" s="550">
        <f>VLOOKUP(D331,'UPAH DAN BAHAN'!$D$6:$N$348,10,FALSE)</f>
        <v>140000</v>
      </c>
      <c r="N331" s="551">
        <f t="shared" si="32"/>
        <v>140</v>
      </c>
    </row>
    <row r="332" spans="2:14" ht="15">
      <c r="B332" s="532"/>
      <c r="C332" s="534"/>
      <c r="D332" s="557"/>
      <c r="E332" s="534"/>
      <c r="F332" s="534"/>
      <c r="G332" s="534"/>
      <c r="H332" s="558"/>
      <c r="I332" s="602"/>
      <c r="J332" s="560" t="s">
        <v>868</v>
      </c>
      <c r="K332" s="561">
        <f>SUM(K328:K331)</f>
        <v>79640</v>
      </c>
      <c r="L332" s="537"/>
      <c r="M332" s="537"/>
      <c r="N332" s="537"/>
    </row>
    <row r="333" spans="2:14" ht="15">
      <c r="B333" s="538" t="s">
        <v>159</v>
      </c>
      <c r="C333" s="603"/>
      <c r="D333" s="562" t="s">
        <v>926</v>
      </c>
      <c r="E333" s="539"/>
      <c r="F333" s="539"/>
      <c r="G333" s="604"/>
      <c r="H333" s="541"/>
      <c r="I333" s="129"/>
      <c r="J333" s="542"/>
      <c r="K333" s="542"/>
      <c r="L333" s="537"/>
      <c r="M333" s="537"/>
      <c r="N333" s="537"/>
    </row>
    <row r="334" spans="2:14" ht="15">
      <c r="B334" s="568"/>
      <c r="C334" s="605"/>
      <c r="D334" s="616" t="s">
        <v>1164</v>
      </c>
      <c r="E334" s="545"/>
      <c r="F334" s="545"/>
      <c r="G334" s="606"/>
      <c r="H334" s="546" t="s">
        <v>55</v>
      </c>
      <c r="I334" s="607">
        <v>1</v>
      </c>
      <c r="J334" s="547">
        <v>1100000</v>
      </c>
      <c r="K334" s="548">
        <f>+I334*J334</f>
        <v>1100000</v>
      </c>
      <c r="L334" s="549"/>
      <c r="M334" s="550"/>
      <c r="N334" s="551">
        <f t="shared" ref="N334:N335" si="33">I334*M334</f>
        <v>0</v>
      </c>
    </row>
    <row r="335" spans="2:14" ht="15">
      <c r="B335" s="620"/>
      <c r="C335" s="621"/>
      <c r="D335" s="616" t="s">
        <v>805</v>
      </c>
      <c r="E335" s="622"/>
      <c r="F335" s="622"/>
      <c r="G335" s="623"/>
      <c r="H335" s="624" t="s">
        <v>54</v>
      </c>
      <c r="I335" s="625">
        <v>2</v>
      </c>
      <c r="J335" s="547">
        <f>VLOOKUP(D335,'UPAH DAN BAHAN'!$D$6:$I$348,6,FALSE)</f>
        <v>9000</v>
      </c>
      <c r="K335" s="548">
        <f>+I335*J335</f>
        <v>18000</v>
      </c>
      <c r="L335" s="549">
        <f>VLOOKUP(D335,'UPAH DAN BAHAN'!$D$6:$N$348,9,FALSE)</f>
        <v>1</v>
      </c>
      <c r="M335" s="550">
        <f>VLOOKUP(D335,'UPAH DAN BAHAN'!$D$6:$N$348,10,FALSE)</f>
        <v>9000</v>
      </c>
      <c r="N335" s="551">
        <f t="shared" si="33"/>
        <v>18000</v>
      </c>
    </row>
    <row r="336" spans="2:14" ht="15">
      <c r="B336" s="569"/>
      <c r="C336" s="608"/>
      <c r="D336" s="133" t="s">
        <v>98</v>
      </c>
      <c r="E336" s="554"/>
      <c r="F336" s="554"/>
      <c r="G336" s="609"/>
      <c r="H336" s="555" t="s">
        <v>87</v>
      </c>
      <c r="I336" s="610">
        <v>1</v>
      </c>
      <c r="J336" s="134">
        <v>10000</v>
      </c>
      <c r="K336" s="556">
        <f>+I336*J336</f>
        <v>10000</v>
      </c>
      <c r="L336" s="537"/>
      <c r="M336" s="537"/>
      <c r="N336" s="537"/>
    </row>
    <row r="337" spans="2:14" ht="15">
      <c r="B337" s="571"/>
      <c r="C337" s="572"/>
      <c r="D337" s="572"/>
      <c r="E337" s="572"/>
      <c r="F337" s="572"/>
      <c r="G337" s="572"/>
      <c r="H337" s="573"/>
      <c r="I337" s="574"/>
      <c r="J337" s="560" t="s">
        <v>869</v>
      </c>
      <c r="K337" s="575">
        <f>SUM(K334:K336)</f>
        <v>1128000</v>
      </c>
      <c r="L337" s="537"/>
      <c r="M337" s="537"/>
      <c r="N337" s="537"/>
    </row>
    <row r="338" spans="2:14" ht="15">
      <c r="B338" s="571"/>
      <c r="C338" s="572"/>
      <c r="D338" s="572"/>
      <c r="E338" s="572"/>
      <c r="F338" s="572"/>
      <c r="G338" s="572"/>
      <c r="H338" s="573"/>
      <c r="I338" s="574"/>
      <c r="J338" s="135"/>
      <c r="K338" s="576"/>
      <c r="L338" s="537"/>
      <c r="M338" s="537"/>
      <c r="N338" s="537"/>
    </row>
    <row r="339" spans="2:14" ht="15">
      <c r="B339" s="577" t="s">
        <v>20</v>
      </c>
      <c r="C339" s="520"/>
      <c r="D339" s="520" t="s">
        <v>932</v>
      </c>
      <c r="E339" s="520"/>
      <c r="F339" s="520"/>
      <c r="G339" s="520"/>
      <c r="H339" s="521"/>
      <c r="I339" s="522"/>
      <c r="J339" s="578"/>
      <c r="K339" s="136">
        <f>K337+K332</f>
        <v>1207640</v>
      </c>
      <c r="L339" s="579"/>
      <c r="M339" s="580"/>
      <c r="N339" s="526">
        <f>SUM(N327:N337)</f>
        <v>97640</v>
      </c>
    </row>
    <row r="340" spans="2:14" ht="15">
      <c r="B340" s="581" t="s">
        <v>21</v>
      </c>
      <c r="C340" s="582"/>
      <c r="D340" s="582" t="s">
        <v>929</v>
      </c>
      <c r="E340" s="582"/>
      <c r="F340" s="582"/>
      <c r="G340" s="582"/>
      <c r="H340" s="583"/>
      <c r="I340" s="584"/>
      <c r="J340" s="585"/>
      <c r="K340" s="586">
        <f>K339*10%</f>
        <v>120764</v>
      </c>
      <c r="L340" s="579"/>
      <c r="M340" s="580"/>
      <c r="N340" s="586">
        <f>N339*10%</f>
        <v>9764</v>
      </c>
    </row>
    <row r="341" spans="2:14" ht="15">
      <c r="B341" s="581" t="s">
        <v>22</v>
      </c>
      <c r="C341" s="582"/>
      <c r="D341" s="582" t="s">
        <v>933</v>
      </c>
      <c r="E341" s="582"/>
      <c r="F341" s="582"/>
      <c r="G341" s="582"/>
      <c r="H341" s="583"/>
      <c r="I341" s="584"/>
      <c r="J341" s="585"/>
      <c r="K341" s="586">
        <f>+K339+K340</f>
        <v>1328404</v>
      </c>
      <c r="L341" s="579"/>
      <c r="M341" s="580"/>
      <c r="N341" s="526">
        <f>N339+N340</f>
        <v>107404</v>
      </c>
    </row>
    <row r="342" spans="2:14" ht="15">
      <c r="B342" s="587"/>
      <c r="C342" s="520"/>
      <c r="D342" s="520" t="s">
        <v>931</v>
      </c>
      <c r="E342" s="520"/>
      <c r="F342" s="520"/>
      <c r="G342" s="520"/>
      <c r="H342" s="520"/>
      <c r="I342" s="520"/>
      <c r="J342" s="588"/>
      <c r="K342" s="589">
        <f>ROUNDDOWN(K341,-2)</f>
        <v>1328400</v>
      </c>
      <c r="L342" s="590"/>
      <c r="M342" s="591"/>
      <c r="N342" s="592"/>
    </row>
    <row r="343" spans="2:14" ht="15">
      <c r="B343" s="593"/>
      <c r="C343" s="593"/>
      <c r="D343" s="594"/>
      <c r="E343" s="594"/>
      <c r="F343" s="594"/>
      <c r="G343" s="594"/>
      <c r="H343" s="594"/>
      <c r="I343" s="594"/>
      <c r="J343" s="595"/>
      <c r="K343" s="595"/>
    </row>
    <row r="344" spans="2:14" ht="15">
      <c r="B344" s="593"/>
      <c r="C344" s="593"/>
      <c r="D344" s="594"/>
      <c r="E344" s="594"/>
      <c r="F344" s="594"/>
      <c r="G344" s="594"/>
      <c r="H344" s="594"/>
      <c r="I344" s="594"/>
      <c r="J344" s="595"/>
      <c r="K344" s="595"/>
    </row>
    <row r="345" spans="2:14" ht="15">
      <c r="B345" s="143" t="s">
        <v>1165</v>
      </c>
      <c r="C345" s="128" t="s">
        <v>1166</v>
      </c>
      <c r="D345" s="520"/>
      <c r="E345" s="128"/>
      <c r="F345" s="520"/>
      <c r="G345" s="520"/>
      <c r="H345" s="521"/>
      <c r="I345" s="522"/>
      <c r="J345" s="578"/>
      <c r="K345" s="596"/>
      <c r="L345" s="524"/>
      <c r="M345" s="525"/>
      <c r="N345" s="526"/>
    </row>
    <row r="346" spans="2:14" ht="18" customHeight="1">
      <c r="B346" s="617" t="s">
        <v>56</v>
      </c>
      <c r="C346" s="1663" t="s">
        <v>57</v>
      </c>
      <c r="D346" s="1664"/>
      <c r="E346" s="1664"/>
      <c r="F346" s="1664"/>
      <c r="G346" s="1665"/>
      <c r="H346" s="617" t="s">
        <v>965</v>
      </c>
      <c r="I346" s="170" t="s">
        <v>925</v>
      </c>
      <c r="J346" s="618" t="s">
        <v>865</v>
      </c>
      <c r="K346" s="619" t="s">
        <v>866</v>
      </c>
      <c r="L346" s="530" t="s">
        <v>209</v>
      </c>
      <c r="M346" s="531" t="s">
        <v>210</v>
      </c>
      <c r="N346" s="531" t="s">
        <v>867</v>
      </c>
    </row>
    <row r="347" spans="2:14">
      <c r="B347" s="626"/>
      <c r="C347" s="627"/>
      <c r="D347" s="628"/>
      <c r="E347" s="628"/>
      <c r="F347" s="628"/>
      <c r="G347" s="629"/>
      <c r="H347" s="630"/>
      <c r="I347" s="171"/>
      <c r="J347" s="575"/>
      <c r="K347" s="575"/>
      <c r="L347" s="537"/>
      <c r="M347" s="537"/>
      <c r="N347" s="537"/>
    </row>
    <row r="348" spans="2:14">
      <c r="B348" s="538" t="s">
        <v>158</v>
      </c>
      <c r="C348" s="539"/>
      <c r="D348" s="540" t="s">
        <v>61</v>
      </c>
      <c r="E348" s="539"/>
      <c r="F348" s="539"/>
      <c r="G348" s="539"/>
      <c r="H348" s="541"/>
      <c r="I348" s="129"/>
      <c r="J348" s="542"/>
      <c r="K348" s="542"/>
      <c r="L348" s="537"/>
      <c r="M348" s="537"/>
      <c r="N348" s="537"/>
    </row>
    <row r="349" spans="2:14" ht="15">
      <c r="B349" s="543"/>
      <c r="C349" s="544"/>
      <c r="D349" s="545" t="s">
        <v>62</v>
      </c>
      <c r="E349" s="544"/>
      <c r="F349" s="544"/>
      <c r="G349" s="544"/>
      <c r="H349" s="546" t="s">
        <v>90</v>
      </c>
      <c r="I349" s="130">
        <v>0.2</v>
      </c>
      <c r="J349" s="547">
        <f>VLOOKUP(D349,'UPAH DAN BAHAN'!$D$6:$I$348,6,FALSE)</f>
        <v>120000</v>
      </c>
      <c r="K349" s="548">
        <f>+I349*J349</f>
        <v>24000</v>
      </c>
      <c r="L349" s="549">
        <f>VLOOKUP(D349,'UPAH DAN BAHAN'!$D$6:$N$348,9,FALSE)</f>
        <v>1</v>
      </c>
      <c r="M349" s="550">
        <f>VLOOKUP(D349,'UPAH DAN BAHAN'!$D$6:$N$348,10,FALSE)</f>
        <v>120000</v>
      </c>
      <c r="N349" s="551">
        <f t="shared" ref="N349:N352" si="34">I349*M349</f>
        <v>24000</v>
      </c>
    </row>
    <row r="350" spans="2:14" ht="15">
      <c r="B350" s="543"/>
      <c r="C350" s="544"/>
      <c r="D350" s="545" t="s">
        <v>149</v>
      </c>
      <c r="E350" s="544"/>
      <c r="F350" s="544"/>
      <c r="G350" s="544"/>
      <c r="H350" s="546" t="s">
        <v>90</v>
      </c>
      <c r="I350" s="130">
        <v>0.2</v>
      </c>
      <c r="J350" s="547">
        <f>VLOOKUP(D350,'UPAH DAN BAHAN'!$D$6:$I$348,6,FALSE)</f>
        <v>140000</v>
      </c>
      <c r="K350" s="548">
        <f>+I350*J350</f>
        <v>28000</v>
      </c>
      <c r="L350" s="549">
        <f>VLOOKUP(D350,'UPAH DAN BAHAN'!$D$6:$N$348,9,FALSE)</f>
        <v>1</v>
      </c>
      <c r="M350" s="550">
        <f>VLOOKUP(D350,'UPAH DAN BAHAN'!$D$6:$N$348,10,FALSE)</f>
        <v>140000</v>
      </c>
      <c r="N350" s="551">
        <f t="shared" si="34"/>
        <v>28000</v>
      </c>
    </row>
    <row r="351" spans="2:14" ht="15">
      <c r="B351" s="543"/>
      <c r="C351" s="544"/>
      <c r="D351" s="545" t="s">
        <v>77</v>
      </c>
      <c r="E351" s="544"/>
      <c r="F351" s="544"/>
      <c r="G351" s="544"/>
      <c r="H351" s="546" t="s">
        <v>90</v>
      </c>
      <c r="I351" s="130">
        <v>0.01</v>
      </c>
      <c r="J351" s="547">
        <f>VLOOKUP(D351,'UPAH DAN BAHAN'!$D$6:$I$348,6,FALSE)</f>
        <v>150000</v>
      </c>
      <c r="K351" s="548">
        <f>+I351*J351</f>
        <v>1500</v>
      </c>
      <c r="L351" s="549">
        <f>VLOOKUP(D351,'UPAH DAN BAHAN'!$D$6:$N$348,9,FALSE)</f>
        <v>1</v>
      </c>
      <c r="M351" s="550">
        <f>VLOOKUP(D351,'UPAH DAN BAHAN'!$D$6:$N$348,10,FALSE)</f>
        <v>150000</v>
      </c>
      <c r="N351" s="551">
        <f t="shared" si="34"/>
        <v>1500</v>
      </c>
    </row>
    <row r="352" spans="2:14" ht="15">
      <c r="B352" s="552"/>
      <c r="C352" s="553"/>
      <c r="D352" s="554" t="s">
        <v>27</v>
      </c>
      <c r="E352" s="553"/>
      <c r="F352" s="553"/>
      <c r="G352" s="553"/>
      <c r="H352" s="555" t="s">
        <v>90</v>
      </c>
      <c r="I352" s="131">
        <v>1E-3</v>
      </c>
      <c r="J352" s="547">
        <f>VLOOKUP(D352,'UPAH DAN BAHAN'!$D$6:$I$348,6,FALSE)</f>
        <v>140000</v>
      </c>
      <c r="K352" s="556">
        <f>+I352*J352</f>
        <v>140</v>
      </c>
      <c r="L352" s="549">
        <f>VLOOKUP(D352,'UPAH DAN BAHAN'!$D$6:$N$348,9,FALSE)</f>
        <v>1</v>
      </c>
      <c r="M352" s="550">
        <f>VLOOKUP(D352,'UPAH DAN BAHAN'!$D$6:$N$348,10,FALSE)</f>
        <v>140000</v>
      </c>
      <c r="N352" s="551">
        <f t="shared" si="34"/>
        <v>140</v>
      </c>
    </row>
    <row r="353" spans="2:14" ht="15">
      <c r="B353" s="532"/>
      <c r="C353" s="534"/>
      <c r="D353" s="557"/>
      <c r="E353" s="534"/>
      <c r="F353" s="534"/>
      <c r="G353" s="534"/>
      <c r="H353" s="558"/>
      <c r="I353" s="602"/>
      <c r="J353" s="560" t="s">
        <v>868</v>
      </c>
      <c r="K353" s="561">
        <f>SUM(K349:K352)</f>
        <v>53640</v>
      </c>
      <c r="L353" s="537"/>
      <c r="M353" s="537"/>
      <c r="N353" s="537"/>
    </row>
    <row r="354" spans="2:14" ht="15">
      <c r="B354" s="538" t="s">
        <v>159</v>
      </c>
      <c r="C354" s="603"/>
      <c r="D354" s="562" t="s">
        <v>926</v>
      </c>
      <c r="E354" s="539"/>
      <c r="F354" s="539"/>
      <c r="G354" s="604"/>
      <c r="H354" s="541"/>
      <c r="I354" s="129"/>
      <c r="J354" s="542"/>
      <c r="K354" s="542"/>
      <c r="L354" s="537"/>
      <c r="M354" s="537"/>
      <c r="N354" s="537"/>
    </row>
    <row r="355" spans="2:14" ht="15">
      <c r="B355" s="568"/>
      <c r="C355" s="605"/>
      <c r="D355" s="616" t="s">
        <v>802</v>
      </c>
      <c r="E355" s="545"/>
      <c r="F355" s="545"/>
      <c r="G355" s="606"/>
      <c r="H355" s="546" t="s">
        <v>55</v>
      </c>
      <c r="I355" s="607">
        <v>1</v>
      </c>
      <c r="J355" s="547">
        <f>VLOOKUP(D355,'UPAH DAN BAHAN'!$D$6:$I$348,6,FALSE)</f>
        <v>1550000</v>
      </c>
      <c r="K355" s="548">
        <f>+I355*J355</f>
        <v>1550000</v>
      </c>
      <c r="L355" s="549">
        <f>VLOOKUP(D355,'UPAH DAN BAHAN'!$D$6:$N$348,9,FALSE)</f>
        <v>1</v>
      </c>
      <c r="M355" s="550">
        <f>VLOOKUP(D355,'UPAH DAN BAHAN'!$D$6:$N$348,10,FALSE)</f>
        <v>1550000</v>
      </c>
      <c r="N355" s="551">
        <f t="shared" ref="N355:N356" si="35">I355*M355</f>
        <v>1550000</v>
      </c>
    </row>
    <row r="356" spans="2:14" ht="15">
      <c r="B356" s="620"/>
      <c r="C356" s="621"/>
      <c r="D356" s="616" t="s">
        <v>805</v>
      </c>
      <c r="E356" s="622"/>
      <c r="F356" s="622"/>
      <c r="G356" s="623"/>
      <c r="H356" s="624" t="s">
        <v>54</v>
      </c>
      <c r="I356" s="625">
        <v>2</v>
      </c>
      <c r="J356" s="547">
        <f>VLOOKUP(D356,'UPAH DAN BAHAN'!$D$6:$I$348,6,FALSE)</f>
        <v>9000</v>
      </c>
      <c r="K356" s="548">
        <f>+I356*J356</f>
        <v>18000</v>
      </c>
      <c r="L356" s="549">
        <f>VLOOKUP(D356,'UPAH DAN BAHAN'!$D$6:$N$348,9,FALSE)</f>
        <v>1</v>
      </c>
      <c r="M356" s="550">
        <f>VLOOKUP(D356,'UPAH DAN BAHAN'!$D$6:$N$348,10,FALSE)</f>
        <v>9000</v>
      </c>
      <c r="N356" s="551">
        <f t="shared" si="35"/>
        <v>18000</v>
      </c>
    </row>
    <row r="357" spans="2:14" ht="15">
      <c r="B357" s="569"/>
      <c r="C357" s="608"/>
      <c r="D357" s="133" t="s">
        <v>98</v>
      </c>
      <c r="E357" s="554"/>
      <c r="F357" s="554"/>
      <c r="G357" s="609"/>
      <c r="H357" s="555" t="s">
        <v>87</v>
      </c>
      <c r="I357" s="610">
        <v>1</v>
      </c>
      <c r="J357" s="134">
        <f>J336</f>
        <v>10000</v>
      </c>
      <c r="K357" s="556">
        <f>+I357*J357</f>
        <v>10000</v>
      </c>
      <c r="L357" s="537"/>
      <c r="M357" s="537"/>
      <c r="N357" s="537"/>
    </row>
    <row r="358" spans="2:14" ht="15">
      <c r="B358" s="571"/>
      <c r="C358" s="572"/>
      <c r="D358" s="572"/>
      <c r="E358" s="572"/>
      <c r="F358" s="572"/>
      <c r="G358" s="572"/>
      <c r="H358" s="573"/>
      <c r="I358" s="574"/>
      <c r="J358" s="560" t="s">
        <v>869</v>
      </c>
      <c r="K358" s="575">
        <f>SUM(K355:K357)</f>
        <v>1578000</v>
      </c>
      <c r="L358" s="537"/>
      <c r="M358" s="537"/>
      <c r="N358" s="537"/>
    </row>
    <row r="359" spans="2:14" ht="15">
      <c r="B359" s="571"/>
      <c r="C359" s="572"/>
      <c r="D359" s="572"/>
      <c r="E359" s="572"/>
      <c r="F359" s="572"/>
      <c r="G359" s="572"/>
      <c r="H359" s="573"/>
      <c r="I359" s="574"/>
      <c r="J359" s="135"/>
      <c r="K359" s="576"/>
      <c r="L359" s="537"/>
      <c r="M359" s="537"/>
      <c r="N359" s="537"/>
    </row>
    <row r="360" spans="2:14" ht="15">
      <c r="B360" s="577" t="s">
        <v>20</v>
      </c>
      <c r="C360" s="520"/>
      <c r="D360" s="520" t="s">
        <v>932</v>
      </c>
      <c r="E360" s="520"/>
      <c r="F360" s="520"/>
      <c r="G360" s="520"/>
      <c r="H360" s="521"/>
      <c r="I360" s="522"/>
      <c r="J360" s="578"/>
      <c r="K360" s="136">
        <f>K358+K353</f>
        <v>1631640</v>
      </c>
      <c r="L360" s="579"/>
      <c r="M360" s="580"/>
      <c r="N360" s="526">
        <f>SUM(N348:N358)</f>
        <v>1621640</v>
      </c>
    </row>
    <row r="361" spans="2:14" ht="15">
      <c r="B361" s="581" t="s">
        <v>21</v>
      </c>
      <c r="C361" s="582"/>
      <c r="D361" s="582" t="s">
        <v>929</v>
      </c>
      <c r="E361" s="582"/>
      <c r="F361" s="582"/>
      <c r="G361" s="582"/>
      <c r="H361" s="583"/>
      <c r="I361" s="584"/>
      <c r="J361" s="585"/>
      <c r="K361" s="586">
        <f>K360*10%</f>
        <v>163164</v>
      </c>
      <c r="L361" s="579"/>
      <c r="M361" s="580"/>
      <c r="N361" s="586">
        <f>N360*10%</f>
        <v>162164</v>
      </c>
    </row>
    <row r="362" spans="2:14" ht="15">
      <c r="B362" s="581" t="s">
        <v>22</v>
      </c>
      <c r="C362" s="582"/>
      <c r="D362" s="582" t="s">
        <v>933</v>
      </c>
      <c r="E362" s="582"/>
      <c r="F362" s="582"/>
      <c r="G362" s="582"/>
      <c r="H362" s="583"/>
      <c r="I362" s="584"/>
      <c r="J362" s="585"/>
      <c r="K362" s="586">
        <f>+K360+K361</f>
        <v>1794804</v>
      </c>
      <c r="L362" s="579"/>
      <c r="M362" s="580"/>
      <c r="N362" s="526">
        <f>N360+N361</f>
        <v>1783804</v>
      </c>
    </row>
    <row r="363" spans="2:14" ht="15">
      <c r="B363" s="587"/>
      <c r="C363" s="520"/>
      <c r="D363" s="520" t="s">
        <v>931</v>
      </c>
      <c r="E363" s="520"/>
      <c r="F363" s="520"/>
      <c r="G363" s="520"/>
      <c r="H363" s="520"/>
      <c r="I363" s="520"/>
      <c r="J363" s="588"/>
      <c r="K363" s="589">
        <f>ROUNDDOWN(K362,-2)</f>
        <v>1794800</v>
      </c>
      <c r="L363" s="590"/>
      <c r="M363" s="591"/>
      <c r="N363" s="592"/>
    </row>
    <row r="364" spans="2:14" ht="15">
      <c r="B364" s="593"/>
      <c r="C364" s="593"/>
      <c r="D364" s="594"/>
      <c r="E364" s="594"/>
      <c r="F364" s="594"/>
      <c r="G364" s="594"/>
      <c r="H364" s="594"/>
      <c r="I364" s="594"/>
      <c r="J364" s="595"/>
      <c r="K364" s="595"/>
    </row>
    <row r="365" spans="2:14" ht="15">
      <c r="B365" s="593"/>
      <c r="C365" s="593"/>
      <c r="D365" s="593"/>
      <c r="E365" s="593"/>
      <c r="F365" s="593"/>
      <c r="G365" s="593"/>
      <c r="H365" s="593"/>
      <c r="I365" s="593"/>
      <c r="J365" s="615"/>
      <c r="K365" s="615"/>
    </row>
    <row r="366" spans="2:14" ht="15">
      <c r="B366" s="143" t="s">
        <v>1167</v>
      </c>
      <c r="C366" s="128" t="s">
        <v>1168</v>
      </c>
      <c r="D366" s="520"/>
      <c r="E366" s="128"/>
      <c r="F366" s="520"/>
      <c r="G366" s="520"/>
      <c r="H366" s="521"/>
      <c r="I366" s="522"/>
      <c r="J366" s="578"/>
      <c r="K366" s="596"/>
      <c r="L366" s="524"/>
      <c r="M366" s="525"/>
      <c r="N366" s="526"/>
    </row>
    <row r="367" spans="2:14" ht="15.75" customHeight="1">
      <c r="B367" s="617" t="s">
        <v>56</v>
      </c>
      <c r="C367" s="1663" t="s">
        <v>57</v>
      </c>
      <c r="D367" s="1664"/>
      <c r="E367" s="1664"/>
      <c r="F367" s="1664"/>
      <c r="G367" s="1665"/>
      <c r="H367" s="617" t="s">
        <v>965</v>
      </c>
      <c r="I367" s="170" t="s">
        <v>925</v>
      </c>
      <c r="J367" s="618" t="s">
        <v>865</v>
      </c>
      <c r="K367" s="619" t="s">
        <v>866</v>
      </c>
      <c r="L367" s="530" t="s">
        <v>209</v>
      </c>
      <c r="M367" s="531" t="s">
        <v>210</v>
      </c>
      <c r="N367" s="531" t="s">
        <v>867</v>
      </c>
    </row>
    <row r="368" spans="2:14">
      <c r="B368" s="626"/>
      <c r="C368" s="627"/>
      <c r="D368" s="628"/>
      <c r="E368" s="628"/>
      <c r="F368" s="628"/>
      <c r="G368" s="629"/>
      <c r="H368" s="630"/>
      <c r="I368" s="171"/>
      <c r="J368" s="575"/>
      <c r="K368" s="575"/>
      <c r="L368" s="537"/>
      <c r="M368" s="537"/>
      <c r="N368" s="537"/>
    </row>
    <row r="369" spans="2:14">
      <c r="B369" s="538" t="s">
        <v>158</v>
      </c>
      <c r="C369" s="539"/>
      <c r="D369" s="540" t="s">
        <v>61</v>
      </c>
      <c r="E369" s="539"/>
      <c r="F369" s="539"/>
      <c r="G369" s="539"/>
      <c r="H369" s="541"/>
      <c r="I369" s="129"/>
      <c r="J369" s="542"/>
      <c r="K369" s="542"/>
      <c r="L369" s="537"/>
      <c r="M369" s="537"/>
      <c r="N369" s="537"/>
    </row>
    <row r="370" spans="2:14" ht="15">
      <c r="B370" s="543"/>
      <c r="C370" s="544"/>
      <c r="D370" s="545" t="s">
        <v>62</v>
      </c>
      <c r="E370" s="544"/>
      <c r="F370" s="544"/>
      <c r="G370" s="544"/>
      <c r="H370" s="546" t="s">
        <v>90</v>
      </c>
      <c r="I370" s="130">
        <v>1.6</v>
      </c>
      <c r="J370" s="547">
        <f>VLOOKUP(D370,'UPAH DAN BAHAN'!$D$6:$I$348,6,FALSE)</f>
        <v>120000</v>
      </c>
      <c r="K370" s="548">
        <f>+I370*J370</f>
        <v>192000</v>
      </c>
      <c r="L370" s="549">
        <f>VLOOKUP(D370,'UPAH DAN BAHAN'!$D$6:$N$348,9,FALSE)</f>
        <v>1</v>
      </c>
      <c r="M370" s="550">
        <f>VLOOKUP(D370,'UPAH DAN BAHAN'!$D$6:$N$348,10,FALSE)</f>
        <v>120000</v>
      </c>
      <c r="N370" s="551">
        <f t="shared" ref="N370:N373" si="36">I370*M370</f>
        <v>192000</v>
      </c>
    </row>
    <row r="371" spans="2:14" ht="15">
      <c r="B371" s="543"/>
      <c r="C371" s="544"/>
      <c r="D371" s="545" t="s">
        <v>149</v>
      </c>
      <c r="E371" s="544"/>
      <c r="F371" s="544"/>
      <c r="G371" s="544"/>
      <c r="H371" s="546" t="s">
        <v>90</v>
      </c>
      <c r="I371" s="130">
        <v>1.5</v>
      </c>
      <c r="J371" s="547">
        <f>VLOOKUP(D371,'UPAH DAN BAHAN'!$D$6:$I$348,6,FALSE)</f>
        <v>140000</v>
      </c>
      <c r="K371" s="548">
        <f>+I371*J371</f>
        <v>210000</v>
      </c>
      <c r="L371" s="549">
        <f>VLOOKUP(D371,'UPAH DAN BAHAN'!$D$6:$N$348,9,FALSE)</f>
        <v>1</v>
      </c>
      <c r="M371" s="550">
        <f>VLOOKUP(D371,'UPAH DAN BAHAN'!$D$6:$N$348,10,FALSE)</f>
        <v>140000</v>
      </c>
      <c r="N371" s="551">
        <f t="shared" si="36"/>
        <v>210000</v>
      </c>
    </row>
    <row r="372" spans="2:14" ht="15">
      <c r="B372" s="543"/>
      <c r="C372" s="544"/>
      <c r="D372" s="545" t="s">
        <v>77</v>
      </c>
      <c r="E372" s="544"/>
      <c r="F372" s="544"/>
      <c r="G372" s="544"/>
      <c r="H372" s="546" t="s">
        <v>90</v>
      </c>
      <c r="I372" s="130">
        <v>0.1</v>
      </c>
      <c r="J372" s="547">
        <f>VLOOKUP(D372,'UPAH DAN BAHAN'!$D$6:$I$348,6,FALSE)</f>
        <v>150000</v>
      </c>
      <c r="K372" s="548">
        <f>+I372*J372</f>
        <v>15000</v>
      </c>
      <c r="L372" s="549">
        <f>VLOOKUP(D372,'UPAH DAN BAHAN'!$D$6:$N$348,9,FALSE)</f>
        <v>1</v>
      </c>
      <c r="M372" s="550">
        <f>VLOOKUP(D372,'UPAH DAN BAHAN'!$D$6:$N$348,10,FALSE)</f>
        <v>150000</v>
      </c>
      <c r="N372" s="551">
        <f t="shared" si="36"/>
        <v>15000</v>
      </c>
    </row>
    <row r="373" spans="2:14" ht="15">
      <c r="B373" s="552"/>
      <c r="C373" s="553"/>
      <c r="D373" s="554" t="s">
        <v>27</v>
      </c>
      <c r="E373" s="553"/>
      <c r="F373" s="553"/>
      <c r="G373" s="553"/>
      <c r="H373" s="555" t="s">
        <v>90</v>
      </c>
      <c r="I373" s="131">
        <v>7.0000000000000007E-2</v>
      </c>
      <c r="J373" s="547">
        <f>VLOOKUP(D373,'UPAH DAN BAHAN'!$D$6:$I$348,6,FALSE)</f>
        <v>140000</v>
      </c>
      <c r="K373" s="556">
        <f>+I373*J373</f>
        <v>9800.0000000000018</v>
      </c>
      <c r="L373" s="549">
        <f>VLOOKUP(D373,'UPAH DAN BAHAN'!$D$6:$N$348,9,FALSE)</f>
        <v>1</v>
      </c>
      <c r="M373" s="550">
        <f>VLOOKUP(D373,'UPAH DAN BAHAN'!$D$6:$N$348,10,FALSE)</f>
        <v>140000</v>
      </c>
      <c r="N373" s="551">
        <f t="shared" si="36"/>
        <v>9800.0000000000018</v>
      </c>
    </row>
    <row r="374" spans="2:14" ht="15">
      <c r="B374" s="532"/>
      <c r="C374" s="534"/>
      <c r="D374" s="557"/>
      <c r="E374" s="534"/>
      <c r="F374" s="534"/>
      <c r="G374" s="534"/>
      <c r="H374" s="558"/>
      <c r="I374" s="602"/>
      <c r="J374" s="560" t="s">
        <v>868</v>
      </c>
      <c r="K374" s="561">
        <f>SUM(K370:K373)</f>
        <v>426800</v>
      </c>
      <c r="L374" s="537"/>
      <c r="M374" s="537"/>
      <c r="N374" s="537"/>
    </row>
    <row r="375" spans="2:14" ht="15">
      <c r="B375" s="538" t="s">
        <v>159</v>
      </c>
      <c r="C375" s="603"/>
      <c r="D375" s="562" t="s">
        <v>926</v>
      </c>
      <c r="E375" s="539"/>
      <c r="F375" s="539"/>
      <c r="G375" s="604"/>
      <c r="H375" s="541"/>
      <c r="I375" s="129"/>
      <c r="J375" s="542"/>
      <c r="K375" s="542"/>
      <c r="L375" s="537"/>
      <c r="M375" s="537"/>
      <c r="N375" s="537"/>
    </row>
    <row r="376" spans="2:14" ht="15">
      <c r="B376" s="568"/>
      <c r="C376" s="605"/>
      <c r="D376" s="616" t="s">
        <v>797</v>
      </c>
      <c r="E376" s="545"/>
      <c r="F376" s="545"/>
      <c r="G376" s="606"/>
      <c r="H376" s="546" t="s">
        <v>55</v>
      </c>
      <c r="I376" s="607">
        <v>1</v>
      </c>
      <c r="J376" s="547">
        <v>13500000</v>
      </c>
      <c r="K376" s="548">
        <f>+I376*J376</f>
        <v>13500000</v>
      </c>
      <c r="L376" s="549">
        <f>VLOOKUP(D376,'UPAH DAN BAHAN'!$D$6:$N$348,9,FALSE)</f>
        <v>1</v>
      </c>
      <c r="M376" s="550">
        <f>VLOOKUP(D376,'UPAH DAN BAHAN'!$D$6:$N$348,10,FALSE)</f>
        <v>9750000</v>
      </c>
      <c r="N376" s="551">
        <f t="shared" ref="N376:N377" si="37">I376*M376</f>
        <v>9750000</v>
      </c>
    </row>
    <row r="377" spans="2:14" ht="15">
      <c r="B377" s="620"/>
      <c r="C377" s="621"/>
      <c r="D377" s="616" t="s">
        <v>800</v>
      </c>
      <c r="E377" s="622"/>
      <c r="F377" s="622"/>
      <c r="G377" s="623"/>
      <c r="H377" s="624" t="s">
        <v>54</v>
      </c>
      <c r="I377" s="625">
        <v>1</v>
      </c>
      <c r="J377" s="547">
        <f>VLOOKUP(D377,'UPAH DAN BAHAN'!$D$6:$I$348,6,FALSE)</f>
        <v>1750000</v>
      </c>
      <c r="K377" s="548">
        <f>+I377*J377</f>
        <v>1750000</v>
      </c>
      <c r="L377" s="549">
        <f>VLOOKUP(D377,'UPAH DAN BAHAN'!$D$6:$N$348,9,FALSE)</f>
        <v>1</v>
      </c>
      <c r="M377" s="550">
        <f>VLOOKUP(D377,'UPAH DAN BAHAN'!$D$6:$N$348,10,FALSE)</f>
        <v>1750000</v>
      </c>
      <c r="N377" s="551">
        <f t="shared" si="37"/>
        <v>1750000</v>
      </c>
    </row>
    <row r="378" spans="2:14" ht="15">
      <c r="B378" s="569"/>
      <c r="C378" s="608"/>
      <c r="D378" s="133" t="s">
        <v>98</v>
      </c>
      <c r="E378" s="554"/>
      <c r="F378" s="554"/>
      <c r="G378" s="609"/>
      <c r="H378" s="555" t="s">
        <v>87</v>
      </c>
      <c r="I378" s="610">
        <v>2.5000000000000001E-2</v>
      </c>
      <c r="J378" s="134">
        <f>SUM(J376:J377)</f>
        <v>15250000</v>
      </c>
      <c r="K378" s="556">
        <f>+I378*J378</f>
        <v>381250</v>
      </c>
      <c r="L378" s="537"/>
      <c r="M378" s="537"/>
      <c r="N378" s="537"/>
    </row>
    <row r="379" spans="2:14" ht="15">
      <c r="B379" s="571"/>
      <c r="C379" s="572"/>
      <c r="D379" s="572"/>
      <c r="E379" s="572"/>
      <c r="F379" s="572"/>
      <c r="G379" s="572"/>
      <c r="H379" s="573"/>
      <c r="I379" s="574"/>
      <c r="J379" s="560" t="s">
        <v>869</v>
      </c>
      <c r="K379" s="575">
        <f>SUM(K376:K378)</f>
        <v>15631250</v>
      </c>
      <c r="L379" s="537"/>
      <c r="M379" s="537"/>
      <c r="N379" s="537"/>
    </row>
    <row r="380" spans="2:14" ht="15">
      <c r="B380" s="571"/>
      <c r="C380" s="572"/>
      <c r="D380" s="572"/>
      <c r="E380" s="572"/>
      <c r="F380" s="572"/>
      <c r="G380" s="572"/>
      <c r="H380" s="573"/>
      <c r="I380" s="574"/>
      <c r="J380" s="135"/>
      <c r="K380" s="576"/>
      <c r="L380" s="537"/>
      <c r="M380" s="537"/>
      <c r="N380" s="537"/>
    </row>
    <row r="381" spans="2:14" ht="15">
      <c r="B381" s="577" t="s">
        <v>20</v>
      </c>
      <c r="C381" s="520"/>
      <c r="D381" s="520" t="s">
        <v>932</v>
      </c>
      <c r="E381" s="520"/>
      <c r="F381" s="520"/>
      <c r="G381" s="520"/>
      <c r="H381" s="521"/>
      <c r="I381" s="522"/>
      <c r="J381" s="578"/>
      <c r="K381" s="136">
        <f>K379+K374</f>
        <v>16058050</v>
      </c>
      <c r="L381" s="579"/>
      <c r="M381" s="580"/>
      <c r="N381" s="526">
        <f>SUM(N369:N379)</f>
        <v>11926800</v>
      </c>
    </row>
    <row r="382" spans="2:14" ht="15">
      <c r="B382" s="581" t="s">
        <v>21</v>
      </c>
      <c r="C382" s="582"/>
      <c r="D382" s="582" t="s">
        <v>929</v>
      </c>
      <c r="E382" s="582"/>
      <c r="F382" s="582"/>
      <c r="G382" s="582"/>
      <c r="H382" s="583"/>
      <c r="I382" s="584"/>
      <c r="J382" s="585"/>
      <c r="K382" s="586">
        <f>K381*10%</f>
        <v>1605805</v>
      </c>
      <c r="L382" s="579"/>
      <c r="M382" s="580"/>
      <c r="N382" s="586">
        <f>N381*10%</f>
        <v>1192680</v>
      </c>
    </row>
    <row r="383" spans="2:14" ht="15">
      <c r="B383" s="581" t="s">
        <v>22</v>
      </c>
      <c r="C383" s="582"/>
      <c r="D383" s="582" t="s">
        <v>933</v>
      </c>
      <c r="E383" s="582"/>
      <c r="F383" s="582"/>
      <c r="G383" s="582"/>
      <c r="H383" s="583"/>
      <c r="I383" s="584"/>
      <c r="J383" s="585"/>
      <c r="K383" s="586">
        <f>+K381+K382</f>
        <v>17663855</v>
      </c>
      <c r="L383" s="579"/>
      <c r="M383" s="580"/>
      <c r="N383" s="526">
        <f>N381+N382</f>
        <v>13119480</v>
      </c>
    </row>
    <row r="384" spans="2:14" ht="15">
      <c r="B384" s="587"/>
      <c r="C384" s="520"/>
      <c r="D384" s="520" t="s">
        <v>931</v>
      </c>
      <c r="E384" s="520"/>
      <c r="F384" s="520"/>
      <c r="G384" s="520"/>
      <c r="H384" s="520"/>
      <c r="I384" s="520"/>
      <c r="J384" s="588"/>
      <c r="K384" s="589">
        <f>ROUNDDOWN(K383,-2)</f>
        <v>17663800</v>
      </c>
      <c r="L384" s="590"/>
      <c r="M384" s="591"/>
      <c r="N384" s="592"/>
    </row>
    <row r="385" spans="2:14" ht="15">
      <c r="B385" s="593"/>
      <c r="C385" s="593"/>
      <c r="D385" s="593"/>
      <c r="E385" s="593"/>
      <c r="F385" s="593"/>
      <c r="G385" s="593"/>
      <c r="H385" s="593"/>
      <c r="I385" s="593"/>
      <c r="J385" s="615"/>
      <c r="K385" s="615"/>
    </row>
    <row r="386" spans="2:14" ht="15">
      <c r="B386" s="593"/>
      <c r="C386" s="593"/>
      <c r="D386" s="593"/>
      <c r="E386" s="593"/>
      <c r="F386" s="593"/>
      <c r="G386" s="593"/>
      <c r="H386" s="593"/>
      <c r="I386" s="593"/>
      <c r="J386" s="601"/>
      <c r="K386" s="601"/>
    </row>
    <row r="387" spans="2:14" ht="15">
      <c r="B387" s="143" t="s">
        <v>1169</v>
      </c>
      <c r="C387" s="128" t="s">
        <v>1170</v>
      </c>
      <c r="D387" s="520"/>
      <c r="E387" s="128"/>
      <c r="F387" s="520"/>
      <c r="G387" s="520"/>
      <c r="H387" s="521"/>
      <c r="I387" s="522"/>
      <c r="J387" s="578"/>
      <c r="K387" s="596"/>
      <c r="L387" s="524"/>
      <c r="M387" s="525"/>
      <c r="N387" s="526"/>
    </row>
    <row r="388" spans="2:14" ht="18" customHeight="1">
      <c r="B388" s="617" t="s">
        <v>56</v>
      </c>
      <c r="C388" s="1663" t="s">
        <v>57</v>
      </c>
      <c r="D388" s="1664"/>
      <c r="E388" s="1664"/>
      <c r="F388" s="1664"/>
      <c r="G388" s="1665"/>
      <c r="H388" s="617" t="s">
        <v>965</v>
      </c>
      <c r="I388" s="170" t="s">
        <v>925</v>
      </c>
      <c r="J388" s="618" t="s">
        <v>865</v>
      </c>
      <c r="K388" s="619" t="s">
        <v>866</v>
      </c>
      <c r="L388" s="530" t="s">
        <v>209</v>
      </c>
      <c r="M388" s="531" t="s">
        <v>210</v>
      </c>
      <c r="N388" s="531" t="s">
        <v>867</v>
      </c>
    </row>
    <row r="389" spans="2:14">
      <c r="B389" s="626"/>
      <c r="C389" s="627"/>
      <c r="D389" s="628"/>
      <c r="E389" s="628"/>
      <c r="F389" s="628"/>
      <c r="G389" s="629"/>
      <c r="H389" s="630"/>
      <c r="I389" s="171"/>
      <c r="J389" s="575"/>
      <c r="K389" s="575"/>
      <c r="L389" s="537"/>
      <c r="M389" s="537"/>
      <c r="N389" s="537"/>
    </row>
    <row r="390" spans="2:14">
      <c r="B390" s="538" t="s">
        <v>158</v>
      </c>
      <c r="C390" s="539"/>
      <c r="D390" s="540" t="s">
        <v>61</v>
      </c>
      <c r="E390" s="539"/>
      <c r="F390" s="539"/>
      <c r="G390" s="539"/>
      <c r="H390" s="541"/>
      <c r="I390" s="129"/>
      <c r="J390" s="542"/>
      <c r="K390" s="542"/>
      <c r="L390" s="537"/>
      <c r="M390" s="537"/>
      <c r="N390" s="537"/>
    </row>
    <row r="391" spans="2:14" ht="15">
      <c r="B391" s="543"/>
      <c r="C391" s="544"/>
      <c r="D391" s="545" t="s">
        <v>62</v>
      </c>
      <c r="E391" s="544"/>
      <c r="F391" s="544"/>
      <c r="G391" s="544"/>
      <c r="H391" s="546" t="s">
        <v>90</v>
      </c>
      <c r="I391" s="130">
        <v>1</v>
      </c>
      <c r="J391" s="547">
        <f>VLOOKUP(D391,'UPAH DAN BAHAN'!$D$6:$I$348,6,FALSE)</f>
        <v>120000</v>
      </c>
      <c r="K391" s="548">
        <f>+I391*J391</f>
        <v>120000</v>
      </c>
      <c r="L391" s="549">
        <f>VLOOKUP(D391,'UPAH DAN BAHAN'!$D$6:$N$348,9,FALSE)</f>
        <v>1</v>
      </c>
      <c r="M391" s="550">
        <f>VLOOKUP(D391,'UPAH DAN BAHAN'!$D$6:$N$348,10,FALSE)</f>
        <v>120000</v>
      </c>
      <c r="N391" s="551">
        <f t="shared" ref="N391:N394" si="38">I391*M391</f>
        <v>120000</v>
      </c>
    </row>
    <row r="392" spans="2:14" ht="15">
      <c r="B392" s="543"/>
      <c r="C392" s="544"/>
      <c r="D392" s="545" t="s">
        <v>149</v>
      </c>
      <c r="E392" s="544"/>
      <c r="F392" s="544"/>
      <c r="G392" s="544"/>
      <c r="H392" s="546" t="s">
        <v>90</v>
      </c>
      <c r="I392" s="130">
        <v>1</v>
      </c>
      <c r="J392" s="547">
        <f>VLOOKUP(D392,'UPAH DAN BAHAN'!$D$6:$I$348,6,FALSE)</f>
        <v>140000</v>
      </c>
      <c r="K392" s="548">
        <f>+I392*J392</f>
        <v>140000</v>
      </c>
      <c r="L392" s="549">
        <f>VLOOKUP(D392,'UPAH DAN BAHAN'!$D$6:$N$348,9,FALSE)</f>
        <v>1</v>
      </c>
      <c r="M392" s="550">
        <f>VLOOKUP(D392,'UPAH DAN BAHAN'!$D$6:$N$348,10,FALSE)</f>
        <v>140000</v>
      </c>
      <c r="N392" s="551">
        <f t="shared" si="38"/>
        <v>140000</v>
      </c>
    </row>
    <row r="393" spans="2:14" ht="15">
      <c r="B393" s="543"/>
      <c r="C393" s="544"/>
      <c r="D393" s="545" t="s">
        <v>77</v>
      </c>
      <c r="E393" s="544"/>
      <c r="F393" s="544"/>
      <c r="G393" s="544"/>
      <c r="H393" s="546" t="s">
        <v>90</v>
      </c>
      <c r="I393" s="130">
        <v>0.05</v>
      </c>
      <c r="J393" s="547">
        <f>VLOOKUP(D393,'UPAH DAN BAHAN'!$D$6:$I$348,6,FALSE)</f>
        <v>150000</v>
      </c>
      <c r="K393" s="548">
        <f>+I393*J393</f>
        <v>7500</v>
      </c>
      <c r="L393" s="549">
        <f>VLOOKUP(D393,'UPAH DAN BAHAN'!$D$6:$N$348,9,FALSE)</f>
        <v>1</v>
      </c>
      <c r="M393" s="550">
        <f>VLOOKUP(D393,'UPAH DAN BAHAN'!$D$6:$N$348,10,FALSE)</f>
        <v>150000</v>
      </c>
      <c r="N393" s="551">
        <f t="shared" si="38"/>
        <v>7500</v>
      </c>
    </row>
    <row r="394" spans="2:14" ht="15">
      <c r="B394" s="552"/>
      <c r="C394" s="553"/>
      <c r="D394" s="554" t="s">
        <v>27</v>
      </c>
      <c r="E394" s="553"/>
      <c r="F394" s="553"/>
      <c r="G394" s="553"/>
      <c r="H394" s="555" t="s">
        <v>90</v>
      </c>
      <c r="I394" s="131">
        <v>0.05</v>
      </c>
      <c r="J394" s="547">
        <f>VLOOKUP(D394,'UPAH DAN BAHAN'!$D$6:$I$348,6,FALSE)</f>
        <v>140000</v>
      </c>
      <c r="K394" s="556">
        <f>+I394*J394</f>
        <v>7000</v>
      </c>
      <c r="L394" s="549">
        <f>VLOOKUP(D394,'UPAH DAN BAHAN'!$D$6:$N$348,9,FALSE)</f>
        <v>1</v>
      </c>
      <c r="M394" s="550">
        <f>VLOOKUP(D394,'UPAH DAN BAHAN'!$D$6:$N$348,10,FALSE)</f>
        <v>140000</v>
      </c>
      <c r="N394" s="551">
        <f t="shared" si="38"/>
        <v>7000</v>
      </c>
    </row>
    <row r="395" spans="2:14" ht="15">
      <c r="B395" s="532"/>
      <c r="C395" s="534"/>
      <c r="D395" s="557"/>
      <c r="E395" s="534"/>
      <c r="F395" s="534"/>
      <c r="G395" s="534"/>
      <c r="H395" s="558"/>
      <c r="I395" s="602"/>
      <c r="J395" s="560" t="s">
        <v>868</v>
      </c>
      <c r="K395" s="561">
        <f>SUM(K391:K394)</f>
        <v>274500</v>
      </c>
      <c r="L395" s="537"/>
      <c r="M395" s="537"/>
      <c r="N395" s="537"/>
    </row>
    <row r="396" spans="2:14" ht="15">
      <c r="B396" s="538" t="s">
        <v>159</v>
      </c>
      <c r="C396" s="603"/>
      <c r="D396" s="562" t="s">
        <v>926</v>
      </c>
      <c r="E396" s="539"/>
      <c r="F396" s="539"/>
      <c r="G396" s="604"/>
      <c r="H396" s="541"/>
      <c r="I396" s="129"/>
      <c r="J396" s="542"/>
      <c r="K396" s="542"/>
      <c r="L396" s="537"/>
      <c r="M396" s="537"/>
      <c r="N396" s="537"/>
    </row>
    <row r="397" spans="2:14" ht="15">
      <c r="B397" s="568"/>
      <c r="C397" s="605"/>
      <c r="D397" s="616" t="s">
        <v>799</v>
      </c>
      <c r="E397" s="545"/>
      <c r="F397" s="545"/>
      <c r="G397" s="606"/>
      <c r="H397" s="546" t="s">
        <v>55</v>
      </c>
      <c r="I397" s="607">
        <v>1</v>
      </c>
      <c r="J397" s="547">
        <f>VLOOKUP(D397,'UPAH DAN BAHAN'!$D$6:$I$348,6,FALSE)</f>
        <v>7800000</v>
      </c>
      <c r="K397" s="548">
        <f>+I397*J397</f>
        <v>7800000</v>
      </c>
      <c r="L397" s="549"/>
      <c r="M397" s="550"/>
      <c r="N397" s="551">
        <f t="shared" ref="N397" si="39">I397*M397</f>
        <v>0</v>
      </c>
    </row>
    <row r="398" spans="2:14" ht="15">
      <c r="B398" s="569"/>
      <c r="C398" s="608"/>
      <c r="D398" s="133" t="s">
        <v>98</v>
      </c>
      <c r="E398" s="554"/>
      <c r="F398" s="554"/>
      <c r="G398" s="609"/>
      <c r="H398" s="555" t="s">
        <v>87</v>
      </c>
      <c r="I398" s="610">
        <v>1</v>
      </c>
      <c r="J398" s="134">
        <v>55000</v>
      </c>
      <c r="K398" s="556">
        <f>+I398*J398</f>
        <v>55000</v>
      </c>
      <c r="L398" s="537"/>
      <c r="M398" s="537"/>
      <c r="N398" s="537"/>
    </row>
    <row r="399" spans="2:14" ht="15">
      <c r="B399" s="571"/>
      <c r="C399" s="572"/>
      <c r="D399" s="572"/>
      <c r="E399" s="572"/>
      <c r="F399" s="572"/>
      <c r="G399" s="572"/>
      <c r="H399" s="573"/>
      <c r="I399" s="574"/>
      <c r="J399" s="560" t="s">
        <v>869</v>
      </c>
      <c r="K399" s="575">
        <f>SUM(K397:K398)</f>
        <v>7855000</v>
      </c>
      <c r="L399" s="537"/>
      <c r="M399" s="537"/>
      <c r="N399" s="537"/>
    </row>
    <row r="400" spans="2:14" ht="15">
      <c r="B400" s="571"/>
      <c r="C400" s="572"/>
      <c r="D400" s="572"/>
      <c r="E400" s="572"/>
      <c r="F400" s="572"/>
      <c r="G400" s="572"/>
      <c r="H400" s="573"/>
      <c r="I400" s="574"/>
      <c r="J400" s="135"/>
      <c r="K400" s="576"/>
      <c r="L400" s="537"/>
      <c r="M400" s="537"/>
      <c r="N400" s="537"/>
    </row>
    <row r="401" spans="2:14" ht="15">
      <c r="B401" s="577" t="s">
        <v>20</v>
      </c>
      <c r="C401" s="520"/>
      <c r="D401" s="520" t="s">
        <v>932</v>
      </c>
      <c r="E401" s="520"/>
      <c r="F401" s="520"/>
      <c r="G401" s="520"/>
      <c r="H401" s="521"/>
      <c r="I401" s="522"/>
      <c r="J401" s="578"/>
      <c r="K401" s="136">
        <f>K399+K395</f>
        <v>8129500</v>
      </c>
      <c r="L401" s="579"/>
      <c r="M401" s="580"/>
      <c r="N401" s="526">
        <f>SUM(N389:N399)</f>
        <v>274500</v>
      </c>
    </row>
    <row r="402" spans="2:14" ht="15">
      <c r="B402" s="581" t="s">
        <v>21</v>
      </c>
      <c r="C402" s="582"/>
      <c r="D402" s="582" t="s">
        <v>929</v>
      </c>
      <c r="E402" s="582"/>
      <c r="F402" s="582"/>
      <c r="G402" s="582"/>
      <c r="H402" s="583"/>
      <c r="I402" s="584"/>
      <c r="J402" s="585"/>
      <c r="K402" s="586">
        <f>K401*10%</f>
        <v>812950</v>
      </c>
      <c r="L402" s="579"/>
      <c r="M402" s="580"/>
      <c r="N402" s="586">
        <f>N401*10%</f>
        <v>27450</v>
      </c>
    </row>
    <row r="403" spans="2:14" ht="15">
      <c r="B403" s="581" t="s">
        <v>22</v>
      </c>
      <c r="C403" s="582"/>
      <c r="D403" s="582" t="s">
        <v>933</v>
      </c>
      <c r="E403" s="582"/>
      <c r="F403" s="582"/>
      <c r="G403" s="582"/>
      <c r="H403" s="583"/>
      <c r="I403" s="584"/>
      <c r="J403" s="585"/>
      <c r="K403" s="586">
        <f>+K401+K402</f>
        <v>8942450</v>
      </c>
      <c r="L403" s="579"/>
      <c r="M403" s="580"/>
      <c r="N403" s="526">
        <f>N401+N402</f>
        <v>301950</v>
      </c>
    </row>
    <row r="404" spans="2:14" ht="15">
      <c r="B404" s="587"/>
      <c r="C404" s="520"/>
      <c r="D404" s="520" t="s">
        <v>931</v>
      </c>
      <c r="E404" s="520"/>
      <c r="F404" s="520"/>
      <c r="G404" s="520"/>
      <c r="H404" s="520"/>
      <c r="I404" s="520"/>
      <c r="J404" s="588"/>
      <c r="K404" s="589">
        <f>ROUNDDOWN(K403,-2)</f>
        <v>8942400</v>
      </c>
      <c r="L404" s="590"/>
      <c r="M404" s="591"/>
      <c r="N404" s="592"/>
    </row>
    <row r="405" spans="2:14" ht="15">
      <c r="B405" s="593"/>
      <c r="C405" s="593"/>
      <c r="D405" s="593"/>
      <c r="E405" s="593"/>
      <c r="F405" s="593"/>
      <c r="G405" s="593"/>
      <c r="H405" s="593"/>
      <c r="I405" s="593"/>
      <c r="J405" s="601"/>
      <c r="K405" s="601"/>
    </row>
    <row r="406" spans="2:14" ht="15">
      <c r="B406" s="593"/>
      <c r="C406" s="593"/>
      <c r="D406" s="593"/>
      <c r="E406" s="593"/>
      <c r="F406" s="593"/>
      <c r="G406" s="593"/>
      <c r="H406" s="593"/>
      <c r="I406" s="593"/>
      <c r="J406" s="601"/>
      <c r="K406" s="601"/>
    </row>
    <row r="407" spans="2:14" ht="15">
      <c r="B407" s="137" t="s">
        <v>1171</v>
      </c>
      <c r="C407" s="128" t="s">
        <v>1172</v>
      </c>
      <c r="D407" s="520"/>
      <c r="E407" s="128"/>
      <c r="F407" s="520"/>
      <c r="G407" s="520"/>
      <c r="H407" s="521"/>
      <c r="I407" s="522"/>
      <c r="J407" s="578"/>
      <c r="K407" s="596"/>
      <c r="L407" s="524"/>
      <c r="M407" s="525"/>
      <c r="N407" s="526"/>
    </row>
    <row r="408" spans="2:14" ht="18.75" customHeight="1">
      <c r="B408" s="617" t="s">
        <v>56</v>
      </c>
      <c r="C408" s="1663" t="s">
        <v>57</v>
      </c>
      <c r="D408" s="1664"/>
      <c r="E408" s="1664"/>
      <c r="F408" s="1664"/>
      <c r="G408" s="1665"/>
      <c r="H408" s="617" t="s">
        <v>965</v>
      </c>
      <c r="I408" s="170" t="s">
        <v>925</v>
      </c>
      <c r="J408" s="618" t="s">
        <v>865</v>
      </c>
      <c r="K408" s="619" t="s">
        <v>866</v>
      </c>
      <c r="L408" s="530" t="s">
        <v>209</v>
      </c>
      <c r="M408" s="531" t="s">
        <v>210</v>
      </c>
      <c r="N408" s="531" t="s">
        <v>867</v>
      </c>
    </row>
    <row r="409" spans="2:14">
      <c r="B409" s="626"/>
      <c r="C409" s="627"/>
      <c r="D409" s="628"/>
      <c r="E409" s="628"/>
      <c r="F409" s="628"/>
      <c r="G409" s="629"/>
      <c r="H409" s="630"/>
      <c r="I409" s="171"/>
      <c r="J409" s="575"/>
      <c r="K409" s="575"/>
      <c r="L409" s="537"/>
      <c r="M409" s="537"/>
      <c r="N409" s="537"/>
    </row>
    <row r="410" spans="2:14">
      <c r="B410" s="538" t="s">
        <v>158</v>
      </c>
      <c r="C410" s="539"/>
      <c r="D410" s="540" t="s">
        <v>61</v>
      </c>
      <c r="E410" s="539"/>
      <c r="F410" s="539"/>
      <c r="G410" s="539"/>
      <c r="H410" s="541"/>
      <c r="I410" s="129"/>
      <c r="J410" s="542"/>
      <c r="K410" s="542"/>
      <c r="L410" s="537"/>
      <c r="M410" s="537"/>
      <c r="N410" s="537"/>
    </row>
    <row r="411" spans="2:14" ht="15">
      <c r="B411" s="543"/>
      <c r="C411" s="544"/>
      <c r="D411" s="545" t="s">
        <v>62</v>
      </c>
      <c r="E411" s="544"/>
      <c r="F411" s="544"/>
      <c r="G411" s="544"/>
      <c r="H411" s="546" t="s">
        <v>90</v>
      </c>
      <c r="I411" s="130">
        <v>0.2</v>
      </c>
      <c r="J411" s="547">
        <f>VLOOKUP(D411,'UPAH DAN BAHAN'!$D$6:$I$348,6,FALSE)</f>
        <v>120000</v>
      </c>
      <c r="K411" s="548">
        <f>+I411*J411</f>
        <v>24000</v>
      </c>
      <c r="L411" s="549">
        <f>VLOOKUP(D411,'UPAH DAN BAHAN'!$D$6:$N$348,9,FALSE)</f>
        <v>1</v>
      </c>
      <c r="M411" s="550">
        <f>VLOOKUP(D411,'UPAH DAN BAHAN'!$D$6:$N$348,10,FALSE)</f>
        <v>120000</v>
      </c>
      <c r="N411" s="551">
        <f t="shared" ref="N411:N414" si="40">I411*M411</f>
        <v>24000</v>
      </c>
    </row>
    <row r="412" spans="2:14" ht="15">
      <c r="B412" s="543"/>
      <c r="C412" s="544"/>
      <c r="D412" s="545" t="s">
        <v>149</v>
      </c>
      <c r="E412" s="544"/>
      <c r="F412" s="544"/>
      <c r="G412" s="544"/>
      <c r="H412" s="546" t="s">
        <v>90</v>
      </c>
      <c r="I412" s="130">
        <v>0.5</v>
      </c>
      <c r="J412" s="547">
        <f>VLOOKUP(D412,'UPAH DAN BAHAN'!$D$6:$I$348,6,FALSE)</f>
        <v>140000</v>
      </c>
      <c r="K412" s="548">
        <f>+I412*J412</f>
        <v>70000</v>
      </c>
      <c r="L412" s="549">
        <f>VLOOKUP(D412,'UPAH DAN BAHAN'!$D$6:$N$348,9,FALSE)</f>
        <v>1</v>
      </c>
      <c r="M412" s="550">
        <f>VLOOKUP(D412,'UPAH DAN BAHAN'!$D$6:$N$348,10,FALSE)</f>
        <v>140000</v>
      </c>
      <c r="N412" s="551">
        <f t="shared" si="40"/>
        <v>70000</v>
      </c>
    </row>
    <row r="413" spans="2:14" ht="15">
      <c r="B413" s="543"/>
      <c r="C413" s="544"/>
      <c r="D413" s="545" t="s">
        <v>77</v>
      </c>
      <c r="E413" s="544"/>
      <c r="F413" s="544"/>
      <c r="G413" s="544"/>
      <c r="H413" s="546" t="s">
        <v>90</v>
      </c>
      <c r="I413" s="130">
        <v>0.05</v>
      </c>
      <c r="J413" s="547">
        <f>VLOOKUP(D413,'UPAH DAN BAHAN'!$D$6:$I$348,6,FALSE)</f>
        <v>150000</v>
      </c>
      <c r="K413" s="548">
        <f>+I413*J413</f>
        <v>7500</v>
      </c>
      <c r="L413" s="549">
        <f>VLOOKUP(D413,'UPAH DAN BAHAN'!$D$6:$N$348,9,FALSE)</f>
        <v>1</v>
      </c>
      <c r="M413" s="550">
        <f>VLOOKUP(D413,'UPAH DAN BAHAN'!$D$6:$N$348,10,FALSE)</f>
        <v>150000</v>
      </c>
      <c r="N413" s="551">
        <f t="shared" si="40"/>
        <v>7500</v>
      </c>
    </row>
    <row r="414" spans="2:14" ht="15">
      <c r="B414" s="552"/>
      <c r="C414" s="553"/>
      <c r="D414" s="554" t="s">
        <v>27</v>
      </c>
      <c r="E414" s="553"/>
      <c r="F414" s="553"/>
      <c r="G414" s="553"/>
      <c r="H414" s="555" t="s">
        <v>90</v>
      </c>
      <c r="I414" s="131">
        <v>0.05</v>
      </c>
      <c r="J414" s="547">
        <f>VLOOKUP(D414,'UPAH DAN BAHAN'!$D$6:$I$348,6,FALSE)</f>
        <v>140000</v>
      </c>
      <c r="K414" s="556">
        <f>+I414*J414</f>
        <v>7000</v>
      </c>
      <c r="L414" s="549">
        <f>VLOOKUP(D414,'UPAH DAN BAHAN'!$D$6:$N$348,9,FALSE)</f>
        <v>1</v>
      </c>
      <c r="M414" s="550">
        <f>VLOOKUP(D414,'UPAH DAN BAHAN'!$D$6:$N$348,10,FALSE)</f>
        <v>140000</v>
      </c>
      <c r="N414" s="551">
        <f t="shared" si="40"/>
        <v>7000</v>
      </c>
    </row>
    <row r="415" spans="2:14" ht="15">
      <c r="B415" s="532"/>
      <c r="C415" s="534"/>
      <c r="D415" s="557"/>
      <c r="E415" s="534"/>
      <c r="F415" s="534"/>
      <c r="G415" s="534"/>
      <c r="H415" s="558"/>
      <c r="I415" s="602"/>
      <c r="J415" s="560" t="s">
        <v>868</v>
      </c>
      <c r="K415" s="561">
        <f>SUM(K411:K414)</f>
        <v>108500</v>
      </c>
      <c r="L415" s="537"/>
      <c r="M415" s="537"/>
      <c r="N415" s="537"/>
    </row>
    <row r="416" spans="2:14" ht="15">
      <c r="B416" s="538" t="s">
        <v>159</v>
      </c>
      <c r="C416" s="603"/>
      <c r="D416" s="562" t="s">
        <v>926</v>
      </c>
      <c r="E416" s="539"/>
      <c r="F416" s="539"/>
      <c r="G416" s="604"/>
      <c r="H416" s="541"/>
      <c r="I416" s="129"/>
      <c r="J416" s="542"/>
      <c r="K416" s="542"/>
      <c r="L416" s="537"/>
      <c r="M416" s="537"/>
      <c r="N416" s="537"/>
    </row>
    <row r="417" spans="2:14" ht="15">
      <c r="B417" s="568"/>
      <c r="C417" s="605"/>
      <c r="D417" s="616" t="s">
        <v>798</v>
      </c>
      <c r="E417" s="545"/>
      <c r="F417" s="545"/>
      <c r="G417" s="606"/>
      <c r="H417" s="546" t="s">
        <v>55</v>
      </c>
      <c r="I417" s="607">
        <v>1</v>
      </c>
      <c r="J417" s="547">
        <f>VLOOKUP(D417,'UPAH DAN BAHAN'!$D$6:$I$348,6,FALSE)</f>
        <v>6500000</v>
      </c>
      <c r="K417" s="548">
        <f>+I417*J417</f>
        <v>6500000</v>
      </c>
      <c r="L417" s="549">
        <f>VLOOKUP(D417,'UPAH DAN BAHAN'!$D$6:$N$348,9,FALSE)</f>
        <v>1</v>
      </c>
      <c r="M417" s="550">
        <f>VLOOKUP(D417,'UPAH DAN BAHAN'!$D$6:$N$348,10,FALSE)</f>
        <v>6500000</v>
      </c>
      <c r="N417" s="551">
        <f t="shared" ref="N417" si="41">I417*M417</f>
        <v>6500000</v>
      </c>
    </row>
    <row r="418" spans="2:14" ht="15">
      <c r="B418" s="569"/>
      <c r="C418" s="608"/>
      <c r="D418" s="133" t="s">
        <v>98</v>
      </c>
      <c r="E418" s="554"/>
      <c r="F418" s="554"/>
      <c r="G418" s="609"/>
      <c r="H418" s="555" t="s">
        <v>87</v>
      </c>
      <c r="I418" s="610">
        <v>4</v>
      </c>
      <c r="J418" s="134">
        <f>J398</f>
        <v>55000</v>
      </c>
      <c r="K418" s="556">
        <f>+I418*J418</f>
        <v>220000</v>
      </c>
      <c r="L418" s="537"/>
      <c r="M418" s="537"/>
      <c r="N418" s="537"/>
    </row>
    <row r="419" spans="2:14" ht="15">
      <c r="B419" s="571"/>
      <c r="C419" s="572"/>
      <c r="D419" s="572"/>
      <c r="E419" s="572"/>
      <c r="F419" s="572"/>
      <c r="G419" s="572"/>
      <c r="H419" s="573"/>
      <c r="I419" s="574"/>
      <c r="J419" s="560" t="s">
        <v>869</v>
      </c>
      <c r="K419" s="575">
        <f>SUM(K417:K418)</f>
        <v>6720000</v>
      </c>
      <c r="L419" s="537"/>
      <c r="M419" s="537"/>
      <c r="N419" s="537"/>
    </row>
    <row r="420" spans="2:14" ht="15">
      <c r="B420" s="571"/>
      <c r="C420" s="572"/>
      <c r="D420" s="572"/>
      <c r="E420" s="572"/>
      <c r="F420" s="572"/>
      <c r="G420" s="572"/>
      <c r="H420" s="573"/>
      <c r="I420" s="574"/>
      <c r="J420" s="135"/>
      <c r="K420" s="576"/>
      <c r="L420" s="537"/>
      <c r="M420" s="537"/>
      <c r="N420" s="537"/>
    </row>
    <row r="421" spans="2:14" ht="15">
      <c r="B421" s="577" t="s">
        <v>20</v>
      </c>
      <c r="C421" s="520"/>
      <c r="D421" s="520" t="s">
        <v>932</v>
      </c>
      <c r="E421" s="520"/>
      <c r="F421" s="520"/>
      <c r="G421" s="520"/>
      <c r="H421" s="521"/>
      <c r="I421" s="522"/>
      <c r="J421" s="578"/>
      <c r="K421" s="136">
        <f>K419+K415</f>
        <v>6828500</v>
      </c>
      <c r="L421" s="579"/>
      <c r="M421" s="580"/>
      <c r="N421" s="526">
        <f>SUM(N409:N419)</f>
        <v>6608500</v>
      </c>
    </row>
    <row r="422" spans="2:14" ht="15">
      <c r="B422" s="581" t="s">
        <v>21</v>
      </c>
      <c r="C422" s="582"/>
      <c r="D422" s="582" t="s">
        <v>929</v>
      </c>
      <c r="E422" s="582"/>
      <c r="F422" s="582"/>
      <c r="G422" s="582"/>
      <c r="H422" s="583"/>
      <c r="I422" s="584"/>
      <c r="J422" s="585"/>
      <c r="K422" s="586">
        <f>K421*10%</f>
        <v>682850</v>
      </c>
      <c r="L422" s="579"/>
      <c r="M422" s="580"/>
      <c r="N422" s="586">
        <f>N421*10%</f>
        <v>660850</v>
      </c>
    </row>
    <row r="423" spans="2:14" ht="15">
      <c r="B423" s="581" t="s">
        <v>22</v>
      </c>
      <c r="C423" s="582"/>
      <c r="D423" s="582" t="s">
        <v>933</v>
      </c>
      <c r="E423" s="582"/>
      <c r="F423" s="582"/>
      <c r="G423" s="582"/>
      <c r="H423" s="583"/>
      <c r="I423" s="584"/>
      <c r="J423" s="585"/>
      <c r="K423" s="586">
        <f>+K421+K422</f>
        <v>7511350</v>
      </c>
      <c r="L423" s="579"/>
      <c r="M423" s="580"/>
      <c r="N423" s="526">
        <f>N421+N422</f>
        <v>7269350</v>
      </c>
    </row>
    <row r="424" spans="2:14" ht="15">
      <c r="B424" s="587"/>
      <c r="C424" s="520"/>
      <c r="D424" s="520" t="s">
        <v>931</v>
      </c>
      <c r="E424" s="520"/>
      <c r="F424" s="520"/>
      <c r="G424" s="520"/>
      <c r="H424" s="520"/>
      <c r="I424" s="520"/>
      <c r="J424" s="588"/>
      <c r="K424" s="589">
        <f>ROUNDDOWN(K423,-2)</f>
        <v>7511300</v>
      </c>
      <c r="L424" s="590"/>
      <c r="M424" s="591"/>
      <c r="N424" s="592"/>
    </row>
    <row r="425" spans="2:14" ht="15">
      <c r="B425" s="593"/>
      <c r="C425" s="593"/>
      <c r="D425" s="593"/>
      <c r="E425" s="593"/>
      <c r="F425" s="593"/>
      <c r="G425" s="593"/>
      <c r="H425" s="593"/>
      <c r="I425" s="593"/>
      <c r="J425" s="601"/>
      <c r="K425" s="601"/>
    </row>
    <row r="426" spans="2:14" ht="15">
      <c r="B426" s="593"/>
      <c r="C426" s="593"/>
      <c r="D426" s="593"/>
      <c r="E426" s="593"/>
      <c r="F426" s="593"/>
      <c r="G426" s="593"/>
      <c r="H426" s="593"/>
      <c r="I426" s="593"/>
      <c r="J426" s="601"/>
      <c r="K426" s="601"/>
    </row>
    <row r="427" spans="2:14" ht="15">
      <c r="B427" s="137" t="s">
        <v>1173</v>
      </c>
      <c r="C427" s="128" t="s">
        <v>1174</v>
      </c>
      <c r="D427" s="520"/>
      <c r="E427" s="128"/>
      <c r="F427" s="520"/>
      <c r="G427" s="520"/>
      <c r="H427" s="521"/>
      <c r="I427" s="522"/>
      <c r="J427" s="578"/>
      <c r="K427" s="596"/>
      <c r="L427" s="524"/>
      <c r="M427" s="525"/>
      <c r="N427" s="526"/>
    </row>
    <row r="428" spans="2:14" ht="17.25" customHeight="1">
      <c r="B428" s="617" t="s">
        <v>56</v>
      </c>
      <c r="C428" s="1663" t="s">
        <v>57</v>
      </c>
      <c r="D428" s="1664"/>
      <c r="E428" s="1664"/>
      <c r="F428" s="1664"/>
      <c r="G428" s="1665"/>
      <c r="H428" s="617" t="s">
        <v>965</v>
      </c>
      <c r="I428" s="170" t="s">
        <v>925</v>
      </c>
      <c r="J428" s="618" t="s">
        <v>865</v>
      </c>
      <c r="K428" s="619" t="s">
        <v>866</v>
      </c>
      <c r="L428" s="530" t="s">
        <v>209</v>
      </c>
      <c r="M428" s="531" t="s">
        <v>210</v>
      </c>
      <c r="N428" s="531" t="s">
        <v>867</v>
      </c>
    </row>
    <row r="429" spans="2:14">
      <c r="B429" s="626"/>
      <c r="C429" s="627"/>
      <c r="D429" s="628"/>
      <c r="E429" s="628"/>
      <c r="F429" s="628"/>
      <c r="G429" s="629"/>
      <c r="H429" s="630"/>
      <c r="I429" s="171"/>
      <c r="J429" s="575"/>
      <c r="K429" s="575"/>
      <c r="L429" s="537"/>
      <c r="M429" s="537"/>
      <c r="N429" s="537"/>
    </row>
    <row r="430" spans="2:14">
      <c r="B430" s="538" t="s">
        <v>158</v>
      </c>
      <c r="C430" s="539"/>
      <c r="D430" s="540" t="s">
        <v>61</v>
      </c>
      <c r="E430" s="539"/>
      <c r="F430" s="539"/>
      <c r="G430" s="539"/>
      <c r="H430" s="541"/>
      <c r="I430" s="129"/>
      <c r="J430" s="542"/>
      <c r="K430" s="542"/>
      <c r="L430" s="537"/>
      <c r="M430" s="537"/>
      <c r="N430" s="537"/>
    </row>
    <row r="431" spans="2:14" ht="15">
      <c r="B431" s="543"/>
      <c r="C431" s="544"/>
      <c r="D431" s="545" t="s">
        <v>62</v>
      </c>
      <c r="E431" s="544"/>
      <c r="F431" s="544"/>
      <c r="G431" s="544"/>
      <c r="H431" s="546" t="s">
        <v>90</v>
      </c>
      <c r="I431" s="130">
        <v>0.6</v>
      </c>
      <c r="J431" s="547">
        <f>VLOOKUP(D431,'UPAH DAN BAHAN'!$D$6:$I$348,6,FALSE)</f>
        <v>120000</v>
      </c>
      <c r="K431" s="548">
        <f>+I431*J431</f>
        <v>72000</v>
      </c>
      <c r="L431" s="549">
        <f>VLOOKUP(D431,'UPAH DAN BAHAN'!$D$6:$N$348,9,FALSE)</f>
        <v>1</v>
      </c>
      <c r="M431" s="550">
        <f>VLOOKUP(D431,'UPAH DAN BAHAN'!$D$6:$N$348,10,FALSE)</f>
        <v>120000</v>
      </c>
      <c r="N431" s="551">
        <f t="shared" ref="N431:N434" si="42">I431*M431</f>
        <v>72000</v>
      </c>
    </row>
    <row r="432" spans="2:14" ht="15">
      <c r="B432" s="543"/>
      <c r="C432" s="544"/>
      <c r="D432" s="545" t="s">
        <v>149</v>
      </c>
      <c r="E432" s="544"/>
      <c r="F432" s="544"/>
      <c r="G432" s="544"/>
      <c r="H432" s="546" t="s">
        <v>90</v>
      </c>
      <c r="I432" s="130">
        <v>0.55000000000000004</v>
      </c>
      <c r="J432" s="547">
        <f>VLOOKUP(D432,'UPAH DAN BAHAN'!$D$6:$I$348,6,FALSE)</f>
        <v>140000</v>
      </c>
      <c r="K432" s="548">
        <f>+I432*J432</f>
        <v>77000</v>
      </c>
      <c r="L432" s="549">
        <f>VLOOKUP(D432,'UPAH DAN BAHAN'!$D$6:$N$348,9,FALSE)</f>
        <v>1</v>
      </c>
      <c r="M432" s="550">
        <f>VLOOKUP(D432,'UPAH DAN BAHAN'!$D$6:$N$348,10,FALSE)</f>
        <v>140000</v>
      </c>
      <c r="N432" s="551">
        <f t="shared" si="42"/>
        <v>77000</v>
      </c>
    </row>
    <row r="433" spans="2:14" ht="15">
      <c r="B433" s="543"/>
      <c r="C433" s="544"/>
      <c r="D433" s="545" t="s">
        <v>77</v>
      </c>
      <c r="E433" s="544"/>
      <c r="F433" s="544"/>
      <c r="G433" s="544"/>
      <c r="H433" s="546" t="s">
        <v>90</v>
      </c>
      <c r="I433" s="130">
        <v>0.05</v>
      </c>
      <c r="J433" s="547">
        <f>VLOOKUP(D433,'UPAH DAN BAHAN'!$D$6:$I$348,6,FALSE)</f>
        <v>150000</v>
      </c>
      <c r="K433" s="548">
        <f>+I433*J433</f>
        <v>7500</v>
      </c>
      <c r="L433" s="549">
        <f>VLOOKUP(D433,'UPAH DAN BAHAN'!$D$6:$N$348,9,FALSE)</f>
        <v>1</v>
      </c>
      <c r="M433" s="550">
        <f>VLOOKUP(D433,'UPAH DAN BAHAN'!$D$6:$N$348,10,FALSE)</f>
        <v>150000</v>
      </c>
      <c r="N433" s="551">
        <f t="shared" si="42"/>
        <v>7500</v>
      </c>
    </row>
    <row r="434" spans="2:14" ht="15">
      <c r="B434" s="552"/>
      <c r="C434" s="553"/>
      <c r="D434" s="554" t="s">
        <v>27</v>
      </c>
      <c r="E434" s="553"/>
      <c r="F434" s="553"/>
      <c r="G434" s="553"/>
      <c r="H434" s="555" t="s">
        <v>90</v>
      </c>
      <c r="I434" s="131">
        <v>0.05</v>
      </c>
      <c r="J434" s="547">
        <f>VLOOKUP(D434,'UPAH DAN BAHAN'!$D$6:$I$348,6,FALSE)</f>
        <v>140000</v>
      </c>
      <c r="K434" s="556">
        <f>+I434*J434</f>
        <v>7000</v>
      </c>
      <c r="L434" s="549">
        <f>VLOOKUP(D434,'UPAH DAN BAHAN'!$D$6:$N$348,9,FALSE)</f>
        <v>1</v>
      </c>
      <c r="M434" s="550">
        <f>VLOOKUP(D434,'UPAH DAN BAHAN'!$D$6:$N$348,10,FALSE)</f>
        <v>140000</v>
      </c>
      <c r="N434" s="551">
        <f t="shared" si="42"/>
        <v>7000</v>
      </c>
    </row>
    <row r="435" spans="2:14" ht="15">
      <c r="B435" s="532"/>
      <c r="C435" s="534"/>
      <c r="D435" s="557"/>
      <c r="E435" s="534"/>
      <c r="F435" s="534"/>
      <c r="G435" s="534"/>
      <c r="H435" s="558"/>
      <c r="I435" s="602"/>
      <c r="J435" s="560" t="s">
        <v>868</v>
      </c>
      <c r="K435" s="561">
        <f>SUM(K431:K434)</f>
        <v>163500</v>
      </c>
      <c r="L435" s="537"/>
      <c r="M435" s="537"/>
      <c r="N435" s="537"/>
    </row>
    <row r="436" spans="2:14" ht="15">
      <c r="B436" s="538" t="s">
        <v>159</v>
      </c>
      <c r="C436" s="603"/>
      <c r="D436" s="562" t="s">
        <v>926</v>
      </c>
      <c r="E436" s="539"/>
      <c r="F436" s="539"/>
      <c r="G436" s="604"/>
      <c r="H436" s="541"/>
      <c r="I436" s="129"/>
      <c r="J436" s="542"/>
      <c r="K436" s="542"/>
      <c r="L436" s="537"/>
      <c r="M436" s="537"/>
      <c r="N436" s="537"/>
    </row>
    <row r="437" spans="2:14" ht="15">
      <c r="B437" s="568"/>
      <c r="C437" s="605"/>
      <c r="D437" s="616" t="s">
        <v>806</v>
      </c>
      <c r="E437" s="545"/>
      <c r="F437" s="545"/>
      <c r="G437" s="606"/>
      <c r="H437" s="546" t="s">
        <v>55</v>
      </c>
      <c r="I437" s="607">
        <v>1</v>
      </c>
      <c r="J437" s="547">
        <f>VLOOKUP(D437,'UPAH DAN BAHAN'!$D$6:$I$348,6,FALSE)</f>
        <v>3100000</v>
      </c>
      <c r="K437" s="548">
        <f>+I437*J437</f>
        <v>3100000</v>
      </c>
      <c r="L437" s="549">
        <f>VLOOKUP(D437,'UPAH DAN BAHAN'!$D$6:$N$348,9,FALSE)</f>
        <v>1</v>
      </c>
      <c r="M437" s="550">
        <f>VLOOKUP(D437,'UPAH DAN BAHAN'!$D$6:$N$348,10,FALSE)</f>
        <v>3100000</v>
      </c>
      <c r="N437" s="551">
        <f t="shared" ref="N437" si="43">I437*M437</f>
        <v>3100000</v>
      </c>
    </row>
    <row r="438" spans="2:14" ht="15">
      <c r="B438" s="569"/>
      <c r="C438" s="608"/>
      <c r="D438" s="133" t="s">
        <v>98</v>
      </c>
      <c r="E438" s="554"/>
      <c r="F438" s="554"/>
      <c r="G438" s="609"/>
      <c r="H438" s="555" t="s">
        <v>87</v>
      </c>
      <c r="I438" s="610">
        <v>2.5000000000000001E-2</v>
      </c>
      <c r="J438" s="134">
        <f>J437</f>
        <v>3100000</v>
      </c>
      <c r="K438" s="556">
        <f>+I438*J438</f>
        <v>77500</v>
      </c>
      <c r="L438" s="537"/>
      <c r="M438" s="537"/>
      <c r="N438" s="537"/>
    </row>
    <row r="439" spans="2:14" ht="15">
      <c r="B439" s="571"/>
      <c r="C439" s="572"/>
      <c r="D439" s="572"/>
      <c r="E439" s="572"/>
      <c r="F439" s="572"/>
      <c r="G439" s="572"/>
      <c r="H439" s="573"/>
      <c r="I439" s="574"/>
      <c r="J439" s="560" t="s">
        <v>869</v>
      </c>
      <c r="K439" s="575">
        <f>SUM(K437:K438)</f>
        <v>3177500</v>
      </c>
      <c r="L439" s="537"/>
      <c r="M439" s="537"/>
      <c r="N439" s="537"/>
    </row>
    <row r="440" spans="2:14" ht="15">
      <c r="B440" s="571"/>
      <c r="C440" s="572"/>
      <c r="D440" s="572"/>
      <c r="E440" s="572"/>
      <c r="F440" s="572"/>
      <c r="G440" s="572"/>
      <c r="H440" s="573"/>
      <c r="I440" s="574"/>
      <c r="J440" s="135"/>
      <c r="K440" s="576"/>
      <c r="L440" s="537"/>
      <c r="M440" s="537"/>
      <c r="N440" s="537"/>
    </row>
    <row r="441" spans="2:14" ht="15">
      <c r="B441" s="577" t="s">
        <v>20</v>
      </c>
      <c r="C441" s="520"/>
      <c r="D441" s="520" t="s">
        <v>932</v>
      </c>
      <c r="E441" s="520"/>
      <c r="F441" s="520"/>
      <c r="G441" s="520"/>
      <c r="H441" s="521"/>
      <c r="I441" s="522"/>
      <c r="J441" s="578"/>
      <c r="K441" s="136">
        <f>K439+K435</f>
        <v>3341000</v>
      </c>
      <c r="L441" s="579"/>
      <c r="M441" s="580"/>
      <c r="N441" s="526">
        <f>SUM(N429:N439)</f>
        <v>3263500</v>
      </c>
    </row>
    <row r="442" spans="2:14" ht="15">
      <c r="B442" s="581" t="s">
        <v>21</v>
      </c>
      <c r="C442" s="582"/>
      <c r="D442" s="582" t="s">
        <v>929</v>
      </c>
      <c r="E442" s="582"/>
      <c r="F442" s="582"/>
      <c r="G442" s="582"/>
      <c r="H442" s="583"/>
      <c r="I442" s="584"/>
      <c r="J442" s="585"/>
      <c r="K442" s="586">
        <f>K441*10%</f>
        <v>334100</v>
      </c>
      <c r="L442" s="579"/>
      <c r="M442" s="580"/>
      <c r="N442" s="586">
        <f>N441*10%</f>
        <v>326350</v>
      </c>
    </row>
    <row r="443" spans="2:14" ht="15">
      <c r="B443" s="581" t="s">
        <v>22</v>
      </c>
      <c r="C443" s="582"/>
      <c r="D443" s="582" t="s">
        <v>933</v>
      </c>
      <c r="E443" s="582"/>
      <c r="F443" s="582"/>
      <c r="G443" s="582"/>
      <c r="H443" s="583"/>
      <c r="I443" s="584"/>
      <c r="J443" s="585"/>
      <c r="K443" s="586">
        <f>+K441+K442</f>
        <v>3675100</v>
      </c>
      <c r="L443" s="579"/>
      <c r="M443" s="580"/>
      <c r="N443" s="526">
        <f>N441+N442</f>
        <v>3589850</v>
      </c>
    </row>
    <row r="444" spans="2:14" ht="15">
      <c r="B444" s="587"/>
      <c r="C444" s="520"/>
      <c r="D444" s="520" t="s">
        <v>931</v>
      </c>
      <c r="E444" s="520"/>
      <c r="F444" s="520"/>
      <c r="G444" s="520"/>
      <c r="H444" s="520"/>
      <c r="I444" s="520"/>
      <c r="J444" s="588"/>
      <c r="K444" s="589">
        <f>ROUNDDOWN(K443,-2)</f>
        <v>3675100</v>
      </c>
      <c r="L444" s="590"/>
      <c r="M444" s="591"/>
      <c r="N444" s="592"/>
    </row>
    <row r="445" spans="2:14" ht="15">
      <c r="B445" s="593"/>
      <c r="C445" s="593"/>
      <c r="D445" s="593"/>
      <c r="E445" s="593"/>
      <c r="F445" s="593"/>
      <c r="G445" s="593"/>
      <c r="H445" s="593"/>
      <c r="I445" s="593"/>
      <c r="J445" s="601"/>
      <c r="K445" s="601"/>
    </row>
    <row r="446" spans="2:14" ht="15">
      <c r="B446" s="593"/>
      <c r="C446" s="593"/>
      <c r="D446" s="593"/>
      <c r="E446" s="593"/>
      <c r="F446" s="593"/>
      <c r="G446" s="593"/>
      <c r="H446" s="593"/>
      <c r="I446" s="593"/>
      <c r="J446" s="601"/>
      <c r="K446" s="601"/>
    </row>
    <row r="447" spans="2:14" ht="15">
      <c r="B447" s="137" t="s">
        <v>1175</v>
      </c>
      <c r="C447" s="128" t="s">
        <v>1176</v>
      </c>
      <c r="D447" s="520"/>
      <c r="E447" s="128"/>
      <c r="F447" s="520"/>
      <c r="G447" s="520"/>
      <c r="H447" s="521"/>
      <c r="I447" s="522"/>
      <c r="J447" s="578"/>
      <c r="K447" s="596"/>
      <c r="L447" s="524"/>
      <c r="M447" s="525"/>
      <c r="N447" s="526"/>
    </row>
    <row r="448" spans="2:14" ht="17.25" customHeight="1">
      <c r="B448" s="617" t="s">
        <v>56</v>
      </c>
      <c r="C448" s="1663" t="s">
        <v>57</v>
      </c>
      <c r="D448" s="1664"/>
      <c r="E448" s="1664"/>
      <c r="F448" s="1664"/>
      <c r="G448" s="1665"/>
      <c r="H448" s="617" t="s">
        <v>965</v>
      </c>
      <c r="I448" s="170" t="s">
        <v>925</v>
      </c>
      <c r="J448" s="618" t="s">
        <v>865</v>
      </c>
      <c r="K448" s="619" t="s">
        <v>866</v>
      </c>
      <c r="L448" s="530" t="s">
        <v>209</v>
      </c>
      <c r="M448" s="531" t="s">
        <v>210</v>
      </c>
      <c r="N448" s="531" t="s">
        <v>867</v>
      </c>
    </row>
    <row r="449" spans="2:14">
      <c r="B449" s="626"/>
      <c r="C449" s="627"/>
      <c r="D449" s="628"/>
      <c r="E449" s="628"/>
      <c r="F449" s="628"/>
      <c r="G449" s="629"/>
      <c r="H449" s="630"/>
      <c r="I449" s="171"/>
      <c r="J449" s="575"/>
      <c r="K449" s="575"/>
      <c r="L449" s="537"/>
      <c r="M449" s="537"/>
      <c r="N449" s="537"/>
    </row>
    <row r="450" spans="2:14">
      <c r="B450" s="538" t="s">
        <v>158</v>
      </c>
      <c r="C450" s="539"/>
      <c r="D450" s="540" t="s">
        <v>61</v>
      </c>
      <c r="E450" s="539"/>
      <c r="F450" s="539"/>
      <c r="G450" s="539"/>
      <c r="H450" s="541"/>
      <c r="I450" s="129"/>
      <c r="J450" s="542"/>
      <c r="K450" s="542"/>
      <c r="L450" s="537"/>
      <c r="M450" s="537"/>
      <c r="N450" s="537"/>
    </row>
    <row r="451" spans="2:14" ht="15">
      <c r="B451" s="543"/>
      <c r="C451" s="544"/>
      <c r="D451" s="545" t="s">
        <v>62</v>
      </c>
      <c r="E451" s="544"/>
      <c r="F451" s="544"/>
      <c r="G451" s="544"/>
      <c r="H451" s="546" t="s">
        <v>90</v>
      </c>
      <c r="I451" s="130">
        <v>0.6</v>
      </c>
      <c r="J451" s="547">
        <f>VLOOKUP(D451,'UPAH DAN BAHAN'!$D$6:$I$348,6,FALSE)</f>
        <v>120000</v>
      </c>
      <c r="K451" s="548">
        <f>+I451*J451</f>
        <v>72000</v>
      </c>
      <c r="L451" s="549">
        <f>VLOOKUP(D451,'UPAH DAN BAHAN'!$D$6:$N$348,9,FALSE)</f>
        <v>1</v>
      </c>
      <c r="M451" s="550">
        <f>VLOOKUP(D451,'UPAH DAN BAHAN'!$D$6:$N$348,10,FALSE)</f>
        <v>120000</v>
      </c>
      <c r="N451" s="551">
        <f t="shared" ref="N451:N454" si="44">I451*M451</f>
        <v>72000</v>
      </c>
    </row>
    <row r="452" spans="2:14" ht="15">
      <c r="B452" s="543"/>
      <c r="C452" s="544"/>
      <c r="D452" s="545" t="s">
        <v>149</v>
      </c>
      <c r="E452" s="544"/>
      <c r="F452" s="544"/>
      <c r="G452" s="544"/>
      <c r="H452" s="546" t="s">
        <v>90</v>
      </c>
      <c r="I452" s="130">
        <v>0.55000000000000004</v>
      </c>
      <c r="J452" s="547">
        <f>VLOOKUP(D452,'UPAH DAN BAHAN'!$D$6:$I$348,6,FALSE)</f>
        <v>140000</v>
      </c>
      <c r="K452" s="548">
        <f>+I452*J452</f>
        <v>77000</v>
      </c>
      <c r="L452" s="549">
        <f>VLOOKUP(D452,'UPAH DAN BAHAN'!$D$6:$N$348,9,FALSE)</f>
        <v>1</v>
      </c>
      <c r="M452" s="550">
        <f>VLOOKUP(D452,'UPAH DAN BAHAN'!$D$6:$N$348,10,FALSE)</f>
        <v>140000</v>
      </c>
      <c r="N452" s="551">
        <f t="shared" si="44"/>
        <v>77000</v>
      </c>
    </row>
    <row r="453" spans="2:14" ht="15">
      <c r="B453" s="543"/>
      <c r="C453" s="544"/>
      <c r="D453" s="545" t="s">
        <v>77</v>
      </c>
      <c r="E453" s="544"/>
      <c r="F453" s="544"/>
      <c r="G453" s="544"/>
      <c r="H453" s="546" t="s">
        <v>90</v>
      </c>
      <c r="I453" s="130">
        <v>0.05</v>
      </c>
      <c r="J453" s="547">
        <f>VLOOKUP(D453,'UPAH DAN BAHAN'!$D$6:$I$348,6,FALSE)</f>
        <v>150000</v>
      </c>
      <c r="K453" s="548">
        <f>+I453*J453</f>
        <v>7500</v>
      </c>
      <c r="L453" s="549">
        <f>VLOOKUP(D453,'UPAH DAN BAHAN'!$D$6:$N$348,9,FALSE)</f>
        <v>1</v>
      </c>
      <c r="M453" s="550">
        <f>VLOOKUP(D453,'UPAH DAN BAHAN'!$D$6:$N$348,10,FALSE)</f>
        <v>150000</v>
      </c>
      <c r="N453" s="551">
        <f t="shared" si="44"/>
        <v>7500</v>
      </c>
    </row>
    <row r="454" spans="2:14" ht="15">
      <c r="B454" s="552"/>
      <c r="C454" s="553"/>
      <c r="D454" s="554" t="s">
        <v>27</v>
      </c>
      <c r="E454" s="553"/>
      <c r="F454" s="553"/>
      <c r="G454" s="553"/>
      <c r="H454" s="555" t="s">
        <v>90</v>
      </c>
      <c r="I454" s="131">
        <v>0.05</v>
      </c>
      <c r="J454" s="547">
        <f>VLOOKUP(D454,'UPAH DAN BAHAN'!$D$6:$I$348,6,FALSE)</f>
        <v>140000</v>
      </c>
      <c r="K454" s="556">
        <f>+I454*J454</f>
        <v>7000</v>
      </c>
      <c r="L454" s="549">
        <f>VLOOKUP(D454,'UPAH DAN BAHAN'!$D$6:$N$348,9,FALSE)</f>
        <v>1</v>
      </c>
      <c r="M454" s="550">
        <f>VLOOKUP(D454,'UPAH DAN BAHAN'!$D$6:$N$348,10,FALSE)</f>
        <v>140000</v>
      </c>
      <c r="N454" s="551">
        <f t="shared" si="44"/>
        <v>7000</v>
      </c>
    </row>
    <row r="455" spans="2:14" ht="15">
      <c r="B455" s="532"/>
      <c r="C455" s="534"/>
      <c r="D455" s="557"/>
      <c r="E455" s="534"/>
      <c r="F455" s="534"/>
      <c r="G455" s="534"/>
      <c r="H455" s="558"/>
      <c r="I455" s="602"/>
      <c r="J455" s="560" t="s">
        <v>868</v>
      </c>
      <c r="K455" s="561">
        <f>SUM(K451:K454)</f>
        <v>163500</v>
      </c>
      <c r="L455" s="537"/>
      <c r="M455" s="537"/>
      <c r="N455" s="537"/>
    </row>
    <row r="456" spans="2:14" ht="15">
      <c r="B456" s="538" t="s">
        <v>159</v>
      </c>
      <c r="C456" s="603"/>
      <c r="D456" s="562" t="s">
        <v>926</v>
      </c>
      <c r="E456" s="539"/>
      <c r="F456" s="539"/>
      <c r="G456" s="604"/>
      <c r="H456" s="541"/>
      <c r="I456" s="129"/>
      <c r="J456" s="542"/>
      <c r="K456" s="542"/>
      <c r="L456" s="537"/>
      <c r="M456" s="537"/>
      <c r="N456" s="537"/>
    </row>
    <row r="457" spans="2:14" ht="15">
      <c r="B457" s="568"/>
      <c r="C457" s="605"/>
      <c r="D457" s="616" t="s">
        <v>807</v>
      </c>
      <c r="E457" s="545"/>
      <c r="F457" s="545"/>
      <c r="G457" s="606"/>
      <c r="H457" s="546" t="s">
        <v>55</v>
      </c>
      <c r="I457" s="607">
        <v>1</v>
      </c>
      <c r="J457" s="547">
        <f>VLOOKUP(D457,'UPAH DAN BAHAN'!$D$6:$I$348,6,FALSE)</f>
        <v>1900000</v>
      </c>
      <c r="K457" s="548">
        <f>+I457*J457</f>
        <v>1900000</v>
      </c>
      <c r="L457" s="549">
        <f>VLOOKUP(D457,'UPAH DAN BAHAN'!$D$6:$N$348,9,FALSE)</f>
        <v>1</v>
      </c>
      <c r="M457" s="550">
        <f>VLOOKUP(D457,'UPAH DAN BAHAN'!$D$6:$N$348,10,FALSE)</f>
        <v>1900000</v>
      </c>
      <c r="N457" s="551">
        <f t="shared" ref="N457" si="45">I457*M457</f>
        <v>1900000</v>
      </c>
    </row>
    <row r="458" spans="2:14" ht="15">
      <c r="B458" s="569"/>
      <c r="C458" s="608"/>
      <c r="D458" s="133" t="s">
        <v>98</v>
      </c>
      <c r="E458" s="554"/>
      <c r="F458" s="554"/>
      <c r="G458" s="609"/>
      <c r="H458" s="555" t="s">
        <v>87</v>
      </c>
      <c r="I458" s="610">
        <v>2.5000000000000001E-2</v>
      </c>
      <c r="J458" s="134">
        <f>J457</f>
        <v>1900000</v>
      </c>
      <c r="K458" s="556">
        <f>+I458*J458</f>
        <v>47500</v>
      </c>
      <c r="L458" s="537"/>
      <c r="M458" s="537"/>
      <c r="N458" s="537"/>
    </row>
    <row r="459" spans="2:14" ht="15">
      <c r="B459" s="571"/>
      <c r="C459" s="572"/>
      <c r="D459" s="572"/>
      <c r="E459" s="572"/>
      <c r="F459" s="572"/>
      <c r="G459" s="572"/>
      <c r="H459" s="573"/>
      <c r="I459" s="574"/>
      <c r="J459" s="560" t="s">
        <v>869</v>
      </c>
      <c r="K459" s="575">
        <f>SUM(K457:K458)</f>
        <v>1947500</v>
      </c>
      <c r="L459" s="537"/>
      <c r="M459" s="537"/>
      <c r="N459" s="537"/>
    </row>
    <row r="460" spans="2:14" ht="15">
      <c r="B460" s="571"/>
      <c r="C460" s="572"/>
      <c r="D460" s="572"/>
      <c r="E460" s="572"/>
      <c r="F460" s="572"/>
      <c r="G460" s="572"/>
      <c r="H460" s="573"/>
      <c r="I460" s="574"/>
      <c r="J460" s="135"/>
      <c r="K460" s="576"/>
      <c r="L460" s="537"/>
      <c r="M460" s="537"/>
      <c r="N460" s="537"/>
    </row>
    <row r="461" spans="2:14" ht="15">
      <c r="B461" s="577" t="s">
        <v>20</v>
      </c>
      <c r="C461" s="520"/>
      <c r="D461" s="520" t="s">
        <v>932</v>
      </c>
      <c r="E461" s="520"/>
      <c r="F461" s="520"/>
      <c r="G461" s="520"/>
      <c r="H461" s="521"/>
      <c r="I461" s="522"/>
      <c r="J461" s="578"/>
      <c r="K461" s="136">
        <f>K459+K455</f>
        <v>2111000</v>
      </c>
      <c r="L461" s="579"/>
      <c r="M461" s="580"/>
      <c r="N461" s="526">
        <f>SUM(N449:N459)</f>
        <v>2063500</v>
      </c>
    </row>
    <row r="462" spans="2:14" ht="15">
      <c r="B462" s="581" t="s">
        <v>21</v>
      </c>
      <c r="C462" s="582"/>
      <c r="D462" s="582" t="s">
        <v>929</v>
      </c>
      <c r="E462" s="582"/>
      <c r="F462" s="582"/>
      <c r="G462" s="582"/>
      <c r="H462" s="583"/>
      <c r="I462" s="584"/>
      <c r="J462" s="585"/>
      <c r="K462" s="586">
        <f>K461*10%</f>
        <v>211100</v>
      </c>
      <c r="L462" s="579"/>
      <c r="M462" s="580"/>
      <c r="N462" s="586">
        <f>N461*10%</f>
        <v>206350</v>
      </c>
    </row>
    <row r="463" spans="2:14" ht="15">
      <c r="B463" s="581" t="s">
        <v>22</v>
      </c>
      <c r="C463" s="582"/>
      <c r="D463" s="582" t="s">
        <v>933</v>
      </c>
      <c r="E463" s="582"/>
      <c r="F463" s="582"/>
      <c r="G463" s="582"/>
      <c r="H463" s="583"/>
      <c r="I463" s="584"/>
      <c r="J463" s="585"/>
      <c r="K463" s="586">
        <f>+K461+K462</f>
        <v>2322100</v>
      </c>
      <c r="L463" s="579"/>
      <c r="M463" s="580"/>
      <c r="N463" s="526">
        <f>N461+N462</f>
        <v>2269850</v>
      </c>
    </row>
    <row r="464" spans="2:14" ht="15">
      <c r="B464" s="587"/>
      <c r="C464" s="520"/>
      <c r="D464" s="520" t="s">
        <v>931</v>
      </c>
      <c r="E464" s="520"/>
      <c r="F464" s="520"/>
      <c r="G464" s="520"/>
      <c r="H464" s="520"/>
      <c r="I464" s="520"/>
      <c r="J464" s="588"/>
      <c r="K464" s="589">
        <f>ROUNDDOWN(K463,-2)</f>
        <v>2322100</v>
      </c>
      <c r="L464" s="590"/>
      <c r="M464" s="591"/>
      <c r="N464" s="592"/>
    </row>
    <row r="465" spans="2:14" ht="15">
      <c r="B465" s="593"/>
      <c r="C465" s="593"/>
      <c r="D465" s="594"/>
      <c r="E465" s="594"/>
      <c r="F465" s="594"/>
      <c r="G465" s="594"/>
      <c r="H465" s="594"/>
      <c r="I465" s="594"/>
      <c r="J465" s="595"/>
      <c r="K465" s="595"/>
    </row>
    <row r="466" spans="2:14" ht="15">
      <c r="B466" s="593"/>
      <c r="C466" s="593"/>
      <c r="D466" s="594"/>
      <c r="E466" s="594"/>
      <c r="F466" s="594"/>
      <c r="G466" s="594"/>
      <c r="H466" s="594"/>
      <c r="I466" s="594"/>
      <c r="J466" s="595"/>
      <c r="K466" s="595"/>
    </row>
    <row r="467" spans="2:14" ht="15">
      <c r="B467" s="143" t="s">
        <v>1177</v>
      </c>
      <c r="C467" s="128" t="s">
        <v>1178</v>
      </c>
      <c r="D467" s="520"/>
      <c r="E467" s="128"/>
      <c r="F467" s="520"/>
      <c r="G467" s="520"/>
      <c r="H467" s="521"/>
      <c r="I467" s="522"/>
      <c r="J467" s="578"/>
      <c r="K467" s="596"/>
      <c r="L467" s="524"/>
      <c r="M467" s="525"/>
      <c r="N467" s="526"/>
    </row>
    <row r="468" spans="2:14" ht="16.5" customHeight="1">
      <c r="B468" s="617" t="s">
        <v>56</v>
      </c>
      <c r="C468" s="1663" t="s">
        <v>57</v>
      </c>
      <c r="D468" s="1664"/>
      <c r="E468" s="1664"/>
      <c r="F468" s="1664"/>
      <c r="G468" s="1665"/>
      <c r="H468" s="617" t="s">
        <v>965</v>
      </c>
      <c r="I468" s="170" t="s">
        <v>925</v>
      </c>
      <c r="J468" s="618" t="s">
        <v>865</v>
      </c>
      <c r="K468" s="619" t="s">
        <v>866</v>
      </c>
      <c r="L468" s="530" t="s">
        <v>209</v>
      </c>
      <c r="M468" s="531" t="s">
        <v>210</v>
      </c>
      <c r="N468" s="531" t="s">
        <v>867</v>
      </c>
    </row>
    <row r="469" spans="2:14">
      <c r="B469" s="626"/>
      <c r="C469" s="627"/>
      <c r="D469" s="628"/>
      <c r="E469" s="628"/>
      <c r="F469" s="628"/>
      <c r="G469" s="629"/>
      <c r="H469" s="630"/>
      <c r="I469" s="171"/>
      <c r="J469" s="575"/>
      <c r="K469" s="575"/>
      <c r="L469" s="537"/>
      <c r="M469" s="537"/>
      <c r="N469" s="537"/>
    </row>
    <row r="470" spans="2:14">
      <c r="B470" s="538" t="s">
        <v>158</v>
      </c>
      <c r="C470" s="539"/>
      <c r="D470" s="540" t="s">
        <v>61</v>
      </c>
      <c r="E470" s="539"/>
      <c r="F470" s="539"/>
      <c r="G470" s="539"/>
      <c r="H470" s="541"/>
      <c r="I470" s="129"/>
      <c r="J470" s="542"/>
      <c r="K470" s="542"/>
      <c r="L470" s="537"/>
      <c r="M470" s="537"/>
      <c r="N470" s="537"/>
    </row>
    <row r="471" spans="2:14" ht="15">
      <c r="B471" s="543"/>
      <c r="C471" s="544"/>
      <c r="D471" s="545" t="s">
        <v>62</v>
      </c>
      <c r="E471" s="544"/>
      <c r="F471" s="544"/>
      <c r="G471" s="544"/>
      <c r="H471" s="546" t="s">
        <v>90</v>
      </c>
      <c r="I471" s="130">
        <v>0.4</v>
      </c>
      <c r="J471" s="547">
        <f>VLOOKUP(D471,'UPAH DAN BAHAN'!$D$6:$I$348,6,FALSE)</f>
        <v>120000</v>
      </c>
      <c r="K471" s="548">
        <f>+I471*J471</f>
        <v>48000</v>
      </c>
      <c r="L471" s="549">
        <f>VLOOKUP(D471,'UPAH DAN BAHAN'!$D$6:$N$348,9,FALSE)</f>
        <v>1</v>
      </c>
      <c r="M471" s="550">
        <f>VLOOKUP(D471,'UPAH DAN BAHAN'!$D$6:$N$348,10,FALSE)</f>
        <v>120000</v>
      </c>
      <c r="N471" s="551">
        <f t="shared" ref="N471:N474" si="46">I471*M471</f>
        <v>48000</v>
      </c>
    </row>
    <row r="472" spans="2:14" ht="15">
      <c r="B472" s="543"/>
      <c r="C472" s="544"/>
      <c r="D472" s="545" t="s">
        <v>149</v>
      </c>
      <c r="E472" s="544"/>
      <c r="F472" s="544"/>
      <c r="G472" s="544"/>
      <c r="H472" s="546" t="s">
        <v>90</v>
      </c>
      <c r="I472" s="130">
        <v>0.3</v>
      </c>
      <c r="J472" s="547">
        <f>VLOOKUP(D472,'UPAH DAN BAHAN'!$D$6:$I$348,6,FALSE)</f>
        <v>140000</v>
      </c>
      <c r="K472" s="548">
        <f>+I472*J472</f>
        <v>42000</v>
      </c>
      <c r="L472" s="549">
        <f>VLOOKUP(D472,'UPAH DAN BAHAN'!$D$6:$N$348,9,FALSE)</f>
        <v>1</v>
      </c>
      <c r="M472" s="550">
        <f>VLOOKUP(D472,'UPAH DAN BAHAN'!$D$6:$N$348,10,FALSE)</f>
        <v>140000</v>
      </c>
      <c r="N472" s="551">
        <f t="shared" si="46"/>
        <v>42000</v>
      </c>
    </row>
    <row r="473" spans="2:14" ht="15">
      <c r="B473" s="543"/>
      <c r="C473" s="544"/>
      <c r="D473" s="545" t="s">
        <v>77</v>
      </c>
      <c r="E473" s="544"/>
      <c r="F473" s="544"/>
      <c r="G473" s="544"/>
      <c r="H473" s="546" t="s">
        <v>90</v>
      </c>
      <c r="I473" s="130">
        <v>0.05</v>
      </c>
      <c r="J473" s="547">
        <f>VLOOKUP(D473,'UPAH DAN BAHAN'!$D$6:$I$348,6,FALSE)</f>
        <v>150000</v>
      </c>
      <c r="K473" s="548">
        <f>+I473*J473</f>
        <v>7500</v>
      </c>
      <c r="L473" s="549">
        <f>VLOOKUP(D473,'UPAH DAN BAHAN'!$D$6:$N$348,9,FALSE)</f>
        <v>1</v>
      </c>
      <c r="M473" s="550">
        <f>VLOOKUP(D473,'UPAH DAN BAHAN'!$D$6:$N$348,10,FALSE)</f>
        <v>150000</v>
      </c>
      <c r="N473" s="551">
        <f t="shared" si="46"/>
        <v>7500</v>
      </c>
    </row>
    <row r="474" spans="2:14" ht="15">
      <c r="B474" s="552"/>
      <c r="C474" s="553"/>
      <c r="D474" s="554" t="s">
        <v>27</v>
      </c>
      <c r="E474" s="553"/>
      <c r="F474" s="553"/>
      <c r="G474" s="553"/>
      <c r="H474" s="555" t="s">
        <v>90</v>
      </c>
      <c r="I474" s="131">
        <v>0.05</v>
      </c>
      <c r="J474" s="547">
        <f>VLOOKUP(D474,'UPAH DAN BAHAN'!$D$6:$I$348,6,FALSE)</f>
        <v>140000</v>
      </c>
      <c r="K474" s="556">
        <f>+I474*J474</f>
        <v>7000</v>
      </c>
      <c r="L474" s="549">
        <f>VLOOKUP(D474,'UPAH DAN BAHAN'!$D$6:$N$348,9,FALSE)</f>
        <v>1</v>
      </c>
      <c r="M474" s="550">
        <f>VLOOKUP(D474,'UPAH DAN BAHAN'!$D$6:$N$348,10,FALSE)</f>
        <v>140000</v>
      </c>
      <c r="N474" s="551">
        <f t="shared" si="46"/>
        <v>7000</v>
      </c>
    </row>
    <row r="475" spans="2:14" ht="15">
      <c r="B475" s="532"/>
      <c r="C475" s="534"/>
      <c r="D475" s="557"/>
      <c r="E475" s="534"/>
      <c r="F475" s="534"/>
      <c r="G475" s="534"/>
      <c r="H475" s="558"/>
      <c r="I475" s="602"/>
      <c r="J475" s="560" t="s">
        <v>868</v>
      </c>
      <c r="K475" s="561">
        <f>SUM(K471:K474)</f>
        <v>104500</v>
      </c>
      <c r="L475" s="537"/>
      <c r="M475" s="537"/>
      <c r="N475" s="537"/>
    </row>
    <row r="476" spans="2:14" ht="15">
      <c r="B476" s="538" t="s">
        <v>159</v>
      </c>
      <c r="C476" s="603"/>
      <c r="D476" s="562" t="s">
        <v>926</v>
      </c>
      <c r="E476" s="539"/>
      <c r="F476" s="539"/>
      <c r="G476" s="604"/>
      <c r="H476" s="541"/>
      <c r="I476" s="129"/>
      <c r="J476" s="542"/>
      <c r="K476" s="542"/>
      <c r="L476" s="537"/>
      <c r="M476" s="537"/>
      <c r="N476" s="537"/>
    </row>
    <row r="477" spans="2:14" ht="15">
      <c r="B477" s="568"/>
      <c r="C477" s="605"/>
      <c r="D477" s="132" t="s">
        <v>808</v>
      </c>
      <c r="E477" s="545"/>
      <c r="F477" s="545"/>
      <c r="G477" s="606"/>
      <c r="H477" s="546" t="s">
        <v>55</v>
      </c>
      <c r="I477" s="607">
        <v>1</v>
      </c>
      <c r="J477" s="547">
        <f>VLOOKUP(D477,'UPAH DAN BAHAN'!$D$6:$I$348,6,FALSE)</f>
        <v>850000</v>
      </c>
      <c r="K477" s="548">
        <f>+I477*J477</f>
        <v>850000</v>
      </c>
      <c r="L477" s="549">
        <f>VLOOKUP(D477,'UPAH DAN BAHAN'!$D$6:$N$348,9,FALSE)</f>
        <v>1</v>
      </c>
      <c r="M477" s="550">
        <f>VLOOKUP(D477,'UPAH DAN BAHAN'!$D$6:$N$348,10,FALSE)</f>
        <v>850000</v>
      </c>
      <c r="N477" s="551">
        <f t="shared" ref="N477" si="47">I477*M477</f>
        <v>850000</v>
      </c>
    </row>
    <row r="478" spans="2:14" ht="15">
      <c r="B478" s="569"/>
      <c r="C478" s="608"/>
      <c r="D478" s="133" t="s">
        <v>98</v>
      </c>
      <c r="E478" s="554"/>
      <c r="F478" s="554"/>
      <c r="G478" s="609"/>
      <c r="H478" s="555" t="s">
        <v>87</v>
      </c>
      <c r="I478" s="610">
        <v>2.5000000000000001E-2</v>
      </c>
      <c r="J478" s="134">
        <f>J477</f>
        <v>850000</v>
      </c>
      <c r="K478" s="556">
        <f>I478*J478</f>
        <v>21250</v>
      </c>
      <c r="L478" s="537"/>
      <c r="M478" s="537"/>
      <c r="N478" s="537"/>
    </row>
    <row r="479" spans="2:14" ht="15">
      <c r="B479" s="571"/>
      <c r="C479" s="572"/>
      <c r="D479" s="572"/>
      <c r="E479" s="572"/>
      <c r="F479" s="572"/>
      <c r="G479" s="572"/>
      <c r="H479" s="573"/>
      <c r="I479" s="574"/>
      <c r="J479" s="560" t="s">
        <v>869</v>
      </c>
      <c r="K479" s="575">
        <f>SUM(K477:K478)</f>
        <v>871250</v>
      </c>
      <c r="L479" s="537"/>
      <c r="M479" s="537"/>
      <c r="N479" s="537"/>
    </row>
    <row r="480" spans="2:14" ht="15">
      <c r="B480" s="571"/>
      <c r="C480" s="572"/>
      <c r="D480" s="572"/>
      <c r="E480" s="572"/>
      <c r="F480" s="572"/>
      <c r="G480" s="572"/>
      <c r="H480" s="573"/>
      <c r="I480" s="574"/>
      <c r="J480" s="135"/>
      <c r="K480" s="576"/>
      <c r="L480" s="537"/>
      <c r="M480" s="537"/>
      <c r="N480" s="537"/>
    </row>
    <row r="481" spans="2:14" ht="15">
      <c r="B481" s="577" t="s">
        <v>20</v>
      </c>
      <c r="C481" s="520"/>
      <c r="D481" s="520" t="s">
        <v>932</v>
      </c>
      <c r="E481" s="520"/>
      <c r="F481" s="520"/>
      <c r="G481" s="520"/>
      <c r="H481" s="521"/>
      <c r="I481" s="522"/>
      <c r="J481" s="578"/>
      <c r="K481" s="136">
        <f>K479+K475</f>
        <v>975750</v>
      </c>
      <c r="L481" s="579"/>
      <c r="M481" s="580"/>
      <c r="N481" s="526">
        <f>SUM(N469:N479)</f>
        <v>954500</v>
      </c>
    </row>
    <row r="482" spans="2:14" ht="15">
      <c r="B482" s="581" t="s">
        <v>21</v>
      </c>
      <c r="C482" s="582"/>
      <c r="D482" s="582" t="s">
        <v>929</v>
      </c>
      <c r="E482" s="582"/>
      <c r="F482" s="582"/>
      <c r="G482" s="582"/>
      <c r="H482" s="583"/>
      <c r="I482" s="584"/>
      <c r="J482" s="585"/>
      <c r="K482" s="586">
        <f>K481*10%</f>
        <v>97575</v>
      </c>
      <c r="L482" s="579"/>
      <c r="M482" s="580"/>
      <c r="N482" s="586">
        <f>N481*10%</f>
        <v>95450</v>
      </c>
    </row>
    <row r="483" spans="2:14" ht="15">
      <c r="B483" s="581" t="s">
        <v>22</v>
      </c>
      <c r="C483" s="582"/>
      <c r="D483" s="582" t="s">
        <v>933</v>
      </c>
      <c r="E483" s="582"/>
      <c r="F483" s="582"/>
      <c r="G483" s="582"/>
      <c r="H483" s="583"/>
      <c r="I483" s="584"/>
      <c r="J483" s="585"/>
      <c r="K483" s="586">
        <f>+K481+K482</f>
        <v>1073325</v>
      </c>
      <c r="L483" s="579"/>
      <c r="M483" s="580"/>
      <c r="N483" s="526">
        <f>N481+N482</f>
        <v>1049950</v>
      </c>
    </row>
    <row r="484" spans="2:14" ht="15">
      <c r="B484" s="587"/>
      <c r="C484" s="520"/>
      <c r="D484" s="520" t="s">
        <v>931</v>
      </c>
      <c r="E484" s="520"/>
      <c r="F484" s="520"/>
      <c r="G484" s="520"/>
      <c r="H484" s="520"/>
      <c r="I484" s="520"/>
      <c r="J484" s="588"/>
      <c r="K484" s="589">
        <f>ROUNDDOWN(K483,-2)</f>
        <v>1073300</v>
      </c>
      <c r="L484" s="590"/>
      <c r="M484" s="591"/>
      <c r="N484" s="592"/>
    </row>
    <row r="485" spans="2:14" ht="15">
      <c r="B485" s="593"/>
      <c r="C485" s="593"/>
      <c r="D485" s="594"/>
      <c r="E485" s="594"/>
      <c r="F485" s="594"/>
      <c r="G485" s="594"/>
      <c r="H485" s="594"/>
      <c r="I485" s="594"/>
      <c r="J485" s="595"/>
      <c r="K485" s="595"/>
    </row>
    <row r="486" spans="2:14" ht="15">
      <c r="B486" s="593"/>
      <c r="C486" s="593"/>
      <c r="D486" s="593"/>
      <c r="E486" s="593"/>
      <c r="F486" s="593"/>
      <c r="G486" s="593"/>
      <c r="H486" s="593"/>
      <c r="I486" s="593"/>
      <c r="J486" s="601"/>
      <c r="K486" s="601"/>
    </row>
    <row r="487" spans="2:14" ht="15">
      <c r="B487" s="137" t="s">
        <v>1179</v>
      </c>
      <c r="C487" s="128" t="s">
        <v>1180</v>
      </c>
      <c r="D487" s="520"/>
      <c r="E487" s="128"/>
      <c r="F487" s="520"/>
      <c r="G487" s="520"/>
      <c r="H487" s="521"/>
      <c r="I487" s="522"/>
      <c r="J487" s="578"/>
      <c r="K487" s="596"/>
      <c r="L487" s="524"/>
      <c r="M487" s="525"/>
      <c r="N487" s="526"/>
    </row>
    <row r="488" spans="2:14" ht="17.25" customHeight="1">
      <c r="B488" s="617" t="s">
        <v>56</v>
      </c>
      <c r="C488" s="1663" t="s">
        <v>57</v>
      </c>
      <c r="D488" s="1664"/>
      <c r="E488" s="1664"/>
      <c r="F488" s="1664"/>
      <c r="G488" s="1665"/>
      <c r="H488" s="617" t="s">
        <v>965</v>
      </c>
      <c r="I488" s="170" t="s">
        <v>925</v>
      </c>
      <c r="J488" s="618" t="s">
        <v>865</v>
      </c>
      <c r="K488" s="619" t="s">
        <v>866</v>
      </c>
      <c r="L488" s="530" t="s">
        <v>209</v>
      </c>
      <c r="M488" s="531" t="s">
        <v>210</v>
      </c>
      <c r="N488" s="531" t="s">
        <v>867</v>
      </c>
    </row>
    <row r="489" spans="2:14">
      <c r="B489" s="626"/>
      <c r="C489" s="627"/>
      <c r="D489" s="628"/>
      <c r="E489" s="628"/>
      <c r="F489" s="628"/>
      <c r="G489" s="629"/>
      <c r="H489" s="630"/>
      <c r="I489" s="171"/>
      <c r="J489" s="575"/>
      <c r="K489" s="575"/>
      <c r="L489" s="537"/>
      <c r="M489" s="537"/>
      <c r="N489" s="537"/>
    </row>
    <row r="490" spans="2:14">
      <c r="B490" s="538" t="s">
        <v>158</v>
      </c>
      <c r="C490" s="539"/>
      <c r="D490" s="540" t="s">
        <v>61</v>
      </c>
      <c r="E490" s="539"/>
      <c r="F490" s="539"/>
      <c r="G490" s="539"/>
      <c r="H490" s="541"/>
      <c r="I490" s="129"/>
      <c r="J490" s="542"/>
      <c r="K490" s="542"/>
      <c r="L490" s="537"/>
      <c r="M490" s="537"/>
      <c r="N490" s="537"/>
    </row>
    <row r="491" spans="2:14" ht="15">
      <c r="B491" s="543"/>
      <c r="C491" s="544"/>
      <c r="D491" s="545" t="s">
        <v>62</v>
      </c>
      <c r="E491" s="544"/>
      <c r="F491" s="544"/>
      <c r="G491" s="544"/>
      <c r="H491" s="546" t="s">
        <v>90</v>
      </c>
      <c r="I491" s="130">
        <v>1.5</v>
      </c>
      <c r="J491" s="547">
        <f>VLOOKUP(D491,'UPAH DAN BAHAN'!$D$6:$I$348,6,FALSE)</f>
        <v>120000</v>
      </c>
      <c r="K491" s="548">
        <f>+I491*J491</f>
        <v>180000</v>
      </c>
      <c r="L491" s="549">
        <f>VLOOKUP(D491,'UPAH DAN BAHAN'!$D$6:$N$348,9,FALSE)</f>
        <v>1</v>
      </c>
      <c r="M491" s="550">
        <f>VLOOKUP(D491,'UPAH DAN BAHAN'!$D$6:$N$348,10,FALSE)</f>
        <v>120000</v>
      </c>
      <c r="N491" s="551">
        <f t="shared" ref="N491:N495" si="48">I491*M491</f>
        <v>180000</v>
      </c>
    </row>
    <row r="492" spans="2:14" ht="15">
      <c r="B492" s="543"/>
      <c r="C492" s="544"/>
      <c r="D492" s="545" t="s">
        <v>62</v>
      </c>
      <c r="E492" s="544"/>
      <c r="F492" s="544"/>
      <c r="G492" s="544"/>
      <c r="H492" s="546" t="s">
        <v>90</v>
      </c>
      <c r="I492" s="130">
        <v>1.5</v>
      </c>
      <c r="J492" s="547">
        <f>VLOOKUP(D492,'UPAH DAN BAHAN'!$D$6:$I$348,6,FALSE)</f>
        <v>120000</v>
      </c>
      <c r="K492" s="548">
        <f>+I492*J492</f>
        <v>180000</v>
      </c>
      <c r="L492" s="549">
        <f>VLOOKUP(D492,'UPAH DAN BAHAN'!$D$6:$N$348,9,FALSE)</f>
        <v>1</v>
      </c>
      <c r="M492" s="550">
        <f>VLOOKUP(D492,'UPAH DAN BAHAN'!$D$6:$N$348,10,FALSE)</f>
        <v>120000</v>
      </c>
      <c r="N492" s="551">
        <f t="shared" si="48"/>
        <v>180000</v>
      </c>
    </row>
    <row r="493" spans="2:14" ht="15">
      <c r="B493" s="543"/>
      <c r="C493" s="544"/>
      <c r="D493" s="545" t="s">
        <v>216</v>
      </c>
      <c r="E493" s="544"/>
      <c r="F493" s="544"/>
      <c r="G493" s="544"/>
      <c r="H493" s="546" t="s">
        <v>90</v>
      </c>
      <c r="I493" s="130">
        <v>1</v>
      </c>
      <c r="J493" s="547">
        <f>VLOOKUP(D493,'UPAH DAN BAHAN'!$D$6:$I$348,6,FALSE)</f>
        <v>140000</v>
      </c>
      <c r="K493" s="548">
        <f>+I493*J493</f>
        <v>140000</v>
      </c>
      <c r="L493" s="549">
        <f>VLOOKUP(D493,'UPAH DAN BAHAN'!$D$6:$N$348,9,FALSE)</f>
        <v>1</v>
      </c>
      <c r="M493" s="550">
        <f>VLOOKUP(D493,'UPAH DAN BAHAN'!$D$6:$N$348,10,FALSE)</f>
        <v>140000</v>
      </c>
      <c r="N493" s="551">
        <f t="shared" si="48"/>
        <v>140000</v>
      </c>
    </row>
    <row r="494" spans="2:14" ht="15">
      <c r="B494" s="543"/>
      <c r="C494" s="544"/>
      <c r="D494" s="545" t="s">
        <v>77</v>
      </c>
      <c r="E494" s="544"/>
      <c r="F494" s="544"/>
      <c r="G494" s="544"/>
      <c r="H494" s="546" t="s">
        <v>90</v>
      </c>
      <c r="I494" s="130">
        <v>1</v>
      </c>
      <c r="J494" s="547">
        <f>VLOOKUP(D494,'UPAH DAN BAHAN'!$D$6:$I$348,6,FALSE)</f>
        <v>150000</v>
      </c>
      <c r="K494" s="548">
        <f>+I494*J494</f>
        <v>150000</v>
      </c>
      <c r="L494" s="549">
        <f>VLOOKUP(D494,'UPAH DAN BAHAN'!$D$6:$N$348,9,FALSE)</f>
        <v>1</v>
      </c>
      <c r="M494" s="550">
        <f>VLOOKUP(D494,'UPAH DAN BAHAN'!$D$6:$N$348,10,FALSE)</f>
        <v>150000</v>
      </c>
      <c r="N494" s="551">
        <f t="shared" si="48"/>
        <v>150000</v>
      </c>
    </row>
    <row r="495" spans="2:14" ht="15">
      <c r="B495" s="552"/>
      <c r="C495" s="553"/>
      <c r="D495" s="554" t="s">
        <v>27</v>
      </c>
      <c r="E495" s="553"/>
      <c r="F495" s="553"/>
      <c r="G495" s="553"/>
      <c r="H495" s="555" t="s">
        <v>90</v>
      </c>
      <c r="I495" s="131">
        <v>1</v>
      </c>
      <c r="J495" s="547">
        <f>VLOOKUP(D495,'UPAH DAN BAHAN'!$D$6:$I$348,6,FALSE)</f>
        <v>140000</v>
      </c>
      <c r="K495" s="556">
        <f>+I495*J495</f>
        <v>140000</v>
      </c>
      <c r="L495" s="549">
        <f>VLOOKUP(D495,'UPAH DAN BAHAN'!$D$6:$N$348,9,FALSE)</f>
        <v>1</v>
      </c>
      <c r="M495" s="550">
        <f>VLOOKUP(D495,'UPAH DAN BAHAN'!$D$6:$N$348,10,FALSE)</f>
        <v>140000</v>
      </c>
      <c r="N495" s="551">
        <f t="shared" si="48"/>
        <v>140000</v>
      </c>
    </row>
    <row r="496" spans="2:14" ht="15">
      <c r="B496" s="532"/>
      <c r="C496" s="534"/>
      <c r="D496" s="557"/>
      <c r="E496" s="534"/>
      <c r="F496" s="534"/>
      <c r="G496" s="534"/>
      <c r="H496" s="558"/>
      <c r="I496" s="602"/>
      <c r="J496" s="560" t="s">
        <v>868</v>
      </c>
      <c r="K496" s="561">
        <f>SUM(K491:K495)</f>
        <v>790000</v>
      </c>
      <c r="L496" s="537"/>
      <c r="M496" s="537"/>
      <c r="N496" s="537"/>
    </row>
    <row r="497" spans="2:14" ht="15">
      <c r="B497" s="538" t="s">
        <v>159</v>
      </c>
      <c r="C497" s="603"/>
      <c r="D497" s="562" t="s">
        <v>926</v>
      </c>
      <c r="E497" s="539"/>
      <c r="F497" s="539"/>
      <c r="G497" s="604"/>
      <c r="H497" s="541"/>
      <c r="I497" s="129"/>
      <c r="J497" s="542"/>
      <c r="K497" s="542"/>
      <c r="L497" s="537"/>
      <c r="M497" s="537"/>
      <c r="N497" s="537"/>
    </row>
    <row r="498" spans="2:14" ht="15">
      <c r="B498" s="620"/>
      <c r="C498" s="621"/>
      <c r="D498" s="146" t="s">
        <v>656</v>
      </c>
      <c r="E498" s="622"/>
      <c r="F498" s="622"/>
      <c r="G498" s="623"/>
      <c r="H498" s="624" t="s">
        <v>89</v>
      </c>
      <c r="I498" s="625">
        <v>24</v>
      </c>
      <c r="J498" s="547">
        <f>VLOOKUP(D498,'UPAH DAN BAHAN'!$D$6:$I$348,6,FALSE)</f>
        <v>70000</v>
      </c>
      <c r="K498" s="548">
        <f>+I498*J498</f>
        <v>1680000</v>
      </c>
      <c r="L498" s="549">
        <f>VLOOKUP(D498,'UPAH DAN BAHAN'!$D$6:$N$348,9,FALSE)</f>
        <v>0.93430000000000002</v>
      </c>
      <c r="M498" s="550">
        <f>VLOOKUP(D498,'UPAH DAN BAHAN'!$D$6:$N$348,10,FALSE)</f>
        <v>65401</v>
      </c>
      <c r="N498" s="551">
        <f t="shared" ref="N498:N500" si="49">I498*M498</f>
        <v>1569624</v>
      </c>
    </row>
    <row r="499" spans="2:14" ht="15">
      <c r="B499" s="620"/>
      <c r="C499" s="621"/>
      <c r="D499" s="146" t="s">
        <v>1181</v>
      </c>
      <c r="E499" s="622"/>
      <c r="F499" s="622"/>
      <c r="G499" s="623"/>
      <c r="H499" s="624" t="s">
        <v>54</v>
      </c>
      <c r="I499" s="625">
        <v>1</v>
      </c>
      <c r="J499" s="172">
        <v>250000</v>
      </c>
      <c r="K499" s="548">
        <f>+I499*J499</f>
        <v>250000</v>
      </c>
      <c r="L499" s="549"/>
      <c r="M499" s="550">
        <f>J499</f>
        <v>250000</v>
      </c>
      <c r="N499" s="551">
        <f t="shared" si="49"/>
        <v>250000</v>
      </c>
    </row>
    <row r="500" spans="2:14" ht="15">
      <c r="B500" s="620"/>
      <c r="C500" s="621"/>
      <c r="D500" s="631" t="s">
        <v>863</v>
      </c>
      <c r="E500" s="622"/>
      <c r="F500" s="622"/>
      <c r="G500" s="623"/>
      <c r="H500" s="624" t="s">
        <v>54</v>
      </c>
      <c r="I500" s="625">
        <v>1</v>
      </c>
      <c r="J500" s="547">
        <f>VLOOKUP(D500,'UPAH DAN BAHAN'!$D$6:$I$348,6,FALSE)</f>
        <v>225000</v>
      </c>
      <c r="K500" s="548">
        <f>+I500*J500</f>
        <v>225000</v>
      </c>
      <c r="L500" s="549">
        <f>VLOOKUP(D500,'UPAH DAN BAHAN'!$D$6:$N$348,9,FALSE)</f>
        <v>1</v>
      </c>
      <c r="M500" s="550">
        <f>VLOOKUP(D500,'UPAH DAN BAHAN'!$D$6:$N$348,10,FALSE)</f>
        <v>225000</v>
      </c>
      <c r="N500" s="551">
        <f t="shared" si="49"/>
        <v>225000</v>
      </c>
    </row>
    <row r="501" spans="2:14" ht="15">
      <c r="B501" s="569"/>
      <c r="C501" s="608"/>
      <c r="D501" s="133" t="s">
        <v>98</v>
      </c>
      <c r="E501" s="554"/>
      <c r="F501" s="554"/>
      <c r="G501" s="609"/>
      <c r="H501" s="555" t="s">
        <v>87</v>
      </c>
      <c r="I501" s="610">
        <v>0.2</v>
      </c>
      <c r="J501" s="134">
        <f>SUM(J498:J500)</f>
        <v>545000</v>
      </c>
      <c r="K501" s="556">
        <f>+I501*J501</f>
        <v>109000</v>
      </c>
      <c r="L501" s="537"/>
      <c r="M501" s="537"/>
      <c r="N501" s="537"/>
    </row>
    <row r="502" spans="2:14" ht="15">
      <c r="B502" s="571"/>
      <c r="C502" s="572"/>
      <c r="D502" s="572"/>
      <c r="E502" s="572"/>
      <c r="F502" s="572"/>
      <c r="G502" s="572"/>
      <c r="H502" s="573"/>
      <c r="I502" s="574"/>
      <c r="J502" s="560" t="s">
        <v>869</v>
      </c>
      <c r="K502" s="575">
        <f>SUM(K498:K501)</f>
        <v>2264000</v>
      </c>
      <c r="L502" s="537"/>
      <c r="M502" s="537"/>
      <c r="N502" s="537"/>
    </row>
    <row r="503" spans="2:14" ht="15">
      <c r="B503" s="632" t="s">
        <v>160</v>
      </c>
      <c r="C503" s="633"/>
      <c r="D503" s="562" t="s">
        <v>69</v>
      </c>
      <c r="E503" s="633"/>
      <c r="F503" s="633"/>
      <c r="G503" s="633"/>
      <c r="H503" s="563"/>
      <c r="I503" s="634"/>
      <c r="J503" s="173"/>
      <c r="K503" s="173"/>
      <c r="L503" s="537"/>
      <c r="M503" s="537"/>
      <c r="N503" s="537"/>
    </row>
    <row r="504" spans="2:14" ht="15">
      <c r="B504" s="635"/>
      <c r="C504" s="593"/>
      <c r="D504" s="593" t="s">
        <v>961</v>
      </c>
      <c r="E504" s="593"/>
      <c r="F504" s="593"/>
      <c r="G504" s="593"/>
      <c r="H504" s="636" t="s">
        <v>55</v>
      </c>
      <c r="I504" s="637">
        <v>1</v>
      </c>
      <c r="J504" s="174">
        <v>1500000</v>
      </c>
      <c r="K504" s="174">
        <f>J504*I504</f>
        <v>1500000</v>
      </c>
      <c r="L504" s="549"/>
      <c r="M504" s="550">
        <f>J504</f>
        <v>1500000</v>
      </c>
      <c r="N504" s="551">
        <f t="shared" ref="N504" si="50">I504*M504</f>
        <v>1500000</v>
      </c>
    </row>
    <row r="505" spans="2:14" ht="15">
      <c r="B505" s="571"/>
      <c r="C505" s="572"/>
      <c r="D505" s="572"/>
      <c r="E505" s="572"/>
      <c r="F505" s="572"/>
      <c r="G505" s="572"/>
      <c r="H505" s="573"/>
      <c r="I505" s="574"/>
      <c r="J505" s="560" t="s">
        <v>927</v>
      </c>
      <c r="K505" s="575">
        <f>SUM(K504)</f>
        <v>1500000</v>
      </c>
      <c r="L505" s="537"/>
      <c r="M505" s="537"/>
      <c r="N505" s="537"/>
    </row>
    <row r="506" spans="2:14" ht="15">
      <c r="B506" s="571"/>
      <c r="C506" s="572"/>
      <c r="D506" s="572"/>
      <c r="E506" s="572"/>
      <c r="F506" s="572"/>
      <c r="G506" s="572"/>
      <c r="H506" s="638"/>
      <c r="I506" s="639"/>
      <c r="J506" s="640"/>
      <c r="K506" s="576"/>
      <c r="L506" s="537"/>
      <c r="M506" s="537"/>
      <c r="N506" s="537"/>
    </row>
    <row r="507" spans="2:14" ht="15">
      <c r="B507" s="577" t="s">
        <v>21</v>
      </c>
      <c r="C507" s="520"/>
      <c r="D507" s="520" t="s">
        <v>928</v>
      </c>
      <c r="E507" s="520"/>
      <c r="F507" s="520"/>
      <c r="G507" s="520"/>
      <c r="H507" s="521"/>
      <c r="I507" s="522"/>
      <c r="J507" s="578"/>
      <c r="K507" s="136">
        <f>K505+K502+K496</f>
        <v>4554000</v>
      </c>
      <c r="L507" s="579"/>
      <c r="M507" s="580"/>
      <c r="N507" s="526">
        <f>SUM(N490:N505)</f>
        <v>4334624</v>
      </c>
    </row>
    <row r="508" spans="2:14" ht="15">
      <c r="B508" s="581" t="s">
        <v>22</v>
      </c>
      <c r="C508" s="582"/>
      <c r="D508" s="582" t="s">
        <v>929</v>
      </c>
      <c r="E508" s="582"/>
      <c r="F508" s="582"/>
      <c r="G508" s="582"/>
      <c r="H508" s="583"/>
      <c r="I508" s="584"/>
      <c r="J508" s="585"/>
      <c r="K508" s="586">
        <f>K507*10%</f>
        <v>455400</v>
      </c>
      <c r="L508" s="579"/>
      <c r="M508" s="580"/>
      <c r="N508" s="586">
        <f>N507*10%</f>
        <v>433462.4</v>
      </c>
    </row>
    <row r="509" spans="2:14" ht="15">
      <c r="B509" s="581" t="s">
        <v>71</v>
      </c>
      <c r="C509" s="582"/>
      <c r="D509" s="582" t="s">
        <v>930</v>
      </c>
      <c r="E509" s="582"/>
      <c r="F509" s="582"/>
      <c r="G509" s="582"/>
      <c r="H509" s="583"/>
      <c r="I509" s="584"/>
      <c r="J509" s="585"/>
      <c r="K509" s="586">
        <f>+K507+K508</f>
        <v>5009400</v>
      </c>
      <c r="L509" s="579"/>
      <c r="M509" s="580"/>
      <c r="N509" s="526">
        <f>N507+N508</f>
        <v>4768086.4000000004</v>
      </c>
    </row>
    <row r="510" spans="2:14" ht="15">
      <c r="B510" s="587"/>
      <c r="C510" s="520"/>
      <c r="D510" s="520" t="s">
        <v>931</v>
      </c>
      <c r="E510" s="520"/>
      <c r="F510" s="520"/>
      <c r="G510" s="520"/>
      <c r="H510" s="520"/>
      <c r="I510" s="520"/>
      <c r="J510" s="588"/>
      <c r="K510" s="589">
        <f>ROUNDDOWN(K509,0)</f>
        <v>5009400</v>
      </c>
      <c r="L510" s="590"/>
      <c r="M510" s="591"/>
      <c r="N510" s="592"/>
    </row>
    <row r="511" spans="2:14" ht="15">
      <c r="B511" s="593"/>
      <c r="C511" s="593"/>
      <c r="D511" s="593"/>
      <c r="E511" s="593"/>
      <c r="F511" s="593"/>
      <c r="G511" s="593"/>
      <c r="H511" s="593"/>
      <c r="I511" s="593"/>
      <c r="J511" s="601"/>
      <c r="K511" s="601"/>
    </row>
    <row r="512" spans="2:14" ht="15">
      <c r="B512" s="593"/>
      <c r="C512" s="593"/>
      <c r="D512" s="593"/>
      <c r="E512" s="593"/>
      <c r="F512" s="593"/>
      <c r="G512" s="593"/>
      <c r="H512" s="593"/>
      <c r="I512" s="593"/>
      <c r="J512" s="601"/>
      <c r="K512" s="601"/>
    </row>
    <row r="513" spans="2:14" ht="15">
      <c r="B513" s="593"/>
      <c r="C513" s="593"/>
      <c r="D513" s="593"/>
      <c r="E513" s="593"/>
      <c r="F513" s="593"/>
      <c r="G513" s="593"/>
      <c r="H513" s="593"/>
      <c r="I513" s="593"/>
      <c r="J513" s="601"/>
      <c r="K513" s="601"/>
    </row>
    <row r="514" spans="2:14" ht="15">
      <c r="B514" s="137" t="s">
        <v>1182</v>
      </c>
      <c r="C514" s="128" t="s">
        <v>1183</v>
      </c>
      <c r="D514" s="520"/>
      <c r="E514" s="128"/>
      <c r="F514" s="520"/>
      <c r="G514" s="520"/>
      <c r="H514" s="521"/>
      <c r="I514" s="522"/>
      <c r="J514" s="578"/>
      <c r="K514" s="596"/>
      <c r="L514" s="524"/>
      <c r="M514" s="525"/>
      <c r="N514" s="526"/>
    </row>
    <row r="515" spans="2:14" ht="15.75" customHeight="1">
      <c r="B515" s="617" t="s">
        <v>56</v>
      </c>
      <c r="C515" s="1663" t="s">
        <v>57</v>
      </c>
      <c r="D515" s="1664"/>
      <c r="E515" s="1664"/>
      <c r="F515" s="1664"/>
      <c r="G515" s="1665"/>
      <c r="H515" s="617" t="s">
        <v>965</v>
      </c>
      <c r="I515" s="170" t="s">
        <v>925</v>
      </c>
      <c r="J515" s="618" t="s">
        <v>865</v>
      </c>
      <c r="K515" s="619" t="s">
        <v>866</v>
      </c>
      <c r="L515" s="530" t="s">
        <v>209</v>
      </c>
      <c r="M515" s="531" t="s">
        <v>210</v>
      </c>
      <c r="N515" s="531" t="s">
        <v>867</v>
      </c>
    </row>
    <row r="516" spans="2:14">
      <c r="B516" s="626"/>
      <c r="C516" s="627"/>
      <c r="D516" s="628"/>
      <c r="E516" s="628"/>
      <c r="F516" s="628"/>
      <c r="G516" s="629"/>
      <c r="H516" s="630"/>
      <c r="I516" s="171"/>
      <c r="J516" s="575"/>
      <c r="K516" s="575"/>
      <c r="L516" s="537"/>
      <c r="M516" s="537"/>
      <c r="N516" s="537"/>
    </row>
    <row r="517" spans="2:14">
      <c r="B517" s="538" t="s">
        <v>158</v>
      </c>
      <c r="C517" s="539"/>
      <c r="D517" s="540" t="s">
        <v>61</v>
      </c>
      <c r="E517" s="539"/>
      <c r="F517" s="539"/>
      <c r="G517" s="539"/>
      <c r="H517" s="541"/>
      <c r="I517" s="129"/>
      <c r="J517" s="542"/>
      <c r="K517" s="542"/>
      <c r="L517" s="537"/>
      <c r="M517" s="537"/>
      <c r="N517" s="537"/>
    </row>
    <row r="518" spans="2:14" ht="15">
      <c r="B518" s="543"/>
      <c r="C518" s="544"/>
      <c r="D518" s="545" t="s">
        <v>62</v>
      </c>
      <c r="E518" s="544"/>
      <c r="F518" s="544"/>
      <c r="G518" s="544"/>
      <c r="H518" s="546" t="s">
        <v>90</v>
      </c>
      <c r="I518" s="139">
        <v>0.3</v>
      </c>
      <c r="J518" s="547">
        <f>VLOOKUP(D518,'UPAH DAN BAHAN'!$D$6:$I$348,6,FALSE)</f>
        <v>120000</v>
      </c>
      <c r="K518" s="548">
        <f>+I518*J518</f>
        <v>36000</v>
      </c>
      <c r="L518" s="549">
        <f>VLOOKUP(D518,'UPAH DAN BAHAN'!$D$6:$N$348,9,FALSE)</f>
        <v>1</v>
      </c>
      <c r="M518" s="550">
        <f>VLOOKUP(D518,'UPAH DAN BAHAN'!$D$6:$N$348,10,FALSE)</f>
        <v>120000</v>
      </c>
      <c r="N518" s="551">
        <f t="shared" ref="N518:N521" si="51">I518*M518</f>
        <v>36000</v>
      </c>
    </row>
    <row r="519" spans="2:14" ht="15">
      <c r="B519" s="543"/>
      <c r="C519" s="544"/>
      <c r="D519" s="545" t="s">
        <v>149</v>
      </c>
      <c r="E519" s="544"/>
      <c r="F519" s="544"/>
      <c r="G519" s="544"/>
      <c r="H519" s="546" t="s">
        <v>90</v>
      </c>
      <c r="I519" s="139">
        <v>0.3</v>
      </c>
      <c r="J519" s="547">
        <f>VLOOKUP(D519,'UPAH DAN BAHAN'!$D$6:$I$348,6,FALSE)</f>
        <v>140000</v>
      </c>
      <c r="K519" s="548">
        <f>+I519*J519</f>
        <v>42000</v>
      </c>
      <c r="L519" s="549">
        <f>VLOOKUP(D519,'UPAH DAN BAHAN'!$D$6:$N$348,9,FALSE)</f>
        <v>1</v>
      </c>
      <c r="M519" s="550">
        <f>VLOOKUP(D519,'UPAH DAN BAHAN'!$D$6:$N$348,10,FALSE)</f>
        <v>140000</v>
      </c>
      <c r="N519" s="551">
        <f t="shared" si="51"/>
        <v>42000</v>
      </c>
    </row>
    <row r="520" spans="2:14" ht="15">
      <c r="B520" s="543"/>
      <c r="C520" s="544"/>
      <c r="D520" s="545" t="s">
        <v>77</v>
      </c>
      <c r="E520" s="544"/>
      <c r="F520" s="544"/>
      <c r="G520" s="544"/>
      <c r="H520" s="546" t="s">
        <v>90</v>
      </c>
      <c r="I520" s="139">
        <v>0.03</v>
      </c>
      <c r="J520" s="547">
        <f>VLOOKUP(D520,'UPAH DAN BAHAN'!$D$6:$I$348,6,FALSE)</f>
        <v>150000</v>
      </c>
      <c r="K520" s="548">
        <f>+I520*J520</f>
        <v>4500</v>
      </c>
      <c r="L520" s="549">
        <f>VLOOKUP(D520,'UPAH DAN BAHAN'!$D$6:$N$348,9,FALSE)</f>
        <v>1</v>
      </c>
      <c r="M520" s="550">
        <f>VLOOKUP(D520,'UPAH DAN BAHAN'!$D$6:$N$348,10,FALSE)</f>
        <v>150000</v>
      </c>
      <c r="N520" s="551">
        <f t="shared" si="51"/>
        <v>4500</v>
      </c>
    </row>
    <row r="521" spans="2:14" ht="15">
      <c r="B521" s="552"/>
      <c r="C521" s="553"/>
      <c r="D521" s="554" t="s">
        <v>27</v>
      </c>
      <c r="E521" s="553"/>
      <c r="F521" s="553"/>
      <c r="G521" s="553"/>
      <c r="H521" s="555" t="s">
        <v>90</v>
      </c>
      <c r="I521" s="140">
        <v>3.0000000000000001E-3</v>
      </c>
      <c r="J521" s="547">
        <f>VLOOKUP(D521,'UPAH DAN BAHAN'!$D$6:$I$348,6,FALSE)</f>
        <v>140000</v>
      </c>
      <c r="K521" s="556">
        <f>+I521*J521</f>
        <v>420</v>
      </c>
      <c r="L521" s="549">
        <f>VLOOKUP(D521,'UPAH DAN BAHAN'!$D$6:$N$348,9,FALSE)</f>
        <v>1</v>
      </c>
      <c r="M521" s="550">
        <f>VLOOKUP(D521,'UPAH DAN BAHAN'!$D$6:$N$348,10,FALSE)</f>
        <v>140000</v>
      </c>
      <c r="N521" s="551">
        <f t="shared" si="51"/>
        <v>420</v>
      </c>
    </row>
    <row r="522" spans="2:14" ht="15">
      <c r="B522" s="532"/>
      <c r="C522" s="534"/>
      <c r="D522" s="557"/>
      <c r="E522" s="534"/>
      <c r="F522" s="534"/>
      <c r="G522" s="534"/>
      <c r="H522" s="558"/>
      <c r="I522" s="559"/>
      <c r="J522" s="560" t="s">
        <v>868</v>
      </c>
      <c r="K522" s="561">
        <f>SUM(K518:K521)</f>
        <v>82920</v>
      </c>
      <c r="L522" s="537"/>
      <c r="M522" s="537"/>
      <c r="N522" s="537"/>
    </row>
    <row r="523" spans="2:14" ht="15">
      <c r="B523" s="538" t="s">
        <v>159</v>
      </c>
      <c r="C523" s="539"/>
      <c r="D523" s="562" t="s">
        <v>926</v>
      </c>
      <c r="E523" s="539"/>
      <c r="F523" s="539"/>
      <c r="G523" s="539"/>
      <c r="H523" s="563"/>
      <c r="I523" s="564"/>
      <c r="J523" s="167"/>
      <c r="K523" s="565"/>
      <c r="L523" s="537"/>
      <c r="M523" s="537"/>
      <c r="N523" s="537"/>
    </row>
    <row r="524" spans="2:14" ht="15">
      <c r="B524" s="566"/>
      <c r="C524" s="545"/>
      <c r="D524" s="616" t="s">
        <v>804</v>
      </c>
      <c r="E524" s="545"/>
      <c r="F524" s="545"/>
      <c r="G524" s="545"/>
      <c r="H524" s="141" t="s">
        <v>89</v>
      </c>
      <c r="I524" s="130">
        <v>18</v>
      </c>
      <c r="J524" s="547">
        <f>VLOOKUP(D524,'UPAH DAN BAHAN'!$D$6:$I$348,6,FALSE)</f>
        <v>8500</v>
      </c>
      <c r="K524" s="548">
        <f>+I524*J524</f>
        <v>153000</v>
      </c>
      <c r="L524" s="549">
        <f>VLOOKUP(D524,'UPAH DAN BAHAN'!$D$6:$N$348,9,FALSE)</f>
        <v>1</v>
      </c>
      <c r="M524" s="550">
        <f>VLOOKUP(D524,'UPAH DAN BAHAN'!$D$6:$N$348,10,FALSE)</f>
        <v>8500</v>
      </c>
      <c r="N524" s="551">
        <f t="shared" ref="N524:N525" si="52">I524*M524</f>
        <v>153000</v>
      </c>
    </row>
    <row r="525" spans="2:14" ht="15">
      <c r="B525" s="568"/>
      <c r="C525" s="545"/>
      <c r="D525" s="132" t="s">
        <v>49</v>
      </c>
      <c r="E525" s="545"/>
      <c r="F525" s="545"/>
      <c r="G525" s="545"/>
      <c r="H525" s="141" t="s">
        <v>50</v>
      </c>
      <c r="I525" s="139">
        <v>6</v>
      </c>
      <c r="J525" s="168">
        <f>J15</f>
        <v>16000</v>
      </c>
      <c r="K525" s="548">
        <f>+I525*J525</f>
        <v>96000</v>
      </c>
      <c r="L525" s="549">
        <f>VLOOKUP(D525,'UPAH DAN BAHAN'!$D$6:$N$348,9,FALSE)</f>
        <v>1</v>
      </c>
      <c r="M525" s="550">
        <f>VLOOKUP(D525,'UPAH DAN BAHAN'!$D$6:$N$348,10,FALSE)</f>
        <v>16000</v>
      </c>
      <c r="N525" s="551">
        <f t="shared" si="52"/>
        <v>96000</v>
      </c>
    </row>
    <row r="526" spans="2:14" ht="15">
      <c r="B526" s="569"/>
      <c r="C526" s="554"/>
      <c r="D526" s="133" t="s">
        <v>98</v>
      </c>
      <c r="E526" s="554"/>
      <c r="F526" s="554"/>
      <c r="G526" s="554"/>
      <c r="H526" s="142" t="s">
        <v>87</v>
      </c>
      <c r="I526" s="140">
        <v>0.5</v>
      </c>
      <c r="J526" s="134">
        <f>SUM(J524:J525)</f>
        <v>24500</v>
      </c>
      <c r="K526" s="556">
        <f>+I526*J526</f>
        <v>12250</v>
      </c>
      <c r="L526" s="537"/>
      <c r="M526" s="537"/>
      <c r="N526" s="537"/>
    </row>
    <row r="527" spans="2:14" ht="15">
      <c r="B527" s="571"/>
      <c r="C527" s="572"/>
      <c r="D527" s="572"/>
      <c r="E527" s="572"/>
      <c r="F527" s="572"/>
      <c r="G527" s="572"/>
      <c r="H527" s="573"/>
      <c r="I527" s="574"/>
      <c r="J527" s="560" t="s">
        <v>869</v>
      </c>
      <c r="K527" s="575">
        <f>SUM(K524:K526)</f>
        <v>261250</v>
      </c>
      <c r="L527" s="537"/>
      <c r="M527" s="537"/>
      <c r="N527" s="537"/>
    </row>
    <row r="528" spans="2:14" ht="15">
      <c r="B528" s="571"/>
      <c r="C528" s="572"/>
      <c r="D528" s="572"/>
      <c r="E528" s="572"/>
      <c r="F528" s="572"/>
      <c r="G528" s="572"/>
      <c r="H528" s="573"/>
      <c r="I528" s="574"/>
      <c r="J528" s="135"/>
      <c r="K528" s="576"/>
      <c r="L528" s="537"/>
      <c r="M528" s="537"/>
      <c r="N528" s="537"/>
    </row>
    <row r="529" spans="2:14" ht="15">
      <c r="B529" s="577" t="s">
        <v>20</v>
      </c>
      <c r="C529" s="520"/>
      <c r="D529" s="520" t="s">
        <v>932</v>
      </c>
      <c r="E529" s="520"/>
      <c r="F529" s="520"/>
      <c r="G529" s="520"/>
      <c r="H529" s="521"/>
      <c r="I529" s="522"/>
      <c r="J529" s="578"/>
      <c r="K529" s="136">
        <f>K527+K522</f>
        <v>344170</v>
      </c>
      <c r="L529" s="579"/>
      <c r="M529" s="580"/>
      <c r="N529" s="526">
        <f>SUM(N517:N527)</f>
        <v>331920</v>
      </c>
    </row>
    <row r="530" spans="2:14" ht="15">
      <c r="B530" s="581" t="s">
        <v>21</v>
      </c>
      <c r="C530" s="582"/>
      <c r="D530" s="582" t="s">
        <v>929</v>
      </c>
      <c r="E530" s="582"/>
      <c r="F530" s="582"/>
      <c r="G530" s="582"/>
      <c r="H530" s="583"/>
      <c r="I530" s="584"/>
      <c r="J530" s="585"/>
      <c r="K530" s="586">
        <f>K529*10%</f>
        <v>34417</v>
      </c>
      <c r="L530" s="579"/>
      <c r="M530" s="580"/>
      <c r="N530" s="586">
        <f>N529*10%</f>
        <v>33192</v>
      </c>
    </row>
    <row r="531" spans="2:14" ht="15">
      <c r="B531" s="581" t="s">
        <v>22</v>
      </c>
      <c r="C531" s="582"/>
      <c r="D531" s="582" t="s">
        <v>933</v>
      </c>
      <c r="E531" s="582"/>
      <c r="F531" s="582"/>
      <c r="G531" s="582"/>
      <c r="H531" s="583"/>
      <c r="I531" s="584"/>
      <c r="J531" s="585"/>
      <c r="K531" s="586">
        <f>+K529+K530</f>
        <v>378587</v>
      </c>
      <c r="L531" s="579"/>
      <c r="M531" s="580"/>
      <c r="N531" s="526">
        <f>N529+N530</f>
        <v>365112</v>
      </c>
    </row>
    <row r="532" spans="2:14" ht="15">
      <c r="B532" s="587"/>
      <c r="C532" s="520"/>
      <c r="D532" s="520" t="s">
        <v>931</v>
      </c>
      <c r="E532" s="520"/>
      <c r="F532" s="520"/>
      <c r="G532" s="520"/>
      <c r="H532" s="520"/>
      <c r="I532" s="520"/>
      <c r="J532" s="588"/>
      <c r="K532" s="589">
        <f>ROUNDDOWN(K531,-2)</f>
        <v>378500</v>
      </c>
      <c r="L532" s="590"/>
      <c r="M532" s="591"/>
      <c r="N532" s="592"/>
    </row>
    <row r="533" spans="2:14" ht="15">
      <c r="B533" s="593"/>
      <c r="C533" s="593"/>
      <c r="D533" s="593"/>
      <c r="E533" s="593"/>
      <c r="F533" s="593"/>
      <c r="G533" s="593"/>
      <c r="H533" s="593"/>
      <c r="I533" s="593"/>
      <c r="J533" s="601"/>
      <c r="K533" s="601"/>
    </row>
    <row r="534" spans="2:14" ht="15">
      <c r="B534" s="593"/>
      <c r="C534" s="593"/>
      <c r="D534" s="593"/>
      <c r="E534" s="593"/>
      <c r="F534" s="593"/>
      <c r="G534" s="593"/>
      <c r="H534" s="593"/>
      <c r="I534" s="593"/>
      <c r="J534" s="601"/>
      <c r="K534" s="601"/>
    </row>
    <row r="535" spans="2:14" ht="15">
      <c r="B535" s="137" t="s">
        <v>1184</v>
      </c>
      <c r="C535" s="128" t="s">
        <v>1185</v>
      </c>
      <c r="D535" s="520"/>
      <c r="E535" s="128"/>
      <c r="F535" s="520"/>
      <c r="G535" s="520"/>
      <c r="H535" s="521"/>
      <c r="I535" s="522"/>
      <c r="J535" s="578"/>
      <c r="K535" s="596"/>
      <c r="L535" s="524"/>
      <c r="M535" s="525"/>
      <c r="N535" s="526"/>
    </row>
    <row r="536" spans="2:14" ht="15.75" customHeight="1">
      <c r="B536" s="617" t="s">
        <v>56</v>
      </c>
      <c r="C536" s="1663" t="s">
        <v>57</v>
      </c>
      <c r="D536" s="1664"/>
      <c r="E536" s="1664"/>
      <c r="F536" s="1664"/>
      <c r="G536" s="1665"/>
      <c r="H536" s="617" t="s">
        <v>965</v>
      </c>
      <c r="I536" s="170" t="s">
        <v>925</v>
      </c>
      <c r="J536" s="618" t="s">
        <v>865</v>
      </c>
      <c r="K536" s="619" t="s">
        <v>866</v>
      </c>
      <c r="L536" s="530" t="s">
        <v>209</v>
      </c>
      <c r="M536" s="531" t="s">
        <v>210</v>
      </c>
      <c r="N536" s="531" t="s">
        <v>867</v>
      </c>
    </row>
    <row r="537" spans="2:14">
      <c r="B537" s="626"/>
      <c r="C537" s="627"/>
      <c r="D537" s="628"/>
      <c r="E537" s="628"/>
      <c r="F537" s="628"/>
      <c r="G537" s="629"/>
      <c r="H537" s="630"/>
      <c r="I537" s="171"/>
      <c r="J537" s="575"/>
      <c r="K537" s="575"/>
      <c r="L537" s="537"/>
      <c r="M537" s="537"/>
      <c r="N537" s="537"/>
    </row>
    <row r="538" spans="2:14">
      <c r="B538" s="538" t="s">
        <v>158</v>
      </c>
      <c r="C538" s="539"/>
      <c r="D538" s="540" t="s">
        <v>61</v>
      </c>
      <c r="E538" s="539"/>
      <c r="F538" s="539"/>
      <c r="G538" s="539"/>
      <c r="H538" s="541"/>
      <c r="I538" s="129"/>
      <c r="J538" s="542"/>
      <c r="K538" s="542"/>
      <c r="L538" s="537"/>
      <c r="M538" s="537"/>
      <c r="N538" s="537"/>
    </row>
    <row r="539" spans="2:14" ht="15">
      <c r="B539" s="543"/>
      <c r="C539" s="544"/>
      <c r="D539" s="545" t="s">
        <v>62</v>
      </c>
      <c r="E539" s="544"/>
      <c r="F539" s="544"/>
      <c r="G539" s="544"/>
      <c r="H539" s="546" t="s">
        <v>90</v>
      </c>
      <c r="I539" s="139">
        <v>0.3</v>
      </c>
      <c r="J539" s="547">
        <f>VLOOKUP(D539,'UPAH DAN BAHAN'!$D$6:$I$348,6,FALSE)</f>
        <v>120000</v>
      </c>
      <c r="K539" s="548">
        <f>+I539*J539</f>
        <v>36000</v>
      </c>
      <c r="L539" s="549">
        <f>VLOOKUP(D539,'UPAH DAN BAHAN'!$D$6:$N$348,9,FALSE)</f>
        <v>1</v>
      </c>
      <c r="M539" s="550">
        <f>VLOOKUP(D539,'UPAH DAN BAHAN'!$D$6:$N$348,10,FALSE)</f>
        <v>120000</v>
      </c>
      <c r="N539" s="551">
        <f t="shared" ref="N539:N542" si="53">I539*M539</f>
        <v>36000</v>
      </c>
    </row>
    <row r="540" spans="2:14" ht="15">
      <c r="B540" s="543"/>
      <c r="C540" s="544"/>
      <c r="D540" s="545" t="s">
        <v>149</v>
      </c>
      <c r="E540" s="544"/>
      <c r="F540" s="544"/>
      <c r="G540" s="544"/>
      <c r="H540" s="546" t="s">
        <v>90</v>
      </c>
      <c r="I540" s="139">
        <v>0.3</v>
      </c>
      <c r="J540" s="547">
        <f>VLOOKUP(D540,'UPAH DAN BAHAN'!$D$6:$I$348,6,FALSE)</f>
        <v>140000</v>
      </c>
      <c r="K540" s="548">
        <f>+I540*J540</f>
        <v>42000</v>
      </c>
      <c r="L540" s="549">
        <f>VLOOKUP(D540,'UPAH DAN BAHAN'!$D$6:$N$348,9,FALSE)</f>
        <v>1</v>
      </c>
      <c r="M540" s="550">
        <f>VLOOKUP(D540,'UPAH DAN BAHAN'!$D$6:$N$348,10,FALSE)</f>
        <v>140000</v>
      </c>
      <c r="N540" s="551">
        <f t="shared" si="53"/>
        <v>42000</v>
      </c>
    </row>
    <row r="541" spans="2:14" ht="15">
      <c r="B541" s="543"/>
      <c r="C541" s="544"/>
      <c r="D541" s="545" t="s">
        <v>77</v>
      </c>
      <c r="E541" s="544"/>
      <c r="F541" s="544"/>
      <c r="G541" s="544"/>
      <c r="H541" s="546" t="s">
        <v>90</v>
      </c>
      <c r="I541" s="139">
        <v>0.03</v>
      </c>
      <c r="J541" s="547">
        <f>VLOOKUP(D541,'UPAH DAN BAHAN'!$D$6:$I$348,6,FALSE)</f>
        <v>150000</v>
      </c>
      <c r="K541" s="548">
        <f>+I541*J541</f>
        <v>4500</v>
      </c>
      <c r="L541" s="549">
        <f>VLOOKUP(D541,'UPAH DAN BAHAN'!$D$6:$N$348,9,FALSE)</f>
        <v>1</v>
      </c>
      <c r="M541" s="550">
        <f>VLOOKUP(D541,'UPAH DAN BAHAN'!$D$6:$N$348,10,FALSE)</f>
        <v>150000</v>
      </c>
      <c r="N541" s="551">
        <f t="shared" si="53"/>
        <v>4500</v>
      </c>
    </row>
    <row r="542" spans="2:14" ht="15">
      <c r="B542" s="552"/>
      <c r="C542" s="553"/>
      <c r="D542" s="554" t="s">
        <v>27</v>
      </c>
      <c r="E542" s="553"/>
      <c r="F542" s="553"/>
      <c r="G542" s="553"/>
      <c r="H542" s="555" t="s">
        <v>90</v>
      </c>
      <c r="I542" s="140">
        <v>3.0000000000000001E-3</v>
      </c>
      <c r="J542" s="547">
        <f>VLOOKUP(D542,'UPAH DAN BAHAN'!$D$6:$I$348,6,FALSE)</f>
        <v>140000</v>
      </c>
      <c r="K542" s="556">
        <f>+I542*J542</f>
        <v>420</v>
      </c>
      <c r="L542" s="549">
        <f>VLOOKUP(D542,'UPAH DAN BAHAN'!$D$6:$N$348,9,FALSE)</f>
        <v>1</v>
      </c>
      <c r="M542" s="550">
        <f>VLOOKUP(D542,'UPAH DAN BAHAN'!$D$6:$N$348,10,FALSE)</f>
        <v>140000</v>
      </c>
      <c r="N542" s="551">
        <f t="shared" si="53"/>
        <v>420</v>
      </c>
    </row>
    <row r="543" spans="2:14" ht="15">
      <c r="B543" s="532"/>
      <c r="C543" s="534"/>
      <c r="D543" s="557"/>
      <c r="E543" s="534"/>
      <c r="F543" s="534"/>
      <c r="G543" s="534"/>
      <c r="H543" s="558"/>
      <c r="I543" s="559"/>
      <c r="J543" s="560" t="s">
        <v>868</v>
      </c>
      <c r="K543" s="561">
        <f>SUM(K539:K542)</f>
        <v>82920</v>
      </c>
      <c r="L543" s="537"/>
      <c r="M543" s="537"/>
      <c r="N543" s="537"/>
    </row>
    <row r="544" spans="2:14" ht="15">
      <c r="B544" s="538" t="s">
        <v>159</v>
      </c>
      <c r="C544" s="539"/>
      <c r="D544" s="562" t="s">
        <v>926</v>
      </c>
      <c r="E544" s="539"/>
      <c r="F544" s="539"/>
      <c r="G544" s="539"/>
      <c r="H544" s="563"/>
      <c r="I544" s="564"/>
      <c r="J544" s="167"/>
      <c r="K544" s="565"/>
      <c r="L544" s="537"/>
      <c r="M544" s="537"/>
      <c r="N544" s="537"/>
    </row>
    <row r="545" spans="2:14" ht="15">
      <c r="B545" s="566"/>
      <c r="C545" s="545"/>
      <c r="D545" s="616" t="s">
        <v>819</v>
      </c>
      <c r="E545" s="545"/>
      <c r="F545" s="545"/>
      <c r="G545" s="545"/>
      <c r="H545" s="141" t="s">
        <v>89</v>
      </c>
      <c r="I545" s="130">
        <v>3</v>
      </c>
      <c r="J545" s="547">
        <f>VLOOKUP(D545,'UPAH DAN BAHAN'!$D$6:$I$348,6,FALSE)</f>
        <v>11500</v>
      </c>
      <c r="K545" s="548">
        <f>+I545*J545</f>
        <v>34500</v>
      </c>
      <c r="L545" s="549">
        <f>VLOOKUP(D545,'UPAH DAN BAHAN'!$D$6:$N$348,9,FALSE)</f>
        <v>0.83140000000000003</v>
      </c>
      <c r="M545" s="550">
        <f>VLOOKUP(D545,'UPAH DAN BAHAN'!$D$6:$N$348,10,FALSE)</f>
        <v>9561.1</v>
      </c>
      <c r="N545" s="551">
        <f t="shared" ref="N545:N546" si="54">I545*M545</f>
        <v>28683.300000000003</v>
      </c>
    </row>
    <row r="546" spans="2:14" ht="15">
      <c r="B546" s="568"/>
      <c r="C546" s="545"/>
      <c r="D546" s="132" t="s">
        <v>49</v>
      </c>
      <c r="E546" s="545"/>
      <c r="F546" s="545"/>
      <c r="G546" s="545"/>
      <c r="H546" s="141" t="s">
        <v>50</v>
      </c>
      <c r="I546" s="139">
        <v>1</v>
      </c>
      <c r="J546" s="168">
        <f>J525</f>
        <v>16000</v>
      </c>
      <c r="K546" s="548">
        <f>+I546*J546</f>
        <v>16000</v>
      </c>
      <c r="L546" s="549">
        <f>VLOOKUP(D546,'UPAH DAN BAHAN'!$D$6:$N$348,9,FALSE)</f>
        <v>1</v>
      </c>
      <c r="M546" s="550">
        <f>VLOOKUP(D546,'UPAH DAN BAHAN'!$D$6:$N$348,10,FALSE)</f>
        <v>16000</v>
      </c>
      <c r="N546" s="551">
        <f t="shared" si="54"/>
        <v>16000</v>
      </c>
    </row>
    <row r="547" spans="2:14" ht="15">
      <c r="B547" s="569"/>
      <c r="C547" s="554"/>
      <c r="D547" s="133" t="s">
        <v>98</v>
      </c>
      <c r="E547" s="554"/>
      <c r="F547" s="554"/>
      <c r="G547" s="554"/>
      <c r="H547" s="142" t="s">
        <v>87</v>
      </c>
      <c r="I547" s="140">
        <v>1</v>
      </c>
      <c r="J547" s="134">
        <v>5000</v>
      </c>
      <c r="K547" s="556">
        <f>+I547*J547</f>
        <v>5000</v>
      </c>
      <c r="L547" s="537"/>
      <c r="M547" s="537"/>
      <c r="N547" s="537"/>
    </row>
    <row r="548" spans="2:14" ht="15">
      <c r="B548" s="571"/>
      <c r="C548" s="572"/>
      <c r="D548" s="572"/>
      <c r="E548" s="572"/>
      <c r="F548" s="572"/>
      <c r="G548" s="572"/>
      <c r="H548" s="573"/>
      <c r="I548" s="574"/>
      <c r="J548" s="560" t="s">
        <v>869</v>
      </c>
      <c r="K548" s="575">
        <f>SUM(K545:K547)</f>
        <v>55500</v>
      </c>
      <c r="L548" s="537"/>
      <c r="M548" s="537"/>
      <c r="N548" s="537"/>
    </row>
    <row r="549" spans="2:14" ht="15">
      <c r="B549" s="571"/>
      <c r="C549" s="572"/>
      <c r="D549" s="572"/>
      <c r="E549" s="572"/>
      <c r="F549" s="572"/>
      <c r="G549" s="572"/>
      <c r="H549" s="573"/>
      <c r="I549" s="574"/>
      <c r="J549" s="135"/>
      <c r="K549" s="576"/>
      <c r="L549" s="537"/>
      <c r="M549" s="537"/>
      <c r="N549" s="537"/>
    </row>
    <row r="550" spans="2:14" ht="15">
      <c r="B550" s="577" t="s">
        <v>20</v>
      </c>
      <c r="C550" s="520"/>
      <c r="D550" s="520" t="s">
        <v>932</v>
      </c>
      <c r="E550" s="520"/>
      <c r="F550" s="520"/>
      <c r="G550" s="520"/>
      <c r="H550" s="521"/>
      <c r="I550" s="522"/>
      <c r="J550" s="578"/>
      <c r="K550" s="136">
        <f>K548+K543</f>
        <v>138420</v>
      </c>
      <c r="L550" s="579"/>
      <c r="M550" s="580"/>
      <c r="N550" s="526">
        <f>SUM(N538:N548)</f>
        <v>127603.3</v>
      </c>
    </row>
    <row r="551" spans="2:14" ht="15">
      <c r="B551" s="581" t="s">
        <v>21</v>
      </c>
      <c r="C551" s="582"/>
      <c r="D551" s="582" t="s">
        <v>929</v>
      </c>
      <c r="E551" s="582"/>
      <c r="F551" s="582"/>
      <c r="G551" s="582"/>
      <c r="H551" s="583"/>
      <c r="I551" s="584"/>
      <c r="J551" s="585"/>
      <c r="K551" s="586">
        <f>K550*10%</f>
        <v>13842</v>
      </c>
      <c r="L551" s="579"/>
      <c r="M551" s="580"/>
      <c r="N551" s="586">
        <f>N550*10%</f>
        <v>12760.330000000002</v>
      </c>
    </row>
    <row r="552" spans="2:14" ht="15">
      <c r="B552" s="581" t="s">
        <v>22</v>
      </c>
      <c r="C552" s="582"/>
      <c r="D552" s="582" t="s">
        <v>933</v>
      </c>
      <c r="E552" s="582"/>
      <c r="F552" s="582"/>
      <c r="G552" s="582"/>
      <c r="H552" s="583"/>
      <c r="I552" s="584"/>
      <c r="J552" s="585"/>
      <c r="K552" s="586">
        <f>+K550+K551</f>
        <v>152262</v>
      </c>
      <c r="L552" s="579"/>
      <c r="M552" s="580"/>
      <c r="N552" s="526">
        <f>N550+N551</f>
        <v>140363.63</v>
      </c>
    </row>
    <row r="553" spans="2:14" ht="15">
      <c r="B553" s="587"/>
      <c r="C553" s="520"/>
      <c r="D553" s="520" t="s">
        <v>931</v>
      </c>
      <c r="E553" s="520"/>
      <c r="F553" s="520"/>
      <c r="G553" s="520"/>
      <c r="H553" s="520"/>
      <c r="I553" s="520"/>
      <c r="J553" s="588"/>
      <c r="K553" s="589">
        <f>ROUNDDOWN(K552,-2)</f>
        <v>152200</v>
      </c>
      <c r="L553" s="590"/>
      <c r="M553" s="591"/>
      <c r="N553" s="592"/>
    </row>
    <row r="554" spans="2:14" ht="15">
      <c r="B554" s="593"/>
      <c r="C554" s="593"/>
      <c r="D554" s="594"/>
      <c r="E554" s="594"/>
      <c r="F554" s="594"/>
      <c r="G554" s="594"/>
      <c r="H554" s="594"/>
      <c r="I554" s="594"/>
      <c r="J554" s="595"/>
      <c r="K554" s="595"/>
    </row>
    <row r="555" spans="2:14" ht="15">
      <c r="B555" s="593"/>
      <c r="C555" s="593"/>
      <c r="D555" s="593"/>
      <c r="E555" s="593"/>
      <c r="F555" s="593"/>
      <c r="G555" s="593"/>
      <c r="H555" s="593"/>
      <c r="I555" s="593"/>
      <c r="J555" s="601"/>
      <c r="K555" s="601"/>
    </row>
    <row r="556" spans="2:14" ht="15">
      <c r="B556" s="137" t="s">
        <v>1186</v>
      </c>
      <c r="C556" s="128" t="s">
        <v>1187</v>
      </c>
      <c r="D556" s="520"/>
      <c r="E556" s="128"/>
      <c r="F556" s="520"/>
      <c r="G556" s="520"/>
      <c r="H556" s="521"/>
      <c r="I556" s="522"/>
      <c r="J556" s="578"/>
      <c r="K556" s="596"/>
      <c r="L556" s="524"/>
      <c r="M556" s="525"/>
      <c r="N556" s="526"/>
    </row>
    <row r="557" spans="2:14" ht="16.5" customHeight="1">
      <c r="B557" s="617" t="s">
        <v>56</v>
      </c>
      <c r="C557" s="1663" t="s">
        <v>57</v>
      </c>
      <c r="D557" s="1664"/>
      <c r="E557" s="1664"/>
      <c r="F557" s="1664"/>
      <c r="G557" s="1665"/>
      <c r="H557" s="617" t="s">
        <v>965</v>
      </c>
      <c r="I557" s="170" t="s">
        <v>925</v>
      </c>
      <c r="J557" s="618" t="s">
        <v>865</v>
      </c>
      <c r="K557" s="619" t="s">
        <v>866</v>
      </c>
      <c r="L557" s="530" t="s">
        <v>209</v>
      </c>
      <c r="M557" s="531" t="s">
        <v>210</v>
      </c>
      <c r="N557" s="531" t="s">
        <v>867</v>
      </c>
    </row>
    <row r="558" spans="2:14">
      <c r="B558" s="626"/>
      <c r="C558" s="627"/>
      <c r="D558" s="628"/>
      <c r="E558" s="628"/>
      <c r="F558" s="628"/>
      <c r="G558" s="629"/>
      <c r="H558" s="630"/>
      <c r="I558" s="171"/>
      <c r="J558" s="575"/>
      <c r="K558" s="575"/>
      <c r="L558" s="537"/>
      <c r="M558" s="537"/>
      <c r="N558" s="537"/>
    </row>
    <row r="559" spans="2:14">
      <c r="B559" s="538" t="s">
        <v>158</v>
      </c>
      <c r="C559" s="539"/>
      <c r="D559" s="540" t="s">
        <v>61</v>
      </c>
      <c r="E559" s="539"/>
      <c r="F559" s="539"/>
      <c r="G559" s="539"/>
      <c r="H559" s="541"/>
      <c r="I559" s="129"/>
      <c r="J559" s="542"/>
      <c r="K559" s="542"/>
      <c r="L559" s="537"/>
      <c r="M559" s="537"/>
      <c r="N559" s="537"/>
    </row>
    <row r="560" spans="2:14" ht="15">
      <c r="B560" s="543"/>
      <c r="C560" s="544"/>
      <c r="D560" s="545" t="s">
        <v>62</v>
      </c>
      <c r="E560" s="544"/>
      <c r="F560" s="544"/>
      <c r="G560" s="544"/>
      <c r="H560" s="546" t="s">
        <v>90</v>
      </c>
      <c r="I560" s="130">
        <v>1</v>
      </c>
      <c r="J560" s="547">
        <f>VLOOKUP(D560,'UPAH DAN BAHAN'!$D$6:$I$348,6,FALSE)</f>
        <v>120000</v>
      </c>
      <c r="K560" s="548">
        <f>+I560*J560</f>
        <v>120000</v>
      </c>
      <c r="L560" s="549">
        <f>VLOOKUP(D560,'UPAH DAN BAHAN'!$D$6:$N$348,9,FALSE)</f>
        <v>1</v>
      </c>
      <c r="M560" s="550">
        <f>VLOOKUP(D560,'UPAH DAN BAHAN'!$D$6:$N$348,10,FALSE)</f>
        <v>120000</v>
      </c>
      <c r="N560" s="551">
        <f t="shared" ref="N560:N563" si="55">I560*M560</f>
        <v>120000</v>
      </c>
    </row>
    <row r="561" spans="2:14" ht="15">
      <c r="B561" s="543"/>
      <c r="C561" s="544"/>
      <c r="D561" s="545" t="s">
        <v>149</v>
      </c>
      <c r="E561" s="544"/>
      <c r="F561" s="544"/>
      <c r="G561" s="544"/>
      <c r="H561" s="546" t="s">
        <v>90</v>
      </c>
      <c r="I561" s="130">
        <v>1</v>
      </c>
      <c r="J561" s="547">
        <f>VLOOKUP(D561,'UPAH DAN BAHAN'!$D$6:$I$348,6,FALSE)</f>
        <v>140000</v>
      </c>
      <c r="K561" s="548">
        <f>+I561*J561</f>
        <v>140000</v>
      </c>
      <c r="L561" s="549">
        <f>VLOOKUP(D561,'UPAH DAN BAHAN'!$D$6:$N$348,9,FALSE)</f>
        <v>1</v>
      </c>
      <c r="M561" s="550">
        <f>VLOOKUP(D561,'UPAH DAN BAHAN'!$D$6:$N$348,10,FALSE)</f>
        <v>140000</v>
      </c>
      <c r="N561" s="551">
        <f t="shared" si="55"/>
        <v>140000</v>
      </c>
    </row>
    <row r="562" spans="2:14" ht="15">
      <c r="B562" s="543"/>
      <c r="C562" s="544"/>
      <c r="D562" s="545" t="s">
        <v>77</v>
      </c>
      <c r="E562" s="544"/>
      <c r="F562" s="544"/>
      <c r="G562" s="544"/>
      <c r="H562" s="546" t="s">
        <v>90</v>
      </c>
      <c r="I562" s="130">
        <v>0.5</v>
      </c>
      <c r="J562" s="547">
        <f>VLOOKUP(D562,'UPAH DAN BAHAN'!$D$6:$I$348,6,FALSE)</f>
        <v>150000</v>
      </c>
      <c r="K562" s="548">
        <f>+I562*J562</f>
        <v>75000</v>
      </c>
      <c r="L562" s="549">
        <f>VLOOKUP(D562,'UPAH DAN BAHAN'!$D$6:$N$348,9,FALSE)</f>
        <v>1</v>
      </c>
      <c r="M562" s="550">
        <f>VLOOKUP(D562,'UPAH DAN BAHAN'!$D$6:$N$348,10,FALSE)</f>
        <v>150000</v>
      </c>
      <c r="N562" s="551">
        <f t="shared" si="55"/>
        <v>75000</v>
      </c>
    </row>
    <row r="563" spans="2:14" ht="15">
      <c r="B563" s="552"/>
      <c r="C563" s="553"/>
      <c r="D563" s="554" t="s">
        <v>27</v>
      </c>
      <c r="E563" s="553"/>
      <c r="F563" s="553"/>
      <c r="G563" s="553"/>
      <c r="H563" s="555" t="s">
        <v>90</v>
      </c>
      <c r="I563" s="131">
        <v>0.5</v>
      </c>
      <c r="J563" s="547">
        <f>VLOOKUP(D563,'UPAH DAN BAHAN'!$D$6:$I$348,6,FALSE)</f>
        <v>140000</v>
      </c>
      <c r="K563" s="556">
        <f>+I563*J563</f>
        <v>70000</v>
      </c>
      <c r="L563" s="549">
        <f>VLOOKUP(D563,'UPAH DAN BAHAN'!$D$6:$N$348,9,FALSE)</f>
        <v>1</v>
      </c>
      <c r="M563" s="550">
        <f>VLOOKUP(D563,'UPAH DAN BAHAN'!$D$6:$N$348,10,FALSE)</f>
        <v>140000</v>
      </c>
      <c r="N563" s="551">
        <f t="shared" si="55"/>
        <v>70000</v>
      </c>
    </row>
    <row r="564" spans="2:14" ht="15">
      <c r="B564" s="532"/>
      <c r="C564" s="534"/>
      <c r="D564" s="557"/>
      <c r="E564" s="534"/>
      <c r="F564" s="534"/>
      <c r="G564" s="534"/>
      <c r="H564" s="558"/>
      <c r="I564" s="602"/>
      <c r="J564" s="560" t="s">
        <v>868</v>
      </c>
      <c r="K564" s="561">
        <f>SUM(K560:K563)</f>
        <v>405000</v>
      </c>
      <c r="L564" s="537"/>
      <c r="M564" s="537"/>
      <c r="N564" s="537"/>
    </row>
    <row r="565" spans="2:14" ht="15">
      <c r="B565" s="538" t="s">
        <v>159</v>
      </c>
      <c r="C565" s="603"/>
      <c r="D565" s="562" t="s">
        <v>926</v>
      </c>
      <c r="E565" s="539"/>
      <c r="F565" s="539"/>
      <c r="G565" s="604"/>
      <c r="H565" s="541"/>
      <c r="I565" s="129"/>
      <c r="J565" s="542"/>
      <c r="K565" s="542"/>
      <c r="L565" s="537"/>
      <c r="M565" s="537"/>
      <c r="N565" s="537"/>
    </row>
    <row r="566" spans="2:14" ht="15">
      <c r="B566" s="568"/>
      <c r="C566" s="605"/>
      <c r="D566" s="616" t="s">
        <v>810</v>
      </c>
      <c r="E566" s="545"/>
      <c r="F566" s="545"/>
      <c r="G566" s="606"/>
      <c r="H566" s="546" t="s">
        <v>55</v>
      </c>
      <c r="I566" s="607">
        <v>1</v>
      </c>
      <c r="J566" s="547">
        <f>VLOOKUP(D566,'UPAH DAN BAHAN'!$D$6:$I$348,6,FALSE)</f>
        <v>4750000</v>
      </c>
      <c r="K566" s="548">
        <f>+I566*J566</f>
        <v>4750000</v>
      </c>
      <c r="L566" s="549">
        <f>VLOOKUP(D566,'UPAH DAN BAHAN'!$D$6:$N$348,9,FALSE)</f>
        <v>1</v>
      </c>
      <c r="M566" s="550">
        <f>VLOOKUP(D566,'UPAH DAN BAHAN'!$D$6:$N$348,10,FALSE)</f>
        <v>4750000</v>
      </c>
      <c r="N566" s="551">
        <f t="shared" ref="N566:N567" si="56">I566*M566</f>
        <v>4750000</v>
      </c>
    </row>
    <row r="567" spans="2:14" ht="15">
      <c r="B567" s="620"/>
      <c r="C567" s="621"/>
      <c r="D567" s="146" t="s">
        <v>1188</v>
      </c>
      <c r="E567" s="622"/>
      <c r="F567" s="622"/>
      <c r="G567" s="623"/>
      <c r="H567" s="624" t="s">
        <v>54</v>
      </c>
      <c r="I567" s="625">
        <v>2</v>
      </c>
      <c r="J567" s="547">
        <f>VLOOKUP(D567,'UPAH DAN BAHAN'!$D$6:$I$348,6,FALSE)</f>
        <v>19000</v>
      </c>
      <c r="K567" s="548">
        <f>+I567*J567</f>
        <v>38000</v>
      </c>
      <c r="L567" s="549">
        <f>VLOOKUP(D567,'UPAH DAN BAHAN'!$D$6:$N$348,9,FALSE)</f>
        <v>1</v>
      </c>
      <c r="M567" s="550">
        <f>VLOOKUP(D567,'UPAH DAN BAHAN'!$D$6:$N$348,10,FALSE)</f>
        <v>19000</v>
      </c>
      <c r="N567" s="551">
        <f t="shared" si="56"/>
        <v>38000</v>
      </c>
    </row>
    <row r="568" spans="2:14" ht="15">
      <c r="B568" s="569"/>
      <c r="C568" s="608"/>
      <c r="D568" s="133" t="s">
        <v>98</v>
      </c>
      <c r="E568" s="554"/>
      <c r="F568" s="554"/>
      <c r="G568" s="609"/>
      <c r="H568" s="555" t="s">
        <v>87</v>
      </c>
      <c r="I568" s="610">
        <v>1</v>
      </c>
      <c r="J568" s="134">
        <f>J547</f>
        <v>5000</v>
      </c>
      <c r="K568" s="556">
        <f>+I568*J568</f>
        <v>5000</v>
      </c>
      <c r="L568" s="537"/>
      <c r="M568" s="537"/>
      <c r="N568" s="537"/>
    </row>
    <row r="569" spans="2:14" ht="15">
      <c r="B569" s="571"/>
      <c r="C569" s="572"/>
      <c r="D569" s="572"/>
      <c r="E569" s="572"/>
      <c r="F569" s="572"/>
      <c r="G569" s="572"/>
      <c r="H569" s="573"/>
      <c r="I569" s="574"/>
      <c r="J569" s="560" t="s">
        <v>869</v>
      </c>
      <c r="K569" s="575">
        <f>SUM(K566:K568)</f>
        <v>4793000</v>
      </c>
      <c r="L569" s="537"/>
      <c r="M569" s="537"/>
      <c r="N569" s="537"/>
    </row>
    <row r="570" spans="2:14" ht="15">
      <c r="B570" s="571"/>
      <c r="C570" s="572"/>
      <c r="D570" s="572"/>
      <c r="E570" s="572"/>
      <c r="F570" s="572"/>
      <c r="G570" s="572"/>
      <c r="H570" s="573"/>
      <c r="I570" s="574"/>
      <c r="J570" s="135"/>
      <c r="K570" s="576"/>
      <c r="L570" s="537"/>
      <c r="M570" s="537"/>
      <c r="N570" s="537"/>
    </row>
    <row r="571" spans="2:14" ht="15">
      <c r="B571" s="577" t="s">
        <v>20</v>
      </c>
      <c r="C571" s="520"/>
      <c r="D571" s="520" t="s">
        <v>932</v>
      </c>
      <c r="E571" s="520"/>
      <c r="F571" s="520"/>
      <c r="G571" s="520"/>
      <c r="H571" s="521"/>
      <c r="I571" s="522"/>
      <c r="J571" s="578"/>
      <c r="K571" s="136">
        <f>K569+K564</f>
        <v>5198000</v>
      </c>
      <c r="L571" s="579"/>
      <c r="M571" s="580"/>
      <c r="N571" s="526">
        <f>SUM(N559:N569)</f>
        <v>5193000</v>
      </c>
    </row>
    <row r="572" spans="2:14" ht="15">
      <c r="B572" s="581" t="s">
        <v>21</v>
      </c>
      <c r="C572" s="582"/>
      <c r="D572" s="582" t="s">
        <v>929</v>
      </c>
      <c r="E572" s="582"/>
      <c r="F572" s="582"/>
      <c r="G572" s="582"/>
      <c r="H572" s="583"/>
      <c r="I572" s="584"/>
      <c r="J572" s="585"/>
      <c r="K572" s="586">
        <f>K571*10%</f>
        <v>519800</v>
      </c>
      <c r="L572" s="579"/>
      <c r="M572" s="580"/>
      <c r="N572" s="586">
        <f>N571*10%</f>
        <v>519300</v>
      </c>
    </row>
    <row r="573" spans="2:14" ht="15">
      <c r="B573" s="581" t="s">
        <v>22</v>
      </c>
      <c r="C573" s="582"/>
      <c r="D573" s="582" t="s">
        <v>933</v>
      </c>
      <c r="E573" s="582"/>
      <c r="F573" s="582"/>
      <c r="G573" s="582"/>
      <c r="H573" s="583"/>
      <c r="I573" s="584"/>
      <c r="J573" s="585"/>
      <c r="K573" s="586">
        <f>+K571+K572</f>
        <v>5717800</v>
      </c>
      <c r="L573" s="579"/>
      <c r="M573" s="580"/>
      <c r="N573" s="526">
        <f>N571+N572</f>
        <v>5712300</v>
      </c>
    </row>
    <row r="574" spans="2:14" ht="15">
      <c r="B574" s="587"/>
      <c r="C574" s="520"/>
      <c r="D574" s="520" t="s">
        <v>931</v>
      </c>
      <c r="E574" s="520"/>
      <c r="F574" s="520"/>
      <c r="G574" s="520"/>
      <c r="H574" s="520"/>
      <c r="I574" s="520"/>
      <c r="J574" s="588"/>
      <c r="K574" s="589">
        <f>ROUNDDOWN(K573,-2)</f>
        <v>5717800</v>
      </c>
      <c r="L574" s="590"/>
      <c r="M574" s="591"/>
      <c r="N574" s="592"/>
    </row>
    <row r="575" spans="2:14" ht="15">
      <c r="B575" s="593"/>
      <c r="C575" s="593"/>
      <c r="D575" s="593"/>
      <c r="E575" s="593"/>
      <c r="F575" s="593"/>
      <c r="G575" s="593"/>
      <c r="H575" s="593"/>
      <c r="I575" s="593"/>
      <c r="J575" s="601"/>
      <c r="K575" s="601"/>
    </row>
    <row r="576" spans="2:14" ht="15">
      <c r="B576" s="593"/>
      <c r="C576" s="593"/>
      <c r="D576" s="593"/>
      <c r="E576" s="593"/>
      <c r="F576" s="593"/>
      <c r="G576" s="593"/>
      <c r="H576" s="593"/>
      <c r="I576" s="593"/>
      <c r="J576" s="601"/>
      <c r="K576" s="601"/>
    </row>
    <row r="577" spans="2:14" ht="15">
      <c r="B577" s="137" t="s">
        <v>1189</v>
      </c>
      <c r="C577" s="128" t="s">
        <v>1190</v>
      </c>
      <c r="D577" s="520"/>
      <c r="E577" s="128"/>
      <c r="F577" s="520"/>
      <c r="G577" s="520"/>
      <c r="H577" s="521"/>
      <c r="I577" s="522"/>
      <c r="J577" s="578"/>
      <c r="K577" s="596"/>
      <c r="L577" s="524"/>
      <c r="M577" s="525"/>
      <c r="N577" s="526"/>
    </row>
    <row r="578" spans="2:14" ht="17.25" customHeight="1">
      <c r="B578" s="617" t="s">
        <v>56</v>
      </c>
      <c r="C578" s="1663" t="s">
        <v>57</v>
      </c>
      <c r="D578" s="1664"/>
      <c r="E578" s="1664"/>
      <c r="F578" s="1664"/>
      <c r="G578" s="1665"/>
      <c r="H578" s="617" t="s">
        <v>965</v>
      </c>
      <c r="I578" s="170" t="s">
        <v>925</v>
      </c>
      <c r="J578" s="618" t="s">
        <v>865</v>
      </c>
      <c r="K578" s="619" t="s">
        <v>866</v>
      </c>
      <c r="L578" s="530" t="s">
        <v>209</v>
      </c>
      <c r="M578" s="531" t="s">
        <v>210</v>
      </c>
      <c r="N578" s="531" t="s">
        <v>867</v>
      </c>
    </row>
    <row r="579" spans="2:14">
      <c r="B579" s="626"/>
      <c r="C579" s="627"/>
      <c r="D579" s="628"/>
      <c r="E579" s="628"/>
      <c r="F579" s="628"/>
      <c r="G579" s="629"/>
      <c r="H579" s="630"/>
      <c r="I579" s="171"/>
      <c r="J579" s="575"/>
      <c r="K579" s="575"/>
      <c r="L579" s="537"/>
      <c r="M579" s="537"/>
      <c r="N579" s="537"/>
    </row>
    <row r="580" spans="2:14">
      <c r="B580" s="538" t="s">
        <v>158</v>
      </c>
      <c r="C580" s="539"/>
      <c r="D580" s="540" t="s">
        <v>61</v>
      </c>
      <c r="E580" s="539"/>
      <c r="F580" s="539"/>
      <c r="G580" s="539"/>
      <c r="H580" s="541"/>
      <c r="I580" s="129"/>
      <c r="J580" s="542"/>
      <c r="K580" s="542"/>
      <c r="L580" s="537"/>
      <c r="M580" s="537"/>
      <c r="N580" s="537"/>
    </row>
    <row r="581" spans="2:14" ht="15">
      <c r="B581" s="543"/>
      <c r="C581" s="544"/>
      <c r="D581" s="545" t="s">
        <v>62</v>
      </c>
      <c r="E581" s="544"/>
      <c r="F581" s="544"/>
      <c r="G581" s="544"/>
      <c r="H581" s="546" t="s">
        <v>90</v>
      </c>
      <c r="I581" s="130">
        <v>1</v>
      </c>
      <c r="J581" s="547">
        <f>VLOOKUP(D581,'UPAH DAN BAHAN'!$D$6:$I$348,6,FALSE)</f>
        <v>120000</v>
      </c>
      <c r="K581" s="548">
        <f>+I581*J581</f>
        <v>120000</v>
      </c>
      <c r="L581" s="549">
        <f>VLOOKUP(D581,'UPAH DAN BAHAN'!$D$6:$N$348,9,FALSE)</f>
        <v>1</v>
      </c>
      <c r="M581" s="550">
        <f>VLOOKUP(D581,'UPAH DAN BAHAN'!$D$6:$N$348,10,FALSE)</f>
        <v>120000</v>
      </c>
      <c r="N581" s="551">
        <f t="shared" ref="N581:N584" si="57">I581*M581</f>
        <v>120000</v>
      </c>
    </row>
    <row r="582" spans="2:14" ht="15">
      <c r="B582" s="543"/>
      <c r="C582" s="544"/>
      <c r="D582" s="545" t="s">
        <v>149</v>
      </c>
      <c r="E582" s="544"/>
      <c r="F582" s="544"/>
      <c r="G582" s="544"/>
      <c r="H582" s="546" t="s">
        <v>90</v>
      </c>
      <c r="I582" s="130">
        <v>1</v>
      </c>
      <c r="J582" s="547">
        <f>VLOOKUP(D582,'UPAH DAN BAHAN'!$D$6:$I$348,6,FALSE)</f>
        <v>140000</v>
      </c>
      <c r="K582" s="548">
        <f>+I582*J582</f>
        <v>140000</v>
      </c>
      <c r="L582" s="549">
        <f>VLOOKUP(D582,'UPAH DAN BAHAN'!$D$6:$N$348,9,FALSE)</f>
        <v>1</v>
      </c>
      <c r="M582" s="550">
        <f>VLOOKUP(D582,'UPAH DAN BAHAN'!$D$6:$N$348,10,FALSE)</f>
        <v>140000</v>
      </c>
      <c r="N582" s="551">
        <f t="shared" si="57"/>
        <v>140000</v>
      </c>
    </row>
    <row r="583" spans="2:14" ht="15">
      <c r="B583" s="543"/>
      <c r="C583" s="544"/>
      <c r="D583" s="545" t="s">
        <v>77</v>
      </c>
      <c r="E583" s="544"/>
      <c r="F583" s="544"/>
      <c r="G583" s="544"/>
      <c r="H583" s="546" t="s">
        <v>90</v>
      </c>
      <c r="I583" s="130">
        <v>0.5</v>
      </c>
      <c r="J583" s="547">
        <f>VLOOKUP(D583,'UPAH DAN BAHAN'!$D$6:$I$348,6,FALSE)</f>
        <v>150000</v>
      </c>
      <c r="K583" s="548">
        <f>+I583*J583</f>
        <v>75000</v>
      </c>
      <c r="L583" s="549">
        <f>VLOOKUP(D583,'UPAH DAN BAHAN'!$D$6:$N$348,9,FALSE)</f>
        <v>1</v>
      </c>
      <c r="M583" s="550">
        <f>VLOOKUP(D583,'UPAH DAN BAHAN'!$D$6:$N$348,10,FALSE)</f>
        <v>150000</v>
      </c>
      <c r="N583" s="551">
        <f t="shared" si="57"/>
        <v>75000</v>
      </c>
    </row>
    <row r="584" spans="2:14" ht="15">
      <c r="B584" s="552"/>
      <c r="C584" s="553"/>
      <c r="D584" s="554" t="s">
        <v>27</v>
      </c>
      <c r="E584" s="553"/>
      <c r="F584" s="553"/>
      <c r="G584" s="553"/>
      <c r="H584" s="555" t="s">
        <v>90</v>
      </c>
      <c r="I584" s="131">
        <v>0.5</v>
      </c>
      <c r="J584" s="547">
        <f>VLOOKUP(D584,'UPAH DAN BAHAN'!$D$6:$I$348,6,FALSE)</f>
        <v>140000</v>
      </c>
      <c r="K584" s="556">
        <f>+I584*J584</f>
        <v>70000</v>
      </c>
      <c r="L584" s="549">
        <f>VLOOKUP(D584,'UPAH DAN BAHAN'!$D$6:$N$348,9,FALSE)</f>
        <v>1</v>
      </c>
      <c r="M584" s="550">
        <f>VLOOKUP(D584,'UPAH DAN BAHAN'!$D$6:$N$348,10,FALSE)</f>
        <v>140000</v>
      </c>
      <c r="N584" s="551">
        <f t="shared" si="57"/>
        <v>70000</v>
      </c>
    </row>
    <row r="585" spans="2:14" ht="15">
      <c r="B585" s="532"/>
      <c r="C585" s="534"/>
      <c r="D585" s="557"/>
      <c r="E585" s="534"/>
      <c r="F585" s="534"/>
      <c r="G585" s="534"/>
      <c r="H585" s="558"/>
      <c r="I585" s="602"/>
      <c r="J585" s="560" t="s">
        <v>868</v>
      </c>
      <c r="K585" s="561">
        <f>SUM(K581:K584)</f>
        <v>405000</v>
      </c>
      <c r="L585" s="537"/>
      <c r="M585" s="537"/>
      <c r="N585" s="537"/>
    </row>
    <row r="586" spans="2:14" ht="15">
      <c r="B586" s="538" t="s">
        <v>159</v>
      </c>
      <c r="C586" s="603"/>
      <c r="D586" s="562" t="s">
        <v>926</v>
      </c>
      <c r="E586" s="539"/>
      <c r="F586" s="539"/>
      <c r="G586" s="604"/>
      <c r="H586" s="541"/>
      <c r="I586" s="129"/>
      <c r="J586" s="542"/>
      <c r="K586" s="542"/>
      <c r="L586" s="537"/>
      <c r="M586" s="537"/>
      <c r="N586" s="537"/>
    </row>
    <row r="587" spans="2:14" ht="15">
      <c r="B587" s="568"/>
      <c r="C587" s="605"/>
      <c r="D587" s="616" t="s">
        <v>811</v>
      </c>
      <c r="E587" s="545"/>
      <c r="F587" s="545"/>
      <c r="G587" s="606"/>
      <c r="H587" s="546" t="s">
        <v>55</v>
      </c>
      <c r="I587" s="607">
        <v>1</v>
      </c>
      <c r="J587" s="547">
        <f>VLOOKUP(D587,'UPAH DAN BAHAN'!$D$6:$I$348,6,FALSE)</f>
        <v>2500000</v>
      </c>
      <c r="K587" s="548">
        <f>+I587*J587</f>
        <v>2500000</v>
      </c>
      <c r="L587" s="549">
        <f>VLOOKUP(D587,'UPAH DAN BAHAN'!$D$6:$N$348,9,FALSE)</f>
        <v>1</v>
      </c>
      <c r="M587" s="550">
        <f>VLOOKUP(D587,'UPAH DAN BAHAN'!$D$6:$N$348,10,FALSE)</f>
        <v>2500000</v>
      </c>
      <c r="N587" s="551">
        <f t="shared" ref="N587" si="58">I587*M587</f>
        <v>2500000</v>
      </c>
    </row>
    <row r="588" spans="2:14" ht="15">
      <c r="B588" s="569"/>
      <c r="C588" s="608"/>
      <c r="D588" s="133" t="s">
        <v>98</v>
      </c>
      <c r="E588" s="554"/>
      <c r="F588" s="554"/>
      <c r="G588" s="609"/>
      <c r="H588" s="555" t="s">
        <v>87</v>
      </c>
      <c r="I588" s="610">
        <v>1</v>
      </c>
      <c r="J588" s="134">
        <f>J568</f>
        <v>5000</v>
      </c>
      <c r="K588" s="556">
        <f>+I588*J588</f>
        <v>5000</v>
      </c>
      <c r="L588" s="537"/>
      <c r="M588" s="537"/>
      <c r="N588" s="537"/>
    </row>
    <row r="589" spans="2:14" ht="15">
      <c r="B589" s="571"/>
      <c r="C589" s="572"/>
      <c r="D589" s="572"/>
      <c r="E589" s="572"/>
      <c r="F589" s="572"/>
      <c r="G589" s="572"/>
      <c r="H589" s="573"/>
      <c r="I589" s="574"/>
      <c r="J589" s="560" t="s">
        <v>869</v>
      </c>
      <c r="K589" s="575">
        <f>SUM(K587:K588)</f>
        <v>2505000</v>
      </c>
      <c r="L589" s="537"/>
      <c r="M589" s="537"/>
      <c r="N589" s="537"/>
    </row>
    <row r="590" spans="2:14" ht="15">
      <c r="B590" s="571"/>
      <c r="C590" s="572"/>
      <c r="D590" s="572"/>
      <c r="E590" s="572"/>
      <c r="F590" s="572"/>
      <c r="G590" s="572"/>
      <c r="H590" s="573"/>
      <c r="I590" s="574"/>
      <c r="J590" s="135"/>
      <c r="K590" s="576"/>
      <c r="L590" s="537"/>
      <c r="M590" s="537"/>
      <c r="N590" s="537"/>
    </row>
    <row r="591" spans="2:14" ht="15">
      <c r="B591" s="577" t="s">
        <v>20</v>
      </c>
      <c r="C591" s="520"/>
      <c r="D591" s="520" t="s">
        <v>932</v>
      </c>
      <c r="E591" s="520"/>
      <c r="F591" s="520"/>
      <c r="G591" s="520"/>
      <c r="H591" s="521"/>
      <c r="I591" s="522"/>
      <c r="J591" s="578"/>
      <c r="K591" s="136">
        <f>K589+K585</f>
        <v>2910000</v>
      </c>
      <c r="L591" s="579"/>
      <c r="M591" s="580"/>
      <c r="N591" s="526">
        <f>SUM(N579:N589)</f>
        <v>2905000</v>
      </c>
    </row>
    <row r="592" spans="2:14" ht="15">
      <c r="B592" s="581" t="s">
        <v>21</v>
      </c>
      <c r="C592" s="582"/>
      <c r="D592" s="582" t="s">
        <v>929</v>
      </c>
      <c r="E592" s="582"/>
      <c r="F592" s="582"/>
      <c r="G592" s="582"/>
      <c r="H592" s="583"/>
      <c r="I592" s="584"/>
      <c r="J592" s="585"/>
      <c r="K592" s="586">
        <f>K591*10%</f>
        <v>291000</v>
      </c>
      <c r="L592" s="579"/>
      <c r="M592" s="580"/>
      <c r="N592" s="586">
        <f>N591*10%</f>
        <v>290500</v>
      </c>
    </row>
    <row r="593" spans="2:14" ht="15">
      <c r="B593" s="581" t="s">
        <v>22</v>
      </c>
      <c r="C593" s="582"/>
      <c r="D593" s="582" t="s">
        <v>933</v>
      </c>
      <c r="E593" s="582"/>
      <c r="F593" s="582"/>
      <c r="G593" s="582"/>
      <c r="H593" s="583"/>
      <c r="I593" s="584"/>
      <c r="J593" s="585"/>
      <c r="K593" s="586">
        <f>+K591+K592</f>
        <v>3201000</v>
      </c>
      <c r="L593" s="579"/>
      <c r="M593" s="580"/>
      <c r="N593" s="526">
        <f>N591+N592</f>
        <v>3195500</v>
      </c>
    </row>
    <row r="594" spans="2:14" ht="15">
      <c r="B594" s="587"/>
      <c r="C594" s="520"/>
      <c r="D594" s="520" t="s">
        <v>931</v>
      </c>
      <c r="E594" s="520"/>
      <c r="F594" s="520"/>
      <c r="G594" s="520"/>
      <c r="H594" s="520"/>
      <c r="I594" s="520"/>
      <c r="J594" s="588"/>
      <c r="K594" s="589">
        <f>ROUNDDOWN(K593,-2)</f>
        <v>3201000</v>
      </c>
      <c r="L594" s="590"/>
      <c r="M594" s="591"/>
      <c r="N594" s="592"/>
    </row>
    <row r="595" spans="2:14" ht="15">
      <c r="B595" s="593"/>
      <c r="C595" s="593"/>
      <c r="D595" s="593"/>
      <c r="E595" s="593"/>
      <c r="F595" s="593"/>
      <c r="G595" s="593"/>
      <c r="H595" s="593"/>
      <c r="I595" s="593"/>
      <c r="J595" s="601"/>
      <c r="K595" s="601"/>
    </row>
    <row r="596" spans="2:14" ht="15">
      <c r="B596" s="593"/>
      <c r="C596" s="593"/>
      <c r="D596" s="593"/>
      <c r="E596" s="593"/>
      <c r="F596" s="593"/>
      <c r="G596" s="593"/>
      <c r="H596" s="593"/>
      <c r="I596" s="593"/>
      <c r="J596" s="601"/>
      <c r="K596" s="601"/>
    </row>
    <row r="597" spans="2:14" ht="15">
      <c r="B597" s="137" t="s">
        <v>1191</v>
      </c>
      <c r="C597" s="128" t="s">
        <v>1192</v>
      </c>
      <c r="D597" s="520"/>
      <c r="E597" s="128"/>
      <c r="F597" s="520"/>
      <c r="G597" s="520"/>
      <c r="H597" s="521"/>
      <c r="I597" s="522"/>
      <c r="J597" s="578"/>
      <c r="K597" s="596"/>
      <c r="L597" s="524"/>
      <c r="M597" s="525"/>
      <c r="N597" s="526"/>
    </row>
    <row r="598" spans="2:14" ht="18" customHeight="1">
      <c r="B598" s="617" t="s">
        <v>56</v>
      </c>
      <c r="C598" s="1663" t="s">
        <v>57</v>
      </c>
      <c r="D598" s="1664"/>
      <c r="E598" s="1664"/>
      <c r="F598" s="1664"/>
      <c r="G598" s="1665"/>
      <c r="H598" s="617" t="s">
        <v>965</v>
      </c>
      <c r="I598" s="170" t="s">
        <v>925</v>
      </c>
      <c r="J598" s="618" t="s">
        <v>865</v>
      </c>
      <c r="K598" s="619" t="s">
        <v>866</v>
      </c>
      <c r="L598" s="530" t="s">
        <v>209</v>
      </c>
      <c r="M598" s="531" t="s">
        <v>210</v>
      </c>
      <c r="N598" s="531" t="s">
        <v>867</v>
      </c>
    </row>
    <row r="599" spans="2:14">
      <c r="B599" s="626"/>
      <c r="C599" s="627"/>
      <c r="D599" s="628"/>
      <c r="E599" s="628"/>
      <c r="F599" s="628"/>
      <c r="G599" s="629"/>
      <c r="H599" s="630"/>
      <c r="I599" s="171"/>
      <c r="J599" s="575"/>
      <c r="K599" s="575"/>
      <c r="L599" s="537"/>
      <c r="M599" s="537"/>
      <c r="N599" s="537"/>
    </row>
    <row r="600" spans="2:14">
      <c r="B600" s="538" t="s">
        <v>158</v>
      </c>
      <c r="C600" s="539"/>
      <c r="D600" s="540" t="s">
        <v>61</v>
      </c>
      <c r="E600" s="539"/>
      <c r="F600" s="539"/>
      <c r="G600" s="539"/>
      <c r="H600" s="541"/>
      <c r="I600" s="129"/>
      <c r="J600" s="542"/>
      <c r="K600" s="542"/>
      <c r="L600" s="537"/>
      <c r="M600" s="537"/>
      <c r="N600" s="537"/>
    </row>
    <row r="601" spans="2:14" ht="15">
      <c r="B601" s="543"/>
      <c r="C601" s="544"/>
      <c r="D601" s="545" t="s">
        <v>62</v>
      </c>
      <c r="E601" s="544"/>
      <c r="F601" s="544"/>
      <c r="G601" s="544"/>
      <c r="H601" s="546" t="s">
        <v>90</v>
      </c>
      <c r="I601" s="130">
        <v>0.05</v>
      </c>
      <c r="J601" s="547">
        <f>VLOOKUP(D601,'UPAH DAN BAHAN'!$D$6:$I$348,6,FALSE)</f>
        <v>120000</v>
      </c>
      <c r="K601" s="548">
        <f>+I601*J601</f>
        <v>6000</v>
      </c>
      <c r="L601" s="549">
        <f>VLOOKUP(D601,'UPAH DAN BAHAN'!$D$6:$N$348,9,FALSE)</f>
        <v>1</v>
      </c>
      <c r="M601" s="550">
        <f>VLOOKUP(D601,'UPAH DAN BAHAN'!$D$6:$N$348,10,FALSE)</f>
        <v>120000</v>
      </c>
      <c r="N601" s="551">
        <f t="shared" ref="N601:N604" si="59">I601*M601</f>
        <v>6000</v>
      </c>
    </row>
    <row r="602" spans="2:14" ht="15">
      <c r="B602" s="543"/>
      <c r="C602" s="544"/>
      <c r="D602" s="545" t="s">
        <v>149</v>
      </c>
      <c r="E602" s="544"/>
      <c r="F602" s="544"/>
      <c r="G602" s="544"/>
      <c r="H602" s="546" t="s">
        <v>90</v>
      </c>
      <c r="I602" s="130">
        <v>0.05</v>
      </c>
      <c r="J602" s="547">
        <f>VLOOKUP(D602,'UPAH DAN BAHAN'!$D$6:$I$348,6,FALSE)</f>
        <v>140000</v>
      </c>
      <c r="K602" s="548">
        <f>+I602*J602</f>
        <v>7000</v>
      </c>
      <c r="L602" s="549">
        <f>VLOOKUP(D602,'UPAH DAN BAHAN'!$D$6:$N$348,9,FALSE)</f>
        <v>1</v>
      </c>
      <c r="M602" s="550">
        <f>VLOOKUP(D602,'UPAH DAN BAHAN'!$D$6:$N$348,10,FALSE)</f>
        <v>140000</v>
      </c>
      <c r="N602" s="551">
        <f t="shared" si="59"/>
        <v>7000</v>
      </c>
    </row>
    <row r="603" spans="2:14" ht="15">
      <c r="B603" s="543"/>
      <c r="C603" s="544"/>
      <c r="D603" s="545" t="s">
        <v>77</v>
      </c>
      <c r="E603" s="544"/>
      <c r="F603" s="544"/>
      <c r="G603" s="544"/>
      <c r="H603" s="546" t="s">
        <v>90</v>
      </c>
      <c r="I603" s="130">
        <v>0.05</v>
      </c>
      <c r="J603" s="547">
        <f>VLOOKUP(D603,'UPAH DAN BAHAN'!$D$6:$I$348,6,FALSE)</f>
        <v>150000</v>
      </c>
      <c r="K603" s="548">
        <f>+I603*J603</f>
        <v>7500</v>
      </c>
      <c r="L603" s="549">
        <f>VLOOKUP(D603,'UPAH DAN BAHAN'!$D$6:$N$348,9,FALSE)</f>
        <v>1</v>
      </c>
      <c r="M603" s="550">
        <f>VLOOKUP(D603,'UPAH DAN BAHAN'!$D$6:$N$348,10,FALSE)</f>
        <v>150000</v>
      </c>
      <c r="N603" s="551">
        <f t="shared" si="59"/>
        <v>7500</v>
      </c>
    </row>
    <row r="604" spans="2:14" ht="15">
      <c r="B604" s="552"/>
      <c r="C604" s="553"/>
      <c r="D604" s="554" t="s">
        <v>27</v>
      </c>
      <c r="E604" s="553"/>
      <c r="F604" s="553"/>
      <c r="G604" s="553"/>
      <c r="H604" s="555" t="s">
        <v>90</v>
      </c>
      <c r="I604" s="131">
        <v>0.05</v>
      </c>
      <c r="J604" s="547">
        <f>VLOOKUP(D604,'UPAH DAN BAHAN'!$D$6:$I$348,6,FALSE)</f>
        <v>140000</v>
      </c>
      <c r="K604" s="556">
        <f>+I604*J604</f>
        <v>7000</v>
      </c>
      <c r="L604" s="549">
        <f>VLOOKUP(D604,'UPAH DAN BAHAN'!$D$6:$N$348,9,FALSE)</f>
        <v>1</v>
      </c>
      <c r="M604" s="550">
        <f>VLOOKUP(D604,'UPAH DAN BAHAN'!$D$6:$N$348,10,FALSE)</f>
        <v>140000</v>
      </c>
      <c r="N604" s="551">
        <f t="shared" si="59"/>
        <v>7000</v>
      </c>
    </row>
    <row r="605" spans="2:14" ht="15">
      <c r="B605" s="532"/>
      <c r="C605" s="534"/>
      <c r="D605" s="557"/>
      <c r="E605" s="534"/>
      <c r="F605" s="534"/>
      <c r="G605" s="534"/>
      <c r="H605" s="558"/>
      <c r="I605" s="602"/>
      <c r="J605" s="560" t="s">
        <v>868</v>
      </c>
      <c r="K605" s="561">
        <f>SUM(K601:K604)</f>
        <v>27500</v>
      </c>
      <c r="L605" s="537"/>
      <c r="M605" s="537"/>
      <c r="N605" s="537"/>
    </row>
    <row r="606" spans="2:14" ht="15">
      <c r="B606" s="538" t="s">
        <v>159</v>
      </c>
      <c r="C606" s="603"/>
      <c r="D606" s="562" t="s">
        <v>926</v>
      </c>
      <c r="E606" s="539"/>
      <c r="F606" s="539"/>
      <c r="G606" s="604"/>
      <c r="H606" s="541"/>
      <c r="I606" s="129"/>
      <c r="J606" s="542"/>
      <c r="K606" s="542"/>
      <c r="L606" s="537"/>
      <c r="M606" s="537"/>
      <c r="N606" s="537"/>
    </row>
    <row r="607" spans="2:14" ht="15">
      <c r="B607" s="568"/>
      <c r="C607" s="605"/>
      <c r="D607" s="616" t="s">
        <v>812</v>
      </c>
      <c r="E607" s="545"/>
      <c r="F607" s="545"/>
      <c r="G607" s="606"/>
      <c r="H607" s="546" t="s">
        <v>55</v>
      </c>
      <c r="I607" s="607">
        <v>1</v>
      </c>
      <c r="J607" s="547">
        <f>VLOOKUP(D607,'UPAH DAN BAHAN'!$D$6:$I$348,6,FALSE)</f>
        <v>1750000</v>
      </c>
      <c r="K607" s="548">
        <f>+I607*J607</f>
        <v>1750000</v>
      </c>
      <c r="L607" s="549">
        <f>VLOOKUP(D607,'UPAH DAN BAHAN'!$D$6:$N$348,9,FALSE)</f>
        <v>1</v>
      </c>
      <c r="M607" s="550">
        <f>VLOOKUP(D607,'UPAH DAN BAHAN'!$D$6:$N$348,10,FALSE)</f>
        <v>1750000</v>
      </c>
      <c r="N607" s="551">
        <f t="shared" ref="N607" si="60">I607*M607</f>
        <v>1750000</v>
      </c>
    </row>
    <row r="608" spans="2:14" ht="15">
      <c r="B608" s="569"/>
      <c r="C608" s="608"/>
      <c r="D608" s="133" t="s">
        <v>98</v>
      </c>
      <c r="E608" s="554"/>
      <c r="F608" s="554"/>
      <c r="G608" s="609"/>
      <c r="H608" s="555" t="s">
        <v>87</v>
      </c>
      <c r="I608" s="610">
        <v>1</v>
      </c>
      <c r="J608" s="134">
        <f>J588</f>
        <v>5000</v>
      </c>
      <c r="K608" s="556">
        <f>+I608*J608</f>
        <v>5000</v>
      </c>
      <c r="L608" s="537"/>
      <c r="M608" s="537"/>
      <c r="N608" s="537"/>
    </row>
    <row r="609" spans="2:14" ht="15">
      <c r="B609" s="571"/>
      <c r="C609" s="572"/>
      <c r="D609" s="572"/>
      <c r="E609" s="572"/>
      <c r="F609" s="572"/>
      <c r="G609" s="572"/>
      <c r="H609" s="573"/>
      <c r="I609" s="574"/>
      <c r="J609" s="560" t="s">
        <v>869</v>
      </c>
      <c r="K609" s="575">
        <f>SUM(K607:K608)</f>
        <v>1755000</v>
      </c>
      <c r="L609" s="537"/>
      <c r="M609" s="537"/>
      <c r="N609" s="537"/>
    </row>
    <row r="610" spans="2:14" ht="15">
      <c r="B610" s="571"/>
      <c r="C610" s="572"/>
      <c r="D610" s="572"/>
      <c r="E610" s="572"/>
      <c r="F610" s="572"/>
      <c r="G610" s="572"/>
      <c r="H610" s="573"/>
      <c r="I610" s="574"/>
      <c r="J610" s="135"/>
      <c r="K610" s="576"/>
      <c r="L610" s="537"/>
      <c r="M610" s="537"/>
      <c r="N610" s="537"/>
    </row>
    <row r="611" spans="2:14" ht="15">
      <c r="B611" s="577" t="s">
        <v>20</v>
      </c>
      <c r="C611" s="520"/>
      <c r="D611" s="520" t="s">
        <v>932</v>
      </c>
      <c r="E611" s="520"/>
      <c r="F611" s="520"/>
      <c r="G611" s="520"/>
      <c r="H611" s="521"/>
      <c r="I611" s="522"/>
      <c r="J611" s="578"/>
      <c r="K611" s="136">
        <f>K609+K605</f>
        <v>1782500</v>
      </c>
      <c r="L611" s="579"/>
      <c r="M611" s="580"/>
      <c r="N611" s="526">
        <f>SUM(N599:N609)</f>
        <v>1777500</v>
      </c>
    </row>
    <row r="612" spans="2:14" ht="15">
      <c r="B612" s="581" t="s">
        <v>21</v>
      </c>
      <c r="C612" s="582"/>
      <c r="D612" s="582" t="s">
        <v>929</v>
      </c>
      <c r="E612" s="582"/>
      <c r="F612" s="582"/>
      <c r="G612" s="582"/>
      <c r="H612" s="583"/>
      <c r="I612" s="584"/>
      <c r="J612" s="585"/>
      <c r="K612" s="586">
        <f>K611*10%</f>
        <v>178250</v>
      </c>
      <c r="L612" s="579"/>
      <c r="M612" s="580"/>
      <c r="N612" s="586">
        <f>N611*10%</f>
        <v>177750</v>
      </c>
    </row>
    <row r="613" spans="2:14" ht="15">
      <c r="B613" s="581" t="s">
        <v>22</v>
      </c>
      <c r="C613" s="582"/>
      <c r="D613" s="582" t="s">
        <v>933</v>
      </c>
      <c r="E613" s="582"/>
      <c r="F613" s="582"/>
      <c r="G613" s="582"/>
      <c r="H613" s="583"/>
      <c r="I613" s="584"/>
      <c r="J613" s="585"/>
      <c r="K613" s="586">
        <f>+K611+K612</f>
        <v>1960750</v>
      </c>
      <c r="L613" s="579"/>
      <c r="M613" s="580"/>
      <c r="N613" s="526">
        <f>N611+N612</f>
        <v>1955250</v>
      </c>
    </row>
    <row r="614" spans="2:14" ht="15">
      <c r="B614" s="587"/>
      <c r="C614" s="520"/>
      <c r="D614" s="520" t="s">
        <v>931</v>
      </c>
      <c r="E614" s="520"/>
      <c r="F614" s="520"/>
      <c r="G614" s="520"/>
      <c r="H614" s="520"/>
      <c r="I614" s="520"/>
      <c r="J614" s="588"/>
      <c r="K614" s="589">
        <f>ROUNDDOWN(K613,-2)</f>
        <v>1960700</v>
      </c>
      <c r="L614" s="590"/>
      <c r="M614" s="591"/>
      <c r="N614" s="592"/>
    </row>
    <row r="615" spans="2:14" ht="15">
      <c r="B615" s="593"/>
      <c r="C615" s="593"/>
      <c r="D615" s="593"/>
      <c r="E615" s="593"/>
      <c r="F615" s="593"/>
      <c r="G615" s="593"/>
      <c r="H615" s="593"/>
      <c r="I615" s="593"/>
      <c r="J615" s="601"/>
      <c r="K615" s="601"/>
    </row>
    <row r="616" spans="2:14" ht="15">
      <c r="B616" s="593"/>
      <c r="C616" s="593"/>
      <c r="D616" s="593"/>
      <c r="E616" s="593"/>
      <c r="F616" s="593"/>
      <c r="G616" s="593"/>
      <c r="H616" s="593"/>
      <c r="I616" s="593"/>
      <c r="J616" s="601"/>
      <c r="K616" s="601"/>
    </row>
    <row r="617" spans="2:14" ht="15">
      <c r="B617" s="137" t="s">
        <v>1193</v>
      </c>
      <c r="C617" s="520"/>
      <c r="D617" s="520"/>
      <c r="E617" s="128" t="s">
        <v>1194</v>
      </c>
      <c r="F617" s="520"/>
      <c r="G617" s="520"/>
      <c r="H617" s="521"/>
      <c r="I617" s="522"/>
      <c r="J617" s="578"/>
      <c r="K617" s="596"/>
      <c r="L617" s="524"/>
      <c r="M617" s="525"/>
      <c r="N617" s="526"/>
    </row>
    <row r="618" spans="2:14" ht="15.75" customHeight="1">
      <c r="B618" s="617" t="s">
        <v>56</v>
      </c>
      <c r="C618" s="1663" t="s">
        <v>57</v>
      </c>
      <c r="D618" s="1664"/>
      <c r="E618" s="1664"/>
      <c r="F618" s="1664"/>
      <c r="G618" s="1665"/>
      <c r="H618" s="617" t="s">
        <v>965</v>
      </c>
      <c r="I618" s="170" t="s">
        <v>925</v>
      </c>
      <c r="J618" s="618" t="s">
        <v>865</v>
      </c>
      <c r="K618" s="619" t="s">
        <v>866</v>
      </c>
      <c r="L618" s="530" t="s">
        <v>209</v>
      </c>
      <c r="M618" s="531" t="s">
        <v>210</v>
      </c>
      <c r="N618" s="531" t="s">
        <v>867</v>
      </c>
    </row>
    <row r="619" spans="2:14">
      <c r="B619" s="626"/>
      <c r="C619" s="627"/>
      <c r="D619" s="628"/>
      <c r="E619" s="628"/>
      <c r="F619" s="628"/>
      <c r="G619" s="629"/>
      <c r="H619" s="630"/>
      <c r="I619" s="171"/>
      <c r="J619" s="575"/>
      <c r="K619" s="575"/>
      <c r="L619" s="537"/>
      <c r="M619" s="537"/>
      <c r="N619" s="537"/>
    </row>
    <row r="620" spans="2:14">
      <c r="B620" s="538" t="s">
        <v>158</v>
      </c>
      <c r="C620" s="539"/>
      <c r="D620" s="540" t="s">
        <v>61</v>
      </c>
      <c r="E620" s="539"/>
      <c r="F620" s="539"/>
      <c r="G620" s="539"/>
      <c r="H620" s="541"/>
      <c r="I620" s="129"/>
      <c r="J620" s="542"/>
      <c r="K620" s="542"/>
      <c r="L620" s="537"/>
      <c r="M620" s="537"/>
      <c r="N620" s="537"/>
    </row>
    <row r="621" spans="2:14" ht="15">
      <c r="B621" s="543"/>
      <c r="C621" s="544"/>
      <c r="D621" s="545" t="s">
        <v>62</v>
      </c>
      <c r="E621" s="544"/>
      <c r="F621" s="544"/>
      <c r="G621" s="544"/>
      <c r="H621" s="546" t="s">
        <v>90</v>
      </c>
      <c r="I621" s="130">
        <v>0.5</v>
      </c>
      <c r="J621" s="547">
        <f>VLOOKUP(D621,'UPAH DAN BAHAN'!$D$6:$I$348,6,FALSE)</f>
        <v>120000</v>
      </c>
      <c r="K621" s="548">
        <f>+I621*J621</f>
        <v>60000</v>
      </c>
      <c r="L621" s="549">
        <f>VLOOKUP(D621,'UPAH DAN BAHAN'!$D$6:$N$348,9,FALSE)</f>
        <v>1</v>
      </c>
      <c r="M621" s="550">
        <f>VLOOKUP(D621,'UPAH DAN BAHAN'!$D$6:$N$348,10,FALSE)</f>
        <v>120000</v>
      </c>
      <c r="N621" s="551">
        <f t="shared" ref="N621:N624" si="61">I621*M621</f>
        <v>60000</v>
      </c>
    </row>
    <row r="622" spans="2:14" ht="15">
      <c r="B622" s="543"/>
      <c r="C622" s="544"/>
      <c r="D622" s="545" t="s">
        <v>149</v>
      </c>
      <c r="E622" s="544"/>
      <c r="F622" s="544"/>
      <c r="G622" s="544"/>
      <c r="H622" s="546" t="s">
        <v>90</v>
      </c>
      <c r="I622" s="130">
        <v>0.5</v>
      </c>
      <c r="J622" s="547">
        <f>VLOOKUP(D622,'UPAH DAN BAHAN'!$D$6:$I$348,6,FALSE)</f>
        <v>140000</v>
      </c>
      <c r="K622" s="548">
        <f>+I622*J622</f>
        <v>70000</v>
      </c>
      <c r="L622" s="549">
        <f>VLOOKUP(D622,'UPAH DAN BAHAN'!$D$6:$N$348,9,FALSE)</f>
        <v>1</v>
      </c>
      <c r="M622" s="550">
        <f>VLOOKUP(D622,'UPAH DAN BAHAN'!$D$6:$N$348,10,FALSE)</f>
        <v>140000</v>
      </c>
      <c r="N622" s="551">
        <f t="shared" si="61"/>
        <v>70000</v>
      </c>
    </row>
    <row r="623" spans="2:14" ht="15">
      <c r="B623" s="543"/>
      <c r="C623" s="544"/>
      <c r="D623" s="545" t="s">
        <v>77</v>
      </c>
      <c r="E623" s="544"/>
      <c r="F623" s="544"/>
      <c r="G623" s="544"/>
      <c r="H623" s="546" t="s">
        <v>90</v>
      </c>
      <c r="I623" s="130">
        <v>0.01</v>
      </c>
      <c r="J623" s="547">
        <f>VLOOKUP(D623,'UPAH DAN BAHAN'!$D$6:$I$348,6,FALSE)</f>
        <v>150000</v>
      </c>
      <c r="K623" s="548">
        <f>+I623*J623</f>
        <v>1500</v>
      </c>
      <c r="L623" s="549">
        <f>VLOOKUP(D623,'UPAH DAN BAHAN'!$D$6:$N$348,9,FALSE)</f>
        <v>1</v>
      </c>
      <c r="M623" s="550">
        <f>VLOOKUP(D623,'UPAH DAN BAHAN'!$D$6:$N$348,10,FALSE)</f>
        <v>150000</v>
      </c>
      <c r="N623" s="551">
        <f t="shared" si="61"/>
        <v>1500</v>
      </c>
    </row>
    <row r="624" spans="2:14" ht="15">
      <c r="B624" s="552"/>
      <c r="C624" s="553"/>
      <c r="D624" s="554" t="s">
        <v>27</v>
      </c>
      <c r="E624" s="553"/>
      <c r="F624" s="553"/>
      <c r="G624" s="553"/>
      <c r="H624" s="555" t="s">
        <v>90</v>
      </c>
      <c r="I624" s="131">
        <v>0.01</v>
      </c>
      <c r="J624" s="547">
        <f>VLOOKUP(D624,'UPAH DAN BAHAN'!$D$6:$I$348,6,FALSE)</f>
        <v>140000</v>
      </c>
      <c r="K624" s="556">
        <f>+I624*J624</f>
        <v>1400</v>
      </c>
      <c r="L624" s="549">
        <f>VLOOKUP(D624,'UPAH DAN BAHAN'!$D$6:$N$348,9,FALSE)</f>
        <v>1</v>
      </c>
      <c r="M624" s="550">
        <f>VLOOKUP(D624,'UPAH DAN BAHAN'!$D$6:$N$348,10,FALSE)</f>
        <v>140000</v>
      </c>
      <c r="N624" s="551">
        <f t="shared" si="61"/>
        <v>1400</v>
      </c>
    </row>
    <row r="625" spans="2:14" ht="15">
      <c r="B625" s="532"/>
      <c r="C625" s="534"/>
      <c r="D625" s="557"/>
      <c r="E625" s="534"/>
      <c r="F625" s="534"/>
      <c r="G625" s="534"/>
      <c r="H625" s="558"/>
      <c r="I625" s="602"/>
      <c r="J625" s="560" t="s">
        <v>868</v>
      </c>
      <c r="K625" s="561">
        <f>SUM(K621:K624)</f>
        <v>132900</v>
      </c>
      <c r="L625" s="537"/>
      <c r="M625" s="537"/>
      <c r="N625" s="537"/>
    </row>
    <row r="626" spans="2:14" ht="15">
      <c r="B626" s="538" t="s">
        <v>159</v>
      </c>
      <c r="C626" s="603"/>
      <c r="D626" s="562" t="s">
        <v>926</v>
      </c>
      <c r="E626" s="539"/>
      <c r="F626" s="539"/>
      <c r="G626" s="604"/>
      <c r="H626" s="541"/>
      <c r="I626" s="129"/>
      <c r="J626" s="542"/>
      <c r="K626" s="542"/>
      <c r="L626" s="537"/>
      <c r="M626" s="537"/>
      <c r="N626" s="537"/>
    </row>
    <row r="627" spans="2:14" ht="15">
      <c r="B627" s="568"/>
      <c r="C627" s="605"/>
      <c r="D627" s="616" t="s">
        <v>813</v>
      </c>
      <c r="E627" s="545"/>
      <c r="F627" s="545"/>
      <c r="G627" s="606"/>
      <c r="H627" s="546" t="s">
        <v>55</v>
      </c>
      <c r="I627" s="607">
        <v>1</v>
      </c>
      <c r="J627" s="547">
        <f>VLOOKUP(D627,'UPAH DAN BAHAN'!$D$6:$I$348,6,FALSE)</f>
        <v>3800000</v>
      </c>
      <c r="K627" s="548">
        <f>+I627*J627</f>
        <v>3800000</v>
      </c>
      <c r="L627" s="549">
        <f>VLOOKUP(D627,'UPAH DAN BAHAN'!$D$6:$N$348,9,FALSE)</f>
        <v>1</v>
      </c>
      <c r="M627" s="550">
        <f>VLOOKUP(D627,'UPAH DAN BAHAN'!$D$6:$N$348,10,FALSE)</f>
        <v>3800000</v>
      </c>
      <c r="N627" s="551">
        <f t="shared" ref="N627" si="62">I627*M627</f>
        <v>3800000</v>
      </c>
    </row>
    <row r="628" spans="2:14" ht="15">
      <c r="B628" s="569"/>
      <c r="C628" s="608"/>
      <c r="D628" s="133" t="s">
        <v>98</v>
      </c>
      <c r="E628" s="554"/>
      <c r="F628" s="554"/>
      <c r="G628" s="609"/>
      <c r="H628" s="555" t="s">
        <v>87</v>
      </c>
      <c r="I628" s="610">
        <v>1</v>
      </c>
      <c r="J628" s="134">
        <f>J608</f>
        <v>5000</v>
      </c>
      <c r="K628" s="556">
        <f>+I628*J628</f>
        <v>5000</v>
      </c>
      <c r="L628" s="537"/>
      <c r="M628" s="537"/>
      <c r="N628" s="537"/>
    </row>
    <row r="629" spans="2:14" ht="15">
      <c r="B629" s="571"/>
      <c r="C629" s="572"/>
      <c r="D629" s="572"/>
      <c r="E629" s="572"/>
      <c r="F629" s="572"/>
      <c r="G629" s="572"/>
      <c r="H629" s="573"/>
      <c r="I629" s="574"/>
      <c r="J629" s="560" t="s">
        <v>869</v>
      </c>
      <c r="K629" s="575">
        <f>SUM(K627:K628)</f>
        <v>3805000</v>
      </c>
      <c r="L629" s="537"/>
      <c r="M629" s="537"/>
      <c r="N629" s="537"/>
    </row>
    <row r="630" spans="2:14" ht="15">
      <c r="B630" s="571"/>
      <c r="C630" s="572"/>
      <c r="D630" s="572"/>
      <c r="E630" s="572"/>
      <c r="F630" s="572"/>
      <c r="G630" s="572"/>
      <c r="H630" s="573"/>
      <c r="I630" s="574"/>
      <c r="J630" s="135"/>
      <c r="K630" s="576"/>
      <c r="L630" s="537"/>
      <c r="M630" s="537"/>
      <c r="N630" s="537"/>
    </row>
    <row r="631" spans="2:14" ht="15">
      <c r="B631" s="577" t="s">
        <v>20</v>
      </c>
      <c r="C631" s="520"/>
      <c r="D631" s="520" t="s">
        <v>932</v>
      </c>
      <c r="E631" s="520"/>
      <c r="F631" s="520"/>
      <c r="G631" s="520"/>
      <c r="H631" s="521"/>
      <c r="I631" s="522"/>
      <c r="J631" s="578"/>
      <c r="K631" s="136">
        <f>K629+K625</f>
        <v>3937900</v>
      </c>
      <c r="L631" s="579"/>
      <c r="M631" s="580"/>
      <c r="N631" s="526">
        <f>SUM(N619:N629)</f>
        <v>3932900</v>
      </c>
    </row>
    <row r="632" spans="2:14" ht="15">
      <c r="B632" s="581" t="s">
        <v>21</v>
      </c>
      <c r="C632" s="582"/>
      <c r="D632" s="582" t="s">
        <v>929</v>
      </c>
      <c r="E632" s="582"/>
      <c r="F632" s="582"/>
      <c r="G632" s="582"/>
      <c r="H632" s="583"/>
      <c r="I632" s="584"/>
      <c r="J632" s="585"/>
      <c r="K632" s="586">
        <f>K631*10%</f>
        <v>393790</v>
      </c>
      <c r="L632" s="579"/>
      <c r="M632" s="580"/>
      <c r="N632" s="586">
        <f>N631*10%</f>
        <v>393290</v>
      </c>
    </row>
    <row r="633" spans="2:14" ht="15">
      <c r="B633" s="581" t="s">
        <v>22</v>
      </c>
      <c r="C633" s="582"/>
      <c r="D633" s="582" t="s">
        <v>933</v>
      </c>
      <c r="E633" s="582"/>
      <c r="F633" s="582"/>
      <c r="G633" s="582"/>
      <c r="H633" s="583"/>
      <c r="I633" s="584"/>
      <c r="J633" s="585"/>
      <c r="K633" s="586">
        <f>+K631+K632</f>
        <v>4331690</v>
      </c>
      <c r="L633" s="579"/>
      <c r="M633" s="580"/>
      <c r="N633" s="526">
        <f>N631+N632</f>
        <v>4326190</v>
      </c>
    </row>
    <row r="634" spans="2:14" ht="15">
      <c r="B634" s="587"/>
      <c r="C634" s="520"/>
      <c r="D634" s="520" t="s">
        <v>931</v>
      </c>
      <c r="E634" s="520"/>
      <c r="F634" s="520"/>
      <c r="G634" s="520"/>
      <c r="H634" s="520"/>
      <c r="I634" s="520"/>
      <c r="J634" s="588"/>
      <c r="K634" s="589">
        <f>ROUNDDOWN(K633,-2)</f>
        <v>4331600</v>
      </c>
      <c r="L634" s="590"/>
      <c r="M634" s="591"/>
      <c r="N634" s="592"/>
    </row>
    <row r="635" spans="2:14" ht="15">
      <c r="B635" s="593"/>
      <c r="C635" s="593"/>
      <c r="D635" s="593"/>
      <c r="E635" s="593"/>
      <c r="F635" s="593"/>
      <c r="G635" s="593"/>
      <c r="H635" s="593"/>
      <c r="I635" s="593"/>
      <c r="J635" s="601"/>
      <c r="K635" s="601"/>
    </row>
    <row r="636" spans="2:14" ht="15">
      <c r="B636" s="593"/>
      <c r="C636" s="593"/>
      <c r="D636" s="593"/>
      <c r="E636" s="593"/>
      <c r="F636" s="593"/>
      <c r="G636" s="593"/>
      <c r="H636" s="593"/>
      <c r="I636" s="593"/>
      <c r="J636" s="601"/>
      <c r="K636" s="601"/>
    </row>
    <row r="637" spans="2:14" ht="15">
      <c r="B637" s="137" t="s">
        <v>1195</v>
      </c>
      <c r="C637" s="520"/>
      <c r="D637" s="520"/>
      <c r="E637" s="128" t="s">
        <v>1196</v>
      </c>
      <c r="F637" s="520"/>
      <c r="G637" s="520"/>
      <c r="H637" s="521"/>
      <c r="I637" s="522"/>
      <c r="J637" s="578"/>
      <c r="K637" s="596"/>
      <c r="L637" s="524"/>
      <c r="M637" s="525"/>
      <c r="N637" s="526"/>
    </row>
    <row r="638" spans="2:14" ht="16.5" customHeight="1">
      <c r="B638" s="617" t="s">
        <v>56</v>
      </c>
      <c r="C638" s="1663" t="s">
        <v>57</v>
      </c>
      <c r="D638" s="1664"/>
      <c r="E638" s="1664"/>
      <c r="F638" s="1664"/>
      <c r="G638" s="1665"/>
      <c r="H638" s="617" t="s">
        <v>965</v>
      </c>
      <c r="I638" s="170" t="s">
        <v>925</v>
      </c>
      <c r="J638" s="618" t="s">
        <v>865</v>
      </c>
      <c r="K638" s="619" t="s">
        <v>866</v>
      </c>
      <c r="L638" s="530" t="s">
        <v>209</v>
      </c>
      <c r="M638" s="531" t="s">
        <v>210</v>
      </c>
      <c r="N638" s="531" t="s">
        <v>867</v>
      </c>
    </row>
    <row r="639" spans="2:14">
      <c r="B639" s="626"/>
      <c r="C639" s="627"/>
      <c r="D639" s="628"/>
      <c r="E639" s="628"/>
      <c r="F639" s="628"/>
      <c r="G639" s="629"/>
      <c r="H639" s="630"/>
      <c r="I639" s="171"/>
      <c r="J639" s="575"/>
      <c r="K639" s="575"/>
      <c r="L639" s="537"/>
      <c r="M639" s="537"/>
      <c r="N639" s="537"/>
    </row>
    <row r="640" spans="2:14">
      <c r="B640" s="538" t="s">
        <v>158</v>
      </c>
      <c r="C640" s="539"/>
      <c r="D640" s="540" t="s">
        <v>61</v>
      </c>
      <c r="E640" s="539"/>
      <c r="F640" s="539"/>
      <c r="G640" s="539"/>
      <c r="H640" s="541"/>
      <c r="I640" s="129"/>
      <c r="J640" s="542"/>
      <c r="K640" s="542"/>
      <c r="L640" s="537"/>
      <c r="M640" s="537"/>
      <c r="N640" s="537"/>
    </row>
    <row r="641" spans="2:14" ht="15">
      <c r="B641" s="543"/>
      <c r="C641" s="544"/>
      <c r="D641" s="545" t="s">
        <v>62</v>
      </c>
      <c r="E641" s="544"/>
      <c r="F641" s="544"/>
      <c r="G641" s="544"/>
      <c r="H641" s="546" t="s">
        <v>90</v>
      </c>
      <c r="I641" s="130">
        <v>0.1</v>
      </c>
      <c r="J641" s="547">
        <f>VLOOKUP(D641,'UPAH DAN BAHAN'!$D$6:$I$348,6,FALSE)</f>
        <v>120000</v>
      </c>
      <c r="K641" s="548">
        <f>+I641*J641</f>
        <v>12000</v>
      </c>
      <c r="L641" s="549">
        <f>VLOOKUP(D641,'UPAH DAN BAHAN'!$D$6:$N$348,9,FALSE)</f>
        <v>1</v>
      </c>
      <c r="M641" s="550">
        <f>VLOOKUP(D641,'UPAH DAN BAHAN'!$D$6:$N$348,10,FALSE)</f>
        <v>120000</v>
      </c>
      <c r="N641" s="551">
        <f t="shared" ref="N641:N644" si="63">I641*M641</f>
        <v>12000</v>
      </c>
    </row>
    <row r="642" spans="2:14" ht="15">
      <c r="B642" s="543"/>
      <c r="C642" s="544"/>
      <c r="D642" s="545" t="s">
        <v>149</v>
      </c>
      <c r="E642" s="544"/>
      <c r="F642" s="544"/>
      <c r="G642" s="544"/>
      <c r="H642" s="546" t="s">
        <v>90</v>
      </c>
      <c r="I642" s="130">
        <v>0.1</v>
      </c>
      <c r="J642" s="547">
        <f>VLOOKUP(D642,'UPAH DAN BAHAN'!$D$6:$I$348,6,FALSE)</f>
        <v>140000</v>
      </c>
      <c r="K642" s="548">
        <f>+I642*J642</f>
        <v>14000</v>
      </c>
      <c r="L642" s="549">
        <f>VLOOKUP(D642,'UPAH DAN BAHAN'!$D$6:$N$348,9,FALSE)</f>
        <v>1</v>
      </c>
      <c r="M642" s="550">
        <f>VLOOKUP(D642,'UPAH DAN BAHAN'!$D$6:$N$348,10,FALSE)</f>
        <v>140000</v>
      </c>
      <c r="N642" s="551">
        <f t="shared" si="63"/>
        <v>14000</v>
      </c>
    </row>
    <row r="643" spans="2:14" ht="15">
      <c r="B643" s="543"/>
      <c r="C643" s="544"/>
      <c r="D643" s="545" t="s">
        <v>77</v>
      </c>
      <c r="E643" s="544"/>
      <c r="F643" s="544"/>
      <c r="G643" s="544"/>
      <c r="H643" s="546" t="s">
        <v>90</v>
      </c>
      <c r="I643" s="130">
        <v>0.01</v>
      </c>
      <c r="J643" s="547">
        <f>VLOOKUP(D643,'UPAH DAN BAHAN'!$D$6:$I$348,6,FALSE)</f>
        <v>150000</v>
      </c>
      <c r="K643" s="548">
        <f>+I643*J643</f>
        <v>1500</v>
      </c>
      <c r="L643" s="549">
        <f>VLOOKUP(D643,'UPAH DAN BAHAN'!$D$6:$N$348,9,FALSE)</f>
        <v>1</v>
      </c>
      <c r="M643" s="550">
        <f>VLOOKUP(D643,'UPAH DAN BAHAN'!$D$6:$N$348,10,FALSE)</f>
        <v>150000</v>
      </c>
      <c r="N643" s="551">
        <f t="shared" si="63"/>
        <v>1500</v>
      </c>
    </row>
    <row r="644" spans="2:14" ht="15">
      <c r="B644" s="552"/>
      <c r="C644" s="553"/>
      <c r="D644" s="554" t="s">
        <v>27</v>
      </c>
      <c r="E644" s="553"/>
      <c r="F644" s="553"/>
      <c r="G644" s="553"/>
      <c r="H644" s="555" t="s">
        <v>90</v>
      </c>
      <c r="I644" s="131">
        <v>1E-3</v>
      </c>
      <c r="J644" s="547">
        <f>VLOOKUP(D644,'UPAH DAN BAHAN'!$D$6:$I$348,6,FALSE)</f>
        <v>140000</v>
      </c>
      <c r="K644" s="556">
        <f>+I644*J644</f>
        <v>140</v>
      </c>
      <c r="L644" s="549">
        <f>VLOOKUP(D644,'UPAH DAN BAHAN'!$D$6:$N$348,9,FALSE)</f>
        <v>1</v>
      </c>
      <c r="M644" s="550">
        <f>VLOOKUP(D644,'UPAH DAN BAHAN'!$D$6:$N$348,10,FALSE)</f>
        <v>140000</v>
      </c>
      <c r="N644" s="551">
        <f t="shared" si="63"/>
        <v>140</v>
      </c>
    </row>
    <row r="645" spans="2:14" ht="15">
      <c r="B645" s="532"/>
      <c r="C645" s="534"/>
      <c r="D645" s="557"/>
      <c r="E645" s="534"/>
      <c r="F645" s="534"/>
      <c r="G645" s="534"/>
      <c r="H645" s="558"/>
      <c r="I645" s="602"/>
      <c r="J645" s="560" t="s">
        <v>868</v>
      </c>
      <c r="K645" s="561">
        <f>SUM(K641:K644)</f>
        <v>27640</v>
      </c>
      <c r="L645" s="537"/>
      <c r="M645" s="537"/>
      <c r="N645" s="537"/>
    </row>
    <row r="646" spans="2:14" ht="15">
      <c r="B646" s="538" t="s">
        <v>159</v>
      </c>
      <c r="C646" s="603"/>
      <c r="D646" s="562" t="s">
        <v>926</v>
      </c>
      <c r="E646" s="539"/>
      <c r="F646" s="539"/>
      <c r="G646" s="604"/>
      <c r="H646" s="541"/>
      <c r="I646" s="129"/>
      <c r="J646" s="542"/>
      <c r="K646" s="542"/>
      <c r="L646" s="537"/>
      <c r="M646" s="537"/>
      <c r="N646" s="537"/>
    </row>
    <row r="647" spans="2:14" ht="15">
      <c r="B647" s="568"/>
      <c r="C647" s="605"/>
      <c r="D647" s="616" t="s">
        <v>814</v>
      </c>
      <c r="E647" s="545"/>
      <c r="F647" s="545"/>
      <c r="G647" s="606"/>
      <c r="H647" s="546" t="s">
        <v>55</v>
      </c>
      <c r="I647" s="607">
        <v>1</v>
      </c>
      <c r="J647" s="547">
        <f>VLOOKUP(D647,'UPAH DAN BAHAN'!$D$6:$I$348,6,FALSE)</f>
        <v>255000</v>
      </c>
      <c r="K647" s="548">
        <f>+I647*J647</f>
        <v>255000</v>
      </c>
      <c r="L647" s="549">
        <f>VLOOKUP(D647,'UPAH DAN BAHAN'!$D$6:$N$348,9,FALSE)</f>
        <v>1</v>
      </c>
      <c r="M647" s="550">
        <f>VLOOKUP(D647,'UPAH DAN BAHAN'!$D$6:$N$348,10,FALSE)</f>
        <v>255000</v>
      </c>
      <c r="N647" s="551">
        <f t="shared" ref="N647" si="64">I647*M647</f>
        <v>255000</v>
      </c>
    </row>
    <row r="648" spans="2:14" ht="15">
      <c r="B648" s="569"/>
      <c r="C648" s="608"/>
      <c r="D648" s="133" t="s">
        <v>98</v>
      </c>
      <c r="E648" s="554"/>
      <c r="F648" s="554"/>
      <c r="G648" s="609"/>
      <c r="H648" s="555" t="s">
        <v>87</v>
      </c>
      <c r="I648" s="610">
        <v>1</v>
      </c>
      <c r="J648" s="134">
        <v>10000</v>
      </c>
      <c r="K648" s="556">
        <f>+I648*J648</f>
        <v>10000</v>
      </c>
      <c r="L648" s="537"/>
      <c r="M648" s="537"/>
      <c r="N648" s="537"/>
    </row>
    <row r="649" spans="2:14" ht="15">
      <c r="B649" s="571"/>
      <c r="C649" s="572"/>
      <c r="D649" s="572"/>
      <c r="E649" s="572"/>
      <c r="F649" s="572"/>
      <c r="G649" s="572"/>
      <c r="H649" s="573"/>
      <c r="I649" s="574"/>
      <c r="J649" s="560" t="s">
        <v>869</v>
      </c>
      <c r="K649" s="575">
        <f>SUM(K647:K648)</f>
        <v>265000</v>
      </c>
      <c r="L649" s="537"/>
      <c r="M649" s="537"/>
      <c r="N649" s="537"/>
    </row>
    <row r="650" spans="2:14" ht="15">
      <c r="B650" s="571"/>
      <c r="C650" s="572"/>
      <c r="D650" s="572"/>
      <c r="E650" s="572"/>
      <c r="F650" s="572"/>
      <c r="G650" s="572"/>
      <c r="H650" s="573"/>
      <c r="I650" s="574"/>
      <c r="J650" s="135"/>
      <c r="K650" s="576"/>
      <c r="L650" s="537"/>
      <c r="M650" s="537"/>
      <c r="N650" s="537"/>
    </row>
    <row r="651" spans="2:14" ht="15">
      <c r="B651" s="577" t="s">
        <v>20</v>
      </c>
      <c r="C651" s="520"/>
      <c r="D651" s="520" t="s">
        <v>932</v>
      </c>
      <c r="E651" s="520"/>
      <c r="F651" s="520"/>
      <c r="G651" s="520"/>
      <c r="H651" s="521"/>
      <c r="I651" s="522"/>
      <c r="J651" s="578"/>
      <c r="K651" s="136">
        <f>K649+K645</f>
        <v>292640</v>
      </c>
      <c r="L651" s="579"/>
      <c r="M651" s="580"/>
      <c r="N651" s="526">
        <f>SUM(N639:N649)</f>
        <v>282640</v>
      </c>
    </row>
    <row r="652" spans="2:14" ht="15">
      <c r="B652" s="581" t="s">
        <v>21</v>
      </c>
      <c r="C652" s="582"/>
      <c r="D652" s="582" t="s">
        <v>929</v>
      </c>
      <c r="E652" s="582"/>
      <c r="F652" s="582"/>
      <c r="G652" s="582"/>
      <c r="H652" s="583"/>
      <c r="I652" s="584"/>
      <c r="J652" s="585"/>
      <c r="K652" s="586">
        <f>K651*10%</f>
        <v>29264</v>
      </c>
      <c r="L652" s="579"/>
      <c r="M652" s="580"/>
      <c r="N652" s="586">
        <f>N651*10%</f>
        <v>28264</v>
      </c>
    </row>
    <row r="653" spans="2:14" ht="15">
      <c r="B653" s="581" t="s">
        <v>22</v>
      </c>
      <c r="C653" s="582"/>
      <c r="D653" s="582" t="s">
        <v>933</v>
      </c>
      <c r="E653" s="582"/>
      <c r="F653" s="582"/>
      <c r="G653" s="582"/>
      <c r="H653" s="583"/>
      <c r="I653" s="584"/>
      <c r="J653" s="585"/>
      <c r="K653" s="586">
        <f>+K651+K652</f>
        <v>321904</v>
      </c>
      <c r="L653" s="579"/>
      <c r="M653" s="580"/>
      <c r="N653" s="526">
        <f>N651+N652</f>
        <v>310904</v>
      </c>
    </row>
    <row r="654" spans="2:14" ht="15">
      <c r="B654" s="587"/>
      <c r="C654" s="520"/>
      <c r="D654" s="520" t="s">
        <v>931</v>
      </c>
      <c r="E654" s="520"/>
      <c r="F654" s="520"/>
      <c r="G654" s="520"/>
      <c r="H654" s="520"/>
      <c r="I654" s="520"/>
      <c r="J654" s="588"/>
      <c r="K654" s="589">
        <f>ROUNDDOWN(K653,-2)</f>
        <v>321900</v>
      </c>
      <c r="L654" s="590"/>
      <c r="M654" s="591"/>
      <c r="N654" s="592"/>
    </row>
    <row r="655" spans="2:14" ht="15">
      <c r="B655" s="593"/>
      <c r="C655" s="593"/>
      <c r="D655" s="593"/>
      <c r="E655" s="593"/>
      <c r="F655" s="593"/>
      <c r="G655" s="593"/>
      <c r="H655" s="593"/>
      <c r="I655" s="593"/>
      <c r="J655" s="601"/>
      <c r="K655" s="601"/>
    </row>
    <row r="656" spans="2:14" ht="15">
      <c r="B656" s="593"/>
      <c r="C656" s="593"/>
      <c r="D656" s="593"/>
      <c r="E656" s="593"/>
      <c r="F656" s="593"/>
      <c r="G656" s="593"/>
      <c r="H656" s="593"/>
      <c r="I656" s="593"/>
      <c r="J656" s="601"/>
      <c r="K656" s="601"/>
    </row>
    <row r="657" spans="2:14" ht="15">
      <c r="B657" s="137" t="s">
        <v>1197</v>
      </c>
      <c r="C657" s="520"/>
      <c r="D657" s="520"/>
      <c r="E657" s="128" t="s">
        <v>1198</v>
      </c>
      <c r="F657" s="520"/>
      <c r="G657" s="520"/>
      <c r="H657" s="521"/>
      <c r="I657" s="522"/>
      <c r="J657" s="578"/>
      <c r="K657" s="596"/>
      <c r="L657" s="524"/>
      <c r="M657" s="525"/>
      <c r="N657" s="526"/>
    </row>
    <row r="658" spans="2:14" ht="17.25" customHeight="1">
      <c r="B658" s="617" t="s">
        <v>56</v>
      </c>
      <c r="C658" s="1663" t="s">
        <v>57</v>
      </c>
      <c r="D658" s="1664"/>
      <c r="E658" s="1664"/>
      <c r="F658" s="1664"/>
      <c r="G658" s="1665"/>
      <c r="H658" s="617" t="s">
        <v>965</v>
      </c>
      <c r="I658" s="170" t="s">
        <v>925</v>
      </c>
      <c r="J658" s="618" t="s">
        <v>865</v>
      </c>
      <c r="K658" s="619" t="s">
        <v>866</v>
      </c>
      <c r="L658" s="530" t="s">
        <v>209</v>
      </c>
      <c r="M658" s="531" t="s">
        <v>210</v>
      </c>
      <c r="N658" s="531" t="s">
        <v>867</v>
      </c>
    </row>
    <row r="659" spans="2:14">
      <c r="B659" s="626"/>
      <c r="C659" s="627"/>
      <c r="D659" s="628"/>
      <c r="E659" s="628"/>
      <c r="F659" s="628"/>
      <c r="G659" s="629"/>
      <c r="H659" s="630"/>
      <c r="I659" s="171"/>
      <c r="J659" s="575"/>
      <c r="K659" s="575"/>
      <c r="L659" s="537"/>
      <c r="M659" s="537"/>
      <c r="N659" s="537"/>
    </row>
    <row r="660" spans="2:14">
      <c r="B660" s="538" t="s">
        <v>158</v>
      </c>
      <c r="C660" s="539"/>
      <c r="D660" s="540" t="s">
        <v>61</v>
      </c>
      <c r="E660" s="539"/>
      <c r="F660" s="539"/>
      <c r="G660" s="539"/>
      <c r="H660" s="541"/>
      <c r="I660" s="129"/>
      <c r="J660" s="542"/>
      <c r="K660" s="542"/>
      <c r="L660" s="537"/>
      <c r="M660" s="537"/>
      <c r="N660" s="537"/>
    </row>
    <row r="661" spans="2:14" ht="15">
      <c r="B661" s="543"/>
      <c r="C661" s="544"/>
      <c r="D661" s="545" t="s">
        <v>62</v>
      </c>
      <c r="E661" s="544"/>
      <c r="F661" s="544"/>
      <c r="G661" s="544"/>
      <c r="H661" s="546" t="s">
        <v>90</v>
      </c>
      <c r="I661" s="130">
        <v>0.5</v>
      </c>
      <c r="J661" s="547">
        <f>VLOOKUP(D661,'UPAH DAN BAHAN'!$D$6:$I$348,6,FALSE)</f>
        <v>120000</v>
      </c>
      <c r="K661" s="548">
        <f>+I661*J661</f>
        <v>60000</v>
      </c>
      <c r="L661" s="549">
        <f>VLOOKUP(D661,'UPAH DAN BAHAN'!$D$6:$N$348,9,FALSE)</f>
        <v>1</v>
      </c>
      <c r="M661" s="550">
        <f>VLOOKUP(D661,'UPAH DAN BAHAN'!$D$6:$N$348,10,FALSE)</f>
        <v>120000</v>
      </c>
      <c r="N661" s="551">
        <f t="shared" ref="N661:N664" si="65">I661*M661</f>
        <v>60000</v>
      </c>
    </row>
    <row r="662" spans="2:14" ht="15">
      <c r="B662" s="543"/>
      <c r="C662" s="544"/>
      <c r="D662" s="545" t="s">
        <v>149</v>
      </c>
      <c r="E662" s="544"/>
      <c r="F662" s="544"/>
      <c r="G662" s="544"/>
      <c r="H662" s="546" t="s">
        <v>90</v>
      </c>
      <c r="I662" s="130">
        <v>0.5</v>
      </c>
      <c r="J662" s="547">
        <f>VLOOKUP(D662,'UPAH DAN BAHAN'!$D$6:$I$348,6,FALSE)</f>
        <v>140000</v>
      </c>
      <c r="K662" s="548">
        <f>+I662*J662</f>
        <v>70000</v>
      </c>
      <c r="L662" s="549">
        <f>VLOOKUP(D662,'UPAH DAN BAHAN'!$D$6:$N$348,9,FALSE)</f>
        <v>1</v>
      </c>
      <c r="M662" s="550">
        <f>VLOOKUP(D662,'UPAH DAN BAHAN'!$D$6:$N$348,10,FALSE)</f>
        <v>140000</v>
      </c>
      <c r="N662" s="551">
        <f t="shared" si="65"/>
        <v>70000</v>
      </c>
    </row>
    <row r="663" spans="2:14" ht="15">
      <c r="B663" s="543"/>
      <c r="C663" s="544"/>
      <c r="D663" s="545" t="s">
        <v>77</v>
      </c>
      <c r="E663" s="544"/>
      <c r="F663" s="544"/>
      <c r="G663" s="544"/>
      <c r="H663" s="546" t="s">
        <v>90</v>
      </c>
      <c r="I663" s="130">
        <v>0.03</v>
      </c>
      <c r="J663" s="547">
        <f>VLOOKUP(D663,'UPAH DAN BAHAN'!$D$6:$I$348,6,FALSE)</f>
        <v>150000</v>
      </c>
      <c r="K663" s="548">
        <f>+I663*J663</f>
        <v>4500</v>
      </c>
      <c r="L663" s="549">
        <f>VLOOKUP(D663,'UPAH DAN BAHAN'!$D$6:$N$348,9,FALSE)</f>
        <v>1</v>
      </c>
      <c r="M663" s="550">
        <f>VLOOKUP(D663,'UPAH DAN BAHAN'!$D$6:$N$348,10,FALSE)</f>
        <v>150000</v>
      </c>
      <c r="N663" s="551">
        <f t="shared" si="65"/>
        <v>4500</v>
      </c>
    </row>
    <row r="664" spans="2:14" ht="15">
      <c r="B664" s="552"/>
      <c r="C664" s="553"/>
      <c r="D664" s="554" t="s">
        <v>27</v>
      </c>
      <c r="E664" s="553"/>
      <c r="F664" s="553"/>
      <c r="G664" s="553"/>
      <c r="H664" s="555" t="s">
        <v>90</v>
      </c>
      <c r="I664" s="131">
        <v>0.03</v>
      </c>
      <c r="J664" s="547">
        <f>VLOOKUP(D664,'UPAH DAN BAHAN'!$D$6:$I$348,6,FALSE)</f>
        <v>140000</v>
      </c>
      <c r="K664" s="556">
        <f>+I664*J664</f>
        <v>4200</v>
      </c>
      <c r="L664" s="549">
        <f>VLOOKUP(D664,'UPAH DAN BAHAN'!$D$6:$N$348,9,FALSE)</f>
        <v>1</v>
      </c>
      <c r="M664" s="550">
        <f>VLOOKUP(D664,'UPAH DAN BAHAN'!$D$6:$N$348,10,FALSE)</f>
        <v>140000</v>
      </c>
      <c r="N664" s="551">
        <f t="shared" si="65"/>
        <v>4200</v>
      </c>
    </row>
    <row r="665" spans="2:14" ht="15">
      <c r="B665" s="532"/>
      <c r="C665" s="534"/>
      <c r="D665" s="557"/>
      <c r="E665" s="534"/>
      <c r="F665" s="534"/>
      <c r="G665" s="534"/>
      <c r="H665" s="558"/>
      <c r="I665" s="602"/>
      <c r="J665" s="560" t="s">
        <v>868</v>
      </c>
      <c r="K665" s="561">
        <f>SUM(K661:K664)</f>
        <v>138700</v>
      </c>
      <c r="L665" s="537"/>
      <c r="M665" s="537"/>
      <c r="N665" s="537"/>
    </row>
    <row r="666" spans="2:14" ht="15">
      <c r="B666" s="538" t="s">
        <v>159</v>
      </c>
      <c r="C666" s="603"/>
      <c r="D666" s="562" t="s">
        <v>926</v>
      </c>
      <c r="E666" s="539"/>
      <c r="F666" s="539"/>
      <c r="G666" s="604"/>
      <c r="H666" s="541"/>
      <c r="I666" s="129"/>
      <c r="J666" s="542"/>
      <c r="K666" s="542"/>
      <c r="L666" s="537"/>
      <c r="M666" s="537"/>
      <c r="N666" s="537"/>
    </row>
    <row r="667" spans="2:14" ht="15">
      <c r="B667" s="568"/>
      <c r="C667" s="605"/>
      <c r="D667" s="616" t="s">
        <v>815</v>
      </c>
      <c r="E667" s="545"/>
      <c r="F667" s="545"/>
      <c r="G667" s="606"/>
      <c r="H667" s="546" t="s">
        <v>55</v>
      </c>
      <c r="I667" s="607">
        <v>1</v>
      </c>
      <c r="J667" s="547">
        <f>VLOOKUP(D667,'UPAH DAN BAHAN'!$D$6:$I$348,6,FALSE)</f>
        <v>950000</v>
      </c>
      <c r="K667" s="548">
        <f>+I667*J667</f>
        <v>950000</v>
      </c>
      <c r="L667" s="549">
        <f>VLOOKUP(D667,'UPAH DAN BAHAN'!$D$6:$N$348,9,FALSE)</f>
        <v>1</v>
      </c>
      <c r="M667" s="550">
        <f>VLOOKUP(D667,'UPAH DAN BAHAN'!$D$6:$N$348,10,FALSE)</f>
        <v>950000</v>
      </c>
      <c r="N667" s="551">
        <f t="shared" ref="N667" si="66">I667*M667</f>
        <v>950000</v>
      </c>
    </row>
    <row r="668" spans="2:14" ht="15">
      <c r="B668" s="569"/>
      <c r="C668" s="608"/>
      <c r="D668" s="133" t="s">
        <v>98</v>
      </c>
      <c r="E668" s="554"/>
      <c r="F668" s="554"/>
      <c r="G668" s="609"/>
      <c r="H668" s="555" t="s">
        <v>87</v>
      </c>
      <c r="I668" s="610">
        <v>0.02</v>
      </c>
      <c r="J668" s="134">
        <f>J667</f>
        <v>950000</v>
      </c>
      <c r="K668" s="556">
        <f>J668*I668</f>
        <v>19000</v>
      </c>
      <c r="L668" s="537"/>
      <c r="M668" s="537"/>
      <c r="N668" s="537"/>
    </row>
    <row r="669" spans="2:14" ht="15">
      <c r="B669" s="571"/>
      <c r="C669" s="572"/>
      <c r="D669" s="572"/>
      <c r="E669" s="572"/>
      <c r="F669" s="572"/>
      <c r="G669" s="572"/>
      <c r="H669" s="573"/>
      <c r="I669" s="574"/>
      <c r="J669" s="560" t="s">
        <v>869</v>
      </c>
      <c r="K669" s="575">
        <f>SUM(K667:K668)</f>
        <v>969000</v>
      </c>
      <c r="L669" s="537"/>
      <c r="M669" s="537"/>
      <c r="N669" s="537"/>
    </row>
    <row r="670" spans="2:14" ht="15">
      <c r="B670" s="571"/>
      <c r="C670" s="572"/>
      <c r="D670" s="572"/>
      <c r="E670" s="572"/>
      <c r="F670" s="572"/>
      <c r="G670" s="572"/>
      <c r="H670" s="573"/>
      <c r="I670" s="574"/>
      <c r="J670" s="135"/>
      <c r="K670" s="576"/>
      <c r="L670" s="537"/>
      <c r="M670" s="537"/>
      <c r="N670" s="537"/>
    </row>
    <row r="671" spans="2:14" ht="15">
      <c r="B671" s="577" t="s">
        <v>20</v>
      </c>
      <c r="C671" s="520"/>
      <c r="D671" s="520" t="s">
        <v>932</v>
      </c>
      <c r="E671" s="520"/>
      <c r="F671" s="520"/>
      <c r="G671" s="520"/>
      <c r="H671" s="521"/>
      <c r="I671" s="522"/>
      <c r="J671" s="578"/>
      <c r="K671" s="136">
        <f>K669+K665</f>
        <v>1107700</v>
      </c>
      <c r="L671" s="579"/>
      <c r="M671" s="580"/>
      <c r="N671" s="526">
        <f>SUM(N659:N669)</f>
        <v>1088700</v>
      </c>
    </row>
    <row r="672" spans="2:14" ht="15">
      <c r="B672" s="581" t="s">
        <v>21</v>
      </c>
      <c r="C672" s="582"/>
      <c r="D672" s="582" t="s">
        <v>929</v>
      </c>
      <c r="E672" s="582"/>
      <c r="F672" s="582"/>
      <c r="G672" s="582"/>
      <c r="H672" s="583"/>
      <c r="I672" s="584"/>
      <c r="J672" s="585"/>
      <c r="K672" s="586">
        <f>K671*10%</f>
        <v>110770</v>
      </c>
      <c r="L672" s="579"/>
      <c r="M672" s="580"/>
      <c r="N672" s="586">
        <f>N671*10%</f>
        <v>108870</v>
      </c>
    </row>
    <row r="673" spans="2:14" ht="15">
      <c r="B673" s="581" t="s">
        <v>22</v>
      </c>
      <c r="C673" s="582"/>
      <c r="D673" s="582" t="s">
        <v>933</v>
      </c>
      <c r="E673" s="582"/>
      <c r="F673" s="582"/>
      <c r="G673" s="582"/>
      <c r="H673" s="583"/>
      <c r="I673" s="584"/>
      <c r="J673" s="585"/>
      <c r="K673" s="586">
        <f>+K671+K672</f>
        <v>1218470</v>
      </c>
      <c r="L673" s="579"/>
      <c r="M673" s="580"/>
      <c r="N673" s="526">
        <f>N671+N672</f>
        <v>1197570</v>
      </c>
    </row>
    <row r="674" spans="2:14" ht="15">
      <c r="B674" s="587"/>
      <c r="C674" s="520"/>
      <c r="D674" s="520" t="s">
        <v>931</v>
      </c>
      <c r="E674" s="520"/>
      <c r="F674" s="520"/>
      <c r="G674" s="520"/>
      <c r="H674" s="520"/>
      <c r="I674" s="520"/>
      <c r="J674" s="588"/>
      <c r="K674" s="589">
        <f>ROUNDDOWN(K673,-2)</f>
        <v>1218400</v>
      </c>
      <c r="L674" s="590"/>
      <c r="M674" s="591"/>
      <c r="N674" s="592"/>
    </row>
    <row r="675" spans="2:14" ht="15">
      <c r="B675" s="593"/>
      <c r="C675" s="593"/>
      <c r="D675" s="593"/>
      <c r="E675" s="593"/>
      <c r="F675" s="593"/>
      <c r="G675" s="593"/>
      <c r="H675" s="593"/>
      <c r="I675" s="593"/>
      <c r="J675" s="601"/>
      <c r="K675" s="601"/>
    </row>
    <row r="676" spans="2:14" ht="15">
      <c r="B676" s="593"/>
      <c r="C676" s="593"/>
      <c r="D676" s="593"/>
      <c r="E676" s="593"/>
      <c r="F676" s="593"/>
      <c r="G676" s="593"/>
      <c r="H676" s="593"/>
      <c r="I676" s="593"/>
      <c r="J676" s="601"/>
      <c r="K676" s="601"/>
    </row>
    <row r="677" spans="2:14" ht="15">
      <c r="B677" s="137" t="s">
        <v>1199</v>
      </c>
      <c r="C677" s="520"/>
      <c r="D677" s="520"/>
      <c r="E677" s="128" t="s">
        <v>1200</v>
      </c>
      <c r="F677" s="520"/>
      <c r="G677" s="520"/>
      <c r="H677" s="521"/>
      <c r="I677" s="522"/>
      <c r="J677" s="578"/>
      <c r="K677" s="596"/>
      <c r="L677" s="524"/>
      <c r="M677" s="525"/>
      <c r="N677" s="526"/>
    </row>
    <row r="678" spans="2:14" ht="16.5" customHeight="1">
      <c r="B678" s="617" t="s">
        <v>56</v>
      </c>
      <c r="C678" s="1663" t="s">
        <v>57</v>
      </c>
      <c r="D678" s="1664"/>
      <c r="E678" s="1664"/>
      <c r="F678" s="1664"/>
      <c r="G678" s="1665"/>
      <c r="H678" s="617" t="s">
        <v>965</v>
      </c>
      <c r="I678" s="170" t="s">
        <v>925</v>
      </c>
      <c r="J678" s="618" t="s">
        <v>865</v>
      </c>
      <c r="K678" s="619" t="s">
        <v>866</v>
      </c>
      <c r="L678" s="530" t="s">
        <v>209</v>
      </c>
      <c r="M678" s="531" t="s">
        <v>210</v>
      </c>
      <c r="N678" s="531" t="s">
        <v>867</v>
      </c>
    </row>
    <row r="679" spans="2:14">
      <c r="B679" s="626"/>
      <c r="C679" s="627"/>
      <c r="D679" s="628"/>
      <c r="E679" s="628"/>
      <c r="F679" s="628"/>
      <c r="G679" s="629"/>
      <c r="H679" s="630"/>
      <c r="I679" s="171"/>
      <c r="J679" s="575"/>
      <c r="K679" s="575"/>
      <c r="L679" s="537"/>
      <c r="M679" s="537"/>
      <c r="N679" s="537"/>
    </row>
    <row r="680" spans="2:14">
      <c r="B680" s="538" t="s">
        <v>158</v>
      </c>
      <c r="C680" s="539"/>
      <c r="D680" s="540" t="s">
        <v>61</v>
      </c>
      <c r="E680" s="539"/>
      <c r="F680" s="539"/>
      <c r="G680" s="539"/>
      <c r="H680" s="541"/>
      <c r="I680" s="129"/>
      <c r="J680" s="542"/>
      <c r="K680" s="542"/>
      <c r="L680" s="537"/>
      <c r="M680" s="537"/>
      <c r="N680" s="537"/>
    </row>
    <row r="681" spans="2:14" ht="15">
      <c r="B681" s="543"/>
      <c r="C681" s="544"/>
      <c r="D681" s="545" t="s">
        <v>62</v>
      </c>
      <c r="E681" s="544"/>
      <c r="F681" s="544"/>
      <c r="G681" s="544"/>
      <c r="H681" s="546" t="s">
        <v>90</v>
      </c>
      <c r="I681" s="130">
        <v>0.1</v>
      </c>
      <c r="J681" s="547">
        <f>VLOOKUP(D681,'UPAH DAN BAHAN'!$D$6:$I$348,6,FALSE)</f>
        <v>120000</v>
      </c>
      <c r="K681" s="548">
        <f>+I681*J681</f>
        <v>12000</v>
      </c>
      <c r="L681" s="549">
        <f>VLOOKUP(D681,'UPAH DAN BAHAN'!$D$6:$N$348,9,FALSE)</f>
        <v>1</v>
      </c>
      <c r="M681" s="550">
        <f>VLOOKUP(D681,'UPAH DAN BAHAN'!$D$6:$N$348,10,FALSE)</f>
        <v>120000</v>
      </c>
      <c r="N681" s="551">
        <f t="shared" ref="N681:N684" si="67">I681*M681</f>
        <v>12000</v>
      </c>
    </row>
    <row r="682" spans="2:14" ht="15">
      <c r="B682" s="543"/>
      <c r="C682" s="544"/>
      <c r="D682" s="545" t="s">
        <v>149</v>
      </c>
      <c r="E682" s="544"/>
      <c r="F682" s="544"/>
      <c r="G682" s="544"/>
      <c r="H682" s="546" t="s">
        <v>90</v>
      </c>
      <c r="I682" s="130">
        <v>0.1</v>
      </c>
      <c r="J682" s="547">
        <f>VLOOKUP(D682,'UPAH DAN BAHAN'!$D$6:$I$348,6,FALSE)</f>
        <v>140000</v>
      </c>
      <c r="K682" s="548">
        <f>+I682*J682</f>
        <v>14000</v>
      </c>
      <c r="L682" s="549">
        <f>VLOOKUP(D682,'UPAH DAN BAHAN'!$D$6:$N$348,9,FALSE)</f>
        <v>1</v>
      </c>
      <c r="M682" s="550">
        <f>VLOOKUP(D682,'UPAH DAN BAHAN'!$D$6:$N$348,10,FALSE)</f>
        <v>140000</v>
      </c>
      <c r="N682" s="551">
        <f t="shared" si="67"/>
        <v>14000</v>
      </c>
    </row>
    <row r="683" spans="2:14" ht="15">
      <c r="B683" s="543"/>
      <c r="C683" s="544"/>
      <c r="D683" s="545" t="s">
        <v>77</v>
      </c>
      <c r="E683" s="544"/>
      <c r="F683" s="544"/>
      <c r="G683" s="544"/>
      <c r="H683" s="546" t="s">
        <v>90</v>
      </c>
      <c r="I683" s="130">
        <v>0.01</v>
      </c>
      <c r="J683" s="547">
        <f>VLOOKUP(D683,'UPAH DAN BAHAN'!$D$6:$I$348,6,FALSE)</f>
        <v>150000</v>
      </c>
      <c r="K683" s="548">
        <f>+I683*J683</f>
        <v>1500</v>
      </c>
      <c r="L683" s="549">
        <f>VLOOKUP(D683,'UPAH DAN BAHAN'!$D$6:$N$348,9,FALSE)</f>
        <v>1</v>
      </c>
      <c r="M683" s="550">
        <f>VLOOKUP(D683,'UPAH DAN BAHAN'!$D$6:$N$348,10,FALSE)</f>
        <v>150000</v>
      </c>
      <c r="N683" s="551">
        <f t="shared" si="67"/>
        <v>1500</v>
      </c>
    </row>
    <row r="684" spans="2:14" ht="15">
      <c r="B684" s="552"/>
      <c r="C684" s="553"/>
      <c r="D684" s="554" t="s">
        <v>27</v>
      </c>
      <c r="E684" s="553"/>
      <c r="F684" s="553"/>
      <c r="G684" s="553"/>
      <c r="H684" s="555" t="s">
        <v>90</v>
      </c>
      <c r="I684" s="131">
        <v>1E-3</v>
      </c>
      <c r="J684" s="547">
        <f>VLOOKUP(D684,'UPAH DAN BAHAN'!$D$6:$I$348,6,FALSE)</f>
        <v>140000</v>
      </c>
      <c r="K684" s="556">
        <f>+I684*J684</f>
        <v>140</v>
      </c>
      <c r="L684" s="549">
        <f>VLOOKUP(D684,'UPAH DAN BAHAN'!$D$6:$N$348,9,FALSE)</f>
        <v>1</v>
      </c>
      <c r="M684" s="550">
        <f>VLOOKUP(D684,'UPAH DAN BAHAN'!$D$6:$N$348,10,FALSE)</f>
        <v>140000</v>
      </c>
      <c r="N684" s="551">
        <f t="shared" si="67"/>
        <v>140</v>
      </c>
    </row>
    <row r="685" spans="2:14" ht="15">
      <c r="B685" s="532"/>
      <c r="C685" s="534"/>
      <c r="D685" s="557"/>
      <c r="E685" s="534"/>
      <c r="F685" s="534"/>
      <c r="G685" s="534"/>
      <c r="H685" s="558"/>
      <c r="I685" s="602"/>
      <c r="J685" s="560" t="s">
        <v>868</v>
      </c>
      <c r="K685" s="561">
        <f>SUM(K681:K684)</f>
        <v>27640</v>
      </c>
      <c r="L685" s="537"/>
      <c r="M685" s="537"/>
      <c r="N685" s="537"/>
    </row>
    <row r="686" spans="2:14" ht="15">
      <c r="B686" s="538" t="s">
        <v>159</v>
      </c>
      <c r="C686" s="603"/>
      <c r="D686" s="562" t="s">
        <v>926</v>
      </c>
      <c r="E686" s="539"/>
      <c r="F686" s="539"/>
      <c r="G686" s="604"/>
      <c r="H686" s="541"/>
      <c r="I686" s="129"/>
      <c r="J686" s="542"/>
      <c r="K686" s="542"/>
      <c r="L686" s="537"/>
      <c r="M686" s="537"/>
      <c r="N686" s="537"/>
    </row>
    <row r="687" spans="2:14" ht="15">
      <c r="B687" s="568"/>
      <c r="C687" s="605"/>
      <c r="D687" s="132" t="s">
        <v>816</v>
      </c>
      <c r="E687" s="545"/>
      <c r="F687" s="545"/>
      <c r="G687" s="606"/>
      <c r="H687" s="546" t="s">
        <v>55</v>
      </c>
      <c r="I687" s="607">
        <v>1</v>
      </c>
      <c r="J687" s="547">
        <f>VLOOKUP(D687,'UPAH DAN BAHAN'!$D$6:$I$348,6,FALSE)</f>
        <v>205000</v>
      </c>
      <c r="K687" s="548">
        <f>+I687*J687</f>
        <v>205000</v>
      </c>
      <c r="L687" s="549">
        <f>VLOOKUP(D687,'UPAH DAN BAHAN'!$D$6:$N$348,9,FALSE)</f>
        <v>1</v>
      </c>
      <c r="M687" s="550">
        <f>VLOOKUP(D687,'UPAH DAN BAHAN'!$D$6:$N$348,10,FALSE)</f>
        <v>205000</v>
      </c>
      <c r="N687" s="551">
        <f t="shared" ref="N687" si="68">I687*M687</f>
        <v>205000</v>
      </c>
    </row>
    <row r="688" spans="2:14" ht="15">
      <c r="B688" s="569"/>
      <c r="C688" s="608"/>
      <c r="D688" s="133" t="s">
        <v>98</v>
      </c>
      <c r="E688" s="554"/>
      <c r="F688" s="554"/>
      <c r="G688" s="609"/>
      <c r="H688" s="555" t="s">
        <v>87</v>
      </c>
      <c r="I688" s="610">
        <v>1</v>
      </c>
      <c r="J688" s="134">
        <v>5000</v>
      </c>
      <c r="K688" s="556">
        <f>+I688*J688</f>
        <v>5000</v>
      </c>
      <c r="L688" s="537"/>
      <c r="M688" s="537"/>
      <c r="N688" s="537"/>
    </row>
    <row r="689" spans="2:14" ht="15">
      <c r="B689" s="571"/>
      <c r="C689" s="572"/>
      <c r="D689" s="572"/>
      <c r="E689" s="572"/>
      <c r="F689" s="572"/>
      <c r="G689" s="572"/>
      <c r="H689" s="573"/>
      <c r="I689" s="574"/>
      <c r="J689" s="560" t="s">
        <v>869</v>
      </c>
      <c r="K689" s="575">
        <f>SUM(K687:K688)</f>
        <v>210000</v>
      </c>
      <c r="L689" s="537"/>
      <c r="M689" s="537"/>
      <c r="N689" s="537"/>
    </row>
    <row r="690" spans="2:14" ht="15">
      <c r="B690" s="571"/>
      <c r="C690" s="572"/>
      <c r="D690" s="572"/>
      <c r="E690" s="572"/>
      <c r="F690" s="572"/>
      <c r="G690" s="572"/>
      <c r="H690" s="573"/>
      <c r="I690" s="574"/>
      <c r="J690" s="135"/>
      <c r="K690" s="576"/>
      <c r="L690" s="537"/>
      <c r="M690" s="537"/>
      <c r="N690" s="537"/>
    </row>
    <row r="691" spans="2:14" ht="15">
      <c r="B691" s="577" t="s">
        <v>20</v>
      </c>
      <c r="C691" s="520"/>
      <c r="D691" s="520" t="s">
        <v>932</v>
      </c>
      <c r="E691" s="520"/>
      <c r="F691" s="520"/>
      <c r="G691" s="520"/>
      <c r="H691" s="521"/>
      <c r="I691" s="522"/>
      <c r="J691" s="578"/>
      <c r="K691" s="136">
        <f>K689+K685</f>
        <v>237640</v>
      </c>
      <c r="L691" s="579"/>
      <c r="M691" s="580"/>
      <c r="N691" s="526">
        <f>SUM(N679:N689)</f>
        <v>232640</v>
      </c>
    </row>
    <row r="692" spans="2:14" ht="15">
      <c r="B692" s="581" t="s">
        <v>21</v>
      </c>
      <c r="C692" s="582"/>
      <c r="D692" s="582" t="s">
        <v>929</v>
      </c>
      <c r="E692" s="582"/>
      <c r="F692" s="582"/>
      <c r="G692" s="582"/>
      <c r="H692" s="583"/>
      <c r="I692" s="584"/>
      <c r="J692" s="585"/>
      <c r="K692" s="586">
        <f>K691*10%</f>
        <v>23764</v>
      </c>
      <c r="L692" s="579"/>
      <c r="M692" s="580"/>
      <c r="N692" s="586">
        <f>N691*10%</f>
        <v>23264</v>
      </c>
    </row>
    <row r="693" spans="2:14" ht="15">
      <c r="B693" s="581" t="s">
        <v>22</v>
      </c>
      <c r="C693" s="582"/>
      <c r="D693" s="582" t="s">
        <v>933</v>
      </c>
      <c r="E693" s="582"/>
      <c r="F693" s="582"/>
      <c r="G693" s="582"/>
      <c r="H693" s="583"/>
      <c r="I693" s="584"/>
      <c r="J693" s="585"/>
      <c r="K693" s="586">
        <f>+K691+K692</f>
        <v>261404</v>
      </c>
      <c r="L693" s="579"/>
      <c r="M693" s="580"/>
      <c r="N693" s="526">
        <f>N691+N692</f>
        <v>255904</v>
      </c>
    </row>
    <row r="694" spans="2:14" ht="15">
      <c r="B694" s="587"/>
      <c r="C694" s="520"/>
      <c r="D694" s="520" t="s">
        <v>931</v>
      </c>
      <c r="E694" s="520"/>
      <c r="F694" s="520"/>
      <c r="G694" s="520"/>
      <c r="H694" s="520"/>
      <c r="I694" s="520"/>
      <c r="J694" s="588"/>
      <c r="K694" s="589">
        <f>ROUNDDOWN(K693,-2)</f>
        <v>261400</v>
      </c>
      <c r="L694" s="590"/>
      <c r="M694" s="591"/>
      <c r="N694" s="592"/>
    </row>
    <row r="695" spans="2:14" ht="15">
      <c r="B695" s="593"/>
      <c r="C695" s="593"/>
      <c r="D695" s="593"/>
      <c r="E695" s="593"/>
      <c r="F695" s="593"/>
      <c r="G695" s="593"/>
      <c r="H695" s="593"/>
      <c r="I695" s="593"/>
      <c r="J695" s="601"/>
      <c r="K695" s="601"/>
    </row>
    <row r="696" spans="2:14" ht="15">
      <c r="B696" s="593"/>
      <c r="C696" s="593"/>
      <c r="D696" s="593"/>
      <c r="E696" s="593"/>
      <c r="F696" s="593"/>
      <c r="G696" s="593"/>
      <c r="H696" s="593"/>
      <c r="I696" s="593"/>
      <c r="J696" s="601"/>
      <c r="K696" s="601"/>
    </row>
    <row r="697" spans="2:14" ht="15">
      <c r="B697" s="137" t="s">
        <v>1201</v>
      </c>
      <c r="C697" s="520"/>
      <c r="D697" s="520"/>
      <c r="E697" s="128" t="s">
        <v>1202</v>
      </c>
      <c r="F697" s="520"/>
      <c r="G697" s="520"/>
      <c r="H697" s="521"/>
      <c r="I697" s="522"/>
      <c r="J697" s="578"/>
      <c r="K697" s="596"/>
      <c r="L697" s="524"/>
      <c r="M697" s="525"/>
      <c r="N697" s="526"/>
    </row>
    <row r="698" spans="2:14" ht="15.75" customHeight="1">
      <c r="B698" s="617" t="s">
        <v>56</v>
      </c>
      <c r="C698" s="1663" t="s">
        <v>57</v>
      </c>
      <c r="D698" s="1664"/>
      <c r="E698" s="1664"/>
      <c r="F698" s="1664"/>
      <c r="G698" s="1665"/>
      <c r="H698" s="617" t="s">
        <v>965</v>
      </c>
      <c r="I698" s="170" t="s">
        <v>925</v>
      </c>
      <c r="J698" s="618" t="s">
        <v>865</v>
      </c>
      <c r="K698" s="619" t="s">
        <v>866</v>
      </c>
      <c r="L698" s="530" t="s">
        <v>209</v>
      </c>
      <c r="M698" s="531" t="s">
        <v>210</v>
      </c>
      <c r="N698" s="531" t="s">
        <v>867</v>
      </c>
    </row>
    <row r="699" spans="2:14">
      <c r="B699" s="626"/>
      <c r="C699" s="627"/>
      <c r="D699" s="628"/>
      <c r="E699" s="628"/>
      <c r="F699" s="628"/>
      <c r="G699" s="629"/>
      <c r="H699" s="630"/>
      <c r="I699" s="171"/>
      <c r="J699" s="575"/>
      <c r="K699" s="575"/>
      <c r="L699" s="537"/>
      <c r="M699" s="537"/>
      <c r="N699" s="537"/>
    </row>
    <row r="700" spans="2:14">
      <c r="B700" s="538" t="s">
        <v>158</v>
      </c>
      <c r="C700" s="539"/>
      <c r="D700" s="540" t="s">
        <v>61</v>
      </c>
      <c r="E700" s="539"/>
      <c r="F700" s="539"/>
      <c r="G700" s="539"/>
      <c r="H700" s="541"/>
      <c r="I700" s="129"/>
      <c r="J700" s="542"/>
      <c r="K700" s="542"/>
      <c r="L700" s="537"/>
      <c r="M700" s="537"/>
      <c r="N700" s="537"/>
    </row>
    <row r="701" spans="2:14" ht="15">
      <c r="B701" s="543"/>
      <c r="C701" s="544"/>
      <c r="D701" s="545" t="s">
        <v>62</v>
      </c>
      <c r="E701" s="544"/>
      <c r="F701" s="544"/>
      <c r="G701" s="544"/>
      <c r="H701" s="546" t="s">
        <v>90</v>
      </c>
      <c r="I701" s="130">
        <v>0.5</v>
      </c>
      <c r="J701" s="547">
        <f>VLOOKUP(D701,'UPAH DAN BAHAN'!$D$6:$I$348,6,FALSE)</f>
        <v>120000</v>
      </c>
      <c r="K701" s="548">
        <f>+I701*J701</f>
        <v>60000</v>
      </c>
      <c r="L701" s="549">
        <f>VLOOKUP(D701,'UPAH DAN BAHAN'!$D$6:$N$348,9,FALSE)</f>
        <v>1</v>
      </c>
      <c r="M701" s="550">
        <f>VLOOKUP(D701,'UPAH DAN BAHAN'!$D$6:$N$348,10,FALSE)</f>
        <v>120000</v>
      </c>
      <c r="N701" s="551">
        <f t="shared" ref="N701:N704" si="69">I701*M701</f>
        <v>60000</v>
      </c>
    </row>
    <row r="702" spans="2:14" ht="15">
      <c r="B702" s="543"/>
      <c r="C702" s="544"/>
      <c r="D702" s="545" t="s">
        <v>149</v>
      </c>
      <c r="E702" s="544"/>
      <c r="F702" s="544"/>
      <c r="G702" s="544"/>
      <c r="H702" s="546" t="s">
        <v>90</v>
      </c>
      <c r="I702" s="130">
        <v>0.5</v>
      </c>
      <c r="J702" s="547">
        <f>VLOOKUP(D702,'UPAH DAN BAHAN'!$D$6:$I$348,6,FALSE)</f>
        <v>140000</v>
      </c>
      <c r="K702" s="548">
        <f>+I702*J702</f>
        <v>70000</v>
      </c>
      <c r="L702" s="549">
        <f>VLOOKUP(D702,'UPAH DAN BAHAN'!$D$6:$N$348,9,FALSE)</f>
        <v>1</v>
      </c>
      <c r="M702" s="550">
        <f>VLOOKUP(D702,'UPAH DAN BAHAN'!$D$6:$N$348,10,FALSE)</f>
        <v>140000</v>
      </c>
      <c r="N702" s="551">
        <f t="shared" si="69"/>
        <v>70000</v>
      </c>
    </row>
    <row r="703" spans="2:14" ht="15">
      <c r="B703" s="543"/>
      <c r="C703" s="544"/>
      <c r="D703" s="545" t="s">
        <v>77</v>
      </c>
      <c r="E703" s="544"/>
      <c r="F703" s="544"/>
      <c r="G703" s="544"/>
      <c r="H703" s="546" t="s">
        <v>90</v>
      </c>
      <c r="I703" s="130">
        <v>0.01</v>
      </c>
      <c r="J703" s="547">
        <f>VLOOKUP(D703,'UPAH DAN BAHAN'!$D$6:$I$348,6,FALSE)</f>
        <v>150000</v>
      </c>
      <c r="K703" s="548">
        <f>+I703*J703</f>
        <v>1500</v>
      </c>
      <c r="L703" s="549">
        <f>VLOOKUP(D703,'UPAH DAN BAHAN'!$D$6:$N$348,9,FALSE)</f>
        <v>1</v>
      </c>
      <c r="M703" s="550">
        <f>VLOOKUP(D703,'UPAH DAN BAHAN'!$D$6:$N$348,10,FALSE)</f>
        <v>150000</v>
      </c>
      <c r="N703" s="551">
        <f t="shared" si="69"/>
        <v>1500</v>
      </c>
    </row>
    <row r="704" spans="2:14" ht="15">
      <c r="B704" s="552"/>
      <c r="C704" s="553"/>
      <c r="D704" s="554" t="s">
        <v>27</v>
      </c>
      <c r="E704" s="553"/>
      <c r="F704" s="553"/>
      <c r="G704" s="553"/>
      <c r="H704" s="555" t="s">
        <v>90</v>
      </c>
      <c r="I704" s="131">
        <v>1E-3</v>
      </c>
      <c r="J704" s="547">
        <f>VLOOKUP(D704,'UPAH DAN BAHAN'!$D$6:$I$348,6,FALSE)</f>
        <v>140000</v>
      </c>
      <c r="K704" s="556">
        <f>+I704*J704</f>
        <v>140</v>
      </c>
      <c r="L704" s="549">
        <f>VLOOKUP(D704,'UPAH DAN BAHAN'!$D$6:$N$348,9,FALSE)</f>
        <v>1</v>
      </c>
      <c r="M704" s="550">
        <f>VLOOKUP(D704,'UPAH DAN BAHAN'!$D$6:$N$348,10,FALSE)</f>
        <v>140000</v>
      </c>
      <c r="N704" s="551">
        <f t="shared" si="69"/>
        <v>140</v>
      </c>
    </row>
    <row r="705" spans="2:14" ht="15">
      <c r="B705" s="532"/>
      <c r="C705" s="534"/>
      <c r="D705" s="557"/>
      <c r="E705" s="534"/>
      <c r="F705" s="534"/>
      <c r="G705" s="534"/>
      <c r="H705" s="558"/>
      <c r="I705" s="602"/>
      <c r="J705" s="560" t="s">
        <v>868</v>
      </c>
      <c r="K705" s="561">
        <f>SUM(K701:K704)</f>
        <v>131640</v>
      </c>
      <c r="L705" s="537"/>
      <c r="M705" s="537"/>
      <c r="N705" s="537"/>
    </row>
    <row r="706" spans="2:14" ht="15">
      <c r="B706" s="538" t="s">
        <v>159</v>
      </c>
      <c r="C706" s="603"/>
      <c r="D706" s="562" t="s">
        <v>926</v>
      </c>
      <c r="E706" s="539"/>
      <c r="F706" s="539"/>
      <c r="G706" s="604"/>
      <c r="H706" s="541"/>
      <c r="I706" s="129"/>
      <c r="J706" s="542"/>
      <c r="K706" s="542"/>
      <c r="L706" s="537"/>
      <c r="M706" s="537"/>
      <c r="N706" s="537"/>
    </row>
    <row r="707" spans="2:14" ht="15">
      <c r="B707" s="568"/>
      <c r="C707" s="605"/>
      <c r="D707" s="616" t="s">
        <v>821</v>
      </c>
      <c r="E707" s="545"/>
      <c r="F707" s="545"/>
      <c r="G707" s="606"/>
      <c r="H707" s="546" t="s">
        <v>55</v>
      </c>
      <c r="I707" s="607">
        <v>1</v>
      </c>
      <c r="J707" s="547">
        <v>250000</v>
      </c>
      <c r="K707" s="548">
        <f>+I707*J707</f>
        <v>250000</v>
      </c>
      <c r="L707" s="549">
        <f>VLOOKUP(D707,'UPAH DAN BAHAN'!$D$6:$N$348,9,FALSE)</f>
        <v>0.15079999999999999</v>
      </c>
      <c r="M707" s="550">
        <f>VLOOKUP(D707,'UPAH DAN BAHAN'!$D$6:$N$348,10,FALSE)</f>
        <v>67860</v>
      </c>
      <c r="N707" s="551">
        <f t="shared" ref="N707:N708" si="70">I707*M707</f>
        <v>67860</v>
      </c>
    </row>
    <row r="708" spans="2:14" ht="15">
      <c r="B708" s="620"/>
      <c r="C708" s="621"/>
      <c r="D708" s="616" t="s">
        <v>822</v>
      </c>
      <c r="E708" s="622"/>
      <c r="F708" s="622"/>
      <c r="G708" s="623"/>
      <c r="H708" s="546" t="s">
        <v>55</v>
      </c>
      <c r="I708" s="607">
        <v>1</v>
      </c>
      <c r="J708" s="547">
        <f>VLOOKUP(D708,'UPAH DAN BAHAN'!$D$6:$I$348,6,FALSE)</f>
        <v>55000</v>
      </c>
      <c r="K708" s="548">
        <f>+I708*J708</f>
        <v>55000</v>
      </c>
      <c r="L708" s="549">
        <f>VLOOKUP(D708,'UPAH DAN BAHAN'!$D$6:$N$348,9,FALSE)</f>
        <v>1</v>
      </c>
      <c r="M708" s="550">
        <f>VLOOKUP(D708,'UPAH DAN BAHAN'!$D$6:$N$348,10,FALSE)</f>
        <v>55000</v>
      </c>
      <c r="N708" s="551">
        <f t="shared" si="70"/>
        <v>55000</v>
      </c>
    </row>
    <row r="709" spans="2:14" ht="15">
      <c r="B709" s="569"/>
      <c r="C709" s="608"/>
      <c r="D709" s="133" t="s">
        <v>98</v>
      </c>
      <c r="E709" s="554"/>
      <c r="F709" s="554"/>
      <c r="G709" s="609"/>
      <c r="H709" s="555" t="s">
        <v>87</v>
      </c>
      <c r="I709" s="610">
        <v>0.05</v>
      </c>
      <c r="J709" s="134">
        <f>SUM(J707:J708)</f>
        <v>305000</v>
      </c>
      <c r="K709" s="556">
        <f>+I709*J709</f>
        <v>15250</v>
      </c>
      <c r="L709" s="537"/>
      <c r="M709" s="537"/>
      <c r="N709" s="537"/>
    </row>
    <row r="710" spans="2:14" ht="15">
      <c r="B710" s="571"/>
      <c r="C710" s="572"/>
      <c r="D710" s="572"/>
      <c r="E710" s="572"/>
      <c r="F710" s="572"/>
      <c r="G710" s="572"/>
      <c r="H710" s="573"/>
      <c r="I710" s="574"/>
      <c r="J710" s="560" t="s">
        <v>869</v>
      </c>
      <c r="K710" s="575">
        <f>SUM(K707:K709)</f>
        <v>320250</v>
      </c>
      <c r="L710" s="537"/>
      <c r="M710" s="537"/>
      <c r="N710" s="537"/>
    </row>
    <row r="711" spans="2:14" ht="15">
      <c r="B711" s="571"/>
      <c r="C711" s="572"/>
      <c r="D711" s="572"/>
      <c r="E711" s="572"/>
      <c r="F711" s="572"/>
      <c r="G711" s="572"/>
      <c r="H711" s="573"/>
      <c r="I711" s="574"/>
      <c r="J711" s="135"/>
      <c r="K711" s="576"/>
      <c r="L711" s="537"/>
      <c r="M711" s="537"/>
      <c r="N711" s="537"/>
    </row>
    <row r="712" spans="2:14" ht="15">
      <c r="B712" s="577" t="s">
        <v>20</v>
      </c>
      <c r="C712" s="520"/>
      <c r="D712" s="520" t="s">
        <v>932</v>
      </c>
      <c r="E712" s="520"/>
      <c r="F712" s="520"/>
      <c r="G712" s="520"/>
      <c r="H712" s="521"/>
      <c r="I712" s="522"/>
      <c r="J712" s="578"/>
      <c r="K712" s="136">
        <f>K710+K705</f>
        <v>451890</v>
      </c>
      <c r="L712" s="579"/>
      <c r="M712" s="580"/>
      <c r="N712" s="526">
        <f>SUM(N700:N710)</f>
        <v>254500</v>
      </c>
    </row>
    <row r="713" spans="2:14" ht="15">
      <c r="B713" s="581" t="s">
        <v>21</v>
      </c>
      <c r="C713" s="582"/>
      <c r="D713" s="582" t="s">
        <v>929</v>
      </c>
      <c r="E713" s="582"/>
      <c r="F713" s="582"/>
      <c r="G713" s="582"/>
      <c r="H713" s="583"/>
      <c r="I713" s="584"/>
      <c r="J713" s="585"/>
      <c r="K713" s="586">
        <f>K712*10%</f>
        <v>45189</v>
      </c>
      <c r="L713" s="579"/>
      <c r="M713" s="580"/>
      <c r="N713" s="586">
        <f>N712*10%</f>
        <v>25450</v>
      </c>
    </row>
    <row r="714" spans="2:14" ht="15">
      <c r="B714" s="581" t="s">
        <v>22</v>
      </c>
      <c r="C714" s="582"/>
      <c r="D714" s="582" t="s">
        <v>933</v>
      </c>
      <c r="E714" s="582"/>
      <c r="F714" s="582"/>
      <c r="G714" s="582"/>
      <c r="H714" s="583"/>
      <c r="I714" s="584"/>
      <c r="J714" s="585"/>
      <c r="K714" s="586">
        <f>+K712+K713</f>
        <v>497079</v>
      </c>
      <c r="L714" s="579"/>
      <c r="M714" s="580"/>
      <c r="N714" s="526">
        <f>N712+N713</f>
        <v>279950</v>
      </c>
    </row>
    <row r="715" spans="2:14" ht="15">
      <c r="B715" s="587"/>
      <c r="C715" s="520"/>
      <c r="D715" s="520" t="s">
        <v>931</v>
      </c>
      <c r="E715" s="520"/>
      <c r="F715" s="520"/>
      <c r="G715" s="520"/>
      <c r="H715" s="520"/>
      <c r="I715" s="520"/>
      <c r="J715" s="588"/>
      <c r="K715" s="589">
        <f>ROUNDDOWN(K714,-2)</f>
        <v>497000</v>
      </c>
      <c r="L715" s="590"/>
      <c r="M715" s="591"/>
      <c r="N715" s="592"/>
    </row>
    <row r="716" spans="2:14" ht="15">
      <c r="B716" s="593"/>
      <c r="C716" s="593"/>
      <c r="D716" s="593"/>
      <c r="E716" s="593"/>
      <c r="F716" s="593"/>
      <c r="G716" s="593"/>
      <c r="H716" s="593"/>
      <c r="I716" s="593"/>
      <c r="J716" s="601"/>
      <c r="K716" s="601"/>
    </row>
    <row r="717" spans="2:14" ht="15">
      <c r="B717" s="593"/>
      <c r="C717" s="593"/>
      <c r="D717" s="593"/>
      <c r="E717" s="593"/>
      <c r="F717" s="593"/>
      <c r="G717" s="593"/>
      <c r="H717" s="593"/>
      <c r="I717" s="593"/>
      <c r="J717" s="601"/>
      <c r="K717" s="601"/>
    </row>
    <row r="718" spans="2:14" ht="15">
      <c r="B718" s="137" t="s">
        <v>1203</v>
      </c>
      <c r="C718" s="520"/>
      <c r="D718" s="520"/>
      <c r="E718" s="128" t="s">
        <v>1204</v>
      </c>
      <c r="F718" s="520"/>
      <c r="G718" s="520"/>
      <c r="H718" s="521"/>
      <c r="I718" s="522"/>
      <c r="J718" s="578"/>
      <c r="K718" s="596"/>
      <c r="L718" s="524"/>
      <c r="M718" s="525"/>
      <c r="N718" s="526"/>
    </row>
    <row r="719" spans="2:14" ht="16.5" customHeight="1">
      <c r="B719" s="617" t="s">
        <v>56</v>
      </c>
      <c r="C719" s="1663" t="s">
        <v>57</v>
      </c>
      <c r="D719" s="1664"/>
      <c r="E719" s="1664"/>
      <c r="F719" s="1664"/>
      <c r="G719" s="1665"/>
      <c r="H719" s="617" t="s">
        <v>965</v>
      </c>
      <c r="I719" s="170" t="s">
        <v>925</v>
      </c>
      <c r="J719" s="618" t="s">
        <v>865</v>
      </c>
      <c r="K719" s="619" t="s">
        <v>866</v>
      </c>
      <c r="L719" s="530" t="s">
        <v>209</v>
      </c>
      <c r="M719" s="531" t="s">
        <v>210</v>
      </c>
      <c r="N719" s="531" t="s">
        <v>867</v>
      </c>
    </row>
    <row r="720" spans="2:14">
      <c r="B720" s="626"/>
      <c r="C720" s="627"/>
      <c r="D720" s="628"/>
      <c r="E720" s="628"/>
      <c r="F720" s="628"/>
      <c r="G720" s="629"/>
      <c r="H720" s="630"/>
      <c r="I720" s="171"/>
      <c r="J720" s="575"/>
      <c r="K720" s="575"/>
      <c r="L720" s="537"/>
      <c r="M720" s="537"/>
      <c r="N720" s="537"/>
    </row>
    <row r="721" spans="2:14">
      <c r="B721" s="538" t="s">
        <v>158</v>
      </c>
      <c r="C721" s="539"/>
      <c r="D721" s="540" t="s">
        <v>61</v>
      </c>
      <c r="E721" s="539"/>
      <c r="F721" s="539"/>
      <c r="G721" s="539"/>
      <c r="H721" s="541"/>
      <c r="I721" s="129"/>
      <c r="J721" s="542"/>
      <c r="K721" s="542"/>
      <c r="L721" s="537"/>
      <c r="M721" s="537"/>
      <c r="N721" s="537"/>
    </row>
    <row r="722" spans="2:14" ht="15">
      <c r="B722" s="543"/>
      <c r="C722" s="544"/>
      <c r="D722" s="545" t="s">
        <v>62</v>
      </c>
      <c r="E722" s="544"/>
      <c r="F722" s="544"/>
      <c r="G722" s="544"/>
      <c r="H722" s="546" t="s">
        <v>90</v>
      </c>
      <c r="I722" s="130">
        <v>0.3</v>
      </c>
      <c r="J722" s="547">
        <f>VLOOKUP(D722,'UPAH DAN BAHAN'!$D$6:$I$348,6,FALSE)</f>
        <v>120000</v>
      </c>
      <c r="K722" s="548">
        <f>+I722*J722</f>
        <v>36000</v>
      </c>
      <c r="L722" s="549">
        <f>VLOOKUP(D722,'UPAH DAN BAHAN'!$D$6:$N$348,9,FALSE)</f>
        <v>1</v>
      </c>
      <c r="M722" s="550">
        <f>VLOOKUP(D722,'UPAH DAN BAHAN'!$D$6:$N$348,10,FALSE)</f>
        <v>120000</v>
      </c>
      <c r="N722" s="551">
        <f t="shared" ref="N722:N725" si="71">I722*M722</f>
        <v>36000</v>
      </c>
    </row>
    <row r="723" spans="2:14" ht="15">
      <c r="B723" s="543"/>
      <c r="C723" s="544"/>
      <c r="D723" s="545" t="s">
        <v>149</v>
      </c>
      <c r="E723" s="544"/>
      <c r="F723" s="544"/>
      <c r="G723" s="544"/>
      <c r="H723" s="546" t="s">
        <v>90</v>
      </c>
      <c r="I723" s="130">
        <v>0.3</v>
      </c>
      <c r="J723" s="547">
        <f>VLOOKUP(D723,'UPAH DAN BAHAN'!$D$6:$I$348,6,FALSE)</f>
        <v>140000</v>
      </c>
      <c r="K723" s="548">
        <f>+I723*J723</f>
        <v>42000</v>
      </c>
      <c r="L723" s="549">
        <f>VLOOKUP(D723,'UPAH DAN BAHAN'!$D$6:$N$348,9,FALSE)</f>
        <v>1</v>
      </c>
      <c r="M723" s="550">
        <f>VLOOKUP(D723,'UPAH DAN BAHAN'!$D$6:$N$348,10,FALSE)</f>
        <v>140000</v>
      </c>
      <c r="N723" s="551">
        <f t="shared" si="71"/>
        <v>42000</v>
      </c>
    </row>
    <row r="724" spans="2:14" ht="15">
      <c r="B724" s="543"/>
      <c r="C724" s="544"/>
      <c r="D724" s="545" t="s">
        <v>77</v>
      </c>
      <c r="E724" s="544"/>
      <c r="F724" s="544"/>
      <c r="G724" s="544"/>
      <c r="H724" s="546" t="s">
        <v>90</v>
      </c>
      <c r="I724" s="130">
        <v>0.01</v>
      </c>
      <c r="J724" s="547">
        <f>VLOOKUP(D724,'UPAH DAN BAHAN'!$D$6:$I$348,6,FALSE)</f>
        <v>150000</v>
      </c>
      <c r="K724" s="548">
        <f>+I724*J724</f>
        <v>1500</v>
      </c>
      <c r="L724" s="549">
        <f>VLOOKUP(D724,'UPAH DAN BAHAN'!$D$6:$N$348,9,FALSE)</f>
        <v>1</v>
      </c>
      <c r="M724" s="550">
        <f>VLOOKUP(D724,'UPAH DAN BAHAN'!$D$6:$N$348,10,FALSE)</f>
        <v>150000</v>
      </c>
      <c r="N724" s="551">
        <f t="shared" si="71"/>
        <v>1500</v>
      </c>
    </row>
    <row r="725" spans="2:14" ht="15">
      <c r="B725" s="552"/>
      <c r="C725" s="553"/>
      <c r="D725" s="554" t="s">
        <v>27</v>
      </c>
      <c r="E725" s="553"/>
      <c r="F725" s="553"/>
      <c r="G725" s="553"/>
      <c r="H725" s="555" t="s">
        <v>90</v>
      </c>
      <c r="I725" s="131">
        <v>1E-3</v>
      </c>
      <c r="J725" s="547">
        <f>VLOOKUP(D725,'UPAH DAN BAHAN'!$D$6:$I$348,6,FALSE)</f>
        <v>140000</v>
      </c>
      <c r="K725" s="556">
        <f>+I725*J725</f>
        <v>140</v>
      </c>
      <c r="L725" s="549">
        <f>VLOOKUP(D725,'UPAH DAN BAHAN'!$D$6:$N$348,9,FALSE)</f>
        <v>1</v>
      </c>
      <c r="M725" s="550">
        <f>VLOOKUP(D725,'UPAH DAN BAHAN'!$D$6:$N$348,10,FALSE)</f>
        <v>140000</v>
      </c>
      <c r="N725" s="551">
        <f t="shared" si="71"/>
        <v>140</v>
      </c>
    </row>
    <row r="726" spans="2:14" ht="15">
      <c r="B726" s="532"/>
      <c r="C726" s="534"/>
      <c r="D726" s="557"/>
      <c r="E726" s="534"/>
      <c r="F726" s="534"/>
      <c r="G726" s="534"/>
      <c r="H726" s="558"/>
      <c r="I726" s="602"/>
      <c r="J726" s="560" t="s">
        <v>868</v>
      </c>
      <c r="K726" s="561">
        <f>SUM(K722:K725)</f>
        <v>79640</v>
      </c>
      <c r="L726" s="537"/>
      <c r="M726" s="537"/>
      <c r="N726" s="537"/>
    </row>
    <row r="727" spans="2:14" ht="15">
      <c r="B727" s="538" t="s">
        <v>159</v>
      </c>
      <c r="C727" s="603"/>
      <c r="D727" s="562" t="s">
        <v>926</v>
      </c>
      <c r="E727" s="539"/>
      <c r="F727" s="539"/>
      <c r="G727" s="604"/>
      <c r="H727" s="541"/>
      <c r="I727" s="129"/>
      <c r="J727" s="542"/>
      <c r="K727" s="542"/>
      <c r="L727" s="537"/>
      <c r="M727" s="537"/>
      <c r="N727" s="537"/>
    </row>
    <row r="728" spans="2:14" ht="15">
      <c r="B728" s="568"/>
      <c r="C728" s="605"/>
      <c r="D728" s="616" t="s">
        <v>823</v>
      </c>
      <c r="E728" s="545"/>
      <c r="F728" s="545"/>
      <c r="G728" s="606"/>
      <c r="H728" s="546" t="s">
        <v>55</v>
      </c>
      <c r="I728" s="607">
        <v>1</v>
      </c>
      <c r="J728" s="547">
        <f>VLOOKUP(D728,'UPAH DAN BAHAN'!$D$6:$I$348,6,FALSE)</f>
        <v>1350000</v>
      </c>
      <c r="K728" s="548">
        <f>+I728*J728</f>
        <v>1350000</v>
      </c>
      <c r="L728" s="549">
        <f>VLOOKUP(D728,'UPAH DAN BAHAN'!$D$6:$N$348,9,FALSE)</f>
        <v>1</v>
      </c>
      <c r="M728" s="550">
        <f>VLOOKUP(D728,'UPAH DAN BAHAN'!$D$6:$N$348,10,FALSE)</f>
        <v>1350000</v>
      </c>
      <c r="N728" s="551">
        <f t="shared" ref="N728" si="72">I728*M728</f>
        <v>1350000</v>
      </c>
    </row>
    <row r="729" spans="2:14" ht="15">
      <c r="B729" s="569"/>
      <c r="C729" s="608"/>
      <c r="D729" s="133" t="s">
        <v>98</v>
      </c>
      <c r="E729" s="554"/>
      <c r="F729" s="554"/>
      <c r="G729" s="609"/>
      <c r="H729" s="555" t="s">
        <v>87</v>
      </c>
      <c r="I729" s="610">
        <v>0.05</v>
      </c>
      <c r="J729" s="134">
        <f>SUM(J728:J728)</f>
        <v>1350000</v>
      </c>
      <c r="K729" s="556">
        <f>+I729*J729</f>
        <v>67500</v>
      </c>
      <c r="L729" s="537"/>
      <c r="M729" s="537"/>
      <c r="N729" s="537"/>
    </row>
    <row r="730" spans="2:14" ht="15">
      <c r="B730" s="571"/>
      <c r="C730" s="572"/>
      <c r="D730" s="572"/>
      <c r="E730" s="572"/>
      <c r="F730" s="572"/>
      <c r="G730" s="572"/>
      <c r="H730" s="573"/>
      <c r="I730" s="574"/>
      <c r="J730" s="560" t="s">
        <v>869</v>
      </c>
      <c r="K730" s="575">
        <f>SUM(K728:K729)</f>
        <v>1417500</v>
      </c>
      <c r="L730" s="537"/>
      <c r="M730" s="537"/>
      <c r="N730" s="537"/>
    </row>
    <row r="731" spans="2:14" ht="15">
      <c r="B731" s="571"/>
      <c r="C731" s="572"/>
      <c r="D731" s="572"/>
      <c r="E731" s="572"/>
      <c r="F731" s="572"/>
      <c r="G731" s="572"/>
      <c r="H731" s="573"/>
      <c r="I731" s="574"/>
      <c r="J731" s="135"/>
      <c r="K731" s="576"/>
      <c r="L731" s="537"/>
      <c r="M731" s="537"/>
      <c r="N731" s="537"/>
    </row>
    <row r="732" spans="2:14" ht="15">
      <c r="B732" s="577" t="s">
        <v>20</v>
      </c>
      <c r="C732" s="520"/>
      <c r="D732" s="520" t="s">
        <v>932</v>
      </c>
      <c r="E732" s="520"/>
      <c r="F732" s="520"/>
      <c r="G732" s="520"/>
      <c r="H732" s="521"/>
      <c r="I732" s="522"/>
      <c r="J732" s="578"/>
      <c r="K732" s="136">
        <f>K730+K726</f>
        <v>1497140</v>
      </c>
      <c r="L732" s="579"/>
      <c r="M732" s="580"/>
      <c r="N732" s="526">
        <f>SUM(N720:N730)</f>
        <v>1429640</v>
      </c>
    </row>
    <row r="733" spans="2:14" ht="15">
      <c r="B733" s="581" t="s">
        <v>21</v>
      </c>
      <c r="C733" s="582"/>
      <c r="D733" s="582" t="s">
        <v>929</v>
      </c>
      <c r="E733" s="582"/>
      <c r="F733" s="582"/>
      <c r="G733" s="582"/>
      <c r="H733" s="583"/>
      <c r="I733" s="584"/>
      <c r="J733" s="585"/>
      <c r="K733" s="586">
        <f>K732*10%</f>
        <v>149714</v>
      </c>
      <c r="L733" s="579"/>
      <c r="M733" s="580"/>
      <c r="N733" s="586">
        <f>N732*10%</f>
        <v>142964</v>
      </c>
    </row>
    <row r="734" spans="2:14" ht="15">
      <c r="B734" s="581" t="s">
        <v>22</v>
      </c>
      <c r="C734" s="582"/>
      <c r="D734" s="582" t="s">
        <v>933</v>
      </c>
      <c r="E734" s="582"/>
      <c r="F734" s="582"/>
      <c r="G734" s="582"/>
      <c r="H734" s="583"/>
      <c r="I734" s="584"/>
      <c r="J734" s="585"/>
      <c r="K734" s="586">
        <f>+K732+K733</f>
        <v>1646854</v>
      </c>
      <c r="L734" s="579"/>
      <c r="M734" s="580"/>
      <c r="N734" s="526">
        <f>N732+N733</f>
        <v>1572604</v>
      </c>
    </row>
    <row r="735" spans="2:14" ht="15">
      <c r="B735" s="587"/>
      <c r="C735" s="520"/>
      <c r="D735" s="520" t="s">
        <v>931</v>
      </c>
      <c r="E735" s="520"/>
      <c r="F735" s="520"/>
      <c r="G735" s="520"/>
      <c r="H735" s="520"/>
      <c r="I735" s="520"/>
      <c r="J735" s="588"/>
      <c r="K735" s="589">
        <f>ROUNDDOWN(K734,-2)</f>
        <v>1646800</v>
      </c>
      <c r="L735" s="590"/>
      <c r="M735" s="591"/>
      <c r="N735" s="592"/>
    </row>
    <row r="736" spans="2:14" ht="15">
      <c r="B736" s="593"/>
      <c r="C736" s="593"/>
      <c r="D736" s="593"/>
      <c r="E736" s="593"/>
      <c r="F736" s="593"/>
      <c r="G736" s="593"/>
      <c r="H736" s="593"/>
      <c r="I736" s="593"/>
      <c r="J736" s="601"/>
      <c r="K736" s="601"/>
    </row>
    <row r="737" spans="2:14" ht="15">
      <c r="B737" s="593"/>
      <c r="C737" s="593"/>
      <c r="D737" s="593"/>
      <c r="E737" s="593"/>
      <c r="F737" s="593"/>
      <c r="G737" s="593"/>
      <c r="H737" s="593"/>
      <c r="I737" s="593"/>
      <c r="J737" s="601"/>
      <c r="K737" s="601"/>
    </row>
    <row r="738" spans="2:14" ht="15">
      <c r="B738" s="137" t="s">
        <v>1205</v>
      </c>
      <c r="C738" s="520"/>
      <c r="D738" s="520"/>
      <c r="E738" s="128" t="s">
        <v>1206</v>
      </c>
      <c r="F738" s="520"/>
      <c r="G738" s="520"/>
      <c r="H738" s="521"/>
      <c r="I738" s="522"/>
      <c r="J738" s="578"/>
      <c r="K738" s="596"/>
      <c r="L738" s="524"/>
      <c r="M738" s="525"/>
      <c r="N738" s="526"/>
    </row>
    <row r="739" spans="2:14" ht="16.5" customHeight="1">
      <c r="B739" s="617" t="s">
        <v>56</v>
      </c>
      <c r="C739" s="1663" t="s">
        <v>57</v>
      </c>
      <c r="D739" s="1664"/>
      <c r="E739" s="1664"/>
      <c r="F739" s="1664"/>
      <c r="G739" s="1665"/>
      <c r="H739" s="617" t="s">
        <v>965</v>
      </c>
      <c r="I739" s="170" t="s">
        <v>925</v>
      </c>
      <c r="J739" s="618" t="s">
        <v>865</v>
      </c>
      <c r="K739" s="619" t="s">
        <v>866</v>
      </c>
      <c r="L739" s="530" t="s">
        <v>209</v>
      </c>
      <c r="M739" s="531" t="s">
        <v>210</v>
      </c>
      <c r="N739" s="531" t="s">
        <v>867</v>
      </c>
    </row>
    <row r="740" spans="2:14">
      <c r="B740" s="626"/>
      <c r="C740" s="627"/>
      <c r="D740" s="628"/>
      <c r="E740" s="628"/>
      <c r="F740" s="628"/>
      <c r="G740" s="629"/>
      <c r="H740" s="630"/>
      <c r="I740" s="171"/>
      <c r="J740" s="575"/>
      <c r="K740" s="575"/>
      <c r="L740" s="537"/>
      <c r="M740" s="537"/>
      <c r="N740" s="537"/>
    </row>
    <row r="741" spans="2:14">
      <c r="B741" s="538" t="s">
        <v>158</v>
      </c>
      <c r="C741" s="539"/>
      <c r="D741" s="540" t="s">
        <v>61</v>
      </c>
      <c r="E741" s="539"/>
      <c r="F741" s="539"/>
      <c r="G741" s="539"/>
      <c r="H741" s="541"/>
      <c r="I741" s="129"/>
      <c r="J741" s="542"/>
      <c r="K741" s="542"/>
      <c r="L741" s="537"/>
      <c r="M741" s="537"/>
      <c r="N741" s="537"/>
    </row>
    <row r="742" spans="2:14" ht="15">
      <c r="B742" s="543"/>
      <c r="C742" s="544"/>
      <c r="D742" s="545" t="s">
        <v>62</v>
      </c>
      <c r="E742" s="544"/>
      <c r="F742" s="544"/>
      <c r="G742" s="544"/>
      <c r="H742" s="546" t="s">
        <v>90</v>
      </c>
      <c r="I742" s="139">
        <v>0.03</v>
      </c>
      <c r="J742" s="547">
        <f>VLOOKUP(D742,'UPAH DAN BAHAN'!$D$6:$I$348,6,FALSE)</f>
        <v>120000</v>
      </c>
      <c r="K742" s="548">
        <f>+I742*J742</f>
        <v>3600</v>
      </c>
      <c r="L742" s="549">
        <f>VLOOKUP(D742,'UPAH DAN BAHAN'!$D$6:$N$348,9,FALSE)</f>
        <v>1</v>
      </c>
      <c r="M742" s="550">
        <f>VLOOKUP(D742,'UPAH DAN BAHAN'!$D$6:$N$348,10,FALSE)</f>
        <v>120000</v>
      </c>
      <c r="N742" s="551">
        <f t="shared" ref="N742:N745" si="73">I742*M742</f>
        <v>3600</v>
      </c>
    </row>
    <row r="743" spans="2:14" ht="15">
      <c r="B743" s="543"/>
      <c r="C743" s="544"/>
      <c r="D743" s="545" t="s">
        <v>149</v>
      </c>
      <c r="E743" s="544"/>
      <c r="F743" s="544"/>
      <c r="G743" s="544"/>
      <c r="H743" s="546" t="s">
        <v>90</v>
      </c>
      <c r="I743" s="139">
        <v>0.03</v>
      </c>
      <c r="J743" s="547">
        <f>VLOOKUP(D743,'UPAH DAN BAHAN'!$D$6:$I$348,6,FALSE)</f>
        <v>140000</v>
      </c>
      <c r="K743" s="548">
        <f>+I743*J743</f>
        <v>4200</v>
      </c>
      <c r="L743" s="549">
        <f>VLOOKUP(D743,'UPAH DAN BAHAN'!$D$6:$N$348,9,FALSE)</f>
        <v>1</v>
      </c>
      <c r="M743" s="550">
        <f>VLOOKUP(D743,'UPAH DAN BAHAN'!$D$6:$N$348,10,FALSE)</f>
        <v>140000</v>
      </c>
      <c r="N743" s="551">
        <f t="shared" si="73"/>
        <v>4200</v>
      </c>
    </row>
    <row r="744" spans="2:14" ht="15">
      <c r="B744" s="543"/>
      <c r="C744" s="544"/>
      <c r="D744" s="545" t="s">
        <v>77</v>
      </c>
      <c r="E744" s="544"/>
      <c r="F744" s="544"/>
      <c r="G744" s="544"/>
      <c r="H744" s="546" t="s">
        <v>90</v>
      </c>
      <c r="I744" s="139">
        <v>1E-3</v>
      </c>
      <c r="J744" s="547">
        <f>VLOOKUP(D744,'UPAH DAN BAHAN'!$D$6:$I$348,6,FALSE)</f>
        <v>150000</v>
      </c>
      <c r="K744" s="548">
        <f>+I744*J744</f>
        <v>150</v>
      </c>
      <c r="L744" s="549">
        <f>VLOOKUP(D744,'UPAH DAN BAHAN'!$D$6:$N$348,9,FALSE)</f>
        <v>1</v>
      </c>
      <c r="M744" s="550">
        <f>VLOOKUP(D744,'UPAH DAN BAHAN'!$D$6:$N$348,10,FALSE)</f>
        <v>150000</v>
      </c>
      <c r="N744" s="551">
        <f t="shared" si="73"/>
        <v>150</v>
      </c>
    </row>
    <row r="745" spans="2:14" ht="15">
      <c r="B745" s="552"/>
      <c r="C745" s="553"/>
      <c r="D745" s="554" t="s">
        <v>27</v>
      </c>
      <c r="E745" s="553"/>
      <c r="F745" s="553"/>
      <c r="G745" s="553"/>
      <c r="H745" s="555" t="s">
        <v>90</v>
      </c>
      <c r="I745" s="140">
        <v>1E-3</v>
      </c>
      <c r="J745" s="547">
        <f>VLOOKUP(D745,'UPAH DAN BAHAN'!$D$6:$I$348,6,FALSE)</f>
        <v>140000</v>
      </c>
      <c r="K745" s="556">
        <f>+I745*J745</f>
        <v>140</v>
      </c>
      <c r="L745" s="549">
        <f>VLOOKUP(D745,'UPAH DAN BAHAN'!$D$6:$N$348,9,FALSE)</f>
        <v>1</v>
      </c>
      <c r="M745" s="550">
        <f>VLOOKUP(D745,'UPAH DAN BAHAN'!$D$6:$N$348,10,FALSE)</f>
        <v>140000</v>
      </c>
      <c r="N745" s="551">
        <f t="shared" si="73"/>
        <v>140</v>
      </c>
    </row>
    <row r="746" spans="2:14" ht="15">
      <c r="B746" s="532"/>
      <c r="C746" s="534"/>
      <c r="D746" s="557"/>
      <c r="E746" s="534"/>
      <c r="F746" s="534"/>
      <c r="G746" s="534"/>
      <c r="H746" s="558"/>
      <c r="I746" s="559"/>
      <c r="J746" s="560" t="s">
        <v>868</v>
      </c>
      <c r="K746" s="561">
        <f>SUM(K742:K745)</f>
        <v>8090</v>
      </c>
      <c r="L746" s="537"/>
      <c r="M746" s="537"/>
      <c r="N746" s="537"/>
    </row>
    <row r="747" spans="2:14" ht="15">
      <c r="B747" s="538" t="s">
        <v>159</v>
      </c>
      <c r="C747" s="539"/>
      <c r="D747" s="562" t="s">
        <v>926</v>
      </c>
      <c r="E747" s="539"/>
      <c r="F747" s="539"/>
      <c r="G747" s="539"/>
      <c r="H747" s="563"/>
      <c r="I747" s="564"/>
      <c r="J747" s="167"/>
      <c r="K747" s="565"/>
      <c r="L747" s="537"/>
      <c r="M747" s="537"/>
      <c r="N747" s="537"/>
    </row>
    <row r="748" spans="2:14" ht="15">
      <c r="B748" s="566"/>
      <c r="C748" s="545"/>
      <c r="D748" s="616" t="s">
        <v>786</v>
      </c>
      <c r="E748" s="545"/>
      <c r="F748" s="545"/>
      <c r="G748" s="545"/>
      <c r="H748" s="141" t="s">
        <v>89</v>
      </c>
      <c r="I748" s="130">
        <v>1</v>
      </c>
      <c r="J748" s="547">
        <f>VLOOKUP(D748,'UPAH DAN BAHAN'!$D$6:$I$348,6,FALSE)</f>
        <v>13500</v>
      </c>
      <c r="K748" s="548">
        <f>+I748*J748</f>
        <v>13500</v>
      </c>
      <c r="L748" s="549">
        <f>VLOOKUP(D748,'UPAH DAN BAHAN'!$D$6:$N$348,9,FALSE)</f>
        <v>1</v>
      </c>
      <c r="M748" s="550">
        <f>VLOOKUP(D748,'UPAH DAN BAHAN'!$D$6:$N$348,10,FALSE)</f>
        <v>13500</v>
      </c>
      <c r="N748" s="551">
        <f t="shared" ref="N748:N749" si="74">I748*M748</f>
        <v>13500</v>
      </c>
    </row>
    <row r="749" spans="2:14" ht="15">
      <c r="B749" s="568"/>
      <c r="C749" s="545"/>
      <c r="D749" s="132" t="s">
        <v>49</v>
      </c>
      <c r="E749" s="545"/>
      <c r="F749" s="545"/>
      <c r="G749" s="545"/>
      <c r="H749" s="141" t="s">
        <v>50</v>
      </c>
      <c r="I749" s="139">
        <v>1</v>
      </c>
      <c r="J749" s="168">
        <f>VLOOKUP(D749,'UPAH DAN BAHAN'!$D$6:$I$348,6,FALSE)</f>
        <v>16000</v>
      </c>
      <c r="K749" s="548">
        <f>+I749*J749</f>
        <v>16000</v>
      </c>
      <c r="L749" s="549">
        <f>VLOOKUP(D749,'UPAH DAN BAHAN'!$D$6:$N$348,9,FALSE)</f>
        <v>1</v>
      </c>
      <c r="M749" s="550">
        <f>VLOOKUP(D749,'UPAH DAN BAHAN'!$D$6:$N$348,10,FALSE)</f>
        <v>16000</v>
      </c>
      <c r="N749" s="551">
        <f t="shared" si="74"/>
        <v>16000</v>
      </c>
    </row>
    <row r="750" spans="2:14" ht="15">
      <c r="B750" s="569"/>
      <c r="C750" s="554"/>
      <c r="D750" s="133" t="s">
        <v>98</v>
      </c>
      <c r="E750" s="554"/>
      <c r="F750" s="554"/>
      <c r="G750" s="554"/>
      <c r="H750" s="142" t="s">
        <v>87</v>
      </c>
      <c r="I750" s="140">
        <v>0.1</v>
      </c>
      <c r="J750" s="134">
        <f>SUM(J748:J749)</f>
        <v>29500</v>
      </c>
      <c r="K750" s="556">
        <f>+I750*J750</f>
        <v>2950</v>
      </c>
      <c r="L750" s="537"/>
      <c r="M750" s="537"/>
      <c r="N750" s="537"/>
    </row>
    <row r="751" spans="2:14" ht="15">
      <c r="B751" s="571"/>
      <c r="C751" s="572"/>
      <c r="D751" s="572"/>
      <c r="E751" s="572"/>
      <c r="F751" s="572"/>
      <c r="G751" s="572"/>
      <c r="H751" s="573"/>
      <c r="I751" s="574"/>
      <c r="J751" s="560" t="s">
        <v>869</v>
      </c>
      <c r="K751" s="575">
        <f>SUM(K748:K750)</f>
        <v>32450</v>
      </c>
      <c r="L751" s="537"/>
      <c r="M751" s="537"/>
      <c r="N751" s="537"/>
    </row>
    <row r="752" spans="2:14" ht="15">
      <c r="B752" s="571"/>
      <c r="C752" s="572"/>
      <c r="D752" s="572"/>
      <c r="E752" s="572"/>
      <c r="F752" s="572"/>
      <c r="G752" s="572"/>
      <c r="H752" s="573"/>
      <c r="I752" s="574"/>
      <c r="J752" s="135"/>
      <c r="K752" s="576"/>
      <c r="L752" s="537"/>
      <c r="M752" s="537"/>
      <c r="N752" s="537"/>
    </row>
    <row r="753" spans="2:14" ht="15">
      <c r="B753" s="577" t="s">
        <v>20</v>
      </c>
      <c r="C753" s="520"/>
      <c r="D753" s="520" t="s">
        <v>932</v>
      </c>
      <c r="E753" s="520"/>
      <c r="F753" s="520"/>
      <c r="G753" s="520"/>
      <c r="H753" s="521"/>
      <c r="I753" s="522"/>
      <c r="J753" s="578"/>
      <c r="K753" s="136">
        <f>K751+K746</f>
        <v>40540</v>
      </c>
      <c r="L753" s="579"/>
      <c r="M753" s="580"/>
      <c r="N753" s="526">
        <f>SUM(N741:N751)</f>
        <v>37590</v>
      </c>
    </row>
    <row r="754" spans="2:14" ht="15">
      <c r="B754" s="581" t="s">
        <v>21</v>
      </c>
      <c r="C754" s="582"/>
      <c r="D754" s="582" t="s">
        <v>929</v>
      </c>
      <c r="E754" s="582"/>
      <c r="F754" s="582"/>
      <c r="G754" s="582"/>
      <c r="H754" s="583"/>
      <c r="I754" s="584"/>
      <c r="J754" s="585"/>
      <c r="K754" s="586">
        <f>K753*10%</f>
        <v>4054</v>
      </c>
      <c r="L754" s="579"/>
      <c r="M754" s="580"/>
      <c r="N754" s="586">
        <f>N753*10%</f>
        <v>3759</v>
      </c>
    </row>
    <row r="755" spans="2:14" ht="15">
      <c r="B755" s="581" t="s">
        <v>22</v>
      </c>
      <c r="C755" s="582"/>
      <c r="D755" s="582" t="s">
        <v>933</v>
      </c>
      <c r="E755" s="582"/>
      <c r="F755" s="582"/>
      <c r="G755" s="582"/>
      <c r="H755" s="583"/>
      <c r="I755" s="584"/>
      <c r="J755" s="585"/>
      <c r="K755" s="586">
        <f>+K753+K754</f>
        <v>44594</v>
      </c>
      <c r="L755" s="579"/>
      <c r="M755" s="580"/>
      <c r="N755" s="526">
        <f>N753+N754</f>
        <v>41349</v>
      </c>
    </row>
    <row r="756" spans="2:14" ht="15">
      <c r="B756" s="587"/>
      <c r="C756" s="520"/>
      <c r="D756" s="520" t="s">
        <v>931</v>
      </c>
      <c r="E756" s="520"/>
      <c r="F756" s="520"/>
      <c r="G756" s="520"/>
      <c r="H756" s="520"/>
      <c r="I756" s="520"/>
      <c r="J756" s="588"/>
      <c r="K756" s="589">
        <f>ROUNDDOWN(K755,-2)</f>
        <v>44500</v>
      </c>
      <c r="L756" s="590"/>
      <c r="M756" s="591"/>
      <c r="N756" s="592"/>
    </row>
    <row r="757" spans="2:14" ht="15">
      <c r="B757" s="593"/>
      <c r="C757" s="593"/>
      <c r="D757" s="593"/>
      <c r="E757" s="593"/>
      <c r="F757" s="593"/>
      <c r="G757" s="593"/>
      <c r="H757" s="593"/>
      <c r="I757" s="593"/>
      <c r="J757" s="601"/>
      <c r="K757" s="601"/>
    </row>
    <row r="758" spans="2:14" ht="15">
      <c r="B758" s="137" t="s">
        <v>1207</v>
      </c>
      <c r="C758" s="520"/>
      <c r="D758" s="520"/>
      <c r="E758" s="128" t="s">
        <v>1208</v>
      </c>
      <c r="F758" s="520"/>
      <c r="G758" s="520"/>
      <c r="H758" s="521"/>
      <c r="I758" s="522"/>
      <c r="J758" s="578"/>
      <c r="K758" s="596"/>
      <c r="L758" s="524"/>
      <c r="M758" s="525"/>
      <c r="N758" s="526"/>
    </row>
    <row r="759" spans="2:14" ht="19.5" customHeight="1">
      <c r="B759" s="617" t="s">
        <v>56</v>
      </c>
      <c r="C759" s="1663" t="s">
        <v>57</v>
      </c>
      <c r="D759" s="1664"/>
      <c r="E759" s="1664"/>
      <c r="F759" s="1664"/>
      <c r="G759" s="1665"/>
      <c r="H759" s="617" t="s">
        <v>965</v>
      </c>
      <c r="I759" s="170" t="s">
        <v>925</v>
      </c>
      <c r="J759" s="618" t="s">
        <v>865</v>
      </c>
      <c r="K759" s="619" t="s">
        <v>866</v>
      </c>
      <c r="L759" s="530" t="s">
        <v>209</v>
      </c>
      <c r="M759" s="531" t="s">
        <v>210</v>
      </c>
      <c r="N759" s="531" t="s">
        <v>867</v>
      </c>
    </row>
    <row r="760" spans="2:14">
      <c r="B760" s="626"/>
      <c r="C760" s="627"/>
      <c r="D760" s="628"/>
      <c r="E760" s="628"/>
      <c r="F760" s="628"/>
      <c r="G760" s="629"/>
      <c r="H760" s="630"/>
      <c r="I760" s="171"/>
      <c r="J760" s="575"/>
      <c r="K760" s="575"/>
      <c r="L760" s="537"/>
      <c r="M760" s="537"/>
      <c r="N760" s="537"/>
    </row>
    <row r="761" spans="2:14">
      <c r="B761" s="538" t="s">
        <v>158</v>
      </c>
      <c r="C761" s="539"/>
      <c r="D761" s="540" t="s">
        <v>61</v>
      </c>
      <c r="E761" s="539"/>
      <c r="F761" s="539"/>
      <c r="G761" s="539"/>
      <c r="H761" s="541"/>
      <c r="I761" s="129"/>
      <c r="J761" s="542"/>
      <c r="K761" s="542"/>
      <c r="L761" s="537"/>
      <c r="M761" s="537"/>
      <c r="N761" s="537"/>
    </row>
    <row r="762" spans="2:14" ht="15">
      <c r="B762" s="543"/>
      <c r="C762" s="544"/>
      <c r="D762" s="545" t="s">
        <v>62</v>
      </c>
      <c r="E762" s="544"/>
      <c r="F762" s="544"/>
      <c r="G762" s="544"/>
      <c r="H762" s="546" t="s">
        <v>90</v>
      </c>
      <c r="I762" s="130">
        <v>0.8</v>
      </c>
      <c r="J762" s="547">
        <f>VLOOKUP(D762,'UPAH DAN BAHAN'!$D$6:$I$348,6,FALSE)</f>
        <v>120000</v>
      </c>
      <c r="K762" s="548">
        <f>+I762*J762</f>
        <v>96000</v>
      </c>
      <c r="L762" s="549">
        <f>VLOOKUP(D762,'UPAH DAN BAHAN'!$D$6:$N$348,9,FALSE)</f>
        <v>1</v>
      </c>
      <c r="M762" s="550">
        <f>VLOOKUP(D762,'UPAH DAN BAHAN'!$D$6:$N$348,10,FALSE)</f>
        <v>120000</v>
      </c>
      <c r="N762" s="551">
        <f t="shared" ref="N762:N765" si="75">I762*M762</f>
        <v>96000</v>
      </c>
    </row>
    <row r="763" spans="2:14" ht="15">
      <c r="B763" s="543"/>
      <c r="C763" s="544"/>
      <c r="D763" s="545" t="s">
        <v>149</v>
      </c>
      <c r="E763" s="544"/>
      <c r="F763" s="544"/>
      <c r="G763" s="544"/>
      <c r="H763" s="546" t="s">
        <v>90</v>
      </c>
      <c r="I763" s="130">
        <v>0.8</v>
      </c>
      <c r="J763" s="547">
        <f>VLOOKUP(D763,'UPAH DAN BAHAN'!$D$6:$I$348,6,FALSE)</f>
        <v>140000</v>
      </c>
      <c r="K763" s="548">
        <f>+I763*J763</f>
        <v>112000</v>
      </c>
      <c r="L763" s="549">
        <f>VLOOKUP(D763,'UPAH DAN BAHAN'!$D$6:$N$348,9,FALSE)</f>
        <v>1</v>
      </c>
      <c r="M763" s="550">
        <f>VLOOKUP(D763,'UPAH DAN BAHAN'!$D$6:$N$348,10,FALSE)</f>
        <v>140000</v>
      </c>
      <c r="N763" s="551">
        <f t="shared" si="75"/>
        <v>112000</v>
      </c>
    </row>
    <row r="764" spans="2:14" ht="15">
      <c r="B764" s="543"/>
      <c r="C764" s="544"/>
      <c r="D764" s="545" t="s">
        <v>77</v>
      </c>
      <c r="E764" s="544"/>
      <c r="F764" s="544"/>
      <c r="G764" s="544"/>
      <c r="H764" s="546" t="s">
        <v>90</v>
      </c>
      <c r="I764" s="130">
        <v>0.3</v>
      </c>
      <c r="J764" s="547">
        <f>VLOOKUP(D764,'UPAH DAN BAHAN'!$D$6:$I$348,6,FALSE)</f>
        <v>150000</v>
      </c>
      <c r="K764" s="548">
        <f>+I764*J764</f>
        <v>45000</v>
      </c>
      <c r="L764" s="549">
        <f>VLOOKUP(D764,'UPAH DAN BAHAN'!$D$6:$N$348,9,FALSE)</f>
        <v>1</v>
      </c>
      <c r="M764" s="550">
        <f>VLOOKUP(D764,'UPAH DAN BAHAN'!$D$6:$N$348,10,FALSE)</f>
        <v>150000</v>
      </c>
      <c r="N764" s="551">
        <f t="shared" si="75"/>
        <v>45000</v>
      </c>
    </row>
    <row r="765" spans="2:14" ht="15">
      <c r="B765" s="552"/>
      <c r="C765" s="553"/>
      <c r="D765" s="554" t="s">
        <v>27</v>
      </c>
      <c r="E765" s="553"/>
      <c r="F765" s="553"/>
      <c r="G765" s="553"/>
      <c r="H765" s="555" t="s">
        <v>90</v>
      </c>
      <c r="I765" s="131">
        <v>0.1</v>
      </c>
      <c r="J765" s="547">
        <f>VLOOKUP(D765,'UPAH DAN BAHAN'!$D$6:$I$348,6,FALSE)</f>
        <v>140000</v>
      </c>
      <c r="K765" s="556">
        <f>+I765*J765</f>
        <v>14000</v>
      </c>
      <c r="L765" s="549">
        <f>VLOOKUP(D765,'UPAH DAN BAHAN'!$D$6:$N$348,9,FALSE)</f>
        <v>1</v>
      </c>
      <c r="M765" s="550">
        <f>VLOOKUP(D765,'UPAH DAN BAHAN'!$D$6:$N$348,10,FALSE)</f>
        <v>140000</v>
      </c>
      <c r="N765" s="551">
        <f t="shared" si="75"/>
        <v>14000</v>
      </c>
    </row>
    <row r="766" spans="2:14" ht="15">
      <c r="B766" s="532"/>
      <c r="C766" s="534"/>
      <c r="D766" s="557"/>
      <c r="E766" s="534"/>
      <c r="F766" s="534"/>
      <c r="G766" s="534"/>
      <c r="H766" s="558"/>
      <c r="I766" s="602"/>
      <c r="J766" s="560" t="s">
        <v>868</v>
      </c>
      <c r="K766" s="561">
        <f>SUM(K762:K765)</f>
        <v>267000</v>
      </c>
      <c r="L766" s="537"/>
      <c r="M766" s="537"/>
      <c r="N766" s="537"/>
    </row>
    <row r="767" spans="2:14" ht="15">
      <c r="B767" s="538" t="s">
        <v>159</v>
      </c>
      <c r="C767" s="603"/>
      <c r="D767" s="562" t="s">
        <v>926</v>
      </c>
      <c r="E767" s="539"/>
      <c r="F767" s="539"/>
      <c r="G767" s="604"/>
      <c r="H767" s="541"/>
      <c r="I767" s="129"/>
      <c r="J767" s="542"/>
      <c r="K767" s="542"/>
      <c r="L767" s="537"/>
      <c r="M767" s="537"/>
      <c r="N767" s="537"/>
    </row>
    <row r="768" spans="2:14" ht="15">
      <c r="B768" s="568"/>
      <c r="C768" s="605"/>
      <c r="D768" s="132" t="s">
        <v>1209</v>
      </c>
      <c r="E768" s="545"/>
      <c r="F768" s="545"/>
      <c r="G768" s="606"/>
      <c r="H768" s="546" t="s">
        <v>55</v>
      </c>
      <c r="I768" s="607">
        <v>1</v>
      </c>
      <c r="J768" s="547">
        <f>VLOOKUP(D768,'UPAH DAN BAHAN'!$D$6:$I$348,6,FALSE)</f>
        <v>3300000</v>
      </c>
      <c r="K768" s="548">
        <f>+I768*J768</f>
        <v>3300000</v>
      </c>
      <c r="L768" s="549">
        <f>VLOOKUP(D768,'UPAH DAN BAHAN'!$D$6:$N$348,9,FALSE)</f>
        <v>1</v>
      </c>
      <c r="M768" s="550">
        <f>VLOOKUP(D768,'UPAH DAN BAHAN'!$D$6:$N$348,10,FALSE)</f>
        <v>3300000</v>
      </c>
      <c r="N768" s="551">
        <f t="shared" ref="N768:N769" si="76">I768*M768</f>
        <v>3300000</v>
      </c>
    </row>
    <row r="769" spans="2:14" ht="15">
      <c r="B769" s="620"/>
      <c r="C769" s="621"/>
      <c r="D769" s="146" t="s">
        <v>1210</v>
      </c>
      <c r="E769" s="622"/>
      <c r="F769" s="622"/>
      <c r="G769" s="623"/>
      <c r="H769" s="624" t="s">
        <v>54</v>
      </c>
      <c r="I769" s="625">
        <v>1</v>
      </c>
      <c r="J769" s="172">
        <v>550000</v>
      </c>
      <c r="K769" s="548">
        <f>+I769*J769</f>
        <v>550000</v>
      </c>
      <c r="L769" s="549"/>
      <c r="M769" s="550">
        <f>J769</f>
        <v>550000</v>
      </c>
      <c r="N769" s="551">
        <f t="shared" si="76"/>
        <v>550000</v>
      </c>
    </row>
    <row r="770" spans="2:14" ht="15">
      <c r="B770" s="569"/>
      <c r="C770" s="608"/>
      <c r="D770" s="133" t="s">
        <v>98</v>
      </c>
      <c r="E770" s="554"/>
      <c r="F770" s="554"/>
      <c r="G770" s="609"/>
      <c r="H770" s="555" t="s">
        <v>87</v>
      </c>
      <c r="I770" s="610">
        <v>0.05</v>
      </c>
      <c r="J770" s="134">
        <f>SUM(J768:J769)</f>
        <v>3850000</v>
      </c>
      <c r="K770" s="556">
        <f>+I770*J770</f>
        <v>192500</v>
      </c>
      <c r="L770" s="549"/>
      <c r="M770" s="550"/>
      <c r="N770" s="551"/>
    </row>
    <row r="771" spans="2:14" ht="15">
      <c r="B771" s="571"/>
      <c r="C771" s="572"/>
      <c r="D771" s="572"/>
      <c r="E771" s="572"/>
      <c r="F771" s="572"/>
      <c r="G771" s="572"/>
      <c r="H771" s="573"/>
      <c r="I771" s="574"/>
      <c r="J771" s="560" t="s">
        <v>869</v>
      </c>
      <c r="K771" s="575">
        <f>SUM(K768:K770)</f>
        <v>4042500</v>
      </c>
      <c r="L771" s="537"/>
      <c r="M771" s="537"/>
      <c r="N771" s="537"/>
    </row>
    <row r="772" spans="2:14" ht="15">
      <c r="B772" s="571"/>
      <c r="C772" s="572"/>
      <c r="D772" s="572"/>
      <c r="E772" s="572"/>
      <c r="F772" s="572"/>
      <c r="G772" s="572"/>
      <c r="H772" s="573"/>
      <c r="I772" s="574"/>
      <c r="J772" s="135"/>
      <c r="K772" s="576"/>
      <c r="L772" s="537"/>
      <c r="M772" s="537"/>
      <c r="N772" s="537"/>
    </row>
    <row r="773" spans="2:14" ht="15">
      <c r="B773" s="577" t="s">
        <v>20</v>
      </c>
      <c r="C773" s="520"/>
      <c r="D773" s="520" t="s">
        <v>932</v>
      </c>
      <c r="E773" s="520"/>
      <c r="F773" s="520"/>
      <c r="G773" s="520"/>
      <c r="H773" s="521"/>
      <c r="I773" s="522"/>
      <c r="J773" s="578"/>
      <c r="K773" s="136">
        <f>K771+K766</f>
        <v>4309500</v>
      </c>
      <c r="L773" s="579"/>
      <c r="M773" s="580"/>
      <c r="N773" s="526">
        <f>SUM(N761:N771)</f>
        <v>4117000</v>
      </c>
    </row>
    <row r="774" spans="2:14" ht="15">
      <c r="B774" s="581" t="s">
        <v>21</v>
      </c>
      <c r="C774" s="582"/>
      <c r="D774" s="582" t="s">
        <v>929</v>
      </c>
      <c r="E774" s="582"/>
      <c r="F774" s="582"/>
      <c r="G774" s="582"/>
      <c r="H774" s="583"/>
      <c r="I774" s="584"/>
      <c r="J774" s="585"/>
      <c r="K774" s="586">
        <f>K773*10%</f>
        <v>430950</v>
      </c>
      <c r="L774" s="579"/>
      <c r="M774" s="580"/>
      <c r="N774" s="586">
        <f>N773*10%</f>
        <v>411700</v>
      </c>
    </row>
    <row r="775" spans="2:14" ht="15">
      <c r="B775" s="581" t="s">
        <v>22</v>
      </c>
      <c r="C775" s="582"/>
      <c r="D775" s="582" t="s">
        <v>933</v>
      </c>
      <c r="E775" s="582"/>
      <c r="F775" s="582"/>
      <c r="G775" s="582"/>
      <c r="H775" s="583"/>
      <c r="I775" s="584"/>
      <c r="J775" s="585"/>
      <c r="K775" s="586">
        <f>+K773+K774</f>
        <v>4740450</v>
      </c>
      <c r="L775" s="579"/>
      <c r="M775" s="580"/>
      <c r="N775" s="526">
        <f>N773+N774</f>
        <v>4528700</v>
      </c>
    </row>
    <row r="776" spans="2:14" ht="15">
      <c r="B776" s="587"/>
      <c r="C776" s="520"/>
      <c r="D776" s="520" t="s">
        <v>931</v>
      </c>
      <c r="E776" s="520"/>
      <c r="F776" s="520"/>
      <c r="G776" s="520"/>
      <c r="H776" s="520"/>
      <c r="I776" s="520"/>
      <c r="J776" s="588"/>
      <c r="K776" s="589">
        <f>ROUNDDOWN(K775,-2)</f>
        <v>4740400</v>
      </c>
      <c r="L776" s="590"/>
      <c r="M776" s="591"/>
      <c r="N776" s="592"/>
    </row>
    <row r="777" spans="2:14" ht="15">
      <c r="B777" s="593"/>
      <c r="C777" s="593"/>
      <c r="D777" s="593"/>
      <c r="E777" s="593"/>
      <c r="F777" s="593"/>
      <c r="G777" s="593"/>
      <c r="H777" s="593"/>
      <c r="I777" s="593"/>
      <c r="J777" s="601"/>
      <c r="K777" s="601"/>
    </row>
    <row r="778" spans="2:14" ht="15">
      <c r="B778" s="593"/>
      <c r="C778" s="593"/>
      <c r="D778" s="593"/>
      <c r="E778" s="593"/>
      <c r="F778" s="593"/>
      <c r="G778" s="593"/>
      <c r="H778" s="593"/>
      <c r="I778" s="593"/>
      <c r="J778" s="601"/>
      <c r="K778" s="601"/>
    </row>
    <row r="779" spans="2:14" ht="15">
      <c r="B779" s="137" t="s">
        <v>1211</v>
      </c>
      <c r="C779" s="520"/>
      <c r="D779" s="520"/>
      <c r="E779" s="128" t="s">
        <v>1212</v>
      </c>
      <c r="F779" s="520"/>
      <c r="G779" s="520"/>
      <c r="H779" s="521"/>
      <c r="I779" s="522"/>
      <c r="J779" s="578"/>
      <c r="K779" s="596"/>
      <c r="L779" s="524"/>
      <c r="M779" s="525"/>
      <c r="N779" s="526"/>
    </row>
    <row r="780" spans="2:14" ht="17.25" customHeight="1">
      <c r="B780" s="617" t="s">
        <v>56</v>
      </c>
      <c r="C780" s="1663" t="s">
        <v>57</v>
      </c>
      <c r="D780" s="1664"/>
      <c r="E780" s="1664"/>
      <c r="F780" s="1664"/>
      <c r="G780" s="1665"/>
      <c r="H780" s="617" t="s">
        <v>965</v>
      </c>
      <c r="I780" s="170" t="s">
        <v>925</v>
      </c>
      <c r="J780" s="618" t="s">
        <v>865</v>
      </c>
      <c r="K780" s="619" t="s">
        <v>866</v>
      </c>
      <c r="L780" s="530" t="s">
        <v>209</v>
      </c>
      <c r="M780" s="531" t="s">
        <v>210</v>
      </c>
      <c r="N780" s="531" t="s">
        <v>867</v>
      </c>
    </row>
    <row r="781" spans="2:14">
      <c r="B781" s="626"/>
      <c r="C781" s="627"/>
      <c r="D781" s="628"/>
      <c r="E781" s="628"/>
      <c r="F781" s="628"/>
      <c r="G781" s="629"/>
      <c r="H781" s="630"/>
      <c r="I781" s="171"/>
      <c r="J781" s="575"/>
      <c r="K781" s="575"/>
      <c r="L781" s="537"/>
      <c r="M781" s="537"/>
      <c r="N781" s="537"/>
    </row>
    <row r="782" spans="2:14">
      <c r="B782" s="538" t="s">
        <v>158</v>
      </c>
      <c r="C782" s="539"/>
      <c r="D782" s="540" t="s">
        <v>61</v>
      </c>
      <c r="E782" s="539"/>
      <c r="F782" s="539"/>
      <c r="G782" s="539"/>
      <c r="H782" s="541"/>
      <c r="I782" s="129"/>
      <c r="J782" s="542"/>
      <c r="K782" s="542"/>
      <c r="L782" s="537"/>
      <c r="M782" s="537"/>
      <c r="N782" s="537"/>
    </row>
    <row r="783" spans="2:14" ht="15">
      <c r="B783" s="543"/>
      <c r="C783" s="544"/>
      <c r="D783" s="545" t="s">
        <v>62</v>
      </c>
      <c r="E783" s="544"/>
      <c r="F783" s="544"/>
      <c r="G783" s="544"/>
      <c r="H783" s="546" t="s">
        <v>90</v>
      </c>
      <c r="I783" s="130">
        <v>1.5</v>
      </c>
      <c r="J783" s="547">
        <f>VLOOKUP(D783,'UPAH DAN BAHAN'!$D$6:$I$348,6,FALSE)</f>
        <v>120000</v>
      </c>
      <c r="K783" s="548">
        <f>+I783*J783</f>
        <v>180000</v>
      </c>
      <c r="L783" s="549">
        <f>VLOOKUP(D783,'UPAH DAN BAHAN'!$D$6:$N$348,9,FALSE)</f>
        <v>1</v>
      </c>
      <c r="M783" s="550">
        <f>VLOOKUP(D783,'UPAH DAN BAHAN'!$D$6:$N$348,10,FALSE)</f>
        <v>120000</v>
      </c>
      <c r="N783" s="551">
        <f t="shared" ref="N783:N786" si="77">I783*M783</f>
        <v>180000</v>
      </c>
    </row>
    <row r="784" spans="2:14" ht="15">
      <c r="B784" s="543"/>
      <c r="C784" s="544"/>
      <c r="D784" s="545" t="s">
        <v>149</v>
      </c>
      <c r="E784" s="544"/>
      <c r="F784" s="544"/>
      <c r="G784" s="544"/>
      <c r="H784" s="546" t="s">
        <v>90</v>
      </c>
      <c r="I784" s="130">
        <v>1.5</v>
      </c>
      <c r="J784" s="547">
        <f>VLOOKUP(D784,'UPAH DAN BAHAN'!$D$6:$I$348,6,FALSE)</f>
        <v>140000</v>
      </c>
      <c r="K784" s="548">
        <f>+I784*J784</f>
        <v>210000</v>
      </c>
      <c r="L784" s="549">
        <f>VLOOKUP(D784,'UPAH DAN BAHAN'!$D$6:$N$348,9,FALSE)</f>
        <v>1</v>
      </c>
      <c r="M784" s="550">
        <f>VLOOKUP(D784,'UPAH DAN BAHAN'!$D$6:$N$348,10,FALSE)</f>
        <v>140000</v>
      </c>
      <c r="N784" s="551">
        <f t="shared" si="77"/>
        <v>210000</v>
      </c>
    </row>
    <row r="785" spans="2:14" ht="15">
      <c r="B785" s="543"/>
      <c r="C785" s="544"/>
      <c r="D785" s="545" t="s">
        <v>77</v>
      </c>
      <c r="E785" s="544"/>
      <c r="F785" s="544"/>
      <c r="G785" s="544"/>
      <c r="H785" s="546" t="s">
        <v>90</v>
      </c>
      <c r="I785" s="130">
        <v>0.5</v>
      </c>
      <c r="J785" s="547">
        <f>VLOOKUP(D785,'UPAH DAN BAHAN'!$D$6:$I$348,6,FALSE)</f>
        <v>150000</v>
      </c>
      <c r="K785" s="548">
        <f>+I785*J785</f>
        <v>75000</v>
      </c>
      <c r="L785" s="549">
        <f>VLOOKUP(D785,'UPAH DAN BAHAN'!$D$6:$N$348,9,FALSE)</f>
        <v>1</v>
      </c>
      <c r="M785" s="550">
        <f>VLOOKUP(D785,'UPAH DAN BAHAN'!$D$6:$N$348,10,FALSE)</f>
        <v>150000</v>
      </c>
      <c r="N785" s="551">
        <f t="shared" si="77"/>
        <v>75000</v>
      </c>
    </row>
    <row r="786" spans="2:14" ht="15">
      <c r="B786" s="552"/>
      <c r="C786" s="553"/>
      <c r="D786" s="554" t="s">
        <v>27</v>
      </c>
      <c r="E786" s="553"/>
      <c r="F786" s="553"/>
      <c r="G786" s="553"/>
      <c r="H786" s="555" t="s">
        <v>90</v>
      </c>
      <c r="I786" s="131">
        <v>0.5</v>
      </c>
      <c r="J786" s="547">
        <f>VLOOKUP(D786,'UPAH DAN BAHAN'!$D$6:$I$348,6,FALSE)</f>
        <v>140000</v>
      </c>
      <c r="K786" s="556">
        <f>+I786*J786</f>
        <v>70000</v>
      </c>
      <c r="L786" s="549">
        <f>VLOOKUP(D786,'UPAH DAN BAHAN'!$D$6:$N$348,9,FALSE)</f>
        <v>1</v>
      </c>
      <c r="M786" s="550">
        <f>VLOOKUP(D786,'UPAH DAN BAHAN'!$D$6:$N$348,10,FALSE)</f>
        <v>140000</v>
      </c>
      <c r="N786" s="551">
        <f t="shared" si="77"/>
        <v>70000</v>
      </c>
    </row>
    <row r="787" spans="2:14" ht="15">
      <c r="B787" s="532"/>
      <c r="C787" s="534"/>
      <c r="D787" s="557"/>
      <c r="E787" s="534"/>
      <c r="F787" s="534"/>
      <c r="G787" s="534"/>
      <c r="H787" s="558"/>
      <c r="I787" s="602"/>
      <c r="J787" s="560" t="s">
        <v>868</v>
      </c>
      <c r="K787" s="561">
        <f>SUM(K783:K786)</f>
        <v>535000</v>
      </c>
      <c r="L787" s="537"/>
      <c r="M787" s="537"/>
      <c r="N787" s="537"/>
    </row>
    <row r="788" spans="2:14" ht="15">
      <c r="B788" s="538" t="s">
        <v>159</v>
      </c>
      <c r="C788" s="603"/>
      <c r="D788" s="562" t="s">
        <v>926</v>
      </c>
      <c r="E788" s="539"/>
      <c r="F788" s="539"/>
      <c r="G788" s="604"/>
      <c r="H788" s="541"/>
      <c r="I788" s="129"/>
      <c r="J788" s="542"/>
      <c r="K788" s="542"/>
      <c r="L788" s="537"/>
      <c r="M788" s="537"/>
      <c r="N788" s="537"/>
    </row>
    <row r="789" spans="2:14" ht="15">
      <c r="B789" s="568"/>
      <c r="C789" s="605"/>
      <c r="D789" s="616" t="s">
        <v>825</v>
      </c>
      <c r="E789" s="545"/>
      <c r="F789" s="545"/>
      <c r="G789" s="606"/>
      <c r="H789" s="546" t="s">
        <v>55</v>
      </c>
      <c r="I789" s="607">
        <v>1</v>
      </c>
      <c r="J789" s="547">
        <f>VLOOKUP(D789,'UPAH DAN BAHAN'!$D$6:$I$348,6,FALSE)</f>
        <v>8750000</v>
      </c>
      <c r="K789" s="548">
        <f>+I789*J789</f>
        <v>8750000</v>
      </c>
      <c r="L789" s="549">
        <f>VLOOKUP(D789,'UPAH DAN BAHAN'!$D$6:$N$348,9,FALSE)</f>
        <v>1</v>
      </c>
      <c r="M789" s="550">
        <f>VLOOKUP(D789,'UPAH DAN BAHAN'!$D$6:$N$348,10,FALSE)</f>
        <v>8750000</v>
      </c>
      <c r="N789" s="551">
        <f t="shared" ref="N789" si="78">I789*M789</f>
        <v>8750000</v>
      </c>
    </row>
    <row r="790" spans="2:14" ht="15">
      <c r="B790" s="569"/>
      <c r="C790" s="608"/>
      <c r="D790" s="133" t="s">
        <v>98</v>
      </c>
      <c r="E790" s="554"/>
      <c r="F790" s="554"/>
      <c r="G790" s="609"/>
      <c r="H790" s="555" t="s">
        <v>87</v>
      </c>
      <c r="I790" s="610">
        <v>0.05</v>
      </c>
      <c r="J790" s="134">
        <f>SUM(J789:J789)</f>
        <v>8750000</v>
      </c>
      <c r="K790" s="556">
        <f>+I790*J790</f>
        <v>437500</v>
      </c>
      <c r="L790" s="537"/>
      <c r="M790" s="537"/>
      <c r="N790" s="537"/>
    </row>
    <row r="791" spans="2:14" ht="15">
      <c r="B791" s="571"/>
      <c r="C791" s="572"/>
      <c r="D791" s="572"/>
      <c r="E791" s="572"/>
      <c r="F791" s="572"/>
      <c r="G791" s="572"/>
      <c r="H791" s="573"/>
      <c r="I791" s="574"/>
      <c r="J791" s="560" t="s">
        <v>869</v>
      </c>
      <c r="K791" s="575">
        <f>SUM(K789:K790)</f>
        <v>9187500</v>
      </c>
      <c r="L791" s="537"/>
      <c r="M791" s="537"/>
      <c r="N791" s="537"/>
    </row>
    <row r="792" spans="2:14" ht="15">
      <c r="B792" s="571"/>
      <c r="C792" s="572"/>
      <c r="D792" s="572"/>
      <c r="E792" s="572"/>
      <c r="F792" s="572"/>
      <c r="G792" s="572"/>
      <c r="H792" s="573"/>
      <c r="I792" s="574"/>
      <c r="J792" s="135"/>
      <c r="K792" s="576"/>
      <c r="L792" s="537"/>
      <c r="M792" s="537"/>
      <c r="N792" s="537"/>
    </row>
    <row r="793" spans="2:14" ht="15">
      <c r="B793" s="577" t="s">
        <v>20</v>
      </c>
      <c r="C793" s="520"/>
      <c r="D793" s="520" t="s">
        <v>932</v>
      </c>
      <c r="E793" s="520"/>
      <c r="F793" s="520"/>
      <c r="G793" s="520"/>
      <c r="H793" s="521"/>
      <c r="I793" s="522"/>
      <c r="J793" s="578"/>
      <c r="K793" s="136">
        <f>K791+K787</f>
        <v>9722500</v>
      </c>
      <c r="L793" s="579"/>
      <c r="M793" s="580"/>
      <c r="N793" s="526">
        <f>SUM(N781:N791)</f>
        <v>9285000</v>
      </c>
    </row>
    <row r="794" spans="2:14" ht="15">
      <c r="B794" s="581" t="s">
        <v>21</v>
      </c>
      <c r="C794" s="582"/>
      <c r="D794" s="582" t="s">
        <v>929</v>
      </c>
      <c r="E794" s="582"/>
      <c r="F794" s="582"/>
      <c r="G794" s="582"/>
      <c r="H794" s="583"/>
      <c r="I794" s="584"/>
      <c r="J794" s="585"/>
      <c r="K794" s="586">
        <f>K793*10%</f>
        <v>972250</v>
      </c>
      <c r="L794" s="579"/>
      <c r="M794" s="580"/>
      <c r="N794" s="586">
        <f>N793*10%</f>
        <v>928500</v>
      </c>
    </row>
    <row r="795" spans="2:14" ht="15">
      <c r="B795" s="581" t="s">
        <v>22</v>
      </c>
      <c r="C795" s="582"/>
      <c r="D795" s="582" t="s">
        <v>933</v>
      </c>
      <c r="E795" s="582"/>
      <c r="F795" s="582"/>
      <c r="G795" s="582"/>
      <c r="H795" s="583"/>
      <c r="I795" s="584"/>
      <c r="J795" s="585"/>
      <c r="K795" s="586">
        <f>+K793+K794</f>
        <v>10694750</v>
      </c>
      <c r="L795" s="579"/>
      <c r="M795" s="580"/>
      <c r="N795" s="526">
        <f>N793+N794</f>
        <v>10213500</v>
      </c>
    </row>
    <row r="796" spans="2:14" ht="15">
      <c r="B796" s="587"/>
      <c r="C796" s="520"/>
      <c r="D796" s="520" t="s">
        <v>931</v>
      </c>
      <c r="E796" s="520"/>
      <c r="F796" s="520"/>
      <c r="G796" s="520"/>
      <c r="H796" s="520"/>
      <c r="I796" s="520"/>
      <c r="J796" s="588"/>
      <c r="K796" s="589">
        <f>ROUNDDOWN(K795,-2)</f>
        <v>10694700</v>
      </c>
      <c r="L796" s="590"/>
      <c r="M796" s="591"/>
      <c r="N796" s="592"/>
    </row>
    <row r="797" spans="2:14" ht="15">
      <c r="B797" s="593"/>
      <c r="C797" s="593"/>
      <c r="D797" s="593"/>
      <c r="E797" s="593"/>
      <c r="F797" s="593"/>
      <c r="G797" s="593"/>
      <c r="H797" s="593"/>
      <c r="I797" s="593"/>
      <c r="J797" s="601"/>
      <c r="K797" s="601"/>
    </row>
    <row r="798" spans="2:14" ht="15">
      <c r="B798" s="593"/>
      <c r="C798" s="593"/>
      <c r="D798" s="593"/>
      <c r="E798" s="593"/>
      <c r="F798" s="593"/>
      <c r="G798" s="593"/>
      <c r="H798" s="593"/>
      <c r="I798" s="593"/>
      <c r="J798" s="601"/>
      <c r="K798" s="601"/>
    </row>
    <row r="799" spans="2:14" ht="15">
      <c r="B799" s="137" t="s">
        <v>1213</v>
      </c>
      <c r="C799" s="520"/>
      <c r="D799" s="520"/>
      <c r="E799" s="128" t="s">
        <v>1214</v>
      </c>
      <c r="F799" s="520"/>
      <c r="G799" s="520"/>
      <c r="H799" s="521"/>
      <c r="I799" s="522"/>
      <c r="J799" s="578"/>
      <c r="K799" s="596"/>
      <c r="L799" s="524"/>
      <c r="M799" s="525"/>
      <c r="N799" s="526"/>
    </row>
    <row r="800" spans="2:14" ht="18" customHeight="1">
      <c r="B800" s="617" t="s">
        <v>56</v>
      </c>
      <c r="C800" s="1663" t="s">
        <v>57</v>
      </c>
      <c r="D800" s="1664"/>
      <c r="E800" s="1664"/>
      <c r="F800" s="1664"/>
      <c r="G800" s="1665"/>
      <c r="H800" s="617" t="s">
        <v>965</v>
      </c>
      <c r="I800" s="170" t="s">
        <v>925</v>
      </c>
      <c r="J800" s="618" t="s">
        <v>865</v>
      </c>
      <c r="K800" s="619" t="s">
        <v>866</v>
      </c>
      <c r="L800" s="530" t="s">
        <v>209</v>
      </c>
      <c r="M800" s="531" t="s">
        <v>210</v>
      </c>
      <c r="N800" s="531" t="s">
        <v>867</v>
      </c>
    </row>
    <row r="801" spans="2:14">
      <c r="B801" s="626"/>
      <c r="C801" s="627"/>
      <c r="D801" s="628"/>
      <c r="E801" s="628"/>
      <c r="F801" s="628"/>
      <c r="G801" s="629"/>
      <c r="H801" s="630"/>
      <c r="I801" s="171"/>
      <c r="J801" s="575"/>
      <c r="K801" s="575"/>
      <c r="L801" s="537"/>
      <c r="M801" s="537"/>
      <c r="N801" s="537"/>
    </row>
    <row r="802" spans="2:14">
      <c r="B802" s="538" t="s">
        <v>158</v>
      </c>
      <c r="C802" s="539"/>
      <c r="D802" s="540" t="s">
        <v>61</v>
      </c>
      <c r="E802" s="539"/>
      <c r="F802" s="539"/>
      <c r="G802" s="539"/>
      <c r="H802" s="541"/>
      <c r="I802" s="129"/>
      <c r="J802" s="542"/>
      <c r="K802" s="542"/>
      <c r="L802" s="537"/>
      <c r="M802" s="537"/>
      <c r="N802" s="537"/>
    </row>
    <row r="803" spans="2:14" ht="15">
      <c r="B803" s="543"/>
      <c r="C803" s="544"/>
      <c r="D803" s="545" t="s">
        <v>62</v>
      </c>
      <c r="E803" s="544"/>
      <c r="F803" s="544"/>
      <c r="G803" s="544"/>
      <c r="H803" s="546" t="s">
        <v>90</v>
      </c>
      <c r="I803" s="130">
        <v>0.4</v>
      </c>
      <c r="J803" s="547">
        <f>VLOOKUP(D803,'UPAH DAN BAHAN'!$D$6:$I$348,6,FALSE)</f>
        <v>120000</v>
      </c>
      <c r="K803" s="548">
        <f>+I803*J803</f>
        <v>48000</v>
      </c>
      <c r="L803" s="549">
        <f>VLOOKUP(D803,'UPAH DAN BAHAN'!$D$6:$N$348,9,FALSE)</f>
        <v>1</v>
      </c>
      <c r="M803" s="550">
        <f>VLOOKUP(D803,'UPAH DAN BAHAN'!$D$6:$N$348,10,FALSE)</f>
        <v>120000</v>
      </c>
      <c r="N803" s="551">
        <f t="shared" ref="N803:N806" si="79">I803*M803</f>
        <v>48000</v>
      </c>
    </row>
    <row r="804" spans="2:14" ht="15">
      <c r="B804" s="543"/>
      <c r="C804" s="544"/>
      <c r="D804" s="545" t="s">
        <v>149</v>
      </c>
      <c r="E804" s="544"/>
      <c r="F804" s="544"/>
      <c r="G804" s="544"/>
      <c r="H804" s="546" t="s">
        <v>90</v>
      </c>
      <c r="I804" s="130">
        <v>0.4</v>
      </c>
      <c r="J804" s="547">
        <f>VLOOKUP(D804,'UPAH DAN BAHAN'!$D$6:$I$348,6,FALSE)</f>
        <v>140000</v>
      </c>
      <c r="K804" s="548">
        <f>+I804*J804</f>
        <v>56000</v>
      </c>
      <c r="L804" s="549">
        <f>VLOOKUP(D804,'UPAH DAN BAHAN'!$D$6:$N$348,9,FALSE)</f>
        <v>1</v>
      </c>
      <c r="M804" s="550">
        <f>VLOOKUP(D804,'UPAH DAN BAHAN'!$D$6:$N$348,10,FALSE)</f>
        <v>140000</v>
      </c>
      <c r="N804" s="551">
        <f t="shared" si="79"/>
        <v>56000</v>
      </c>
    </row>
    <row r="805" spans="2:14" ht="15">
      <c r="B805" s="543"/>
      <c r="C805" s="544"/>
      <c r="D805" s="545" t="s">
        <v>77</v>
      </c>
      <c r="E805" s="544"/>
      <c r="F805" s="544"/>
      <c r="G805" s="544"/>
      <c r="H805" s="546" t="s">
        <v>90</v>
      </c>
      <c r="I805" s="130">
        <v>0.1</v>
      </c>
      <c r="J805" s="547">
        <f>VLOOKUP(D805,'UPAH DAN BAHAN'!$D$6:$I$348,6,FALSE)</f>
        <v>150000</v>
      </c>
      <c r="K805" s="548">
        <f>+I805*J805</f>
        <v>15000</v>
      </c>
      <c r="L805" s="549">
        <f>VLOOKUP(D805,'UPAH DAN BAHAN'!$D$6:$N$348,9,FALSE)</f>
        <v>1</v>
      </c>
      <c r="M805" s="550">
        <f>VLOOKUP(D805,'UPAH DAN BAHAN'!$D$6:$N$348,10,FALSE)</f>
        <v>150000</v>
      </c>
      <c r="N805" s="551">
        <f t="shared" si="79"/>
        <v>15000</v>
      </c>
    </row>
    <row r="806" spans="2:14" ht="15">
      <c r="B806" s="552"/>
      <c r="C806" s="553"/>
      <c r="D806" s="554" t="s">
        <v>27</v>
      </c>
      <c r="E806" s="553"/>
      <c r="F806" s="553"/>
      <c r="G806" s="553"/>
      <c r="H806" s="555" t="s">
        <v>90</v>
      </c>
      <c r="I806" s="131">
        <v>0.1</v>
      </c>
      <c r="J806" s="547">
        <f>VLOOKUP(D806,'UPAH DAN BAHAN'!$D$6:$I$348,6,FALSE)</f>
        <v>140000</v>
      </c>
      <c r="K806" s="556">
        <f>+I806*J806</f>
        <v>14000</v>
      </c>
      <c r="L806" s="549">
        <f>VLOOKUP(D806,'UPAH DAN BAHAN'!$D$6:$N$348,9,FALSE)</f>
        <v>1</v>
      </c>
      <c r="M806" s="550">
        <f>VLOOKUP(D806,'UPAH DAN BAHAN'!$D$6:$N$348,10,FALSE)</f>
        <v>140000</v>
      </c>
      <c r="N806" s="551">
        <f t="shared" si="79"/>
        <v>14000</v>
      </c>
    </row>
    <row r="807" spans="2:14" ht="15">
      <c r="B807" s="532"/>
      <c r="C807" s="534"/>
      <c r="D807" s="557"/>
      <c r="E807" s="534"/>
      <c r="F807" s="534"/>
      <c r="G807" s="534"/>
      <c r="H807" s="558"/>
      <c r="I807" s="602"/>
      <c r="J807" s="560" t="s">
        <v>868</v>
      </c>
      <c r="K807" s="561">
        <f>SUM(K803:K806)</f>
        <v>133000</v>
      </c>
      <c r="L807" s="537"/>
      <c r="M807" s="537"/>
      <c r="N807" s="537"/>
    </row>
    <row r="808" spans="2:14" ht="15">
      <c r="B808" s="538" t="s">
        <v>159</v>
      </c>
      <c r="C808" s="603"/>
      <c r="D808" s="562" t="s">
        <v>926</v>
      </c>
      <c r="E808" s="539"/>
      <c r="F808" s="539"/>
      <c r="G808" s="604"/>
      <c r="H808" s="541"/>
      <c r="I808" s="129"/>
      <c r="J808" s="542"/>
      <c r="K808" s="542"/>
      <c r="L808" s="537"/>
      <c r="M808" s="537"/>
      <c r="N808" s="537"/>
    </row>
    <row r="809" spans="2:14" ht="15">
      <c r="B809" s="568"/>
      <c r="C809" s="605"/>
      <c r="D809" s="616" t="s">
        <v>811</v>
      </c>
      <c r="E809" s="545"/>
      <c r="F809" s="545"/>
      <c r="G809" s="606"/>
      <c r="H809" s="546" t="s">
        <v>55</v>
      </c>
      <c r="I809" s="607">
        <v>1</v>
      </c>
      <c r="J809" s="547">
        <v>2900000</v>
      </c>
      <c r="K809" s="548">
        <f>+I809*J809</f>
        <v>2900000</v>
      </c>
      <c r="L809" s="549">
        <f>VLOOKUP(D809,'UPAH DAN BAHAN'!$D$6:$N$348,9,FALSE)</f>
        <v>1</v>
      </c>
      <c r="M809" s="550">
        <f>VLOOKUP(D809,'UPAH DAN BAHAN'!$D$6:$N$348,10,FALSE)</f>
        <v>2500000</v>
      </c>
      <c r="N809" s="551">
        <f t="shared" ref="N809" si="80">I809*M809</f>
        <v>2500000</v>
      </c>
    </row>
    <row r="810" spans="2:14" ht="15">
      <c r="B810" s="569"/>
      <c r="C810" s="608"/>
      <c r="D810" s="133" t="s">
        <v>98</v>
      </c>
      <c r="E810" s="554"/>
      <c r="F810" s="554"/>
      <c r="G810" s="609"/>
      <c r="H810" s="555" t="s">
        <v>87</v>
      </c>
      <c r="I810" s="610">
        <v>0.05</v>
      </c>
      <c r="J810" s="134">
        <f>SUM(J809:J809)</f>
        <v>2900000</v>
      </c>
      <c r="K810" s="556">
        <f>+I810*J810</f>
        <v>145000</v>
      </c>
      <c r="L810" s="537"/>
      <c r="M810" s="537"/>
      <c r="N810" s="537"/>
    </row>
    <row r="811" spans="2:14" ht="15">
      <c r="B811" s="571"/>
      <c r="C811" s="572"/>
      <c r="D811" s="572"/>
      <c r="E811" s="572"/>
      <c r="F811" s="572"/>
      <c r="G811" s="572"/>
      <c r="H811" s="573"/>
      <c r="I811" s="574"/>
      <c r="J811" s="560" t="s">
        <v>869</v>
      </c>
      <c r="K811" s="575">
        <f>SUM(K809:K810)</f>
        <v>3045000</v>
      </c>
      <c r="L811" s="537"/>
      <c r="M811" s="537"/>
      <c r="N811" s="537"/>
    </row>
    <row r="812" spans="2:14" ht="15">
      <c r="B812" s="571"/>
      <c r="C812" s="572"/>
      <c r="D812" s="572"/>
      <c r="E812" s="572"/>
      <c r="F812" s="572"/>
      <c r="G812" s="572"/>
      <c r="H812" s="573"/>
      <c r="I812" s="574"/>
      <c r="J812" s="135"/>
      <c r="K812" s="576"/>
      <c r="L812" s="537"/>
      <c r="M812" s="537"/>
      <c r="N812" s="537"/>
    </row>
    <row r="813" spans="2:14" ht="15">
      <c r="B813" s="577" t="s">
        <v>20</v>
      </c>
      <c r="C813" s="520"/>
      <c r="D813" s="520" t="s">
        <v>932</v>
      </c>
      <c r="E813" s="520"/>
      <c r="F813" s="520"/>
      <c r="G813" s="520"/>
      <c r="H813" s="521"/>
      <c r="I813" s="522"/>
      <c r="J813" s="578"/>
      <c r="K813" s="136">
        <f>K811+K807</f>
        <v>3178000</v>
      </c>
      <c r="L813" s="579"/>
      <c r="M813" s="580"/>
      <c r="N813" s="526">
        <f>SUM(N801:N811)</f>
        <v>2633000</v>
      </c>
    </row>
    <row r="814" spans="2:14" ht="15">
      <c r="B814" s="581" t="s">
        <v>21</v>
      </c>
      <c r="C814" s="582"/>
      <c r="D814" s="582" t="s">
        <v>929</v>
      </c>
      <c r="E814" s="582"/>
      <c r="F814" s="582"/>
      <c r="G814" s="582"/>
      <c r="H814" s="583"/>
      <c r="I814" s="584"/>
      <c r="J814" s="585"/>
      <c r="K814" s="586">
        <f>K813*10%</f>
        <v>317800</v>
      </c>
      <c r="L814" s="579"/>
      <c r="M814" s="580"/>
      <c r="N814" s="586">
        <f>N813*10%</f>
        <v>263300</v>
      </c>
    </row>
    <row r="815" spans="2:14" ht="15">
      <c r="B815" s="581" t="s">
        <v>22</v>
      </c>
      <c r="C815" s="582"/>
      <c r="D815" s="582" t="s">
        <v>933</v>
      </c>
      <c r="E815" s="582"/>
      <c r="F815" s="582"/>
      <c r="G815" s="582"/>
      <c r="H815" s="583"/>
      <c r="I815" s="584"/>
      <c r="J815" s="585"/>
      <c r="K815" s="586">
        <f>+K813+K814</f>
        <v>3495800</v>
      </c>
      <c r="L815" s="579"/>
      <c r="M815" s="580"/>
      <c r="N815" s="526">
        <f>N813+N814</f>
        <v>2896300</v>
      </c>
    </row>
    <row r="816" spans="2:14" ht="15">
      <c r="B816" s="587"/>
      <c r="C816" s="520"/>
      <c r="D816" s="520" t="s">
        <v>931</v>
      </c>
      <c r="E816" s="520"/>
      <c r="F816" s="520"/>
      <c r="G816" s="520"/>
      <c r="H816" s="520"/>
      <c r="I816" s="520"/>
      <c r="J816" s="588"/>
      <c r="K816" s="589">
        <f>ROUNDDOWN(K815,-2)</f>
        <v>3495800</v>
      </c>
      <c r="L816" s="590"/>
      <c r="M816" s="591"/>
      <c r="N816" s="592"/>
    </row>
    <row r="817" spans="2:14" ht="15">
      <c r="B817" s="593"/>
      <c r="C817" s="593"/>
      <c r="D817" s="593"/>
      <c r="E817" s="593"/>
      <c r="F817" s="593"/>
      <c r="G817" s="593"/>
      <c r="H817" s="593"/>
      <c r="I817" s="593"/>
      <c r="J817" s="601"/>
      <c r="K817" s="601"/>
    </row>
    <row r="818" spans="2:14" ht="15">
      <c r="B818" s="593"/>
      <c r="C818" s="593"/>
      <c r="D818" s="593"/>
      <c r="E818" s="593"/>
      <c r="F818" s="593"/>
      <c r="G818" s="593"/>
      <c r="H818" s="593"/>
      <c r="I818" s="593"/>
      <c r="J818" s="601"/>
      <c r="K818" s="601"/>
    </row>
    <row r="819" spans="2:14" ht="15">
      <c r="B819" s="137" t="s">
        <v>1215</v>
      </c>
      <c r="C819" s="520"/>
      <c r="D819" s="520"/>
      <c r="E819" s="128" t="s">
        <v>1216</v>
      </c>
      <c r="F819" s="520"/>
      <c r="G819" s="520"/>
      <c r="H819" s="521"/>
      <c r="I819" s="522"/>
      <c r="J819" s="578"/>
      <c r="K819" s="596"/>
      <c r="L819" s="524"/>
      <c r="M819" s="525"/>
      <c r="N819" s="526"/>
    </row>
    <row r="820" spans="2:14" ht="17.25" customHeight="1">
      <c r="B820" s="617" t="s">
        <v>56</v>
      </c>
      <c r="C820" s="1663" t="s">
        <v>57</v>
      </c>
      <c r="D820" s="1664"/>
      <c r="E820" s="1664"/>
      <c r="F820" s="1664"/>
      <c r="G820" s="1665"/>
      <c r="H820" s="617" t="s">
        <v>965</v>
      </c>
      <c r="I820" s="170" t="s">
        <v>925</v>
      </c>
      <c r="J820" s="618" t="s">
        <v>865</v>
      </c>
      <c r="K820" s="619" t="s">
        <v>866</v>
      </c>
      <c r="L820" s="530" t="s">
        <v>209</v>
      </c>
      <c r="M820" s="531" t="s">
        <v>210</v>
      </c>
      <c r="N820" s="531" t="s">
        <v>867</v>
      </c>
    </row>
    <row r="821" spans="2:14">
      <c r="B821" s="626"/>
      <c r="C821" s="627"/>
      <c r="D821" s="628"/>
      <c r="E821" s="628"/>
      <c r="F821" s="628"/>
      <c r="G821" s="629"/>
      <c r="H821" s="630"/>
      <c r="I821" s="171"/>
      <c r="J821" s="575"/>
      <c r="K821" s="575"/>
      <c r="L821" s="537"/>
      <c r="M821" s="537"/>
      <c r="N821" s="537"/>
    </row>
    <row r="822" spans="2:14">
      <c r="B822" s="538" t="s">
        <v>158</v>
      </c>
      <c r="C822" s="539"/>
      <c r="D822" s="540" t="s">
        <v>61</v>
      </c>
      <c r="E822" s="539"/>
      <c r="F822" s="539"/>
      <c r="G822" s="539"/>
      <c r="H822" s="541"/>
      <c r="I822" s="129"/>
      <c r="J822" s="542"/>
      <c r="K822" s="542"/>
      <c r="L822" s="537"/>
      <c r="M822" s="537"/>
      <c r="N822" s="537"/>
    </row>
    <row r="823" spans="2:14" ht="15">
      <c r="B823" s="543"/>
      <c r="C823" s="544"/>
      <c r="D823" s="545" t="s">
        <v>62</v>
      </c>
      <c r="E823" s="544"/>
      <c r="F823" s="544"/>
      <c r="G823" s="544"/>
      <c r="H823" s="546" t="s">
        <v>90</v>
      </c>
      <c r="I823" s="130">
        <v>0.1</v>
      </c>
      <c r="J823" s="547">
        <f>VLOOKUP(D823,'UPAH DAN BAHAN'!$D$6:$I$348,6,FALSE)</f>
        <v>120000</v>
      </c>
      <c r="K823" s="548">
        <f>+I823*J823</f>
        <v>12000</v>
      </c>
      <c r="L823" s="549">
        <f>VLOOKUP(D823,'UPAH DAN BAHAN'!$D$6:$N$348,9,FALSE)</f>
        <v>1</v>
      </c>
      <c r="M823" s="550">
        <f>VLOOKUP(D823,'UPAH DAN BAHAN'!$D$6:$N$348,10,FALSE)</f>
        <v>120000</v>
      </c>
      <c r="N823" s="551">
        <f t="shared" ref="N823:N826" si="81">I823*M823</f>
        <v>12000</v>
      </c>
    </row>
    <row r="824" spans="2:14" ht="15">
      <c r="B824" s="543"/>
      <c r="C824" s="544"/>
      <c r="D824" s="545" t="s">
        <v>149</v>
      </c>
      <c r="E824" s="544"/>
      <c r="F824" s="544"/>
      <c r="G824" s="544"/>
      <c r="H824" s="546" t="s">
        <v>90</v>
      </c>
      <c r="I824" s="130">
        <v>0.1</v>
      </c>
      <c r="J824" s="547">
        <f>VLOOKUP(D824,'UPAH DAN BAHAN'!$D$6:$I$348,6,FALSE)</f>
        <v>140000</v>
      </c>
      <c r="K824" s="548">
        <f>+I824*J824</f>
        <v>14000</v>
      </c>
      <c r="L824" s="549">
        <f>VLOOKUP(D824,'UPAH DAN BAHAN'!$D$6:$N$348,9,FALSE)</f>
        <v>1</v>
      </c>
      <c r="M824" s="550">
        <f>VLOOKUP(D824,'UPAH DAN BAHAN'!$D$6:$N$348,10,FALSE)</f>
        <v>140000</v>
      </c>
      <c r="N824" s="551">
        <f t="shared" si="81"/>
        <v>14000</v>
      </c>
    </row>
    <row r="825" spans="2:14" ht="15">
      <c r="B825" s="543"/>
      <c r="C825" s="544"/>
      <c r="D825" s="545" t="s">
        <v>77</v>
      </c>
      <c r="E825" s="544"/>
      <c r="F825" s="544"/>
      <c r="G825" s="544"/>
      <c r="H825" s="546" t="s">
        <v>90</v>
      </c>
      <c r="I825" s="130">
        <v>0.04</v>
      </c>
      <c r="J825" s="547">
        <f>VLOOKUP(D825,'UPAH DAN BAHAN'!$D$6:$I$348,6,FALSE)</f>
        <v>150000</v>
      </c>
      <c r="K825" s="548">
        <f>+I825*J825</f>
        <v>6000</v>
      </c>
      <c r="L825" s="549">
        <f>VLOOKUP(D825,'UPAH DAN BAHAN'!$D$6:$N$348,9,FALSE)</f>
        <v>1</v>
      </c>
      <c r="M825" s="550">
        <f>VLOOKUP(D825,'UPAH DAN BAHAN'!$D$6:$N$348,10,FALSE)</f>
        <v>150000</v>
      </c>
      <c r="N825" s="551">
        <f t="shared" si="81"/>
        <v>6000</v>
      </c>
    </row>
    <row r="826" spans="2:14" ht="15">
      <c r="B826" s="552"/>
      <c r="C826" s="553"/>
      <c r="D826" s="554" t="s">
        <v>27</v>
      </c>
      <c r="E826" s="553"/>
      <c r="F826" s="553"/>
      <c r="G826" s="553"/>
      <c r="H826" s="555" t="s">
        <v>90</v>
      </c>
      <c r="I826" s="131">
        <v>7.0000000000000007E-2</v>
      </c>
      <c r="J826" s="547">
        <f>VLOOKUP(D826,'UPAH DAN BAHAN'!$D$6:$I$348,6,FALSE)</f>
        <v>140000</v>
      </c>
      <c r="K826" s="556">
        <f>+I826*J826</f>
        <v>9800.0000000000018</v>
      </c>
      <c r="L826" s="549">
        <f>VLOOKUP(D826,'UPAH DAN BAHAN'!$D$6:$N$348,9,FALSE)</f>
        <v>1</v>
      </c>
      <c r="M826" s="550">
        <f>VLOOKUP(D826,'UPAH DAN BAHAN'!$D$6:$N$348,10,FALSE)</f>
        <v>140000</v>
      </c>
      <c r="N826" s="551">
        <f t="shared" si="81"/>
        <v>9800.0000000000018</v>
      </c>
    </row>
    <row r="827" spans="2:14" ht="15">
      <c r="B827" s="532"/>
      <c r="C827" s="534"/>
      <c r="D827" s="557"/>
      <c r="E827" s="534"/>
      <c r="F827" s="534"/>
      <c r="G827" s="534"/>
      <c r="H827" s="558"/>
      <c r="I827" s="602"/>
      <c r="J827" s="560" t="s">
        <v>868</v>
      </c>
      <c r="K827" s="561">
        <f>SUM(K823:K826)</f>
        <v>41800</v>
      </c>
      <c r="L827" s="537"/>
      <c r="M827" s="537"/>
      <c r="N827" s="537"/>
    </row>
    <row r="828" spans="2:14" ht="15">
      <c r="B828" s="538" t="s">
        <v>159</v>
      </c>
      <c r="C828" s="603"/>
      <c r="D828" s="562" t="s">
        <v>926</v>
      </c>
      <c r="E828" s="539"/>
      <c r="F828" s="539"/>
      <c r="G828" s="604"/>
      <c r="H828" s="541"/>
      <c r="I828" s="129"/>
      <c r="J828" s="542"/>
      <c r="K828" s="542"/>
      <c r="L828" s="537"/>
      <c r="M828" s="537"/>
      <c r="N828" s="537"/>
    </row>
    <row r="829" spans="2:14" ht="15">
      <c r="B829" s="568"/>
      <c r="C829" s="605"/>
      <c r="D829" s="616" t="s">
        <v>826</v>
      </c>
      <c r="E829" s="545"/>
      <c r="F829" s="545"/>
      <c r="G829" s="606"/>
      <c r="H829" s="546" t="s">
        <v>55</v>
      </c>
      <c r="I829" s="607">
        <v>1</v>
      </c>
      <c r="J829" s="547">
        <f>VLOOKUP(D829,'UPAH DAN BAHAN'!$D$6:$I$348,6,FALSE)</f>
        <v>1250000</v>
      </c>
      <c r="K829" s="548">
        <f>+I829*J829</f>
        <v>1250000</v>
      </c>
      <c r="L829" s="549">
        <f>VLOOKUP(D829,'UPAH DAN BAHAN'!$D$6:$N$348,9,FALSE)</f>
        <v>1</v>
      </c>
      <c r="M829" s="550">
        <f>VLOOKUP(D829,'UPAH DAN BAHAN'!$D$6:$N$348,10,FALSE)</f>
        <v>1250000</v>
      </c>
      <c r="N829" s="551">
        <f t="shared" ref="N829" si="82">I829*M829</f>
        <v>1250000</v>
      </c>
    </row>
    <row r="830" spans="2:14" ht="15">
      <c r="B830" s="569"/>
      <c r="C830" s="608"/>
      <c r="D830" s="133" t="s">
        <v>98</v>
      </c>
      <c r="E830" s="554"/>
      <c r="F830" s="554"/>
      <c r="G830" s="609"/>
      <c r="H830" s="555" t="s">
        <v>87</v>
      </c>
      <c r="I830" s="610">
        <v>0.05</v>
      </c>
      <c r="J830" s="134">
        <f>SUM(J829:J829)</f>
        <v>1250000</v>
      </c>
      <c r="K830" s="556">
        <f>+I830*J830</f>
        <v>62500</v>
      </c>
      <c r="L830" s="537"/>
      <c r="M830" s="537"/>
      <c r="N830" s="537"/>
    </row>
    <row r="831" spans="2:14" ht="15">
      <c r="B831" s="571"/>
      <c r="C831" s="572"/>
      <c r="D831" s="572"/>
      <c r="E831" s="572"/>
      <c r="F831" s="572"/>
      <c r="G831" s="572"/>
      <c r="H831" s="573"/>
      <c r="I831" s="574"/>
      <c r="J831" s="560" t="s">
        <v>869</v>
      </c>
      <c r="K831" s="575">
        <f>SUM(K829:K830)</f>
        <v>1312500</v>
      </c>
      <c r="L831" s="537"/>
      <c r="M831" s="537"/>
      <c r="N831" s="537"/>
    </row>
    <row r="832" spans="2:14" ht="15">
      <c r="B832" s="571"/>
      <c r="C832" s="572"/>
      <c r="D832" s="572"/>
      <c r="E832" s="572"/>
      <c r="F832" s="572"/>
      <c r="G832" s="572"/>
      <c r="H832" s="573"/>
      <c r="I832" s="574"/>
      <c r="J832" s="135"/>
      <c r="K832" s="576"/>
      <c r="L832" s="537"/>
      <c r="M832" s="537"/>
      <c r="N832" s="537"/>
    </row>
    <row r="833" spans="2:14" ht="15">
      <c r="B833" s="577" t="s">
        <v>20</v>
      </c>
      <c r="C833" s="520"/>
      <c r="D833" s="520" t="s">
        <v>932</v>
      </c>
      <c r="E833" s="520"/>
      <c r="F833" s="520"/>
      <c r="G833" s="520"/>
      <c r="H833" s="521"/>
      <c r="I833" s="522"/>
      <c r="J833" s="578"/>
      <c r="K833" s="136">
        <f>K831+K827</f>
        <v>1354300</v>
      </c>
      <c r="L833" s="579"/>
      <c r="M833" s="580"/>
      <c r="N833" s="526">
        <f>SUM(N821:N831)</f>
        <v>1291800</v>
      </c>
    </row>
    <row r="834" spans="2:14" ht="15">
      <c r="B834" s="581" t="s">
        <v>21</v>
      </c>
      <c r="C834" s="582"/>
      <c r="D834" s="582" t="s">
        <v>929</v>
      </c>
      <c r="E834" s="582"/>
      <c r="F834" s="582"/>
      <c r="G834" s="582"/>
      <c r="H834" s="583"/>
      <c r="I834" s="584"/>
      <c r="J834" s="585"/>
      <c r="K834" s="586">
        <f>K833*10%</f>
        <v>135430</v>
      </c>
      <c r="L834" s="579"/>
      <c r="M834" s="580"/>
      <c r="N834" s="586">
        <f>N833*10%</f>
        <v>129180</v>
      </c>
    </row>
    <row r="835" spans="2:14" ht="15">
      <c r="B835" s="581" t="s">
        <v>22</v>
      </c>
      <c r="C835" s="582"/>
      <c r="D835" s="582" t="s">
        <v>933</v>
      </c>
      <c r="E835" s="582"/>
      <c r="F835" s="582"/>
      <c r="G835" s="582"/>
      <c r="H835" s="583"/>
      <c r="I835" s="584"/>
      <c r="J835" s="585"/>
      <c r="K835" s="586">
        <f>+K833+K834</f>
        <v>1489730</v>
      </c>
      <c r="L835" s="579"/>
      <c r="M835" s="580"/>
      <c r="N835" s="526">
        <f>N833+N834</f>
        <v>1420980</v>
      </c>
    </row>
    <row r="836" spans="2:14" ht="15">
      <c r="B836" s="587"/>
      <c r="C836" s="520"/>
      <c r="D836" s="520" t="s">
        <v>931</v>
      </c>
      <c r="E836" s="520"/>
      <c r="F836" s="520"/>
      <c r="G836" s="520"/>
      <c r="H836" s="520"/>
      <c r="I836" s="520"/>
      <c r="J836" s="588"/>
      <c r="K836" s="589">
        <f>ROUNDDOWN(K835,-2)</f>
        <v>1489700</v>
      </c>
      <c r="L836" s="590"/>
      <c r="M836" s="591"/>
      <c r="N836" s="592"/>
    </row>
    <row r="837" spans="2:14" ht="15">
      <c r="B837" s="593"/>
      <c r="C837" s="593"/>
      <c r="D837" s="593"/>
      <c r="E837" s="593"/>
      <c r="F837" s="593"/>
      <c r="G837" s="593"/>
      <c r="H837" s="593"/>
      <c r="I837" s="593"/>
      <c r="J837" s="601"/>
      <c r="K837" s="601"/>
    </row>
    <row r="838" spans="2:14" ht="15">
      <c r="B838" s="593"/>
      <c r="C838" s="593"/>
      <c r="D838" s="593"/>
      <c r="E838" s="593"/>
      <c r="F838" s="593"/>
      <c r="G838" s="593"/>
      <c r="H838" s="593"/>
      <c r="I838" s="593"/>
      <c r="J838" s="601"/>
      <c r="K838" s="601"/>
    </row>
    <row r="839" spans="2:14" ht="15">
      <c r="B839" s="137" t="s">
        <v>1217</v>
      </c>
      <c r="C839" s="520"/>
      <c r="D839" s="520"/>
      <c r="E839" s="128" t="s">
        <v>1218</v>
      </c>
      <c r="F839" s="520"/>
      <c r="G839" s="520"/>
      <c r="H839" s="521"/>
      <c r="I839" s="522"/>
      <c r="J839" s="578"/>
      <c r="K839" s="596"/>
      <c r="L839" s="524"/>
      <c r="M839" s="525"/>
      <c r="N839" s="526"/>
    </row>
    <row r="840" spans="2:14" ht="15.75" customHeight="1">
      <c r="B840" s="617" t="s">
        <v>56</v>
      </c>
      <c r="C840" s="1663" t="s">
        <v>57</v>
      </c>
      <c r="D840" s="1664"/>
      <c r="E840" s="1664"/>
      <c r="F840" s="1664"/>
      <c r="G840" s="1665"/>
      <c r="H840" s="617" t="s">
        <v>965</v>
      </c>
      <c r="I840" s="170" t="s">
        <v>925</v>
      </c>
      <c r="J840" s="618" t="s">
        <v>865</v>
      </c>
      <c r="K840" s="619" t="s">
        <v>866</v>
      </c>
      <c r="L840" s="530" t="s">
        <v>209</v>
      </c>
      <c r="M840" s="531" t="s">
        <v>210</v>
      </c>
      <c r="N840" s="531" t="s">
        <v>867</v>
      </c>
    </row>
    <row r="841" spans="2:14">
      <c r="B841" s="626"/>
      <c r="C841" s="627"/>
      <c r="D841" s="628"/>
      <c r="E841" s="628"/>
      <c r="F841" s="628"/>
      <c r="G841" s="629"/>
      <c r="H841" s="630"/>
      <c r="I841" s="171"/>
      <c r="J841" s="575"/>
      <c r="K841" s="575"/>
      <c r="L841" s="537"/>
      <c r="M841" s="537"/>
      <c r="N841" s="537"/>
    </row>
    <row r="842" spans="2:14">
      <c r="B842" s="538" t="s">
        <v>158</v>
      </c>
      <c r="C842" s="539"/>
      <c r="D842" s="540" t="s">
        <v>61</v>
      </c>
      <c r="E842" s="539"/>
      <c r="F842" s="539"/>
      <c r="G842" s="539"/>
      <c r="H842" s="541"/>
      <c r="I842" s="129"/>
      <c r="J842" s="542"/>
      <c r="K842" s="542"/>
      <c r="L842" s="537"/>
      <c r="M842" s="537"/>
      <c r="N842" s="537"/>
    </row>
    <row r="843" spans="2:14" ht="15">
      <c r="B843" s="543"/>
      <c r="C843" s="544"/>
      <c r="D843" s="545" t="s">
        <v>62</v>
      </c>
      <c r="E843" s="544"/>
      <c r="F843" s="544"/>
      <c r="G843" s="544"/>
      <c r="H843" s="546" t="s">
        <v>90</v>
      </c>
      <c r="I843" s="139">
        <v>0.3</v>
      </c>
      <c r="J843" s="547">
        <f>VLOOKUP(D843,'UPAH DAN BAHAN'!$D$6:$I$348,6,FALSE)</f>
        <v>120000</v>
      </c>
      <c r="K843" s="548">
        <f>+I843*J843</f>
        <v>36000</v>
      </c>
      <c r="L843" s="549">
        <f>VLOOKUP(D843,'UPAH DAN BAHAN'!$D$6:$N$348,9,FALSE)</f>
        <v>1</v>
      </c>
      <c r="M843" s="550">
        <f>VLOOKUP(D843,'UPAH DAN BAHAN'!$D$6:$N$348,10,FALSE)</f>
        <v>120000</v>
      </c>
      <c r="N843" s="551">
        <f t="shared" ref="N843:N846" si="83">I843*M843</f>
        <v>36000</v>
      </c>
    </row>
    <row r="844" spans="2:14" ht="15">
      <c r="B844" s="543"/>
      <c r="C844" s="544"/>
      <c r="D844" s="545" t="s">
        <v>149</v>
      </c>
      <c r="E844" s="544"/>
      <c r="F844" s="544"/>
      <c r="G844" s="544"/>
      <c r="H844" s="546" t="s">
        <v>90</v>
      </c>
      <c r="I844" s="139">
        <v>0.3</v>
      </c>
      <c r="J844" s="547">
        <f>VLOOKUP(D844,'UPAH DAN BAHAN'!$D$6:$I$348,6,FALSE)</f>
        <v>140000</v>
      </c>
      <c r="K844" s="548">
        <f>+I844*J844</f>
        <v>42000</v>
      </c>
      <c r="L844" s="549">
        <f>VLOOKUP(D844,'UPAH DAN BAHAN'!$D$6:$N$348,9,FALSE)</f>
        <v>1</v>
      </c>
      <c r="M844" s="550">
        <f>VLOOKUP(D844,'UPAH DAN BAHAN'!$D$6:$N$348,10,FALSE)</f>
        <v>140000</v>
      </c>
      <c r="N844" s="551">
        <f t="shared" si="83"/>
        <v>42000</v>
      </c>
    </row>
    <row r="845" spans="2:14" ht="15">
      <c r="B845" s="543"/>
      <c r="C845" s="544"/>
      <c r="D845" s="545" t="s">
        <v>77</v>
      </c>
      <c r="E845" s="544"/>
      <c r="F845" s="544"/>
      <c r="G845" s="544"/>
      <c r="H845" s="546" t="s">
        <v>90</v>
      </c>
      <c r="I845" s="139">
        <v>3.1E-2</v>
      </c>
      <c r="J845" s="547">
        <f>VLOOKUP(D845,'UPAH DAN BAHAN'!$D$6:$I$348,6,FALSE)</f>
        <v>150000</v>
      </c>
      <c r="K845" s="548">
        <f>+I845*J845</f>
        <v>4650</v>
      </c>
      <c r="L845" s="549">
        <f>VLOOKUP(D845,'UPAH DAN BAHAN'!$D$6:$N$348,9,FALSE)</f>
        <v>1</v>
      </c>
      <c r="M845" s="550">
        <f>VLOOKUP(D845,'UPAH DAN BAHAN'!$D$6:$N$348,10,FALSE)</f>
        <v>150000</v>
      </c>
      <c r="N845" s="551">
        <f t="shared" si="83"/>
        <v>4650</v>
      </c>
    </row>
    <row r="846" spans="2:14" ht="15">
      <c r="B846" s="552"/>
      <c r="C846" s="553"/>
      <c r="D846" s="554" t="s">
        <v>27</v>
      </c>
      <c r="E846" s="553"/>
      <c r="F846" s="553"/>
      <c r="G846" s="553"/>
      <c r="H846" s="555" t="s">
        <v>90</v>
      </c>
      <c r="I846" s="140">
        <v>3.0000000000000001E-3</v>
      </c>
      <c r="J846" s="547">
        <f>VLOOKUP(D846,'UPAH DAN BAHAN'!$D$6:$I$348,6,FALSE)</f>
        <v>140000</v>
      </c>
      <c r="K846" s="556">
        <f>+I846*J846</f>
        <v>420</v>
      </c>
      <c r="L846" s="549">
        <f>VLOOKUP(D846,'UPAH DAN BAHAN'!$D$6:$N$348,9,FALSE)</f>
        <v>1</v>
      </c>
      <c r="M846" s="550">
        <f>VLOOKUP(D846,'UPAH DAN BAHAN'!$D$6:$N$348,10,FALSE)</f>
        <v>140000</v>
      </c>
      <c r="N846" s="551">
        <f t="shared" si="83"/>
        <v>420</v>
      </c>
    </row>
    <row r="847" spans="2:14" ht="15">
      <c r="B847" s="532"/>
      <c r="C847" s="534"/>
      <c r="D847" s="557"/>
      <c r="E847" s="534"/>
      <c r="F847" s="534"/>
      <c r="G847" s="534"/>
      <c r="H847" s="558"/>
      <c r="I847" s="559"/>
      <c r="J847" s="560" t="s">
        <v>868</v>
      </c>
      <c r="K847" s="561">
        <f>SUM(K843:K846)</f>
        <v>83070</v>
      </c>
      <c r="L847" s="537"/>
      <c r="M847" s="537"/>
      <c r="N847" s="537"/>
    </row>
    <row r="848" spans="2:14" ht="15">
      <c r="B848" s="538" t="s">
        <v>159</v>
      </c>
      <c r="C848" s="539"/>
      <c r="D848" s="562" t="s">
        <v>926</v>
      </c>
      <c r="E848" s="539"/>
      <c r="F848" s="539"/>
      <c r="G848" s="539"/>
      <c r="H848" s="563"/>
      <c r="I848" s="564"/>
      <c r="J848" s="167"/>
      <c r="K848" s="565"/>
      <c r="L848" s="537"/>
      <c r="M848" s="537"/>
      <c r="N848" s="537"/>
    </row>
    <row r="849" spans="2:14" ht="15">
      <c r="B849" s="566"/>
      <c r="C849" s="545"/>
      <c r="D849" s="616" t="s">
        <v>827</v>
      </c>
      <c r="E849" s="545"/>
      <c r="F849" s="545"/>
      <c r="G849" s="545"/>
      <c r="H849" s="141" t="s">
        <v>89</v>
      </c>
      <c r="I849" s="130">
        <v>18</v>
      </c>
      <c r="J849" s="547">
        <f>VLOOKUP(D849,'UPAH DAN BAHAN'!$D$6:$I$348,6,FALSE)</f>
        <v>16000</v>
      </c>
      <c r="K849" s="548">
        <f>+I849*J849</f>
        <v>288000</v>
      </c>
      <c r="L849" s="549">
        <f>VLOOKUP(D849,'UPAH DAN BAHAN'!$D$6:$N$348,9,FALSE)</f>
        <v>1</v>
      </c>
      <c r="M849" s="550">
        <f>VLOOKUP(D849,'UPAH DAN BAHAN'!$D$6:$N$348,10,FALSE)</f>
        <v>16000</v>
      </c>
      <c r="N849" s="551">
        <f t="shared" ref="N849:N850" si="84">I849*M849</f>
        <v>288000</v>
      </c>
    </row>
    <row r="850" spans="2:14" ht="15">
      <c r="B850" s="568"/>
      <c r="C850" s="545"/>
      <c r="D850" s="132" t="s">
        <v>49</v>
      </c>
      <c r="E850" s="545"/>
      <c r="F850" s="545"/>
      <c r="G850" s="545"/>
      <c r="H850" s="141" t="s">
        <v>50</v>
      </c>
      <c r="I850" s="139">
        <v>4</v>
      </c>
      <c r="J850" s="168">
        <f>VLOOKUP(D850,'UPAH DAN BAHAN'!$D$6:$I$348,6,FALSE)</f>
        <v>16000</v>
      </c>
      <c r="K850" s="548">
        <f>+I850*J850</f>
        <v>64000</v>
      </c>
      <c r="L850" s="549">
        <f>VLOOKUP(D850,'UPAH DAN BAHAN'!$D$6:$N$348,9,FALSE)</f>
        <v>1</v>
      </c>
      <c r="M850" s="550">
        <f>VLOOKUP(D850,'UPAH DAN BAHAN'!$D$6:$N$348,10,FALSE)</f>
        <v>16000</v>
      </c>
      <c r="N850" s="551">
        <f t="shared" si="84"/>
        <v>64000</v>
      </c>
    </row>
    <row r="851" spans="2:14" ht="15">
      <c r="B851" s="569"/>
      <c r="C851" s="554"/>
      <c r="D851" s="133" t="s">
        <v>98</v>
      </c>
      <c r="E851" s="554"/>
      <c r="F851" s="554"/>
      <c r="G851" s="554"/>
      <c r="H851" s="142" t="s">
        <v>87</v>
      </c>
      <c r="I851" s="140">
        <v>0.2</v>
      </c>
      <c r="J851" s="134">
        <f>SUM(J849:J850)</f>
        <v>32000</v>
      </c>
      <c r="K851" s="556">
        <f>+I851*J851</f>
        <v>6400</v>
      </c>
      <c r="L851" s="537"/>
      <c r="M851" s="537"/>
      <c r="N851" s="537"/>
    </row>
    <row r="852" spans="2:14" ht="15">
      <c r="B852" s="571"/>
      <c r="C852" s="572"/>
      <c r="D852" s="572"/>
      <c r="E852" s="572"/>
      <c r="F852" s="572"/>
      <c r="G852" s="572"/>
      <c r="H852" s="573"/>
      <c r="I852" s="574"/>
      <c r="J852" s="560" t="s">
        <v>869</v>
      </c>
      <c r="K852" s="575">
        <f>SUM(K849:K851)</f>
        <v>358400</v>
      </c>
      <c r="L852" s="537"/>
      <c r="M852" s="537"/>
      <c r="N852" s="537"/>
    </row>
    <row r="853" spans="2:14" ht="15">
      <c r="B853" s="571"/>
      <c r="C853" s="572"/>
      <c r="D853" s="572"/>
      <c r="E853" s="572"/>
      <c r="F853" s="572"/>
      <c r="G853" s="572"/>
      <c r="H853" s="573"/>
      <c r="I853" s="574"/>
      <c r="J853" s="135"/>
      <c r="K853" s="576"/>
      <c r="L853" s="537"/>
      <c r="M853" s="537"/>
      <c r="N853" s="537"/>
    </row>
    <row r="854" spans="2:14" ht="15">
      <c r="B854" s="577" t="s">
        <v>20</v>
      </c>
      <c r="C854" s="520"/>
      <c r="D854" s="520" t="s">
        <v>932</v>
      </c>
      <c r="E854" s="520"/>
      <c r="F854" s="520"/>
      <c r="G854" s="520"/>
      <c r="H854" s="521"/>
      <c r="I854" s="522"/>
      <c r="J854" s="578"/>
      <c r="K854" s="136">
        <f>K852+K847</f>
        <v>441470</v>
      </c>
      <c r="L854" s="579"/>
      <c r="M854" s="580"/>
      <c r="N854" s="526">
        <f>SUM(N842:N852)</f>
        <v>435070</v>
      </c>
    </row>
    <row r="855" spans="2:14" ht="15">
      <c r="B855" s="581" t="s">
        <v>21</v>
      </c>
      <c r="C855" s="582"/>
      <c r="D855" s="582" t="s">
        <v>929</v>
      </c>
      <c r="E855" s="582"/>
      <c r="F855" s="582"/>
      <c r="G855" s="582"/>
      <c r="H855" s="583"/>
      <c r="I855" s="584"/>
      <c r="J855" s="585"/>
      <c r="K855" s="586">
        <f>K854*10%</f>
        <v>44147</v>
      </c>
      <c r="L855" s="579"/>
      <c r="M855" s="580"/>
      <c r="N855" s="586">
        <f>N854*10%</f>
        <v>43507</v>
      </c>
    </row>
    <row r="856" spans="2:14" ht="15">
      <c r="B856" s="581" t="s">
        <v>22</v>
      </c>
      <c r="C856" s="582"/>
      <c r="D856" s="582" t="s">
        <v>933</v>
      </c>
      <c r="E856" s="582"/>
      <c r="F856" s="582"/>
      <c r="G856" s="582"/>
      <c r="H856" s="583"/>
      <c r="I856" s="584"/>
      <c r="J856" s="585"/>
      <c r="K856" s="586">
        <f>+K854+K855</f>
        <v>485617</v>
      </c>
      <c r="L856" s="579"/>
      <c r="M856" s="580"/>
      <c r="N856" s="526">
        <f>N854+N855</f>
        <v>478577</v>
      </c>
    </row>
    <row r="857" spans="2:14" ht="15">
      <c r="B857" s="587"/>
      <c r="C857" s="520"/>
      <c r="D857" s="520" t="s">
        <v>931</v>
      </c>
      <c r="E857" s="520"/>
      <c r="F857" s="520"/>
      <c r="G857" s="520"/>
      <c r="H857" s="520"/>
      <c r="I857" s="520"/>
      <c r="J857" s="588"/>
      <c r="K857" s="589">
        <f>ROUNDDOWN(K856,-2)</f>
        <v>485600</v>
      </c>
      <c r="L857" s="590"/>
      <c r="M857" s="591"/>
      <c r="N857" s="592"/>
    </row>
    <row r="858" spans="2:14" ht="15">
      <c r="B858" s="593"/>
      <c r="C858" s="593"/>
      <c r="D858" s="593"/>
      <c r="E858" s="593"/>
      <c r="F858" s="593"/>
      <c r="G858" s="593"/>
      <c r="H858" s="593"/>
      <c r="I858" s="593"/>
      <c r="J858" s="601"/>
      <c r="K858" s="601"/>
    </row>
    <row r="859" spans="2:14" ht="15">
      <c r="B859" s="593"/>
      <c r="C859" s="593"/>
      <c r="D859" s="593"/>
      <c r="E859" s="593"/>
      <c r="F859" s="593"/>
      <c r="G859" s="593"/>
      <c r="H859" s="593"/>
      <c r="I859" s="593"/>
      <c r="J859" s="601"/>
      <c r="K859" s="601"/>
    </row>
    <row r="860" spans="2:14" ht="15">
      <c r="B860" s="593"/>
      <c r="C860" s="593"/>
      <c r="D860" s="593"/>
      <c r="E860" s="593"/>
      <c r="F860" s="593"/>
      <c r="G860" s="593"/>
      <c r="H860" s="593"/>
      <c r="I860" s="593"/>
      <c r="J860" s="601"/>
      <c r="K860" s="601"/>
    </row>
    <row r="861" spans="2:14" ht="15">
      <c r="B861" s="137" t="s">
        <v>1219</v>
      </c>
      <c r="C861" s="520"/>
      <c r="D861" s="520"/>
      <c r="E861" s="128" t="s">
        <v>1220</v>
      </c>
      <c r="F861" s="520"/>
      <c r="G861" s="520"/>
      <c r="H861" s="521"/>
      <c r="I861" s="522"/>
      <c r="J861" s="578"/>
      <c r="K861" s="596"/>
      <c r="L861" s="524"/>
      <c r="M861" s="525"/>
      <c r="N861" s="526"/>
    </row>
    <row r="862" spans="2:14" ht="18" customHeight="1">
      <c r="B862" s="617" t="s">
        <v>56</v>
      </c>
      <c r="C862" s="1663" t="s">
        <v>57</v>
      </c>
      <c r="D862" s="1664"/>
      <c r="E862" s="1664"/>
      <c r="F862" s="1664"/>
      <c r="G862" s="1665"/>
      <c r="H862" s="617" t="s">
        <v>965</v>
      </c>
      <c r="I862" s="170" t="s">
        <v>925</v>
      </c>
      <c r="J862" s="618" t="s">
        <v>865</v>
      </c>
      <c r="K862" s="619" t="s">
        <v>866</v>
      </c>
      <c r="L862" s="530" t="s">
        <v>209</v>
      </c>
      <c r="M862" s="531" t="s">
        <v>210</v>
      </c>
      <c r="N862" s="531" t="s">
        <v>867</v>
      </c>
    </row>
    <row r="863" spans="2:14">
      <c r="B863" s="626"/>
      <c r="C863" s="627"/>
      <c r="D863" s="628"/>
      <c r="E863" s="628"/>
      <c r="F863" s="628"/>
      <c r="G863" s="629"/>
      <c r="H863" s="630"/>
      <c r="I863" s="171"/>
      <c r="J863" s="575"/>
      <c r="K863" s="575"/>
      <c r="L863" s="537"/>
      <c r="M863" s="537"/>
      <c r="N863" s="537"/>
    </row>
    <row r="864" spans="2:14">
      <c r="B864" s="538" t="s">
        <v>158</v>
      </c>
      <c r="C864" s="539"/>
      <c r="D864" s="540" t="s">
        <v>61</v>
      </c>
      <c r="E864" s="539"/>
      <c r="F864" s="539"/>
      <c r="G864" s="539"/>
      <c r="H864" s="541"/>
      <c r="I864" s="129"/>
      <c r="J864" s="542"/>
      <c r="K864" s="542"/>
      <c r="L864" s="537"/>
      <c r="M864" s="537"/>
      <c r="N864" s="537"/>
    </row>
    <row r="865" spans="2:14" ht="15">
      <c r="B865" s="543"/>
      <c r="C865" s="544"/>
      <c r="D865" s="545" t="s">
        <v>62</v>
      </c>
      <c r="E865" s="544"/>
      <c r="F865" s="544"/>
      <c r="G865" s="544"/>
      <c r="H865" s="546" t="s">
        <v>90</v>
      </c>
      <c r="I865" s="139">
        <v>0.35</v>
      </c>
      <c r="J865" s="547">
        <f>VLOOKUP(D865,'UPAH DAN BAHAN'!$D$6:$I$348,6,FALSE)</f>
        <v>120000</v>
      </c>
      <c r="K865" s="548">
        <f>+I865*J865</f>
        <v>42000</v>
      </c>
      <c r="L865" s="549">
        <f>VLOOKUP(D865,'UPAH DAN BAHAN'!$D$6:$N$348,9,FALSE)</f>
        <v>1</v>
      </c>
      <c r="M865" s="550">
        <f>VLOOKUP(D865,'UPAH DAN BAHAN'!$D$6:$N$348,10,FALSE)</f>
        <v>120000</v>
      </c>
      <c r="N865" s="551">
        <f t="shared" ref="N865:N868" si="85">I865*M865</f>
        <v>42000</v>
      </c>
    </row>
    <row r="866" spans="2:14" ht="15">
      <c r="B866" s="543"/>
      <c r="C866" s="544"/>
      <c r="D866" s="545" t="s">
        <v>149</v>
      </c>
      <c r="E866" s="544"/>
      <c r="F866" s="544"/>
      <c r="G866" s="544"/>
      <c r="H866" s="546" t="s">
        <v>90</v>
      </c>
      <c r="I866" s="139">
        <v>0.3</v>
      </c>
      <c r="J866" s="547">
        <f>VLOOKUP(D866,'UPAH DAN BAHAN'!$D$6:$I$348,6,FALSE)</f>
        <v>140000</v>
      </c>
      <c r="K866" s="548">
        <f>+I866*J866</f>
        <v>42000</v>
      </c>
      <c r="L866" s="549">
        <f>VLOOKUP(D866,'UPAH DAN BAHAN'!$D$6:$N$348,9,FALSE)</f>
        <v>1</v>
      </c>
      <c r="M866" s="550">
        <f>VLOOKUP(D866,'UPAH DAN BAHAN'!$D$6:$N$348,10,FALSE)</f>
        <v>140000</v>
      </c>
      <c r="N866" s="551">
        <f t="shared" si="85"/>
        <v>42000</v>
      </c>
    </row>
    <row r="867" spans="2:14" ht="15">
      <c r="B867" s="543"/>
      <c r="C867" s="544"/>
      <c r="D867" s="545" t="s">
        <v>77</v>
      </c>
      <c r="E867" s="544"/>
      <c r="F867" s="544"/>
      <c r="G867" s="544"/>
      <c r="H867" s="546" t="s">
        <v>90</v>
      </c>
      <c r="I867" s="139">
        <v>0.03</v>
      </c>
      <c r="J867" s="547">
        <f>VLOOKUP(D867,'UPAH DAN BAHAN'!$D$6:$I$348,6,FALSE)</f>
        <v>150000</v>
      </c>
      <c r="K867" s="548">
        <f>+I867*J867</f>
        <v>4500</v>
      </c>
      <c r="L867" s="549">
        <f>VLOOKUP(D867,'UPAH DAN BAHAN'!$D$6:$N$348,9,FALSE)</f>
        <v>1</v>
      </c>
      <c r="M867" s="550">
        <f>VLOOKUP(D867,'UPAH DAN BAHAN'!$D$6:$N$348,10,FALSE)</f>
        <v>150000</v>
      </c>
      <c r="N867" s="551">
        <f t="shared" si="85"/>
        <v>4500</v>
      </c>
    </row>
    <row r="868" spans="2:14" ht="15">
      <c r="B868" s="552"/>
      <c r="C868" s="553"/>
      <c r="D868" s="554" t="s">
        <v>27</v>
      </c>
      <c r="E868" s="553"/>
      <c r="F868" s="553"/>
      <c r="G868" s="553"/>
      <c r="H868" s="555" t="s">
        <v>90</v>
      </c>
      <c r="I868" s="140">
        <v>3.0000000000000001E-3</v>
      </c>
      <c r="J868" s="547">
        <f>VLOOKUP(D868,'UPAH DAN BAHAN'!$D$6:$I$348,6,FALSE)</f>
        <v>140000</v>
      </c>
      <c r="K868" s="556">
        <f>+I868*J868</f>
        <v>420</v>
      </c>
      <c r="L868" s="549">
        <f>VLOOKUP(D868,'UPAH DAN BAHAN'!$D$6:$N$348,9,FALSE)</f>
        <v>1</v>
      </c>
      <c r="M868" s="550">
        <f>VLOOKUP(D868,'UPAH DAN BAHAN'!$D$6:$N$348,10,FALSE)</f>
        <v>140000</v>
      </c>
      <c r="N868" s="551">
        <f t="shared" si="85"/>
        <v>420</v>
      </c>
    </row>
    <row r="869" spans="2:14" ht="15">
      <c r="B869" s="532"/>
      <c r="C869" s="534"/>
      <c r="D869" s="557"/>
      <c r="E869" s="534"/>
      <c r="F869" s="534"/>
      <c r="G869" s="534"/>
      <c r="H869" s="558"/>
      <c r="I869" s="559"/>
      <c r="J869" s="560" t="s">
        <v>868</v>
      </c>
      <c r="K869" s="561">
        <f>SUM(K865:K868)</f>
        <v>88920</v>
      </c>
      <c r="L869" s="537"/>
      <c r="M869" s="537"/>
      <c r="N869" s="537"/>
    </row>
    <row r="870" spans="2:14" ht="15">
      <c r="B870" s="538" t="s">
        <v>159</v>
      </c>
      <c r="C870" s="539"/>
      <c r="D870" s="562" t="s">
        <v>926</v>
      </c>
      <c r="E870" s="539"/>
      <c r="F870" s="539"/>
      <c r="G870" s="539"/>
      <c r="H870" s="563"/>
      <c r="I870" s="564"/>
      <c r="J870" s="167"/>
      <c r="K870" s="565"/>
      <c r="L870" s="537"/>
      <c r="M870" s="537"/>
      <c r="N870" s="537"/>
    </row>
    <row r="871" spans="2:14" ht="15">
      <c r="B871" s="566"/>
      <c r="C871" s="545"/>
      <c r="D871" s="123" t="s">
        <v>1221</v>
      </c>
      <c r="E871" s="545"/>
      <c r="F871" s="545"/>
      <c r="G871" s="545"/>
      <c r="H871" s="141" t="s">
        <v>89</v>
      </c>
      <c r="I871" s="130">
        <v>25</v>
      </c>
      <c r="J871" s="547">
        <v>5000</v>
      </c>
      <c r="K871" s="548">
        <f>+I871*J871</f>
        <v>125000</v>
      </c>
      <c r="L871" s="549"/>
      <c r="M871" s="550"/>
      <c r="N871" s="551"/>
    </row>
    <row r="872" spans="2:14" ht="15">
      <c r="B872" s="568"/>
      <c r="C872" s="545"/>
      <c r="D872" s="132" t="s">
        <v>49</v>
      </c>
      <c r="E872" s="545"/>
      <c r="F872" s="545"/>
      <c r="G872" s="545"/>
      <c r="H872" s="141" t="s">
        <v>89</v>
      </c>
      <c r="I872" s="130">
        <v>23</v>
      </c>
      <c r="J872" s="168">
        <f>VLOOKUP(D872,'UPAH DAN BAHAN'!$D$6:$I$348,6,FALSE)</f>
        <v>16000</v>
      </c>
      <c r="K872" s="548">
        <f>+I872*J872</f>
        <v>368000</v>
      </c>
      <c r="L872" s="549">
        <f>VLOOKUP(D872,'UPAH DAN BAHAN'!$D$6:$N$348,9,FALSE)</f>
        <v>1</v>
      </c>
      <c r="M872" s="550">
        <f>VLOOKUP(D872,'UPAH DAN BAHAN'!$D$6:$N$348,10,FALSE)</f>
        <v>16000</v>
      </c>
      <c r="N872" s="551">
        <f t="shared" ref="N872" si="86">I872*M872</f>
        <v>368000</v>
      </c>
    </row>
    <row r="873" spans="2:14" ht="15">
      <c r="B873" s="569"/>
      <c r="C873" s="554"/>
      <c r="D873" s="133" t="s">
        <v>98</v>
      </c>
      <c r="E873" s="554"/>
      <c r="F873" s="554"/>
      <c r="G873" s="554"/>
      <c r="H873" s="142" t="s">
        <v>87</v>
      </c>
      <c r="I873" s="140">
        <v>1</v>
      </c>
      <c r="J873" s="134">
        <v>5000</v>
      </c>
      <c r="K873" s="556">
        <f>+I873*J873</f>
        <v>5000</v>
      </c>
      <c r="L873" s="537"/>
      <c r="M873" s="537"/>
      <c r="N873" s="537"/>
    </row>
    <row r="874" spans="2:14" ht="15">
      <c r="B874" s="571"/>
      <c r="C874" s="572"/>
      <c r="D874" s="572"/>
      <c r="E874" s="572"/>
      <c r="F874" s="572"/>
      <c r="G874" s="572"/>
      <c r="H874" s="573"/>
      <c r="I874" s="574"/>
      <c r="J874" s="560" t="s">
        <v>869</v>
      </c>
      <c r="K874" s="575">
        <f>SUM(K871:K873)</f>
        <v>498000</v>
      </c>
      <c r="L874" s="537"/>
      <c r="M874" s="537"/>
      <c r="N874" s="537"/>
    </row>
    <row r="875" spans="2:14" ht="15">
      <c r="B875" s="571"/>
      <c r="C875" s="572"/>
      <c r="D875" s="572"/>
      <c r="E875" s="572"/>
      <c r="F875" s="572"/>
      <c r="G875" s="572"/>
      <c r="H875" s="573"/>
      <c r="I875" s="574"/>
      <c r="J875" s="135"/>
      <c r="K875" s="576"/>
      <c r="L875" s="537"/>
      <c r="M875" s="537"/>
      <c r="N875" s="537"/>
    </row>
    <row r="876" spans="2:14" ht="15">
      <c r="B876" s="577" t="s">
        <v>20</v>
      </c>
      <c r="C876" s="520"/>
      <c r="D876" s="520" t="s">
        <v>932</v>
      </c>
      <c r="E876" s="520"/>
      <c r="F876" s="520"/>
      <c r="G876" s="520"/>
      <c r="H876" s="521"/>
      <c r="I876" s="522"/>
      <c r="J876" s="578"/>
      <c r="K876" s="136">
        <f>K874+K869</f>
        <v>586920</v>
      </c>
      <c r="L876" s="579"/>
      <c r="M876" s="580"/>
      <c r="N876" s="526">
        <f>SUM(N864:N874)</f>
        <v>456920</v>
      </c>
    </row>
    <row r="877" spans="2:14" ht="15">
      <c r="B877" s="581" t="s">
        <v>21</v>
      </c>
      <c r="C877" s="582"/>
      <c r="D877" s="582" t="s">
        <v>929</v>
      </c>
      <c r="E877" s="582"/>
      <c r="F877" s="582"/>
      <c r="G877" s="582"/>
      <c r="H877" s="583"/>
      <c r="I877" s="584"/>
      <c r="J877" s="585"/>
      <c r="K877" s="586">
        <f>K876*10%</f>
        <v>58692</v>
      </c>
      <c r="L877" s="579"/>
      <c r="M877" s="580"/>
      <c r="N877" s="586">
        <f>N876*10%</f>
        <v>45692</v>
      </c>
    </row>
    <row r="878" spans="2:14" ht="15">
      <c r="B878" s="581" t="s">
        <v>22</v>
      </c>
      <c r="C878" s="582"/>
      <c r="D878" s="582" t="s">
        <v>933</v>
      </c>
      <c r="E878" s="582"/>
      <c r="F878" s="582"/>
      <c r="G878" s="582"/>
      <c r="H878" s="583"/>
      <c r="I878" s="584"/>
      <c r="J878" s="585"/>
      <c r="K878" s="586">
        <f>+K876+K877</f>
        <v>645612</v>
      </c>
      <c r="L878" s="579"/>
      <c r="M878" s="580"/>
      <c r="N878" s="526">
        <f>N876+N877</f>
        <v>502612</v>
      </c>
    </row>
    <row r="879" spans="2:14" ht="15">
      <c r="B879" s="587"/>
      <c r="C879" s="520"/>
      <c r="D879" s="520" t="s">
        <v>931</v>
      </c>
      <c r="E879" s="520"/>
      <c r="F879" s="520"/>
      <c r="G879" s="520"/>
      <c r="H879" s="520"/>
      <c r="I879" s="520"/>
      <c r="J879" s="588"/>
      <c r="K879" s="589">
        <f>ROUNDDOWN(K878,-2)</f>
        <v>645600</v>
      </c>
      <c r="L879" s="590"/>
      <c r="M879" s="591"/>
      <c r="N879" s="592"/>
    </row>
    <row r="880" spans="2:14" ht="15">
      <c r="B880" s="593"/>
      <c r="C880" s="593"/>
      <c r="D880" s="593"/>
      <c r="E880" s="593"/>
      <c r="F880" s="593"/>
      <c r="G880" s="593"/>
      <c r="H880" s="593"/>
      <c r="I880" s="593"/>
      <c r="J880" s="601"/>
      <c r="K880" s="601"/>
    </row>
    <row r="881" spans="2:14" ht="15">
      <c r="B881" s="593"/>
      <c r="C881" s="593"/>
      <c r="D881" s="593"/>
      <c r="E881" s="593"/>
      <c r="F881" s="593"/>
      <c r="G881" s="593"/>
      <c r="H881" s="593"/>
      <c r="I881" s="593"/>
      <c r="J881" s="601"/>
      <c r="K881" s="601"/>
    </row>
    <row r="882" spans="2:14" ht="15">
      <c r="B882" s="137" t="s">
        <v>1222</v>
      </c>
      <c r="C882" s="520"/>
      <c r="D882" s="520"/>
      <c r="E882" s="128" t="s">
        <v>1223</v>
      </c>
      <c r="F882" s="520"/>
      <c r="G882" s="520"/>
      <c r="H882" s="521"/>
      <c r="I882" s="522"/>
      <c r="J882" s="578"/>
      <c r="K882" s="596"/>
      <c r="L882" s="524"/>
      <c r="M882" s="525"/>
      <c r="N882" s="526"/>
    </row>
    <row r="883" spans="2:14" ht="18" customHeight="1">
      <c r="B883" s="617" t="s">
        <v>56</v>
      </c>
      <c r="C883" s="1663" t="s">
        <v>57</v>
      </c>
      <c r="D883" s="1664"/>
      <c r="E883" s="1664"/>
      <c r="F883" s="1664"/>
      <c r="G883" s="1665"/>
      <c r="H883" s="617" t="s">
        <v>965</v>
      </c>
      <c r="I883" s="170" t="s">
        <v>925</v>
      </c>
      <c r="J883" s="618" t="s">
        <v>865</v>
      </c>
      <c r="K883" s="619" t="s">
        <v>866</v>
      </c>
      <c r="L883" s="530" t="s">
        <v>209</v>
      </c>
      <c r="M883" s="531" t="s">
        <v>210</v>
      </c>
      <c r="N883" s="531" t="s">
        <v>867</v>
      </c>
    </row>
    <row r="884" spans="2:14">
      <c r="B884" s="626"/>
      <c r="C884" s="627"/>
      <c r="D884" s="628"/>
      <c r="E884" s="628"/>
      <c r="F884" s="628"/>
      <c r="G884" s="629"/>
      <c r="H884" s="630"/>
      <c r="I884" s="171"/>
      <c r="J884" s="575"/>
      <c r="K884" s="575"/>
      <c r="L884" s="537"/>
      <c r="M884" s="537"/>
      <c r="N884" s="537"/>
    </row>
    <row r="885" spans="2:14">
      <c r="B885" s="538" t="s">
        <v>158</v>
      </c>
      <c r="C885" s="539"/>
      <c r="D885" s="540" t="s">
        <v>61</v>
      </c>
      <c r="E885" s="539"/>
      <c r="F885" s="539"/>
      <c r="G885" s="539"/>
      <c r="H885" s="541"/>
      <c r="I885" s="129"/>
      <c r="J885" s="542"/>
      <c r="K885" s="542"/>
      <c r="L885" s="537"/>
      <c r="M885" s="537"/>
      <c r="N885" s="537"/>
    </row>
    <row r="886" spans="2:14" ht="15">
      <c r="B886" s="543"/>
      <c r="C886" s="544"/>
      <c r="D886" s="545" t="s">
        <v>62</v>
      </c>
      <c r="E886" s="544"/>
      <c r="F886" s="544"/>
      <c r="G886" s="544"/>
      <c r="H886" s="546" t="s">
        <v>90</v>
      </c>
      <c r="I886" s="139">
        <v>0.04</v>
      </c>
      <c r="J886" s="547">
        <f>VLOOKUP(D886,'UPAH DAN BAHAN'!$D$6:$I$348,6,FALSE)</f>
        <v>120000</v>
      </c>
      <c r="K886" s="548">
        <f>+I886*J886</f>
        <v>4800</v>
      </c>
      <c r="L886" s="549">
        <f>VLOOKUP(D886,'UPAH DAN BAHAN'!$D$6:$N$348,9,FALSE)</f>
        <v>1</v>
      </c>
      <c r="M886" s="550">
        <f>VLOOKUP(D886,'UPAH DAN BAHAN'!$D$6:$N$348,10,FALSE)</f>
        <v>120000</v>
      </c>
      <c r="N886" s="551">
        <f t="shared" ref="N886:N889" si="87">I886*M886</f>
        <v>4800</v>
      </c>
    </row>
    <row r="887" spans="2:14" ht="15">
      <c r="B887" s="543"/>
      <c r="C887" s="544"/>
      <c r="D887" s="545" t="s">
        <v>149</v>
      </c>
      <c r="E887" s="544"/>
      <c r="F887" s="544"/>
      <c r="G887" s="544"/>
      <c r="H887" s="546" t="s">
        <v>90</v>
      </c>
      <c r="I887" s="139">
        <v>0.02</v>
      </c>
      <c r="J887" s="547">
        <f>VLOOKUP(D887,'UPAH DAN BAHAN'!$D$6:$I$348,6,FALSE)</f>
        <v>140000</v>
      </c>
      <c r="K887" s="548">
        <f>+I887*J887</f>
        <v>2800</v>
      </c>
      <c r="L887" s="549">
        <f>VLOOKUP(D887,'UPAH DAN BAHAN'!$D$6:$N$348,9,FALSE)</f>
        <v>1</v>
      </c>
      <c r="M887" s="550">
        <f>VLOOKUP(D887,'UPAH DAN BAHAN'!$D$6:$N$348,10,FALSE)</f>
        <v>140000</v>
      </c>
      <c r="N887" s="551">
        <f t="shared" si="87"/>
        <v>2800</v>
      </c>
    </row>
    <row r="888" spans="2:14" ht="15">
      <c r="B888" s="543"/>
      <c r="C888" s="544"/>
      <c r="D888" s="545" t="s">
        <v>77</v>
      </c>
      <c r="E888" s="544"/>
      <c r="F888" s="544"/>
      <c r="G888" s="544"/>
      <c r="H888" s="546" t="s">
        <v>90</v>
      </c>
      <c r="I888" s="139">
        <v>2E-3</v>
      </c>
      <c r="J888" s="547">
        <f>VLOOKUP(D888,'UPAH DAN BAHAN'!$D$6:$I$348,6,FALSE)</f>
        <v>150000</v>
      </c>
      <c r="K888" s="548">
        <f>+I888*J888</f>
        <v>300</v>
      </c>
      <c r="L888" s="549">
        <f>VLOOKUP(D888,'UPAH DAN BAHAN'!$D$6:$N$348,9,FALSE)</f>
        <v>1</v>
      </c>
      <c r="M888" s="550">
        <f>VLOOKUP(D888,'UPAH DAN BAHAN'!$D$6:$N$348,10,FALSE)</f>
        <v>150000</v>
      </c>
      <c r="N888" s="551">
        <f t="shared" si="87"/>
        <v>300</v>
      </c>
    </row>
    <row r="889" spans="2:14" ht="15">
      <c r="B889" s="552"/>
      <c r="C889" s="553"/>
      <c r="D889" s="554" t="s">
        <v>27</v>
      </c>
      <c r="E889" s="553"/>
      <c r="F889" s="553"/>
      <c r="G889" s="553"/>
      <c r="H889" s="555" t="s">
        <v>90</v>
      </c>
      <c r="I889" s="175">
        <v>2E-3</v>
      </c>
      <c r="J889" s="547">
        <f>VLOOKUP(D889,'UPAH DAN BAHAN'!$D$6:$I$348,6,FALSE)</f>
        <v>140000</v>
      </c>
      <c r="K889" s="556">
        <f>+I889*J889</f>
        <v>280</v>
      </c>
      <c r="L889" s="549">
        <f>VLOOKUP(D889,'UPAH DAN BAHAN'!$D$6:$N$348,9,FALSE)</f>
        <v>1</v>
      </c>
      <c r="M889" s="550">
        <f>VLOOKUP(D889,'UPAH DAN BAHAN'!$D$6:$N$348,10,FALSE)</f>
        <v>140000</v>
      </c>
      <c r="N889" s="551">
        <f t="shared" si="87"/>
        <v>280</v>
      </c>
    </row>
    <row r="890" spans="2:14" ht="15">
      <c r="B890" s="532"/>
      <c r="C890" s="534"/>
      <c r="D890" s="557"/>
      <c r="E890" s="534"/>
      <c r="F890" s="534"/>
      <c r="G890" s="534"/>
      <c r="H890" s="558"/>
      <c r="I890" s="641"/>
      <c r="J890" s="560" t="s">
        <v>868</v>
      </c>
      <c r="K890" s="561">
        <f>SUM(K886:K889)</f>
        <v>8180</v>
      </c>
      <c r="L890" s="537"/>
      <c r="M890" s="537"/>
      <c r="N890" s="537"/>
    </row>
    <row r="891" spans="2:14" ht="15">
      <c r="B891" s="538" t="s">
        <v>159</v>
      </c>
      <c r="C891" s="539"/>
      <c r="D891" s="562" t="s">
        <v>926</v>
      </c>
      <c r="E891" s="539"/>
      <c r="F891" s="539"/>
      <c r="G891" s="539"/>
      <c r="H891" s="563"/>
      <c r="I891" s="564"/>
      <c r="J891" s="167"/>
      <c r="K891" s="565"/>
      <c r="L891" s="537"/>
      <c r="M891" s="537"/>
      <c r="N891" s="537"/>
    </row>
    <row r="892" spans="2:14" ht="15">
      <c r="B892" s="566"/>
      <c r="C892" s="545"/>
      <c r="D892" s="123" t="s">
        <v>833</v>
      </c>
      <c r="E892" s="545"/>
      <c r="F892" s="545"/>
      <c r="G892" s="545"/>
      <c r="H892" s="141" t="s">
        <v>89</v>
      </c>
      <c r="I892" s="130">
        <v>1</v>
      </c>
      <c r="J892" s="168">
        <v>32000</v>
      </c>
      <c r="K892" s="548">
        <f>+I892*J892</f>
        <v>32000</v>
      </c>
      <c r="L892" s="549">
        <f>VLOOKUP(D892,'UPAH DAN BAHAN'!$D$6:$N$348,9,FALSE)</f>
        <v>1</v>
      </c>
      <c r="M892" s="550">
        <f>VLOOKUP(D892,'UPAH DAN BAHAN'!$D$6:$N$348,10,FALSE)</f>
        <v>32000</v>
      </c>
      <c r="N892" s="551">
        <f t="shared" ref="N892:N893" si="88">I892*M892</f>
        <v>32000</v>
      </c>
    </row>
    <row r="893" spans="2:14" ht="15">
      <c r="B893" s="568"/>
      <c r="C893" s="545"/>
      <c r="D893" s="132" t="s">
        <v>49</v>
      </c>
      <c r="E893" s="545"/>
      <c r="F893" s="545"/>
      <c r="G893" s="545"/>
      <c r="H893" s="141" t="s">
        <v>89</v>
      </c>
      <c r="I893" s="130">
        <v>1</v>
      </c>
      <c r="J893" s="168">
        <f>J872</f>
        <v>16000</v>
      </c>
      <c r="K893" s="548">
        <f>+I893*J893</f>
        <v>16000</v>
      </c>
      <c r="L893" s="549">
        <f>VLOOKUP(D893,'UPAH DAN BAHAN'!$D$6:$N$348,9,FALSE)</f>
        <v>1</v>
      </c>
      <c r="M893" s="550">
        <f>VLOOKUP(D893,'UPAH DAN BAHAN'!$D$6:$N$348,10,FALSE)</f>
        <v>16000</v>
      </c>
      <c r="N893" s="551">
        <f t="shared" si="88"/>
        <v>16000</v>
      </c>
    </row>
    <row r="894" spans="2:14" ht="15">
      <c r="B894" s="569"/>
      <c r="C894" s="554"/>
      <c r="D894" s="133" t="s">
        <v>98</v>
      </c>
      <c r="E894" s="554"/>
      <c r="F894" s="554"/>
      <c r="G894" s="554"/>
      <c r="H894" s="142" t="s">
        <v>87</v>
      </c>
      <c r="I894" s="145">
        <v>1</v>
      </c>
      <c r="J894" s="134">
        <v>5000</v>
      </c>
      <c r="K894" s="556">
        <f>+I894*J894</f>
        <v>5000</v>
      </c>
      <c r="L894" s="537"/>
      <c r="M894" s="537"/>
      <c r="N894" s="537"/>
    </row>
    <row r="895" spans="2:14" ht="15">
      <c r="B895" s="571"/>
      <c r="C895" s="572"/>
      <c r="D895" s="572"/>
      <c r="E895" s="572"/>
      <c r="F895" s="572"/>
      <c r="G895" s="572"/>
      <c r="H895" s="573"/>
      <c r="I895" s="574"/>
      <c r="J895" s="560" t="s">
        <v>869</v>
      </c>
      <c r="K895" s="575">
        <f>SUM(K892:K894)</f>
        <v>53000</v>
      </c>
      <c r="L895" s="537"/>
      <c r="M895" s="537"/>
      <c r="N895" s="537"/>
    </row>
    <row r="896" spans="2:14" ht="15">
      <c r="B896" s="571"/>
      <c r="C896" s="572"/>
      <c r="D896" s="572"/>
      <c r="E896" s="572"/>
      <c r="F896" s="572"/>
      <c r="G896" s="572"/>
      <c r="H896" s="573"/>
      <c r="I896" s="574"/>
      <c r="J896" s="135"/>
      <c r="K896" s="576"/>
      <c r="L896" s="537"/>
      <c r="M896" s="537"/>
      <c r="N896" s="537"/>
    </row>
    <row r="897" spans="2:14" ht="15">
      <c r="B897" s="577" t="s">
        <v>20</v>
      </c>
      <c r="C897" s="520"/>
      <c r="D897" s="520" t="s">
        <v>932</v>
      </c>
      <c r="E897" s="520"/>
      <c r="F897" s="520"/>
      <c r="G897" s="520"/>
      <c r="H897" s="521"/>
      <c r="I897" s="522"/>
      <c r="J897" s="578"/>
      <c r="K897" s="136">
        <f>K895+K890</f>
        <v>61180</v>
      </c>
      <c r="L897" s="579"/>
      <c r="M897" s="580"/>
      <c r="N897" s="526">
        <f>SUM(N885:N895)</f>
        <v>56180</v>
      </c>
    </row>
    <row r="898" spans="2:14" ht="15">
      <c r="B898" s="581" t="s">
        <v>21</v>
      </c>
      <c r="C898" s="582"/>
      <c r="D898" s="582" t="s">
        <v>929</v>
      </c>
      <c r="E898" s="582"/>
      <c r="F898" s="582"/>
      <c r="G898" s="582"/>
      <c r="H898" s="583"/>
      <c r="I898" s="584"/>
      <c r="J898" s="585"/>
      <c r="K898" s="586">
        <f>K897*10%</f>
        <v>6118</v>
      </c>
      <c r="L898" s="579"/>
      <c r="M898" s="580"/>
      <c r="N898" s="586">
        <f>N897*10%</f>
        <v>5618</v>
      </c>
    </row>
    <row r="899" spans="2:14" ht="15">
      <c r="B899" s="581" t="s">
        <v>22</v>
      </c>
      <c r="C899" s="582"/>
      <c r="D899" s="582" t="s">
        <v>933</v>
      </c>
      <c r="E899" s="582"/>
      <c r="F899" s="582"/>
      <c r="G899" s="582"/>
      <c r="H899" s="583"/>
      <c r="I899" s="584"/>
      <c r="J899" s="585"/>
      <c r="K899" s="586">
        <f>+K897+K898</f>
        <v>67298</v>
      </c>
      <c r="L899" s="579"/>
      <c r="M899" s="580"/>
      <c r="N899" s="526">
        <f>N897+N898</f>
        <v>61798</v>
      </c>
    </row>
    <row r="900" spans="2:14" ht="15">
      <c r="B900" s="587"/>
      <c r="C900" s="520"/>
      <c r="D900" s="520" t="s">
        <v>931</v>
      </c>
      <c r="E900" s="520"/>
      <c r="F900" s="520"/>
      <c r="G900" s="520"/>
      <c r="H900" s="520"/>
      <c r="I900" s="520"/>
      <c r="J900" s="588"/>
      <c r="K900" s="589">
        <f>ROUNDDOWN(K899,-2)</f>
        <v>67200</v>
      </c>
      <c r="L900" s="590"/>
      <c r="M900" s="591"/>
      <c r="N900" s="592"/>
    </row>
    <row r="901" spans="2:14" ht="15">
      <c r="B901" s="593"/>
      <c r="C901" s="593"/>
      <c r="D901" s="594"/>
      <c r="E901" s="594"/>
      <c r="F901" s="594"/>
      <c r="G901" s="594"/>
      <c r="H901" s="594"/>
      <c r="I901" s="594"/>
      <c r="J901" s="595"/>
      <c r="K901" s="595"/>
    </row>
    <row r="902" spans="2:14" ht="15">
      <c r="B902" s="593"/>
      <c r="C902" s="593"/>
      <c r="D902" s="593"/>
      <c r="E902" s="593"/>
      <c r="F902" s="593"/>
      <c r="G902" s="593"/>
      <c r="H902" s="593"/>
      <c r="I902" s="593"/>
      <c r="J902" s="601"/>
      <c r="K902" s="601"/>
    </row>
    <row r="903" spans="2:14" ht="15">
      <c r="B903" s="137" t="s">
        <v>1224</v>
      </c>
      <c r="C903" s="520"/>
      <c r="D903" s="520"/>
      <c r="E903" s="128" t="s">
        <v>1225</v>
      </c>
      <c r="F903" s="520"/>
      <c r="G903" s="520"/>
      <c r="H903" s="521"/>
      <c r="I903" s="522"/>
      <c r="J903" s="578"/>
      <c r="K903" s="596"/>
      <c r="L903" s="524"/>
      <c r="M903" s="525"/>
      <c r="N903" s="526"/>
    </row>
    <row r="904" spans="2:14" ht="16.5" customHeight="1">
      <c r="B904" s="617" t="s">
        <v>56</v>
      </c>
      <c r="C904" s="1663" t="s">
        <v>57</v>
      </c>
      <c r="D904" s="1664"/>
      <c r="E904" s="1664"/>
      <c r="F904" s="1664"/>
      <c r="G904" s="1665"/>
      <c r="H904" s="617" t="s">
        <v>965</v>
      </c>
      <c r="I904" s="170" t="s">
        <v>925</v>
      </c>
      <c r="J904" s="618" t="s">
        <v>865</v>
      </c>
      <c r="K904" s="619" t="s">
        <v>866</v>
      </c>
      <c r="L904" s="530" t="s">
        <v>209</v>
      </c>
      <c r="M904" s="531" t="s">
        <v>210</v>
      </c>
      <c r="N904" s="531" t="s">
        <v>867</v>
      </c>
    </row>
    <row r="905" spans="2:14">
      <c r="B905" s="626"/>
      <c r="C905" s="627"/>
      <c r="D905" s="628"/>
      <c r="E905" s="628"/>
      <c r="F905" s="628"/>
      <c r="G905" s="629"/>
      <c r="H905" s="630"/>
      <c r="I905" s="171"/>
      <c r="J905" s="575"/>
      <c r="K905" s="575"/>
      <c r="L905" s="537"/>
      <c r="M905" s="537"/>
      <c r="N905" s="537"/>
    </row>
    <row r="906" spans="2:14">
      <c r="B906" s="626" t="s">
        <v>158</v>
      </c>
      <c r="C906" s="628"/>
      <c r="D906" s="642" t="s">
        <v>61</v>
      </c>
      <c r="E906" s="628"/>
      <c r="F906" s="628"/>
      <c r="G906" s="628"/>
      <c r="H906" s="630"/>
      <c r="I906" s="171"/>
      <c r="J906" s="575"/>
      <c r="K906" s="575"/>
      <c r="L906" s="537"/>
      <c r="M906" s="537"/>
      <c r="N906" s="537"/>
    </row>
    <row r="907" spans="2:14" ht="15">
      <c r="B907" s="626"/>
      <c r="C907" s="628"/>
      <c r="D907" s="572" t="s">
        <v>62</v>
      </c>
      <c r="E907" s="628"/>
      <c r="F907" s="628"/>
      <c r="G907" s="628"/>
      <c r="H907" s="573" t="s">
        <v>90</v>
      </c>
      <c r="I907" s="176">
        <v>2</v>
      </c>
      <c r="J907" s="547">
        <f>VLOOKUP(D907,'UPAH DAN BAHAN'!$D$6:$I$348,6,FALSE)</f>
        <v>120000</v>
      </c>
      <c r="K907" s="576">
        <f>+I907*J907</f>
        <v>240000</v>
      </c>
      <c r="L907" s="549">
        <f>VLOOKUP(D907,'UPAH DAN BAHAN'!$D$6:$N$348,9,FALSE)</f>
        <v>1</v>
      </c>
      <c r="M907" s="550">
        <f>VLOOKUP(D907,'UPAH DAN BAHAN'!$D$6:$N$348,10,FALSE)</f>
        <v>120000</v>
      </c>
      <c r="N907" s="551">
        <f t="shared" ref="N907:N910" si="89">I907*M907</f>
        <v>240000</v>
      </c>
    </row>
    <row r="908" spans="2:14" ht="15">
      <c r="B908" s="626"/>
      <c r="C908" s="628"/>
      <c r="D908" s="572" t="s">
        <v>149</v>
      </c>
      <c r="E908" s="628"/>
      <c r="F908" s="628"/>
      <c r="G908" s="628"/>
      <c r="H908" s="573" t="s">
        <v>90</v>
      </c>
      <c r="I908" s="176">
        <v>2</v>
      </c>
      <c r="J908" s="547">
        <f>VLOOKUP(D908,'UPAH DAN BAHAN'!$D$6:$I$348,6,FALSE)</f>
        <v>140000</v>
      </c>
      <c r="K908" s="576">
        <f>+I908*J908</f>
        <v>280000</v>
      </c>
      <c r="L908" s="549">
        <f>VLOOKUP(D908,'UPAH DAN BAHAN'!$D$6:$N$348,9,FALSE)</f>
        <v>1</v>
      </c>
      <c r="M908" s="550">
        <f>VLOOKUP(D908,'UPAH DAN BAHAN'!$D$6:$N$348,10,FALSE)</f>
        <v>140000</v>
      </c>
      <c r="N908" s="551">
        <f t="shared" si="89"/>
        <v>280000</v>
      </c>
    </row>
    <row r="909" spans="2:14" ht="15">
      <c r="B909" s="626"/>
      <c r="C909" s="628"/>
      <c r="D909" s="572" t="s">
        <v>77</v>
      </c>
      <c r="E909" s="628"/>
      <c r="F909" s="628"/>
      <c r="G909" s="628"/>
      <c r="H909" s="573" t="s">
        <v>90</v>
      </c>
      <c r="I909" s="176">
        <v>1.5</v>
      </c>
      <c r="J909" s="547">
        <f>VLOOKUP(D909,'UPAH DAN BAHAN'!$D$6:$I$348,6,FALSE)</f>
        <v>150000</v>
      </c>
      <c r="K909" s="576">
        <f>+I909*J909</f>
        <v>225000</v>
      </c>
      <c r="L909" s="549">
        <f>VLOOKUP(D909,'UPAH DAN BAHAN'!$D$6:$N$348,9,FALSE)</f>
        <v>1</v>
      </c>
      <c r="M909" s="550">
        <f>VLOOKUP(D909,'UPAH DAN BAHAN'!$D$6:$N$348,10,FALSE)</f>
        <v>150000</v>
      </c>
      <c r="N909" s="551">
        <f t="shared" si="89"/>
        <v>225000</v>
      </c>
    </row>
    <row r="910" spans="2:14" ht="15">
      <c r="B910" s="626"/>
      <c r="C910" s="628"/>
      <c r="D910" s="572" t="s">
        <v>27</v>
      </c>
      <c r="E910" s="628"/>
      <c r="F910" s="628"/>
      <c r="G910" s="628"/>
      <c r="H910" s="573" t="s">
        <v>90</v>
      </c>
      <c r="I910" s="176">
        <v>1</v>
      </c>
      <c r="J910" s="547">
        <f>VLOOKUP(D910,'UPAH DAN BAHAN'!$D$6:$I$348,6,FALSE)</f>
        <v>140000</v>
      </c>
      <c r="K910" s="576">
        <f>+I910*J910</f>
        <v>140000</v>
      </c>
      <c r="L910" s="549">
        <f>VLOOKUP(D910,'UPAH DAN BAHAN'!$D$6:$N$348,9,FALSE)</f>
        <v>1</v>
      </c>
      <c r="M910" s="550">
        <f>VLOOKUP(D910,'UPAH DAN BAHAN'!$D$6:$N$348,10,FALSE)</f>
        <v>140000</v>
      </c>
      <c r="N910" s="551">
        <f t="shared" si="89"/>
        <v>140000</v>
      </c>
    </row>
    <row r="911" spans="2:14" ht="15">
      <c r="B911" s="626"/>
      <c r="C911" s="628"/>
      <c r="D911" s="572"/>
      <c r="E911" s="628"/>
      <c r="F911" s="628"/>
      <c r="G911" s="628"/>
      <c r="H911" s="573"/>
      <c r="I911" s="574"/>
      <c r="J911" s="560" t="s">
        <v>868</v>
      </c>
      <c r="K911" s="575">
        <f>SUM(K907:K910)</f>
        <v>885000</v>
      </c>
      <c r="L911" s="537"/>
      <c r="M911" s="537"/>
      <c r="N911" s="537"/>
    </row>
    <row r="912" spans="2:14" ht="15">
      <c r="B912" s="626" t="s">
        <v>159</v>
      </c>
      <c r="C912" s="627"/>
      <c r="D912" s="643" t="s">
        <v>926</v>
      </c>
      <c r="E912" s="628"/>
      <c r="F912" s="628"/>
      <c r="G912" s="629"/>
      <c r="H912" s="630"/>
      <c r="I912" s="171"/>
      <c r="J912" s="575"/>
      <c r="K912" s="575"/>
      <c r="L912" s="537"/>
      <c r="M912" s="537"/>
      <c r="N912" s="537"/>
    </row>
    <row r="913" spans="2:14" ht="15">
      <c r="B913" s="571"/>
      <c r="C913" s="644"/>
      <c r="D913" s="177" t="s">
        <v>829</v>
      </c>
      <c r="E913" s="572"/>
      <c r="F913" s="572"/>
      <c r="G913" s="645"/>
      <c r="H913" s="573" t="s">
        <v>55</v>
      </c>
      <c r="I913" s="641">
        <v>1</v>
      </c>
      <c r="J913" s="547">
        <f>VLOOKUP(D913,'UPAH DAN BAHAN'!$D$6:$I$348,6,FALSE)</f>
        <v>8750000</v>
      </c>
      <c r="K913" s="576">
        <f>+I913*J913</f>
        <v>8750000</v>
      </c>
      <c r="L913" s="549">
        <f>VLOOKUP(D913,'UPAH DAN BAHAN'!$D$6:$N$348,9,FALSE)</f>
        <v>1</v>
      </c>
      <c r="M913" s="550">
        <f>VLOOKUP(D913,'UPAH DAN BAHAN'!$D$6:$N$348,10,FALSE)</f>
        <v>8750000</v>
      </c>
      <c r="N913" s="551">
        <f t="shared" ref="N913:N914" si="90">I913*M913</f>
        <v>8750000</v>
      </c>
    </row>
    <row r="914" spans="2:14" ht="15">
      <c r="B914" s="571"/>
      <c r="C914" s="644"/>
      <c r="D914" s="177" t="s">
        <v>835</v>
      </c>
      <c r="E914" s="572"/>
      <c r="F914" s="572"/>
      <c r="G914" s="645"/>
      <c r="H914" s="573" t="s">
        <v>54</v>
      </c>
      <c r="I914" s="641">
        <v>32</v>
      </c>
      <c r="J914" s="547">
        <f>VLOOKUP(D914,'UPAH DAN BAHAN'!$D$6:$I$348,6,FALSE)</f>
        <v>2500</v>
      </c>
      <c r="K914" s="576">
        <f>+I914*J914</f>
        <v>80000</v>
      </c>
      <c r="L914" s="549">
        <f>VLOOKUP(D914,'UPAH DAN BAHAN'!$D$6:$N$348,9,FALSE)</f>
        <v>1</v>
      </c>
      <c r="M914" s="550">
        <f>VLOOKUP(D914,'UPAH DAN BAHAN'!$D$6:$N$348,10,FALSE)</f>
        <v>2500</v>
      </c>
      <c r="N914" s="551">
        <f t="shared" si="90"/>
        <v>80000</v>
      </c>
    </row>
    <row r="915" spans="2:14" ht="15">
      <c r="B915" s="571"/>
      <c r="C915" s="644"/>
      <c r="D915" s="147" t="s">
        <v>98</v>
      </c>
      <c r="E915" s="572"/>
      <c r="F915" s="572"/>
      <c r="G915" s="645"/>
      <c r="H915" s="573" t="s">
        <v>87</v>
      </c>
      <c r="I915" s="641">
        <v>2.5000000000000001E-2</v>
      </c>
      <c r="J915" s="178">
        <f>SUM(J913:J914)</f>
        <v>8752500</v>
      </c>
      <c r="K915" s="576">
        <f>+I915*J915</f>
        <v>218812.5</v>
      </c>
      <c r="L915" s="537"/>
      <c r="M915" s="537"/>
      <c r="N915" s="537"/>
    </row>
    <row r="916" spans="2:14" ht="15">
      <c r="B916" s="571"/>
      <c r="C916" s="572"/>
      <c r="D916" s="572"/>
      <c r="E916" s="572"/>
      <c r="F916" s="572"/>
      <c r="G916" s="572"/>
      <c r="H916" s="573"/>
      <c r="I916" s="574"/>
      <c r="J916" s="560" t="s">
        <v>869</v>
      </c>
      <c r="K916" s="575">
        <f>SUM(K913:K915)</f>
        <v>9048812.5</v>
      </c>
      <c r="L916" s="537"/>
      <c r="M916" s="537"/>
      <c r="N916" s="537"/>
    </row>
    <row r="917" spans="2:14" ht="15">
      <c r="B917" s="646"/>
      <c r="C917" s="572"/>
      <c r="D917" s="643"/>
      <c r="E917" s="572"/>
      <c r="F917" s="572"/>
      <c r="G917" s="572"/>
      <c r="H917" s="573"/>
      <c r="I917" s="574"/>
      <c r="J917" s="179"/>
      <c r="K917" s="179"/>
      <c r="L917" s="537"/>
      <c r="M917" s="537"/>
      <c r="N917" s="537"/>
    </row>
    <row r="918" spans="2:14" ht="15">
      <c r="B918" s="577" t="s">
        <v>20</v>
      </c>
      <c r="C918" s="520"/>
      <c r="D918" s="520" t="s">
        <v>932</v>
      </c>
      <c r="E918" s="520"/>
      <c r="F918" s="520"/>
      <c r="G918" s="520"/>
      <c r="H918" s="521"/>
      <c r="I918" s="522"/>
      <c r="J918" s="578"/>
      <c r="K918" s="136">
        <f>K916+K911</f>
        <v>9933812.5</v>
      </c>
      <c r="L918" s="579"/>
      <c r="M918" s="580"/>
      <c r="N918" s="526">
        <f>SUM(N906:N916)</f>
        <v>9715000</v>
      </c>
    </row>
    <row r="919" spans="2:14" ht="15">
      <c r="B919" s="581" t="s">
        <v>21</v>
      </c>
      <c r="C919" s="582"/>
      <c r="D919" s="582" t="s">
        <v>929</v>
      </c>
      <c r="E919" s="582"/>
      <c r="F919" s="582"/>
      <c r="G919" s="582"/>
      <c r="H919" s="583"/>
      <c r="I919" s="584"/>
      <c r="J919" s="585"/>
      <c r="K919" s="586">
        <f>K918*10%</f>
        <v>993381.25</v>
      </c>
      <c r="L919" s="579"/>
      <c r="M919" s="580"/>
      <c r="N919" s="586">
        <f>N918*10%</f>
        <v>971500</v>
      </c>
    </row>
    <row r="920" spans="2:14" ht="15">
      <c r="B920" s="581" t="s">
        <v>22</v>
      </c>
      <c r="C920" s="582"/>
      <c r="D920" s="582" t="s">
        <v>933</v>
      </c>
      <c r="E920" s="582"/>
      <c r="F920" s="582"/>
      <c r="G920" s="582"/>
      <c r="H920" s="583"/>
      <c r="I920" s="584"/>
      <c r="J920" s="585"/>
      <c r="K920" s="586">
        <f>+K918+K919</f>
        <v>10927193.75</v>
      </c>
      <c r="L920" s="579"/>
      <c r="M920" s="580"/>
      <c r="N920" s="526">
        <f>N918+N919</f>
        <v>10686500</v>
      </c>
    </row>
    <row r="921" spans="2:14" ht="15">
      <c r="B921" s="587"/>
      <c r="C921" s="520"/>
      <c r="D921" s="520" t="s">
        <v>931</v>
      </c>
      <c r="E921" s="520"/>
      <c r="F921" s="520"/>
      <c r="G921" s="520"/>
      <c r="H921" s="520"/>
      <c r="I921" s="520"/>
      <c r="J921" s="588"/>
      <c r="K921" s="589">
        <f>ROUNDDOWN(K920,-2)</f>
        <v>10927100</v>
      </c>
      <c r="L921" s="590"/>
      <c r="M921" s="591"/>
      <c r="N921" s="592"/>
    </row>
    <row r="922" spans="2:14" ht="15">
      <c r="B922" s="593"/>
      <c r="C922" s="593"/>
      <c r="D922" s="593"/>
      <c r="E922" s="593"/>
      <c r="F922" s="593"/>
      <c r="G922" s="593"/>
      <c r="H922" s="593"/>
      <c r="I922" s="593"/>
      <c r="J922" s="601"/>
      <c r="K922" s="601"/>
    </row>
    <row r="923" spans="2:14" ht="15">
      <c r="B923" s="593"/>
      <c r="C923" s="593"/>
      <c r="D923" s="593"/>
      <c r="E923" s="593"/>
      <c r="F923" s="593"/>
      <c r="G923" s="593"/>
      <c r="H923" s="593"/>
      <c r="I923" s="593"/>
      <c r="J923" s="601"/>
      <c r="K923" s="601"/>
    </row>
    <row r="924" spans="2:14" ht="15">
      <c r="B924" s="137" t="s">
        <v>1226</v>
      </c>
      <c r="C924" s="520"/>
      <c r="D924" s="520"/>
      <c r="E924" s="128" t="s">
        <v>1227</v>
      </c>
      <c r="F924" s="520"/>
      <c r="G924" s="520"/>
      <c r="H924" s="521"/>
      <c r="I924" s="522"/>
      <c r="J924" s="578"/>
      <c r="K924" s="596"/>
      <c r="L924" s="524"/>
      <c r="M924" s="525"/>
      <c r="N924" s="526"/>
    </row>
    <row r="925" spans="2:14" ht="16.5" customHeight="1">
      <c r="B925" s="617" t="s">
        <v>56</v>
      </c>
      <c r="C925" s="1663" t="s">
        <v>57</v>
      </c>
      <c r="D925" s="1664"/>
      <c r="E925" s="1664"/>
      <c r="F925" s="1664"/>
      <c r="G925" s="1665"/>
      <c r="H925" s="617" t="s">
        <v>965</v>
      </c>
      <c r="I925" s="170" t="s">
        <v>925</v>
      </c>
      <c r="J925" s="618" t="s">
        <v>865</v>
      </c>
      <c r="K925" s="619" t="s">
        <v>866</v>
      </c>
      <c r="L925" s="530" t="s">
        <v>209</v>
      </c>
      <c r="M925" s="531" t="s">
        <v>210</v>
      </c>
      <c r="N925" s="531" t="s">
        <v>867</v>
      </c>
    </row>
    <row r="926" spans="2:14">
      <c r="B926" s="626"/>
      <c r="C926" s="627"/>
      <c r="D926" s="628"/>
      <c r="E926" s="628"/>
      <c r="F926" s="628"/>
      <c r="G926" s="629"/>
      <c r="H926" s="630"/>
      <c r="I926" s="171"/>
      <c r="J926" s="575"/>
      <c r="K926" s="575"/>
      <c r="L926" s="537"/>
      <c r="M926" s="537"/>
      <c r="N926" s="537"/>
    </row>
    <row r="927" spans="2:14">
      <c r="B927" s="538" t="s">
        <v>158</v>
      </c>
      <c r="C927" s="539"/>
      <c r="D927" s="540" t="s">
        <v>61</v>
      </c>
      <c r="E927" s="539"/>
      <c r="F927" s="539"/>
      <c r="G927" s="539"/>
      <c r="H927" s="541"/>
      <c r="I927" s="129"/>
      <c r="J927" s="542"/>
      <c r="K927" s="542"/>
      <c r="L927" s="537"/>
      <c r="M927" s="537"/>
      <c r="N927" s="537"/>
    </row>
    <row r="928" spans="2:14" ht="15">
      <c r="B928" s="543"/>
      <c r="C928" s="544"/>
      <c r="D928" s="545" t="s">
        <v>62</v>
      </c>
      <c r="E928" s="544"/>
      <c r="F928" s="544"/>
      <c r="G928" s="544"/>
      <c r="H928" s="546" t="s">
        <v>90</v>
      </c>
      <c r="I928" s="130">
        <v>1</v>
      </c>
      <c r="J928" s="547">
        <f>VLOOKUP(D928,'UPAH DAN BAHAN'!$D$6:$I$348,6,FALSE)</f>
        <v>120000</v>
      </c>
      <c r="K928" s="548">
        <f>+I928*J928</f>
        <v>120000</v>
      </c>
      <c r="L928" s="549">
        <f>VLOOKUP(D928,'UPAH DAN BAHAN'!$D$6:$N$348,9,FALSE)</f>
        <v>1</v>
      </c>
      <c r="M928" s="550">
        <f>VLOOKUP(D928,'UPAH DAN BAHAN'!$D$6:$N$348,10,FALSE)</f>
        <v>120000</v>
      </c>
      <c r="N928" s="551">
        <f t="shared" ref="N928:N931" si="91">I928*M928</f>
        <v>120000</v>
      </c>
    </row>
    <row r="929" spans="2:14" ht="15">
      <c r="B929" s="543"/>
      <c r="C929" s="544"/>
      <c r="D929" s="545" t="s">
        <v>149</v>
      </c>
      <c r="E929" s="544"/>
      <c r="F929" s="544"/>
      <c r="G929" s="544"/>
      <c r="H929" s="546" t="s">
        <v>90</v>
      </c>
      <c r="I929" s="130">
        <v>0.5</v>
      </c>
      <c r="J929" s="547">
        <f>VLOOKUP(D929,'UPAH DAN BAHAN'!$D$6:$I$348,6,FALSE)</f>
        <v>140000</v>
      </c>
      <c r="K929" s="548">
        <f>+I929*J929</f>
        <v>70000</v>
      </c>
      <c r="L929" s="549">
        <f>VLOOKUP(D929,'UPAH DAN BAHAN'!$D$6:$N$348,9,FALSE)</f>
        <v>1</v>
      </c>
      <c r="M929" s="550">
        <f>VLOOKUP(D929,'UPAH DAN BAHAN'!$D$6:$N$348,10,FALSE)</f>
        <v>140000</v>
      </c>
      <c r="N929" s="551">
        <f t="shared" si="91"/>
        <v>70000</v>
      </c>
    </row>
    <row r="930" spans="2:14" ht="15">
      <c r="B930" s="543"/>
      <c r="C930" s="544"/>
      <c r="D930" s="545" t="s">
        <v>77</v>
      </c>
      <c r="E930" s="544"/>
      <c r="F930" s="544"/>
      <c r="G930" s="544"/>
      <c r="H930" s="546" t="s">
        <v>90</v>
      </c>
      <c r="I930" s="130">
        <v>0.5</v>
      </c>
      <c r="J930" s="547">
        <f>VLOOKUP(D930,'UPAH DAN BAHAN'!$D$6:$I$348,6,FALSE)</f>
        <v>150000</v>
      </c>
      <c r="K930" s="548">
        <f>+I930*J930</f>
        <v>75000</v>
      </c>
      <c r="L930" s="549">
        <f>VLOOKUP(D930,'UPAH DAN BAHAN'!$D$6:$N$348,9,FALSE)</f>
        <v>1</v>
      </c>
      <c r="M930" s="550">
        <f>VLOOKUP(D930,'UPAH DAN BAHAN'!$D$6:$N$348,10,FALSE)</f>
        <v>150000</v>
      </c>
      <c r="N930" s="551">
        <f t="shared" si="91"/>
        <v>75000</v>
      </c>
    </row>
    <row r="931" spans="2:14" ht="15">
      <c r="B931" s="552"/>
      <c r="C931" s="553"/>
      <c r="D931" s="554" t="s">
        <v>27</v>
      </c>
      <c r="E931" s="553"/>
      <c r="F931" s="553"/>
      <c r="G931" s="553"/>
      <c r="H931" s="555" t="s">
        <v>90</v>
      </c>
      <c r="I931" s="131">
        <v>0.5</v>
      </c>
      <c r="J931" s="547">
        <f>VLOOKUP(D931,'UPAH DAN BAHAN'!$D$6:$I$348,6,FALSE)</f>
        <v>140000</v>
      </c>
      <c r="K931" s="556">
        <f>+I931*J931</f>
        <v>70000</v>
      </c>
      <c r="L931" s="549">
        <f>VLOOKUP(D931,'UPAH DAN BAHAN'!$D$6:$N$348,9,FALSE)</f>
        <v>1</v>
      </c>
      <c r="M931" s="550">
        <f>VLOOKUP(D931,'UPAH DAN BAHAN'!$D$6:$N$348,10,FALSE)</f>
        <v>140000</v>
      </c>
      <c r="N931" s="551">
        <f t="shared" si="91"/>
        <v>70000</v>
      </c>
    </row>
    <row r="932" spans="2:14" ht="15">
      <c r="B932" s="532"/>
      <c r="C932" s="534"/>
      <c r="D932" s="557"/>
      <c r="E932" s="534"/>
      <c r="F932" s="534"/>
      <c r="G932" s="534"/>
      <c r="H932" s="558"/>
      <c r="I932" s="602"/>
      <c r="J932" s="560" t="s">
        <v>868</v>
      </c>
      <c r="K932" s="561">
        <f>SUM(K928:K931)</f>
        <v>335000</v>
      </c>
      <c r="L932" s="537"/>
      <c r="M932" s="537"/>
      <c r="N932" s="537"/>
    </row>
    <row r="933" spans="2:14" ht="15">
      <c r="B933" s="538" t="s">
        <v>159</v>
      </c>
      <c r="C933" s="603"/>
      <c r="D933" s="562" t="s">
        <v>926</v>
      </c>
      <c r="E933" s="539"/>
      <c r="F933" s="539"/>
      <c r="G933" s="604"/>
      <c r="H933" s="541"/>
      <c r="I933" s="129"/>
      <c r="J933" s="542"/>
      <c r="K933" s="542"/>
      <c r="L933" s="537"/>
      <c r="M933" s="537"/>
      <c r="N933" s="537"/>
    </row>
    <row r="934" spans="2:14" ht="15">
      <c r="B934" s="568"/>
      <c r="C934" s="605"/>
      <c r="D934" s="123" t="s">
        <v>830</v>
      </c>
      <c r="E934" s="545"/>
      <c r="F934" s="545"/>
      <c r="G934" s="606"/>
      <c r="H934" s="546" t="s">
        <v>55</v>
      </c>
      <c r="I934" s="607">
        <v>1</v>
      </c>
      <c r="J934" s="547">
        <f>VLOOKUP(D934,'UPAH DAN BAHAN'!$D$6:$I$348,6,FALSE)</f>
        <v>5500000</v>
      </c>
      <c r="K934" s="548">
        <f>+I934*J934</f>
        <v>5500000</v>
      </c>
      <c r="L934" s="549">
        <f>VLOOKUP(D934,'UPAH DAN BAHAN'!$D$6:$N$348,9,FALSE)</f>
        <v>1</v>
      </c>
      <c r="M934" s="550">
        <f>VLOOKUP(D934,'UPAH DAN BAHAN'!$D$6:$N$348,10,FALSE)</f>
        <v>5500000</v>
      </c>
      <c r="N934" s="551">
        <f t="shared" ref="N934:N935" si="92">I934*M934</f>
        <v>5500000</v>
      </c>
    </row>
    <row r="935" spans="2:14" ht="15">
      <c r="B935" s="620"/>
      <c r="C935" s="621"/>
      <c r="D935" s="123" t="s">
        <v>835</v>
      </c>
      <c r="E935" s="622"/>
      <c r="F935" s="622"/>
      <c r="G935" s="623"/>
      <c r="H935" s="624" t="s">
        <v>54</v>
      </c>
      <c r="I935" s="625">
        <v>2</v>
      </c>
      <c r="J935" s="547">
        <f>VLOOKUP(D935,'UPAH DAN BAHAN'!$D$6:$I$348,6,FALSE)</f>
        <v>2500</v>
      </c>
      <c r="K935" s="548">
        <f>+I935*J935</f>
        <v>5000</v>
      </c>
      <c r="L935" s="549">
        <f>VLOOKUP(D935,'UPAH DAN BAHAN'!$D$6:$N$348,9,FALSE)</f>
        <v>1</v>
      </c>
      <c r="M935" s="550">
        <f>VLOOKUP(D935,'UPAH DAN BAHAN'!$D$6:$N$348,10,FALSE)</f>
        <v>2500</v>
      </c>
      <c r="N935" s="551">
        <f t="shared" si="92"/>
        <v>5000</v>
      </c>
    </row>
    <row r="936" spans="2:14" ht="15">
      <c r="B936" s="569"/>
      <c r="C936" s="608"/>
      <c r="D936" s="133" t="s">
        <v>98</v>
      </c>
      <c r="E936" s="554"/>
      <c r="F936" s="554"/>
      <c r="G936" s="609"/>
      <c r="H936" s="555" t="s">
        <v>87</v>
      </c>
      <c r="I936" s="610">
        <v>0.05</v>
      </c>
      <c r="J936" s="134">
        <f>SUM(J934:J935)</f>
        <v>5502500</v>
      </c>
      <c r="K936" s="556">
        <f>+I936*J936</f>
        <v>275125</v>
      </c>
      <c r="L936" s="537"/>
      <c r="M936" s="537"/>
      <c r="N936" s="537"/>
    </row>
    <row r="937" spans="2:14" ht="15">
      <c r="B937" s="571"/>
      <c r="C937" s="572"/>
      <c r="D937" s="572"/>
      <c r="E937" s="572"/>
      <c r="F937" s="572"/>
      <c r="G937" s="572"/>
      <c r="H937" s="573"/>
      <c r="I937" s="574"/>
      <c r="J937" s="560" t="s">
        <v>869</v>
      </c>
      <c r="K937" s="575">
        <f>SUM(K934:K936)</f>
        <v>5780125</v>
      </c>
      <c r="L937" s="537"/>
      <c r="M937" s="537"/>
      <c r="N937" s="537"/>
    </row>
    <row r="938" spans="2:14" ht="15">
      <c r="B938" s="571"/>
      <c r="C938" s="572"/>
      <c r="D938" s="572"/>
      <c r="E938" s="572"/>
      <c r="F938" s="572"/>
      <c r="G938" s="572"/>
      <c r="H938" s="573"/>
      <c r="I938" s="574"/>
      <c r="J938" s="135"/>
      <c r="K938" s="576"/>
      <c r="L938" s="537"/>
      <c r="M938" s="537"/>
      <c r="N938" s="537"/>
    </row>
    <row r="939" spans="2:14" ht="15">
      <c r="B939" s="577" t="s">
        <v>20</v>
      </c>
      <c r="C939" s="520"/>
      <c r="D939" s="520" t="s">
        <v>932</v>
      </c>
      <c r="E939" s="520"/>
      <c r="F939" s="520"/>
      <c r="G939" s="520"/>
      <c r="H939" s="521"/>
      <c r="I939" s="522"/>
      <c r="J939" s="578"/>
      <c r="K939" s="136">
        <f>K937+K932</f>
        <v>6115125</v>
      </c>
      <c r="L939" s="579"/>
      <c r="M939" s="580"/>
      <c r="N939" s="526">
        <f>SUM(N927:N937)</f>
        <v>5840000</v>
      </c>
    </row>
    <row r="940" spans="2:14" ht="15">
      <c r="B940" s="581" t="s">
        <v>21</v>
      </c>
      <c r="C940" s="582"/>
      <c r="D940" s="582" t="s">
        <v>929</v>
      </c>
      <c r="E940" s="582"/>
      <c r="F940" s="582"/>
      <c r="G940" s="582"/>
      <c r="H940" s="583"/>
      <c r="I940" s="584"/>
      <c r="J940" s="585"/>
      <c r="K940" s="586">
        <f>K939*10%</f>
        <v>611512.5</v>
      </c>
      <c r="L940" s="579"/>
      <c r="M940" s="580"/>
      <c r="N940" s="586">
        <f>N939*10%</f>
        <v>584000</v>
      </c>
    </row>
    <row r="941" spans="2:14" ht="15">
      <c r="B941" s="581" t="s">
        <v>22</v>
      </c>
      <c r="C941" s="582"/>
      <c r="D941" s="582" t="s">
        <v>933</v>
      </c>
      <c r="E941" s="582"/>
      <c r="F941" s="582"/>
      <c r="G941" s="582"/>
      <c r="H941" s="583"/>
      <c r="I941" s="584"/>
      <c r="J941" s="585"/>
      <c r="K941" s="586">
        <f>+K939+K940</f>
        <v>6726637.5</v>
      </c>
      <c r="L941" s="579"/>
      <c r="M941" s="580"/>
      <c r="N941" s="526">
        <f>N939+N940</f>
        <v>6424000</v>
      </c>
    </row>
    <row r="942" spans="2:14" ht="15">
      <c r="B942" s="587"/>
      <c r="C942" s="520"/>
      <c r="D942" s="520" t="s">
        <v>931</v>
      </c>
      <c r="E942" s="520"/>
      <c r="F942" s="520"/>
      <c r="G942" s="520"/>
      <c r="H942" s="520"/>
      <c r="I942" s="520"/>
      <c r="J942" s="588"/>
      <c r="K942" s="589">
        <f>ROUNDDOWN(K941,-2)</f>
        <v>6726600</v>
      </c>
      <c r="L942" s="590"/>
      <c r="M942" s="591"/>
      <c r="N942" s="592"/>
    </row>
    <row r="943" spans="2:14" ht="15">
      <c r="B943" s="593"/>
      <c r="C943" s="593"/>
      <c r="D943" s="593"/>
      <c r="E943" s="593"/>
      <c r="F943" s="593"/>
      <c r="G943" s="593"/>
      <c r="H943" s="593"/>
      <c r="I943" s="593"/>
      <c r="J943" s="601"/>
      <c r="K943" s="601"/>
    </row>
    <row r="944" spans="2:14" ht="15">
      <c r="B944" s="593"/>
      <c r="C944" s="593"/>
      <c r="D944" s="593"/>
      <c r="E944" s="593"/>
      <c r="F944" s="593"/>
      <c r="G944" s="593"/>
      <c r="H944" s="593"/>
      <c r="I944" s="593"/>
      <c r="J944" s="601"/>
      <c r="K944" s="601"/>
    </row>
    <row r="945" spans="2:14" ht="15">
      <c r="B945" s="137" t="s">
        <v>1191</v>
      </c>
      <c r="C945" s="520"/>
      <c r="D945" s="520"/>
      <c r="E945" s="128" t="s">
        <v>1228</v>
      </c>
      <c r="F945" s="520"/>
      <c r="G945" s="520"/>
      <c r="H945" s="521"/>
      <c r="I945" s="522"/>
      <c r="J945" s="578"/>
      <c r="K945" s="596"/>
      <c r="L945" s="524"/>
      <c r="M945" s="525"/>
      <c r="N945" s="526"/>
    </row>
    <row r="946" spans="2:14" ht="17.25" customHeight="1">
      <c r="B946" s="617" t="s">
        <v>56</v>
      </c>
      <c r="C946" s="1663" t="s">
        <v>57</v>
      </c>
      <c r="D946" s="1664"/>
      <c r="E946" s="1664"/>
      <c r="F946" s="1664"/>
      <c r="G946" s="1665"/>
      <c r="H946" s="617" t="s">
        <v>965</v>
      </c>
      <c r="I946" s="170" t="s">
        <v>925</v>
      </c>
      <c r="J946" s="618" t="s">
        <v>865</v>
      </c>
      <c r="K946" s="619" t="s">
        <v>866</v>
      </c>
      <c r="L946" s="530" t="s">
        <v>209</v>
      </c>
      <c r="M946" s="531" t="s">
        <v>210</v>
      </c>
      <c r="N946" s="531" t="s">
        <v>867</v>
      </c>
    </row>
    <row r="947" spans="2:14">
      <c r="B947" s="626"/>
      <c r="C947" s="627"/>
      <c r="D947" s="628"/>
      <c r="E947" s="628"/>
      <c r="F947" s="628"/>
      <c r="G947" s="629"/>
      <c r="H947" s="630"/>
      <c r="I947" s="171"/>
      <c r="J947" s="575"/>
      <c r="K947" s="575"/>
      <c r="L947" s="537"/>
      <c r="M947" s="537"/>
      <c r="N947" s="537"/>
    </row>
    <row r="948" spans="2:14">
      <c r="B948" s="538" t="s">
        <v>158</v>
      </c>
      <c r="C948" s="539"/>
      <c r="D948" s="540" t="s">
        <v>61</v>
      </c>
      <c r="E948" s="539"/>
      <c r="F948" s="539"/>
      <c r="G948" s="539"/>
      <c r="H948" s="541"/>
      <c r="I948" s="129"/>
      <c r="J948" s="542"/>
      <c r="K948" s="542"/>
      <c r="L948" s="537"/>
      <c r="M948" s="537"/>
      <c r="N948" s="537"/>
    </row>
    <row r="949" spans="2:14" ht="15">
      <c r="B949" s="543"/>
      <c r="C949" s="544"/>
      <c r="D949" s="545" t="s">
        <v>62</v>
      </c>
      <c r="E949" s="544"/>
      <c r="F949" s="544"/>
      <c r="G949" s="544"/>
      <c r="H949" s="546" t="s">
        <v>90</v>
      </c>
      <c r="I949" s="130">
        <v>0.7</v>
      </c>
      <c r="J949" s="547">
        <f>VLOOKUP(D949,'UPAH DAN BAHAN'!$D$6:$I$348,6,FALSE)</f>
        <v>120000</v>
      </c>
      <c r="K949" s="548">
        <f>+I949*J949</f>
        <v>84000</v>
      </c>
      <c r="L949" s="549">
        <f>VLOOKUP(D949,'UPAH DAN BAHAN'!$D$6:$N$348,9,FALSE)</f>
        <v>1</v>
      </c>
      <c r="M949" s="550">
        <f>VLOOKUP(D949,'UPAH DAN BAHAN'!$D$6:$N$348,10,FALSE)</f>
        <v>120000</v>
      </c>
      <c r="N949" s="551">
        <f t="shared" ref="N949:N952" si="93">I949*M949</f>
        <v>84000</v>
      </c>
    </row>
    <row r="950" spans="2:14" ht="15">
      <c r="B950" s="543"/>
      <c r="C950" s="544"/>
      <c r="D950" s="545" t="s">
        <v>149</v>
      </c>
      <c r="E950" s="544"/>
      <c r="F950" s="544"/>
      <c r="G950" s="544"/>
      <c r="H950" s="546" t="s">
        <v>90</v>
      </c>
      <c r="I950" s="130">
        <v>0.65</v>
      </c>
      <c r="J950" s="547">
        <f>VLOOKUP(D950,'UPAH DAN BAHAN'!$D$6:$I$348,6,FALSE)</f>
        <v>140000</v>
      </c>
      <c r="K950" s="548">
        <f>+I950*J950</f>
        <v>91000</v>
      </c>
      <c r="L950" s="549">
        <f>VLOOKUP(D950,'UPAH DAN BAHAN'!$D$6:$N$348,9,FALSE)</f>
        <v>1</v>
      </c>
      <c r="M950" s="550">
        <f>VLOOKUP(D950,'UPAH DAN BAHAN'!$D$6:$N$348,10,FALSE)</f>
        <v>140000</v>
      </c>
      <c r="N950" s="551">
        <f t="shared" si="93"/>
        <v>91000</v>
      </c>
    </row>
    <row r="951" spans="2:14" ht="15">
      <c r="B951" s="543"/>
      <c r="C951" s="544"/>
      <c r="D951" s="545" t="s">
        <v>77</v>
      </c>
      <c r="E951" s="544"/>
      <c r="F951" s="544"/>
      <c r="G951" s="544"/>
      <c r="H951" s="546" t="s">
        <v>90</v>
      </c>
      <c r="I951" s="130">
        <v>5.0000000000000001E-3</v>
      </c>
      <c r="J951" s="547">
        <f>VLOOKUP(D951,'UPAH DAN BAHAN'!$D$6:$I$348,6,FALSE)</f>
        <v>150000</v>
      </c>
      <c r="K951" s="548">
        <f>+I951*J951</f>
        <v>750</v>
      </c>
      <c r="L951" s="549">
        <f>VLOOKUP(D951,'UPAH DAN BAHAN'!$D$6:$N$348,9,FALSE)</f>
        <v>1</v>
      </c>
      <c r="M951" s="550">
        <f>VLOOKUP(D951,'UPAH DAN BAHAN'!$D$6:$N$348,10,FALSE)</f>
        <v>150000</v>
      </c>
      <c r="N951" s="551">
        <f t="shared" si="93"/>
        <v>750</v>
      </c>
    </row>
    <row r="952" spans="2:14" ht="15">
      <c r="B952" s="552"/>
      <c r="C952" s="553"/>
      <c r="D952" s="554" t="s">
        <v>27</v>
      </c>
      <c r="E952" s="553"/>
      <c r="F952" s="553"/>
      <c r="G952" s="553"/>
      <c r="H952" s="555" t="s">
        <v>90</v>
      </c>
      <c r="I952" s="131">
        <v>5.0000000000000001E-3</v>
      </c>
      <c r="J952" s="547">
        <f>VLOOKUP(D952,'UPAH DAN BAHAN'!$D$6:$I$348,6,FALSE)</f>
        <v>140000</v>
      </c>
      <c r="K952" s="556">
        <f>+I952*J952</f>
        <v>700</v>
      </c>
      <c r="L952" s="549">
        <f>VLOOKUP(D952,'UPAH DAN BAHAN'!$D$6:$N$348,9,FALSE)</f>
        <v>1</v>
      </c>
      <c r="M952" s="550">
        <f>VLOOKUP(D952,'UPAH DAN BAHAN'!$D$6:$N$348,10,FALSE)</f>
        <v>140000</v>
      </c>
      <c r="N952" s="551">
        <f t="shared" si="93"/>
        <v>700</v>
      </c>
    </row>
    <row r="953" spans="2:14" ht="15">
      <c r="B953" s="532"/>
      <c r="C953" s="534"/>
      <c r="D953" s="557"/>
      <c r="E953" s="534"/>
      <c r="F953" s="534"/>
      <c r="G953" s="534"/>
      <c r="H953" s="558"/>
      <c r="I953" s="602"/>
      <c r="J953" s="560" t="s">
        <v>868</v>
      </c>
      <c r="K953" s="561">
        <f>SUM(K949:K952)</f>
        <v>176450</v>
      </c>
      <c r="L953" s="537"/>
      <c r="M953" s="537"/>
      <c r="N953" s="537"/>
    </row>
    <row r="954" spans="2:14" ht="15">
      <c r="B954" s="538" t="s">
        <v>159</v>
      </c>
      <c r="C954" s="603"/>
      <c r="D954" s="562" t="s">
        <v>926</v>
      </c>
      <c r="E954" s="539"/>
      <c r="F954" s="539"/>
      <c r="G954" s="604"/>
      <c r="H954" s="541"/>
      <c r="I954" s="129"/>
      <c r="J954" s="542"/>
      <c r="K954" s="542"/>
      <c r="L954" s="537"/>
      <c r="M954" s="537"/>
      <c r="N954" s="537"/>
    </row>
    <row r="955" spans="2:14" ht="15">
      <c r="B955" s="568"/>
      <c r="C955" s="605"/>
      <c r="D955" s="132" t="s">
        <v>831</v>
      </c>
      <c r="E955" s="545"/>
      <c r="F955" s="545"/>
      <c r="G955" s="606"/>
      <c r="H955" s="546" t="s">
        <v>55</v>
      </c>
      <c r="I955" s="607">
        <v>1</v>
      </c>
      <c r="J955" s="547">
        <f>VLOOKUP(D955,'UPAH DAN BAHAN'!$D$6:$I$348,6,FALSE)</f>
        <v>3100000</v>
      </c>
      <c r="K955" s="548">
        <f>+I955*J955</f>
        <v>3100000</v>
      </c>
      <c r="L955" s="549">
        <f>VLOOKUP(D955,'UPAH DAN BAHAN'!$D$6:$N$348,9,FALSE)</f>
        <v>1</v>
      </c>
      <c r="M955" s="550">
        <f>VLOOKUP(D955,'UPAH DAN BAHAN'!$D$6:$N$348,10,FALSE)</f>
        <v>3100000</v>
      </c>
      <c r="N955" s="551">
        <f t="shared" ref="N955" si="94">I955*M955</f>
        <v>3100000</v>
      </c>
    </row>
    <row r="956" spans="2:14" ht="15">
      <c r="B956" s="569"/>
      <c r="C956" s="608"/>
      <c r="D956" s="133" t="s">
        <v>98</v>
      </c>
      <c r="E956" s="554"/>
      <c r="F956" s="554"/>
      <c r="G956" s="609"/>
      <c r="H956" s="555" t="s">
        <v>87</v>
      </c>
      <c r="I956" s="610">
        <v>0.1</v>
      </c>
      <c r="J956" s="134">
        <f>J955</f>
        <v>3100000</v>
      </c>
      <c r="K956" s="556">
        <f>+I956*J956</f>
        <v>310000</v>
      </c>
      <c r="L956" s="537"/>
      <c r="M956" s="537"/>
      <c r="N956" s="537"/>
    </row>
    <row r="957" spans="2:14" ht="15">
      <c r="B957" s="571"/>
      <c r="C957" s="572"/>
      <c r="D957" s="572"/>
      <c r="E957" s="572"/>
      <c r="F957" s="572"/>
      <c r="G957" s="572"/>
      <c r="H957" s="573"/>
      <c r="I957" s="574"/>
      <c r="J957" s="560" t="s">
        <v>869</v>
      </c>
      <c r="K957" s="575">
        <f>SUM(K955:K956)</f>
        <v>3410000</v>
      </c>
      <c r="L957" s="537"/>
      <c r="M957" s="537"/>
      <c r="N957" s="537"/>
    </row>
    <row r="958" spans="2:14" ht="15">
      <c r="B958" s="571"/>
      <c r="C958" s="572"/>
      <c r="D958" s="572"/>
      <c r="E958" s="572"/>
      <c r="F958" s="572"/>
      <c r="G958" s="572"/>
      <c r="H958" s="573"/>
      <c r="I958" s="574"/>
      <c r="J958" s="135"/>
      <c r="K958" s="576"/>
      <c r="L958" s="537"/>
      <c r="M958" s="537"/>
      <c r="N958" s="537"/>
    </row>
    <row r="959" spans="2:14" ht="15">
      <c r="B959" s="577" t="s">
        <v>20</v>
      </c>
      <c r="C959" s="520"/>
      <c r="D959" s="520" t="s">
        <v>932</v>
      </c>
      <c r="E959" s="520"/>
      <c r="F959" s="520"/>
      <c r="G959" s="520"/>
      <c r="H959" s="521"/>
      <c r="I959" s="522"/>
      <c r="J959" s="578"/>
      <c r="K959" s="136">
        <f>K957+K953</f>
        <v>3586450</v>
      </c>
      <c r="L959" s="579"/>
      <c r="M959" s="580"/>
      <c r="N959" s="526">
        <f>SUM(N947:N957)</f>
        <v>3276450</v>
      </c>
    </row>
    <row r="960" spans="2:14" ht="15">
      <c r="B960" s="581" t="s">
        <v>21</v>
      </c>
      <c r="C960" s="582"/>
      <c r="D960" s="582" t="s">
        <v>929</v>
      </c>
      <c r="E960" s="582"/>
      <c r="F960" s="582"/>
      <c r="G960" s="582"/>
      <c r="H960" s="583"/>
      <c r="I960" s="584"/>
      <c r="J960" s="585"/>
      <c r="K960" s="586">
        <f>K959*10%</f>
        <v>358645</v>
      </c>
      <c r="L960" s="579"/>
      <c r="M960" s="580"/>
      <c r="N960" s="586">
        <f>N959*10%</f>
        <v>327645</v>
      </c>
    </row>
    <row r="961" spans="2:14" ht="15">
      <c r="B961" s="581" t="s">
        <v>22</v>
      </c>
      <c r="C961" s="582"/>
      <c r="D961" s="582" t="s">
        <v>933</v>
      </c>
      <c r="E961" s="582"/>
      <c r="F961" s="582"/>
      <c r="G961" s="582"/>
      <c r="H961" s="583"/>
      <c r="I961" s="584"/>
      <c r="J961" s="585"/>
      <c r="K961" s="586">
        <f>+K959+K960</f>
        <v>3945095</v>
      </c>
      <c r="L961" s="579"/>
      <c r="M961" s="580"/>
      <c r="N961" s="526">
        <f>N959+N960</f>
        <v>3604095</v>
      </c>
    </row>
    <row r="962" spans="2:14" ht="15">
      <c r="B962" s="587"/>
      <c r="C962" s="520"/>
      <c r="D962" s="520" t="s">
        <v>931</v>
      </c>
      <c r="E962" s="520"/>
      <c r="F962" s="520"/>
      <c r="G962" s="520"/>
      <c r="H962" s="520"/>
      <c r="I962" s="520"/>
      <c r="J962" s="588"/>
      <c r="K962" s="589">
        <f>ROUNDDOWN(K961,-2)</f>
        <v>3945000</v>
      </c>
      <c r="L962" s="590"/>
      <c r="M962" s="591"/>
      <c r="N962" s="592"/>
    </row>
    <row r="963" spans="2:14" ht="15">
      <c r="B963" s="593"/>
      <c r="C963" s="593"/>
      <c r="D963" s="593"/>
      <c r="E963" s="593"/>
      <c r="F963" s="593"/>
      <c r="G963" s="593"/>
      <c r="H963" s="593"/>
      <c r="I963" s="593"/>
      <c r="J963" s="601"/>
      <c r="K963" s="601"/>
    </row>
    <row r="964" spans="2:14" ht="15">
      <c r="B964" s="593"/>
      <c r="C964" s="593"/>
      <c r="D964" s="593"/>
      <c r="E964" s="593"/>
      <c r="F964" s="593"/>
      <c r="G964" s="593"/>
      <c r="H964" s="593"/>
      <c r="I964" s="593"/>
      <c r="J964" s="601"/>
      <c r="K964" s="601"/>
    </row>
    <row r="965" spans="2:14" ht="15">
      <c r="B965" s="137" t="s">
        <v>1229</v>
      </c>
      <c r="C965" s="520"/>
      <c r="D965" s="520"/>
      <c r="E965" s="128" t="s">
        <v>1230</v>
      </c>
      <c r="F965" s="520"/>
      <c r="G965" s="520"/>
      <c r="H965" s="521"/>
      <c r="I965" s="522"/>
      <c r="J965" s="578"/>
      <c r="K965" s="596"/>
      <c r="L965" s="524"/>
      <c r="M965" s="525"/>
      <c r="N965" s="526"/>
    </row>
    <row r="966" spans="2:14" ht="17.25" customHeight="1">
      <c r="B966" s="617" t="s">
        <v>56</v>
      </c>
      <c r="C966" s="1663" t="s">
        <v>57</v>
      </c>
      <c r="D966" s="1664"/>
      <c r="E966" s="1664"/>
      <c r="F966" s="1664"/>
      <c r="G966" s="1665"/>
      <c r="H966" s="617" t="s">
        <v>965</v>
      </c>
      <c r="I966" s="170" t="s">
        <v>925</v>
      </c>
      <c r="J966" s="618" t="s">
        <v>865</v>
      </c>
      <c r="K966" s="619" t="s">
        <v>866</v>
      </c>
      <c r="L966" s="530" t="s">
        <v>209</v>
      </c>
      <c r="M966" s="531" t="s">
        <v>210</v>
      </c>
      <c r="N966" s="531" t="s">
        <v>867</v>
      </c>
    </row>
    <row r="967" spans="2:14">
      <c r="B967" s="626"/>
      <c r="C967" s="627"/>
      <c r="D967" s="628"/>
      <c r="E967" s="628"/>
      <c r="F967" s="628"/>
      <c r="G967" s="629"/>
      <c r="H967" s="630"/>
      <c r="I967" s="171"/>
      <c r="J967" s="575"/>
      <c r="K967" s="575"/>
      <c r="L967" s="537"/>
      <c r="M967" s="537"/>
      <c r="N967" s="537"/>
    </row>
    <row r="968" spans="2:14">
      <c r="B968" s="538" t="s">
        <v>158</v>
      </c>
      <c r="C968" s="539"/>
      <c r="D968" s="540" t="s">
        <v>61</v>
      </c>
      <c r="E968" s="539"/>
      <c r="F968" s="539"/>
      <c r="G968" s="539"/>
      <c r="H968" s="541"/>
      <c r="I968" s="129"/>
      <c r="J968" s="542"/>
      <c r="K968" s="542"/>
      <c r="L968" s="537"/>
      <c r="M968" s="537"/>
      <c r="N968" s="537"/>
    </row>
    <row r="969" spans="2:14" ht="15">
      <c r="B969" s="543"/>
      <c r="C969" s="544"/>
      <c r="D969" s="545" t="s">
        <v>62</v>
      </c>
      <c r="E969" s="544"/>
      <c r="F969" s="544"/>
      <c r="G969" s="544"/>
      <c r="H969" s="546" t="s">
        <v>90</v>
      </c>
      <c r="I969" s="130">
        <v>0.1</v>
      </c>
      <c r="J969" s="547">
        <f>VLOOKUP(D969,'UPAH DAN BAHAN'!$D$6:$I$348,6,FALSE)</f>
        <v>120000</v>
      </c>
      <c r="K969" s="548">
        <f>+I969*J969</f>
        <v>12000</v>
      </c>
      <c r="L969" s="549">
        <f>VLOOKUP(D969,'UPAH DAN BAHAN'!$D$6:$N$348,9,FALSE)</f>
        <v>1</v>
      </c>
      <c r="M969" s="550">
        <f>VLOOKUP(D969,'UPAH DAN BAHAN'!$D$6:$N$348,10,FALSE)</f>
        <v>120000</v>
      </c>
      <c r="N969" s="551">
        <f t="shared" ref="N969:N972" si="95">I969*M969</f>
        <v>12000</v>
      </c>
    </row>
    <row r="970" spans="2:14" ht="15">
      <c r="B970" s="543"/>
      <c r="C970" s="544"/>
      <c r="D970" s="545" t="s">
        <v>149</v>
      </c>
      <c r="E970" s="544"/>
      <c r="F970" s="544"/>
      <c r="G970" s="544"/>
      <c r="H970" s="546" t="s">
        <v>90</v>
      </c>
      <c r="I970" s="130">
        <v>0.1</v>
      </c>
      <c r="J970" s="547">
        <f>VLOOKUP(D970,'UPAH DAN BAHAN'!$D$6:$I$348,6,FALSE)</f>
        <v>140000</v>
      </c>
      <c r="K970" s="548">
        <f>+I970*J970</f>
        <v>14000</v>
      </c>
      <c r="L970" s="549">
        <f>VLOOKUP(D970,'UPAH DAN BAHAN'!$D$6:$N$348,9,FALSE)</f>
        <v>1</v>
      </c>
      <c r="M970" s="550">
        <f>VLOOKUP(D970,'UPAH DAN BAHAN'!$D$6:$N$348,10,FALSE)</f>
        <v>140000</v>
      </c>
      <c r="N970" s="551">
        <f t="shared" si="95"/>
        <v>14000</v>
      </c>
    </row>
    <row r="971" spans="2:14" ht="15">
      <c r="B971" s="543"/>
      <c r="C971" s="544"/>
      <c r="D971" s="545" t="s">
        <v>77</v>
      </c>
      <c r="E971" s="544"/>
      <c r="F971" s="544"/>
      <c r="G971" s="544"/>
      <c r="H971" s="546" t="s">
        <v>90</v>
      </c>
      <c r="I971" s="130">
        <v>3.0000000000000001E-3</v>
      </c>
      <c r="J971" s="547">
        <f>VLOOKUP(D971,'UPAH DAN BAHAN'!$D$6:$I$348,6,FALSE)</f>
        <v>150000</v>
      </c>
      <c r="K971" s="548">
        <f>+I971*J971</f>
        <v>450</v>
      </c>
      <c r="L971" s="549">
        <f>VLOOKUP(D971,'UPAH DAN BAHAN'!$D$6:$N$348,9,FALSE)</f>
        <v>1</v>
      </c>
      <c r="M971" s="550">
        <f>VLOOKUP(D971,'UPAH DAN BAHAN'!$D$6:$N$348,10,FALSE)</f>
        <v>150000</v>
      </c>
      <c r="N971" s="551">
        <f t="shared" si="95"/>
        <v>450</v>
      </c>
    </row>
    <row r="972" spans="2:14" ht="15">
      <c r="B972" s="552"/>
      <c r="C972" s="553"/>
      <c r="D972" s="554" t="s">
        <v>27</v>
      </c>
      <c r="E972" s="553"/>
      <c r="F972" s="553"/>
      <c r="G972" s="553"/>
      <c r="H972" s="555" t="s">
        <v>90</v>
      </c>
      <c r="I972" s="131">
        <v>3.0000000000000001E-3</v>
      </c>
      <c r="J972" s="547">
        <f>VLOOKUP(D972,'UPAH DAN BAHAN'!$D$6:$I$348,6,FALSE)</f>
        <v>140000</v>
      </c>
      <c r="K972" s="556">
        <f>+I972*J972</f>
        <v>420</v>
      </c>
      <c r="L972" s="549">
        <f>VLOOKUP(D972,'UPAH DAN BAHAN'!$D$6:$N$348,9,FALSE)</f>
        <v>1</v>
      </c>
      <c r="M972" s="550">
        <f>VLOOKUP(D972,'UPAH DAN BAHAN'!$D$6:$N$348,10,FALSE)</f>
        <v>140000</v>
      </c>
      <c r="N972" s="551">
        <f t="shared" si="95"/>
        <v>420</v>
      </c>
    </row>
    <row r="973" spans="2:14" ht="15">
      <c r="B973" s="532"/>
      <c r="C973" s="534"/>
      <c r="D973" s="557"/>
      <c r="E973" s="534"/>
      <c r="F973" s="534"/>
      <c r="G973" s="534"/>
      <c r="H973" s="558"/>
      <c r="I973" s="602"/>
      <c r="J973" s="560" t="s">
        <v>868</v>
      </c>
      <c r="K973" s="561">
        <f>SUM(K969:K972)</f>
        <v>26870</v>
      </c>
      <c r="L973" s="537"/>
      <c r="M973" s="537"/>
      <c r="N973" s="537"/>
    </row>
    <row r="974" spans="2:14" ht="15">
      <c r="B974" s="538" t="s">
        <v>159</v>
      </c>
      <c r="C974" s="603"/>
      <c r="D974" s="562" t="s">
        <v>926</v>
      </c>
      <c r="E974" s="539"/>
      <c r="F974" s="539"/>
      <c r="G974" s="604"/>
      <c r="H974" s="541"/>
      <c r="I974" s="129"/>
      <c r="J974" s="542"/>
      <c r="K974" s="542"/>
      <c r="L974" s="537"/>
      <c r="M974" s="537"/>
      <c r="N974" s="537"/>
    </row>
    <row r="975" spans="2:14" ht="15">
      <c r="B975" s="568"/>
      <c r="C975" s="605"/>
      <c r="D975" s="123" t="s">
        <v>834</v>
      </c>
      <c r="E975" s="545"/>
      <c r="F975" s="545"/>
      <c r="G975" s="606"/>
      <c r="H975" s="546" t="s">
        <v>55</v>
      </c>
      <c r="I975" s="607">
        <v>1</v>
      </c>
      <c r="J975" s="547">
        <f>VLOOKUP(D975,'UPAH DAN BAHAN'!$D$6:$I$348,6,FALSE)</f>
        <v>45000</v>
      </c>
      <c r="K975" s="548">
        <f>+I975*J975</f>
        <v>45000</v>
      </c>
      <c r="L975" s="549">
        <f>VLOOKUP(D975,'UPAH DAN BAHAN'!$D$6:$N$348,9,FALSE)</f>
        <v>1</v>
      </c>
      <c r="M975" s="550">
        <f>VLOOKUP(D975,'UPAH DAN BAHAN'!$D$6:$N$348,10,FALSE)</f>
        <v>45000</v>
      </c>
      <c r="N975" s="551">
        <f t="shared" ref="N975" si="96">I975*M975</f>
        <v>45000</v>
      </c>
    </row>
    <row r="976" spans="2:14" ht="15">
      <c r="B976" s="569"/>
      <c r="C976" s="608"/>
      <c r="D976" s="133" t="s">
        <v>98</v>
      </c>
      <c r="E976" s="554"/>
      <c r="F976" s="554"/>
      <c r="G976" s="609"/>
      <c r="H976" s="555" t="s">
        <v>87</v>
      </c>
      <c r="I976" s="610">
        <v>0.1</v>
      </c>
      <c r="J976" s="134">
        <f>SUM(J975)</f>
        <v>45000</v>
      </c>
      <c r="K976" s="556">
        <f>+I976*J976</f>
        <v>4500</v>
      </c>
      <c r="L976" s="537"/>
      <c r="M976" s="537"/>
      <c r="N976" s="537"/>
    </row>
    <row r="977" spans="2:14" ht="15">
      <c r="B977" s="571"/>
      <c r="C977" s="572"/>
      <c r="D977" s="572"/>
      <c r="E977" s="572"/>
      <c r="F977" s="572"/>
      <c r="G977" s="572"/>
      <c r="H977" s="573"/>
      <c r="I977" s="574"/>
      <c r="J977" s="560" t="s">
        <v>869</v>
      </c>
      <c r="K977" s="575">
        <f>SUM(K975:K976)</f>
        <v>49500</v>
      </c>
      <c r="L977" s="537"/>
      <c r="M977" s="537"/>
      <c r="N977" s="537"/>
    </row>
    <row r="978" spans="2:14" ht="15">
      <c r="B978" s="571"/>
      <c r="C978" s="572"/>
      <c r="D978" s="572"/>
      <c r="E978" s="572"/>
      <c r="F978" s="572"/>
      <c r="G978" s="572"/>
      <c r="H978" s="573"/>
      <c r="I978" s="574"/>
      <c r="J978" s="135"/>
      <c r="K978" s="576"/>
      <c r="L978" s="537"/>
      <c r="M978" s="537"/>
      <c r="N978" s="537"/>
    </row>
    <row r="979" spans="2:14" ht="15">
      <c r="B979" s="577" t="s">
        <v>20</v>
      </c>
      <c r="C979" s="520"/>
      <c r="D979" s="520" t="s">
        <v>932</v>
      </c>
      <c r="E979" s="520"/>
      <c r="F979" s="520"/>
      <c r="G979" s="520"/>
      <c r="H979" s="521"/>
      <c r="I979" s="522"/>
      <c r="J979" s="578"/>
      <c r="K979" s="136">
        <f>K977+K973</f>
        <v>76370</v>
      </c>
      <c r="L979" s="579"/>
      <c r="M979" s="580"/>
      <c r="N979" s="526">
        <f>SUM(N967:N977)</f>
        <v>71870</v>
      </c>
    </row>
    <row r="980" spans="2:14" ht="15">
      <c r="B980" s="581" t="s">
        <v>21</v>
      </c>
      <c r="C980" s="582"/>
      <c r="D980" s="582" t="s">
        <v>929</v>
      </c>
      <c r="E980" s="582"/>
      <c r="F980" s="582"/>
      <c r="G980" s="582"/>
      <c r="H980" s="583"/>
      <c r="I980" s="584"/>
      <c r="J980" s="585"/>
      <c r="K980" s="586">
        <f>K979*10%</f>
        <v>7637</v>
      </c>
      <c r="L980" s="579"/>
      <c r="M980" s="580"/>
      <c r="N980" s="586">
        <f>N979*10%</f>
        <v>7187</v>
      </c>
    </row>
    <row r="981" spans="2:14" ht="15">
      <c r="B981" s="581" t="s">
        <v>22</v>
      </c>
      <c r="C981" s="582"/>
      <c r="D981" s="582" t="s">
        <v>933</v>
      </c>
      <c r="E981" s="582"/>
      <c r="F981" s="582"/>
      <c r="G981" s="582"/>
      <c r="H981" s="583"/>
      <c r="I981" s="584"/>
      <c r="J981" s="585"/>
      <c r="K981" s="586">
        <f>+K979+K980</f>
        <v>84007</v>
      </c>
      <c r="L981" s="579"/>
      <c r="M981" s="580"/>
      <c r="N981" s="526">
        <f>N979+N980</f>
        <v>79057</v>
      </c>
    </row>
    <row r="982" spans="2:14" ht="15">
      <c r="B982" s="587"/>
      <c r="C982" s="520"/>
      <c r="D982" s="520" t="s">
        <v>931</v>
      </c>
      <c r="E982" s="520"/>
      <c r="F982" s="520"/>
      <c r="G982" s="520"/>
      <c r="H982" s="520"/>
      <c r="I982" s="520"/>
      <c r="J982" s="588"/>
      <c r="K982" s="589">
        <f>ROUNDDOWN(K981,-2)</f>
        <v>84000</v>
      </c>
      <c r="L982" s="590"/>
      <c r="M982" s="591"/>
      <c r="N982" s="592"/>
    </row>
    <row r="983" spans="2:14" ht="15">
      <c r="B983" s="593"/>
      <c r="C983" s="593"/>
      <c r="D983" s="593"/>
      <c r="E983" s="593"/>
      <c r="F983" s="593"/>
      <c r="G983" s="593"/>
      <c r="H983" s="593"/>
      <c r="I983" s="593"/>
      <c r="J983" s="601"/>
      <c r="K983" s="601"/>
    </row>
    <row r="984" spans="2:14" ht="15">
      <c r="B984" s="593"/>
      <c r="C984" s="593"/>
      <c r="D984" s="593"/>
      <c r="E984" s="593"/>
      <c r="F984" s="593"/>
      <c r="G984" s="593"/>
      <c r="H984" s="593"/>
      <c r="I984" s="593"/>
      <c r="J984" s="601"/>
      <c r="K984" s="601"/>
    </row>
    <row r="985" spans="2:14" ht="15">
      <c r="B985" s="137" t="s">
        <v>1231</v>
      </c>
      <c r="C985" s="520"/>
      <c r="D985" s="520"/>
      <c r="E985" s="128" t="s">
        <v>1232</v>
      </c>
      <c r="F985" s="520"/>
      <c r="G985" s="520"/>
      <c r="H985" s="521"/>
      <c r="I985" s="522"/>
      <c r="J985" s="578"/>
      <c r="K985" s="596"/>
      <c r="L985" s="524"/>
      <c r="M985" s="525"/>
      <c r="N985" s="526"/>
    </row>
    <row r="986" spans="2:14" ht="17.25" customHeight="1">
      <c r="B986" s="617" t="s">
        <v>56</v>
      </c>
      <c r="C986" s="1663" t="s">
        <v>57</v>
      </c>
      <c r="D986" s="1664"/>
      <c r="E986" s="1664"/>
      <c r="F986" s="1664"/>
      <c r="G986" s="1665"/>
      <c r="H986" s="617" t="s">
        <v>965</v>
      </c>
      <c r="I986" s="170" t="s">
        <v>925</v>
      </c>
      <c r="J986" s="618" t="s">
        <v>865</v>
      </c>
      <c r="K986" s="619" t="s">
        <v>866</v>
      </c>
      <c r="L986" s="530" t="s">
        <v>209</v>
      </c>
      <c r="M986" s="531" t="s">
        <v>210</v>
      </c>
      <c r="N986" s="531" t="s">
        <v>867</v>
      </c>
    </row>
    <row r="987" spans="2:14">
      <c r="B987" s="626"/>
      <c r="C987" s="627"/>
      <c r="D987" s="628"/>
      <c r="E987" s="628"/>
      <c r="F987" s="628"/>
      <c r="G987" s="629"/>
      <c r="H987" s="630"/>
      <c r="I987" s="171"/>
      <c r="J987" s="575"/>
      <c r="K987" s="575"/>
      <c r="L987" s="537"/>
      <c r="M987" s="537"/>
      <c r="N987" s="537"/>
    </row>
    <row r="988" spans="2:14">
      <c r="B988" s="538" t="s">
        <v>158</v>
      </c>
      <c r="C988" s="539"/>
      <c r="D988" s="540" t="s">
        <v>61</v>
      </c>
      <c r="E988" s="539"/>
      <c r="F988" s="539"/>
      <c r="G988" s="539"/>
      <c r="H988" s="630"/>
      <c r="I988" s="171"/>
      <c r="J988" s="575"/>
      <c r="K988" s="575"/>
      <c r="L988" s="537"/>
      <c r="M988" s="537"/>
      <c r="N988" s="537"/>
    </row>
    <row r="989" spans="2:14" ht="15">
      <c r="B989" s="543"/>
      <c r="C989" s="544"/>
      <c r="D989" s="545" t="s">
        <v>62</v>
      </c>
      <c r="E989" s="544"/>
      <c r="F989" s="544"/>
      <c r="G989" s="544"/>
      <c r="H989" s="573" t="s">
        <v>90</v>
      </c>
      <c r="I989" s="176">
        <v>0.06</v>
      </c>
      <c r="J989" s="547">
        <f>VLOOKUP(D989,'UPAH DAN BAHAN'!$D$6:$I$348,6,FALSE)</f>
        <v>120000</v>
      </c>
      <c r="K989" s="576">
        <f>+I989*J989</f>
        <v>7200</v>
      </c>
      <c r="L989" s="549">
        <f>VLOOKUP(D989,'UPAH DAN BAHAN'!$D$6:$N$348,9,FALSE)</f>
        <v>1</v>
      </c>
      <c r="M989" s="550">
        <f>VLOOKUP(D989,'UPAH DAN BAHAN'!$D$6:$N$348,10,FALSE)</f>
        <v>120000</v>
      </c>
      <c r="N989" s="551">
        <f t="shared" ref="N989:N992" si="97">I989*M989</f>
        <v>7200</v>
      </c>
    </row>
    <row r="990" spans="2:14" ht="15">
      <c r="B990" s="543"/>
      <c r="C990" s="544"/>
      <c r="D990" s="545" t="s">
        <v>149</v>
      </c>
      <c r="E990" s="544"/>
      <c r="F990" s="544"/>
      <c r="G990" s="544"/>
      <c r="H990" s="573" t="s">
        <v>90</v>
      </c>
      <c r="I990" s="176">
        <v>5.8000000000000003E-2</v>
      </c>
      <c r="J990" s="547">
        <f>VLOOKUP(D990,'UPAH DAN BAHAN'!$D$6:$I$348,6,FALSE)</f>
        <v>140000</v>
      </c>
      <c r="K990" s="576">
        <f>+I990*J990</f>
        <v>8120</v>
      </c>
      <c r="L990" s="549">
        <f>VLOOKUP(D990,'UPAH DAN BAHAN'!$D$6:$N$348,9,FALSE)</f>
        <v>1</v>
      </c>
      <c r="M990" s="550">
        <f>VLOOKUP(D990,'UPAH DAN BAHAN'!$D$6:$N$348,10,FALSE)</f>
        <v>140000</v>
      </c>
      <c r="N990" s="551">
        <f t="shared" si="97"/>
        <v>8120</v>
      </c>
    </row>
    <row r="991" spans="2:14" ht="15">
      <c r="B991" s="543"/>
      <c r="C991" s="544"/>
      <c r="D991" s="545" t="s">
        <v>77</v>
      </c>
      <c r="E991" s="544"/>
      <c r="F991" s="544"/>
      <c r="G991" s="544"/>
      <c r="H991" s="573" t="s">
        <v>90</v>
      </c>
      <c r="I991" s="176">
        <v>1E-3</v>
      </c>
      <c r="J991" s="547">
        <f>VLOOKUP(D991,'UPAH DAN BAHAN'!$D$6:$I$348,6,FALSE)</f>
        <v>150000</v>
      </c>
      <c r="K991" s="576">
        <f>+I991*J991</f>
        <v>150</v>
      </c>
      <c r="L991" s="549">
        <f>VLOOKUP(D991,'UPAH DAN BAHAN'!$D$6:$N$348,9,FALSE)</f>
        <v>1</v>
      </c>
      <c r="M991" s="550">
        <f>VLOOKUP(D991,'UPAH DAN BAHAN'!$D$6:$N$348,10,FALSE)</f>
        <v>150000</v>
      </c>
      <c r="N991" s="551">
        <f t="shared" si="97"/>
        <v>150</v>
      </c>
    </row>
    <row r="992" spans="2:14" ht="15">
      <c r="B992" s="552"/>
      <c r="C992" s="553"/>
      <c r="D992" s="554" t="s">
        <v>27</v>
      </c>
      <c r="E992" s="553"/>
      <c r="F992" s="553"/>
      <c r="G992" s="553"/>
      <c r="H992" s="573" t="s">
        <v>90</v>
      </c>
      <c r="I992" s="176">
        <v>1E-3</v>
      </c>
      <c r="J992" s="547">
        <f>VLOOKUP(D992,'UPAH DAN BAHAN'!$D$6:$I$348,6,FALSE)</f>
        <v>140000</v>
      </c>
      <c r="K992" s="576">
        <f>+I992*J992</f>
        <v>140</v>
      </c>
      <c r="L992" s="549">
        <f>VLOOKUP(D992,'UPAH DAN BAHAN'!$D$6:$N$348,9,FALSE)</f>
        <v>1</v>
      </c>
      <c r="M992" s="550">
        <f>VLOOKUP(D992,'UPAH DAN BAHAN'!$D$6:$N$348,10,FALSE)</f>
        <v>140000</v>
      </c>
      <c r="N992" s="551">
        <f t="shared" si="97"/>
        <v>140</v>
      </c>
    </row>
    <row r="993" spans="2:14" ht="15">
      <c r="B993" s="532"/>
      <c r="C993" s="534"/>
      <c r="D993" s="557"/>
      <c r="E993" s="534"/>
      <c r="F993" s="534"/>
      <c r="G993" s="534"/>
      <c r="H993" s="573"/>
      <c r="I993" s="574"/>
      <c r="J993" s="560" t="s">
        <v>868</v>
      </c>
      <c r="K993" s="575">
        <f>SUM(K989:K992)</f>
        <v>15610</v>
      </c>
      <c r="L993" s="537"/>
      <c r="M993" s="537"/>
      <c r="N993" s="537"/>
    </row>
    <row r="994" spans="2:14" ht="15">
      <c r="B994" s="538" t="s">
        <v>159</v>
      </c>
      <c r="C994" s="603"/>
      <c r="D994" s="562" t="s">
        <v>926</v>
      </c>
      <c r="E994" s="539"/>
      <c r="F994" s="539"/>
      <c r="G994" s="604"/>
      <c r="H994" s="630"/>
      <c r="I994" s="171"/>
      <c r="J994" s="575"/>
      <c r="K994" s="575"/>
      <c r="L994" s="537"/>
      <c r="M994" s="537"/>
      <c r="N994" s="537"/>
    </row>
    <row r="995" spans="2:14" ht="15">
      <c r="B995" s="568"/>
      <c r="C995" s="605"/>
      <c r="D995" s="123" t="s">
        <v>839</v>
      </c>
      <c r="E995" s="545"/>
      <c r="F995" s="545"/>
      <c r="G995" s="606"/>
      <c r="H995" s="573" t="s">
        <v>55</v>
      </c>
      <c r="I995" s="641">
        <v>1</v>
      </c>
      <c r="J995" s="547">
        <f>VLOOKUP(D995,'UPAH DAN BAHAN'!$D$6:$I$348,6,FALSE)</f>
        <v>25000</v>
      </c>
      <c r="K995" s="576">
        <f>+I995*J995</f>
        <v>25000</v>
      </c>
      <c r="L995" s="549">
        <f>VLOOKUP(D995,'UPAH DAN BAHAN'!$D$6:$N$348,9,FALSE)</f>
        <v>1</v>
      </c>
      <c r="M995" s="550">
        <f>VLOOKUP(D995,'UPAH DAN BAHAN'!$D$6:$N$348,10,FALSE)</f>
        <v>25000</v>
      </c>
      <c r="N995" s="551">
        <f t="shared" ref="N995" si="98">I995*M995</f>
        <v>25000</v>
      </c>
    </row>
    <row r="996" spans="2:14" ht="15">
      <c r="B996" s="569"/>
      <c r="C996" s="608"/>
      <c r="D996" s="133" t="s">
        <v>98</v>
      </c>
      <c r="E996" s="554"/>
      <c r="F996" s="554"/>
      <c r="G996" s="609"/>
      <c r="H996" s="573" t="s">
        <v>87</v>
      </c>
      <c r="I996" s="641">
        <v>0.1</v>
      </c>
      <c r="J996" s="178">
        <f>SUM(J995)</f>
        <v>25000</v>
      </c>
      <c r="K996" s="576">
        <f>+I996*J996</f>
        <v>2500</v>
      </c>
      <c r="L996" s="537"/>
      <c r="M996" s="537"/>
      <c r="N996" s="537"/>
    </row>
    <row r="997" spans="2:14" ht="15">
      <c r="B997" s="571"/>
      <c r="C997" s="572"/>
      <c r="D997" s="572"/>
      <c r="E997" s="572"/>
      <c r="F997" s="572"/>
      <c r="G997" s="572"/>
      <c r="H997" s="573"/>
      <c r="I997" s="574"/>
      <c r="J997" s="560" t="s">
        <v>869</v>
      </c>
      <c r="K997" s="575">
        <f>SUM(K995:K996)</f>
        <v>27500</v>
      </c>
      <c r="L997" s="537"/>
      <c r="M997" s="537"/>
      <c r="N997" s="537"/>
    </row>
    <row r="998" spans="2:14" ht="15">
      <c r="B998" s="571"/>
      <c r="C998" s="572"/>
      <c r="D998" s="572"/>
      <c r="E998" s="572"/>
      <c r="F998" s="572"/>
      <c r="G998" s="572"/>
      <c r="H998" s="573"/>
      <c r="I998" s="574"/>
      <c r="J998" s="180"/>
      <c r="K998" s="576"/>
      <c r="L998" s="537"/>
      <c r="M998" s="537"/>
      <c r="N998" s="537"/>
    </row>
    <row r="999" spans="2:14" ht="15">
      <c r="B999" s="577" t="s">
        <v>20</v>
      </c>
      <c r="C999" s="520"/>
      <c r="D999" s="520" t="s">
        <v>932</v>
      </c>
      <c r="E999" s="520"/>
      <c r="F999" s="520"/>
      <c r="G999" s="520"/>
      <c r="H999" s="521"/>
      <c r="I999" s="522"/>
      <c r="J999" s="578"/>
      <c r="K999" s="136">
        <f>K997+K993</f>
        <v>43110</v>
      </c>
      <c r="L999" s="579"/>
      <c r="M999" s="580"/>
      <c r="N999" s="526">
        <f>SUM(N987:N997)</f>
        <v>40610</v>
      </c>
    </row>
    <row r="1000" spans="2:14" ht="15">
      <c r="B1000" s="581" t="s">
        <v>21</v>
      </c>
      <c r="C1000" s="582"/>
      <c r="D1000" s="582" t="s">
        <v>929</v>
      </c>
      <c r="E1000" s="582"/>
      <c r="F1000" s="582"/>
      <c r="G1000" s="582"/>
      <c r="H1000" s="583"/>
      <c r="I1000" s="584"/>
      <c r="J1000" s="585"/>
      <c r="K1000" s="586">
        <f>K999*10%</f>
        <v>4311</v>
      </c>
      <c r="L1000" s="579"/>
      <c r="M1000" s="580"/>
      <c r="N1000" s="586">
        <f>N999*10%</f>
        <v>4061</v>
      </c>
    </row>
    <row r="1001" spans="2:14" ht="15">
      <c r="B1001" s="581" t="s">
        <v>22</v>
      </c>
      <c r="C1001" s="582"/>
      <c r="D1001" s="582" t="s">
        <v>933</v>
      </c>
      <c r="E1001" s="582"/>
      <c r="F1001" s="582"/>
      <c r="G1001" s="582"/>
      <c r="H1001" s="583"/>
      <c r="I1001" s="584"/>
      <c r="J1001" s="585"/>
      <c r="K1001" s="586">
        <f>+K999+K1000</f>
        <v>47421</v>
      </c>
      <c r="L1001" s="579"/>
      <c r="M1001" s="580"/>
      <c r="N1001" s="526">
        <f>N999+N1000</f>
        <v>44671</v>
      </c>
    </row>
    <row r="1002" spans="2:14" ht="15">
      <c r="B1002" s="587"/>
      <c r="C1002" s="520"/>
      <c r="D1002" s="520" t="s">
        <v>931</v>
      </c>
      <c r="E1002" s="520"/>
      <c r="F1002" s="520"/>
      <c r="G1002" s="520"/>
      <c r="H1002" s="520"/>
      <c r="I1002" s="520"/>
      <c r="J1002" s="588"/>
      <c r="K1002" s="589">
        <f>ROUNDDOWN(K1001,-2)</f>
        <v>47400</v>
      </c>
      <c r="L1002" s="590"/>
      <c r="M1002" s="591"/>
      <c r="N1002" s="592"/>
    </row>
    <row r="1003" spans="2:14" ht="15">
      <c r="B1003" s="593"/>
      <c r="C1003" s="593"/>
      <c r="D1003" s="594"/>
      <c r="E1003" s="594"/>
      <c r="F1003" s="594"/>
      <c r="G1003" s="594"/>
      <c r="H1003" s="594"/>
      <c r="I1003" s="594"/>
      <c r="J1003" s="595"/>
      <c r="K1003" s="595"/>
    </row>
    <row r="1004" spans="2:14" ht="15">
      <c r="B1004" s="137" t="s">
        <v>1233</v>
      </c>
      <c r="C1004" s="520"/>
      <c r="D1004" s="520"/>
      <c r="E1004" s="128" t="s">
        <v>1234</v>
      </c>
      <c r="F1004" s="520"/>
      <c r="G1004" s="520"/>
      <c r="H1004" s="521"/>
      <c r="I1004" s="522"/>
      <c r="J1004" s="578"/>
      <c r="K1004" s="596"/>
      <c r="L1004" s="524"/>
      <c r="M1004" s="525"/>
      <c r="N1004" s="526"/>
    </row>
    <row r="1005" spans="2:14" ht="16.5" customHeight="1">
      <c r="B1005" s="617" t="s">
        <v>56</v>
      </c>
      <c r="C1005" s="1663" t="s">
        <v>57</v>
      </c>
      <c r="D1005" s="1664"/>
      <c r="E1005" s="1664"/>
      <c r="F1005" s="1664"/>
      <c r="G1005" s="1665"/>
      <c r="H1005" s="617" t="s">
        <v>965</v>
      </c>
      <c r="I1005" s="170" t="s">
        <v>925</v>
      </c>
      <c r="J1005" s="618" t="s">
        <v>865</v>
      </c>
      <c r="K1005" s="619" t="s">
        <v>866</v>
      </c>
      <c r="L1005" s="530" t="s">
        <v>209</v>
      </c>
      <c r="M1005" s="531" t="s">
        <v>210</v>
      </c>
      <c r="N1005" s="531" t="s">
        <v>867</v>
      </c>
    </row>
    <row r="1006" spans="2:14">
      <c r="B1006" s="626"/>
      <c r="C1006" s="627"/>
      <c r="D1006" s="628"/>
      <c r="E1006" s="628"/>
      <c r="F1006" s="628"/>
      <c r="G1006" s="629"/>
      <c r="H1006" s="630"/>
      <c r="I1006" s="171"/>
      <c r="J1006" s="575"/>
      <c r="K1006" s="575"/>
      <c r="L1006" s="537"/>
      <c r="M1006" s="537"/>
      <c r="N1006" s="537"/>
    </row>
    <row r="1007" spans="2:14">
      <c r="B1007" s="538" t="s">
        <v>158</v>
      </c>
      <c r="C1007" s="539"/>
      <c r="D1007" s="540" t="s">
        <v>61</v>
      </c>
      <c r="E1007" s="539"/>
      <c r="F1007" s="539"/>
      <c r="G1007" s="539"/>
      <c r="H1007" s="630"/>
      <c r="I1007" s="171"/>
      <c r="J1007" s="575"/>
      <c r="K1007" s="575"/>
      <c r="L1007" s="537"/>
      <c r="M1007" s="537"/>
      <c r="N1007" s="537"/>
    </row>
    <row r="1008" spans="2:14" ht="15">
      <c r="B1008" s="543"/>
      <c r="C1008" s="544"/>
      <c r="D1008" s="545" t="s">
        <v>62</v>
      </c>
      <c r="E1008" s="544"/>
      <c r="F1008" s="544"/>
      <c r="G1008" s="544"/>
      <c r="H1008" s="573" t="s">
        <v>90</v>
      </c>
      <c r="I1008" s="176">
        <v>0.5</v>
      </c>
      <c r="J1008" s="547">
        <f>VLOOKUP(D1008,'UPAH DAN BAHAN'!$D$6:$I$348,6,FALSE)</f>
        <v>120000</v>
      </c>
      <c r="K1008" s="576">
        <f>+I1008*J1008</f>
        <v>60000</v>
      </c>
      <c r="L1008" s="549">
        <f>VLOOKUP(D1008,'UPAH DAN BAHAN'!$D$6:$N$348,9,FALSE)</f>
        <v>1</v>
      </c>
      <c r="M1008" s="550">
        <f>VLOOKUP(D1008,'UPAH DAN BAHAN'!$D$6:$N$348,10,FALSE)</f>
        <v>120000</v>
      </c>
      <c r="N1008" s="551">
        <f t="shared" ref="N1008:N1011" si="99">I1008*M1008</f>
        <v>60000</v>
      </c>
    </row>
    <row r="1009" spans="2:14" ht="15">
      <c r="B1009" s="543"/>
      <c r="C1009" s="544"/>
      <c r="D1009" s="545" t="s">
        <v>149</v>
      </c>
      <c r="E1009" s="544"/>
      <c r="F1009" s="544"/>
      <c r="G1009" s="544"/>
      <c r="H1009" s="573" t="s">
        <v>90</v>
      </c>
      <c r="I1009" s="176">
        <v>0.5</v>
      </c>
      <c r="J1009" s="547">
        <f>VLOOKUP(D1009,'UPAH DAN BAHAN'!$D$6:$I$348,6,FALSE)</f>
        <v>140000</v>
      </c>
      <c r="K1009" s="576">
        <f>+I1009*J1009</f>
        <v>70000</v>
      </c>
      <c r="L1009" s="549">
        <f>VLOOKUP(D1009,'UPAH DAN BAHAN'!$D$6:$N$348,9,FALSE)</f>
        <v>1</v>
      </c>
      <c r="M1009" s="550">
        <f>VLOOKUP(D1009,'UPAH DAN BAHAN'!$D$6:$N$348,10,FALSE)</f>
        <v>140000</v>
      </c>
      <c r="N1009" s="551">
        <f t="shared" si="99"/>
        <v>70000</v>
      </c>
    </row>
    <row r="1010" spans="2:14" ht="15">
      <c r="B1010" s="543"/>
      <c r="C1010" s="544"/>
      <c r="D1010" s="545" t="s">
        <v>77</v>
      </c>
      <c r="E1010" s="544"/>
      <c r="F1010" s="544"/>
      <c r="G1010" s="544"/>
      <c r="H1010" s="573" t="s">
        <v>90</v>
      </c>
      <c r="I1010" s="176">
        <v>0.01</v>
      </c>
      <c r="J1010" s="547">
        <f>VLOOKUP(D1010,'UPAH DAN BAHAN'!$D$6:$I$348,6,FALSE)</f>
        <v>150000</v>
      </c>
      <c r="K1010" s="576">
        <f>+I1010*J1010</f>
        <v>1500</v>
      </c>
      <c r="L1010" s="549">
        <f>VLOOKUP(D1010,'UPAH DAN BAHAN'!$D$6:$N$348,9,FALSE)</f>
        <v>1</v>
      </c>
      <c r="M1010" s="550">
        <f>VLOOKUP(D1010,'UPAH DAN BAHAN'!$D$6:$N$348,10,FALSE)</f>
        <v>150000</v>
      </c>
      <c r="N1010" s="551">
        <f t="shared" si="99"/>
        <v>1500</v>
      </c>
    </row>
    <row r="1011" spans="2:14" ht="15">
      <c r="B1011" s="552"/>
      <c r="C1011" s="553"/>
      <c r="D1011" s="554" t="s">
        <v>27</v>
      </c>
      <c r="E1011" s="553"/>
      <c r="F1011" s="553"/>
      <c r="G1011" s="553"/>
      <c r="H1011" s="573" t="s">
        <v>90</v>
      </c>
      <c r="I1011" s="176">
        <v>0.01</v>
      </c>
      <c r="J1011" s="547">
        <f>VLOOKUP(D1011,'UPAH DAN BAHAN'!$D$6:$I$348,6,FALSE)</f>
        <v>140000</v>
      </c>
      <c r="K1011" s="576">
        <f>+I1011*J1011</f>
        <v>1400</v>
      </c>
      <c r="L1011" s="549">
        <f>VLOOKUP(D1011,'UPAH DAN BAHAN'!$D$6:$N$348,9,FALSE)</f>
        <v>1</v>
      </c>
      <c r="M1011" s="550">
        <f>VLOOKUP(D1011,'UPAH DAN BAHAN'!$D$6:$N$348,10,FALSE)</f>
        <v>140000</v>
      </c>
      <c r="N1011" s="551">
        <f t="shared" si="99"/>
        <v>1400</v>
      </c>
    </row>
    <row r="1012" spans="2:14" ht="15">
      <c r="B1012" s="532"/>
      <c r="C1012" s="534"/>
      <c r="D1012" s="557"/>
      <c r="E1012" s="534"/>
      <c r="F1012" s="534"/>
      <c r="G1012" s="534"/>
      <c r="H1012" s="573"/>
      <c r="I1012" s="574"/>
      <c r="J1012" s="560" t="s">
        <v>868</v>
      </c>
      <c r="K1012" s="575">
        <f>SUM(K1008:K1011)</f>
        <v>132900</v>
      </c>
      <c r="L1012" s="537"/>
      <c r="M1012" s="537"/>
      <c r="N1012" s="537"/>
    </row>
    <row r="1013" spans="2:14" ht="15">
      <c r="B1013" s="538" t="s">
        <v>159</v>
      </c>
      <c r="C1013" s="603"/>
      <c r="D1013" s="562" t="s">
        <v>926</v>
      </c>
      <c r="E1013" s="539"/>
      <c r="F1013" s="539"/>
      <c r="G1013" s="604"/>
      <c r="H1013" s="630"/>
      <c r="I1013" s="171"/>
      <c r="J1013" s="575"/>
      <c r="K1013" s="575"/>
      <c r="L1013" s="537"/>
      <c r="M1013" s="537"/>
      <c r="N1013" s="537"/>
    </row>
    <row r="1014" spans="2:14" ht="15">
      <c r="B1014" s="568"/>
      <c r="C1014" s="605"/>
      <c r="D1014" s="132" t="s">
        <v>1157</v>
      </c>
      <c r="E1014" s="545"/>
      <c r="F1014" s="545"/>
      <c r="G1014" s="606"/>
      <c r="H1014" s="573" t="s">
        <v>55</v>
      </c>
      <c r="I1014" s="641">
        <v>1</v>
      </c>
      <c r="J1014" s="178">
        <v>250000</v>
      </c>
      <c r="K1014" s="576">
        <f>+I1014*J1014</f>
        <v>250000</v>
      </c>
      <c r="L1014" s="549">
        <f>VLOOKUP(D1014,'UPAH DAN BAHAN'!$D$6:$N$348,9,FALSE)</f>
        <v>0.15079999999999999</v>
      </c>
      <c r="M1014" s="550">
        <f>VLOOKUP(D1014,'UPAH DAN BAHAN'!$D$6:$N$348,10,FALSE)</f>
        <v>67860</v>
      </c>
      <c r="N1014" s="551">
        <f t="shared" ref="N1014:N1015" si="100">I1014*M1014</f>
        <v>67860</v>
      </c>
    </row>
    <row r="1015" spans="2:14" ht="15">
      <c r="B1015" s="620"/>
      <c r="C1015" s="621"/>
      <c r="D1015" s="146" t="s">
        <v>836</v>
      </c>
      <c r="E1015" s="622"/>
      <c r="F1015" s="622"/>
      <c r="G1015" s="623"/>
      <c r="H1015" s="573" t="s">
        <v>54</v>
      </c>
      <c r="I1015" s="641">
        <v>2</v>
      </c>
      <c r="J1015" s="547">
        <f>VLOOKUP(D1015,'UPAH DAN BAHAN'!$D$6:$I$348,6,FALSE)</f>
        <v>25000</v>
      </c>
      <c r="K1015" s="576">
        <f>+I1015*J1015</f>
        <v>50000</v>
      </c>
      <c r="L1015" s="549">
        <f>VLOOKUP(D1015,'UPAH DAN BAHAN'!$D$6:$N$348,9,FALSE)</f>
        <v>1</v>
      </c>
      <c r="M1015" s="550">
        <f>VLOOKUP(D1015,'UPAH DAN BAHAN'!$D$6:$N$348,10,FALSE)</f>
        <v>25000</v>
      </c>
      <c r="N1015" s="551">
        <f t="shared" si="100"/>
        <v>50000</v>
      </c>
    </row>
    <row r="1016" spans="2:14" ht="15">
      <c r="B1016" s="569"/>
      <c r="C1016" s="608"/>
      <c r="D1016" s="133" t="s">
        <v>98</v>
      </c>
      <c r="E1016" s="554"/>
      <c r="F1016" s="554"/>
      <c r="G1016" s="609"/>
      <c r="H1016" s="573" t="s">
        <v>87</v>
      </c>
      <c r="I1016" s="641">
        <v>1</v>
      </c>
      <c r="J1016" s="178">
        <f>J976</f>
        <v>45000</v>
      </c>
      <c r="K1016" s="576">
        <f>+I1016*J1016</f>
        <v>45000</v>
      </c>
      <c r="L1016" s="537"/>
      <c r="M1016" s="537"/>
      <c r="N1016" s="537"/>
    </row>
    <row r="1017" spans="2:14" ht="15">
      <c r="B1017" s="571"/>
      <c r="C1017" s="572"/>
      <c r="D1017" s="572"/>
      <c r="E1017" s="572"/>
      <c r="F1017" s="572"/>
      <c r="G1017" s="572"/>
      <c r="H1017" s="573"/>
      <c r="I1017" s="574"/>
      <c r="J1017" s="560" t="s">
        <v>869</v>
      </c>
      <c r="K1017" s="575">
        <f>SUM(K1014:K1016)</f>
        <v>345000</v>
      </c>
      <c r="L1017" s="537"/>
      <c r="M1017" s="537"/>
      <c r="N1017" s="537"/>
    </row>
    <row r="1018" spans="2:14" ht="15">
      <c r="B1018" s="571"/>
      <c r="C1018" s="572"/>
      <c r="D1018" s="572"/>
      <c r="E1018" s="572"/>
      <c r="F1018" s="572"/>
      <c r="G1018" s="572"/>
      <c r="H1018" s="573"/>
      <c r="I1018" s="574"/>
      <c r="J1018" s="180"/>
      <c r="K1018" s="576"/>
      <c r="L1018" s="537"/>
      <c r="M1018" s="537"/>
      <c r="N1018" s="537"/>
    </row>
    <row r="1019" spans="2:14" ht="15">
      <c r="B1019" s="577" t="s">
        <v>20</v>
      </c>
      <c r="C1019" s="520"/>
      <c r="D1019" s="520" t="s">
        <v>932</v>
      </c>
      <c r="E1019" s="520"/>
      <c r="F1019" s="520"/>
      <c r="G1019" s="520"/>
      <c r="H1019" s="521"/>
      <c r="I1019" s="522"/>
      <c r="J1019" s="578"/>
      <c r="K1019" s="136">
        <f>K1017+K1012</f>
        <v>477900</v>
      </c>
      <c r="L1019" s="579"/>
      <c r="M1019" s="580"/>
      <c r="N1019" s="526">
        <f>SUM(N1007:N1017)</f>
        <v>250760</v>
      </c>
    </row>
    <row r="1020" spans="2:14" ht="15">
      <c r="B1020" s="581" t="s">
        <v>21</v>
      </c>
      <c r="C1020" s="582"/>
      <c r="D1020" s="582" t="s">
        <v>929</v>
      </c>
      <c r="E1020" s="582"/>
      <c r="F1020" s="582"/>
      <c r="G1020" s="582"/>
      <c r="H1020" s="583"/>
      <c r="I1020" s="584"/>
      <c r="J1020" s="585"/>
      <c r="K1020" s="586">
        <f>K1019*10%</f>
        <v>47790</v>
      </c>
      <c r="L1020" s="579"/>
      <c r="M1020" s="580"/>
      <c r="N1020" s="586">
        <f>N1019*10%</f>
        <v>25076</v>
      </c>
    </row>
    <row r="1021" spans="2:14" ht="15">
      <c r="B1021" s="581" t="s">
        <v>22</v>
      </c>
      <c r="C1021" s="582"/>
      <c r="D1021" s="582" t="s">
        <v>933</v>
      </c>
      <c r="E1021" s="582"/>
      <c r="F1021" s="582"/>
      <c r="G1021" s="582"/>
      <c r="H1021" s="583"/>
      <c r="I1021" s="584"/>
      <c r="J1021" s="585"/>
      <c r="K1021" s="586">
        <f>+K1019+K1020</f>
        <v>525690</v>
      </c>
      <c r="L1021" s="579"/>
      <c r="M1021" s="580"/>
      <c r="N1021" s="526">
        <f>N1019+N1020</f>
        <v>275836</v>
      </c>
    </row>
    <row r="1022" spans="2:14" ht="15">
      <c r="B1022" s="587"/>
      <c r="C1022" s="520"/>
      <c r="D1022" s="520" t="s">
        <v>931</v>
      </c>
      <c r="E1022" s="520"/>
      <c r="F1022" s="520"/>
      <c r="G1022" s="520"/>
      <c r="H1022" s="520"/>
      <c r="I1022" s="520"/>
      <c r="J1022" s="588"/>
      <c r="K1022" s="589">
        <f>ROUNDDOWN(K1021,-2)</f>
        <v>525600</v>
      </c>
      <c r="L1022" s="590"/>
      <c r="M1022" s="591"/>
      <c r="N1022" s="592"/>
    </row>
    <row r="1023" spans="2:14" ht="15">
      <c r="B1023" s="593"/>
      <c r="C1023" s="593"/>
      <c r="D1023" s="593"/>
      <c r="E1023" s="593"/>
      <c r="F1023" s="593"/>
      <c r="G1023" s="593"/>
      <c r="H1023" s="593"/>
      <c r="I1023" s="593"/>
      <c r="J1023" s="601"/>
      <c r="K1023" s="601"/>
    </row>
    <row r="1024" spans="2:14" ht="15">
      <c r="B1024" s="593"/>
      <c r="C1024" s="593"/>
      <c r="D1024" s="593"/>
      <c r="E1024" s="593"/>
      <c r="F1024" s="593"/>
      <c r="G1024" s="593"/>
      <c r="H1024" s="593"/>
      <c r="I1024" s="593"/>
      <c r="J1024" s="601"/>
      <c r="K1024" s="601"/>
    </row>
    <row r="1025" spans="2:14" ht="15">
      <c r="B1025" s="137" t="s">
        <v>1235</v>
      </c>
      <c r="C1025" s="520"/>
      <c r="D1025" s="520"/>
      <c r="E1025" s="128" t="s">
        <v>1236</v>
      </c>
      <c r="F1025" s="520"/>
      <c r="G1025" s="520"/>
      <c r="H1025" s="521"/>
      <c r="I1025" s="522"/>
      <c r="J1025" s="578"/>
      <c r="K1025" s="596"/>
      <c r="L1025" s="524"/>
      <c r="M1025" s="525"/>
      <c r="N1025" s="526"/>
    </row>
    <row r="1026" spans="2:14" ht="15.75" customHeight="1">
      <c r="B1026" s="617" t="s">
        <v>56</v>
      </c>
      <c r="C1026" s="1663" t="s">
        <v>57</v>
      </c>
      <c r="D1026" s="1664"/>
      <c r="E1026" s="1664"/>
      <c r="F1026" s="1664"/>
      <c r="G1026" s="1665"/>
      <c r="H1026" s="617" t="s">
        <v>965</v>
      </c>
      <c r="I1026" s="170" t="s">
        <v>925</v>
      </c>
      <c r="J1026" s="618" t="s">
        <v>865</v>
      </c>
      <c r="K1026" s="619" t="s">
        <v>866</v>
      </c>
      <c r="L1026" s="530" t="s">
        <v>209</v>
      </c>
      <c r="M1026" s="531" t="s">
        <v>210</v>
      </c>
      <c r="N1026" s="531" t="s">
        <v>867</v>
      </c>
    </row>
    <row r="1027" spans="2:14">
      <c r="B1027" s="626"/>
      <c r="C1027" s="627"/>
      <c r="D1027" s="628"/>
      <c r="E1027" s="628"/>
      <c r="F1027" s="628"/>
      <c r="G1027" s="629"/>
      <c r="H1027" s="630"/>
      <c r="I1027" s="171"/>
      <c r="J1027" s="575"/>
      <c r="K1027" s="575"/>
      <c r="L1027" s="537"/>
      <c r="M1027" s="537"/>
      <c r="N1027" s="537"/>
    </row>
    <row r="1028" spans="2:14">
      <c r="B1028" s="538" t="s">
        <v>158</v>
      </c>
      <c r="C1028" s="539"/>
      <c r="D1028" s="540" t="s">
        <v>61</v>
      </c>
      <c r="E1028" s="539"/>
      <c r="F1028" s="539"/>
      <c r="G1028" s="539"/>
      <c r="H1028" s="630"/>
      <c r="I1028" s="171"/>
      <c r="J1028" s="575"/>
      <c r="K1028" s="575"/>
      <c r="L1028" s="537"/>
      <c r="M1028" s="537"/>
      <c r="N1028" s="537"/>
    </row>
    <row r="1029" spans="2:14" ht="15">
      <c r="B1029" s="543"/>
      <c r="C1029" s="544"/>
      <c r="D1029" s="545" t="s">
        <v>62</v>
      </c>
      <c r="E1029" s="544"/>
      <c r="F1029" s="544"/>
      <c r="G1029" s="544"/>
      <c r="H1029" s="573" t="s">
        <v>90</v>
      </c>
      <c r="I1029" s="176">
        <v>0.05</v>
      </c>
      <c r="J1029" s="547">
        <f>VLOOKUP(D1029,'UPAH DAN BAHAN'!$D$6:$I$348,6,FALSE)</f>
        <v>120000</v>
      </c>
      <c r="K1029" s="576">
        <f>+I1029*J1029</f>
        <v>6000</v>
      </c>
      <c r="L1029" s="549">
        <f>VLOOKUP(D1029,'UPAH DAN BAHAN'!$D$6:$N$348,9,FALSE)</f>
        <v>1</v>
      </c>
      <c r="M1029" s="550">
        <f>VLOOKUP(D1029,'UPAH DAN BAHAN'!$D$6:$N$348,10,FALSE)</f>
        <v>120000</v>
      </c>
      <c r="N1029" s="551">
        <f t="shared" ref="N1029:N1032" si="101">I1029*M1029</f>
        <v>6000</v>
      </c>
    </row>
    <row r="1030" spans="2:14" ht="15">
      <c r="B1030" s="543"/>
      <c r="C1030" s="544"/>
      <c r="D1030" s="545" t="s">
        <v>149</v>
      </c>
      <c r="E1030" s="544"/>
      <c r="F1030" s="544"/>
      <c r="G1030" s="544"/>
      <c r="H1030" s="573" t="s">
        <v>90</v>
      </c>
      <c r="I1030" s="176">
        <v>0.05</v>
      </c>
      <c r="J1030" s="547">
        <f>VLOOKUP(D1030,'UPAH DAN BAHAN'!$D$6:$I$348,6,FALSE)</f>
        <v>140000</v>
      </c>
      <c r="K1030" s="576">
        <f>+I1030*J1030</f>
        <v>7000</v>
      </c>
      <c r="L1030" s="549">
        <f>VLOOKUP(D1030,'UPAH DAN BAHAN'!$D$6:$N$348,9,FALSE)</f>
        <v>1</v>
      </c>
      <c r="M1030" s="550">
        <f>VLOOKUP(D1030,'UPAH DAN BAHAN'!$D$6:$N$348,10,FALSE)</f>
        <v>140000</v>
      </c>
      <c r="N1030" s="551">
        <f t="shared" si="101"/>
        <v>7000</v>
      </c>
    </row>
    <row r="1031" spans="2:14" ht="15">
      <c r="B1031" s="543"/>
      <c r="C1031" s="544"/>
      <c r="D1031" s="545" t="s">
        <v>77</v>
      </c>
      <c r="E1031" s="544"/>
      <c r="F1031" s="544"/>
      <c r="G1031" s="544"/>
      <c r="H1031" s="573" t="s">
        <v>90</v>
      </c>
      <c r="I1031" s="176">
        <v>2.5000000000000001E-2</v>
      </c>
      <c r="J1031" s="547">
        <f>VLOOKUP(D1031,'UPAH DAN BAHAN'!$D$6:$I$348,6,FALSE)</f>
        <v>150000</v>
      </c>
      <c r="K1031" s="576">
        <f>+I1031*J1031</f>
        <v>3750</v>
      </c>
      <c r="L1031" s="549">
        <f>VLOOKUP(D1031,'UPAH DAN BAHAN'!$D$6:$N$348,9,FALSE)</f>
        <v>1</v>
      </c>
      <c r="M1031" s="550">
        <f>VLOOKUP(D1031,'UPAH DAN BAHAN'!$D$6:$N$348,10,FALSE)</f>
        <v>150000</v>
      </c>
      <c r="N1031" s="551">
        <f t="shared" si="101"/>
        <v>3750</v>
      </c>
    </row>
    <row r="1032" spans="2:14" ht="15">
      <c r="B1032" s="552"/>
      <c r="C1032" s="553"/>
      <c r="D1032" s="554" t="s">
        <v>27</v>
      </c>
      <c r="E1032" s="553"/>
      <c r="F1032" s="553"/>
      <c r="G1032" s="553"/>
      <c r="H1032" s="573" t="s">
        <v>90</v>
      </c>
      <c r="I1032" s="176">
        <v>1E-3</v>
      </c>
      <c r="J1032" s="547">
        <f>VLOOKUP(D1032,'UPAH DAN BAHAN'!$D$6:$I$348,6,FALSE)</f>
        <v>140000</v>
      </c>
      <c r="K1032" s="576">
        <f>+I1032*J1032</f>
        <v>140</v>
      </c>
      <c r="L1032" s="549">
        <f>VLOOKUP(D1032,'UPAH DAN BAHAN'!$D$6:$N$348,9,FALSE)</f>
        <v>1</v>
      </c>
      <c r="M1032" s="550">
        <f>VLOOKUP(D1032,'UPAH DAN BAHAN'!$D$6:$N$348,10,FALSE)</f>
        <v>140000</v>
      </c>
      <c r="N1032" s="551">
        <f t="shared" si="101"/>
        <v>140</v>
      </c>
    </row>
    <row r="1033" spans="2:14" ht="15">
      <c r="B1033" s="532"/>
      <c r="C1033" s="534"/>
      <c r="D1033" s="557"/>
      <c r="E1033" s="534"/>
      <c r="F1033" s="534"/>
      <c r="G1033" s="534"/>
      <c r="H1033" s="573"/>
      <c r="I1033" s="574"/>
      <c r="J1033" s="560" t="s">
        <v>868</v>
      </c>
      <c r="K1033" s="575">
        <f>SUM(K1029:K1032)</f>
        <v>16890</v>
      </c>
      <c r="L1033" s="537"/>
      <c r="M1033" s="537"/>
      <c r="N1033" s="537"/>
    </row>
    <row r="1034" spans="2:14" ht="15">
      <c r="B1034" s="538" t="s">
        <v>159</v>
      </c>
      <c r="C1034" s="603"/>
      <c r="D1034" s="562" t="s">
        <v>926</v>
      </c>
      <c r="E1034" s="539"/>
      <c r="F1034" s="539"/>
      <c r="G1034" s="604"/>
      <c r="H1034" s="630"/>
      <c r="I1034" s="171"/>
      <c r="J1034" s="575"/>
      <c r="K1034" s="575"/>
      <c r="L1034" s="537"/>
      <c r="M1034" s="537"/>
      <c r="N1034" s="537"/>
    </row>
    <row r="1035" spans="2:14" ht="15">
      <c r="B1035" s="568"/>
      <c r="C1035" s="605"/>
      <c r="D1035" s="132" t="s">
        <v>837</v>
      </c>
      <c r="E1035" s="545"/>
      <c r="F1035" s="545"/>
      <c r="G1035" s="606"/>
      <c r="H1035" s="573" t="s">
        <v>55</v>
      </c>
      <c r="I1035" s="641">
        <v>1</v>
      </c>
      <c r="J1035" s="547">
        <f>VLOOKUP(D1035,'UPAH DAN BAHAN'!$D$6:$I$348,6,FALSE)</f>
        <v>375000</v>
      </c>
      <c r="K1035" s="576">
        <f>+I1035*J1035</f>
        <v>375000</v>
      </c>
      <c r="L1035" s="549">
        <f>VLOOKUP(D1035,'UPAH DAN BAHAN'!$D$6:$N$348,9,FALSE)</f>
        <v>1</v>
      </c>
      <c r="M1035" s="550">
        <f>VLOOKUP(D1035,'UPAH DAN BAHAN'!$D$6:$N$348,10,FALSE)</f>
        <v>375000</v>
      </c>
      <c r="N1035" s="551">
        <f t="shared" ref="N1035:N1036" si="102">I1035*M1035</f>
        <v>375000</v>
      </c>
    </row>
    <row r="1036" spans="2:14" ht="15">
      <c r="B1036" s="620"/>
      <c r="C1036" s="621"/>
      <c r="D1036" s="123" t="s">
        <v>838</v>
      </c>
      <c r="E1036" s="622"/>
      <c r="F1036" s="622"/>
      <c r="G1036" s="623"/>
      <c r="H1036" s="573" t="s">
        <v>54</v>
      </c>
      <c r="I1036" s="641">
        <v>1</v>
      </c>
      <c r="J1036" s="547">
        <f>VLOOKUP(D1036,'UPAH DAN BAHAN'!$D$6:$I$348,6,FALSE)</f>
        <v>27500</v>
      </c>
      <c r="K1036" s="576">
        <f>+I1036*J1036</f>
        <v>27500</v>
      </c>
      <c r="L1036" s="549">
        <f>VLOOKUP(D1036,'UPAH DAN BAHAN'!$D$6:$N$348,9,FALSE)</f>
        <v>1</v>
      </c>
      <c r="M1036" s="550">
        <f>VLOOKUP(D1036,'UPAH DAN BAHAN'!$D$6:$N$348,10,FALSE)</f>
        <v>27500</v>
      </c>
      <c r="N1036" s="551">
        <f t="shared" si="102"/>
        <v>27500</v>
      </c>
    </row>
    <row r="1037" spans="2:14" ht="15">
      <c r="B1037" s="569"/>
      <c r="C1037" s="608"/>
      <c r="D1037" s="133" t="s">
        <v>98</v>
      </c>
      <c r="E1037" s="554"/>
      <c r="F1037" s="554"/>
      <c r="G1037" s="609"/>
      <c r="H1037" s="573" t="s">
        <v>87</v>
      </c>
      <c r="I1037" s="641">
        <v>0.05</v>
      </c>
      <c r="J1037" s="178">
        <f>SUM(J1035:J1036)</f>
        <v>402500</v>
      </c>
      <c r="K1037" s="576">
        <f>+I1037*J1037</f>
        <v>20125</v>
      </c>
      <c r="L1037" s="537"/>
      <c r="M1037" s="537"/>
      <c r="N1037" s="537"/>
    </row>
    <row r="1038" spans="2:14" ht="15">
      <c r="B1038" s="571"/>
      <c r="C1038" s="572"/>
      <c r="D1038" s="572"/>
      <c r="E1038" s="572"/>
      <c r="F1038" s="572"/>
      <c r="G1038" s="572"/>
      <c r="H1038" s="573"/>
      <c r="I1038" s="574"/>
      <c r="J1038" s="551"/>
      <c r="K1038" s="575">
        <f>SUM(K1035:K1037)</f>
        <v>422625</v>
      </c>
      <c r="L1038" s="537"/>
      <c r="M1038" s="537"/>
      <c r="N1038" s="537"/>
    </row>
    <row r="1039" spans="2:14" ht="15">
      <c r="B1039" s="571"/>
      <c r="C1039" s="572"/>
      <c r="D1039" s="572"/>
      <c r="E1039" s="572"/>
      <c r="F1039" s="572"/>
      <c r="G1039" s="572"/>
      <c r="H1039" s="573"/>
      <c r="I1039" s="574"/>
      <c r="J1039" s="180"/>
      <c r="K1039" s="576"/>
      <c r="L1039" s="537"/>
      <c r="M1039" s="537"/>
      <c r="N1039" s="537"/>
    </row>
    <row r="1040" spans="2:14" ht="15">
      <c r="B1040" s="577" t="s">
        <v>20</v>
      </c>
      <c r="C1040" s="520"/>
      <c r="D1040" s="520" t="s">
        <v>932</v>
      </c>
      <c r="E1040" s="520"/>
      <c r="F1040" s="520"/>
      <c r="G1040" s="520"/>
      <c r="H1040" s="521"/>
      <c r="I1040" s="522"/>
      <c r="J1040" s="578"/>
      <c r="K1040" s="136">
        <f>K1038+K1033</f>
        <v>439515</v>
      </c>
      <c r="L1040" s="579"/>
      <c r="M1040" s="580"/>
      <c r="N1040" s="526">
        <f>SUM(N1028:N1038)</f>
        <v>419390</v>
      </c>
    </row>
    <row r="1041" spans="2:14" ht="15">
      <c r="B1041" s="581" t="s">
        <v>21</v>
      </c>
      <c r="C1041" s="582"/>
      <c r="D1041" s="582" t="s">
        <v>929</v>
      </c>
      <c r="E1041" s="582"/>
      <c r="F1041" s="582"/>
      <c r="G1041" s="582"/>
      <c r="H1041" s="583"/>
      <c r="I1041" s="584"/>
      <c r="J1041" s="585"/>
      <c r="K1041" s="586">
        <f>K1040*10%</f>
        <v>43951.5</v>
      </c>
      <c r="L1041" s="579"/>
      <c r="M1041" s="580"/>
      <c r="N1041" s="586">
        <f>N1040*10%</f>
        <v>41939</v>
      </c>
    </row>
    <row r="1042" spans="2:14" ht="15">
      <c r="B1042" s="581" t="s">
        <v>22</v>
      </c>
      <c r="C1042" s="582"/>
      <c r="D1042" s="582" t="s">
        <v>933</v>
      </c>
      <c r="E1042" s="582"/>
      <c r="F1042" s="582"/>
      <c r="G1042" s="582"/>
      <c r="H1042" s="583"/>
      <c r="I1042" s="584"/>
      <c r="J1042" s="585"/>
      <c r="K1042" s="586">
        <f>+K1040+K1041</f>
        <v>483466.5</v>
      </c>
      <c r="L1042" s="579"/>
      <c r="M1042" s="580"/>
      <c r="N1042" s="526">
        <f>N1040+N1041</f>
        <v>461329</v>
      </c>
    </row>
    <row r="1043" spans="2:14" ht="15">
      <c r="B1043" s="587"/>
      <c r="C1043" s="520"/>
      <c r="D1043" s="520" t="s">
        <v>931</v>
      </c>
      <c r="E1043" s="520"/>
      <c r="F1043" s="520"/>
      <c r="G1043" s="520"/>
      <c r="H1043" s="520"/>
      <c r="I1043" s="520"/>
      <c r="J1043" s="588"/>
      <c r="K1043" s="589">
        <f>ROUNDDOWN(K1042,-2)</f>
        <v>483400</v>
      </c>
      <c r="L1043" s="590"/>
      <c r="M1043" s="591"/>
      <c r="N1043" s="592"/>
    </row>
    <row r="1044" spans="2:14" ht="15">
      <c r="B1044" s="593"/>
      <c r="C1044" s="593"/>
      <c r="D1044" s="593"/>
      <c r="E1044" s="593"/>
      <c r="F1044" s="593"/>
      <c r="G1044" s="593"/>
      <c r="H1044" s="593"/>
      <c r="I1044" s="593"/>
      <c r="J1044" s="601"/>
      <c r="K1044" s="601"/>
    </row>
    <row r="1045" spans="2:14" ht="15">
      <c r="B1045" s="593"/>
      <c r="C1045" s="593"/>
      <c r="D1045" s="593"/>
      <c r="E1045" s="593"/>
      <c r="F1045" s="593"/>
      <c r="G1045" s="593"/>
      <c r="H1045" s="593"/>
      <c r="I1045" s="593"/>
      <c r="J1045" s="601"/>
      <c r="K1045" s="601"/>
    </row>
    <row r="1046" spans="2:14" ht="15">
      <c r="B1046" s="137" t="s">
        <v>1237</v>
      </c>
      <c r="C1046" s="520"/>
      <c r="D1046" s="520"/>
      <c r="E1046" s="128" t="s">
        <v>1238</v>
      </c>
      <c r="F1046" s="520"/>
      <c r="G1046" s="520"/>
      <c r="H1046" s="521"/>
      <c r="I1046" s="522"/>
      <c r="J1046" s="578"/>
      <c r="K1046" s="596"/>
      <c r="L1046" s="524"/>
      <c r="M1046" s="525"/>
      <c r="N1046" s="526"/>
    </row>
    <row r="1047" spans="2:14" ht="17.25" customHeight="1">
      <c r="B1047" s="617" t="s">
        <v>56</v>
      </c>
      <c r="C1047" s="1663" t="s">
        <v>57</v>
      </c>
      <c r="D1047" s="1664"/>
      <c r="E1047" s="1664"/>
      <c r="F1047" s="1664"/>
      <c r="G1047" s="1665"/>
      <c r="H1047" s="617" t="s">
        <v>965</v>
      </c>
      <c r="I1047" s="170" t="s">
        <v>925</v>
      </c>
      <c r="J1047" s="618" t="s">
        <v>865</v>
      </c>
      <c r="K1047" s="619" t="s">
        <v>866</v>
      </c>
      <c r="L1047" s="530" t="s">
        <v>209</v>
      </c>
      <c r="M1047" s="531" t="s">
        <v>210</v>
      </c>
      <c r="N1047" s="531" t="s">
        <v>867</v>
      </c>
    </row>
    <row r="1048" spans="2:14">
      <c r="B1048" s="626"/>
      <c r="C1048" s="627"/>
      <c r="D1048" s="628"/>
      <c r="E1048" s="628"/>
      <c r="F1048" s="628"/>
      <c r="G1048" s="629"/>
      <c r="H1048" s="630"/>
      <c r="I1048" s="171"/>
      <c r="J1048" s="575"/>
      <c r="K1048" s="575"/>
      <c r="L1048" s="537"/>
      <c r="M1048" s="537"/>
      <c r="N1048" s="537"/>
    </row>
    <row r="1049" spans="2:14">
      <c r="B1049" s="538" t="s">
        <v>158</v>
      </c>
      <c r="C1049" s="539"/>
      <c r="D1049" s="540" t="s">
        <v>61</v>
      </c>
      <c r="E1049" s="539"/>
      <c r="F1049" s="539"/>
      <c r="G1049" s="539"/>
      <c r="H1049" s="630"/>
      <c r="I1049" s="171"/>
      <c r="J1049" s="575"/>
      <c r="K1049" s="575"/>
      <c r="L1049" s="537"/>
      <c r="M1049" s="537"/>
      <c r="N1049" s="537"/>
    </row>
    <row r="1050" spans="2:14" ht="15">
      <c r="B1050" s="543"/>
      <c r="C1050" s="544"/>
      <c r="D1050" s="545" t="s">
        <v>62</v>
      </c>
      <c r="E1050" s="544"/>
      <c r="F1050" s="544"/>
      <c r="G1050" s="544"/>
      <c r="H1050" s="573" t="s">
        <v>90</v>
      </c>
      <c r="I1050" s="181">
        <v>0.3</v>
      </c>
      <c r="J1050" s="547">
        <f>VLOOKUP(D1050,'UPAH DAN BAHAN'!$D$6:$I$348,6,FALSE)</f>
        <v>120000</v>
      </c>
      <c r="K1050" s="576">
        <f>+I1050*J1050</f>
        <v>36000</v>
      </c>
      <c r="L1050" s="549">
        <f>VLOOKUP(D1050,'UPAH DAN BAHAN'!$D$6:$N$348,9,FALSE)</f>
        <v>1</v>
      </c>
      <c r="M1050" s="550">
        <f>VLOOKUP(D1050,'UPAH DAN BAHAN'!$D$6:$N$348,10,FALSE)</f>
        <v>120000</v>
      </c>
      <c r="N1050" s="551">
        <f t="shared" ref="N1050:N1053" si="103">I1050*M1050</f>
        <v>36000</v>
      </c>
    </row>
    <row r="1051" spans="2:14" ht="15">
      <c r="B1051" s="543"/>
      <c r="C1051" s="544"/>
      <c r="D1051" s="545" t="s">
        <v>149</v>
      </c>
      <c r="E1051" s="544"/>
      <c r="F1051" s="544"/>
      <c r="G1051" s="544"/>
      <c r="H1051" s="573" t="s">
        <v>90</v>
      </c>
      <c r="I1051" s="181">
        <v>0.3</v>
      </c>
      <c r="J1051" s="547">
        <f>VLOOKUP(D1051,'UPAH DAN BAHAN'!$D$6:$I$348,6,FALSE)</f>
        <v>140000</v>
      </c>
      <c r="K1051" s="576">
        <f>+I1051*J1051</f>
        <v>42000</v>
      </c>
      <c r="L1051" s="549">
        <f>VLOOKUP(D1051,'UPAH DAN BAHAN'!$D$6:$N$348,9,FALSE)</f>
        <v>1</v>
      </c>
      <c r="M1051" s="550">
        <f>VLOOKUP(D1051,'UPAH DAN BAHAN'!$D$6:$N$348,10,FALSE)</f>
        <v>140000</v>
      </c>
      <c r="N1051" s="551">
        <f t="shared" si="103"/>
        <v>42000</v>
      </c>
    </row>
    <row r="1052" spans="2:14" ht="15">
      <c r="B1052" s="543"/>
      <c r="C1052" s="544"/>
      <c r="D1052" s="545" t="s">
        <v>77</v>
      </c>
      <c r="E1052" s="544"/>
      <c r="F1052" s="544"/>
      <c r="G1052" s="544"/>
      <c r="H1052" s="573" t="s">
        <v>90</v>
      </c>
      <c r="I1052" s="181">
        <v>0.03</v>
      </c>
      <c r="J1052" s="547">
        <f>VLOOKUP(D1052,'UPAH DAN BAHAN'!$D$6:$I$348,6,FALSE)</f>
        <v>150000</v>
      </c>
      <c r="K1052" s="576">
        <f>+I1052*J1052</f>
        <v>4500</v>
      </c>
      <c r="L1052" s="549">
        <f>VLOOKUP(D1052,'UPAH DAN BAHAN'!$D$6:$N$348,9,FALSE)</f>
        <v>1</v>
      </c>
      <c r="M1052" s="550">
        <f>VLOOKUP(D1052,'UPAH DAN BAHAN'!$D$6:$N$348,10,FALSE)</f>
        <v>150000</v>
      </c>
      <c r="N1052" s="551">
        <f t="shared" si="103"/>
        <v>4500</v>
      </c>
    </row>
    <row r="1053" spans="2:14" ht="15">
      <c r="B1053" s="552"/>
      <c r="C1053" s="553"/>
      <c r="D1053" s="554" t="s">
        <v>27</v>
      </c>
      <c r="E1053" s="553"/>
      <c r="F1053" s="553"/>
      <c r="G1053" s="553"/>
      <c r="H1053" s="573" t="s">
        <v>90</v>
      </c>
      <c r="I1053" s="181">
        <v>3.0000000000000001E-3</v>
      </c>
      <c r="J1053" s="547">
        <f>VLOOKUP(D1053,'UPAH DAN BAHAN'!$D$6:$I$348,6,FALSE)</f>
        <v>140000</v>
      </c>
      <c r="K1053" s="576">
        <f>+I1053*J1053</f>
        <v>420</v>
      </c>
      <c r="L1053" s="549">
        <f>VLOOKUP(D1053,'UPAH DAN BAHAN'!$D$6:$N$348,9,FALSE)</f>
        <v>1</v>
      </c>
      <c r="M1053" s="550">
        <f>VLOOKUP(D1053,'UPAH DAN BAHAN'!$D$6:$N$348,10,FALSE)</f>
        <v>140000</v>
      </c>
      <c r="N1053" s="551">
        <f t="shared" si="103"/>
        <v>420</v>
      </c>
    </row>
    <row r="1054" spans="2:14" ht="15">
      <c r="B1054" s="532"/>
      <c r="C1054" s="534"/>
      <c r="D1054" s="557"/>
      <c r="E1054" s="534"/>
      <c r="F1054" s="534"/>
      <c r="G1054" s="534"/>
      <c r="H1054" s="573"/>
      <c r="I1054" s="641"/>
      <c r="J1054" s="560" t="s">
        <v>868</v>
      </c>
      <c r="K1054" s="575">
        <f>SUM(K1050:K1053)</f>
        <v>82920</v>
      </c>
      <c r="L1054" s="537"/>
      <c r="M1054" s="537"/>
      <c r="N1054" s="537"/>
    </row>
    <row r="1055" spans="2:14" ht="15">
      <c r="B1055" s="538" t="s">
        <v>159</v>
      </c>
      <c r="C1055" s="539"/>
      <c r="D1055" s="562" t="s">
        <v>926</v>
      </c>
      <c r="E1055" s="539"/>
      <c r="F1055" s="539"/>
      <c r="G1055" s="539"/>
      <c r="H1055" s="573"/>
      <c r="I1055" s="641"/>
      <c r="J1055" s="178"/>
      <c r="K1055" s="576"/>
      <c r="L1055" s="537"/>
      <c r="M1055" s="537"/>
      <c r="N1055" s="537"/>
    </row>
    <row r="1056" spans="2:14" ht="15">
      <c r="B1056" s="566"/>
      <c r="C1056" s="545"/>
      <c r="D1056" s="132" t="s">
        <v>1239</v>
      </c>
      <c r="E1056" s="545"/>
      <c r="F1056" s="545"/>
      <c r="G1056" s="545"/>
      <c r="H1056" s="182" t="s">
        <v>89</v>
      </c>
      <c r="I1056" s="176">
        <v>25</v>
      </c>
      <c r="J1056" s="547">
        <f>VLOOKUP(D1056,'UPAH DAN BAHAN'!$D$6:$I$348,6,FALSE)</f>
        <v>6500</v>
      </c>
      <c r="K1056" s="576">
        <f>+I1056*J1056</f>
        <v>162500</v>
      </c>
      <c r="L1056" s="549">
        <f>VLOOKUP(D1056,'UPAH DAN BAHAN'!$D$6:$N$348,9,FALSE)</f>
        <v>1</v>
      </c>
      <c r="M1056" s="550">
        <f>VLOOKUP(D1056,'UPAH DAN BAHAN'!$D$6:$N$348,10,FALSE)</f>
        <v>6500</v>
      </c>
      <c r="N1056" s="551">
        <f t="shared" ref="N1056:N1057" si="104">I1056*M1056</f>
        <v>162500</v>
      </c>
    </row>
    <row r="1057" spans="2:14" ht="15">
      <c r="B1057" s="568"/>
      <c r="C1057" s="545"/>
      <c r="D1057" s="132" t="s">
        <v>49</v>
      </c>
      <c r="E1057" s="545"/>
      <c r="F1057" s="545"/>
      <c r="G1057" s="545"/>
      <c r="H1057" s="182" t="s">
        <v>50</v>
      </c>
      <c r="I1057" s="181">
        <v>17</v>
      </c>
      <c r="J1057" s="178">
        <f>VLOOKUP(D1057,'UPAH DAN BAHAN'!$D$6:$I$348,6,FALSE)</f>
        <v>16000</v>
      </c>
      <c r="K1057" s="576">
        <f>+I1057*J1057</f>
        <v>272000</v>
      </c>
      <c r="L1057" s="549">
        <f>VLOOKUP(D1057,'UPAH DAN BAHAN'!$D$6:$N$348,9,FALSE)</f>
        <v>1</v>
      </c>
      <c r="M1057" s="550">
        <f>VLOOKUP(D1057,'UPAH DAN BAHAN'!$D$6:$N$348,10,FALSE)</f>
        <v>16000</v>
      </c>
      <c r="N1057" s="551">
        <f t="shared" si="104"/>
        <v>272000</v>
      </c>
    </row>
    <row r="1058" spans="2:14" ht="15">
      <c r="B1058" s="569"/>
      <c r="C1058" s="554"/>
      <c r="D1058" s="133" t="s">
        <v>98</v>
      </c>
      <c r="E1058" s="554"/>
      <c r="F1058" s="554"/>
      <c r="G1058" s="554"/>
      <c r="H1058" s="182" t="s">
        <v>87</v>
      </c>
      <c r="I1058" s="181">
        <v>0.5</v>
      </c>
      <c r="J1058" s="178">
        <f>SUM(J1056:J1057)</f>
        <v>22500</v>
      </c>
      <c r="K1058" s="576">
        <f>+I1058*J1058</f>
        <v>11250</v>
      </c>
      <c r="L1058" s="537"/>
      <c r="M1058" s="537"/>
      <c r="N1058" s="537"/>
    </row>
    <row r="1059" spans="2:14" ht="15">
      <c r="B1059" s="571"/>
      <c r="C1059" s="572"/>
      <c r="D1059" s="572"/>
      <c r="E1059" s="572"/>
      <c r="F1059" s="572"/>
      <c r="G1059" s="572"/>
      <c r="H1059" s="573"/>
      <c r="I1059" s="574"/>
      <c r="J1059" s="560" t="s">
        <v>869</v>
      </c>
      <c r="K1059" s="575">
        <f>SUM(K1056:K1058)</f>
        <v>445750</v>
      </c>
      <c r="L1059" s="537"/>
      <c r="M1059" s="537"/>
      <c r="N1059" s="537"/>
    </row>
    <row r="1060" spans="2:14" ht="15">
      <c r="B1060" s="571"/>
      <c r="C1060" s="572"/>
      <c r="D1060" s="572"/>
      <c r="E1060" s="572"/>
      <c r="F1060" s="572"/>
      <c r="G1060" s="572"/>
      <c r="H1060" s="573"/>
      <c r="I1060" s="574"/>
      <c r="J1060" s="180"/>
      <c r="K1060" s="576"/>
      <c r="L1060" s="537"/>
      <c r="M1060" s="537"/>
      <c r="N1060" s="537"/>
    </row>
    <row r="1061" spans="2:14" ht="15">
      <c r="B1061" s="577" t="s">
        <v>20</v>
      </c>
      <c r="C1061" s="520"/>
      <c r="D1061" s="520" t="s">
        <v>932</v>
      </c>
      <c r="E1061" s="520"/>
      <c r="F1061" s="520"/>
      <c r="G1061" s="520"/>
      <c r="H1061" s="521"/>
      <c r="I1061" s="522"/>
      <c r="J1061" s="578"/>
      <c r="K1061" s="136">
        <f>K1059+K1054</f>
        <v>528670</v>
      </c>
      <c r="L1061" s="579"/>
      <c r="M1061" s="580"/>
      <c r="N1061" s="526">
        <f>SUM(N1049:N1059)</f>
        <v>517420</v>
      </c>
    </row>
    <row r="1062" spans="2:14" ht="15">
      <c r="B1062" s="581" t="s">
        <v>21</v>
      </c>
      <c r="C1062" s="582"/>
      <c r="D1062" s="582" t="s">
        <v>929</v>
      </c>
      <c r="E1062" s="582"/>
      <c r="F1062" s="582"/>
      <c r="G1062" s="582"/>
      <c r="H1062" s="583"/>
      <c r="I1062" s="584"/>
      <c r="J1062" s="585"/>
      <c r="K1062" s="586">
        <f>K1061*10%</f>
        <v>52867</v>
      </c>
      <c r="L1062" s="579"/>
      <c r="M1062" s="580"/>
      <c r="N1062" s="586">
        <f>N1061*10%</f>
        <v>51742</v>
      </c>
    </row>
    <row r="1063" spans="2:14" ht="15">
      <c r="B1063" s="581" t="s">
        <v>22</v>
      </c>
      <c r="C1063" s="582"/>
      <c r="D1063" s="582" t="s">
        <v>933</v>
      </c>
      <c r="E1063" s="582"/>
      <c r="F1063" s="582"/>
      <c r="G1063" s="582"/>
      <c r="H1063" s="583"/>
      <c r="I1063" s="584"/>
      <c r="J1063" s="585"/>
      <c r="K1063" s="586">
        <f>+K1061+K1062</f>
        <v>581537</v>
      </c>
      <c r="L1063" s="579"/>
      <c r="M1063" s="580"/>
      <c r="N1063" s="526">
        <f>N1061+N1062</f>
        <v>569162</v>
      </c>
    </row>
    <row r="1064" spans="2:14" ht="15">
      <c r="B1064" s="587"/>
      <c r="C1064" s="520"/>
      <c r="D1064" s="520" t="s">
        <v>931</v>
      </c>
      <c r="E1064" s="520"/>
      <c r="F1064" s="520"/>
      <c r="G1064" s="520"/>
      <c r="H1064" s="520"/>
      <c r="I1064" s="520"/>
      <c r="J1064" s="588"/>
      <c r="K1064" s="589">
        <f>ROUNDDOWN(K1063,-2)</f>
        <v>581500</v>
      </c>
      <c r="L1064" s="590"/>
      <c r="M1064" s="591"/>
      <c r="N1064" s="592"/>
    </row>
    <row r="1065" spans="2:14" ht="15">
      <c r="B1065" s="593"/>
      <c r="C1065" s="593"/>
      <c r="D1065" s="593"/>
      <c r="E1065" s="593"/>
      <c r="F1065" s="593"/>
      <c r="G1065" s="593"/>
      <c r="H1065" s="593"/>
      <c r="I1065" s="593"/>
      <c r="J1065" s="601"/>
      <c r="K1065" s="601"/>
    </row>
    <row r="1066" spans="2:14" ht="15">
      <c r="B1066" s="593"/>
      <c r="C1066" s="593"/>
      <c r="D1066" s="593"/>
      <c r="E1066" s="593"/>
      <c r="F1066" s="593"/>
      <c r="G1066" s="593"/>
      <c r="H1066" s="593"/>
      <c r="I1066" s="593"/>
      <c r="J1066" s="601"/>
      <c r="K1066" s="601"/>
    </row>
    <row r="1067" spans="2:14" ht="15">
      <c r="B1067" s="137" t="s">
        <v>1240</v>
      </c>
      <c r="C1067" s="520"/>
      <c r="D1067" s="520"/>
      <c r="E1067" s="128" t="s">
        <v>1241</v>
      </c>
      <c r="F1067" s="520"/>
      <c r="G1067" s="520"/>
      <c r="H1067" s="521"/>
      <c r="I1067" s="522"/>
      <c r="J1067" s="578"/>
      <c r="K1067" s="596"/>
      <c r="L1067" s="524"/>
      <c r="M1067" s="525"/>
      <c r="N1067" s="526"/>
    </row>
    <row r="1068" spans="2:14" ht="16.5" customHeight="1">
      <c r="B1068" s="617" t="s">
        <v>56</v>
      </c>
      <c r="C1068" s="1663" t="s">
        <v>57</v>
      </c>
      <c r="D1068" s="1664"/>
      <c r="E1068" s="1664"/>
      <c r="F1068" s="1664"/>
      <c r="G1068" s="1665"/>
      <c r="H1068" s="617" t="s">
        <v>965</v>
      </c>
      <c r="I1068" s="170" t="s">
        <v>925</v>
      </c>
      <c r="J1068" s="618" t="s">
        <v>865</v>
      </c>
      <c r="K1068" s="619" t="s">
        <v>866</v>
      </c>
      <c r="L1068" s="530" t="s">
        <v>209</v>
      </c>
      <c r="M1068" s="531" t="s">
        <v>210</v>
      </c>
      <c r="N1068" s="531" t="s">
        <v>867</v>
      </c>
    </row>
    <row r="1069" spans="2:14">
      <c r="B1069" s="626"/>
      <c r="C1069" s="627"/>
      <c r="D1069" s="628"/>
      <c r="E1069" s="628"/>
      <c r="F1069" s="628"/>
      <c r="G1069" s="629"/>
      <c r="H1069" s="630"/>
      <c r="I1069" s="171"/>
      <c r="J1069" s="575"/>
      <c r="K1069" s="575"/>
      <c r="L1069" s="537"/>
      <c r="M1069" s="537"/>
      <c r="N1069" s="537"/>
    </row>
    <row r="1070" spans="2:14">
      <c r="B1070" s="538" t="s">
        <v>158</v>
      </c>
      <c r="C1070" s="539"/>
      <c r="D1070" s="540" t="s">
        <v>61</v>
      </c>
      <c r="E1070" s="539"/>
      <c r="F1070" s="539"/>
      <c r="G1070" s="539"/>
      <c r="H1070" s="541"/>
      <c r="I1070" s="129"/>
      <c r="J1070" s="542"/>
      <c r="K1070" s="542"/>
      <c r="L1070" s="537"/>
      <c r="M1070" s="537"/>
      <c r="N1070" s="537"/>
    </row>
    <row r="1071" spans="2:14" ht="15">
      <c r="B1071" s="543"/>
      <c r="C1071" s="544"/>
      <c r="D1071" s="545" t="s">
        <v>62</v>
      </c>
      <c r="E1071" s="544"/>
      <c r="F1071" s="544"/>
      <c r="G1071" s="544"/>
      <c r="H1071" s="546" t="s">
        <v>90</v>
      </c>
      <c r="I1071" s="130">
        <v>0.3</v>
      </c>
      <c r="J1071" s="547">
        <f>VLOOKUP(D1071,'UPAH DAN BAHAN'!$D$6:$I$348,6,FALSE)</f>
        <v>120000</v>
      </c>
      <c r="K1071" s="548">
        <f>+I1071*J1071</f>
        <v>36000</v>
      </c>
      <c r="L1071" s="549">
        <f>VLOOKUP(D1071,'UPAH DAN BAHAN'!$D$6:$N$348,9,FALSE)</f>
        <v>1</v>
      </c>
      <c r="M1071" s="550">
        <f>VLOOKUP(D1071,'UPAH DAN BAHAN'!$D$6:$N$348,10,FALSE)</f>
        <v>120000</v>
      </c>
      <c r="N1071" s="551">
        <f t="shared" ref="N1071:N1074" si="105">I1071*M1071</f>
        <v>36000</v>
      </c>
    </row>
    <row r="1072" spans="2:14" ht="15">
      <c r="B1072" s="543"/>
      <c r="C1072" s="544"/>
      <c r="D1072" s="545" t="s">
        <v>149</v>
      </c>
      <c r="E1072" s="544"/>
      <c r="F1072" s="544"/>
      <c r="G1072" s="544"/>
      <c r="H1072" s="546" t="s">
        <v>90</v>
      </c>
      <c r="I1072" s="130">
        <v>0.2</v>
      </c>
      <c r="J1072" s="547">
        <f>VLOOKUP(D1072,'UPAH DAN BAHAN'!$D$6:$I$348,6,FALSE)</f>
        <v>140000</v>
      </c>
      <c r="K1072" s="548">
        <f>+I1072*J1072</f>
        <v>28000</v>
      </c>
      <c r="L1072" s="549">
        <f>VLOOKUP(D1072,'UPAH DAN BAHAN'!$D$6:$N$348,9,FALSE)</f>
        <v>1</v>
      </c>
      <c r="M1072" s="550">
        <f>VLOOKUP(D1072,'UPAH DAN BAHAN'!$D$6:$N$348,10,FALSE)</f>
        <v>140000</v>
      </c>
      <c r="N1072" s="551">
        <f t="shared" si="105"/>
        <v>28000</v>
      </c>
    </row>
    <row r="1073" spans="2:14" ht="15">
      <c r="B1073" s="543"/>
      <c r="C1073" s="544"/>
      <c r="D1073" s="545" t="s">
        <v>77</v>
      </c>
      <c r="E1073" s="544"/>
      <c r="F1073" s="544"/>
      <c r="G1073" s="544"/>
      <c r="H1073" s="546" t="s">
        <v>90</v>
      </c>
      <c r="I1073" s="130">
        <v>0.06</v>
      </c>
      <c r="J1073" s="547">
        <f>VLOOKUP(D1073,'UPAH DAN BAHAN'!$D$6:$I$348,6,FALSE)</f>
        <v>150000</v>
      </c>
      <c r="K1073" s="548">
        <f>+I1073*J1073</f>
        <v>9000</v>
      </c>
      <c r="L1073" s="549">
        <f>VLOOKUP(D1073,'UPAH DAN BAHAN'!$D$6:$N$348,9,FALSE)</f>
        <v>1</v>
      </c>
      <c r="M1073" s="550">
        <f>VLOOKUP(D1073,'UPAH DAN BAHAN'!$D$6:$N$348,10,FALSE)</f>
        <v>150000</v>
      </c>
      <c r="N1073" s="551">
        <f t="shared" si="105"/>
        <v>9000</v>
      </c>
    </row>
    <row r="1074" spans="2:14" ht="15">
      <c r="B1074" s="552"/>
      <c r="C1074" s="553"/>
      <c r="D1074" s="554" t="s">
        <v>27</v>
      </c>
      <c r="E1074" s="553"/>
      <c r="F1074" s="553"/>
      <c r="G1074" s="553"/>
      <c r="H1074" s="555" t="s">
        <v>90</v>
      </c>
      <c r="I1074" s="131">
        <v>0.06</v>
      </c>
      <c r="J1074" s="547">
        <f>VLOOKUP(D1074,'UPAH DAN BAHAN'!$D$6:$I$348,6,FALSE)</f>
        <v>140000</v>
      </c>
      <c r="K1074" s="556">
        <f>+I1074*J1074</f>
        <v>8400</v>
      </c>
      <c r="L1074" s="549">
        <f>VLOOKUP(D1074,'UPAH DAN BAHAN'!$D$6:$N$348,9,FALSE)</f>
        <v>1</v>
      </c>
      <c r="M1074" s="550">
        <f>VLOOKUP(D1074,'UPAH DAN BAHAN'!$D$6:$N$348,10,FALSE)</f>
        <v>140000</v>
      </c>
      <c r="N1074" s="551">
        <f t="shared" si="105"/>
        <v>8400</v>
      </c>
    </row>
    <row r="1075" spans="2:14" ht="15">
      <c r="B1075" s="532"/>
      <c r="C1075" s="534"/>
      <c r="D1075" s="557"/>
      <c r="E1075" s="534"/>
      <c r="F1075" s="534"/>
      <c r="G1075" s="534"/>
      <c r="H1075" s="558"/>
      <c r="I1075" s="602"/>
      <c r="J1075" s="560" t="s">
        <v>868</v>
      </c>
      <c r="K1075" s="561">
        <f>SUM(K1071:K1074)</f>
        <v>81400</v>
      </c>
      <c r="L1075" s="537"/>
      <c r="M1075" s="537"/>
      <c r="N1075" s="537"/>
    </row>
    <row r="1076" spans="2:14" ht="15">
      <c r="B1076" s="538" t="s">
        <v>159</v>
      </c>
      <c r="C1076" s="603"/>
      <c r="D1076" s="562" t="s">
        <v>926</v>
      </c>
      <c r="E1076" s="539"/>
      <c r="F1076" s="539"/>
      <c r="G1076" s="604"/>
      <c r="H1076" s="541"/>
      <c r="I1076" s="129"/>
      <c r="J1076" s="542"/>
      <c r="K1076" s="542"/>
      <c r="L1076" s="537"/>
      <c r="M1076" s="537"/>
      <c r="N1076" s="537"/>
    </row>
    <row r="1077" spans="2:14" ht="15">
      <c r="B1077" s="568"/>
      <c r="C1077" s="605"/>
      <c r="D1077" s="132" t="s">
        <v>843</v>
      </c>
      <c r="E1077" s="545"/>
      <c r="F1077" s="545"/>
      <c r="G1077" s="606"/>
      <c r="H1077" s="546" t="s">
        <v>55</v>
      </c>
      <c r="I1077" s="607">
        <v>1</v>
      </c>
      <c r="J1077" s="547">
        <f>VLOOKUP(D1077,'UPAH DAN BAHAN'!$D$6:$I$348,6,FALSE)</f>
        <v>650000</v>
      </c>
      <c r="K1077" s="548">
        <f>+I1077*J1077</f>
        <v>650000</v>
      </c>
      <c r="L1077" s="549">
        <f>VLOOKUP(D1077,'UPAH DAN BAHAN'!$D$6:$N$348,9,FALSE)</f>
        <v>1</v>
      </c>
      <c r="M1077" s="550">
        <f>VLOOKUP(D1077,'UPAH DAN BAHAN'!$D$6:$N$348,10,FALSE)</f>
        <v>650000</v>
      </c>
      <c r="N1077" s="551">
        <f t="shared" ref="N1077" si="106">I1077*M1077</f>
        <v>650000</v>
      </c>
    </row>
    <row r="1078" spans="2:14" ht="15">
      <c r="B1078" s="569"/>
      <c r="C1078" s="608"/>
      <c r="D1078" s="133" t="s">
        <v>98</v>
      </c>
      <c r="E1078" s="554"/>
      <c r="F1078" s="554"/>
      <c r="G1078" s="609"/>
      <c r="H1078" s="555" t="s">
        <v>87</v>
      </c>
      <c r="I1078" s="610">
        <v>0.1</v>
      </c>
      <c r="J1078" s="134">
        <f>J1077</f>
        <v>650000</v>
      </c>
      <c r="K1078" s="556">
        <f>+I1078*J1078</f>
        <v>65000</v>
      </c>
      <c r="L1078" s="537"/>
      <c r="M1078" s="537"/>
      <c r="N1078" s="537"/>
    </row>
    <row r="1079" spans="2:14" ht="15">
      <c r="B1079" s="571"/>
      <c r="C1079" s="572"/>
      <c r="D1079" s="572"/>
      <c r="E1079" s="572"/>
      <c r="F1079" s="572"/>
      <c r="G1079" s="572"/>
      <c r="H1079" s="573"/>
      <c r="I1079" s="574"/>
      <c r="J1079" s="560" t="s">
        <v>869</v>
      </c>
      <c r="K1079" s="575">
        <f>SUM(K1077:K1078)</f>
        <v>715000</v>
      </c>
      <c r="L1079" s="537"/>
      <c r="M1079" s="537"/>
      <c r="N1079" s="537"/>
    </row>
    <row r="1080" spans="2:14" ht="15">
      <c r="B1080" s="571"/>
      <c r="C1080" s="572"/>
      <c r="D1080" s="572"/>
      <c r="E1080" s="572"/>
      <c r="F1080" s="572"/>
      <c r="G1080" s="572"/>
      <c r="H1080" s="573"/>
      <c r="I1080" s="574"/>
      <c r="J1080" s="135"/>
      <c r="K1080" s="576"/>
      <c r="L1080" s="537"/>
      <c r="M1080" s="537"/>
      <c r="N1080" s="537"/>
    </row>
    <row r="1081" spans="2:14" ht="15">
      <c r="B1081" s="577" t="s">
        <v>20</v>
      </c>
      <c r="C1081" s="520"/>
      <c r="D1081" s="520" t="s">
        <v>932</v>
      </c>
      <c r="E1081" s="520"/>
      <c r="F1081" s="520"/>
      <c r="G1081" s="520"/>
      <c r="H1081" s="521"/>
      <c r="I1081" s="522"/>
      <c r="J1081" s="578"/>
      <c r="K1081" s="136">
        <f>K1079+K1075</f>
        <v>796400</v>
      </c>
      <c r="L1081" s="579"/>
      <c r="M1081" s="580"/>
      <c r="N1081" s="526">
        <f>SUM(N1069:N1079)</f>
        <v>731400</v>
      </c>
    </row>
    <row r="1082" spans="2:14" ht="15">
      <c r="B1082" s="581" t="s">
        <v>21</v>
      </c>
      <c r="C1082" s="582"/>
      <c r="D1082" s="582" t="s">
        <v>929</v>
      </c>
      <c r="E1082" s="582"/>
      <c r="F1082" s="582"/>
      <c r="G1082" s="582"/>
      <c r="H1082" s="583"/>
      <c r="I1082" s="584"/>
      <c r="J1082" s="585"/>
      <c r="K1082" s="586">
        <f>K1081*10%</f>
        <v>79640</v>
      </c>
      <c r="L1082" s="579"/>
      <c r="M1082" s="580"/>
      <c r="N1082" s="586">
        <f>N1081*10%</f>
        <v>73140</v>
      </c>
    </row>
    <row r="1083" spans="2:14" ht="15">
      <c r="B1083" s="581" t="s">
        <v>22</v>
      </c>
      <c r="C1083" s="582"/>
      <c r="D1083" s="582" t="s">
        <v>933</v>
      </c>
      <c r="E1083" s="582"/>
      <c r="F1083" s="582"/>
      <c r="G1083" s="582"/>
      <c r="H1083" s="583"/>
      <c r="I1083" s="584"/>
      <c r="J1083" s="585"/>
      <c r="K1083" s="586">
        <f>+K1081+K1082</f>
        <v>876040</v>
      </c>
      <c r="L1083" s="579"/>
      <c r="M1083" s="580"/>
      <c r="N1083" s="526">
        <f>N1081+N1082</f>
        <v>804540</v>
      </c>
    </row>
    <row r="1084" spans="2:14" ht="15">
      <c r="B1084" s="587"/>
      <c r="C1084" s="520"/>
      <c r="D1084" s="520" t="s">
        <v>931</v>
      </c>
      <c r="E1084" s="520"/>
      <c r="F1084" s="520"/>
      <c r="G1084" s="520"/>
      <c r="H1084" s="520"/>
      <c r="I1084" s="520"/>
      <c r="J1084" s="588"/>
      <c r="K1084" s="589">
        <f>ROUNDDOWN(K1083,-2)</f>
        <v>876000</v>
      </c>
      <c r="L1084" s="590"/>
      <c r="M1084" s="591"/>
      <c r="N1084" s="592"/>
    </row>
    <row r="1085" spans="2:14" ht="15">
      <c r="B1085" s="593"/>
      <c r="C1085" s="593"/>
      <c r="D1085" s="593"/>
      <c r="E1085" s="593"/>
      <c r="F1085" s="593"/>
      <c r="G1085" s="593"/>
      <c r="H1085" s="593"/>
      <c r="I1085" s="593"/>
      <c r="J1085" s="601"/>
      <c r="K1085" s="601"/>
    </row>
    <row r="1086" spans="2:14" ht="15">
      <c r="B1086" s="593"/>
      <c r="C1086" s="593"/>
      <c r="D1086" s="593"/>
      <c r="E1086" s="593"/>
      <c r="F1086" s="593"/>
      <c r="G1086" s="593"/>
      <c r="H1086" s="593"/>
      <c r="I1086" s="593"/>
      <c r="J1086" s="601"/>
      <c r="K1086" s="601"/>
    </row>
    <row r="1087" spans="2:14" ht="15">
      <c r="B1087" s="137" t="s">
        <v>1242</v>
      </c>
      <c r="C1087" s="520"/>
      <c r="D1087" s="520"/>
      <c r="E1087" s="128" t="s">
        <v>1243</v>
      </c>
      <c r="F1087" s="520"/>
      <c r="G1087" s="520"/>
      <c r="H1087" s="521"/>
      <c r="I1087" s="522"/>
      <c r="J1087" s="578"/>
      <c r="K1087" s="596"/>
      <c r="L1087" s="524"/>
      <c r="M1087" s="525"/>
      <c r="N1087" s="526"/>
    </row>
    <row r="1088" spans="2:14" ht="14.25" customHeight="1">
      <c r="B1088" s="617" t="s">
        <v>56</v>
      </c>
      <c r="C1088" s="1663" t="s">
        <v>57</v>
      </c>
      <c r="D1088" s="1664"/>
      <c r="E1088" s="1664"/>
      <c r="F1088" s="1664"/>
      <c r="G1088" s="1665"/>
      <c r="H1088" s="617" t="s">
        <v>965</v>
      </c>
      <c r="I1088" s="170" t="s">
        <v>925</v>
      </c>
      <c r="J1088" s="618" t="s">
        <v>865</v>
      </c>
      <c r="K1088" s="619" t="s">
        <v>866</v>
      </c>
      <c r="L1088" s="530" t="s">
        <v>209</v>
      </c>
      <c r="M1088" s="531" t="s">
        <v>210</v>
      </c>
      <c r="N1088" s="531" t="s">
        <v>867</v>
      </c>
    </row>
    <row r="1089" spans="2:14">
      <c r="B1089" s="626"/>
      <c r="C1089" s="627"/>
      <c r="D1089" s="628"/>
      <c r="E1089" s="628"/>
      <c r="F1089" s="628"/>
      <c r="G1089" s="629"/>
      <c r="H1089" s="630"/>
      <c r="I1089" s="171"/>
      <c r="J1089" s="575"/>
      <c r="K1089" s="575"/>
      <c r="L1089" s="537"/>
      <c r="M1089" s="537"/>
      <c r="N1089" s="537"/>
    </row>
    <row r="1090" spans="2:14">
      <c r="B1090" s="538" t="s">
        <v>158</v>
      </c>
      <c r="C1090" s="539"/>
      <c r="D1090" s="540" t="s">
        <v>61</v>
      </c>
      <c r="E1090" s="539"/>
      <c r="F1090" s="539"/>
      <c r="G1090" s="539"/>
      <c r="H1090" s="630"/>
      <c r="I1090" s="171"/>
      <c r="J1090" s="575"/>
      <c r="K1090" s="575"/>
      <c r="L1090" s="537"/>
      <c r="M1090" s="537"/>
      <c r="N1090" s="537"/>
    </row>
    <row r="1091" spans="2:14" ht="15">
      <c r="B1091" s="543"/>
      <c r="C1091" s="544"/>
      <c r="D1091" s="545" t="s">
        <v>62</v>
      </c>
      <c r="E1091" s="544"/>
      <c r="F1091" s="544"/>
      <c r="G1091" s="544"/>
      <c r="H1091" s="573" t="s">
        <v>90</v>
      </c>
      <c r="I1091" s="176">
        <v>0.3</v>
      </c>
      <c r="J1091" s="547">
        <f>VLOOKUP(D1091,'UPAH DAN BAHAN'!$D$6:$I$348,6,FALSE)</f>
        <v>120000</v>
      </c>
      <c r="K1091" s="576">
        <f>+I1091*J1091</f>
        <v>36000</v>
      </c>
      <c r="L1091" s="549">
        <f>VLOOKUP(D1091,'UPAH DAN BAHAN'!$D$6:$N$348,9,FALSE)</f>
        <v>1</v>
      </c>
      <c r="M1091" s="550">
        <f>VLOOKUP(D1091,'UPAH DAN BAHAN'!$D$6:$N$348,10,FALSE)</f>
        <v>120000</v>
      </c>
      <c r="N1091" s="551">
        <f t="shared" ref="N1091:N1094" si="107">I1091*M1091</f>
        <v>36000</v>
      </c>
    </row>
    <row r="1092" spans="2:14" ht="15">
      <c r="B1092" s="543"/>
      <c r="C1092" s="544"/>
      <c r="D1092" s="545" t="s">
        <v>149</v>
      </c>
      <c r="E1092" s="544"/>
      <c r="F1092" s="544"/>
      <c r="G1092" s="544"/>
      <c r="H1092" s="573" t="s">
        <v>90</v>
      </c>
      <c r="I1092" s="176">
        <v>0.2</v>
      </c>
      <c r="J1092" s="547">
        <f>VLOOKUP(D1092,'UPAH DAN BAHAN'!$D$6:$I$348,6,FALSE)</f>
        <v>140000</v>
      </c>
      <c r="K1092" s="576">
        <f>+I1092*J1092</f>
        <v>28000</v>
      </c>
      <c r="L1092" s="549">
        <f>VLOOKUP(D1092,'UPAH DAN BAHAN'!$D$6:$N$348,9,FALSE)</f>
        <v>1</v>
      </c>
      <c r="M1092" s="550">
        <f>VLOOKUP(D1092,'UPAH DAN BAHAN'!$D$6:$N$348,10,FALSE)</f>
        <v>140000</v>
      </c>
      <c r="N1092" s="551">
        <f t="shared" si="107"/>
        <v>28000</v>
      </c>
    </row>
    <row r="1093" spans="2:14" ht="15">
      <c r="B1093" s="543"/>
      <c r="C1093" s="544"/>
      <c r="D1093" s="545" t="s">
        <v>77</v>
      </c>
      <c r="E1093" s="544"/>
      <c r="F1093" s="544"/>
      <c r="G1093" s="544"/>
      <c r="H1093" s="573" t="s">
        <v>90</v>
      </c>
      <c r="I1093" s="176">
        <v>0.06</v>
      </c>
      <c r="J1093" s="547">
        <f>VLOOKUP(D1093,'UPAH DAN BAHAN'!$D$6:$I$348,6,FALSE)</f>
        <v>150000</v>
      </c>
      <c r="K1093" s="576">
        <f>+I1093*J1093</f>
        <v>9000</v>
      </c>
      <c r="L1093" s="549">
        <f>VLOOKUP(D1093,'UPAH DAN BAHAN'!$D$6:$N$348,9,FALSE)</f>
        <v>1</v>
      </c>
      <c r="M1093" s="550">
        <f>VLOOKUP(D1093,'UPAH DAN BAHAN'!$D$6:$N$348,10,FALSE)</f>
        <v>150000</v>
      </c>
      <c r="N1093" s="551">
        <f t="shared" si="107"/>
        <v>9000</v>
      </c>
    </row>
    <row r="1094" spans="2:14" ht="15">
      <c r="B1094" s="552"/>
      <c r="C1094" s="553"/>
      <c r="D1094" s="554" t="s">
        <v>27</v>
      </c>
      <c r="E1094" s="553"/>
      <c r="F1094" s="553"/>
      <c r="G1094" s="553"/>
      <c r="H1094" s="573" t="s">
        <v>90</v>
      </c>
      <c r="I1094" s="176">
        <v>0.06</v>
      </c>
      <c r="J1094" s="547">
        <f>VLOOKUP(D1094,'UPAH DAN BAHAN'!$D$6:$I$348,6,FALSE)</f>
        <v>140000</v>
      </c>
      <c r="K1094" s="576">
        <f>+I1094*J1094</f>
        <v>8400</v>
      </c>
      <c r="L1094" s="549">
        <f>VLOOKUP(D1094,'UPAH DAN BAHAN'!$D$6:$N$348,9,FALSE)</f>
        <v>1</v>
      </c>
      <c r="M1094" s="550">
        <f>VLOOKUP(D1094,'UPAH DAN BAHAN'!$D$6:$N$348,10,FALSE)</f>
        <v>140000</v>
      </c>
      <c r="N1094" s="551">
        <f t="shared" si="107"/>
        <v>8400</v>
      </c>
    </row>
    <row r="1095" spans="2:14" ht="15">
      <c r="B1095" s="532"/>
      <c r="C1095" s="534"/>
      <c r="D1095" s="557"/>
      <c r="E1095" s="534"/>
      <c r="F1095" s="534"/>
      <c r="G1095" s="534"/>
      <c r="H1095" s="573"/>
      <c r="I1095" s="574"/>
      <c r="J1095" s="560" t="s">
        <v>868</v>
      </c>
      <c r="K1095" s="575">
        <f>SUM(K1091:K1094)</f>
        <v>81400</v>
      </c>
      <c r="L1095" s="537"/>
      <c r="M1095" s="537"/>
      <c r="N1095" s="537"/>
    </row>
    <row r="1096" spans="2:14" ht="15">
      <c r="B1096" s="538" t="s">
        <v>159</v>
      </c>
      <c r="C1096" s="603"/>
      <c r="D1096" s="562" t="s">
        <v>926</v>
      </c>
      <c r="E1096" s="539"/>
      <c r="F1096" s="539"/>
      <c r="G1096" s="604"/>
      <c r="H1096" s="630"/>
      <c r="I1096" s="171"/>
      <c r="J1096" s="575"/>
      <c r="K1096" s="575"/>
      <c r="L1096" s="537"/>
      <c r="M1096" s="537"/>
      <c r="N1096" s="537"/>
    </row>
    <row r="1097" spans="2:14" ht="15">
      <c r="B1097" s="568"/>
      <c r="C1097" s="605"/>
      <c r="D1097" s="132" t="s">
        <v>845</v>
      </c>
      <c r="E1097" s="545"/>
      <c r="F1097" s="545"/>
      <c r="G1097" s="606"/>
      <c r="H1097" s="573" t="s">
        <v>55</v>
      </c>
      <c r="I1097" s="641">
        <v>1</v>
      </c>
      <c r="J1097" s="547">
        <f>VLOOKUP(D1097,'UPAH DAN BAHAN'!$D$6:$I$348,6,FALSE)</f>
        <v>600000</v>
      </c>
      <c r="K1097" s="576">
        <f>+I1097*J1097</f>
        <v>600000</v>
      </c>
      <c r="L1097" s="549">
        <f>VLOOKUP(D1097,'UPAH DAN BAHAN'!$D$6:$N$348,9,FALSE)</f>
        <v>1</v>
      </c>
      <c r="M1097" s="550">
        <f>VLOOKUP(D1097,'UPAH DAN BAHAN'!$D$6:$N$348,10,FALSE)</f>
        <v>600000</v>
      </c>
      <c r="N1097" s="551">
        <f t="shared" ref="N1097:N1098" si="108">I1097*M1097</f>
        <v>600000</v>
      </c>
    </row>
    <row r="1098" spans="2:14" ht="15">
      <c r="B1098" s="620"/>
      <c r="C1098" s="621"/>
      <c r="D1098" s="146" t="s">
        <v>846</v>
      </c>
      <c r="E1098" s="622"/>
      <c r="F1098" s="622"/>
      <c r="G1098" s="623"/>
      <c r="H1098" s="573" t="s">
        <v>54</v>
      </c>
      <c r="I1098" s="641">
        <v>6</v>
      </c>
      <c r="J1098" s="547">
        <f>VLOOKUP(D1098,'UPAH DAN BAHAN'!$D$6:$I$348,6,FALSE)</f>
        <v>5000</v>
      </c>
      <c r="K1098" s="576">
        <f>+I1098*J1098</f>
        <v>30000</v>
      </c>
      <c r="L1098" s="549">
        <f>VLOOKUP(D1098,'UPAH DAN BAHAN'!$D$6:$N$348,9,FALSE)</f>
        <v>1</v>
      </c>
      <c r="M1098" s="550">
        <f>VLOOKUP(D1098,'UPAH DAN BAHAN'!$D$6:$N$348,10,FALSE)</f>
        <v>5000</v>
      </c>
      <c r="N1098" s="551">
        <f t="shared" si="108"/>
        <v>30000</v>
      </c>
    </row>
    <row r="1099" spans="2:14" ht="15">
      <c r="B1099" s="569"/>
      <c r="C1099" s="608"/>
      <c r="D1099" s="133" t="s">
        <v>98</v>
      </c>
      <c r="E1099" s="554"/>
      <c r="F1099" s="554"/>
      <c r="G1099" s="609"/>
      <c r="H1099" s="573" t="s">
        <v>87</v>
      </c>
      <c r="I1099" s="641">
        <v>0.05</v>
      </c>
      <c r="J1099" s="178">
        <f>SUM(J1097:J1098)</f>
        <v>605000</v>
      </c>
      <c r="K1099" s="576">
        <f>+I1099*J1099</f>
        <v>30250</v>
      </c>
      <c r="L1099" s="537"/>
      <c r="M1099" s="570"/>
      <c r="N1099" s="551"/>
    </row>
    <row r="1100" spans="2:14" ht="15">
      <c r="B1100" s="571"/>
      <c r="C1100" s="572"/>
      <c r="D1100" s="572"/>
      <c r="E1100" s="572"/>
      <c r="F1100" s="572"/>
      <c r="G1100" s="572"/>
      <c r="H1100" s="573"/>
      <c r="I1100" s="574"/>
      <c r="J1100" s="560" t="s">
        <v>869</v>
      </c>
      <c r="K1100" s="575">
        <f>SUM(K1097:K1099)</f>
        <v>660250</v>
      </c>
      <c r="L1100" s="537"/>
      <c r="M1100" s="537"/>
      <c r="N1100" s="537"/>
    </row>
    <row r="1101" spans="2:14" ht="15">
      <c r="B1101" s="571"/>
      <c r="C1101" s="572"/>
      <c r="D1101" s="572"/>
      <c r="E1101" s="572"/>
      <c r="F1101" s="572"/>
      <c r="G1101" s="572"/>
      <c r="H1101" s="573"/>
      <c r="I1101" s="574"/>
      <c r="J1101" s="180"/>
      <c r="K1101" s="576"/>
      <c r="L1101" s="537"/>
      <c r="M1101" s="537"/>
      <c r="N1101" s="537"/>
    </row>
    <row r="1102" spans="2:14" ht="15">
      <c r="B1102" s="577" t="s">
        <v>20</v>
      </c>
      <c r="C1102" s="520"/>
      <c r="D1102" s="520" t="s">
        <v>932</v>
      </c>
      <c r="E1102" s="520"/>
      <c r="F1102" s="520"/>
      <c r="G1102" s="520"/>
      <c r="H1102" s="521"/>
      <c r="I1102" s="522"/>
      <c r="J1102" s="578"/>
      <c r="K1102" s="136">
        <f>K1100+K1095</f>
        <v>741650</v>
      </c>
      <c r="L1102" s="579"/>
      <c r="M1102" s="580"/>
      <c r="N1102" s="526">
        <f>SUM(N1090:N1100)</f>
        <v>711400</v>
      </c>
    </row>
    <row r="1103" spans="2:14" ht="15">
      <c r="B1103" s="581" t="s">
        <v>21</v>
      </c>
      <c r="C1103" s="582"/>
      <c r="D1103" s="582" t="s">
        <v>929</v>
      </c>
      <c r="E1103" s="582"/>
      <c r="F1103" s="582"/>
      <c r="G1103" s="582"/>
      <c r="H1103" s="583"/>
      <c r="I1103" s="584"/>
      <c r="J1103" s="585"/>
      <c r="K1103" s="586">
        <f>K1102*10%</f>
        <v>74165</v>
      </c>
      <c r="L1103" s="579"/>
      <c r="M1103" s="580"/>
      <c r="N1103" s="586">
        <f>N1102*10%</f>
        <v>71140</v>
      </c>
    </row>
    <row r="1104" spans="2:14" ht="15">
      <c r="B1104" s="581" t="s">
        <v>22</v>
      </c>
      <c r="C1104" s="582"/>
      <c r="D1104" s="582" t="s">
        <v>933</v>
      </c>
      <c r="E1104" s="582"/>
      <c r="F1104" s="582"/>
      <c r="G1104" s="582"/>
      <c r="H1104" s="583"/>
      <c r="I1104" s="584"/>
      <c r="J1104" s="585"/>
      <c r="K1104" s="586">
        <f>+K1102+K1103</f>
        <v>815815</v>
      </c>
      <c r="L1104" s="579"/>
      <c r="M1104" s="580"/>
      <c r="N1104" s="526">
        <f>N1102+N1103</f>
        <v>782540</v>
      </c>
    </row>
    <row r="1105" spans="2:14" ht="15">
      <c r="B1105" s="587"/>
      <c r="C1105" s="520"/>
      <c r="D1105" s="520" t="s">
        <v>931</v>
      </c>
      <c r="E1105" s="520"/>
      <c r="F1105" s="520"/>
      <c r="G1105" s="520"/>
      <c r="H1105" s="520"/>
      <c r="I1105" s="520"/>
      <c r="J1105" s="588"/>
      <c r="K1105" s="589">
        <f>ROUNDDOWN(K1104,-2)</f>
        <v>815800</v>
      </c>
      <c r="L1105" s="590"/>
      <c r="M1105" s="591"/>
      <c r="N1105" s="592"/>
    </row>
    <row r="1106" spans="2:14" ht="15">
      <c r="B1106" s="593"/>
      <c r="C1106" s="593"/>
      <c r="D1106" s="593"/>
      <c r="E1106" s="593"/>
      <c r="F1106" s="593"/>
      <c r="G1106" s="593"/>
      <c r="H1106" s="593"/>
      <c r="I1106" s="593"/>
      <c r="J1106" s="601"/>
      <c r="K1106" s="601"/>
    </row>
    <row r="1107" spans="2:14" ht="15">
      <c r="B1107" s="593"/>
      <c r="C1107" s="593"/>
      <c r="D1107" s="593"/>
      <c r="E1107" s="593"/>
      <c r="F1107" s="593"/>
      <c r="G1107" s="593"/>
      <c r="H1107" s="593"/>
      <c r="I1107" s="593"/>
      <c r="J1107" s="601"/>
      <c r="K1107" s="601"/>
    </row>
    <row r="1108" spans="2:14" ht="15">
      <c r="B1108" s="138" t="s">
        <v>1244</v>
      </c>
      <c r="C1108" s="520"/>
      <c r="D1108" s="520"/>
      <c r="E1108" s="128" t="s">
        <v>1245</v>
      </c>
      <c r="F1108" s="520"/>
      <c r="G1108" s="520"/>
      <c r="H1108" s="521"/>
      <c r="I1108" s="522"/>
      <c r="J1108" s="578"/>
      <c r="K1108" s="596"/>
      <c r="L1108" s="524"/>
      <c r="M1108" s="525"/>
      <c r="N1108" s="526"/>
    </row>
    <row r="1109" spans="2:14" ht="16.5" customHeight="1">
      <c r="B1109" s="617" t="s">
        <v>56</v>
      </c>
      <c r="C1109" s="1663" t="s">
        <v>57</v>
      </c>
      <c r="D1109" s="1664"/>
      <c r="E1109" s="1664"/>
      <c r="F1109" s="1664"/>
      <c r="G1109" s="1665"/>
      <c r="H1109" s="617" t="s">
        <v>965</v>
      </c>
      <c r="I1109" s="170" t="s">
        <v>925</v>
      </c>
      <c r="J1109" s="618" t="s">
        <v>865</v>
      </c>
      <c r="K1109" s="619" t="s">
        <v>866</v>
      </c>
      <c r="L1109" s="530" t="s">
        <v>209</v>
      </c>
      <c r="M1109" s="531" t="s">
        <v>210</v>
      </c>
      <c r="N1109" s="531" t="s">
        <v>867</v>
      </c>
    </row>
    <row r="1110" spans="2:14">
      <c r="B1110" s="626"/>
      <c r="C1110" s="627"/>
      <c r="D1110" s="628"/>
      <c r="E1110" s="628"/>
      <c r="F1110" s="628"/>
      <c r="G1110" s="629"/>
      <c r="H1110" s="630"/>
      <c r="I1110" s="171"/>
      <c r="J1110" s="575"/>
      <c r="K1110" s="575"/>
      <c r="L1110" s="537"/>
      <c r="M1110" s="537"/>
      <c r="N1110" s="537"/>
    </row>
    <row r="1111" spans="2:14">
      <c r="B1111" s="538" t="s">
        <v>158</v>
      </c>
      <c r="C1111" s="539"/>
      <c r="D1111" s="540" t="s">
        <v>61</v>
      </c>
      <c r="E1111" s="539"/>
      <c r="F1111" s="539"/>
      <c r="G1111" s="539"/>
      <c r="H1111" s="630"/>
      <c r="I1111" s="171"/>
      <c r="J1111" s="575"/>
      <c r="K1111" s="575"/>
      <c r="L1111" s="537"/>
      <c r="M1111" s="537"/>
      <c r="N1111" s="537"/>
    </row>
    <row r="1112" spans="2:14" ht="15">
      <c r="B1112" s="543"/>
      <c r="C1112" s="544"/>
      <c r="D1112" s="545" t="s">
        <v>62</v>
      </c>
      <c r="E1112" s="544"/>
      <c r="F1112" s="544"/>
      <c r="G1112" s="544"/>
      <c r="H1112" s="573" t="s">
        <v>90</v>
      </c>
      <c r="I1112" s="176">
        <v>0.3</v>
      </c>
      <c r="J1112" s="547">
        <f>VLOOKUP(D1112,'UPAH DAN BAHAN'!$D$6:$I$348,6,FALSE)</f>
        <v>120000</v>
      </c>
      <c r="K1112" s="576">
        <f>+I1112*J1112</f>
        <v>36000</v>
      </c>
      <c r="L1112" s="549">
        <f>VLOOKUP(D1112,'UPAH DAN BAHAN'!$D$6:$N$348,9,FALSE)</f>
        <v>1</v>
      </c>
      <c r="M1112" s="550">
        <f>VLOOKUP(D1112,'UPAH DAN BAHAN'!$D$6:$N$348,10,FALSE)</f>
        <v>120000</v>
      </c>
      <c r="N1112" s="551">
        <f t="shared" ref="N1112:N1115" si="109">I1112*M1112</f>
        <v>36000</v>
      </c>
    </row>
    <row r="1113" spans="2:14" ht="15">
      <c r="B1113" s="543"/>
      <c r="C1113" s="544"/>
      <c r="D1113" s="545" t="s">
        <v>149</v>
      </c>
      <c r="E1113" s="544"/>
      <c r="F1113" s="544"/>
      <c r="G1113" s="544"/>
      <c r="H1113" s="573" t="s">
        <v>90</v>
      </c>
      <c r="I1113" s="176">
        <v>0.2</v>
      </c>
      <c r="J1113" s="547">
        <f>VLOOKUP(D1113,'UPAH DAN BAHAN'!$D$6:$I$348,6,FALSE)</f>
        <v>140000</v>
      </c>
      <c r="K1113" s="576">
        <f>+I1113*J1113</f>
        <v>28000</v>
      </c>
      <c r="L1113" s="549">
        <f>VLOOKUP(D1113,'UPAH DAN BAHAN'!$D$6:$N$348,9,FALSE)</f>
        <v>1</v>
      </c>
      <c r="M1113" s="550">
        <f>VLOOKUP(D1113,'UPAH DAN BAHAN'!$D$6:$N$348,10,FALSE)</f>
        <v>140000</v>
      </c>
      <c r="N1113" s="551">
        <f t="shared" si="109"/>
        <v>28000</v>
      </c>
    </row>
    <row r="1114" spans="2:14" ht="15">
      <c r="B1114" s="543"/>
      <c r="C1114" s="544"/>
      <c r="D1114" s="545" t="s">
        <v>77</v>
      </c>
      <c r="E1114" s="544"/>
      <c r="F1114" s="544"/>
      <c r="G1114" s="544"/>
      <c r="H1114" s="573" t="s">
        <v>90</v>
      </c>
      <c r="I1114" s="176">
        <v>0.06</v>
      </c>
      <c r="J1114" s="547">
        <f>VLOOKUP(D1114,'UPAH DAN BAHAN'!$D$6:$I$348,6,FALSE)</f>
        <v>150000</v>
      </c>
      <c r="K1114" s="576">
        <f>+I1114*J1114</f>
        <v>9000</v>
      </c>
      <c r="L1114" s="549">
        <f>VLOOKUP(D1114,'UPAH DAN BAHAN'!$D$6:$N$348,9,FALSE)</f>
        <v>1</v>
      </c>
      <c r="M1114" s="550">
        <f>VLOOKUP(D1114,'UPAH DAN BAHAN'!$D$6:$N$348,10,FALSE)</f>
        <v>150000</v>
      </c>
      <c r="N1114" s="551">
        <f t="shared" si="109"/>
        <v>9000</v>
      </c>
    </row>
    <row r="1115" spans="2:14" ht="15">
      <c r="B1115" s="552"/>
      <c r="C1115" s="553"/>
      <c r="D1115" s="554" t="s">
        <v>27</v>
      </c>
      <c r="E1115" s="553"/>
      <c r="F1115" s="553"/>
      <c r="G1115" s="553"/>
      <c r="H1115" s="573" t="s">
        <v>90</v>
      </c>
      <c r="I1115" s="176">
        <v>0.06</v>
      </c>
      <c r="J1115" s="547">
        <f>VLOOKUP(D1115,'UPAH DAN BAHAN'!$D$6:$I$348,6,FALSE)</f>
        <v>140000</v>
      </c>
      <c r="K1115" s="576">
        <f>+I1115*J1115</f>
        <v>8400</v>
      </c>
      <c r="L1115" s="549">
        <f>VLOOKUP(D1115,'UPAH DAN BAHAN'!$D$6:$N$348,9,FALSE)</f>
        <v>1</v>
      </c>
      <c r="M1115" s="550">
        <f>VLOOKUP(D1115,'UPAH DAN BAHAN'!$D$6:$N$348,10,FALSE)</f>
        <v>140000</v>
      </c>
      <c r="N1115" s="551">
        <f t="shared" si="109"/>
        <v>8400</v>
      </c>
    </row>
    <row r="1116" spans="2:14" ht="15">
      <c r="B1116" s="532"/>
      <c r="C1116" s="534"/>
      <c r="D1116" s="557"/>
      <c r="E1116" s="534"/>
      <c r="F1116" s="534"/>
      <c r="G1116" s="534"/>
      <c r="H1116" s="573"/>
      <c r="I1116" s="574"/>
      <c r="J1116" s="560" t="s">
        <v>868</v>
      </c>
      <c r="K1116" s="575">
        <f>SUM(K1112:K1115)</f>
        <v>81400</v>
      </c>
      <c r="L1116" s="537"/>
      <c r="M1116" s="537"/>
      <c r="N1116" s="537"/>
    </row>
    <row r="1117" spans="2:14" ht="15">
      <c r="B1117" s="538" t="s">
        <v>159</v>
      </c>
      <c r="C1117" s="603"/>
      <c r="D1117" s="562" t="s">
        <v>926</v>
      </c>
      <c r="E1117" s="539"/>
      <c r="F1117" s="539"/>
      <c r="G1117" s="604"/>
      <c r="H1117" s="630"/>
      <c r="I1117" s="171"/>
      <c r="J1117" s="575"/>
      <c r="K1117" s="575"/>
      <c r="L1117" s="537"/>
      <c r="M1117" s="537"/>
      <c r="N1117" s="537"/>
    </row>
    <row r="1118" spans="2:14" ht="15">
      <c r="B1118" s="568"/>
      <c r="C1118" s="605"/>
      <c r="D1118" s="132" t="s">
        <v>844</v>
      </c>
      <c r="E1118" s="545"/>
      <c r="F1118" s="545"/>
      <c r="G1118" s="606"/>
      <c r="H1118" s="573" t="s">
        <v>55</v>
      </c>
      <c r="I1118" s="641">
        <v>1</v>
      </c>
      <c r="J1118" s="547">
        <f>VLOOKUP(D1118,'UPAH DAN BAHAN'!$D$6:$I$348,6,FALSE)</f>
        <v>675000</v>
      </c>
      <c r="K1118" s="576">
        <f>+I1118*J1118</f>
        <v>675000</v>
      </c>
      <c r="L1118" s="549">
        <f>VLOOKUP(D1118,'UPAH DAN BAHAN'!$D$6:$N$348,9,FALSE)</f>
        <v>1</v>
      </c>
      <c r="M1118" s="550">
        <f>VLOOKUP(D1118,'UPAH DAN BAHAN'!$D$6:$N$348,10,FALSE)</f>
        <v>675000</v>
      </c>
      <c r="N1118" s="551">
        <f t="shared" ref="N1118:N1119" si="110">I1118*M1118</f>
        <v>675000</v>
      </c>
    </row>
    <row r="1119" spans="2:14" ht="15">
      <c r="B1119" s="620"/>
      <c r="C1119" s="621"/>
      <c r="D1119" s="146" t="s">
        <v>846</v>
      </c>
      <c r="E1119" s="622"/>
      <c r="F1119" s="622"/>
      <c r="G1119" s="623"/>
      <c r="H1119" s="573" t="s">
        <v>54</v>
      </c>
      <c r="I1119" s="641">
        <v>6</v>
      </c>
      <c r="J1119" s="547">
        <f>VLOOKUP(D1119,'UPAH DAN BAHAN'!$D$6:$I$348,6,FALSE)</f>
        <v>5000</v>
      </c>
      <c r="K1119" s="576">
        <f>+I1119*J1119</f>
        <v>30000</v>
      </c>
      <c r="L1119" s="549">
        <f>VLOOKUP(D1119,'UPAH DAN BAHAN'!$D$6:$N$348,9,FALSE)</f>
        <v>1</v>
      </c>
      <c r="M1119" s="550">
        <f>VLOOKUP(D1119,'UPAH DAN BAHAN'!$D$6:$N$348,10,FALSE)</f>
        <v>5000</v>
      </c>
      <c r="N1119" s="551">
        <f t="shared" si="110"/>
        <v>30000</v>
      </c>
    </row>
    <row r="1120" spans="2:14" ht="15">
      <c r="B1120" s="569"/>
      <c r="C1120" s="608"/>
      <c r="D1120" s="133" t="s">
        <v>98</v>
      </c>
      <c r="E1120" s="554"/>
      <c r="F1120" s="554"/>
      <c r="G1120" s="609"/>
      <c r="H1120" s="573" t="s">
        <v>87</v>
      </c>
      <c r="I1120" s="641">
        <v>0.05</v>
      </c>
      <c r="J1120" s="178">
        <f>SUM(J1118:J1119)</f>
        <v>680000</v>
      </c>
      <c r="K1120" s="576">
        <f>+I1120*J1120</f>
        <v>34000</v>
      </c>
      <c r="L1120" s="537"/>
      <c r="M1120" s="570"/>
      <c r="N1120" s="551"/>
    </row>
    <row r="1121" spans="2:14" ht="15">
      <c r="B1121" s="571"/>
      <c r="C1121" s="572"/>
      <c r="D1121" s="572"/>
      <c r="E1121" s="572"/>
      <c r="F1121" s="572"/>
      <c r="G1121" s="572"/>
      <c r="H1121" s="573"/>
      <c r="I1121" s="574"/>
      <c r="J1121" s="560" t="s">
        <v>869</v>
      </c>
      <c r="K1121" s="575">
        <f>SUM(K1118:K1120)</f>
        <v>739000</v>
      </c>
      <c r="L1121" s="537"/>
      <c r="M1121" s="537"/>
      <c r="N1121" s="537"/>
    </row>
    <row r="1122" spans="2:14" ht="15">
      <c r="B1122" s="571"/>
      <c r="C1122" s="572"/>
      <c r="D1122" s="572"/>
      <c r="E1122" s="572"/>
      <c r="F1122" s="572"/>
      <c r="G1122" s="572"/>
      <c r="H1122" s="573"/>
      <c r="I1122" s="574"/>
      <c r="J1122" s="180"/>
      <c r="K1122" s="576"/>
      <c r="L1122" s="537"/>
      <c r="M1122" s="537"/>
      <c r="N1122" s="537"/>
    </row>
    <row r="1123" spans="2:14" ht="15">
      <c r="B1123" s="577" t="s">
        <v>20</v>
      </c>
      <c r="C1123" s="520"/>
      <c r="D1123" s="520" t="s">
        <v>932</v>
      </c>
      <c r="E1123" s="520"/>
      <c r="F1123" s="520"/>
      <c r="G1123" s="520"/>
      <c r="H1123" s="521"/>
      <c r="I1123" s="522"/>
      <c r="J1123" s="578"/>
      <c r="K1123" s="136">
        <f>K1121+K1116</f>
        <v>820400</v>
      </c>
      <c r="L1123" s="579"/>
      <c r="M1123" s="580"/>
      <c r="N1123" s="526">
        <f>SUM(N1111:N1121)</f>
        <v>786400</v>
      </c>
    </row>
    <row r="1124" spans="2:14" ht="15">
      <c r="B1124" s="581" t="s">
        <v>21</v>
      </c>
      <c r="C1124" s="582"/>
      <c r="D1124" s="582" t="s">
        <v>929</v>
      </c>
      <c r="E1124" s="582"/>
      <c r="F1124" s="582"/>
      <c r="G1124" s="582"/>
      <c r="H1124" s="583"/>
      <c r="I1124" s="584"/>
      <c r="J1124" s="585"/>
      <c r="K1124" s="586">
        <f>K1123*10%</f>
        <v>82040</v>
      </c>
      <c r="L1124" s="579"/>
      <c r="M1124" s="580"/>
      <c r="N1124" s="586">
        <f>N1123*10%</f>
        <v>78640</v>
      </c>
    </row>
    <row r="1125" spans="2:14" ht="15">
      <c r="B1125" s="581" t="s">
        <v>22</v>
      </c>
      <c r="C1125" s="582"/>
      <c r="D1125" s="582" t="s">
        <v>933</v>
      </c>
      <c r="E1125" s="582"/>
      <c r="F1125" s="582"/>
      <c r="G1125" s="582"/>
      <c r="H1125" s="583"/>
      <c r="I1125" s="584"/>
      <c r="J1125" s="585"/>
      <c r="K1125" s="586">
        <f>+K1123+K1124</f>
        <v>902440</v>
      </c>
      <c r="L1125" s="579"/>
      <c r="M1125" s="580"/>
      <c r="N1125" s="526">
        <f>N1123+N1124</f>
        <v>865040</v>
      </c>
    </row>
    <row r="1126" spans="2:14" ht="15">
      <c r="B1126" s="587"/>
      <c r="C1126" s="520"/>
      <c r="D1126" s="520" t="s">
        <v>931</v>
      </c>
      <c r="E1126" s="520"/>
      <c r="F1126" s="520"/>
      <c r="G1126" s="520"/>
      <c r="H1126" s="520"/>
      <c r="I1126" s="520"/>
      <c r="J1126" s="588"/>
      <c r="K1126" s="589">
        <f>ROUNDDOWN(K1125,-2)</f>
        <v>902400</v>
      </c>
      <c r="L1126" s="590"/>
      <c r="M1126" s="591"/>
      <c r="N1126" s="592"/>
    </row>
    <row r="1127" spans="2:14" ht="15">
      <c r="B1127" s="593"/>
      <c r="C1127" s="593"/>
      <c r="D1127" s="593"/>
      <c r="E1127" s="593"/>
      <c r="F1127" s="593"/>
      <c r="G1127" s="593"/>
      <c r="H1127" s="593"/>
      <c r="I1127" s="593"/>
      <c r="J1127" s="601"/>
      <c r="K1127" s="601"/>
    </row>
    <row r="1128" spans="2:14" ht="15">
      <c r="B1128" s="593"/>
      <c r="C1128" s="593"/>
      <c r="D1128" s="593"/>
      <c r="E1128" s="593"/>
      <c r="F1128" s="593"/>
      <c r="G1128" s="593"/>
      <c r="H1128" s="593"/>
      <c r="I1128" s="593"/>
      <c r="J1128" s="601"/>
      <c r="K1128" s="601"/>
    </row>
    <row r="1129" spans="2:14" ht="15">
      <c r="B1129" s="138" t="s">
        <v>1246</v>
      </c>
      <c r="C1129" s="520"/>
      <c r="D1129" s="520"/>
      <c r="E1129" s="128" t="s">
        <v>1247</v>
      </c>
      <c r="F1129" s="520"/>
      <c r="G1129" s="520"/>
      <c r="H1129" s="521"/>
      <c r="I1129" s="522"/>
      <c r="J1129" s="578"/>
      <c r="K1129" s="596"/>
      <c r="L1129" s="524"/>
      <c r="M1129" s="525"/>
      <c r="N1129" s="526"/>
    </row>
    <row r="1130" spans="2:14" ht="15" customHeight="1">
      <c r="B1130" s="617" t="s">
        <v>56</v>
      </c>
      <c r="C1130" s="1663" t="s">
        <v>57</v>
      </c>
      <c r="D1130" s="1664"/>
      <c r="E1130" s="1664"/>
      <c r="F1130" s="1664"/>
      <c r="G1130" s="1665"/>
      <c r="H1130" s="617" t="s">
        <v>965</v>
      </c>
      <c r="I1130" s="170" t="s">
        <v>925</v>
      </c>
      <c r="J1130" s="618" t="s">
        <v>865</v>
      </c>
      <c r="K1130" s="619" t="s">
        <v>866</v>
      </c>
      <c r="L1130" s="530" t="s">
        <v>209</v>
      </c>
      <c r="M1130" s="531" t="s">
        <v>210</v>
      </c>
      <c r="N1130" s="531" t="s">
        <v>867</v>
      </c>
    </row>
    <row r="1131" spans="2:14">
      <c r="B1131" s="626"/>
      <c r="C1131" s="627"/>
      <c r="D1131" s="628"/>
      <c r="E1131" s="628"/>
      <c r="F1131" s="628"/>
      <c r="G1131" s="629"/>
      <c r="H1131" s="630"/>
      <c r="I1131" s="171"/>
      <c r="J1131" s="575"/>
      <c r="K1131" s="575"/>
      <c r="L1131" s="537"/>
      <c r="M1131" s="537"/>
      <c r="N1131" s="537"/>
    </row>
    <row r="1132" spans="2:14">
      <c r="B1132" s="538" t="s">
        <v>158</v>
      </c>
      <c r="C1132" s="539"/>
      <c r="D1132" s="540" t="s">
        <v>61</v>
      </c>
      <c r="E1132" s="539"/>
      <c r="F1132" s="539"/>
      <c r="G1132" s="539"/>
      <c r="H1132" s="630"/>
      <c r="I1132" s="171"/>
      <c r="J1132" s="575"/>
      <c r="K1132" s="575"/>
      <c r="L1132" s="537"/>
      <c r="M1132" s="537"/>
      <c r="N1132" s="537"/>
    </row>
    <row r="1133" spans="2:14" ht="15">
      <c r="B1133" s="543"/>
      <c r="C1133" s="544"/>
      <c r="D1133" s="545" t="s">
        <v>62</v>
      </c>
      <c r="E1133" s="544"/>
      <c r="F1133" s="544"/>
      <c r="G1133" s="544"/>
      <c r="H1133" s="573" t="s">
        <v>90</v>
      </c>
      <c r="I1133" s="176">
        <v>0.4</v>
      </c>
      <c r="J1133" s="547">
        <f>VLOOKUP(D1133,'UPAH DAN BAHAN'!$D$6:$I$348,6,FALSE)</f>
        <v>120000</v>
      </c>
      <c r="K1133" s="576">
        <f>+I1133*J1133</f>
        <v>48000</v>
      </c>
      <c r="L1133" s="549">
        <f>VLOOKUP(D1133,'UPAH DAN BAHAN'!$D$6:$N$348,9,FALSE)</f>
        <v>1</v>
      </c>
      <c r="M1133" s="550">
        <f>VLOOKUP(D1133,'UPAH DAN BAHAN'!$D$6:$N$348,10,FALSE)</f>
        <v>120000</v>
      </c>
      <c r="N1133" s="551">
        <f t="shared" ref="N1133:N1136" si="111">I1133*M1133</f>
        <v>48000</v>
      </c>
    </row>
    <row r="1134" spans="2:14" ht="15">
      <c r="B1134" s="543"/>
      <c r="C1134" s="544"/>
      <c r="D1134" s="545" t="s">
        <v>149</v>
      </c>
      <c r="E1134" s="544"/>
      <c r="F1134" s="544"/>
      <c r="G1134" s="544"/>
      <c r="H1134" s="573" t="s">
        <v>90</v>
      </c>
      <c r="I1134" s="176">
        <v>0.3</v>
      </c>
      <c r="J1134" s="547">
        <f>VLOOKUP(D1134,'UPAH DAN BAHAN'!$D$6:$I$348,6,FALSE)</f>
        <v>140000</v>
      </c>
      <c r="K1134" s="576">
        <f>+I1134*J1134</f>
        <v>42000</v>
      </c>
      <c r="L1134" s="549">
        <f>VLOOKUP(D1134,'UPAH DAN BAHAN'!$D$6:$N$348,9,FALSE)</f>
        <v>1</v>
      </c>
      <c r="M1134" s="550">
        <f>VLOOKUP(D1134,'UPAH DAN BAHAN'!$D$6:$N$348,10,FALSE)</f>
        <v>140000</v>
      </c>
      <c r="N1134" s="551">
        <f t="shared" si="111"/>
        <v>42000</v>
      </c>
    </row>
    <row r="1135" spans="2:14" ht="15">
      <c r="B1135" s="543"/>
      <c r="C1135" s="544"/>
      <c r="D1135" s="545" t="s">
        <v>77</v>
      </c>
      <c r="E1135" s="544"/>
      <c r="F1135" s="544"/>
      <c r="G1135" s="544"/>
      <c r="H1135" s="573" t="s">
        <v>90</v>
      </c>
      <c r="I1135" s="176">
        <v>0.3</v>
      </c>
      <c r="J1135" s="547">
        <f>VLOOKUP(D1135,'UPAH DAN BAHAN'!$D$6:$I$348,6,FALSE)</f>
        <v>150000</v>
      </c>
      <c r="K1135" s="576">
        <f>+I1135*J1135</f>
        <v>45000</v>
      </c>
      <c r="L1135" s="549">
        <f>VLOOKUP(D1135,'UPAH DAN BAHAN'!$D$6:$N$348,9,FALSE)</f>
        <v>1</v>
      </c>
      <c r="M1135" s="550">
        <f>VLOOKUP(D1135,'UPAH DAN BAHAN'!$D$6:$N$348,10,FALSE)</f>
        <v>150000</v>
      </c>
      <c r="N1135" s="551">
        <f t="shared" si="111"/>
        <v>45000</v>
      </c>
    </row>
    <row r="1136" spans="2:14" ht="15">
      <c r="B1136" s="552"/>
      <c r="C1136" s="553"/>
      <c r="D1136" s="554" t="s">
        <v>27</v>
      </c>
      <c r="E1136" s="553"/>
      <c r="F1136" s="553"/>
      <c r="G1136" s="553"/>
      <c r="H1136" s="573" t="s">
        <v>90</v>
      </c>
      <c r="I1136" s="176">
        <v>0.3</v>
      </c>
      <c r="J1136" s="547">
        <f>VLOOKUP(D1136,'UPAH DAN BAHAN'!$D$6:$I$348,6,FALSE)</f>
        <v>140000</v>
      </c>
      <c r="K1136" s="576">
        <f>+I1136*J1136</f>
        <v>42000</v>
      </c>
      <c r="L1136" s="549">
        <f>VLOOKUP(D1136,'UPAH DAN BAHAN'!$D$6:$N$348,9,FALSE)</f>
        <v>1</v>
      </c>
      <c r="M1136" s="550">
        <f>VLOOKUP(D1136,'UPAH DAN BAHAN'!$D$6:$N$348,10,FALSE)</f>
        <v>140000</v>
      </c>
      <c r="N1136" s="551">
        <f t="shared" si="111"/>
        <v>42000</v>
      </c>
    </row>
    <row r="1137" spans="2:14" ht="15">
      <c r="B1137" s="532"/>
      <c r="C1137" s="534"/>
      <c r="D1137" s="557"/>
      <c r="E1137" s="534"/>
      <c r="F1137" s="534"/>
      <c r="G1137" s="534"/>
      <c r="H1137" s="573"/>
      <c r="I1137" s="574"/>
      <c r="J1137" s="560" t="s">
        <v>868</v>
      </c>
      <c r="K1137" s="575">
        <f>SUM(K1133:K1136)</f>
        <v>177000</v>
      </c>
      <c r="L1137" s="537"/>
      <c r="M1137" s="537"/>
      <c r="N1137" s="537"/>
    </row>
    <row r="1138" spans="2:14" ht="15">
      <c r="B1138" s="538" t="s">
        <v>159</v>
      </c>
      <c r="C1138" s="603"/>
      <c r="D1138" s="562" t="s">
        <v>926</v>
      </c>
      <c r="E1138" s="539"/>
      <c r="F1138" s="539"/>
      <c r="G1138" s="604"/>
      <c r="H1138" s="630"/>
      <c r="I1138" s="171"/>
      <c r="J1138" s="575"/>
      <c r="K1138" s="575"/>
      <c r="L1138" s="537"/>
      <c r="M1138" s="537"/>
      <c r="N1138" s="537"/>
    </row>
    <row r="1139" spans="2:14" ht="15">
      <c r="B1139" s="568"/>
      <c r="C1139" s="605"/>
      <c r="D1139" s="123" t="s">
        <v>842</v>
      </c>
      <c r="E1139" s="545"/>
      <c r="F1139" s="545"/>
      <c r="G1139" s="606"/>
      <c r="H1139" s="573" t="s">
        <v>55</v>
      </c>
      <c r="I1139" s="641">
        <v>1</v>
      </c>
      <c r="J1139" s="547">
        <f>VLOOKUP(D1139,'UPAH DAN BAHAN'!$D$6:$I$348,6,FALSE)</f>
        <v>1500000</v>
      </c>
      <c r="K1139" s="576">
        <f>+I1139*J1139</f>
        <v>1500000</v>
      </c>
      <c r="L1139" s="549">
        <f>VLOOKUP(D1139,'UPAH DAN BAHAN'!$D$6:$N$348,9,FALSE)</f>
        <v>1</v>
      </c>
      <c r="M1139" s="550">
        <f>VLOOKUP(D1139,'UPAH DAN BAHAN'!$D$6:$N$348,10,FALSE)</f>
        <v>1500000</v>
      </c>
      <c r="N1139" s="551">
        <f t="shared" ref="N1139" si="112">I1139*M1139</f>
        <v>1500000</v>
      </c>
    </row>
    <row r="1140" spans="2:14" ht="15">
      <c r="B1140" s="569"/>
      <c r="C1140" s="608"/>
      <c r="D1140" s="133" t="s">
        <v>98</v>
      </c>
      <c r="E1140" s="554"/>
      <c r="F1140" s="554"/>
      <c r="G1140" s="609"/>
      <c r="H1140" s="573" t="s">
        <v>87</v>
      </c>
      <c r="I1140" s="641">
        <v>2.5000000000000001E-2</v>
      </c>
      <c r="J1140" s="178">
        <f>SUM(J1139)</f>
        <v>1500000</v>
      </c>
      <c r="K1140" s="576">
        <f>+I1140*J1140</f>
        <v>37500</v>
      </c>
      <c r="L1140" s="537"/>
      <c r="M1140" s="570"/>
      <c r="N1140" s="551"/>
    </row>
    <row r="1141" spans="2:14" ht="15">
      <c r="B1141" s="571"/>
      <c r="C1141" s="572"/>
      <c r="D1141" s="572"/>
      <c r="E1141" s="572"/>
      <c r="F1141" s="572"/>
      <c r="G1141" s="572"/>
      <c r="H1141" s="573"/>
      <c r="I1141" s="574"/>
      <c r="J1141" s="560" t="s">
        <v>869</v>
      </c>
      <c r="K1141" s="575">
        <f>SUM(K1139:K1140)</f>
        <v>1537500</v>
      </c>
      <c r="L1141" s="537"/>
      <c r="M1141" s="537"/>
      <c r="N1141" s="537"/>
    </row>
    <row r="1142" spans="2:14" ht="15">
      <c r="B1142" s="571"/>
      <c r="C1142" s="572"/>
      <c r="D1142" s="572"/>
      <c r="E1142" s="572"/>
      <c r="F1142" s="572"/>
      <c r="G1142" s="572"/>
      <c r="H1142" s="573"/>
      <c r="I1142" s="574"/>
      <c r="J1142" s="180"/>
      <c r="K1142" s="576"/>
      <c r="L1142" s="537"/>
      <c r="M1142" s="537"/>
      <c r="N1142" s="537"/>
    </row>
    <row r="1143" spans="2:14" ht="15">
      <c r="B1143" s="577" t="s">
        <v>20</v>
      </c>
      <c r="C1143" s="520"/>
      <c r="D1143" s="520" t="s">
        <v>932</v>
      </c>
      <c r="E1143" s="520"/>
      <c r="F1143" s="520"/>
      <c r="G1143" s="520"/>
      <c r="H1143" s="521"/>
      <c r="I1143" s="522"/>
      <c r="J1143" s="578"/>
      <c r="K1143" s="136">
        <f>K1141+K1137</f>
        <v>1714500</v>
      </c>
      <c r="L1143" s="579"/>
      <c r="M1143" s="580"/>
      <c r="N1143" s="526">
        <f>SUM(N1131:N1141)</f>
        <v>1677000</v>
      </c>
    </row>
    <row r="1144" spans="2:14" ht="15">
      <c r="B1144" s="581" t="s">
        <v>21</v>
      </c>
      <c r="C1144" s="582"/>
      <c r="D1144" s="582" t="s">
        <v>929</v>
      </c>
      <c r="E1144" s="582"/>
      <c r="F1144" s="582"/>
      <c r="G1144" s="582"/>
      <c r="H1144" s="583"/>
      <c r="I1144" s="584"/>
      <c r="J1144" s="585"/>
      <c r="K1144" s="586">
        <f>K1143*10%</f>
        <v>171450</v>
      </c>
      <c r="L1144" s="579"/>
      <c r="M1144" s="580"/>
      <c r="N1144" s="586">
        <f>N1143*10%</f>
        <v>167700</v>
      </c>
    </row>
    <row r="1145" spans="2:14" ht="15">
      <c r="B1145" s="581" t="s">
        <v>22</v>
      </c>
      <c r="C1145" s="582"/>
      <c r="D1145" s="582" t="s">
        <v>933</v>
      </c>
      <c r="E1145" s="582"/>
      <c r="F1145" s="582"/>
      <c r="G1145" s="582"/>
      <c r="H1145" s="583"/>
      <c r="I1145" s="584"/>
      <c r="J1145" s="585"/>
      <c r="K1145" s="586">
        <f>+K1143+K1144</f>
        <v>1885950</v>
      </c>
      <c r="L1145" s="579"/>
      <c r="M1145" s="580"/>
      <c r="N1145" s="526">
        <f>N1143+N1144</f>
        <v>1844700</v>
      </c>
    </row>
    <row r="1146" spans="2:14" ht="15">
      <c r="B1146" s="587"/>
      <c r="C1146" s="520"/>
      <c r="D1146" s="520" t="s">
        <v>931</v>
      </c>
      <c r="E1146" s="520"/>
      <c r="F1146" s="520"/>
      <c r="G1146" s="520"/>
      <c r="H1146" s="520"/>
      <c r="I1146" s="520"/>
      <c r="J1146" s="588"/>
      <c r="K1146" s="589">
        <f>ROUNDDOWN(K1145,-2)</f>
        <v>1885900</v>
      </c>
      <c r="L1146" s="590"/>
      <c r="M1146" s="591"/>
      <c r="N1146" s="592"/>
    </row>
    <row r="1147" spans="2:14" ht="15">
      <c r="B1147" s="593"/>
      <c r="C1147" s="593"/>
      <c r="D1147" s="593"/>
      <c r="E1147" s="593"/>
      <c r="F1147" s="593"/>
      <c r="G1147" s="593"/>
      <c r="H1147" s="593"/>
      <c r="I1147" s="593"/>
      <c r="J1147" s="601"/>
      <c r="K1147" s="601"/>
    </row>
    <row r="1148" spans="2:14" ht="15">
      <c r="B1148" s="593"/>
      <c r="C1148" s="593"/>
      <c r="D1148" s="593"/>
      <c r="E1148" s="593"/>
      <c r="F1148" s="593"/>
      <c r="G1148" s="593"/>
      <c r="H1148" s="593"/>
      <c r="I1148" s="593"/>
      <c r="J1148" s="601"/>
      <c r="K1148" s="601"/>
    </row>
    <row r="1149" spans="2:14" ht="15">
      <c r="B1149" s="138" t="s">
        <v>1248</v>
      </c>
      <c r="C1149" s="520"/>
      <c r="D1149" s="520"/>
      <c r="E1149" s="128" t="s">
        <v>1249</v>
      </c>
      <c r="F1149" s="520"/>
      <c r="G1149" s="520"/>
      <c r="H1149" s="521"/>
      <c r="I1149" s="522"/>
      <c r="J1149" s="578"/>
      <c r="K1149" s="596"/>
      <c r="L1149" s="524"/>
      <c r="M1149" s="525"/>
      <c r="N1149" s="526"/>
    </row>
    <row r="1150" spans="2:14" ht="14.25" customHeight="1">
      <c r="B1150" s="617" t="s">
        <v>56</v>
      </c>
      <c r="C1150" s="1663" t="s">
        <v>57</v>
      </c>
      <c r="D1150" s="1664"/>
      <c r="E1150" s="1664"/>
      <c r="F1150" s="1664"/>
      <c r="G1150" s="1665"/>
      <c r="H1150" s="617" t="s">
        <v>965</v>
      </c>
      <c r="I1150" s="170" t="s">
        <v>925</v>
      </c>
      <c r="J1150" s="618" t="s">
        <v>865</v>
      </c>
      <c r="K1150" s="619" t="s">
        <v>866</v>
      </c>
      <c r="L1150" s="530" t="s">
        <v>209</v>
      </c>
      <c r="M1150" s="531" t="s">
        <v>210</v>
      </c>
      <c r="N1150" s="531" t="s">
        <v>867</v>
      </c>
    </row>
    <row r="1151" spans="2:14">
      <c r="B1151" s="626"/>
      <c r="C1151" s="627"/>
      <c r="D1151" s="628"/>
      <c r="E1151" s="628"/>
      <c r="F1151" s="628"/>
      <c r="G1151" s="629"/>
      <c r="H1151" s="630"/>
      <c r="I1151" s="171"/>
      <c r="J1151" s="575"/>
      <c r="K1151" s="647"/>
      <c r="L1151" s="537"/>
      <c r="M1151" s="537"/>
      <c r="N1151" s="537"/>
    </row>
    <row r="1152" spans="2:14">
      <c r="B1152" s="648" t="s">
        <v>158</v>
      </c>
      <c r="C1152" s="649"/>
      <c r="D1152" s="650" t="s">
        <v>61</v>
      </c>
      <c r="E1152" s="649"/>
      <c r="F1152" s="649"/>
      <c r="G1152" s="649"/>
      <c r="H1152" s="651"/>
      <c r="I1152" s="144"/>
      <c r="J1152" s="613"/>
      <c r="K1152" s="652"/>
      <c r="L1152" s="537"/>
      <c r="M1152" s="537"/>
      <c r="N1152" s="537"/>
    </row>
    <row r="1153" spans="2:14" ht="15">
      <c r="B1153" s="538"/>
      <c r="C1153" s="539"/>
      <c r="D1153" s="633" t="s">
        <v>62</v>
      </c>
      <c r="E1153" s="539"/>
      <c r="F1153" s="539"/>
      <c r="G1153" s="539"/>
      <c r="H1153" s="563" t="s">
        <v>90</v>
      </c>
      <c r="I1153" s="183">
        <v>0.02</v>
      </c>
      <c r="J1153" s="547">
        <f>VLOOKUP(D1153,'UPAH DAN BAHAN'!$D$6:$I$348,6,FALSE)</f>
        <v>120000</v>
      </c>
      <c r="K1153" s="653">
        <f>+I1153*J1153</f>
        <v>2400</v>
      </c>
      <c r="L1153" s="549">
        <f>VLOOKUP(D1153,'UPAH DAN BAHAN'!$D$6:$N$348,9,FALSE)</f>
        <v>1</v>
      </c>
      <c r="M1153" s="550">
        <f>VLOOKUP(D1153,'UPAH DAN BAHAN'!$D$6:$N$348,10,FALSE)</f>
        <v>120000</v>
      </c>
      <c r="N1153" s="551">
        <f t="shared" ref="N1153:N1156" si="113">I1153*M1153</f>
        <v>2400</v>
      </c>
    </row>
    <row r="1154" spans="2:14" ht="15">
      <c r="B1154" s="543"/>
      <c r="C1154" s="544"/>
      <c r="D1154" s="545" t="s">
        <v>149</v>
      </c>
      <c r="E1154" s="544"/>
      <c r="F1154" s="544"/>
      <c r="G1154" s="544"/>
      <c r="H1154" s="546" t="s">
        <v>90</v>
      </c>
      <c r="I1154" s="139">
        <v>0.02</v>
      </c>
      <c r="J1154" s="547">
        <f>VLOOKUP(D1154,'UPAH DAN BAHAN'!$D$6:$I$348,6,FALSE)</f>
        <v>140000</v>
      </c>
      <c r="K1154" s="654">
        <f>+I1154*J1154</f>
        <v>2800</v>
      </c>
      <c r="L1154" s="549">
        <f>VLOOKUP(D1154,'UPAH DAN BAHAN'!$D$6:$N$348,9,FALSE)</f>
        <v>1</v>
      </c>
      <c r="M1154" s="550">
        <f>VLOOKUP(D1154,'UPAH DAN BAHAN'!$D$6:$N$348,10,FALSE)</f>
        <v>140000</v>
      </c>
      <c r="N1154" s="551">
        <f t="shared" si="113"/>
        <v>2800</v>
      </c>
    </row>
    <row r="1155" spans="2:14" ht="15">
      <c r="B1155" s="543"/>
      <c r="C1155" s="544"/>
      <c r="D1155" s="545" t="s">
        <v>77</v>
      </c>
      <c r="E1155" s="544"/>
      <c r="F1155" s="544"/>
      <c r="G1155" s="544"/>
      <c r="H1155" s="546" t="s">
        <v>90</v>
      </c>
      <c r="I1155" s="139">
        <v>1E-3</v>
      </c>
      <c r="J1155" s="547">
        <f>VLOOKUP(D1155,'UPAH DAN BAHAN'!$D$6:$I$348,6,FALSE)</f>
        <v>150000</v>
      </c>
      <c r="K1155" s="654">
        <f>+I1155*J1155</f>
        <v>150</v>
      </c>
      <c r="L1155" s="549">
        <f>VLOOKUP(D1155,'UPAH DAN BAHAN'!$D$6:$N$348,9,FALSE)</f>
        <v>1</v>
      </c>
      <c r="M1155" s="550">
        <f>VLOOKUP(D1155,'UPAH DAN BAHAN'!$D$6:$N$348,10,FALSE)</f>
        <v>150000</v>
      </c>
      <c r="N1155" s="551">
        <f t="shared" si="113"/>
        <v>150</v>
      </c>
    </row>
    <row r="1156" spans="2:14" ht="15">
      <c r="B1156" s="552"/>
      <c r="C1156" s="553"/>
      <c r="D1156" s="554" t="s">
        <v>27</v>
      </c>
      <c r="E1156" s="553"/>
      <c r="F1156" s="553"/>
      <c r="G1156" s="553"/>
      <c r="H1156" s="555" t="s">
        <v>90</v>
      </c>
      <c r="I1156" s="140">
        <v>1E-3</v>
      </c>
      <c r="J1156" s="547">
        <f>VLOOKUP(D1156,'UPAH DAN BAHAN'!$D$6:$I$348,6,FALSE)</f>
        <v>140000</v>
      </c>
      <c r="K1156" s="655">
        <f>+I1156*J1156</f>
        <v>140</v>
      </c>
      <c r="L1156" s="549">
        <f>VLOOKUP(D1156,'UPAH DAN BAHAN'!$D$6:$N$348,9,FALSE)</f>
        <v>1</v>
      </c>
      <c r="M1156" s="550">
        <f>VLOOKUP(D1156,'UPAH DAN BAHAN'!$D$6:$N$348,10,FALSE)</f>
        <v>140000</v>
      </c>
      <c r="N1156" s="551">
        <f t="shared" si="113"/>
        <v>140</v>
      </c>
    </row>
    <row r="1157" spans="2:14" ht="15">
      <c r="B1157" s="532"/>
      <c r="C1157" s="534"/>
      <c r="D1157" s="557"/>
      <c r="E1157" s="534"/>
      <c r="F1157" s="534"/>
      <c r="G1157" s="534"/>
      <c r="H1157" s="558"/>
      <c r="I1157" s="559"/>
      <c r="J1157" s="560" t="s">
        <v>868</v>
      </c>
      <c r="K1157" s="656">
        <f>SUM(K1153:K1156)</f>
        <v>5490</v>
      </c>
      <c r="L1157" s="537"/>
      <c r="M1157" s="537"/>
      <c r="N1157" s="537"/>
    </row>
    <row r="1158" spans="2:14" ht="15">
      <c r="B1158" s="538" t="s">
        <v>159</v>
      </c>
      <c r="C1158" s="539"/>
      <c r="D1158" s="562" t="s">
        <v>926</v>
      </c>
      <c r="E1158" s="539"/>
      <c r="F1158" s="539"/>
      <c r="G1158" s="539"/>
      <c r="H1158" s="563"/>
      <c r="I1158" s="564"/>
      <c r="J1158" s="167"/>
      <c r="K1158" s="653"/>
      <c r="L1158" s="537"/>
      <c r="M1158" s="537"/>
      <c r="N1158" s="537"/>
    </row>
    <row r="1159" spans="2:14" ht="15">
      <c r="B1159" s="566"/>
      <c r="C1159" s="545"/>
      <c r="D1159" s="132" t="s">
        <v>1239</v>
      </c>
      <c r="E1159" s="545"/>
      <c r="F1159" s="545"/>
      <c r="G1159" s="545"/>
      <c r="H1159" s="141" t="s">
        <v>89</v>
      </c>
      <c r="I1159" s="130">
        <v>1</v>
      </c>
      <c r="J1159" s="547">
        <f>VLOOKUP(D1159,'UPAH DAN BAHAN'!$D$6:$I$348,6,FALSE)</f>
        <v>6500</v>
      </c>
      <c r="K1159" s="654">
        <f>+I1159*J1159</f>
        <v>6500</v>
      </c>
      <c r="L1159" s="549">
        <f>VLOOKUP(D1159,'UPAH DAN BAHAN'!$D$6:$N$348,9,FALSE)</f>
        <v>1</v>
      </c>
      <c r="M1159" s="550">
        <f>VLOOKUP(D1159,'UPAH DAN BAHAN'!$D$6:$N$348,10,FALSE)</f>
        <v>6500</v>
      </c>
      <c r="N1159" s="551">
        <f t="shared" ref="N1159:N1160" si="114">I1159*M1159</f>
        <v>6500</v>
      </c>
    </row>
    <row r="1160" spans="2:14" ht="15">
      <c r="B1160" s="568"/>
      <c r="C1160" s="545"/>
      <c r="D1160" s="132" t="s">
        <v>49</v>
      </c>
      <c r="E1160" s="545"/>
      <c r="F1160" s="545"/>
      <c r="G1160" s="545"/>
      <c r="H1160" s="141" t="s">
        <v>50</v>
      </c>
      <c r="I1160" s="130">
        <v>1</v>
      </c>
      <c r="J1160" s="168">
        <f>VLOOKUP(D1160,'UPAH DAN BAHAN'!$D$6:$I$348,6,FALSE)</f>
        <v>16000</v>
      </c>
      <c r="K1160" s="654">
        <f>+I1160*J1160</f>
        <v>16000</v>
      </c>
      <c r="L1160" s="549">
        <f>VLOOKUP(D1160,'UPAH DAN BAHAN'!$D$6:$N$348,9,FALSE)</f>
        <v>1</v>
      </c>
      <c r="M1160" s="550">
        <f>VLOOKUP(D1160,'UPAH DAN BAHAN'!$D$6:$N$348,10,FALSE)</f>
        <v>16000</v>
      </c>
      <c r="N1160" s="551">
        <f t="shared" si="114"/>
        <v>16000</v>
      </c>
    </row>
    <row r="1161" spans="2:14" ht="15">
      <c r="B1161" s="569"/>
      <c r="C1161" s="554"/>
      <c r="D1161" s="133" t="s">
        <v>98</v>
      </c>
      <c r="E1161" s="554"/>
      <c r="F1161" s="554"/>
      <c r="G1161" s="554"/>
      <c r="H1161" s="142" t="s">
        <v>87</v>
      </c>
      <c r="I1161" s="140">
        <v>0.5</v>
      </c>
      <c r="J1161" s="134">
        <f>SUM(J1159:J1160)</f>
        <v>22500</v>
      </c>
      <c r="K1161" s="655">
        <f>+I1161*J1161</f>
        <v>11250</v>
      </c>
      <c r="L1161" s="537"/>
      <c r="M1161" s="570"/>
      <c r="N1161" s="551"/>
    </row>
    <row r="1162" spans="2:14" ht="15">
      <c r="B1162" s="571"/>
      <c r="C1162" s="572"/>
      <c r="D1162" s="572"/>
      <c r="E1162" s="572"/>
      <c r="F1162" s="572"/>
      <c r="G1162" s="572"/>
      <c r="H1162" s="573"/>
      <c r="I1162" s="574"/>
      <c r="J1162" s="560" t="s">
        <v>869</v>
      </c>
      <c r="K1162" s="647">
        <f>SUM(K1159:K1161)</f>
        <v>33750</v>
      </c>
      <c r="L1162" s="537"/>
      <c r="M1162" s="537"/>
      <c r="N1162" s="537"/>
    </row>
    <row r="1163" spans="2:14" ht="15">
      <c r="B1163" s="571"/>
      <c r="C1163" s="572"/>
      <c r="D1163" s="572"/>
      <c r="E1163" s="572"/>
      <c r="F1163" s="572"/>
      <c r="G1163" s="572"/>
      <c r="H1163" s="573"/>
      <c r="I1163" s="574"/>
      <c r="J1163" s="135"/>
      <c r="K1163" s="657"/>
      <c r="L1163" s="537"/>
      <c r="M1163" s="537"/>
      <c r="N1163" s="537"/>
    </row>
    <row r="1164" spans="2:14" ht="15">
      <c r="B1164" s="577" t="s">
        <v>20</v>
      </c>
      <c r="C1164" s="520"/>
      <c r="D1164" s="520" t="s">
        <v>932</v>
      </c>
      <c r="E1164" s="520"/>
      <c r="F1164" s="520"/>
      <c r="G1164" s="520"/>
      <c r="H1164" s="521"/>
      <c r="I1164" s="522"/>
      <c r="J1164" s="578"/>
      <c r="K1164" s="136">
        <f>K1162+K1157</f>
        <v>39240</v>
      </c>
      <c r="L1164" s="579"/>
      <c r="M1164" s="580"/>
      <c r="N1164" s="526">
        <f>SUM(N1152:N1162)</f>
        <v>27990</v>
      </c>
    </row>
    <row r="1165" spans="2:14" ht="15">
      <c r="B1165" s="581" t="s">
        <v>21</v>
      </c>
      <c r="C1165" s="582"/>
      <c r="D1165" s="582" t="s">
        <v>929</v>
      </c>
      <c r="E1165" s="582"/>
      <c r="F1165" s="582"/>
      <c r="G1165" s="582"/>
      <c r="H1165" s="583"/>
      <c r="I1165" s="584"/>
      <c r="J1165" s="585"/>
      <c r="K1165" s="586">
        <f>K1164*10%</f>
        <v>3924</v>
      </c>
      <c r="L1165" s="579"/>
      <c r="M1165" s="580"/>
      <c r="N1165" s="586">
        <f>N1164*10%</f>
        <v>2799</v>
      </c>
    </row>
    <row r="1166" spans="2:14" ht="15">
      <c r="B1166" s="581" t="s">
        <v>22</v>
      </c>
      <c r="C1166" s="582"/>
      <c r="D1166" s="582" t="s">
        <v>933</v>
      </c>
      <c r="E1166" s="582"/>
      <c r="F1166" s="582"/>
      <c r="G1166" s="582"/>
      <c r="H1166" s="583"/>
      <c r="I1166" s="584"/>
      <c r="J1166" s="585"/>
      <c r="K1166" s="586">
        <f>+K1164+K1165</f>
        <v>43164</v>
      </c>
      <c r="L1166" s="579"/>
      <c r="M1166" s="580"/>
      <c r="N1166" s="526">
        <f>N1164+N1165</f>
        <v>30789</v>
      </c>
    </row>
    <row r="1167" spans="2:14" ht="15">
      <c r="B1167" s="587"/>
      <c r="C1167" s="520"/>
      <c r="D1167" s="520" t="s">
        <v>931</v>
      </c>
      <c r="E1167" s="520"/>
      <c r="F1167" s="520"/>
      <c r="G1167" s="520"/>
      <c r="H1167" s="520"/>
      <c r="I1167" s="520"/>
      <c r="J1167" s="588"/>
      <c r="K1167" s="589">
        <f>ROUNDDOWN(K1166,-2)</f>
        <v>43100</v>
      </c>
      <c r="L1167" s="590"/>
      <c r="M1167" s="591"/>
      <c r="N1167" s="592"/>
    </row>
    <row r="1168" spans="2:14" ht="15">
      <c r="B1168" s="593"/>
      <c r="C1168" s="593"/>
      <c r="D1168" s="593"/>
      <c r="E1168" s="593"/>
      <c r="F1168" s="593"/>
      <c r="G1168" s="593"/>
      <c r="H1168" s="593"/>
      <c r="I1168" s="593"/>
      <c r="J1168" s="601"/>
      <c r="K1168" s="601"/>
    </row>
    <row r="1169" spans="2:14" ht="15">
      <c r="B1169" s="593"/>
      <c r="C1169" s="593"/>
      <c r="D1169" s="593"/>
      <c r="E1169" s="593"/>
      <c r="F1169" s="593"/>
      <c r="G1169" s="593"/>
      <c r="H1169" s="593"/>
      <c r="I1169" s="593"/>
      <c r="J1169" s="601"/>
      <c r="K1169" s="601"/>
    </row>
    <row r="1170" spans="2:14" ht="15">
      <c r="B1170" s="138" t="s">
        <v>1250</v>
      </c>
      <c r="C1170" s="520"/>
      <c r="D1170" s="520"/>
      <c r="E1170" s="128" t="s">
        <v>1251</v>
      </c>
      <c r="F1170" s="520"/>
      <c r="G1170" s="520"/>
      <c r="H1170" s="521"/>
      <c r="I1170" s="522"/>
      <c r="J1170" s="578"/>
      <c r="K1170" s="596"/>
      <c r="L1170" s="524"/>
      <c r="M1170" s="525"/>
      <c r="N1170" s="526"/>
    </row>
    <row r="1171" spans="2:14" ht="15.75" customHeight="1">
      <c r="B1171" s="617" t="s">
        <v>56</v>
      </c>
      <c r="C1171" s="1663" t="s">
        <v>57</v>
      </c>
      <c r="D1171" s="1664"/>
      <c r="E1171" s="1664"/>
      <c r="F1171" s="1664"/>
      <c r="G1171" s="1665"/>
      <c r="H1171" s="617" t="s">
        <v>965</v>
      </c>
      <c r="I1171" s="170" t="s">
        <v>925</v>
      </c>
      <c r="J1171" s="618" t="s">
        <v>865</v>
      </c>
      <c r="K1171" s="619" t="s">
        <v>866</v>
      </c>
      <c r="L1171" s="530" t="s">
        <v>209</v>
      </c>
      <c r="M1171" s="531" t="s">
        <v>210</v>
      </c>
      <c r="N1171" s="531" t="s">
        <v>867</v>
      </c>
    </row>
    <row r="1172" spans="2:14">
      <c r="B1172" s="626"/>
      <c r="C1172" s="627"/>
      <c r="D1172" s="628"/>
      <c r="E1172" s="628"/>
      <c r="F1172" s="628"/>
      <c r="G1172" s="629"/>
      <c r="H1172" s="630"/>
      <c r="I1172" s="171"/>
      <c r="J1172" s="575"/>
      <c r="K1172" s="575"/>
      <c r="L1172" s="537"/>
      <c r="M1172" s="537"/>
      <c r="N1172" s="537"/>
    </row>
    <row r="1173" spans="2:14">
      <c r="B1173" s="538" t="s">
        <v>158</v>
      </c>
      <c r="C1173" s="539"/>
      <c r="D1173" s="540" t="s">
        <v>61</v>
      </c>
      <c r="E1173" s="539"/>
      <c r="F1173" s="539"/>
      <c r="G1173" s="539"/>
      <c r="H1173" s="630"/>
      <c r="I1173" s="171"/>
      <c r="J1173" s="575"/>
      <c r="K1173" s="575"/>
      <c r="L1173" s="537"/>
      <c r="M1173" s="537"/>
      <c r="N1173" s="537"/>
    </row>
    <row r="1174" spans="2:14" ht="15">
      <c r="B1174" s="543"/>
      <c r="C1174" s="544"/>
      <c r="D1174" s="545" t="s">
        <v>62</v>
      </c>
      <c r="E1174" s="544"/>
      <c r="F1174" s="544"/>
      <c r="G1174" s="544"/>
      <c r="H1174" s="573" t="s">
        <v>90</v>
      </c>
      <c r="I1174" s="181">
        <v>0.02</v>
      </c>
      <c r="J1174" s="547">
        <f>VLOOKUP(D1174,'UPAH DAN BAHAN'!$D$6:$I$348,6,FALSE)</f>
        <v>120000</v>
      </c>
      <c r="K1174" s="576">
        <f>+I1174*J1174</f>
        <v>2400</v>
      </c>
      <c r="L1174" s="549">
        <f>VLOOKUP(D1174,'UPAH DAN BAHAN'!$D$6:$N$348,9,FALSE)</f>
        <v>1</v>
      </c>
      <c r="M1174" s="550">
        <f>VLOOKUP(D1174,'UPAH DAN BAHAN'!$D$6:$N$348,10,FALSE)</f>
        <v>120000</v>
      </c>
      <c r="N1174" s="551">
        <f t="shared" ref="N1174:N1177" si="115">I1174*M1174</f>
        <v>2400</v>
      </c>
    </row>
    <row r="1175" spans="2:14" ht="15">
      <c r="B1175" s="543"/>
      <c r="C1175" s="544"/>
      <c r="D1175" s="545" t="s">
        <v>149</v>
      </c>
      <c r="E1175" s="544"/>
      <c r="F1175" s="544"/>
      <c r="G1175" s="544"/>
      <c r="H1175" s="573" t="s">
        <v>90</v>
      </c>
      <c r="I1175" s="181">
        <v>0.01</v>
      </c>
      <c r="J1175" s="547">
        <f>VLOOKUP(D1175,'UPAH DAN BAHAN'!$D$6:$I$348,6,FALSE)</f>
        <v>140000</v>
      </c>
      <c r="K1175" s="576">
        <f>+I1175*J1175</f>
        <v>1400</v>
      </c>
      <c r="L1175" s="549">
        <f>VLOOKUP(D1175,'UPAH DAN BAHAN'!$D$6:$N$348,9,FALSE)</f>
        <v>1</v>
      </c>
      <c r="M1175" s="550">
        <f>VLOOKUP(D1175,'UPAH DAN BAHAN'!$D$6:$N$348,10,FALSE)</f>
        <v>140000</v>
      </c>
      <c r="N1175" s="551">
        <f t="shared" si="115"/>
        <v>1400</v>
      </c>
    </row>
    <row r="1176" spans="2:14" ht="15">
      <c r="B1176" s="543"/>
      <c r="C1176" s="544"/>
      <c r="D1176" s="545" t="s">
        <v>77</v>
      </c>
      <c r="E1176" s="544"/>
      <c r="F1176" s="544"/>
      <c r="G1176" s="544"/>
      <c r="H1176" s="573" t="s">
        <v>90</v>
      </c>
      <c r="I1176" s="181">
        <v>1E-3</v>
      </c>
      <c r="J1176" s="547">
        <f>VLOOKUP(D1176,'UPAH DAN BAHAN'!$D$6:$I$348,6,FALSE)</f>
        <v>150000</v>
      </c>
      <c r="K1176" s="576">
        <f>+I1176*J1176</f>
        <v>150</v>
      </c>
      <c r="L1176" s="549">
        <f>VLOOKUP(D1176,'UPAH DAN BAHAN'!$D$6:$N$348,9,FALSE)</f>
        <v>1</v>
      </c>
      <c r="M1176" s="550">
        <f>VLOOKUP(D1176,'UPAH DAN BAHAN'!$D$6:$N$348,10,FALSE)</f>
        <v>150000</v>
      </c>
      <c r="N1176" s="551">
        <f t="shared" si="115"/>
        <v>150</v>
      </c>
    </row>
    <row r="1177" spans="2:14" ht="15">
      <c r="B1177" s="552"/>
      <c r="C1177" s="553"/>
      <c r="D1177" s="554" t="s">
        <v>27</v>
      </c>
      <c r="E1177" s="553"/>
      <c r="F1177" s="553"/>
      <c r="G1177" s="553"/>
      <c r="H1177" s="573" t="s">
        <v>90</v>
      </c>
      <c r="I1177" s="181">
        <v>1E-3</v>
      </c>
      <c r="J1177" s="547">
        <f>VLOOKUP(D1177,'UPAH DAN BAHAN'!$D$6:$I$348,6,FALSE)</f>
        <v>140000</v>
      </c>
      <c r="K1177" s="576">
        <f>+I1177*J1177</f>
        <v>140</v>
      </c>
      <c r="L1177" s="549">
        <f>VLOOKUP(D1177,'UPAH DAN BAHAN'!$D$6:$N$348,9,FALSE)</f>
        <v>1</v>
      </c>
      <c r="M1177" s="550">
        <f>VLOOKUP(D1177,'UPAH DAN BAHAN'!$D$6:$N$348,10,FALSE)</f>
        <v>140000</v>
      </c>
      <c r="N1177" s="551">
        <f t="shared" si="115"/>
        <v>140</v>
      </c>
    </row>
    <row r="1178" spans="2:14" ht="15">
      <c r="B1178" s="532"/>
      <c r="C1178" s="534"/>
      <c r="D1178" s="557"/>
      <c r="E1178" s="534"/>
      <c r="F1178" s="534"/>
      <c r="G1178" s="534"/>
      <c r="H1178" s="573"/>
      <c r="I1178" s="641"/>
      <c r="J1178" s="560" t="s">
        <v>868</v>
      </c>
      <c r="K1178" s="575">
        <f>SUM(K1174:K1177)</f>
        <v>4090</v>
      </c>
      <c r="L1178" s="537"/>
      <c r="M1178" s="537"/>
      <c r="N1178" s="537"/>
    </row>
    <row r="1179" spans="2:14" ht="15">
      <c r="B1179" s="538" t="s">
        <v>159</v>
      </c>
      <c r="C1179" s="539"/>
      <c r="D1179" s="562" t="s">
        <v>926</v>
      </c>
      <c r="E1179" s="539"/>
      <c r="F1179" s="539"/>
      <c r="G1179" s="539"/>
      <c r="H1179" s="573"/>
      <c r="I1179" s="641"/>
      <c r="J1179" s="178"/>
      <c r="K1179" s="576"/>
      <c r="L1179" s="537"/>
      <c r="M1179" s="537"/>
      <c r="N1179" s="537"/>
    </row>
    <row r="1180" spans="2:14" ht="15">
      <c r="B1180" s="566"/>
      <c r="C1180" s="545"/>
      <c r="D1180" s="616" t="s">
        <v>819</v>
      </c>
      <c r="E1180" s="545"/>
      <c r="F1180" s="545"/>
      <c r="G1180" s="545"/>
      <c r="H1180" s="182" t="s">
        <v>89</v>
      </c>
      <c r="I1180" s="176">
        <v>1</v>
      </c>
      <c r="J1180" s="547">
        <f>VLOOKUP(D1180,'UPAH DAN BAHAN'!$D$6:$I$348,6,FALSE)</f>
        <v>11500</v>
      </c>
      <c r="K1180" s="576">
        <f>+I1180*J1180</f>
        <v>11500</v>
      </c>
      <c r="L1180" s="549">
        <f>VLOOKUP(D1180,'UPAH DAN BAHAN'!$D$6:$N$348,9,FALSE)</f>
        <v>0.83140000000000003</v>
      </c>
      <c r="M1180" s="550">
        <f>VLOOKUP(D1180,'UPAH DAN BAHAN'!$D$6:$N$348,10,FALSE)</f>
        <v>9561.1</v>
      </c>
      <c r="N1180" s="551">
        <f t="shared" ref="N1180" si="116">I1180*M1180</f>
        <v>9561.1</v>
      </c>
    </row>
    <row r="1181" spans="2:14" ht="15">
      <c r="B1181" s="568"/>
      <c r="C1181" s="545"/>
      <c r="D1181" s="132" t="s">
        <v>49</v>
      </c>
      <c r="E1181" s="545"/>
      <c r="F1181" s="545"/>
      <c r="G1181" s="545"/>
      <c r="H1181" s="182" t="s">
        <v>50</v>
      </c>
      <c r="I1181" s="176">
        <v>1</v>
      </c>
      <c r="J1181" s="178">
        <f>VLOOKUP(D1181,'UPAH DAN BAHAN'!$D$6:$I$348,6,FALSE)</f>
        <v>16000</v>
      </c>
      <c r="K1181" s="576">
        <f>+I1181*J1181</f>
        <v>16000</v>
      </c>
      <c r="L1181" s="549">
        <f>VLOOKUP(D1181,'UPAH DAN BAHAN'!$D$6:$N$348,9,FALSE)</f>
        <v>1</v>
      </c>
      <c r="M1181" s="550">
        <f>VLOOKUP(D1181,'UPAH DAN BAHAN'!$D$6:$N$348,10,FALSE)</f>
        <v>16000</v>
      </c>
      <c r="N1181" s="551">
        <f>I1181*M1181</f>
        <v>16000</v>
      </c>
    </row>
    <row r="1182" spans="2:14" ht="15">
      <c r="B1182" s="569"/>
      <c r="C1182" s="554"/>
      <c r="D1182" s="133" t="s">
        <v>98</v>
      </c>
      <c r="E1182" s="554"/>
      <c r="F1182" s="554"/>
      <c r="G1182" s="554"/>
      <c r="H1182" s="182" t="s">
        <v>87</v>
      </c>
      <c r="I1182" s="181">
        <v>0.1</v>
      </c>
      <c r="J1182" s="178">
        <f>SUM(J1180:J1181)</f>
        <v>27500</v>
      </c>
      <c r="K1182" s="576">
        <f>+I1182*J1182</f>
        <v>2750</v>
      </c>
      <c r="L1182" s="537"/>
      <c r="M1182" s="570"/>
      <c r="N1182" s="551"/>
    </row>
    <row r="1183" spans="2:14" ht="15">
      <c r="B1183" s="571"/>
      <c r="C1183" s="572"/>
      <c r="D1183" s="572"/>
      <c r="E1183" s="572"/>
      <c r="F1183" s="572"/>
      <c r="G1183" s="572"/>
      <c r="H1183" s="573"/>
      <c r="I1183" s="574"/>
      <c r="J1183" s="560" t="s">
        <v>869</v>
      </c>
      <c r="K1183" s="575">
        <f>SUM(K1180:K1182)</f>
        <v>30250</v>
      </c>
      <c r="L1183" s="537"/>
      <c r="M1183" s="537"/>
      <c r="N1183" s="537"/>
    </row>
    <row r="1184" spans="2:14" ht="15">
      <c r="B1184" s="571"/>
      <c r="C1184" s="572"/>
      <c r="D1184" s="572"/>
      <c r="E1184" s="572"/>
      <c r="F1184" s="572"/>
      <c r="G1184" s="572"/>
      <c r="H1184" s="573"/>
      <c r="I1184" s="574"/>
      <c r="J1184" s="180"/>
      <c r="K1184" s="576"/>
      <c r="L1184" s="537"/>
      <c r="M1184" s="537"/>
      <c r="N1184" s="537"/>
    </row>
    <row r="1185" spans="2:14" ht="15">
      <c r="B1185" s="577" t="s">
        <v>20</v>
      </c>
      <c r="C1185" s="520"/>
      <c r="D1185" s="520" t="s">
        <v>932</v>
      </c>
      <c r="E1185" s="520"/>
      <c r="F1185" s="520"/>
      <c r="G1185" s="520"/>
      <c r="H1185" s="521"/>
      <c r="I1185" s="522"/>
      <c r="J1185" s="578"/>
      <c r="K1185" s="136">
        <f>K1183+K1178</f>
        <v>34340</v>
      </c>
      <c r="L1185" s="579"/>
      <c r="M1185" s="580"/>
      <c r="N1185" s="526">
        <f>SUM(N1173:N1183)</f>
        <v>29651.1</v>
      </c>
    </row>
    <row r="1186" spans="2:14" ht="15">
      <c r="B1186" s="581" t="s">
        <v>21</v>
      </c>
      <c r="C1186" s="582"/>
      <c r="D1186" s="582" t="s">
        <v>929</v>
      </c>
      <c r="E1186" s="582"/>
      <c r="F1186" s="582"/>
      <c r="G1186" s="582"/>
      <c r="H1186" s="583"/>
      <c r="I1186" s="584"/>
      <c r="J1186" s="585"/>
      <c r="K1186" s="586">
        <f>K1185*10%</f>
        <v>3434</v>
      </c>
      <c r="L1186" s="579"/>
      <c r="M1186" s="580"/>
      <c r="N1186" s="586">
        <f>N1185*10%</f>
        <v>2965.11</v>
      </c>
    </row>
    <row r="1187" spans="2:14" ht="15">
      <c r="B1187" s="581" t="s">
        <v>22</v>
      </c>
      <c r="C1187" s="582"/>
      <c r="D1187" s="582" t="s">
        <v>933</v>
      </c>
      <c r="E1187" s="582"/>
      <c r="F1187" s="582"/>
      <c r="G1187" s="582"/>
      <c r="H1187" s="583"/>
      <c r="I1187" s="584"/>
      <c r="J1187" s="585"/>
      <c r="K1187" s="586">
        <f>+K1185+K1186</f>
        <v>37774</v>
      </c>
      <c r="L1187" s="579"/>
      <c r="M1187" s="580"/>
      <c r="N1187" s="526">
        <f>N1185+N1186</f>
        <v>32616.21</v>
      </c>
    </row>
    <row r="1188" spans="2:14" ht="15">
      <c r="B1188" s="587"/>
      <c r="C1188" s="520"/>
      <c r="D1188" s="520" t="s">
        <v>931</v>
      </c>
      <c r="E1188" s="520"/>
      <c r="F1188" s="520"/>
      <c r="G1188" s="520"/>
      <c r="H1188" s="520"/>
      <c r="I1188" s="520"/>
      <c r="J1188" s="588"/>
      <c r="K1188" s="589">
        <f>ROUNDDOWN(K1187,-2)</f>
        <v>37700</v>
      </c>
      <c r="L1188" s="590"/>
      <c r="M1188" s="591"/>
      <c r="N1188" s="592"/>
    </row>
    <row r="1189" spans="2:14" ht="15">
      <c r="B1189" s="593"/>
      <c r="C1189" s="593"/>
      <c r="D1189" s="593"/>
      <c r="E1189" s="593"/>
      <c r="F1189" s="593"/>
      <c r="G1189" s="593"/>
      <c r="H1189" s="593"/>
      <c r="I1189" s="593"/>
      <c r="J1189" s="601"/>
      <c r="K1189" s="601"/>
    </row>
    <row r="1190" spans="2:14" ht="15">
      <c r="B1190" s="593"/>
      <c r="C1190" s="593"/>
      <c r="D1190" s="593"/>
      <c r="E1190" s="593"/>
      <c r="F1190" s="593"/>
      <c r="G1190" s="593"/>
      <c r="H1190" s="593"/>
      <c r="I1190" s="593"/>
      <c r="J1190" s="601"/>
      <c r="K1190" s="601"/>
    </row>
    <row r="1191" spans="2:14" ht="15">
      <c r="B1191" s="138" t="s">
        <v>1252</v>
      </c>
      <c r="C1191" s="520"/>
      <c r="D1191" s="520"/>
      <c r="E1191" s="128" t="s">
        <v>1253</v>
      </c>
      <c r="F1191" s="520"/>
      <c r="G1191" s="520"/>
      <c r="H1191" s="521"/>
      <c r="I1191" s="522"/>
      <c r="J1191" s="578"/>
      <c r="K1191" s="596"/>
      <c r="L1191" s="524"/>
      <c r="M1191" s="525"/>
      <c r="N1191" s="526"/>
    </row>
    <row r="1192" spans="2:14" ht="15.75" customHeight="1">
      <c r="B1192" s="617" t="s">
        <v>56</v>
      </c>
      <c r="C1192" s="1663" t="s">
        <v>57</v>
      </c>
      <c r="D1192" s="1664"/>
      <c r="E1192" s="1664"/>
      <c r="F1192" s="1664"/>
      <c r="G1192" s="1665"/>
      <c r="H1192" s="617" t="s">
        <v>965</v>
      </c>
      <c r="I1192" s="170" t="s">
        <v>925</v>
      </c>
      <c r="J1192" s="618" t="s">
        <v>865</v>
      </c>
      <c r="K1192" s="619" t="s">
        <v>866</v>
      </c>
      <c r="L1192" s="530" t="s">
        <v>209</v>
      </c>
      <c r="M1192" s="531" t="s">
        <v>210</v>
      </c>
      <c r="N1192" s="531" t="s">
        <v>867</v>
      </c>
    </row>
    <row r="1193" spans="2:14">
      <c r="B1193" s="626"/>
      <c r="C1193" s="627"/>
      <c r="D1193" s="628"/>
      <c r="E1193" s="628"/>
      <c r="F1193" s="628"/>
      <c r="G1193" s="629"/>
      <c r="H1193" s="630"/>
      <c r="I1193" s="171"/>
      <c r="J1193" s="575"/>
      <c r="K1193" s="575"/>
      <c r="L1193" s="537"/>
      <c r="M1193" s="537"/>
      <c r="N1193" s="537"/>
    </row>
    <row r="1194" spans="2:14">
      <c r="B1194" s="538" t="s">
        <v>158</v>
      </c>
      <c r="C1194" s="539"/>
      <c r="D1194" s="540" t="s">
        <v>61</v>
      </c>
      <c r="E1194" s="539"/>
      <c r="F1194" s="539"/>
      <c r="G1194" s="539"/>
      <c r="H1194" s="630"/>
      <c r="I1194" s="171"/>
      <c r="J1194" s="575"/>
      <c r="K1194" s="575"/>
      <c r="L1194" s="537"/>
      <c r="M1194" s="537"/>
      <c r="N1194" s="537"/>
    </row>
    <row r="1195" spans="2:14" ht="15">
      <c r="B1195" s="543"/>
      <c r="C1195" s="544"/>
      <c r="D1195" s="545" t="s">
        <v>62</v>
      </c>
      <c r="E1195" s="544"/>
      <c r="F1195" s="544"/>
      <c r="G1195" s="544"/>
      <c r="H1195" s="573" t="s">
        <v>90</v>
      </c>
      <c r="I1195" s="176">
        <v>8.9999999999999993E-3</v>
      </c>
      <c r="J1195" s="547">
        <f>VLOOKUP(D1195,'UPAH DAN BAHAN'!$D$6:$I$348,6,FALSE)</f>
        <v>120000</v>
      </c>
      <c r="K1195" s="576">
        <f>+I1195*J1195</f>
        <v>1080</v>
      </c>
      <c r="L1195" s="549">
        <f>VLOOKUP(D1195,'UPAH DAN BAHAN'!$D$6:$N$348,9,FALSE)</f>
        <v>1</v>
      </c>
      <c r="M1195" s="550">
        <f>VLOOKUP(D1195,'UPAH DAN BAHAN'!$D$6:$N$348,10,FALSE)</f>
        <v>120000</v>
      </c>
      <c r="N1195" s="551">
        <f t="shared" ref="N1195:N1198" si="117">I1195*M1195</f>
        <v>1080</v>
      </c>
    </row>
    <row r="1196" spans="2:14" ht="15">
      <c r="B1196" s="543"/>
      <c r="C1196" s="544"/>
      <c r="D1196" s="545" t="s">
        <v>149</v>
      </c>
      <c r="E1196" s="544"/>
      <c r="F1196" s="544"/>
      <c r="G1196" s="544"/>
      <c r="H1196" s="573" t="s">
        <v>90</v>
      </c>
      <c r="I1196" s="176">
        <v>8.9999999999999993E-3</v>
      </c>
      <c r="J1196" s="547">
        <f>VLOOKUP(D1196,'UPAH DAN BAHAN'!$D$6:$I$348,6,FALSE)</f>
        <v>140000</v>
      </c>
      <c r="K1196" s="576">
        <f>+I1196*J1196</f>
        <v>1260</v>
      </c>
      <c r="L1196" s="549">
        <f>VLOOKUP(D1196,'UPAH DAN BAHAN'!$D$6:$N$348,9,FALSE)</f>
        <v>1</v>
      </c>
      <c r="M1196" s="550">
        <f>VLOOKUP(D1196,'UPAH DAN BAHAN'!$D$6:$N$348,10,FALSE)</f>
        <v>140000</v>
      </c>
      <c r="N1196" s="551">
        <f t="shared" si="117"/>
        <v>1260</v>
      </c>
    </row>
    <row r="1197" spans="2:14" ht="15">
      <c r="B1197" s="543"/>
      <c r="C1197" s="544"/>
      <c r="D1197" s="545" t="s">
        <v>77</v>
      </c>
      <c r="E1197" s="544"/>
      <c r="F1197" s="544"/>
      <c r="G1197" s="544"/>
      <c r="H1197" s="573" t="s">
        <v>90</v>
      </c>
      <c r="I1197" s="176">
        <v>8.0000000000000002E-3</v>
      </c>
      <c r="J1197" s="547">
        <f>VLOOKUP(D1197,'UPAH DAN BAHAN'!$D$6:$I$348,6,FALSE)</f>
        <v>150000</v>
      </c>
      <c r="K1197" s="576">
        <f>+I1197*J1197</f>
        <v>1200</v>
      </c>
      <c r="L1197" s="549">
        <f>VLOOKUP(D1197,'UPAH DAN BAHAN'!$D$6:$N$348,9,FALSE)</f>
        <v>1</v>
      </c>
      <c r="M1197" s="550">
        <f>VLOOKUP(D1197,'UPAH DAN BAHAN'!$D$6:$N$348,10,FALSE)</f>
        <v>150000</v>
      </c>
      <c r="N1197" s="551">
        <f t="shared" si="117"/>
        <v>1200</v>
      </c>
    </row>
    <row r="1198" spans="2:14" ht="15">
      <c r="B1198" s="552"/>
      <c r="C1198" s="553"/>
      <c r="D1198" s="554" t="s">
        <v>27</v>
      </c>
      <c r="E1198" s="553"/>
      <c r="F1198" s="553"/>
      <c r="G1198" s="553"/>
      <c r="H1198" s="573" t="s">
        <v>90</v>
      </c>
      <c r="I1198" s="176">
        <v>8.0000000000000002E-3</v>
      </c>
      <c r="J1198" s="547">
        <f>VLOOKUP(D1198,'UPAH DAN BAHAN'!$D$6:$I$348,6,FALSE)</f>
        <v>140000</v>
      </c>
      <c r="K1198" s="576">
        <f>+I1198*J1198</f>
        <v>1120</v>
      </c>
      <c r="L1198" s="549">
        <f>VLOOKUP(D1198,'UPAH DAN BAHAN'!$D$6:$N$348,9,FALSE)</f>
        <v>1</v>
      </c>
      <c r="M1198" s="550">
        <f>VLOOKUP(D1198,'UPAH DAN BAHAN'!$D$6:$N$348,10,FALSE)</f>
        <v>140000</v>
      </c>
      <c r="N1198" s="551">
        <f t="shared" si="117"/>
        <v>1120</v>
      </c>
    </row>
    <row r="1199" spans="2:14" ht="15">
      <c r="B1199" s="532"/>
      <c r="C1199" s="534"/>
      <c r="D1199" s="557"/>
      <c r="E1199" s="534"/>
      <c r="F1199" s="534"/>
      <c r="G1199" s="534"/>
      <c r="H1199" s="573"/>
      <c r="I1199" s="574"/>
      <c r="J1199" s="560" t="s">
        <v>868</v>
      </c>
      <c r="K1199" s="575">
        <f>SUM(K1195:K1198)</f>
        <v>4660</v>
      </c>
      <c r="L1199" s="537"/>
      <c r="M1199" s="537"/>
      <c r="N1199" s="537"/>
    </row>
    <row r="1200" spans="2:14" ht="15">
      <c r="B1200" s="538" t="s">
        <v>159</v>
      </c>
      <c r="C1200" s="603"/>
      <c r="D1200" s="562" t="s">
        <v>926</v>
      </c>
      <c r="E1200" s="539"/>
      <c r="F1200" s="539"/>
      <c r="G1200" s="604"/>
      <c r="H1200" s="630"/>
      <c r="I1200" s="171"/>
      <c r="J1200" s="575"/>
      <c r="K1200" s="575"/>
      <c r="L1200" s="537"/>
      <c r="M1200" s="537"/>
      <c r="N1200" s="537"/>
    </row>
    <row r="1201" spans="2:14" ht="15">
      <c r="B1201" s="568"/>
      <c r="C1201" s="605"/>
      <c r="D1201" s="132" t="s">
        <v>1254</v>
      </c>
      <c r="E1201" s="545"/>
      <c r="F1201" s="545"/>
      <c r="G1201" s="606"/>
      <c r="H1201" s="573" t="s">
        <v>55</v>
      </c>
      <c r="I1201" s="641">
        <v>1</v>
      </c>
      <c r="J1201" s="547">
        <f>VLOOKUP(D1201,'UPAH DAN BAHAN'!$D$6:$I$348,6,FALSE)</f>
        <v>8500</v>
      </c>
      <c r="K1201" s="576">
        <f>+I1201*J1201</f>
        <v>8500</v>
      </c>
      <c r="L1201" s="549">
        <f>VLOOKUP(D1201,'UPAH DAN BAHAN'!$D$6:$N$348,9,FALSE)</f>
        <v>1</v>
      </c>
      <c r="M1201" s="550">
        <f>VLOOKUP(D1201,'UPAH DAN BAHAN'!$D$6:$N$348,10,FALSE)</f>
        <v>8500</v>
      </c>
      <c r="N1201" s="551">
        <f t="shared" ref="N1201" si="118">I1201*M1201</f>
        <v>8500</v>
      </c>
    </row>
    <row r="1202" spans="2:14" ht="15">
      <c r="B1202" s="569"/>
      <c r="C1202" s="608"/>
      <c r="D1202" s="133" t="s">
        <v>98</v>
      </c>
      <c r="E1202" s="554"/>
      <c r="F1202" s="554"/>
      <c r="G1202" s="609"/>
      <c r="H1202" s="573" t="s">
        <v>87</v>
      </c>
      <c r="I1202" s="641">
        <v>0.1</v>
      </c>
      <c r="J1202" s="178">
        <f>J1201</f>
        <v>8500</v>
      </c>
      <c r="K1202" s="576">
        <f>+I1202*J1202</f>
        <v>850</v>
      </c>
      <c r="L1202" s="537"/>
      <c r="M1202" s="570"/>
      <c r="N1202" s="551"/>
    </row>
    <row r="1203" spans="2:14" ht="15">
      <c r="B1203" s="571"/>
      <c r="C1203" s="572"/>
      <c r="D1203" s="572"/>
      <c r="E1203" s="572"/>
      <c r="F1203" s="572"/>
      <c r="G1203" s="572"/>
      <c r="H1203" s="573"/>
      <c r="I1203" s="574"/>
      <c r="J1203" s="560" t="s">
        <v>869</v>
      </c>
      <c r="K1203" s="575">
        <f>SUM(K1201:K1202)</f>
        <v>9350</v>
      </c>
      <c r="L1203" s="537"/>
      <c r="M1203" s="537"/>
      <c r="N1203" s="537"/>
    </row>
    <row r="1204" spans="2:14" ht="15">
      <c r="B1204" s="571"/>
      <c r="C1204" s="572"/>
      <c r="D1204" s="572"/>
      <c r="E1204" s="572"/>
      <c r="F1204" s="572"/>
      <c r="G1204" s="572"/>
      <c r="H1204" s="573"/>
      <c r="I1204" s="574"/>
      <c r="J1204" s="135"/>
      <c r="K1204" s="576"/>
      <c r="L1204" s="537"/>
      <c r="M1204" s="537"/>
      <c r="N1204" s="537"/>
    </row>
    <row r="1205" spans="2:14" ht="15">
      <c r="B1205" s="577" t="s">
        <v>20</v>
      </c>
      <c r="C1205" s="520"/>
      <c r="D1205" s="520" t="s">
        <v>932</v>
      </c>
      <c r="E1205" s="520"/>
      <c r="F1205" s="520"/>
      <c r="G1205" s="520"/>
      <c r="H1205" s="521"/>
      <c r="I1205" s="522"/>
      <c r="J1205" s="578"/>
      <c r="K1205" s="136">
        <f>K1203+K1199</f>
        <v>14010</v>
      </c>
      <c r="L1205" s="579"/>
      <c r="M1205" s="580"/>
      <c r="N1205" s="526">
        <f>SUM(N1193:N1203)</f>
        <v>13160</v>
      </c>
    </row>
    <row r="1206" spans="2:14" ht="15">
      <c r="B1206" s="581" t="s">
        <v>21</v>
      </c>
      <c r="C1206" s="582"/>
      <c r="D1206" s="582" t="s">
        <v>929</v>
      </c>
      <c r="E1206" s="582"/>
      <c r="F1206" s="582"/>
      <c r="G1206" s="582"/>
      <c r="H1206" s="583"/>
      <c r="I1206" s="584"/>
      <c r="J1206" s="585"/>
      <c r="K1206" s="586">
        <f>K1205*10%</f>
        <v>1401</v>
      </c>
      <c r="L1206" s="579"/>
      <c r="M1206" s="580"/>
      <c r="N1206" s="586">
        <f>N1205*10%</f>
        <v>1316</v>
      </c>
    </row>
    <row r="1207" spans="2:14" ht="15">
      <c r="B1207" s="581" t="s">
        <v>22</v>
      </c>
      <c r="C1207" s="582"/>
      <c r="D1207" s="582" t="s">
        <v>933</v>
      </c>
      <c r="E1207" s="582"/>
      <c r="F1207" s="582"/>
      <c r="G1207" s="582"/>
      <c r="H1207" s="583"/>
      <c r="I1207" s="584"/>
      <c r="J1207" s="585"/>
      <c r="K1207" s="586">
        <f>+K1205+K1206</f>
        <v>15411</v>
      </c>
      <c r="L1207" s="579"/>
      <c r="M1207" s="580"/>
      <c r="N1207" s="526">
        <f>N1205+N1206</f>
        <v>14476</v>
      </c>
    </row>
    <row r="1208" spans="2:14" ht="15">
      <c r="B1208" s="587"/>
      <c r="C1208" s="520"/>
      <c r="D1208" s="520" t="s">
        <v>931</v>
      </c>
      <c r="E1208" s="520"/>
      <c r="F1208" s="520"/>
      <c r="G1208" s="520"/>
      <c r="H1208" s="520"/>
      <c r="I1208" s="520"/>
      <c r="J1208" s="588"/>
      <c r="K1208" s="589">
        <f>ROUNDDOWN(K1207,-2)</f>
        <v>15400</v>
      </c>
      <c r="L1208" s="590"/>
      <c r="M1208" s="591"/>
      <c r="N1208" s="592"/>
    </row>
    <row r="1209" spans="2:14" ht="15">
      <c r="B1209" s="593"/>
      <c r="C1209" s="593"/>
      <c r="D1209" s="593"/>
      <c r="E1209" s="593"/>
      <c r="F1209" s="593"/>
      <c r="G1209" s="593"/>
      <c r="H1209" s="593"/>
      <c r="I1209" s="593"/>
      <c r="J1209" s="601"/>
      <c r="K1209" s="601"/>
    </row>
    <row r="1210" spans="2:14" ht="15">
      <c r="B1210" s="593"/>
      <c r="C1210" s="593"/>
      <c r="D1210" s="593"/>
      <c r="E1210" s="593"/>
      <c r="F1210" s="593"/>
      <c r="G1210" s="593"/>
      <c r="H1210" s="593"/>
      <c r="I1210" s="593"/>
      <c r="J1210" s="601"/>
      <c r="K1210" s="601"/>
    </row>
    <row r="1211" spans="2:14" ht="15">
      <c r="B1211" s="138" t="s">
        <v>1255</v>
      </c>
      <c r="C1211" s="520"/>
      <c r="D1211" s="520"/>
      <c r="E1211" s="128" t="s">
        <v>1256</v>
      </c>
      <c r="F1211" s="520"/>
      <c r="G1211" s="520"/>
      <c r="H1211" s="521"/>
      <c r="I1211" s="522"/>
      <c r="J1211" s="578"/>
      <c r="K1211" s="596"/>
      <c r="L1211" s="524"/>
      <c r="M1211" s="525"/>
      <c r="N1211" s="526"/>
    </row>
    <row r="1212" spans="2:14" ht="17.25" customHeight="1">
      <c r="B1212" s="617" t="s">
        <v>56</v>
      </c>
      <c r="C1212" s="1663" t="s">
        <v>57</v>
      </c>
      <c r="D1212" s="1664"/>
      <c r="E1212" s="1664"/>
      <c r="F1212" s="1664"/>
      <c r="G1212" s="1665"/>
      <c r="H1212" s="617" t="s">
        <v>965</v>
      </c>
      <c r="I1212" s="170" t="s">
        <v>925</v>
      </c>
      <c r="J1212" s="618" t="s">
        <v>865</v>
      </c>
      <c r="K1212" s="619" t="s">
        <v>866</v>
      </c>
      <c r="L1212" s="530" t="s">
        <v>209</v>
      </c>
      <c r="M1212" s="531" t="s">
        <v>210</v>
      </c>
      <c r="N1212" s="531" t="s">
        <v>867</v>
      </c>
    </row>
    <row r="1213" spans="2:14">
      <c r="B1213" s="626"/>
      <c r="C1213" s="627"/>
      <c r="D1213" s="628"/>
      <c r="E1213" s="628"/>
      <c r="F1213" s="628"/>
      <c r="G1213" s="629"/>
      <c r="H1213" s="630"/>
      <c r="I1213" s="171"/>
      <c r="J1213" s="575"/>
      <c r="K1213" s="575"/>
      <c r="L1213" s="537"/>
      <c r="M1213" s="537"/>
      <c r="N1213" s="537"/>
    </row>
    <row r="1214" spans="2:14">
      <c r="B1214" s="538" t="s">
        <v>158</v>
      </c>
      <c r="C1214" s="539"/>
      <c r="D1214" s="540" t="s">
        <v>61</v>
      </c>
      <c r="E1214" s="539"/>
      <c r="F1214" s="539"/>
      <c r="G1214" s="539"/>
      <c r="H1214" s="630"/>
      <c r="I1214" s="171"/>
      <c r="J1214" s="575"/>
      <c r="K1214" s="575"/>
      <c r="L1214" s="537"/>
      <c r="M1214" s="537"/>
      <c r="N1214" s="537"/>
    </row>
    <row r="1215" spans="2:14" ht="15">
      <c r="B1215" s="543"/>
      <c r="C1215" s="544"/>
      <c r="D1215" s="545" t="s">
        <v>62</v>
      </c>
      <c r="E1215" s="544"/>
      <c r="F1215" s="544"/>
      <c r="G1215" s="544"/>
      <c r="H1215" s="573" t="s">
        <v>90</v>
      </c>
      <c r="I1215" s="176">
        <v>0.04</v>
      </c>
      <c r="J1215" s="547">
        <f>VLOOKUP(D1215,'UPAH DAN BAHAN'!$D$6:$I$348,6,FALSE)</f>
        <v>120000</v>
      </c>
      <c r="K1215" s="576">
        <f>+I1215*J1215</f>
        <v>4800</v>
      </c>
      <c r="L1215" s="549">
        <f>VLOOKUP(D1215,'UPAH DAN BAHAN'!$D$6:$N$348,9,FALSE)</f>
        <v>1</v>
      </c>
      <c r="M1215" s="550">
        <f>VLOOKUP(D1215,'UPAH DAN BAHAN'!$D$6:$N$348,10,FALSE)</f>
        <v>120000</v>
      </c>
      <c r="N1215" s="551">
        <f t="shared" ref="N1215:N1218" si="119">I1215*M1215</f>
        <v>4800</v>
      </c>
    </row>
    <row r="1216" spans="2:14" ht="15">
      <c r="B1216" s="543"/>
      <c r="C1216" s="544"/>
      <c r="D1216" s="545" t="s">
        <v>149</v>
      </c>
      <c r="E1216" s="544"/>
      <c r="F1216" s="544"/>
      <c r="G1216" s="544"/>
      <c r="H1216" s="573" t="s">
        <v>90</v>
      </c>
      <c r="I1216" s="176">
        <v>0.04</v>
      </c>
      <c r="J1216" s="547">
        <f>VLOOKUP(D1216,'UPAH DAN BAHAN'!$D$6:$I$348,6,FALSE)</f>
        <v>140000</v>
      </c>
      <c r="K1216" s="576">
        <f>+I1216*J1216</f>
        <v>5600</v>
      </c>
      <c r="L1216" s="549">
        <f>VLOOKUP(D1216,'UPAH DAN BAHAN'!$D$6:$N$348,9,FALSE)</f>
        <v>1</v>
      </c>
      <c r="M1216" s="550">
        <f>VLOOKUP(D1216,'UPAH DAN BAHAN'!$D$6:$N$348,10,FALSE)</f>
        <v>140000</v>
      </c>
      <c r="N1216" s="551">
        <f t="shared" si="119"/>
        <v>5600</v>
      </c>
    </row>
    <row r="1217" spans="2:14" ht="15">
      <c r="B1217" s="543"/>
      <c r="C1217" s="544"/>
      <c r="D1217" s="545" t="s">
        <v>77</v>
      </c>
      <c r="E1217" s="544"/>
      <c r="F1217" s="544"/>
      <c r="G1217" s="544"/>
      <c r="H1217" s="573" t="s">
        <v>90</v>
      </c>
      <c r="I1217" s="176">
        <v>0.02</v>
      </c>
      <c r="J1217" s="547">
        <f>VLOOKUP(D1217,'UPAH DAN BAHAN'!$D$6:$I$348,6,FALSE)</f>
        <v>150000</v>
      </c>
      <c r="K1217" s="576">
        <f>+I1217*J1217</f>
        <v>3000</v>
      </c>
      <c r="L1217" s="549">
        <f>VLOOKUP(D1217,'UPAH DAN BAHAN'!$D$6:$N$348,9,FALSE)</f>
        <v>1</v>
      </c>
      <c r="M1217" s="550">
        <f>VLOOKUP(D1217,'UPAH DAN BAHAN'!$D$6:$N$348,10,FALSE)</f>
        <v>150000</v>
      </c>
      <c r="N1217" s="551">
        <f t="shared" si="119"/>
        <v>3000</v>
      </c>
    </row>
    <row r="1218" spans="2:14" ht="15">
      <c r="B1218" s="552"/>
      <c r="C1218" s="553"/>
      <c r="D1218" s="554" t="s">
        <v>27</v>
      </c>
      <c r="E1218" s="553"/>
      <c r="F1218" s="553"/>
      <c r="G1218" s="553"/>
      <c r="H1218" s="573" t="s">
        <v>90</v>
      </c>
      <c r="I1218" s="176">
        <v>0.02</v>
      </c>
      <c r="J1218" s="547">
        <f>VLOOKUP(D1218,'UPAH DAN BAHAN'!$D$6:$I$348,6,FALSE)</f>
        <v>140000</v>
      </c>
      <c r="K1218" s="576">
        <f>+I1218*J1218</f>
        <v>2800</v>
      </c>
      <c r="L1218" s="549">
        <f>VLOOKUP(D1218,'UPAH DAN BAHAN'!$D$6:$N$348,9,FALSE)</f>
        <v>1</v>
      </c>
      <c r="M1218" s="550">
        <f>VLOOKUP(D1218,'UPAH DAN BAHAN'!$D$6:$N$348,10,FALSE)</f>
        <v>140000</v>
      </c>
      <c r="N1218" s="551">
        <f t="shared" si="119"/>
        <v>2800</v>
      </c>
    </row>
    <row r="1219" spans="2:14" ht="15">
      <c r="B1219" s="532"/>
      <c r="C1219" s="534"/>
      <c r="D1219" s="557"/>
      <c r="E1219" s="534"/>
      <c r="F1219" s="534"/>
      <c r="G1219" s="534"/>
      <c r="H1219" s="573"/>
      <c r="I1219" s="574"/>
      <c r="J1219" s="560" t="s">
        <v>868</v>
      </c>
      <c r="K1219" s="575">
        <f>SUM(K1215:K1218)</f>
        <v>16200</v>
      </c>
      <c r="L1219" s="537"/>
      <c r="M1219" s="537"/>
      <c r="N1219" s="537"/>
    </row>
    <row r="1220" spans="2:14" ht="15">
      <c r="B1220" s="538" t="s">
        <v>159</v>
      </c>
      <c r="C1220" s="603"/>
      <c r="D1220" s="562" t="s">
        <v>926</v>
      </c>
      <c r="E1220" s="539"/>
      <c r="F1220" s="539"/>
      <c r="G1220" s="604"/>
      <c r="H1220" s="630"/>
      <c r="I1220" s="171"/>
      <c r="J1220" s="575"/>
      <c r="K1220" s="575"/>
      <c r="L1220" s="537"/>
      <c r="M1220" s="537"/>
      <c r="N1220" s="537"/>
    </row>
    <row r="1221" spans="2:14" ht="15">
      <c r="B1221" s="568"/>
      <c r="C1221" s="605"/>
      <c r="D1221" s="132" t="s">
        <v>1257</v>
      </c>
      <c r="E1221" s="545"/>
      <c r="F1221" s="545"/>
      <c r="G1221" s="606"/>
      <c r="H1221" s="573" t="s">
        <v>55</v>
      </c>
      <c r="I1221" s="641">
        <v>1</v>
      </c>
      <c r="J1221" s="547">
        <f>VLOOKUP(D1221,'UPAH DAN BAHAN'!$D$6:$I$348,6,FALSE)</f>
        <v>65000</v>
      </c>
      <c r="K1221" s="576">
        <f>+I1221*J1221</f>
        <v>65000</v>
      </c>
      <c r="L1221" s="549">
        <f>VLOOKUP(D1221,'UPAH DAN BAHAN'!$D$6:$N$348,9,FALSE)</f>
        <v>1</v>
      </c>
      <c r="M1221" s="550">
        <f>VLOOKUP(D1221,'UPAH DAN BAHAN'!$D$6:$N$348,10,FALSE)</f>
        <v>65000</v>
      </c>
      <c r="N1221" s="551">
        <f t="shared" ref="N1221" si="120">I1221*M1221</f>
        <v>65000</v>
      </c>
    </row>
    <row r="1222" spans="2:14" ht="15">
      <c r="B1222" s="569"/>
      <c r="C1222" s="608"/>
      <c r="D1222" s="133" t="s">
        <v>98</v>
      </c>
      <c r="E1222" s="554"/>
      <c r="F1222" s="554"/>
      <c r="G1222" s="609"/>
      <c r="H1222" s="573" t="s">
        <v>87</v>
      </c>
      <c r="I1222" s="641">
        <v>0.1</v>
      </c>
      <c r="J1222" s="178">
        <f>J1221</f>
        <v>65000</v>
      </c>
      <c r="K1222" s="576">
        <f>+I1222*J1222</f>
        <v>6500</v>
      </c>
      <c r="L1222" s="537"/>
      <c r="M1222" s="570"/>
      <c r="N1222" s="551"/>
    </row>
    <row r="1223" spans="2:14" ht="15">
      <c r="B1223" s="571"/>
      <c r="C1223" s="572"/>
      <c r="D1223" s="572"/>
      <c r="E1223" s="572"/>
      <c r="F1223" s="572"/>
      <c r="G1223" s="572"/>
      <c r="H1223" s="573"/>
      <c r="I1223" s="574"/>
      <c r="J1223" s="560" t="s">
        <v>869</v>
      </c>
      <c r="K1223" s="575">
        <f>SUM(K1221:K1222)</f>
        <v>71500</v>
      </c>
      <c r="L1223" s="537"/>
      <c r="M1223" s="537"/>
      <c r="N1223" s="537"/>
    </row>
    <row r="1224" spans="2:14" ht="15">
      <c r="B1224" s="571"/>
      <c r="C1224" s="572"/>
      <c r="D1224" s="572"/>
      <c r="E1224" s="572"/>
      <c r="F1224" s="572"/>
      <c r="G1224" s="572"/>
      <c r="H1224" s="573"/>
      <c r="I1224" s="574"/>
      <c r="J1224" s="180"/>
      <c r="K1224" s="576"/>
      <c r="L1224" s="537"/>
      <c r="M1224" s="537"/>
      <c r="N1224" s="537"/>
    </row>
    <row r="1225" spans="2:14" ht="15">
      <c r="B1225" s="577" t="s">
        <v>20</v>
      </c>
      <c r="C1225" s="520"/>
      <c r="D1225" s="520" t="s">
        <v>932</v>
      </c>
      <c r="E1225" s="520"/>
      <c r="F1225" s="520"/>
      <c r="G1225" s="520"/>
      <c r="H1225" s="521"/>
      <c r="I1225" s="522"/>
      <c r="J1225" s="578"/>
      <c r="K1225" s="136">
        <f>K1223+K1219</f>
        <v>87700</v>
      </c>
      <c r="L1225" s="579"/>
      <c r="M1225" s="580"/>
      <c r="N1225" s="526">
        <f>SUM(N1213:N1223)</f>
        <v>81200</v>
      </c>
    </row>
    <row r="1226" spans="2:14" ht="15">
      <c r="B1226" s="581" t="s">
        <v>21</v>
      </c>
      <c r="C1226" s="582"/>
      <c r="D1226" s="582" t="s">
        <v>929</v>
      </c>
      <c r="E1226" s="582"/>
      <c r="F1226" s="582"/>
      <c r="G1226" s="582"/>
      <c r="H1226" s="583"/>
      <c r="I1226" s="584"/>
      <c r="J1226" s="585"/>
      <c r="K1226" s="586">
        <f>K1225*10%</f>
        <v>8770</v>
      </c>
      <c r="L1226" s="579"/>
      <c r="M1226" s="580"/>
      <c r="N1226" s="586">
        <f>N1225*10%</f>
        <v>8120</v>
      </c>
    </row>
    <row r="1227" spans="2:14" ht="15">
      <c r="B1227" s="581" t="s">
        <v>22</v>
      </c>
      <c r="C1227" s="582"/>
      <c r="D1227" s="582" t="s">
        <v>933</v>
      </c>
      <c r="E1227" s="582"/>
      <c r="F1227" s="582"/>
      <c r="G1227" s="582"/>
      <c r="H1227" s="583"/>
      <c r="I1227" s="584"/>
      <c r="J1227" s="585"/>
      <c r="K1227" s="586">
        <f>+K1225+K1226</f>
        <v>96470</v>
      </c>
      <c r="L1227" s="579"/>
      <c r="M1227" s="580"/>
      <c r="N1227" s="526">
        <f>N1225+N1226</f>
        <v>89320</v>
      </c>
    </row>
    <row r="1228" spans="2:14" ht="15">
      <c r="B1228" s="587"/>
      <c r="C1228" s="520"/>
      <c r="D1228" s="520" t="s">
        <v>931</v>
      </c>
      <c r="E1228" s="520"/>
      <c r="F1228" s="520"/>
      <c r="G1228" s="520"/>
      <c r="H1228" s="520"/>
      <c r="I1228" s="520"/>
      <c r="J1228" s="588"/>
      <c r="K1228" s="589">
        <f>ROUNDDOWN(K1227,-2)</f>
        <v>96400</v>
      </c>
      <c r="L1228" s="590"/>
      <c r="M1228" s="591"/>
      <c r="N1228" s="592"/>
    </row>
    <row r="1229" spans="2:14" ht="15">
      <c r="B1229" s="593"/>
      <c r="C1229" s="593"/>
      <c r="D1229" s="593"/>
      <c r="E1229" s="593"/>
      <c r="F1229" s="593"/>
      <c r="G1229" s="593"/>
      <c r="H1229" s="593"/>
      <c r="I1229" s="593"/>
      <c r="J1229" s="601"/>
      <c r="K1229" s="601"/>
    </row>
    <row r="1230" spans="2:14" ht="15">
      <c r="B1230" s="593"/>
      <c r="C1230" s="593"/>
      <c r="D1230" s="593"/>
      <c r="E1230" s="593"/>
      <c r="F1230" s="593"/>
      <c r="G1230" s="593"/>
      <c r="H1230" s="593"/>
      <c r="I1230" s="593"/>
      <c r="J1230" s="601"/>
      <c r="K1230" s="601"/>
    </row>
    <row r="1231" spans="2:14" ht="15">
      <c r="B1231" s="138" t="s">
        <v>1258</v>
      </c>
      <c r="C1231" s="520"/>
      <c r="D1231" s="520"/>
      <c r="E1231" s="128" t="s">
        <v>1259</v>
      </c>
      <c r="F1231" s="520"/>
      <c r="G1231" s="520"/>
      <c r="H1231" s="521"/>
      <c r="I1231" s="522"/>
      <c r="J1231" s="578"/>
      <c r="K1231" s="596"/>
      <c r="L1231" s="524"/>
      <c r="M1231" s="525"/>
      <c r="N1231" s="526"/>
    </row>
    <row r="1232" spans="2:14" ht="15.75" customHeight="1">
      <c r="B1232" s="617" t="s">
        <v>56</v>
      </c>
      <c r="C1232" s="1663" t="s">
        <v>57</v>
      </c>
      <c r="D1232" s="1664"/>
      <c r="E1232" s="1664"/>
      <c r="F1232" s="1664"/>
      <c r="G1232" s="1665"/>
      <c r="H1232" s="617" t="s">
        <v>965</v>
      </c>
      <c r="I1232" s="170" t="s">
        <v>925</v>
      </c>
      <c r="J1232" s="618" t="s">
        <v>865</v>
      </c>
      <c r="K1232" s="619" t="s">
        <v>866</v>
      </c>
      <c r="L1232" s="530" t="s">
        <v>209</v>
      </c>
      <c r="M1232" s="531" t="s">
        <v>210</v>
      </c>
      <c r="N1232" s="531" t="s">
        <v>867</v>
      </c>
    </row>
    <row r="1233" spans="2:14">
      <c r="B1233" s="626"/>
      <c r="C1233" s="627"/>
      <c r="D1233" s="628"/>
      <c r="E1233" s="628"/>
      <c r="F1233" s="628"/>
      <c r="G1233" s="629"/>
      <c r="H1233" s="630"/>
      <c r="I1233" s="171"/>
      <c r="J1233" s="575"/>
      <c r="K1233" s="575"/>
      <c r="L1233" s="537"/>
      <c r="M1233" s="537"/>
      <c r="N1233" s="537"/>
    </row>
    <row r="1234" spans="2:14">
      <c r="B1234" s="658" t="s">
        <v>158</v>
      </c>
      <c r="C1234" s="539"/>
      <c r="D1234" s="540" t="s">
        <v>61</v>
      </c>
      <c r="E1234" s="539"/>
      <c r="F1234" s="539"/>
      <c r="G1234" s="539"/>
      <c r="H1234" s="630"/>
      <c r="I1234" s="171"/>
      <c r="J1234" s="575"/>
      <c r="K1234" s="575"/>
      <c r="L1234" s="537"/>
      <c r="M1234" s="537"/>
      <c r="N1234" s="537"/>
    </row>
    <row r="1235" spans="2:14" ht="15">
      <c r="B1235" s="659"/>
      <c r="C1235" s="544"/>
      <c r="D1235" s="545" t="s">
        <v>62</v>
      </c>
      <c r="E1235" s="544"/>
      <c r="F1235" s="544"/>
      <c r="G1235" s="544"/>
      <c r="H1235" s="573" t="s">
        <v>90</v>
      </c>
      <c r="I1235" s="176">
        <v>0.09</v>
      </c>
      <c r="J1235" s="547">
        <f>VLOOKUP(D1235,'UPAH DAN BAHAN'!$D$6:$I$348,6,FALSE)</f>
        <v>120000</v>
      </c>
      <c r="K1235" s="576">
        <f>+I1235*J1235</f>
        <v>10800</v>
      </c>
      <c r="L1235" s="549">
        <f>VLOOKUP(D1235,'UPAH DAN BAHAN'!$D$6:$N$348,9,FALSE)</f>
        <v>1</v>
      </c>
      <c r="M1235" s="550">
        <f>VLOOKUP(D1235,'UPAH DAN BAHAN'!$D$6:$N$348,10,FALSE)</f>
        <v>120000</v>
      </c>
      <c r="N1235" s="551">
        <f t="shared" ref="N1235:N1238" si="121">I1235*M1235</f>
        <v>10800</v>
      </c>
    </row>
    <row r="1236" spans="2:14" ht="15">
      <c r="B1236" s="659"/>
      <c r="C1236" s="544"/>
      <c r="D1236" s="545" t="s">
        <v>149</v>
      </c>
      <c r="E1236" s="544"/>
      <c r="F1236" s="544"/>
      <c r="G1236" s="544"/>
      <c r="H1236" s="573" t="s">
        <v>90</v>
      </c>
      <c r="I1236" s="176">
        <v>0.08</v>
      </c>
      <c r="J1236" s="547">
        <f>VLOOKUP(D1236,'UPAH DAN BAHAN'!$D$6:$I$348,6,FALSE)</f>
        <v>140000</v>
      </c>
      <c r="K1236" s="576">
        <f>+I1236*J1236</f>
        <v>11200</v>
      </c>
      <c r="L1236" s="549">
        <f>VLOOKUP(D1236,'UPAH DAN BAHAN'!$D$6:$N$348,9,FALSE)</f>
        <v>1</v>
      </c>
      <c r="M1236" s="550">
        <f>VLOOKUP(D1236,'UPAH DAN BAHAN'!$D$6:$N$348,10,FALSE)</f>
        <v>140000</v>
      </c>
      <c r="N1236" s="551">
        <f t="shared" si="121"/>
        <v>11200</v>
      </c>
    </row>
    <row r="1237" spans="2:14" ht="15">
      <c r="B1237" s="659"/>
      <c r="C1237" s="544"/>
      <c r="D1237" s="545" t="s">
        <v>77</v>
      </c>
      <c r="E1237" s="544"/>
      <c r="F1237" s="544"/>
      <c r="G1237" s="544"/>
      <c r="H1237" s="573" t="s">
        <v>90</v>
      </c>
      <c r="I1237" s="176">
        <v>0.05</v>
      </c>
      <c r="J1237" s="547">
        <f>VLOOKUP(D1237,'UPAH DAN BAHAN'!$D$6:$I$348,6,FALSE)</f>
        <v>150000</v>
      </c>
      <c r="K1237" s="576">
        <f>+I1237*J1237</f>
        <v>7500</v>
      </c>
      <c r="L1237" s="549">
        <f>VLOOKUP(D1237,'UPAH DAN BAHAN'!$D$6:$N$348,9,FALSE)</f>
        <v>1</v>
      </c>
      <c r="M1237" s="550">
        <f>VLOOKUP(D1237,'UPAH DAN BAHAN'!$D$6:$N$348,10,FALSE)</f>
        <v>150000</v>
      </c>
      <c r="N1237" s="551">
        <f t="shared" si="121"/>
        <v>7500</v>
      </c>
    </row>
    <row r="1238" spans="2:14" ht="15">
      <c r="B1238" s="660"/>
      <c r="C1238" s="553"/>
      <c r="D1238" s="554" t="s">
        <v>27</v>
      </c>
      <c r="E1238" s="553"/>
      <c r="F1238" s="553"/>
      <c r="G1238" s="553"/>
      <c r="H1238" s="573" t="s">
        <v>90</v>
      </c>
      <c r="I1238" s="176">
        <v>0.05</v>
      </c>
      <c r="J1238" s="547">
        <f>VLOOKUP(D1238,'UPAH DAN BAHAN'!$D$6:$I$348,6,FALSE)</f>
        <v>140000</v>
      </c>
      <c r="K1238" s="576">
        <f>+I1238*J1238</f>
        <v>7000</v>
      </c>
      <c r="L1238" s="549">
        <f>VLOOKUP(D1238,'UPAH DAN BAHAN'!$D$6:$N$348,9,FALSE)</f>
        <v>1</v>
      </c>
      <c r="M1238" s="550">
        <f>VLOOKUP(D1238,'UPAH DAN BAHAN'!$D$6:$N$348,10,FALSE)</f>
        <v>140000</v>
      </c>
      <c r="N1238" s="551">
        <f t="shared" si="121"/>
        <v>7000</v>
      </c>
    </row>
    <row r="1239" spans="2:14" ht="15">
      <c r="B1239" s="661"/>
      <c r="C1239" s="534"/>
      <c r="D1239" s="557"/>
      <c r="E1239" s="534"/>
      <c r="F1239" s="534"/>
      <c r="G1239" s="534"/>
      <c r="H1239" s="573"/>
      <c r="I1239" s="574"/>
      <c r="J1239" s="560" t="s">
        <v>868</v>
      </c>
      <c r="K1239" s="575">
        <f>SUM(K1235:K1238)</f>
        <v>36500</v>
      </c>
      <c r="L1239" s="537"/>
      <c r="M1239" s="537"/>
      <c r="N1239" s="537"/>
    </row>
    <row r="1240" spans="2:14" ht="15">
      <c r="B1240" s="658" t="s">
        <v>159</v>
      </c>
      <c r="C1240" s="603"/>
      <c r="D1240" s="562" t="s">
        <v>926</v>
      </c>
      <c r="E1240" s="539"/>
      <c r="F1240" s="539"/>
      <c r="G1240" s="604"/>
      <c r="H1240" s="630"/>
      <c r="I1240" s="171"/>
      <c r="J1240" s="575"/>
      <c r="K1240" s="575"/>
      <c r="L1240" s="537"/>
      <c r="M1240" s="537"/>
      <c r="N1240" s="537"/>
    </row>
    <row r="1241" spans="2:14" ht="15">
      <c r="B1241" s="662"/>
      <c r="C1241" s="605"/>
      <c r="D1241" s="123" t="s">
        <v>851</v>
      </c>
      <c r="E1241" s="545"/>
      <c r="F1241" s="545"/>
      <c r="G1241" s="606"/>
      <c r="H1241" s="573" t="s">
        <v>55</v>
      </c>
      <c r="I1241" s="641">
        <v>1</v>
      </c>
      <c r="J1241" s="547">
        <f>VLOOKUP(D1241,'UPAH DAN BAHAN'!$D$6:$I$348,6,FALSE)</f>
        <v>335000</v>
      </c>
      <c r="K1241" s="576">
        <f>+I1241*J1241</f>
        <v>335000</v>
      </c>
      <c r="L1241" s="549">
        <f>VLOOKUP(D1241,'UPAH DAN BAHAN'!$D$6:$N$348,9,FALSE)</f>
        <v>1</v>
      </c>
      <c r="M1241" s="550">
        <f>VLOOKUP(D1241,'UPAH DAN BAHAN'!$D$6:$N$348,10,FALSE)</f>
        <v>335000</v>
      </c>
      <c r="N1241" s="551">
        <f t="shared" ref="N1241" si="122">I1241*M1241</f>
        <v>335000</v>
      </c>
    </row>
    <row r="1242" spans="2:14" ht="15">
      <c r="B1242" s="663"/>
      <c r="C1242" s="608"/>
      <c r="D1242" s="133" t="s">
        <v>98</v>
      </c>
      <c r="E1242" s="554"/>
      <c r="F1242" s="554"/>
      <c r="G1242" s="609"/>
      <c r="H1242" s="573" t="s">
        <v>87</v>
      </c>
      <c r="I1242" s="641">
        <v>0.1</v>
      </c>
      <c r="J1242" s="178">
        <f>J1241</f>
        <v>335000</v>
      </c>
      <c r="K1242" s="576">
        <f>+I1242*J1242</f>
        <v>33500</v>
      </c>
      <c r="L1242" s="537"/>
      <c r="M1242" s="570"/>
      <c r="N1242" s="551"/>
    </row>
    <row r="1243" spans="2:14" ht="15">
      <c r="B1243" s="664"/>
      <c r="C1243" s="572"/>
      <c r="D1243" s="572"/>
      <c r="E1243" s="572"/>
      <c r="F1243" s="572"/>
      <c r="G1243" s="572"/>
      <c r="H1243" s="573"/>
      <c r="I1243" s="574"/>
      <c r="J1243" s="560" t="s">
        <v>869</v>
      </c>
      <c r="K1243" s="575">
        <f>SUM(K1241:K1242)</f>
        <v>368500</v>
      </c>
      <c r="L1243" s="537"/>
      <c r="M1243" s="537"/>
      <c r="N1243" s="537"/>
    </row>
    <row r="1244" spans="2:14" ht="15">
      <c r="B1244" s="664"/>
      <c r="C1244" s="572"/>
      <c r="D1244" s="572"/>
      <c r="E1244" s="572"/>
      <c r="F1244" s="572"/>
      <c r="G1244" s="572"/>
      <c r="H1244" s="573"/>
      <c r="I1244" s="574"/>
      <c r="J1244" s="180"/>
      <c r="K1244" s="576"/>
      <c r="L1244" s="537"/>
      <c r="M1244" s="537"/>
      <c r="N1244" s="537"/>
    </row>
    <row r="1245" spans="2:14" ht="15">
      <c r="B1245" s="577" t="s">
        <v>20</v>
      </c>
      <c r="C1245" s="520"/>
      <c r="D1245" s="520" t="s">
        <v>932</v>
      </c>
      <c r="E1245" s="520"/>
      <c r="F1245" s="520"/>
      <c r="G1245" s="520"/>
      <c r="H1245" s="521"/>
      <c r="I1245" s="522"/>
      <c r="J1245" s="578"/>
      <c r="K1245" s="136">
        <f>K1243+K1239</f>
        <v>405000</v>
      </c>
      <c r="L1245" s="579"/>
      <c r="M1245" s="580"/>
      <c r="N1245" s="526">
        <f>SUM(N1233:N1243)</f>
        <v>371500</v>
      </c>
    </row>
    <row r="1246" spans="2:14" ht="15">
      <c r="B1246" s="581" t="s">
        <v>21</v>
      </c>
      <c r="C1246" s="582"/>
      <c r="D1246" s="582" t="s">
        <v>929</v>
      </c>
      <c r="E1246" s="582"/>
      <c r="F1246" s="582"/>
      <c r="G1246" s="582"/>
      <c r="H1246" s="583"/>
      <c r="I1246" s="584"/>
      <c r="J1246" s="585"/>
      <c r="K1246" s="586">
        <f>K1245*10%</f>
        <v>40500</v>
      </c>
      <c r="L1246" s="579"/>
      <c r="M1246" s="580"/>
      <c r="N1246" s="586">
        <f>N1245*10%</f>
        <v>37150</v>
      </c>
    </row>
    <row r="1247" spans="2:14" ht="15">
      <c r="B1247" s="581" t="s">
        <v>22</v>
      </c>
      <c r="C1247" s="582"/>
      <c r="D1247" s="582" t="s">
        <v>933</v>
      </c>
      <c r="E1247" s="582"/>
      <c r="F1247" s="582"/>
      <c r="G1247" s="582"/>
      <c r="H1247" s="583"/>
      <c r="I1247" s="584"/>
      <c r="J1247" s="585"/>
      <c r="K1247" s="586">
        <f>+K1245+K1246</f>
        <v>445500</v>
      </c>
      <c r="L1247" s="579"/>
      <c r="M1247" s="580"/>
      <c r="N1247" s="526">
        <f>N1245+N1246</f>
        <v>408650</v>
      </c>
    </row>
    <row r="1248" spans="2:14" ht="15">
      <c r="B1248" s="587"/>
      <c r="C1248" s="520"/>
      <c r="D1248" s="520" t="s">
        <v>931</v>
      </c>
      <c r="E1248" s="520"/>
      <c r="F1248" s="520"/>
      <c r="G1248" s="520"/>
      <c r="H1248" s="520"/>
      <c r="I1248" s="520"/>
      <c r="J1248" s="588"/>
      <c r="K1248" s="589">
        <f>ROUNDDOWN(K1247,-2)</f>
        <v>445500</v>
      </c>
      <c r="L1248" s="590"/>
      <c r="M1248" s="591"/>
      <c r="N1248" s="592"/>
    </row>
    <row r="1249" spans="2:14" ht="15">
      <c r="B1249" s="593"/>
      <c r="C1249" s="593"/>
      <c r="D1249" s="593"/>
      <c r="E1249" s="593"/>
      <c r="F1249" s="593"/>
      <c r="G1249" s="593"/>
      <c r="H1249" s="593"/>
      <c r="I1249" s="593"/>
      <c r="J1249" s="601"/>
      <c r="K1249" s="601"/>
    </row>
    <row r="1250" spans="2:14" ht="15">
      <c r="B1250" s="593"/>
      <c r="C1250" s="593"/>
      <c r="D1250" s="593"/>
      <c r="E1250" s="593"/>
      <c r="F1250" s="593"/>
      <c r="G1250" s="593"/>
      <c r="H1250" s="593"/>
      <c r="I1250" s="593"/>
      <c r="J1250" s="601"/>
      <c r="K1250" s="601"/>
    </row>
    <row r="1251" spans="2:14" ht="15">
      <c r="B1251" s="138" t="s">
        <v>1260</v>
      </c>
      <c r="C1251" s="520"/>
      <c r="D1251" s="520"/>
      <c r="E1251" s="128" t="s">
        <v>1261</v>
      </c>
      <c r="F1251" s="520"/>
      <c r="G1251" s="520"/>
      <c r="H1251" s="521"/>
      <c r="I1251" s="522"/>
      <c r="J1251" s="578"/>
      <c r="K1251" s="596"/>
      <c r="L1251" s="524"/>
      <c r="M1251" s="525"/>
      <c r="N1251" s="526"/>
    </row>
    <row r="1252" spans="2:14" ht="15.75" customHeight="1">
      <c r="B1252" s="617" t="s">
        <v>56</v>
      </c>
      <c r="C1252" s="1663" t="s">
        <v>57</v>
      </c>
      <c r="D1252" s="1664"/>
      <c r="E1252" s="1664"/>
      <c r="F1252" s="1664"/>
      <c r="G1252" s="1665"/>
      <c r="H1252" s="617" t="s">
        <v>965</v>
      </c>
      <c r="I1252" s="170" t="s">
        <v>925</v>
      </c>
      <c r="J1252" s="618" t="s">
        <v>865</v>
      </c>
      <c r="K1252" s="619" t="s">
        <v>866</v>
      </c>
      <c r="L1252" s="530" t="s">
        <v>209</v>
      </c>
      <c r="M1252" s="531" t="s">
        <v>210</v>
      </c>
      <c r="N1252" s="531" t="s">
        <v>867</v>
      </c>
    </row>
    <row r="1253" spans="2:14">
      <c r="B1253" s="626"/>
      <c r="C1253" s="627"/>
      <c r="D1253" s="628"/>
      <c r="E1253" s="628"/>
      <c r="F1253" s="628"/>
      <c r="G1253" s="629"/>
      <c r="H1253" s="630"/>
      <c r="I1253" s="171"/>
      <c r="J1253" s="575"/>
      <c r="K1253" s="575"/>
      <c r="L1253" s="537"/>
      <c r="M1253" s="537"/>
      <c r="N1253" s="537"/>
    </row>
    <row r="1254" spans="2:14">
      <c r="B1254" s="626" t="s">
        <v>158</v>
      </c>
      <c r="C1254" s="649"/>
      <c r="D1254" s="650" t="s">
        <v>61</v>
      </c>
      <c r="E1254" s="649"/>
      <c r="F1254" s="649"/>
      <c r="G1254" s="649"/>
      <c r="H1254" s="651"/>
      <c r="I1254" s="144"/>
      <c r="J1254" s="613"/>
      <c r="K1254" s="575"/>
      <c r="L1254" s="537"/>
      <c r="M1254" s="537"/>
      <c r="N1254" s="537"/>
    </row>
    <row r="1255" spans="2:14" ht="15">
      <c r="B1255" s="538"/>
      <c r="C1255" s="539"/>
      <c r="D1255" s="633" t="s">
        <v>62</v>
      </c>
      <c r="E1255" s="539"/>
      <c r="F1255" s="539"/>
      <c r="G1255" s="539"/>
      <c r="H1255" s="573" t="s">
        <v>90</v>
      </c>
      <c r="I1255" s="176">
        <v>0.09</v>
      </c>
      <c r="J1255" s="547">
        <f>VLOOKUP(D1255,'UPAH DAN BAHAN'!$D$6:$I$348,6,FALSE)</f>
        <v>120000</v>
      </c>
      <c r="K1255" s="576">
        <f>+I1255*J1255</f>
        <v>10800</v>
      </c>
      <c r="L1255" s="549">
        <f>VLOOKUP(D1255,'UPAH DAN BAHAN'!$D$6:$N$348,9,FALSE)</f>
        <v>1</v>
      </c>
      <c r="M1255" s="550">
        <f>VLOOKUP(D1255,'UPAH DAN BAHAN'!$D$6:$N$348,10,FALSE)</f>
        <v>120000</v>
      </c>
      <c r="N1255" s="551">
        <f t="shared" ref="N1255:N1258" si="123">I1255*M1255</f>
        <v>10800</v>
      </c>
    </row>
    <row r="1256" spans="2:14" ht="15">
      <c r="B1256" s="543"/>
      <c r="C1256" s="544"/>
      <c r="D1256" s="545" t="s">
        <v>149</v>
      </c>
      <c r="E1256" s="544"/>
      <c r="F1256" s="544"/>
      <c r="G1256" s="544"/>
      <c r="H1256" s="573" t="s">
        <v>90</v>
      </c>
      <c r="I1256" s="176">
        <v>0.08</v>
      </c>
      <c r="J1256" s="547">
        <f>VLOOKUP(D1256,'UPAH DAN BAHAN'!$D$6:$I$348,6,FALSE)</f>
        <v>140000</v>
      </c>
      <c r="K1256" s="576">
        <f>+I1256*J1256</f>
        <v>11200</v>
      </c>
      <c r="L1256" s="549">
        <f>VLOOKUP(D1256,'UPAH DAN BAHAN'!$D$6:$N$348,9,FALSE)</f>
        <v>1</v>
      </c>
      <c r="M1256" s="550">
        <f>VLOOKUP(D1256,'UPAH DAN BAHAN'!$D$6:$N$348,10,FALSE)</f>
        <v>140000</v>
      </c>
      <c r="N1256" s="551">
        <f t="shared" si="123"/>
        <v>11200</v>
      </c>
    </row>
    <row r="1257" spans="2:14" ht="15">
      <c r="B1257" s="543"/>
      <c r="C1257" s="544"/>
      <c r="D1257" s="545" t="s">
        <v>77</v>
      </c>
      <c r="E1257" s="544"/>
      <c r="F1257" s="544"/>
      <c r="G1257" s="544"/>
      <c r="H1257" s="573" t="s">
        <v>90</v>
      </c>
      <c r="I1257" s="176">
        <v>0.05</v>
      </c>
      <c r="J1257" s="547">
        <f>VLOOKUP(D1257,'UPAH DAN BAHAN'!$D$6:$I$348,6,FALSE)</f>
        <v>150000</v>
      </c>
      <c r="K1257" s="576">
        <f>+I1257*J1257</f>
        <v>7500</v>
      </c>
      <c r="L1257" s="549">
        <f>VLOOKUP(D1257,'UPAH DAN BAHAN'!$D$6:$N$348,9,FALSE)</f>
        <v>1</v>
      </c>
      <c r="M1257" s="550">
        <f>VLOOKUP(D1257,'UPAH DAN BAHAN'!$D$6:$N$348,10,FALSE)</f>
        <v>150000</v>
      </c>
      <c r="N1257" s="551">
        <f t="shared" si="123"/>
        <v>7500</v>
      </c>
    </row>
    <row r="1258" spans="2:14" ht="15">
      <c r="B1258" s="552"/>
      <c r="C1258" s="553"/>
      <c r="D1258" s="554" t="s">
        <v>27</v>
      </c>
      <c r="E1258" s="553"/>
      <c r="F1258" s="553"/>
      <c r="G1258" s="553"/>
      <c r="H1258" s="573" t="s">
        <v>90</v>
      </c>
      <c r="I1258" s="176">
        <v>0.05</v>
      </c>
      <c r="J1258" s="547">
        <f>VLOOKUP(D1258,'UPAH DAN BAHAN'!$D$6:$I$348,6,FALSE)</f>
        <v>140000</v>
      </c>
      <c r="K1258" s="576">
        <f>+I1258*J1258</f>
        <v>7000</v>
      </c>
      <c r="L1258" s="549">
        <f>VLOOKUP(D1258,'UPAH DAN BAHAN'!$D$6:$N$348,9,FALSE)</f>
        <v>1</v>
      </c>
      <c r="M1258" s="550">
        <f>VLOOKUP(D1258,'UPAH DAN BAHAN'!$D$6:$N$348,10,FALSE)</f>
        <v>140000</v>
      </c>
      <c r="N1258" s="551">
        <f t="shared" si="123"/>
        <v>7000</v>
      </c>
    </row>
    <row r="1259" spans="2:14" ht="15">
      <c r="B1259" s="532"/>
      <c r="C1259" s="534"/>
      <c r="D1259" s="557"/>
      <c r="E1259" s="534"/>
      <c r="F1259" s="534"/>
      <c r="G1259" s="534"/>
      <c r="H1259" s="573"/>
      <c r="I1259" s="574"/>
      <c r="J1259" s="560" t="s">
        <v>868</v>
      </c>
      <c r="K1259" s="575">
        <f>SUM(K1255:K1258)</f>
        <v>36500</v>
      </c>
      <c r="L1259" s="537"/>
      <c r="M1259" s="537"/>
      <c r="N1259" s="537"/>
    </row>
    <row r="1260" spans="2:14" ht="15">
      <c r="B1260" s="538" t="s">
        <v>159</v>
      </c>
      <c r="C1260" s="603"/>
      <c r="D1260" s="562" t="s">
        <v>926</v>
      </c>
      <c r="E1260" s="539"/>
      <c r="F1260" s="539"/>
      <c r="G1260" s="604"/>
      <c r="H1260" s="630"/>
      <c r="I1260" s="171"/>
      <c r="J1260" s="542"/>
      <c r="K1260" s="575"/>
      <c r="L1260" s="537"/>
      <c r="M1260" s="537"/>
      <c r="N1260" s="537"/>
    </row>
    <row r="1261" spans="2:14" ht="15">
      <c r="B1261" s="568"/>
      <c r="C1261" s="605"/>
      <c r="D1261" s="123" t="s">
        <v>850</v>
      </c>
      <c r="E1261" s="545"/>
      <c r="F1261" s="545"/>
      <c r="G1261" s="606"/>
      <c r="H1261" s="573" t="s">
        <v>55</v>
      </c>
      <c r="I1261" s="641">
        <v>1</v>
      </c>
      <c r="J1261" s="547">
        <f>VLOOKUP(D1261,'UPAH DAN BAHAN'!$D$6:$I$348,6,FALSE)</f>
        <v>280000</v>
      </c>
      <c r="K1261" s="576">
        <f>+I1261*J1261</f>
        <v>280000</v>
      </c>
      <c r="L1261" s="549">
        <f>VLOOKUP(D1261,'UPAH DAN BAHAN'!$D$6:$N$348,9,FALSE)</f>
        <v>1</v>
      </c>
      <c r="M1261" s="550">
        <f>VLOOKUP(D1261,'UPAH DAN BAHAN'!$D$6:$N$348,10,FALSE)</f>
        <v>280000</v>
      </c>
      <c r="N1261" s="551">
        <f t="shared" ref="N1261" si="124">I1261*M1261</f>
        <v>280000</v>
      </c>
    </row>
    <row r="1262" spans="2:14" ht="15">
      <c r="B1262" s="569"/>
      <c r="C1262" s="608"/>
      <c r="D1262" s="133" t="s">
        <v>98</v>
      </c>
      <c r="E1262" s="554"/>
      <c r="F1262" s="554"/>
      <c r="G1262" s="609"/>
      <c r="H1262" s="573" t="s">
        <v>87</v>
      </c>
      <c r="I1262" s="641">
        <v>0.1</v>
      </c>
      <c r="J1262" s="134">
        <f>J1261</f>
        <v>280000</v>
      </c>
      <c r="K1262" s="576">
        <f>+I1262*J1262</f>
        <v>28000</v>
      </c>
      <c r="L1262" s="537"/>
      <c r="M1262" s="570"/>
      <c r="N1262" s="551"/>
    </row>
    <row r="1263" spans="2:14" ht="15">
      <c r="B1263" s="571"/>
      <c r="C1263" s="572"/>
      <c r="D1263" s="572"/>
      <c r="E1263" s="572"/>
      <c r="F1263" s="572"/>
      <c r="G1263" s="572"/>
      <c r="H1263" s="573"/>
      <c r="I1263" s="574"/>
      <c r="J1263" s="560" t="s">
        <v>869</v>
      </c>
      <c r="K1263" s="575">
        <f>SUM(K1261:K1262)</f>
        <v>308000</v>
      </c>
      <c r="L1263" s="537"/>
      <c r="M1263" s="537"/>
      <c r="N1263" s="537"/>
    </row>
    <row r="1264" spans="2:14" ht="15">
      <c r="B1264" s="571"/>
      <c r="C1264" s="572"/>
      <c r="D1264" s="572"/>
      <c r="E1264" s="572"/>
      <c r="F1264" s="572"/>
      <c r="G1264" s="572"/>
      <c r="H1264" s="573"/>
      <c r="I1264" s="574"/>
      <c r="J1264" s="135"/>
      <c r="K1264" s="576"/>
      <c r="L1264" s="537"/>
      <c r="M1264" s="537"/>
      <c r="N1264" s="537"/>
    </row>
    <row r="1265" spans="2:14" ht="15">
      <c r="B1265" s="577" t="s">
        <v>20</v>
      </c>
      <c r="C1265" s="520"/>
      <c r="D1265" s="520" t="s">
        <v>932</v>
      </c>
      <c r="E1265" s="520"/>
      <c r="F1265" s="520"/>
      <c r="G1265" s="520"/>
      <c r="H1265" s="521"/>
      <c r="I1265" s="522"/>
      <c r="J1265" s="578"/>
      <c r="K1265" s="136">
        <f>K1263+K1259</f>
        <v>344500</v>
      </c>
      <c r="L1265" s="579"/>
      <c r="M1265" s="580"/>
      <c r="N1265" s="526">
        <f>SUM(N1253:N1263)</f>
        <v>316500</v>
      </c>
    </row>
    <row r="1266" spans="2:14" ht="15">
      <c r="B1266" s="581" t="s">
        <v>21</v>
      </c>
      <c r="C1266" s="582"/>
      <c r="D1266" s="582" t="s">
        <v>929</v>
      </c>
      <c r="E1266" s="582"/>
      <c r="F1266" s="582"/>
      <c r="G1266" s="582"/>
      <c r="H1266" s="583"/>
      <c r="I1266" s="584"/>
      <c r="J1266" s="585"/>
      <c r="K1266" s="586">
        <f>K1265*10%</f>
        <v>34450</v>
      </c>
      <c r="L1266" s="579"/>
      <c r="M1266" s="580"/>
      <c r="N1266" s="586">
        <f>N1265*10%</f>
        <v>31650</v>
      </c>
    </row>
    <row r="1267" spans="2:14" ht="15">
      <c r="B1267" s="581" t="s">
        <v>22</v>
      </c>
      <c r="C1267" s="582"/>
      <c r="D1267" s="582" t="s">
        <v>933</v>
      </c>
      <c r="E1267" s="582"/>
      <c r="F1267" s="582"/>
      <c r="G1267" s="582"/>
      <c r="H1267" s="583"/>
      <c r="I1267" s="584"/>
      <c r="J1267" s="585"/>
      <c r="K1267" s="586">
        <f>+K1265+K1266</f>
        <v>378950</v>
      </c>
      <c r="L1267" s="579"/>
      <c r="M1267" s="580"/>
      <c r="N1267" s="526">
        <f>N1265+N1266</f>
        <v>348150</v>
      </c>
    </row>
    <row r="1268" spans="2:14" ht="15">
      <c r="B1268" s="587"/>
      <c r="C1268" s="520"/>
      <c r="D1268" s="520" t="s">
        <v>931</v>
      </c>
      <c r="E1268" s="520"/>
      <c r="F1268" s="520"/>
      <c r="G1268" s="520"/>
      <c r="H1268" s="520"/>
      <c r="I1268" s="520"/>
      <c r="J1268" s="588"/>
      <c r="K1268" s="589">
        <f>ROUNDDOWN(K1267,-2)</f>
        <v>378900</v>
      </c>
      <c r="L1268" s="590"/>
      <c r="M1268" s="591"/>
      <c r="N1268" s="592"/>
    </row>
  </sheetData>
  <mergeCells count="63">
    <mergeCell ref="C1212:G1212"/>
    <mergeCell ref="C1232:G1232"/>
    <mergeCell ref="C1252:G1252"/>
    <mergeCell ref="C1088:G1088"/>
    <mergeCell ref="C1109:G1109"/>
    <mergeCell ref="C1130:G1130"/>
    <mergeCell ref="C1150:G1150"/>
    <mergeCell ref="C1171:G1171"/>
    <mergeCell ref="C1192:G1192"/>
    <mergeCell ref="C1068:G1068"/>
    <mergeCell ref="C840:G840"/>
    <mergeCell ref="C862:G862"/>
    <mergeCell ref="C883:G883"/>
    <mergeCell ref="C904:G904"/>
    <mergeCell ref="C925:G925"/>
    <mergeCell ref="C946:G946"/>
    <mergeCell ref="C966:G966"/>
    <mergeCell ref="C986:G986"/>
    <mergeCell ref="C1005:G1005"/>
    <mergeCell ref="C1026:G1026"/>
    <mergeCell ref="C1047:G1047"/>
    <mergeCell ref="C820:G820"/>
    <mergeCell ref="C598:G598"/>
    <mergeCell ref="C618:G618"/>
    <mergeCell ref="C638:G638"/>
    <mergeCell ref="C658:G658"/>
    <mergeCell ref="C678:G678"/>
    <mergeCell ref="C698:G698"/>
    <mergeCell ref="C719:G719"/>
    <mergeCell ref="C739:G739"/>
    <mergeCell ref="C759:G759"/>
    <mergeCell ref="C780:G780"/>
    <mergeCell ref="C800:G800"/>
    <mergeCell ref="C578:G578"/>
    <mergeCell ref="C346:G346"/>
    <mergeCell ref="C367:G367"/>
    <mergeCell ref="C388:G388"/>
    <mergeCell ref="C408:G408"/>
    <mergeCell ref="C428:G428"/>
    <mergeCell ref="C448:G448"/>
    <mergeCell ref="C468:G468"/>
    <mergeCell ref="C488:G488"/>
    <mergeCell ref="C515:G515"/>
    <mergeCell ref="C536:G536"/>
    <mergeCell ref="C557:G557"/>
    <mergeCell ref="C325:G325"/>
    <mergeCell ref="C107:G107"/>
    <mergeCell ref="C127:G127"/>
    <mergeCell ref="C146:G146"/>
    <mergeCell ref="C165:G165"/>
    <mergeCell ref="C185:G185"/>
    <mergeCell ref="C204:G204"/>
    <mergeCell ref="C224:G224"/>
    <mergeCell ref="C244:G244"/>
    <mergeCell ref="C264:G264"/>
    <mergeCell ref="C284:G284"/>
    <mergeCell ref="C304:G304"/>
    <mergeCell ref="C86:G86"/>
    <mergeCell ref="B2:N2"/>
    <mergeCell ref="C5:G5"/>
    <mergeCell ref="C25:G25"/>
    <mergeCell ref="C45:G45"/>
    <mergeCell ref="C65:G65"/>
  </mergeCells>
  <pageMargins left="0.7" right="0.7" top="0.75" bottom="0.75" header="0.3" footer="0.3"/>
  <pageSetup scale="54" orientation="portrait" r:id="rId1"/>
  <rowBreaks count="20" manualBreakCount="20">
    <brk id="43" max="16383" man="1"/>
    <brk id="105" max="16383" man="1"/>
    <brk id="163" max="16383" man="1"/>
    <brk id="222" max="16383" man="1"/>
    <brk id="282" max="16383" man="1"/>
    <brk id="344" max="16383" man="1"/>
    <brk id="406" max="16383" man="1"/>
    <brk id="466" max="16383" man="1"/>
    <brk id="534" max="16383" man="1"/>
    <brk id="596" max="16383" man="1"/>
    <brk id="656" max="16383" man="1"/>
    <brk id="716" max="16383" man="1"/>
    <brk id="778" max="16383" man="1"/>
    <brk id="838" max="16383" man="1"/>
    <brk id="902" max="16383" man="1"/>
    <brk id="964" max="16383" man="1"/>
    <brk id="1024" max="16383" man="1"/>
    <brk id="1086" max="16383" man="1"/>
    <brk id="1148" max="16383" man="1"/>
    <brk id="1210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1380"/>
  <sheetViews>
    <sheetView view="pageBreakPreview" topLeftCell="A108" zoomScale="115" zoomScaleNormal="85" workbookViewId="0">
      <selection activeCell="G122" sqref="G122"/>
    </sheetView>
  </sheetViews>
  <sheetFormatPr defaultColWidth="7.7109375" defaultRowHeight="15.75"/>
  <cols>
    <col min="1" max="1" width="6.7109375" style="728" customWidth="1"/>
    <col min="2" max="2" width="13.7109375" style="722" customWidth="1"/>
    <col min="3" max="3" width="2.42578125" style="722" customWidth="1"/>
    <col min="4" max="4" width="19.42578125" style="722" customWidth="1"/>
    <col min="5" max="5" width="21.42578125" style="722" customWidth="1"/>
    <col min="6" max="6" width="15.42578125" style="725" customWidth="1"/>
    <col min="7" max="7" width="18.42578125" style="758" customWidth="1"/>
    <col min="8" max="8" width="15.42578125" style="727" customWidth="1"/>
    <col min="9" max="9" width="5.42578125" style="722" customWidth="1"/>
    <col min="10" max="10" width="13.7109375" style="745" customWidth="1"/>
    <col min="11" max="11" width="11.42578125" style="722" customWidth="1"/>
    <col min="12" max="16384" width="7.7109375" style="722"/>
  </cols>
  <sheetData>
    <row r="1" spans="1:8" ht="18">
      <c r="A1" s="1666" t="s">
        <v>1453</v>
      </c>
      <c r="B1" s="1666"/>
      <c r="C1" s="1666"/>
      <c r="D1" s="1666"/>
      <c r="E1" s="1666"/>
      <c r="F1" s="1666"/>
      <c r="G1" s="1666"/>
      <c r="H1" s="1666"/>
    </row>
    <row r="2" spans="1:8" ht="18">
      <c r="A2" s="1666" t="s">
        <v>1454</v>
      </c>
      <c r="B2" s="1666"/>
      <c r="C2" s="1666"/>
      <c r="D2" s="1666"/>
      <c r="E2" s="1666"/>
      <c r="F2" s="1666"/>
      <c r="G2" s="1666"/>
      <c r="H2" s="1666"/>
    </row>
    <row r="3" spans="1:8">
      <c r="A3" s="723"/>
      <c r="B3" s="724"/>
      <c r="C3" s="724"/>
      <c r="D3" s="724"/>
      <c r="E3" s="724"/>
      <c r="G3" s="726"/>
    </row>
    <row r="4" spans="1:8">
      <c r="A4" s="723"/>
      <c r="B4" s="724" t="s">
        <v>1455</v>
      </c>
      <c r="C4" s="724"/>
      <c r="D4" s="724" t="s">
        <v>1456</v>
      </c>
      <c r="G4" s="726"/>
    </row>
    <row r="5" spans="1:8">
      <c r="A5" s="723"/>
      <c r="B5" s="724" t="s">
        <v>1457</v>
      </c>
      <c r="C5" s="724"/>
      <c r="D5" s="724" t="s">
        <v>1458</v>
      </c>
      <c r="G5" s="726"/>
    </row>
    <row r="6" spans="1:8">
      <c r="B6" s="724"/>
      <c r="C6" s="724"/>
      <c r="D6" s="724"/>
      <c r="E6" s="724"/>
      <c r="G6" s="726"/>
    </row>
    <row r="7" spans="1:8" ht="16.5" customHeight="1">
      <c r="A7" s="1667" t="s">
        <v>23</v>
      </c>
      <c r="B7" s="1669" t="s">
        <v>24</v>
      </c>
      <c r="C7" s="1670"/>
      <c r="D7" s="1670"/>
      <c r="E7" s="1670"/>
      <c r="F7" s="1675" t="s">
        <v>26</v>
      </c>
      <c r="G7" s="1678" t="s">
        <v>1459</v>
      </c>
      <c r="H7" s="1681" t="s">
        <v>1460</v>
      </c>
    </row>
    <row r="8" spans="1:8">
      <c r="A8" s="1668"/>
      <c r="B8" s="1671"/>
      <c r="C8" s="1672"/>
      <c r="D8" s="1672"/>
      <c r="E8" s="1672"/>
      <c r="F8" s="1676"/>
      <c r="G8" s="1679"/>
      <c r="H8" s="1682"/>
    </row>
    <row r="9" spans="1:8">
      <c r="A9" s="1668"/>
      <c r="B9" s="1673"/>
      <c r="C9" s="1674"/>
      <c r="D9" s="1674"/>
      <c r="E9" s="1674"/>
      <c r="F9" s="1677"/>
      <c r="G9" s="1680"/>
      <c r="H9" s="1683"/>
    </row>
    <row r="10" spans="1:8">
      <c r="A10" s="729">
        <v>1</v>
      </c>
      <c r="B10" s="1685">
        <v>2</v>
      </c>
      <c r="C10" s="1686"/>
      <c r="D10" s="1686"/>
      <c r="E10" s="1686"/>
      <c r="F10" s="730">
        <v>3</v>
      </c>
      <c r="G10" s="731">
        <v>4</v>
      </c>
      <c r="H10" s="732">
        <v>5</v>
      </c>
    </row>
    <row r="11" spans="1:8">
      <c r="A11" s="733"/>
      <c r="B11" s="734"/>
      <c r="C11" s="735"/>
      <c r="D11" s="735"/>
      <c r="E11" s="735"/>
      <c r="F11" s="736"/>
      <c r="G11" s="737"/>
      <c r="H11" s="738"/>
    </row>
    <row r="12" spans="1:8">
      <c r="A12" s="739">
        <v>1</v>
      </c>
      <c r="B12" s="740" t="s">
        <v>1461</v>
      </c>
      <c r="C12" s="741"/>
      <c r="D12" s="741"/>
      <c r="E12" s="741"/>
      <c r="F12" s="742" t="s">
        <v>1462</v>
      </c>
      <c r="G12" s="743">
        <v>105000</v>
      </c>
      <c r="H12" s="744">
        <v>15000</v>
      </c>
    </row>
    <row r="13" spans="1:8">
      <c r="A13" s="739">
        <v>2</v>
      </c>
      <c r="B13" s="740" t="s">
        <v>1463</v>
      </c>
      <c r="C13" s="741"/>
      <c r="D13" s="741"/>
      <c r="E13" s="741"/>
      <c r="F13" s="742" t="s">
        <v>1462</v>
      </c>
      <c r="G13" s="743">
        <v>170400</v>
      </c>
      <c r="H13" s="744">
        <v>24342.857142857101</v>
      </c>
    </row>
    <row r="14" spans="1:8">
      <c r="A14" s="739">
        <v>3</v>
      </c>
      <c r="B14" s="740" t="s">
        <v>28</v>
      </c>
      <c r="C14" s="741"/>
      <c r="D14" s="741"/>
      <c r="E14" s="741"/>
      <c r="F14" s="742" t="s">
        <v>1462</v>
      </c>
      <c r="G14" s="743">
        <v>218100</v>
      </c>
      <c r="H14" s="744">
        <v>31157.142857142899</v>
      </c>
    </row>
    <row r="15" spans="1:8">
      <c r="A15" s="739">
        <v>4</v>
      </c>
      <c r="B15" s="740" t="s">
        <v>27</v>
      </c>
      <c r="C15" s="741"/>
      <c r="D15" s="741"/>
      <c r="E15" s="741"/>
      <c r="F15" s="742" t="s">
        <v>1462</v>
      </c>
      <c r="G15" s="743">
        <v>204500</v>
      </c>
      <c r="H15" s="744">
        <v>29214.285714285699</v>
      </c>
    </row>
    <row r="16" spans="1:8">
      <c r="A16" s="739">
        <v>5</v>
      </c>
      <c r="B16" s="740" t="s">
        <v>1464</v>
      </c>
      <c r="C16" s="741"/>
      <c r="D16" s="741"/>
      <c r="E16" s="741"/>
      <c r="F16" s="742" t="s">
        <v>1462</v>
      </c>
      <c r="G16" s="743">
        <v>204500</v>
      </c>
      <c r="H16" s="744">
        <v>29214.285714285699</v>
      </c>
    </row>
    <row r="17" spans="1:10">
      <c r="A17" s="739">
        <v>6</v>
      </c>
      <c r="B17" s="740" t="s">
        <v>1465</v>
      </c>
      <c r="C17" s="741"/>
      <c r="D17" s="741"/>
      <c r="E17" s="741"/>
      <c r="F17" s="742" t="s">
        <v>1462</v>
      </c>
      <c r="G17" s="743">
        <v>113600</v>
      </c>
      <c r="H17" s="744">
        <v>16228.5714285714</v>
      </c>
    </row>
    <row r="18" spans="1:10">
      <c r="A18" s="739">
        <v>7</v>
      </c>
      <c r="B18" s="740" t="s">
        <v>1466</v>
      </c>
      <c r="C18" s="741"/>
      <c r="D18" s="741"/>
      <c r="E18" s="741"/>
      <c r="F18" s="742" t="s">
        <v>1462</v>
      </c>
      <c r="G18" s="743">
        <v>204500</v>
      </c>
      <c r="H18" s="744">
        <v>29214.285714285699</v>
      </c>
    </row>
    <row r="19" spans="1:10">
      <c r="A19" s="739">
        <v>8</v>
      </c>
      <c r="B19" s="740" t="s">
        <v>1467</v>
      </c>
      <c r="C19" s="741"/>
      <c r="D19" s="741"/>
      <c r="E19" s="741"/>
      <c r="F19" s="742" t="s">
        <v>1462</v>
      </c>
      <c r="G19" s="743">
        <v>113600</v>
      </c>
      <c r="H19" s="744">
        <v>16228.5714285714</v>
      </c>
    </row>
    <row r="20" spans="1:10">
      <c r="A20" s="739">
        <v>9</v>
      </c>
      <c r="B20" s="740" t="s">
        <v>1468</v>
      </c>
      <c r="C20" s="741"/>
      <c r="D20" s="741"/>
      <c r="E20" s="741"/>
      <c r="F20" s="742" t="s">
        <v>1462</v>
      </c>
      <c r="G20" s="743">
        <v>295400</v>
      </c>
      <c r="H20" s="744">
        <v>42200</v>
      </c>
    </row>
    <row r="21" spans="1:10">
      <c r="A21" s="746">
        <v>10</v>
      </c>
      <c r="B21" s="747" t="s">
        <v>1469</v>
      </c>
      <c r="C21" s="748"/>
      <c r="D21" s="748"/>
      <c r="E21" s="748"/>
      <c r="F21" s="749" t="s">
        <v>7</v>
      </c>
      <c r="G21" s="743">
        <v>144000</v>
      </c>
      <c r="H21" s="750"/>
    </row>
    <row r="22" spans="1:10">
      <c r="A22" s="746">
        <v>11</v>
      </c>
      <c r="B22" s="747" t="s">
        <v>1470</v>
      </c>
      <c r="C22" s="748"/>
      <c r="D22" s="748"/>
      <c r="E22" s="748"/>
      <c r="F22" s="749" t="s">
        <v>7</v>
      </c>
      <c r="G22" s="743">
        <v>144000</v>
      </c>
      <c r="H22" s="750"/>
    </row>
    <row r="23" spans="1:10">
      <c r="A23" s="746">
        <v>12</v>
      </c>
      <c r="B23" s="747" t="s">
        <v>1471</v>
      </c>
      <c r="C23" s="748"/>
      <c r="D23" s="748"/>
      <c r="E23" s="748"/>
      <c r="F23" s="749" t="s">
        <v>7</v>
      </c>
      <c r="G23" s="743">
        <v>225000</v>
      </c>
      <c r="H23" s="750"/>
    </row>
    <row r="24" spans="1:10">
      <c r="A24" s="746">
        <v>13</v>
      </c>
      <c r="B24" s="747" t="s">
        <v>1472</v>
      </c>
      <c r="C24" s="748"/>
      <c r="D24" s="748"/>
      <c r="E24" s="748"/>
      <c r="F24" s="749" t="s">
        <v>7</v>
      </c>
      <c r="G24" s="743">
        <v>270000</v>
      </c>
      <c r="H24" s="750"/>
    </row>
    <row r="25" spans="1:10" s="757" customFormat="1">
      <c r="A25" s="751"/>
      <c r="B25" s="752"/>
      <c r="C25" s="753"/>
      <c r="D25" s="753"/>
      <c r="E25" s="753"/>
      <c r="F25" s="754"/>
      <c r="G25" s="755"/>
      <c r="H25" s="756"/>
      <c r="J25" s="745"/>
    </row>
    <row r="26" spans="1:10" s="757" customFormat="1">
      <c r="A26" s="728"/>
      <c r="B26" s="722"/>
      <c r="C26" s="722"/>
      <c r="D26" s="722"/>
      <c r="E26" s="722"/>
      <c r="F26" s="725"/>
      <c r="G26" s="758"/>
      <c r="H26" s="727"/>
      <c r="J26" s="745"/>
    </row>
    <row r="27" spans="1:10" s="757" customFormat="1" ht="18">
      <c r="A27" s="1666" t="s">
        <v>1473</v>
      </c>
      <c r="B27" s="1666"/>
      <c r="C27" s="1666"/>
      <c r="D27" s="1666"/>
      <c r="E27" s="1666"/>
      <c r="F27" s="1666"/>
      <c r="G27" s="1666"/>
      <c r="H27" s="1666"/>
      <c r="J27" s="745"/>
    </row>
    <row r="28" spans="1:10" s="757" customFormat="1">
      <c r="A28" s="723"/>
      <c r="B28" s="724"/>
      <c r="C28" s="724"/>
      <c r="D28" s="724"/>
      <c r="E28" s="724"/>
      <c r="F28" s="725"/>
      <c r="G28" s="726"/>
      <c r="H28" s="727"/>
      <c r="J28" s="745"/>
    </row>
    <row r="29" spans="1:10" s="757" customFormat="1">
      <c r="A29" s="723"/>
      <c r="B29" s="724" t="s">
        <v>1455</v>
      </c>
      <c r="C29" s="724"/>
      <c r="D29" s="724" t="s">
        <v>1456</v>
      </c>
      <c r="F29" s="725"/>
      <c r="G29" s="726"/>
      <c r="H29" s="727"/>
      <c r="J29" s="745"/>
    </row>
    <row r="30" spans="1:10" s="757" customFormat="1">
      <c r="A30" s="723"/>
      <c r="B30" s="724" t="s">
        <v>1457</v>
      </c>
      <c r="C30" s="724"/>
      <c r="D30" s="724" t="s">
        <v>1458</v>
      </c>
      <c r="F30" s="725"/>
      <c r="G30" s="726"/>
      <c r="H30" s="727"/>
      <c r="J30" s="745"/>
    </row>
    <row r="31" spans="1:10" s="757" customFormat="1">
      <c r="A31" s="723"/>
      <c r="B31" s="724"/>
      <c r="C31" s="724"/>
      <c r="D31" s="724"/>
      <c r="F31" s="725"/>
      <c r="G31" s="726"/>
      <c r="H31" s="727"/>
      <c r="J31" s="745"/>
    </row>
    <row r="32" spans="1:10" s="763" customFormat="1" ht="45" customHeight="1">
      <c r="A32" s="759" t="s">
        <v>23</v>
      </c>
      <c r="B32" s="1687" t="s">
        <v>29</v>
      </c>
      <c r="C32" s="1688"/>
      <c r="D32" s="1688"/>
      <c r="E32" s="1688"/>
      <c r="F32" s="760" t="s">
        <v>26</v>
      </c>
      <c r="G32" s="761" t="s">
        <v>1474</v>
      </c>
      <c r="H32" s="762" t="s">
        <v>1475</v>
      </c>
      <c r="J32" s="764"/>
    </row>
    <row r="33" spans="1:8">
      <c r="A33" s="729">
        <v>1</v>
      </c>
      <c r="B33" s="1685">
        <v>2</v>
      </c>
      <c r="C33" s="1686"/>
      <c r="D33" s="1686"/>
      <c r="E33" s="1686"/>
      <c r="F33" s="730">
        <v>3</v>
      </c>
      <c r="G33" s="729">
        <v>4</v>
      </c>
      <c r="H33" s="765">
        <v>5</v>
      </c>
    </row>
    <row r="34" spans="1:8" ht="16.5" customHeight="1">
      <c r="A34" s="766"/>
      <c r="B34" s="767"/>
      <c r="C34" s="768"/>
      <c r="D34" s="768"/>
      <c r="E34" s="769"/>
      <c r="F34" s="770"/>
      <c r="G34" s="771"/>
      <c r="H34" s="772"/>
    </row>
    <row r="35" spans="1:8" ht="16.5" customHeight="1">
      <c r="A35" s="739"/>
      <c r="B35" s="773" t="s">
        <v>1476</v>
      </c>
      <c r="C35" s="774"/>
      <c r="D35" s="775"/>
      <c r="E35" s="776"/>
      <c r="F35" s="742"/>
      <c r="G35" s="777"/>
      <c r="H35" s="744"/>
    </row>
    <row r="36" spans="1:8" ht="16.5" customHeight="1">
      <c r="A36" s="739">
        <v>1</v>
      </c>
      <c r="B36" s="740" t="s">
        <v>1477</v>
      </c>
      <c r="C36" s="741"/>
      <c r="D36" s="775"/>
      <c r="E36" s="776"/>
      <c r="F36" s="742" t="s">
        <v>7</v>
      </c>
      <c r="G36" s="778">
        <v>10000</v>
      </c>
      <c r="H36" s="744"/>
    </row>
    <row r="37" spans="1:8" ht="16.5" customHeight="1">
      <c r="A37" s="739">
        <v>2</v>
      </c>
      <c r="B37" s="740" t="s">
        <v>1478</v>
      </c>
      <c r="C37" s="741"/>
      <c r="D37" s="775"/>
      <c r="E37" s="776"/>
      <c r="F37" s="742" t="s">
        <v>7</v>
      </c>
      <c r="G37" s="778">
        <v>20000</v>
      </c>
      <c r="H37" s="744"/>
    </row>
    <row r="38" spans="1:8" ht="16.5" customHeight="1">
      <c r="A38" s="739">
        <v>3</v>
      </c>
      <c r="B38" s="740" t="s">
        <v>1479</v>
      </c>
      <c r="C38" s="741"/>
      <c r="D38" s="775"/>
      <c r="E38" s="776"/>
      <c r="F38" s="742" t="s">
        <v>7</v>
      </c>
      <c r="G38" s="778">
        <v>31500</v>
      </c>
      <c r="H38" s="744"/>
    </row>
    <row r="39" spans="1:8" ht="16.5" customHeight="1">
      <c r="A39" s="739">
        <v>4</v>
      </c>
      <c r="B39" s="740" t="s">
        <v>1480</v>
      </c>
      <c r="C39" s="775"/>
      <c r="D39" s="775"/>
      <c r="E39" s="776"/>
      <c r="F39" s="742" t="s">
        <v>7</v>
      </c>
      <c r="G39" s="778">
        <v>12500</v>
      </c>
      <c r="H39" s="744"/>
    </row>
    <row r="40" spans="1:8" ht="16.5" customHeight="1">
      <c r="A40" s="739"/>
      <c r="B40" s="779"/>
      <c r="C40" s="775"/>
      <c r="D40" s="775"/>
      <c r="E40" s="776"/>
      <c r="F40" s="742"/>
      <c r="G40" s="778"/>
      <c r="H40" s="744"/>
    </row>
    <row r="41" spans="1:8" ht="16.5" customHeight="1">
      <c r="A41" s="780" t="s">
        <v>18</v>
      </c>
      <c r="B41" s="773" t="s">
        <v>1481</v>
      </c>
      <c r="C41" s="774"/>
      <c r="D41" s="774"/>
      <c r="E41" s="781"/>
      <c r="F41" s="742"/>
      <c r="G41" s="778"/>
      <c r="H41" s="744"/>
    </row>
    <row r="42" spans="1:8" ht="16.5" customHeight="1">
      <c r="A42" s="780"/>
      <c r="B42" s="773" t="s">
        <v>1482</v>
      </c>
      <c r="C42" s="774"/>
      <c r="D42" s="774"/>
      <c r="E42" s="781"/>
      <c r="F42" s="742"/>
      <c r="G42" s="778"/>
      <c r="H42" s="744"/>
    </row>
    <row r="43" spans="1:8" ht="16.5" customHeight="1">
      <c r="A43" s="739">
        <v>1</v>
      </c>
      <c r="B43" s="740" t="s">
        <v>1483</v>
      </c>
      <c r="C43" s="774"/>
      <c r="D43" s="774"/>
      <c r="E43" s="781"/>
      <c r="F43" s="742" t="s">
        <v>30</v>
      </c>
      <c r="G43" s="777">
        <v>40</v>
      </c>
      <c r="H43" s="744"/>
    </row>
    <row r="44" spans="1:8">
      <c r="A44" s="739">
        <v>2</v>
      </c>
      <c r="B44" s="740" t="s">
        <v>1484</v>
      </c>
      <c r="C44" s="741"/>
      <c r="D44" s="741"/>
      <c r="E44" s="782"/>
      <c r="F44" s="742" t="s">
        <v>6</v>
      </c>
      <c r="G44" s="743">
        <v>332800</v>
      </c>
      <c r="H44" s="744"/>
    </row>
    <row r="45" spans="1:8" ht="16.5" customHeight="1">
      <c r="A45" s="739">
        <v>3</v>
      </c>
      <c r="B45" s="740" t="s">
        <v>1485</v>
      </c>
      <c r="C45" s="741"/>
      <c r="D45" s="741"/>
      <c r="E45" s="782"/>
      <c r="F45" s="742" t="s">
        <v>6</v>
      </c>
      <c r="G45" s="743">
        <v>367281.25</v>
      </c>
      <c r="H45" s="744"/>
    </row>
    <row r="46" spans="1:8" ht="16.5" customHeight="1">
      <c r="A46" s="739">
        <v>4</v>
      </c>
      <c r="B46" s="740" t="s">
        <v>1486</v>
      </c>
      <c r="C46" s="741"/>
      <c r="D46" s="741"/>
      <c r="E46" s="782"/>
      <c r="F46" s="742" t="s">
        <v>6</v>
      </c>
      <c r="G46" s="743">
        <v>332800</v>
      </c>
      <c r="H46" s="744"/>
    </row>
    <row r="47" spans="1:8" ht="16.5" customHeight="1">
      <c r="A47" s="739">
        <v>5</v>
      </c>
      <c r="B47" s="740" t="s">
        <v>1487</v>
      </c>
      <c r="C47" s="741"/>
      <c r="D47" s="741"/>
      <c r="E47" s="782"/>
      <c r="F47" s="742" t="s">
        <v>6</v>
      </c>
      <c r="G47" s="743">
        <v>332800</v>
      </c>
      <c r="H47" s="744"/>
    </row>
    <row r="48" spans="1:8" ht="16.5" customHeight="1">
      <c r="A48" s="739">
        <v>6</v>
      </c>
      <c r="B48" s="740" t="s">
        <v>1488</v>
      </c>
      <c r="C48" s="741"/>
      <c r="D48" s="741"/>
      <c r="E48" s="782"/>
      <c r="F48" s="742" t="s">
        <v>6</v>
      </c>
      <c r="G48" s="743">
        <v>332800</v>
      </c>
      <c r="H48" s="744"/>
    </row>
    <row r="49" spans="1:10" ht="16.5" customHeight="1">
      <c r="A49" s="739">
        <v>7</v>
      </c>
      <c r="B49" s="740" t="s">
        <v>1489</v>
      </c>
      <c r="C49" s="741"/>
      <c r="D49" s="741"/>
      <c r="E49" s="782"/>
      <c r="F49" s="742" t="s">
        <v>6</v>
      </c>
      <c r="G49" s="743">
        <v>342000</v>
      </c>
      <c r="H49" s="744"/>
    </row>
    <row r="50" spans="1:10" ht="16.5" customHeight="1">
      <c r="A50" s="739">
        <v>8</v>
      </c>
      <c r="B50" s="740" t="s">
        <v>1489</v>
      </c>
      <c r="C50" s="741"/>
      <c r="D50" s="741"/>
      <c r="E50" s="782"/>
      <c r="F50" s="742" t="s">
        <v>3</v>
      </c>
      <c r="G50" s="743">
        <v>260</v>
      </c>
      <c r="H50" s="744"/>
    </row>
    <row r="51" spans="1:10" ht="16.5" customHeight="1">
      <c r="A51" s="739">
        <v>9</v>
      </c>
      <c r="B51" s="740" t="s">
        <v>1490</v>
      </c>
      <c r="C51" s="741"/>
      <c r="D51" s="741"/>
      <c r="E51" s="782"/>
      <c r="F51" s="742" t="s">
        <v>6</v>
      </c>
      <c r="G51" s="743">
        <v>342000</v>
      </c>
      <c r="H51" s="744"/>
    </row>
    <row r="52" spans="1:10" ht="16.5" customHeight="1">
      <c r="A52" s="739">
        <v>10</v>
      </c>
      <c r="B52" s="740" t="s">
        <v>1490</v>
      </c>
      <c r="C52" s="741"/>
      <c r="D52" s="741"/>
      <c r="E52" s="782"/>
      <c r="F52" s="742" t="s">
        <v>3</v>
      </c>
      <c r="G52" s="743">
        <v>260</v>
      </c>
      <c r="H52" s="744"/>
    </row>
    <row r="53" spans="1:10" ht="16.5" customHeight="1">
      <c r="A53" s="739">
        <v>11</v>
      </c>
      <c r="B53" s="740" t="s">
        <v>1491</v>
      </c>
      <c r="C53" s="741"/>
      <c r="D53" s="741"/>
      <c r="E53" s="782"/>
      <c r="F53" s="742" t="s">
        <v>6</v>
      </c>
      <c r="G53" s="743">
        <v>375720</v>
      </c>
      <c r="H53" s="744"/>
    </row>
    <row r="54" spans="1:10" s="787" customFormat="1" ht="16.5" customHeight="1">
      <c r="A54" s="739">
        <v>12</v>
      </c>
      <c r="B54" s="783" t="s">
        <v>1492</v>
      </c>
      <c r="C54" s="784"/>
      <c r="D54" s="784"/>
      <c r="E54" s="785"/>
      <c r="F54" s="786" t="s">
        <v>7</v>
      </c>
      <c r="G54" s="743">
        <v>247000</v>
      </c>
      <c r="H54" s="744"/>
      <c r="J54" s="745"/>
    </row>
    <row r="55" spans="1:10" s="787" customFormat="1" ht="16.5" customHeight="1">
      <c r="A55" s="739">
        <v>13</v>
      </c>
      <c r="B55" s="783" t="s">
        <v>1493</v>
      </c>
      <c r="C55" s="784"/>
      <c r="D55" s="784"/>
      <c r="E55" s="785"/>
      <c r="F55" s="786" t="s">
        <v>7</v>
      </c>
      <c r="G55" s="743">
        <v>361042.5</v>
      </c>
      <c r="H55" s="744"/>
      <c r="J55" s="745"/>
    </row>
    <row r="56" spans="1:10" s="787" customFormat="1" ht="16.5" customHeight="1">
      <c r="A56" s="739">
        <v>14</v>
      </c>
      <c r="B56" s="783" t="s">
        <v>1494</v>
      </c>
      <c r="C56" s="784"/>
      <c r="D56" s="784"/>
      <c r="E56" s="785"/>
      <c r="F56" s="786" t="s">
        <v>7</v>
      </c>
      <c r="G56" s="743">
        <v>231840</v>
      </c>
      <c r="H56" s="744"/>
      <c r="J56" s="745"/>
    </row>
    <row r="57" spans="1:10" ht="16.5" customHeight="1">
      <c r="A57" s="739">
        <v>15</v>
      </c>
      <c r="B57" s="740" t="s">
        <v>1495</v>
      </c>
      <c r="C57" s="741"/>
      <c r="D57" s="741"/>
      <c r="E57" s="782"/>
      <c r="F57" s="742" t="s">
        <v>1</v>
      </c>
      <c r="G57" s="743">
        <v>775</v>
      </c>
      <c r="H57" s="744"/>
    </row>
    <row r="58" spans="1:10" ht="16.5" customHeight="1">
      <c r="A58" s="739">
        <v>16</v>
      </c>
      <c r="B58" s="740" t="s">
        <v>1496</v>
      </c>
      <c r="C58" s="741"/>
      <c r="D58" s="741"/>
      <c r="E58" s="782"/>
      <c r="F58" s="742" t="s">
        <v>1</v>
      </c>
      <c r="G58" s="743">
        <v>1980</v>
      </c>
      <c r="H58" s="744"/>
    </row>
    <row r="59" spans="1:10" ht="16.5" customHeight="1">
      <c r="A59" s="739">
        <v>17</v>
      </c>
      <c r="B59" s="740" t="s">
        <v>1497</v>
      </c>
      <c r="C59" s="741"/>
      <c r="D59" s="741"/>
      <c r="E59" s="782" t="s">
        <v>1498</v>
      </c>
      <c r="F59" s="742" t="s">
        <v>1</v>
      </c>
      <c r="G59" s="743">
        <v>17205</v>
      </c>
      <c r="H59" s="744"/>
    </row>
    <row r="60" spans="1:10" ht="16.5" customHeight="1">
      <c r="A60" s="739">
        <v>18</v>
      </c>
      <c r="B60" s="740" t="s">
        <v>1499</v>
      </c>
      <c r="C60" s="741"/>
      <c r="D60" s="741"/>
      <c r="E60" s="782" t="s">
        <v>1500</v>
      </c>
      <c r="F60" s="742" t="s">
        <v>1</v>
      </c>
      <c r="G60" s="743">
        <v>12865</v>
      </c>
      <c r="H60" s="744"/>
    </row>
    <row r="61" spans="1:10" ht="16.5" customHeight="1">
      <c r="A61" s="739">
        <v>19</v>
      </c>
      <c r="B61" s="740" t="s">
        <v>1501</v>
      </c>
      <c r="C61" s="741"/>
      <c r="D61" s="741"/>
      <c r="E61" s="782"/>
      <c r="F61" s="742" t="s">
        <v>1</v>
      </c>
      <c r="G61" s="743">
        <v>13266</v>
      </c>
      <c r="H61" s="744"/>
    </row>
    <row r="62" spans="1:10" ht="16.5" customHeight="1">
      <c r="A62" s="739">
        <v>20</v>
      </c>
      <c r="B62" s="740" t="s">
        <v>1502</v>
      </c>
      <c r="C62" s="741"/>
      <c r="D62" s="741"/>
      <c r="E62" s="782"/>
      <c r="F62" s="742" t="s">
        <v>1</v>
      </c>
      <c r="G62" s="743">
        <v>12078</v>
      </c>
      <c r="H62" s="744"/>
    </row>
    <row r="63" spans="1:10" ht="16.5" customHeight="1">
      <c r="A63" s="739">
        <v>21</v>
      </c>
      <c r="B63" s="740" t="s">
        <v>1503</v>
      </c>
      <c r="C63" s="741"/>
      <c r="D63" s="741"/>
      <c r="E63" s="782"/>
      <c r="F63" s="742" t="s">
        <v>1</v>
      </c>
      <c r="G63" s="743">
        <v>11682</v>
      </c>
      <c r="H63" s="744"/>
    </row>
    <row r="64" spans="1:10" ht="16.5" customHeight="1">
      <c r="A64" s="739">
        <v>22</v>
      </c>
      <c r="B64" s="740" t="s">
        <v>1504</v>
      </c>
      <c r="C64" s="741"/>
      <c r="D64" s="741"/>
      <c r="E64" s="782"/>
      <c r="F64" s="742" t="s">
        <v>1</v>
      </c>
      <c r="G64" s="743">
        <v>4000</v>
      </c>
      <c r="H64" s="744"/>
    </row>
    <row r="65" spans="1:9" ht="16.5" customHeight="1">
      <c r="A65" s="739">
        <v>23</v>
      </c>
      <c r="B65" s="752" t="s">
        <v>1505</v>
      </c>
      <c r="C65" s="753"/>
      <c r="D65" s="753"/>
      <c r="E65" s="788"/>
      <c r="F65" s="754" t="s">
        <v>1</v>
      </c>
      <c r="G65" s="789">
        <v>3500</v>
      </c>
      <c r="H65" s="756"/>
    </row>
    <row r="66" spans="1:9" ht="16.5" customHeight="1">
      <c r="A66" s="739">
        <v>24</v>
      </c>
      <c r="B66" s="790" t="s">
        <v>1506</v>
      </c>
      <c r="C66" s="791"/>
      <c r="D66" s="791"/>
      <c r="E66" s="792"/>
      <c r="F66" s="770" t="s">
        <v>1</v>
      </c>
      <c r="G66" s="793">
        <v>3100</v>
      </c>
      <c r="H66" s="772"/>
    </row>
    <row r="67" spans="1:9" ht="16.5" customHeight="1">
      <c r="A67" s="739">
        <v>25</v>
      </c>
      <c r="B67" s="740" t="s">
        <v>1507</v>
      </c>
      <c r="C67" s="741"/>
      <c r="D67" s="741"/>
      <c r="E67" s="782"/>
      <c r="F67" s="742" t="s">
        <v>6</v>
      </c>
      <c r="G67" s="743">
        <v>338675</v>
      </c>
      <c r="H67" s="744"/>
    </row>
    <row r="68" spans="1:9" ht="16.5" customHeight="1">
      <c r="A68" s="739">
        <v>26</v>
      </c>
      <c r="B68" s="740" t="s">
        <v>1507</v>
      </c>
      <c r="C68" s="741"/>
      <c r="D68" s="741"/>
      <c r="E68" s="782"/>
      <c r="F68" s="742" t="s">
        <v>3</v>
      </c>
      <c r="G68" s="743">
        <v>251</v>
      </c>
      <c r="H68" s="744"/>
    </row>
    <row r="69" spans="1:9" ht="16.5" customHeight="1">
      <c r="A69" s="739">
        <v>27</v>
      </c>
      <c r="B69" s="740" t="s">
        <v>1508</v>
      </c>
      <c r="C69" s="741"/>
      <c r="D69" s="741"/>
      <c r="E69" s="782"/>
      <c r="F69" s="742" t="s">
        <v>6</v>
      </c>
      <c r="G69" s="743">
        <v>181200</v>
      </c>
      <c r="H69" s="744"/>
    </row>
    <row r="70" spans="1:9" ht="16.5" customHeight="1">
      <c r="A70" s="739">
        <v>28</v>
      </c>
      <c r="B70" s="740" t="s">
        <v>1508</v>
      </c>
      <c r="C70" s="741"/>
      <c r="D70" s="741"/>
      <c r="E70" s="782"/>
      <c r="F70" s="742" t="s">
        <v>3</v>
      </c>
      <c r="G70" s="743">
        <v>130</v>
      </c>
      <c r="H70" s="744"/>
    </row>
    <row r="71" spans="1:9" ht="16.5" customHeight="1">
      <c r="A71" s="739">
        <v>29</v>
      </c>
      <c r="B71" s="740" t="s">
        <v>31</v>
      </c>
      <c r="C71" s="741"/>
      <c r="D71" s="741"/>
      <c r="E71" s="782"/>
      <c r="F71" s="742" t="s">
        <v>6</v>
      </c>
      <c r="G71" s="743">
        <v>132800</v>
      </c>
      <c r="H71" s="744"/>
    </row>
    <row r="72" spans="1:9" ht="16.5" customHeight="1">
      <c r="A72" s="739">
        <v>30</v>
      </c>
      <c r="B72" s="740" t="s">
        <v>1509</v>
      </c>
      <c r="C72" s="741"/>
      <c r="D72" s="741"/>
      <c r="E72" s="782"/>
      <c r="F72" s="742" t="s">
        <v>30</v>
      </c>
      <c r="G72" s="743">
        <v>43600</v>
      </c>
      <c r="H72" s="744"/>
    </row>
    <row r="73" spans="1:9" ht="16.5" customHeight="1">
      <c r="A73" s="739">
        <v>31</v>
      </c>
      <c r="B73" s="740" t="s">
        <v>1510</v>
      </c>
      <c r="C73" s="741"/>
      <c r="D73" s="741"/>
      <c r="E73" s="782"/>
      <c r="F73" s="742" t="s">
        <v>32</v>
      </c>
      <c r="G73" s="743">
        <v>150937.5</v>
      </c>
      <c r="H73" s="744"/>
    </row>
    <row r="74" spans="1:9" ht="16.5" customHeight="1">
      <c r="A74" s="739">
        <v>32</v>
      </c>
      <c r="B74" s="740" t="s">
        <v>1510</v>
      </c>
      <c r="C74" s="741"/>
      <c r="D74" s="741"/>
      <c r="E74" s="782"/>
      <c r="F74" s="742" t="s">
        <v>3</v>
      </c>
      <c r="G74" s="743">
        <v>3780</v>
      </c>
      <c r="H74" s="744"/>
    </row>
    <row r="75" spans="1:9" ht="16.5" customHeight="1">
      <c r="A75" s="739">
        <v>33</v>
      </c>
      <c r="B75" s="740" t="s">
        <v>1511</v>
      </c>
      <c r="C75" s="741"/>
      <c r="D75" s="741"/>
      <c r="E75" s="782"/>
      <c r="F75" s="742" t="s">
        <v>32</v>
      </c>
      <c r="G75" s="743">
        <v>83200</v>
      </c>
      <c r="H75" s="744"/>
      <c r="I75" s="794"/>
    </row>
    <row r="76" spans="1:9" ht="16.5" customHeight="1">
      <c r="A76" s="739">
        <v>34</v>
      </c>
      <c r="B76" s="740" t="s">
        <v>1512</v>
      </c>
      <c r="C76" s="741"/>
      <c r="D76" s="741"/>
      <c r="E76" s="782"/>
      <c r="F76" s="742" t="s">
        <v>3</v>
      </c>
      <c r="G76" s="743">
        <v>2080</v>
      </c>
      <c r="H76" s="744"/>
    </row>
    <row r="77" spans="1:9" ht="16.5" customHeight="1">
      <c r="A77" s="739">
        <v>35</v>
      </c>
      <c r="B77" s="740" t="s">
        <v>1513</v>
      </c>
      <c r="C77" s="741"/>
      <c r="D77" s="741"/>
      <c r="E77" s="782"/>
      <c r="F77" s="742" t="s">
        <v>3</v>
      </c>
      <c r="G77" s="743">
        <v>7500</v>
      </c>
      <c r="H77" s="744"/>
    </row>
    <row r="78" spans="1:9" ht="16.5" customHeight="1">
      <c r="A78" s="739">
        <v>36</v>
      </c>
      <c r="B78" s="740" t="s">
        <v>1514</v>
      </c>
      <c r="C78" s="741"/>
      <c r="D78" s="741"/>
      <c r="E78" s="782"/>
      <c r="F78" s="742" t="s">
        <v>32</v>
      </c>
      <c r="G78" s="743">
        <v>75900</v>
      </c>
      <c r="H78" s="744"/>
    </row>
    <row r="79" spans="1:9" ht="16.5" customHeight="1">
      <c r="A79" s="739">
        <v>37</v>
      </c>
      <c r="B79" s="740" t="s">
        <v>1515</v>
      </c>
      <c r="C79" s="741"/>
      <c r="D79" s="741"/>
      <c r="E79" s="782"/>
      <c r="F79" s="742" t="s">
        <v>32</v>
      </c>
      <c r="G79" s="743">
        <v>96600</v>
      </c>
      <c r="H79" s="744"/>
    </row>
    <row r="80" spans="1:9" ht="16.5" customHeight="1">
      <c r="A80" s="739">
        <v>38</v>
      </c>
      <c r="B80" s="740" t="s">
        <v>1516</v>
      </c>
      <c r="C80" s="741"/>
      <c r="D80" s="741"/>
      <c r="E80" s="782"/>
      <c r="F80" s="742" t="s">
        <v>32</v>
      </c>
      <c r="G80" s="743">
        <v>110400</v>
      </c>
      <c r="H80" s="744"/>
    </row>
    <row r="81" spans="1:10" ht="16.5" customHeight="1">
      <c r="A81" s="739">
        <v>39</v>
      </c>
      <c r="B81" s="740" t="s">
        <v>1517</v>
      </c>
      <c r="C81" s="741"/>
      <c r="D81" s="741"/>
      <c r="E81" s="782"/>
      <c r="F81" s="742" t="s">
        <v>3</v>
      </c>
      <c r="G81" s="743">
        <v>7800</v>
      </c>
      <c r="H81" s="744"/>
    </row>
    <row r="82" spans="1:10" ht="16.5" customHeight="1">
      <c r="A82" s="739">
        <v>40</v>
      </c>
      <c r="B82" s="740" t="s">
        <v>1518</v>
      </c>
      <c r="C82" s="741"/>
      <c r="D82" s="741"/>
      <c r="E82" s="782"/>
      <c r="F82" s="742" t="s">
        <v>6</v>
      </c>
      <c r="G82" s="743">
        <v>208000</v>
      </c>
      <c r="H82" s="744"/>
    </row>
    <row r="83" spans="1:10" ht="16.5" customHeight="1">
      <c r="A83" s="739">
        <v>41</v>
      </c>
      <c r="B83" s="740" t="s">
        <v>1519</v>
      </c>
      <c r="C83" s="741"/>
      <c r="D83" s="741"/>
      <c r="E83" s="782"/>
      <c r="F83" s="742" t="s">
        <v>6</v>
      </c>
      <c r="G83" s="743">
        <v>186300</v>
      </c>
      <c r="H83" s="744"/>
    </row>
    <row r="84" spans="1:10" ht="16.5" customHeight="1">
      <c r="A84" s="739">
        <v>42</v>
      </c>
      <c r="B84" s="740" t="s">
        <v>1520</v>
      </c>
      <c r="C84" s="741"/>
      <c r="D84" s="741"/>
      <c r="E84" s="782"/>
      <c r="F84" s="742" t="s">
        <v>6</v>
      </c>
      <c r="G84" s="743">
        <v>26400</v>
      </c>
      <c r="H84" s="744"/>
    </row>
    <row r="85" spans="1:10" ht="16.5" customHeight="1">
      <c r="A85" s="739">
        <v>43</v>
      </c>
      <c r="B85" s="740" t="s">
        <v>1521</v>
      </c>
      <c r="C85" s="741"/>
      <c r="D85" s="741"/>
      <c r="E85" s="782"/>
      <c r="F85" s="742" t="s">
        <v>6</v>
      </c>
      <c r="G85" s="743">
        <v>234800</v>
      </c>
      <c r="H85" s="744"/>
    </row>
    <row r="86" spans="1:10" ht="16.5" customHeight="1">
      <c r="A86" s="739">
        <v>44</v>
      </c>
      <c r="B86" s="795" t="s">
        <v>1522</v>
      </c>
      <c r="C86" s="796"/>
      <c r="D86" s="741"/>
      <c r="E86" s="781"/>
      <c r="F86" s="742" t="s">
        <v>17</v>
      </c>
      <c r="G86" s="743">
        <v>383600</v>
      </c>
      <c r="H86" s="744"/>
    </row>
    <row r="87" spans="1:10" ht="16.5" customHeight="1">
      <c r="A87" s="739">
        <v>45</v>
      </c>
      <c r="B87" s="795" t="s">
        <v>1523</v>
      </c>
      <c r="C87" s="796"/>
      <c r="D87" s="741"/>
      <c r="E87" s="781"/>
      <c r="F87" s="742" t="s">
        <v>17</v>
      </c>
      <c r="G87" s="743">
        <v>1024600</v>
      </c>
      <c r="H87" s="744"/>
    </row>
    <row r="88" spans="1:10" ht="16.5" customHeight="1">
      <c r="A88" s="739">
        <v>46</v>
      </c>
      <c r="B88" s="795" t="s">
        <v>1524</v>
      </c>
      <c r="C88" s="796"/>
      <c r="D88" s="741"/>
      <c r="E88" s="781"/>
      <c r="F88" s="742" t="s">
        <v>17</v>
      </c>
      <c r="G88" s="743">
        <v>231100</v>
      </c>
      <c r="H88" s="744"/>
    </row>
    <row r="89" spans="1:10" ht="16.5" customHeight="1">
      <c r="A89" s="739">
        <v>47</v>
      </c>
      <c r="B89" s="795" t="s">
        <v>1525</v>
      </c>
      <c r="C89" s="796"/>
      <c r="D89" s="741"/>
      <c r="E89" s="781"/>
      <c r="F89" s="742" t="s">
        <v>33</v>
      </c>
      <c r="G89" s="743">
        <v>221900</v>
      </c>
      <c r="H89" s="744"/>
    </row>
    <row r="90" spans="1:10" ht="16.5" customHeight="1">
      <c r="A90" s="739">
        <v>48</v>
      </c>
      <c r="B90" s="795" t="s">
        <v>1526</v>
      </c>
      <c r="C90" s="796"/>
      <c r="D90" s="741"/>
      <c r="E90" s="781"/>
      <c r="F90" s="742" t="s">
        <v>34</v>
      </c>
      <c r="G90" s="743">
        <v>356500</v>
      </c>
      <c r="H90" s="744"/>
    </row>
    <row r="91" spans="1:10" ht="16.5" customHeight="1">
      <c r="A91" s="739">
        <v>49</v>
      </c>
      <c r="B91" s="795" t="s">
        <v>1527</v>
      </c>
      <c r="C91" s="796"/>
      <c r="D91" s="741"/>
      <c r="E91" s="781"/>
      <c r="F91" s="742" t="s">
        <v>3</v>
      </c>
      <c r="G91" s="743">
        <v>110250</v>
      </c>
      <c r="H91" s="744"/>
    </row>
    <row r="92" spans="1:10" ht="16.5" customHeight="1">
      <c r="A92" s="739">
        <v>50</v>
      </c>
      <c r="B92" s="795" t="s">
        <v>1528</v>
      </c>
      <c r="C92" s="796"/>
      <c r="D92" s="741"/>
      <c r="E92" s="781"/>
      <c r="F92" s="742"/>
      <c r="G92" s="743">
        <v>6900</v>
      </c>
      <c r="H92" s="744"/>
    </row>
    <row r="93" spans="1:10" ht="16.5" customHeight="1">
      <c r="A93" s="780"/>
      <c r="B93" s="795"/>
      <c r="C93" s="796"/>
      <c r="D93" s="741"/>
      <c r="E93" s="781"/>
      <c r="F93" s="742"/>
      <c r="G93" s="797"/>
      <c r="H93" s="744"/>
    </row>
    <row r="94" spans="1:10" ht="16.5" customHeight="1">
      <c r="A94" s="780"/>
      <c r="B94" s="773" t="s">
        <v>1529</v>
      </c>
      <c r="C94" s="774"/>
      <c r="D94" s="774"/>
      <c r="E94" s="781"/>
      <c r="F94" s="742"/>
      <c r="G94" s="777"/>
      <c r="H94" s="744"/>
    </row>
    <row r="95" spans="1:10" s="787" customFormat="1" ht="16.5" customHeight="1">
      <c r="A95" s="739">
        <v>1</v>
      </c>
      <c r="B95" s="783" t="s">
        <v>1530</v>
      </c>
      <c r="C95" s="784"/>
      <c r="D95" s="784"/>
      <c r="E95" s="785"/>
      <c r="F95" s="786" t="s">
        <v>3</v>
      </c>
      <c r="G95" s="743">
        <v>20800</v>
      </c>
      <c r="H95" s="744"/>
      <c r="J95" s="745"/>
    </row>
    <row r="96" spans="1:10" ht="16.5" customHeight="1">
      <c r="A96" s="739">
        <v>2</v>
      </c>
      <c r="B96" s="740" t="s">
        <v>1531</v>
      </c>
      <c r="C96" s="741"/>
      <c r="D96" s="741"/>
      <c r="E96" s="782"/>
      <c r="F96" s="742" t="s">
        <v>34</v>
      </c>
      <c r="G96" s="743">
        <v>30000</v>
      </c>
      <c r="H96" s="744"/>
    </row>
    <row r="97" spans="1:8" ht="16.5" customHeight="1">
      <c r="A97" s="739">
        <v>3</v>
      </c>
      <c r="B97" s="740" t="s">
        <v>1532</v>
      </c>
      <c r="C97" s="741"/>
      <c r="D97" s="741"/>
      <c r="E97" s="782"/>
      <c r="F97" s="742" t="s">
        <v>17</v>
      </c>
      <c r="G97" s="743">
        <v>8000</v>
      </c>
      <c r="H97" s="744"/>
    </row>
    <row r="98" spans="1:8" ht="16.5" customHeight="1">
      <c r="A98" s="739">
        <v>4</v>
      </c>
      <c r="B98" s="740" t="s">
        <v>1533</v>
      </c>
      <c r="C98" s="741"/>
      <c r="D98" s="741"/>
      <c r="E98" s="782"/>
      <c r="F98" s="742" t="s">
        <v>17</v>
      </c>
      <c r="G98" s="743">
        <v>35000</v>
      </c>
      <c r="H98" s="744"/>
    </row>
    <row r="99" spans="1:8" ht="16.5" customHeight="1">
      <c r="A99" s="739">
        <v>5</v>
      </c>
      <c r="B99" s="740" t="s">
        <v>1534</v>
      </c>
      <c r="C99" s="741"/>
      <c r="D99" s="741"/>
      <c r="E99" s="782"/>
      <c r="F99" s="742" t="s">
        <v>6</v>
      </c>
      <c r="G99" s="743">
        <v>14674000</v>
      </c>
      <c r="H99" s="744"/>
    </row>
    <row r="100" spans="1:8" ht="16.5" customHeight="1">
      <c r="A100" s="739">
        <v>6</v>
      </c>
      <c r="B100" s="740" t="s">
        <v>1535</v>
      </c>
      <c r="C100" s="741"/>
      <c r="D100" s="741"/>
      <c r="E100" s="782"/>
      <c r="F100" s="742" t="s">
        <v>6</v>
      </c>
      <c r="G100" s="743">
        <v>9535000</v>
      </c>
      <c r="H100" s="744"/>
    </row>
    <row r="101" spans="1:8" ht="16.5" customHeight="1">
      <c r="A101" s="739">
        <v>7</v>
      </c>
      <c r="B101" s="740" t="s">
        <v>1536</v>
      </c>
      <c r="C101" s="741"/>
      <c r="D101" s="741"/>
      <c r="E101" s="782"/>
      <c r="F101" s="742" t="s">
        <v>6</v>
      </c>
      <c r="G101" s="743">
        <v>4845000</v>
      </c>
      <c r="H101" s="744"/>
    </row>
    <row r="102" spans="1:8" ht="16.5" customHeight="1">
      <c r="A102" s="739">
        <v>8</v>
      </c>
      <c r="B102" s="740" t="s">
        <v>1537</v>
      </c>
      <c r="C102" s="741"/>
      <c r="D102" s="741"/>
      <c r="E102" s="782"/>
      <c r="F102" s="742" t="s">
        <v>3</v>
      </c>
      <c r="G102" s="743">
        <v>40260</v>
      </c>
      <c r="H102" s="744"/>
    </row>
    <row r="103" spans="1:8" ht="16.5" customHeight="1">
      <c r="A103" s="739">
        <v>9</v>
      </c>
      <c r="B103" s="783" t="s">
        <v>1538</v>
      </c>
      <c r="C103" s="784"/>
      <c r="D103" s="784"/>
      <c r="E103" s="785"/>
      <c r="F103" s="742" t="s">
        <v>3</v>
      </c>
      <c r="G103" s="743">
        <v>40920</v>
      </c>
      <c r="H103" s="744"/>
    </row>
    <row r="104" spans="1:8" ht="16.5" customHeight="1">
      <c r="A104" s="739">
        <v>10</v>
      </c>
      <c r="B104" s="783" t="s">
        <v>1539</v>
      </c>
      <c r="C104" s="784"/>
      <c r="D104" s="784"/>
      <c r="E104" s="785"/>
      <c r="F104" s="742" t="s">
        <v>1</v>
      </c>
      <c r="G104" s="743">
        <v>44100</v>
      </c>
      <c r="H104" s="744"/>
    </row>
    <row r="105" spans="1:8" ht="16.5" customHeight="1">
      <c r="A105" s="739">
        <v>11</v>
      </c>
      <c r="B105" s="740" t="s">
        <v>35</v>
      </c>
      <c r="C105" s="741"/>
      <c r="D105" s="741"/>
      <c r="E105" s="782"/>
      <c r="F105" s="742" t="s">
        <v>1540</v>
      </c>
      <c r="G105" s="743">
        <v>78000</v>
      </c>
      <c r="H105" s="744"/>
    </row>
    <row r="106" spans="1:8" ht="16.5" customHeight="1">
      <c r="A106" s="739">
        <v>12</v>
      </c>
      <c r="B106" s="740" t="s">
        <v>36</v>
      </c>
      <c r="C106" s="741"/>
      <c r="D106" s="741"/>
      <c r="E106" s="782"/>
      <c r="F106" s="742" t="s">
        <v>1540</v>
      </c>
      <c r="G106" s="743">
        <v>105000</v>
      </c>
      <c r="H106" s="744"/>
    </row>
    <row r="107" spans="1:8" ht="16.5" customHeight="1">
      <c r="A107" s="739">
        <v>13</v>
      </c>
      <c r="B107" s="740" t="s">
        <v>37</v>
      </c>
      <c r="C107" s="741"/>
      <c r="D107" s="741"/>
      <c r="E107" s="782"/>
      <c r="F107" s="742" t="s">
        <v>1540</v>
      </c>
      <c r="G107" s="743">
        <v>125000</v>
      </c>
      <c r="H107" s="744"/>
    </row>
    <row r="108" spans="1:8" ht="16.5" customHeight="1">
      <c r="A108" s="739">
        <v>14</v>
      </c>
      <c r="B108" s="740" t="s">
        <v>1541</v>
      </c>
      <c r="C108" s="741"/>
      <c r="D108" s="741"/>
      <c r="E108" s="782"/>
      <c r="F108" s="742" t="s">
        <v>1540</v>
      </c>
      <c r="G108" s="743">
        <v>220000</v>
      </c>
      <c r="H108" s="744"/>
    </row>
    <row r="109" spans="1:8" ht="16.5" customHeight="1">
      <c r="A109" s="739">
        <v>15</v>
      </c>
      <c r="B109" s="740" t="s">
        <v>1542</v>
      </c>
      <c r="C109" s="741"/>
      <c r="D109" s="741"/>
      <c r="E109" s="782"/>
      <c r="F109" s="742" t="s">
        <v>1540</v>
      </c>
      <c r="G109" s="743">
        <v>245000</v>
      </c>
      <c r="H109" s="744"/>
    </row>
    <row r="110" spans="1:8" ht="16.5" customHeight="1">
      <c r="A110" s="739">
        <v>16</v>
      </c>
      <c r="B110" s="740" t="s">
        <v>1543</v>
      </c>
      <c r="C110" s="741"/>
      <c r="D110" s="741"/>
      <c r="E110" s="782"/>
      <c r="F110" s="742" t="s">
        <v>1540</v>
      </c>
      <c r="G110" s="743">
        <v>0</v>
      </c>
      <c r="H110" s="744"/>
    </row>
    <row r="111" spans="1:8" ht="16.5" customHeight="1">
      <c r="A111" s="739">
        <v>17</v>
      </c>
      <c r="B111" s="740" t="s">
        <v>1544</v>
      </c>
      <c r="C111" s="741"/>
      <c r="D111" s="741"/>
      <c r="E111" s="782"/>
      <c r="F111" s="742" t="s">
        <v>1545</v>
      </c>
      <c r="G111" s="743">
        <v>15000</v>
      </c>
      <c r="H111" s="744"/>
    </row>
    <row r="112" spans="1:8" ht="16.5" customHeight="1">
      <c r="A112" s="739">
        <v>18</v>
      </c>
      <c r="B112" s="740" t="s">
        <v>1546</v>
      </c>
      <c r="C112" s="741"/>
      <c r="D112" s="741"/>
      <c r="E112" s="782"/>
      <c r="F112" s="742" t="s">
        <v>33</v>
      </c>
      <c r="G112" s="743">
        <v>315000</v>
      </c>
      <c r="H112" s="744"/>
    </row>
    <row r="113" spans="1:8" ht="16.5" customHeight="1">
      <c r="A113" s="739">
        <v>19</v>
      </c>
      <c r="B113" s="740" t="s">
        <v>1547</v>
      </c>
      <c r="C113" s="741"/>
      <c r="D113" s="741"/>
      <c r="E113" s="782"/>
      <c r="F113" s="742" t="s">
        <v>33</v>
      </c>
      <c r="G113" s="743">
        <v>115000</v>
      </c>
      <c r="H113" s="744"/>
    </row>
    <row r="114" spans="1:8" ht="16.5" customHeight="1">
      <c r="A114" s="739"/>
      <c r="B114" s="740"/>
      <c r="C114" s="741"/>
      <c r="D114" s="741"/>
      <c r="E114" s="782"/>
      <c r="F114" s="742"/>
      <c r="G114" s="798"/>
      <c r="H114" s="744"/>
    </row>
    <row r="115" spans="1:8" ht="16.5" customHeight="1">
      <c r="A115" s="780"/>
      <c r="B115" s="773" t="s">
        <v>1548</v>
      </c>
      <c r="C115" s="774"/>
      <c r="D115" s="774"/>
      <c r="E115" s="781"/>
      <c r="F115" s="742"/>
      <c r="G115" s="778"/>
      <c r="H115" s="744"/>
    </row>
    <row r="116" spans="1:8" ht="16.5" customHeight="1">
      <c r="A116" s="739">
        <v>1</v>
      </c>
      <c r="B116" s="740" t="s">
        <v>1549</v>
      </c>
      <c r="C116" s="741"/>
      <c r="D116" s="741"/>
      <c r="E116" s="782"/>
      <c r="F116" s="742" t="s">
        <v>3</v>
      </c>
      <c r="G116" s="743">
        <v>16059</v>
      </c>
      <c r="H116" s="744"/>
    </row>
    <row r="117" spans="1:8" ht="16.5" customHeight="1">
      <c r="A117" s="739">
        <v>2</v>
      </c>
      <c r="B117" s="740" t="s">
        <v>1550</v>
      </c>
      <c r="C117" s="741"/>
      <c r="D117" s="741"/>
      <c r="E117" s="799"/>
      <c r="F117" s="742" t="s">
        <v>3</v>
      </c>
      <c r="G117" s="743">
        <v>18905</v>
      </c>
      <c r="H117" s="744"/>
    </row>
    <row r="118" spans="1:8" ht="16.5" customHeight="1">
      <c r="A118" s="739">
        <v>3</v>
      </c>
      <c r="B118" s="740" t="s">
        <v>1551</v>
      </c>
      <c r="C118" s="741"/>
      <c r="D118" s="741"/>
      <c r="E118" s="800"/>
      <c r="F118" s="742" t="s">
        <v>3</v>
      </c>
      <c r="G118" s="743">
        <v>21000</v>
      </c>
      <c r="H118" s="744"/>
    </row>
    <row r="119" spans="1:8" ht="16.5" customHeight="1">
      <c r="A119" s="739">
        <v>4</v>
      </c>
      <c r="B119" s="740" t="s">
        <v>1552</v>
      </c>
      <c r="C119" s="741"/>
      <c r="D119" s="741"/>
      <c r="E119" s="782"/>
      <c r="F119" s="742" t="s">
        <v>3</v>
      </c>
      <c r="G119" s="743">
        <v>17750</v>
      </c>
      <c r="H119" s="744"/>
    </row>
    <row r="120" spans="1:8" ht="16.5" customHeight="1">
      <c r="A120" s="739">
        <v>5</v>
      </c>
      <c r="B120" s="740" t="s">
        <v>1553</v>
      </c>
      <c r="C120" s="741"/>
      <c r="D120" s="741"/>
      <c r="E120" s="782"/>
      <c r="F120" s="742" t="s">
        <v>3</v>
      </c>
      <c r="G120" s="743">
        <v>19750</v>
      </c>
      <c r="H120" s="744"/>
    </row>
    <row r="121" spans="1:8" ht="16.5" customHeight="1">
      <c r="A121" s="739">
        <v>6</v>
      </c>
      <c r="B121" s="740" t="s">
        <v>1554</v>
      </c>
      <c r="C121" s="741"/>
      <c r="D121" s="741"/>
      <c r="E121" s="782"/>
      <c r="F121" s="742" t="s">
        <v>17</v>
      </c>
      <c r="G121" s="743">
        <f>300000/6</f>
        <v>50000</v>
      </c>
      <c r="H121" s="744"/>
    </row>
    <row r="122" spans="1:8" ht="16.5" customHeight="1">
      <c r="A122" s="739">
        <v>7</v>
      </c>
      <c r="B122" s="740" t="s">
        <v>1555</v>
      </c>
      <c r="C122" s="741"/>
      <c r="D122" s="741"/>
      <c r="E122" s="782"/>
      <c r="F122" s="742" t="s">
        <v>1</v>
      </c>
      <c r="G122" s="743">
        <v>25500</v>
      </c>
      <c r="H122" s="744"/>
    </row>
    <row r="123" spans="1:8" ht="16.5" customHeight="1">
      <c r="A123" s="739">
        <v>8</v>
      </c>
      <c r="B123" s="740" t="s">
        <v>1556</v>
      </c>
      <c r="C123" s="741"/>
      <c r="D123" s="741"/>
      <c r="E123" s="782"/>
      <c r="F123" s="742" t="s">
        <v>1</v>
      </c>
      <c r="G123" s="743">
        <v>42000</v>
      </c>
      <c r="H123" s="744"/>
    </row>
    <row r="124" spans="1:8" ht="16.5" customHeight="1">
      <c r="A124" s="739">
        <v>9</v>
      </c>
      <c r="B124" s="740" t="s">
        <v>1557</v>
      </c>
      <c r="C124" s="741"/>
      <c r="D124" s="741"/>
      <c r="E124" s="782"/>
      <c r="F124" s="742" t="s">
        <v>1</v>
      </c>
      <c r="G124" s="743">
        <v>57500</v>
      </c>
      <c r="H124" s="744"/>
    </row>
    <row r="125" spans="1:8" ht="16.5" customHeight="1">
      <c r="A125" s="739">
        <v>10</v>
      </c>
      <c r="B125" s="740" t="s">
        <v>1558</v>
      </c>
      <c r="C125" s="741"/>
      <c r="D125" s="741"/>
      <c r="E125" s="782"/>
      <c r="F125" s="742" t="s">
        <v>34</v>
      </c>
      <c r="G125" s="743">
        <v>42640</v>
      </c>
      <c r="H125" s="744"/>
    </row>
    <row r="126" spans="1:8" ht="16.5" customHeight="1">
      <c r="A126" s="739">
        <v>11</v>
      </c>
      <c r="B126" s="740" t="s">
        <v>1559</v>
      </c>
      <c r="C126" s="741"/>
      <c r="D126" s="741"/>
      <c r="E126" s="782"/>
      <c r="F126" s="742" t="s">
        <v>34</v>
      </c>
      <c r="G126" s="743">
        <v>49632.173913043502</v>
      </c>
      <c r="H126" s="744"/>
    </row>
    <row r="127" spans="1:8" ht="16.5" customHeight="1">
      <c r="A127" s="739">
        <v>12</v>
      </c>
      <c r="B127" s="740" t="s">
        <v>1560</v>
      </c>
      <c r="C127" s="741"/>
      <c r="D127" s="741"/>
      <c r="E127" s="782"/>
      <c r="F127" s="742" t="s">
        <v>34</v>
      </c>
      <c r="G127" s="743">
        <v>76750.434782608703</v>
      </c>
      <c r="H127" s="744"/>
    </row>
    <row r="128" spans="1:8" ht="16.5" customHeight="1">
      <c r="A128" s="739">
        <v>13</v>
      </c>
      <c r="B128" s="740" t="s">
        <v>1561</v>
      </c>
      <c r="C128" s="741"/>
      <c r="D128" s="741"/>
      <c r="E128" s="782"/>
      <c r="F128" s="742" t="s">
        <v>34</v>
      </c>
      <c r="G128" s="743">
        <v>142000</v>
      </c>
      <c r="H128" s="744"/>
    </row>
    <row r="129" spans="1:10" ht="16.5" customHeight="1">
      <c r="A129" s="739">
        <v>14</v>
      </c>
      <c r="B129" s="740" t="s">
        <v>1562</v>
      </c>
      <c r="C129" s="741"/>
      <c r="D129" s="741"/>
      <c r="E129" s="782"/>
      <c r="F129" s="742" t="s">
        <v>17</v>
      </c>
      <c r="G129" s="743">
        <v>5000</v>
      </c>
      <c r="H129" s="744"/>
      <c r="I129" s="801"/>
    </row>
    <row r="130" spans="1:10" ht="16.5" customHeight="1">
      <c r="A130" s="739">
        <v>15</v>
      </c>
      <c r="B130" s="740" t="s">
        <v>1563</v>
      </c>
      <c r="C130" s="741"/>
      <c r="D130" s="741"/>
      <c r="E130" s="782"/>
      <c r="F130" s="742" t="s">
        <v>17</v>
      </c>
      <c r="G130" s="743">
        <v>6250</v>
      </c>
      <c r="H130" s="744"/>
      <c r="I130" s="801"/>
    </row>
    <row r="131" spans="1:10" ht="16.5" customHeight="1">
      <c r="A131" s="739">
        <v>16</v>
      </c>
      <c r="B131" s="740" t="s">
        <v>1564</v>
      </c>
      <c r="C131" s="741"/>
      <c r="D131" s="741"/>
      <c r="E131" s="782"/>
      <c r="F131" s="742" t="s">
        <v>3</v>
      </c>
      <c r="G131" s="743">
        <v>28500</v>
      </c>
      <c r="H131" s="744"/>
    </row>
    <row r="132" spans="1:10" ht="16.5" customHeight="1">
      <c r="A132" s="739">
        <v>17</v>
      </c>
      <c r="B132" s="740" t="s">
        <v>1565</v>
      </c>
      <c r="C132" s="741"/>
      <c r="D132" s="741"/>
      <c r="E132" s="782"/>
      <c r="F132" s="742" t="s">
        <v>1566</v>
      </c>
      <c r="G132" s="743">
        <v>195840</v>
      </c>
      <c r="H132" s="744"/>
    </row>
    <row r="133" spans="1:10" ht="16.5" customHeight="1">
      <c r="A133" s="739">
        <v>18</v>
      </c>
      <c r="B133" s="752" t="s">
        <v>1567</v>
      </c>
      <c r="C133" s="753"/>
      <c r="D133" s="753"/>
      <c r="E133" s="788"/>
      <c r="F133" s="754" t="s">
        <v>3</v>
      </c>
      <c r="G133" s="743">
        <v>38750.434782608703</v>
      </c>
      <c r="H133" s="756"/>
    </row>
    <row r="134" spans="1:10" ht="16.5" customHeight="1">
      <c r="A134" s="739">
        <v>19</v>
      </c>
      <c r="B134" s="790" t="s">
        <v>1568</v>
      </c>
      <c r="C134" s="791"/>
      <c r="D134" s="791"/>
      <c r="E134" s="792"/>
      <c r="F134" s="770" t="s">
        <v>38</v>
      </c>
      <c r="G134" s="743">
        <v>254400</v>
      </c>
      <c r="H134" s="772"/>
    </row>
    <row r="135" spans="1:10" ht="16.5" customHeight="1">
      <c r="A135" s="739">
        <v>20</v>
      </c>
      <c r="B135" s="740" t="s">
        <v>1569</v>
      </c>
      <c r="C135" s="741"/>
      <c r="D135" s="741"/>
      <c r="E135" s="782"/>
      <c r="F135" s="742" t="s">
        <v>17</v>
      </c>
      <c r="G135" s="743">
        <v>2600</v>
      </c>
      <c r="H135" s="744"/>
    </row>
    <row r="136" spans="1:10" ht="16.5" customHeight="1">
      <c r="A136" s="739">
        <v>21</v>
      </c>
      <c r="B136" s="740" t="s">
        <v>1570</v>
      </c>
      <c r="C136" s="741"/>
      <c r="D136" s="741"/>
      <c r="E136" s="782"/>
      <c r="F136" s="742" t="s">
        <v>17</v>
      </c>
      <c r="G136" s="743">
        <v>56000</v>
      </c>
      <c r="H136" s="744"/>
    </row>
    <row r="137" spans="1:10" s="787" customFormat="1" ht="16.5" customHeight="1">
      <c r="A137" s="739">
        <v>22</v>
      </c>
      <c r="B137" s="783" t="s">
        <v>1571</v>
      </c>
      <c r="C137" s="784"/>
      <c r="D137" s="784"/>
      <c r="E137" s="785"/>
      <c r="F137" s="786" t="s">
        <v>7</v>
      </c>
      <c r="G137" s="743">
        <v>517500</v>
      </c>
      <c r="H137" s="744"/>
      <c r="J137" s="745"/>
    </row>
    <row r="138" spans="1:10" s="787" customFormat="1" ht="16.5" customHeight="1">
      <c r="A138" s="739">
        <v>23</v>
      </c>
      <c r="B138" s="783" t="s">
        <v>1572</v>
      </c>
      <c r="C138" s="784"/>
      <c r="D138" s="784"/>
      <c r="E138" s="785"/>
      <c r="F138" s="786" t="s">
        <v>7</v>
      </c>
      <c r="G138" s="743">
        <v>632500</v>
      </c>
      <c r="H138" s="744"/>
      <c r="J138" s="745"/>
    </row>
    <row r="139" spans="1:10" ht="16.5" customHeight="1">
      <c r="A139" s="739">
        <v>24</v>
      </c>
      <c r="B139" s="740" t="s">
        <v>1573</v>
      </c>
      <c r="C139" s="741"/>
      <c r="D139" s="741"/>
      <c r="E139" s="782"/>
      <c r="F139" s="742" t="s">
        <v>7</v>
      </c>
      <c r="G139" s="743">
        <v>936000</v>
      </c>
      <c r="H139" s="744"/>
    </row>
    <row r="140" spans="1:10" ht="16.5" customHeight="1">
      <c r="A140" s="739">
        <v>25</v>
      </c>
      <c r="B140" s="740" t="s">
        <v>1574</v>
      </c>
      <c r="C140" s="741"/>
      <c r="D140" s="741"/>
      <c r="E140" s="782"/>
      <c r="F140" s="742" t="s">
        <v>7</v>
      </c>
      <c r="G140" s="743">
        <v>1150000</v>
      </c>
      <c r="H140" s="744"/>
    </row>
    <row r="141" spans="1:10" ht="16.5" customHeight="1">
      <c r="A141" s="739">
        <v>26</v>
      </c>
      <c r="B141" s="740" t="s">
        <v>1575</v>
      </c>
      <c r="C141" s="741"/>
      <c r="D141" s="741"/>
      <c r="E141" s="782"/>
      <c r="F141" s="742" t="s">
        <v>7</v>
      </c>
      <c r="G141" s="743">
        <v>1100000</v>
      </c>
      <c r="H141" s="744"/>
    </row>
    <row r="142" spans="1:10" ht="16.5" customHeight="1">
      <c r="A142" s="739">
        <v>27</v>
      </c>
      <c r="B142" s="740" t="s">
        <v>1576</v>
      </c>
      <c r="C142" s="741"/>
      <c r="D142" s="741"/>
      <c r="E142" s="782"/>
      <c r="F142" s="742" t="s">
        <v>39</v>
      </c>
      <c r="G142" s="743">
        <v>260000</v>
      </c>
      <c r="H142" s="744"/>
    </row>
    <row r="143" spans="1:10" ht="16.5" customHeight="1">
      <c r="A143" s="739">
        <v>28</v>
      </c>
      <c r="B143" s="740" t="s">
        <v>1577</v>
      </c>
      <c r="C143" s="741"/>
      <c r="D143" s="741"/>
      <c r="E143" s="782"/>
      <c r="F143" s="742" t="s">
        <v>39</v>
      </c>
      <c r="G143" s="743">
        <v>1150000</v>
      </c>
      <c r="H143" s="744"/>
    </row>
    <row r="144" spans="1:10" s="804" customFormat="1" ht="16.5" customHeight="1">
      <c r="A144" s="739">
        <v>29</v>
      </c>
      <c r="B144" s="1689" t="s">
        <v>1578</v>
      </c>
      <c r="C144" s="1690"/>
      <c r="D144" s="1690"/>
      <c r="E144" s="1691"/>
      <c r="F144" s="802" t="s">
        <v>5</v>
      </c>
      <c r="G144" s="743">
        <v>4765000</v>
      </c>
      <c r="H144" s="803"/>
      <c r="J144" s="805"/>
    </row>
    <row r="145" spans="1:10" ht="16.5" customHeight="1">
      <c r="A145" s="739">
        <v>30</v>
      </c>
      <c r="B145" s="740" t="s">
        <v>1579</v>
      </c>
      <c r="C145" s="741"/>
      <c r="D145" s="741"/>
      <c r="E145" s="782"/>
      <c r="F145" s="742" t="s">
        <v>3</v>
      </c>
      <c r="G145" s="743">
        <v>19750.4347826087</v>
      </c>
      <c r="H145" s="744"/>
    </row>
    <row r="146" spans="1:10" ht="16.5" customHeight="1">
      <c r="A146" s="739">
        <v>31</v>
      </c>
      <c r="B146" s="740" t="s">
        <v>1580</v>
      </c>
      <c r="C146" s="741"/>
      <c r="D146" s="741"/>
      <c r="E146" s="782"/>
      <c r="F146" s="742" t="s">
        <v>3</v>
      </c>
      <c r="G146" s="743">
        <v>21000</v>
      </c>
      <c r="H146" s="744"/>
    </row>
    <row r="147" spans="1:10" ht="16.5" customHeight="1">
      <c r="A147" s="739">
        <v>32</v>
      </c>
      <c r="B147" s="740" t="s">
        <v>1581</v>
      </c>
      <c r="C147" s="741"/>
      <c r="D147" s="741"/>
      <c r="E147" s="782"/>
      <c r="F147" s="742" t="s">
        <v>3</v>
      </c>
      <c r="G147" s="743">
        <v>42000</v>
      </c>
      <c r="H147" s="744"/>
    </row>
    <row r="148" spans="1:10" ht="16.5" customHeight="1">
      <c r="A148" s="739">
        <v>33</v>
      </c>
      <c r="B148" s="740" t="s">
        <v>1582</v>
      </c>
      <c r="C148" s="741"/>
      <c r="D148" s="741"/>
      <c r="E148" s="782"/>
      <c r="F148" s="742" t="s">
        <v>1</v>
      </c>
      <c r="G148" s="743">
        <v>207.826086956522</v>
      </c>
      <c r="H148" s="744"/>
    </row>
    <row r="149" spans="1:10" ht="16.5" customHeight="1">
      <c r="A149" s="739">
        <v>34</v>
      </c>
      <c r="B149" s="740" t="s">
        <v>1583</v>
      </c>
      <c r="C149" s="741"/>
      <c r="D149" s="741"/>
      <c r="E149" s="782"/>
      <c r="F149" s="742" t="s">
        <v>1</v>
      </c>
      <c r="G149" s="743">
        <v>605</v>
      </c>
      <c r="H149" s="744"/>
    </row>
    <row r="150" spans="1:10" ht="16.5" customHeight="1">
      <c r="A150" s="739">
        <v>35</v>
      </c>
      <c r="B150" s="740" t="s">
        <v>1584</v>
      </c>
      <c r="C150" s="741"/>
      <c r="D150" s="741"/>
      <c r="E150" s="782"/>
      <c r="F150" s="742" t="s">
        <v>3</v>
      </c>
      <c r="G150" s="743">
        <v>33600</v>
      </c>
      <c r="H150" s="744"/>
    </row>
    <row r="151" spans="1:10" ht="16.5" customHeight="1">
      <c r="A151" s="739">
        <v>36</v>
      </c>
      <c r="B151" s="740" t="s">
        <v>1585</v>
      </c>
      <c r="C151" s="741"/>
      <c r="D151" s="741"/>
      <c r="E151" s="782"/>
      <c r="F151" s="742" t="s">
        <v>7</v>
      </c>
      <c r="G151" s="743">
        <v>540320</v>
      </c>
      <c r="H151" s="744"/>
    </row>
    <row r="152" spans="1:10" ht="16.5" customHeight="1">
      <c r="A152" s="739">
        <v>37</v>
      </c>
      <c r="B152" s="740" t="s">
        <v>1586</v>
      </c>
      <c r="C152" s="741"/>
      <c r="D152" s="741"/>
      <c r="E152" s="782"/>
      <c r="F152" s="742" t="s">
        <v>7</v>
      </c>
      <c r="G152" s="743">
        <v>630300</v>
      </c>
      <c r="H152" s="744"/>
    </row>
    <row r="153" spans="1:10" ht="16.5" customHeight="1">
      <c r="A153" s="739">
        <v>38</v>
      </c>
      <c r="B153" s="740" t="s">
        <v>1587</v>
      </c>
      <c r="C153" s="741"/>
      <c r="D153" s="741"/>
      <c r="E153" s="782"/>
      <c r="F153" s="742" t="s">
        <v>1</v>
      </c>
      <c r="G153" s="743">
        <v>240</v>
      </c>
      <c r="H153" s="744"/>
    </row>
    <row r="154" spans="1:10" s="787" customFormat="1" ht="16.5" customHeight="1">
      <c r="A154" s="739">
        <v>39</v>
      </c>
      <c r="B154" s="783" t="s">
        <v>1588</v>
      </c>
      <c r="C154" s="784"/>
      <c r="D154" s="784"/>
      <c r="E154" s="785"/>
      <c r="F154" s="742" t="s">
        <v>7</v>
      </c>
      <c r="G154" s="743">
        <v>176800</v>
      </c>
      <c r="H154" s="744"/>
      <c r="J154" s="745"/>
    </row>
    <row r="155" spans="1:10" s="787" customFormat="1" ht="16.5" customHeight="1">
      <c r="A155" s="739">
        <v>40</v>
      </c>
      <c r="B155" s="783" t="s">
        <v>1589</v>
      </c>
      <c r="C155" s="784"/>
      <c r="D155" s="784"/>
      <c r="E155" s="785"/>
      <c r="F155" s="786" t="s">
        <v>7</v>
      </c>
      <c r="G155" s="743">
        <v>364000</v>
      </c>
      <c r="H155" s="744"/>
      <c r="J155" s="745"/>
    </row>
    <row r="156" spans="1:10" s="787" customFormat="1" ht="16.5" customHeight="1">
      <c r="A156" s="739">
        <v>41</v>
      </c>
      <c r="B156" s="783" t="s">
        <v>1590</v>
      </c>
      <c r="C156" s="784"/>
      <c r="D156" s="784"/>
      <c r="E156" s="785"/>
      <c r="F156" s="786" t="s">
        <v>7</v>
      </c>
      <c r="G156" s="743">
        <v>156000</v>
      </c>
      <c r="H156" s="744"/>
      <c r="J156" s="745"/>
    </row>
    <row r="157" spans="1:10" s="787" customFormat="1" ht="16.5" customHeight="1">
      <c r="A157" s="739">
        <v>42</v>
      </c>
      <c r="B157" s="783" t="s">
        <v>1591</v>
      </c>
      <c r="C157" s="784"/>
      <c r="D157" s="784"/>
      <c r="E157" s="785"/>
      <c r="F157" s="786" t="s">
        <v>17</v>
      </c>
      <c r="G157" s="743">
        <v>107500</v>
      </c>
      <c r="H157" s="744"/>
      <c r="J157" s="764"/>
    </row>
    <row r="158" spans="1:10" s="787" customFormat="1" ht="16.5" customHeight="1">
      <c r="A158" s="739">
        <v>43</v>
      </c>
      <c r="B158" s="783" t="s">
        <v>1592</v>
      </c>
      <c r="C158" s="784"/>
      <c r="D158" s="784"/>
      <c r="E158" s="785"/>
      <c r="F158" s="786" t="s">
        <v>17</v>
      </c>
      <c r="G158" s="743">
        <v>74800</v>
      </c>
      <c r="H158" s="744"/>
      <c r="J158" s="745"/>
    </row>
    <row r="159" spans="1:10" s="787" customFormat="1" ht="16.5" customHeight="1">
      <c r="A159" s="739">
        <v>44</v>
      </c>
      <c r="B159" s="783" t="s">
        <v>1593</v>
      </c>
      <c r="C159" s="784"/>
      <c r="D159" s="784"/>
      <c r="E159" s="785"/>
      <c r="F159" s="786" t="s">
        <v>17</v>
      </c>
      <c r="G159" s="743">
        <v>24700</v>
      </c>
      <c r="H159" s="744"/>
      <c r="J159" s="745"/>
    </row>
    <row r="160" spans="1:10" s="787" customFormat="1" ht="16.5" customHeight="1">
      <c r="A160" s="739">
        <v>45</v>
      </c>
      <c r="B160" s="783" t="s">
        <v>1594</v>
      </c>
      <c r="C160" s="784"/>
      <c r="D160" s="784"/>
      <c r="E160" s="785"/>
      <c r="F160" s="786" t="s">
        <v>17</v>
      </c>
      <c r="G160" s="743">
        <v>36600</v>
      </c>
      <c r="H160" s="744"/>
      <c r="J160" s="745"/>
    </row>
    <row r="161" spans="1:10" s="787" customFormat="1" ht="16.5" customHeight="1">
      <c r="A161" s="739">
        <v>46</v>
      </c>
      <c r="B161" s="783" t="s">
        <v>1595</v>
      </c>
      <c r="C161" s="784"/>
      <c r="D161" s="784"/>
      <c r="E161" s="785"/>
      <c r="F161" s="786" t="s">
        <v>17</v>
      </c>
      <c r="G161" s="743">
        <v>58700</v>
      </c>
      <c r="H161" s="744"/>
      <c r="J161" s="745"/>
    </row>
    <row r="162" spans="1:10" s="787" customFormat="1" ht="16.5" customHeight="1">
      <c r="A162" s="739">
        <v>47</v>
      </c>
      <c r="B162" s="783" t="s">
        <v>1596</v>
      </c>
      <c r="C162" s="784"/>
      <c r="D162" s="784"/>
      <c r="E162" s="785"/>
      <c r="F162" s="786" t="s">
        <v>17</v>
      </c>
      <c r="G162" s="743">
        <v>127800</v>
      </c>
      <c r="H162" s="744"/>
      <c r="J162" s="745"/>
    </row>
    <row r="163" spans="1:10" s="787" customFormat="1" ht="16.5" customHeight="1">
      <c r="A163" s="739">
        <v>48</v>
      </c>
      <c r="B163" s="783" t="s">
        <v>1597</v>
      </c>
      <c r="C163" s="784"/>
      <c r="D163" s="784"/>
      <c r="E163" s="785"/>
      <c r="F163" s="786" t="s">
        <v>17</v>
      </c>
      <c r="G163" s="743">
        <v>51900</v>
      </c>
      <c r="H163" s="744"/>
      <c r="J163" s="745"/>
    </row>
    <row r="164" spans="1:10" s="787" customFormat="1" ht="16.5" customHeight="1">
      <c r="A164" s="739">
        <v>49</v>
      </c>
      <c r="B164" s="783" t="s">
        <v>1598</v>
      </c>
      <c r="C164" s="784"/>
      <c r="D164" s="784"/>
      <c r="E164" s="785"/>
      <c r="F164" s="786" t="s">
        <v>17</v>
      </c>
      <c r="G164" s="743">
        <v>24900</v>
      </c>
      <c r="H164" s="744"/>
      <c r="J164" s="745"/>
    </row>
    <row r="165" spans="1:10" s="787" customFormat="1" ht="16.5" customHeight="1">
      <c r="A165" s="739">
        <v>50</v>
      </c>
      <c r="B165" s="783" t="s">
        <v>1599</v>
      </c>
      <c r="C165" s="784"/>
      <c r="D165" s="784"/>
      <c r="E165" s="785"/>
      <c r="F165" s="786" t="s">
        <v>17</v>
      </c>
      <c r="G165" s="743">
        <v>21700</v>
      </c>
      <c r="H165" s="744"/>
      <c r="J165" s="745"/>
    </row>
    <row r="166" spans="1:10" s="787" customFormat="1" ht="16.5" customHeight="1">
      <c r="A166" s="739">
        <v>51</v>
      </c>
      <c r="B166" s="783" t="s">
        <v>1600</v>
      </c>
      <c r="C166" s="784"/>
      <c r="D166" s="784"/>
      <c r="E166" s="785"/>
      <c r="F166" s="786" t="s">
        <v>17</v>
      </c>
      <c r="G166" s="743">
        <v>88000</v>
      </c>
      <c r="H166" s="744"/>
      <c r="J166" s="745"/>
    </row>
    <row r="167" spans="1:10" s="787" customFormat="1" ht="16.5" customHeight="1">
      <c r="A167" s="739">
        <v>52</v>
      </c>
      <c r="B167" s="783" t="s">
        <v>1601</v>
      </c>
      <c r="C167" s="784"/>
      <c r="D167" s="784"/>
      <c r="E167" s="785"/>
      <c r="F167" s="786" t="s">
        <v>17</v>
      </c>
      <c r="G167" s="743">
        <v>92000</v>
      </c>
      <c r="H167" s="744"/>
      <c r="J167" s="745"/>
    </row>
    <row r="168" spans="1:10" s="787" customFormat="1" ht="16.5" customHeight="1">
      <c r="A168" s="739">
        <v>53</v>
      </c>
      <c r="B168" s="783" t="s">
        <v>1602</v>
      </c>
      <c r="C168" s="784"/>
      <c r="D168" s="784"/>
      <c r="E168" s="785"/>
      <c r="F168" s="786" t="s">
        <v>17</v>
      </c>
      <c r="G168" s="743">
        <v>102000</v>
      </c>
      <c r="H168" s="744"/>
      <c r="J168" s="745"/>
    </row>
    <row r="169" spans="1:10" s="787" customFormat="1" ht="16.5" customHeight="1">
      <c r="A169" s="739">
        <v>54</v>
      </c>
      <c r="B169" s="783" t="s">
        <v>1603</v>
      </c>
      <c r="C169" s="784"/>
      <c r="D169" s="784"/>
      <c r="E169" s="785"/>
      <c r="F169" s="786" t="s">
        <v>17</v>
      </c>
      <c r="G169" s="743">
        <v>110000</v>
      </c>
      <c r="H169" s="744"/>
      <c r="J169" s="745"/>
    </row>
    <row r="170" spans="1:10" s="787" customFormat="1" ht="16.5" customHeight="1">
      <c r="A170" s="739">
        <v>55</v>
      </c>
      <c r="B170" s="783" t="s">
        <v>1604</v>
      </c>
      <c r="C170" s="784"/>
      <c r="D170" s="784"/>
      <c r="E170" s="785"/>
      <c r="F170" s="786" t="s">
        <v>17</v>
      </c>
      <c r="G170" s="743">
        <v>54080</v>
      </c>
      <c r="H170" s="744"/>
      <c r="J170" s="745"/>
    </row>
    <row r="171" spans="1:10" s="787" customFormat="1" ht="16.5" customHeight="1">
      <c r="A171" s="739">
        <v>56</v>
      </c>
      <c r="B171" s="783" t="s">
        <v>1605</v>
      </c>
      <c r="C171" s="784"/>
      <c r="D171" s="784"/>
      <c r="E171" s="785"/>
      <c r="F171" s="786" t="s">
        <v>17</v>
      </c>
      <c r="G171" s="743">
        <v>91520</v>
      </c>
      <c r="H171" s="744"/>
      <c r="J171" s="745"/>
    </row>
    <row r="172" spans="1:10" s="787" customFormat="1" ht="16.5" customHeight="1">
      <c r="A172" s="739">
        <v>57</v>
      </c>
      <c r="B172" s="783" t="s">
        <v>1606</v>
      </c>
      <c r="C172" s="784"/>
      <c r="D172" s="784"/>
      <c r="E172" s="785"/>
      <c r="F172" s="786" t="s">
        <v>1</v>
      </c>
      <c r="G172" s="743">
        <v>750000</v>
      </c>
      <c r="H172" s="744"/>
      <c r="J172" s="745"/>
    </row>
    <row r="173" spans="1:10" s="787" customFormat="1" ht="16.5" customHeight="1">
      <c r="A173" s="739">
        <v>58</v>
      </c>
      <c r="B173" s="783" t="s">
        <v>1607</v>
      </c>
      <c r="C173" s="784"/>
      <c r="D173" s="784"/>
      <c r="E173" s="785"/>
      <c r="F173" s="786" t="s">
        <v>1</v>
      </c>
      <c r="G173" s="743">
        <v>700000</v>
      </c>
      <c r="H173" s="744"/>
      <c r="J173" s="745"/>
    </row>
    <row r="174" spans="1:10" s="787" customFormat="1" ht="16.5" customHeight="1">
      <c r="A174" s="739">
        <v>59</v>
      </c>
      <c r="B174" s="783" t="s">
        <v>1608</v>
      </c>
      <c r="C174" s="784"/>
      <c r="D174" s="784"/>
      <c r="E174" s="785"/>
      <c r="F174" s="786" t="s">
        <v>7</v>
      </c>
      <c r="G174" s="743">
        <v>332600</v>
      </c>
      <c r="H174" s="744"/>
      <c r="J174" s="745"/>
    </row>
    <row r="175" spans="1:10" s="787" customFormat="1" ht="16.5" customHeight="1">
      <c r="A175" s="739">
        <v>60</v>
      </c>
      <c r="B175" s="783" t="s">
        <v>1609</v>
      </c>
      <c r="C175" s="784"/>
      <c r="D175" s="784"/>
      <c r="E175" s="785"/>
      <c r="F175" s="786" t="s">
        <v>1</v>
      </c>
      <c r="G175" s="743">
        <v>7600</v>
      </c>
      <c r="H175" s="744"/>
      <c r="J175" s="745"/>
    </row>
    <row r="176" spans="1:10" s="787" customFormat="1" ht="16.5" customHeight="1">
      <c r="A176" s="739">
        <v>61</v>
      </c>
      <c r="B176" s="783" t="s">
        <v>1610</v>
      </c>
      <c r="C176" s="784"/>
      <c r="D176" s="784"/>
      <c r="E176" s="785"/>
      <c r="F176" s="786" t="s">
        <v>1</v>
      </c>
      <c r="G176" s="743">
        <v>14375</v>
      </c>
      <c r="H176" s="744"/>
      <c r="J176" s="745"/>
    </row>
    <row r="177" spans="1:10" s="787" customFormat="1" ht="16.5" customHeight="1">
      <c r="A177" s="739">
        <v>62</v>
      </c>
      <c r="B177" s="783" t="s">
        <v>1611</v>
      </c>
      <c r="C177" s="784"/>
      <c r="D177" s="784"/>
      <c r="E177" s="785"/>
      <c r="F177" s="786" t="s">
        <v>128</v>
      </c>
      <c r="G177" s="743">
        <v>43000</v>
      </c>
      <c r="H177" s="744"/>
      <c r="J177" s="745"/>
    </row>
    <row r="178" spans="1:10" s="787" customFormat="1" ht="16.5" customHeight="1">
      <c r="A178" s="739">
        <v>63</v>
      </c>
      <c r="B178" s="783" t="s">
        <v>1612</v>
      </c>
      <c r="C178" s="784"/>
      <c r="D178" s="784"/>
      <c r="E178" s="785"/>
      <c r="F178" s="786" t="s">
        <v>7</v>
      </c>
      <c r="G178" s="743">
        <v>630000</v>
      </c>
      <c r="H178" s="744"/>
      <c r="J178" s="745"/>
    </row>
    <row r="179" spans="1:10" s="787" customFormat="1" ht="16.5" customHeight="1">
      <c r="A179" s="739">
        <v>64</v>
      </c>
      <c r="B179" s="783" t="s">
        <v>1613</v>
      </c>
      <c r="C179" s="784"/>
      <c r="D179" s="784"/>
      <c r="E179" s="785"/>
      <c r="F179" s="786" t="s">
        <v>7</v>
      </c>
      <c r="G179" s="743">
        <v>650000</v>
      </c>
      <c r="H179" s="744"/>
      <c r="J179" s="745"/>
    </row>
    <row r="180" spans="1:10" s="807" customFormat="1" ht="16.5" customHeight="1">
      <c r="A180" s="739">
        <v>65</v>
      </c>
      <c r="B180" s="1692" t="s">
        <v>1614</v>
      </c>
      <c r="C180" s="1693"/>
      <c r="D180" s="1693"/>
      <c r="E180" s="1694"/>
      <c r="F180" s="806" t="s">
        <v>5</v>
      </c>
      <c r="G180" s="743">
        <v>1350000</v>
      </c>
      <c r="H180" s="803"/>
      <c r="J180" s="805"/>
    </row>
    <row r="181" spans="1:10" s="787" customFormat="1" ht="16.5" customHeight="1">
      <c r="A181" s="739">
        <v>66</v>
      </c>
      <c r="B181" s="783" t="s">
        <v>1615</v>
      </c>
      <c r="C181" s="784"/>
      <c r="D181" s="784"/>
      <c r="E181" s="785"/>
      <c r="F181" s="786" t="s">
        <v>7</v>
      </c>
      <c r="G181" s="743">
        <v>1500875</v>
      </c>
      <c r="H181" s="803"/>
      <c r="J181" s="745"/>
    </row>
    <row r="182" spans="1:10" s="807" customFormat="1" ht="16.5" customHeight="1">
      <c r="A182" s="739">
        <v>67</v>
      </c>
      <c r="B182" s="1692" t="s">
        <v>1616</v>
      </c>
      <c r="C182" s="1693"/>
      <c r="D182" s="1693"/>
      <c r="E182" s="1694"/>
      <c r="F182" s="806" t="s">
        <v>5</v>
      </c>
      <c r="G182" s="743">
        <v>2644375</v>
      </c>
      <c r="H182" s="803"/>
      <c r="J182" s="805"/>
    </row>
    <row r="183" spans="1:10" s="787" customFormat="1" ht="16.5" customHeight="1">
      <c r="A183" s="739">
        <v>68</v>
      </c>
      <c r="B183" s="783" t="s">
        <v>1617</v>
      </c>
      <c r="C183" s="784"/>
      <c r="D183" s="784"/>
      <c r="E183" s="785"/>
      <c r="F183" s="786" t="s">
        <v>7</v>
      </c>
      <c r="G183" s="743">
        <v>2608750</v>
      </c>
      <c r="H183" s="744"/>
      <c r="J183" s="745"/>
    </row>
    <row r="184" spans="1:10" s="787" customFormat="1" ht="16.5" customHeight="1">
      <c r="A184" s="739">
        <v>69</v>
      </c>
      <c r="B184" s="795" t="s">
        <v>1618</v>
      </c>
      <c r="C184" s="796"/>
      <c r="D184" s="784"/>
      <c r="E184" s="785"/>
      <c r="F184" s="808" t="s">
        <v>1619</v>
      </c>
      <c r="G184" s="743">
        <v>37625</v>
      </c>
      <c r="H184" s="744"/>
      <c r="J184" s="745"/>
    </row>
    <row r="185" spans="1:10" s="787" customFormat="1" ht="16.5" customHeight="1">
      <c r="A185" s="739">
        <v>70</v>
      </c>
      <c r="B185" s="795" t="s">
        <v>1620</v>
      </c>
      <c r="C185" s="796"/>
      <c r="D185" s="784"/>
      <c r="E185" s="785"/>
      <c r="F185" s="808" t="s">
        <v>7</v>
      </c>
      <c r="G185" s="743">
        <v>365000</v>
      </c>
      <c r="H185" s="744"/>
      <c r="J185" s="745"/>
    </row>
    <row r="186" spans="1:10" s="787" customFormat="1" ht="16.5" customHeight="1">
      <c r="A186" s="739">
        <v>71</v>
      </c>
      <c r="B186" s="795" t="s">
        <v>1621</v>
      </c>
      <c r="C186" s="796"/>
      <c r="D186" s="784"/>
      <c r="E186" s="785"/>
      <c r="F186" s="808" t="s">
        <v>7</v>
      </c>
      <c r="G186" s="743">
        <v>454750</v>
      </c>
      <c r="H186" s="744"/>
      <c r="J186" s="745"/>
    </row>
    <row r="187" spans="1:10" s="787" customFormat="1" ht="16.5" customHeight="1">
      <c r="A187" s="739">
        <v>72</v>
      </c>
      <c r="B187" s="795" t="s">
        <v>1622</v>
      </c>
      <c r="C187" s="796"/>
      <c r="D187" s="784"/>
      <c r="E187" s="785"/>
      <c r="F187" s="808" t="s">
        <v>17</v>
      </c>
      <c r="G187" s="743">
        <v>28500</v>
      </c>
      <c r="H187" s="744"/>
      <c r="J187" s="745"/>
    </row>
    <row r="188" spans="1:10" s="787" customFormat="1" ht="16.5" customHeight="1">
      <c r="A188" s="739">
        <v>73</v>
      </c>
      <c r="B188" s="795" t="s">
        <v>1623</v>
      </c>
      <c r="C188" s="796"/>
      <c r="D188" s="784"/>
      <c r="E188" s="785"/>
      <c r="F188" s="808" t="s">
        <v>7</v>
      </c>
      <c r="G188" s="743">
        <v>490000</v>
      </c>
      <c r="H188" s="744"/>
      <c r="J188" s="745"/>
    </row>
    <row r="189" spans="1:10" s="787" customFormat="1" ht="16.5" customHeight="1">
      <c r="A189" s="739">
        <v>74</v>
      </c>
      <c r="B189" s="795" t="s">
        <v>1624</v>
      </c>
      <c r="C189" s="796"/>
      <c r="D189" s="784"/>
      <c r="E189" s="785"/>
      <c r="F189" s="808" t="s">
        <v>17</v>
      </c>
      <c r="G189" s="743">
        <v>38525</v>
      </c>
      <c r="H189" s="744"/>
      <c r="J189" s="745"/>
    </row>
    <row r="190" spans="1:10" s="787" customFormat="1" ht="16.5" customHeight="1">
      <c r="A190" s="739">
        <v>75</v>
      </c>
      <c r="B190" s="795" t="s">
        <v>1625</v>
      </c>
      <c r="C190" s="796"/>
      <c r="D190" s="784"/>
      <c r="E190" s="785"/>
      <c r="F190" s="808" t="s">
        <v>17</v>
      </c>
      <c r="G190" s="743">
        <v>21500</v>
      </c>
      <c r="H190" s="744"/>
      <c r="J190" s="745"/>
    </row>
    <row r="191" spans="1:10" s="787" customFormat="1" ht="16.5" customHeight="1">
      <c r="A191" s="739">
        <v>76</v>
      </c>
      <c r="B191" s="795" t="s">
        <v>1626</v>
      </c>
      <c r="C191" s="796"/>
      <c r="D191" s="784"/>
      <c r="E191" s="785"/>
      <c r="F191" s="808" t="s">
        <v>2</v>
      </c>
      <c r="G191" s="743">
        <v>21500</v>
      </c>
      <c r="H191" s="744"/>
      <c r="J191" s="745"/>
    </row>
    <row r="192" spans="1:10" s="787" customFormat="1" ht="16.5" customHeight="1">
      <c r="A192" s="739">
        <v>77</v>
      </c>
      <c r="B192" s="795" t="s">
        <v>1627</v>
      </c>
      <c r="C192" s="796"/>
      <c r="D192" s="784"/>
      <c r="E192" s="785"/>
      <c r="F192" s="808" t="s">
        <v>2</v>
      </c>
      <c r="G192" s="743">
        <v>17500</v>
      </c>
      <c r="H192" s="744"/>
      <c r="J192" s="745"/>
    </row>
    <row r="193" spans="1:10" s="787" customFormat="1" ht="16.5" customHeight="1">
      <c r="A193" s="739">
        <v>78</v>
      </c>
      <c r="B193" s="795" t="s">
        <v>1628</v>
      </c>
      <c r="C193" s="796"/>
      <c r="D193" s="784"/>
      <c r="E193" s="785"/>
      <c r="F193" s="808" t="s">
        <v>7</v>
      </c>
      <c r="G193" s="743">
        <v>178560</v>
      </c>
      <c r="H193" s="744"/>
      <c r="J193" s="745"/>
    </row>
    <row r="194" spans="1:10" s="787" customFormat="1" ht="16.5" customHeight="1">
      <c r="A194" s="739">
        <v>79</v>
      </c>
      <c r="B194" s="795" t="s">
        <v>1629</v>
      </c>
      <c r="C194" s="796"/>
      <c r="D194" s="784"/>
      <c r="E194" s="785"/>
      <c r="F194" s="808" t="s">
        <v>17</v>
      </c>
      <c r="G194" s="743">
        <v>15600</v>
      </c>
      <c r="H194" s="744"/>
      <c r="J194" s="745"/>
    </row>
    <row r="195" spans="1:10" s="787" customFormat="1" ht="16.5" customHeight="1">
      <c r="A195" s="739">
        <v>80</v>
      </c>
      <c r="B195" s="783" t="s">
        <v>1630</v>
      </c>
      <c r="C195" s="784"/>
      <c r="D195" s="784"/>
      <c r="E195" s="785"/>
      <c r="F195" s="786" t="s">
        <v>33</v>
      </c>
      <c r="G195" s="743">
        <v>293020</v>
      </c>
      <c r="H195" s="744"/>
      <c r="J195" s="745"/>
    </row>
    <row r="196" spans="1:10" s="787" customFormat="1" ht="16.5" customHeight="1">
      <c r="A196" s="739">
        <v>81</v>
      </c>
      <c r="B196" s="783" t="s">
        <v>1631</v>
      </c>
      <c r="C196" s="784"/>
      <c r="D196" s="784"/>
      <c r="E196" s="785"/>
      <c r="F196" s="786" t="s">
        <v>33</v>
      </c>
      <c r="G196" s="743">
        <v>504400</v>
      </c>
      <c r="H196" s="744"/>
      <c r="J196" s="745"/>
    </row>
    <row r="197" spans="1:10" s="787" customFormat="1" ht="16.5" customHeight="1">
      <c r="A197" s="739">
        <v>82</v>
      </c>
      <c r="B197" s="783" t="s">
        <v>1632</v>
      </c>
      <c r="C197" s="784"/>
      <c r="D197" s="784"/>
      <c r="E197" s="785"/>
      <c r="F197" s="786" t="s">
        <v>4</v>
      </c>
      <c r="G197" s="743">
        <v>5750</v>
      </c>
      <c r="H197" s="744"/>
      <c r="J197" s="745"/>
    </row>
    <row r="198" spans="1:10" s="787" customFormat="1" ht="16.5" customHeight="1">
      <c r="A198" s="739">
        <v>83</v>
      </c>
      <c r="B198" s="783" t="s">
        <v>1633</v>
      </c>
      <c r="C198" s="784"/>
      <c r="D198" s="784"/>
      <c r="E198" s="785"/>
      <c r="F198" s="786" t="s">
        <v>4</v>
      </c>
      <c r="G198" s="743">
        <v>4300</v>
      </c>
      <c r="H198" s="744"/>
      <c r="J198" s="745"/>
    </row>
    <row r="199" spans="1:10" s="787" customFormat="1" ht="16.5" customHeight="1">
      <c r="A199" s="739">
        <v>84</v>
      </c>
      <c r="B199" s="783" t="s">
        <v>1634</v>
      </c>
      <c r="C199" s="784"/>
      <c r="D199" s="784"/>
      <c r="E199" s="785"/>
      <c r="F199" s="786" t="s">
        <v>1</v>
      </c>
      <c r="G199" s="743">
        <v>1634000</v>
      </c>
      <c r="H199" s="744"/>
      <c r="J199" s="745"/>
    </row>
    <row r="200" spans="1:10" s="787" customFormat="1" ht="16.5" customHeight="1">
      <c r="A200" s="739">
        <v>85</v>
      </c>
      <c r="B200" s="783" t="s">
        <v>1635</v>
      </c>
      <c r="C200" s="784"/>
      <c r="D200" s="784"/>
      <c r="E200" s="785"/>
      <c r="F200" s="786" t="s">
        <v>17</v>
      </c>
      <c r="G200" s="743">
        <v>6930</v>
      </c>
      <c r="H200" s="744"/>
      <c r="J200" s="745"/>
    </row>
    <row r="201" spans="1:10" s="787" customFormat="1" ht="16.5" customHeight="1">
      <c r="A201" s="739">
        <v>86</v>
      </c>
      <c r="B201" s="783" t="s">
        <v>1636</v>
      </c>
      <c r="C201" s="784"/>
      <c r="D201" s="784"/>
      <c r="E201" s="785"/>
      <c r="F201" s="786" t="s">
        <v>33</v>
      </c>
      <c r="G201" s="743">
        <v>2994970</v>
      </c>
      <c r="H201" s="744"/>
      <c r="J201" s="745"/>
    </row>
    <row r="202" spans="1:10" s="787" customFormat="1" ht="16.5" customHeight="1">
      <c r="A202" s="739">
        <v>87</v>
      </c>
      <c r="B202" s="809" t="s">
        <v>1637</v>
      </c>
      <c r="C202" s="810"/>
      <c r="D202" s="810"/>
      <c r="E202" s="811"/>
      <c r="F202" s="812" t="s">
        <v>17</v>
      </c>
      <c r="G202" s="813">
        <v>261400</v>
      </c>
      <c r="H202" s="744"/>
      <c r="J202" s="745"/>
    </row>
    <row r="203" spans="1:10" s="787" customFormat="1" ht="16.5" customHeight="1">
      <c r="A203" s="739">
        <v>88</v>
      </c>
      <c r="B203" s="809" t="s">
        <v>1638</v>
      </c>
      <c r="C203" s="810"/>
      <c r="D203" s="810"/>
      <c r="E203" s="811"/>
      <c r="F203" s="812" t="s">
        <v>17</v>
      </c>
      <c r="G203" s="771">
        <v>228700</v>
      </c>
      <c r="H203" s="750"/>
      <c r="J203" s="745"/>
    </row>
    <row r="204" spans="1:10" s="787" customFormat="1" ht="16.5" customHeight="1">
      <c r="A204" s="739">
        <v>89</v>
      </c>
      <c r="B204" s="809" t="s">
        <v>1639</v>
      </c>
      <c r="C204" s="810"/>
      <c r="D204" s="810"/>
      <c r="E204" s="811"/>
      <c r="F204" s="812" t="s">
        <v>17</v>
      </c>
      <c r="G204" s="743">
        <v>207000</v>
      </c>
      <c r="H204" s="750"/>
      <c r="J204" s="745"/>
    </row>
    <row r="205" spans="1:10" s="787" customFormat="1" ht="16.5" customHeight="1">
      <c r="A205" s="739">
        <v>90</v>
      </c>
      <c r="B205" s="809" t="s">
        <v>1640</v>
      </c>
      <c r="C205" s="810"/>
      <c r="D205" s="810"/>
      <c r="E205" s="811"/>
      <c r="F205" s="812" t="s">
        <v>39</v>
      </c>
      <c r="G205" s="743">
        <v>2245500</v>
      </c>
      <c r="H205" s="750"/>
      <c r="J205" s="745"/>
    </row>
    <row r="206" spans="1:10" s="787" customFormat="1" ht="16.5" customHeight="1">
      <c r="A206" s="739">
        <v>91</v>
      </c>
      <c r="B206" s="809" t="s">
        <v>1641</v>
      </c>
      <c r="C206" s="810"/>
      <c r="D206" s="810"/>
      <c r="E206" s="811"/>
      <c r="F206" s="812" t="s">
        <v>39</v>
      </c>
      <c r="G206" s="743">
        <v>1684200</v>
      </c>
      <c r="H206" s="750"/>
      <c r="J206" s="745"/>
    </row>
    <row r="207" spans="1:10" s="787" customFormat="1" ht="16.5" customHeight="1">
      <c r="A207" s="739">
        <v>92</v>
      </c>
      <c r="B207" s="809" t="s">
        <v>1642</v>
      </c>
      <c r="C207" s="810"/>
      <c r="D207" s="810"/>
      <c r="E207" s="811"/>
      <c r="F207" s="812" t="s">
        <v>39</v>
      </c>
      <c r="G207" s="743">
        <v>842000</v>
      </c>
      <c r="H207" s="750"/>
      <c r="J207" s="745"/>
    </row>
    <row r="208" spans="1:10" s="787" customFormat="1" ht="16.5" customHeight="1">
      <c r="A208" s="739">
        <v>93</v>
      </c>
      <c r="B208" s="809" t="s">
        <v>1643</v>
      </c>
      <c r="C208" s="810"/>
      <c r="D208" s="810"/>
      <c r="E208" s="811"/>
      <c r="F208" s="812" t="s">
        <v>39</v>
      </c>
      <c r="G208" s="743">
        <v>346200</v>
      </c>
      <c r="H208" s="750"/>
      <c r="J208" s="745"/>
    </row>
    <row r="209" spans="1:10" s="787" customFormat="1" ht="16.5" customHeight="1">
      <c r="A209" s="739">
        <v>94</v>
      </c>
      <c r="B209" s="809" t="s">
        <v>1644</v>
      </c>
      <c r="C209" s="810"/>
      <c r="D209" s="810"/>
      <c r="E209" s="811"/>
      <c r="F209" s="812" t="s">
        <v>17</v>
      </c>
      <c r="G209" s="743">
        <v>80200</v>
      </c>
      <c r="H209" s="750"/>
      <c r="J209" s="745"/>
    </row>
    <row r="210" spans="1:10" s="787" customFormat="1" ht="16.5" customHeight="1">
      <c r="A210" s="739">
        <v>95</v>
      </c>
      <c r="B210" s="809"/>
      <c r="C210" s="810"/>
      <c r="D210" s="810"/>
      <c r="E210" s="811"/>
      <c r="F210" s="812"/>
      <c r="G210" s="743"/>
      <c r="H210" s="750"/>
      <c r="J210" s="745"/>
    </row>
    <row r="211" spans="1:10" s="787" customFormat="1" ht="16.5" customHeight="1">
      <c r="A211" s="739">
        <v>96</v>
      </c>
      <c r="B211" s="809"/>
      <c r="C211" s="810"/>
      <c r="D211" s="810"/>
      <c r="E211" s="811"/>
      <c r="F211" s="812"/>
      <c r="G211" s="743"/>
      <c r="H211" s="750"/>
      <c r="J211" s="745"/>
    </row>
    <row r="212" spans="1:10" s="787" customFormat="1" ht="16.5" customHeight="1">
      <c r="A212" s="751"/>
      <c r="B212" s="814"/>
      <c r="C212" s="815"/>
      <c r="D212" s="816"/>
      <c r="E212" s="817"/>
      <c r="F212" s="818"/>
      <c r="G212" s="743"/>
      <c r="H212" s="750"/>
      <c r="J212" s="745"/>
    </row>
    <row r="213" spans="1:10" ht="16.5" customHeight="1">
      <c r="A213" s="819"/>
      <c r="B213" s="820" t="s">
        <v>1645</v>
      </c>
      <c r="C213" s="821"/>
      <c r="D213" s="821"/>
      <c r="E213" s="822"/>
      <c r="F213" s="770"/>
      <c r="G213" s="743"/>
      <c r="H213" s="756"/>
    </row>
    <row r="214" spans="1:10" ht="16.5" customHeight="1">
      <c r="A214" s="739"/>
      <c r="B214" s="740" t="s">
        <v>1646</v>
      </c>
      <c r="C214" s="741"/>
      <c r="D214" s="741"/>
      <c r="E214" s="823"/>
      <c r="F214" s="742"/>
      <c r="G214" s="743"/>
      <c r="H214" s="772"/>
    </row>
    <row r="215" spans="1:10" ht="16.5" customHeight="1">
      <c r="A215" s="739">
        <v>1</v>
      </c>
      <c r="B215" s="740" t="s">
        <v>1647</v>
      </c>
      <c r="C215" s="741"/>
      <c r="D215" s="741"/>
      <c r="E215" s="823"/>
      <c r="F215" s="742" t="s">
        <v>1</v>
      </c>
      <c r="G215" s="743">
        <v>3900</v>
      </c>
      <c r="H215" s="744"/>
    </row>
    <row r="216" spans="1:10" ht="16.5" hidden="1" customHeight="1">
      <c r="A216" s="739">
        <v>2</v>
      </c>
      <c r="B216" s="740" t="s">
        <v>1648</v>
      </c>
      <c r="C216" s="741"/>
      <c r="D216" s="741"/>
      <c r="E216" s="823"/>
      <c r="F216" s="742" t="s">
        <v>1</v>
      </c>
      <c r="G216" s="743">
        <v>5156</v>
      </c>
      <c r="H216" s="744"/>
    </row>
    <row r="217" spans="1:10" ht="16.5" customHeight="1">
      <c r="A217" s="739">
        <v>2</v>
      </c>
      <c r="B217" s="740" t="s">
        <v>1649</v>
      </c>
      <c r="C217" s="741"/>
      <c r="D217" s="741"/>
      <c r="E217" s="823"/>
      <c r="F217" s="742" t="s">
        <v>1</v>
      </c>
      <c r="G217" s="743">
        <v>8800</v>
      </c>
      <c r="H217" s="744"/>
    </row>
    <row r="218" spans="1:10" ht="16.5" customHeight="1">
      <c r="A218" s="739">
        <v>3</v>
      </c>
      <c r="B218" s="740" t="s">
        <v>1650</v>
      </c>
      <c r="C218" s="741"/>
      <c r="D218" s="741"/>
      <c r="E218" s="823"/>
      <c r="F218" s="742" t="s">
        <v>1</v>
      </c>
      <c r="G218" s="743">
        <v>13800</v>
      </c>
      <c r="H218" s="744"/>
    </row>
    <row r="219" spans="1:10" ht="16.5" customHeight="1">
      <c r="A219" s="739">
        <v>4</v>
      </c>
      <c r="B219" s="740" t="s">
        <v>1651</v>
      </c>
      <c r="C219" s="741"/>
      <c r="D219" s="741"/>
      <c r="E219" s="823"/>
      <c r="F219" s="742" t="s">
        <v>1</v>
      </c>
      <c r="G219" s="743">
        <v>13800</v>
      </c>
      <c r="H219" s="744"/>
    </row>
    <row r="220" spans="1:10" ht="16.5" customHeight="1">
      <c r="A220" s="739">
        <v>5</v>
      </c>
      <c r="B220" s="740" t="s">
        <v>1652</v>
      </c>
      <c r="C220" s="741"/>
      <c r="D220" s="741"/>
      <c r="E220" s="823"/>
      <c r="F220" s="742" t="s">
        <v>1</v>
      </c>
      <c r="G220" s="743">
        <v>27100</v>
      </c>
      <c r="H220" s="744"/>
    </row>
    <row r="221" spans="1:10" ht="16.5" customHeight="1">
      <c r="A221" s="739"/>
      <c r="B221" s="740" t="s">
        <v>1653</v>
      </c>
      <c r="C221" s="741"/>
      <c r="D221" s="741"/>
      <c r="E221" s="823"/>
      <c r="F221" s="742"/>
      <c r="G221" s="743"/>
      <c r="H221" s="744"/>
    </row>
    <row r="222" spans="1:10" ht="16.5" customHeight="1">
      <c r="A222" s="739">
        <v>6</v>
      </c>
      <c r="B222" s="740" t="s">
        <v>1654</v>
      </c>
      <c r="C222" s="741"/>
      <c r="D222" s="741"/>
      <c r="E222" s="823"/>
      <c r="F222" s="742" t="s">
        <v>1</v>
      </c>
      <c r="G222" s="743">
        <v>18000</v>
      </c>
      <c r="H222" s="744"/>
    </row>
    <row r="223" spans="1:10" ht="16.5" customHeight="1">
      <c r="A223" s="739">
        <v>7</v>
      </c>
      <c r="B223" s="740" t="s">
        <v>1655</v>
      </c>
      <c r="C223" s="741"/>
      <c r="D223" s="741"/>
      <c r="E223" s="823"/>
      <c r="F223" s="742" t="s">
        <v>1</v>
      </c>
      <c r="G223" s="743">
        <v>47300</v>
      </c>
      <c r="H223" s="744"/>
    </row>
    <row r="224" spans="1:10" ht="16.5" customHeight="1">
      <c r="A224" s="739">
        <v>8</v>
      </c>
      <c r="B224" s="740" t="s">
        <v>1656</v>
      </c>
      <c r="C224" s="741"/>
      <c r="D224" s="741"/>
      <c r="E224" s="823"/>
      <c r="F224" s="742" t="s">
        <v>1</v>
      </c>
      <c r="G224" s="743">
        <v>30000</v>
      </c>
      <c r="H224" s="744"/>
    </row>
    <row r="225" spans="1:8" ht="16.5" customHeight="1">
      <c r="A225" s="739"/>
      <c r="B225" s="740" t="s">
        <v>1657</v>
      </c>
      <c r="C225" s="741"/>
      <c r="D225" s="741"/>
      <c r="E225" s="823"/>
      <c r="F225" s="742"/>
      <c r="G225" s="743"/>
      <c r="H225" s="744"/>
    </row>
    <row r="226" spans="1:8" ht="16.5" customHeight="1">
      <c r="A226" s="739">
        <v>9</v>
      </c>
      <c r="B226" s="740" t="s">
        <v>1658</v>
      </c>
      <c r="C226" s="741"/>
      <c r="D226" s="741"/>
      <c r="E226" s="823"/>
      <c r="F226" s="742" t="s">
        <v>1</v>
      </c>
      <c r="G226" s="743">
        <v>45400</v>
      </c>
      <c r="H226" s="744"/>
    </row>
    <row r="227" spans="1:8" ht="16.5" customHeight="1">
      <c r="A227" s="739"/>
      <c r="B227" s="740" t="s">
        <v>1659</v>
      </c>
      <c r="C227" s="741"/>
      <c r="D227" s="741"/>
      <c r="E227" s="823"/>
      <c r="F227" s="742"/>
      <c r="G227" s="743"/>
      <c r="H227" s="744"/>
    </row>
    <row r="228" spans="1:8" ht="16.5" customHeight="1">
      <c r="A228" s="739">
        <v>10</v>
      </c>
      <c r="B228" s="740" t="s">
        <v>1660</v>
      </c>
      <c r="C228" s="741"/>
      <c r="D228" s="741"/>
      <c r="E228" s="823"/>
      <c r="F228" s="742" t="s">
        <v>1</v>
      </c>
      <c r="G228" s="743">
        <v>70300</v>
      </c>
      <c r="H228" s="744"/>
    </row>
    <row r="229" spans="1:8" ht="16.5" customHeight="1">
      <c r="A229" s="739"/>
      <c r="B229" s="740" t="s">
        <v>1661</v>
      </c>
      <c r="C229" s="741"/>
      <c r="D229" s="741"/>
      <c r="E229" s="823"/>
      <c r="F229" s="742"/>
      <c r="G229" s="743"/>
      <c r="H229" s="744"/>
    </row>
    <row r="230" spans="1:8" ht="16.5" customHeight="1">
      <c r="A230" s="739">
        <v>11</v>
      </c>
      <c r="B230" s="740" t="s">
        <v>1662</v>
      </c>
      <c r="C230" s="741"/>
      <c r="D230" s="741"/>
      <c r="E230" s="823"/>
      <c r="F230" s="742" t="s">
        <v>1</v>
      </c>
      <c r="G230" s="743">
        <v>5500</v>
      </c>
      <c r="H230" s="744"/>
    </row>
    <row r="231" spans="1:8" ht="16.5" customHeight="1">
      <c r="A231" s="739">
        <v>12</v>
      </c>
      <c r="B231" s="740" t="s">
        <v>1663</v>
      </c>
      <c r="C231" s="741"/>
      <c r="D231" s="741"/>
      <c r="E231" s="823"/>
      <c r="F231" s="742" t="s">
        <v>1</v>
      </c>
      <c r="G231" s="743">
        <v>17600</v>
      </c>
      <c r="H231" s="744"/>
    </row>
    <row r="232" spans="1:8" ht="16.5" customHeight="1">
      <c r="A232" s="739">
        <v>13</v>
      </c>
      <c r="B232" s="740" t="s">
        <v>1664</v>
      </c>
      <c r="C232" s="741"/>
      <c r="D232" s="741"/>
      <c r="E232" s="823"/>
      <c r="F232" s="742" t="s">
        <v>1</v>
      </c>
      <c r="G232" s="743">
        <v>30200</v>
      </c>
      <c r="H232" s="744"/>
    </row>
    <row r="233" spans="1:8" ht="16.5" customHeight="1">
      <c r="A233" s="739">
        <v>14</v>
      </c>
      <c r="B233" s="740" t="s">
        <v>1665</v>
      </c>
      <c r="C233" s="741"/>
      <c r="D233" s="741"/>
      <c r="E233" s="823"/>
      <c r="F233" s="742" t="s">
        <v>1</v>
      </c>
      <c r="G233" s="743">
        <v>85400</v>
      </c>
      <c r="H233" s="744"/>
    </row>
    <row r="234" spans="1:8" ht="16.5" customHeight="1">
      <c r="A234" s="739">
        <v>15</v>
      </c>
      <c r="B234" s="740" t="s">
        <v>1666</v>
      </c>
      <c r="C234" s="741"/>
      <c r="D234" s="741"/>
      <c r="E234" s="823"/>
      <c r="F234" s="742" t="s">
        <v>1</v>
      </c>
      <c r="G234" s="743">
        <v>38700</v>
      </c>
      <c r="H234" s="744"/>
    </row>
    <row r="235" spans="1:8" ht="16.5" customHeight="1">
      <c r="A235" s="739"/>
      <c r="B235" s="740" t="s">
        <v>1667</v>
      </c>
      <c r="C235" s="741"/>
      <c r="D235" s="741"/>
      <c r="E235" s="823"/>
      <c r="F235" s="742"/>
      <c r="G235" s="743"/>
      <c r="H235" s="744"/>
    </row>
    <row r="236" spans="1:8" ht="16.5" customHeight="1">
      <c r="A236" s="739">
        <v>16</v>
      </c>
      <c r="B236" s="740" t="s">
        <v>1668</v>
      </c>
      <c r="C236" s="741"/>
      <c r="D236" s="741"/>
      <c r="E236" s="823"/>
      <c r="F236" s="742" t="s">
        <v>1</v>
      </c>
      <c r="G236" s="743">
        <v>17100</v>
      </c>
      <c r="H236" s="744"/>
    </row>
    <row r="237" spans="1:8" ht="16.5" customHeight="1">
      <c r="A237" s="739">
        <v>17</v>
      </c>
      <c r="B237" s="740" t="s">
        <v>1669</v>
      </c>
      <c r="C237" s="741"/>
      <c r="D237" s="741"/>
      <c r="E237" s="823"/>
      <c r="F237" s="742" t="s">
        <v>1</v>
      </c>
      <c r="G237" s="743">
        <v>34300</v>
      </c>
      <c r="H237" s="744"/>
    </row>
    <row r="238" spans="1:8" ht="16.5" customHeight="1">
      <c r="A238" s="739">
        <v>18</v>
      </c>
      <c r="B238" s="740" t="s">
        <v>1670</v>
      </c>
      <c r="C238" s="741"/>
      <c r="D238" s="741"/>
      <c r="E238" s="823"/>
      <c r="F238" s="742" t="s">
        <v>1</v>
      </c>
      <c r="G238" s="743">
        <v>79600</v>
      </c>
      <c r="H238" s="744"/>
    </row>
    <row r="239" spans="1:8" ht="16.5" customHeight="1">
      <c r="A239" s="739"/>
      <c r="B239" s="740" t="s">
        <v>1671</v>
      </c>
      <c r="C239" s="741"/>
      <c r="D239" s="741"/>
      <c r="E239" s="823"/>
      <c r="F239" s="742"/>
      <c r="G239" s="743"/>
      <c r="H239" s="744"/>
    </row>
    <row r="240" spans="1:8" ht="16.5" customHeight="1">
      <c r="A240" s="739">
        <v>19</v>
      </c>
      <c r="B240" s="740" t="s">
        <v>1672</v>
      </c>
      <c r="C240" s="741"/>
      <c r="D240" s="741"/>
      <c r="E240" s="823"/>
      <c r="F240" s="742" t="s">
        <v>1</v>
      </c>
      <c r="G240" s="743">
        <v>31050</v>
      </c>
      <c r="H240" s="744"/>
    </row>
    <row r="241" spans="1:8" ht="16.5" customHeight="1">
      <c r="A241" s="739">
        <v>20</v>
      </c>
      <c r="B241" s="740" t="s">
        <v>1673</v>
      </c>
      <c r="C241" s="741"/>
      <c r="D241" s="741"/>
      <c r="E241" s="823"/>
      <c r="F241" s="742" t="s">
        <v>1</v>
      </c>
      <c r="G241" s="743">
        <v>65500</v>
      </c>
      <c r="H241" s="744"/>
    </row>
    <row r="242" spans="1:8" ht="16.5" customHeight="1">
      <c r="A242" s="739">
        <v>21</v>
      </c>
      <c r="B242" s="740" t="s">
        <v>1674</v>
      </c>
      <c r="C242" s="741"/>
      <c r="D242" s="741"/>
      <c r="E242" s="823"/>
      <c r="F242" s="742" t="s">
        <v>17</v>
      </c>
      <c r="G242" s="743">
        <v>22000</v>
      </c>
      <c r="H242" s="744"/>
    </row>
    <row r="243" spans="1:8" ht="16.5" customHeight="1">
      <c r="A243" s="739">
        <v>22</v>
      </c>
      <c r="B243" s="740" t="s">
        <v>1675</v>
      </c>
      <c r="C243" s="741"/>
      <c r="D243" s="741"/>
      <c r="E243" s="782"/>
      <c r="F243" s="742" t="s">
        <v>1</v>
      </c>
      <c r="G243" s="743">
        <v>2200</v>
      </c>
      <c r="H243" s="744"/>
    </row>
    <row r="244" spans="1:8" ht="16.5" customHeight="1">
      <c r="A244" s="739">
        <v>23</v>
      </c>
      <c r="B244" s="740" t="s">
        <v>1676</v>
      </c>
      <c r="C244" s="741"/>
      <c r="D244" s="741"/>
      <c r="E244" s="782"/>
      <c r="F244" s="742" t="s">
        <v>1</v>
      </c>
      <c r="G244" s="743">
        <v>2500</v>
      </c>
      <c r="H244" s="744"/>
    </row>
    <row r="245" spans="1:8" ht="16.5" customHeight="1">
      <c r="A245" s="739">
        <v>23</v>
      </c>
      <c r="B245" s="740" t="s">
        <v>1677</v>
      </c>
      <c r="C245" s="741"/>
      <c r="D245" s="741"/>
      <c r="E245" s="782"/>
      <c r="F245" s="742" t="s">
        <v>1</v>
      </c>
      <c r="G245" s="743">
        <v>6500</v>
      </c>
      <c r="H245" s="744"/>
    </row>
    <row r="246" spans="1:8" ht="16.5" customHeight="1">
      <c r="A246" s="739">
        <v>24</v>
      </c>
      <c r="B246" s="740" t="s">
        <v>1678</v>
      </c>
      <c r="C246" s="741"/>
      <c r="D246" s="741"/>
      <c r="E246" s="782"/>
      <c r="F246" s="742" t="s">
        <v>1679</v>
      </c>
      <c r="G246" s="743">
        <v>5200</v>
      </c>
      <c r="H246" s="744"/>
    </row>
    <row r="247" spans="1:8" ht="16.5" customHeight="1">
      <c r="A247" s="739">
        <v>25</v>
      </c>
      <c r="B247" s="740" t="s">
        <v>1680</v>
      </c>
      <c r="C247" s="741"/>
      <c r="D247" s="741"/>
      <c r="E247" s="782"/>
      <c r="F247" s="742" t="s">
        <v>17</v>
      </c>
      <c r="G247" s="743">
        <v>15300</v>
      </c>
      <c r="H247" s="744"/>
    </row>
    <row r="248" spans="1:8" ht="16.5" customHeight="1">
      <c r="A248" s="739">
        <v>26</v>
      </c>
      <c r="B248" s="783" t="s">
        <v>1681</v>
      </c>
      <c r="C248" s="784"/>
      <c r="D248" s="784"/>
      <c r="E248" s="785"/>
      <c r="F248" s="742" t="s">
        <v>7</v>
      </c>
      <c r="G248" s="743">
        <v>486300</v>
      </c>
      <c r="H248" s="744"/>
    </row>
    <row r="249" spans="1:8" ht="16.5" customHeight="1">
      <c r="A249" s="739">
        <v>27</v>
      </c>
      <c r="B249" s="783" t="s">
        <v>1682</v>
      </c>
      <c r="C249" s="784"/>
      <c r="D249" s="784"/>
      <c r="E249" s="785"/>
      <c r="F249" s="742" t="s">
        <v>7</v>
      </c>
      <c r="G249" s="743">
        <v>488300</v>
      </c>
      <c r="H249" s="744"/>
    </row>
    <row r="250" spans="1:8" ht="16.5" customHeight="1">
      <c r="A250" s="739">
        <v>28</v>
      </c>
      <c r="B250" s="783" t="s">
        <v>1683</v>
      </c>
      <c r="C250" s="784"/>
      <c r="D250" s="784"/>
      <c r="E250" s="785"/>
      <c r="F250" s="742" t="s">
        <v>7</v>
      </c>
      <c r="G250" s="743">
        <v>48500</v>
      </c>
      <c r="H250" s="744"/>
    </row>
    <row r="251" spans="1:8" ht="16.5" customHeight="1">
      <c r="A251" s="739">
        <v>29</v>
      </c>
      <c r="B251" s="783" t="s">
        <v>1684</v>
      </c>
      <c r="C251" s="784"/>
      <c r="D251" s="784"/>
      <c r="E251" s="785"/>
      <c r="F251" s="786" t="s">
        <v>7</v>
      </c>
      <c r="G251" s="743">
        <v>309400</v>
      </c>
      <c r="H251" s="744"/>
    </row>
    <row r="252" spans="1:8" ht="16.5" customHeight="1">
      <c r="A252" s="739">
        <v>30</v>
      </c>
      <c r="B252" s="783" t="s">
        <v>1685</v>
      </c>
      <c r="C252" s="784"/>
      <c r="D252" s="784"/>
      <c r="E252" s="785"/>
      <c r="F252" s="786" t="s">
        <v>7</v>
      </c>
      <c r="G252" s="743">
        <v>312900</v>
      </c>
      <c r="H252" s="744"/>
    </row>
    <row r="253" spans="1:8" ht="16.5" customHeight="1">
      <c r="A253" s="739">
        <v>31</v>
      </c>
      <c r="B253" s="783" t="s">
        <v>1686</v>
      </c>
      <c r="C253" s="784"/>
      <c r="D253" s="784"/>
      <c r="E253" s="785"/>
      <c r="F253" s="786" t="s">
        <v>1</v>
      </c>
      <c r="G253" s="743">
        <v>2600</v>
      </c>
      <c r="H253" s="744"/>
    </row>
    <row r="254" spans="1:8" ht="16.5" customHeight="1">
      <c r="A254" s="739">
        <v>32</v>
      </c>
      <c r="B254" s="783" t="s">
        <v>1687</v>
      </c>
      <c r="C254" s="784"/>
      <c r="D254" s="784"/>
      <c r="E254" s="785"/>
      <c r="F254" s="786" t="s">
        <v>1</v>
      </c>
      <c r="G254" s="743">
        <v>3200</v>
      </c>
      <c r="H254" s="744"/>
    </row>
    <row r="255" spans="1:8" ht="16.5" customHeight="1">
      <c r="A255" s="739">
        <v>33</v>
      </c>
      <c r="B255" s="783" t="s">
        <v>1688</v>
      </c>
      <c r="C255" s="784"/>
      <c r="D255" s="784"/>
      <c r="E255" s="785"/>
      <c r="F255" s="786" t="s">
        <v>1</v>
      </c>
      <c r="G255" s="743">
        <v>4300</v>
      </c>
      <c r="H255" s="744"/>
    </row>
    <row r="256" spans="1:8" ht="16.5" customHeight="1">
      <c r="A256" s="739">
        <v>34</v>
      </c>
      <c r="B256" s="783" t="s">
        <v>1689</v>
      </c>
      <c r="C256" s="784"/>
      <c r="D256" s="784"/>
      <c r="E256" s="785"/>
      <c r="F256" s="786" t="s">
        <v>1</v>
      </c>
      <c r="G256" s="743">
        <v>10600</v>
      </c>
      <c r="H256" s="744"/>
    </row>
    <row r="257" spans="1:8" ht="16.5" customHeight="1">
      <c r="A257" s="739">
        <v>35</v>
      </c>
      <c r="B257" s="783" t="s">
        <v>1690</v>
      </c>
      <c r="C257" s="784"/>
      <c r="D257" s="784"/>
      <c r="E257" s="785"/>
      <c r="F257" s="786" t="s">
        <v>17</v>
      </c>
      <c r="G257" s="743">
        <v>23100</v>
      </c>
      <c r="H257" s="744"/>
    </row>
    <row r="258" spans="1:8" ht="16.5" customHeight="1">
      <c r="A258" s="739">
        <v>36</v>
      </c>
      <c r="B258" s="783" t="s">
        <v>1691</v>
      </c>
      <c r="C258" s="784"/>
      <c r="D258" s="784"/>
      <c r="E258" s="785"/>
      <c r="F258" s="786" t="s">
        <v>7</v>
      </c>
      <c r="G258" s="743">
        <v>41100</v>
      </c>
      <c r="H258" s="744"/>
    </row>
    <row r="259" spans="1:8" ht="16.5" customHeight="1">
      <c r="A259" s="739">
        <v>37</v>
      </c>
      <c r="B259" s="783" t="s">
        <v>1692</v>
      </c>
      <c r="C259" s="784"/>
      <c r="D259" s="784"/>
      <c r="E259" s="785"/>
      <c r="F259" s="786" t="s">
        <v>7</v>
      </c>
      <c r="G259" s="743">
        <v>793300</v>
      </c>
      <c r="H259" s="744"/>
    </row>
    <row r="260" spans="1:8" ht="16.5" customHeight="1">
      <c r="A260" s="739">
        <v>38</v>
      </c>
      <c r="B260" s="783" t="s">
        <v>1693</v>
      </c>
      <c r="C260" s="784"/>
      <c r="D260" s="784"/>
      <c r="E260" s="785"/>
      <c r="F260" s="786" t="s">
        <v>1</v>
      </c>
      <c r="G260" s="743">
        <v>700</v>
      </c>
      <c r="H260" s="744"/>
    </row>
    <row r="261" spans="1:8" ht="16.5" customHeight="1">
      <c r="A261" s="739">
        <v>39</v>
      </c>
      <c r="B261" s="783" t="s">
        <v>1694</v>
      </c>
      <c r="C261" s="784"/>
      <c r="D261" s="784"/>
      <c r="E261" s="785"/>
      <c r="F261" s="786" t="s">
        <v>1</v>
      </c>
      <c r="G261" s="743">
        <v>27700</v>
      </c>
      <c r="H261" s="744"/>
    </row>
    <row r="262" spans="1:8" ht="16.5" customHeight="1">
      <c r="A262" s="739">
        <v>40</v>
      </c>
      <c r="B262" s="783" t="s">
        <v>1695</v>
      </c>
      <c r="C262" s="784"/>
      <c r="D262" s="784"/>
      <c r="E262" s="785"/>
      <c r="F262" s="786" t="s">
        <v>7</v>
      </c>
      <c r="G262" s="743">
        <v>264600</v>
      </c>
      <c r="H262" s="744"/>
    </row>
    <row r="263" spans="1:8" ht="16.5" customHeight="1">
      <c r="A263" s="739">
        <v>41</v>
      </c>
      <c r="B263" s="783" t="s">
        <v>1696</v>
      </c>
      <c r="C263" s="784"/>
      <c r="D263" s="784"/>
      <c r="E263" s="785"/>
      <c r="F263" s="786" t="s">
        <v>7</v>
      </c>
      <c r="G263" s="743">
        <v>352800</v>
      </c>
      <c r="H263" s="744"/>
    </row>
    <row r="264" spans="1:8" ht="16.5" customHeight="1">
      <c r="A264" s="739">
        <v>42</v>
      </c>
      <c r="B264" s="783" t="s">
        <v>1697</v>
      </c>
      <c r="C264" s="784"/>
      <c r="D264" s="784"/>
      <c r="E264" s="785"/>
      <c r="F264" s="786" t="s">
        <v>7</v>
      </c>
      <c r="G264" s="743">
        <v>529300</v>
      </c>
      <c r="H264" s="744"/>
    </row>
    <row r="265" spans="1:8" ht="16.5" customHeight="1">
      <c r="A265" s="739">
        <v>43</v>
      </c>
      <c r="B265" s="783" t="s">
        <v>1698</v>
      </c>
      <c r="C265" s="784"/>
      <c r="D265" s="784"/>
      <c r="E265" s="785"/>
      <c r="F265" s="786" t="s">
        <v>7</v>
      </c>
      <c r="G265" s="743">
        <v>123500</v>
      </c>
      <c r="H265" s="744"/>
    </row>
    <row r="266" spans="1:8" ht="16.5" customHeight="1">
      <c r="A266" s="739">
        <v>44</v>
      </c>
      <c r="B266" s="783" t="s">
        <v>1699</v>
      </c>
      <c r="C266" s="784"/>
      <c r="D266" s="784"/>
      <c r="E266" s="785"/>
      <c r="F266" s="786" t="s">
        <v>7</v>
      </c>
      <c r="G266" s="743">
        <v>33000</v>
      </c>
      <c r="H266" s="744"/>
    </row>
    <row r="267" spans="1:8" ht="16.5" customHeight="1">
      <c r="A267" s="739">
        <v>45</v>
      </c>
      <c r="B267" s="783" t="s">
        <v>1700</v>
      </c>
      <c r="C267" s="784"/>
      <c r="D267" s="784"/>
      <c r="E267" s="785"/>
      <c r="F267" s="786" t="s">
        <v>3</v>
      </c>
      <c r="G267" s="743">
        <v>22000</v>
      </c>
      <c r="H267" s="744"/>
    </row>
    <row r="268" spans="1:8" ht="16.5" customHeight="1">
      <c r="A268" s="739">
        <v>46</v>
      </c>
      <c r="B268" s="783" t="s">
        <v>1701</v>
      </c>
      <c r="C268" s="784"/>
      <c r="D268" s="784"/>
      <c r="E268" s="785"/>
      <c r="F268" s="786" t="s">
        <v>3</v>
      </c>
      <c r="G268" s="743">
        <v>22000</v>
      </c>
      <c r="H268" s="744"/>
    </row>
    <row r="269" spans="1:8" ht="16.5" customHeight="1">
      <c r="A269" s="739">
        <v>47</v>
      </c>
      <c r="B269" s="783" t="s">
        <v>1702</v>
      </c>
      <c r="C269" s="784"/>
      <c r="D269" s="784"/>
      <c r="E269" s="785"/>
      <c r="F269" s="786" t="s">
        <v>30</v>
      </c>
      <c r="G269" s="743">
        <v>29400</v>
      </c>
      <c r="H269" s="744"/>
    </row>
    <row r="270" spans="1:8" ht="16.5" customHeight="1">
      <c r="A270" s="739"/>
      <c r="B270" s="783"/>
      <c r="C270" s="784"/>
      <c r="D270" s="784"/>
      <c r="E270" s="785"/>
      <c r="F270" s="786"/>
      <c r="G270" s="743"/>
      <c r="H270" s="744"/>
    </row>
    <row r="271" spans="1:8" ht="16.5" customHeight="1">
      <c r="A271" s="739"/>
      <c r="B271" s="773" t="s">
        <v>1703</v>
      </c>
      <c r="C271" s="774"/>
      <c r="D271" s="774"/>
      <c r="E271" s="782"/>
      <c r="F271" s="742"/>
      <c r="G271" s="743"/>
      <c r="H271" s="744"/>
    </row>
    <row r="272" spans="1:8">
      <c r="A272" s="739">
        <v>1</v>
      </c>
      <c r="B272" s="740" t="s">
        <v>1704</v>
      </c>
      <c r="C272" s="741"/>
      <c r="D272" s="741"/>
      <c r="E272" s="782"/>
      <c r="F272" s="742" t="s">
        <v>7</v>
      </c>
      <c r="G272" s="743">
        <v>83200</v>
      </c>
      <c r="H272" s="744"/>
    </row>
    <row r="273" spans="1:8" ht="16.5" customHeight="1">
      <c r="A273" s="739">
        <v>2</v>
      </c>
      <c r="B273" s="740" t="s">
        <v>1705</v>
      </c>
      <c r="C273" s="741"/>
      <c r="D273" s="741"/>
      <c r="E273" s="782"/>
      <c r="F273" s="742" t="s">
        <v>7</v>
      </c>
      <c r="G273" s="743">
        <v>132080</v>
      </c>
      <c r="H273" s="744"/>
    </row>
    <row r="274" spans="1:8" ht="16.5" customHeight="1">
      <c r="A274" s="739">
        <v>2</v>
      </c>
      <c r="B274" s="740" t="s">
        <v>1706</v>
      </c>
      <c r="C274" s="741"/>
      <c r="D274" s="741"/>
      <c r="E274" s="782"/>
      <c r="F274" s="742" t="s">
        <v>7</v>
      </c>
      <c r="G274" s="743">
        <v>154960</v>
      </c>
      <c r="H274" s="744"/>
    </row>
    <row r="275" spans="1:8" ht="16.5" customHeight="1">
      <c r="A275" s="739">
        <v>4</v>
      </c>
      <c r="B275" s="740" t="s">
        <v>1707</v>
      </c>
      <c r="C275" s="741"/>
      <c r="D275" s="741"/>
      <c r="E275" s="782"/>
      <c r="F275" s="742" t="s">
        <v>7</v>
      </c>
      <c r="G275" s="743">
        <v>227240</v>
      </c>
      <c r="H275" s="744"/>
    </row>
    <row r="276" spans="1:8" ht="16.5" customHeight="1">
      <c r="A276" s="739">
        <v>5</v>
      </c>
      <c r="B276" s="740" t="s">
        <v>1708</v>
      </c>
      <c r="C276" s="741"/>
      <c r="D276" s="741"/>
      <c r="E276" s="782"/>
      <c r="F276" s="742" t="s">
        <v>7</v>
      </c>
      <c r="G276" s="743">
        <v>504300</v>
      </c>
      <c r="H276" s="744"/>
    </row>
    <row r="277" spans="1:8" ht="16.5" customHeight="1">
      <c r="A277" s="739">
        <v>6</v>
      </c>
      <c r="B277" s="740" t="s">
        <v>1709</v>
      </c>
      <c r="C277" s="741"/>
      <c r="D277" s="741"/>
      <c r="E277" s="782"/>
      <c r="F277" s="742" t="s">
        <v>7</v>
      </c>
      <c r="G277" s="743">
        <v>1326200</v>
      </c>
      <c r="H277" s="744"/>
    </row>
    <row r="278" spans="1:8" ht="16.5" customHeight="1">
      <c r="A278" s="739">
        <v>7</v>
      </c>
      <c r="B278" s="740" t="s">
        <v>1710</v>
      </c>
      <c r="C278" s="741"/>
      <c r="D278" s="741"/>
      <c r="E278" s="782"/>
      <c r="F278" s="742" t="s">
        <v>7</v>
      </c>
      <c r="G278" s="743">
        <v>600500</v>
      </c>
      <c r="H278" s="744"/>
    </row>
    <row r="279" spans="1:8" ht="16.5" customHeight="1">
      <c r="A279" s="739">
        <v>8</v>
      </c>
      <c r="B279" s="740" t="s">
        <v>1711</v>
      </c>
      <c r="C279" s="741"/>
      <c r="D279" s="741"/>
      <c r="E279" s="782"/>
      <c r="F279" s="742" t="s">
        <v>7</v>
      </c>
      <c r="G279" s="743">
        <v>736600</v>
      </c>
      <c r="H279" s="744"/>
    </row>
    <row r="280" spans="1:8" ht="16.5" customHeight="1">
      <c r="A280" s="739">
        <v>9</v>
      </c>
      <c r="B280" s="740" t="s">
        <v>1712</v>
      </c>
      <c r="C280" s="741"/>
      <c r="D280" s="741"/>
      <c r="E280" s="782"/>
      <c r="F280" s="742" t="s">
        <v>1</v>
      </c>
      <c r="G280" s="743">
        <v>2183800</v>
      </c>
      <c r="H280" s="744"/>
    </row>
    <row r="281" spans="1:8" ht="16.5" customHeight="1">
      <c r="A281" s="739">
        <v>10</v>
      </c>
      <c r="B281" s="740" t="s">
        <v>1713</v>
      </c>
      <c r="C281" s="741"/>
      <c r="D281" s="741"/>
      <c r="E281" s="782"/>
      <c r="F281" s="742" t="s">
        <v>1</v>
      </c>
      <c r="G281" s="743">
        <v>1310200</v>
      </c>
      <c r="H281" s="744"/>
    </row>
    <row r="282" spans="1:8" ht="16.5" customHeight="1">
      <c r="A282" s="739">
        <v>11</v>
      </c>
      <c r="B282" s="740" t="s">
        <v>1714</v>
      </c>
      <c r="C282" s="741"/>
      <c r="D282" s="741"/>
      <c r="E282" s="782"/>
      <c r="F282" s="742" t="s">
        <v>7</v>
      </c>
      <c r="G282" s="743">
        <v>194600</v>
      </c>
      <c r="H282" s="744"/>
    </row>
    <row r="283" spans="1:8" ht="16.5" customHeight="1">
      <c r="A283" s="751">
        <v>12</v>
      </c>
      <c r="B283" s="752" t="s">
        <v>1715</v>
      </c>
      <c r="C283" s="753"/>
      <c r="D283" s="753"/>
      <c r="E283" s="788"/>
      <c r="F283" s="754" t="s">
        <v>7</v>
      </c>
      <c r="G283" s="743">
        <v>1188700</v>
      </c>
      <c r="H283" s="744"/>
    </row>
    <row r="284" spans="1:8" ht="16.5" customHeight="1">
      <c r="A284" s="766">
        <v>13</v>
      </c>
      <c r="B284" s="790" t="s">
        <v>1716</v>
      </c>
      <c r="C284" s="791"/>
      <c r="D284" s="791"/>
      <c r="E284" s="792"/>
      <c r="F284" s="770" t="s">
        <v>7</v>
      </c>
      <c r="G284" s="743">
        <v>235900</v>
      </c>
      <c r="H284" s="756"/>
    </row>
    <row r="285" spans="1:8" ht="16.5" customHeight="1">
      <c r="A285" s="739">
        <v>14</v>
      </c>
      <c r="B285" s="740" t="s">
        <v>1717</v>
      </c>
      <c r="C285" s="741"/>
      <c r="D285" s="741"/>
      <c r="E285" s="782"/>
      <c r="F285" s="742" t="s">
        <v>7</v>
      </c>
      <c r="G285" s="743">
        <v>189000</v>
      </c>
      <c r="H285" s="772"/>
    </row>
    <row r="286" spans="1:8" ht="16.5" customHeight="1">
      <c r="A286" s="739">
        <v>15</v>
      </c>
      <c r="B286" s="740" t="s">
        <v>1718</v>
      </c>
      <c r="C286" s="741"/>
      <c r="D286" s="741"/>
      <c r="E286" s="782"/>
      <c r="F286" s="742" t="s">
        <v>1</v>
      </c>
      <c r="G286" s="743">
        <v>28750</v>
      </c>
      <c r="H286" s="744"/>
    </row>
    <row r="287" spans="1:8" ht="16.5" customHeight="1">
      <c r="A287" s="780"/>
      <c r="B287" s="773"/>
      <c r="C287" s="774"/>
      <c r="D287" s="774"/>
      <c r="E287" s="781"/>
      <c r="F287" s="742"/>
      <c r="G287" s="743"/>
      <c r="H287" s="744"/>
    </row>
    <row r="288" spans="1:8" ht="16.5" customHeight="1">
      <c r="A288" s="780"/>
      <c r="B288" s="773" t="s">
        <v>1719</v>
      </c>
      <c r="C288" s="774"/>
      <c r="D288" s="774"/>
      <c r="E288" s="781"/>
      <c r="F288" s="742"/>
      <c r="G288" s="743"/>
      <c r="H288" s="744"/>
    </row>
    <row r="289" spans="1:11" ht="16.5" customHeight="1">
      <c r="A289" s="739">
        <v>1</v>
      </c>
      <c r="B289" s="740" t="s">
        <v>1720</v>
      </c>
      <c r="C289" s="741"/>
      <c r="D289" s="741"/>
      <c r="E289" s="782"/>
      <c r="F289" s="742" t="s">
        <v>7</v>
      </c>
      <c r="G289" s="743">
        <v>40700</v>
      </c>
      <c r="H289" s="744"/>
    </row>
    <row r="290" spans="1:11" ht="16.5" customHeight="1">
      <c r="A290" s="739">
        <v>2</v>
      </c>
      <c r="B290" s="740" t="s">
        <v>1721</v>
      </c>
      <c r="C290" s="741"/>
      <c r="D290" s="741"/>
      <c r="E290" s="782"/>
      <c r="F290" s="742" t="s">
        <v>7</v>
      </c>
      <c r="G290" s="743">
        <v>55800</v>
      </c>
      <c r="H290" s="744"/>
    </row>
    <row r="291" spans="1:11" ht="16.5" customHeight="1">
      <c r="A291" s="739">
        <v>3</v>
      </c>
      <c r="B291" s="740" t="s">
        <v>1722</v>
      </c>
      <c r="C291" s="741"/>
      <c r="D291" s="741"/>
      <c r="E291" s="782"/>
      <c r="F291" s="742" t="s">
        <v>17</v>
      </c>
      <c r="G291" s="743">
        <v>43000</v>
      </c>
      <c r="H291" s="744"/>
    </row>
    <row r="292" spans="1:11" ht="16.5" customHeight="1">
      <c r="A292" s="739">
        <v>4</v>
      </c>
      <c r="B292" s="740" t="s">
        <v>1723</v>
      </c>
      <c r="C292" s="741"/>
      <c r="D292" s="741"/>
      <c r="E292" s="782"/>
      <c r="F292" s="742" t="s">
        <v>17</v>
      </c>
      <c r="G292" s="743">
        <v>56700</v>
      </c>
      <c r="H292" s="744"/>
    </row>
    <row r="293" spans="1:11" ht="16.5" customHeight="1">
      <c r="A293" s="739">
        <v>5</v>
      </c>
      <c r="B293" s="740" t="s">
        <v>1724</v>
      </c>
      <c r="C293" s="741"/>
      <c r="D293" s="741"/>
      <c r="E293" s="782"/>
      <c r="F293" s="742" t="s">
        <v>33</v>
      </c>
      <c r="G293" s="743">
        <v>143700</v>
      </c>
      <c r="H293" s="744"/>
    </row>
    <row r="294" spans="1:11" ht="16.5" customHeight="1">
      <c r="A294" s="739">
        <v>6</v>
      </c>
      <c r="B294" s="740" t="s">
        <v>1725</v>
      </c>
      <c r="C294" s="741"/>
      <c r="D294" s="741"/>
      <c r="E294" s="782"/>
      <c r="F294" s="742" t="s">
        <v>33</v>
      </c>
      <c r="G294" s="743">
        <v>97200</v>
      </c>
      <c r="H294" s="744"/>
    </row>
    <row r="295" spans="1:11" ht="16.5" customHeight="1">
      <c r="A295" s="739">
        <v>7</v>
      </c>
      <c r="B295" s="740" t="s">
        <v>1726</v>
      </c>
      <c r="C295" s="741"/>
      <c r="D295" s="741"/>
      <c r="E295" s="782"/>
      <c r="F295" s="742" t="s">
        <v>33</v>
      </c>
      <c r="G295" s="743">
        <v>68000</v>
      </c>
      <c r="H295" s="744"/>
    </row>
    <row r="296" spans="1:11" ht="16.5" customHeight="1">
      <c r="A296" s="739">
        <v>8</v>
      </c>
      <c r="B296" s="740" t="s">
        <v>1727</v>
      </c>
      <c r="C296" s="741"/>
      <c r="D296" s="741"/>
      <c r="E296" s="782"/>
      <c r="F296" s="742" t="s">
        <v>1728</v>
      </c>
      <c r="G296" s="743">
        <v>232250</v>
      </c>
      <c r="H296" s="744"/>
      <c r="K296" s="745"/>
    </row>
    <row r="297" spans="1:11" ht="16.5" customHeight="1">
      <c r="A297" s="739">
        <v>9</v>
      </c>
      <c r="B297" s="740" t="s">
        <v>1729</v>
      </c>
      <c r="C297" s="741"/>
      <c r="D297" s="741"/>
      <c r="E297" s="782"/>
      <c r="F297" s="742" t="s">
        <v>17</v>
      </c>
      <c r="G297" s="743">
        <v>155375</v>
      </c>
      <c r="H297" s="744"/>
      <c r="K297" s="745"/>
    </row>
    <row r="298" spans="1:11" ht="16.5" customHeight="1">
      <c r="A298" s="739">
        <v>10</v>
      </c>
      <c r="B298" s="740" t="s">
        <v>1730</v>
      </c>
      <c r="C298" s="741"/>
      <c r="D298" s="741"/>
      <c r="E298" s="782"/>
      <c r="F298" s="742" t="s">
        <v>7</v>
      </c>
      <c r="G298" s="743">
        <v>86200</v>
      </c>
      <c r="H298" s="744"/>
      <c r="K298" s="794"/>
    </row>
    <row r="299" spans="1:11" ht="16.5" customHeight="1">
      <c r="A299" s="739">
        <v>11</v>
      </c>
      <c r="B299" s="740" t="s">
        <v>1731</v>
      </c>
      <c r="C299" s="741"/>
      <c r="D299" s="741"/>
      <c r="E299" s="782"/>
      <c r="F299" s="742" t="s">
        <v>1732</v>
      </c>
      <c r="G299" s="743">
        <v>7200</v>
      </c>
      <c r="H299" s="744"/>
    </row>
    <row r="300" spans="1:11" ht="16.5" customHeight="1">
      <c r="A300" s="739">
        <v>12</v>
      </c>
      <c r="B300" s="740" t="s">
        <v>1733</v>
      </c>
      <c r="C300" s="741"/>
      <c r="D300" s="741"/>
      <c r="E300" s="782"/>
      <c r="F300" s="742" t="s">
        <v>1732</v>
      </c>
      <c r="G300" s="743">
        <v>17200</v>
      </c>
      <c r="H300" s="744"/>
    </row>
    <row r="301" spans="1:11" ht="16.5" customHeight="1">
      <c r="A301" s="739">
        <v>13</v>
      </c>
      <c r="B301" s="740" t="s">
        <v>1734</v>
      </c>
      <c r="C301" s="741"/>
      <c r="D301" s="741"/>
      <c r="E301" s="782"/>
      <c r="F301" s="742" t="s">
        <v>1732</v>
      </c>
      <c r="G301" s="743">
        <v>10800</v>
      </c>
      <c r="H301" s="744"/>
    </row>
    <row r="302" spans="1:11" ht="16.5" customHeight="1">
      <c r="A302" s="739">
        <v>14</v>
      </c>
      <c r="B302" s="740" t="s">
        <v>1735</v>
      </c>
      <c r="C302" s="741"/>
      <c r="D302" s="741"/>
      <c r="E302" s="782"/>
      <c r="F302" s="742" t="s">
        <v>17</v>
      </c>
      <c r="G302" s="743">
        <v>31000</v>
      </c>
      <c r="H302" s="744"/>
    </row>
    <row r="303" spans="1:11" ht="16.5" customHeight="1">
      <c r="A303" s="739">
        <v>15</v>
      </c>
      <c r="B303" s="740" t="s">
        <v>1736</v>
      </c>
      <c r="C303" s="741"/>
      <c r="D303" s="741"/>
      <c r="E303" s="782"/>
      <c r="F303" s="742" t="s">
        <v>1540</v>
      </c>
      <c r="G303" s="743">
        <v>28700</v>
      </c>
      <c r="H303" s="744"/>
    </row>
    <row r="304" spans="1:11" ht="16.5" customHeight="1">
      <c r="A304" s="739">
        <v>16</v>
      </c>
      <c r="B304" s="740" t="s">
        <v>1737</v>
      </c>
      <c r="C304" s="741"/>
      <c r="D304" s="741"/>
      <c r="E304" s="782"/>
      <c r="F304" s="742" t="s">
        <v>1540</v>
      </c>
      <c r="G304" s="743">
        <v>51100</v>
      </c>
      <c r="H304" s="744"/>
    </row>
    <row r="305" spans="1:8" ht="16.5" customHeight="1">
      <c r="A305" s="739">
        <v>17</v>
      </c>
      <c r="B305" s="740" t="s">
        <v>1738</v>
      </c>
      <c r="C305" s="741"/>
      <c r="D305" s="741"/>
      <c r="E305" s="782"/>
      <c r="F305" s="742" t="s">
        <v>1732</v>
      </c>
      <c r="G305" s="743">
        <v>42500</v>
      </c>
      <c r="H305" s="744"/>
    </row>
    <row r="306" spans="1:8" ht="16.5" customHeight="1">
      <c r="A306" s="739">
        <v>18</v>
      </c>
      <c r="B306" s="740" t="s">
        <v>1739</v>
      </c>
      <c r="C306" s="741"/>
      <c r="D306" s="741"/>
      <c r="E306" s="782"/>
      <c r="F306" s="742" t="s">
        <v>1540</v>
      </c>
      <c r="G306" s="743">
        <v>29600</v>
      </c>
      <c r="H306" s="744"/>
    </row>
    <row r="307" spans="1:8" ht="16.5" customHeight="1">
      <c r="A307" s="739">
        <v>19</v>
      </c>
      <c r="B307" s="740" t="s">
        <v>1740</v>
      </c>
      <c r="C307" s="741"/>
      <c r="D307" s="741"/>
      <c r="E307" s="782"/>
      <c r="F307" s="742" t="s">
        <v>1540</v>
      </c>
      <c r="G307" s="743">
        <v>77500</v>
      </c>
      <c r="H307" s="744"/>
    </row>
    <row r="308" spans="1:8" ht="16.5" customHeight="1">
      <c r="A308" s="739">
        <v>20</v>
      </c>
      <c r="B308" s="740" t="s">
        <v>1741</v>
      </c>
      <c r="C308" s="741"/>
      <c r="D308" s="741"/>
      <c r="E308" s="782"/>
      <c r="F308" s="742" t="s">
        <v>1540</v>
      </c>
      <c r="G308" s="743">
        <v>75000</v>
      </c>
      <c r="H308" s="744"/>
    </row>
    <row r="309" spans="1:8" ht="16.5" customHeight="1">
      <c r="A309" s="739">
        <v>21</v>
      </c>
      <c r="B309" s="740" t="s">
        <v>1742</v>
      </c>
      <c r="C309" s="741"/>
      <c r="D309" s="741"/>
      <c r="E309" s="782"/>
      <c r="F309" s="742" t="s">
        <v>1743</v>
      </c>
      <c r="G309" s="743">
        <v>14200</v>
      </c>
      <c r="H309" s="744"/>
    </row>
    <row r="310" spans="1:8" ht="16.5" customHeight="1">
      <c r="A310" s="739">
        <v>22</v>
      </c>
      <c r="B310" s="740" t="s">
        <v>1742</v>
      </c>
      <c r="C310" s="741"/>
      <c r="D310" s="741"/>
      <c r="E310" s="782"/>
      <c r="F310" s="742" t="s">
        <v>33</v>
      </c>
      <c r="G310" s="743">
        <v>97700</v>
      </c>
      <c r="H310" s="744"/>
    </row>
    <row r="311" spans="1:8" ht="16.5" customHeight="1">
      <c r="A311" s="739">
        <v>23</v>
      </c>
      <c r="B311" s="740" t="s">
        <v>1744</v>
      </c>
      <c r="C311" s="741"/>
      <c r="D311" s="741"/>
      <c r="E311" s="782"/>
      <c r="F311" s="742" t="s">
        <v>17</v>
      </c>
      <c r="G311" s="743">
        <v>182300</v>
      </c>
      <c r="H311" s="744"/>
    </row>
    <row r="312" spans="1:8" ht="16.5" customHeight="1">
      <c r="A312" s="739">
        <v>24</v>
      </c>
      <c r="B312" s="740" t="s">
        <v>1745</v>
      </c>
      <c r="C312" s="741"/>
      <c r="D312" s="741"/>
      <c r="E312" s="781"/>
      <c r="F312" s="742" t="s">
        <v>7</v>
      </c>
      <c r="G312" s="743">
        <v>45000</v>
      </c>
      <c r="H312" s="744"/>
    </row>
    <row r="313" spans="1:8" ht="16.5" customHeight="1">
      <c r="A313" s="739">
        <v>25</v>
      </c>
      <c r="B313" s="740" t="s">
        <v>1746</v>
      </c>
      <c r="C313" s="741"/>
      <c r="D313" s="741"/>
      <c r="E313" s="781"/>
      <c r="F313" s="742" t="s">
        <v>7</v>
      </c>
      <c r="G313" s="743">
        <v>50400</v>
      </c>
      <c r="H313" s="744"/>
    </row>
    <row r="314" spans="1:8" ht="16.5" customHeight="1">
      <c r="A314" s="739">
        <v>26</v>
      </c>
      <c r="B314" s="740" t="s">
        <v>1747</v>
      </c>
      <c r="C314" s="741"/>
      <c r="D314" s="741"/>
      <c r="E314" s="781"/>
      <c r="F314" s="742" t="s">
        <v>7</v>
      </c>
      <c r="G314" s="743">
        <v>236500</v>
      </c>
      <c r="H314" s="744"/>
    </row>
    <row r="315" spans="1:8" ht="16.5" customHeight="1">
      <c r="A315" s="739">
        <v>27</v>
      </c>
      <c r="B315" s="740" t="s">
        <v>1748</v>
      </c>
      <c r="C315" s="741"/>
      <c r="D315" s="741"/>
      <c r="E315" s="781"/>
      <c r="F315" s="742" t="s">
        <v>17</v>
      </c>
      <c r="G315" s="743">
        <v>37200</v>
      </c>
      <c r="H315" s="744"/>
    </row>
    <row r="316" spans="1:8" ht="16.5" customHeight="1">
      <c r="A316" s="739">
        <v>28</v>
      </c>
      <c r="B316" s="740" t="s">
        <v>1749</v>
      </c>
      <c r="C316" s="741"/>
      <c r="D316" s="741"/>
      <c r="E316" s="781"/>
      <c r="F316" s="742" t="s">
        <v>1540</v>
      </c>
      <c r="G316" s="743">
        <v>35100</v>
      </c>
      <c r="H316" s="744"/>
    </row>
    <row r="317" spans="1:8" ht="16.5" customHeight="1">
      <c r="A317" s="739">
        <v>29</v>
      </c>
      <c r="B317" s="740" t="s">
        <v>1750</v>
      </c>
      <c r="C317" s="741"/>
      <c r="D317" s="741"/>
      <c r="E317" s="782"/>
      <c r="F317" s="742" t="s">
        <v>1540</v>
      </c>
      <c r="G317" s="743">
        <v>297700</v>
      </c>
      <c r="H317" s="744"/>
    </row>
    <row r="318" spans="1:8" ht="16.5" customHeight="1">
      <c r="A318" s="739">
        <v>30</v>
      </c>
      <c r="B318" s="740" t="s">
        <v>1751</v>
      </c>
      <c r="C318" s="741"/>
      <c r="D318" s="741"/>
      <c r="E318" s="781"/>
      <c r="F318" s="742" t="s">
        <v>1540</v>
      </c>
      <c r="G318" s="743">
        <v>92000</v>
      </c>
      <c r="H318" s="744"/>
    </row>
    <row r="319" spans="1:8" ht="16.5" customHeight="1">
      <c r="A319" s="739">
        <v>31</v>
      </c>
      <c r="B319" s="740" t="s">
        <v>1752</v>
      </c>
      <c r="C319" s="741"/>
      <c r="D319" s="741"/>
      <c r="E319" s="781"/>
      <c r="F319" s="742" t="s">
        <v>1540</v>
      </c>
      <c r="G319" s="743">
        <v>78700</v>
      </c>
      <c r="H319" s="744"/>
    </row>
    <row r="320" spans="1:8" ht="16.5" customHeight="1">
      <c r="A320" s="739">
        <v>32</v>
      </c>
      <c r="B320" s="740" t="s">
        <v>1753</v>
      </c>
      <c r="C320" s="741"/>
      <c r="D320" s="741"/>
      <c r="E320" s="781"/>
      <c r="F320" s="742" t="s">
        <v>1</v>
      </c>
      <c r="G320" s="743">
        <v>1200</v>
      </c>
      <c r="H320" s="744"/>
    </row>
    <row r="321" spans="1:8" ht="16.5" customHeight="1">
      <c r="A321" s="739">
        <v>33</v>
      </c>
      <c r="B321" s="740" t="s">
        <v>1754</v>
      </c>
      <c r="C321" s="741"/>
      <c r="D321" s="741"/>
      <c r="E321" s="781"/>
      <c r="F321" s="742" t="s">
        <v>1</v>
      </c>
      <c r="G321" s="743">
        <v>2500</v>
      </c>
      <c r="H321" s="744"/>
    </row>
    <row r="322" spans="1:8" ht="16.5" customHeight="1">
      <c r="A322" s="739">
        <v>34</v>
      </c>
      <c r="B322" s="740" t="s">
        <v>1755</v>
      </c>
      <c r="C322" s="741"/>
      <c r="D322" s="741"/>
      <c r="E322" s="781"/>
      <c r="F322" s="742" t="s">
        <v>1</v>
      </c>
      <c r="G322" s="743">
        <v>1000</v>
      </c>
      <c r="H322" s="744"/>
    </row>
    <row r="323" spans="1:8" ht="16.5" customHeight="1">
      <c r="A323" s="739">
        <v>35</v>
      </c>
      <c r="B323" s="740" t="s">
        <v>1756</v>
      </c>
      <c r="C323" s="741"/>
      <c r="D323" s="741"/>
      <c r="E323" s="781"/>
      <c r="F323" s="742" t="s">
        <v>1</v>
      </c>
      <c r="G323" s="743">
        <v>4600</v>
      </c>
      <c r="H323" s="744"/>
    </row>
    <row r="324" spans="1:8" ht="16.5" customHeight="1">
      <c r="A324" s="739">
        <v>36</v>
      </c>
      <c r="B324" s="740" t="s">
        <v>1757</v>
      </c>
      <c r="C324" s="741"/>
      <c r="D324" s="741"/>
      <c r="E324" s="781"/>
      <c r="F324" s="742" t="s">
        <v>39</v>
      </c>
      <c r="G324" s="743">
        <v>1100</v>
      </c>
      <c r="H324" s="744"/>
    </row>
    <row r="325" spans="1:8" ht="16.5" customHeight="1">
      <c r="A325" s="739">
        <v>37</v>
      </c>
      <c r="B325" s="740" t="s">
        <v>1758</v>
      </c>
      <c r="C325" s="741"/>
      <c r="D325" s="741"/>
      <c r="E325" s="781"/>
      <c r="F325" s="742" t="s">
        <v>39</v>
      </c>
      <c r="G325" s="743">
        <v>1400</v>
      </c>
      <c r="H325" s="744"/>
    </row>
    <row r="326" spans="1:8" ht="16.5" customHeight="1">
      <c r="A326" s="739">
        <v>38</v>
      </c>
      <c r="B326" s="740" t="s">
        <v>1759</v>
      </c>
      <c r="C326" s="741"/>
      <c r="D326" s="741"/>
      <c r="E326" s="781"/>
      <c r="F326" s="742" t="s">
        <v>39</v>
      </c>
      <c r="G326" s="743">
        <v>1700</v>
      </c>
      <c r="H326" s="744"/>
    </row>
    <row r="327" spans="1:8" ht="16.5" customHeight="1">
      <c r="A327" s="739">
        <v>39</v>
      </c>
      <c r="B327" s="740" t="s">
        <v>1760</v>
      </c>
      <c r="C327" s="741"/>
      <c r="D327" s="741"/>
      <c r="E327" s="781"/>
      <c r="F327" s="742" t="s">
        <v>1</v>
      </c>
      <c r="G327" s="743">
        <v>1700</v>
      </c>
      <c r="H327" s="744"/>
    </row>
    <row r="328" spans="1:8" ht="16.5" customHeight="1">
      <c r="A328" s="739">
        <v>40</v>
      </c>
      <c r="B328" s="740" t="s">
        <v>1761</v>
      </c>
      <c r="C328" s="774"/>
      <c r="D328" s="774"/>
      <c r="E328" s="781"/>
      <c r="F328" s="742" t="s">
        <v>1</v>
      </c>
      <c r="G328" s="743">
        <v>265</v>
      </c>
      <c r="H328" s="744"/>
    </row>
    <row r="329" spans="1:8" ht="16.5" customHeight="1">
      <c r="A329" s="739">
        <v>41</v>
      </c>
      <c r="B329" s="740" t="s">
        <v>1762</v>
      </c>
      <c r="C329" s="774"/>
      <c r="D329" s="774"/>
      <c r="E329" s="781"/>
      <c r="F329" s="742" t="s">
        <v>1</v>
      </c>
      <c r="G329" s="743">
        <v>1300</v>
      </c>
      <c r="H329" s="744"/>
    </row>
    <row r="330" spans="1:8" ht="16.5" customHeight="1">
      <c r="A330" s="739">
        <v>42</v>
      </c>
      <c r="B330" s="740" t="s">
        <v>1763</v>
      </c>
      <c r="C330" s="774"/>
      <c r="D330" s="774"/>
      <c r="E330" s="781"/>
      <c r="F330" s="742" t="s">
        <v>1</v>
      </c>
      <c r="G330" s="743">
        <v>1000</v>
      </c>
      <c r="H330" s="744"/>
    </row>
    <row r="331" spans="1:8" ht="16.5" customHeight="1">
      <c r="A331" s="739">
        <v>43</v>
      </c>
      <c r="B331" s="740" t="s">
        <v>1764</v>
      </c>
      <c r="C331" s="774"/>
      <c r="D331" s="774"/>
      <c r="E331" s="781"/>
      <c r="F331" s="742" t="s">
        <v>7</v>
      </c>
      <c r="G331" s="743">
        <v>10600</v>
      </c>
      <c r="H331" s="744"/>
    </row>
    <row r="332" spans="1:8" ht="16.5" customHeight="1">
      <c r="A332" s="739"/>
      <c r="B332" s="740"/>
      <c r="C332" s="774"/>
      <c r="D332" s="774"/>
      <c r="E332" s="781"/>
      <c r="F332" s="742"/>
      <c r="G332" s="743"/>
      <c r="H332" s="744"/>
    </row>
    <row r="333" spans="1:8" ht="16.5" customHeight="1">
      <c r="A333" s="780"/>
      <c r="B333" s="773" t="s">
        <v>1765</v>
      </c>
      <c r="C333" s="774"/>
      <c r="D333" s="774"/>
      <c r="E333" s="781"/>
      <c r="F333" s="742"/>
      <c r="G333" s="743"/>
      <c r="H333" s="744"/>
    </row>
    <row r="334" spans="1:8" ht="16.5" customHeight="1">
      <c r="A334" s="739">
        <v>1</v>
      </c>
      <c r="B334" s="740" t="s">
        <v>1766</v>
      </c>
      <c r="C334" s="741"/>
      <c r="D334" s="741"/>
      <c r="E334" s="782"/>
      <c r="F334" s="742" t="s">
        <v>1732</v>
      </c>
      <c r="G334" s="743">
        <v>23000</v>
      </c>
      <c r="H334" s="744"/>
    </row>
    <row r="335" spans="1:8" ht="16.5" customHeight="1">
      <c r="A335" s="739">
        <v>2</v>
      </c>
      <c r="B335" s="740" t="s">
        <v>1767</v>
      </c>
      <c r="C335" s="741"/>
      <c r="D335" s="741"/>
      <c r="E335" s="782"/>
      <c r="F335" s="742" t="s">
        <v>1540</v>
      </c>
      <c r="G335" s="743">
        <v>76544.347826087003</v>
      </c>
      <c r="H335" s="744"/>
    </row>
    <row r="336" spans="1:8" ht="16.5" customHeight="1">
      <c r="A336" s="739">
        <v>3</v>
      </c>
      <c r="B336" s="740" t="s">
        <v>1768</v>
      </c>
      <c r="C336" s="741"/>
      <c r="D336" s="741"/>
      <c r="E336" s="782"/>
      <c r="F336" s="742" t="s">
        <v>1540</v>
      </c>
      <c r="G336" s="743">
        <v>67495.652173912997</v>
      </c>
      <c r="H336" s="744"/>
    </row>
    <row r="337" spans="1:9" ht="16.5" customHeight="1">
      <c r="A337" s="739">
        <v>4</v>
      </c>
      <c r="B337" s="740" t="s">
        <v>1769</v>
      </c>
      <c r="C337" s="741"/>
      <c r="D337" s="741"/>
      <c r="E337" s="782"/>
      <c r="F337" s="742" t="s">
        <v>1540</v>
      </c>
      <c r="G337" s="743">
        <v>110400</v>
      </c>
      <c r="H337" s="744"/>
    </row>
    <row r="338" spans="1:9" ht="16.5" customHeight="1">
      <c r="A338" s="739">
        <v>5</v>
      </c>
      <c r="B338" s="740" t="s">
        <v>1770</v>
      </c>
      <c r="C338" s="741"/>
      <c r="D338" s="741"/>
      <c r="E338" s="782"/>
      <c r="F338" s="742" t="s">
        <v>40</v>
      </c>
      <c r="G338" s="743">
        <v>75900</v>
      </c>
      <c r="H338" s="744"/>
    </row>
    <row r="339" spans="1:9" ht="16.5" customHeight="1">
      <c r="A339" s="739">
        <v>6</v>
      </c>
      <c r="B339" s="740" t="s">
        <v>1771</v>
      </c>
      <c r="C339" s="741"/>
      <c r="D339" s="741"/>
      <c r="E339" s="782"/>
      <c r="F339" s="742" t="s">
        <v>40</v>
      </c>
      <c r="G339" s="743">
        <v>172500</v>
      </c>
      <c r="H339" s="744"/>
    </row>
    <row r="340" spans="1:9" ht="16.5" customHeight="1">
      <c r="A340" s="739">
        <v>7</v>
      </c>
      <c r="B340" s="740" t="s">
        <v>1772</v>
      </c>
      <c r="C340" s="741"/>
      <c r="D340" s="741"/>
      <c r="E340" s="782"/>
      <c r="F340" s="742" t="s">
        <v>7</v>
      </c>
      <c r="G340" s="743">
        <v>128225</v>
      </c>
      <c r="H340" s="744"/>
      <c r="I340" s="824"/>
    </row>
    <row r="341" spans="1:9" ht="16.5" customHeight="1">
      <c r="A341" s="739">
        <v>8</v>
      </c>
      <c r="B341" s="740" t="s">
        <v>1773</v>
      </c>
      <c r="C341" s="741"/>
      <c r="D341" s="741"/>
      <c r="E341" s="782"/>
      <c r="F341" s="742" t="s">
        <v>7</v>
      </c>
      <c r="G341" s="743">
        <v>128837</v>
      </c>
      <c r="H341" s="744"/>
      <c r="I341" s="824"/>
    </row>
    <row r="342" spans="1:9" ht="16.5" customHeight="1">
      <c r="A342" s="739"/>
      <c r="B342" s="740" t="s">
        <v>1774</v>
      </c>
      <c r="C342" s="741"/>
      <c r="D342" s="741"/>
      <c r="E342" s="782"/>
      <c r="F342" s="742" t="s">
        <v>7</v>
      </c>
      <c r="G342" s="743">
        <v>52500</v>
      </c>
      <c r="H342" s="744"/>
      <c r="I342" s="824"/>
    </row>
    <row r="343" spans="1:9" ht="16.5" customHeight="1">
      <c r="A343" s="739">
        <v>9</v>
      </c>
      <c r="B343" s="740" t="s">
        <v>1775</v>
      </c>
      <c r="C343" s="741"/>
      <c r="D343" s="741"/>
      <c r="E343" s="782"/>
      <c r="F343" s="742" t="s">
        <v>7</v>
      </c>
      <c r="G343" s="743">
        <v>65625</v>
      </c>
      <c r="H343" s="744"/>
      <c r="I343" s="824"/>
    </row>
    <row r="344" spans="1:9" ht="16.5" customHeight="1">
      <c r="A344" s="739">
        <v>10</v>
      </c>
      <c r="B344" s="740" t="s">
        <v>1776</v>
      </c>
      <c r="C344" s="741"/>
      <c r="D344" s="741"/>
      <c r="E344" s="782"/>
      <c r="F344" s="742" t="s">
        <v>33</v>
      </c>
      <c r="G344" s="743">
        <v>27000</v>
      </c>
      <c r="H344" s="744"/>
    </row>
    <row r="345" spans="1:9" ht="16.5" customHeight="1">
      <c r="A345" s="739">
        <v>11</v>
      </c>
      <c r="B345" s="740" t="s">
        <v>1777</v>
      </c>
      <c r="C345" s="741"/>
      <c r="D345" s="741"/>
      <c r="E345" s="782"/>
      <c r="F345" s="742" t="s">
        <v>33</v>
      </c>
      <c r="G345" s="743">
        <v>7290</v>
      </c>
      <c r="H345" s="744"/>
    </row>
    <row r="346" spans="1:9" ht="16.5" customHeight="1">
      <c r="A346" s="739">
        <v>12</v>
      </c>
      <c r="B346" s="740" t="s">
        <v>1778</v>
      </c>
      <c r="C346" s="741"/>
      <c r="D346" s="741"/>
      <c r="E346" s="782"/>
      <c r="F346" s="742" t="s">
        <v>33</v>
      </c>
      <c r="G346" s="743">
        <v>3720</v>
      </c>
      <c r="H346" s="744"/>
    </row>
    <row r="347" spans="1:9" ht="16.5" customHeight="1">
      <c r="A347" s="739">
        <v>10</v>
      </c>
      <c r="B347" s="740" t="s">
        <v>1779</v>
      </c>
      <c r="C347" s="741"/>
      <c r="D347" s="741"/>
      <c r="E347" s="782"/>
      <c r="F347" s="742" t="s">
        <v>17</v>
      </c>
      <c r="G347" s="743">
        <v>16560</v>
      </c>
      <c r="H347" s="744"/>
    </row>
    <row r="348" spans="1:9" ht="16.5" customHeight="1">
      <c r="A348" s="739">
        <v>11</v>
      </c>
      <c r="B348" s="740" t="s">
        <v>1780</v>
      </c>
      <c r="C348" s="741"/>
      <c r="D348" s="741"/>
      <c r="E348" s="782"/>
      <c r="F348" s="742" t="s">
        <v>17</v>
      </c>
      <c r="G348" s="743">
        <v>11960</v>
      </c>
      <c r="H348" s="744"/>
    </row>
    <row r="349" spans="1:9" ht="16.5" customHeight="1">
      <c r="A349" s="739">
        <v>12</v>
      </c>
      <c r="B349" s="740" t="s">
        <v>1781</v>
      </c>
      <c r="C349" s="741"/>
      <c r="D349" s="741"/>
      <c r="E349" s="782"/>
      <c r="F349" s="742" t="s">
        <v>17</v>
      </c>
      <c r="G349" s="743">
        <v>8280</v>
      </c>
      <c r="H349" s="744"/>
    </row>
    <row r="350" spans="1:9" ht="16.5" customHeight="1">
      <c r="A350" s="739">
        <v>13</v>
      </c>
      <c r="B350" s="740" t="s">
        <v>1782</v>
      </c>
      <c r="C350" s="741"/>
      <c r="D350" s="741"/>
      <c r="E350" s="782"/>
      <c r="F350" s="742" t="s">
        <v>17</v>
      </c>
      <c r="G350" s="743">
        <v>5980</v>
      </c>
      <c r="H350" s="744"/>
    </row>
    <row r="351" spans="1:9" ht="16.5" customHeight="1">
      <c r="A351" s="739">
        <v>14</v>
      </c>
      <c r="B351" s="747" t="s">
        <v>1783</v>
      </c>
      <c r="C351" s="748"/>
      <c r="D351" s="748"/>
      <c r="E351" s="825"/>
      <c r="F351" s="749" t="s">
        <v>3</v>
      </c>
      <c r="G351" s="743">
        <v>62400</v>
      </c>
      <c r="H351" s="744"/>
    </row>
    <row r="352" spans="1:9" ht="16.5" customHeight="1">
      <c r="A352" s="739">
        <v>15</v>
      </c>
      <c r="B352" s="752" t="s">
        <v>1784</v>
      </c>
      <c r="C352" s="753"/>
      <c r="D352" s="753"/>
      <c r="E352" s="788"/>
      <c r="F352" s="754" t="s">
        <v>17</v>
      </c>
      <c r="G352" s="743">
        <v>20470</v>
      </c>
      <c r="H352" s="744"/>
    </row>
    <row r="353" spans="1:8" ht="16.5" customHeight="1">
      <c r="A353" s="739">
        <v>16</v>
      </c>
      <c r="B353" s="790" t="s">
        <v>1785</v>
      </c>
      <c r="C353" s="791"/>
      <c r="D353" s="791"/>
      <c r="E353" s="792"/>
      <c r="F353" s="770" t="s">
        <v>17</v>
      </c>
      <c r="G353" s="743">
        <v>9350</v>
      </c>
      <c r="H353" s="756"/>
    </row>
    <row r="354" spans="1:8" ht="16.5" customHeight="1">
      <c r="A354" s="739">
        <v>17</v>
      </c>
      <c r="B354" s="740" t="s">
        <v>1786</v>
      </c>
      <c r="C354" s="741"/>
      <c r="D354" s="741"/>
      <c r="E354" s="782"/>
      <c r="F354" s="742" t="s">
        <v>17</v>
      </c>
      <c r="G354" s="743">
        <v>9350</v>
      </c>
      <c r="H354" s="772"/>
    </row>
    <row r="355" spans="1:8" ht="16.5" customHeight="1">
      <c r="A355" s="739">
        <v>18</v>
      </c>
      <c r="B355" s="740" t="s">
        <v>1787</v>
      </c>
      <c r="C355" s="741"/>
      <c r="D355" s="741"/>
      <c r="E355" s="782"/>
      <c r="F355" s="742" t="s">
        <v>17</v>
      </c>
      <c r="G355" s="743">
        <v>9350</v>
      </c>
      <c r="H355" s="744"/>
    </row>
    <row r="356" spans="1:8" ht="16.5" customHeight="1">
      <c r="A356" s="739">
        <v>19</v>
      </c>
      <c r="B356" s="783" t="s">
        <v>1788</v>
      </c>
      <c r="C356" s="784"/>
      <c r="D356" s="784"/>
      <c r="E356" s="785"/>
      <c r="F356" s="786" t="s">
        <v>7</v>
      </c>
      <c r="G356" s="743">
        <v>672300</v>
      </c>
      <c r="H356" s="744"/>
    </row>
    <row r="357" spans="1:8" ht="16.5" customHeight="1">
      <c r="A357" s="739"/>
      <c r="B357" s="740"/>
      <c r="C357" s="741"/>
      <c r="D357" s="741"/>
      <c r="E357" s="782"/>
      <c r="F357" s="742"/>
      <c r="G357" s="743"/>
      <c r="H357" s="744"/>
    </row>
    <row r="358" spans="1:8" ht="16.5" customHeight="1">
      <c r="A358" s="780"/>
      <c r="B358" s="773" t="s">
        <v>1789</v>
      </c>
      <c r="C358" s="774"/>
      <c r="D358" s="774"/>
      <c r="E358" s="781"/>
      <c r="F358" s="742"/>
      <c r="G358" s="743"/>
      <c r="H358" s="744"/>
    </row>
    <row r="359" spans="1:8" ht="16.5" customHeight="1">
      <c r="A359" s="739">
        <v>1</v>
      </c>
      <c r="B359" s="740" t="s">
        <v>1790</v>
      </c>
      <c r="C359" s="741"/>
      <c r="D359" s="741"/>
      <c r="E359" s="782"/>
      <c r="F359" s="742" t="s">
        <v>3</v>
      </c>
      <c r="G359" s="743">
        <v>84500</v>
      </c>
      <c r="H359" s="744"/>
    </row>
    <row r="360" spans="1:8" ht="16.5" customHeight="1">
      <c r="A360" s="739">
        <v>2</v>
      </c>
      <c r="B360" s="740" t="s">
        <v>1791</v>
      </c>
      <c r="C360" s="741"/>
      <c r="D360" s="741"/>
      <c r="E360" s="782"/>
      <c r="F360" s="742" t="s">
        <v>3</v>
      </c>
      <c r="G360" s="743">
        <v>30000</v>
      </c>
      <c r="H360" s="744"/>
    </row>
    <row r="361" spans="1:8" ht="16.5" customHeight="1">
      <c r="A361" s="739">
        <v>3</v>
      </c>
      <c r="B361" s="740" t="s">
        <v>1792</v>
      </c>
      <c r="C361" s="741"/>
      <c r="D361" s="741"/>
      <c r="E361" s="782"/>
      <c r="F361" s="742" t="s">
        <v>3</v>
      </c>
      <c r="G361" s="743">
        <v>40300</v>
      </c>
      <c r="H361" s="744"/>
    </row>
    <row r="362" spans="1:8" ht="16.5" customHeight="1">
      <c r="A362" s="739">
        <v>4</v>
      </c>
      <c r="B362" s="740" t="s">
        <v>1793</v>
      </c>
      <c r="C362" s="741"/>
      <c r="D362" s="741"/>
      <c r="E362" s="782"/>
      <c r="F362" s="742" t="s">
        <v>3</v>
      </c>
      <c r="G362" s="743">
        <v>48000</v>
      </c>
      <c r="H362" s="744"/>
    </row>
    <row r="363" spans="1:8" ht="16.5" customHeight="1">
      <c r="A363" s="739">
        <v>5</v>
      </c>
      <c r="B363" s="740" t="s">
        <v>1794</v>
      </c>
      <c r="C363" s="741"/>
      <c r="D363" s="741"/>
      <c r="E363" s="782"/>
      <c r="F363" s="742" t="s">
        <v>3</v>
      </c>
      <c r="G363" s="743">
        <v>116780</v>
      </c>
      <c r="H363" s="744"/>
    </row>
    <row r="364" spans="1:8" ht="16.5" customHeight="1">
      <c r="A364" s="739">
        <v>6</v>
      </c>
      <c r="B364" s="740" t="s">
        <v>1795</v>
      </c>
      <c r="C364" s="741"/>
      <c r="D364" s="741"/>
      <c r="E364" s="782"/>
      <c r="F364" s="742" t="s">
        <v>3</v>
      </c>
      <c r="G364" s="743">
        <v>79000</v>
      </c>
      <c r="H364" s="744"/>
    </row>
    <row r="365" spans="1:8" ht="16.5" customHeight="1">
      <c r="A365" s="739">
        <v>7</v>
      </c>
      <c r="B365" s="740" t="s">
        <v>1796</v>
      </c>
      <c r="C365" s="741"/>
      <c r="D365" s="741"/>
      <c r="E365" s="782"/>
      <c r="F365" s="742" t="s">
        <v>3</v>
      </c>
      <c r="G365" s="743">
        <v>46800</v>
      </c>
      <c r="H365" s="744"/>
    </row>
    <row r="366" spans="1:8" ht="16.5" customHeight="1">
      <c r="A366" s="739">
        <v>8</v>
      </c>
      <c r="B366" s="740" t="s">
        <v>1797</v>
      </c>
      <c r="C366" s="741"/>
      <c r="D366" s="741"/>
      <c r="E366" s="782"/>
      <c r="F366" s="742" t="s">
        <v>3</v>
      </c>
      <c r="G366" s="743">
        <v>828000</v>
      </c>
      <c r="H366" s="744"/>
    </row>
    <row r="367" spans="1:8" ht="16.5" customHeight="1">
      <c r="A367" s="739">
        <v>9</v>
      </c>
      <c r="B367" s="740" t="s">
        <v>1798</v>
      </c>
      <c r="C367" s="741"/>
      <c r="D367" s="741"/>
      <c r="E367" s="782"/>
      <c r="F367" s="742" t="s">
        <v>3</v>
      </c>
      <c r="G367" s="743">
        <v>120000</v>
      </c>
      <c r="H367" s="744"/>
    </row>
    <row r="368" spans="1:8" ht="16.5" customHeight="1">
      <c r="A368" s="739">
        <v>10</v>
      </c>
      <c r="B368" s="740" t="s">
        <v>1799</v>
      </c>
      <c r="C368" s="741"/>
      <c r="D368" s="741"/>
      <c r="E368" s="782"/>
      <c r="F368" s="742" t="s">
        <v>3</v>
      </c>
      <c r="G368" s="743">
        <v>135000</v>
      </c>
      <c r="H368" s="744"/>
    </row>
    <row r="369" spans="1:10" ht="16.5" customHeight="1">
      <c r="A369" s="739">
        <v>11</v>
      </c>
      <c r="B369" s="740" t="s">
        <v>1800</v>
      </c>
      <c r="C369" s="741"/>
      <c r="D369" s="741"/>
      <c r="E369" s="782"/>
      <c r="F369" s="742" t="s">
        <v>3</v>
      </c>
      <c r="G369" s="743">
        <v>222500</v>
      </c>
      <c r="H369" s="744"/>
    </row>
    <row r="370" spans="1:10" ht="16.5" customHeight="1">
      <c r="A370" s="739">
        <v>12</v>
      </c>
      <c r="B370" s="740" t="s">
        <v>1801</v>
      </c>
      <c r="C370" s="741"/>
      <c r="D370" s="741"/>
      <c r="E370" s="782"/>
      <c r="F370" s="742" t="s">
        <v>3</v>
      </c>
      <c r="G370" s="743">
        <v>189000</v>
      </c>
      <c r="H370" s="744"/>
    </row>
    <row r="371" spans="1:10" s="829" customFormat="1" ht="16.5" customHeight="1">
      <c r="A371" s="739">
        <v>13</v>
      </c>
      <c r="B371" s="826" t="s">
        <v>1802</v>
      </c>
      <c r="C371" s="827"/>
      <c r="D371" s="827"/>
      <c r="E371" s="828"/>
      <c r="F371" s="742" t="s">
        <v>3</v>
      </c>
      <c r="G371" s="743">
        <v>21900</v>
      </c>
      <c r="H371" s="744"/>
      <c r="J371" s="830"/>
    </row>
    <row r="372" spans="1:10" s="829" customFormat="1" ht="16.5" customHeight="1">
      <c r="A372" s="739"/>
      <c r="B372" s="826" t="s">
        <v>1803</v>
      </c>
      <c r="C372" s="827"/>
      <c r="D372" s="827"/>
      <c r="E372" s="828"/>
      <c r="F372" s="742" t="s">
        <v>3</v>
      </c>
      <c r="G372" s="743">
        <v>65400</v>
      </c>
      <c r="H372" s="744"/>
      <c r="J372" s="830"/>
    </row>
    <row r="373" spans="1:10" s="829" customFormat="1" ht="16.5" customHeight="1">
      <c r="A373" s="739">
        <v>14</v>
      </c>
      <c r="B373" s="826" t="s">
        <v>1804</v>
      </c>
      <c r="C373" s="827"/>
      <c r="D373" s="827"/>
      <c r="E373" s="828"/>
      <c r="F373" s="742" t="s">
        <v>3</v>
      </c>
      <c r="G373" s="743">
        <v>74600</v>
      </c>
      <c r="H373" s="744"/>
      <c r="J373" s="830"/>
    </row>
    <row r="374" spans="1:10" s="829" customFormat="1" ht="16.5" customHeight="1">
      <c r="A374" s="739">
        <v>15</v>
      </c>
      <c r="B374" s="826" t="s">
        <v>1805</v>
      </c>
      <c r="C374" s="827"/>
      <c r="D374" s="827"/>
      <c r="E374" s="828"/>
      <c r="F374" s="742" t="s">
        <v>3</v>
      </c>
      <c r="G374" s="743">
        <v>144400</v>
      </c>
      <c r="H374" s="744"/>
      <c r="J374" s="830"/>
    </row>
    <row r="375" spans="1:10" ht="16.5" customHeight="1">
      <c r="A375" s="739">
        <v>16</v>
      </c>
      <c r="B375" s="740" t="s">
        <v>1806</v>
      </c>
      <c r="C375" s="741"/>
      <c r="D375" s="741"/>
      <c r="E375" s="782"/>
      <c r="F375" s="742" t="s">
        <v>3</v>
      </c>
      <c r="G375" s="743">
        <v>95800</v>
      </c>
      <c r="H375" s="744"/>
    </row>
    <row r="376" spans="1:10" ht="16.5" customHeight="1">
      <c r="A376" s="739">
        <v>17</v>
      </c>
      <c r="B376" s="740" t="s">
        <v>1807</v>
      </c>
      <c r="C376" s="741"/>
      <c r="D376" s="741"/>
      <c r="E376" s="782"/>
      <c r="F376" s="742" t="s">
        <v>3</v>
      </c>
      <c r="G376" s="743">
        <v>55100</v>
      </c>
      <c r="H376" s="744"/>
    </row>
    <row r="377" spans="1:10" ht="16.5" customHeight="1">
      <c r="A377" s="739">
        <v>18</v>
      </c>
      <c r="B377" s="740" t="s">
        <v>41</v>
      </c>
      <c r="C377" s="741"/>
      <c r="D377" s="741"/>
      <c r="E377" s="782"/>
      <c r="F377" s="742" t="s">
        <v>3</v>
      </c>
      <c r="G377" s="743">
        <v>68100</v>
      </c>
      <c r="H377" s="744"/>
    </row>
    <row r="378" spans="1:10" ht="16.5" customHeight="1">
      <c r="A378" s="739">
        <v>19</v>
      </c>
      <c r="B378" s="740" t="s">
        <v>1808</v>
      </c>
      <c r="C378" s="741"/>
      <c r="D378" s="741"/>
      <c r="E378" s="782"/>
      <c r="F378" s="742" t="s">
        <v>3</v>
      </c>
      <c r="G378" s="743">
        <v>41300</v>
      </c>
      <c r="H378" s="744"/>
    </row>
    <row r="379" spans="1:10" ht="16.5" customHeight="1">
      <c r="A379" s="739">
        <v>20</v>
      </c>
      <c r="B379" s="740" t="s">
        <v>1809</v>
      </c>
      <c r="C379" s="741"/>
      <c r="D379" s="741"/>
      <c r="E379" s="782"/>
      <c r="F379" s="742" t="s">
        <v>3</v>
      </c>
      <c r="G379" s="743">
        <v>41300</v>
      </c>
      <c r="H379" s="744"/>
    </row>
    <row r="380" spans="1:10" ht="16.5" customHeight="1">
      <c r="A380" s="739">
        <v>21</v>
      </c>
      <c r="B380" s="740" t="s">
        <v>1810</v>
      </c>
      <c r="C380" s="741"/>
      <c r="D380" s="741"/>
      <c r="E380" s="782"/>
      <c r="F380" s="742" t="s">
        <v>3</v>
      </c>
      <c r="G380" s="743">
        <v>35500</v>
      </c>
      <c r="H380" s="744"/>
    </row>
    <row r="381" spans="1:10" ht="16.5" customHeight="1">
      <c r="A381" s="739">
        <v>22</v>
      </c>
      <c r="B381" s="740" t="s">
        <v>1811</v>
      </c>
      <c r="C381" s="741"/>
      <c r="D381" s="741"/>
      <c r="E381" s="782"/>
      <c r="F381" s="742" t="s">
        <v>3</v>
      </c>
      <c r="G381" s="743">
        <v>37200</v>
      </c>
      <c r="H381" s="744"/>
    </row>
    <row r="382" spans="1:10" ht="16.5" customHeight="1">
      <c r="A382" s="739">
        <v>23</v>
      </c>
      <c r="B382" s="740" t="s">
        <v>1812</v>
      </c>
      <c r="C382" s="741"/>
      <c r="D382" s="741"/>
      <c r="E382" s="782"/>
      <c r="F382" s="742" t="s">
        <v>3</v>
      </c>
      <c r="G382" s="743">
        <v>31900</v>
      </c>
      <c r="H382" s="744"/>
    </row>
    <row r="383" spans="1:10" ht="16.5" customHeight="1">
      <c r="A383" s="739"/>
      <c r="B383" s="740" t="s">
        <v>1813</v>
      </c>
      <c r="C383" s="741"/>
      <c r="D383" s="741"/>
      <c r="E383" s="782"/>
      <c r="F383" s="742" t="s">
        <v>3</v>
      </c>
      <c r="G383" s="743">
        <v>34000</v>
      </c>
      <c r="H383" s="744"/>
    </row>
    <row r="384" spans="1:10" ht="16.5" customHeight="1">
      <c r="A384" s="739">
        <v>24</v>
      </c>
      <c r="B384" s="740" t="s">
        <v>1814</v>
      </c>
      <c r="C384" s="741"/>
      <c r="D384" s="741"/>
      <c r="E384" s="782"/>
      <c r="F384" s="742" t="s">
        <v>3</v>
      </c>
      <c r="G384" s="743">
        <v>53800</v>
      </c>
      <c r="H384" s="744"/>
    </row>
    <row r="385" spans="1:8" ht="16.5" customHeight="1">
      <c r="A385" s="739">
        <v>25</v>
      </c>
      <c r="B385" s="740" t="s">
        <v>1815</v>
      </c>
      <c r="C385" s="741"/>
      <c r="D385" s="741"/>
      <c r="E385" s="782"/>
      <c r="F385" s="742" t="s">
        <v>3</v>
      </c>
      <c r="G385" s="743">
        <v>22400</v>
      </c>
      <c r="H385" s="744"/>
    </row>
    <row r="386" spans="1:8" ht="16.5" customHeight="1">
      <c r="A386" s="739">
        <v>26</v>
      </c>
      <c r="B386" s="740" t="s">
        <v>1816</v>
      </c>
      <c r="C386" s="741"/>
      <c r="D386" s="741"/>
      <c r="E386" s="782"/>
      <c r="F386" s="742" t="s">
        <v>3</v>
      </c>
      <c r="G386" s="743">
        <v>56200</v>
      </c>
      <c r="H386" s="744"/>
    </row>
    <row r="387" spans="1:8" ht="16.5" customHeight="1">
      <c r="A387" s="739">
        <v>27</v>
      </c>
      <c r="B387" s="740" t="s">
        <v>1817</v>
      </c>
      <c r="C387" s="741"/>
      <c r="D387" s="741"/>
      <c r="E387" s="782"/>
      <c r="F387" s="742" t="s">
        <v>3</v>
      </c>
      <c r="G387" s="743">
        <v>60700</v>
      </c>
      <c r="H387" s="744"/>
    </row>
    <row r="388" spans="1:8" ht="16.5" customHeight="1">
      <c r="A388" s="739">
        <v>28</v>
      </c>
      <c r="B388" s="740" t="s">
        <v>1818</v>
      </c>
      <c r="C388" s="741"/>
      <c r="D388" s="741"/>
      <c r="E388" s="782"/>
      <c r="F388" s="742" t="s">
        <v>3</v>
      </c>
      <c r="G388" s="743">
        <v>54300</v>
      </c>
      <c r="H388" s="744"/>
    </row>
    <row r="389" spans="1:8" ht="16.5" customHeight="1">
      <c r="A389" s="739">
        <v>30</v>
      </c>
      <c r="B389" s="740" t="s">
        <v>42</v>
      </c>
      <c r="C389" s="741"/>
      <c r="D389" s="741"/>
      <c r="E389" s="782"/>
      <c r="F389" s="742" t="s">
        <v>3</v>
      </c>
      <c r="G389" s="743">
        <v>17500</v>
      </c>
      <c r="H389" s="744"/>
    </row>
    <row r="390" spans="1:8" ht="16.5" customHeight="1">
      <c r="A390" s="739">
        <v>31</v>
      </c>
      <c r="B390" s="740" t="s">
        <v>1819</v>
      </c>
      <c r="C390" s="741"/>
      <c r="D390" s="741"/>
      <c r="E390" s="782"/>
      <c r="F390" s="742" t="s">
        <v>3</v>
      </c>
      <c r="G390" s="743">
        <v>6500</v>
      </c>
      <c r="H390" s="744"/>
    </row>
    <row r="391" spans="1:8" ht="16.5" customHeight="1">
      <c r="A391" s="739">
        <v>32</v>
      </c>
      <c r="B391" s="740" t="s">
        <v>1820</v>
      </c>
      <c r="C391" s="741"/>
      <c r="D391" s="741"/>
      <c r="E391" s="782"/>
      <c r="F391" s="742" t="s">
        <v>3</v>
      </c>
      <c r="G391" s="743">
        <v>7900</v>
      </c>
      <c r="H391" s="744"/>
    </row>
    <row r="392" spans="1:8" ht="16.5" customHeight="1">
      <c r="A392" s="739">
        <v>33</v>
      </c>
      <c r="B392" s="740" t="s">
        <v>43</v>
      </c>
      <c r="C392" s="741"/>
      <c r="D392" s="741"/>
      <c r="E392" s="782"/>
      <c r="F392" s="742" t="s">
        <v>3</v>
      </c>
      <c r="G392" s="743">
        <v>39300</v>
      </c>
      <c r="H392" s="744"/>
    </row>
    <row r="393" spans="1:8" ht="16.5" customHeight="1">
      <c r="A393" s="739">
        <v>34</v>
      </c>
      <c r="B393" s="740" t="s">
        <v>1821</v>
      </c>
      <c r="C393" s="741"/>
      <c r="D393" s="741"/>
      <c r="E393" s="782"/>
      <c r="F393" s="742" t="s">
        <v>3</v>
      </c>
      <c r="G393" s="743">
        <v>19100</v>
      </c>
      <c r="H393" s="744"/>
    </row>
    <row r="394" spans="1:8" ht="16.5" customHeight="1">
      <c r="A394" s="739">
        <v>35</v>
      </c>
      <c r="B394" s="740" t="s">
        <v>1822</v>
      </c>
      <c r="C394" s="741"/>
      <c r="D394" s="741"/>
      <c r="E394" s="782"/>
      <c r="F394" s="742" t="s">
        <v>30</v>
      </c>
      <c r="G394" s="743">
        <v>8900</v>
      </c>
      <c r="H394" s="744"/>
    </row>
    <row r="395" spans="1:8" ht="16.5" customHeight="1">
      <c r="A395" s="739">
        <v>36</v>
      </c>
      <c r="B395" s="740" t="s">
        <v>1823</v>
      </c>
      <c r="C395" s="741"/>
      <c r="D395" s="741"/>
      <c r="E395" s="782"/>
      <c r="F395" s="742" t="s">
        <v>7</v>
      </c>
      <c r="G395" s="743">
        <v>37800</v>
      </c>
      <c r="H395" s="744"/>
    </row>
    <row r="396" spans="1:8" ht="16.5" customHeight="1">
      <c r="A396" s="739">
        <v>37</v>
      </c>
      <c r="B396" s="740" t="s">
        <v>44</v>
      </c>
      <c r="C396" s="741"/>
      <c r="D396" s="741"/>
      <c r="E396" s="782"/>
      <c r="F396" s="742" t="s">
        <v>30</v>
      </c>
      <c r="G396" s="743">
        <v>26600</v>
      </c>
      <c r="H396" s="744"/>
    </row>
    <row r="397" spans="1:8" ht="16.5" customHeight="1">
      <c r="A397" s="739">
        <v>38</v>
      </c>
      <c r="B397" s="740" t="s">
        <v>1824</v>
      </c>
      <c r="C397" s="741"/>
      <c r="D397" s="741"/>
      <c r="E397" s="782"/>
      <c r="F397" s="742" t="s">
        <v>3</v>
      </c>
      <c r="G397" s="743">
        <v>12700</v>
      </c>
      <c r="H397" s="744"/>
    </row>
    <row r="398" spans="1:8" ht="16.5" customHeight="1">
      <c r="A398" s="739">
        <v>39</v>
      </c>
      <c r="B398" s="740" t="s">
        <v>1825</v>
      </c>
      <c r="C398" s="741"/>
      <c r="D398" s="741"/>
      <c r="E398" s="782"/>
      <c r="F398" s="742" t="s">
        <v>30</v>
      </c>
      <c r="G398" s="743">
        <v>69200</v>
      </c>
      <c r="H398" s="744"/>
    </row>
    <row r="399" spans="1:8" ht="16.5" customHeight="1">
      <c r="A399" s="739"/>
      <c r="B399" s="740"/>
      <c r="C399" s="741"/>
      <c r="D399" s="741"/>
      <c r="E399" s="782"/>
      <c r="F399" s="742"/>
      <c r="G399" s="743"/>
      <c r="H399" s="744"/>
    </row>
    <row r="400" spans="1:8" ht="16.5" customHeight="1">
      <c r="A400" s="780"/>
      <c r="B400" s="773" t="s">
        <v>1826</v>
      </c>
      <c r="C400" s="774"/>
      <c r="D400" s="774"/>
      <c r="E400" s="781"/>
      <c r="F400" s="742"/>
      <c r="G400" s="743"/>
      <c r="H400" s="744"/>
    </row>
    <row r="401" spans="1:8" ht="16.5" customHeight="1">
      <c r="A401" s="739">
        <v>1</v>
      </c>
      <c r="B401" s="740" t="s">
        <v>1827</v>
      </c>
      <c r="C401" s="741"/>
      <c r="D401" s="741"/>
      <c r="E401" s="782"/>
      <c r="F401" s="742" t="s">
        <v>1</v>
      </c>
      <c r="G401" s="743">
        <v>270000</v>
      </c>
      <c r="H401" s="744"/>
    </row>
    <row r="402" spans="1:8" ht="16.5" customHeight="1">
      <c r="A402" s="739">
        <v>2</v>
      </c>
      <c r="B402" s="740" t="s">
        <v>1828</v>
      </c>
      <c r="C402" s="741"/>
      <c r="D402" s="741"/>
      <c r="E402" s="782"/>
      <c r="F402" s="742" t="s">
        <v>5</v>
      </c>
      <c r="G402" s="743">
        <v>630000</v>
      </c>
      <c r="H402" s="744"/>
    </row>
    <row r="403" spans="1:8" ht="16.5" customHeight="1">
      <c r="A403" s="739">
        <v>3</v>
      </c>
      <c r="B403" s="740" t="s">
        <v>1829</v>
      </c>
      <c r="C403" s="741"/>
      <c r="D403" s="741"/>
      <c r="E403" s="782"/>
      <c r="F403" s="742" t="s">
        <v>1</v>
      </c>
      <c r="G403" s="743">
        <v>340200</v>
      </c>
      <c r="H403" s="744"/>
    </row>
    <row r="404" spans="1:8" ht="16.5" customHeight="1">
      <c r="A404" s="739">
        <v>4</v>
      </c>
      <c r="B404" s="740" t="s">
        <v>1830</v>
      </c>
      <c r="C404" s="741"/>
      <c r="D404" s="741"/>
      <c r="E404" s="782"/>
      <c r="F404" s="742" t="s">
        <v>1</v>
      </c>
      <c r="G404" s="743">
        <v>554400</v>
      </c>
      <c r="H404" s="744"/>
    </row>
    <row r="405" spans="1:8" ht="16.5" customHeight="1">
      <c r="A405" s="739">
        <v>5</v>
      </c>
      <c r="B405" s="740" t="s">
        <v>1831</v>
      </c>
      <c r="C405" s="741"/>
      <c r="D405" s="741"/>
      <c r="E405" s="782"/>
      <c r="F405" s="742" t="s">
        <v>1</v>
      </c>
      <c r="G405" s="743">
        <v>2212500</v>
      </c>
      <c r="H405" s="744"/>
    </row>
    <row r="406" spans="1:8" ht="16.5" customHeight="1">
      <c r="A406" s="739">
        <v>6</v>
      </c>
      <c r="B406" s="740" t="s">
        <v>1832</v>
      </c>
      <c r="C406" s="741"/>
      <c r="D406" s="741"/>
      <c r="E406" s="782"/>
      <c r="F406" s="742" t="s">
        <v>7</v>
      </c>
      <c r="G406" s="743">
        <v>18800</v>
      </c>
      <c r="H406" s="744"/>
    </row>
    <row r="407" spans="1:8" ht="16.5" customHeight="1">
      <c r="A407" s="739">
        <v>7</v>
      </c>
      <c r="B407" s="740" t="s">
        <v>1833</v>
      </c>
      <c r="C407" s="741"/>
      <c r="D407" s="741"/>
      <c r="E407" s="782"/>
      <c r="F407" s="742" t="s">
        <v>1</v>
      </c>
      <c r="G407" s="743">
        <v>57213</v>
      </c>
      <c r="H407" s="744"/>
    </row>
    <row r="408" spans="1:8" ht="16.5" customHeight="1">
      <c r="A408" s="739">
        <v>8</v>
      </c>
      <c r="B408" s="740" t="s">
        <v>1834</v>
      </c>
      <c r="C408" s="741"/>
      <c r="D408" s="741"/>
      <c r="E408" s="782"/>
      <c r="F408" s="742" t="s">
        <v>1</v>
      </c>
      <c r="G408" s="743">
        <v>65300</v>
      </c>
      <c r="H408" s="744"/>
    </row>
    <row r="409" spans="1:8" ht="16.5" customHeight="1">
      <c r="A409" s="739">
        <v>9</v>
      </c>
      <c r="B409" s="740" t="s">
        <v>1835</v>
      </c>
      <c r="C409" s="741"/>
      <c r="D409" s="741"/>
      <c r="E409" s="782"/>
      <c r="F409" s="742" t="s">
        <v>1439</v>
      </c>
      <c r="G409" s="743">
        <v>73500</v>
      </c>
      <c r="H409" s="744"/>
    </row>
    <row r="410" spans="1:8" ht="16.5" customHeight="1">
      <c r="A410" s="739">
        <v>10</v>
      </c>
      <c r="B410" s="740" t="s">
        <v>1836</v>
      </c>
      <c r="C410" s="741"/>
      <c r="D410" s="741"/>
      <c r="E410" s="782"/>
      <c r="F410" s="742" t="s">
        <v>1</v>
      </c>
      <c r="G410" s="743">
        <v>1623800</v>
      </c>
      <c r="H410" s="744"/>
    </row>
    <row r="411" spans="1:8" ht="16.5" customHeight="1">
      <c r="A411" s="739">
        <v>11</v>
      </c>
      <c r="B411" s="740" t="s">
        <v>1837</v>
      </c>
      <c r="C411" s="741"/>
      <c r="D411" s="741"/>
      <c r="E411" s="782"/>
      <c r="F411" s="742" t="s">
        <v>1</v>
      </c>
      <c r="G411" s="743">
        <v>3337500</v>
      </c>
      <c r="H411" s="744"/>
    </row>
    <row r="412" spans="1:8" ht="16.5" customHeight="1">
      <c r="A412" s="739">
        <v>12</v>
      </c>
      <c r="B412" s="740" t="s">
        <v>1838</v>
      </c>
      <c r="C412" s="741"/>
      <c r="D412" s="741"/>
      <c r="E412" s="782"/>
      <c r="F412" s="742" t="s">
        <v>1</v>
      </c>
      <c r="G412" s="743">
        <v>4950000</v>
      </c>
      <c r="H412" s="744"/>
    </row>
    <row r="413" spans="1:8" ht="16.5" customHeight="1">
      <c r="A413" s="739">
        <v>13</v>
      </c>
      <c r="B413" s="740" t="s">
        <v>1839</v>
      </c>
      <c r="C413" s="741"/>
      <c r="D413" s="741"/>
      <c r="E413" s="782"/>
      <c r="F413" s="742" t="s">
        <v>1</v>
      </c>
      <c r="G413" s="743">
        <v>145600</v>
      </c>
      <c r="H413" s="744"/>
    </row>
    <row r="414" spans="1:8" ht="16.5" customHeight="1">
      <c r="A414" s="739">
        <v>14</v>
      </c>
      <c r="B414" s="740" t="s">
        <v>1840</v>
      </c>
      <c r="C414" s="741"/>
      <c r="D414" s="741"/>
      <c r="E414" s="782"/>
      <c r="F414" s="742" t="s">
        <v>1</v>
      </c>
      <c r="G414" s="743">
        <v>391100</v>
      </c>
      <c r="H414" s="744"/>
    </row>
    <row r="415" spans="1:8" ht="16.5" customHeight="1">
      <c r="A415" s="739">
        <v>15</v>
      </c>
      <c r="B415" s="740" t="s">
        <v>1841</v>
      </c>
      <c r="C415" s="741"/>
      <c r="D415" s="741"/>
      <c r="E415" s="782"/>
      <c r="F415" s="742" t="s">
        <v>1</v>
      </c>
      <c r="G415" s="743">
        <v>2440800</v>
      </c>
      <c r="H415" s="744"/>
    </row>
    <row r="416" spans="1:8" ht="16.5" customHeight="1">
      <c r="A416" s="739">
        <v>16</v>
      </c>
      <c r="B416" s="740" t="s">
        <v>1842</v>
      </c>
      <c r="C416" s="741"/>
      <c r="D416" s="741"/>
      <c r="E416" s="782"/>
      <c r="F416" s="742" t="s">
        <v>1</v>
      </c>
      <c r="G416" s="743">
        <v>5898800</v>
      </c>
      <c r="H416" s="744"/>
    </row>
    <row r="417" spans="1:8" ht="16.5" customHeight="1">
      <c r="A417" s="739">
        <v>17</v>
      </c>
      <c r="B417" s="740" t="s">
        <v>1843</v>
      </c>
      <c r="C417" s="741"/>
      <c r="D417" s="741"/>
      <c r="E417" s="782"/>
      <c r="F417" s="742" t="s">
        <v>1</v>
      </c>
      <c r="G417" s="743">
        <v>10285000</v>
      </c>
      <c r="H417" s="744"/>
    </row>
    <row r="418" spans="1:8" ht="16.5" customHeight="1">
      <c r="A418" s="739">
        <v>18</v>
      </c>
      <c r="B418" s="740" t="s">
        <v>1844</v>
      </c>
      <c r="C418" s="741"/>
      <c r="D418" s="741"/>
      <c r="E418" s="782"/>
      <c r="F418" s="742" t="s">
        <v>1</v>
      </c>
      <c r="G418" s="743">
        <v>6655000</v>
      </c>
      <c r="H418" s="744"/>
    </row>
    <row r="419" spans="1:8" ht="16.5" customHeight="1">
      <c r="A419" s="751">
        <v>19</v>
      </c>
      <c r="B419" s="752" t="s">
        <v>1845</v>
      </c>
      <c r="C419" s="753"/>
      <c r="D419" s="753"/>
      <c r="E419" s="788"/>
      <c r="F419" s="754" t="s">
        <v>1</v>
      </c>
      <c r="G419" s="743">
        <v>378800</v>
      </c>
      <c r="H419" s="756"/>
    </row>
    <row r="420" spans="1:8" ht="16.5" customHeight="1">
      <c r="A420" s="766">
        <v>20</v>
      </c>
      <c r="B420" s="790" t="s">
        <v>1846</v>
      </c>
      <c r="C420" s="791"/>
      <c r="D420" s="791"/>
      <c r="E420" s="792"/>
      <c r="F420" s="770" t="s">
        <v>1</v>
      </c>
      <c r="G420" s="743">
        <v>52000</v>
      </c>
      <c r="H420" s="772"/>
    </row>
    <row r="421" spans="1:8" ht="16.5" customHeight="1">
      <c r="A421" s="766"/>
      <c r="B421" s="790" t="s">
        <v>1847</v>
      </c>
      <c r="C421" s="791"/>
      <c r="D421" s="791"/>
      <c r="E421" s="792"/>
      <c r="F421" s="770" t="s">
        <v>1</v>
      </c>
      <c r="G421" s="743">
        <v>14100</v>
      </c>
      <c r="H421" s="772"/>
    </row>
    <row r="422" spans="1:8" ht="16.5" customHeight="1">
      <c r="A422" s="739">
        <v>21</v>
      </c>
      <c r="B422" s="740" t="s">
        <v>1848</v>
      </c>
      <c r="C422" s="741"/>
      <c r="D422" s="741"/>
      <c r="E422" s="782"/>
      <c r="F422" s="742" t="s">
        <v>1</v>
      </c>
      <c r="G422" s="743">
        <v>81000</v>
      </c>
      <c r="H422" s="744"/>
    </row>
    <row r="423" spans="1:8" ht="16.5" customHeight="1">
      <c r="A423" s="739">
        <v>22</v>
      </c>
      <c r="B423" s="740" t="s">
        <v>1849</v>
      </c>
      <c r="C423" s="741"/>
      <c r="D423" s="741"/>
      <c r="E423" s="782"/>
      <c r="F423" s="742" t="s">
        <v>1</v>
      </c>
      <c r="G423" s="743">
        <v>252800</v>
      </c>
      <c r="H423" s="744"/>
    </row>
    <row r="424" spans="1:8" ht="16.5" customHeight="1">
      <c r="A424" s="739">
        <v>23</v>
      </c>
      <c r="B424" s="740" t="s">
        <v>1850</v>
      </c>
      <c r="C424" s="741"/>
      <c r="D424" s="741"/>
      <c r="E424" s="782"/>
      <c r="F424" s="742" t="s">
        <v>1</v>
      </c>
      <c r="G424" s="743">
        <v>215500</v>
      </c>
      <c r="H424" s="744"/>
    </row>
    <row r="425" spans="1:8" ht="16.5" customHeight="1">
      <c r="A425" s="739">
        <v>24</v>
      </c>
      <c r="B425" s="740" t="s">
        <v>1851</v>
      </c>
      <c r="C425" s="741"/>
      <c r="D425" s="741"/>
      <c r="E425" s="782"/>
      <c r="F425" s="742" t="s">
        <v>1</v>
      </c>
      <c r="G425" s="743">
        <v>299300</v>
      </c>
      <c r="H425" s="744"/>
    </row>
    <row r="426" spans="1:8" ht="16.5" customHeight="1">
      <c r="A426" s="739">
        <v>25</v>
      </c>
      <c r="B426" s="740" t="s">
        <v>1852</v>
      </c>
      <c r="C426" s="741"/>
      <c r="D426" s="741"/>
      <c r="E426" s="782"/>
      <c r="F426" s="742" t="s">
        <v>1</v>
      </c>
      <c r="G426" s="743">
        <v>139900</v>
      </c>
      <c r="H426" s="744"/>
    </row>
    <row r="427" spans="1:8" ht="16.5" customHeight="1">
      <c r="A427" s="739">
        <v>26</v>
      </c>
      <c r="B427" s="740" t="s">
        <v>1853</v>
      </c>
      <c r="C427" s="741"/>
      <c r="D427" s="741"/>
      <c r="E427" s="782"/>
      <c r="F427" s="742" t="s">
        <v>1</v>
      </c>
      <c r="G427" s="743">
        <v>44300</v>
      </c>
      <c r="H427" s="744"/>
    </row>
    <row r="428" spans="1:8" ht="16.5" customHeight="1">
      <c r="A428" s="739">
        <v>27</v>
      </c>
      <c r="B428" s="740" t="s">
        <v>1854</v>
      </c>
      <c r="C428" s="741"/>
      <c r="D428" s="741"/>
      <c r="E428" s="782"/>
      <c r="F428" s="742" t="s">
        <v>1</v>
      </c>
      <c r="G428" s="743">
        <v>795000</v>
      </c>
      <c r="H428" s="744"/>
    </row>
    <row r="429" spans="1:8" ht="16.5" customHeight="1">
      <c r="A429" s="739">
        <v>28</v>
      </c>
      <c r="B429" s="740" t="s">
        <v>1855</v>
      </c>
      <c r="C429" s="741"/>
      <c r="D429" s="741"/>
      <c r="E429" s="782"/>
      <c r="F429" s="742" t="s">
        <v>1</v>
      </c>
      <c r="G429" s="743">
        <v>345000</v>
      </c>
      <c r="H429" s="744"/>
    </row>
    <row r="430" spans="1:8" ht="16.5" customHeight="1">
      <c r="A430" s="739">
        <v>29</v>
      </c>
      <c r="B430" s="740" t="s">
        <v>1856</v>
      </c>
      <c r="C430" s="741"/>
      <c r="D430" s="741"/>
      <c r="E430" s="782"/>
      <c r="F430" s="742" t="s">
        <v>1</v>
      </c>
      <c r="G430" s="743">
        <v>258800</v>
      </c>
      <c r="H430" s="744"/>
    </row>
    <row r="431" spans="1:8" ht="16.5" customHeight="1">
      <c r="A431" s="739">
        <v>30</v>
      </c>
      <c r="B431" s="740" t="s">
        <v>1857</v>
      </c>
      <c r="C431" s="741"/>
      <c r="D431" s="741"/>
      <c r="E431" s="782"/>
      <c r="F431" s="742" t="s">
        <v>1</v>
      </c>
      <c r="G431" s="743">
        <v>5558400</v>
      </c>
      <c r="H431" s="744"/>
    </row>
    <row r="432" spans="1:8" ht="16.5" customHeight="1">
      <c r="A432" s="739">
        <v>31</v>
      </c>
      <c r="B432" s="740" t="s">
        <v>1858</v>
      </c>
      <c r="C432" s="741"/>
      <c r="D432" s="741"/>
      <c r="E432" s="782"/>
      <c r="F432" s="742" t="s">
        <v>39</v>
      </c>
      <c r="G432" s="743">
        <v>14581900</v>
      </c>
      <c r="H432" s="744"/>
    </row>
    <row r="433" spans="1:8" ht="16.5" customHeight="1">
      <c r="A433" s="739">
        <v>32</v>
      </c>
      <c r="B433" s="740" t="s">
        <v>1859</v>
      </c>
      <c r="C433" s="741"/>
      <c r="D433" s="741"/>
      <c r="E433" s="782"/>
      <c r="F433" s="742" t="s">
        <v>1</v>
      </c>
      <c r="G433" s="743">
        <v>71760</v>
      </c>
      <c r="H433" s="744"/>
    </row>
    <row r="434" spans="1:8" ht="16.5" customHeight="1">
      <c r="A434" s="739"/>
      <c r="B434" s="740" t="s">
        <v>1860</v>
      </c>
      <c r="C434" s="741"/>
      <c r="D434" s="741"/>
      <c r="E434" s="782"/>
      <c r="F434" s="742" t="s">
        <v>1</v>
      </c>
      <c r="G434" s="743">
        <v>1968000</v>
      </c>
      <c r="H434" s="744"/>
    </row>
    <row r="435" spans="1:8" ht="16.5" customHeight="1">
      <c r="A435" s="739">
        <v>33</v>
      </c>
      <c r="B435" s="740" t="s">
        <v>1861</v>
      </c>
      <c r="C435" s="741"/>
      <c r="D435" s="741"/>
      <c r="E435" s="782"/>
      <c r="F435" s="742" t="s">
        <v>1</v>
      </c>
      <c r="G435" s="743">
        <v>2085000</v>
      </c>
      <c r="H435" s="744"/>
    </row>
    <row r="436" spans="1:8" ht="16.5" customHeight="1">
      <c r="A436" s="739">
        <v>34</v>
      </c>
      <c r="B436" s="740" t="s">
        <v>1862</v>
      </c>
      <c r="C436" s="741"/>
      <c r="D436" s="741"/>
      <c r="E436" s="782"/>
      <c r="F436" s="742" t="s">
        <v>1</v>
      </c>
      <c r="G436" s="743">
        <v>460800</v>
      </c>
      <c r="H436" s="744"/>
    </row>
    <row r="437" spans="1:8" ht="16.5" customHeight="1">
      <c r="A437" s="739"/>
      <c r="B437" s="740" t="s">
        <v>1863</v>
      </c>
      <c r="C437" s="741"/>
      <c r="D437" s="741"/>
      <c r="E437" s="782"/>
      <c r="F437" s="742" t="s">
        <v>1</v>
      </c>
      <c r="G437" s="743">
        <v>990000</v>
      </c>
      <c r="H437" s="744"/>
    </row>
    <row r="438" spans="1:8" ht="16.5" customHeight="1">
      <c r="A438" s="739">
        <v>35</v>
      </c>
      <c r="B438" s="740" t="s">
        <v>1864</v>
      </c>
      <c r="C438" s="741"/>
      <c r="D438" s="741"/>
      <c r="E438" s="782"/>
      <c r="F438" s="742" t="s">
        <v>1</v>
      </c>
      <c r="G438" s="743">
        <v>886600</v>
      </c>
      <c r="H438" s="744"/>
    </row>
    <row r="439" spans="1:8" ht="16.5" customHeight="1">
      <c r="A439" s="739">
        <v>36</v>
      </c>
      <c r="B439" s="740" t="s">
        <v>1865</v>
      </c>
      <c r="C439" s="741"/>
      <c r="D439" s="741"/>
      <c r="E439" s="782"/>
      <c r="F439" s="742" t="s">
        <v>1</v>
      </c>
      <c r="G439" s="743">
        <v>529600</v>
      </c>
      <c r="H439" s="744"/>
    </row>
    <row r="440" spans="1:8" ht="16.5" customHeight="1">
      <c r="A440" s="739">
        <v>37</v>
      </c>
      <c r="B440" s="795" t="s">
        <v>45</v>
      </c>
      <c r="C440" s="796"/>
      <c r="D440" s="741"/>
      <c r="E440" s="782"/>
      <c r="F440" s="808" t="s">
        <v>1</v>
      </c>
      <c r="G440" s="743">
        <v>2700</v>
      </c>
      <c r="H440" s="744"/>
    </row>
    <row r="441" spans="1:8" ht="16.5" customHeight="1">
      <c r="A441" s="739">
        <v>38</v>
      </c>
      <c r="B441" s="795" t="s">
        <v>1866</v>
      </c>
      <c r="C441" s="796"/>
      <c r="D441" s="741"/>
      <c r="E441" s="782"/>
      <c r="F441" s="808" t="s">
        <v>5</v>
      </c>
      <c r="G441" s="743">
        <v>4500000</v>
      </c>
      <c r="H441" s="744"/>
    </row>
    <row r="442" spans="1:8" ht="16.5" customHeight="1">
      <c r="A442" s="739">
        <v>39</v>
      </c>
      <c r="B442" s="795" t="s">
        <v>1867</v>
      </c>
      <c r="C442" s="796"/>
      <c r="D442" s="741"/>
      <c r="E442" s="782"/>
      <c r="F442" s="808" t="s">
        <v>1</v>
      </c>
      <c r="G442" s="743">
        <v>338000</v>
      </c>
      <c r="H442" s="744"/>
    </row>
    <row r="443" spans="1:8" ht="16.5" customHeight="1">
      <c r="A443" s="739"/>
      <c r="B443" s="795" t="s">
        <v>1868</v>
      </c>
      <c r="C443" s="796"/>
      <c r="D443" s="741"/>
      <c r="E443" s="782"/>
      <c r="F443" s="808" t="s">
        <v>1</v>
      </c>
      <c r="G443" s="743">
        <v>136000</v>
      </c>
      <c r="H443" s="744"/>
    </row>
    <row r="444" spans="1:8" ht="16.5" customHeight="1">
      <c r="A444" s="739"/>
      <c r="B444" s="795" t="s">
        <v>1869</v>
      </c>
      <c r="C444" s="796"/>
      <c r="D444" s="741"/>
      <c r="E444" s="782"/>
      <c r="F444" s="808" t="s">
        <v>5</v>
      </c>
      <c r="G444" s="743">
        <v>2590000</v>
      </c>
      <c r="H444" s="744"/>
    </row>
    <row r="445" spans="1:8" ht="16.5" customHeight="1">
      <c r="A445" s="739"/>
      <c r="B445" s="795" t="s">
        <v>1870</v>
      </c>
      <c r="C445" s="796"/>
      <c r="D445" s="741"/>
      <c r="E445" s="782"/>
      <c r="F445" s="808" t="s">
        <v>5</v>
      </c>
      <c r="G445" s="743">
        <v>4590000</v>
      </c>
      <c r="H445" s="744"/>
    </row>
    <row r="446" spans="1:8" ht="16.5" customHeight="1">
      <c r="A446" s="739"/>
      <c r="B446" s="795" t="s">
        <v>1871</v>
      </c>
      <c r="C446" s="796"/>
      <c r="D446" s="741"/>
      <c r="E446" s="782"/>
      <c r="F446" s="808" t="s">
        <v>5</v>
      </c>
      <c r="G446" s="743">
        <v>6136000</v>
      </c>
      <c r="H446" s="744"/>
    </row>
    <row r="447" spans="1:8" ht="16.5" customHeight="1">
      <c r="A447" s="739"/>
      <c r="B447" s="795"/>
      <c r="C447" s="796"/>
      <c r="D447" s="741"/>
      <c r="E447" s="782"/>
      <c r="F447" s="808"/>
      <c r="G447" s="743"/>
      <c r="H447" s="744"/>
    </row>
    <row r="448" spans="1:8" ht="16.5" customHeight="1">
      <c r="A448" s="739"/>
      <c r="B448" s="795"/>
      <c r="C448" s="796"/>
      <c r="D448" s="741"/>
      <c r="E448" s="782"/>
      <c r="F448" s="808"/>
      <c r="G448" s="743"/>
      <c r="H448" s="744"/>
    </row>
    <row r="449" spans="1:8" ht="16.5" customHeight="1">
      <c r="A449" s="739"/>
      <c r="B449" s="795"/>
      <c r="C449" s="796"/>
      <c r="D449" s="741"/>
      <c r="E449" s="782"/>
      <c r="F449" s="808"/>
      <c r="G449" s="743"/>
      <c r="H449" s="744"/>
    </row>
    <row r="450" spans="1:8" ht="16.5" customHeight="1">
      <c r="A450" s="739"/>
      <c r="B450" s="773" t="s">
        <v>1872</v>
      </c>
      <c r="C450" s="774"/>
      <c r="D450" s="774"/>
      <c r="E450" s="782"/>
      <c r="F450" s="742"/>
      <c r="G450" s="743"/>
      <c r="H450" s="744"/>
    </row>
    <row r="451" spans="1:8" ht="16.5" customHeight="1">
      <c r="A451" s="739">
        <v>1</v>
      </c>
      <c r="B451" s="740" t="s">
        <v>1873</v>
      </c>
      <c r="C451" s="741"/>
      <c r="D451" s="741"/>
      <c r="E451" s="782"/>
      <c r="F451" s="742" t="s">
        <v>1439</v>
      </c>
      <c r="G451" s="743">
        <v>128000</v>
      </c>
      <c r="H451" s="744"/>
    </row>
    <row r="452" spans="1:8" ht="16.5" customHeight="1">
      <c r="A452" s="739">
        <v>2</v>
      </c>
      <c r="B452" s="740" t="s">
        <v>1874</v>
      </c>
      <c r="C452" s="741"/>
      <c r="D452" s="741"/>
      <c r="E452" s="782"/>
      <c r="F452" s="742" t="s">
        <v>1439</v>
      </c>
      <c r="G452" s="743">
        <v>128000</v>
      </c>
      <c r="H452" s="744"/>
    </row>
    <row r="453" spans="1:8" ht="16.5" customHeight="1">
      <c r="A453" s="739">
        <v>3</v>
      </c>
      <c r="B453" s="740" t="s">
        <v>1875</v>
      </c>
      <c r="C453" s="741"/>
      <c r="D453" s="741"/>
      <c r="E453" s="782"/>
      <c r="F453" s="742" t="s">
        <v>39</v>
      </c>
      <c r="G453" s="743">
        <v>108800</v>
      </c>
      <c r="H453" s="744"/>
    </row>
    <row r="454" spans="1:8" ht="16.5" customHeight="1">
      <c r="A454" s="739">
        <v>4</v>
      </c>
      <c r="B454" s="740" t="s">
        <v>1876</v>
      </c>
      <c r="C454" s="741"/>
      <c r="D454" s="741"/>
      <c r="E454" s="782"/>
      <c r="F454" s="742" t="s">
        <v>39</v>
      </c>
      <c r="G454" s="743">
        <v>84000</v>
      </c>
      <c r="H454" s="744"/>
    </row>
    <row r="455" spans="1:8" ht="16.5" customHeight="1">
      <c r="A455" s="739">
        <v>5</v>
      </c>
      <c r="B455" s="740" t="s">
        <v>1877</v>
      </c>
      <c r="C455" s="741"/>
      <c r="D455" s="741"/>
      <c r="E455" s="782"/>
      <c r="F455" s="742" t="s">
        <v>39</v>
      </c>
      <c r="G455" s="743">
        <v>66200</v>
      </c>
      <c r="H455" s="744"/>
    </row>
    <row r="456" spans="1:8" ht="16.5" customHeight="1">
      <c r="A456" s="739">
        <v>6</v>
      </c>
      <c r="B456" s="740" t="s">
        <v>1878</v>
      </c>
      <c r="C456" s="741"/>
      <c r="D456" s="741"/>
      <c r="E456" s="782"/>
      <c r="F456" s="742" t="s">
        <v>39</v>
      </c>
      <c r="G456" s="743">
        <v>46900</v>
      </c>
      <c r="H456" s="744"/>
    </row>
    <row r="457" spans="1:8" ht="16.5" customHeight="1">
      <c r="A457" s="739">
        <v>7</v>
      </c>
      <c r="B457" s="740" t="s">
        <v>1879</v>
      </c>
      <c r="C457" s="741"/>
      <c r="D457" s="741"/>
      <c r="E457" s="782"/>
      <c r="F457" s="742" t="s">
        <v>39</v>
      </c>
      <c r="G457" s="743">
        <v>70000</v>
      </c>
      <c r="H457" s="744"/>
    </row>
    <row r="458" spans="1:8" ht="16.5" customHeight="1">
      <c r="A458" s="739">
        <v>8</v>
      </c>
      <c r="B458" s="740" t="s">
        <v>1880</v>
      </c>
      <c r="C458" s="741"/>
      <c r="D458" s="741"/>
      <c r="E458" s="782"/>
      <c r="F458" s="742" t="s">
        <v>39</v>
      </c>
      <c r="G458" s="743">
        <v>86100</v>
      </c>
      <c r="H458" s="744"/>
    </row>
    <row r="459" spans="1:8" ht="16.5" customHeight="1">
      <c r="A459" s="739">
        <v>9</v>
      </c>
      <c r="B459" s="740" t="s">
        <v>1881</v>
      </c>
      <c r="C459" s="741"/>
      <c r="D459" s="741"/>
      <c r="E459" s="782"/>
      <c r="F459" s="742" t="s">
        <v>39</v>
      </c>
      <c r="G459" s="743">
        <v>119000</v>
      </c>
      <c r="H459" s="744"/>
    </row>
    <row r="460" spans="1:8" ht="16.5" customHeight="1">
      <c r="A460" s="739">
        <v>10</v>
      </c>
      <c r="B460" s="740" t="s">
        <v>1882</v>
      </c>
      <c r="C460" s="741"/>
      <c r="D460" s="741"/>
      <c r="E460" s="782"/>
      <c r="F460" s="742" t="s">
        <v>1</v>
      </c>
      <c r="G460" s="743">
        <v>123200</v>
      </c>
      <c r="H460" s="744"/>
    </row>
    <row r="461" spans="1:8" ht="16.5" customHeight="1">
      <c r="A461" s="739">
        <v>11</v>
      </c>
      <c r="B461" s="740" t="s">
        <v>1883</v>
      </c>
      <c r="C461" s="741"/>
      <c r="D461" s="741"/>
      <c r="E461" s="782"/>
      <c r="F461" s="742" t="s">
        <v>1</v>
      </c>
      <c r="G461" s="743">
        <v>91000</v>
      </c>
      <c r="H461" s="744"/>
    </row>
    <row r="462" spans="1:8" ht="16.5" customHeight="1">
      <c r="A462" s="739">
        <v>12</v>
      </c>
      <c r="B462" s="740" t="s">
        <v>1884</v>
      </c>
      <c r="C462" s="741"/>
      <c r="D462" s="741"/>
      <c r="E462" s="782"/>
      <c r="F462" s="742" t="s">
        <v>39</v>
      </c>
      <c r="G462" s="743">
        <v>147000</v>
      </c>
      <c r="H462" s="744"/>
    </row>
    <row r="463" spans="1:8" ht="16.5" customHeight="1">
      <c r="A463" s="739">
        <v>13</v>
      </c>
      <c r="B463" s="740" t="s">
        <v>1885</v>
      </c>
      <c r="C463" s="741"/>
      <c r="D463" s="741"/>
      <c r="E463" s="782"/>
      <c r="F463" s="742" t="s">
        <v>39</v>
      </c>
      <c r="G463" s="743">
        <v>131600</v>
      </c>
      <c r="H463" s="744"/>
    </row>
    <row r="464" spans="1:8" ht="16.5" customHeight="1">
      <c r="A464" s="739">
        <v>14</v>
      </c>
      <c r="B464" s="740" t="s">
        <v>1886</v>
      </c>
      <c r="C464" s="741"/>
      <c r="D464" s="741"/>
      <c r="E464" s="782"/>
      <c r="F464" s="742" t="s">
        <v>39</v>
      </c>
      <c r="G464" s="743">
        <v>143000</v>
      </c>
      <c r="H464" s="744"/>
    </row>
    <row r="465" spans="1:8" ht="16.5" customHeight="1">
      <c r="A465" s="739">
        <v>15</v>
      </c>
      <c r="B465" s="740" t="s">
        <v>1887</v>
      </c>
      <c r="C465" s="741"/>
      <c r="D465" s="741"/>
      <c r="E465" s="782"/>
      <c r="F465" s="742" t="s">
        <v>39</v>
      </c>
      <c r="G465" s="743">
        <v>110500</v>
      </c>
      <c r="H465" s="744"/>
    </row>
    <row r="466" spans="1:8" ht="16.5" customHeight="1">
      <c r="A466" s="739">
        <v>16</v>
      </c>
      <c r="B466" s="740" t="s">
        <v>1888</v>
      </c>
      <c r="C466" s="741"/>
      <c r="D466" s="741"/>
      <c r="E466" s="782"/>
      <c r="F466" s="742" t="s">
        <v>39</v>
      </c>
      <c r="G466" s="743">
        <v>78000</v>
      </c>
      <c r="H466" s="744"/>
    </row>
    <row r="467" spans="1:8" ht="16.5" customHeight="1">
      <c r="A467" s="739">
        <v>17</v>
      </c>
      <c r="B467" s="740" t="s">
        <v>1889</v>
      </c>
      <c r="C467" s="741"/>
      <c r="D467" s="741"/>
      <c r="E467" s="782"/>
      <c r="F467" s="742" t="s">
        <v>39</v>
      </c>
      <c r="G467" s="743">
        <v>99500</v>
      </c>
      <c r="H467" s="744"/>
    </row>
    <row r="468" spans="1:8" ht="16.5" customHeight="1">
      <c r="A468" s="739">
        <v>18</v>
      </c>
      <c r="B468" s="740" t="s">
        <v>1890</v>
      </c>
      <c r="C468" s="741"/>
      <c r="D468" s="741"/>
      <c r="E468" s="782"/>
      <c r="F468" s="742" t="s">
        <v>39</v>
      </c>
      <c r="G468" s="743">
        <v>152200</v>
      </c>
      <c r="H468" s="744"/>
    </row>
    <row r="469" spans="1:8" ht="16.5" customHeight="1">
      <c r="A469" s="739">
        <v>19</v>
      </c>
      <c r="B469" s="740" t="s">
        <v>1891</v>
      </c>
      <c r="C469" s="741"/>
      <c r="D469" s="741"/>
      <c r="E469" s="782"/>
      <c r="F469" s="742" t="s">
        <v>39</v>
      </c>
      <c r="G469" s="743">
        <v>199100</v>
      </c>
      <c r="H469" s="744"/>
    </row>
    <row r="470" spans="1:8" ht="16.5" customHeight="1">
      <c r="A470" s="739">
        <v>20</v>
      </c>
      <c r="B470" s="740" t="s">
        <v>1892</v>
      </c>
      <c r="C470" s="741"/>
      <c r="D470" s="741"/>
      <c r="E470" s="782"/>
      <c r="F470" s="742" t="s">
        <v>17</v>
      </c>
      <c r="G470" s="743">
        <v>17500</v>
      </c>
      <c r="H470" s="744"/>
    </row>
    <row r="471" spans="1:8" ht="16.5" customHeight="1">
      <c r="A471" s="739">
        <v>21</v>
      </c>
      <c r="B471" s="740" t="s">
        <v>1893</v>
      </c>
      <c r="C471" s="741"/>
      <c r="D471" s="741"/>
      <c r="E471" s="782"/>
      <c r="F471" s="742" t="s">
        <v>17</v>
      </c>
      <c r="G471" s="743">
        <v>48600</v>
      </c>
      <c r="H471" s="744"/>
    </row>
    <row r="472" spans="1:8" ht="16.5" customHeight="1">
      <c r="A472" s="739">
        <v>22</v>
      </c>
      <c r="B472" s="740" t="s">
        <v>1894</v>
      </c>
      <c r="C472" s="741"/>
      <c r="D472" s="741"/>
      <c r="E472" s="782"/>
      <c r="F472" s="742" t="s">
        <v>1</v>
      </c>
      <c r="G472" s="743">
        <v>101200</v>
      </c>
      <c r="H472" s="744"/>
    </row>
    <row r="473" spans="1:8" ht="16.5" customHeight="1">
      <c r="A473" s="739">
        <v>23</v>
      </c>
      <c r="B473" s="740" t="s">
        <v>1895</v>
      </c>
      <c r="C473" s="741"/>
      <c r="D473" s="741"/>
      <c r="E473" s="782"/>
      <c r="F473" s="742" t="s">
        <v>39</v>
      </c>
      <c r="G473" s="743">
        <v>20500</v>
      </c>
      <c r="H473" s="744"/>
    </row>
    <row r="474" spans="1:8" ht="16.5" customHeight="1">
      <c r="A474" s="739">
        <v>24</v>
      </c>
      <c r="B474" s="740" t="s">
        <v>1896</v>
      </c>
      <c r="C474" s="741"/>
      <c r="D474" s="741"/>
      <c r="E474" s="782"/>
      <c r="F474" s="742" t="s">
        <v>39</v>
      </c>
      <c r="G474" s="743">
        <v>25700</v>
      </c>
      <c r="H474" s="744"/>
    </row>
    <row r="475" spans="1:8" ht="16.5" customHeight="1">
      <c r="A475" s="739">
        <v>25</v>
      </c>
      <c r="B475" s="740" t="s">
        <v>1897</v>
      </c>
      <c r="C475" s="741"/>
      <c r="D475" s="741"/>
      <c r="E475" s="782"/>
      <c r="F475" s="742" t="s">
        <v>39</v>
      </c>
      <c r="G475" s="743">
        <v>32200</v>
      </c>
      <c r="H475" s="744"/>
    </row>
    <row r="476" spans="1:8" ht="16.5" customHeight="1">
      <c r="A476" s="739">
        <v>26</v>
      </c>
      <c r="B476" s="740" t="s">
        <v>1898</v>
      </c>
      <c r="C476" s="741"/>
      <c r="D476" s="741"/>
      <c r="E476" s="782"/>
      <c r="F476" s="742" t="s">
        <v>39</v>
      </c>
      <c r="G476" s="743">
        <v>45100</v>
      </c>
      <c r="H476" s="744"/>
    </row>
    <row r="477" spans="1:8" ht="16.5" customHeight="1">
      <c r="A477" s="739">
        <v>27</v>
      </c>
      <c r="B477" s="740" t="s">
        <v>1899</v>
      </c>
      <c r="C477" s="741"/>
      <c r="D477" s="741"/>
      <c r="E477" s="782"/>
      <c r="F477" s="742" t="s">
        <v>39</v>
      </c>
      <c r="G477" s="743">
        <v>52700</v>
      </c>
      <c r="H477" s="744"/>
    </row>
    <row r="478" spans="1:8" ht="16.5" customHeight="1">
      <c r="A478" s="739">
        <v>28</v>
      </c>
      <c r="B478" s="740" t="s">
        <v>1900</v>
      </c>
      <c r="C478" s="741"/>
      <c r="D478" s="741"/>
      <c r="E478" s="782"/>
      <c r="F478" s="742" t="s">
        <v>39</v>
      </c>
      <c r="G478" s="743">
        <v>34000</v>
      </c>
      <c r="H478" s="744"/>
    </row>
    <row r="479" spans="1:8" ht="16.5" customHeight="1">
      <c r="A479" s="739">
        <v>29</v>
      </c>
      <c r="B479" s="740" t="s">
        <v>1901</v>
      </c>
      <c r="C479" s="741"/>
      <c r="D479" s="741"/>
      <c r="E479" s="782"/>
      <c r="F479" s="742" t="s">
        <v>39</v>
      </c>
      <c r="G479" s="743">
        <v>37400</v>
      </c>
      <c r="H479" s="744"/>
    </row>
    <row r="480" spans="1:8" ht="16.5" customHeight="1">
      <c r="A480" s="739">
        <v>30</v>
      </c>
      <c r="B480" s="740" t="s">
        <v>1902</v>
      </c>
      <c r="C480" s="741"/>
      <c r="D480" s="741"/>
      <c r="E480" s="782"/>
      <c r="F480" s="742" t="s">
        <v>39</v>
      </c>
      <c r="G480" s="743">
        <v>46900</v>
      </c>
      <c r="H480" s="744"/>
    </row>
    <row r="481" spans="1:8" ht="16.5" customHeight="1">
      <c r="A481" s="739">
        <v>31</v>
      </c>
      <c r="B481" s="740" t="s">
        <v>1903</v>
      </c>
      <c r="C481" s="741"/>
      <c r="D481" s="741"/>
      <c r="E481" s="782"/>
      <c r="F481" s="742" t="s">
        <v>39</v>
      </c>
      <c r="G481" s="743">
        <v>110400</v>
      </c>
      <c r="H481" s="744"/>
    </row>
    <row r="482" spans="1:8" ht="16.5" customHeight="1">
      <c r="A482" s="739">
        <v>32</v>
      </c>
      <c r="B482" s="740" t="s">
        <v>1904</v>
      </c>
      <c r="C482" s="741"/>
      <c r="D482" s="741"/>
      <c r="E482" s="782"/>
      <c r="F482" s="742" t="s">
        <v>39</v>
      </c>
      <c r="G482" s="743">
        <v>207000</v>
      </c>
      <c r="H482" s="744"/>
    </row>
    <row r="483" spans="1:8" ht="16.5" customHeight="1">
      <c r="A483" s="739">
        <v>33</v>
      </c>
      <c r="B483" s="740" t="s">
        <v>1905</v>
      </c>
      <c r="C483" s="741"/>
      <c r="D483" s="741"/>
      <c r="E483" s="782"/>
      <c r="F483" s="742" t="s">
        <v>39</v>
      </c>
      <c r="G483" s="743">
        <v>224200</v>
      </c>
      <c r="H483" s="744"/>
    </row>
    <row r="484" spans="1:8" ht="16.5" customHeight="1">
      <c r="A484" s="739">
        <v>34</v>
      </c>
      <c r="B484" s="740" t="s">
        <v>1906</v>
      </c>
      <c r="C484" s="741"/>
      <c r="D484" s="741"/>
      <c r="E484" s="782"/>
      <c r="F484" s="742" t="s">
        <v>39</v>
      </c>
      <c r="G484" s="743">
        <v>207000</v>
      </c>
      <c r="H484" s="744"/>
    </row>
    <row r="485" spans="1:8" ht="16.5" customHeight="1">
      <c r="A485" s="739">
        <v>35</v>
      </c>
      <c r="B485" s="740" t="s">
        <v>1907</v>
      </c>
      <c r="C485" s="741"/>
      <c r="D485" s="741"/>
      <c r="E485" s="782"/>
      <c r="F485" s="742" t="s">
        <v>39</v>
      </c>
      <c r="G485" s="743">
        <v>270200</v>
      </c>
      <c r="H485" s="744"/>
    </row>
    <row r="486" spans="1:8" ht="16.5" customHeight="1">
      <c r="A486" s="739">
        <v>36</v>
      </c>
      <c r="B486" s="740" t="s">
        <v>1908</v>
      </c>
      <c r="C486" s="741"/>
      <c r="D486" s="741"/>
      <c r="E486" s="782"/>
      <c r="F486" s="742" t="s">
        <v>39</v>
      </c>
      <c r="G486" s="743">
        <v>126500</v>
      </c>
      <c r="H486" s="744"/>
    </row>
    <row r="487" spans="1:8" ht="16.5" customHeight="1">
      <c r="A487" s="739">
        <v>37</v>
      </c>
      <c r="B487" s="740" t="s">
        <v>1909</v>
      </c>
      <c r="C487" s="741"/>
      <c r="D487" s="741"/>
      <c r="E487" s="782"/>
      <c r="F487" s="742" t="s">
        <v>1</v>
      </c>
      <c r="G487" s="743">
        <v>15200</v>
      </c>
      <c r="H487" s="744"/>
    </row>
    <row r="488" spans="1:8" ht="16.5" customHeight="1">
      <c r="A488" s="739">
        <v>38</v>
      </c>
      <c r="B488" s="740" t="s">
        <v>1910</v>
      </c>
      <c r="C488" s="741"/>
      <c r="D488" s="741"/>
      <c r="E488" s="782"/>
      <c r="F488" s="742" t="s">
        <v>1</v>
      </c>
      <c r="G488" s="743">
        <v>20000</v>
      </c>
      <c r="H488" s="744"/>
    </row>
    <row r="489" spans="1:8" ht="16.5" customHeight="1">
      <c r="A489" s="739">
        <v>39</v>
      </c>
      <c r="B489" s="740" t="s">
        <v>1911</v>
      </c>
      <c r="C489" s="741"/>
      <c r="D489" s="741"/>
      <c r="E489" s="782"/>
      <c r="F489" s="742" t="s">
        <v>1</v>
      </c>
      <c r="G489" s="743">
        <v>23400</v>
      </c>
      <c r="H489" s="744"/>
    </row>
    <row r="490" spans="1:8" ht="16.5" customHeight="1">
      <c r="A490" s="739">
        <v>40</v>
      </c>
      <c r="B490" s="740" t="s">
        <v>1912</v>
      </c>
      <c r="C490" s="741"/>
      <c r="D490" s="741"/>
      <c r="E490" s="782"/>
      <c r="F490" s="742" t="s">
        <v>1</v>
      </c>
      <c r="G490" s="743">
        <v>19300</v>
      </c>
      <c r="H490" s="744"/>
    </row>
    <row r="491" spans="1:8" ht="16.5" customHeight="1">
      <c r="A491" s="739">
        <v>41</v>
      </c>
      <c r="B491" s="740" t="s">
        <v>46</v>
      </c>
      <c r="C491" s="741"/>
      <c r="D491" s="741"/>
      <c r="E491" s="782"/>
      <c r="F491" s="742" t="s">
        <v>1</v>
      </c>
      <c r="G491" s="743">
        <v>45100</v>
      </c>
      <c r="H491" s="744"/>
    </row>
    <row r="492" spans="1:8" ht="16.5" customHeight="1">
      <c r="A492" s="739">
        <v>42</v>
      </c>
      <c r="B492" s="740" t="s">
        <v>47</v>
      </c>
      <c r="C492" s="741"/>
      <c r="D492" s="741"/>
      <c r="E492" s="782"/>
      <c r="F492" s="742" t="s">
        <v>1</v>
      </c>
      <c r="G492" s="743">
        <v>52700</v>
      </c>
      <c r="H492" s="744"/>
    </row>
    <row r="493" spans="1:8" ht="16.5" customHeight="1">
      <c r="A493" s="739">
        <v>43</v>
      </c>
      <c r="B493" s="740" t="s">
        <v>48</v>
      </c>
      <c r="C493" s="741"/>
      <c r="D493" s="741"/>
      <c r="E493" s="782"/>
      <c r="F493" s="742" t="s">
        <v>1</v>
      </c>
      <c r="G493" s="743">
        <v>81900</v>
      </c>
      <c r="H493" s="744"/>
    </row>
    <row r="494" spans="1:8" ht="16.5" customHeight="1">
      <c r="A494" s="739">
        <v>44</v>
      </c>
      <c r="B494" s="740" t="s">
        <v>1913</v>
      </c>
      <c r="C494" s="741"/>
      <c r="D494" s="741"/>
      <c r="E494" s="782"/>
      <c r="F494" s="742" t="s">
        <v>1</v>
      </c>
      <c r="G494" s="743">
        <v>111300</v>
      </c>
      <c r="H494" s="744"/>
    </row>
    <row r="495" spans="1:8" ht="16.5" customHeight="1">
      <c r="A495" s="739">
        <v>45</v>
      </c>
      <c r="B495" s="740" t="s">
        <v>1914</v>
      </c>
      <c r="C495" s="741"/>
      <c r="D495" s="741"/>
      <c r="E495" s="782"/>
      <c r="F495" s="742" t="s">
        <v>5</v>
      </c>
      <c r="G495" s="743">
        <v>52700</v>
      </c>
      <c r="H495" s="744"/>
    </row>
    <row r="496" spans="1:8" ht="16.5" customHeight="1">
      <c r="A496" s="739">
        <v>46</v>
      </c>
      <c r="B496" s="752" t="s">
        <v>1915</v>
      </c>
      <c r="C496" s="753"/>
      <c r="D496" s="753"/>
      <c r="E496" s="788"/>
      <c r="F496" s="754" t="s">
        <v>5</v>
      </c>
      <c r="G496" s="743">
        <v>64500</v>
      </c>
      <c r="H496" s="756"/>
    </row>
    <row r="497" spans="1:8" ht="16.5" customHeight="1">
      <c r="A497" s="739">
        <v>47</v>
      </c>
      <c r="B497" s="790" t="s">
        <v>1916</v>
      </c>
      <c r="C497" s="791"/>
      <c r="D497" s="791"/>
      <c r="E497" s="792"/>
      <c r="F497" s="770" t="s">
        <v>5</v>
      </c>
      <c r="G497" s="743">
        <v>70300</v>
      </c>
      <c r="H497" s="772"/>
    </row>
    <row r="498" spans="1:8" ht="16.5" customHeight="1">
      <c r="A498" s="739">
        <v>48</v>
      </c>
      <c r="B498" s="740" t="s">
        <v>1917</v>
      </c>
      <c r="C498" s="741"/>
      <c r="D498" s="741"/>
      <c r="E498" s="782"/>
      <c r="F498" s="742" t="s">
        <v>5</v>
      </c>
      <c r="G498" s="743">
        <v>76100</v>
      </c>
      <c r="H498" s="744"/>
    </row>
    <row r="499" spans="1:8" ht="16.5" customHeight="1">
      <c r="A499" s="739">
        <v>49</v>
      </c>
      <c r="B499" s="740" t="s">
        <v>1918</v>
      </c>
      <c r="C499" s="741"/>
      <c r="D499" s="741"/>
      <c r="E499" s="782"/>
      <c r="F499" s="742" t="s">
        <v>17</v>
      </c>
      <c r="G499" s="743">
        <v>3500</v>
      </c>
      <c r="H499" s="744" t="s">
        <v>1919</v>
      </c>
    </row>
    <row r="500" spans="1:8" ht="16.5" customHeight="1">
      <c r="A500" s="739">
        <v>50</v>
      </c>
      <c r="B500" s="740" t="s">
        <v>1920</v>
      </c>
      <c r="C500" s="741"/>
      <c r="D500" s="741"/>
      <c r="E500" s="782"/>
      <c r="F500" s="742" t="s">
        <v>17</v>
      </c>
      <c r="G500" s="743">
        <v>5700</v>
      </c>
      <c r="H500" s="744" t="s">
        <v>1919</v>
      </c>
    </row>
    <row r="501" spans="1:8" ht="16.5" customHeight="1">
      <c r="A501" s="739">
        <v>51</v>
      </c>
      <c r="B501" s="740" t="s">
        <v>1921</v>
      </c>
      <c r="C501" s="741"/>
      <c r="D501" s="741"/>
      <c r="E501" s="782"/>
      <c r="F501" s="742" t="s">
        <v>17</v>
      </c>
      <c r="G501" s="743">
        <v>8900</v>
      </c>
      <c r="H501" s="744" t="s">
        <v>1919</v>
      </c>
    </row>
    <row r="502" spans="1:8" ht="16.5" customHeight="1">
      <c r="A502" s="739">
        <v>52</v>
      </c>
      <c r="B502" s="740" t="s">
        <v>1922</v>
      </c>
      <c r="C502" s="741"/>
      <c r="D502" s="741"/>
      <c r="E502" s="782"/>
      <c r="F502" s="742" t="s">
        <v>17</v>
      </c>
      <c r="G502" s="743">
        <v>11000</v>
      </c>
      <c r="H502" s="744" t="s">
        <v>1919</v>
      </c>
    </row>
    <row r="503" spans="1:8" ht="16.5" customHeight="1">
      <c r="A503" s="739">
        <v>53</v>
      </c>
      <c r="B503" s="740" t="s">
        <v>1923</v>
      </c>
      <c r="C503" s="741"/>
      <c r="D503" s="741"/>
      <c r="E503" s="782"/>
      <c r="F503" s="742" t="s">
        <v>17</v>
      </c>
      <c r="G503" s="743">
        <v>15700</v>
      </c>
      <c r="H503" s="744" t="s">
        <v>1919</v>
      </c>
    </row>
    <row r="504" spans="1:8" ht="16.5" customHeight="1">
      <c r="A504" s="739">
        <v>54</v>
      </c>
      <c r="B504" s="740" t="s">
        <v>1924</v>
      </c>
      <c r="C504" s="741"/>
      <c r="D504" s="741"/>
      <c r="E504" s="782"/>
      <c r="F504" s="742" t="s">
        <v>17</v>
      </c>
      <c r="G504" s="743">
        <v>14100</v>
      </c>
      <c r="H504" s="744" t="s">
        <v>1919</v>
      </c>
    </row>
    <row r="505" spans="1:8" ht="16.5" customHeight="1">
      <c r="A505" s="739">
        <v>55</v>
      </c>
      <c r="B505" s="740" t="s">
        <v>1925</v>
      </c>
      <c r="C505" s="741"/>
      <c r="D505" s="741"/>
      <c r="E505" s="782"/>
      <c r="F505" s="742" t="s">
        <v>17</v>
      </c>
      <c r="G505" s="743">
        <v>30500</v>
      </c>
      <c r="H505" s="744" t="s">
        <v>1919</v>
      </c>
    </row>
    <row r="506" spans="1:8" ht="16.5" customHeight="1">
      <c r="A506" s="739">
        <v>56</v>
      </c>
      <c r="B506" s="740" t="s">
        <v>1926</v>
      </c>
      <c r="C506" s="741"/>
      <c r="D506" s="741"/>
      <c r="E506" s="782"/>
      <c r="F506" s="742" t="s">
        <v>17</v>
      </c>
      <c r="G506" s="743">
        <v>33000</v>
      </c>
      <c r="H506" s="744" t="s">
        <v>1919</v>
      </c>
    </row>
    <row r="507" spans="1:8" ht="16.5" customHeight="1">
      <c r="A507" s="739">
        <v>57</v>
      </c>
      <c r="B507" s="831" t="s">
        <v>1927</v>
      </c>
      <c r="C507" s="741"/>
      <c r="D507" s="741"/>
      <c r="E507" s="782"/>
      <c r="F507" s="742" t="s">
        <v>17</v>
      </c>
      <c r="G507" s="743">
        <v>27400</v>
      </c>
      <c r="H507" s="744" t="s">
        <v>1919</v>
      </c>
    </row>
    <row r="508" spans="1:8" ht="16.5" customHeight="1">
      <c r="A508" s="739">
        <v>58</v>
      </c>
      <c r="B508" s="831" t="s">
        <v>1928</v>
      </c>
      <c r="C508" s="741"/>
      <c r="D508" s="741"/>
      <c r="E508" s="782"/>
      <c r="F508" s="742" t="s">
        <v>17</v>
      </c>
      <c r="G508" s="743">
        <v>21900</v>
      </c>
      <c r="H508" s="744" t="s">
        <v>1919</v>
      </c>
    </row>
    <row r="509" spans="1:8" ht="16.5" customHeight="1">
      <c r="A509" s="739">
        <v>59</v>
      </c>
      <c r="B509" s="832" t="s">
        <v>1929</v>
      </c>
      <c r="C509" s="741"/>
      <c r="D509" s="741"/>
      <c r="E509" s="782"/>
      <c r="F509" s="742" t="s">
        <v>17</v>
      </c>
      <c r="G509" s="743">
        <v>11100</v>
      </c>
      <c r="H509" s="744" t="s">
        <v>1919</v>
      </c>
    </row>
    <row r="510" spans="1:8" ht="16.5" customHeight="1">
      <c r="A510" s="739">
        <v>60</v>
      </c>
      <c r="B510" s="832" t="s">
        <v>1930</v>
      </c>
      <c r="C510" s="741"/>
      <c r="D510" s="741"/>
      <c r="E510" s="782"/>
      <c r="F510" s="742" t="s">
        <v>17</v>
      </c>
      <c r="G510" s="743">
        <v>16400</v>
      </c>
      <c r="H510" s="744" t="s">
        <v>1919</v>
      </c>
    </row>
    <row r="511" spans="1:8" ht="16.5" customHeight="1">
      <c r="A511" s="739">
        <v>61</v>
      </c>
      <c r="B511" s="832" t="s">
        <v>1931</v>
      </c>
      <c r="C511" s="741"/>
      <c r="D511" s="741"/>
      <c r="E511" s="782"/>
      <c r="F511" s="742" t="s">
        <v>17</v>
      </c>
      <c r="G511" s="743">
        <v>658100</v>
      </c>
      <c r="H511" s="744"/>
    </row>
    <row r="512" spans="1:8" ht="16.5" customHeight="1">
      <c r="A512" s="739">
        <v>62</v>
      </c>
      <c r="B512" s="740" t="s">
        <v>1932</v>
      </c>
      <c r="C512" s="741"/>
      <c r="D512" s="741"/>
      <c r="E512" s="782"/>
      <c r="F512" s="742" t="s">
        <v>17</v>
      </c>
      <c r="G512" s="743">
        <v>23400</v>
      </c>
      <c r="H512" s="744" t="s">
        <v>1919</v>
      </c>
    </row>
    <row r="513" spans="1:8" ht="16.5" customHeight="1">
      <c r="A513" s="739">
        <v>63</v>
      </c>
      <c r="B513" s="740" t="s">
        <v>1933</v>
      </c>
      <c r="C513" s="741"/>
      <c r="D513" s="741"/>
      <c r="E513" s="782"/>
      <c r="F513" s="742" t="s">
        <v>17</v>
      </c>
      <c r="G513" s="743">
        <v>19200</v>
      </c>
      <c r="H513" s="744" t="s">
        <v>1919</v>
      </c>
    </row>
    <row r="514" spans="1:8" ht="16.5" customHeight="1">
      <c r="A514" s="739">
        <v>64</v>
      </c>
      <c r="B514" s="740" t="s">
        <v>1934</v>
      </c>
      <c r="C514" s="741"/>
      <c r="D514" s="741"/>
      <c r="E514" s="782"/>
      <c r="F514" s="742" t="s">
        <v>17</v>
      </c>
      <c r="G514" s="743">
        <v>17000</v>
      </c>
      <c r="H514" s="744" t="s">
        <v>1919</v>
      </c>
    </row>
    <row r="515" spans="1:8" ht="16.5" customHeight="1">
      <c r="A515" s="739">
        <v>65</v>
      </c>
      <c r="B515" s="740" t="s">
        <v>1935</v>
      </c>
      <c r="C515" s="741"/>
      <c r="D515" s="741"/>
      <c r="E515" s="782"/>
      <c r="F515" s="742" t="s">
        <v>17</v>
      </c>
      <c r="G515" s="743">
        <v>21800</v>
      </c>
      <c r="H515" s="744" t="s">
        <v>1919</v>
      </c>
    </row>
    <row r="516" spans="1:8" ht="16.5" customHeight="1">
      <c r="A516" s="739">
        <v>66</v>
      </c>
      <c r="B516" s="740" t="s">
        <v>1936</v>
      </c>
      <c r="C516" s="741"/>
      <c r="D516" s="741"/>
      <c r="E516" s="782"/>
      <c r="F516" s="742" t="s">
        <v>17</v>
      </c>
      <c r="G516" s="743">
        <v>27400</v>
      </c>
      <c r="H516" s="744" t="s">
        <v>1919</v>
      </c>
    </row>
    <row r="517" spans="1:8" ht="16.5" customHeight="1">
      <c r="A517" s="739">
        <v>67</v>
      </c>
      <c r="B517" s="740" t="s">
        <v>1937</v>
      </c>
      <c r="C517" s="741"/>
      <c r="D517" s="741"/>
      <c r="E517" s="782"/>
      <c r="F517" s="742" t="s">
        <v>17</v>
      </c>
      <c r="G517" s="743">
        <v>33000</v>
      </c>
      <c r="H517" s="744" t="s">
        <v>1919</v>
      </c>
    </row>
    <row r="518" spans="1:8" ht="16.5" customHeight="1">
      <c r="A518" s="739">
        <v>68</v>
      </c>
      <c r="B518" s="740" t="s">
        <v>1938</v>
      </c>
      <c r="C518" s="741"/>
      <c r="D518" s="741"/>
      <c r="E518" s="782"/>
      <c r="F518" s="742" t="s">
        <v>17</v>
      </c>
      <c r="G518" s="743">
        <v>60300</v>
      </c>
      <c r="H518" s="744" t="s">
        <v>1919</v>
      </c>
    </row>
    <row r="519" spans="1:8" ht="16.5" customHeight="1">
      <c r="A519" s="739">
        <v>69</v>
      </c>
      <c r="B519" s="740" t="s">
        <v>1939</v>
      </c>
      <c r="C519" s="741"/>
      <c r="D519" s="741"/>
      <c r="E519" s="782"/>
      <c r="F519" s="742" t="s">
        <v>17</v>
      </c>
      <c r="G519" s="743">
        <v>76800</v>
      </c>
      <c r="H519" s="744" t="s">
        <v>1919</v>
      </c>
    </row>
    <row r="520" spans="1:8" ht="16.5" customHeight="1">
      <c r="A520" s="739">
        <v>70</v>
      </c>
      <c r="B520" s="740" t="s">
        <v>1940</v>
      </c>
      <c r="C520" s="741"/>
      <c r="D520" s="741"/>
      <c r="E520" s="782"/>
      <c r="F520" s="742" t="s">
        <v>17</v>
      </c>
      <c r="G520" s="743">
        <v>120600</v>
      </c>
      <c r="H520" s="744" t="s">
        <v>1919</v>
      </c>
    </row>
    <row r="521" spans="1:8" ht="16.5" customHeight="1">
      <c r="A521" s="739">
        <v>71</v>
      </c>
      <c r="B521" s="740" t="s">
        <v>1941</v>
      </c>
      <c r="C521" s="741"/>
      <c r="D521" s="741"/>
      <c r="E521" s="782"/>
      <c r="F521" s="742" t="s">
        <v>17</v>
      </c>
      <c r="G521" s="743">
        <v>153600</v>
      </c>
      <c r="H521" s="744" t="s">
        <v>1919</v>
      </c>
    </row>
    <row r="522" spans="1:8" ht="16.5" customHeight="1">
      <c r="A522" s="739">
        <v>72</v>
      </c>
      <c r="B522" s="740" t="s">
        <v>1942</v>
      </c>
      <c r="C522" s="741"/>
      <c r="D522" s="741"/>
      <c r="E522" s="782"/>
      <c r="F522" s="742" t="s">
        <v>17</v>
      </c>
      <c r="G522" s="743">
        <v>213900</v>
      </c>
      <c r="H522" s="744" t="s">
        <v>1919</v>
      </c>
    </row>
    <row r="523" spans="1:8" ht="16.5" customHeight="1">
      <c r="A523" s="739">
        <v>73</v>
      </c>
      <c r="B523" s="795" t="s">
        <v>1943</v>
      </c>
      <c r="C523" s="796"/>
      <c r="D523" s="741"/>
      <c r="E523" s="782"/>
      <c r="F523" s="742" t="s">
        <v>17</v>
      </c>
      <c r="G523" s="743">
        <v>26300</v>
      </c>
      <c r="H523" s="744" t="s">
        <v>1919</v>
      </c>
    </row>
    <row r="524" spans="1:8" ht="16.5" customHeight="1">
      <c r="A524" s="739">
        <v>74</v>
      </c>
      <c r="B524" s="795" t="s">
        <v>1944</v>
      </c>
      <c r="C524" s="796"/>
      <c r="D524" s="741"/>
      <c r="E524" s="782"/>
      <c r="F524" s="742" t="s">
        <v>17</v>
      </c>
      <c r="G524" s="743">
        <v>60300</v>
      </c>
      <c r="H524" s="744" t="s">
        <v>1919</v>
      </c>
    </row>
    <row r="525" spans="1:8" ht="16.5" customHeight="1">
      <c r="A525" s="739">
        <v>75</v>
      </c>
      <c r="B525" s="795" t="s">
        <v>49</v>
      </c>
      <c r="C525" s="796"/>
      <c r="D525" s="741"/>
      <c r="E525" s="782"/>
      <c r="F525" s="808" t="s">
        <v>50</v>
      </c>
      <c r="G525" s="743">
        <v>10000</v>
      </c>
      <c r="H525" s="744"/>
    </row>
    <row r="526" spans="1:8" ht="16.5" customHeight="1">
      <c r="A526" s="739">
        <v>76</v>
      </c>
      <c r="B526" s="795" t="s">
        <v>1945</v>
      </c>
      <c r="C526" s="796"/>
      <c r="D526" s="741"/>
      <c r="E526" s="782"/>
      <c r="F526" s="808" t="s">
        <v>1</v>
      </c>
      <c r="G526" s="743">
        <v>310300</v>
      </c>
      <c r="H526" s="744"/>
    </row>
    <row r="527" spans="1:8" ht="16.5" customHeight="1">
      <c r="A527" s="739">
        <v>77</v>
      </c>
      <c r="B527" s="795" t="s">
        <v>1946</v>
      </c>
      <c r="C527" s="796"/>
      <c r="D527" s="741"/>
      <c r="E527" s="782"/>
      <c r="F527" s="808" t="s">
        <v>1</v>
      </c>
      <c r="G527" s="743">
        <v>7792700</v>
      </c>
      <c r="H527" s="744"/>
    </row>
    <row r="528" spans="1:8" ht="16.5" customHeight="1">
      <c r="A528" s="739">
        <v>78</v>
      </c>
      <c r="B528" s="795" t="s">
        <v>1947</v>
      </c>
      <c r="C528" s="796"/>
      <c r="D528" s="741"/>
      <c r="E528" s="782"/>
      <c r="F528" s="808" t="s">
        <v>1</v>
      </c>
      <c r="G528" s="743">
        <v>13507000</v>
      </c>
      <c r="H528" s="744"/>
    </row>
    <row r="529" spans="1:8" ht="16.5" customHeight="1">
      <c r="A529" s="739">
        <v>79</v>
      </c>
      <c r="B529" s="795" t="s">
        <v>1948</v>
      </c>
      <c r="C529" s="796"/>
      <c r="D529" s="741"/>
      <c r="E529" s="782"/>
      <c r="F529" s="808" t="s">
        <v>1</v>
      </c>
      <c r="G529" s="743">
        <v>19420500</v>
      </c>
      <c r="H529" s="744"/>
    </row>
    <row r="530" spans="1:8" ht="16.5" customHeight="1">
      <c r="A530" s="739">
        <v>80</v>
      </c>
      <c r="B530" s="795" t="s">
        <v>1949</v>
      </c>
      <c r="C530" s="796"/>
      <c r="D530" s="741"/>
      <c r="E530" s="782"/>
      <c r="F530" s="808" t="s">
        <v>39</v>
      </c>
      <c r="G530" s="743">
        <v>48125000</v>
      </c>
      <c r="H530" s="744"/>
    </row>
    <row r="531" spans="1:8" ht="16.5" customHeight="1">
      <c r="A531" s="739">
        <v>81</v>
      </c>
      <c r="B531" s="795" t="s">
        <v>1950</v>
      </c>
      <c r="C531" s="796"/>
      <c r="D531" s="741"/>
      <c r="E531" s="782"/>
      <c r="F531" s="808" t="s">
        <v>1</v>
      </c>
      <c r="G531" s="743">
        <v>1904900</v>
      </c>
      <c r="H531" s="744"/>
    </row>
    <row r="532" spans="1:8" ht="16.5" customHeight="1">
      <c r="A532" s="739">
        <v>82</v>
      </c>
      <c r="B532" s="795" t="s">
        <v>1951</v>
      </c>
      <c r="C532" s="796"/>
      <c r="D532" s="741"/>
      <c r="E532" s="782"/>
      <c r="F532" s="808" t="s">
        <v>1</v>
      </c>
      <c r="G532" s="743">
        <v>112700</v>
      </c>
      <c r="H532" s="744"/>
    </row>
    <row r="533" spans="1:8" ht="16.5" customHeight="1">
      <c r="A533" s="739">
        <v>83</v>
      </c>
      <c r="B533" s="795" t="s">
        <v>1952</v>
      </c>
      <c r="C533" s="796"/>
      <c r="D533" s="741"/>
      <c r="E533" s="782"/>
      <c r="F533" s="808" t="s">
        <v>17</v>
      </c>
      <c r="G533" s="743">
        <v>32100</v>
      </c>
      <c r="H533" s="744"/>
    </row>
    <row r="534" spans="1:8" ht="16.5" customHeight="1">
      <c r="A534" s="739">
        <v>84</v>
      </c>
      <c r="B534" s="795" t="s">
        <v>1953</v>
      </c>
      <c r="C534" s="796"/>
      <c r="D534" s="741"/>
      <c r="E534" s="782"/>
      <c r="F534" s="808" t="s">
        <v>1</v>
      </c>
      <c r="G534" s="743">
        <v>641300</v>
      </c>
      <c r="H534" s="744"/>
    </row>
    <row r="535" spans="1:8" ht="16.5" customHeight="1">
      <c r="A535" s="739">
        <v>85</v>
      </c>
      <c r="B535" s="795" t="s">
        <v>1954</v>
      </c>
      <c r="C535" s="796"/>
      <c r="D535" s="741"/>
      <c r="E535" s="782"/>
      <c r="F535" s="808" t="s">
        <v>1</v>
      </c>
      <c r="G535" s="743">
        <v>205600</v>
      </c>
      <c r="H535" s="744"/>
    </row>
    <row r="536" spans="1:8" ht="16.5" customHeight="1">
      <c r="A536" s="739">
        <v>86</v>
      </c>
      <c r="B536" s="795" t="s">
        <v>1955</v>
      </c>
      <c r="C536" s="796"/>
      <c r="D536" s="741"/>
      <c r="E536" s="782"/>
      <c r="F536" s="808" t="s">
        <v>17</v>
      </c>
      <c r="G536" s="743">
        <v>8600</v>
      </c>
      <c r="H536" s="744"/>
    </row>
    <row r="537" spans="1:8" ht="16.5" customHeight="1">
      <c r="A537" s="739">
        <v>87</v>
      </c>
      <c r="B537" s="795" t="s">
        <v>1956</v>
      </c>
      <c r="C537" s="796"/>
      <c r="D537" s="741"/>
      <c r="E537" s="782"/>
      <c r="F537" s="808" t="s">
        <v>1</v>
      </c>
      <c r="G537" s="743">
        <v>862500</v>
      </c>
      <c r="H537" s="744"/>
    </row>
    <row r="538" spans="1:8" ht="16.5" customHeight="1">
      <c r="A538" s="739">
        <v>88</v>
      </c>
      <c r="B538" s="795" t="s">
        <v>1957</v>
      </c>
      <c r="C538" s="796"/>
      <c r="D538" s="741"/>
      <c r="E538" s="782"/>
      <c r="F538" s="808" t="s">
        <v>17</v>
      </c>
      <c r="G538" s="743">
        <v>41300</v>
      </c>
      <c r="H538" s="744"/>
    </row>
    <row r="539" spans="1:8" ht="16.5" customHeight="1">
      <c r="A539" s="739"/>
      <c r="B539" s="795"/>
      <c r="C539" s="796"/>
      <c r="D539" s="741"/>
      <c r="E539" s="782"/>
      <c r="F539" s="808"/>
      <c r="G539" s="743"/>
      <c r="H539" s="744"/>
    </row>
    <row r="540" spans="1:8" ht="16.5" customHeight="1">
      <c r="A540" s="739"/>
      <c r="B540" s="833" t="s">
        <v>1958</v>
      </c>
      <c r="C540" s="796"/>
      <c r="D540" s="741"/>
      <c r="E540" s="782"/>
      <c r="F540" s="808"/>
      <c r="G540" s="743"/>
      <c r="H540" s="744"/>
    </row>
    <row r="541" spans="1:8" ht="16.5" customHeight="1">
      <c r="A541" s="739"/>
      <c r="B541" s="795" t="s">
        <v>1959</v>
      </c>
      <c r="C541" s="796"/>
      <c r="D541" s="741"/>
      <c r="E541" s="782"/>
      <c r="F541" s="808"/>
      <c r="G541" s="743"/>
      <c r="H541" s="744"/>
    </row>
    <row r="542" spans="1:8" ht="16.5" customHeight="1">
      <c r="A542" s="739">
        <v>1</v>
      </c>
      <c r="B542" s="795" t="s">
        <v>1960</v>
      </c>
      <c r="C542" s="796"/>
      <c r="D542" s="741"/>
      <c r="E542" s="782"/>
      <c r="F542" s="808" t="s">
        <v>1961</v>
      </c>
      <c r="G542" s="797">
        <v>969</v>
      </c>
      <c r="H542" s="744"/>
    </row>
    <row r="543" spans="1:8" ht="16.5" customHeight="1">
      <c r="A543" s="739">
        <v>2</v>
      </c>
      <c r="B543" s="795" t="s">
        <v>1962</v>
      </c>
      <c r="C543" s="796"/>
      <c r="D543" s="741"/>
      <c r="E543" s="782"/>
      <c r="F543" s="808" t="s">
        <v>1961</v>
      </c>
      <c r="G543" s="797">
        <v>165</v>
      </c>
      <c r="H543" s="744"/>
    </row>
    <row r="544" spans="1:8" ht="16.5" customHeight="1">
      <c r="A544" s="739">
        <v>3</v>
      </c>
      <c r="B544" s="795" t="s">
        <v>1963</v>
      </c>
      <c r="C544" s="796"/>
      <c r="D544" s="741"/>
      <c r="E544" s="782"/>
      <c r="F544" s="808" t="s">
        <v>1961</v>
      </c>
      <c r="G544" s="797">
        <v>30</v>
      </c>
      <c r="H544" s="744"/>
    </row>
    <row r="545" spans="1:8" ht="16.5" customHeight="1">
      <c r="A545" s="739">
        <v>4</v>
      </c>
      <c r="B545" s="795" t="s">
        <v>1964</v>
      </c>
      <c r="C545" s="796"/>
      <c r="D545" s="741"/>
      <c r="E545" s="782"/>
      <c r="F545" s="808" t="s">
        <v>1961</v>
      </c>
      <c r="G545" s="797">
        <v>50</v>
      </c>
      <c r="H545" s="744"/>
    </row>
    <row r="546" spans="1:8" ht="16.5" customHeight="1">
      <c r="A546" s="739"/>
      <c r="B546" s="795"/>
      <c r="C546" s="796"/>
      <c r="D546" s="741"/>
      <c r="E546" s="782"/>
      <c r="F546" s="808"/>
      <c r="G546" s="743"/>
      <c r="H546" s="744"/>
    </row>
    <row r="547" spans="1:8" ht="16.5" customHeight="1">
      <c r="A547" s="739"/>
      <c r="B547" s="795" t="s">
        <v>1965</v>
      </c>
      <c r="C547" s="796"/>
      <c r="D547" s="741"/>
      <c r="E547" s="782"/>
      <c r="F547" s="808"/>
      <c r="G547" s="797"/>
      <c r="H547" s="744"/>
    </row>
    <row r="548" spans="1:8" ht="16.5" customHeight="1">
      <c r="A548" s="739">
        <v>1</v>
      </c>
      <c r="B548" s="795" t="s">
        <v>1966</v>
      </c>
      <c r="C548" s="796"/>
      <c r="D548" s="741"/>
      <c r="E548" s="782"/>
      <c r="F548" s="808" t="s">
        <v>39</v>
      </c>
      <c r="G548" s="797">
        <v>1597200</v>
      </c>
      <c r="H548" s="744"/>
    </row>
    <row r="549" spans="1:8" ht="16.5" customHeight="1">
      <c r="A549" s="739">
        <v>2</v>
      </c>
      <c r="B549" s="795" t="s">
        <v>1967</v>
      </c>
      <c r="C549" s="796"/>
      <c r="D549" s="741"/>
      <c r="E549" s="782"/>
      <c r="F549" s="808" t="s">
        <v>5</v>
      </c>
      <c r="G549" s="797">
        <v>2129600</v>
      </c>
      <c r="H549" s="744"/>
    </row>
    <row r="550" spans="1:8" ht="16.5" customHeight="1">
      <c r="A550" s="739"/>
      <c r="B550" s="795"/>
      <c r="C550" s="796"/>
      <c r="D550" s="741"/>
      <c r="E550" s="782"/>
      <c r="F550" s="808"/>
      <c r="G550" s="743"/>
      <c r="H550" s="744"/>
    </row>
    <row r="551" spans="1:8" ht="16.5" customHeight="1">
      <c r="A551" s="739"/>
      <c r="B551" s="795" t="s">
        <v>1968</v>
      </c>
      <c r="C551" s="796"/>
      <c r="D551" s="741"/>
      <c r="E551" s="782"/>
      <c r="F551" s="808"/>
      <c r="G551" s="743"/>
      <c r="H551" s="744"/>
    </row>
    <row r="552" spans="1:8" ht="16.5" customHeight="1">
      <c r="A552" s="739">
        <v>1</v>
      </c>
      <c r="B552" s="795" t="s">
        <v>1969</v>
      </c>
      <c r="C552" s="796"/>
      <c r="D552" s="741"/>
      <c r="E552" s="782"/>
      <c r="F552" s="808" t="s">
        <v>2</v>
      </c>
      <c r="G552" s="797">
        <v>23400</v>
      </c>
      <c r="H552" s="744"/>
    </row>
    <row r="553" spans="1:8" ht="16.5" customHeight="1">
      <c r="A553" s="739">
        <v>2</v>
      </c>
      <c r="B553" s="795" t="s">
        <v>1970</v>
      </c>
      <c r="C553" s="796"/>
      <c r="D553" s="741"/>
      <c r="E553" s="782"/>
      <c r="F553" s="808" t="s">
        <v>39</v>
      </c>
      <c r="G553" s="797">
        <v>69200</v>
      </c>
      <c r="H553" s="744"/>
    </row>
    <row r="554" spans="1:8" ht="16.5" customHeight="1">
      <c r="A554" s="739">
        <v>3</v>
      </c>
      <c r="B554" s="795" t="s">
        <v>1971</v>
      </c>
      <c r="C554" s="796"/>
      <c r="D554" s="741"/>
      <c r="E554" s="782"/>
      <c r="F554" s="808" t="s">
        <v>1</v>
      </c>
      <c r="G554" s="797">
        <v>12800</v>
      </c>
      <c r="H554" s="744"/>
    </row>
    <row r="555" spans="1:8" ht="16.5" customHeight="1">
      <c r="A555" s="739">
        <v>4</v>
      </c>
      <c r="B555" s="795" t="s">
        <v>1972</v>
      </c>
      <c r="C555" s="796"/>
      <c r="D555" s="741"/>
      <c r="E555" s="782"/>
      <c r="F555" s="808" t="s">
        <v>1</v>
      </c>
      <c r="G555" s="797">
        <v>2395900</v>
      </c>
      <c r="H555" s="744"/>
    </row>
    <row r="556" spans="1:8" ht="16.5" customHeight="1">
      <c r="A556" s="739">
        <v>5</v>
      </c>
      <c r="B556" s="795" t="s">
        <v>1973</v>
      </c>
      <c r="C556" s="796"/>
      <c r="D556" s="741"/>
      <c r="E556" s="782"/>
      <c r="F556" s="808" t="s">
        <v>39</v>
      </c>
      <c r="G556" s="797">
        <v>90500</v>
      </c>
      <c r="H556" s="744"/>
    </row>
    <row r="557" spans="1:8" ht="16.5" customHeight="1">
      <c r="A557" s="751">
        <v>6</v>
      </c>
      <c r="B557" s="814" t="s">
        <v>1974</v>
      </c>
      <c r="C557" s="815"/>
      <c r="D557" s="753"/>
      <c r="E557" s="788"/>
      <c r="F557" s="818" t="s">
        <v>39</v>
      </c>
      <c r="G557" s="797">
        <v>7986100</v>
      </c>
      <c r="H557" s="756"/>
    </row>
    <row r="558" spans="1:8" ht="16.5" customHeight="1">
      <c r="A558" s="766">
        <v>7</v>
      </c>
      <c r="B558" s="834" t="s">
        <v>1975</v>
      </c>
      <c r="C558" s="835"/>
      <c r="D558" s="791"/>
      <c r="E558" s="792"/>
      <c r="F558" s="836" t="s">
        <v>2</v>
      </c>
      <c r="G558" s="797">
        <v>58600</v>
      </c>
      <c r="H558" s="772"/>
    </row>
    <row r="559" spans="1:8" ht="16.5" customHeight="1">
      <c r="A559" s="739">
        <v>8</v>
      </c>
      <c r="B559" s="795" t="s">
        <v>1976</v>
      </c>
      <c r="C559" s="796"/>
      <c r="D559" s="741"/>
      <c r="E559" s="782"/>
      <c r="F559" s="808" t="s">
        <v>1439</v>
      </c>
      <c r="G559" s="797">
        <v>128000</v>
      </c>
      <c r="H559" s="744"/>
    </row>
    <row r="560" spans="1:8" ht="16.5" customHeight="1">
      <c r="A560" s="739">
        <v>9</v>
      </c>
      <c r="B560" s="837" t="s">
        <v>1977</v>
      </c>
      <c r="C560" s="796"/>
      <c r="D560" s="741"/>
      <c r="E560" s="782"/>
      <c r="F560" s="808" t="s">
        <v>5</v>
      </c>
      <c r="G560" s="797">
        <v>12777800</v>
      </c>
      <c r="H560" s="744"/>
    </row>
    <row r="561" spans="1:10" ht="16.5" customHeight="1">
      <c r="A561" s="780"/>
      <c r="B561" s="795"/>
      <c r="C561" s="796"/>
      <c r="D561" s="741"/>
      <c r="E561" s="782"/>
      <c r="F561" s="808"/>
      <c r="G561" s="743"/>
      <c r="H561" s="744"/>
    </row>
    <row r="562" spans="1:10" s="843" customFormat="1" ht="16.5" customHeight="1">
      <c r="A562" s="780"/>
      <c r="B562" s="833" t="s">
        <v>1978</v>
      </c>
      <c r="C562" s="838"/>
      <c r="D562" s="839"/>
      <c r="E562" s="840"/>
      <c r="F562" s="841"/>
      <c r="G562" s="743"/>
      <c r="H562" s="842"/>
      <c r="J562" s="844"/>
    </row>
    <row r="563" spans="1:10" ht="16.5" customHeight="1">
      <c r="A563" s="739">
        <v>1</v>
      </c>
      <c r="B563" s="795" t="s">
        <v>1979</v>
      </c>
      <c r="C563" s="796"/>
      <c r="D563" s="741"/>
      <c r="E563" s="782"/>
      <c r="F563" s="808" t="s">
        <v>1</v>
      </c>
      <c r="G563" s="797">
        <v>16451400</v>
      </c>
      <c r="H563" s="744"/>
    </row>
    <row r="564" spans="1:10" ht="16.5" customHeight="1">
      <c r="A564" s="739">
        <v>2</v>
      </c>
      <c r="B564" s="795" t="s">
        <v>1980</v>
      </c>
      <c r="C564" s="796"/>
      <c r="D564" s="741"/>
      <c r="E564" s="782"/>
      <c r="F564" s="808" t="s">
        <v>1</v>
      </c>
      <c r="G564" s="797">
        <v>32902800</v>
      </c>
      <c r="H564" s="744"/>
    </row>
    <row r="565" spans="1:10" ht="16.5" customHeight="1">
      <c r="A565" s="739">
        <v>3</v>
      </c>
      <c r="B565" s="795" t="s">
        <v>1981</v>
      </c>
      <c r="C565" s="796"/>
      <c r="D565" s="741"/>
      <c r="E565" s="782"/>
      <c r="F565" s="808" t="s">
        <v>1</v>
      </c>
      <c r="G565" s="797">
        <v>21935200</v>
      </c>
      <c r="H565" s="744"/>
    </row>
    <row r="566" spans="1:10" ht="16.5" customHeight="1">
      <c r="A566" s="739">
        <v>4</v>
      </c>
      <c r="B566" s="795" t="s">
        <v>1982</v>
      </c>
      <c r="C566" s="796"/>
      <c r="D566" s="741"/>
      <c r="E566" s="782"/>
      <c r="F566" s="808" t="s">
        <v>1</v>
      </c>
      <c r="G566" s="797">
        <v>15354600</v>
      </c>
      <c r="H566" s="744"/>
    </row>
    <row r="567" spans="1:10" ht="16.5" customHeight="1">
      <c r="A567" s="739">
        <v>5</v>
      </c>
      <c r="B567" s="795" t="s">
        <v>1983</v>
      </c>
      <c r="C567" s="796"/>
      <c r="D567" s="741"/>
      <c r="E567" s="782"/>
      <c r="F567" s="808" t="s">
        <v>1</v>
      </c>
      <c r="G567" s="797">
        <v>7677400</v>
      </c>
      <c r="H567" s="744"/>
    </row>
    <row r="568" spans="1:10" ht="16.5" customHeight="1">
      <c r="A568" s="739">
        <v>6</v>
      </c>
      <c r="B568" s="795" t="s">
        <v>1984</v>
      </c>
      <c r="C568" s="796"/>
      <c r="D568" s="741"/>
      <c r="E568" s="782"/>
      <c r="F568" s="808" t="s">
        <v>1</v>
      </c>
      <c r="G568" s="797">
        <v>4387100</v>
      </c>
      <c r="H568" s="744"/>
    </row>
    <row r="569" spans="1:10" ht="16.5" customHeight="1">
      <c r="A569" s="739">
        <v>7</v>
      </c>
      <c r="B569" s="795" t="s">
        <v>1985</v>
      </c>
      <c r="C569" s="796"/>
      <c r="D569" s="741"/>
      <c r="E569" s="782"/>
      <c r="F569" s="808" t="s">
        <v>1</v>
      </c>
      <c r="G569" s="797">
        <v>4387100</v>
      </c>
      <c r="H569" s="744"/>
    </row>
    <row r="570" spans="1:10" ht="16.5" customHeight="1">
      <c r="A570" s="739">
        <v>8</v>
      </c>
      <c r="B570" s="795" t="s">
        <v>1986</v>
      </c>
      <c r="C570" s="796"/>
      <c r="D570" s="741"/>
      <c r="E570" s="782"/>
      <c r="F570" s="808" t="s">
        <v>1</v>
      </c>
      <c r="G570" s="797">
        <v>4387100</v>
      </c>
      <c r="H570" s="744"/>
    </row>
    <row r="571" spans="1:10" ht="16.5" customHeight="1">
      <c r="A571" s="739">
        <v>9</v>
      </c>
      <c r="B571" s="795" t="s">
        <v>1987</v>
      </c>
      <c r="C571" s="796"/>
      <c r="D571" s="741"/>
      <c r="E571" s="782"/>
      <c r="F571" s="808" t="s">
        <v>1</v>
      </c>
      <c r="G571" s="797">
        <v>4606400</v>
      </c>
      <c r="H571" s="744"/>
    </row>
    <row r="572" spans="1:10" ht="16.5" customHeight="1">
      <c r="A572" s="739">
        <v>10</v>
      </c>
      <c r="B572" s="795" t="s">
        <v>1988</v>
      </c>
      <c r="C572" s="796"/>
      <c r="D572" s="741"/>
      <c r="E572" s="782"/>
      <c r="F572" s="808" t="s">
        <v>1</v>
      </c>
      <c r="G572" s="797">
        <v>4606400</v>
      </c>
      <c r="H572" s="744"/>
    </row>
    <row r="573" spans="1:10" ht="16.5" customHeight="1">
      <c r="A573" s="739">
        <v>11</v>
      </c>
      <c r="B573" s="795" t="s">
        <v>1989</v>
      </c>
      <c r="C573" s="796"/>
      <c r="D573" s="741"/>
      <c r="E573" s="782"/>
      <c r="F573" s="808" t="s">
        <v>1</v>
      </c>
      <c r="G573" s="797">
        <v>4606400</v>
      </c>
      <c r="H573" s="744"/>
    </row>
    <row r="574" spans="1:10" ht="16.5" customHeight="1">
      <c r="A574" s="739">
        <v>12</v>
      </c>
      <c r="B574" s="795" t="s">
        <v>1990</v>
      </c>
      <c r="C574" s="796"/>
      <c r="D574" s="741"/>
      <c r="E574" s="782"/>
      <c r="F574" s="808" t="s">
        <v>1</v>
      </c>
      <c r="G574" s="797">
        <v>2741900</v>
      </c>
      <c r="H574" s="744"/>
    </row>
    <row r="575" spans="1:10" ht="16.5" customHeight="1">
      <c r="A575" s="739">
        <v>13</v>
      </c>
      <c r="B575" s="795" t="s">
        <v>1991</v>
      </c>
      <c r="C575" s="796"/>
      <c r="D575" s="741"/>
      <c r="E575" s="782"/>
      <c r="F575" s="808" t="s">
        <v>1</v>
      </c>
      <c r="G575" s="797">
        <v>2741900</v>
      </c>
      <c r="H575" s="744"/>
    </row>
    <row r="576" spans="1:10" ht="16.5" customHeight="1">
      <c r="A576" s="739">
        <v>14</v>
      </c>
      <c r="B576" s="795" t="s">
        <v>1992</v>
      </c>
      <c r="C576" s="796"/>
      <c r="D576" s="741"/>
      <c r="E576" s="782"/>
      <c r="F576" s="808" t="s">
        <v>1</v>
      </c>
      <c r="G576" s="797">
        <v>2741900</v>
      </c>
      <c r="H576" s="744"/>
    </row>
    <row r="577" spans="1:8" ht="16.5" customHeight="1">
      <c r="A577" s="739">
        <v>15</v>
      </c>
      <c r="B577" s="795" t="s">
        <v>1993</v>
      </c>
      <c r="C577" s="796"/>
      <c r="D577" s="741"/>
      <c r="E577" s="782"/>
      <c r="F577" s="808" t="s">
        <v>1</v>
      </c>
      <c r="G577" s="797">
        <v>2741900</v>
      </c>
      <c r="H577" s="744"/>
    </row>
    <row r="578" spans="1:8" ht="16.5" customHeight="1">
      <c r="A578" s="739">
        <v>16</v>
      </c>
      <c r="B578" s="795" t="s">
        <v>1994</v>
      </c>
      <c r="C578" s="796"/>
      <c r="D578" s="741"/>
      <c r="E578" s="782"/>
      <c r="F578" s="808" t="s">
        <v>1</v>
      </c>
      <c r="G578" s="797">
        <v>2741900</v>
      </c>
      <c r="H578" s="744"/>
    </row>
    <row r="579" spans="1:8" ht="16.5" customHeight="1">
      <c r="A579" s="739">
        <v>17</v>
      </c>
      <c r="B579" s="795" t="s">
        <v>1995</v>
      </c>
      <c r="C579" s="796"/>
      <c r="D579" s="741"/>
      <c r="E579" s="782"/>
      <c r="F579" s="808" t="s">
        <v>1</v>
      </c>
      <c r="G579" s="797">
        <v>2741900</v>
      </c>
      <c r="H579" s="744"/>
    </row>
    <row r="580" spans="1:8" ht="16.5" customHeight="1">
      <c r="A580" s="739">
        <v>18</v>
      </c>
      <c r="B580" s="795" t="s">
        <v>1996</v>
      </c>
      <c r="C580" s="796"/>
      <c r="D580" s="741"/>
      <c r="E580" s="782"/>
      <c r="F580" s="808" t="s">
        <v>1</v>
      </c>
      <c r="G580" s="797">
        <v>2741900</v>
      </c>
      <c r="H580" s="744"/>
    </row>
    <row r="581" spans="1:8" ht="16.5" customHeight="1">
      <c r="A581" s="739">
        <v>19</v>
      </c>
      <c r="B581" s="795" t="s">
        <v>1997</v>
      </c>
      <c r="C581" s="796"/>
      <c r="D581" s="741"/>
      <c r="E581" s="782"/>
      <c r="F581" s="808" t="s">
        <v>1</v>
      </c>
      <c r="G581" s="797">
        <v>2741900</v>
      </c>
      <c r="H581" s="744"/>
    </row>
    <row r="582" spans="1:8" ht="16.5" customHeight="1">
      <c r="A582" s="739">
        <v>20</v>
      </c>
      <c r="B582" s="795" t="s">
        <v>1998</v>
      </c>
      <c r="C582" s="796"/>
      <c r="D582" s="741"/>
      <c r="E582" s="782"/>
      <c r="F582" s="808" t="s">
        <v>1</v>
      </c>
      <c r="G582" s="797">
        <v>2741900</v>
      </c>
      <c r="H582" s="744"/>
    </row>
    <row r="583" spans="1:8" ht="16.5" customHeight="1">
      <c r="A583" s="739">
        <v>21</v>
      </c>
      <c r="B583" s="795" t="s">
        <v>1999</v>
      </c>
      <c r="C583" s="796"/>
      <c r="D583" s="741"/>
      <c r="E583" s="782"/>
      <c r="F583" s="808" t="s">
        <v>1</v>
      </c>
      <c r="G583" s="797">
        <v>2741900</v>
      </c>
      <c r="H583" s="744"/>
    </row>
    <row r="584" spans="1:8" ht="16.5" customHeight="1">
      <c r="A584" s="739">
        <v>22</v>
      </c>
      <c r="B584" s="795" t="s">
        <v>2000</v>
      </c>
      <c r="C584" s="796"/>
      <c r="D584" s="741"/>
      <c r="E584" s="782"/>
      <c r="F584" s="808" t="s">
        <v>1</v>
      </c>
      <c r="G584" s="797">
        <v>2741900</v>
      </c>
      <c r="H584" s="744"/>
    </row>
    <row r="585" spans="1:8" ht="16.5" customHeight="1">
      <c r="A585" s="739">
        <v>23</v>
      </c>
      <c r="B585" s="795" t="s">
        <v>2001</v>
      </c>
      <c r="C585" s="796"/>
      <c r="D585" s="741"/>
      <c r="E585" s="782"/>
      <c r="F585" s="808" t="s">
        <v>1</v>
      </c>
      <c r="G585" s="797">
        <v>2741900</v>
      </c>
      <c r="H585" s="744"/>
    </row>
    <row r="586" spans="1:8" ht="16.5" customHeight="1">
      <c r="A586" s="739">
        <v>24</v>
      </c>
      <c r="B586" s="795" t="s">
        <v>2002</v>
      </c>
      <c r="C586" s="796"/>
      <c r="D586" s="741"/>
      <c r="E586" s="782"/>
      <c r="F586" s="808" t="s">
        <v>1</v>
      </c>
      <c r="G586" s="797">
        <v>2741900</v>
      </c>
      <c r="H586" s="744"/>
    </row>
    <row r="587" spans="1:8" ht="16.5" customHeight="1">
      <c r="A587" s="739">
        <v>25</v>
      </c>
      <c r="B587" s="795" t="s">
        <v>2003</v>
      </c>
      <c r="C587" s="796"/>
      <c r="D587" s="741"/>
      <c r="E587" s="782"/>
      <c r="F587" s="808" t="s">
        <v>1</v>
      </c>
      <c r="G587" s="797">
        <v>1919300</v>
      </c>
      <c r="H587" s="744"/>
    </row>
    <row r="588" spans="1:8" ht="16.5" customHeight="1">
      <c r="A588" s="739">
        <v>26</v>
      </c>
      <c r="B588" s="795" t="s">
        <v>2004</v>
      </c>
      <c r="C588" s="796"/>
      <c r="D588" s="741"/>
      <c r="E588" s="782"/>
      <c r="F588" s="808" t="s">
        <v>1</v>
      </c>
      <c r="G588" s="797">
        <v>1919300</v>
      </c>
      <c r="H588" s="744"/>
    </row>
    <row r="589" spans="1:8" ht="16.5" customHeight="1">
      <c r="A589" s="739">
        <v>27</v>
      </c>
      <c r="B589" s="795" t="s">
        <v>2005</v>
      </c>
      <c r="C589" s="796"/>
      <c r="D589" s="741"/>
      <c r="E589" s="782"/>
      <c r="F589" s="808" t="s">
        <v>1</v>
      </c>
      <c r="G589" s="797">
        <v>1919300</v>
      </c>
      <c r="H589" s="744"/>
    </row>
    <row r="590" spans="1:8" ht="16.5" customHeight="1">
      <c r="A590" s="739">
        <v>28</v>
      </c>
      <c r="B590" s="795" t="s">
        <v>2006</v>
      </c>
      <c r="C590" s="796"/>
      <c r="D590" s="741"/>
      <c r="E590" s="782"/>
      <c r="F590" s="808" t="s">
        <v>1</v>
      </c>
      <c r="G590" s="797">
        <v>1919300</v>
      </c>
      <c r="H590" s="744"/>
    </row>
    <row r="591" spans="1:8" ht="16.5" customHeight="1">
      <c r="A591" s="739">
        <v>29</v>
      </c>
      <c r="B591" s="795" t="s">
        <v>2007</v>
      </c>
      <c r="C591" s="796"/>
      <c r="D591" s="741"/>
      <c r="E591" s="782"/>
      <c r="F591" s="808" t="s">
        <v>1</v>
      </c>
      <c r="G591" s="797">
        <v>1919300</v>
      </c>
      <c r="H591" s="744"/>
    </row>
    <row r="592" spans="1:8" ht="16.5" customHeight="1">
      <c r="A592" s="739">
        <v>30</v>
      </c>
      <c r="B592" s="795" t="s">
        <v>2008</v>
      </c>
      <c r="C592" s="796"/>
      <c r="D592" s="741"/>
      <c r="E592" s="782"/>
      <c r="F592" s="808" t="s">
        <v>1</v>
      </c>
      <c r="G592" s="797">
        <v>1919300</v>
      </c>
      <c r="H592" s="744"/>
    </row>
    <row r="593" spans="1:8" ht="16.5" customHeight="1">
      <c r="A593" s="739">
        <v>31</v>
      </c>
      <c r="B593" s="795" t="s">
        <v>2009</v>
      </c>
      <c r="C593" s="796"/>
      <c r="D593" s="741"/>
      <c r="E593" s="782"/>
      <c r="F593" s="808" t="s">
        <v>1</v>
      </c>
      <c r="G593" s="797">
        <v>1919300</v>
      </c>
      <c r="H593" s="744"/>
    </row>
    <row r="594" spans="1:8" ht="16.5" customHeight="1">
      <c r="A594" s="739">
        <v>32</v>
      </c>
      <c r="B594" s="795" t="s">
        <v>2010</v>
      </c>
      <c r="C594" s="796"/>
      <c r="D594" s="741"/>
      <c r="E594" s="782"/>
      <c r="F594" s="808" t="s">
        <v>1</v>
      </c>
      <c r="G594" s="797">
        <v>1919300</v>
      </c>
      <c r="H594" s="744"/>
    </row>
    <row r="595" spans="1:8" ht="16.5" customHeight="1">
      <c r="A595" s="739">
        <v>33</v>
      </c>
      <c r="B595" s="795" t="s">
        <v>2011</v>
      </c>
      <c r="C595" s="796"/>
      <c r="D595" s="741"/>
      <c r="E595" s="782"/>
      <c r="F595" s="808" t="s">
        <v>1</v>
      </c>
      <c r="G595" s="797">
        <v>1919300</v>
      </c>
      <c r="H595" s="744"/>
    </row>
    <row r="596" spans="1:8" ht="16.5" customHeight="1">
      <c r="A596" s="739">
        <v>34</v>
      </c>
      <c r="B596" s="795" t="s">
        <v>2012</v>
      </c>
      <c r="C596" s="796"/>
      <c r="D596" s="741"/>
      <c r="E596" s="782"/>
      <c r="F596" s="808" t="s">
        <v>1</v>
      </c>
      <c r="G596" s="797">
        <v>1919300</v>
      </c>
      <c r="H596" s="744"/>
    </row>
    <row r="597" spans="1:8" ht="16.5" customHeight="1">
      <c r="A597" s="739">
        <v>35</v>
      </c>
      <c r="B597" s="795" t="s">
        <v>2013</v>
      </c>
      <c r="C597" s="796"/>
      <c r="D597" s="741"/>
      <c r="E597" s="782"/>
      <c r="F597" s="808" t="s">
        <v>1</v>
      </c>
      <c r="G597" s="797">
        <v>1919300</v>
      </c>
      <c r="H597" s="744"/>
    </row>
    <row r="598" spans="1:8" ht="16.5" customHeight="1">
      <c r="A598" s="739">
        <v>36</v>
      </c>
      <c r="B598" s="795" t="s">
        <v>2014</v>
      </c>
      <c r="C598" s="796"/>
      <c r="D598" s="741"/>
      <c r="E598" s="782"/>
      <c r="F598" s="808" t="s">
        <v>1</v>
      </c>
      <c r="G598" s="797">
        <v>1919300</v>
      </c>
      <c r="H598" s="744"/>
    </row>
    <row r="599" spans="1:8" ht="16.5" customHeight="1">
      <c r="A599" s="739">
        <v>37</v>
      </c>
      <c r="B599" s="795" t="s">
        <v>2015</v>
      </c>
      <c r="C599" s="796"/>
      <c r="D599" s="741"/>
      <c r="E599" s="782"/>
      <c r="F599" s="808" t="s">
        <v>1</v>
      </c>
      <c r="G599" s="797">
        <v>1919300</v>
      </c>
      <c r="H599" s="744"/>
    </row>
    <row r="600" spans="1:8" ht="16.5" customHeight="1">
      <c r="A600" s="739">
        <v>38</v>
      </c>
      <c r="B600" s="795" t="s">
        <v>2016</v>
      </c>
      <c r="C600" s="796"/>
      <c r="D600" s="741"/>
      <c r="E600" s="782"/>
      <c r="F600" s="808" t="s">
        <v>1</v>
      </c>
      <c r="G600" s="797">
        <v>438700</v>
      </c>
      <c r="H600" s="744"/>
    </row>
    <row r="601" spans="1:8" ht="16.5" customHeight="1">
      <c r="A601" s="739">
        <v>39</v>
      </c>
      <c r="B601" s="795" t="s">
        <v>2017</v>
      </c>
      <c r="C601" s="796"/>
      <c r="D601" s="741"/>
      <c r="E601" s="782"/>
      <c r="F601" s="808" t="s">
        <v>1</v>
      </c>
      <c r="G601" s="797">
        <v>438700</v>
      </c>
      <c r="H601" s="744"/>
    </row>
    <row r="602" spans="1:8" ht="16.5" customHeight="1">
      <c r="A602" s="739">
        <v>40</v>
      </c>
      <c r="B602" s="795" t="s">
        <v>2018</v>
      </c>
      <c r="C602" s="796"/>
      <c r="D602" s="741"/>
      <c r="E602" s="782"/>
      <c r="F602" s="808" t="s">
        <v>1</v>
      </c>
      <c r="G602" s="797">
        <v>438700</v>
      </c>
      <c r="H602" s="744"/>
    </row>
    <row r="603" spans="1:8" ht="16.5" customHeight="1">
      <c r="A603" s="739">
        <v>41</v>
      </c>
      <c r="B603" s="795" t="s">
        <v>2019</v>
      </c>
      <c r="C603" s="796"/>
      <c r="D603" s="741"/>
      <c r="E603" s="782"/>
      <c r="F603" s="808" t="s">
        <v>1</v>
      </c>
      <c r="G603" s="797">
        <v>438700</v>
      </c>
      <c r="H603" s="744"/>
    </row>
    <row r="604" spans="1:8" ht="16.5" customHeight="1">
      <c r="A604" s="739">
        <v>42</v>
      </c>
      <c r="B604" s="795" t="s">
        <v>2020</v>
      </c>
      <c r="C604" s="796"/>
      <c r="D604" s="741"/>
      <c r="E604" s="782"/>
      <c r="F604" s="808" t="s">
        <v>1</v>
      </c>
      <c r="G604" s="797">
        <v>329100</v>
      </c>
      <c r="H604" s="744"/>
    </row>
    <row r="605" spans="1:8" ht="16.5" customHeight="1">
      <c r="A605" s="739">
        <v>43</v>
      </c>
      <c r="B605" s="795" t="s">
        <v>2021</v>
      </c>
      <c r="C605" s="796"/>
      <c r="D605" s="741"/>
      <c r="E605" s="782"/>
      <c r="F605" s="808" t="s">
        <v>1</v>
      </c>
      <c r="G605" s="797">
        <v>219400</v>
      </c>
      <c r="H605" s="744"/>
    </row>
    <row r="606" spans="1:8" ht="16.5" customHeight="1">
      <c r="A606" s="739">
        <v>44</v>
      </c>
      <c r="B606" s="795" t="s">
        <v>2022</v>
      </c>
      <c r="C606" s="796"/>
      <c r="D606" s="741"/>
      <c r="E606" s="782"/>
      <c r="F606" s="808" t="s">
        <v>1</v>
      </c>
      <c r="G606" s="797">
        <v>15354600</v>
      </c>
      <c r="H606" s="744"/>
    </row>
    <row r="607" spans="1:8" ht="16.5" customHeight="1">
      <c r="A607" s="739">
        <v>45</v>
      </c>
      <c r="B607" s="795" t="s">
        <v>2023</v>
      </c>
      <c r="C607" s="796"/>
      <c r="D607" s="741"/>
      <c r="E607" s="782"/>
      <c r="F607" s="808" t="s">
        <v>1</v>
      </c>
      <c r="G607" s="797">
        <v>32902800</v>
      </c>
      <c r="H607" s="744"/>
    </row>
    <row r="608" spans="1:8" ht="16.5" customHeight="1">
      <c r="A608" s="739">
        <v>46</v>
      </c>
      <c r="B608" s="795" t="s">
        <v>2024</v>
      </c>
      <c r="C608" s="796"/>
      <c r="D608" s="741"/>
      <c r="E608" s="782"/>
      <c r="F608" s="808" t="s">
        <v>1</v>
      </c>
      <c r="G608" s="797">
        <v>5483800</v>
      </c>
      <c r="H608" s="744"/>
    </row>
    <row r="609" spans="1:8" ht="16.5" customHeight="1">
      <c r="A609" s="739">
        <v>47</v>
      </c>
      <c r="B609" s="795" t="s">
        <v>2025</v>
      </c>
      <c r="C609" s="796"/>
      <c r="D609" s="741"/>
      <c r="E609" s="782"/>
      <c r="F609" s="808" t="s">
        <v>1</v>
      </c>
      <c r="G609" s="797">
        <v>1206400</v>
      </c>
      <c r="H609" s="744"/>
    </row>
    <row r="610" spans="1:8" ht="16.5" customHeight="1">
      <c r="A610" s="739">
        <v>48</v>
      </c>
      <c r="B610" s="795" t="s">
        <v>2026</v>
      </c>
      <c r="C610" s="796"/>
      <c r="D610" s="741"/>
      <c r="E610" s="782"/>
      <c r="F610" s="808" t="s">
        <v>1</v>
      </c>
      <c r="G610" s="797">
        <v>1206400</v>
      </c>
      <c r="H610" s="744"/>
    </row>
    <row r="611" spans="1:8" ht="16.5" customHeight="1">
      <c r="A611" s="739">
        <v>49</v>
      </c>
      <c r="B611" s="795" t="s">
        <v>2027</v>
      </c>
      <c r="C611" s="796"/>
      <c r="D611" s="741"/>
      <c r="E611" s="782"/>
      <c r="F611" s="808" t="s">
        <v>1</v>
      </c>
      <c r="G611" s="797">
        <v>1316100</v>
      </c>
      <c r="H611" s="744"/>
    </row>
    <row r="612" spans="1:8" ht="16.5" customHeight="1">
      <c r="A612" s="739">
        <v>50</v>
      </c>
      <c r="B612" s="795" t="s">
        <v>2028</v>
      </c>
      <c r="C612" s="796"/>
      <c r="D612" s="741"/>
      <c r="E612" s="782"/>
      <c r="F612" s="808" t="s">
        <v>1</v>
      </c>
      <c r="G612" s="797">
        <v>877400</v>
      </c>
      <c r="H612" s="744"/>
    </row>
    <row r="613" spans="1:8" ht="16.5" customHeight="1">
      <c r="A613" s="739">
        <v>51</v>
      </c>
      <c r="B613" s="795" t="s">
        <v>2029</v>
      </c>
      <c r="C613" s="796"/>
      <c r="D613" s="741"/>
      <c r="E613" s="782"/>
      <c r="F613" s="808" t="s">
        <v>1</v>
      </c>
      <c r="G613" s="797">
        <v>3290300</v>
      </c>
      <c r="H613" s="744"/>
    </row>
    <row r="614" spans="1:8" ht="16.5" customHeight="1">
      <c r="A614" s="739">
        <v>52</v>
      </c>
      <c r="B614" s="795" t="s">
        <v>2030</v>
      </c>
      <c r="C614" s="796"/>
      <c r="D614" s="741"/>
      <c r="E614" s="782"/>
      <c r="F614" s="808" t="s">
        <v>1</v>
      </c>
      <c r="G614" s="797">
        <v>2412900</v>
      </c>
      <c r="H614" s="744"/>
    </row>
    <row r="615" spans="1:8" ht="16.5" customHeight="1">
      <c r="A615" s="739">
        <v>53</v>
      </c>
      <c r="B615" s="795" t="s">
        <v>2031</v>
      </c>
      <c r="C615" s="796"/>
      <c r="D615" s="741"/>
      <c r="E615" s="782"/>
      <c r="F615" s="808" t="s">
        <v>1</v>
      </c>
      <c r="G615" s="797">
        <v>1096700</v>
      </c>
      <c r="H615" s="744"/>
    </row>
    <row r="616" spans="1:8" ht="16.5" customHeight="1">
      <c r="A616" s="739">
        <v>54</v>
      </c>
      <c r="B616" s="795" t="s">
        <v>2032</v>
      </c>
      <c r="C616" s="796"/>
      <c r="D616" s="741"/>
      <c r="E616" s="782"/>
      <c r="F616" s="808" t="s">
        <v>1</v>
      </c>
      <c r="G616" s="797">
        <v>274200</v>
      </c>
      <c r="H616" s="744"/>
    </row>
    <row r="617" spans="1:8" ht="16.5" customHeight="1">
      <c r="A617" s="739">
        <v>55</v>
      </c>
      <c r="B617" s="795" t="s">
        <v>2033</v>
      </c>
      <c r="C617" s="796"/>
      <c r="D617" s="741"/>
      <c r="E617" s="782"/>
      <c r="F617" s="808" t="s">
        <v>1</v>
      </c>
      <c r="G617" s="797">
        <v>137100</v>
      </c>
      <c r="H617" s="744"/>
    </row>
    <row r="618" spans="1:8" ht="16.5" customHeight="1">
      <c r="A618" s="751">
        <v>56</v>
      </c>
      <c r="B618" s="814" t="s">
        <v>2034</v>
      </c>
      <c r="C618" s="815"/>
      <c r="D618" s="753"/>
      <c r="E618" s="788"/>
      <c r="F618" s="818" t="s">
        <v>1</v>
      </c>
      <c r="G618" s="797">
        <v>76800</v>
      </c>
      <c r="H618" s="756"/>
    </row>
    <row r="619" spans="1:8" ht="16.5" customHeight="1">
      <c r="A619" s="766">
        <v>57</v>
      </c>
      <c r="B619" s="834" t="s">
        <v>2035</v>
      </c>
      <c r="C619" s="835"/>
      <c r="D619" s="791"/>
      <c r="E619" s="792"/>
      <c r="F619" s="836" t="s">
        <v>1</v>
      </c>
      <c r="G619" s="797">
        <v>1096700</v>
      </c>
      <c r="H619" s="772"/>
    </row>
    <row r="620" spans="1:8" ht="16.5" customHeight="1">
      <c r="A620" s="739">
        <v>58</v>
      </c>
      <c r="B620" s="795" t="s">
        <v>2036</v>
      </c>
      <c r="C620" s="796"/>
      <c r="D620" s="741"/>
      <c r="E620" s="782"/>
      <c r="F620" s="808" t="s">
        <v>1</v>
      </c>
      <c r="G620" s="797">
        <v>1096700</v>
      </c>
      <c r="H620" s="744"/>
    </row>
    <row r="621" spans="1:8" ht="16.5" customHeight="1">
      <c r="A621" s="739">
        <v>59</v>
      </c>
      <c r="B621" s="795" t="s">
        <v>2037</v>
      </c>
      <c r="C621" s="796"/>
      <c r="D621" s="741"/>
      <c r="E621" s="782"/>
      <c r="F621" s="808" t="s">
        <v>1</v>
      </c>
      <c r="G621" s="797">
        <v>932300</v>
      </c>
      <c r="H621" s="744"/>
    </row>
    <row r="622" spans="1:8" ht="16.5" customHeight="1">
      <c r="A622" s="739">
        <v>60</v>
      </c>
      <c r="B622" s="795" t="s">
        <v>2038</v>
      </c>
      <c r="C622" s="796"/>
      <c r="D622" s="741"/>
      <c r="E622" s="782"/>
      <c r="F622" s="808" t="s">
        <v>1</v>
      </c>
      <c r="G622" s="797">
        <v>778700</v>
      </c>
      <c r="H622" s="744"/>
    </row>
    <row r="623" spans="1:8" ht="16.5" customHeight="1">
      <c r="A623" s="739">
        <v>61</v>
      </c>
      <c r="B623" s="795" t="s">
        <v>2039</v>
      </c>
      <c r="C623" s="796"/>
      <c r="D623" s="741"/>
      <c r="E623" s="782"/>
      <c r="F623" s="808" t="s">
        <v>1</v>
      </c>
      <c r="G623" s="797">
        <v>778700</v>
      </c>
      <c r="H623" s="744"/>
    </row>
    <row r="624" spans="1:8" ht="16.5" customHeight="1">
      <c r="A624" s="739">
        <v>62</v>
      </c>
      <c r="B624" s="795" t="s">
        <v>2040</v>
      </c>
      <c r="C624" s="796"/>
      <c r="D624" s="741"/>
      <c r="E624" s="782"/>
      <c r="F624" s="808" t="s">
        <v>1</v>
      </c>
      <c r="G624" s="797">
        <v>778700</v>
      </c>
      <c r="H624" s="744"/>
    </row>
    <row r="625" spans="1:8" ht="16.5" customHeight="1">
      <c r="A625" s="739">
        <v>63</v>
      </c>
      <c r="B625" s="795" t="s">
        <v>2041</v>
      </c>
      <c r="C625" s="796"/>
      <c r="D625" s="741"/>
      <c r="E625" s="782"/>
      <c r="F625" s="808" t="s">
        <v>1</v>
      </c>
      <c r="G625" s="797">
        <v>778700</v>
      </c>
      <c r="H625" s="744"/>
    </row>
    <row r="626" spans="1:8" ht="16.5" customHeight="1">
      <c r="A626" s="739">
        <v>64</v>
      </c>
      <c r="B626" s="795" t="s">
        <v>2042</v>
      </c>
      <c r="C626" s="796"/>
      <c r="D626" s="741"/>
      <c r="E626" s="782"/>
      <c r="F626" s="808" t="s">
        <v>1</v>
      </c>
      <c r="G626" s="797">
        <v>778700</v>
      </c>
      <c r="H626" s="744"/>
    </row>
    <row r="627" spans="1:8" ht="16.5" customHeight="1">
      <c r="A627" s="739">
        <v>65</v>
      </c>
      <c r="B627" s="795" t="s">
        <v>2043</v>
      </c>
      <c r="C627" s="796"/>
      <c r="D627" s="741"/>
      <c r="E627" s="782"/>
      <c r="F627" s="808" t="s">
        <v>1</v>
      </c>
      <c r="G627" s="797">
        <v>778700</v>
      </c>
      <c r="H627" s="744"/>
    </row>
    <row r="628" spans="1:8" ht="16.5" customHeight="1">
      <c r="A628" s="739">
        <v>66</v>
      </c>
      <c r="B628" s="795" t="s">
        <v>2044</v>
      </c>
      <c r="C628" s="796"/>
      <c r="D628" s="741"/>
      <c r="E628" s="782"/>
      <c r="F628" s="808" t="s">
        <v>1</v>
      </c>
      <c r="G628" s="797">
        <v>778700</v>
      </c>
      <c r="H628" s="744"/>
    </row>
    <row r="629" spans="1:8" ht="16.5" customHeight="1">
      <c r="A629" s="739">
        <v>67</v>
      </c>
      <c r="B629" s="795" t="s">
        <v>2045</v>
      </c>
      <c r="C629" s="796"/>
      <c r="D629" s="741"/>
      <c r="E629" s="782"/>
      <c r="F629" s="808" t="s">
        <v>1</v>
      </c>
      <c r="G629" s="797">
        <v>778700</v>
      </c>
      <c r="H629" s="744"/>
    </row>
    <row r="630" spans="1:8" ht="16.5" customHeight="1">
      <c r="A630" s="739">
        <v>68</v>
      </c>
      <c r="B630" s="795" t="s">
        <v>2046</v>
      </c>
      <c r="C630" s="796"/>
      <c r="D630" s="741"/>
      <c r="E630" s="782"/>
      <c r="F630" s="808" t="s">
        <v>1</v>
      </c>
      <c r="G630" s="797">
        <v>778700</v>
      </c>
      <c r="H630" s="744"/>
    </row>
    <row r="631" spans="1:8" ht="16.5" customHeight="1">
      <c r="A631" s="739">
        <v>69</v>
      </c>
      <c r="B631" s="795" t="s">
        <v>2047</v>
      </c>
      <c r="C631" s="796"/>
      <c r="D631" s="741"/>
      <c r="E631" s="782"/>
      <c r="F631" s="808" t="s">
        <v>1</v>
      </c>
      <c r="G631" s="797">
        <v>778700</v>
      </c>
      <c r="H631" s="744"/>
    </row>
    <row r="632" spans="1:8" ht="16.5" customHeight="1">
      <c r="A632" s="739">
        <v>70</v>
      </c>
      <c r="B632" s="795" t="s">
        <v>2048</v>
      </c>
      <c r="C632" s="796"/>
      <c r="D632" s="741"/>
      <c r="E632" s="782"/>
      <c r="F632" s="808" t="s">
        <v>1</v>
      </c>
      <c r="G632" s="797">
        <v>109700</v>
      </c>
      <c r="H632" s="744"/>
    </row>
    <row r="633" spans="1:8" ht="16.5" customHeight="1">
      <c r="A633" s="739">
        <v>71</v>
      </c>
      <c r="B633" s="795" t="s">
        <v>2049</v>
      </c>
      <c r="C633" s="796"/>
      <c r="D633" s="741"/>
      <c r="E633" s="782"/>
      <c r="F633" s="808" t="s">
        <v>1</v>
      </c>
      <c r="G633" s="797">
        <v>109700</v>
      </c>
      <c r="H633" s="744"/>
    </row>
    <row r="634" spans="1:8" ht="16.5" customHeight="1">
      <c r="A634" s="739">
        <v>72</v>
      </c>
      <c r="B634" s="795" t="s">
        <v>2050</v>
      </c>
      <c r="C634" s="796"/>
      <c r="D634" s="741"/>
      <c r="E634" s="782"/>
      <c r="F634" s="808" t="s">
        <v>1</v>
      </c>
      <c r="G634" s="797">
        <v>778700</v>
      </c>
      <c r="H634" s="744"/>
    </row>
    <row r="635" spans="1:8" ht="16.5" customHeight="1">
      <c r="A635" s="739">
        <v>73</v>
      </c>
      <c r="B635" s="795" t="s">
        <v>2051</v>
      </c>
      <c r="C635" s="796"/>
      <c r="D635" s="741"/>
      <c r="E635" s="782"/>
      <c r="F635" s="808" t="s">
        <v>1</v>
      </c>
      <c r="G635" s="797">
        <v>38400</v>
      </c>
      <c r="H635" s="744"/>
    </row>
    <row r="636" spans="1:8" ht="16.5" customHeight="1">
      <c r="A636" s="739">
        <v>74</v>
      </c>
      <c r="B636" s="795" t="s">
        <v>2052</v>
      </c>
      <c r="C636" s="796"/>
      <c r="D636" s="741"/>
      <c r="E636" s="782"/>
      <c r="F636" s="808" t="s">
        <v>1</v>
      </c>
      <c r="G636" s="797">
        <v>65800</v>
      </c>
      <c r="H636" s="744"/>
    </row>
    <row r="637" spans="1:8" ht="16.5" customHeight="1">
      <c r="A637" s="739">
        <v>75</v>
      </c>
      <c r="B637" s="795" t="s">
        <v>2053</v>
      </c>
      <c r="C637" s="796"/>
      <c r="D637" s="741"/>
      <c r="E637" s="782"/>
      <c r="F637" s="808" t="s">
        <v>1</v>
      </c>
      <c r="G637" s="797">
        <v>43900</v>
      </c>
      <c r="H637" s="744"/>
    </row>
    <row r="638" spans="1:8" ht="16.5" customHeight="1">
      <c r="A638" s="739">
        <v>76</v>
      </c>
      <c r="B638" s="795" t="s">
        <v>2054</v>
      </c>
      <c r="C638" s="796"/>
      <c r="D638" s="741"/>
      <c r="E638" s="782"/>
      <c r="F638" s="808" t="s">
        <v>1</v>
      </c>
      <c r="G638" s="797">
        <v>43900</v>
      </c>
      <c r="H638" s="744"/>
    </row>
    <row r="639" spans="1:8" ht="16.5" customHeight="1">
      <c r="A639" s="739">
        <v>77</v>
      </c>
      <c r="B639" s="795" t="s">
        <v>2055</v>
      </c>
      <c r="C639" s="796"/>
      <c r="D639" s="741"/>
      <c r="E639" s="782"/>
      <c r="F639" s="808" t="s">
        <v>1</v>
      </c>
      <c r="G639" s="797">
        <v>43900</v>
      </c>
      <c r="H639" s="744"/>
    </row>
    <row r="640" spans="1:8" ht="16.5" customHeight="1">
      <c r="A640" s="739">
        <v>78</v>
      </c>
      <c r="B640" s="795" t="s">
        <v>2056</v>
      </c>
      <c r="C640" s="796"/>
      <c r="D640" s="741"/>
      <c r="E640" s="782"/>
      <c r="F640" s="808" t="s">
        <v>1</v>
      </c>
      <c r="G640" s="797">
        <v>43900</v>
      </c>
      <c r="H640" s="744"/>
    </row>
    <row r="641" spans="1:8" ht="16.5" customHeight="1">
      <c r="A641" s="739">
        <v>79</v>
      </c>
      <c r="B641" s="795" t="s">
        <v>2057</v>
      </c>
      <c r="C641" s="796"/>
      <c r="D641" s="741"/>
      <c r="E641" s="782"/>
      <c r="F641" s="808" t="s">
        <v>1</v>
      </c>
      <c r="G641" s="797">
        <v>43900</v>
      </c>
      <c r="H641" s="744"/>
    </row>
    <row r="642" spans="1:8" ht="16.5" customHeight="1">
      <c r="A642" s="739">
        <v>80</v>
      </c>
      <c r="B642" s="795" t="s">
        <v>2058</v>
      </c>
      <c r="C642" s="796"/>
      <c r="D642" s="741"/>
      <c r="E642" s="782"/>
      <c r="F642" s="808" t="s">
        <v>1</v>
      </c>
      <c r="G642" s="797">
        <v>43900</v>
      </c>
      <c r="H642" s="744"/>
    </row>
    <row r="643" spans="1:8" ht="16.5" customHeight="1">
      <c r="A643" s="739">
        <v>81</v>
      </c>
      <c r="B643" s="795" t="s">
        <v>2059</v>
      </c>
      <c r="C643" s="796"/>
      <c r="D643" s="741"/>
      <c r="E643" s="782"/>
      <c r="F643" s="808" t="s">
        <v>1</v>
      </c>
      <c r="G643" s="797">
        <v>43900</v>
      </c>
      <c r="H643" s="744"/>
    </row>
    <row r="644" spans="1:8" ht="16.5" customHeight="1">
      <c r="A644" s="739">
        <v>82</v>
      </c>
      <c r="B644" s="795" t="s">
        <v>2060</v>
      </c>
      <c r="C644" s="796"/>
      <c r="D644" s="741"/>
      <c r="E644" s="782"/>
      <c r="F644" s="808" t="s">
        <v>1</v>
      </c>
      <c r="G644" s="797">
        <v>43900</v>
      </c>
      <c r="H644" s="744"/>
    </row>
    <row r="645" spans="1:8" ht="16.5" customHeight="1">
      <c r="A645" s="739">
        <v>83</v>
      </c>
      <c r="B645" s="795" t="s">
        <v>2061</v>
      </c>
      <c r="C645" s="796"/>
      <c r="D645" s="741"/>
      <c r="E645" s="782"/>
      <c r="F645" s="808" t="s">
        <v>1</v>
      </c>
      <c r="G645" s="797">
        <v>65800</v>
      </c>
      <c r="H645" s="744"/>
    </row>
    <row r="646" spans="1:8" ht="16.5" customHeight="1">
      <c r="A646" s="739">
        <v>84</v>
      </c>
      <c r="B646" s="795" t="s">
        <v>2062</v>
      </c>
      <c r="C646" s="796"/>
      <c r="D646" s="741"/>
      <c r="E646" s="782"/>
      <c r="F646" s="808" t="s">
        <v>1</v>
      </c>
      <c r="G646" s="797">
        <v>65800</v>
      </c>
      <c r="H646" s="744"/>
    </row>
    <row r="647" spans="1:8" ht="16.5" customHeight="1">
      <c r="A647" s="739">
        <v>85</v>
      </c>
      <c r="B647" s="795" t="s">
        <v>2063</v>
      </c>
      <c r="C647" s="796"/>
      <c r="D647" s="741"/>
      <c r="E647" s="782"/>
      <c r="F647" s="808" t="s">
        <v>1</v>
      </c>
      <c r="G647" s="797">
        <v>4935400</v>
      </c>
      <c r="H647" s="744"/>
    </row>
    <row r="648" spans="1:8" ht="16.5" customHeight="1">
      <c r="A648" s="739">
        <v>86</v>
      </c>
      <c r="B648" s="795" t="s">
        <v>2064</v>
      </c>
      <c r="C648" s="796"/>
      <c r="D648" s="741"/>
      <c r="E648" s="782"/>
      <c r="F648" s="808" t="s">
        <v>1</v>
      </c>
      <c r="G648" s="797">
        <v>329100</v>
      </c>
      <c r="H648" s="744"/>
    </row>
    <row r="649" spans="1:8" ht="16.5" customHeight="1">
      <c r="A649" s="739">
        <v>87</v>
      </c>
      <c r="B649" s="795" t="s">
        <v>2065</v>
      </c>
      <c r="C649" s="796"/>
      <c r="D649" s="741"/>
      <c r="E649" s="782"/>
      <c r="F649" s="808" t="s">
        <v>1</v>
      </c>
      <c r="G649" s="797">
        <v>329100</v>
      </c>
      <c r="H649" s="744"/>
    </row>
    <row r="650" spans="1:8" ht="16.5" customHeight="1">
      <c r="A650" s="739">
        <v>88</v>
      </c>
      <c r="B650" s="795" t="s">
        <v>2066</v>
      </c>
      <c r="C650" s="796"/>
      <c r="D650" s="741"/>
      <c r="E650" s="782"/>
      <c r="F650" s="808" t="s">
        <v>1</v>
      </c>
      <c r="G650" s="797">
        <v>329100</v>
      </c>
      <c r="H650" s="744"/>
    </row>
    <row r="651" spans="1:8" ht="16.5" customHeight="1">
      <c r="A651" s="739">
        <v>89</v>
      </c>
      <c r="B651" s="795" t="s">
        <v>2067</v>
      </c>
      <c r="C651" s="796"/>
      <c r="D651" s="741"/>
      <c r="E651" s="782"/>
      <c r="F651" s="808" t="s">
        <v>1</v>
      </c>
      <c r="G651" s="797">
        <v>329100</v>
      </c>
      <c r="H651" s="744"/>
    </row>
    <row r="652" spans="1:8" ht="16.5" customHeight="1">
      <c r="A652" s="739">
        <v>90</v>
      </c>
      <c r="B652" s="795" t="s">
        <v>2068</v>
      </c>
      <c r="C652" s="796"/>
      <c r="D652" s="741"/>
      <c r="E652" s="782"/>
      <c r="F652" s="808" t="s">
        <v>1</v>
      </c>
      <c r="G652" s="797">
        <v>329100</v>
      </c>
      <c r="H652" s="744"/>
    </row>
    <row r="653" spans="1:8" ht="16.5" customHeight="1">
      <c r="A653" s="739">
        <v>91</v>
      </c>
      <c r="B653" s="795" t="s">
        <v>2069</v>
      </c>
      <c r="C653" s="796"/>
      <c r="D653" s="741"/>
      <c r="E653" s="782"/>
      <c r="F653" s="808" t="s">
        <v>1</v>
      </c>
      <c r="G653" s="797">
        <v>219400</v>
      </c>
      <c r="H653" s="744"/>
    </row>
    <row r="654" spans="1:8" ht="16.5" customHeight="1">
      <c r="A654" s="739">
        <v>92</v>
      </c>
      <c r="B654" s="795" t="s">
        <v>2070</v>
      </c>
      <c r="C654" s="796"/>
      <c r="D654" s="741"/>
      <c r="E654" s="782"/>
      <c r="F654" s="808" t="s">
        <v>1</v>
      </c>
      <c r="G654" s="797">
        <v>318000</v>
      </c>
      <c r="H654" s="744"/>
    </row>
    <row r="655" spans="1:8" ht="16.5" customHeight="1">
      <c r="A655" s="739">
        <v>93</v>
      </c>
      <c r="B655" s="795" t="s">
        <v>2071</v>
      </c>
      <c r="C655" s="796"/>
      <c r="D655" s="741"/>
      <c r="E655" s="782"/>
      <c r="F655" s="808" t="s">
        <v>1</v>
      </c>
      <c r="G655" s="797">
        <v>12064400</v>
      </c>
      <c r="H655" s="744"/>
    </row>
    <row r="656" spans="1:8" ht="16.5" customHeight="1">
      <c r="A656" s="739">
        <v>94</v>
      </c>
      <c r="B656" s="795" t="s">
        <v>2072</v>
      </c>
      <c r="C656" s="796"/>
      <c r="D656" s="741"/>
      <c r="E656" s="782"/>
      <c r="F656" s="808" t="s">
        <v>1</v>
      </c>
      <c r="G656" s="797">
        <v>7677400</v>
      </c>
      <c r="H656" s="744"/>
    </row>
    <row r="657" spans="1:8" ht="16.5" customHeight="1">
      <c r="A657" s="739">
        <v>95</v>
      </c>
      <c r="B657" s="795" t="s">
        <v>2072</v>
      </c>
      <c r="C657" s="796"/>
      <c r="D657" s="741"/>
      <c r="E657" s="782"/>
      <c r="F657" s="808" t="s">
        <v>1</v>
      </c>
      <c r="G657" s="797">
        <v>3290300</v>
      </c>
      <c r="H657" s="744"/>
    </row>
    <row r="658" spans="1:8" ht="16.5" customHeight="1">
      <c r="A658" s="739">
        <v>96</v>
      </c>
      <c r="B658" s="795" t="s">
        <v>2073</v>
      </c>
      <c r="C658" s="796"/>
      <c r="D658" s="741"/>
      <c r="E658" s="782"/>
      <c r="F658" s="808" t="s">
        <v>1</v>
      </c>
      <c r="G658" s="797">
        <v>5483800</v>
      </c>
      <c r="H658" s="744"/>
    </row>
    <row r="659" spans="1:8" ht="16.5" customHeight="1">
      <c r="A659" s="739">
        <v>97</v>
      </c>
      <c r="B659" s="795" t="s">
        <v>2074</v>
      </c>
      <c r="C659" s="796"/>
      <c r="D659" s="741"/>
      <c r="E659" s="782"/>
      <c r="F659" s="808" t="s">
        <v>1</v>
      </c>
      <c r="G659" s="797">
        <v>8774100</v>
      </c>
      <c r="H659" s="744"/>
    </row>
    <row r="660" spans="1:8" ht="16.5" customHeight="1">
      <c r="A660" s="739">
        <v>98</v>
      </c>
      <c r="B660" s="795" t="s">
        <v>2075</v>
      </c>
      <c r="C660" s="796"/>
      <c r="D660" s="741"/>
      <c r="E660" s="782"/>
      <c r="F660" s="808" t="s">
        <v>1</v>
      </c>
      <c r="G660" s="797">
        <v>7677400</v>
      </c>
      <c r="H660" s="744"/>
    </row>
    <row r="661" spans="1:8" ht="16.5" customHeight="1">
      <c r="A661" s="739">
        <v>99</v>
      </c>
      <c r="B661" s="795" t="s">
        <v>2076</v>
      </c>
      <c r="C661" s="796"/>
      <c r="D661" s="741"/>
      <c r="E661" s="782"/>
      <c r="F661" s="808" t="s">
        <v>1</v>
      </c>
      <c r="G661" s="797">
        <v>2193500</v>
      </c>
      <c r="H661" s="744"/>
    </row>
    <row r="662" spans="1:8" ht="16.5" customHeight="1">
      <c r="A662" s="739">
        <v>100</v>
      </c>
      <c r="B662" s="795" t="s">
        <v>2077</v>
      </c>
      <c r="C662" s="796"/>
      <c r="D662" s="741"/>
      <c r="E662" s="782"/>
      <c r="F662" s="808" t="s">
        <v>1</v>
      </c>
      <c r="G662" s="797">
        <v>2193500</v>
      </c>
      <c r="H662" s="744"/>
    </row>
    <row r="663" spans="1:8" ht="16.5" customHeight="1">
      <c r="A663" s="739">
        <v>101</v>
      </c>
      <c r="B663" s="795" t="s">
        <v>2078</v>
      </c>
      <c r="C663" s="796"/>
      <c r="D663" s="741"/>
      <c r="E663" s="782"/>
      <c r="F663" s="808" t="s">
        <v>1</v>
      </c>
      <c r="G663" s="797">
        <v>1645100</v>
      </c>
      <c r="H663" s="744"/>
    </row>
    <row r="664" spans="1:8" ht="16.5" customHeight="1">
      <c r="A664" s="739">
        <v>102</v>
      </c>
      <c r="B664" s="795" t="s">
        <v>2079</v>
      </c>
      <c r="C664" s="796"/>
      <c r="D664" s="741"/>
      <c r="E664" s="782"/>
      <c r="F664" s="808" t="s">
        <v>1</v>
      </c>
      <c r="G664" s="797">
        <v>1316100</v>
      </c>
      <c r="H664" s="744"/>
    </row>
    <row r="665" spans="1:8" ht="16.5" customHeight="1">
      <c r="A665" s="739">
        <v>103</v>
      </c>
      <c r="B665" s="795" t="s">
        <v>2080</v>
      </c>
      <c r="C665" s="796"/>
      <c r="D665" s="741"/>
      <c r="E665" s="782"/>
      <c r="F665" s="808" t="s">
        <v>1</v>
      </c>
      <c r="G665" s="797">
        <v>658100</v>
      </c>
      <c r="H665" s="744"/>
    </row>
    <row r="666" spans="1:8" ht="16.5" customHeight="1">
      <c r="A666" s="739">
        <v>104</v>
      </c>
      <c r="B666" s="795" t="s">
        <v>2081</v>
      </c>
      <c r="C666" s="796"/>
      <c r="D666" s="741"/>
      <c r="E666" s="782"/>
      <c r="F666" s="808" t="s">
        <v>1</v>
      </c>
      <c r="G666" s="797">
        <v>329100</v>
      </c>
      <c r="H666" s="744"/>
    </row>
    <row r="667" spans="1:8" ht="16.5" customHeight="1">
      <c r="A667" s="739">
        <v>105</v>
      </c>
      <c r="B667" s="795" t="s">
        <v>2082</v>
      </c>
      <c r="C667" s="796"/>
      <c r="D667" s="741"/>
      <c r="E667" s="782"/>
      <c r="F667" s="808" t="s">
        <v>5</v>
      </c>
      <c r="G667" s="797">
        <v>2412900</v>
      </c>
      <c r="H667" s="744"/>
    </row>
    <row r="668" spans="1:8" ht="16.5" customHeight="1">
      <c r="A668" s="780"/>
      <c r="B668" s="795" t="s">
        <v>2083</v>
      </c>
      <c r="C668" s="796"/>
      <c r="D668" s="741"/>
      <c r="E668" s="782"/>
      <c r="F668" s="808"/>
      <c r="G668" s="797"/>
      <c r="H668" s="744"/>
    </row>
    <row r="669" spans="1:8" ht="16.5" customHeight="1">
      <c r="A669" s="780"/>
      <c r="B669" s="795" t="s">
        <v>2084</v>
      </c>
      <c r="C669" s="796"/>
      <c r="D669" s="741"/>
      <c r="E669" s="782"/>
      <c r="F669" s="808"/>
      <c r="G669" s="797"/>
      <c r="H669" s="744"/>
    </row>
    <row r="670" spans="1:8" ht="16.5" customHeight="1">
      <c r="A670" s="780"/>
      <c r="B670" s="795" t="s">
        <v>2085</v>
      </c>
      <c r="C670" s="796"/>
      <c r="D670" s="741"/>
      <c r="E670" s="782"/>
      <c r="F670" s="808"/>
      <c r="G670" s="797"/>
      <c r="H670" s="744"/>
    </row>
    <row r="671" spans="1:8" ht="16.5" customHeight="1">
      <c r="A671" s="780"/>
      <c r="B671" s="795" t="s">
        <v>2086</v>
      </c>
      <c r="C671" s="796"/>
      <c r="D671" s="741"/>
      <c r="E671" s="782"/>
      <c r="F671" s="808"/>
      <c r="G671" s="797"/>
      <c r="H671" s="744"/>
    </row>
    <row r="672" spans="1:8" ht="16.5" customHeight="1">
      <c r="A672" s="780"/>
      <c r="B672" s="795" t="s">
        <v>2087</v>
      </c>
      <c r="C672" s="796"/>
      <c r="D672" s="741"/>
      <c r="E672" s="782"/>
      <c r="F672" s="808"/>
      <c r="G672" s="797"/>
      <c r="H672" s="744"/>
    </row>
    <row r="673" spans="1:8" ht="16.5" customHeight="1">
      <c r="A673" s="739">
        <v>106</v>
      </c>
      <c r="B673" s="795" t="s">
        <v>2088</v>
      </c>
      <c r="C673" s="796"/>
      <c r="D673" s="741"/>
      <c r="E673" s="782"/>
      <c r="F673" s="808" t="s">
        <v>5</v>
      </c>
      <c r="G673" s="797">
        <v>1096700</v>
      </c>
      <c r="H673" s="744"/>
    </row>
    <row r="674" spans="1:8" ht="16.5" customHeight="1">
      <c r="A674" s="780"/>
      <c r="B674" s="795" t="s">
        <v>2089</v>
      </c>
      <c r="C674" s="796"/>
      <c r="D674" s="741"/>
      <c r="E674" s="782"/>
      <c r="F674" s="808"/>
      <c r="G674" s="797"/>
      <c r="H674" s="744"/>
    </row>
    <row r="675" spans="1:8" ht="16.5" customHeight="1">
      <c r="A675" s="780"/>
      <c r="B675" s="795" t="s">
        <v>2090</v>
      </c>
      <c r="C675" s="796"/>
      <c r="D675" s="741"/>
      <c r="E675" s="782"/>
      <c r="F675" s="808"/>
      <c r="G675" s="797"/>
      <c r="H675" s="744"/>
    </row>
    <row r="676" spans="1:8" ht="16.5" customHeight="1">
      <c r="A676" s="780"/>
      <c r="B676" s="795" t="s">
        <v>2091</v>
      </c>
      <c r="C676" s="796"/>
      <c r="D676" s="741"/>
      <c r="E676" s="782"/>
      <c r="F676" s="808"/>
      <c r="G676" s="797"/>
      <c r="H676" s="744"/>
    </row>
    <row r="677" spans="1:8" ht="16.5" customHeight="1">
      <c r="A677" s="780"/>
      <c r="B677" s="795" t="s">
        <v>2092</v>
      </c>
      <c r="C677" s="796"/>
      <c r="D677" s="741"/>
      <c r="E677" s="782"/>
      <c r="F677" s="808"/>
      <c r="G677" s="797"/>
      <c r="H677" s="744"/>
    </row>
    <row r="678" spans="1:8" ht="16.5" customHeight="1">
      <c r="A678" s="739">
        <v>107</v>
      </c>
      <c r="B678" s="795" t="s">
        <v>2093</v>
      </c>
      <c r="C678" s="796"/>
      <c r="D678" s="741"/>
      <c r="E678" s="782"/>
      <c r="F678" s="808" t="s">
        <v>1</v>
      </c>
      <c r="G678" s="797">
        <v>230300</v>
      </c>
      <c r="H678" s="744"/>
    </row>
    <row r="679" spans="1:8" ht="16.5" customHeight="1">
      <c r="A679" s="751">
        <v>108</v>
      </c>
      <c r="B679" s="814" t="s">
        <v>2094</v>
      </c>
      <c r="C679" s="815"/>
      <c r="D679" s="753"/>
      <c r="E679" s="788"/>
      <c r="F679" s="818" t="s">
        <v>1</v>
      </c>
      <c r="G679" s="797">
        <v>230300</v>
      </c>
      <c r="H679" s="744"/>
    </row>
    <row r="680" spans="1:8" ht="16.5" customHeight="1">
      <c r="A680" s="766">
        <v>109</v>
      </c>
      <c r="B680" s="834" t="s">
        <v>2095</v>
      </c>
      <c r="C680" s="835"/>
      <c r="D680" s="791"/>
      <c r="E680" s="792"/>
      <c r="F680" s="836" t="s">
        <v>1</v>
      </c>
      <c r="G680" s="797">
        <v>230300</v>
      </c>
      <c r="H680" s="744"/>
    </row>
    <row r="681" spans="1:8" ht="16.5" customHeight="1">
      <c r="A681" s="739">
        <v>110</v>
      </c>
      <c r="B681" s="795" t="s">
        <v>2096</v>
      </c>
      <c r="C681" s="796"/>
      <c r="D681" s="741"/>
      <c r="E681" s="782"/>
      <c r="F681" s="808" t="s">
        <v>1</v>
      </c>
      <c r="G681" s="797">
        <v>230300</v>
      </c>
      <c r="H681" s="744"/>
    </row>
    <row r="682" spans="1:8" ht="16.5" customHeight="1">
      <c r="A682" s="739">
        <v>111</v>
      </c>
      <c r="B682" s="795" t="s">
        <v>2096</v>
      </c>
      <c r="C682" s="796"/>
      <c r="D682" s="741"/>
      <c r="E682" s="782"/>
      <c r="F682" s="808" t="s">
        <v>1</v>
      </c>
      <c r="G682" s="797">
        <v>230300</v>
      </c>
      <c r="H682" s="744"/>
    </row>
    <row r="683" spans="1:8" ht="16.5" customHeight="1">
      <c r="A683" s="739">
        <v>112</v>
      </c>
      <c r="B683" s="795" t="s">
        <v>2097</v>
      </c>
      <c r="C683" s="796"/>
      <c r="D683" s="741"/>
      <c r="E683" s="782"/>
      <c r="F683" s="808" t="s">
        <v>1</v>
      </c>
      <c r="G683" s="797">
        <v>230300</v>
      </c>
      <c r="H683" s="744"/>
    </row>
    <row r="684" spans="1:8" ht="16.5" customHeight="1">
      <c r="A684" s="739">
        <v>113</v>
      </c>
      <c r="B684" s="795" t="s">
        <v>2096</v>
      </c>
      <c r="C684" s="796"/>
      <c r="D684" s="741"/>
      <c r="E684" s="782"/>
      <c r="F684" s="808" t="s">
        <v>1</v>
      </c>
      <c r="G684" s="797">
        <v>230300</v>
      </c>
      <c r="H684" s="744"/>
    </row>
    <row r="685" spans="1:8" ht="16.5" customHeight="1">
      <c r="A685" s="739">
        <v>114</v>
      </c>
      <c r="B685" s="795" t="s">
        <v>2098</v>
      </c>
      <c r="C685" s="796"/>
      <c r="D685" s="741"/>
      <c r="E685" s="782"/>
      <c r="F685" s="808" t="s">
        <v>1</v>
      </c>
      <c r="G685" s="797">
        <v>230300</v>
      </c>
      <c r="H685" s="744"/>
    </row>
    <row r="686" spans="1:8" ht="16.5" customHeight="1">
      <c r="A686" s="739">
        <v>115</v>
      </c>
      <c r="B686" s="795" t="s">
        <v>2099</v>
      </c>
      <c r="C686" s="796"/>
      <c r="D686" s="741"/>
      <c r="E686" s="782"/>
      <c r="F686" s="808" t="s">
        <v>1</v>
      </c>
      <c r="G686" s="797">
        <v>230300</v>
      </c>
      <c r="H686" s="744"/>
    </row>
    <row r="687" spans="1:8" ht="16.5" customHeight="1">
      <c r="A687" s="739">
        <v>116</v>
      </c>
      <c r="B687" s="795" t="s">
        <v>2100</v>
      </c>
      <c r="C687" s="796"/>
      <c r="D687" s="741"/>
      <c r="E687" s="782"/>
      <c r="F687" s="808" t="s">
        <v>1</v>
      </c>
      <c r="G687" s="797">
        <v>219400</v>
      </c>
      <c r="H687" s="744"/>
    </row>
    <row r="688" spans="1:8" ht="16.5" customHeight="1">
      <c r="A688" s="739">
        <v>117</v>
      </c>
      <c r="B688" s="795" t="s">
        <v>2101</v>
      </c>
      <c r="C688" s="796"/>
      <c r="D688" s="741"/>
      <c r="E688" s="782"/>
      <c r="F688" s="808" t="s">
        <v>1</v>
      </c>
      <c r="G688" s="797">
        <v>219400</v>
      </c>
      <c r="H688" s="744"/>
    </row>
    <row r="689" spans="1:8" ht="16.5" customHeight="1">
      <c r="A689" s="739">
        <v>118</v>
      </c>
      <c r="B689" s="795" t="s">
        <v>2102</v>
      </c>
      <c r="C689" s="796"/>
      <c r="D689" s="741"/>
      <c r="E689" s="782"/>
      <c r="F689" s="808" t="s">
        <v>1</v>
      </c>
      <c r="G689" s="797">
        <v>219400</v>
      </c>
      <c r="H689" s="744"/>
    </row>
    <row r="690" spans="1:8" ht="16.5" customHeight="1">
      <c r="A690" s="739">
        <v>119</v>
      </c>
      <c r="B690" s="795" t="s">
        <v>2103</v>
      </c>
      <c r="C690" s="796"/>
      <c r="D690" s="741"/>
      <c r="E690" s="782"/>
      <c r="F690" s="808" t="s">
        <v>1</v>
      </c>
      <c r="G690" s="797">
        <v>219400</v>
      </c>
      <c r="H690" s="744"/>
    </row>
    <row r="691" spans="1:8" ht="16.5" customHeight="1">
      <c r="A691" s="739">
        <v>120</v>
      </c>
      <c r="B691" s="795" t="s">
        <v>2104</v>
      </c>
      <c r="C691" s="796"/>
      <c r="D691" s="741"/>
      <c r="E691" s="782"/>
      <c r="F691" s="808" t="s">
        <v>1</v>
      </c>
      <c r="G691" s="797">
        <v>219400</v>
      </c>
      <c r="H691" s="744"/>
    </row>
    <row r="692" spans="1:8" ht="16.5" customHeight="1">
      <c r="A692" s="739">
        <v>121</v>
      </c>
      <c r="B692" s="795" t="s">
        <v>2105</v>
      </c>
      <c r="C692" s="796"/>
      <c r="D692" s="741"/>
      <c r="E692" s="782"/>
      <c r="F692" s="808" t="s">
        <v>1</v>
      </c>
      <c r="G692" s="797">
        <v>438700</v>
      </c>
      <c r="H692" s="744"/>
    </row>
    <row r="693" spans="1:8" ht="16.5" customHeight="1">
      <c r="A693" s="739">
        <v>122</v>
      </c>
      <c r="B693" s="795" t="s">
        <v>2106</v>
      </c>
      <c r="C693" s="796"/>
      <c r="D693" s="741"/>
      <c r="E693" s="782"/>
      <c r="F693" s="808" t="s">
        <v>1</v>
      </c>
      <c r="G693" s="797">
        <v>318000</v>
      </c>
      <c r="H693" s="744"/>
    </row>
    <row r="694" spans="1:8" ht="16.5" customHeight="1">
      <c r="A694" s="739">
        <v>123</v>
      </c>
      <c r="B694" s="795" t="s">
        <v>2107</v>
      </c>
      <c r="C694" s="796"/>
      <c r="D694" s="741"/>
      <c r="E694" s="782"/>
      <c r="F694" s="808" t="s">
        <v>1</v>
      </c>
      <c r="G694" s="797">
        <v>24100</v>
      </c>
      <c r="H694" s="744"/>
    </row>
    <row r="695" spans="1:8" ht="16.5" customHeight="1">
      <c r="A695" s="739">
        <v>124</v>
      </c>
      <c r="B695" s="795" t="s">
        <v>2108</v>
      </c>
      <c r="C695" s="796"/>
      <c r="D695" s="741"/>
      <c r="E695" s="782"/>
      <c r="F695" s="808" t="s">
        <v>1</v>
      </c>
      <c r="G695" s="797">
        <v>24100</v>
      </c>
      <c r="H695" s="744"/>
    </row>
    <row r="696" spans="1:8" ht="16.5" customHeight="1">
      <c r="A696" s="739">
        <v>125</v>
      </c>
      <c r="B696" s="795" t="s">
        <v>2109</v>
      </c>
      <c r="C696" s="796"/>
      <c r="D696" s="741"/>
      <c r="E696" s="782"/>
      <c r="F696" s="808" t="s">
        <v>1</v>
      </c>
      <c r="G696" s="797">
        <v>43900</v>
      </c>
      <c r="H696" s="744"/>
    </row>
    <row r="697" spans="1:8" ht="16.5" customHeight="1">
      <c r="A697" s="739">
        <v>126</v>
      </c>
      <c r="B697" s="795" t="s">
        <v>2110</v>
      </c>
      <c r="C697" s="796"/>
      <c r="D697" s="741"/>
      <c r="E697" s="782"/>
      <c r="F697" s="808" t="s">
        <v>1</v>
      </c>
      <c r="G697" s="797">
        <v>3509600</v>
      </c>
      <c r="H697" s="744"/>
    </row>
    <row r="698" spans="1:8" ht="16.5" customHeight="1">
      <c r="A698" s="739">
        <v>127</v>
      </c>
      <c r="B698" s="795" t="s">
        <v>2111</v>
      </c>
      <c r="C698" s="796"/>
      <c r="D698" s="741"/>
      <c r="E698" s="782"/>
      <c r="F698" s="808" t="s">
        <v>1</v>
      </c>
      <c r="G698" s="797">
        <v>2741900</v>
      </c>
      <c r="H698" s="744"/>
    </row>
    <row r="699" spans="1:8" ht="16.5" customHeight="1">
      <c r="A699" s="739">
        <v>128</v>
      </c>
      <c r="B699" s="795" t="s">
        <v>2112</v>
      </c>
      <c r="C699" s="796"/>
      <c r="D699" s="741"/>
      <c r="E699" s="782"/>
      <c r="F699" s="808" t="s">
        <v>1</v>
      </c>
      <c r="G699" s="797">
        <v>1096700</v>
      </c>
      <c r="H699" s="744"/>
    </row>
    <row r="700" spans="1:8" ht="16.5" customHeight="1">
      <c r="A700" s="739">
        <v>129</v>
      </c>
      <c r="B700" s="795" t="s">
        <v>2113</v>
      </c>
      <c r="C700" s="796"/>
      <c r="D700" s="741"/>
      <c r="E700" s="782"/>
      <c r="F700" s="808" t="s">
        <v>1</v>
      </c>
      <c r="G700" s="797">
        <v>789700</v>
      </c>
      <c r="H700" s="744"/>
    </row>
    <row r="701" spans="1:8" ht="16.5" customHeight="1">
      <c r="A701" s="739">
        <v>130</v>
      </c>
      <c r="B701" s="795" t="s">
        <v>2114</v>
      </c>
      <c r="C701" s="796"/>
      <c r="D701" s="741"/>
      <c r="E701" s="782"/>
      <c r="F701" s="808" t="s">
        <v>1</v>
      </c>
      <c r="G701" s="797">
        <v>1096700</v>
      </c>
      <c r="H701" s="744"/>
    </row>
    <row r="702" spans="1:8" ht="16.5" customHeight="1">
      <c r="A702" s="739">
        <v>131</v>
      </c>
      <c r="B702" s="795" t="s">
        <v>2115</v>
      </c>
      <c r="C702" s="796"/>
      <c r="D702" s="741"/>
      <c r="E702" s="782"/>
      <c r="F702" s="808" t="s">
        <v>1</v>
      </c>
      <c r="G702" s="797">
        <v>383800</v>
      </c>
      <c r="H702" s="744"/>
    </row>
    <row r="703" spans="1:8" ht="16.5" customHeight="1">
      <c r="A703" s="739">
        <v>132</v>
      </c>
      <c r="B703" s="795" t="s">
        <v>2116</v>
      </c>
      <c r="C703" s="796"/>
      <c r="D703" s="741"/>
      <c r="E703" s="782"/>
      <c r="F703" s="808" t="s">
        <v>1</v>
      </c>
      <c r="G703" s="797">
        <v>712800</v>
      </c>
      <c r="H703" s="744"/>
    </row>
    <row r="704" spans="1:8" ht="16.5" customHeight="1">
      <c r="A704" s="739">
        <v>133</v>
      </c>
      <c r="B704" s="795" t="s">
        <v>2117</v>
      </c>
      <c r="C704" s="796"/>
      <c r="D704" s="741"/>
      <c r="E704" s="782"/>
      <c r="F704" s="808" t="s">
        <v>1</v>
      </c>
      <c r="G704" s="797">
        <v>24128700</v>
      </c>
      <c r="H704" s="744"/>
    </row>
    <row r="705" spans="1:8" ht="16.5" customHeight="1">
      <c r="A705" s="739">
        <v>134</v>
      </c>
      <c r="B705" s="795" t="s">
        <v>2118</v>
      </c>
      <c r="C705" s="796"/>
      <c r="D705" s="741"/>
      <c r="E705" s="782"/>
      <c r="F705" s="808" t="s">
        <v>1</v>
      </c>
      <c r="G705" s="797">
        <v>14257900</v>
      </c>
      <c r="H705" s="744"/>
    </row>
    <row r="706" spans="1:8" ht="16.5" customHeight="1">
      <c r="A706" s="739">
        <v>135</v>
      </c>
      <c r="B706" s="795" t="s">
        <v>2119</v>
      </c>
      <c r="C706" s="796"/>
      <c r="D706" s="741"/>
      <c r="E706" s="782"/>
      <c r="F706" s="808" t="s">
        <v>1</v>
      </c>
      <c r="G706" s="797">
        <v>1096700</v>
      </c>
      <c r="H706" s="744"/>
    </row>
    <row r="707" spans="1:8" ht="16.5" customHeight="1">
      <c r="A707" s="739">
        <v>136</v>
      </c>
      <c r="B707" s="795" t="s">
        <v>2120</v>
      </c>
      <c r="C707" s="796"/>
      <c r="D707" s="741"/>
      <c r="E707" s="782"/>
      <c r="F707" s="808" t="s">
        <v>1</v>
      </c>
      <c r="G707" s="797">
        <v>1096700</v>
      </c>
      <c r="H707" s="744"/>
    </row>
    <row r="708" spans="1:8" ht="16.5" customHeight="1">
      <c r="A708" s="739">
        <v>137</v>
      </c>
      <c r="B708" s="795" t="s">
        <v>2121</v>
      </c>
      <c r="C708" s="796"/>
      <c r="D708" s="741"/>
      <c r="E708" s="782"/>
      <c r="F708" s="808" t="s">
        <v>1</v>
      </c>
      <c r="G708" s="797">
        <v>1645100</v>
      </c>
      <c r="H708" s="744"/>
    </row>
    <row r="709" spans="1:8" ht="16.5" customHeight="1">
      <c r="A709" s="739">
        <v>138</v>
      </c>
      <c r="B709" s="795" t="s">
        <v>2122</v>
      </c>
      <c r="C709" s="796"/>
      <c r="D709" s="741"/>
      <c r="E709" s="782"/>
      <c r="F709" s="808" t="s">
        <v>1</v>
      </c>
      <c r="G709" s="797">
        <v>548400</v>
      </c>
      <c r="H709" s="744"/>
    </row>
    <row r="710" spans="1:8" ht="16.5" customHeight="1">
      <c r="A710" s="739">
        <v>139</v>
      </c>
      <c r="B710" s="795" t="s">
        <v>2123</v>
      </c>
      <c r="C710" s="796"/>
      <c r="D710" s="741"/>
      <c r="E710" s="782"/>
      <c r="F710" s="808" t="s">
        <v>1</v>
      </c>
      <c r="G710" s="797">
        <v>1096700</v>
      </c>
      <c r="H710" s="744"/>
    </row>
    <row r="711" spans="1:8" ht="16.5" customHeight="1">
      <c r="A711" s="739">
        <v>140</v>
      </c>
      <c r="B711" s="795" t="s">
        <v>2124</v>
      </c>
      <c r="C711" s="796"/>
      <c r="D711" s="741"/>
      <c r="E711" s="782"/>
      <c r="F711" s="808" t="s">
        <v>1</v>
      </c>
      <c r="G711" s="797">
        <v>6580600</v>
      </c>
      <c r="H711" s="744"/>
    </row>
    <row r="712" spans="1:8" ht="16.5" customHeight="1">
      <c r="A712" s="739">
        <v>141</v>
      </c>
      <c r="B712" s="795" t="s">
        <v>2125</v>
      </c>
      <c r="C712" s="796"/>
      <c r="D712" s="741"/>
      <c r="E712" s="782"/>
      <c r="F712" s="808" t="s">
        <v>1</v>
      </c>
      <c r="G712" s="797">
        <v>2193500</v>
      </c>
      <c r="H712" s="744"/>
    </row>
    <row r="713" spans="1:8" ht="16.5" customHeight="1">
      <c r="A713" s="739">
        <v>142</v>
      </c>
      <c r="B713" s="795" t="s">
        <v>2126</v>
      </c>
      <c r="C713" s="796"/>
      <c r="D713" s="741"/>
      <c r="E713" s="782"/>
      <c r="F713" s="808" t="s">
        <v>1</v>
      </c>
      <c r="G713" s="797">
        <v>1126000</v>
      </c>
      <c r="H713" s="744"/>
    </row>
    <row r="714" spans="1:8" ht="16.5" customHeight="1">
      <c r="A714" s="780"/>
      <c r="B714" s="795"/>
      <c r="C714" s="796"/>
      <c r="D714" s="741"/>
      <c r="E714" s="782"/>
      <c r="F714" s="808"/>
      <c r="G714" s="743"/>
      <c r="H714" s="744"/>
    </row>
    <row r="715" spans="1:8" ht="16.5" customHeight="1">
      <c r="A715" s="780"/>
      <c r="B715" s="773" t="s">
        <v>2127</v>
      </c>
      <c r="C715" s="774"/>
      <c r="D715" s="774"/>
      <c r="E715" s="781"/>
      <c r="F715" s="742"/>
      <c r="G715" s="743"/>
      <c r="H715" s="744"/>
    </row>
    <row r="716" spans="1:8" ht="16.5" customHeight="1">
      <c r="A716" s="739">
        <v>1</v>
      </c>
      <c r="B716" s="740" t="s">
        <v>2128</v>
      </c>
      <c r="C716" s="741"/>
      <c r="D716" s="741"/>
      <c r="E716" s="782"/>
      <c r="F716" s="742" t="s">
        <v>1</v>
      </c>
      <c r="G716" s="743">
        <v>197500</v>
      </c>
      <c r="H716" s="744"/>
    </row>
    <row r="717" spans="1:8" ht="16.5" customHeight="1">
      <c r="A717" s="739">
        <v>2</v>
      </c>
      <c r="B717" s="740" t="s">
        <v>2129</v>
      </c>
      <c r="C717" s="741"/>
      <c r="D717" s="741"/>
      <c r="E717" s="782"/>
      <c r="F717" s="742" t="s">
        <v>1</v>
      </c>
      <c r="G717" s="743">
        <v>82700</v>
      </c>
      <c r="H717" s="744"/>
    </row>
    <row r="718" spans="1:8" ht="16.5" customHeight="1">
      <c r="A718" s="739">
        <v>3</v>
      </c>
      <c r="B718" s="740" t="s">
        <v>2130</v>
      </c>
      <c r="C718" s="741"/>
      <c r="D718" s="741"/>
      <c r="E718" s="782"/>
      <c r="F718" s="742" t="s">
        <v>1</v>
      </c>
      <c r="G718" s="743">
        <v>18000</v>
      </c>
      <c r="H718" s="744"/>
    </row>
    <row r="719" spans="1:8" ht="16.5" customHeight="1">
      <c r="A719" s="739">
        <v>4</v>
      </c>
      <c r="B719" s="740" t="s">
        <v>2131</v>
      </c>
      <c r="C719" s="741"/>
      <c r="D719" s="741"/>
      <c r="E719" s="782"/>
      <c r="F719" s="742" t="s">
        <v>1</v>
      </c>
      <c r="G719" s="743">
        <v>12500</v>
      </c>
      <c r="H719" s="744"/>
    </row>
    <row r="720" spans="1:8" ht="16.5" customHeight="1">
      <c r="A720" s="739">
        <v>5</v>
      </c>
      <c r="B720" s="740" t="s">
        <v>2132</v>
      </c>
      <c r="C720" s="741"/>
      <c r="D720" s="741"/>
      <c r="E720" s="782"/>
      <c r="F720" s="742" t="s">
        <v>1</v>
      </c>
      <c r="G720" s="743">
        <v>57500</v>
      </c>
      <c r="H720" s="744"/>
    </row>
    <row r="721" spans="1:8" ht="16.5" customHeight="1">
      <c r="A721" s="739">
        <v>6</v>
      </c>
      <c r="B721" s="740" t="s">
        <v>2133</v>
      </c>
      <c r="C721" s="741"/>
      <c r="D721" s="741"/>
      <c r="E721" s="782"/>
      <c r="F721" s="742" t="s">
        <v>1</v>
      </c>
      <c r="G721" s="743">
        <v>85000</v>
      </c>
      <c r="H721" s="744"/>
    </row>
    <row r="722" spans="1:8" ht="16.5" customHeight="1">
      <c r="A722" s="739">
        <v>7</v>
      </c>
      <c r="B722" s="740" t="s">
        <v>2134</v>
      </c>
      <c r="C722" s="741"/>
      <c r="D722" s="741"/>
      <c r="E722" s="782"/>
      <c r="F722" s="742" t="s">
        <v>1</v>
      </c>
      <c r="G722" s="743">
        <v>26700</v>
      </c>
      <c r="H722" s="744"/>
    </row>
    <row r="723" spans="1:8" ht="16.5" customHeight="1">
      <c r="A723" s="739">
        <v>8</v>
      </c>
      <c r="B723" s="740" t="s">
        <v>2135</v>
      </c>
      <c r="C723" s="741"/>
      <c r="D723" s="741"/>
      <c r="E723" s="782"/>
      <c r="F723" s="742" t="s">
        <v>1</v>
      </c>
      <c r="G723" s="743">
        <v>20000</v>
      </c>
      <c r="H723" s="744"/>
    </row>
    <row r="724" spans="1:8" ht="16.5" customHeight="1">
      <c r="A724" s="739">
        <v>9</v>
      </c>
      <c r="B724" s="740" t="s">
        <v>2136</v>
      </c>
      <c r="C724" s="741"/>
      <c r="D724" s="741"/>
      <c r="E724" s="782"/>
      <c r="F724" s="742" t="s">
        <v>1</v>
      </c>
      <c r="G724" s="743">
        <v>16300</v>
      </c>
      <c r="H724" s="744"/>
    </row>
    <row r="725" spans="1:8" ht="16.5" customHeight="1">
      <c r="A725" s="739">
        <v>10</v>
      </c>
      <c r="B725" s="740" t="s">
        <v>2137</v>
      </c>
      <c r="C725" s="741"/>
      <c r="D725" s="741"/>
      <c r="E725" s="782"/>
      <c r="F725" s="742" t="s">
        <v>1</v>
      </c>
      <c r="G725" s="743">
        <v>13800</v>
      </c>
      <c r="H725" s="744"/>
    </row>
    <row r="726" spans="1:8" ht="16.5" customHeight="1">
      <c r="A726" s="739">
        <v>11</v>
      </c>
      <c r="B726" s="740" t="s">
        <v>2138</v>
      </c>
      <c r="C726" s="741"/>
      <c r="D726" s="741"/>
      <c r="E726" s="782"/>
      <c r="F726" s="742" t="s">
        <v>1</v>
      </c>
      <c r="G726" s="743">
        <v>10000</v>
      </c>
      <c r="H726" s="744"/>
    </row>
    <row r="727" spans="1:8" ht="16.5" customHeight="1">
      <c r="A727" s="739">
        <v>12</v>
      </c>
      <c r="B727" s="740" t="s">
        <v>2139</v>
      </c>
      <c r="C727" s="741"/>
      <c r="D727" s="741"/>
      <c r="E727" s="782"/>
      <c r="F727" s="742" t="s">
        <v>1</v>
      </c>
      <c r="G727" s="743">
        <v>220800</v>
      </c>
      <c r="H727" s="744"/>
    </row>
    <row r="728" spans="1:8" ht="16.5" customHeight="1">
      <c r="A728" s="739">
        <v>13</v>
      </c>
      <c r="B728" s="740" t="s">
        <v>2140</v>
      </c>
      <c r="C728" s="741"/>
      <c r="D728" s="741"/>
      <c r="E728" s="782"/>
      <c r="F728" s="742" t="s">
        <v>1</v>
      </c>
      <c r="G728" s="743">
        <v>210000</v>
      </c>
      <c r="H728" s="744"/>
    </row>
    <row r="729" spans="1:8" ht="16.5" customHeight="1">
      <c r="A729" s="739">
        <v>14</v>
      </c>
      <c r="B729" s="740" t="s">
        <v>2141</v>
      </c>
      <c r="C729" s="741"/>
      <c r="D729" s="741"/>
      <c r="E729" s="782"/>
      <c r="F729" s="742" t="s">
        <v>1</v>
      </c>
      <c r="G729" s="743">
        <v>65400</v>
      </c>
      <c r="H729" s="744"/>
    </row>
    <row r="730" spans="1:8" ht="16.5" customHeight="1">
      <c r="A730" s="739">
        <v>15</v>
      </c>
      <c r="B730" s="740" t="s">
        <v>2142</v>
      </c>
      <c r="C730" s="741"/>
      <c r="D730" s="741"/>
      <c r="E730" s="782"/>
      <c r="F730" s="742" t="s">
        <v>1</v>
      </c>
      <c r="G730" s="743">
        <v>35200</v>
      </c>
      <c r="H730" s="744"/>
    </row>
    <row r="731" spans="1:8" ht="16.5" customHeight="1">
      <c r="A731" s="739">
        <v>16</v>
      </c>
      <c r="B731" s="740" t="s">
        <v>2143</v>
      </c>
      <c r="C731" s="741"/>
      <c r="D731" s="741"/>
      <c r="E731" s="782"/>
      <c r="F731" s="742" t="s">
        <v>39</v>
      </c>
      <c r="G731" s="743">
        <v>5199800</v>
      </c>
      <c r="H731" s="744"/>
    </row>
    <row r="732" spans="1:8" ht="16.5" customHeight="1">
      <c r="A732" s="739">
        <v>17</v>
      </c>
      <c r="B732" s="740" t="s">
        <v>2144</v>
      </c>
      <c r="C732" s="741"/>
      <c r="D732" s="741"/>
      <c r="E732" s="782"/>
      <c r="F732" s="742" t="s">
        <v>39</v>
      </c>
      <c r="G732" s="743">
        <v>3512700</v>
      </c>
      <c r="H732" s="744"/>
    </row>
    <row r="733" spans="1:8" ht="16.5" customHeight="1">
      <c r="A733" s="739">
        <v>18</v>
      </c>
      <c r="B733" s="740" t="s">
        <v>51</v>
      </c>
      <c r="C733" s="741"/>
      <c r="D733" s="741"/>
      <c r="E733" s="782"/>
      <c r="F733" s="742" t="s">
        <v>1</v>
      </c>
      <c r="G733" s="743">
        <v>142500</v>
      </c>
      <c r="H733" s="744"/>
    </row>
    <row r="734" spans="1:8" ht="16.5" customHeight="1">
      <c r="A734" s="739">
        <v>19</v>
      </c>
      <c r="B734" s="740" t="s">
        <v>2145</v>
      </c>
      <c r="C734" s="741"/>
      <c r="D734" s="741"/>
      <c r="E734" s="782"/>
      <c r="F734" s="742" t="s">
        <v>39</v>
      </c>
      <c r="G734" s="743">
        <v>940900</v>
      </c>
      <c r="H734" s="744"/>
    </row>
    <row r="735" spans="1:8" ht="16.5" customHeight="1">
      <c r="A735" s="739">
        <v>20</v>
      </c>
      <c r="B735" s="740" t="s">
        <v>2146</v>
      </c>
      <c r="C735" s="741"/>
      <c r="D735" s="741"/>
      <c r="E735" s="782"/>
      <c r="F735" s="742" t="s">
        <v>1</v>
      </c>
      <c r="G735" s="743">
        <v>72300</v>
      </c>
      <c r="H735" s="744"/>
    </row>
    <row r="736" spans="1:8" ht="16.5" customHeight="1">
      <c r="A736" s="739">
        <v>21</v>
      </c>
      <c r="B736" s="740" t="s">
        <v>2147</v>
      </c>
      <c r="C736" s="741"/>
      <c r="D736" s="741"/>
      <c r="E736" s="782"/>
      <c r="F736" s="742" t="s">
        <v>1</v>
      </c>
      <c r="G736" s="743">
        <v>56300</v>
      </c>
      <c r="H736" s="744"/>
    </row>
    <row r="737" spans="1:8" ht="16.5" customHeight="1">
      <c r="A737" s="739">
        <v>22</v>
      </c>
      <c r="B737" s="740" t="s">
        <v>2148</v>
      </c>
      <c r="C737" s="741"/>
      <c r="D737" s="741"/>
      <c r="E737" s="782"/>
      <c r="F737" s="742" t="s">
        <v>1</v>
      </c>
      <c r="G737" s="743">
        <v>156300</v>
      </c>
      <c r="H737" s="744"/>
    </row>
    <row r="738" spans="1:8" ht="16.5" customHeight="1">
      <c r="A738" s="739">
        <v>23</v>
      </c>
      <c r="B738" s="740" t="s">
        <v>2149</v>
      </c>
      <c r="C738" s="741"/>
      <c r="D738" s="741"/>
      <c r="E738" s="782"/>
      <c r="F738" s="742" t="s">
        <v>39</v>
      </c>
      <c r="G738" s="743">
        <v>1335000</v>
      </c>
      <c r="H738" s="744"/>
    </row>
    <row r="739" spans="1:8" ht="16.5" customHeight="1">
      <c r="A739" s="739">
        <v>24</v>
      </c>
      <c r="B739" s="740" t="s">
        <v>2150</v>
      </c>
      <c r="C739" s="741"/>
      <c r="D739" s="741"/>
      <c r="E739" s="782"/>
      <c r="F739" s="742" t="s">
        <v>39</v>
      </c>
      <c r="G739" s="743">
        <v>382500</v>
      </c>
      <c r="H739" s="744"/>
    </row>
    <row r="740" spans="1:8" ht="16.5" customHeight="1">
      <c r="A740" s="739"/>
      <c r="B740" s="740"/>
      <c r="C740" s="741"/>
      <c r="D740" s="741"/>
      <c r="E740" s="782"/>
      <c r="F740" s="742"/>
      <c r="G740" s="743"/>
      <c r="H740" s="744"/>
    </row>
    <row r="741" spans="1:8" ht="16.5" customHeight="1">
      <c r="A741" s="780"/>
      <c r="B741" s="773" t="s">
        <v>2151</v>
      </c>
      <c r="C741" s="774"/>
      <c r="D741" s="774"/>
      <c r="E741" s="781"/>
      <c r="F741" s="742"/>
      <c r="G741" s="743"/>
      <c r="H741" s="744"/>
    </row>
    <row r="742" spans="1:8" ht="16.5" customHeight="1">
      <c r="A742" s="739">
        <v>1</v>
      </c>
      <c r="B742" s="740" t="s">
        <v>2152</v>
      </c>
      <c r="C742" s="741"/>
      <c r="D742" s="741"/>
      <c r="E742" s="782"/>
      <c r="F742" s="742" t="s">
        <v>38</v>
      </c>
      <c r="G742" s="743">
        <v>8200</v>
      </c>
      <c r="H742" s="744"/>
    </row>
    <row r="743" spans="1:8" ht="16.5" customHeight="1">
      <c r="A743" s="739">
        <v>2</v>
      </c>
      <c r="B743" s="740" t="s">
        <v>52</v>
      </c>
      <c r="C743" s="741"/>
      <c r="D743" s="741"/>
      <c r="E743" s="782"/>
      <c r="F743" s="742" t="s">
        <v>1</v>
      </c>
      <c r="G743" s="743">
        <v>45700</v>
      </c>
      <c r="H743" s="744"/>
    </row>
    <row r="744" spans="1:8" ht="16.5" customHeight="1">
      <c r="A744" s="739">
        <v>3</v>
      </c>
      <c r="B744" s="740" t="s">
        <v>2153</v>
      </c>
      <c r="C744" s="741"/>
      <c r="D744" s="741"/>
      <c r="E744" s="782"/>
      <c r="F744" s="742" t="s">
        <v>1</v>
      </c>
      <c r="G744" s="743">
        <v>1417500</v>
      </c>
      <c r="H744" s="744"/>
    </row>
    <row r="745" spans="1:8" ht="16.5" customHeight="1">
      <c r="A745" s="739">
        <v>4</v>
      </c>
      <c r="B745" s="740" t="s">
        <v>2154</v>
      </c>
      <c r="C745" s="741"/>
      <c r="D745" s="741"/>
      <c r="E745" s="782"/>
      <c r="F745" s="742" t="s">
        <v>2155</v>
      </c>
      <c r="G745" s="743">
        <v>2400000</v>
      </c>
      <c r="H745" s="744"/>
    </row>
    <row r="746" spans="1:8" ht="16.5" customHeight="1">
      <c r="A746" s="739">
        <v>5</v>
      </c>
      <c r="B746" s="740" t="s">
        <v>2156</v>
      </c>
      <c r="C746" s="741"/>
      <c r="D746" s="741"/>
      <c r="E746" s="782"/>
      <c r="F746" s="742" t="s">
        <v>3</v>
      </c>
      <c r="G746" s="743">
        <v>11300</v>
      </c>
      <c r="H746" s="744"/>
    </row>
    <row r="747" spans="1:8" ht="16.5" customHeight="1">
      <c r="A747" s="751">
        <v>6</v>
      </c>
      <c r="B747" s="752" t="s">
        <v>2157</v>
      </c>
      <c r="C747" s="753"/>
      <c r="D747" s="753"/>
      <c r="E747" s="788"/>
      <c r="F747" s="754" t="s">
        <v>30</v>
      </c>
      <c r="G747" s="743">
        <v>12500</v>
      </c>
      <c r="H747" s="744"/>
    </row>
    <row r="748" spans="1:8" ht="16.5" customHeight="1">
      <c r="A748" s="766">
        <v>7</v>
      </c>
      <c r="B748" s="790" t="s">
        <v>2158</v>
      </c>
      <c r="C748" s="791"/>
      <c r="D748" s="791"/>
      <c r="E748" s="792"/>
      <c r="F748" s="770" t="s">
        <v>1679</v>
      </c>
      <c r="G748" s="743">
        <v>15000</v>
      </c>
      <c r="H748" s="744"/>
    </row>
    <row r="749" spans="1:8" ht="16.5" customHeight="1">
      <c r="A749" s="739">
        <v>8</v>
      </c>
      <c r="B749" s="740" t="s">
        <v>2159</v>
      </c>
      <c r="C749" s="741"/>
      <c r="D749" s="741"/>
      <c r="E749" s="782"/>
      <c r="F749" s="742" t="s">
        <v>7</v>
      </c>
      <c r="G749" s="743">
        <v>87500</v>
      </c>
      <c r="H749" s="744"/>
    </row>
    <row r="750" spans="1:8" ht="16.5" customHeight="1">
      <c r="A750" s="739">
        <v>9</v>
      </c>
      <c r="B750" s="740" t="s">
        <v>2160</v>
      </c>
      <c r="C750" s="741"/>
      <c r="D750" s="741"/>
      <c r="E750" s="782"/>
      <c r="F750" s="742" t="s">
        <v>3</v>
      </c>
      <c r="G750" s="743">
        <v>25000</v>
      </c>
      <c r="H750" s="744"/>
    </row>
    <row r="751" spans="1:8" ht="16.5" customHeight="1">
      <c r="A751" s="739"/>
      <c r="B751" s="740"/>
      <c r="C751" s="741"/>
      <c r="D751" s="741"/>
      <c r="E751" s="782"/>
      <c r="F751" s="742"/>
      <c r="G751" s="777"/>
      <c r="H751" s="744"/>
    </row>
    <row r="752" spans="1:8" ht="16.5" customHeight="1">
      <c r="A752" s="780"/>
      <c r="B752" s="773" t="s">
        <v>2161</v>
      </c>
      <c r="C752" s="774"/>
      <c r="D752" s="774"/>
      <c r="E752" s="781"/>
      <c r="F752" s="742"/>
      <c r="G752" s="743"/>
      <c r="H752" s="744"/>
    </row>
    <row r="753" spans="1:10" ht="16.5" customHeight="1">
      <c r="A753" s="739">
        <v>1</v>
      </c>
      <c r="B753" s="740" t="s">
        <v>2162</v>
      </c>
      <c r="C753" s="741"/>
      <c r="D753" s="741"/>
      <c r="E753" s="782"/>
      <c r="F753" s="742" t="s">
        <v>2163</v>
      </c>
      <c r="G753" s="743">
        <v>6800</v>
      </c>
      <c r="H753" s="744"/>
    </row>
    <row r="754" spans="1:10" ht="16.5" customHeight="1">
      <c r="A754" s="739">
        <v>2</v>
      </c>
      <c r="B754" s="740" t="s">
        <v>2164</v>
      </c>
      <c r="C754" s="741"/>
      <c r="D754" s="741"/>
      <c r="E754" s="782"/>
      <c r="F754" s="742" t="s">
        <v>2163</v>
      </c>
      <c r="G754" s="743">
        <v>8300</v>
      </c>
      <c r="H754" s="744"/>
    </row>
    <row r="755" spans="1:10" ht="16.5" customHeight="1">
      <c r="A755" s="739">
        <v>3</v>
      </c>
      <c r="B755" s="740" t="s">
        <v>2165</v>
      </c>
      <c r="C755" s="741"/>
      <c r="D755" s="741"/>
      <c r="E755" s="782"/>
      <c r="F755" s="742" t="s">
        <v>2163</v>
      </c>
      <c r="G755" s="743">
        <v>43500</v>
      </c>
      <c r="H755" s="744"/>
    </row>
    <row r="756" spans="1:10" s="829" customFormat="1" ht="16.5" customHeight="1">
      <c r="A756" s="739">
        <v>4</v>
      </c>
      <c r="B756" s="826" t="s">
        <v>2166</v>
      </c>
      <c r="C756" s="827"/>
      <c r="D756" s="827"/>
      <c r="E756" s="828"/>
      <c r="F756" s="739" t="s">
        <v>2163</v>
      </c>
      <c r="G756" s="743">
        <v>69800</v>
      </c>
      <c r="H756" s="744"/>
      <c r="J756" s="830"/>
    </row>
    <row r="757" spans="1:10" s="829" customFormat="1" ht="16.5" customHeight="1">
      <c r="A757" s="739">
        <v>5</v>
      </c>
      <c r="B757" s="826" t="s">
        <v>2167</v>
      </c>
      <c r="C757" s="827"/>
      <c r="D757" s="827"/>
      <c r="E757" s="828"/>
      <c r="F757" s="739" t="s">
        <v>2163</v>
      </c>
      <c r="G757" s="743">
        <v>10100</v>
      </c>
      <c r="H757" s="744"/>
      <c r="J757" s="830"/>
    </row>
    <row r="758" spans="1:10" s="829" customFormat="1" ht="16.5" customHeight="1">
      <c r="A758" s="739">
        <v>6</v>
      </c>
      <c r="B758" s="826" t="s">
        <v>2168</v>
      </c>
      <c r="C758" s="827"/>
      <c r="D758" s="827"/>
      <c r="E758" s="828"/>
      <c r="F758" s="739" t="s">
        <v>2163</v>
      </c>
      <c r="G758" s="743">
        <v>11800</v>
      </c>
      <c r="H758" s="744"/>
      <c r="J758" s="830"/>
    </row>
    <row r="759" spans="1:10" s="829" customFormat="1" ht="16.5" customHeight="1">
      <c r="A759" s="739">
        <v>7</v>
      </c>
      <c r="B759" s="826" t="s">
        <v>2169</v>
      </c>
      <c r="C759" s="827"/>
      <c r="D759" s="827"/>
      <c r="E759" s="828"/>
      <c r="F759" s="739" t="s">
        <v>2163</v>
      </c>
      <c r="G759" s="743">
        <v>11000</v>
      </c>
      <c r="H759" s="744"/>
      <c r="J759" s="830"/>
    </row>
    <row r="760" spans="1:10" s="829" customFormat="1" ht="16.5" customHeight="1">
      <c r="A760" s="739">
        <v>8</v>
      </c>
      <c r="B760" s="826" t="s">
        <v>2170</v>
      </c>
      <c r="C760" s="827"/>
      <c r="D760" s="827"/>
      <c r="E760" s="828"/>
      <c r="F760" s="739" t="s">
        <v>3</v>
      </c>
      <c r="G760" s="743">
        <v>13600</v>
      </c>
      <c r="H760" s="744"/>
      <c r="J760" s="830"/>
    </row>
    <row r="761" spans="1:10" s="829" customFormat="1" ht="16.5" customHeight="1">
      <c r="A761" s="739">
        <v>9</v>
      </c>
      <c r="B761" s="826" t="s">
        <v>2171</v>
      </c>
      <c r="C761" s="827"/>
      <c r="D761" s="827"/>
      <c r="E761" s="828"/>
      <c r="F761" s="739" t="s">
        <v>2172</v>
      </c>
      <c r="G761" s="743">
        <v>32700</v>
      </c>
      <c r="H761" s="744"/>
      <c r="J761" s="830"/>
    </row>
    <row r="762" spans="1:10" s="829" customFormat="1" ht="16.5" customHeight="1">
      <c r="A762" s="739">
        <v>10</v>
      </c>
      <c r="B762" s="826" t="s">
        <v>2173</v>
      </c>
      <c r="C762" s="827"/>
      <c r="D762" s="827"/>
      <c r="E762" s="828"/>
      <c r="F762" s="739" t="s">
        <v>2172</v>
      </c>
      <c r="G762" s="743">
        <v>70700</v>
      </c>
      <c r="H762" s="744"/>
      <c r="J762" s="830"/>
    </row>
    <row r="763" spans="1:10" ht="16.5" customHeight="1">
      <c r="A763" s="739">
        <v>11</v>
      </c>
      <c r="B763" s="740" t="s">
        <v>2174</v>
      </c>
      <c r="C763" s="741"/>
      <c r="D763" s="741"/>
      <c r="E763" s="782"/>
      <c r="F763" s="742" t="s">
        <v>2172</v>
      </c>
      <c r="G763" s="743">
        <v>9700</v>
      </c>
      <c r="H763" s="744"/>
    </row>
    <row r="764" spans="1:10" ht="16.5" customHeight="1">
      <c r="A764" s="780"/>
      <c r="B764" s="773"/>
      <c r="C764" s="774"/>
      <c r="D764" s="774"/>
      <c r="E764" s="781"/>
      <c r="F764" s="742"/>
      <c r="G764" s="777"/>
      <c r="H764" s="744"/>
    </row>
    <row r="765" spans="1:10" ht="16.5" customHeight="1">
      <c r="A765" s="780"/>
      <c r="B765" s="773" t="s">
        <v>2175</v>
      </c>
      <c r="C765" s="774"/>
      <c r="D765" s="774"/>
      <c r="E765" s="781"/>
      <c r="F765" s="742"/>
      <c r="G765" s="743"/>
      <c r="H765" s="744"/>
    </row>
    <row r="766" spans="1:10" ht="16.5" customHeight="1">
      <c r="A766" s="739">
        <v>1</v>
      </c>
      <c r="B766" s="845" t="s">
        <v>2176</v>
      </c>
      <c r="C766" s="846"/>
      <c r="D766" s="846"/>
      <c r="E766" s="782"/>
      <c r="F766" s="742" t="s">
        <v>1</v>
      </c>
      <c r="G766" s="743">
        <v>75000</v>
      </c>
      <c r="H766" s="744"/>
    </row>
    <row r="767" spans="1:10" ht="16.5" customHeight="1">
      <c r="A767" s="739">
        <v>2</v>
      </c>
      <c r="B767" s="845" t="s">
        <v>2177</v>
      </c>
      <c r="C767" s="846"/>
      <c r="D767" s="846"/>
      <c r="E767" s="782"/>
      <c r="F767" s="742" t="s">
        <v>1</v>
      </c>
      <c r="G767" s="743">
        <v>81300</v>
      </c>
      <c r="H767" s="744"/>
    </row>
    <row r="768" spans="1:10" ht="16.5" customHeight="1">
      <c r="A768" s="739">
        <v>3</v>
      </c>
      <c r="B768" s="845" t="s">
        <v>2178</v>
      </c>
      <c r="C768" s="846"/>
      <c r="D768" s="846"/>
      <c r="E768" s="782"/>
      <c r="F768" s="742" t="s">
        <v>1</v>
      </c>
      <c r="G768" s="743">
        <v>106300</v>
      </c>
      <c r="H768" s="744"/>
    </row>
    <row r="769" spans="1:8" ht="16.5" customHeight="1">
      <c r="A769" s="739">
        <v>4</v>
      </c>
      <c r="B769" s="845" t="s">
        <v>2179</v>
      </c>
      <c r="C769" s="846"/>
      <c r="D769" s="846"/>
      <c r="E769" s="782"/>
      <c r="F769" s="742" t="s">
        <v>1</v>
      </c>
      <c r="G769" s="743">
        <v>46900</v>
      </c>
      <c r="H769" s="744"/>
    </row>
    <row r="770" spans="1:8" ht="16.5" customHeight="1">
      <c r="A770" s="739">
        <v>5</v>
      </c>
      <c r="B770" s="845" t="s">
        <v>2180</v>
      </c>
      <c r="C770" s="846"/>
      <c r="D770" s="846"/>
      <c r="E770" s="782"/>
      <c r="F770" s="742" t="s">
        <v>1</v>
      </c>
      <c r="G770" s="743">
        <v>77500</v>
      </c>
      <c r="H770" s="744"/>
    </row>
    <row r="771" spans="1:8" ht="16.5" customHeight="1">
      <c r="A771" s="739">
        <v>6</v>
      </c>
      <c r="B771" s="845" t="s">
        <v>2181</v>
      </c>
      <c r="C771" s="846"/>
      <c r="D771" s="846"/>
      <c r="E771" s="782"/>
      <c r="F771" s="742" t="s">
        <v>1</v>
      </c>
      <c r="G771" s="743">
        <v>106600</v>
      </c>
      <c r="H771" s="744"/>
    </row>
    <row r="772" spans="1:8" ht="16.5" customHeight="1">
      <c r="A772" s="739">
        <v>7</v>
      </c>
      <c r="B772" s="845" t="s">
        <v>2182</v>
      </c>
      <c r="C772" s="846"/>
      <c r="D772" s="846"/>
      <c r="E772" s="782"/>
      <c r="F772" s="742" t="s">
        <v>1</v>
      </c>
      <c r="G772" s="743">
        <v>133200</v>
      </c>
      <c r="H772" s="744"/>
    </row>
    <row r="773" spans="1:8" ht="16.5" customHeight="1">
      <c r="A773" s="739">
        <v>8</v>
      </c>
      <c r="B773" s="845" t="s">
        <v>2183</v>
      </c>
      <c r="C773" s="846"/>
      <c r="D773" s="846"/>
      <c r="E773" s="782"/>
      <c r="F773" s="742" t="s">
        <v>1</v>
      </c>
      <c r="G773" s="743">
        <v>375000</v>
      </c>
      <c r="H773" s="744"/>
    </row>
    <row r="774" spans="1:8" ht="16.5" customHeight="1">
      <c r="A774" s="739">
        <v>9</v>
      </c>
      <c r="B774" s="845" t="s">
        <v>2184</v>
      </c>
      <c r="C774" s="846"/>
      <c r="D774" s="846"/>
      <c r="E774" s="782"/>
      <c r="F774" s="742" t="s">
        <v>1</v>
      </c>
      <c r="G774" s="743">
        <v>625000</v>
      </c>
      <c r="H774" s="744"/>
    </row>
    <row r="775" spans="1:8" ht="16.5" customHeight="1">
      <c r="A775" s="739">
        <v>10</v>
      </c>
      <c r="B775" s="845" t="s">
        <v>2185</v>
      </c>
      <c r="C775" s="846"/>
      <c r="D775" s="846"/>
      <c r="E775" s="782"/>
      <c r="F775" s="742" t="s">
        <v>1</v>
      </c>
      <c r="G775" s="743">
        <v>875000</v>
      </c>
      <c r="H775" s="744"/>
    </row>
    <row r="776" spans="1:8" ht="16.5" customHeight="1">
      <c r="A776" s="739">
        <v>11</v>
      </c>
      <c r="B776" s="845" t="s">
        <v>2186</v>
      </c>
      <c r="C776" s="846"/>
      <c r="D776" s="846"/>
      <c r="E776" s="782"/>
      <c r="F776" s="742" t="s">
        <v>1</v>
      </c>
      <c r="G776" s="743">
        <v>1000000</v>
      </c>
      <c r="H776" s="744"/>
    </row>
    <row r="777" spans="1:8" ht="16.5" customHeight="1">
      <c r="A777" s="780"/>
      <c r="B777" s="773"/>
      <c r="C777" s="774"/>
      <c r="D777" s="774"/>
      <c r="E777" s="781"/>
      <c r="F777" s="742"/>
      <c r="G777" s="743"/>
      <c r="H777" s="744"/>
    </row>
    <row r="778" spans="1:8" ht="16.5" customHeight="1">
      <c r="A778" s="780"/>
      <c r="B778" s="773" t="s">
        <v>2187</v>
      </c>
      <c r="C778" s="774"/>
      <c r="D778" s="774"/>
      <c r="E778" s="781"/>
      <c r="F778" s="742"/>
      <c r="G778" s="743"/>
      <c r="H778" s="744"/>
    </row>
    <row r="779" spans="1:8" ht="16.5" customHeight="1">
      <c r="A779" s="739">
        <v>1</v>
      </c>
      <c r="B779" s="740" t="s">
        <v>2188</v>
      </c>
      <c r="C779" s="775"/>
      <c r="D779" s="775"/>
      <c r="E779" s="776"/>
      <c r="F779" s="742" t="s">
        <v>128</v>
      </c>
      <c r="G779" s="743">
        <v>46000</v>
      </c>
      <c r="H779" s="744"/>
    </row>
    <row r="780" spans="1:8" ht="16.5" customHeight="1">
      <c r="A780" s="739">
        <v>2</v>
      </c>
      <c r="B780" s="740" t="s">
        <v>2189</v>
      </c>
      <c r="C780" s="775"/>
      <c r="D780" s="775"/>
      <c r="E780" s="776"/>
      <c r="F780" s="742" t="s">
        <v>1</v>
      </c>
      <c r="G780" s="743">
        <v>7900</v>
      </c>
      <c r="H780" s="744"/>
    </row>
    <row r="781" spans="1:8" ht="16.5" customHeight="1">
      <c r="A781" s="739">
        <v>3</v>
      </c>
      <c r="B781" s="740" t="s">
        <v>2190</v>
      </c>
      <c r="C781" s="775"/>
      <c r="D781" s="775"/>
      <c r="E781" s="776"/>
      <c r="F781" s="742" t="s">
        <v>17</v>
      </c>
      <c r="G781" s="743">
        <v>8900</v>
      </c>
      <c r="H781" s="744"/>
    </row>
    <row r="782" spans="1:8" ht="16.5" customHeight="1">
      <c r="A782" s="739">
        <v>4</v>
      </c>
      <c r="B782" s="740" t="s">
        <v>2191</v>
      </c>
      <c r="C782" s="775"/>
      <c r="D782" s="775"/>
      <c r="E782" s="776"/>
      <c r="F782" s="742" t="s">
        <v>1</v>
      </c>
      <c r="G782" s="743">
        <v>15600</v>
      </c>
      <c r="H782" s="744"/>
    </row>
    <row r="783" spans="1:8" ht="16.5" customHeight="1">
      <c r="A783" s="739">
        <v>5</v>
      </c>
      <c r="B783" s="740" t="s">
        <v>2192</v>
      </c>
      <c r="C783" s="775"/>
      <c r="D783" s="775"/>
      <c r="E783" s="776"/>
      <c r="F783" s="742" t="s">
        <v>1</v>
      </c>
      <c r="G783" s="743">
        <v>40300</v>
      </c>
      <c r="H783" s="744"/>
    </row>
    <row r="784" spans="1:8" ht="16.5" customHeight="1">
      <c r="A784" s="739">
        <v>6</v>
      </c>
      <c r="B784" s="740" t="s">
        <v>2193</v>
      </c>
      <c r="C784" s="775"/>
      <c r="D784" s="775"/>
      <c r="E784" s="776"/>
      <c r="F784" s="742" t="s">
        <v>1</v>
      </c>
      <c r="G784" s="743">
        <v>15600</v>
      </c>
      <c r="H784" s="744"/>
    </row>
    <row r="785" spans="1:8" ht="16.5" customHeight="1">
      <c r="A785" s="739">
        <v>7</v>
      </c>
      <c r="B785" s="740" t="s">
        <v>2194</v>
      </c>
      <c r="C785" s="775"/>
      <c r="D785" s="775"/>
      <c r="E785" s="776"/>
      <c r="F785" s="742" t="s">
        <v>1</v>
      </c>
      <c r="G785" s="743">
        <v>53900</v>
      </c>
      <c r="H785" s="744"/>
    </row>
    <row r="786" spans="1:8" ht="16.5" customHeight="1">
      <c r="A786" s="739">
        <v>8</v>
      </c>
      <c r="B786" s="740" t="s">
        <v>2195</v>
      </c>
      <c r="C786" s="775"/>
      <c r="D786" s="775"/>
      <c r="E786" s="776"/>
      <c r="F786" s="742" t="s">
        <v>1</v>
      </c>
      <c r="G786" s="743">
        <v>41900</v>
      </c>
      <c r="H786" s="744"/>
    </row>
    <row r="787" spans="1:8" ht="16.5" customHeight="1">
      <c r="A787" s="739">
        <v>9</v>
      </c>
      <c r="B787" s="740" t="s">
        <v>2196</v>
      </c>
      <c r="C787" s="775"/>
      <c r="D787" s="775"/>
      <c r="E787" s="776"/>
      <c r="F787" s="742" t="s">
        <v>1</v>
      </c>
      <c r="G787" s="743">
        <v>53900</v>
      </c>
      <c r="H787" s="744"/>
    </row>
    <row r="788" spans="1:8" ht="16.5" customHeight="1">
      <c r="A788" s="739">
        <v>10</v>
      </c>
      <c r="B788" s="740" t="s">
        <v>2197</v>
      </c>
      <c r="C788" s="775"/>
      <c r="D788" s="775"/>
      <c r="E788" s="776"/>
      <c r="F788" s="742" t="s">
        <v>1</v>
      </c>
      <c r="G788" s="743">
        <v>36600</v>
      </c>
      <c r="H788" s="744"/>
    </row>
    <row r="789" spans="1:8" ht="16.5" customHeight="1">
      <c r="A789" s="739">
        <v>11</v>
      </c>
      <c r="B789" s="740" t="s">
        <v>2198</v>
      </c>
      <c r="C789" s="775"/>
      <c r="D789" s="775"/>
      <c r="E789" s="776"/>
      <c r="F789" s="742" t="s">
        <v>1</v>
      </c>
      <c r="G789" s="743">
        <v>47700</v>
      </c>
      <c r="H789" s="744"/>
    </row>
    <row r="790" spans="1:8" ht="16.5" customHeight="1">
      <c r="A790" s="739">
        <v>12</v>
      </c>
      <c r="B790" s="740" t="s">
        <v>2199</v>
      </c>
      <c r="C790" s="775"/>
      <c r="D790" s="775"/>
      <c r="E790" s="776"/>
      <c r="F790" s="742" t="s">
        <v>1</v>
      </c>
      <c r="G790" s="743">
        <v>74600</v>
      </c>
      <c r="H790" s="744"/>
    </row>
    <row r="791" spans="1:8" ht="16.5" customHeight="1">
      <c r="A791" s="739">
        <v>13</v>
      </c>
      <c r="B791" s="740" t="s">
        <v>2200</v>
      </c>
      <c r="C791" s="775"/>
      <c r="D791" s="775"/>
      <c r="E791" s="776"/>
      <c r="F791" s="742" t="s">
        <v>1</v>
      </c>
      <c r="G791" s="743">
        <v>4200</v>
      </c>
      <c r="H791" s="744"/>
    </row>
    <row r="792" spans="1:8" ht="16.5" customHeight="1">
      <c r="A792" s="739">
        <v>14</v>
      </c>
      <c r="B792" s="740" t="s">
        <v>2201</v>
      </c>
      <c r="C792" s="775"/>
      <c r="D792" s="775"/>
      <c r="E792" s="776"/>
      <c r="F792" s="742" t="s">
        <v>1</v>
      </c>
      <c r="G792" s="743">
        <v>3200</v>
      </c>
      <c r="H792" s="744"/>
    </row>
    <row r="793" spans="1:8" ht="16.5" customHeight="1">
      <c r="A793" s="739">
        <v>15</v>
      </c>
      <c r="B793" s="740" t="s">
        <v>2202</v>
      </c>
      <c r="C793" s="775"/>
      <c r="D793" s="775"/>
      <c r="E793" s="776"/>
      <c r="F793" s="742" t="s">
        <v>1</v>
      </c>
      <c r="G793" s="743">
        <v>476800</v>
      </c>
      <c r="H793" s="744"/>
    </row>
    <row r="794" spans="1:8" ht="16.5" customHeight="1">
      <c r="A794" s="739">
        <v>16</v>
      </c>
      <c r="B794" s="740" t="s">
        <v>2203</v>
      </c>
      <c r="C794" s="775"/>
      <c r="D794" s="775"/>
      <c r="E794" s="776"/>
      <c r="F794" s="742" t="s">
        <v>1</v>
      </c>
      <c r="G794" s="743">
        <v>1427100</v>
      </c>
      <c r="H794" s="744"/>
    </row>
    <row r="795" spans="1:8" ht="16.5" customHeight="1">
      <c r="A795" s="739">
        <v>17</v>
      </c>
      <c r="B795" s="740" t="s">
        <v>2204</v>
      </c>
      <c r="C795" s="775"/>
      <c r="D795" s="775"/>
      <c r="E795" s="776"/>
      <c r="F795" s="742" t="s">
        <v>1</v>
      </c>
      <c r="G795" s="743">
        <v>1712000</v>
      </c>
      <c r="H795" s="744"/>
    </row>
    <row r="796" spans="1:8" ht="16.5" customHeight="1">
      <c r="A796" s="739">
        <v>18</v>
      </c>
      <c r="B796" s="740" t="s">
        <v>2205</v>
      </c>
      <c r="C796" s="775"/>
      <c r="D796" s="775"/>
      <c r="E796" s="776"/>
      <c r="F796" s="742" t="s">
        <v>1</v>
      </c>
      <c r="G796" s="743">
        <v>4200</v>
      </c>
      <c r="H796" s="744"/>
    </row>
    <row r="797" spans="1:8" ht="16.5" customHeight="1">
      <c r="A797" s="739">
        <v>19</v>
      </c>
      <c r="B797" s="740" t="s">
        <v>2206</v>
      </c>
      <c r="C797" s="775"/>
      <c r="D797" s="775"/>
      <c r="E797" s="776"/>
      <c r="F797" s="742" t="s">
        <v>1</v>
      </c>
      <c r="G797" s="743">
        <v>3700</v>
      </c>
      <c r="H797" s="744"/>
    </row>
    <row r="798" spans="1:8" ht="16.5" customHeight="1">
      <c r="A798" s="739">
        <v>20</v>
      </c>
      <c r="B798" s="740" t="s">
        <v>2207</v>
      </c>
      <c r="C798" s="775"/>
      <c r="D798" s="775"/>
      <c r="E798" s="776"/>
      <c r="F798" s="742" t="s">
        <v>1</v>
      </c>
      <c r="G798" s="743">
        <v>5300</v>
      </c>
      <c r="H798" s="744"/>
    </row>
    <row r="799" spans="1:8" ht="16.5" customHeight="1">
      <c r="A799" s="739">
        <v>21</v>
      </c>
      <c r="B799" s="740" t="s">
        <v>2208</v>
      </c>
      <c r="C799" s="775"/>
      <c r="D799" s="775"/>
      <c r="E799" s="776"/>
      <c r="F799" s="742" t="s">
        <v>1</v>
      </c>
      <c r="G799" s="743">
        <v>21000</v>
      </c>
      <c r="H799" s="744"/>
    </row>
    <row r="800" spans="1:8" ht="16.5" customHeight="1">
      <c r="A800" s="739">
        <v>22</v>
      </c>
      <c r="B800" s="740" t="s">
        <v>2209</v>
      </c>
      <c r="C800" s="775"/>
      <c r="D800" s="775"/>
      <c r="E800" s="776"/>
      <c r="F800" s="742" t="s">
        <v>1</v>
      </c>
      <c r="G800" s="743">
        <v>38700</v>
      </c>
      <c r="H800" s="744"/>
    </row>
    <row r="801" spans="1:8" ht="16.5" customHeight="1">
      <c r="A801" s="739">
        <v>23</v>
      </c>
      <c r="B801" s="740" t="s">
        <v>2210</v>
      </c>
      <c r="C801" s="775"/>
      <c r="D801" s="775"/>
      <c r="E801" s="776"/>
      <c r="F801" s="742" t="s">
        <v>1</v>
      </c>
      <c r="G801" s="743">
        <v>61700</v>
      </c>
      <c r="H801" s="744"/>
    </row>
    <row r="802" spans="1:8" ht="16.5" customHeight="1">
      <c r="A802" s="739">
        <v>24</v>
      </c>
      <c r="B802" s="740" t="s">
        <v>2211</v>
      </c>
      <c r="C802" s="775"/>
      <c r="D802" s="775"/>
      <c r="E802" s="776"/>
      <c r="F802" s="742" t="s">
        <v>1</v>
      </c>
      <c r="G802" s="743">
        <v>36700</v>
      </c>
      <c r="H802" s="744"/>
    </row>
    <row r="803" spans="1:8" ht="16.5" customHeight="1">
      <c r="A803" s="739">
        <v>25</v>
      </c>
      <c r="B803" s="740" t="s">
        <v>2212</v>
      </c>
      <c r="C803" s="775"/>
      <c r="D803" s="775"/>
      <c r="E803" s="776"/>
      <c r="F803" s="742" t="s">
        <v>1</v>
      </c>
      <c r="G803" s="743">
        <v>55000</v>
      </c>
      <c r="H803" s="744"/>
    </row>
    <row r="804" spans="1:8" ht="16.5" customHeight="1">
      <c r="A804" s="739">
        <v>26</v>
      </c>
      <c r="B804" s="740" t="s">
        <v>2213</v>
      </c>
      <c r="C804" s="775"/>
      <c r="D804" s="775"/>
      <c r="E804" s="776"/>
      <c r="F804" s="742" t="s">
        <v>1</v>
      </c>
      <c r="G804" s="743">
        <v>73300</v>
      </c>
      <c r="H804" s="744"/>
    </row>
    <row r="805" spans="1:8" ht="16.5" customHeight="1">
      <c r="A805" s="739">
        <v>27</v>
      </c>
      <c r="B805" s="740" t="s">
        <v>2214</v>
      </c>
      <c r="C805" s="775"/>
      <c r="D805" s="775"/>
      <c r="E805" s="776"/>
      <c r="F805" s="742" t="s">
        <v>1</v>
      </c>
      <c r="G805" s="743">
        <v>91600</v>
      </c>
      <c r="H805" s="744"/>
    </row>
    <row r="806" spans="1:8" ht="16.5" customHeight="1">
      <c r="A806" s="739">
        <v>28</v>
      </c>
      <c r="B806" s="740" t="s">
        <v>2215</v>
      </c>
      <c r="C806" s="775"/>
      <c r="D806" s="775"/>
      <c r="E806" s="776"/>
      <c r="F806" s="742" t="s">
        <v>1</v>
      </c>
      <c r="G806" s="743">
        <v>109900</v>
      </c>
      <c r="H806" s="744"/>
    </row>
    <row r="807" spans="1:8" ht="16.5" customHeight="1">
      <c r="A807" s="739">
        <v>29</v>
      </c>
      <c r="B807" s="740" t="s">
        <v>2216</v>
      </c>
      <c r="C807" s="741"/>
      <c r="D807" s="741"/>
      <c r="E807" s="782"/>
      <c r="F807" s="742" t="s">
        <v>17</v>
      </c>
      <c r="G807" s="743">
        <v>14600</v>
      </c>
      <c r="H807" s="744"/>
    </row>
    <row r="808" spans="1:8" ht="16.5" customHeight="1">
      <c r="A808" s="739">
        <v>30</v>
      </c>
      <c r="B808" s="740" t="s">
        <v>2217</v>
      </c>
      <c r="C808" s="741"/>
      <c r="D808" s="741"/>
      <c r="E808" s="782"/>
      <c r="F808" s="742" t="s">
        <v>17</v>
      </c>
      <c r="G808" s="743">
        <v>4300</v>
      </c>
      <c r="H808" s="744" t="s">
        <v>2218</v>
      </c>
    </row>
    <row r="809" spans="1:8" ht="16.5" customHeight="1">
      <c r="A809" s="739">
        <v>31</v>
      </c>
      <c r="B809" s="740" t="s">
        <v>2219</v>
      </c>
      <c r="C809" s="741"/>
      <c r="D809" s="741"/>
      <c r="E809" s="782"/>
      <c r="F809" s="742" t="s">
        <v>17</v>
      </c>
      <c r="G809" s="743">
        <v>7600</v>
      </c>
      <c r="H809" s="744" t="s">
        <v>2218</v>
      </c>
    </row>
    <row r="810" spans="1:8" ht="16.5" customHeight="1">
      <c r="A810" s="739">
        <v>32</v>
      </c>
      <c r="B810" s="740" t="s">
        <v>2220</v>
      </c>
      <c r="C810" s="741"/>
      <c r="D810" s="741"/>
      <c r="E810" s="782"/>
      <c r="F810" s="742" t="s">
        <v>17</v>
      </c>
      <c r="G810" s="743">
        <v>9700</v>
      </c>
      <c r="H810" s="744" t="s">
        <v>2218</v>
      </c>
    </row>
    <row r="811" spans="1:8" ht="16.5" customHeight="1">
      <c r="A811" s="739">
        <v>33</v>
      </c>
      <c r="B811" s="740" t="s">
        <v>2221</v>
      </c>
      <c r="C811" s="741"/>
      <c r="D811" s="741"/>
      <c r="E811" s="782"/>
      <c r="F811" s="742" t="s">
        <v>17</v>
      </c>
      <c r="G811" s="743">
        <v>12900</v>
      </c>
      <c r="H811" s="744" t="s">
        <v>2218</v>
      </c>
    </row>
    <row r="812" spans="1:8" ht="16.5" customHeight="1">
      <c r="A812" s="739">
        <v>34</v>
      </c>
      <c r="B812" s="740" t="s">
        <v>2222</v>
      </c>
      <c r="C812" s="741"/>
      <c r="D812" s="741"/>
      <c r="E812" s="782"/>
      <c r="F812" s="742" t="s">
        <v>17</v>
      </c>
      <c r="G812" s="743">
        <v>34500</v>
      </c>
      <c r="H812" s="744" t="s">
        <v>2218</v>
      </c>
    </row>
    <row r="813" spans="1:8" ht="16.5" customHeight="1">
      <c r="A813" s="739">
        <v>35</v>
      </c>
      <c r="B813" s="740" t="s">
        <v>2223</v>
      </c>
      <c r="C813" s="741"/>
      <c r="D813" s="741"/>
      <c r="E813" s="782"/>
      <c r="F813" s="742" t="s">
        <v>17</v>
      </c>
      <c r="G813" s="743">
        <v>40500</v>
      </c>
      <c r="H813" s="744" t="s">
        <v>2218</v>
      </c>
    </row>
    <row r="814" spans="1:8" ht="16.5" customHeight="1">
      <c r="A814" s="739">
        <v>36</v>
      </c>
      <c r="B814" s="740" t="s">
        <v>2224</v>
      </c>
      <c r="C814" s="741"/>
      <c r="D814" s="741"/>
      <c r="E814" s="782"/>
      <c r="F814" s="742" t="s">
        <v>17</v>
      </c>
      <c r="G814" s="743">
        <v>71200</v>
      </c>
      <c r="H814" s="744" t="s">
        <v>2218</v>
      </c>
    </row>
    <row r="815" spans="1:8" ht="16.5" customHeight="1">
      <c r="A815" s="739">
        <v>37</v>
      </c>
      <c r="B815" s="740" t="s">
        <v>2225</v>
      </c>
      <c r="C815" s="741"/>
      <c r="D815" s="741"/>
      <c r="E815" s="782"/>
      <c r="F815" s="742" t="s">
        <v>17</v>
      </c>
      <c r="G815" s="743">
        <v>113100</v>
      </c>
      <c r="H815" s="744" t="s">
        <v>2218</v>
      </c>
    </row>
    <row r="816" spans="1:8" ht="16.5" customHeight="1">
      <c r="A816" s="739">
        <v>38</v>
      </c>
      <c r="B816" s="740" t="s">
        <v>2226</v>
      </c>
      <c r="C816" s="741"/>
      <c r="D816" s="741"/>
      <c r="E816" s="782"/>
      <c r="F816" s="742" t="s">
        <v>17</v>
      </c>
      <c r="G816" s="743">
        <v>117500</v>
      </c>
      <c r="H816" s="744" t="s">
        <v>2218</v>
      </c>
    </row>
    <row r="817" spans="1:8" ht="16.5" customHeight="1">
      <c r="A817" s="739">
        <v>39</v>
      </c>
      <c r="B817" s="740" t="s">
        <v>2227</v>
      </c>
      <c r="C817" s="741"/>
      <c r="D817" s="741"/>
      <c r="E817" s="782"/>
      <c r="F817" s="742" t="s">
        <v>17</v>
      </c>
      <c r="G817" s="743">
        <v>32000</v>
      </c>
      <c r="H817" s="744"/>
    </row>
    <row r="818" spans="1:8" ht="16.5" customHeight="1">
      <c r="A818" s="739">
        <v>40</v>
      </c>
      <c r="B818" s="740" t="s">
        <v>2228</v>
      </c>
      <c r="C818" s="741"/>
      <c r="D818" s="741"/>
      <c r="E818" s="782"/>
      <c r="F818" s="742" t="s">
        <v>17</v>
      </c>
      <c r="G818" s="743">
        <v>38800</v>
      </c>
      <c r="H818" s="744"/>
    </row>
    <row r="819" spans="1:8" ht="16.5" customHeight="1">
      <c r="A819" s="739">
        <v>41</v>
      </c>
      <c r="B819" s="740" t="s">
        <v>2229</v>
      </c>
      <c r="C819" s="741"/>
      <c r="D819" s="741"/>
      <c r="E819" s="782"/>
      <c r="F819" s="742" t="s">
        <v>17</v>
      </c>
      <c r="G819" s="743">
        <v>48500</v>
      </c>
      <c r="H819" s="744"/>
    </row>
    <row r="820" spans="1:8" ht="16.5" customHeight="1">
      <c r="A820" s="739">
        <v>42</v>
      </c>
      <c r="B820" s="740" t="s">
        <v>2230</v>
      </c>
      <c r="C820" s="741"/>
      <c r="D820" s="741"/>
      <c r="E820" s="782"/>
      <c r="F820" s="742" t="s">
        <v>17</v>
      </c>
      <c r="G820" s="743">
        <v>72700</v>
      </c>
      <c r="H820" s="744"/>
    </row>
    <row r="821" spans="1:8" ht="16.5" customHeight="1">
      <c r="A821" s="739">
        <v>43</v>
      </c>
      <c r="B821" s="740" t="s">
        <v>2231</v>
      </c>
      <c r="C821" s="741"/>
      <c r="D821" s="741"/>
      <c r="E821" s="782"/>
      <c r="F821" s="742" t="s">
        <v>17</v>
      </c>
      <c r="G821" s="743">
        <v>87200</v>
      </c>
      <c r="H821" s="744"/>
    </row>
    <row r="822" spans="1:8" ht="16.5" customHeight="1">
      <c r="A822" s="739">
        <v>44</v>
      </c>
      <c r="B822" s="740" t="s">
        <v>2232</v>
      </c>
      <c r="C822" s="741"/>
      <c r="D822" s="741"/>
      <c r="E822" s="782"/>
      <c r="F822" s="742" t="s">
        <v>17</v>
      </c>
      <c r="G822" s="743">
        <v>116300</v>
      </c>
      <c r="H822" s="744"/>
    </row>
    <row r="823" spans="1:8" ht="16.5" customHeight="1">
      <c r="A823" s="739">
        <v>45</v>
      </c>
      <c r="B823" s="740" t="s">
        <v>2233</v>
      </c>
      <c r="C823" s="741"/>
      <c r="D823" s="741"/>
      <c r="E823" s="782"/>
      <c r="F823" s="742" t="s">
        <v>17</v>
      </c>
      <c r="G823" s="743">
        <v>155000</v>
      </c>
      <c r="H823" s="744"/>
    </row>
    <row r="824" spans="1:8" ht="16.5" customHeight="1">
      <c r="A824" s="739">
        <v>46</v>
      </c>
      <c r="B824" s="740" t="s">
        <v>2234</v>
      </c>
      <c r="C824" s="741"/>
      <c r="D824" s="741"/>
      <c r="E824" s="782"/>
      <c r="F824" s="742" t="s">
        <v>17</v>
      </c>
      <c r="G824" s="743">
        <v>203400</v>
      </c>
      <c r="H824" s="744"/>
    </row>
    <row r="825" spans="1:8" ht="16.5" customHeight="1">
      <c r="A825" s="739">
        <v>47</v>
      </c>
      <c r="B825" s="740" t="s">
        <v>2235</v>
      </c>
      <c r="C825" s="741"/>
      <c r="D825" s="741"/>
      <c r="E825" s="782"/>
      <c r="F825" s="742" t="s">
        <v>17</v>
      </c>
      <c r="G825" s="743">
        <v>290500</v>
      </c>
      <c r="H825" s="744"/>
    </row>
    <row r="826" spans="1:8" ht="16.5" customHeight="1">
      <c r="A826" s="739">
        <v>48</v>
      </c>
      <c r="B826" s="740" t="s">
        <v>2236</v>
      </c>
      <c r="C826" s="741"/>
      <c r="D826" s="741"/>
      <c r="E826" s="782"/>
      <c r="F826" s="742" t="s">
        <v>17</v>
      </c>
      <c r="G826" s="743">
        <v>435700</v>
      </c>
      <c r="H826" s="744"/>
    </row>
    <row r="827" spans="1:8" ht="16.5" customHeight="1">
      <c r="A827" s="739">
        <v>49</v>
      </c>
      <c r="B827" s="740" t="s">
        <v>2237</v>
      </c>
      <c r="C827" s="741"/>
      <c r="D827" s="741"/>
      <c r="E827" s="782"/>
      <c r="F827" s="742" t="s">
        <v>17</v>
      </c>
      <c r="G827" s="743">
        <v>58200</v>
      </c>
      <c r="H827" s="744"/>
    </row>
    <row r="828" spans="1:8" ht="16.5" customHeight="1">
      <c r="A828" s="739">
        <v>50</v>
      </c>
      <c r="B828" s="740" t="s">
        <v>2238</v>
      </c>
      <c r="C828" s="741"/>
      <c r="D828" s="741"/>
      <c r="E828" s="782"/>
      <c r="F828" s="742" t="s">
        <v>17</v>
      </c>
      <c r="G828" s="743">
        <v>77500</v>
      </c>
      <c r="H828" s="744"/>
    </row>
    <row r="829" spans="1:8" ht="16.5" customHeight="1">
      <c r="A829" s="739">
        <v>51</v>
      </c>
      <c r="B829" s="740" t="s">
        <v>2239</v>
      </c>
      <c r="C829" s="741"/>
      <c r="D829" s="741"/>
      <c r="E829" s="782"/>
      <c r="F829" s="742" t="s">
        <v>17</v>
      </c>
      <c r="G829" s="743">
        <v>140500</v>
      </c>
      <c r="H829" s="744"/>
    </row>
    <row r="830" spans="1:8" ht="16.5" customHeight="1">
      <c r="A830" s="739"/>
      <c r="B830" s="740"/>
      <c r="C830" s="741"/>
      <c r="D830" s="741"/>
      <c r="E830" s="782"/>
      <c r="F830" s="742"/>
      <c r="G830" s="777"/>
      <c r="H830" s="744"/>
    </row>
    <row r="831" spans="1:8" ht="16.5" customHeight="1">
      <c r="A831" s="780" t="s">
        <v>19</v>
      </c>
      <c r="B831" s="773" t="s">
        <v>2240</v>
      </c>
      <c r="C831" s="774"/>
      <c r="D831" s="774"/>
      <c r="E831" s="782"/>
      <c r="F831" s="742"/>
      <c r="G831" s="777"/>
      <c r="H831" s="744"/>
    </row>
    <row r="832" spans="1:8" ht="16.5" customHeight="1">
      <c r="A832" s="739">
        <v>1</v>
      </c>
      <c r="B832" s="740" t="s">
        <v>2241</v>
      </c>
      <c r="C832" s="741"/>
      <c r="D832" s="741"/>
      <c r="E832" s="782"/>
      <c r="F832" s="742" t="s">
        <v>2242</v>
      </c>
      <c r="G832" s="743">
        <v>83600</v>
      </c>
      <c r="H832" s="744"/>
    </row>
    <row r="833" spans="1:8" ht="16.5" customHeight="1">
      <c r="A833" s="739">
        <v>2</v>
      </c>
      <c r="B833" s="740" t="s">
        <v>2243</v>
      </c>
      <c r="C833" s="741"/>
      <c r="D833" s="741"/>
      <c r="E833" s="782"/>
      <c r="F833" s="742" t="s">
        <v>2242</v>
      </c>
      <c r="G833" s="743">
        <v>77000</v>
      </c>
      <c r="H833" s="744"/>
    </row>
    <row r="834" spans="1:8" ht="16.5" customHeight="1">
      <c r="A834" s="739">
        <v>3</v>
      </c>
      <c r="B834" s="740" t="s">
        <v>2244</v>
      </c>
      <c r="C834" s="741"/>
      <c r="D834" s="741"/>
      <c r="E834" s="782"/>
      <c r="F834" s="742" t="s">
        <v>2242</v>
      </c>
      <c r="G834" s="743">
        <v>49500</v>
      </c>
      <c r="H834" s="744"/>
    </row>
    <row r="835" spans="1:8" ht="16.5" customHeight="1">
      <c r="A835" s="739">
        <v>4</v>
      </c>
      <c r="B835" s="740" t="s">
        <v>2245</v>
      </c>
      <c r="C835" s="741"/>
      <c r="D835" s="741"/>
      <c r="E835" s="782"/>
      <c r="F835" s="742" t="s">
        <v>2242</v>
      </c>
      <c r="G835" s="743">
        <v>93500</v>
      </c>
      <c r="H835" s="744"/>
    </row>
    <row r="836" spans="1:8" ht="16.5" customHeight="1">
      <c r="A836" s="739">
        <v>5</v>
      </c>
      <c r="B836" s="752" t="s">
        <v>2246</v>
      </c>
      <c r="C836" s="753"/>
      <c r="D836" s="753"/>
      <c r="E836" s="788"/>
      <c r="F836" s="754" t="s">
        <v>2242</v>
      </c>
      <c r="G836" s="743">
        <v>55000</v>
      </c>
      <c r="H836" s="756"/>
    </row>
    <row r="837" spans="1:8" ht="16.5" customHeight="1">
      <c r="A837" s="739">
        <v>6</v>
      </c>
      <c r="B837" s="740" t="s">
        <v>2247</v>
      </c>
      <c r="C837" s="741"/>
      <c r="D837" s="741"/>
      <c r="E837" s="782"/>
      <c r="F837" s="742" t="s">
        <v>2242</v>
      </c>
      <c r="G837" s="743">
        <v>352000</v>
      </c>
      <c r="H837" s="744"/>
    </row>
    <row r="838" spans="1:8" ht="16.5" customHeight="1">
      <c r="A838" s="739">
        <v>7</v>
      </c>
      <c r="B838" s="740" t="s">
        <v>2248</v>
      </c>
      <c r="C838" s="741"/>
      <c r="D838" s="741"/>
      <c r="E838" s="782"/>
      <c r="F838" s="742" t="s">
        <v>2249</v>
      </c>
      <c r="G838" s="743">
        <v>352000</v>
      </c>
      <c r="H838" s="744"/>
    </row>
    <row r="839" spans="1:8" ht="16.5" customHeight="1">
      <c r="A839" s="739">
        <v>8</v>
      </c>
      <c r="B839" s="740" t="s">
        <v>2250</v>
      </c>
      <c r="C839" s="741"/>
      <c r="D839" s="741"/>
      <c r="E839" s="782"/>
      <c r="F839" s="742" t="s">
        <v>2251</v>
      </c>
      <c r="G839" s="743">
        <v>352000</v>
      </c>
      <c r="H839" s="744"/>
    </row>
    <row r="840" spans="1:8" ht="16.5" customHeight="1">
      <c r="A840" s="739">
        <v>9</v>
      </c>
      <c r="B840" s="740" t="s">
        <v>2252</v>
      </c>
      <c r="C840" s="741"/>
      <c r="D840" s="741"/>
      <c r="E840" s="782"/>
      <c r="F840" s="742" t="s">
        <v>53</v>
      </c>
      <c r="G840" s="743">
        <v>330000</v>
      </c>
      <c r="H840" s="744"/>
    </row>
    <row r="841" spans="1:8" ht="16.5" customHeight="1">
      <c r="A841" s="739">
        <v>10</v>
      </c>
      <c r="B841" s="740" t="s">
        <v>2253</v>
      </c>
      <c r="C841" s="741"/>
      <c r="D841" s="741"/>
      <c r="E841" s="799"/>
      <c r="F841" s="742" t="s">
        <v>53</v>
      </c>
      <c r="G841" s="743">
        <v>3300</v>
      </c>
      <c r="H841" s="744"/>
    </row>
    <row r="842" spans="1:8" ht="16.5" customHeight="1">
      <c r="A842" s="739">
        <v>11</v>
      </c>
      <c r="B842" s="740" t="s">
        <v>2254</v>
      </c>
      <c r="C842" s="741"/>
      <c r="D842" s="741"/>
      <c r="E842" s="799"/>
      <c r="F842" s="742" t="s">
        <v>17</v>
      </c>
      <c r="G842" s="743">
        <v>82500</v>
      </c>
      <c r="H842" s="744"/>
    </row>
    <row r="843" spans="1:8" ht="16.5" customHeight="1">
      <c r="A843" s="739">
        <v>12</v>
      </c>
      <c r="B843" s="740" t="s">
        <v>2255</v>
      </c>
      <c r="C843" s="741"/>
      <c r="D843" s="741"/>
      <c r="E843" s="799"/>
      <c r="F843" s="742" t="s">
        <v>5</v>
      </c>
      <c r="G843" s="743">
        <v>1822037500</v>
      </c>
      <c r="H843" s="744"/>
    </row>
    <row r="844" spans="1:8" ht="16.5" customHeight="1">
      <c r="A844" s="739">
        <v>13</v>
      </c>
      <c r="B844" s="740" t="s">
        <v>2256</v>
      </c>
      <c r="C844" s="741"/>
      <c r="D844" s="741"/>
      <c r="E844" s="799"/>
      <c r="F844" s="742" t="s">
        <v>5</v>
      </c>
      <c r="G844" s="743">
        <v>1293750000</v>
      </c>
      <c r="H844" s="744"/>
    </row>
    <row r="845" spans="1:8" ht="16.5" customHeight="1">
      <c r="A845" s="739">
        <v>14</v>
      </c>
      <c r="B845" s="740" t="s">
        <v>2257</v>
      </c>
      <c r="C845" s="741"/>
      <c r="D845" s="741"/>
      <c r="E845" s="799"/>
      <c r="F845" s="742" t="s">
        <v>5</v>
      </c>
      <c r="G845" s="743">
        <v>2034120000</v>
      </c>
      <c r="H845" s="744"/>
    </row>
    <row r="846" spans="1:8" ht="16.5" customHeight="1">
      <c r="A846" s="739">
        <v>15</v>
      </c>
      <c r="B846" s="740" t="s">
        <v>2258</v>
      </c>
      <c r="C846" s="741"/>
      <c r="D846" s="741"/>
      <c r="E846" s="799"/>
      <c r="F846" s="742" t="s">
        <v>5</v>
      </c>
      <c r="G846" s="743">
        <v>2623720000</v>
      </c>
      <c r="H846" s="744"/>
    </row>
    <row r="847" spans="1:8" ht="16.5" customHeight="1">
      <c r="A847" s="739">
        <v>16</v>
      </c>
      <c r="B847" s="740" t="s">
        <v>2259</v>
      </c>
      <c r="C847" s="741"/>
      <c r="D847" s="741"/>
      <c r="E847" s="799"/>
      <c r="F847" s="742" t="s">
        <v>5</v>
      </c>
      <c r="G847" s="743">
        <v>2217700000</v>
      </c>
      <c r="H847" s="744"/>
    </row>
    <row r="848" spans="1:8" ht="16.5" customHeight="1">
      <c r="A848" s="739">
        <v>17</v>
      </c>
      <c r="B848" s="740" t="s">
        <v>2260</v>
      </c>
      <c r="C848" s="741"/>
      <c r="D848" s="741"/>
      <c r="E848" s="799"/>
      <c r="F848" s="742" t="s">
        <v>5</v>
      </c>
      <c r="G848" s="743">
        <v>1031800000</v>
      </c>
      <c r="H848" s="744"/>
    </row>
    <row r="849" spans="1:8" ht="16.5" customHeight="1">
      <c r="A849" s="739">
        <v>18</v>
      </c>
      <c r="B849" s="740" t="s">
        <v>2261</v>
      </c>
      <c r="C849" s="741"/>
      <c r="D849" s="741"/>
      <c r="E849" s="799"/>
      <c r="F849" s="742" t="s">
        <v>5</v>
      </c>
      <c r="G849" s="743">
        <v>383836000</v>
      </c>
      <c r="H849" s="744"/>
    </row>
    <row r="850" spans="1:8" ht="16.5" customHeight="1">
      <c r="A850" s="739">
        <v>19</v>
      </c>
      <c r="B850" s="740" t="s">
        <v>2262</v>
      </c>
      <c r="C850" s="741"/>
      <c r="D850" s="741"/>
      <c r="E850" s="799"/>
      <c r="F850" s="742" t="s">
        <v>5</v>
      </c>
      <c r="G850" s="743">
        <v>11000000</v>
      </c>
      <c r="H850" s="744"/>
    </row>
    <row r="851" spans="1:8" ht="16.5" customHeight="1">
      <c r="A851" s="739">
        <v>20</v>
      </c>
      <c r="B851" s="740" t="s">
        <v>2263</v>
      </c>
      <c r="C851" s="741"/>
      <c r="D851" s="741"/>
      <c r="E851" s="799"/>
      <c r="F851" s="742" t="s">
        <v>5</v>
      </c>
      <c r="G851" s="743">
        <v>69000000</v>
      </c>
      <c r="H851" s="744"/>
    </row>
    <row r="852" spans="1:8" ht="16.5" customHeight="1">
      <c r="A852" s="739">
        <v>21</v>
      </c>
      <c r="B852" s="740" t="s">
        <v>2264</v>
      </c>
      <c r="C852" s="741"/>
      <c r="D852" s="741"/>
      <c r="E852" s="799" t="s">
        <v>2265</v>
      </c>
      <c r="F852" s="742" t="s">
        <v>2242</v>
      </c>
      <c r="G852" s="743">
        <v>843721</v>
      </c>
      <c r="H852" s="744"/>
    </row>
    <row r="853" spans="1:8" ht="16.5" customHeight="1">
      <c r="A853" s="739">
        <v>22</v>
      </c>
      <c r="B853" s="740" t="s">
        <v>2266</v>
      </c>
      <c r="C853" s="741"/>
      <c r="D853" s="741"/>
      <c r="E853" s="799" t="s">
        <v>2267</v>
      </c>
      <c r="F853" s="742" t="s">
        <v>2242</v>
      </c>
      <c r="G853" s="743">
        <v>655191</v>
      </c>
      <c r="H853" s="744"/>
    </row>
    <row r="854" spans="1:8" ht="16.5" customHeight="1">
      <c r="A854" s="739">
        <v>23</v>
      </c>
      <c r="B854" s="740" t="s">
        <v>2268</v>
      </c>
      <c r="C854" s="741"/>
      <c r="D854" s="741"/>
      <c r="E854" s="799" t="s">
        <v>2269</v>
      </c>
      <c r="F854" s="742" t="s">
        <v>2242</v>
      </c>
      <c r="G854" s="743">
        <v>770341</v>
      </c>
      <c r="H854" s="744"/>
    </row>
    <row r="855" spans="1:8" ht="16.5" customHeight="1">
      <c r="A855" s="739">
        <v>24</v>
      </c>
      <c r="B855" s="740" t="s">
        <v>2270</v>
      </c>
      <c r="C855" s="741"/>
      <c r="D855" s="741"/>
      <c r="E855" s="799" t="s">
        <v>2271</v>
      </c>
      <c r="F855" s="742" t="s">
        <v>2242</v>
      </c>
      <c r="G855" s="743">
        <v>731363</v>
      </c>
      <c r="H855" s="744"/>
    </row>
    <row r="856" spans="1:8" ht="16.5" customHeight="1">
      <c r="A856" s="739">
        <v>25</v>
      </c>
      <c r="B856" s="740" t="s">
        <v>2260</v>
      </c>
      <c r="C856" s="741"/>
      <c r="D856" s="741"/>
      <c r="E856" s="799" t="s">
        <v>2272</v>
      </c>
      <c r="F856" s="742" t="s">
        <v>2242</v>
      </c>
      <c r="G856" s="743">
        <v>415644</v>
      </c>
      <c r="H856" s="744"/>
    </row>
    <row r="857" spans="1:8" ht="16.5" customHeight="1">
      <c r="A857" s="739">
        <v>26</v>
      </c>
      <c r="B857" s="740" t="s">
        <v>2261</v>
      </c>
      <c r="C857" s="741"/>
      <c r="D857" s="741"/>
      <c r="E857" s="799" t="s">
        <v>2273</v>
      </c>
      <c r="F857" s="742" t="s">
        <v>2242</v>
      </c>
      <c r="G857" s="743">
        <v>351119</v>
      </c>
      <c r="H857" s="744"/>
    </row>
    <row r="858" spans="1:8" ht="16.5" customHeight="1">
      <c r="A858" s="739">
        <v>27</v>
      </c>
      <c r="B858" s="740" t="s">
        <v>2262</v>
      </c>
      <c r="C858" s="741"/>
      <c r="D858" s="741"/>
      <c r="E858" s="799" t="s">
        <v>2274</v>
      </c>
      <c r="F858" s="742" t="s">
        <v>2242</v>
      </c>
      <c r="G858" s="743">
        <v>75515</v>
      </c>
      <c r="H858" s="744"/>
    </row>
    <row r="859" spans="1:8" ht="16.5" customHeight="1">
      <c r="A859" s="739">
        <v>28</v>
      </c>
      <c r="B859" s="740" t="s">
        <v>2275</v>
      </c>
      <c r="C859" s="741"/>
      <c r="D859" s="741"/>
      <c r="E859" s="799"/>
      <c r="F859" s="742" t="s">
        <v>2242</v>
      </c>
      <c r="G859" s="743">
        <v>102209.80833872</v>
      </c>
      <c r="H859" s="744"/>
    </row>
    <row r="860" spans="1:8" ht="16.5" customHeight="1">
      <c r="A860" s="739">
        <v>29</v>
      </c>
      <c r="B860" s="740" t="s">
        <v>2276</v>
      </c>
      <c r="C860" s="741"/>
      <c r="D860" s="741"/>
      <c r="E860" s="799"/>
      <c r="F860" s="742" t="s">
        <v>5</v>
      </c>
      <c r="G860" s="743">
        <v>1114315900</v>
      </c>
      <c r="H860" s="744"/>
    </row>
    <row r="861" spans="1:8" ht="35.1" customHeight="1">
      <c r="A861" s="739">
        <v>30</v>
      </c>
      <c r="B861" s="1689" t="s">
        <v>2277</v>
      </c>
      <c r="C861" s="1690"/>
      <c r="D861" s="1690"/>
      <c r="E861" s="1691"/>
      <c r="F861" s="742" t="s">
        <v>5</v>
      </c>
      <c r="G861" s="743">
        <v>1313367200</v>
      </c>
      <c r="H861" s="744"/>
    </row>
    <row r="862" spans="1:8" ht="16.5" customHeight="1">
      <c r="A862" s="739"/>
      <c r="B862" s="740"/>
      <c r="C862" s="741"/>
      <c r="D862" s="741"/>
      <c r="E862" s="799"/>
      <c r="F862" s="742"/>
      <c r="G862" s="743"/>
      <c r="H862" s="744"/>
    </row>
    <row r="863" spans="1:8" ht="16.5" customHeight="1">
      <c r="A863" s="780" t="s">
        <v>20</v>
      </c>
      <c r="B863" s="773" t="s">
        <v>2278</v>
      </c>
      <c r="C863" s="774"/>
      <c r="D863" s="774"/>
      <c r="E863" s="781"/>
      <c r="F863" s="742"/>
      <c r="G863" s="743"/>
      <c r="H863" s="744"/>
    </row>
    <row r="864" spans="1:8" ht="16.5" customHeight="1">
      <c r="A864" s="739">
        <v>1</v>
      </c>
      <c r="B864" s="740" t="s">
        <v>2279</v>
      </c>
      <c r="C864" s="741"/>
      <c r="D864" s="741"/>
      <c r="E864" s="782"/>
      <c r="F864" s="742" t="s">
        <v>17</v>
      </c>
      <c r="G864" s="743">
        <v>1066700</v>
      </c>
      <c r="H864" s="744"/>
    </row>
    <row r="865" spans="1:8" ht="16.5" customHeight="1">
      <c r="A865" s="739">
        <v>2</v>
      </c>
      <c r="B865" s="740" t="s">
        <v>2280</v>
      </c>
      <c r="C865" s="741"/>
      <c r="D865" s="741"/>
      <c r="E865" s="782"/>
      <c r="F865" s="742" t="s">
        <v>17</v>
      </c>
      <c r="G865" s="743">
        <v>725700</v>
      </c>
      <c r="H865" s="744"/>
    </row>
    <row r="866" spans="1:8" ht="16.5" customHeight="1">
      <c r="A866" s="739">
        <v>3</v>
      </c>
      <c r="B866" s="740" t="s">
        <v>2281</v>
      </c>
      <c r="C866" s="741"/>
      <c r="D866" s="741"/>
      <c r="E866" s="782"/>
      <c r="F866" s="742" t="s">
        <v>17</v>
      </c>
      <c r="G866" s="743">
        <v>467300</v>
      </c>
      <c r="H866" s="744"/>
    </row>
    <row r="867" spans="1:8" ht="16.5" customHeight="1">
      <c r="A867" s="739">
        <v>4</v>
      </c>
      <c r="B867" s="740" t="s">
        <v>2282</v>
      </c>
      <c r="C867" s="741"/>
      <c r="D867" s="741"/>
      <c r="E867" s="782"/>
      <c r="F867" s="742" t="s">
        <v>17</v>
      </c>
      <c r="G867" s="743">
        <v>300000</v>
      </c>
      <c r="H867" s="744"/>
    </row>
    <row r="868" spans="1:8" ht="16.5" customHeight="1">
      <c r="A868" s="739">
        <v>5</v>
      </c>
      <c r="B868" s="740" t="s">
        <v>2283</v>
      </c>
      <c r="C868" s="741"/>
      <c r="D868" s="741"/>
      <c r="E868" s="782"/>
      <c r="F868" s="742" t="s">
        <v>17</v>
      </c>
      <c r="G868" s="743">
        <v>142900</v>
      </c>
      <c r="H868" s="744"/>
    </row>
    <row r="869" spans="1:8" ht="16.5" customHeight="1">
      <c r="A869" s="739">
        <v>6</v>
      </c>
      <c r="B869" s="740" t="s">
        <v>2284</v>
      </c>
      <c r="C869" s="741"/>
      <c r="D869" s="741"/>
      <c r="E869" s="782"/>
      <c r="F869" s="742" t="s">
        <v>17</v>
      </c>
      <c r="G869" s="743">
        <v>95200</v>
      </c>
      <c r="H869" s="744"/>
    </row>
    <row r="870" spans="1:8" ht="16.5" customHeight="1">
      <c r="A870" s="739">
        <v>7</v>
      </c>
      <c r="B870" s="740" t="s">
        <v>2285</v>
      </c>
      <c r="C870" s="741"/>
      <c r="D870" s="741"/>
      <c r="E870" s="782"/>
      <c r="F870" s="742" t="s">
        <v>17</v>
      </c>
      <c r="G870" s="743">
        <v>46500</v>
      </c>
      <c r="H870" s="744"/>
    </row>
    <row r="871" spans="1:8" ht="16.5" customHeight="1">
      <c r="A871" s="739">
        <v>8</v>
      </c>
      <c r="B871" s="740" t="s">
        <v>2286</v>
      </c>
      <c r="C871" s="741"/>
      <c r="D871" s="741"/>
      <c r="E871" s="782"/>
      <c r="F871" s="742" t="s">
        <v>17</v>
      </c>
      <c r="G871" s="743">
        <v>777900</v>
      </c>
      <c r="H871" s="744"/>
    </row>
    <row r="872" spans="1:8" ht="16.5" customHeight="1">
      <c r="A872" s="739">
        <v>9</v>
      </c>
      <c r="B872" s="740" t="s">
        <v>2287</v>
      </c>
      <c r="C872" s="741"/>
      <c r="D872" s="741"/>
      <c r="E872" s="782"/>
      <c r="F872" s="742" t="s">
        <v>17</v>
      </c>
      <c r="G872" s="743">
        <v>493500</v>
      </c>
      <c r="H872" s="744"/>
    </row>
    <row r="873" spans="1:8" ht="16.5" customHeight="1">
      <c r="A873" s="739">
        <v>10</v>
      </c>
      <c r="B873" s="740" t="s">
        <v>2288</v>
      </c>
      <c r="C873" s="741"/>
      <c r="D873" s="741"/>
      <c r="E873" s="782"/>
      <c r="F873" s="742" t="s">
        <v>17</v>
      </c>
      <c r="G873" s="743">
        <v>312500</v>
      </c>
      <c r="H873" s="744"/>
    </row>
    <row r="874" spans="1:8" ht="16.5" customHeight="1">
      <c r="A874" s="739">
        <v>11</v>
      </c>
      <c r="B874" s="740" t="s">
        <v>2289</v>
      </c>
      <c r="C874" s="741"/>
      <c r="D874" s="741"/>
      <c r="E874" s="782"/>
      <c r="F874" s="742" t="s">
        <v>17</v>
      </c>
      <c r="G874" s="743">
        <v>204300</v>
      </c>
      <c r="H874" s="744"/>
    </row>
    <row r="875" spans="1:8" ht="16.5" customHeight="1">
      <c r="A875" s="739">
        <v>12</v>
      </c>
      <c r="B875" s="740" t="s">
        <v>2290</v>
      </c>
      <c r="C875" s="741"/>
      <c r="D875" s="741"/>
      <c r="E875" s="782"/>
      <c r="F875" s="742" t="s">
        <v>17</v>
      </c>
      <c r="G875" s="743">
        <v>111400</v>
      </c>
      <c r="H875" s="744"/>
    </row>
    <row r="876" spans="1:8" ht="16.5" customHeight="1">
      <c r="A876" s="739">
        <v>13</v>
      </c>
      <c r="B876" s="740" t="s">
        <v>2291</v>
      </c>
      <c r="C876" s="741"/>
      <c r="D876" s="741"/>
      <c r="E876" s="782"/>
      <c r="F876" s="742" t="s">
        <v>1</v>
      </c>
      <c r="G876" s="743">
        <v>579800</v>
      </c>
      <c r="H876" s="744"/>
    </row>
    <row r="877" spans="1:8" ht="16.5" customHeight="1">
      <c r="A877" s="739">
        <v>14</v>
      </c>
      <c r="B877" s="740" t="s">
        <v>2292</v>
      </c>
      <c r="C877" s="741"/>
      <c r="D877" s="741"/>
      <c r="E877" s="782"/>
      <c r="F877" s="742" t="s">
        <v>1</v>
      </c>
      <c r="G877" s="743">
        <v>264500</v>
      </c>
      <c r="H877" s="744"/>
    </row>
    <row r="878" spans="1:8" ht="16.5" customHeight="1">
      <c r="A878" s="739">
        <v>15</v>
      </c>
      <c r="B878" s="740" t="s">
        <v>2293</v>
      </c>
      <c r="C878" s="741"/>
      <c r="D878" s="741"/>
      <c r="E878" s="782"/>
      <c r="F878" s="742" t="s">
        <v>1</v>
      </c>
      <c r="G878" s="743">
        <v>216700</v>
      </c>
      <c r="H878" s="744"/>
    </row>
    <row r="879" spans="1:8" ht="16.5" customHeight="1">
      <c r="A879" s="739">
        <v>16</v>
      </c>
      <c r="B879" s="740" t="s">
        <v>2294</v>
      </c>
      <c r="C879" s="741"/>
      <c r="D879" s="741"/>
      <c r="E879" s="782"/>
      <c r="F879" s="742" t="s">
        <v>2295</v>
      </c>
      <c r="G879" s="743">
        <v>133400</v>
      </c>
      <c r="H879" s="744"/>
    </row>
    <row r="880" spans="1:8" ht="16.5" customHeight="1">
      <c r="A880" s="739">
        <v>17</v>
      </c>
      <c r="B880" s="740" t="s">
        <v>2296</v>
      </c>
      <c r="C880" s="741"/>
      <c r="D880" s="741"/>
      <c r="E880" s="782"/>
      <c r="F880" s="742" t="s">
        <v>1</v>
      </c>
      <c r="G880" s="743">
        <v>3437400</v>
      </c>
      <c r="H880" s="744"/>
    </row>
    <row r="881" spans="1:8" ht="16.5" customHeight="1">
      <c r="A881" s="739">
        <v>18</v>
      </c>
      <c r="B881" s="740" t="s">
        <v>2297</v>
      </c>
      <c r="C881" s="741"/>
      <c r="D881" s="741"/>
      <c r="E881" s="782"/>
      <c r="F881" s="742" t="s">
        <v>1</v>
      </c>
      <c r="G881" s="743">
        <v>2365000</v>
      </c>
      <c r="H881" s="744"/>
    </row>
    <row r="882" spans="1:8" ht="16.5" customHeight="1">
      <c r="A882" s="739">
        <v>19</v>
      </c>
      <c r="B882" s="740" t="s">
        <v>2298</v>
      </c>
      <c r="C882" s="741"/>
      <c r="D882" s="741"/>
      <c r="E882" s="782"/>
      <c r="F882" s="742" t="s">
        <v>1</v>
      </c>
      <c r="G882" s="743">
        <v>1389900</v>
      </c>
      <c r="H882" s="744"/>
    </row>
    <row r="883" spans="1:8" ht="16.5" customHeight="1">
      <c r="A883" s="739">
        <v>20</v>
      </c>
      <c r="B883" s="740" t="s">
        <v>2299</v>
      </c>
      <c r="C883" s="741"/>
      <c r="D883" s="741"/>
      <c r="E883" s="782"/>
      <c r="F883" s="742" t="s">
        <v>1</v>
      </c>
      <c r="G883" s="743">
        <v>811300</v>
      </c>
      <c r="H883" s="744"/>
    </row>
    <row r="884" spans="1:8" ht="16.5" customHeight="1">
      <c r="A884" s="739">
        <v>21</v>
      </c>
      <c r="B884" s="740" t="s">
        <v>2300</v>
      </c>
      <c r="C884" s="741"/>
      <c r="D884" s="741"/>
      <c r="E884" s="782"/>
      <c r="F884" s="742" t="s">
        <v>1</v>
      </c>
      <c r="G884" s="743">
        <v>381900</v>
      </c>
      <c r="H884" s="744"/>
    </row>
    <row r="885" spans="1:8" ht="16.5" customHeight="1">
      <c r="A885" s="739">
        <v>22</v>
      </c>
      <c r="B885" s="740" t="s">
        <v>2301</v>
      </c>
      <c r="C885" s="741"/>
      <c r="D885" s="741"/>
      <c r="E885" s="782"/>
      <c r="F885" s="742" t="s">
        <v>1</v>
      </c>
      <c r="G885" s="743">
        <v>104800</v>
      </c>
      <c r="H885" s="744"/>
    </row>
    <row r="886" spans="1:8" ht="16.5" customHeight="1">
      <c r="A886" s="739">
        <v>23</v>
      </c>
      <c r="B886" s="740" t="s">
        <v>2302</v>
      </c>
      <c r="C886" s="741"/>
      <c r="D886" s="741"/>
      <c r="E886" s="782"/>
      <c r="F886" s="742" t="s">
        <v>1</v>
      </c>
      <c r="G886" s="743">
        <v>527500</v>
      </c>
      <c r="H886" s="744"/>
    </row>
    <row r="887" spans="1:8" ht="16.5" customHeight="1">
      <c r="A887" s="739">
        <v>24</v>
      </c>
      <c r="B887" s="740" t="s">
        <v>2303</v>
      </c>
      <c r="C887" s="741"/>
      <c r="D887" s="741"/>
      <c r="E887" s="782"/>
      <c r="F887" s="742" t="s">
        <v>1</v>
      </c>
      <c r="G887" s="743">
        <v>241300</v>
      </c>
      <c r="H887" s="744"/>
    </row>
    <row r="888" spans="1:8" ht="16.5" customHeight="1">
      <c r="A888" s="739">
        <v>25</v>
      </c>
      <c r="B888" s="740" t="s">
        <v>2304</v>
      </c>
      <c r="C888" s="741"/>
      <c r="D888" s="741"/>
      <c r="E888" s="782"/>
      <c r="F888" s="742" t="s">
        <v>1</v>
      </c>
      <c r="G888" s="743">
        <v>138600</v>
      </c>
      <c r="H888" s="744"/>
    </row>
    <row r="889" spans="1:8" ht="16.5" customHeight="1">
      <c r="A889" s="739">
        <v>26</v>
      </c>
      <c r="B889" s="740" t="s">
        <v>2305</v>
      </c>
      <c r="C889" s="741"/>
      <c r="D889" s="741"/>
      <c r="E889" s="782"/>
      <c r="F889" s="742" t="s">
        <v>1</v>
      </c>
      <c r="G889" s="743">
        <v>197400</v>
      </c>
      <c r="H889" s="744"/>
    </row>
    <row r="890" spans="1:8" ht="16.5" customHeight="1">
      <c r="A890" s="739">
        <v>27</v>
      </c>
      <c r="B890" s="740" t="s">
        <v>2306</v>
      </c>
      <c r="C890" s="741"/>
      <c r="D890" s="741"/>
      <c r="E890" s="782"/>
      <c r="F890" s="742" t="s">
        <v>1</v>
      </c>
      <c r="G890" s="743">
        <v>900900</v>
      </c>
      <c r="H890" s="744"/>
    </row>
    <row r="891" spans="1:8" ht="16.5" customHeight="1">
      <c r="A891" s="739">
        <v>28</v>
      </c>
      <c r="B891" s="740" t="s">
        <v>2307</v>
      </c>
      <c r="C891" s="741"/>
      <c r="D891" s="741"/>
      <c r="E891" s="782"/>
      <c r="F891" s="742" t="s">
        <v>1</v>
      </c>
      <c r="G891" s="743">
        <v>411200</v>
      </c>
      <c r="H891" s="744"/>
    </row>
    <row r="892" spans="1:8" ht="16.5" customHeight="1">
      <c r="A892" s="739">
        <v>29</v>
      </c>
      <c r="B892" s="740" t="s">
        <v>2308</v>
      </c>
      <c r="C892" s="741"/>
      <c r="D892" s="741"/>
      <c r="E892" s="782"/>
      <c r="F892" s="742" t="s">
        <v>1</v>
      </c>
      <c r="G892" s="743">
        <v>138600</v>
      </c>
      <c r="H892" s="744"/>
    </row>
    <row r="893" spans="1:8" ht="16.5" customHeight="1">
      <c r="A893" s="739">
        <v>30</v>
      </c>
      <c r="B893" s="740" t="s">
        <v>2309</v>
      </c>
      <c r="C893" s="741"/>
      <c r="D893" s="741"/>
      <c r="E893" s="782"/>
      <c r="F893" s="742" t="s">
        <v>1</v>
      </c>
      <c r="G893" s="743">
        <v>313100</v>
      </c>
      <c r="H893" s="744"/>
    </row>
    <row r="894" spans="1:8" ht="16.5" customHeight="1">
      <c r="A894" s="739">
        <v>31</v>
      </c>
      <c r="B894" s="740" t="s">
        <v>2310</v>
      </c>
      <c r="C894" s="741"/>
      <c r="D894" s="741"/>
      <c r="E894" s="782"/>
      <c r="F894" s="742" t="s">
        <v>1</v>
      </c>
      <c r="G894" s="743">
        <v>223600</v>
      </c>
      <c r="H894" s="744"/>
    </row>
    <row r="895" spans="1:8" ht="16.5" customHeight="1">
      <c r="A895" s="739">
        <v>32</v>
      </c>
      <c r="B895" s="740" t="s">
        <v>2311</v>
      </c>
      <c r="C895" s="741"/>
      <c r="D895" s="741"/>
      <c r="E895" s="782"/>
      <c r="F895" s="742" t="s">
        <v>1</v>
      </c>
      <c r="G895" s="743">
        <v>1493600</v>
      </c>
      <c r="H895" s="744"/>
    </row>
    <row r="896" spans="1:8" ht="16.5" customHeight="1">
      <c r="A896" s="739">
        <v>33</v>
      </c>
      <c r="B896" s="740" t="s">
        <v>2312</v>
      </c>
      <c r="C896" s="741"/>
      <c r="D896" s="741"/>
      <c r="E896" s="782"/>
      <c r="F896" s="742" t="s">
        <v>1</v>
      </c>
      <c r="G896" s="743">
        <v>2010200</v>
      </c>
      <c r="H896" s="744"/>
    </row>
    <row r="897" spans="1:8" ht="16.5" customHeight="1">
      <c r="A897" s="739">
        <v>34</v>
      </c>
      <c r="B897" s="740" t="s">
        <v>2313</v>
      </c>
      <c r="C897" s="741"/>
      <c r="D897" s="741"/>
      <c r="E897" s="782"/>
      <c r="F897" s="742" t="s">
        <v>1</v>
      </c>
      <c r="G897" s="743">
        <v>1943600</v>
      </c>
      <c r="H897" s="744"/>
    </row>
    <row r="898" spans="1:8" ht="16.5" customHeight="1">
      <c r="A898" s="739">
        <v>35</v>
      </c>
      <c r="B898" s="740" t="s">
        <v>2314</v>
      </c>
      <c r="C898" s="741"/>
      <c r="D898" s="741"/>
      <c r="E898" s="782"/>
      <c r="F898" s="742" t="s">
        <v>1</v>
      </c>
      <c r="G898" s="743">
        <v>690900</v>
      </c>
      <c r="H898" s="744"/>
    </row>
    <row r="899" spans="1:8" ht="16.5" customHeight="1">
      <c r="A899" s="739">
        <v>36</v>
      </c>
      <c r="B899" s="740" t="s">
        <v>2315</v>
      </c>
      <c r="C899" s="741"/>
      <c r="D899" s="741"/>
      <c r="E899" s="782"/>
      <c r="F899" s="742" t="s">
        <v>1</v>
      </c>
      <c r="G899" s="743">
        <v>959900</v>
      </c>
      <c r="H899" s="744"/>
    </row>
    <row r="900" spans="1:8" ht="16.5" customHeight="1">
      <c r="A900" s="751">
        <v>37</v>
      </c>
      <c r="B900" s="752" t="s">
        <v>2316</v>
      </c>
      <c r="C900" s="753"/>
      <c r="D900" s="753"/>
      <c r="E900" s="788"/>
      <c r="F900" s="754" t="s">
        <v>1</v>
      </c>
      <c r="G900" s="743">
        <v>317600</v>
      </c>
      <c r="H900" s="744"/>
    </row>
    <row r="901" spans="1:8" ht="16.5" customHeight="1">
      <c r="A901" s="766">
        <v>38</v>
      </c>
      <c r="B901" s="790" t="s">
        <v>2317</v>
      </c>
      <c r="C901" s="791"/>
      <c r="D901" s="791" t="s">
        <v>2318</v>
      </c>
      <c r="E901" s="792"/>
      <c r="F901" s="770" t="s">
        <v>1</v>
      </c>
      <c r="G901" s="743">
        <v>851900</v>
      </c>
      <c r="H901" s="744"/>
    </row>
    <row r="902" spans="1:8" ht="16.5" customHeight="1">
      <c r="A902" s="739">
        <v>39</v>
      </c>
      <c r="B902" s="740" t="s">
        <v>2317</v>
      </c>
      <c r="C902" s="741"/>
      <c r="D902" s="741" t="s">
        <v>2319</v>
      </c>
      <c r="E902" s="782"/>
      <c r="F902" s="742" t="s">
        <v>1</v>
      </c>
      <c r="G902" s="743">
        <v>733800</v>
      </c>
      <c r="H902" s="744"/>
    </row>
    <row r="903" spans="1:8" ht="16.5" customHeight="1">
      <c r="A903" s="739">
        <v>40</v>
      </c>
      <c r="B903" s="740" t="s">
        <v>2317</v>
      </c>
      <c r="C903" s="741"/>
      <c r="D903" s="741" t="s">
        <v>2320</v>
      </c>
      <c r="E903" s="782"/>
      <c r="F903" s="742" t="s">
        <v>1</v>
      </c>
      <c r="G903" s="743">
        <v>632500</v>
      </c>
      <c r="H903" s="744"/>
    </row>
    <row r="904" spans="1:8" ht="16.5" customHeight="1">
      <c r="A904" s="739">
        <v>41</v>
      </c>
      <c r="B904" s="740" t="s">
        <v>2317</v>
      </c>
      <c r="C904" s="741"/>
      <c r="D904" s="741" t="s">
        <v>2321</v>
      </c>
      <c r="E904" s="782"/>
      <c r="F904" s="742" t="s">
        <v>1</v>
      </c>
      <c r="G904" s="743">
        <v>548200</v>
      </c>
      <c r="H904" s="744"/>
    </row>
    <row r="905" spans="1:8" ht="16.5" customHeight="1">
      <c r="A905" s="739">
        <v>42</v>
      </c>
      <c r="B905" s="740" t="s">
        <v>2317</v>
      </c>
      <c r="C905" s="741"/>
      <c r="D905" s="741" t="s">
        <v>2322</v>
      </c>
      <c r="E905" s="782"/>
      <c r="F905" s="742" t="s">
        <v>1</v>
      </c>
      <c r="G905" s="743">
        <v>447000</v>
      </c>
      <c r="H905" s="744"/>
    </row>
    <row r="906" spans="1:8" ht="16.5" customHeight="1">
      <c r="A906" s="739">
        <v>43</v>
      </c>
      <c r="B906" s="740" t="s">
        <v>2317</v>
      </c>
      <c r="C906" s="741"/>
      <c r="D906" s="741" t="s">
        <v>2323</v>
      </c>
      <c r="E906" s="782"/>
      <c r="F906" s="742" t="s">
        <v>1</v>
      </c>
      <c r="G906" s="743">
        <v>295200</v>
      </c>
      <c r="H906" s="744"/>
    </row>
    <row r="907" spans="1:8" ht="16.5" customHeight="1">
      <c r="A907" s="739">
        <v>44</v>
      </c>
      <c r="B907" s="740" t="s">
        <v>2324</v>
      </c>
      <c r="C907" s="741"/>
      <c r="D907" s="741" t="s">
        <v>2325</v>
      </c>
      <c r="E907" s="782"/>
      <c r="F907" s="742" t="s">
        <v>1</v>
      </c>
      <c r="G907" s="743">
        <v>26705600</v>
      </c>
      <c r="H907" s="744"/>
    </row>
    <row r="908" spans="1:8" ht="16.5" customHeight="1">
      <c r="A908" s="739">
        <v>45</v>
      </c>
      <c r="B908" s="740" t="s">
        <v>2324</v>
      </c>
      <c r="C908" s="741"/>
      <c r="D908" s="741" t="s">
        <v>2319</v>
      </c>
      <c r="E908" s="782"/>
      <c r="F908" s="742" t="s">
        <v>1</v>
      </c>
      <c r="G908" s="743">
        <v>21364400</v>
      </c>
      <c r="H908" s="744"/>
    </row>
    <row r="909" spans="1:8" ht="16.5" customHeight="1">
      <c r="A909" s="739">
        <v>46</v>
      </c>
      <c r="B909" s="740" t="s">
        <v>2324</v>
      </c>
      <c r="C909" s="741"/>
      <c r="D909" s="741" t="s">
        <v>2320</v>
      </c>
      <c r="E909" s="782"/>
      <c r="F909" s="742" t="s">
        <v>1</v>
      </c>
      <c r="G909" s="743">
        <v>10682200</v>
      </c>
      <c r="H909" s="744"/>
    </row>
    <row r="910" spans="1:8" ht="16.5" customHeight="1">
      <c r="A910" s="739">
        <v>47</v>
      </c>
      <c r="B910" s="740" t="s">
        <v>2324</v>
      </c>
      <c r="C910" s="741"/>
      <c r="D910" s="741" t="s">
        <v>2321</v>
      </c>
      <c r="E910" s="782"/>
      <c r="F910" s="742" t="s">
        <v>1</v>
      </c>
      <c r="G910" s="743">
        <v>5342200</v>
      </c>
      <c r="H910" s="744"/>
    </row>
    <row r="911" spans="1:8" ht="16.5" customHeight="1">
      <c r="A911" s="739">
        <v>48</v>
      </c>
      <c r="B911" s="740" t="s">
        <v>2324</v>
      </c>
      <c r="C911" s="741"/>
      <c r="D911" s="741" t="s">
        <v>2322</v>
      </c>
      <c r="E911" s="782"/>
      <c r="F911" s="742" t="s">
        <v>1</v>
      </c>
      <c r="G911" s="743">
        <v>3052700</v>
      </c>
      <c r="H911" s="744"/>
    </row>
    <row r="912" spans="1:8" ht="16.5" customHeight="1">
      <c r="A912" s="739">
        <v>49</v>
      </c>
      <c r="B912" s="740" t="s">
        <v>2324</v>
      </c>
      <c r="C912" s="741"/>
      <c r="D912" s="741" t="s">
        <v>2323</v>
      </c>
      <c r="E912" s="782"/>
      <c r="F912" s="742" t="s">
        <v>1</v>
      </c>
      <c r="G912" s="743">
        <v>2162300</v>
      </c>
      <c r="H912" s="744"/>
    </row>
    <row r="913" spans="1:8" ht="16.5" customHeight="1">
      <c r="A913" s="739">
        <v>50</v>
      </c>
      <c r="B913" s="740" t="s">
        <v>2326</v>
      </c>
      <c r="C913" s="741"/>
      <c r="D913" s="741" t="s">
        <v>2327</v>
      </c>
      <c r="E913" s="782"/>
      <c r="F913" s="742" t="s">
        <v>1</v>
      </c>
      <c r="G913" s="743">
        <v>443000</v>
      </c>
      <c r="H913" s="744"/>
    </row>
    <row r="914" spans="1:8" ht="16.5" customHeight="1">
      <c r="A914" s="739">
        <v>51</v>
      </c>
      <c r="B914" s="740" t="s">
        <v>2326</v>
      </c>
      <c r="C914" s="741"/>
      <c r="D914" s="741" t="s">
        <v>2328</v>
      </c>
      <c r="E914" s="782"/>
      <c r="F914" s="742" t="s">
        <v>1</v>
      </c>
      <c r="G914" s="743">
        <v>257800</v>
      </c>
      <c r="H914" s="744"/>
    </row>
    <row r="915" spans="1:8" ht="16.5" customHeight="1">
      <c r="A915" s="739">
        <v>52</v>
      </c>
      <c r="B915" s="740" t="s">
        <v>2329</v>
      </c>
      <c r="C915" s="741"/>
      <c r="D915" s="741"/>
      <c r="E915" s="782"/>
      <c r="F915" s="742" t="s">
        <v>1</v>
      </c>
      <c r="G915" s="743">
        <v>715800</v>
      </c>
      <c r="H915" s="744"/>
    </row>
    <row r="916" spans="1:8" ht="16.5" customHeight="1">
      <c r="A916" s="739">
        <v>53</v>
      </c>
      <c r="B916" s="740" t="s">
        <v>2330</v>
      </c>
      <c r="C916" s="741"/>
      <c r="D916" s="741"/>
      <c r="E916" s="782"/>
      <c r="F916" s="742" t="s">
        <v>1</v>
      </c>
      <c r="G916" s="743">
        <v>971300</v>
      </c>
      <c r="H916" s="744"/>
    </row>
    <row r="917" spans="1:8" ht="16.5" customHeight="1">
      <c r="A917" s="739">
        <v>54</v>
      </c>
      <c r="B917" s="740" t="s">
        <v>2331</v>
      </c>
      <c r="C917" s="741"/>
      <c r="D917" s="741"/>
      <c r="E917" s="782"/>
      <c r="F917" s="742" t="s">
        <v>1</v>
      </c>
      <c r="G917" s="743">
        <v>1754900</v>
      </c>
      <c r="H917" s="744"/>
    </row>
    <row r="918" spans="1:8" ht="16.5" customHeight="1">
      <c r="A918" s="739">
        <v>55</v>
      </c>
      <c r="B918" s="740" t="s">
        <v>2332</v>
      </c>
      <c r="C918" s="741"/>
      <c r="D918" s="741"/>
      <c r="E918" s="782"/>
      <c r="F918" s="742" t="s">
        <v>1</v>
      </c>
      <c r="G918" s="743">
        <v>2781300</v>
      </c>
      <c r="H918" s="744"/>
    </row>
    <row r="919" spans="1:8" ht="16.5" customHeight="1">
      <c r="A919" s="739">
        <v>56</v>
      </c>
      <c r="B919" s="740" t="s">
        <v>2333</v>
      </c>
      <c r="C919" s="741"/>
      <c r="D919" s="741"/>
      <c r="E919" s="782"/>
      <c r="F919" s="742" t="s">
        <v>1</v>
      </c>
      <c r="G919" s="743">
        <v>4181500</v>
      </c>
      <c r="H919" s="744"/>
    </row>
    <row r="920" spans="1:8" ht="16.5" customHeight="1">
      <c r="A920" s="739">
        <v>57</v>
      </c>
      <c r="B920" s="740" t="s">
        <v>2334</v>
      </c>
      <c r="C920" s="741"/>
      <c r="D920" s="741"/>
      <c r="E920" s="782"/>
      <c r="F920" s="742" t="s">
        <v>1</v>
      </c>
      <c r="G920" s="743">
        <v>4743100</v>
      </c>
      <c r="H920" s="744"/>
    </row>
    <row r="921" spans="1:8" ht="16.5" customHeight="1">
      <c r="A921" s="739">
        <v>58</v>
      </c>
      <c r="B921" s="740" t="s">
        <v>2335</v>
      </c>
      <c r="C921" s="741"/>
      <c r="D921" s="741" t="s">
        <v>2336</v>
      </c>
      <c r="E921" s="782"/>
      <c r="F921" s="742" t="s">
        <v>7</v>
      </c>
      <c r="G921" s="743">
        <v>200300</v>
      </c>
      <c r="H921" s="744"/>
    </row>
    <row r="922" spans="1:8" ht="16.5" customHeight="1">
      <c r="A922" s="739">
        <v>59</v>
      </c>
      <c r="B922" s="740" t="s">
        <v>2337</v>
      </c>
      <c r="C922" s="741"/>
      <c r="D922" s="741" t="s">
        <v>2338</v>
      </c>
      <c r="E922" s="782"/>
      <c r="F922" s="742" t="s">
        <v>1</v>
      </c>
      <c r="G922" s="743">
        <v>5600</v>
      </c>
      <c r="H922" s="744"/>
    </row>
    <row r="923" spans="1:8" ht="16.5" customHeight="1">
      <c r="A923" s="739">
        <v>60</v>
      </c>
      <c r="B923" s="740" t="s">
        <v>2337</v>
      </c>
      <c r="C923" s="741"/>
      <c r="D923" s="741" t="s">
        <v>2339</v>
      </c>
      <c r="E923" s="782"/>
      <c r="F923" s="742" t="s">
        <v>1</v>
      </c>
      <c r="G923" s="743">
        <v>10200</v>
      </c>
      <c r="H923" s="744"/>
    </row>
    <row r="924" spans="1:8" ht="16.5" customHeight="1">
      <c r="A924" s="739">
        <v>61</v>
      </c>
      <c r="B924" s="740" t="s">
        <v>2337</v>
      </c>
      <c r="C924" s="741"/>
      <c r="D924" s="741" t="s">
        <v>2340</v>
      </c>
      <c r="E924" s="782"/>
      <c r="F924" s="742" t="s">
        <v>1</v>
      </c>
      <c r="G924" s="743">
        <v>28700</v>
      </c>
      <c r="H924" s="744"/>
    </row>
    <row r="925" spans="1:8" ht="16.5" customHeight="1">
      <c r="A925" s="739">
        <v>62</v>
      </c>
      <c r="B925" s="740" t="s">
        <v>2341</v>
      </c>
      <c r="C925" s="741"/>
      <c r="D925" s="741" t="s">
        <v>2321</v>
      </c>
      <c r="E925" s="782"/>
      <c r="F925" s="742" t="s">
        <v>1</v>
      </c>
      <c r="G925" s="743">
        <v>1285100</v>
      </c>
      <c r="H925" s="744"/>
    </row>
    <row r="926" spans="1:8" ht="16.5" customHeight="1">
      <c r="A926" s="739">
        <v>63</v>
      </c>
      <c r="B926" s="740" t="s">
        <v>2341</v>
      </c>
      <c r="C926" s="741"/>
      <c r="D926" s="741" t="s">
        <v>2322</v>
      </c>
      <c r="E926" s="782"/>
      <c r="F926" s="742" t="s">
        <v>1</v>
      </c>
      <c r="G926" s="743">
        <v>960100</v>
      </c>
      <c r="H926" s="744"/>
    </row>
    <row r="927" spans="1:8" ht="16.5" customHeight="1">
      <c r="A927" s="739">
        <v>64</v>
      </c>
      <c r="B927" s="740" t="s">
        <v>2341</v>
      </c>
      <c r="C927" s="741"/>
      <c r="D927" s="741" t="s">
        <v>2323</v>
      </c>
      <c r="E927" s="782"/>
      <c r="F927" s="742" t="s">
        <v>1</v>
      </c>
      <c r="G927" s="743">
        <v>752900</v>
      </c>
      <c r="H927" s="744"/>
    </row>
    <row r="928" spans="1:8" ht="16.5" customHeight="1">
      <c r="A928" s="739">
        <v>65</v>
      </c>
      <c r="B928" s="740" t="s">
        <v>2342</v>
      </c>
      <c r="C928" s="741"/>
      <c r="D928" s="741"/>
      <c r="E928" s="782"/>
      <c r="F928" s="742" t="s">
        <v>1</v>
      </c>
      <c r="G928" s="743">
        <v>228500</v>
      </c>
      <c r="H928" s="744"/>
    </row>
    <row r="929" spans="1:8" ht="16.5" customHeight="1">
      <c r="A929" s="739">
        <v>66</v>
      </c>
      <c r="B929" s="740" t="s">
        <v>2343</v>
      </c>
      <c r="C929" s="741"/>
      <c r="D929" s="741"/>
      <c r="E929" s="782"/>
      <c r="F929" s="742" t="s">
        <v>1</v>
      </c>
      <c r="G929" s="743">
        <v>383700</v>
      </c>
      <c r="H929" s="744"/>
    </row>
    <row r="930" spans="1:8" ht="16.5" customHeight="1">
      <c r="A930" s="739">
        <v>67</v>
      </c>
      <c r="B930" s="740" t="s">
        <v>2344</v>
      </c>
      <c r="C930" s="741"/>
      <c r="D930" s="741" t="s">
        <v>2345</v>
      </c>
      <c r="E930" s="782"/>
      <c r="F930" s="742" t="s">
        <v>1</v>
      </c>
      <c r="G930" s="743">
        <v>1204600</v>
      </c>
      <c r="H930" s="744"/>
    </row>
    <row r="931" spans="1:8" ht="16.5" customHeight="1">
      <c r="A931" s="739">
        <v>68</v>
      </c>
      <c r="B931" s="740" t="s">
        <v>2344</v>
      </c>
      <c r="C931" s="741"/>
      <c r="D931" s="741" t="s">
        <v>2346</v>
      </c>
      <c r="E931" s="782"/>
      <c r="F931" s="742" t="s">
        <v>1</v>
      </c>
      <c r="G931" s="743">
        <v>429700</v>
      </c>
      <c r="H931" s="744"/>
    </row>
    <row r="932" spans="1:8" ht="16.5" customHeight="1">
      <c r="A932" s="739">
        <v>69</v>
      </c>
      <c r="B932" s="740" t="s">
        <v>2344</v>
      </c>
      <c r="C932" s="741"/>
      <c r="D932" s="741" t="s">
        <v>2347</v>
      </c>
      <c r="E932" s="782"/>
      <c r="F932" s="742" t="s">
        <v>1</v>
      </c>
      <c r="G932" s="743">
        <v>252000</v>
      </c>
      <c r="H932" s="744"/>
    </row>
    <row r="933" spans="1:8" ht="16.5" customHeight="1">
      <c r="A933" s="739">
        <v>70</v>
      </c>
      <c r="B933" s="740" t="s">
        <v>2344</v>
      </c>
      <c r="C933" s="741"/>
      <c r="D933" s="741" t="s">
        <v>2348</v>
      </c>
      <c r="E933" s="782"/>
      <c r="F933" s="742" t="s">
        <v>1</v>
      </c>
      <c r="G933" s="743">
        <v>108700</v>
      </c>
      <c r="H933" s="744"/>
    </row>
    <row r="934" spans="1:8" ht="16.5" customHeight="1">
      <c r="A934" s="739">
        <v>71</v>
      </c>
      <c r="B934" s="740" t="s">
        <v>2349</v>
      </c>
      <c r="C934" s="741"/>
      <c r="D934" s="741" t="s">
        <v>2345</v>
      </c>
      <c r="E934" s="782"/>
      <c r="F934" s="742" t="s">
        <v>1</v>
      </c>
      <c r="G934" s="743">
        <v>387000</v>
      </c>
      <c r="H934" s="744"/>
    </row>
    <row r="935" spans="1:8" ht="16.5" customHeight="1">
      <c r="A935" s="739">
        <v>72</v>
      </c>
      <c r="B935" s="740" t="s">
        <v>2349</v>
      </c>
      <c r="C935" s="741"/>
      <c r="D935" s="741" t="s">
        <v>2346</v>
      </c>
      <c r="E935" s="782"/>
      <c r="F935" s="742" t="s">
        <v>1</v>
      </c>
      <c r="G935" s="743">
        <v>255200</v>
      </c>
      <c r="H935" s="744"/>
    </row>
    <row r="936" spans="1:8" ht="16.5" customHeight="1">
      <c r="A936" s="739">
        <v>73</v>
      </c>
      <c r="B936" s="740" t="s">
        <v>2349</v>
      </c>
      <c r="C936" s="741"/>
      <c r="D936" s="741" t="s">
        <v>2347</v>
      </c>
      <c r="E936" s="782"/>
      <c r="F936" s="742" t="s">
        <v>1</v>
      </c>
      <c r="G936" s="743">
        <v>131500</v>
      </c>
      <c r="H936" s="744"/>
    </row>
    <row r="937" spans="1:8" ht="16.5" customHeight="1">
      <c r="A937" s="739">
        <v>74</v>
      </c>
      <c r="B937" s="740" t="s">
        <v>2349</v>
      </c>
      <c r="C937" s="741"/>
      <c r="D937" s="741" t="s">
        <v>2348</v>
      </c>
      <c r="E937" s="782"/>
      <c r="F937" s="742" t="s">
        <v>1</v>
      </c>
      <c r="G937" s="743">
        <v>72400</v>
      </c>
      <c r="H937" s="744"/>
    </row>
    <row r="938" spans="1:8" ht="16.5" customHeight="1">
      <c r="A938" s="739">
        <v>75</v>
      </c>
      <c r="B938" s="740" t="s">
        <v>2350</v>
      </c>
      <c r="C938" s="741"/>
      <c r="D938" s="741" t="s">
        <v>2321</v>
      </c>
      <c r="E938" s="782"/>
      <c r="F938" s="742" t="s">
        <v>1</v>
      </c>
      <c r="G938" s="743">
        <v>7347200</v>
      </c>
      <c r="H938" s="744"/>
    </row>
    <row r="939" spans="1:8" ht="16.5" customHeight="1">
      <c r="A939" s="739">
        <v>76</v>
      </c>
      <c r="B939" s="740" t="s">
        <v>2350</v>
      </c>
      <c r="C939" s="741"/>
      <c r="D939" s="741" t="s">
        <v>2322</v>
      </c>
      <c r="E939" s="782"/>
      <c r="F939" s="742" t="s">
        <v>1</v>
      </c>
      <c r="G939" s="743">
        <v>5102200</v>
      </c>
      <c r="H939" s="744"/>
    </row>
    <row r="940" spans="1:8" ht="16.5" customHeight="1">
      <c r="A940" s="739">
        <v>77</v>
      </c>
      <c r="B940" s="740" t="s">
        <v>2350</v>
      </c>
      <c r="C940" s="741"/>
      <c r="D940" s="741" t="s">
        <v>2323</v>
      </c>
      <c r="E940" s="782"/>
      <c r="F940" s="742" t="s">
        <v>1</v>
      </c>
      <c r="G940" s="743">
        <v>3373400</v>
      </c>
      <c r="H940" s="744"/>
    </row>
    <row r="941" spans="1:8" ht="16.5" customHeight="1">
      <c r="A941" s="739">
        <v>78</v>
      </c>
      <c r="B941" s="740" t="s">
        <v>2350</v>
      </c>
      <c r="C941" s="741"/>
      <c r="D941" s="741" t="s">
        <v>2351</v>
      </c>
      <c r="E941" s="782"/>
      <c r="F941" s="742" t="s">
        <v>1</v>
      </c>
      <c r="G941" s="743">
        <v>3265500</v>
      </c>
      <c r="H941" s="744"/>
    </row>
    <row r="942" spans="1:8" ht="16.5" customHeight="1">
      <c r="A942" s="739">
        <v>79</v>
      </c>
      <c r="B942" s="740" t="s">
        <v>2352</v>
      </c>
      <c r="C942" s="741"/>
      <c r="D942" s="741" t="s">
        <v>2321</v>
      </c>
      <c r="E942" s="782"/>
      <c r="F942" s="742" t="s">
        <v>1</v>
      </c>
      <c r="G942" s="743">
        <v>18230400</v>
      </c>
      <c r="H942" s="744"/>
    </row>
    <row r="943" spans="1:8" ht="16.5" customHeight="1">
      <c r="A943" s="739">
        <v>80</v>
      </c>
      <c r="B943" s="740" t="s">
        <v>2352</v>
      </c>
      <c r="C943" s="741"/>
      <c r="D943" s="741" t="s">
        <v>2322</v>
      </c>
      <c r="E943" s="782"/>
      <c r="F943" s="742" t="s">
        <v>1</v>
      </c>
      <c r="G943" s="743">
        <v>10732900</v>
      </c>
      <c r="H943" s="744"/>
    </row>
    <row r="944" spans="1:8" ht="16.5" customHeight="1">
      <c r="A944" s="739">
        <v>81</v>
      </c>
      <c r="B944" s="740" t="s">
        <v>2352</v>
      </c>
      <c r="C944" s="741"/>
      <c r="D944" s="741" t="s">
        <v>2323</v>
      </c>
      <c r="E944" s="782"/>
      <c r="F944" s="742" t="s">
        <v>1</v>
      </c>
      <c r="G944" s="743">
        <v>7149200</v>
      </c>
      <c r="H944" s="744"/>
    </row>
    <row r="945" spans="1:8" ht="16.5" customHeight="1">
      <c r="A945" s="739">
        <v>82</v>
      </c>
      <c r="B945" s="740" t="s">
        <v>2352</v>
      </c>
      <c r="C945" s="741"/>
      <c r="D945" s="741" t="s">
        <v>2351</v>
      </c>
      <c r="E945" s="782"/>
      <c r="F945" s="742" t="s">
        <v>1</v>
      </c>
      <c r="G945" s="743">
        <v>6573600</v>
      </c>
      <c r="H945" s="744"/>
    </row>
    <row r="946" spans="1:8" ht="16.5" customHeight="1">
      <c r="A946" s="739">
        <v>83</v>
      </c>
      <c r="B946" s="740" t="s">
        <v>2353</v>
      </c>
      <c r="C946" s="741"/>
      <c r="D946" s="741"/>
      <c r="E946" s="782"/>
      <c r="F946" s="742" t="s">
        <v>17</v>
      </c>
      <c r="G946" s="743">
        <v>79800</v>
      </c>
      <c r="H946" s="744"/>
    </row>
    <row r="947" spans="1:8" ht="16.5" customHeight="1">
      <c r="A947" s="739">
        <v>84</v>
      </c>
      <c r="B947" s="740" t="s">
        <v>2354</v>
      </c>
      <c r="C947" s="741"/>
      <c r="D947" s="741"/>
      <c r="E947" s="782" t="s">
        <v>2355</v>
      </c>
      <c r="F947" s="742" t="s">
        <v>17</v>
      </c>
      <c r="G947" s="743">
        <v>50200</v>
      </c>
      <c r="H947" s="744"/>
    </row>
    <row r="948" spans="1:8" ht="16.5" customHeight="1">
      <c r="A948" s="739"/>
      <c r="B948" s="740"/>
      <c r="C948" s="741"/>
      <c r="D948" s="741"/>
      <c r="E948" s="782"/>
      <c r="F948" s="742"/>
      <c r="G948" s="743"/>
      <c r="H948" s="744"/>
    </row>
    <row r="949" spans="1:8" ht="16.5" customHeight="1">
      <c r="A949" s="739"/>
      <c r="B949" s="847" t="s">
        <v>2356</v>
      </c>
      <c r="C949" s="741"/>
      <c r="D949" s="741"/>
      <c r="E949" s="782"/>
      <c r="F949" s="742"/>
      <c r="G949" s="743"/>
      <c r="H949" s="744"/>
    </row>
    <row r="950" spans="1:8" ht="16.5" customHeight="1">
      <c r="A950" s="739">
        <v>1</v>
      </c>
      <c r="B950" s="740" t="s">
        <v>2357</v>
      </c>
      <c r="C950" s="741"/>
      <c r="D950" s="741"/>
      <c r="E950" s="782"/>
      <c r="F950" s="742" t="s">
        <v>2</v>
      </c>
      <c r="G950" s="743">
        <v>72100</v>
      </c>
      <c r="H950" s="744"/>
    </row>
    <row r="951" spans="1:8" ht="16.5" customHeight="1">
      <c r="A951" s="739">
        <v>2</v>
      </c>
      <c r="B951" s="740" t="s">
        <v>2358</v>
      </c>
      <c r="C951" s="741"/>
      <c r="D951" s="741"/>
      <c r="E951" s="782"/>
      <c r="F951" s="742" t="s">
        <v>2</v>
      </c>
      <c r="G951" s="743">
        <v>18400</v>
      </c>
      <c r="H951" s="744"/>
    </row>
    <row r="952" spans="1:8" ht="16.5" customHeight="1">
      <c r="A952" s="739">
        <v>3</v>
      </c>
      <c r="B952" s="740" t="s">
        <v>2359</v>
      </c>
      <c r="C952" s="741"/>
      <c r="D952" s="741"/>
      <c r="E952" s="782"/>
      <c r="F952" s="742" t="s">
        <v>5</v>
      </c>
      <c r="G952" s="789">
        <v>14300</v>
      </c>
      <c r="H952" s="744"/>
    </row>
    <row r="953" spans="1:8" ht="16.5" customHeight="1">
      <c r="A953" s="739">
        <v>4</v>
      </c>
      <c r="B953" s="740" t="s">
        <v>2360</v>
      </c>
      <c r="C953" s="741"/>
      <c r="D953" s="741"/>
      <c r="E953" s="782"/>
      <c r="F953" s="742" t="s">
        <v>5</v>
      </c>
      <c r="G953" s="793">
        <v>1725500</v>
      </c>
      <c r="H953" s="744"/>
    </row>
    <row r="954" spans="1:8" ht="16.5" customHeight="1">
      <c r="A954" s="739">
        <v>5</v>
      </c>
      <c r="B954" s="740" t="s">
        <v>2361</v>
      </c>
      <c r="C954" s="741"/>
      <c r="D954" s="741"/>
      <c r="E954" s="782"/>
      <c r="F954" s="742" t="s">
        <v>5</v>
      </c>
      <c r="G954" s="743">
        <v>1578600</v>
      </c>
      <c r="H954" s="744"/>
    </row>
    <row r="955" spans="1:8" ht="16.5" customHeight="1">
      <c r="A955" s="739">
        <v>1</v>
      </c>
      <c r="B955" s="740" t="s">
        <v>2362</v>
      </c>
      <c r="C955" s="741"/>
      <c r="D955" s="741"/>
      <c r="E955" s="782"/>
      <c r="F955" s="742" t="s">
        <v>53</v>
      </c>
      <c r="G955" s="743">
        <v>106400</v>
      </c>
      <c r="H955" s="744"/>
    </row>
    <row r="956" spans="1:8" ht="16.5" customHeight="1">
      <c r="A956" s="739">
        <v>2</v>
      </c>
      <c r="B956" s="740" t="s">
        <v>129</v>
      </c>
      <c r="C956" s="741"/>
      <c r="D956" s="741"/>
      <c r="E956" s="782"/>
      <c r="F956" s="742" t="s">
        <v>53</v>
      </c>
      <c r="G956" s="743">
        <v>159600</v>
      </c>
      <c r="H956" s="744"/>
    </row>
    <row r="957" spans="1:8" ht="16.5" customHeight="1">
      <c r="A957" s="739">
        <v>3</v>
      </c>
      <c r="B957" s="740" t="s">
        <v>2363</v>
      </c>
      <c r="C957" s="741"/>
      <c r="D957" s="741"/>
      <c r="E957" s="782"/>
      <c r="F957" s="742" t="s">
        <v>53</v>
      </c>
      <c r="G957" s="743">
        <v>53200</v>
      </c>
      <c r="H957" s="744"/>
    </row>
    <row r="958" spans="1:8" ht="16.5" customHeight="1">
      <c r="A958" s="739">
        <v>4</v>
      </c>
      <c r="B958" s="740" t="s">
        <v>2364</v>
      </c>
      <c r="C958" s="741"/>
      <c r="D958" s="741"/>
      <c r="E958" s="782"/>
      <c r="F958" s="742" t="s">
        <v>53</v>
      </c>
      <c r="G958" s="743">
        <v>47800</v>
      </c>
      <c r="H958" s="744"/>
    </row>
    <row r="959" spans="1:8" ht="16.5" customHeight="1">
      <c r="A959" s="739"/>
      <c r="B959" s="740"/>
      <c r="C959" s="741"/>
      <c r="D959" s="741"/>
      <c r="E959" s="782"/>
      <c r="F959" s="742"/>
      <c r="G959" s="743"/>
      <c r="H959" s="744"/>
    </row>
    <row r="960" spans="1:8" ht="16.5" customHeight="1">
      <c r="A960" s="739"/>
      <c r="B960" s="847" t="s">
        <v>2365</v>
      </c>
      <c r="C960" s="741"/>
      <c r="D960" s="741"/>
      <c r="E960" s="782"/>
      <c r="F960" s="742"/>
      <c r="G960" s="743"/>
      <c r="H960" s="744"/>
    </row>
    <row r="961" spans="1:8" ht="16.5" customHeight="1">
      <c r="A961" s="739">
        <v>1</v>
      </c>
      <c r="B961" s="740" t="s">
        <v>2366</v>
      </c>
      <c r="C961" s="741"/>
      <c r="D961" s="741"/>
      <c r="E961" s="782" t="s">
        <v>2321</v>
      </c>
      <c r="F961" s="742" t="s">
        <v>17</v>
      </c>
      <c r="G961" s="743">
        <v>422000</v>
      </c>
      <c r="H961" s="744"/>
    </row>
    <row r="962" spans="1:8" ht="16.5" customHeight="1">
      <c r="A962" s="739">
        <v>2</v>
      </c>
      <c r="B962" s="740" t="s">
        <v>2366</v>
      </c>
      <c r="C962" s="741"/>
      <c r="D962" s="741"/>
      <c r="E962" s="782" t="s">
        <v>2322</v>
      </c>
      <c r="F962" s="742" t="s">
        <v>17</v>
      </c>
      <c r="G962" s="743">
        <v>202200</v>
      </c>
      <c r="H962" s="744"/>
    </row>
    <row r="963" spans="1:8" ht="16.5" customHeight="1">
      <c r="A963" s="739">
        <v>3</v>
      </c>
      <c r="B963" s="740" t="s">
        <v>2366</v>
      </c>
      <c r="C963" s="741"/>
      <c r="D963" s="741"/>
      <c r="E963" s="782" t="s">
        <v>2323</v>
      </c>
      <c r="F963" s="742" t="s">
        <v>17</v>
      </c>
      <c r="G963" s="743">
        <v>135400</v>
      </c>
      <c r="H963" s="744"/>
    </row>
    <row r="964" spans="1:8" ht="16.5" customHeight="1">
      <c r="A964" s="739">
        <v>4</v>
      </c>
      <c r="B964" s="740" t="s">
        <v>2366</v>
      </c>
      <c r="C964" s="741"/>
      <c r="D964" s="741"/>
      <c r="E964" s="782" t="s">
        <v>2351</v>
      </c>
      <c r="F964" s="742" t="s">
        <v>17</v>
      </c>
      <c r="G964" s="743">
        <v>66800</v>
      </c>
      <c r="H964" s="744"/>
    </row>
    <row r="965" spans="1:8" ht="16.5" customHeight="1">
      <c r="A965" s="739">
        <v>5</v>
      </c>
      <c r="B965" s="740" t="s">
        <v>2367</v>
      </c>
      <c r="C965" s="741"/>
      <c r="D965" s="741"/>
      <c r="E965" s="782"/>
      <c r="F965" s="742" t="s">
        <v>17</v>
      </c>
      <c r="G965" s="743">
        <v>17100</v>
      </c>
      <c r="H965" s="744"/>
    </row>
    <row r="966" spans="1:8" ht="16.5" customHeight="1">
      <c r="A966" s="751">
        <v>6</v>
      </c>
      <c r="B966" s="752" t="s">
        <v>2368</v>
      </c>
      <c r="C966" s="753"/>
      <c r="D966" s="753"/>
      <c r="E966" s="788"/>
      <c r="F966" s="754" t="s">
        <v>17</v>
      </c>
      <c r="G966" s="743">
        <v>13300</v>
      </c>
      <c r="H966" s="744"/>
    </row>
    <row r="967" spans="1:8" ht="16.5" customHeight="1">
      <c r="A967" s="766">
        <v>7</v>
      </c>
      <c r="B967" s="790" t="s">
        <v>2369</v>
      </c>
      <c r="C967" s="791"/>
      <c r="D967" s="791"/>
      <c r="E967" s="792"/>
      <c r="F967" s="770" t="s">
        <v>1</v>
      </c>
      <c r="G967" s="743">
        <v>1597800</v>
      </c>
      <c r="H967" s="744"/>
    </row>
    <row r="968" spans="1:8" ht="16.5" customHeight="1">
      <c r="A968" s="739">
        <v>8</v>
      </c>
      <c r="B968" s="740" t="s">
        <v>2370</v>
      </c>
      <c r="C968" s="741"/>
      <c r="D968" s="741"/>
      <c r="E968" s="782"/>
      <c r="F968" s="742" t="s">
        <v>1</v>
      </c>
      <c r="G968" s="743">
        <v>1461700</v>
      </c>
      <c r="H968" s="744"/>
    </row>
    <row r="969" spans="1:8" ht="16.5" customHeight="1">
      <c r="A969" s="739">
        <v>9</v>
      </c>
      <c r="B969" s="740" t="s">
        <v>2371</v>
      </c>
      <c r="C969" s="741"/>
      <c r="D969" s="741"/>
      <c r="E969" s="782"/>
      <c r="F969" s="742" t="s">
        <v>1</v>
      </c>
      <c r="G969" s="743">
        <v>965700</v>
      </c>
      <c r="H969" s="744"/>
    </row>
    <row r="970" spans="1:8" ht="16.5" customHeight="1">
      <c r="A970" s="739">
        <v>10</v>
      </c>
      <c r="B970" s="740" t="s">
        <v>2372</v>
      </c>
      <c r="C970" s="741"/>
      <c r="D970" s="741"/>
      <c r="E970" s="782"/>
      <c r="F970" s="742" t="s">
        <v>1</v>
      </c>
      <c r="G970" s="743">
        <v>852300</v>
      </c>
      <c r="H970" s="744"/>
    </row>
    <row r="971" spans="1:8" ht="16.5" customHeight="1">
      <c r="A971" s="739">
        <v>11</v>
      </c>
      <c r="B971" s="740" t="s">
        <v>2373</v>
      </c>
      <c r="C971" s="741"/>
      <c r="D971" s="741"/>
      <c r="E971" s="782"/>
      <c r="F971" s="742" t="s">
        <v>1</v>
      </c>
      <c r="G971" s="743">
        <v>590900</v>
      </c>
      <c r="H971" s="744"/>
    </row>
    <row r="972" spans="1:8" ht="16.5" customHeight="1">
      <c r="A972" s="739">
        <v>12</v>
      </c>
      <c r="B972" s="740" t="s">
        <v>2374</v>
      </c>
      <c r="C972" s="741"/>
      <c r="D972" s="741"/>
      <c r="E972" s="782"/>
      <c r="F972" s="742" t="s">
        <v>1</v>
      </c>
      <c r="G972" s="743">
        <v>500100</v>
      </c>
      <c r="H972" s="744"/>
    </row>
    <row r="973" spans="1:8" ht="16.5" customHeight="1">
      <c r="A973" s="739">
        <v>13</v>
      </c>
      <c r="B973" s="740" t="s">
        <v>2375</v>
      </c>
      <c r="C973" s="741"/>
      <c r="D973" s="741"/>
      <c r="E973" s="782"/>
      <c r="F973" s="742" t="s">
        <v>1</v>
      </c>
      <c r="G973" s="743">
        <v>806600</v>
      </c>
      <c r="H973" s="744"/>
    </row>
    <row r="974" spans="1:8" ht="16.5" customHeight="1">
      <c r="A974" s="739">
        <v>14</v>
      </c>
      <c r="B974" s="740" t="s">
        <v>2376</v>
      </c>
      <c r="C974" s="741"/>
      <c r="D974" s="741"/>
      <c r="E974" s="782"/>
      <c r="F974" s="742" t="s">
        <v>1</v>
      </c>
      <c r="G974" s="743">
        <v>871100</v>
      </c>
      <c r="H974" s="744"/>
    </row>
    <row r="975" spans="1:8" ht="16.5" customHeight="1">
      <c r="A975" s="739">
        <v>15</v>
      </c>
      <c r="B975" s="740" t="s">
        <v>2377</v>
      </c>
      <c r="C975" s="741"/>
      <c r="D975" s="741"/>
      <c r="E975" s="782"/>
      <c r="F975" s="742" t="s">
        <v>1</v>
      </c>
      <c r="G975" s="743">
        <v>605900</v>
      </c>
      <c r="H975" s="744"/>
    </row>
    <row r="976" spans="1:8" ht="16.5" customHeight="1">
      <c r="A976" s="739">
        <v>16</v>
      </c>
      <c r="B976" s="740" t="s">
        <v>2378</v>
      </c>
      <c r="C976" s="741"/>
      <c r="D976" s="741"/>
      <c r="E976" s="782"/>
      <c r="F976" s="742" t="s">
        <v>1</v>
      </c>
      <c r="G976" s="743">
        <v>359900</v>
      </c>
      <c r="H976" s="744"/>
    </row>
    <row r="977" spans="1:8" ht="16.5" customHeight="1">
      <c r="A977" s="739">
        <v>17</v>
      </c>
      <c r="B977" s="740" t="s">
        <v>2379</v>
      </c>
      <c r="C977" s="741"/>
      <c r="D977" s="741"/>
      <c r="E977" s="782"/>
      <c r="F977" s="742" t="s">
        <v>1</v>
      </c>
      <c r="G977" s="743">
        <v>79900</v>
      </c>
      <c r="H977" s="744"/>
    </row>
    <row r="978" spans="1:8" ht="16.5" customHeight="1">
      <c r="A978" s="739">
        <v>18</v>
      </c>
      <c r="B978" s="740" t="s">
        <v>2380</v>
      </c>
      <c r="C978" s="741"/>
      <c r="D978" s="741"/>
      <c r="E978" s="782"/>
      <c r="F978" s="742" t="s">
        <v>1</v>
      </c>
      <c r="G978" s="743">
        <v>125300</v>
      </c>
      <c r="H978" s="744"/>
    </row>
    <row r="979" spans="1:8" ht="16.5" customHeight="1">
      <c r="A979" s="739">
        <v>19</v>
      </c>
      <c r="B979" s="740" t="s">
        <v>2381</v>
      </c>
      <c r="C979" s="741"/>
      <c r="D979" s="741"/>
      <c r="E979" s="782"/>
      <c r="F979" s="742" t="s">
        <v>1</v>
      </c>
      <c r="G979" s="743">
        <v>454500</v>
      </c>
      <c r="H979" s="744"/>
    </row>
    <row r="980" spans="1:8" ht="16.5" customHeight="1">
      <c r="A980" s="739">
        <v>20</v>
      </c>
      <c r="B980" s="740" t="s">
        <v>2382</v>
      </c>
      <c r="C980" s="741"/>
      <c r="D980" s="741"/>
      <c r="E980" s="782"/>
      <c r="F980" s="742" t="s">
        <v>1</v>
      </c>
      <c r="G980" s="743">
        <v>349200</v>
      </c>
      <c r="H980" s="744"/>
    </row>
    <row r="981" spans="1:8" ht="16.5" customHeight="1">
      <c r="A981" s="739">
        <v>21</v>
      </c>
      <c r="B981" s="740" t="s">
        <v>2383</v>
      </c>
      <c r="C981" s="741"/>
      <c r="D981" s="741"/>
      <c r="E981" s="782"/>
      <c r="F981" s="742" t="s">
        <v>1</v>
      </c>
      <c r="G981" s="743">
        <v>737700</v>
      </c>
      <c r="H981" s="744"/>
    </row>
    <row r="982" spans="1:8" ht="16.5" customHeight="1">
      <c r="A982" s="739">
        <v>22</v>
      </c>
      <c r="B982" s="740" t="s">
        <v>2384</v>
      </c>
      <c r="C982" s="741"/>
      <c r="D982" s="741"/>
      <c r="E982" s="782"/>
      <c r="F982" s="742" t="s">
        <v>1</v>
      </c>
      <c r="G982" s="743">
        <v>880500</v>
      </c>
      <c r="H982" s="744"/>
    </row>
    <row r="983" spans="1:8" ht="16.5" customHeight="1">
      <c r="A983" s="739">
        <v>23</v>
      </c>
      <c r="B983" s="740" t="s">
        <v>2385</v>
      </c>
      <c r="C983" s="741"/>
      <c r="D983" s="741"/>
      <c r="E983" s="782"/>
      <c r="F983" s="742" t="s">
        <v>1</v>
      </c>
      <c r="G983" s="743">
        <v>394300</v>
      </c>
      <c r="H983" s="744"/>
    </row>
    <row r="984" spans="1:8" ht="16.5" customHeight="1">
      <c r="A984" s="739">
        <v>24</v>
      </c>
      <c r="B984" s="740" t="s">
        <v>2386</v>
      </c>
      <c r="C984" s="741"/>
      <c r="D984" s="741"/>
      <c r="E984" s="782"/>
      <c r="F984" s="742" t="s">
        <v>1</v>
      </c>
      <c r="G984" s="743">
        <v>373600</v>
      </c>
      <c r="H984" s="744"/>
    </row>
    <row r="985" spans="1:8" ht="16.5" customHeight="1">
      <c r="A985" s="739">
        <v>25</v>
      </c>
      <c r="B985" s="740" t="s">
        <v>2387</v>
      </c>
      <c r="C985" s="741"/>
      <c r="D985" s="741"/>
      <c r="E985" s="782"/>
      <c r="F985" s="742" t="s">
        <v>1</v>
      </c>
      <c r="G985" s="743">
        <v>249200</v>
      </c>
      <c r="H985" s="744"/>
    </row>
    <row r="986" spans="1:8" ht="16.5" customHeight="1">
      <c r="A986" s="739">
        <v>26</v>
      </c>
      <c r="B986" s="740" t="s">
        <v>2388</v>
      </c>
      <c r="C986" s="741"/>
      <c r="D986" s="741"/>
      <c r="E986" s="782"/>
      <c r="F986" s="742" t="s">
        <v>1</v>
      </c>
      <c r="G986" s="743">
        <v>145200</v>
      </c>
      <c r="H986" s="744"/>
    </row>
    <row r="987" spans="1:8" ht="16.5" customHeight="1">
      <c r="A987" s="739">
        <v>27</v>
      </c>
      <c r="B987" s="740" t="s">
        <v>2389</v>
      </c>
      <c r="C987" s="741"/>
      <c r="D987" s="741"/>
      <c r="E987" s="782"/>
      <c r="F987" s="742" t="s">
        <v>1</v>
      </c>
      <c r="G987" s="743">
        <v>74800</v>
      </c>
      <c r="H987" s="744"/>
    </row>
    <row r="988" spans="1:8" ht="16.5" customHeight="1">
      <c r="A988" s="739">
        <v>28</v>
      </c>
      <c r="B988" s="740" t="s">
        <v>2390</v>
      </c>
      <c r="C988" s="741"/>
      <c r="D988" s="741"/>
      <c r="E988" s="782"/>
      <c r="F988" s="742" t="s">
        <v>1</v>
      </c>
      <c r="G988" s="743">
        <v>47300</v>
      </c>
      <c r="H988" s="744"/>
    </row>
    <row r="989" spans="1:8" ht="16.5" customHeight="1">
      <c r="A989" s="739">
        <v>29</v>
      </c>
      <c r="B989" s="740" t="s">
        <v>2391</v>
      </c>
      <c r="C989" s="741"/>
      <c r="D989" s="741"/>
      <c r="E989" s="782"/>
      <c r="F989" s="742" t="s">
        <v>1</v>
      </c>
      <c r="G989" s="743">
        <v>43700</v>
      </c>
      <c r="H989" s="744"/>
    </row>
    <row r="990" spans="1:8" ht="16.5" customHeight="1">
      <c r="A990" s="739">
        <v>30</v>
      </c>
      <c r="B990" s="740" t="s">
        <v>2392</v>
      </c>
      <c r="C990" s="741"/>
      <c r="D990" s="741"/>
      <c r="E990" s="782"/>
      <c r="F990" s="742" t="s">
        <v>1</v>
      </c>
      <c r="G990" s="743">
        <v>36400</v>
      </c>
      <c r="H990" s="744"/>
    </row>
    <row r="991" spans="1:8" ht="16.5" customHeight="1">
      <c r="A991" s="739">
        <v>31</v>
      </c>
      <c r="B991" s="740" t="s">
        <v>2393</v>
      </c>
      <c r="C991" s="741"/>
      <c r="D991" s="741"/>
      <c r="E991" s="782"/>
      <c r="F991" s="742" t="s">
        <v>1</v>
      </c>
      <c r="G991" s="743">
        <v>68300</v>
      </c>
      <c r="H991" s="744"/>
    </row>
    <row r="992" spans="1:8" ht="16.5" customHeight="1">
      <c r="A992" s="739">
        <v>32</v>
      </c>
      <c r="B992" s="740" t="s">
        <v>2394</v>
      </c>
      <c r="C992" s="741"/>
      <c r="D992" s="741"/>
      <c r="E992" s="782"/>
      <c r="F992" s="742" t="s">
        <v>1</v>
      </c>
      <c r="G992" s="743">
        <v>43900</v>
      </c>
      <c r="H992" s="744"/>
    </row>
    <row r="993" spans="1:8" ht="16.5" customHeight="1">
      <c r="A993" s="739">
        <v>33</v>
      </c>
      <c r="B993" s="740" t="s">
        <v>2395</v>
      </c>
      <c r="C993" s="741"/>
      <c r="D993" s="741"/>
      <c r="E993" s="782"/>
      <c r="F993" s="742" t="s">
        <v>1</v>
      </c>
      <c r="G993" s="743">
        <v>352900</v>
      </c>
      <c r="H993" s="744"/>
    </row>
    <row r="994" spans="1:8" ht="16.5" customHeight="1">
      <c r="A994" s="739">
        <v>34</v>
      </c>
      <c r="B994" s="740" t="s">
        <v>2396</v>
      </c>
      <c r="C994" s="741"/>
      <c r="D994" s="741"/>
      <c r="E994" s="782"/>
      <c r="F994" s="742" t="s">
        <v>1</v>
      </c>
      <c r="G994" s="743">
        <v>69800</v>
      </c>
      <c r="H994" s="744"/>
    </row>
    <row r="995" spans="1:8" ht="16.5" customHeight="1">
      <c r="A995" s="739">
        <v>35</v>
      </c>
      <c r="B995" s="740" t="s">
        <v>2397</v>
      </c>
      <c r="C995" s="741"/>
      <c r="D995" s="741"/>
      <c r="E995" s="782"/>
      <c r="F995" s="742" t="s">
        <v>1</v>
      </c>
      <c r="G995" s="743">
        <v>83600</v>
      </c>
      <c r="H995" s="744"/>
    </row>
    <row r="996" spans="1:8" ht="16.5" customHeight="1">
      <c r="A996" s="739">
        <v>36</v>
      </c>
      <c r="B996" s="740" t="s">
        <v>2398</v>
      </c>
      <c r="C996" s="741"/>
      <c r="D996" s="741"/>
      <c r="E996" s="782"/>
      <c r="F996" s="742" t="s">
        <v>1</v>
      </c>
      <c r="G996" s="743">
        <v>324700</v>
      </c>
      <c r="H996" s="744"/>
    </row>
    <row r="997" spans="1:8" ht="16.5" customHeight="1">
      <c r="A997" s="739">
        <v>37</v>
      </c>
      <c r="B997" s="740" t="s">
        <v>2399</v>
      </c>
      <c r="C997" s="741"/>
      <c r="D997" s="741"/>
      <c r="E997" s="782"/>
      <c r="F997" s="742" t="s">
        <v>1</v>
      </c>
      <c r="G997" s="743">
        <v>14800</v>
      </c>
      <c r="H997" s="744"/>
    </row>
    <row r="998" spans="1:8" ht="16.5" customHeight="1">
      <c r="A998" s="739">
        <v>38</v>
      </c>
      <c r="B998" s="740" t="s">
        <v>2400</v>
      </c>
      <c r="C998" s="741"/>
      <c r="D998" s="741"/>
      <c r="E998" s="782"/>
      <c r="F998" s="742" t="s">
        <v>1</v>
      </c>
      <c r="G998" s="743">
        <v>63400</v>
      </c>
      <c r="H998" s="744"/>
    </row>
    <row r="999" spans="1:8" ht="16.5" customHeight="1">
      <c r="A999" s="739">
        <v>39</v>
      </c>
      <c r="B999" s="740" t="s">
        <v>2401</v>
      </c>
      <c r="C999" s="741"/>
      <c r="D999" s="741"/>
      <c r="E999" s="782"/>
      <c r="F999" s="742" t="s">
        <v>1</v>
      </c>
      <c r="G999" s="743">
        <v>7700</v>
      </c>
      <c r="H999" s="744"/>
    </row>
    <row r="1000" spans="1:8" ht="16.5" customHeight="1">
      <c r="A1000" s="739">
        <v>40</v>
      </c>
      <c r="B1000" s="740" t="s">
        <v>2402</v>
      </c>
      <c r="C1000" s="741"/>
      <c r="D1000" s="741"/>
      <c r="E1000" s="782"/>
      <c r="F1000" s="742" t="s">
        <v>1</v>
      </c>
      <c r="G1000" s="743">
        <v>7200</v>
      </c>
      <c r="H1000" s="744"/>
    </row>
    <row r="1001" spans="1:8" ht="16.5" customHeight="1">
      <c r="A1001" s="739">
        <v>41</v>
      </c>
      <c r="B1001" s="740" t="s">
        <v>2403</v>
      </c>
      <c r="C1001" s="741"/>
      <c r="D1001" s="741"/>
      <c r="E1001" s="782"/>
      <c r="F1001" s="742" t="s">
        <v>1</v>
      </c>
      <c r="G1001" s="743">
        <v>419700</v>
      </c>
      <c r="H1001" s="744"/>
    </row>
    <row r="1002" spans="1:8" ht="16.5" customHeight="1">
      <c r="A1002" s="739">
        <v>42</v>
      </c>
      <c r="B1002" s="740" t="s">
        <v>2404</v>
      </c>
      <c r="C1002" s="741"/>
      <c r="D1002" s="741"/>
      <c r="E1002" s="782"/>
      <c r="F1002" s="742" t="s">
        <v>1</v>
      </c>
      <c r="G1002" s="743">
        <v>927700</v>
      </c>
      <c r="H1002" s="744"/>
    </row>
    <row r="1003" spans="1:8" ht="16.5" customHeight="1">
      <c r="A1003" s="739">
        <v>43</v>
      </c>
      <c r="B1003" s="740" t="s">
        <v>2405</v>
      </c>
      <c r="C1003" s="741"/>
      <c r="D1003" s="741"/>
      <c r="E1003" s="782"/>
      <c r="F1003" s="742" t="s">
        <v>1</v>
      </c>
      <c r="G1003" s="743">
        <v>4700</v>
      </c>
      <c r="H1003" s="744"/>
    </row>
    <row r="1004" spans="1:8" ht="16.5" customHeight="1">
      <c r="A1004" s="739">
        <v>44</v>
      </c>
      <c r="B1004" s="740" t="s">
        <v>2406</v>
      </c>
      <c r="C1004" s="741"/>
      <c r="D1004" s="741"/>
      <c r="E1004" s="782"/>
      <c r="F1004" s="742" t="s">
        <v>1</v>
      </c>
      <c r="G1004" s="743">
        <v>14300</v>
      </c>
      <c r="H1004" s="744"/>
    </row>
    <row r="1005" spans="1:8" ht="16.5" customHeight="1">
      <c r="A1005" s="739">
        <v>45</v>
      </c>
      <c r="B1005" s="740" t="s">
        <v>2407</v>
      </c>
      <c r="C1005" s="741"/>
      <c r="D1005" s="741"/>
      <c r="E1005" s="782"/>
      <c r="F1005" s="742" t="s">
        <v>1</v>
      </c>
      <c r="G1005" s="743">
        <v>129100</v>
      </c>
      <c r="H1005" s="744"/>
    </row>
    <row r="1006" spans="1:8" ht="16.5" customHeight="1">
      <c r="A1006" s="739"/>
      <c r="B1006" s="740"/>
      <c r="C1006" s="741"/>
      <c r="D1006" s="741"/>
      <c r="E1006" s="782"/>
      <c r="F1006" s="742"/>
      <c r="G1006" s="743"/>
      <c r="H1006" s="744"/>
    </row>
    <row r="1007" spans="1:8" ht="16.5" customHeight="1">
      <c r="A1007" s="780" t="s">
        <v>21</v>
      </c>
      <c r="B1007" s="773" t="s">
        <v>2408</v>
      </c>
      <c r="C1007" s="774"/>
      <c r="D1007" s="774"/>
      <c r="E1007" s="782"/>
      <c r="F1007" s="742"/>
      <c r="G1007" s="743"/>
      <c r="H1007" s="744"/>
    </row>
    <row r="1008" spans="1:8" ht="16.5" customHeight="1">
      <c r="A1008" s="739">
        <v>1</v>
      </c>
      <c r="B1008" s="740" t="s">
        <v>2409</v>
      </c>
      <c r="C1008" s="741"/>
      <c r="D1008" s="741"/>
      <c r="E1008" s="782"/>
      <c r="F1008" s="742" t="s">
        <v>33</v>
      </c>
      <c r="G1008" s="743">
        <v>7041500</v>
      </c>
      <c r="H1008" s="744"/>
    </row>
    <row r="1009" spans="1:8" ht="16.5" customHeight="1">
      <c r="A1009" s="739">
        <v>2</v>
      </c>
      <c r="B1009" s="740" t="s">
        <v>2410</v>
      </c>
      <c r="C1009" s="741"/>
      <c r="D1009" s="741"/>
      <c r="E1009" s="782"/>
      <c r="F1009" s="742" t="s">
        <v>33</v>
      </c>
      <c r="G1009" s="743">
        <v>9405300</v>
      </c>
      <c r="H1009" s="744"/>
    </row>
    <row r="1010" spans="1:8" ht="16.5" customHeight="1">
      <c r="A1010" s="739">
        <v>3</v>
      </c>
      <c r="B1010" s="740" t="s">
        <v>2411</v>
      </c>
      <c r="C1010" s="741"/>
      <c r="D1010" s="741"/>
      <c r="E1010" s="782"/>
      <c r="F1010" s="742" t="s">
        <v>33</v>
      </c>
      <c r="G1010" s="743">
        <v>10631800</v>
      </c>
      <c r="H1010" s="744"/>
    </row>
    <row r="1011" spans="1:8" ht="16.5" customHeight="1">
      <c r="A1011" s="739">
        <v>4</v>
      </c>
      <c r="B1011" s="740" t="s">
        <v>2412</v>
      </c>
      <c r="C1011" s="741"/>
      <c r="D1011" s="741"/>
      <c r="E1011" s="782"/>
      <c r="F1011" s="742" t="s">
        <v>1</v>
      </c>
      <c r="G1011" s="743">
        <v>4470000</v>
      </c>
      <c r="H1011" s="744"/>
    </row>
    <row r="1012" spans="1:8" ht="16.5" customHeight="1">
      <c r="A1012" s="739">
        <v>5</v>
      </c>
      <c r="B1012" s="740" t="s">
        <v>2413</v>
      </c>
      <c r="C1012" s="741"/>
      <c r="D1012" s="741"/>
      <c r="E1012" s="782"/>
      <c r="F1012" s="742" t="s">
        <v>1</v>
      </c>
      <c r="G1012" s="743">
        <v>4470000</v>
      </c>
      <c r="H1012" s="744"/>
    </row>
    <row r="1013" spans="1:8" ht="16.5" customHeight="1">
      <c r="A1013" s="739">
        <v>6</v>
      </c>
      <c r="B1013" s="740" t="s">
        <v>2414</v>
      </c>
      <c r="C1013" s="741"/>
      <c r="D1013" s="741"/>
      <c r="E1013" s="782"/>
      <c r="F1013" s="742" t="s">
        <v>1</v>
      </c>
      <c r="G1013" s="743">
        <v>1770800</v>
      </c>
      <c r="H1013" s="744"/>
    </row>
    <row r="1014" spans="1:8" ht="16.5" customHeight="1">
      <c r="A1014" s="739">
        <v>7</v>
      </c>
      <c r="B1014" s="740" t="s">
        <v>2415</v>
      </c>
      <c r="C1014" s="741"/>
      <c r="D1014" s="741"/>
      <c r="E1014" s="782"/>
      <c r="F1014" s="742" t="s">
        <v>1</v>
      </c>
      <c r="G1014" s="743">
        <v>119300</v>
      </c>
      <c r="H1014" s="744"/>
    </row>
    <row r="1015" spans="1:8" ht="16.5" customHeight="1">
      <c r="A1015" s="739">
        <v>8</v>
      </c>
      <c r="B1015" s="740" t="s">
        <v>2416</v>
      </c>
      <c r="C1015" s="741"/>
      <c r="D1015" s="741"/>
      <c r="E1015" s="782"/>
      <c r="F1015" s="742" t="s">
        <v>1</v>
      </c>
      <c r="G1015" s="743">
        <v>557100</v>
      </c>
      <c r="H1015" s="744"/>
    </row>
    <row r="1016" spans="1:8" ht="16.5" customHeight="1">
      <c r="A1016" s="739">
        <v>9</v>
      </c>
      <c r="B1016" s="740" t="s">
        <v>2417</v>
      </c>
      <c r="C1016" s="741"/>
      <c r="D1016" s="741"/>
      <c r="E1016" s="782"/>
      <c r="F1016" s="742" t="s">
        <v>1</v>
      </c>
      <c r="G1016" s="743">
        <v>340800</v>
      </c>
      <c r="H1016" s="744"/>
    </row>
    <row r="1017" spans="1:8" ht="16.5" customHeight="1">
      <c r="A1017" s="739">
        <v>10</v>
      </c>
      <c r="B1017" s="740" t="s">
        <v>2418</v>
      </c>
      <c r="C1017" s="741"/>
      <c r="D1017" s="741"/>
      <c r="E1017" s="782"/>
      <c r="F1017" s="742" t="s">
        <v>1</v>
      </c>
      <c r="G1017" s="743">
        <v>340800</v>
      </c>
      <c r="H1017" s="744"/>
    </row>
    <row r="1018" spans="1:8" ht="16.5" customHeight="1">
      <c r="A1018" s="739">
        <v>11</v>
      </c>
      <c r="B1018" s="740" t="s">
        <v>2419</v>
      </c>
      <c r="C1018" s="741"/>
      <c r="D1018" s="741"/>
      <c r="E1018" s="782"/>
      <c r="F1018" s="742" t="s">
        <v>2</v>
      </c>
      <c r="G1018" s="743">
        <v>7010100</v>
      </c>
      <c r="H1018" s="744"/>
    </row>
    <row r="1019" spans="1:8" ht="16.5" customHeight="1">
      <c r="A1019" s="739">
        <v>12</v>
      </c>
      <c r="B1019" s="740" t="s">
        <v>2420</v>
      </c>
      <c r="C1019" s="741"/>
      <c r="D1019" s="741"/>
      <c r="E1019" s="782"/>
      <c r="F1019" s="742" t="s">
        <v>2</v>
      </c>
      <c r="G1019" s="743">
        <v>709700</v>
      </c>
      <c r="H1019" s="744"/>
    </row>
    <row r="1020" spans="1:8" ht="16.5" customHeight="1">
      <c r="A1020" s="739">
        <v>13</v>
      </c>
      <c r="B1020" s="740" t="s">
        <v>2421</v>
      </c>
      <c r="C1020" s="741"/>
      <c r="D1020" s="741"/>
      <c r="E1020" s="782"/>
      <c r="F1020" s="742" t="s">
        <v>34</v>
      </c>
      <c r="G1020" s="743">
        <v>14364500</v>
      </c>
      <c r="H1020" s="744"/>
    </row>
    <row r="1021" spans="1:8" ht="16.5" customHeight="1">
      <c r="A1021" s="739">
        <v>14</v>
      </c>
      <c r="B1021" s="740" t="s">
        <v>2422</v>
      </c>
      <c r="C1021" s="741"/>
      <c r="D1021" s="741"/>
      <c r="E1021" s="782"/>
      <c r="F1021" s="742" t="s">
        <v>1</v>
      </c>
      <c r="G1021" s="743">
        <v>7745000</v>
      </c>
      <c r="H1021" s="744"/>
    </row>
    <row r="1022" spans="1:8" ht="16.5" customHeight="1">
      <c r="A1022" s="739">
        <v>15</v>
      </c>
      <c r="B1022" s="740" t="s">
        <v>2423</v>
      </c>
      <c r="C1022" s="741"/>
      <c r="D1022" s="741"/>
      <c r="E1022" s="782"/>
      <c r="F1022" s="742" t="s">
        <v>1</v>
      </c>
      <c r="G1022" s="743">
        <v>651200</v>
      </c>
      <c r="H1022" s="744"/>
    </row>
    <row r="1023" spans="1:8" ht="16.5" customHeight="1">
      <c r="A1023" s="739">
        <v>16</v>
      </c>
      <c r="B1023" s="740" t="s">
        <v>2424</v>
      </c>
      <c r="C1023" s="741"/>
      <c r="D1023" s="741"/>
      <c r="E1023" s="782"/>
      <c r="F1023" s="742" t="s">
        <v>1</v>
      </c>
      <c r="G1023" s="743">
        <v>131600</v>
      </c>
      <c r="H1023" s="744"/>
    </row>
    <row r="1024" spans="1:8" ht="16.5" customHeight="1">
      <c r="A1024" s="739">
        <v>17</v>
      </c>
      <c r="B1024" s="740" t="s">
        <v>2425</v>
      </c>
      <c r="C1024" s="741"/>
      <c r="D1024" s="741"/>
      <c r="E1024" s="782"/>
      <c r="F1024" s="742" t="s">
        <v>3</v>
      </c>
      <c r="G1024" s="743">
        <v>2800</v>
      </c>
      <c r="H1024" s="744"/>
    </row>
    <row r="1025" spans="1:10" ht="16.5" customHeight="1">
      <c r="A1025" s="739">
        <v>18</v>
      </c>
      <c r="B1025" s="740" t="s">
        <v>2426</v>
      </c>
      <c r="C1025" s="741"/>
      <c r="D1025" s="741"/>
      <c r="E1025" s="782"/>
      <c r="F1025" s="742" t="s">
        <v>3</v>
      </c>
      <c r="G1025" s="743">
        <v>2800</v>
      </c>
      <c r="H1025" s="744"/>
    </row>
    <row r="1026" spans="1:10" ht="16.5" customHeight="1">
      <c r="A1026" s="739">
        <v>19</v>
      </c>
      <c r="B1026" s="740" t="s">
        <v>2427</v>
      </c>
      <c r="C1026" s="741"/>
      <c r="D1026" s="741"/>
      <c r="E1026" s="782"/>
      <c r="F1026" s="742" t="s">
        <v>3</v>
      </c>
      <c r="G1026" s="743">
        <v>2800</v>
      </c>
      <c r="H1026" s="744"/>
    </row>
    <row r="1027" spans="1:10" ht="16.5" customHeight="1">
      <c r="A1027" s="751">
        <v>20</v>
      </c>
      <c r="B1027" s="752" t="s">
        <v>2428</v>
      </c>
      <c r="C1027" s="753"/>
      <c r="D1027" s="753"/>
      <c r="E1027" s="788"/>
      <c r="F1027" s="754" t="s">
        <v>3</v>
      </c>
      <c r="G1027" s="743">
        <v>2600</v>
      </c>
      <c r="H1027" s="744"/>
    </row>
    <row r="1028" spans="1:10" ht="16.5" customHeight="1">
      <c r="A1028" s="766">
        <v>21</v>
      </c>
      <c r="B1028" s="790" t="s">
        <v>2429</v>
      </c>
      <c r="C1028" s="791"/>
      <c r="D1028" s="791"/>
      <c r="E1028" s="792"/>
      <c r="F1028" s="770" t="s">
        <v>1</v>
      </c>
      <c r="G1028" s="743">
        <v>200300</v>
      </c>
      <c r="H1028" s="744"/>
    </row>
    <row r="1029" spans="1:10" ht="16.5" customHeight="1">
      <c r="A1029" s="739">
        <v>22</v>
      </c>
      <c r="B1029" s="740" t="s">
        <v>2430</v>
      </c>
      <c r="C1029" s="741"/>
      <c r="D1029" s="741"/>
      <c r="E1029" s="782"/>
      <c r="F1029" s="742" t="s">
        <v>1</v>
      </c>
      <c r="G1029" s="743">
        <v>10200</v>
      </c>
      <c r="H1029" s="744"/>
    </row>
    <row r="1030" spans="1:10" ht="16.5" customHeight="1">
      <c r="A1030" s="739">
        <v>23</v>
      </c>
      <c r="B1030" s="740" t="s">
        <v>2431</v>
      </c>
      <c r="C1030" s="741"/>
      <c r="D1030" s="741"/>
      <c r="E1030" s="782"/>
      <c r="F1030" s="742" t="s">
        <v>1</v>
      </c>
      <c r="G1030" s="743">
        <v>143400</v>
      </c>
      <c r="H1030" s="744"/>
    </row>
    <row r="1031" spans="1:10" ht="16.5" customHeight="1">
      <c r="A1031" s="739">
        <v>24</v>
      </c>
      <c r="B1031" s="740" t="s">
        <v>2432</v>
      </c>
      <c r="C1031" s="741"/>
      <c r="D1031" s="741"/>
      <c r="E1031" s="782"/>
      <c r="F1031" s="742" t="s">
        <v>1</v>
      </c>
      <c r="G1031" s="743">
        <v>39900</v>
      </c>
      <c r="H1031" s="744"/>
    </row>
    <row r="1032" spans="1:10" ht="16.5" customHeight="1">
      <c r="A1032" s="739">
        <v>25</v>
      </c>
      <c r="B1032" s="740" t="s">
        <v>2433</v>
      </c>
      <c r="C1032" s="741"/>
      <c r="D1032" s="741"/>
      <c r="E1032" s="782"/>
      <c r="F1032" s="742" t="s">
        <v>5</v>
      </c>
      <c r="G1032" s="743">
        <v>10712800</v>
      </c>
      <c r="H1032" s="744"/>
    </row>
    <row r="1033" spans="1:10" ht="16.5" customHeight="1">
      <c r="A1033" s="739">
        <v>26</v>
      </c>
      <c r="B1033" s="740" t="s">
        <v>2434</v>
      </c>
      <c r="C1033" s="741"/>
      <c r="D1033" s="741"/>
      <c r="E1033" s="782"/>
      <c r="F1033" s="742" t="s">
        <v>5</v>
      </c>
      <c r="G1033" s="743">
        <v>18454900</v>
      </c>
      <c r="H1033" s="744"/>
    </row>
    <row r="1034" spans="1:10" ht="16.5" customHeight="1">
      <c r="A1034" s="739"/>
      <c r="B1034" s="740"/>
      <c r="C1034" s="741"/>
      <c r="D1034" s="741"/>
      <c r="E1034" s="782"/>
      <c r="F1034" s="742"/>
      <c r="G1034" s="743"/>
      <c r="H1034" s="744"/>
    </row>
    <row r="1035" spans="1:10" s="843" customFormat="1" ht="16.5" customHeight="1">
      <c r="A1035" s="780" t="s">
        <v>22</v>
      </c>
      <c r="B1035" s="1695" t="s">
        <v>2435</v>
      </c>
      <c r="C1035" s="1696"/>
      <c r="D1035" s="1696"/>
      <c r="E1035" s="1697"/>
      <c r="F1035" s="848"/>
      <c r="G1035" s="743"/>
      <c r="H1035" s="842"/>
      <c r="J1035" s="844"/>
    </row>
    <row r="1036" spans="1:10" ht="16.5" customHeight="1">
      <c r="A1036" s="739">
        <v>1</v>
      </c>
      <c r="B1036" s="740" t="s">
        <v>2436</v>
      </c>
      <c r="C1036" s="741"/>
      <c r="D1036" s="741"/>
      <c r="E1036" s="782"/>
      <c r="F1036" s="742" t="s">
        <v>1619</v>
      </c>
      <c r="G1036" s="743">
        <v>25100</v>
      </c>
      <c r="H1036" s="744"/>
    </row>
    <row r="1037" spans="1:10" ht="16.5" customHeight="1">
      <c r="A1037" s="739">
        <v>2</v>
      </c>
      <c r="B1037" s="740" t="s">
        <v>2437</v>
      </c>
      <c r="C1037" s="741"/>
      <c r="D1037" s="741"/>
      <c r="E1037" s="782"/>
      <c r="F1037" s="742" t="s">
        <v>1619</v>
      </c>
      <c r="G1037" s="743">
        <v>41600</v>
      </c>
      <c r="H1037" s="744"/>
    </row>
    <row r="1038" spans="1:10" ht="16.5" customHeight="1">
      <c r="A1038" s="739">
        <v>3</v>
      </c>
      <c r="B1038" s="740" t="s">
        <v>2438</v>
      </c>
      <c r="C1038" s="741"/>
      <c r="D1038" s="741"/>
      <c r="E1038" s="782"/>
      <c r="F1038" s="742" t="s">
        <v>1619</v>
      </c>
      <c r="G1038" s="743">
        <v>98700</v>
      </c>
      <c r="H1038" s="744"/>
    </row>
    <row r="1039" spans="1:10" ht="16.5" customHeight="1">
      <c r="A1039" s="739">
        <v>4</v>
      </c>
      <c r="B1039" s="740" t="s">
        <v>2439</v>
      </c>
      <c r="C1039" s="741"/>
      <c r="D1039" s="741"/>
      <c r="E1039" s="782"/>
      <c r="F1039" s="742" t="s">
        <v>1619</v>
      </c>
      <c r="G1039" s="743">
        <v>318000</v>
      </c>
      <c r="H1039" s="744"/>
    </row>
    <row r="1040" spans="1:10" ht="16.5" customHeight="1">
      <c r="A1040" s="739">
        <v>5</v>
      </c>
      <c r="B1040" s="740" t="s">
        <v>2440</v>
      </c>
      <c r="C1040" s="741"/>
      <c r="D1040" s="741"/>
      <c r="E1040" s="782"/>
      <c r="F1040" s="742" t="s">
        <v>50</v>
      </c>
      <c r="G1040" s="743">
        <v>246700</v>
      </c>
      <c r="H1040" s="744"/>
    </row>
    <row r="1041" spans="1:8" ht="16.5" customHeight="1">
      <c r="A1041" s="739">
        <v>6</v>
      </c>
      <c r="B1041" s="740" t="s">
        <v>2441</v>
      </c>
      <c r="C1041" s="741"/>
      <c r="D1041" s="741"/>
      <c r="E1041" s="782"/>
      <c r="F1041" s="742" t="s">
        <v>50</v>
      </c>
      <c r="G1041" s="743">
        <v>383800</v>
      </c>
      <c r="H1041" s="744"/>
    </row>
    <row r="1042" spans="1:8" ht="16.5" customHeight="1">
      <c r="A1042" s="739">
        <v>7</v>
      </c>
      <c r="B1042" s="740" t="s">
        <v>2442</v>
      </c>
      <c r="C1042" s="741"/>
      <c r="D1042" s="741"/>
      <c r="E1042" s="782"/>
      <c r="F1042" s="742" t="s">
        <v>50</v>
      </c>
      <c r="G1042" s="743">
        <v>645900</v>
      </c>
      <c r="H1042" s="744"/>
    </row>
    <row r="1043" spans="1:8" ht="16.5" customHeight="1">
      <c r="A1043" s="739">
        <v>8</v>
      </c>
      <c r="B1043" s="740" t="s">
        <v>2443</v>
      </c>
      <c r="C1043" s="741"/>
      <c r="D1043" s="741"/>
      <c r="E1043" s="782"/>
      <c r="F1043" s="742" t="s">
        <v>50</v>
      </c>
      <c r="G1043" s="743">
        <v>723900</v>
      </c>
      <c r="H1043" s="744"/>
    </row>
    <row r="1044" spans="1:8" ht="16.5" customHeight="1">
      <c r="A1044" s="739">
        <v>9</v>
      </c>
      <c r="B1044" s="740" t="s">
        <v>2444</v>
      </c>
      <c r="C1044" s="741"/>
      <c r="D1044" s="741"/>
      <c r="E1044" s="782"/>
      <c r="F1044" s="742" t="s">
        <v>50</v>
      </c>
      <c r="G1044" s="743">
        <v>1294200</v>
      </c>
      <c r="H1044" s="744"/>
    </row>
    <row r="1045" spans="1:8" ht="16.5" customHeight="1">
      <c r="A1045" s="739">
        <v>10</v>
      </c>
      <c r="B1045" s="740" t="s">
        <v>2445</v>
      </c>
      <c r="C1045" s="741"/>
      <c r="D1045" s="741"/>
      <c r="E1045" s="782"/>
      <c r="F1045" s="742" t="s">
        <v>50</v>
      </c>
      <c r="G1045" s="743">
        <v>1754900</v>
      </c>
      <c r="H1045" s="744"/>
    </row>
    <row r="1046" spans="1:8" ht="16.5" customHeight="1">
      <c r="A1046" s="739">
        <v>11</v>
      </c>
      <c r="B1046" s="740" t="s">
        <v>2446</v>
      </c>
      <c r="C1046" s="741"/>
      <c r="D1046" s="741"/>
      <c r="E1046" s="782"/>
      <c r="F1046" s="742" t="s">
        <v>50</v>
      </c>
      <c r="G1046" s="743">
        <v>202800</v>
      </c>
      <c r="H1046" s="744"/>
    </row>
    <row r="1047" spans="1:8" ht="16.5" customHeight="1">
      <c r="A1047" s="739">
        <v>12</v>
      </c>
      <c r="B1047" s="740" t="s">
        <v>2447</v>
      </c>
      <c r="C1047" s="741"/>
      <c r="D1047" s="741"/>
      <c r="E1047" s="782"/>
      <c r="F1047" s="742" t="s">
        <v>50</v>
      </c>
      <c r="G1047" s="743">
        <v>488000</v>
      </c>
      <c r="H1047" s="744"/>
    </row>
    <row r="1048" spans="1:8" ht="16.5" customHeight="1">
      <c r="A1048" s="739">
        <v>13</v>
      </c>
      <c r="B1048" s="740" t="s">
        <v>2448</v>
      </c>
      <c r="C1048" s="741"/>
      <c r="D1048" s="741"/>
      <c r="E1048" s="782"/>
      <c r="F1048" s="742" t="s">
        <v>50</v>
      </c>
      <c r="G1048" s="743">
        <v>586700</v>
      </c>
      <c r="H1048" s="744"/>
    </row>
    <row r="1049" spans="1:8" ht="16.5" customHeight="1">
      <c r="A1049" s="739">
        <v>14</v>
      </c>
      <c r="B1049" s="740" t="s">
        <v>2449</v>
      </c>
      <c r="C1049" s="741"/>
      <c r="D1049" s="741"/>
      <c r="E1049" s="782"/>
      <c r="F1049" s="742" t="s">
        <v>50</v>
      </c>
      <c r="G1049" s="743">
        <v>729300</v>
      </c>
      <c r="H1049" s="744"/>
    </row>
    <row r="1050" spans="1:8" ht="16.5" customHeight="1">
      <c r="A1050" s="739">
        <v>15</v>
      </c>
      <c r="B1050" s="740" t="s">
        <v>2450</v>
      </c>
      <c r="C1050" s="741"/>
      <c r="D1050" s="741"/>
      <c r="E1050" s="782"/>
      <c r="F1050" s="742" t="s">
        <v>50</v>
      </c>
      <c r="G1050" s="743">
        <v>2303200</v>
      </c>
      <c r="H1050" s="744"/>
    </row>
    <row r="1051" spans="1:8" ht="16.5" customHeight="1">
      <c r="A1051" s="739">
        <v>16</v>
      </c>
      <c r="B1051" s="740" t="s">
        <v>2451</v>
      </c>
      <c r="C1051" s="741"/>
      <c r="D1051" s="741"/>
      <c r="E1051" s="782"/>
      <c r="F1051" s="742" t="s">
        <v>50</v>
      </c>
      <c r="G1051" s="743">
        <v>3016100</v>
      </c>
      <c r="H1051" s="744"/>
    </row>
    <row r="1052" spans="1:8" ht="16.5" customHeight="1">
      <c r="A1052" s="739">
        <v>17</v>
      </c>
      <c r="B1052" s="740" t="s">
        <v>2452</v>
      </c>
      <c r="C1052" s="741"/>
      <c r="D1052" s="741"/>
      <c r="E1052" s="782"/>
      <c r="F1052" s="742" t="s">
        <v>50</v>
      </c>
      <c r="G1052" s="743">
        <v>3646700</v>
      </c>
      <c r="H1052" s="744"/>
    </row>
    <row r="1053" spans="1:8" ht="16.5" customHeight="1">
      <c r="A1053" s="739">
        <v>18</v>
      </c>
      <c r="B1053" s="740" t="s">
        <v>2453</v>
      </c>
      <c r="C1053" s="741"/>
      <c r="D1053" s="741"/>
      <c r="E1053" s="782"/>
      <c r="F1053" s="742" t="s">
        <v>50</v>
      </c>
      <c r="G1053" s="743">
        <v>5396100</v>
      </c>
      <c r="H1053" s="744"/>
    </row>
    <row r="1054" spans="1:8" ht="16.5" customHeight="1">
      <c r="A1054" s="739">
        <v>19</v>
      </c>
      <c r="B1054" s="740" t="s">
        <v>2454</v>
      </c>
      <c r="C1054" s="741"/>
      <c r="D1054" s="741"/>
      <c r="E1054" s="782"/>
      <c r="F1054" s="742" t="s">
        <v>1619</v>
      </c>
      <c r="G1054" s="743">
        <v>378300</v>
      </c>
      <c r="H1054" s="744"/>
    </row>
    <row r="1055" spans="1:8" ht="16.5" customHeight="1">
      <c r="A1055" s="739">
        <v>20</v>
      </c>
      <c r="B1055" s="740" t="s">
        <v>2455</v>
      </c>
      <c r="C1055" s="741"/>
      <c r="D1055" s="741"/>
      <c r="E1055" s="782"/>
      <c r="F1055" s="742" t="s">
        <v>1619</v>
      </c>
      <c r="G1055" s="743">
        <v>372900</v>
      </c>
      <c r="H1055" s="744"/>
    </row>
    <row r="1056" spans="1:8" ht="16.5" customHeight="1">
      <c r="A1056" s="739">
        <v>21</v>
      </c>
      <c r="B1056" s="740" t="s">
        <v>2456</v>
      </c>
      <c r="C1056" s="741"/>
      <c r="D1056" s="741"/>
      <c r="E1056" s="782"/>
      <c r="F1056" s="742" t="s">
        <v>1619</v>
      </c>
      <c r="G1056" s="743">
        <v>383800</v>
      </c>
      <c r="H1056" s="744"/>
    </row>
    <row r="1057" spans="1:8" ht="16.5" customHeight="1">
      <c r="A1057" s="739">
        <v>22</v>
      </c>
      <c r="B1057" s="740" t="s">
        <v>2457</v>
      </c>
      <c r="C1057" s="741"/>
      <c r="D1057" s="741"/>
      <c r="E1057" s="782"/>
      <c r="F1057" s="742" t="s">
        <v>1619</v>
      </c>
      <c r="G1057" s="743">
        <v>372900</v>
      </c>
      <c r="H1057" s="744"/>
    </row>
    <row r="1058" spans="1:8" ht="16.5" customHeight="1">
      <c r="A1058" s="739">
        <v>23</v>
      </c>
      <c r="B1058" s="740" t="s">
        <v>2458</v>
      </c>
      <c r="C1058" s="741"/>
      <c r="D1058" s="741"/>
      <c r="E1058" s="782"/>
      <c r="F1058" s="742" t="s">
        <v>1619</v>
      </c>
      <c r="G1058" s="743">
        <v>230300</v>
      </c>
      <c r="H1058" s="744"/>
    </row>
    <row r="1059" spans="1:8" ht="16.5" customHeight="1">
      <c r="A1059" s="739">
        <v>24</v>
      </c>
      <c r="B1059" s="740" t="s">
        <v>2459</v>
      </c>
      <c r="C1059" s="741"/>
      <c r="D1059" s="741"/>
      <c r="E1059" s="782"/>
      <c r="F1059" s="742" t="s">
        <v>1619</v>
      </c>
      <c r="G1059" s="743">
        <v>186500</v>
      </c>
      <c r="H1059" s="744"/>
    </row>
    <row r="1060" spans="1:8" ht="16.5" customHeight="1">
      <c r="A1060" s="739">
        <v>25</v>
      </c>
      <c r="B1060" s="740" t="s">
        <v>2460</v>
      </c>
      <c r="C1060" s="741"/>
      <c r="D1060" s="741"/>
      <c r="E1060" s="782"/>
      <c r="F1060" s="742" t="s">
        <v>1619</v>
      </c>
      <c r="G1060" s="743">
        <v>175400</v>
      </c>
      <c r="H1060" s="744"/>
    </row>
    <row r="1061" spans="1:8" ht="16.5" customHeight="1">
      <c r="A1061" s="739">
        <v>26</v>
      </c>
      <c r="B1061" s="740" t="s">
        <v>2461</v>
      </c>
      <c r="C1061" s="741"/>
      <c r="D1061" s="741"/>
      <c r="E1061" s="782"/>
      <c r="F1061" s="742" t="s">
        <v>1619</v>
      </c>
      <c r="G1061" s="743">
        <v>148000</v>
      </c>
      <c r="H1061" s="744"/>
    </row>
    <row r="1062" spans="1:8" ht="16.5" customHeight="1">
      <c r="A1062" s="739">
        <v>27</v>
      </c>
      <c r="B1062" s="740" t="s">
        <v>2462</v>
      </c>
      <c r="C1062" s="741"/>
      <c r="D1062" s="741"/>
      <c r="E1062" s="782"/>
      <c r="F1062" s="742" t="s">
        <v>1619</v>
      </c>
      <c r="G1062" s="743">
        <v>126100</v>
      </c>
      <c r="H1062" s="744"/>
    </row>
    <row r="1063" spans="1:8" ht="16.5" customHeight="1">
      <c r="A1063" s="739">
        <v>28</v>
      </c>
      <c r="B1063" s="740" t="s">
        <v>2463</v>
      </c>
      <c r="C1063" s="741"/>
      <c r="D1063" s="741"/>
      <c r="E1063" s="782"/>
      <c r="F1063" s="742" t="s">
        <v>1619</v>
      </c>
      <c r="G1063" s="743">
        <v>93200</v>
      </c>
      <c r="H1063" s="744"/>
    </row>
    <row r="1064" spans="1:8" ht="16.5" customHeight="1">
      <c r="A1064" s="739">
        <v>29</v>
      </c>
      <c r="B1064" s="740" t="s">
        <v>2464</v>
      </c>
      <c r="C1064" s="741"/>
      <c r="D1064" s="741"/>
      <c r="E1064" s="782"/>
      <c r="F1064" s="742" t="s">
        <v>1619</v>
      </c>
      <c r="G1064" s="743">
        <v>71300</v>
      </c>
      <c r="H1064" s="744"/>
    </row>
    <row r="1065" spans="1:8" ht="16.5" customHeight="1">
      <c r="A1065" s="739">
        <v>30</v>
      </c>
      <c r="B1065" s="740" t="s">
        <v>2465</v>
      </c>
      <c r="C1065" s="741"/>
      <c r="D1065" s="741"/>
      <c r="E1065" s="782"/>
      <c r="F1065" s="742" t="s">
        <v>54</v>
      </c>
      <c r="G1065" s="743">
        <v>146900</v>
      </c>
      <c r="H1065" s="744"/>
    </row>
    <row r="1066" spans="1:8" ht="16.5" customHeight="1">
      <c r="A1066" s="739">
        <v>31</v>
      </c>
      <c r="B1066" s="740" t="s">
        <v>2466</v>
      </c>
      <c r="C1066" s="741"/>
      <c r="D1066" s="741"/>
      <c r="E1066" s="782"/>
      <c r="F1066" s="742" t="s">
        <v>54</v>
      </c>
      <c r="G1066" s="743">
        <v>78600</v>
      </c>
      <c r="H1066" s="744"/>
    </row>
    <row r="1067" spans="1:8" ht="16.5" customHeight="1">
      <c r="A1067" s="739">
        <v>32</v>
      </c>
      <c r="B1067" s="740" t="s">
        <v>2467</v>
      </c>
      <c r="C1067" s="741"/>
      <c r="D1067" s="741"/>
      <c r="E1067" s="782"/>
      <c r="F1067" s="742" t="s">
        <v>54</v>
      </c>
      <c r="G1067" s="743">
        <v>50400</v>
      </c>
      <c r="H1067" s="744"/>
    </row>
    <row r="1068" spans="1:8" ht="16.5" customHeight="1">
      <c r="A1068" s="739">
        <v>33</v>
      </c>
      <c r="B1068" s="740" t="s">
        <v>2468</v>
      </c>
      <c r="C1068" s="741"/>
      <c r="D1068" s="741"/>
      <c r="E1068" s="782"/>
      <c r="F1068" s="742" t="s">
        <v>54</v>
      </c>
      <c r="G1068" s="743">
        <v>37800</v>
      </c>
      <c r="H1068" s="744"/>
    </row>
    <row r="1069" spans="1:8" ht="16.5" customHeight="1">
      <c r="A1069" s="739">
        <v>34</v>
      </c>
      <c r="B1069" s="740" t="s">
        <v>2469</v>
      </c>
      <c r="C1069" s="741"/>
      <c r="D1069" s="741"/>
      <c r="E1069" s="782"/>
      <c r="F1069" s="742" t="s">
        <v>54</v>
      </c>
      <c r="G1069" s="743">
        <v>18200</v>
      </c>
      <c r="H1069" s="744"/>
    </row>
    <row r="1070" spans="1:8" ht="16.5" customHeight="1">
      <c r="A1070" s="739">
        <v>35</v>
      </c>
      <c r="B1070" s="740" t="s">
        <v>2470</v>
      </c>
      <c r="C1070" s="741"/>
      <c r="D1070" s="741"/>
      <c r="E1070" s="782"/>
      <c r="F1070" s="742" t="s">
        <v>54</v>
      </c>
      <c r="G1070" s="743">
        <v>14000</v>
      </c>
      <c r="H1070" s="744"/>
    </row>
    <row r="1071" spans="1:8" ht="16.5" customHeight="1">
      <c r="A1071" s="739">
        <v>36</v>
      </c>
      <c r="B1071" s="740" t="s">
        <v>2471</v>
      </c>
      <c r="C1071" s="741"/>
      <c r="D1071" s="741"/>
      <c r="E1071" s="782"/>
      <c r="F1071" s="742" t="s">
        <v>54</v>
      </c>
      <c r="G1071" s="743">
        <v>5600</v>
      </c>
      <c r="H1071" s="744"/>
    </row>
    <row r="1072" spans="1:8" ht="16.5" customHeight="1">
      <c r="A1072" s="739">
        <v>37</v>
      </c>
      <c r="B1072" s="740" t="s">
        <v>2472</v>
      </c>
      <c r="C1072" s="741"/>
      <c r="D1072" s="741"/>
      <c r="E1072" s="782"/>
      <c r="F1072" s="742" t="s">
        <v>54</v>
      </c>
      <c r="G1072" s="743">
        <v>5600</v>
      </c>
      <c r="H1072" s="744"/>
    </row>
    <row r="1073" spans="1:8" ht="16.5" customHeight="1">
      <c r="A1073" s="739">
        <v>38</v>
      </c>
      <c r="B1073" s="740" t="s">
        <v>2473</v>
      </c>
      <c r="C1073" s="741"/>
      <c r="D1073" s="741"/>
      <c r="E1073" s="782"/>
      <c r="F1073" s="742" t="s">
        <v>54</v>
      </c>
      <c r="G1073" s="743">
        <v>465000</v>
      </c>
      <c r="H1073" s="744"/>
    </row>
    <row r="1074" spans="1:8" ht="16.5" customHeight="1">
      <c r="A1074" s="739">
        <v>39</v>
      </c>
      <c r="B1074" s="740" t="s">
        <v>2474</v>
      </c>
      <c r="C1074" s="741"/>
      <c r="D1074" s="741"/>
      <c r="E1074" s="782"/>
      <c r="F1074" s="742" t="s">
        <v>54</v>
      </c>
      <c r="G1074" s="743">
        <v>252300</v>
      </c>
      <c r="H1074" s="744"/>
    </row>
    <row r="1075" spans="1:8" ht="16.5" customHeight="1">
      <c r="A1075" s="739">
        <v>40</v>
      </c>
      <c r="B1075" s="740" t="s">
        <v>2475</v>
      </c>
      <c r="C1075" s="741"/>
      <c r="D1075" s="741"/>
      <c r="E1075" s="782"/>
      <c r="F1075" s="742" t="s">
        <v>54</v>
      </c>
      <c r="G1075" s="743">
        <v>172600</v>
      </c>
      <c r="H1075" s="744"/>
    </row>
    <row r="1076" spans="1:8" ht="16.5" customHeight="1">
      <c r="A1076" s="739">
        <v>41</v>
      </c>
      <c r="B1076" s="740" t="s">
        <v>2476</v>
      </c>
      <c r="C1076" s="741"/>
      <c r="D1076" s="741"/>
      <c r="E1076" s="782"/>
      <c r="F1076" s="742" t="s">
        <v>54</v>
      </c>
      <c r="G1076" s="743">
        <v>108100</v>
      </c>
      <c r="H1076" s="744"/>
    </row>
    <row r="1077" spans="1:8" ht="16.5" customHeight="1">
      <c r="A1077" s="739">
        <v>42</v>
      </c>
      <c r="B1077" s="740" t="s">
        <v>2477</v>
      </c>
      <c r="C1077" s="741"/>
      <c r="D1077" s="741"/>
      <c r="E1077" s="782"/>
      <c r="F1077" s="742" t="s">
        <v>54</v>
      </c>
      <c r="G1077" s="743">
        <v>63900</v>
      </c>
      <c r="H1077" s="744"/>
    </row>
    <row r="1078" spans="1:8" ht="16.5" customHeight="1">
      <c r="A1078" s="739">
        <v>43</v>
      </c>
      <c r="B1078" s="740" t="s">
        <v>2478</v>
      </c>
      <c r="C1078" s="741"/>
      <c r="D1078" s="741"/>
      <c r="E1078" s="782"/>
      <c r="F1078" s="742" t="s">
        <v>54</v>
      </c>
      <c r="G1078" s="743">
        <v>46300</v>
      </c>
      <c r="H1078" s="744"/>
    </row>
    <row r="1079" spans="1:8" ht="16.5" customHeight="1">
      <c r="A1079" s="739">
        <v>44</v>
      </c>
      <c r="B1079" s="740" t="s">
        <v>2479</v>
      </c>
      <c r="C1079" s="741"/>
      <c r="D1079" s="741"/>
      <c r="E1079" s="782"/>
      <c r="F1079" s="742" t="s">
        <v>54</v>
      </c>
      <c r="G1079" s="743">
        <v>21000</v>
      </c>
      <c r="H1079" s="744"/>
    </row>
    <row r="1080" spans="1:8" ht="16.5" customHeight="1">
      <c r="A1080" s="739">
        <v>45</v>
      </c>
      <c r="B1080" s="740" t="s">
        <v>2480</v>
      </c>
      <c r="C1080" s="741"/>
      <c r="D1080" s="741"/>
      <c r="E1080" s="782"/>
      <c r="F1080" s="742" t="s">
        <v>54</v>
      </c>
      <c r="G1080" s="743">
        <v>14000</v>
      </c>
      <c r="H1080" s="744"/>
    </row>
    <row r="1081" spans="1:8" ht="16.5" customHeight="1">
      <c r="A1081" s="739">
        <v>46</v>
      </c>
      <c r="B1081" s="740" t="s">
        <v>2481</v>
      </c>
      <c r="C1081" s="741"/>
      <c r="D1081" s="741"/>
      <c r="E1081" s="782"/>
      <c r="F1081" s="742" t="s">
        <v>54</v>
      </c>
      <c r="G1081" s="743">
        <v>266600</v>
      </c>
      <c r="H1081" s="744"/>
    </row>
    <row r="1082" spans="1:8" ht="16.5" customHeight="1">
      <c r="A1082" s="739">
        <v>47</v>
      </c>
      <c r="B1082" s="740" t="s">
        <v>2482</v>
      </c>
      <c r="C1082" s="741"/>
      <c r="D1082" s="741"/>
      <c r="E1082" s="782"/>
      <c r="F1082" s="742" t="s">
        <v>54</v>
      </c>
      <c r="G1082" s="743">
        <v>134700</v>
      </c>
      <c r="H1082" s="744"/>
    </row>
    <row r="1083" spans="1:8" ht="16.5" customHeight="1">
      <c r="A1083" s="739">
        <v>48</v>
      </c>
      <c r="B1083" s="740" t="s">
        <v>2483</v>
      </c>
      <c r="C1083" s="741"/>
      <c r="D1083" s="741"/>
      <c r="E1083" s="782"/>
      <c r="F1083" s="742" t="s">
        <v>54</v>
      </c>
      <c r="G1083" s="743">
        <v>94000</v>
      </c>
      <c r="H1083" s="744"/>
    </row>
    <row r="1084" spans="1:8" ht="16.5" customHeight="1">
      <c r="A1084" s="739">
        <v>49</v>
      </c>
      <c r="B1084" s="740" t="s">
        <v>2484</v>
      </c>
      <c r="C1084" s="741"/>
      <c r="D1084" s="741"/>
      <c r="E1084" s="782"/>
      <c r="F1084" s="742" t="s">
        <v>54</v>
      </c>
      <c r="G1084" s="743">
        <v>58800</v>
      </c>
      <c r="H1084" s="744"/>
    </row>
    <row r="1085" spans="1:8" ht="16.5" customHeight="1">
      <c r="A1085" s="739">
        <v>50</v>
      </c>
      <c r="B1085" s="740" t="s">
        <v>2485</v>
      </c>
      <c r="C1085" s="741"/>
      <c r="D1085" s="741"/>
      <c r="E1085" s="782"/>
      <c r="F1085" s="742" t="s">
        <v>54</v>
      </c>
      <c r="G1085" s="743">
        <v>32300</v>
      </c>
      <c r="H1085" s="744"/>
    </row>
    <row r="1086" spans="1:8" ht="16.5" customHeight="1">
      <c r="A1086" s="739">
        <v>51</v>
      </c>
      <c r="B1086" s="740" t="s">
        <v>2486</v>
      </c>
      <c r="C1086" s="741"/>
      <c r="D1086" s="741"/>
      <c r="E1086" s="782"/>
      <c r="F1086" s="742" t="s">
        <v>54</v>
      </c>
      <c r="G1086" s="743">
        <v>23900</v>
      </c>
      <c r="H1086" s="744"/>
    </row>
    <row r="1087" spans="1:8" ht="16.5" customHeight="1">
      <c r="A1087" s="739">
        <v>52</v>
      </c>
      <c r="B1087" s="740" t="s">
        <v>2487</v>
      </c>
      <c r="C1087" s="741"/>
      <c r="D1087" s="741"/>
      <c r="E1087" s="782"/>
      <c r="F1087" s="742" t="s">
        <v>54</v>
      </c>
      <c r="G1087" s="743">
        <v>8500</v>
      </c>
      <c r="H1087" s="744"/>
    </row>
    <row r="1088" spans="1:8" ht="16.5" customHeight="1">
      <c r="A1088" s="751">
        <v>53</v>
      </c>
      <c r="B1088" s="752" t="s">
        <v>2488</v>
      </c>
      <c r="C1088" s="753"/>
      <c r="D1088" s="753"/>
      <c r="E1088" s="788"/>
      <c r="F1088" s="754" t="s">
        <v>54</v>
      </c>
      <c r="G1088" s="743">
        <v>5600</v>
      </c>
      <c r="H1088" s="744"/>
    </row>
    <row r="1089" spans="1:8" ht="16.5" customHeight="1">
      <c r="A1089" s="766">
        <v>54</v>
      </c>
      <c r="B1089" s="790" t="s">
        <v>2489</v>
      </c>
      <c r="C1089" s="791"/>
      <c r="D1089" s="791"/>
      <c r="E1089" s="792"/>
      <c r="F1089" s="770" t="s">
        <v>54</v>
      </c>
      <c r="G1089" s="743">
        <v>192900</v>
      </c>
      <c r="H1089" s="744"/>
    </row>
    <row r="1090" spans="1:8" ht="16.5" customHeight="1">
      <c r="A1090" s="739">
        <v>55</v>
      </c>
      <c r="B1090" s="740" t="s">
        <v>2490</v>
      </c>
      <c r="C1090" s="741"/>
      <c r="D1090" s="741"/>
      <c r="E1090" s="782"/>
      <c r="F1090" s="742" t="s">
        <v>54</v>
      </c>
      <c r="G1090" s="743">
        <v>166600</v>
      </c>
      <c r="H1090" s="744"/>
    </row>
    <row r="1091" spans="1:8" ht="16.5" customHeight="1">
      <c r="A1091" s="739">
        <v>56</v>
      </c>
      <c r="B1091" s="740" t="s">
        <v>2491</v>
      </c>
      <c r="C1091" s="741"/>
      <c r="D1091" s="741"/>
      <c r="E1091" s="782"/>
      <c r="F1091" s="742" t="s">
        <v>54</v>
      </c>
      <c r="G1091" s="743">
        <v>114000</v>
      </c>
      <c r="H1091" s="744"/>
    </row>
    <row r="1092" spans="1:8" ht="16.5" customHeight="1">
      <c r="A1092" s="739">
        <v>57</v>
      </c>
      <c r="B1092" s="740" t="s">
        <v>2492</v>
      </c>
      <c r="C1092" s="741"/>
      <c r="D1092" s="741"/>
      <c r="E1092" s="782"/>
      <c r="F1092" s="742" t="s">
        <v>54</v>
      </c>
      <c r="G1092" s="743">
        <v>43400</v>
      </c>
      <c r="H1092" s="744"/>
    </row>
    <row r="1093" spans="1:8" ht="16.5" customHeight="1">
      <c r="A1093" s="739">
        <v>58</v>
      </c>
      <c r="B1093" s="740" t="s">
        <v>2493</v>
      </c>
      <c r="C1093" s="741"/>
      <c r="D1093" s="741"/>
      <c r="E1093" s="782"/>
      <c r="F1093" s="742" t="s">
        <v>54</v>
      </c>
      <c r="G1093" s="743">
        <v>23900</v>
      </c>
      <c r="H1093" s="744"/>
    </row>
    <row r="1094" spans="1:8" ht="16.5" customHeight="1">
      <c r="A1094" s="739">
        <v>59</v>
      </c>
      <c r="B1094" s="740" t="s">
        <v>2494</v>
      </c>
      <c r="C1094" s="741"/>
      <c r="D1094" s="741"/>
      <c r="E1094" s="782"/>
      <c r="F1094" s="742" t="s">
        <v>54</v>
      </c>
      <c r="G1094" s="743">
        <v>18200</v>
      </c>
      <c r="H1094" s="744"/>
    </row>
    <row r="1095" spans="1:8" ht="16.5" customHeight="1">
      <c r="A1095" s="739">
        <v>60</v>
      </c>
      <c r="B1095" s="740" t="s">
        <v>2495</v>
      </c>
      <c r="C1095" s="741"/>
      <c r="D1095" s="741"/>
      <c r="E1095" s="782"/>
      <c r="F1095" s="742" t="s">
        <v>54</v>
      </c>
      <c r="G1095" s="743">
        <v>8500</v>
      </c>
      <c r="H1095" s="744"/>
    </row>
    <row r="1096" spans="1:8" ht="16.5" customHeight="1">
      <c r="A1096" s="739">
        <v>61</v>
      </c>
      <c r="B1096" s="740" t="s">
        <v>2496</v>
      </c>
      <c r="C1096" s="741"/>
      <c r="D1096" s="741"/>
      <c r="E1096" s="782"/>
      <c r="F1096" s="742" t="s">
        <v>34</v>
      </c>
      <c r="G1096" s="743">
        <v>12300</v>
      </c>
      <c r="H1096" s="744"/>
    </row>
    <row r="1097" spans="1:8" ht="16.5" customHeight="1">
      <c r="A1097" s="739">
        <v>62</v>
      </c>
      <c r="B1097" s="740" t="s">
        <v>2497</v>
      </c>
      <c r="C1097" s="741"/>
      <c r="D1097" s="741"/>
      <c r="E1097" s="782"/>
      <c r="F1097" s="742" t="s">
        <v>54</v>
      </c>
      <c r="G1097" s="743">
        <v>12612700</v>
      </c>
      <c r="H1097" s="744"/>
    </row>
    <row r="1098" spans="1:8" ht="16.5" customHeight="1">
      <c r="A1098" s="739">
        <v>63</v>
      </c>
      <c r="B1098" s="740" t="s">
        <v>2498</v>
      </c>
      <c r="C1098" s="741"/>
      <c r="D1098" s="741"/>
      <c r="E1098" s="782"/>
      <c r="F1098" s="742"/>
      <c r="G1098" s="743"/>
      <c r="H1098" s="744"/>
    </row>
    <row r="1099" spans="1:8" ht="16.5" customHeight="1">
      <c r="A1099" s="739"/>
      <c r="B1099" s="740" t="s">
        <v>2499</v>
      </c>
      <c r="C1099" s="741"/>
      <c r="D1099" s="741"/>
      <c r="E1099" s="782"/>
      <c r="F1099" s="742" t="s">
        <v>93</v>
      </c>
      <c r="G1099" s="743">
        <v>1480600</v>
      </c>
      <c r="H1099" s="744"/>
    </row>
    <row r="1100" spans="1:8" ht="16.5" customHeight="1">
      <c r="A1100" s="739"/>
      <c r="B1100" s="740" t="s">
        <v>2500</v>
      </c>
      <c r="C1100" s="741"/>
      <c r="D1100" s="741"/>
      <c r="E1100" s="782"/>
      <c r="F1100" s="742" t="s">
        <v>93</v>
      </c>
      <c r="G1100" s="743">
        <v>1480600</v>
      </c>
      <c r="H1100" s="744"/>
    </row>
    <row r="1101" spans="1:8" ht="16.5" customHeight="1">
      <c r="A1101" s="739"/>
      <c r="B1101" s="740" t="s">
        <v>2501</v>
      </c>
      <c r="C1101" s="741"/>
      <c r="D1101" s="741"/>
      <c r="E1101" s="782"/>
      <c r="F1101" s="742" t="s">
        <v>93</v>
      </c>
      <c r="G1101" s="743">
        <v>1480600</v>
      </c>
      <c r="H1101" s="744"/>
    </row>
    <row r="1102" spans="1:8" ht="16.5" customHeight="1">
      <c r="A1102" s="739"/>
      <c r="B1102" s="740" t="s">
        <v>2502</v>
      </c>
      <c r="C1102" s="741"/>
      <c r="D1102" s="741"/>
      <c r="E1102" s="782"/>
      <c r="F1102" s="742" t="s">
        <v>93</v>
      </c>
      <c r="G1102" s="743">
        <v>1480600</v>
      </c>
      <c r="H1102" s="744"/>
    </row>
    <row r="1103" spans="1:8" ht="16.5" customHeight="1">
      <c r="A1103" s="739"/>
      <c r="B1103" s="740" t="s">
        <v>2503</v>
      </c>
      <c r="C1103" s="741"/>
      <c r="D1103" s="741"/>
      <c r="E1103" s="782"/>
      <c r="F1103" s="742" t="s">
        <v>93</v>
      </c>
      <c r="G1103" s="743">
        <v>1480600</v>
      </c>
      <c r="H1103" s="744"/>
    </row>
    <row r="1104" spans="1:8" ht="16.5" customHeight="1">
      <c r="A1104" s="739"/>
      <c r="B1104" s="740" t="s">
        <v>2504</v>
      </c>
      <c r="C1104" s="741"/>
      <c r="D1104" s="741"/>
      <c r="E1104" s="782"/>
      <c r="F1104" s="742" t="s">
        <v>93</v>
      </c>
      <c r="G1104" s="743">
        <v>1480600</v>
      </c>
      <c r="H1104" s="744"/>
    </row>
    <row r="1105" spans="1:8" ht="16.5" customHeight="1">
      <c r="A1105" s="739">
        <v>64</v>
      </c>
      <c r="B1105" s="740" t="s">
        <v>2505</v>
      </c>
      <c r="C1105" s="741"/>
      <c r="D1105" s="741"/>
      <c r="E1105" s="782"/>
      <c r="F1105" s="742" t="s">
        <v>55</v>
      </c>
      <c r="G1105" s="743">
        <v>6799900</v>
      </c>
      <c r="H1105" s="744"/>
    </row>
    <row r="1106" spans="1:8" ht="16.5" customHeight="1">
      <c r="A1106" s="739"/>
      <c r="B1106" s="740" t="s">
        <v>2506</v>
      </c>
      <c r="C1106" s="741"/>
      <c r="D1106" s="741"/>
      <c r="E1106" s="782"/>
      <c r="F1106" s="742"/>
      <c r="G1106" s="743"/>
      <c r="H1106" s="744"/>
    </row>
    <row r="1107" spans="1:8" ht="16.5" customHeight="1">
      <c r="A1107" s="739"/>
      <c r="B1107" s="740" t="s">
        <v>2507</v>
      </c>
      <c r="C1107" s="741"/>
      <c r="D1107" s="741"/>
      <c r="E1107" s="782"/>
      <c r="F1107" s="742"/>
      <c r="G1107" s="743"/>
      <c r="H1107" s="744"/>
    </row>
    <row r="1108" spans="1:8" ht="16.5" customHeight="1">
      <c r="A1108" s="739">
        <v>65</v>
      </c>
      <c r="B1108" s="740" t="s">
        <v>2508</v>
      </c>
      <c r="C1108" s="741"/>
      <c r="D1108" s="741"/>
      <c r="E1108" s="782"/>
      <c r="F1108" s="742" t="s">
        <v>55</v>
      </c>
      <c r="G1108" s="743">
        <v>9596600</v>
      </c>
      <c r="H1108" s="744"/>
    </row>
    <row r="1109" spans="1:8" ht="16.5" customHeight="1">
      <c r="A1109" s="739"/>
      <c r="B1109" s="740" t="s">
        <v>2506</v>
      </c>
      <c r="C1109" s="741"/>
      <c r="D1109" s="741"/>
      <c r="E1109" s="782"/>
      <c r="F1109" s="742"/>
      <c r="G1109" s="743"/>
      <c r="H1109" s="744"/>
    </row>
    <row r="1110" spans="1:8" ht="16.5" customHeight="1">
      <c r="A1110" s="739"/>
      <c r="B1110" s="740" t="s">
        <v>2507</v>
      </c>
      <c r="C1110" s="741"/>
      <c r="D1110" s="741"/>
      <c r="E1110" s="782"/>
      <c r="F1110" s="742"/>
      <c r="G1110" s="743"/>
      <c r="H1110" s="744"/>
    </row>
    <row r="1111" spans="1:8" ht="16.5" customHeight="1">
      <c r="A1111" s="739">
        <v>66</v>
      </c>
      <c r="B1111" s="740" t="s">
        <v>2509</v>
      </c>
      <c r="C1111" s="741"/>
      <c r="D1111" s="741"/>
      <c r="E1111" s="782"/>
      <c r="F1111" s="742" t="s">
        <v>55</v>
      </c>
      <c r="G1111" s="743">
        <v>26048000</v>
      </c>
      <c r="H1111" s="744"/>
    </row>
    <row r="1112" spans="1:8" ht="16.5" customHeight="1">
      <c r="A1112" s="739"/>
      <c r="B1112" s="740" t="s">
        <v>2510</v>
      </c>
      <c r="C1112" s="741"/>
      <c r="D1112" s="741"/>
      <c r="E1112" s="782"/>
      <c r="F1112" s="742"/>
      <c r="G1112" s="743"/>
      <c r="H1112" s="744"/>
    </row>
    <row r="1113" spans="1:8" ht="16.5" customHeight="1">
      <c r="A1113" s="739"/>
      <c r="B1113" s="740" t="s">
        <v>2511</v>
      </c>
      <c r="C1113" s="741"/>
      <c r="D1113" s="741"/>
      <c r="E1113" s="782"/>
      <c r="F1113" s="742"/>
      <c r="G1113" s="743"/>
      <c r="H1113" s="744"/>
    </row>
    <row r="1114" spans="1:8" ht="16.5" customHeight="1">
      <c r="A1114" s="739"/>
      <c r="B1114" s="740" t="s">
        <v>2512</v>
      </c>
      <c r="C1114" s="741"/>
      <c r="D1114" s="741"/>
      <c r="E1114" s="782"/>
      <c r="F1114" s="742"/>
      <c r="G1114" s="743"/>
      <c r="H1114" s="744"/>
    </row>
    <row r="1115" spans="1:8" ht="16.5" customHeight="1">
      <c r="A1115" s="739">
        <v>67</v>
      </c>
      <c r="B1115" s="740" t="s">
        <v>2513</v>
      </c>
      <c r="C1115" s="741"/>
      <c r="D1115" s="741"/>
      <c r="E1115" s="782"/>
      <c r="F1115" s="742" t="s">
        <v>55</v>
      </c>
      <c r="G1115" s="743">
        <v>32902800</v>
      </c>
      <c r="H1115" s="744"/>
    </row>
    <row r="1116" spans="1:8" ht="16.5" customHeight="1">
      <c r="A1116" s="739">
        <v>68</v>
      </c>
      <c r="B1116" s="740" t="s">
        <v>2514</v>
      </c>
      <c r="C1116" s="741"/>
      <c r="D1116" s="741"/>
      <c r="E1116" s="782"/>
      <c r="F1116" s="742" t="s">
        <v>55</v>
      </c>
      <c r="G1116" s="743">
        <v>43870400</v>
      </c>
      <c r="H1116" s="744"/>
    </row>
    <row r="1117" spans="1:8" ht="16.5" customHeight="1">
      <c r="A1117" s="739">
        <v>69</v>
      </c>
      <c r="B1117" s="740" t="s">
        <v>2515</v>
      </c>
      <c r="C1117" s="741"/>
      <c r="D1117" s="741"/>
      <c r="E1117" s="782"/>
      <c r="F1117" s="742" t="s">
        <v>55</v>
      </c>
      <c r="G1117" s="743">
        <v>43870400</v>
      </c>
      <c r="H1117" s="744"/>
    </row>
    <row r="1118" spans="1:8" ht="16.5" customHeight="1">
      <c r="A1118" s="739">
        <v>70</v>
      </c>
      <c r="B1118" s="740" t="s">
        <v>2516</v>
      </c>
      <c r="C1118" s="741"/>
      <c r="D1118" s="741"/>
      <c r="E1118" s="782"/>
      <c r="F1118" s="742" t="s">
        <v>55</v>
      </c>
      <c r="G1118" s="743">
        <v>54837900</v>
      </c>
      <c r="H1118" s="744"/>
    </row>
    <row r="1119" spans="1:8" ht="16.5" customHeight="1">
      <c r="A1119" s="739">
        <v>71</v>
      </c>
      <c r="B1119" s="740" t="s">
        <v>2498</v>
      </c>
      <c r="C1119" s="741"/>
      <c r="D1119" s="741"/>
      <c r="E1119" s="782"/>
      <c r="F1119" s="742"/>
      <c r="G1119" s="743"/>
      <c r="H1119" s="744"/>
    </row>
    <row r="1120" spans="1:8" ht="16.5" customHeight="1">
      <c r="A1120" s="739"/>
      <c r="B1120" s="740" t="s">
        <v>2517</v>
      </c>
      <c r="C1120" s="741"/>
      <c r="D1120" s="741"/>
      <c r="E1120" s="782"/>
      <c r="F1120" s="742" t="s">
        <v>93</v>
      </c>
      <c r="G1120" s="743">
        <v>1480600</v>
      </c>
      <c r="H1120" s="744"/>
    </row>
    <row r="1121" spans="1:8" ht="16.5" customHeight="1">
      <c r="A1121" s="739"/>
      <c r="B1121" s="740" t="s">
        <v>2518</v>
      </c>
      <c r="C1121" s="741"/>
      <c r="D1121" s="741"/>
      <c r="E1121" s="782"/>
      <c r="F1121" s="742" t="s">
        <v>93</v>
      </c>
      <c r="G1121" s="743">
        <v>1480600</v>
      </c>
      <c r="H1121" s="744"/>
    </row>
    <row r="1122" spans="1:8" ht="16.5" customHeight="1">
      <c r="A1122" s="739"/>
      <c r="B1122" s="740" t="s">
        <v>2519</v>
      </c>
      <c r="C1122" s="741"/>
      <c r="D1122" s="741"/>
      <c r="E1122" s="782"/>
      <c r="F1122" s="742" t="s">
        <v>93</v>
      </c>
      <c r="G1122" s="743">
        <v>1480600</v>
      </c>
      <c r="H1122" s="744"/>
    </row>
    <row r="1123" spans="1:8" ht="16.5" customHeight="1">
      <c r="A1123" s="739"/>
      <c r="B1123" s="740" t="s">
        <v>2520</v>
      </c>
      <c r="C1123" s="741"/>
      <c r="D1123" s="741"/>
      <c r="E1123" s="782"/>
      <c r="F1123" s="742" t="s">
        <v>93</v>
      </c>
      <c r="G1123" s="743">
        <v>1480600</v>
      </c>
      <c r="H1123" s="744"/>
    </row>
    <row r="1124" spans="1:8" ht="16.5" customHeight="1">
      <c r="A1124" s="739"/>
      <c r="B1124" s="740" t="s">
        <v>2521</v>
      </c>
      <c r="C1124" s="741"/>
      <c r="D1124" s="741"/>
      <c r="E1124" s="782"/>
      <c r="F1124" s="742" t="s">
        <v>93</v>
      </c>
      <c r="G1124" s="743">
        <v>1480600</v>
      </c>
      <c r="H1124" s="744"/>
    </row>
    <row r="1125" spans="1:8" ht="16.5" customHeight="1">
      <c r="A1125" s="739"/>
      <c r="B1125" s="740" t="s">
        <v>2522</v>
      </c>
      <c r="C1125" s="741"/>
      <c r="D1125" s="741"/>
      <c r="E1125" s="782"/>
      <c r="F1125" s="742" t="s">
        <v>93</v>
      </c>
      <c r="G1125" s="743">
        <v>1480600</v>
      </c>
      <c r="H1125" s="744"/>
    </row>
    <row r="1126" spans="1:8" ht="16.5" customHeight="1">
      <c r="A1126" s="739">
        <v>72</v>
      </c>
      <c r="B1126" s="740" t="s">
        <v>2523</v>
      </c>
      <c r="C1126" s="741"/>
      <c r="D1126" s="741"/>
      <c r="E1126" s="782"/>
      <c r="F1126" s="742" t="s">
        <v>93</v>
      </c>
      <c r="G1126" s="743">
        <v>34383500</v>
      </c>
      <c r="H1126" s="744"/>
    </row>
    <row r="1127" spans="1:8" ht="16.5" customHeight="1">
      <c r="A1127" s="739"/>
      <c r="B1127" s="740" t="s">
        <v>2506</v>
      </c>
      <c r="C1127" s="741"/>
      <c r="D1127" s="741"/>
      <c r="E1127" s="782"/>
      <c r="F1127" s="742"/>
      <c r="G1127" s="743"/>
      <c r="H1127" s="744"/>
    </row>
    <row r="1128" spans="1:8" ht="16.5" customHeight="1">
      <c r="A1128" s="739"/>
      <c r="B1128" s="740" t="s">
        <v>2507</v>
      </c>
      <c r="C1128" s="741"/>
      <c r="D1128" s="741"/>
      <c r="E1128" s="782"/>
      <c r="F1128" s="742"/>
      <c r="G1128" s="743"/>
      <c r="H1128" s="744"/>
    </row>
    <row r="1129" spans="1:8" ht="16.5" customHeight="1">
      <c r="A1129" s="739">
        <v>73</v>
      </c>
      <c r="B1129" s="740" t="s">
        <v>2524</v>
      </c>
      <c r="C1129" s="741"/>
      <c r="D1129" s="741"/>
      <c r="E1129" s="782"/>
      <c r="F1129" s="742" t="s">
        <v>93</v>
      </c>
      <c r="G1129" s="743">
        <v>3290300</v>
      </c>
      <c r="H1129" s="744"/>
    </row>
    <row r="1130" spans="1:8" ht="16.5" customHeight="1">
      <c r="A1130" s="739">
        <v>74</v>
      </c>
      <c r="B1130" s="740" t="s">
        <v>2525</v>
      </c>
      <c r="C1130" s="741"/>
      <c r="D1130" s="741"/>
      <c r="E1130" s="782"/>
      <c r="F1130" s="742" t="s">
        <v>93</v>
      </c>
      <c r="G1130" s="743">
        <v>7677400</v>
      </c>
      <c r="H1130" s="744"/>
    </row>
    <row r="1131" spans="1:8" ht="16.5" customHeight="1">
      <c r="A1131" s="739">
        <v>75</v>
      </c>
      <c r="B1131" s="740" t="s">
        <v>2526</v>
      </c>
      <c r="C1131" s="741"/>
      <c r="D1131" s="741"/>
      <c r="E1131" s="782"/>
      <c r="F1131" s="742" t="s">
        <v>93</v>
      </c>
      <c r="G1131" s="743">
        <v>8774100</v>
      </c>
      <c r="H1131" s="744"/>
    </row>
    <row r="1132" spans="1:8" ht="16.5" customHeight="1">
      <c r="A1132" s="739">
        <v>76</v>
      </c>
      <c r="B1132" s="740" t="s">
        <v>2527</v>
      </c>
      <c r="C1132" s="741"/>
      <c r="D1132" s="741"/>
      <c r="E1132" s="782"/>
      <c r="F1132" s="742" t="s">
        <v>93</v>
      </c>
      <c r="G1132" s="743">
        <v>166707400</v>
      </c>
      <c r="H1132" s="744"/>
    </row>
    <row r="1133" spans="1:8" ht="16.5" customHeight="1">
      <c r="A1133" s="739">
        <v>77</v>
      </c>
      <c r="B1133" s="740" t="s">
        <v>2528</v>
      </c>
      <c r="C1133" s="741"/>
      <c r="D1133" s="741"/>
      <c r="E1133" s="782"/>
      <c r="F1133" s="742" t="s">
        <v>93</v>
      </c>
      <c r="G1133" s="743">
        <v>99256700</v>
      </c>
      <c r="H1133" s="744"/>
    </row>
    <row r="1134" spans="1:8" ht="16.5" customHeight="1">
      <c r="A1134" s="739">
        <v>78</v>
      </c>
      <c r="B1134" s="740" t="s">
        <v>2529</v>
      </c>
      <c r="C1134" s="741"/>
      <c r="D1134" s="741"/>
      <c r="E1134" s="782"/>
      <c r="F1134" s="742" t="s">
        <v>93</v>
      </c>
      <c r="G1134" s="743">
        <v>751280100</v>
      </c>
      <c r="H1134" s="744"/>
    </row>
    <row r="1135" spans="1:8" ht="16.5" customHeight="1">
      <c r="A1135" s="739">
        <v>79</v>
      </c>
      <c r="B1135" s="740" t="s">
        <v>2530</v>
      </c>
      <c r="C1135" s="741"/>
      <c r="D1135" s="741"/>
      <c r="E1135" s="782"/>
      <c r="F1135" s="742" t="s">
        <v>93</v>
      </c>
      <c r="G1135" s="743">
        <v>729893300</v>
      </c>
      <c r="H1135" s="744"/>
    </row>
    <row r="1136" spans="1:8" ht="16.5" customHeight="1">
      <c r="A1136" s="739">
        <v>80</v>
      </c>
      <c r="B1136" s="740" t="s">
        <v>2531</v>
      </c>
      <c r="C1136" s="741"/>
      <c r="D1136" s="741"/>
      <c r="E1136" s="782"/>
      <c r="F1136" s="742" t="s">
        <v>54</v>
      </c>
      <c r="G1136" s="743">
        <v>49300</v>
      </c>
      <c r="H1136" s="744"/>
    </row>
    <row r="1137" spans="1:8" ht="16.5" customHeight="1">
      <c r="A1137" s="739">
        <v>81</v>
      </c>
      <c r="B1137" s="740" t="s">
        <v>2532</v>
      </c>
      <c r="C1137" s="741"/>
      <c r="D1137" s="741"/>
      <c r="E1137" s="782"/>
      <c r="F1137" s="742" t="s">
        <v>54</v>
      </c>
      <c r="G1137" s="743">
        <v>274200</v>
      </c>
      <c r="H1137" s="744"/>
    </row>
    <row r="1138" spans="1:8" ht="16.5" customHeight="1">
      <c r="A1138" s="739">
        <v>82</v>
      </c>
      <c r="B1138" s="740" t="s">
        <v>2533</v>
      </c>
      <c r="C1138" s="741"/>
      <c r="D1138" s="741"/>
      <c r="E1138" s="782"/>
      <c r="F1138" s="742" t="s">
        <v>54</v>
      </c>
      <c r="G1138" s="743">
        <v>15903000</v>
      </c>
      <c r="H1138" s="744"/>
    </row>
    <row r="1139" spans="1:8" ht="16.5" customHeight="1">
      <c r="A1139" s="739">
        <v>83</v>
      </c>
      <c r="B1139" s="740" t="s">
        <v>2534</v>
      </c>
      <c r="C1139" s="741"/>
      <c r="D1139" s="741"/>
      <c r="E1139" s="782"/>
      <c r="F1139" s="742" t="s">
        <v>54</v>
      </c>
      <c r="G1139" s="743">
        <v>11680500</v>
      </c>
      <c r="H1139" s="744"/>
    </row>
    <row r="1140" spans="1:8" ht="16.5" customHeight="1">
      <c r="A1140" s="739">
        <v>84</v>
      </c>
      <c r="B1140" s="740" t="s">
        <v>2535</v>
      </c>
      <c r="C1140" s="741"/>
      <c r="D1140" s="741"/>
      <c r="E1140" s="782"/>
      <c r="F1140" s="742" t="s">
        <v>54</v>
      </c>
      <c r="G1140" s="743">
        <v>9980500</v>
      </c>
      <c r="H1140" s="744"/>
    </row>
    <row r="1141" spans="1:8" ht="16.5" customHeight="1">
      <c r="A1141" s="739">
        <v>85</v>
      </c>
      <c r="B1141" s="740" t="s">
        <v>2536</v>
      </c>
      <c r="C1141" s="741"/>
      <c r="D1141" s="741"/>
      <c r="E1141" s="782"/>
      <c r="F1141" s="742" t="s">
        <v>54</v>
      </c>
      <c r="G1141" s="743">
        <v>6032200</v>
      </c>
      <c r="H1141" s="744"/>
    </row>
    <row r="1142" spans="1:8" ht="16.5" customHeight="1">
      <c r="A1142" s="739">
        <v>86</v>
      </c>
      <c r="B1142" s="740" t="s">
        <v>2537</v>
      </c>
      <c r="C1142" s="741"/>
      <c r="D1142" s="741"/>
      <c r="E1142" s="782"/>
      <c r="F1142" s="742" t="s">
        <v>54</v>
      </c>
      <c r="G1142" s="743">
        <v>5730500</v>
      </c>
      <c r="H1142" s="744"/>
    </row>
    <row r="1143" spans="1:8" ht="16.5" customHeight="1">
      <c r="A1143" s="739">
        <v>87</v>
      </c>
      <c r="B1143" s="740" t="s">
        <v>2538</v>
      </c>
      <c r="C1143" s="741"/>
      <c r="D1143" s="741"/>
      <c r="E1143" s="782"/>
      <c r="F1143" s="742" t="s">
        <v>54</v>
      </c>
      <c r="G1143" s="743">
        <v>5209600</v>
      </c>
      <c r="H1143" s="744"/>
    </row>
    <row r="1144" spans="1:8" ht="16.5" customHeight="1">
      <c r="A1144" s="739">
        <v>88</v>
      </c>
      <c r="B1144" s="740" t="s">
        <v>2539</v>
      </c>
      <c r="C1144" s="741"/>
      <c r="D1144" s="741"/>
      <c r="E1144" s="782"/>
      <c r="F1144" s="742" t="s">
        <v>54</v>
      </c>
      <c r="G1144" s="743">
        <v>3838700</v>
      </c>
      <c r="H1144" s="744"/>
    </row>
    <row r="1145" spans="1:8" ht="16.5" customHeight="1">
      <c r="A1145" s="739">
        <v>89</v>
      </c>
      <c r="B1145" s="740" t="s">
        <v>2540</v>
      </c>
      <c r="C1145" s="741"/>
      <c r="D1145" s="741"/>
      <c r="E1145" s="782"/>
      <c r="F1145" s="742" t="s">
        <v>54</v>
      </c>
      <c r="G1145" s="743">
        <v>822500</v>
      </c>
      <c r="H1145" s="744"/>
    </row>
    <row r="1146" spans="1:8" ht="16.5" customHeight="1">
      <c r="A1146" s="739">
        <v>90</v>
      </c>
      <c r="B1146" s="740" t="s">
        <v>2541</v>
      </c>
      <c r="C1146" s="741"/>
      <c r="D1146" s="741"/>
      <c r="E1146" s="782"/>
      <c r="F1146" s="742" t="s">
        <v>54</v>
      </c>
      <c r="G1146" s="743">
        <v>383800</v>
      </c>
      <c r="H1146" s="744"/>
    </row>
    <row r="1147" spans="1:8" ht="16.5" customHeight="1">
      <c r="A1147" s="739">
        <v>91</v>
      </c>
      <c r="B1147" s="740" t="s">
        <v>2542</v>
      </c>
      <c r="C1147" s="741"/>
      <c r="D1147" s="741"/>
      <c r="E1147" s="782"/>
      <c r="F1147" s="742" t="s">
        <v>54</v>
      </c>
      <c r="G1147" s="743">
        <v>2851600</v>
      </c>
      <c r="H1147" s="744"/>
    </row>
    <row r="1148" spans="1:8" ht="16.5" customHeight="1">
      <c r="A1148" s="739">
        <v>92</v>
      </c>
      <c r="B1148" s="740" t="s">
        <v>2543</v>
      </c>
      <c r="C1148" s="741"/>
      <c r="D1148" s="741"/>
      <c r="E1148" s="782"/>
      <c r="F1148" s="742" t="s">
        <v>54</v>
      </c>
      <c r="G1148" s="743">
        <v>2412900</v>
      </c>
      <c r="H1148" s="744"/>
    </row>
    <row r="1149" spans="1:8" ht="16.5" customHeight="1">
      <c r="A1149" s="751">
        <v>93</v>
      </c>
      <c r="B1149" s="752" t="s">
        <v>2544</v>
      </c>
      <c r="C1149" s="753"/>
      <c r="D1149" s="753"/>
      <c r="E1149" s="788"/>
      <c r="F1149" s="754" t="s">
        <v>54</v>
      </c>
      <c r="G1149" s="743">
        <v>2303200</v>
      </c>
      <c r="H1149" s="744"/>
    </row>
    <row r="1150" spans="1:8" ht="16.5" customHeight="1">
      <c r="A1150" s="766">
        <v>94</v>
      </c>
      <c r="B1150" s="790" t="s">
        <v>2545</v>
      </c>
      <c r="C1150" s="791"/>
      <c r="D1150" s="791"/>
      <c r="E1150" s="792"/>
      <c r="F1150" s="770" t="s">
        <v>54</v>
      </c>
      <c r="G1150" s="743">
        <v>7756700</v>
      </c>
      <c r="H1150" s="744"/>
    </row>
    <row r="1151" spans="1:8" ht="16.5" customHeight="1">
      <c r="A1151" s="739">
        <v>95</v>
      </c>
      <c r="B1151" s="740" t="s">
        <v>2546</v>
      </c>
      <c r="C1151" s="741"/>
      <c r="D1151" s="741"/>
      <c r="E1151" s="782"/>
      <c r="F1151" s="742" t="s">
        <v>54</v>
      </c>
      <c r="G1151" s="743">
        <v>2648600</v>
      </c>
      <c r="H1151" s="744"/>
    </row>
    <row r="1152" spans="1:8" ht="16.5" customHeight="1">
      <c r="A1152" s="739">
        <v>96</v>
      </c>
      <c r="B1152" s="740" t="s">
        <v>2547</v>
      </c>
      <c r="C1152" s="741"/>
      <c r="D1152" s="741"/>
      <c r="E1152" s="782"/>
      <c r="F1152" s="742" t="s">
        <v>54</v>
      </c>
      <c r="G1152" s="743">
        <v>274200</v>
      </c>
      <c r="H1152" s="744"/>
    </row>
    <row r="1153" spans="1:8" ht="16.5" customHeight="1">
      <c r="A1153" s="739">
        <v>97</v>
      </c>
      <c r="B1153" s="740" t="s">
        <v>2548</v>
      </c>
      <c r="C1153" s="741"/>
      <c r="D1153" s="741"/>
      <c r="E1153" s="782"/>
      <c r="F1153" s="742" t="s">
        <v>54</v>
      </c>
      <c r="G1153" s="743">
        <v>164500</v>
      </c>
      <c r="H1153" s="744"/>
    </row>
    <row r="1154" spans="1:8" ht="16.5" customHeight="1">
      <c r="A1154" s="739">
        <v>98</v>
      </c>
      <c r="B1154" s="740" t="s">
        <v>2549</v>
      </c>
      <c r="C1154" s="741"/>
      <c r="D1154" s="741"/>
      <c r="E1154" s="782"/>
      <c r="F1154" s="742" t="s">
        <v>54</v>
      </c>
      <c r="G1154" s="743">
        <v>93200</v>
      </c>
      <c r="H1154" s="744"/>
    </row>
    <row r="1155" spans="1:8" ht="16.5" customHeight="1">
      <c r="A1155" s="739">
        <v>99</v>
      </c>
      <c r="B1155" s="740" t="s">
        <v>2550</v>
      </c>
      <c r="C1155" s="741"/>
      <c r="D1155" s="741"/>
      <c r="E1155" s="782"/>
      <c r="F1155" s="742" t="s">
        <v>54</v>
      </c>
      <c r="G1155" s="743">
        <v>383800</v>
      </c>
      <c r="H1155" s="744"/>
    </row>
    <row r="1156" spans="1:8" ht="16.5" customHeight="1">
      <c r="A1156" s="739">
        <v>100</v>
      </c>
      <c r="B1156" s="740" t="s">
        <v>2551</v>
      </c>
      <c r="C1156" s="741"/>
      <c r="D1156" s="741"/>
      <c r="E1156" s="782"/>
      <c r="F1156" s="742" t="s">
        <v>54</v>
      </c>
      <c r="G1156" s="743">
        <v>2193500</v>
      </c>
      <c r="H1156" s="744"/>
    </row>
    <row r="1157" spans="1:8" ht="16.5" customHeight="1">
      <c r="A1157" s="739">
        <v>101</v>
      </c>
      <c r="B1157" s="740" t="s">
        <v>2552</v>
      </c>
      <c r="C1157" s="741"/>
      <c r="D1157" s="741"/>
      <c r="E1157" s="782"/>
      <c r="F1157" s="742" t="s">
        <v>55</v>
      </c>
      <c r="G1157" s="743">
        <v>5209600</v>
      </c>
      <c r="H1157" s="744"/>
    </row>
    <row r="1158" spans="1:8" ht="16.5" customHeight="1">
      <c r="A1158" s="739">
        <v>102</v>
      </c>
      <c r="B1158" s="740" t="s">
        <v>2553</v>
      </c>
      <c r="C1158" s="741"/>
      <c r="D1158" s="741"/>
      <c r="E1158" s="782"/>
      <c r="F1158" s="742" t="s">
        <v>55</v>
      </c>
      <c r="G1158" s="743">
        <v>6799900</v>
      </c>
      <c r="H1158" s="744"/>
    </row>
    <row r="1159" spans="1:8" ht="16.5" customHeight="1">
      <c r="A1159" s="739">
        <v>103</v>
      </c>
      <c r="B1159" s="740" t="s">
        <v>2554</v>
      </c>
      <c r="C1159" s="741"/>
      <c r="D1159" s="741"/>
      <c r="E1159" s="782"/>
      <c r="F1159" s="742" t="s">
        <v>54</v>
      </c>
      <c r="G1159" s="743">
        <v>6251600</v>
      </c>
      <c r="H1159" s="744"/>
    </row>
    <row r="1160" spans="1:8" ht="16.5" customHeight="1">
      <c r="A1160" s="739">
        <v>104</v>
      </c>
      <c r="B1160" s="740" t="s">
        <v>2555</v>
      </c>
      <c r="C1160" s="741"/>
      <c r="D1160" s="741"/>
      <c r="E1160" s="782"/>
      <c r="F1160" s="742" t="s">
        <v>54</v>
      </c>
      <c r="G1160" s="743">
        <v>5209600</v>
      </c>
      <c r="H1160" s="744"/>
    </row>
    <row r="1161" spans="1:8" ht="16.5" customHeight="1">
      <c r="A1161" s="739">
        <v>105</v>
      </c>
      <c r="B1161" s="740" t="s">
        <v>2556</v>
      </c>
      <c r="C1161" s="741"/>
      <c r="D1161" s="741"/>
      <c r="E1161" s="782"/>
      <c r="F1161" s="742" t="s">
        <v>54</v>
      </c>
      <c r="G1161" s="743">
        <v>4716100</v>
      </c>
      <c r="H1161" s="744"/>
    </row>
    <row r="1162" spans="1:8" ht="16.5" customHeight="1">
      <c r="A1162" s="739">
        <v>106</v>
      </c>
      <c r="B1162" s="740" t="s">
        <v>2557</v>
      </c>
      <c r="C1162" s="741"/>
      <c r="D1162" s="741"/>
      <c r="E1162" s="782"/>
      <c r="F1162" s="742" t="s">
        <v>54</v>
      </c>
      <c r="G1162" s="743">
        <v>3619300</v>
      </c>
      <c r="H1162" s="744"/>
    </row>
    <row r="1163" spans="1:8" ht="16.5" customHeight="1">
      <c r="A1163" s="739">
        <v>107</v>
      </c>
      <c r="B1163" s="740" t="s">
        <v>2558</v>
      </c>
      <c r="C1163" s="741"/>
      <c r="D1163" s="741"/>
      <c r="E1163" s="782"/>
      <c r="F1163" s="742" t="s">
        <v>54</v>
      </c>
      <c r="G1163" s="743">
        <v>2522600</v>
      </c>
      <c r="H1163" s="744"/>
    </row>
    <row r="1164" spans="1:8" ht="16.5" customHeight="1">
      <c r="A1164" s="739">
        <v>108</v>
      </c>
      <c r="B1164" s="740" t="s">
        <v>2559</v>
      </c>
      <c r="C1164" s="741"/>
      <c r="D1164" s="741"/>
      <c r="E1164" s="782"/>
      <c r="F1164" s="742" t="s">
        <v>54</v>
      </c>
      <c r="G1164" s="743">
        <v>2193500</v>
      </c>
      <c r="H1164" s="744"/>
    </row>
    <row r="1165" spans="1:8" ht="16.5" customHeight="1">
      <c r="A1165" s="739">
        <v>109</v>
      </c>
      <c r="B1165" s="740" t="s">
        <v>2560</v>
      </c>
      <c r="C1165" s="741"/>
      <c r="D1165" s="741"/>
      <c r="E1165" s="782"/>
      <c r="F1165" s="742" t="s">
        <v>54</v>
      </c>
      <c r="G1165" s="743">
        <v>8774100</v>
      </c>
      <c r="H1165" s="744"/>
    </row>
    <row r="1166" spans="1:8" ht="16.5" customHeight="1">
      <c r="A1166" s="739">
        <v>110</v>
      </c>
      <c r="B1166" s="740" t="s">
        <v>2561</v>
      </c>
      <c r="C1166" s="741"/>
      <c r="D1166" s="741"/>
      <c r="E1166" s="782"/>
      <c r="F1166" s="742" t="s">
        <v>54</v>
      </c>
      <c r="G1166" s="743">
        <v>8774100</v>
      </c>
      <c r="H1166" s="744"/>
    </row>
    <row r="1167" spans="1:8" ht="16.5" customHeight="1">
      <c r="A1167" s="739">
        <v>111</v>
      </c>
      <c r="B1167" s="740" t="s">
        <v>2562</v>
      </c>
      <c r="C1167" s="741"/>
      <c r="D1167" s="741"/>
      <c r="E1167" s="782"/>
      <c r="F1167" s="742" t="s">
        <v>54</v>
      </c>
      <c r="G1167" s="743">
        <v>7677400</v>
      </c>
      <c r="H1167" s="744"/>
    </row>
    <row r="1168" spans="1:8" ht="16.5" customHeight="1">
      <c r="A1168" s="739">
        <v>112</v>
      </c>
      <c r="B1168" s="740" t="s">
        <v>2563</v>
      </c>
      <c r="C1168" s="741"/>
      <c r="D1168" s="741"/>
      <c r="E1168" s="782"/>
      <c r="F1168" s="742" t="s">
        <v>54</v>
      </c>
      <c r="G1168" s="743">
        <v>6580600</v>
      </c>
      <c r="H1168" s="744"/>
    </row>
    <row r="1169" spans="1:8" ht="16.5" customHeight="1">
      <c r="A1169" s="739">
        <v>113</v>
      </c>
      <c r="B1169" s="740" t="s">
        <v>2564</v>
      </c>
      <c r="C1169" s="741"/>
      <c r="D1169" s="741"/>
      <c r="E1169" s="782"/>
      <c r="F1169" s="742" t="s">
        <v>54</v>
      </c>
      <c r="G1169" s="743">
        <v>6580600</v>
      </c>
      <c r="H1169" s="744"/>
    </row>
    <row r="1170" spans="1:8" ht="16.5" customHeight="1">
      <c r="A1170" s="739">
        <v>114</v>
      </c>
      <c r="B1170" s="740" t="s">
        <v>2565</v>
      </c>
      <c r="C1170" s="741"/>
      <c r="D1170" s="741"/>
      <c r="E1170" s="782"/>
      <c r="F1170" s="742" t="s">
        <v>54</v>
      </c>
      <c r="G1170" s="743">
        <v>5483800</v>
      </c>
      <c r="H1170" s="744"/>
    </row>
    <row r="1171" spans="1:8" ht="16.5" customHeight="1">
      <c r="A1171" s="739">
        <v>115</v>
      </c>
      <c r="B1171" s="740" t="s">
        <v>2566</v>
      </c>
      <c r="C1171" s="741"/>
      <c r="D1171" s="741"/>
      <c r="E1171" s="782"/>
      <c r="F1171" s="742" t="s">
        <v>54</v>
      </c>
      <c r="G1171" s="743">
        <v>10419200</v>
      </c>
      <c r="H1171" s="744"/>
    </row>
    <row r="1172" spans="1:8" ht="16.5" customHeight="1">
      <c r="A1172" s="739">
        <v>116</v>
      </c>
      <c r="B1172" s="740" t="s">
        <v>2567</v>
      </c>
      <c r="C1172" s="741"/>
      <c r="D1172" s="741"/>
      <c r="E1172" s="782"/>
      <c r="F1172" s="742" t="s">
        <v>54</v>
      </c>
      <c r="G1172" s="743">
        <v>2741900</v>
      </c>
      <c r="H1172" s="744"/>
    </row>
    <row r="1173" spans="1:8" ht="16.5" customHeight="1">
      <c r="A1173" s="739">
        <v>117</v>
      </c>
      <c r="B1173" s="740" t="s">
        <v>2568</v>
      </c>
      <c r="C1173" s="741"/>
      <c r="D1173" s="741"/>
      <c r="E1173" s="782"/>
      <c r="F1173" s="742" t="s">
        <v>54</v>
      </c>
      <c r="G1173" s="743">
        <v>2193500</v>
      </c>
      <c r="H1173" s="744"/>
    </row>
    <row r="1174" spans="1:8" ht="16.5" customHeight="1">
      <c r="A1174" s="739">
        <v>118</v>
      </c>
      <c r="B1174" s="740" t="s">
        <v>2569</v>
      </c>
      <c r="C1174" s="741"/>
      <c r="D1174" s="741"/>
      <c r="E1174" s="782"/>
      <c r="F1174" s="742" t="s">
        <v>54</v>
      </c>
      <c r="G1174" s="743">
        <v>548400</v>
      </c>
      <c r="H1174" s="744"/>
    </row>
    <row r="1175" spans="1:8" ht="16.5" customHeight="1">
      <c r="A1175" s="739">
        <v>119</v>
      </c>
      <c r="B1175" s="740" t="s">
        <v>2570</v>
      </c>
      <c r="C1175" s="741"/>
      <c r="D1175" s="741"/>
      <c r="E1175" s="782"/>
      <c r="F1175" s="742" t="s">
        <v>54</v>
      </c>
      <c r="G1175" s="743">
        <v>767700</v>
      </c>
      <c r="H1175" s="744"/>
    </row>
    <row r="1176" spans="1:8" ht="16.5" customHeight="1">
      <c r="A1176" s="739">
        <v>120</v>
      </c>
      <c r="B1176" s="740" t="s">
        <v>130</v>
      </c>
      <c r="C1176" s="741"/>
      <c r="D1176" s="741"/>
      <c r="E1176" s="782"/>
      <c r="F1176" s="742" t="s">
        <v>54</v>
      </c>
      <c r="G1176" s="743">
        <v>1535400</v>
      </c>
      <c r="H1176" s="744"/>
    </row>
    <row r="1177" spans="1:8" ht="16.5" customHeight="1">
      <c r="A1177" s="739">
        <v>121</v>
      </c>
      <c r="B1177" s="740" t="s">
        <v>2571</v>
      </c>
      <c r="C1177" s="741"/>
      <c r="D1177" s="741"/>
      <c r="E1177" s="782"/>
      <c r="F1177" s="742" t="s">
        <v>54</v>
      </c>
      <c r="G1177" s="743">
        <v>4935400</v>
      </c>
      <c r="H1177" s="744"/>
    </row>
    <row r="1178" spans="1:8" ht="16.5" customHeight="1">
      <c r="A1178" s="739">
        <v>122</v>
      </c>
      <c r="B1178" s="740" t="s">
        <v>2572</v>
      </c>
      <c r="C1178" s="741"/>
      <c r="D1178" s="741"/>
      <c r="E1178" s="782"/>
      <c r="F1178" s="742" t="s">
        <v>54</v>
      </c>
      <c r="G1178" s="743">
        <v>1645100</v>
      </c>
      <c r="H1178" s="744"/>
    </row>
    <row r="1179" spans="1:8" ht="16.5" customHeight="1">
      <c r="A1179" s="739">
        <v>123</v>
      </c>
      <c r="B1179" s="740" t="s">
        <v>2573</v>
      </c>
      <c r="C1179" s="741"/>
      <c r="D1179" s="741"/>
      <c r="E1179" s="782"/>
      <c r="F1179" s="742" t="s">
        <v>54</v>
      </c>
      <c r="G1179" s="743">
        <v>14257900</v>
      </c>
      <c r="H1179" s="744"/>
    </row>
    <row r="1180" spans="1:8" ht="16.5" customHeight="1">
      <c r="A1180" s="739">
        <v>124</v>
      </c>
      <c r="B1180" s="740" t="s">
        <v>2574</v>
      </c>
      <c r="C1180" s="741"/>
      <c r="D1180" s="741"/>
      <c r="E1180" s="782"/>
      <c r="F1180" s="742" t="s">
        <v>1619</v>
      </c>
      <c r="G1180" s="743">
        <v>164500</v>
      </c>
      <c r="H1180" s="744"/>
    </row>
    <row r="1181" spans="1:8" ht="16.5" customHeight="1">
      <c r="A1181" s="739">
        <v>125</v>
      </c>
      <c r="B1181" s="740" t="s">
        <v>2575</v>
      </c>
      <c r="C1181" s="741"/>
      <c r="D1181" s="741"/>
      <c r="E1181" s="782"/>
      <c r="F1181" s="742" t="s">
        <v>55</v>
      </c>
      <c r="G1181" s="743">
        <v>42773600</v>
      </c>
      <c r="H1181" s="744"/>
    </row>
    <row r="1182" spans="1:8" ht="16.5" customHeight="1">
      <c r="A1182" s="739">
        <v>126</v>
      </c>
      <c r="B1182" s="740" t="s">
        <v>2576</v>
      </c>
      <c r="C1182" s="741"/>
      <c r="D1182" s="741"/>
      <c r="E1182" s="782"/>
      <c r="F1182" s="742" t="s">
        <v>54</v>
      </c>
      <c r="G1182" s="743">
        <v>1645100</v>
      </c>
      <c r="H1182" s="744"/>
    </row>
    <row r="1183" spans="1:8" ht="16.5" customHeight="1">
      <c r="A1183" s="739">
        <v>127</v>
      </c>
      <c r="B1183" s="740" t="s">
        <v>2577</v>
      </c>
      <c r="C1183" s="741"/>
      <c r="D1183" s="741"/>
      <c r="E1183" s="782"/>
      <c r="F1183" s="742" t="s">
        <v>55</v>
      </c>
      <c r="G1183" s="743">
        <v>20290100</v>
      </c>
      <c r="H1183" s="744"/>
    </row>
    <row r="1184" spans="1:8" ht="16.5" customHeight="1">
      <c r="A1184" s="739">
        <v>128</v>
      </c>
      <c r="B1184" s="740" t="s">
        <v>2578</v>
      </c>
      <c r="C1184" s="741"/>
      <c r="D1184" s="741"/>
      <c r="E1184" s="782"/>
      <c r="F1184" s="742" t="s">
        <v>55</v>
      </c>
      <c r="G1184" s="743">
        <v>8225700</v>
      </c>
      <c r="H1184" s="744"/>
    </row>
    <row r="1185" spans="1:8" ht="16.5" customHeight="1">
      <c r="A1185" s="739">
        <v>129</v>
      </c>
      <c r="B1185" s="740" t="s">
        <v>2579</v>
      </c>
      <c r="C1185" s="741"/>
      <c r="D1185" s="741"/>
      <c r="E1185" s="782"/>
      <c r="F1185" s="742" t="s">
        <v>55</v>
      </c>
      <c r="G1185" s="743">
        <v>187667600</v>
      </c>
      <c r="H1185" s="744"/>
    </row>
    <row r="1186" spans="1:8" ht="16.5" customHeight="1">
      <c r="A1186" s="739">
        <v>130</v>
      </c>
      <c r="B1186" s="740" t="s">
        <v>2580</v>
      </c>
      <c r="C1186" s="741"/>
      <c r="D1186" s="741"/>
      <c r="E1186" s="782"/>
      <c r="F1186" s="742" t="s">
        <v>55</v>
      </c>
      <c r="G1186" s="743">
        <v>397026900</v>
      </c>
      <c r="H1186" s="744"/>
    </row>
    <row r="1187" spans="1:8" ht="16.5" customHeight="1">
      <c r="A1187" s="739">
        <v>131</v>
      </c>
      <c r="B1187" s="740" t="s">
        <v>2581</v>
      </c>
      <c r="C1187" s="741"/>
      <c r="D1187" s="741"/>
      <c r="E1187" s="782"/>
      <c r="F1187" s="742" t="s">
        <v>55</v>
      </c>
      <c r="G1187" s="743">
        <v>38386600</v>
      </c>
      <c r="H1187" s="744"/>
    </row>
    <row r="1188" spans="1:8" ht="16.5" customHeight="1">
      <c r="A1188" s="739">
        <v>132</v>
      </c>
      <c r="B1188" s="740" t="s">
        <v>2582</v>
      </c>
      <c r="C1188" s="741"/>
      <c r="D1188" s="741"/>
      <c r="E1188" s="782"/>
      <c r="F1188" s="742" t="s">
        <v>55</v>
      </c>
      <c r="G1188" s="743">
        <v>27418900</v>
      </c>
      <c r="H1188" s="744"/>
    </row>
    <row r="1189" spans="1:8" ht="16.5" customHeight="1">
      <c r="A1189" s="739">
        <v>133</v>
      </c>
      <c r="B1189" s="740" t="s">
        <v>2583</v>
      </c>
      <c r="C1189" s="741"/>
      <c r="D1189" s="741"/>
      <c r="E1189" s="782"/>
      <c r="F1189" s="742" t="s">
        <v>55</v>
      </c>
      <c r="G1189" s="743">
        <v>3290300</v>
      </c>
      <c r="H1189" s="744"/>
    </row>
    <row r="1190" spans="1:8" ht="16.5" customHeight="1">
      <c r="A1190" s="739">
        <v>134</v>
      </c>
      <c r="B1190" s="740" t="s">
        <v>2584</v>
      </c>
      <c r="C1190" s="741"/>
      <c r="D1190" s="741"/>
      <c r="E1190" s="782"/>
      <c r="F1190" s="742" t="s">
        <v>55</v>
      </c>
      <c r="G1190" s="743">
        <v>3290300</v>
      </c>
      <c r="H1190" s="744"/>
    </row>
    <row r="1191" spans="1:8" ht="16.5" customHeight="1">
      <c r="A1191" s="739">
        <v>135</v>
      </c>
      <c r="B1191" s="740" t="s">
        <v>2585</v>
      </c>
      <c r="C1191" s="741"/>
      <c r="D1191" s="741"/>
      <c r="E1191" s="782"/>
      <c r="F1191" s="742" t="s">
        <v>55</v>
      </c>
      <c r="G1191" s="743">
        <v>2741900</v>
      </c>
      <c r="H1191" s="744"/>
    </row>
    <row r="1192" spans="1:8" ht="16.5" customHeight="1">
      <c r="A1192" s="739">
        <v>136</v>
      </c>
      <c r="B1192" s="740" t="s">
        <v>2586</v>
      </c>
      <c r="C1192" s="741"/>
      <c r="D1192" s="741"/>
      <c r="E1192" s="782"/>
      <c r="F1192" s="742" t="s">
        <v>55</v>
      </c>
      <c r="G1192" s="743">
        <v>3290300</v>
      </c>
      <c r="H1192" s="744"/>
    </row>
    <row r="1193" spans="1:8" ht="16.5" customHeight="1">
      <c r="A1193" s="739">
        <v>137</v>
      </c>
      <c r="B1193" s="740" t="s">
        <v>2587</v>
      </c>
      <c r="C1193" s="741"/>
      <c r="D1193" s="741"/>
      <c r="E1193" s="782"/>
      <c r="F1193" s="742" t="s">
        <v>55</v>
      </c>
      <c r="G1193" s="743">
        <v>2741900</v>
      </c>
      <c r="H1193" s="744"/>
    </row>
    <row r="1194" spans="1:8" ht="16.5" customHeight="1">
      <c r="A1194" s="739">
        <v>138</v>
      </c>
      <c r="B1194" s="740" t="s">
        <v>2588</v>
      </c>
      <c r="C1194" s="741"/>
      <c r="D1194" s="741"/>
      <c r="E1194" s="782"/>
      <c r="F1194" s="742" t="s">
        <v>55</v>
      </c>
      <c r="G1194" s="743">
        <v>38386600</v>
      </c>
      <c r="H1194" s="744"/>
    </row>
    <row r="1195" spans="1:8" ht="16.5" customHeight="1">
      <c r="A1195" s="739">
        <v>139</v>
      </c>
      <c r="B1195" s="740" t="s">
        <v>2589</v>
      </c>
      <c r="C1195" s="741"/>
      <c r="D1195" s="741"/>
      <c r="E1195" s="782"/>
      <c r="F1195" s="742" t="s">
        <v>54</v>
      </c>
      <c r="G1195" s="743">
        <v>301600</v>
      </c>
      <c r="H1195" s="744"/>
    </row>
    <row r="1196" spans="1:8" ht="16.5" customHeight="1">
      <c r="A1196" s="739">
        <v>140</v>
      </c>
      <c r="B1196" s="740" t="s">
        <v>2590</v>
      </c>
      <c r="C1196" s="741"/>
      <c r="D1196" s="741"/>
      <c r="E1196" s="782"/>
      <c r="F1196" s="742" t="s">
        <v>55</v>
      </c>
      <c r="G1196" s="743">
        <v>1645100</v>
      </c>
      <c r="H1196" s="744"/>
    </row>
    <row r="1197" spans="1:8" ht="16.5" customHeight="1">
      <c r="A1197" s="739">
        <v>141</v>
      </c>
      <c r="B1197" s="740" t="s">
        <v>2591</v>
      </c>
      <c r="C1197" s="741"/>
      <c r="D1197" s="741"/>
      <c r="E1197" s="782"/>
      <c r="F1197" s="742" t="s">
        <v>55</v>
      </c>
      <c r="G1197" s="743">
        <v>7677400</v>
      </c>
      <c r="H1197" s="744"/>
    </row>
    <row r="1198" spans="1:8" ht="16.5" customHeight="1">
      <c r="A1198" s="739">
        <v>142</v>
      </c>
      <c r="B1198" s="740" t="s">
        <v>2592</v>
      </c>
      <c r="C1198" s="741"/>
      <c r="D1198" s="741"/>
      <c r="E1198" s="782"/>
      <c r="F1198" s="742" t="s">
        <v>55</v>
      </c>
      <c r="G1198" s="743">
        <v>274200</v>
      </c>
      <c r="H1198" s="744"/>
    </row>
    <row r="1199" spans="1:8" ht="16.5" customHeight="1">
      <c r="A1199" s="739">
        <v>143</v>
      </c>
      <c r="B1199" s="740" t="s">
        <v>2593</v>
      </c>
      <c r="C1199" s="741"/>
      <c r="D1199" s="741"/>
      <c r="E1199" s="782"/>
      <c r="F1199" s="742" t="s">
        <v>55</v>
      </c>
      <c r="G1199" s="743">
        <v>548400</v>
      </c>
      <c r="H1199" s="744"/>
    </row>
    <row r="1200" spans="1:8" ht="16.5" customHeight="1">
      <c r="A1200" s="739">
        <v>144</v>
      </c>
      <c r="B1200" s="740" t="s">
        <v>2594</v>
      </c>
      <c r="C1200" s="741"/>
      <c r="D1200" s="741"/>
      <c r="E1200" s="782"/>
      <c r="F1200" s="742" t="s">
        <v>55</v>
      </c>
      <c r="G1200" s="743">
        <v>608600</v>
      </c>
      <c r="H1200" s="744"/>
    </row>
    <row r="1201" spans="1:10" ht="16.5" customHeight="1">
      <c r="A1201" s="739"/>
      <c r="B1201" s="740"/>
      <c r="C1201" s="741"/>
      <c r="D1201" s="741"/>
      <c r="E1201" s="782"/>
      <c r="F1201" s="742"/>
      <c r="G1201" s="743"/>
      <c r="H1201" s="744"/>
    </row>
    <row r="1202" spans="1:10" s="843" customFormat="1" ht="16.5" customHeight="1">
      <c r="A1202" s="780" t="s">
        <v>71</v>
      </c>
      <c r="B1202" s="773" t="s">
        <v>2595</v>
      </c>
      <c r="C1202" s="839"/>
      <c r="D1202" s="839"/>
      <c r="E1202" s="840"/>
      <c r="F1202" s="848"/>
      <c r="G1202" s="743"/>
      <c r="H1202" s="842"/>
      <c r="J1202" s="844"/>
    </row>
    <row r="1203" spans="1:10" ht="16.5" customHeight="1">
      <c r="A1203" s="739">
        <v>1</v>
      </c>
      <c r="B1203" s="740" t="s">
        <v>2596</v>
      </c>
      <c r="C1203" s="741"/>
      <c r="D1203" s="741"/>
      <c r="E1203" s="782"/>
      <c r="F1203" s="742" t="s">
        <v>55</v>
      </c>
      <c r="G1203" s="743">
        <v>43530300</v>
      </c>
      <c r="H1203" s="744"/>
    </row>
    <row r="1204" spans="1:10" ht="16.5" customHeight="1">
      <c r="A1204" s="739">
        <v>2</v>
      </c>
      <c r="B1204" s="740" t="s">
        <v>2597</v>
      </c>
      <c r="C1204" s="741"/>
      <c r="D1204" s="741"/>
      <c r="E1204" s="782"/>
      <c r="F1204" s="742" t="s">
        <v>55</v>
      </c>
      <c r="G1204" s="743">
        <v>1865500</v>
      </c>
      <c r="H1204" s="744"/>
    </row>
    <row r="1205" spans="1:10" ht="16.5" customHeight="1">
      <c r="A1205" s="739">
        <v>3</v>
      </c>
      <c r="B1205" s="740" t="s">
        <v>2598</v>
      </c>
      <c r="C1205" s="741"/>
      <c r="D1205" s="741"/>
      <c r="E1205" s="782"/>
      <c r="F1205" s="742" t="s">
        <v>55</v>
      </c>
      <c r="G1205" s="743">
        <v>2487400</v>
      </c>
      <c r="H1205" s="744"/>
    </row>
    <row r="1206" spans="1:10" ht="16.5" customHeight="1">
      <c r="A1206" s="739">
        <v>4</v>
      </c>
      <c r="B1206" s="740" t="s">
        <v>2599</v>
      </c>
      <c r="C1206" s="741"/>
      <c r="D1206" s="741"/>
      <c r="E1206" s="782"/>
      <c r="F1206" s="742" t="s">
        <v>55</v>
      </c>
      <c r="G1206" s="743">
        <v>2487400</v>
      </c>
      <c r="H1206" s="744"/>
    </row>
    <row r="1207" spans="1:10" ht="16.5" customHeight="1">
      <c r="A1207" s="739">
        <v>5</v>
      </c>
      <c r="B1207" s="740" t="s">
        <v>2600</v>
      </c>
      <c r="C1207" s="741"/>
      <c r="D1207" s="741"/>
      <c r="E1207" s="782"/>
      <c r="F1207" s="742" t="s">
        <v>55</v>
      </c>
      <c r="G1207" s="743">
        <v>2487400</v>
      </c>
      <c r="H1207" s="744"/>
    </row>
    <row r="1208" spans="1:10" ht="16.5" customHeight="1">
      <c r="A1208" s="739">
        <v>6</v>
      </c>
      <c r="B1208" s="740" t="s">
        <v>2601</v>
      </c>
      <c r="C1208" s="741"/>
      <c r="D1208" s="741"/>
      <c r="E1208" s="782"/>
      <c r="F1208" s="742" t="s">
        <v>55</v>
      </c>
      <c r="G1208" s="743">
        <v>1865500</v>
      </c>
      <c r="H1208" s="744"/>
    </row>
    <row r="1209" spans="1:10" ht="16.5" customHeight="1">
      <c r="A1209" s="739">
        <v>7</v>
      </c>
      <c r="B1209" s="752" t="s">
        <v>2602</v>
      </c>
      <c r="C1209" s="753"/>
      <c r="D1209" s="753"/>
      <c r="E1209" s="788"/>
      <c r="F1209" s="754" t="s">
        <v>55</v>
      </c>
      <c r="G1209" s="743">
        <v>1865500</v>
      </c>
      <c r="H1209" s="744"/>
    </row>
    <row r="1210" spans="1:10" ht="16.5" customHeight="1">
      <c r="A1210" s="739">
        <v>8</v>
      </c>
      <c r="B1210" s="790" t="s">
        <v>2603</v>
      </c>
      <c r="C1210" s="791"/>
      <c r="D1210" s="791"/>
      <c r="E1210" s="792"/>
      <c r="F1210" s="770" t="s">
        <v>55</v>
      </c>
      <c r="G1210" s="743">
        <v>18655800</v>
      </c>
      <c r="H1210" s="744"/>
    </row>
    <row r="1211" spans="1:10" ht="16.5" customHeight="1">
      <c r="A1211" s="739">
        <v>9</v>
      </c>
      <c r="B1211" s="740" t="s">
        <v>2604</v>
      </c>
      <c r="C1211" s="741"/>
      <c r="D1211" s="741"/>
      <c r="E1211" s="782"/>
      <c r="F1211" s="742" t="s">
        <v>93</v>
      </c>
      <c r="G1211" s="743">
        <v>8084100</v>
      </c>
      <c r="H1211" s="744"/>
    </row>
    <row r="1212" spans="1:10" ht="16.5" customHeight="1">
      <c r="A1212" s="739">
        <v>10</v>
      </c>
      <c r="B1212" s="740" t="s">
        <v>2605</v>
      </c>
      <c r="C1212" s="741"/>
      <c r="D1212" s="741"/>
      <c r="E1212" s="782"/>
      <c r="F1212" s="742" t="s">
        <v>55</v>
      </c>
      <c r="G1212" s="743">
        <v>26118200</v>
      </c>
      <c r="H1212" s="744"/>
    </row>
    <row r="1213" spans="1:10" ht="16.5" customHeight="1">
      <c r="A1213" s="739">
        <v>11</v>
      </c>
      <c r="B1213" s="740" t="s">
        <v>2606</v>
      </c>
      <c r="C1213" s="741"/>
      <c r="D1213" s="741"/>
      <c r="E1213" s="782"/>
      <c r="F1213" s="742" t="s">
        <v>54</v>
      </c>
      <c r="G1213" s="743">
        <v>994900</v>
      </c>
      <c r="H1213" s="744"/>
    </row>
    <row r="1214" spans="1:10" ht="16.5" customHeight="1">
      <c r="A1214" s="739">
        <v>12</v>
      </c>
      <c r="B1214" s="740" t="s">
        <v>2607</v>
      </c>
      <c r="C1214" s="741"/>
      <c r="D1214" s="741"/>
      <c r="E1214" s="782"/>
      <c r="F1214" s="742" t="s">
        <v>54</v>
      </c>
      <c r="G1214" s="743">
        <v>1243700</v>
      </c>
      <c r="H1214" s="744"/>
    </row>
    <row r="1215" spans="1:10" ht="16.5" customHeight="1">
      <c r="A1215" s="739">
        <v>13</v>
      </c>
      <c r="B1215" s="740" t="s">
        <v>2608</v>
      </c>
      <c r="C1215" s="741"/>
      <c r="D1215" s="741"/>
      <c r="E1215" s="782"/>
      <c r="F1215" s="742" t="s">
        <v>54</v>
      </c>
      <c r="G1215" s="743">
        <v>621800</v>
      </c>
      <c r="H1215" s="744"/>
    </row>
    <row r="1216" spans="1:10" ht="16.5" customHeight="1">
      <c r="A1216" s="739">
        <v>14</v>
      </c>
      <c r="B1216" s="740" t="s">
        <v>2609</v>
      </c>
      <c r="C1216" s="741"/>
      <c r="D1216" s="741"/>
      <c r="E1216" s="782"/>
      <c r="F1216" s="742" t="s">
        <v>54</v>
      </c>
      <c r="G1216" s="743">
        <v>1368000</v>
      </c>
      <c r="H1216" s="744"/>
    </row>
    <row r="1217" spans="1:10" ht="16.5" customHeight="1">
      <c r="A1217" s="739">
        <v>15</v>
      </c>
      <c r="B1217" s="740" t="s">
        <v>2610</v>
      </c>
      <c r="C1217" s="741"/>
      <c r="D1217" s="741"/>
      <c r="E1217" s="782"/>
      <c r="F1217" s="742" t="s">
        <v>54</v>
      </c>
      <c r="G1217" s="743">
        <v>808300</v>
      </c>
      <c r="H1217" s="744"/>
    </row>
    <row r="1218" spans="1:10" ht="16.5" customHeight="1">
      <c r="A1218" s="739">
        <v>16</v>
      </c>
      <c r="B1218" s="740" t="s">
        <v>131</v>
      </c>
      <c r="C1218" s="741"/>
      <c r="D1218" s="741"/>
      <c r="E1218" s="782"/>
      <c r="F1218" s="742" t="s">
        <v>54</v>
      </c>
      <c r="G1218" s="743">
        <v>1492400</v>
      </c>
      <c r="H1218" s="744"/>
    </row>
    <row r="1219" spans="1:10" ht="16.5" customHeight="1">
      <c r="A1219" s="739">
        <v>17</v>
      </c>
      <c r="B1219" s="740" t="s">
        <v>2611</v>
      </c>
      <c r="C1219" s="741"/>
      <c r="D1219" s="741"/>
      <c r="E1219" s="782"/>
      <c r="F1219" s="742" t="s">
        <v>54</v>
      </c>
      <c r="G1219" s="743">
        <v>1865500</v>
      </c>
      <c r="H1219" s="744"/>
    </row>
    <row r="1220" spans="1:10" ht="16.5" customHeight="1">
      <c r="A1220" s="739">
        <v>18</v>
      </c>
      <c r="B1220" s="740" t="s">
        <v>2612</v>
      </c>
      <c r="C1220" s="741"/>
      <c r="D1220" s="741"/>
      <c r="E1220" s="782"/>
      <c r="F1220" s="742" t="s">
        <v>1619</v>
      </c>
      <c r="G1220" s="743">
        <v>43400</v>
      </c>
      <c r="H1220" s="744"/>
    </row>
    <row r="1221" spans="1:10" ht="16.5" customHeight="1">
      <c r="A1221" s="739">
        <v>19</v>
      </c>
      <c r="B1221" s="740" t="s">
        <v>2613</v>
      </c>
      <c r="C1221" s="741"/>
      <c r="D1221" s="741"/>
      <c r="E1221" s="782"/>
      <c r="F1221" s="742" t="s">
        <v>1619</v>
      </c>
      <c r="G1221" s="743">
        <v>22200</v>
      </c>
      <c r="H1221" s="744"/>
    </row>
    <row r="1222" spans="1:10" ht="16.5" customHeight="1">
      <c r="A1222" s="739">
        <v>20</v>
      </c>
      <c r="B1222" s="740" t="s">
        <v>2614</v>
      </c>
      <c r="C1222" s="741"/>
      <c r="D1222" s="741"/>
      <c r="E1222" s="782"/>
      <c r="F1222" s="742" t="s">
        <v>1619</v>
      </c>
      <c r="G1222" s="743">
        <v>19700</v>
      </c>
      <c r="H1222" s="744"/>
    </row>
    <row r="1223" spans="1:10" ht="16.5" customHeight="1">
      <c r="A1223" s="739"/>
      <c r="B1223" s="740"/>
      <c r="C1223" s="741"/>
      <c r="D1223" s="741"/>
      <c r="E1223" s="782"/>
      <c r="F1223" s="742"/>
      <c r="G1223" s="743"/>
      <c r="H1223" s="744"/>
    </row>
    <row r="1224" spans="1:10" s="843" customFormat="1" ht="16.5" customHeight="1">
      <c r="A1224" s="780" t="s">
        <v>82</v>
      </c>
      <c r="B1224" s="773" t="s">
        <v>2615</v>
      </c>
      <c r="C1224" s="839"/>
      <c r="D1224" s="839"/>
      <c r="E1224" s="840"/>
      <c r="F1224" s="848"/>
      <c r="G1224" s="743"/>
      <c r="H1224" s="842"/>
      <c r="J1224" s="844"/>
    </row>
    <row r="1225" spans="1:10" ht="16.5" customHeight="1">
      <c r="A1225" s="739">
        <v>1</v>
      </c>
      <c r="B1225" s="740" t="s">
        <v>2616</v>
      </c>
      <c r="C1225" s="741"/>
      <c r="D1225" s="741"/>
      <c r="E1225" s="782"/>
      <c r="F1225" s="742" t="s">
        <v>55</v>
      </c>
      <c r="G1225" s="743">
        <v>3109200</v>
      </c>
      <c r="H1225" s="744"/>
    </row>
    <row r="1226" spans="1:10" ht="16.5" customHeight="1">
      <c r="A1226" s="739">
        <v>2</v>
      </c>
      <c r="B1226" s="740" t="s">
        <v>2617</v>
      </c>
      <c r="C1226" s="741"/>
      <c r="D1226" s="741"/>
      <c r="E1226" s="782"/>
      <c r="F1226" s="742" t="s">
        <v>55</v>
      </c>
      <c r="G1226" s="743">
        <v>19899600</v>
      </c>
      <c r="H1226" s="744"/>
    </row>
    <row r="1227" spans="1:10" ht="16.5" customHeight="1">
      <c r="A1227" s="739">
        <v>3</v>
      </c>
      <c r="B1227" s="740" t="s">
        <v>2618</v>
      </c>
      <c r="C1227" s="741"/>
      <c r="D1227" s="741"/>
      <c r="E1227" s="782"/>
      <c r="F1227" s="742" t="s">
        <v>55</v>
      </c>
      <c r="G1227" s="743">
        <v>6218600</v>
      </c>
      <c r="H1227" s="744"/>
    </row>
    <row r="1228" spans="1:10" ht="16.5" customHeight="1">
      <c r="A1228" s="739">
        <v>4</v>
      </c>
      <c r="B1228" s="740" t="s">
        <v>2619</v>
      </c>
      <c r="C1228" s="741"/>
      <c r="D1228" s="741"/>
      <c r="E1228" s="782"/>
      <c r="F1228" s="742" t="s">
        <v>55</v>
      </c>
      <c r="G1228" s="743">
        <v>5596700</v>
      </c>
      <c r="H1228" s="744"/>
    </row>
    <row r="1229" spans="1:10" ht="16.5" customHeight="1">
      <c r="A1229" s="739">
        <v>5</v>
      </c>
      <c r="B1229" s="740" t="s">
        <v>2620</v>
      </c>
      <c r="C1229" s="741"/>
      <c r="D1229" s="741"/>
      <c r="E1229" s="782"/>
      <c r="F1229" s="742" t="s">
        <v>55</v>
      </c>
      <c r="G1229" s="743">
        <v>27983700</v>
      </c>
      <c r="H1229" s="744"/>
    </row>
    <row r="1230" spans="1:10" ht="16.5" customHeight="1">
      <c r="A1230" s="739">
        <v>6</v>
      </c>
      <c r="B1230" s="740" t="s">
        <v>2621</v>
      </c>
      <c r="C1230" s="741"/>
      <c r="D1230" s="741"/>
      <c r="E1230" s="782"/>
      <c r="F1230" s="742" t="s">
        <v>55</v>
      </c>
      <c r="G1230" s="743">
        <v>2487400</v>
      </c>
      <c r="H1230" s="744"/>
    </row>
    <row r="1231" spans="1:10" ht="16.5" customHeight="1">
      <c r="A1231" s="739">
        <v>7</v>
      </c>
      <c r="B1231" s="740" t="s">
        <v>2622</v>
      </c>
      <c r="C1231" s="741"/>
      <c r="D1231" s="741"/>
      <c r="E1231" s="782"/>
      <c r="F1231" s="742" t="s">
        <v>55</v>
      </c>
      <c r="G1231" s="743">
        <v>4974900</v>
      </c>
      <c r="H1231" s="744"/>
    </row>
    <row r="1232" spans="1:10" ht="16.5" customHeight="1">
      <c r="A1232" s="739">
        <v>8</v>
      </c>
      <c r="B1232" s="740" t="s">
        <v>132</v>
      </c>
      <c r="C1232" s="741"/>
      <c r="D1232" s="741"/>
      <c r="E1232" s="782"/>
      <c r="F1232" s="742" t="s">
        <v>55</v>
      </c>
      <c r="G1232" s="743">
        <v>9949800</v>
      </c>
      <c r="H1232" s="744"/>
    </row>
    <row r="1233" spans="1:10" ht="16.5" customHeight="1">
      <c r="A1233" s="739">
        <v>9</v>
      </c>
      <c r="B1233" s="740" t="s">
        <v>2623</v>
      </c>
      <c r="C1233" s="741"/>
      <c r="D1233" s="741"/>
      <c r="E1233" s="782"/>
      <c r="F1233" s="742" t="s">
        <v>55</v>
      </c>
      <c r="G1233" s="743">
        <v>14924700</v>
      </c>
      <c r="H1233" s="744"/>
    </row>
    <row r="1234" spans="1:10" ht="16.5" customHeight="1">
      <c r="A1234" s="739">
        <v>10</v>
      </c>
      <c r="B1234" s="740" t="s">
        <v>2624</v>
      </c>
      <c r="C1234" s="741"/>
      <c r="D1234" s="741"/>
      <c r="E1234" s="782"/>
      <c r="F1234" s="742" t="s">
        <v>55</v>
      </c>
      <c r="G1234" s="743">
        <v>8706000</v>
      </c>
      <c r="H1234" s="744"/>
    </row>
    <row r="1235" spans="1:10" ht="16.5" customHeight="1">
      <c r="A1235" s="739">
        <v>11</v>
      </c>
      <c r="B1235" s="740" t="s">
        <v>2625</v>
      </c>
      <c r="C1235" s="741"/>
      <c r="D1235" s="741"/>
      <c r="E1235" s="782"/>
      <c r="F1235" s="742" t="s">
        <v>55</v>
      </c>
      <c r="G1235" s="743">
        <v>2487400</v>
      </c>
      <c r="H1235" s="744"/>
    </row>
    <row r="1236" spans="1:10" ht="16.5" customHeight="1">
      <c r="A1236" s="739">
        <v>12</v>
      </c>
      <c r="B1236" s="740" t="s">
        <v>2626</v>
      </c>
      <c r="C1236" s="741"/>
      <c r="D1236" s="741"/>
      <c r="E1236" s="782"/>
      <c r="F1236" s="742" t="s">
        <v>55</v>
      </c>
      <c r="G1236" s="743">
        <v>1865500</v>
      </c>
      <c r="H1236" s="744"/>
    </row>
    <row r="1237" spans="1:10" ht="16.5" customHeight="1">
      <c r="A1237" s="739">
        <v>13</v>
      </c>
      <c r="B1237" s="740" t="s">
        <v>2627</v>
      </c>
      <c r="C1237" s="741"/>
      <c r="D1237" s="741"/>
      <c r="E1237" s="782"/>
      <c r="F1237" s="742" t="s">
        <v>55</v>
      </c>
      <c r="G1237" s="743">
        <v>6218600</v>
      </c>
      <c r="H1237" s="744"/>
    </row>
    <row r="1238" spans="1:10" ht="16.5" customHeight="1">
      <c r="A1238" s="739">
        <v>14</v>
      </c>
      <c r="B1238" s="740" t="s">
        <v>2628</v>
      </c>
      <c r="C1238" s="741"/>
      <c r="D1238" s="741"/>
      <c r="E1238" s="782"/>
      <c r="F1238" s="742" t="s">
        <v>55</v>
      </c>
      <c r="G1238" s="743">
        <v>6218600</v>
      </c>
      <c r="H1238" s="744"/>
    </row>
    <row r="1239" spans="1:10" ht="16.5" customHeight="1">
      <c r="A1239" s="739">
        <v>15</v>
      </c>
      <c r="B1239" s="740" t="s">
        <v>2629</v>
      </c>
      <c r="C1239" s="741"/>
      <c r="D1239" s="741"/>
      <c r="E1239" s="782"/>
      <c r="F1239" s="742" t="s">
        <v>54</v>
      </c>
      <c r="G1239" s="743">
        <v>2487400</v>
      </c>
      <c r="H1239" s="744"/>
    </row>
    <row r="1240" spans="1:10" ht="16.5" customHeight="1">
      <c r="A1240" s="739">
        <v>16</v>
      </c>
      <c r="B1240" s="740" t="s">
        <v>2630</v>
      </c>
      <c r="C1240" s="741"/>
      <c r="D1240" s="741"/>
      <c r="E1240" s="782"/>
      <c r="F1240" s="742" t="s">
        <v>54</v>
      </c>
      <c r="G1240" s="743">
        <v>1243700</v>
      </c>
      <c r="H1240" s="744"/>
    </row>
    <row r="1241" spans="1:10" ht="16.5" customHeight="1">
      <c r="A1241" s="739">
        <v>17</v>
      </c>
      <c r="B1241" s="740" t="s">
        <v>2631</v>
      </c>
      <c r="C1241" s="741"/>
      <c r="D1241" s="741"/>
      <c r="E1241" s="782"/>
      <c r="F1241" s="742" t="s">
        <v>54</v>
      </c>
      <c r="G1241" s="743">
        <v>242400</v>
      </c>
      <c r="H1241" s="744"/>
    </row>
    <row r="1242" spans="1:10" ht="16.5" customHeight="1">
      <c r="A1242" s="739">
        <v>18</v>
      </c>
      <c r="B1242" s="740" t="s">
        <v>2632</v>
      </c>
      <c r="C1242" s="741"/>
      <c r="D1242" s="741"/>
      <c r="E1242" s="782"/>
      <c r="F1242" s="742" t="s">
        <v>54</v>
      </c>
      <c r="G1242" s="743">
        <v>1119300</v>
      </c>
      <c r="H1242" s="744"/>
    </row>
    <row r="1243" spans="1:10" ht="16.5" customHeight="1">
      <c r="A1243" s="739">
        <v>19</v>
      </c>
      <c r="B1243" s="740" t="s">
        <v>2633</v>
      </c>
      <c r="C1243" s="741"/>
      <c r="D1243" s="741"/>
      <c r="E1243" s="782"/>
      <c r="F1243" s="742" t="s">
        <v>54</v>
      </c>
      <c r="G1243" s="743">
        <v>186400</v>
      </c>
      <c r="H1243" s="744"/>
    </row>
    <row r="1244" spans="1:10" ht="16.5" customHeight="1">
      <c r="A1244" s="739"/>
      <c r="B1244" s="740"/>
      <c r="C1244" s="741"/>
      <c r="D1244" s="741"/>
      <c r="E1244" s="782"/>
      <c r="F1244" s="742"/>
      <c r="G1244" s="743"/>
      <c r="H1244" s="744"/>
    </row>
    <row r="1245" spans="1:10" s="843" customFormat="1" ht="16.5" customHeight="1">
      <c r="A1245" s="780" t="s">
        <v>100</v>
      </c>
      <c r="B1245" s="773" t="s">
        <v>2634</v>
      </c>
      <c r="C1245" s="839"/>
      <c r="D1245" s="839"/>
      <c r="E1245" s="840"/>
      <c r="F1245" s="848"/>
      <c r="G1245" s="743"/>
      <c r="H1245" s="842"/>
      <c r="J1245" s="844"/>
    </row>
    <row r="1246" spans="1:10" ht="16.5" customHeight="1">
      <c r="A1246" s="739">
        <v>1</v>
      </c>
      <c r="B1246" s="740" t="s">
        <v>2635</v>
      </c>
      <c r="C1246" s="741"/>
      <c r="D1246" s="741"/>
      <c r="E1246" s="782"/>
      <c r="F1246" s="742" t="s">
        <v>55</v>
      </c>
      <c r="G1246" s="743">
        <v>61120200</v>
      </c>
      <c r="H1246" s="744"/>
    </row>
    <row r="1247" spans="1:10" ht="16.5" customHeight="1">
      <c r="A1247" s="739">
        <v>2</v>
      </c>
      <c r="B1247" s="740" t="s">
        <v>2636</v>
      </c>
      <c r="C1247" s="741"/>
      <c r="D1247" s="741"/>
      <c r="E1247" s="782"/>
      <c r="F1247" s="742" t="s">
        <v>55</v>
      </c>
      <c r="G1247" s="743">
        <v>50933500</v>
      </c>
      <c r="H1247" s="744"/>
    </row>
    <row r="1248" spans="1:10" ht="16.5" customHeight="1">
      <c r="A1248" s="739">
        <v>3</v>
      </c>
      <c r="B1248" s="740" t="s">
        <v>2637</v>
      </c>
      <c r="C1248" s="741"/>
      <c r="D1248" s="741"/>
      <c r="E1248" s="782"/>
      <c r="F1248" s="742" t="s">
        <v>55</v>
      </c>
      <c r="G1248" s="743">
        <v>5093300</v>
      </c>
      <c r="H1248" s="744"/>
    </row>
    <row r="1249" spans="1:8" ht="16.5" customHeight="1">
      <c r="A1249" s="739">
        <v>4</v>
      </c>
      <c r="B1249" s="740" t="s">
        <v>2638</v>
      </c>
      <c r="C1249" s="741"/>
      <c r="D1249" s="741"/>
      <c r="E1249" s="782"/>
      <c r="F1249" s="742" t="s">
        <v>55</v>
      </c>
      <c r="G1249" s="743">
        <v>7640000</v>
      </c>
      <c r="H1249" s="744"/>
    </row>
    <row r="1250" spans="1:8" ht="16.5" customHeight="1">
      <c r="A1250" s="739">
        <v>5</v>
      </c>
      <c r="B1250" s="740" t="s">
        <v>2639</v>
      </c>
      <c r="C1250" s="741"/>
      <c r="D1250" s="741"/>
      <c r="E1250" s="782"/>
      <c r="F1250" s="742" t="s">
        <v>55</v>
      </c>
      <c r="G1250" s="743">
        <v>3820000</v>
      </c>
      <c r="H1250" s="744"/>
    </row>
    <row r="1251" spans="1:8" ht="16.5" customHeight="1">
      <c r="A1251" s="739">
        <v>6</v>
      </c>
      <c r="B1251" s="740" t="s">
        <v>2640</v>
      </c>
      <c r="C1251" s="741"/>
      <c r="D1251" s="741"/>
      <c r="E1251" s="782"/>
      <c r="F1251" s="742" t="s">
        <v>55</v>
      </c>
      <c r="G1251" s="743">
        <v>16553300</v>
      </c>
      <c r="H1251" s="744"/>
    </row>
    <row r="1252" spans="1:8" ht="16.5" customHeight="1">
      <c r="A1252" s="739">
        <v>7</v>
      </c>
      <c r="B1252" s="740" t="s">
        <v>2641</v>
      </c>
      <c r="C1252" s="741"/>
      <c r="D1252" s="741"/>
      <c r="E1252" s="782"/>
      <c r="F1252" s="742" t="s">
        <v>1619</v>
      </c>
      <c r="G1252" s="743">
        <v>3600</v>
      </c>
      <c r="H1252" s="744"/>
    </row>
    <row r="1253" spans="1:8" ht="16.5" customHeight="1">
      <c r="A1253" s="739">
        <v>8</v>
      </c>
      <c r="B1253" s="740" t="s">
        <v>2642</v>
      </c>
      <c r="C1253" s="741"/>
      <c r="D1253" s="741"/>
      <c r="E1253" s="782"/>
      <c r="F1253" s="742" t="s">
        <v>54</v>
      </c>
      <c r="G1253" s="743">
        <v>127200</v>
      </c>
      <c r="H1253" s="744"/>
    </row>
    <row r="1254" spans="1:8" ht="16.5" customHeight="1">
      <c r="A1254" s="739">
        <v>9</v>
      </c>
      <c r="B1254" s="740" t="s">
        <v>2643</v>
      </c>
      <c r="C1254" s="741"/>
      <c r="D1254" s="741"/>
      <c r="E1254" s="782"/>
      <c r="F1254" s="742" t="s">
        <v>55</v>
      </c>
      <c r="G1254" s="743">
        <v>572900</v>
      </c>
      <c r="H1254" s="744"/>
    </row>
    <row r="1255" spans="1:8" ht="16.5" customHeight="1">
      <c r="A1255" s="739">
        <v>10</v>
      </c>
      <c r="B1255" s="740" t="s">
        <v>132</v>
      </c>
      <c r="C1255" s="741"/>
      <c r="D1255" s="741"/>
      <c r="E1255" s="782"/>
      <c r="F1255" s="742" t="s">
        <v>55</v>
      </c>
      <c r="G1255" s="743">
        <v>1018600</v>
      </c>
      <c r="H1255" s="744"/>
    </row>
    <row r="1256" spans="1:8" ht="16.5" customHeight="1">
      <c r="A1256" s="739">
        <v>11</v>
      </c>
      <c r="B1256" s="740" t="s">
        <v>2644</v>
      </c>
      <c r="C1256" s="741"/>
      <c r="D1256" s="741"/>
      <c r="E1256" s="782"/>
      <c r="F1256" s="742" t="s">
        <v>55</v>
      </c>
      <c r="G1256" s="743">
        <v>7640000</v>
      </c>
      <c r="H1256" s="744"/>
    </row>
    <row r="1257" spans="1:8" ht="16.5" customHeight="1">
      <c r="A1257" s="739">
        <v>12</v>
      </c>
      <c r="B1257" s="740" t="s">
        <v>2645</v>
      </c>
      <c r="C1257" s="741"/>
      <c r="D1257" s="741"/>
      <c r="E1257" s="782"/>
      <c r="F1257" s="742" t="s">
        <v>55</v>
      </c>
      <c r="G1257" s="743">
        <v>5093300</v>
      </c>
      <c r="H1257" s="744"/>
    </row>
    <row r="1258" spans="1:8" ht="16.5" customHeight="1">
      <c r="A1258" s="739">
        <v>13</v>
      </c>
      <c r="B1258" s="740" t="s">
        <v>2646</v>
      </c>
      <c r="C1258" s="741"/>
      <c r="D1258" s="741"/>
      <c r="E1258" s="782"/>
      <c r="F1258" s="742" t="s">
        <v>55</v>
      </c>
      <c r="G1258" s="743">
        <v>11460000</v>
      </c>
      <c r="H1258" s="744"/>
    </row>
    <row r="1259" spans="1:8" ht="16.5" customHeight="1">
      <c r="A1259" s="739">
        <v>14</v>
      </c>
      <c r="B1259" s="740" t="s">
        <v>2647</v>
      </c>
      <c r="C1259" s="741"/>
      <c r="D1259" s="741"/>
      <c r="E1259" s="782"/>
      <c r="F1259" s="742" t="s">
        <v>55</v>
      </c>
      <c r="G1259" s="743">
        <v>11460000</v>
      </c>
      <c r="H1259" s="744"/>
    </row>
    <row r="1260" spans="1:8" ht="16.5" customHeight="1">
      <c r="A1260" s="739">
        <v>15</v>
      </c>
      <c r="B1260" s="740" t="s">
        <v>2648</v>
      </c>
      <c r="C1260" s="741"/>
      <c r="D1260" s="741"/>
      <c r="E1260" s="782"/>
      <c r="F1260" s="742" t="s">
        <v>55</v>
      </c>
      <c r="G1260" s="743">
        <v>3820000</v>
      </c>
      <c r="H1260" s="744"/>
    </row>
    <row r="1261" spans="1:8" ht="16.5" customHeight="1">
      <c r="A1261" s="739">
        <v>16</v>
      </c>
      <c r="B1261" s="740" t="s">
        <v>2649</v>
      </c>
      <c r="C1261" s="741"/>
      <c r="D1261" s="741"/>
      <c r="E1261" s="782"/>
      <c r="F1261" s="742" t="s">
        <v>55</v>
      </c>
      <c r="G1261" s="743">
        <v>15280000</v>
      </c>
      <c r="H1261" s="744"/>
    </row>
    <row r="1262" spans="1:8" ht="16.5" customHeight="1">
      <c r="A1262" s="739">
        <v>17</v>
      </c>
      <c r="B1262" s="740" t="s">
        <v>2650</v>
      </c>
      <c r="C1262" s="741"/>
      <c r="D1262" s="741"/>
      <c r="E1262" s="782"/>
      <c r="F1262" s="742" t="s">
        <v>55</v>
      </c>
      <c r="G1262" s="743">
        <v>7640000</v>
      </c>
      <c r="H1262" s="744"/>
    </row>
    <row r="1263" spans="1:8" ht="16.5" customHeight="1">
      <c r="A1263" s="739">
        <v>18</v>
      </c>
      <c r="B1263" s="740" t="s">
        <v>2651</v>
      </c>
      <c r="C1263" s="741"/>
      <c r="D1263" s="741"/>
      <c r="E1263" s="782"/>
      <c r="F1263" s="742" t="s">
        <v>55</v>
      </c>
      <c r="G1263" s="743">
        <v>7640000</v>
      </c>
      <c r="H1263" s="744"/>
    </row>
    <row r="1264" spans="1:8" ht="16.5" customHeight="1">
      <c r="A1264" s="739">
        <v>19</v>
      </c>
      <c r="B1264" s="740" t="s">
        <v>2652</v>
      </c>
      <c r="C1264" s="741"/>
      <c r="D1264" s="741"/>
      <c r="E1264" s="782"/>
      <c r="F1264" s="742" t="s">
        <v>54</v>
      </c>
      <c r="G1264" s="743">
        <v>1018600</v>
      </c>
      <c r="H1264" s="744"/>
    </row>
    <row r="1265" spans="1:10" ht="16.5" customHeight="1">
      <c r="A1265" s="739">
        <v>20</v>
      </c>
      <c r="B1265" s="740" t="s">
        <v>2653</v>
      </c>
      <c r="C1265" s="741"/>
      <c r="D1265" s="741"/>
      <c r="E1265" s="782"/>
      <c r="F1265" s="742" t="s">
        <v>54</v>
      </c>
      <c r="G1265" s="743">
        <v>1400600</v>
      </c>
      <c r="H1265" s="744"/>
    </row>
    <row r="1266" spans="1:10" ht="16.5" customHeight="1">
      <c r="A1266" s="739">
        <v>21</v>
      </c>
      <c r="B1266" s="740" t="s">
        <v>2654</v>
      </c>
      <c r="C1266" s="741"/>
      <c r="D1266" s="741"/>
      <c r="E1266" s="782"/>
      <c r="F1266" s="742" t="s">
        <v>54</v>
      </c>
      <c r="G1266" s="743">
        <v>6366600</v>
      </c>
      <c r="H1266" s="744"/>
    </row>
    <row r="1267" spans="1:10" ht="16.5" customHeight="1">
      <c r="A1267" s="739">
        <v>22</v>
      </c>
      <c r="B1267" s="740" t="s">
        <v>2655</v>
      </c>
      <c r="C1267" s="741"/>
      <c r="D1267" s="741"/>
      <c r="E1267" s="782"/>
      <c r="F1267" s="742" t="s">
        <v>54</v>
      </c>
      <c r="G1267" s="743">
        <v>1909900</v>
      </c>
      <c r="H1267" s="744"/>
    </row>
    <row r="1268" spans="1:10" ht="16.5" customHeight="1">
      <c r="A1268" s="739">
        <v>23</v>
      </c>
      <c r="B1268" s="740" t="s">
        <v>2656</v>
      </c>
      <c r="C1268" s="741"/>
      <c r="D1268" s="741"/>
      <c r="E1268" s="782"/>
      <c r="F1268" s="742" t="s">
        <v>54</v>
      </c>
      <c r="G1268" s="743">
        <v>101800</v>
      </c>
      <c r="H1268" s="744"/>
    </row>
    <row r="1269" spans="1:10" ht="16.5" customHeight="1">
      <c r="A1269" s="751">
        <v>24</v>
      </c>
      <c r="B1269" s="752" t="s">
        <v>2657</v>
      </c>
      <c r="C1269" s="753"/>
      <c r="D1269" s="753"/>
      <c r="E1269" s="788"/>
      <c r="F1269" s="754" t="s">
        <v>54</v>
      </c>
      <c r="G1269" s="743">
        <v>3183200</v>
      </c>
      <c r="H1269" s="744"/>
    </row>
    <row r="1270" spans="1:10" ht="16.5" customHeight="1">
      <c r="A1270" s="766">
        <v>25</v>
      </c>
      <c r="B1270" s="790" t="s">
        <v>2658</v>
      </c>
      <c r="C1270" s="791"/>
      <c r="D1270" s="791"/>
      <c r="E1270" s="792"/>
      <c r="F1270" s="770" t="s">
        <v>55</v>
      </c>
      <c r="G1270" s="743">
        <v>1909900</v>
      </c>
      <c r="H1270" s="744"/>
    </row>
    <row r="1271" spans="1:10" ht="16.5" customHeight="1">
      <c r="A1271" s="739">
        <v>26</v>
      </c>
      <c r="B1271" s="740" t="s">
        <v>2659</v>
      </c>
      <c r="C1271" s="741"/>
      <c r="D1271" s="741"/>
      <c r="E1271" s="782"/>
      <c r="F1271" s="742" t="s">
        <v>55</v>
      </c>
      <c r="G1271" s="743">
        <v>5729900</v>
      </c>
      <c r="H1271" s="744"/>
    </row>
    <row r="1272" spans="1:10" ht="16.5" customHeight="1">
      <c r="A1272" s="739">
        <v>27</v>
      </c>
      <c r="B1272" s="740" t="s">
        <v>2660</v>
      </c>
      <c r="C1272" s="741"/>
      <c r="D1272" s="741"/>
      <c r="E1272" s="782"/>
      <c r="F1272" s="742" t="s">
        <v>55</v>
      </c>
      <c r="G1272" s="743">
        <v>381900</v>
      </c>
      <c r="H1272" s="744"/>
    </row>
    <row r="1273" spans="1:10" ht="16.5" customHeight="1">
      <c r="A1273" s="739">
        <v>28</v>
      </c>
      <c r="B1273" s="740" t="s">
        <v>2661</v>
      </c>
      <c r="C1273" s="741"/>
      <c r="D1273" s="741"/>
      <c r="E1273" s="782"/>
      <c r="F1273" s="742" t="s">
        <v>55</v>
      </c>
      <c r="G1273" s="743">
        <v>4456600</v>
      </c>
      <c r="H1273" s="744"/>
    </row>
    <row r="1274" spans="1:10" ht="16.5" customHeight="1">
      <c r="A1274" s="739">
        <v>29</v>
      </c>
      <c r="B1274" s="740" t="s">
        <v>2662</v>
      </c>
      <c r="C1274" s="741"/>
      <c r="D1274" s="741"/>
      <c r="E1274" s="782"/>
      <c r="F1274" s="742" t="s">
        <v>55</v>
      </c>
      <c r="G1274" s="743">
        <v>5729900</v>
      </c>
      <c r="H1274" s="744"/>
    </row>
    <row r="1275" spans="1:10" ht="16.5" customHeight="1">
      <c r="A1275" s="739">
        <v>30</v>
      </c>
      <c r="B1275" s="740" t="s">
        <v>2663</v>
      </c>
      <c r="C1275" s="741"/>
      <c r="D1275" s="741"/>
      <c r="E1275" s="782"/>
      <c r="F1275" s="742" t="s">
        <v>1619</v>
      </c>
      <c r="G1275" s="743">
        <v>7500</v>
      </c>
      <c r="H1275" s="744"/>
    </row>
    <row r="1276" spans="1:10" ht="16.5" customHeight="1">
      <c r="A1276" s="739">
        <v>31</v>
      </c>
      <c r="B1276" s="740" t="s">
        <v>2664</v>
      </c>
      <c r="C1276" s="741"/>
      <c r="D1276" s="741"/>
      <c r="E1276" s="782"/>
      <c r="F1276" s="742" t="s">
        <v>1619</v>
      </c>
      <c r="G1276" s="743">
        <v>19000</v>
      </c>
      <c r="H1276" s="744"/>
    </row>
    <row r="1277" spans="1:10" ht="16.5" customHeight="1">
      <c r="A1277" s="739"/>
      <c r="B1277" s="740"/>
      <c r="C1277" s="741"/>
      <c r="D1277" s="741"/>
      <c r="E1277" s="782"/>
      <c r="F1277" s="742"/>
      <c r="G1277" s="743"/>
      <c r="H1277" s="744"/>
    </row>
    <row r="1278" spans="1:10" s="843" customFormat="1" ht="16.5" customHeight="1">
      <c r="A1278" s="780" t="s">
        <v>15</v>
      </c>
      <c r="B1278" s="773" t="s">
        <v>2665</v>
      </c>
      <c r="C1278" s="839"/>
      <c r="D1278" s="839"/>
      <c r="E1278" s="840"/>
      <c r="F1278" s="848"/>
      <c r="G1278" s="743"/>
      <c r="H1278" s="842"/>
      <c r="J1278" s="844"/>
    </row>
    <row r="1279" spans="1:10" ht="16.5" customHeight="1">
      <c r="A1279" s="739">
        <v>1</v>
      </c>
      <c r="B1279" s="740" t="s">
        <v>2666</v>
      </c>
      <c r="C1279" s="741"/>
      <c r="D1279" s="741"/>
      <c r="E1279" s="782"/>
      <c r="F1279" s="742" t="s">
        <v>55</v>
      </c>
      <c r="G1279" s="743">
        <v>46063900</v>
      </c>
      <c r="H1279" s="744"/>
    </row>
    <row r="1280" spans="1:10" ht="16.5" customHeight="1">
      <c r="A1280" s="739">
        <v>2</v>
      </c>
      <c r="B1280" s="740" t="s">
        <v>2667</v>
      </c>
      <c r="C1280" s="741"/>
      <c r="D1280" s="741"/>
      <c r="E1280" s="782"/>
      <c r="F1280" s="742" t="s">
        <v>55</v>
      </c>
      <c r="G1280" s="743">
        <v>38386600</v>
      </c>
      <c r="H1280" s="744"/>
    </row>
    <row r="1281" spans="1:8" ht="16.5" customHeight="1">
      <c r="A1281" s="739">
        <v>3</v>
      </c>
      <c r="B1281" s="740" t="s">
        <v>2668</v>
      </c>
      <c r="C1281" s="741"/>
      <c r="D1281" s="741"/>
      <c r="E1281" s="782"/>
      <c r="F1281" s="742" t="s">
        <v>55</v>
      </c>
      <c r="G1281" s="743">
        <v>27418900</v>
      </c>
      <c r="H1281" s="744"/>
    </row>
    <row r="1282" spans="1:8" ht="16.5" customHeight="1">
      <c r="A1282" s="739">
        <v>4</v>
      </c>
      <c r="B1282" s="740" t="s">
        <v>2669</v>
      </c>
      <c r="C1282" s="741"/>
      <c r="D1282" s="741"/>
      <c r="E1282" s="782"/>
      <c r="F1282" s="742" t="s">
        <v>55</v>
      </c>
      <c r="G1282" s="743">
        <v>21935200</v>
      </c>
      <c r="H1282" s="744"/>
    </row>
    <row r="1283" spans="1:8" ht="16.5" customHeight="1">
      <c r="A1283" s="739">
        <v>5</v>
      </c>
      <c r="B1283" s="740" t="s">
        <v>2670</v>
      </c>
      <c r="C1283" s="741"/>
      <c r="D1283" s="741"/>
      <c r="E1283" s="782"/>
      <c r="F1283" s="742" t="s">
        <v>55</v>
      </c>
      <c r="G1283" s="743">
        <v>16451400</v>
      </c>
      <c r="H1283" s="744"/>
    </row>
    <row r="1284" spans="1:8" ht="16.5" customHeight="1">
      <c r="A1284" s="739">
        <v>6</v>
      </c>
      <c r="B1284" s="740" t="s">
        <v>2671</v>
      </c>
      <c r="C1284" s="741"/>
      <c r="D1284" s="741"/>
      <c r="E1284" s="782"/>
      <c r="F1284" s="742" t="s">
        <v>55</v>
      </c>
      <c r="G1284" s="743">
        <v>18644900</v>
      </c>
      <c r="H1284" s="744"/>
    </row>
    <row r="1285" spans="1:8" ht="16.5" customHeight="1">
      <c r="A1285" s="739">
        <v>7</v>
      </c>
      <c r="B1285" s="740" t="s">
        <v>2672</v>
      </c>
      <c r="C1285" s="741"/>
      <c r="D1285" s="741"/>
      <c r="E1285" s="782"/>
      <c r="F1285" s="742" t="s">
        <v>55</v>
      </c>
      <c r="G1285" s="743">
        <v>16451400</v>
      </c>
      <c r="H1285" s="744"/>
    </row>
    <row r="1286" spans="1:8" ht="16.5" customHeight="1">
      <c r="A1286" s="739">
        <v>8</v>
      </c>
      <c r="B1286" s="740" t="s">
        <v>2673</v>
      </c>
      <c r="C1286" s="741"/>
      <c r="D1286" s="741"/>
      <c r="E1286" s="782"/>
      <c r="F1286" s="742" t="s">
        <v>55</v>
      </c>
      <c r="G1286" s="743">
        <v>177675000</v>
      </c>
      <c r="H1286" s="744"/>
    </row>
    <row r="1287" spans="1:8" ht="16.5" customHeight="1">
      <c r="A1287" s="739">
        <v>9</v>
      </c>
      <c r="B1287" s="740" t="s">
        <v>2674</v>
      </c>
      <c r="C1287" s="741"/>
      <c r="D1287" s="741"/>
      <c r="E1287" s="782"/>
      <c r="F1287" s="742" t="s">
        <v>55</v>
      </c>
      <c r="G1287" s="743">
        <v>219351900</v>
      </c>
      <c r="H1287" s="744"/>
    </row>
    <row r="1288" spans="1:8" ht="16.5" customHeight="1">
      <c r="A1288" s="739">
        <v>10</v>
      </c>
      <c r="B1288" s="740" t="s">
        <v>2675</v>
      </c>
      <c r="C1288" s="741"/>
      <c r="D1288" s="741"/>
      <c r="E1288" s="782"/>
      <c r="F1288" s="742" t="s">
        <v>55</v>
      </c>
      <c r="G1288" s="743">
        <v>241287100</v>
      </c>
      <c r="H1288" s="744"/>
    </row>
    <row r="1289" spans="1:8" ht="16.5" customHeight="1">
      <c r="A1289" s="739">
        <v>11</v>
      </c>
      <c r="B1289" s="740" t="s">
        <v>2676</v>
      </c>
      <c r="C1289" s="741"/>
      <c r="D1289" s="741"/>
      <c r="E1289" s="782"/>
      <c r="F1289" s="742" t="s">
        <v>55</v>
      </c>
      <c r="G1289" s="743">
        <v>230319400</v>
      </c>
      <c r="H1289" s="744"/>
    </row>
    <row r="1290" spans="1:8" ht="16.5" customHeight="1">
      <c r="A1290" s="739">
        <v>12</v>
      </c>
      <c r="B1290" s="740" t="s">
        <v>2677</v>
      </c>
      <c r="C1290" s="741"/>
      <c r="D1290" s="741"/>
      <c r="E1290" s="782"/>
      <c r="F1290" s="742" t="s">
        <v>55</v>
      </c>
      <c r="G1290" s="743">
        <v>241287100</v>
      </c>
      <c r="H1290" s="744"/>
    </row>
    <row r="1291" spans="1:8" ht="16.5" customHeight="1">
      <c r="A1291" s="739">
        <v>13</v>
      </c>
      <c r="B1291" s="740" t="s">
        <v>2678</v>
      </c>
      <c r="C1291" s="741"/>
      <c r="D1291" s="741"/>
      <c r="E1291" s="782"/>
      <c r="F1291" s="742" t="s">
        <v>55</v>
      </c>
      <c r="G1291" s="743">
        <v>274189900</v>
      </c>
      <c r="H1291" s="744"/>
    </row>
    <row r="1292" spans="1:8" ht="16.5" customHeight="1">
      <c r="A1292" s="739">
        <v>14</v>
      </c>
      <c r="B1292" s="740" t="s">
        <v>2679</v>
      </c>
      <c r="C1292" s="741"/>
      <c r="D1292" s="741"/>
      <c r="E1292" s="782"/>
      <c r="F1292" s="742" t="s">
        <v>55</v>
      </c>
      <c r="G1292" s="743">
        <v>290641200</v>
      </c>
      <c r="H1292" s="744"/>
    </row>
    <row r="1293" spans="1:8" ht="16.5" customHeight="1">
      <c r="A1293" s="739">
        <v>15</v>
      </c>
      <c r="B1293" s="740" t="s">
        <v>2680</v>
      </c>
      <c r="C1293" s="741"/>
      <c r="D1293" s="741"/>
      <c r="E1293" s="782"/>
      <c r="F1293" s="742" t="s">
        <v>55</v>
      </c>
      <c r="G1293" s="743">
        <v>322447200</v>
      </c>
      <c r="H1293" s="744"/>
    </row>
    <row r="1294" spans="1:8" ht="16.5" customHeight="1">
      <c r="A1294" s="739">
        <v>16</v>
      </c>
      <c r="B1294" s="740" t="s">
        <v>2681</v>
      </c>
      <c r="C1294" s="741"/>
      <c r="D1294" s="741"/>
      <c r="E1294" s="782"/>
      <c r="F1294" s="742" t="s">
        <v>55</v>
      </c>
      <c r="G1294" s="743">
        <v>245674100</v>
      </c>
      <c r="H1294" s="744"/>
    </row>
    <row r="1295" spans="1:8" ht="16.5" customHeight="1">
      <c r="A1295" s="739">
        <v>17</v>
      </c>
      <c r="B1295" s="740" t="s">
        <v>2682</v>
      </c>
      <c r="C1295" s="741"/>
      <c r="D1295" s="741"/>
      <c r="E1295" s="782"/>
      <c r="F1295" s="742" t="s">
        <v>55</v>
      </c>
      <c r="G1295" s="743">
        <v>358640300</v>
      </c>
      <c r="H1295" s="744"/>
    </row>
    <row r="1296" spans="1:8" ht="16.5" customHeight="1">
      <c r="A1296" s="739">
        <v>18</v>
      </c>
      <c r="B1296" s="740" t="s">
        <v>2683</v>
      </c>
      <c r="C1296" s="741"/>
      <c r="D1296" s="741"/>
      <c r="E1296" s="782"/>
      <c r="F1296" s="742" t="s">
        <v>1619</v>
      </c>
      <c r="G1296" s="743">
        <v>54800</v>
      </c>
      <c r="H1296" s="744"/>
    </row>
    <row r="1297" spans="1:8" ht="16.5" customHeight="1">
      <c r="A1297" s="739">
        <v>19</v>
      </c>
      <c r="B1297" s="740" t="s">
        <v>2684</v>
      </c>
      <c r="C1297" s="741"/>
      <c r="D1297" s="741"/>
      <c r="E1297" s="782"/>
      <c r="F1297" s="742" t="s">
        <v>1619</v>
      </c>
      <c r="G1297" s="743">
        <v>63500</v>
      </c>
      <c r="H1297" s="744"/>
    </row>
    <row r="1298" spans="1:8" ht="16.5" customHeight="1">
      <c r="A1298" s="739">
        <v>20</v>
      </c>
      <c r="B1298" s="740" t="s">
        <v>2685</v>
      </c>
      <c r="C1298" s="741"/>
      <c r="D1298" s="741"/>
      <c r="E1298" s="782"/>
      <c r="F1298" s="742" t="s">
        <v>1619</v>
      </c>
      <c r="G1298" s="743">
        <v>86500</v>
      </c>
      <c r="H1298" s="744"/>
    </row>
    <row r="1299" spans="1:8" ht="16.5" customHeight="1">
      <c r="A1299" s="739">
        <v>21</v>
      </c>
      <c r="B1299" s="740" t="s">
        <v>2686</v>
      </c>
      <c r="C1299" s="741"/>
      <c r="D1299" s="741"/>
      <c r="E1299" s="782"/>
      <c r="F1299" s="742" t="s">
        <v>1619</v>
      </c>
      <c r="G1299" s="743">
        <v>109700</v>
      </c>
      <c r="H1299" s="744"/>
    </row>
    <row r="1300" spans="1:8" ht="16.5" customHeight="1">
      <c r="A1300" s="739">
        <v>22</v>
      </c>
      <c r="B1300" s="740" t="s">
        <v>2687</v>
      </c>
      <c r="C1300" s="741"/>
      <c r="D1300" s="741"/>
      <c r="E1300" s="782"/>
      <c r="F1300" s="742" t="s">
        <v>1619</v>
      </c>
      <c r="G1300" s="743">
        <v>131600</v>
      </c>
      <c r="H1300" s="744"/>
    </row>
    <row r="1301" spans="1:8" ht="16.5" customHeight="1">
      <c r="A1301" s="739">
        <v>23</v>
      </c>
      <c r="B1301" s="740" t="s">
        <v>2688</v>
      </c>
      <c r="C1301" s="741"/>
      <c r="D1301" s="741"/>
      <c r="E1301" s="782"/>
      <c r="F1301" s="742" t="s">
        <v>1619</v>
      </c>
      <c r="G1301" s="743">
        <v>164500</v>
      </c>
      <c r="H1301" s="744"/>
    </row>
    <row r="1302" spans="1:8" ht="16.5" customHeight="1">
      <c r="A1302" s="739">
        <v>24</v>
      </c>
      <c r="B1302" s="740" t="s">
        <v>2689</v>
      </c>
      <c r="C1302" s="741"/>
      <c r="D1302" s="741"/>
      <c r="E1302" s="782"/>
      <c r="F1302" s="742" t="s">
        <v>1619</v>
      </c>
      <c r="G1302" s="743">
        <v>208300</v>
      </c>
      <c r="H1302" s="744"/>
    </row>
    <row r="1303" spans="1:8" ht="16.5" customHeight="1">
      <c r="A1303" s="739">
        <v>25</v>
      </c>
      <c r="B1303" s="740" t="s">
        <v>2690</v>
      </c>
      <c r="C1303" s="741"/>
      <c r="D1303" s="741"/>
      <c r="E1303" s="782"/>
      <c r="F1303" s="742" t="s">
        <v>1619</v>
      </c>
      <c r="G1303" s="743">
        <v>356300</v>
      </c>
      <c r="H1303" s="744"/>
    </row>
    <row r="1304" spans="1:8" ht="16.5" customHeight="1">
      <c r="A1304" s="739">
        <v>26</v>
      </c>
      <c r="B1304" s="740" t="s">
        <v>2691</v>
      </c>
      <c r="C1304" s="741"/>
      <c r="D1304" s="741"/>
      <c r="E1304" s="782"/>
      <c r="F1304" s="742" t="s">
        <v>1619</v>
      </c>
      <c r="G1304" s="743">
        <v>383800</v>
      </c>
      <c r="H1304" s="744"/>
    </row>
    <row r="1305" spans="1:8" ht="16.5" customHeight="1">
      <c r="A1305" s="739">
        <v>27</v>
      </c>
      <c r="B1305" s="740" t="s">
        <v>2692</v>
      </c>
      <c r="C1305" s="741"/>
      <c r="D1305" s="741"/>
      <c r="E1305" s="782"/>
      <c r="F1305" s="742" t="s">
        <v>2693</v>
      </c>
      <c r="G1305" s="743">
        <v>2741900</v>
      </c>
      <c r="H1305" s="744"/>
    </row>
    <row r="1306" spans="1:8" ht="16.5" customHeight="1">
      <c r="A1306" s="739">
        <v>28</v>
      </c>
      <c r="B1306" s="740" t="s">
        <v>2694</v>
      </c>
      <c r="C1306" s="741"/>
      <c r="D1306" s="741"/>
      <c r="E1306" s="782"/>
      <c r="F1306" s="742" t="s">
        <v>54</v>
      </c>
      <c r="G1306" s="743">
        <v>597700</v>
      </c>
      <c r="H1306" s="744"/>
    </row>
    <row r="1307" spans="1:8" ht="16.5" customHeight="1">
      <c r="A1307" s="739">
        <v>29</v>
      </c>
      <c r="B1307" s="740" t="s">
        <v>2695</v>
      </c>
      <c r="C1307" s="741"/>
      <c r="D1307" s="741"/>
      <c r="E1307" s="782"/>
      <c r="F1307" s="742" t="s">
        <v>54</v>
      </c>
      <c r="G1307" s="743">
        <v>767700</v>
      </c>
      <c r="H1307" s="744"/>
    </row>
    <row r="1308" spans="1:8" ht="16.5" customHeight="1">
      <c r="A1308" s="739">
        <v>30</v>
      </c>
      <c r="B1308" s="740" t="s">
        <v>2696</v>
      </c>
      <c r="C1308" s="741"/>
      <c r="D1308" s="741"/>
      <c r="E1308" s="782"/>
      <c r="F1308" s="742" t="s">
        <v>54</v>
      </c>
      <c r="G1308" s="743">
        <v>1645100</v>
      </c>
      <c r="H1308" s="744"/>
    </row>
    <row r="1309" spans="1:8" ht="16.5" customHeight="1">
      <c r="A1309" s="739">
        <v>31</v>
      </c>
      <c r="B1309" s="740" t="s">
        <v>2697</v>
      </c>
      <c r="C1309" s="741"/>
      <c r="D1309" s="741"/>
      <c r="E1309" s="782"/>
      <c r="F1309" s="742" t="s">
        <v>54</v>
      </c>
      <c r="G1309" s="743">
        <v>438700</v>
      </c>
      <c r="H1309" s="744"/>
    </row>
    <row r="1310" spans="1:8" ht="16.5" customHeight="1">
      <c r="A1310" s="739">
        <v>32</v>
      </c>
      <c r="B1310" s="740" t="s">
        <v>2698</v>
      </c>
      <c r="C1310" s="741"/>
      <c r="D1310" s="741"/>
      <c r="E1310" s="782"/>
      <c r="F1310" s="742" t="s">
        <v>54</v>
      </c>
      <c r="G1310" s="743">
        <v>1042000</v>
      </c>
      <c r="H1310" s="744"/>
    </row>
    <row r="1311" spans="1:8" ht="16.5" customHeight="1">
      <c r="A1311" s="739">
        <v>33</v>
      </c>
      <c r="B1311" s="740" t="s">
        <v>2699</v>
      </c>
      <c r="C1311" s="741"/>
      <c r="D1311" s="741"/>
      <c r="E1311" s="782"/>
      <c r="F1311" s="742" t="s">
        <v>54</v>
      </c>
      <c r="G1311" s="743">
        <v>548400</v>
      </c>
      <c r="H1311" s="744"/>
    </row>
    <row r="1312" spans="1:8" ht="16.5" customHeight="1">
      <c r="A1312" s="739">
        <v>34</v>
      </c>
      <c r="B1312" s="740" t="s">
        <v>2700</v>
      </c>
      <c r="C1312" s="741"/>
      <c r="D1312" s="741"/>
      <c r="E1312" s="782"/>
      <c r="F1312" s="742" t="s">
        <v>54</v>
      </c>
      <c r="G1312" s="743">
        <v>219400</v>
      </c>
      <c r="H1312" s="744"/>
    </row>
    <row r="1313" spans="1:8" ht="16.5" customHeight="1">
      <c r="A1313" s="739">
        <v>35</v>
      </c>
      <c r="B1313" s="740" t="s">
        <v>2701</v>
      </c>
      <c r="C1313" s="741"/>
      <c r="D1313" s="741"/>
      <c r="E1313" s="782"/>
      <c r="F1313" s="742" t="s">
        <v>54</v>
      </c>
      <c r="G1313" s="743">
        <v>438700</v>
      </c>
      <c r="H1313" s="744"/>
    </row>
    <row r="1314" spans="1:8" ht="16.5" customHeight="1">
      <c r="A1314" s="739">
        <v>36</v>
      </c>
      <c r="B1314" s="740" t="s">
        <v>2702</v>
      </c>
      <c r="C1314" s="741"/>
      <c r="D1314" s="741"/>
      <c r="E1314" s="782"/>
      <c r="F1314" s="742" t="s">
        <v>55</v>
      </c>
      <c r="G1314" s="743">
        <v>17548100</v>
      </c>
      <c r="H1314" s="744"/>
    </row>
    <row r="1315" spans="1:8" ht="16.5" customHeight="1">
      <c r="A1315" s="739">
        <v>37</v>
      </c>
      <c r="B1315" s="740" t="s">
        <v>2703</v>
      </c>
      <c r="C1315" s="741"/>
      <c r="D1315" s="741"/>
      <c r="E1315" s="782"/>
      <c r="F1315" s="742" t="s">
        <v>55</v>
      </c>
      <c r="G1315" s="743">
        <v>20838400</v>
      </c>
      <c r="H1315" s="744"/>
    </row>
    <row r="1316" spans="1:8" ht="16.5" customHeight="1">
      <c r="A1316" s="739">
        <v>38</v>
      </c>
      <c r="B1316" s="740" t="s">
        <v>2704</v>
      </c>
      <c r="C1316" s="741"/>
      <c r="D1316" s="741"/>
      <c r="E1316" s="782"/>
      <c r="F1316" s="742" t="s">
        <v>55</v>
      </c>
      <c r="G1316" s="743">
        <v>12064400</v>
      </c>
      <c r="H1316" s="744"/>
    </row>
    <row r="1317" spans="1:8" ht="16.5" customHeight="1">
      <c r="A1317" s="739">
        <v>39</v>
      </c>
      <c r="B1317" s="740" t="s">
        <v>2705</v>
      </c>
      <c r="C1317" s="741"/>
      <c r="D1317" s="741"/>
      <c r="E1317" s="782"/>
      <c r="F1317" s="742" t="s">
        <v>55</v>
      </c>
      <c r="G1317" s="743">
        <v>963000</v>
      </c>
      <c r="H1317" s="744"/>
    </row>
    <row r="1318" spans="1:8" ht="16.5" customHeight="1">
      <c r="A1318" s="739">
        <v>40</v>
      </c>
      <c r="B1318" s="740" t="s">
        <v>2706</v>
      </c>
      <c r="C1318" s="741"/>
      <c r="D1318" s="741"/>
      <c r="E1318" s="782"/>
      <c r="F1318" s="742" t="s">
        <v>55</v>
      </c>
      <c r="G1318" s="743">
        <v>468300</v>
      </c>
      <c r="H1318" s="744"/>
    </row>
    <row r="1319" spans="1:8" ht="16.5" customHeight="1">
      <c r="A1319" s="739">
        <v>41</v>
      </c>
      <c r="B1319" s="740" t="s">
        <v>2707</v>
      </c>
      <c r="C1319" s="741"/>
      <c r="D1319" s="741"/>
      <c r="E1319" s="782"/>
      <c r="F1319" s="742" t="s">
        <v>133</v>
      </c>
      <c r="G1319" s="743">
        <v>274200</v>
      </c>
      <c r="H1319" s="744"/>
    </row>
    <row r="1320" spans="1:8" ht="16.5" customHeight="1">
      <c r="A1320" s="739">
        <v>42</v>
      </c>
      <c r="B1320" s="740" t="s">
        <v>2708</v>
      </c>
      <c r="C1320" s="741"/>
      <c r="D1320" s="741"/>
      <c r="E1320" s="782"/>
      <c r="F1320" s="742" t="s">
        <v>54</v>
      </c>
      <c r="G1320" s="743">
        <v>219400</v>
      </c>
      <c r="H1320" s="744"/>
    </row>
    <row r="1321" spans="1:8" ht="16.5" customHeight="1">
      <c r="A1321" s="739">
        <v>43</v>
      </c>
      <c r="B1321" s="740" t="s">
        <v>2709</v>
      </c>
      <c r="C1321" s="741"/>
      <c r="D1321" s="741"/>
      <c r="E1321" s="782"/>
      <c r="F1321" s="742" t="s">
        <v>54</v>
      </c>
      <c r="G1321" s="743">
        <v>219400</v>
      </c>
      <c r="H1321" s="744"/>
    </row>
    <row r="1322" spans="1:8" ht="16.5" customHeight="1">
      <c r="A1322" s="739">
        <v>44</v>
      </c>
      <c r="B1322" s="740" t="s">
        <v>2710</v>
      </c>
      <c r="C1322" s="741"/>
      <c r="D1322" s="741"/>
      <c r="E1322" s="782"/>
      <c r="F1322" s="742" t="s">
        <v>133</v>
      </c>
      <c r="G1322" s="743">
        <v>274200</v>
      </c>
      <c r="H1322" s="744"/>
    </row>
    <row r="1323" spans="1:8" ht="16.5" customHeight="1">
      <c r="A1323" s="739">
        <v>45</v>
      </c>
      <c r="B1323" s="740" t="s">
        <v>2711</v>
      </c>
      <c r="C1323" s="741"/>
      <c r="D1323" s="741"/>
      <c r="E1323" s="782"/>
      <c r="F1323" s="742" t="s">
        <v>133</v>
      </c>
      <c r="G1323" s="743">
        <v>274200</v>
      </c>
      <c r="H1323" s="744"/>
    </row>
    <row r="1324" spans="1:8" ht="16.5" customHeight="1">
      <c r="A1324" s="739">
        <v>46</v>
      </c>
      <c r="B1324" s="740" t="s">
        <v>2712</v>
      </c>
      <c r="C1324" s="741"/>
      <c r="D1324" s="741"/>
      <c r="E1324" s="782"/>
      <c r="F1324" s="742" t="s">
        <v>54</v>
      </c>
      <c r="G1324" s="743">
        <v>219400</v>
      </c>
      <c r="H1324" s="744"/>
    </row>
    <row r="1325" spans="1:8" ht="16.5" customHeight="1">
      <c r="A1325" s="739">
        <v>47</v>
      </c>
      <c r="B1325" s="740" t="s">
        <v>2713</v>
      </c>
      <c r="C1325" s="741"/>
      <c r="D1325" s="741"/>
      <c r="E1325" s="782"/>
      <c r="F1325" s="742" t="s">
        <v>1619</v>
      </c>
      <c r="G1325" s="743">
        <v>104100</v>
      </c>
      <c r="H1325" s="744"/>
    </row>
    <row r="1326" spans="1:8" ht="16.5" customHeight="1">
      <c r="A1326" s="739">
        <v>48</v>
      </c>
      <c r="B1326" s="740" t="s">
        <v>2714</v>
      </c>
      <c r="C1326" s="741"/>
      <c r="D1326" s="741"/>
      <c r="E1326" s="782"/>
      <c r="F1326" s="742" t="s">
        <v>54</v>
      </c>
      <c r="G1326" s="743">
        <v>153600</v>
      </c>
      <c r="H1326" s="744"/>
    </row>
    <row r="1327" spans="1:8" ht="16.5" customHeight="1">
      <c r="A1327" s="739">
        <v>49</v>
      </c>
      <c r="B1327" s="740" t="s">
        <v>2715</v>
      </c>
      <c r="C1327" s="741"/>
      <c r="D1327" s="741"/>
      <c r="E1327" s="782"/>
      <c r="F1327" s="742" t="s">
        <v>54</v>
      </c>
      <c r="G1327" s="743">
        <v>274200</v>
      </c>
      <c r="H1327" s="744"/>
    </row>
    <row r="1328" spans="1:8" ht="16.5" customHeight="1">
      <c r="A1328" s="739">
        <v>50</v>
      </c>
      <c r="B1328" s="740" t="s">
        <v>2716</v>
      </c>
      <c r="C1328" s="741"/>
      <c r="D1328" s="741"/>
      <c r="E1328" s="782"/>
      <c r="F1328" s="742" t="s">
        <v>54</v>
      </c>
      <c r="G1328" s="743">
        <v>1535400</v>
      </c>
      <c r="H1328" s="744"/>
    </row>
    <row r="1329" spans="1:8" ht="16.5" customHeight="1">
      <c r="A1329" s="739">
        <v>51</v>
      </c>
      <c r="B1329" s="740" t="s">
        <v>2717</v>
      </c>
      <c r="C1329" s="741"/>
      <c r="D1329" s="741"/>
      <c r="E1329" s="782"/>
      <c r="F1329" s="742" t="s">
        <v>54</v>
      </c>
      <c r="G1329" s="743">
        <v>1535400</v>
      </c>
      <c r="H1329" s="744"/>
    </row>
    <row r="1330" spans="1:8" ht="16.5" customHeight="1">
      <c r="A1330" s="751">
        <v>52</v>
      </c>
      <c r="B1330" s="752" t="s">
        <v>2718</v>
      </c>
      <c r="C1330" s="753"/>
      <c r="D1330" s="753"/>
      <c r="E1330" s="788"/>
      <c r="F1330" s="754" t="s">
        <v>133</v>
      </c>
      <c r="G1330" s="743">
        <v>274200</v>
      </c>
      <c r="H1330" s="744"/>
    </row>
    <row r="1331" spans="1:8" ht="16.5" customHeight="1">
      <c r="A1331" s="766">
        <v>53</v>
      </c>
      <c r="B1331" s="790" t="s">
        <v>2719</v>
      </c>
      <c r="C1331" s="791"/>
      <c r="D1331" s="791"/>
      <c r="E1331" s="792"/>
      <c r="F1331" s="770" t="s">
        <v>55</v>
      </c>
      <c r="G1331" s="743">
        <v>76800</v>
      </c>
      <c r="H1331" s="744"/>
    </row>
    <row r="1332" spans="1:8" ht="16.5" customHeight="1">
      <c r="A1332" s="739">
        <v>54</v>
      </c>
      <c r="B1332" s="740" t="s">
        <v>2720</v>
      </c>
      <c r="C1332" s="741"/>
      <c r="D1332" s="741"/>
      <c r="E1332" s="782"/>
      <c r="F1332" s="742" t="s">
        <v>103</v>
      </c>
      <c r="G1332" s="743">
        <v>8740</v>
      </c>
      <c r="H1332" s="744"/>
    </row>
    <row r="1333" spans="1:8" ht="16.5" customHeight="1">
      <c r="A1333" s="739">
        <v>55</v>
      </c>
      <c r="B1333" s="740" t="s">
        <v>2721</v>
      </c>
      <c r="C1333" s="741"/>
      <c r="D1333" s="741"/>
      <c r="E1333" s="782"/>
      <c r="F1333" s="742" t="s">
        <v>103</v>
      </c>
      <c r="G1333" s="743">
        <v>109700</v>
      </c>
      <c r="H1333" s="744"/>
    </row>
    <row r="1334" spans="1:8" ht="16.5" customHeight="1">
      <c r="A1334" s="739"/>
      <c r="B1334" s="740"/>
      <c r="C1334" s="741"/>
      <c r="D1334" s="741"/>
      <c r="E1334" s="782"/>
      <c r="F1334" s="742"/>
      <c r="G1334" s="743"/>
      <c r="H1334" s="744"/>
    </row>
    <row r="1335" spans="1:8" ht="16.5" customHeight="1">
      <c r="A1335" s="780" t="s">
        <v>134</v>
      </c>
      <c r="B1335" s="773" t="s">
        <v>2722</v>
      </c>
      <c r="C1335" s="774"/>
      <c r="D1335" s="774"/>
      <c r="E1335" s="782"/>
      <c r="F1335" s="742"/>
      <c r="G1335" s="743"/>
      <c r="H1335" s="744"/>
    </row>
    <row r="1336" spans="1:8" ht="16.5" customHeight="1">
      <c r="A1336" s="739">
        <v>1</v>
      </c>
      <c r="B1336" s="740" t="s">
        <v>2723</v>
      </c>
      <c r="C1336" s="741"/>
      <c r="D1336" s="741"/>
      <c r="E1336" s="782"/>
      <c r="F1336" s="742" t="s">
        <v>17</v>
      </c>
      <c r="G1336" s="743">
        <v>92000</v>
      </c>
      <c r="H1336" s="744"/>
    </row>
    <row r="1337" spans="1:8" ht="16.5" customHeight="1">
      <c r="A1337" s="739">
        <v>2</v>
      </c>
      <c r="B1337" s="740" t="s">
        <v>2724</v>
      </c>
      <c r="C1337" s="741"/>
      <c r="D1337" s="741"/>
      <c r="E1337" s="782"/>
      <c r="F1337" s="742" t="s">
        <v>17</v>
      </c>
      <c r="G1337" s="743">
        <v>1380000</v>
      </c>
      <c r="H1337" s="744"/>
    </row>
    <row r="1338" spans="1:8" ht="16.5" customHeight="1">
      <c r="A1338" s="739">
        <v>3</v>
      </c>
      <c r="B1338" s="740" t="s">
        <v>2725</v>
      </c>
      <c r="C1338" s="741"/>
      <c r="D1338" s="741"/>
      <c r="E1338" s="782"/>
      <c r="F1338" s="742" t="s">
        <v>17</v>
      </c>
      <c r="G1338" s="743">
        <v>2357500</v>
      </c>
      <c r="H1338" s="744"/>
    </row>
    <row r="1339" spans="1:8" ht="16.5" customHeight="1">
      <c r="A1339" s="739">
        <v>4</v>
      </c>
      <c r="B1339" s="740" t="s">
        <v>2726</v>
      </c>
      <c r="C1339" s="741"/>
      <c r="D1339" s="741"/>
      <c r="E1339" s="782"/>
      <c r="F1339" s="742" t="s">
        <v>1</v>
      </c>
      <c r="G1339" s="743">
        <v>747500</v>
      </c>
      <c r="H1339" s="744"/>
    </row>
    <row r="1340" spans="1:8" ht="16.5" customHeight="1">
      <c r="A1340" s="739">
        <v>5</v>
      </c>
      <c r="B1340" s="740" t="s">
        <v>2727</v>
      </c>
      <c r="C1340" s="741"/>
      <c r="D1340" s="741"/>
      <c r="E1340" s="782"/>
      <c r="F1340" s="742" t="s">
        <v>1</v>
      </c>
      <c r="G1340" s="743">
        <v>728200</v>
      </c>
      <c r="H1340" s="744"/>
    </row>
    <row r="1341" spans="1:8" ht="16.5" customHeight="1">
      <c r="A1341" s="739">
        <v>6</v>
      </c>
      <c r="B1341" s="740" t="s">
        <v>2728</v>
      </c>
      <c r="C1341" s="741"/>
      <c r="D1341" s="741"/>
      <c r="E1341" s="782"/>
      <c r="F1341" s="742" t="s">
        <v>1</v>
      </c>
      <c r="G1341" s="743">
        <v>115400</v>
      </c>
      <c r="H1341" s="744"/>
    </row>
    <row r="1342" spans="1:8" ht="16.5" customHeight="1">
      <c r="A1342" s="739">
        <v>7</v>
      </c>
      <c r="B1342" s="740" t="s">
        <v>2729</v>
      </c>
      <c r="C1342" s="741"/>
      <c r="D1342" s="741"/>
      <c r="E1342" s="782"/>
      <c r="F1342" s="742" t="s">
        <v>1</v>
      </c>
      <c r="G1342" s="743">
        <v>7104200</v>
      </c>
      <c r="H1342" s="744"/>
    </row>
    <row r="1343" spans="1:8" ht="16.5" customHeight="1">
      <c r="A1343" s="739">
        <v>8</v>
      </c>
      <c r="B1343" s="740" t="s">
        <v>2730</v>
      </c>
      <c r="C1343" s="741"/>
      <c r="D1343" s="741"/>
      <c r="E1343" s="782"/>
      <c r="F1343" s="742" t="s">
        <v>1</v>
      </c>
      <c r="G1343" s="743">
        <v>2778400</v>
      </c>
      <c r="H1343" s="744"/>
    </row>
    <row r="1344" spans="1:8" ht="16.5" customHeight="1">
      <c r="A1344" s="739">
        <v>9</v>
      </c>
      <c r="B1344" s="740" t="s">
        <v>2731</v>
      </c>
      <c r="C1344" s="741"/>
      <c r="D1344" s="741"/>
      <c r="E1344" s="782"/>
      <c r="F1344" s="742" t="s">
        <v>1</v>
      </c>
      <c r="G1344" s="743">
        <v>451200</v>
      </c>
      <c r="H1344" s="744"/>
    </row>
    <row r="1345" spans="1:8" ht="16.5" customHeight="1">
      <c r="A1345" s="739">
        <v>10</v>
      </c>
      <c r="B1345" s="740" t="s">
        <v>2732</v>
      </c>
      <c r="C1345" s="741"/>
      <c r="D1345" s="741"/>
      <c r="E1345" s="782"/>
      <c r="F1345" s="742" t="s">
        <v>1</v>
      </c>
      <c r="G1345" s="743">
        <v>100900</v>
      </c>
      <c r="H1345" s="744"/>
    </row>
    <row r="1346" spans="1:8" ht="16.5" customHeight="1">
      <c r="A1346" s="739">
        <v>11</v>
      </c>
      <c r="B1346" s="740" t="s">
        <v>2733</v>
      </c>
      <c r="C1346" s="741"/>
      <c r="D1346" s="741"/>
      <c r="E1346" s="782"/>
      <c r="F1346" s="742" t="s">
        <v>1</v>
      </c>
      <c r="G1346" s="743">
        <v>213200</v>
      </c>
      <c r="H1346" s="744"/>
    </row>
    <row r="1347" spans="1:8" ht="16.5" customHeight="1">
      <c r="A1347" s="739">
        <v>12</v>
      </c>
      <c r="B1347" s="740" t="s">
        <v>2734</v>
      </c>
      <c r="C1347" s="741"/>
      <c r="D1347" s="741"/>
      <c r="E1347" s="782"/>
      <c r="F1347" s="742" t="s">
        <v>1</v>
      </c>
      <c r="G1347" s="743">
        <v>13190700</v>
      </c>
      <c r="H1347" s="744"/>
    </row>
    <row r="1348" spans="1:8" ht="16.5" customHeight="1">
      <c r="A1348" s="739">
        <v>13</v>
      </c>
      <c r="B1348" s="740" t="s">
        <v>2735</v>
      </c>
      <c r="C1348" s="741"/>
      <c r="D1348" s="741"/>
      <c r="E1348" s="782"/>
      <c r="F1348" s="742" t="s">
        <v>1</v>
      </c>
      <c r="G1348" s="743">
        <v>9660000</v>
      </c>
      <c r="H1348" s="744"/>
    </row>
    <row r="1349" spans="1:8" ht="16.5" customHeight="1">
      <c r="A1349" s="739">
        <v>14</v>
      </c>
      <c r="B1349" s="740" t="s">
        <v>2736</v>
      </c>
      <c r="C1349" s="741"/>
      <c r="D1349" s="741"/>
      <c r="E1349" s="782"/>
      <c r="F1349" s="742" t="s">
        <v>1</v>
      </c>
      <c r="G1349" s="743">
        <v>2300000</v>
      </c>
      <c r="H1349" s="744"/>
    </row>
    <row r="1350" spans="1:8" ht="16.5" customHeight="1">
      <c r="A1350" s="739">
        <v>15</v>
      </c>
      <c r="B1350" s="740" t="s">
        <v>2737</v>
      </c>
      <c r="C1350" s="741"/>
      <c r="D1350" s="741"/>
      <c r="E1350" s="782"/>
      <c r="F1350" s="742" t="s">
        <v>1</v>
      </c>
      <c r="G1350" s="743">
        <v>75325000</v>
      </c>
      <c r="H1350" s="744"/>
    </row>
    <row r="1351" spans="1:8" ht="35.1" customHeight="1">
      <c r="A1351" s="739">
        <v>16</v>
      </c>
      <c r="B1351" s="1689" t="s">
        <v>2738</v>
      </c>
      <c r="C1351" s="1690"/>
      <c r="D1351" s="1690"/>
      <c r="E1351" s="1691"/>
      <c r="F1351" s="742" t="s">
        <v>5</v>
      </c>
      <c r="G1351" s="743">
        <v>13570000</v>
      </c>
      <c r="H1351" s="744"/>
    </row>
    <row r="1352" spans="1:8" ht="16.5" customHeight="1">
      <c r="A1352" s="739">
        <v>17</v>
      </c>
      <c r="B1352" s="740" t="s">
        <v>2739</v>
      </c>
      <c r="C1352" s="741"/>
      <c r="D1352" s="741"/>
      <c r="E1352" s="782"/>
      <c r="F1352" s="742" t="s">
        <v>17</v>
      </c>
      <c r="G1352" s="743">
        <v>327700</v>
      </c>
      <c r="H1352" s="744"/>
    </row>
    <row r="1353" spans="1:8" ht="16.5" customHeight="1">
      <c r="A1353" s="739">
        <v>18</v>
      </c>
      <c r="B1353" s="740" t="s">
        <v>2740</v>
      </c>
      <c r="C1353" s="741"/>
      <c r="D1353" s="741"/>
      <c r="E1353" s="782"/>
      <c r="F1353" s="742" t="s">
        <v>1</v>
      </c>
      <c r="G1353" s="743">
        <v>214800</v>
      </c>
      <c r="H1353" s="744"/>
    </row>
    <row r="1354" spans="1:8" ht="16.5" customHeight="1">
      <c r="A1354" s="739">
        <v>19</v>
      </c>
      <c r="B1354" s="740" t="s">
        <v>2741</v>
      </c>
      <c r="C1354" s="741"/>
      <c r="D1354" s="741"/>
      <c r="E1354" s="782"/>
      <c r="F1354" s="742" t="s">
        <v>1</v>
      </c>
      <c r="G1354" s="743">
        <v>1207500</v>
      </c>
      <c r="H1354" s="744"/>
    </row>
    <row r="1355" spans="1:8" ht="16.5" customHeight="1">
      <c r="A1355" s="739">
        <v>20</v>
      </c>
      <c r="B1355" s="740" t="s">
        <v>2742</v>
      </c>
      <c r="C1355" s="741"/>
      <c r="D1355" s="741"/>
      <c r="E1355" s="782"/>
      <c r="F1355" s="742" t="s">
        <v>2743</v>
      </c>
      <c r="G1355" s="743">
        <v>1092500</v>
      </c>
      <c r="H1355" s="744"/>
    </row>
    <row r="1356" spans="1:8" ht="16.5" customHeight="1">
      <c r="A1356" s="739">
        <v>21</v>
      </c>
      <c r="B1356" s="740" t="s">
        <v>2744</v>
      </c>
      <c r="C1356" s="741"/>
      <c r="D1356" s="741"/>
      <c r="E1356" s="782"/>
      <c r="F1356" s="742" t="s">
        <v>32</v>
      </c>
      <c r="G1356" s="743">
        <v>1380000</v>
      </c>
      <c r="H1356" s="744"/>
    </row>
    <row r="1357" spans="1:8" ht="16.5" customHeight="1">
      <c r="A1357" s="739">
        <v>22</v>
      </c>
      <c r="B1357" s="740" t="s">
        <v>2745</v>
      </c>
      <c r="C1357" s="741"/>
      <c r="D1357" s="741"/>
      <c r="E1357" s="782"/>
      <c r="F1357" s="742" t="s">
        <v>5</v>
      </c>
      <c r="G1357" s="743">
        <v>9487500</v>
      </c>
      <c r="H1357" s="744"/>
    </row>
    <row r="1358" spans="1:8" ht="16.5" customHeight="1">
      <c r="A1358" s="739">
        <v>23</v>
      </c>
      <c r="B1358" s="740" t="s">
        <v>2746</v>
      </c>
      <c r="C1358" s="741"/>
      <c r="D1358" s="741"/>
      <c r="E1358" s="782"/>
      <c r="F1358" s="742" t="s">
        <v>1439</v>
      </c>
      <c r="G1358" s="743">
        <v>178825000</v>
      </c>
      <c r="H1358" s="744"/>
    </row>
    <row r="1359" spans="1:8" ht="16.5" customHeight="1">
      <c r="A1359" s="739">
        <v>24</v>
      </c>
      <c r="B1359" s="740" t="s">
        <v>2747</v>
      </c>
      <c r="C1359" s="741"/>
      <c r="D1359" s="741"/>
      <c r="E1359" s="782"/>
      <c r="F1359" s="742" t="s">
        <v>1439</v>
      </c>
      <c r="G1359" s="743">
        <v>9867000</v>
      </c>
      <c r="H1359" s="744"/>
    </row>
    <row r="1360" spans="1:8" ht="55.35" customHeight="1">
      <c r="A1360" s="739">
        <v>25</v>
      </c>
      <c r="B1360" s="1689" t="s">
        <v>2748</v>
      </c>
      <c r="C1360" s="1690"/>
      <c r="D1360" s="1690"/>
      <c r="E1360" s="1691"/>
      <c r="F1360" s="742" t="s">
        <v>1439</v>
      </c>
      <c r="G1360" s="743">
        <v>7360000</v>
      </c>
      <c r="H1360" s="744"/>
    </row>
    <row r="1361" spans="1:10" ht="16.5" customHeight="1">
      <c r="A1361" s="739">
        <v>26</v>
      </c>
      <c r="B1361" s="740" t="s">
        <v>2749</v>
      </c>
      <c r="C1361" s="741"/>
      <c r="D1361" s="741"/>
      <c r="E1361" s="782"/>
      <c r="F1361" s="742" t="s">
        <v>1439</v>
      </c>
      <c r="G1361" s="743">
        <v>1794000</v>
      </c>
      <c r="H1361" s="744"/>
    </row>
    <row r="1362" spans="1:10" ht="16.5" customHeight="1">
      <c r="A1362" s="739">
        <v>27</v>
      </c>
      <c r="B1362" s="740" t="s">
        <v>2750</v>
      </c>
      <c r="C1362" s="741"/>
      <c r="D1362" s="741"/>
      <c r="E1362" s="782"/>
      <c r="F1362" s="742" t="s">
        <v>1439</v>
      </c>
      <c r="G1362" s="743">
        <v>1207500</v>
      </c>
      <c r="H1362" s="744"/>
    </row>
    <row r="1363" spans="1:10" ht="16.5" customHeight="1">
      <c r="A1363" s="751"/>
      <c r="B1363" s="752"/>
      <c r="C1363" s="753"/>
      <c r="D1363" s="753"/>
      <c r="E1363" s="788"/>
      <c r="F1363" s="754"/>
      <c r="G1363" s="755"/>
      <c r="H1363" s="756"/>
    </row>
    <row r="1364" spans="1:10" ht="16.5" customHeight="1">
      <c r="G1364" s="849"/>
      <c r="H1364" s="850"/>
    </row>
    <row r="1365" spans="1:10">
      <c r="A1365" s="758"/>
      <c r="B1365" s="758"/>
      <c r="C1365" s="758"/>
      <c r="D1365" s="758"/>
      <c r="E1365" s="758"/>
      <c r="F1365" s="758"/>
      <c r="H1365" s="851"/>
      <c r="J1365" s="852"/>
    </row>
    <row r="1366" spans="1:10" ht="15" customHeight="1">
      <c r="A1366" s="728">
        <v>1</v>
      </c>
      <c r="B1366" s="722" t="s">
        <v>2751</v>
      </c>
      <c r="F1366" s="853">
        <v>0</v>
      </c>
      <c r="G1366" s="854">
        <v>100000</v>
      </c>
      <c r="H1366" s="850"/>
      <c r="J1366" s="852"/>
    </row>
    <row r="1367" spans="1:10" ht="15" customHeight="1">
      <c r="C1367" s="725"/>
      <c r="G1367" s="829"/>
      <c r="H1367" s="855"/>
    </row>
    <row r="1368" spans="1:10" ht="15" customHeight="1">
      <c r="C1368" s="725"/>
      <c r="G1368" s="829"/>
      <c r="H1368" s="855"/>
    </row>
    <row r="1369" spans="1:10" ht="15" customHeight="1">
      <c r="C1369" s="725"/>
      <c r="E1369" s="1684"/>
      <c r="F1369" s="1684"/>
      <c r="G1369" s="1684"/>
      <c r="H1369" s="855"/>
    </row>
    <row r="1370" spans="1:10">
      <c r="C1370" s="728"/>
      <c r="E1370" s="1684"/>
      <c r="F1370" s="1684"/>
      <c r="G1370" s="1684"/>
      <c r="H1370" s="855"/>
    </row>
    <row r="1371" spans="1:10">
      <c r="C1371" s="728"/>
    </row>
    <row r="1372" spans="1:10">
      <c r="C1372" s="728"/>
    </row>
    <row r="1373" spans="1:10">
      <c r="C1373" s="728"/>
    </row>
    <row r="1374" spans="1:10">
      <c r="C1374" s="728"/>
    </row>
    <row r="1375" spans="1:10">
      <c r="C1375" s="728"/>
    </row>
    <row r="1376" spans="1:10">
      <c r="C1376" s="728"/>
    </row>
    <row r="1377" spans="3:8">
      <c r="C1377" s="728"/>
    </row>
    <row r="1378" spans="3:8" ht="15" customHeight="1">
      <c r="C1378" s="856"/>
      <c r="E1378" s="857"/>
      <c r="F1378" s="858"/>
      <c r="G1378" s="857"/>
      <c r="H1378" s="859"/>
    </row>
    <row r="1379" spans="3:8" ht="15" customHeight="1">
      <c r="C1379" s="856"/>
      <c r="E1379" s="857"/>
      <c r="F1379" s="856">
        <v>0</v>
      </c>
      <c r="G1379" s="857"/>
      <c r="H1379" s="859"/>
    </row>
    <row r="1380" spans="3:8" ht="15" customHeight="1">
      <c r="C1380" s="856"/>
      <c r="E1380" s="857"/>
      <c r="F1380" s="856">
        <v>0</v>
      </c>
      <c r="G1380" s="857"/>
      <c r="H1380" s="859"/>
    </row>
  </sheetData>
  <mergeCells count="19">
    <mergeCell ref="E1369:G1370"/>
    <mergeCell ref="B10:E10"/>
    <mergeCell ref="A27:H27"/>
    <mergeCell ref="B32:E32"/>
    <mergeCell ref="B33:E33"/>
    <mergeCell ref="B144:E144"/>
    <mergeCell ref="B180:E180"/>
    <mergeCell ref="B182:E182"/>
    <mergeCell ref="B861:E861"/>
    <mergeCell ref="B1035:E1035"/>
    <mergeCell ref="B1351:E1351"/>
    <mergeCell ref="B1360:E1360"/>
    <mergeCell ref="A1:H1"/>
    <mergeCell ref="A2:H2"/>
    <mergeCell ref="A7:A9"/>
    <mergeCell ref="B7:E9"/>
    <mergeCell ref="F7:F9"/>
    <mergeCell ref="G7:G9"/>
    <mergeCell ref="H7:H9"/>
  </mergeCells>
  <printOptions horizontalCentered="1"/>
  <pageMargins left="0.25" right="0.25" top="0.25" bottom="0.25" header="0" footer="0"/>
  <pageSetup paperSize="9" scale="80" orientation="portrait" r:id="rId1"/>
  <headerFooter differentOddEven="1"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I266"/>
  <sheetViews>
    <sheetView view="pageBreakPreview" topLeftCell="A47" zoomScale="115" zoomScaleNormal="115" zoomScaleSheetLayoutView="115" workbookViewId="0">
      <selection activeCell="K71" sqref="K71"/>
    </sheetView>
  </sheetViews>
  <sheetFormatPr defaultColWidth="9.28515625" defaultRowHeight="12.75"/>
  <cols>
    <col min="1" max="1" width="12.42578125" style="967" customWidth="1"/>
    <col min="2" max="2" width="32.42578125" style="966" customWidth="1"/>
    <col min="3" max="3" width="8.42578125" style="967" customWidth="1"/>
    <col min="4" max="4" width="10.42578125" style="967" customWidth="1"/>
    <col min="5" max="5" width="10.42578125" style="927" customWidth="1"/>
    <col min="6" max="6" width="13.42578125" style="928" customWidth="1"/>
    <col min="7" max="7" width="13.7109375" style="929" customWidth="1"/>
    <col min="8" max="8" width="13.28515625" style="966" customWidth="1"/>
    <col min="9" max="9" width="10.42578125" style="966" customWidth="1"/>
    <col min="10" max="10" width="9.7109375" style="966" customWidth="1"/>
    <col min="11" max="16384" width="9.28515625" style="966"/>
  </cols>
  <sheetData>
    <row r="1" spans="1:7" ht="18">
      <c r="A1" s="1698" t="s">
        <v>2833</v>
      </c>
      <c r="B1" s="1698"/>
      <c r="C1" s="1698"/>
      <c r="D1" s="1698"/>
      <c r="E1" s="1698"/>
      <c r="F1" s="1698"/>
      <c r="G1" s="1698"/>
    </row>
    <row r="3" spans="1:7">
      <c r="A3" s="967" t="s">
        <v>2766</v>
      </c>
      <c r="B3" s="968" t="s">
        <v>2767</v>
      </c>
      <c r="C3" s="969"/>
      <c r="D3" s="969"/>
      <c r="E3" s="916"/>
      <c r="F3" s="917"/>
      <c r="G3" s="918"/>
    </row>
    <row r="4" spans="1:7" ht="25.5">
      <c r="A4" s="970" t="s">
        <v>56</v>
      </c>
      <c r="B4" s="970" t="s">
        <v>57</v>
      </c>
      <c r="C4" s="970" t="s">
        <v>58</v>
      </c>
      <c r="D4" s="970" t="s">
        <v>59</v>
      </c>
      <c r="E4" s="955" t="s">
        <v>60</v>
      </c>
      <c r="F4" s="956" t="s">
        <v>2752</v>
      </c>
      <c r="G4" s="957" t="s">
        <v>2753</v>
      </c>
    </row>
    <row r="5" spans="1:7">
      <c r="A5" s="971" t="s">
        <v>18</v>
      </c>
      <c r="B5" s="972" t="s">
        <v>61</v>
      </c>
      <c r="C5" s="971"/>
      <c r="D5" s="971"/>
      <c r="E5" s="919"/>
      <c r="F5" s="920"/>
      <c r="G5" s="921"/>
    </row>
    <row r="6" spans="1:7">
      <c r="A6" s="971"/>
      <c r="B6" s="972" t="s">
        <v>2760</v>
      </c>
      <c r="C6" s="971" t="s">
        <v>63</v>
      </c>
      <c r="D6" s="971" t="s">
        <v>17</v>
      </c>
      <c r="E6" s="919">
        <v>1</v>
      </c>
      <c r="F6" s="920">
        <v>15000</v>
      </c>
      <c r="G6" s="921">
        <f t="shared" ref="G6:G10" si="0">F6*E6</f>
        <v>15000</v>
      </c>
    </row>
    <row r="7" spans="1:7">
      <c r="A7" s="971"/>
      <c r="B7" s="972"/>
      <c r="C7" s="971"/>
      <c r="D7" s="971"/>
      <c r="E7" s="973" t="s">
        <v>2755</v>
      </c>
      <c r="F7" s="974"/>
      <c r="G7" s="921">
        <f>SUM(G6:G6)</f>
        <v>15000</v>
      </c>
    </row>
    <row r="8" spans="1:7">
      <c r="A8" s="971" t="s">
        <v>19</v>
      </c>
      <c r="B8" s="972" t="s">
        <v>68</v>
      </c>
      <c r="C8" s="971"/>
      <c r="D8" s="971"/>
      <c r="E8" s="919"/>
      <c r="F8" s="920"/>
      <c r="G8" s="921"/>
    </row>
    <row r="9" spans="1:7">
      <c r="A9" s="971"/>
      <c r="B9" s="972" t="s">
        <v>2768</v>
      </c>
      <c r="C9" s="971"/>
      <c r="D9" s="971" t="s">
        <v>17</v>
      </c>
      <c r="E9" s="919">
        <v>1</v>
      </c>
      <c r="F9" s="920">
        <v>150000</v>
      </c>
      <c r="G9" s="921">
        <f t="shared" si="0"/>
        <v>150000</v>
      </c>
    </row>
    <row r="10" spans="1:7">
      <c r="A10" s="971"/>
      <c r="B10" s="972" t="s">
        <v>2764</v>
      </c>
      <c r="C10" s="971"/>
      <c r="D10" s="971" t="s">
        <v>2765</v>
      </c>
      <c r="E10" s="919">
        <v>0.1</v>
      </c>
      <c r="F10" s="920">
        <f>'UPAH-BAHAN-ALAT'!$G$177</f>
        <v>43000</v>
      </c>
      <c r="G10" s="921">
        <f t="shared" si="0"/>
        <v>4300</v>
      </c>
    </row>
    <row r="11" spans="1:7">
      <c r="A11" s="971"/>
      <c r="B11" s="975"/>
      <c r="C11" s="976"/>
      <c r="D11" s="976"/>
      <c r="E11" s="973" t="s">
        <v>2757</v>
      </c>
      <c r="F11" s="974"/>
      <c r="G11" s="922">
        <f>SUM(G9:G10)</f>
        <v>154300</v>
      </c>
    </row>
    <row r="12" spans="1:7">
      <c r="A12" s="971" t="s">
        <v>20</v>
      </c>
      <c r="B12" s="973" t="s">
        <v>101</v>
      </c>
      <c r="C12" s="977"/>
      <c r="D12" s="977"/>
      <c r="E12" s="977"/>
      <c r="F12" s="974"/>
      <c r="G12" s="921">
        <f>G7+G11</f>
        <v>169300</v>
      </c>
    </row>
    <row r="13" spans="1:7">
      <c r="A13" s="971" t="s">
        <v>21</v>
      </c>
      <c r="B13" s="978" t="s">
        <v>2758</v>
      </c>
      <c r="C13" s="979"/>
      <c r="D13" s="980"/>
      <c r="E13" s="973" t="s">
        <v>2759</v>
      </c>
      <c r="F13" s="974"/>
      <c r="G13" s="921">
        <f>G12*0.15</f>
        <v>25395</v>
      </c>
    </row>
    <row r="14" spans="1:7">
      <c r="A14" s="971" t="s">
        <v>22</v>
      </c>
      <c r="B14" s="973" t="s">
        <v>102</v>
      </c>
      <c r="C14" s="977"/>
      <c r="D14" s="977"/>
      <c r="E14" s="977"/>
      <c r="F14" s="974"/>
      <c r="G14" s="921">
        <f>ROUND(SUM(G12:G13),2)</f>
        <v>194695</v>
      </c>
    </row>
    <row r="15" spans="1:7">
      <c r="A15" s="981"/>
      <c r="B15" s="982"/>
      <c r="C15" s="981"/>
      <c r="D15" s="981"/>
      <c r="E15" s="983"/>
      <c r="F15" s="984"/>
      <c r="G15" s="985"/>
    </row>
    <row r="16" spans="1:7">
      <c r="A16" s="967" t="s">
        <v>2769</v>
      </c>
      <c r="B16" s="968" t="s">
        <v>2770</v>
      </c>
      <c r="C16" s="969"/>
      <c r="D16" s="969"/>
      <c r="E16" s="916"/>
      <c r="F16" s="917"/>
      <c r="G16" s="918"/>
    </row>
    <row r="17" spans="1:8" s="987" customFormat="1" ht="25.35" customHeight="1">
      <c r="A17" s="970" t="s">
        <v>56</v>
      </c>
      <c r="B17" s="986" t="s">
        <v>57</v>
      </c>
      <c r="C17" s="986" t="s">
        <v>58</v>
      </c>
      <c r="D17" s="986" t="s">
        <v>59</v>
      </c>
      <c r="E17" s="958" t="s">
        <v>60</v>
      </c>
      <c r="F17" s="956" t="s">
        <v>2752</v>
      </c>
      <c r="G17" s="957" t="s">
        <v>2753</v>
      </c>
    </row>
    <row r="18" spans="1:8">
      <c r="A18" s="971" t="s">
        <v>18</v>
      </c>
      <c r="B18" s="988" t="s">
        <v>61</v>
      </c>
      <c r="C18" s="989"/>
      <c r="D18" s="989"/>
      <c r="E18" s="923"/>
      <c r="F18" s="924"/>
      <c r="G18" s="921"/>
    </row>
    <row r="19" spans="1:8">
      <c r="A19" s="971"/>
      <c r="B19" s="988" t="s">
        <v>62</v>
      </c>
      <c r="C19" s="971" t="s">
        <v>63</v>
      </c>
      <c r="D19" s="989" t="s">
        <v>64</v>
      </c>
      <c r="E19" s="923">
        <v>0.11</v>
      </c>
      <c r="F19" s="920">
        <f>'UPAH-BAHAN-ALAT'!$G$12</f>
        <v>105000</v>
      </c>
      <c r="G19" s="921">
        <f>F19*E19</f>
        <v>11550</v>
      </c>
      <c r="H19" s="990"/>
    </row>
    <row r="20" spans="1:8">
      <c r="A20" s="971"/>
      <c r="B20" s="991" t="s">
        <v>2771</v>
      </c>
      <c r="C20" s="971" t="s">
        <v>65</v>
      </c>
      <c r="D20" s="992" t="s">
        <v>64</v>
      </c>
      <c r="E20" s="923">
        <v>0.26</v>
      </c>
      <c r="F20" s="920">
        <f>'UPAH-BAHAN-ALAT'!$G$14</f>
        <v>218100</v>
      </c>
      <c r="G20" s="921">
        <f>F20*E20</f>
        <v>56706</v>
      </c>
      <c r="H20" s="990"/>
    </row>
    <row r="21" spans="1:8">
      <c r="A21" s="971"/>
      <c r="B21" s="988" t="s">
        <v>77</v>
      </c>
      <c r="C21" s="971" t="s">
        <v>66</v>
      </c>
      <c r="D21" s="989" t="s">
        <v>64</v>
      </c>
      <c r="E21" s="923">
        <v>2.5999999999999999E-2</v>
      </c>
      <c r="F21" s="920">
        <f>'UPAH-BAHAN-ALAT'!$G$14</f>
        <v>218100</v>
      </c>
      <c r="G21" s="921">
        <f>F21*E21</f>
        <v>5670.5999999999995</v>
      </c>
      <c r="H21" s="990"/>
    </row>
    <row r="22" spans="1:8">
      <c r="A22" s="971"/>
      <c r="B22" s="988" t="s">
        <v>27</v>
      </c>
      <c r="C22" s="971" t="s">
        <v>67</v>
      </c>
      <c r="D22" s="989" t="s">
        <v>64</v>
      </c>
      <c r="E22" s="923">
        <v>6.0000000000000001E-3</v>
      </c>
      <c r="F22" s="920">
        <f>'UPAH-BAHAN-ALAT'!$G$15</f>
        <v>204500</v>
      </c>
      <c r="G22" s="921">
        <f>F22*E22</f>
        <v>1227</v>
      </c>
      <c r="H22" s="990"/>
    </row>
    <row r="23" spans="1:8">
      <c r="A23" s="971"/>
      <c r="B23" s="988"/>
      <c r="C23" s="989"/>
      <c r="D23" s="989"/>
      <c r="E23" s="923" t="s">
        <v>2755</v>
      </c>
      <c r="F23" s="925"/>
      <c r="G23" s="921">
        <f>SUM(G19:G22)</f>
        <v>75153.600000000006</v>
      </c>
    </row>
    <row r="24" spans="1:8">
      <c r="A24" s="971" t="s">
        <v>19</v>
      </c>
      <c r="B24" s="988" t="s">
        <v>68</v>
      </c>
      <c r="C24" s="989"/>
      <c r="D24" s="989"/>
      <c r="E24" s="923"/>
      <c r="F24" s="924"/>
      <c r="G24" s="921"/>
    </row>
    <row r="25" spans="1:8">
      <c r="A25" s="971"/>
      <c r="B25" s="988" t="s">
        <v>2772</v>
      </c>
      <c r="C25" s="989"/>
      <c r="D25" s="989" t="s">
        <v>17</v>
      </c>
      <c r="E25" s="923">
        <v>2.2000000000000002</v>
      </c>
      <c r="F25" s="924">
        <f>'UPAH-BAHAN-ALAT'!$G$162</f>
        <v>127800</v>
      </c>
      <c r="G25" s="921">
        <f>F25*E25</f>
        <v>281160</v>
      </c>
    </row>
    <row r="26" spans="1:8">
      <c r="A26" s="971"/>
      <c r="B26" s="988" t="s">
        <v>2773</v>
      </c>
      <c r="C26" s="989"/>
      <c r="D26" s="989" t="s">
        <v>17</v>
      </c>
      <c r="E26" s="923">
        <v>2.2000000000000002</v>
      </c>
      <c r="F26" s="924">
        <f>'UPAH-BAHAN-ALAT'!$G$163</f>
        <v>51900</v>
      </c>
      <c r="G26" s="921">
        <f>F26*E26</f>
        <v>114180.00000000001</v>
      </c>
    </row>
    <row r="27" spans="1:8">
      <c r="A27" s="971"/>
      <c r="B27" s="988" t="s">
        <v>2774</v>
      </c>
      <c r="C27" s="989"/>
      <c r="D27" s="989" t="s">
        <v>17</v>
      </c>
      <c r="E27" s="923">
        <v>4.5</v>
      </c>
      <c r="F27" s="924">
        <f>'UPAH-BAHAN-ALAT'!$G$187</f>
        <v>28500</v>
      </c>
      <c r="G27" s="921">
        <f>F27*E27</f>
        <v>128250</v>
      </c>
    </row>
    <row r="28" spans="1:8">
      <c r="A28" s="971"/>
      <c r="B28" s="988" t="s">
        <v>2764</v>
      </c>
      <c r="C28" s="989"/>
      <c r="D28" s="989" t="s">
        <v>2765</v>
      </c>
      <c r="E28" s="923">
        <v>0.27</v>
      </c>
      <c r="F28" s="924">
        <f>'UPAH-BAHAN-ALAT'!$G$177</f>
        <v>43000</v>
      </c>
      <c r="G28" s="921">
        <f>F28*E28</f>
        <v>11610</v>
      </c>
    </row>
    <row r="29" spans="1:8">
      <c r="A29" s="971"/>
      <c r="B29" s="988" t="s">
        <v>2775</v>
      </c>
      <c r="C29" s="989"/>
      <c r="D29" s="989" t="s">
        <v>7</v>
      </c>
      <c r="E29" s="923">
        <v>1.1000000000000001</v>
      </c>
      <c r="F29" s="926">
        <f>'UPAH-BAHAN-ALAT'!$G$274</f>
        <v>154960</v>
      </c>
      <c r="G29" s="921">
        <f>F29*E29</f>
        <v>170456</v>
      </c>
    </row>
    <row r="30" spans="1:8">
      <c r="A30" s="971"/>
      <c r="B30" s="988"/>
      <c r="C30" s="989"/>
      <c r="D30" s="989"/>
      <c r="E30" s="923" t="s">
        <v>2757</v>
      </c>
      <c r="F30" s="925"/>
      <c r="G30" s="921">
        <f>SUM(G25:G29)</f>
        <v>705656</v>
      </c>
    </row>
    <row r="31" spans="1:8">
      <c r="A31" s="971" t="s">
        <v>20</v>
      </c>
      <c r="B31" s="988" t="s">
        <v>101</v>
      </c>
      <c r="C31" s="993"/>
      <c r="D31" s="993"/>
      <c r="E31" s="959"/>
      <c r="F31" s="925"/>
      <c r="G31" s="921">
        <f>G23+G30</f>
        <v>780809.6</v>
      </c>
    </row>
    <row r="32" spans="1:8">
      <c r="A32" s="971" t="s">
        <v>21</v>
      </c>
      <c r="B32" s="994" t="s">
        <v>2758</v>
      </c>
      <c r="C32" s="995"/>
      <c r="D32" s="995"/>
      <c r="E32" s="923" t="s">
        <v>2759</v>
      </c>
      <c r="F32" s="925"/>
      <c r="G32" s="921">
        <f>G31*0.15</f>
        <v>117121.43999999999</v>
      </c>
    </row>
    <row r="33" spans="1:7">
      <c r="A33" s="971" t="s">
        <v>22</v>
      </c>
      <c r="B33" s="988" t="s">
        <v>102</v>
      </c>
      <c r="C33" s="993"/>
      <c r="D33" s="993"/>
      <c r="E33" s="959"/>
      <c r="F33" s="960"/>
      <c r="G33" s="921">
        <f>ROUND(SUM(G31:G32),2)</f>
        <v>897931.04</v>
      </c>
    </row>
    <row r="35" spans="1:7">
      <c r="A35" s="987" t="s">
        <v>2776</v>
      </c>
      <c r="B35" s="966" t="s">
        <v>2839</v>
      </c>
    </row>
    <row r="36" spans="1:7" s="987" customFormat="1" ht="25.35" customHeight="1">
      <c r="A36" s="970" t="s">
        <v>56</v>
      </c>
      <c r="B36" s="970" t="s">
        <v>57</v>
      </c>
      <c r="C36" s="970" t="s">
        <v>58</v>
      </c>
      <c r="D36" s="970" t="s">
        <v>59</v>
      </c>
      <c r="E36" s="955" t="s">
        <v>60</v>
      </c>
      <c r="F36" s="956" t="s">
        <v>2752</v>
      </c>
      <c r="G36" s="957" t="s">
        <v>2753</v>
      </c>
    </row>
    <row r="37" spans="1:7">
      <c r="A37" s="971" t="s">
        <v>18</v>
      </c>
      <c r="B37" s="972" t="s">
        <v>61</v>
      </c>
      <c r="C37" s="971"/>
      <c r="D37" s="971"/>
      <c r="E37" s="919"/>
      <c r="F37" s="920"/>
      <c r="G37" s="921"/>
    </row>
    <row r="38" spans="1:7">
      <c r="A38" s="971"/>
      <c r="B38" s="972" t="s">
        <v>62</v>
      </c>
      <c r="C38" s="971" t="s">
        <v>63</v>
      </c>
      <c r="D38" s="971" t="s">
        <v>64</v>
      </c>
      <c r="E38" s="919">
        <v>0.35</v>
      </c>
      <c r="F38" s="920">
        <f>'UPAH-BAHAN-ALAT'!$G$12</f>
        <v>105000</v>
      </c>
      <c r="G38" s="921">
        <f>F38*E38</f>
        <v>36750</v>
      </c>
    </row>
    <row r="39" spans="1:7">
      <c r="A39" s="971"/>
      <c r="B39" s="972" t="s">
        <v>78</v>
      </c>
      <c r="C39" s="971" t="s">
        <v>65</v>
      </c>
      <c r="D39" s="971" t="s">
        <v>64</v>
      </c>
      <c r="E39" s="919">
        <v>0.35</v>
      </c>
      <c r="F39" s="920">
        <f>'UPAH-BAHAN-ALAT'!$G$13</f>
        <v>170400</v>
      </c>
      <c r="G39" s="921">
        <f>F39*E39</f>
        <v>59639.999999999993</v>
      </c>
    </row>
    <row r="40" spans="1:7">
      <c r="A40" s="971"/>
      <c r="B40" s="972" t="s">
        <v>77</v>
      </c>
      <c r="C40" s="971" t="s">
        <v>66</v>
      </c>
      <c r="D40" s="971" t="s">
        <v>64</v>
      </c>
      <c r="E40" s="919">
        <v>3.5000000000000003E-2</v>
      </c>
      <c r="F40" s="920">
        <f>'UPAH-BAHAN-ALAT'!$G$14</f>
        <v>218100</v>
      </c>
      <c r="G40" s="921">
        <f>F40*E40</f>
        <v>7633.5000000000009</v>
      </c>
    </row>
    <row r="41" spans="1:7">
      <c r="A41" s="971"/>
      <c r="B41" s="972" t="s">
        <v>27</v>
      </c>
      <c r="C41" s="971" t="s">
        <v>67</v>
      </c>
      <c r="D41" s="971" t="s">
        <v>64</v>
      </c>
      <c r="E41" s="919">
        <v>1.7999999999999999E-2</v>
      </c>
      <c r="F41" s="920">
        <f>'UPAH-BAHAN-ALAT'!$G$15</f>
        <v>204500</v>
      </c>
      <c r="G41" s="921">
        <f>F41*E41</f>
        <v>3680.9999999999995</v>
      </c>
    </row>
    <row r="42" spans="1:7">
      <c r="A42" s="971"/>
      <c r="B42" s="972"/>
      <c r="C42" s="971"/>
      <c r="D42" s="971"/>
      <c r="E42" s="973" t="s">
        <v>2755</v>
      </c>
      <c r="F42" s="974"/>
      <c r="G42" s="921">
        <f>SUM(G38:G41)</f>
        <v>107704.5</v>
      </c>
    </row>
    <row r="43" spans="1:7">
      <c r="A43" s="971" t="s">
        <v>19</v>
      </c>
      <c r="B43" s="972" t="s">
        <v>68</v>
      </c>
      <c r="C43" s="971"/>
      <c r="D43" s="971"/>
      <c r="E43" s="919"/>
      <c r="F43" s="920"/>
      <c r="G43" s="921"/>
    </row>
    <row r="44" spans="1:7">
      <c r="A44" s="971"/>
      <c r="B44" s="996" t="s">
        <v>2840</v>
      </c>
      <c r="C44" s="971"/>
      <c r="D44" s="971" t="s">
        <v>7</v>
      </c>
      <c r="E44" s="919">
        <v>1</v>
      </c>
      <c r="F44" s="920">
        <v>800000</v>
      </c>
      <c r="G44" s="921">
        <f>F44*E44</f>
        <v>800000</v>
      </c>
    </row>
    <row r="45" spans="1:7">
      <c r="A45" s="971"/>
      <c r="B45" s="975"/>
      <c r="C45" s="976"/>
      <c r="D45" s="976"/>
      <c r="E45" s="973" t="s">
        <v>2757</v>
      </c>
      <c r="F45" s="974"/>
      <c r="G45" s="921">
        <f>SUM(G44)</f>
        <v>800000</v>
      </c>
    </row>
    <row r="46" spans="1:7">
      <c r="A46" s="971" t="s">
        <v>20</v>
      </c>
      <c r="B46" s="973" t="s">
        <v>101</v>
      </c>
      <c r="C46" s="977"/>
      <c r="D46" s="977"/>
      <c r="E46" s="977"/>
      <c r="F46" s="974"/>
      <c r="G46" s="921">
        <f>G42+G45</f>
        <v>907704.5</v>
      </c>
    </row>
    <row r="47" spans="1:7">
      <c r="A47" s="971" t="s">
        <v>21</v>
      </c>
      <c r="B47" s="978" t="s">
        <v>2758</v>
      </c>
      <c r="C47" s="979"/>
      <c r="D47" s="980"/>
      <c r="E47" s="973" t="s">
        <v>2759</v>
      </c>
      <c r="F47" s="974"/>
      <c r="G47" s="921">
        <f>G46*0.15</f>
        <v>136155.67499999999</v>
      </c>
    </row>
    <row r="48" spans="1:7">
      <c r="A48" s="971" t="s">
        <v>22</v>
      </c>
      <c r="B48" s="973" t="s">
        <v>102</v>
      </c>
      <c r="C48" s="977"/>
      <c r="D48" s="977"/>
      <c r="E48" s="977"/>
      <c r="F48" s="974"/>
      <c r="G48" s="921">
        <f>ROUND(SUM(G46:G47),2)</f>
        <v>1043860.18</v>
      </c>
    </row>
    <row r="50" spans="1:8">
      <c r="A50" s="967" t="s">
        <v>2779</v>
      </c>
      <c r="B50" s="968" t="s">
        <v>2780</v>
      </c>
      <c r="C50" s="969"/>
      <c r="D50" s="969"/>
      <c r="E50" s="916"/>
      <c r="F50" s="917"/>
      <c r="G50" s="918"/>
    </row>
    <row r="51" spans="1:8" ht="25.5">
      <c r="A51" s="970" t="s">
        <v>56</v>
      </c>
      <c r="B51" s="970" t="s">
        <v>57</v>
      </c>
      <c r="C51" s="970" t="s">
        <v>58</v>
      </c>
      <c r="D51" s="970" t="s">
        <v>59</v>
      </c>
      <c r="E51" s="955" t="s">
        <v>60</v>
      </c>
      <c r="F51" s="956" t="s">
        <v>2752</v>
      </c>
      <c r="G51" s="957" t="s">
        <v>2753</v>
      </c>
    </row>
    <row r="52" spans="1:8">
      <c r="A52" s="997" t="s">
        <v>18</v>
      </c>
      <c r="B52" s="975" t="s">
        <v>61</v>
      </c>
      <c r="C52" s="970"/>
      <c r="D52" s="970"/>
      <c r="E52" s="955"/>
      <c r="F52" s="961"/>
      <c r="G52" s="939"/>
    </row>
    <row r="53" spans="1:8">
      <c r="A53" s="970"/>
      <c r="B53" s="930" t="s">
        <v>62</v>
      </c>
      <c r="C53" s="971" t="s">
        <v>63</v>
      </c>
      <c r="D53" s="931" t="s">
        <v>90</v>
      </c>
      <c r="E53" s="932">
        <v>0.35</v>
      </c>
      <c r="F53" s="920">
        <f>'UPAH-BAHAN-ALAT'!$G$12</f>
        <v>105000</v>
      </c>
      <c r="G53" s="921">
        <f>F53*E53</f>
        <v>36750</v>
      </c>
    </row>
    <row r="54" spans="1:8">
      <c r="A54" s="970"/>
      <c r="B54" s="930" t="s">
        <v>78</v>
      </c>
      <c r="C54" s="971" t="s">
        <v>65</v>
      </c>
      <c r="D54" s="931" t="s">
        <v>90</v>
      </c>
      <c r="E54" s="932">
        <v>0.35</v>
      </c>
      <c r="F54" s="920">
        <f>'UPAH-BAHAN-ALAT'!$G$13</f>
        <v>170400</v>
      </c>
      <c r="G54" s="921">
        <f>F54*E54</f>
        <v>59639.999999999993</v>
      </c>
    </row>
    <row r="55" spans="1:8">
      <c r="A55" s="970"/>
      <c r="B55" s="933" t="s">
        <v>28</v>
      </c>
      <c r="C55" s="971" t="s">
        <v>66</v>
      </c>
      <c r="D55" s="934" t="s">
        <v>90</v>
      </c>
      <c r="E55" s="935">
        <v>3.5000000000000003E-2</v>
      </c>
      <c r="F55" s="920">
        <f>'UPAH-BAHAN-ALAT'!$G$14</f>
        <v>218100</v>
      </c>
      <c r="G55" s="922">
        <f>F55*E55</f>
        <v>7633.5000000000009</v>
      </c>
    </row>
    <row r="56" spans="1:8">
      <c r="A56" s="970"/>
      <c r="B56" s="936" t="s">
        <v>27</v>
      </c>
      <c r="C56" s="971" t="s">
        <v>67</v>
      </c>
      <c r="D56" s="937" t="s">
        <v>90</v>
      </c>
      <c r="E56" s="938">
        <v>1.7999999999999999E-2</v>
      </c>
      <c r="F56" s="920">
        <f>'UPAH-BAHAN-ALAT'!$G$15</f>
        <v>204500</v>
      </c>
      <c r="G56" s="921">
        <f>F56*E56</f>
        <v>3680.9999999999995</v>
      </c>
    </row>
    <row r="57" spans="1:8">
      <c r="A57" s="970"/>
      <c r="B57" s="970"/>
      <c r="C57" s="970"/>
      <c r="D57" s="970"/>
      <c r="E57" s="998" t="s">
        <v>2755</v>
      </c>
      <c r="F57" s="999"/>
      <c r="G57" s="939">
        <f>SUM(G53:G56)</f>
        <v>107704.5</v>
      </c>
    </row>
    <row r="58" spans="1:8">
      <c r="A58" s="970" t="s">
        <v>19</v>
      </c>
      <c r="B58" s="972" t="s">
        <v>68</v>
      </c>
      <c r="C58" s="970"/>
      <c r="D58" s="970"/>
      <c r="E58" s="955"/>
      <c r="F58" s="961"/>
      <c r="G58" s="939"/>
    </row>
    <row r="59" spans="1:8">
      <c r="A59" s="1000"/>
      <c r="B59" s="930" t="s">
        <v>2778</v>
      </c>
      <c r="C59" s="971"/>
      <c r="D59" s="931" t="s">
        <v>17</v>
      </c>
      <c r="E59" s="940">
        <v>4.2074999999999996</v>
      </c>
      <c r="F59" s="920">
        <f>'UPAH-BAHAN-ALAT'!$G$121</f>
        <v>50000</v>
      </c>
      <c r="G59" s="921">
        <f>F59*E59</f>
        <v>210374.99999999997</v>
      </c>
    </row>
    <row r="60" spans="1:8">
      <c r="A60" s="1000"/>
      <c r="B60" s="930" t="s">
        <v>2781</v>
      </c>
      <c r="C60" s="971"/>
      <c r="D60" s="931" t="s">
        <v>7</v>
      </c>
      <c r="E60" s="940">
        <v>1.2</v>
      </c>
      <c r="F60" s="920">
        <f>2100000/2.88</f>
        <v>729166.66666666674</v>
      </c>
      <c r="G60" s="921">
        <f>F60*E60</f>
        <v>875000.00000000012</v>
      </c>
      <c r="H60" s="966">
        <f>70.8/(1.2*2.4)</f>
        <v>24.583333333333332</v>
      </c>
    </row>
    <row r="61" spans="1:8">
      <c r="A61" s="1000"/>
      <c r="B61" s="930" t="s">
        <v>2777</v>
      </c>
      <c r="C61" s="971"/>
      <c r="D61" s="931" t="s">
        <v>16</v>
      </c>
      <c r="E61" s="941" t="s">
        <v>2782</v>
      </c>
      <c r="F61" s="920">
        <f>$G$59*0.5</f>
        <v>105187.49999999999</v>
      </c>
      <c r="G61" s="921">
        <f>F61</f>
        <v>105187.49999999999</v>
      </c>
    </row>
    <row r="62" spans="1:8">
      <c r="A62" s="971"/>
      <c r="B62" s="972"/>
      <c r="C62" s="971"/>
      <c r="D62" s="971"/>
      <c r="E62" s="973" t="s">
        <v>2757</v>
      </c>
      <c r="F62" s="974"/>
      <c r="G62" s="921">
        <f>SUM(G59:G61)</f>
        <v>1190562.5</v>
      </c>
    </row>
    <row r="63" spans="1:8">
      <c r="A63" s="971" t="s">
        <v>20</v>
      </c>
      <c r="B63" s="972" t="s">
        <v>69</v>
      </c>
      <c r="C63" s="971"/>
      <c r="D63" s="971"/>
      <c r="E63" s="972"/>
      <c r="F63" s="972"/>
      <c r="G63" s="921"/>
      <c r="H63" s="962">
        <f>1.2*2.4*G60</f>
        <v>2520000.0000000005</v>
      </c>
    </row>
    <row r="64" spans="1:8">
      <c r="A64" s="971"/>
      <c r="B64" s="972" t="s">
        <v>2783</v>
      </c>
      <c r="C64" s="971"/>
      <c r="D64" s="971" t="s">
        <v>7</v>
      </c>
      <c r="E64" s="942">
        <v>1.05</v>
      </c>
      <c r="F64" s="943">
        <f>700000/2.88</f>
        <v>243055.55555555556</v>
      </c>
      <c r="G64" s="921">
        <f>F64*E64</f>
        <v>255208.33333333334</v>
      </c>
    </row>
    <row r="65" spans="1:7">
      <c r="A65" s="971"/>
      <c r="B65" s="972"/>
      <c r="C65" s="971"/>
      <c r="D65" s="971"/>
      <c r="E65" s="973" t="s">
        <v>2761</v>
      </c>
      <c r="F65" s="974"/>
      <c r="G65" s="921">
        <f>SUM(G64)</f>
        <v>255208.33333333334</v>
      </c>
    </row>
    <row r="66" spans="1:7">
      <c r="A66" s="971" t="s">
        <v>21</v>
      </c>
      <c r="B66" s="973" t="s">
        <v>70</v>
      </c>
      <c r="C66" s="977"/>
      <c r="D66" s="977"/>
      <c r="E66" s="977"/>
      <c r="F66" s="974"/>
      <c r="G66" s="921">
        <f>G57+G62+G65</f>
        <v>1553475.3333333333</v>
      </c>
    </row>
    <row r="67" spans="1:7">
      <c r="A67" s="971" t="s">
        <v>22</v>
      </c>
      <c r="B67" s="978" t="s">
        <v>2758</v>
      </c>
      <c r="C67" s="979"/>
      <c r="D67" s="980"/>
      <c r="E67" s="973" t="s">
        <v>2763</v>
      </c>
      <c r="F67" s="974"/>
      <c r="G67" s="921">
        <f>G66*0.15</f>
        <v>233021.3</v>
      </c>
    </row>
    <row r="68" spans="1:7">
      <c r="A68" s="971" t="s">
        <v>71</v>
      </c>
      <c r="B68" s="973" t="s">
        <v>72</v>
      </c>
      <c r="C68" s="977"/>
      <c r="D68" s="977"/>
      <c r="E68" s="977"/>
      <c r="F68" s="974"/>
      <c r="G68" s="921">
        <f>ROUND(SUM(G66:G67),2)</f>
        <v>1786496.63</v>
      </c>
    </row>
    <row r="69" spans="1:7">
      <c r="A69" s="969"/>
      <c r="B69" s="968"/>
      <c r="C69" s="969"/>
      <c r="D69" s="968"/>
      <c r="E69" s="944"/>
      <c r="F69" s="945"/>
      <c r="G69" s="918"/>
    </row>
    <row r="70" spans="1:7">
      <c r="A70" s="967" t="s">
        <v>2785</v>
      </c>
      <c r="B70" s="966" t="s">
        <v>2786</v>
      </c>
    </row>
    <row r="71" spans="1:7" ht="25.5">
      <c r="A71" s="970" t="s">
        <v>56</v>
      </c>
      <c r="B71" s="970" t="s">
        <v>57</v>
      </c>
      <c r="C71" s="970" t="s">
        <v>58</v>
      </c>
      <c r="D71" s="970" t="s">
        <v>59</v>
      </c>
      <c r="E71" s="955" t="s">
        <v>60</v>
      </c>
      <c r="F71" s="956" t="s">
        <v>2752</v>
      </c>
      <c r="G71" s="957" t="s">
        <v>2753</v>
      </c>
    </row>
    <row r="72" spans="1:7">
      <c r="A72" s="971" t="s">
        <v>18</v>
      </c>
      <c r="B72" s="972" t="s">
        <v>61</v>
      </c>
      <c r="C72" s="971"/>
      <c r="D72" s="971"/>
      <c r="E72" s="919"/>
      <c r="F72" s="920"/>
      <c r="G72" s="921"/>
    </row>
    <row r="73" spans="1:7">
      <c r="A73" s="971"/>
      <c r="B73" s="972" t="s">
        <v>62</v>
      </c>
      <c r="C73" s="971" t="s">
        <v>63</v>
      </c>
      <c r="D73" s="971" t="s">
        <v>64</v>
      </c>
      <c r="E73" s="919">
        <v>0.5</v>
      </c>
      <c r="F73" s="920">
        <f>'UPAH-BAHAN-ALAT'!$G$12</f>
        <v>105000</v>
      </c>
      <c r="G73" s="921">
        <f>F73*E73</f>
        <v>52500</v>
      </c>
    </row>
    <row r="74" spans="1:7">
      <c r="A74" s="971"/>
      <c r="B74" s="972" t="s">
        <v>80</v>
      </c>
      <c r="C74" s="971" t="s">
        <v>65</v>
      </c>
      <c r="D74" s="971" t="s">
        <v>64</v>
      </c>
      <c r="E74" s="919">
        <v>0.25</v>
      </c>
      <c r="F74" s="920">
        <f>'UPAH-BAHAN-ALAT'!$G$13</f>
        <v>170400</v>
      </c>
      <c r="G74" s="921">
        <f>F74*E74</f>
        <v>42600</v>
      </c>
    </row>
    <row r="75" spans="1:7">
      <c r="A75" s="971"/>
      <c r="B75" s="972" t="s">
        <v>77</v>
      </c>
      <c r="C75" s="971" t="s">
        <v>66</v>
      </c>
      <c r="D75" s="971" t="s">
        <v>64</v>
      </c>
      <c r="E75" s="919">
        <v>2.5000000000000001E-2</v>
      </c>
      <c r="F75" s="920">
        <f>'UPAH-BAHAN-ALAT'!$G$14</f>
        <v>218100</v>
      </c>
      <c r="G75" s="921">
        <f>F75*E75</f>
        <v>5452.5</v>
      </c>
    </row>
    <row r="76" spans="1:7">
      <c r="A76" s="971"/>
      <c r="B76" s="972" t="s">
        <v>27</v>
      </c>
      <c r="C76" s="971" t="s">
        <v>67</v>
      </c>
      <c r="D76" s="971" t="s">
        <v>64</v>
      </c>
      <c r="E76" s="919">
        <v>2.5000000000000001E-2</v>
      </c>
      <c r="F76" s="920">
        <f>'UPAH-BAHAN-ALAT'!$G$15</f>
        <v>204500</v>
      </c>
      <c r="G76" s="921">
        <f>F76*E76</f>
        <v>5112.5</v>
      </c>
    </row>
    <row r="77" spans="1:7">
      <c r="A77" s="971"/>
      <c r="B77" s="972"/>
      <c r="C77" s="971"/>
      <c r="D77" s="971"/>
      <c r="E77" s="973" t="s">
        <v>2755</v>
      </c>
      <c r="F77" s="974"/>
      <c r="G77" s="921">
        <f>SUM(G73:G76)</f>
        <v>105665</v>
      </c>
    </row>
    <row r="78" spans="1:7">
      <c r="A78" s="971" t="s">
        <v>19</v>
      </c>
      <c r="B78" s="972" t="s">
        <v>68</v>
      </c>
      <c r="C78" s="971"/>
      <c r="D78" s="971"/>
      <c r="E78" s="919"/>
      <c r="F78" s="920"/>
      <c r="G78" s="921"/>
    </row>
    <row r="79" spans="1:7">
      <c r="A79" s="971"/>
      <c r="B79" s="972" t="s">
        <v>2787</v>
      </c>
      <c r="C79" s="971"/>
      <c r="D79" s="971" t="s">
        <v>54</v>
      </c>
      <c r="E79" s="919">
        <v>2.9169</v>
      </c>
      <c r="F79" s="920">
        <f>'UPAH-BAHAN-ALAT'!$G$238</f>
        <v>79600</v>
      </c>
      <c r="G79" s="921">
        <f>F79*E79</f>
        <v>232185.24</v>
      </c>
    </row>
    <row r="80" spans="1:7">
      <c r="A80" s="971"/>
      <c r="B80" s="972" t="s">
        <v>2756</v>
      </c>
      <c r="C80" s="971"/>
      <c r="D80" s="971" t="s">
        <v>1679</v>
      </c>
      <c r="E80" s="919">
        <v>10.4</v>
      </c>
      <c r="F80" s="920">
        <f>'UPAH-BAHAN-ALAT'!$G$76</f>
        <v>2080</v>
      </c>
      <c r="G80" s="921">
        <f>F80*E80</f>
        <v>21632</v>
      </c>
    </row>
    <row r="81" spans="1:7">
      <c r="A81" s="971"/>
      <c r="B81" s="972" t="s">
        <v>76</v>
      </c>
      <c r="C81" s="971"/>
      <c r="D81" s="971" t="s">
        <v>1440</v>
      </c>
      <c r="E81" s="919">
        <v>4.4999999999999998E-2</v>
      </c>
      <c r="F81" s="920">
        <f>'UPAH-BAHAN-ALAT'!$G$69</f>
        <v>181200</v>
      </c>
      <c r="G81" s="921">
        <f>F81*E81</f>
        <v>8154</v>
      </c>
    </row>
    <row r="82" spans="1:7">
      <c r="A82" s="971"/>
      <c r="B82" s="972" t="s">
        <v>88</v>
      </c>
      <c r="C82" s="971"/>
      <c r="D82" s="971" t="s">
        <v>1679</v>
      </c>
      <c r="E82" s="919">
        <v>1.62</v>
      </c>
      <c r="F82" s="920">
        <f>'UPAH-BAHAN-ALAT'!$G$73/40</f>
        <v>3773.4375</v>
      </c>
      <c r="G82" s="921">
        <f>F82*E82</f>
        <v>6112.96875</v>
      </c>
    </row>
    <row r="83" spans="1:7">
      <c r="A83" s="971"/>
      <c r="B83" s="975"/>
      <c r="C83" s="976"/>
      <c r="D83" s="976"/>
      <c r="E83" s="973" t="s">
        <v>2757</v>
      </c>
      <c r="F83" s="974"/>
      <c r="G83" s="921">
        <f>SUM(G79:G82)</f>
        <v>268084.20874999999</v>
      </c>
    </row>
    <row r="84" spans="1:7">
      <c r="A84" s="971" t="s">
        <v>20</v>
      </c>
      <c r="B84" s="973" t="s">
        <v>101</v>
      </c>
      <c r="C84" s="977"/>
      <c r="D84" s="977"/>
      <c r="E84" s="977"/>
      <c r="F84" s="974"/>
      <c r="G84" s="921">
        <f>G77+G83</f>
        <v>373749.20874999999</v>
      </c>
    </row>
    <row r="85" spans="1:7">
      <c r="A85" s="971" t="s">
        <v>21</v>
      </c>
      <c r="B85" s="978" t="s">
        <v>2758</v>
      </c>
      <c r="C85" s="979"/>
      <c r="D85" s="980"/>
      <c r="E85" s="973" t="s">
        <v>2759</v>
      </c>
      <c r="F85" s="974"/>
      <c r="G85" s="921">
        <f>G84*0.15</f>
        <v>56062.381312499994</v>
      </c>
    </row>
    <row r="86" spans="1:7">
      <c r="A86" s="971" t="s">
        <v>22</v>
      </c>
      <c r="B86" s="973" t="s">
        <v>102</v>
      </c>
      <c r="C86" s="977"/>
      <c r="D86" s="977"/>
      <c r="E86" s="977"/>
      <c r="F86" s="974"/>
      <c r="G86" s="921">
        <f>ROUND(SUM(G84:G85),2)</f>
        <v>429811.59</v>
      </c>
    </row>
    <row r="87" spans="1:7">
      <c r="A87" s="969"/>
      <c r="B87" s="968"/>
      <c r="C87" s="969"/>
      <c r="D87" s="968"/>
      <c r="E87" s="944"/>
      <c r="F87" s="945"/>
      <c r="G87" s="918"/>
    </row>
    <row r="89" spans="1:7">
      <c r="A89" s="967" t="s">
        <v>2789</v>
      </c>
      <c r="B89" s="968" t="s">
        <v>2790</v>
      </c>
      <c r="C89" s="969"/>
      <c r="D89" s="969"/>
      <c r="E89" s="916"/>
      <c r="F89" s="917"/>
      <c r="G89" s="918"/>
    </row>
    <row r="90" spans="1:7" ht="25.5">
      <c r="A90" s="970" t="s">
        <v>56</v>
      </c>
      <c r="B90" s="970" t="s">
        <v>57</v>
      </c>
      <c r="C90" s="970" t="s">
        <v>58</v>
      </c>
      <c r="D90" s="970" t="s">
        <v>59</v>
      </c>
      <c r="E90" s="955" t="s">
        <v>60</v>
      </c>
      <c r="F90" s="956" t="s">
        <v>2752</v>
      </c>
      <c r="G90" s="957" t="s">
        <v>2753</v>
      </c>
    </row>
    <row r="91" spans="1:7">
      <c r="A91" s="971" t="s">
        <v>18</v>
      </c>
      <c r="B91" s="972" t="s">
        <v>61</v>
      </c>
      <c r="C91" s="971"/>
      <c r="D91" s="971"/>
      <c r="E91" s="919"/>
      <c r="F91" s="920"/>
      <c r="G91" s="921"/>
    </row>
    <row r="92" spans="1:7">
      <c r="A92" s="971"/>
      <c r="B92" s="972" t="s">
        <v>62</v>
      </c>
      <c r="C92" s="971" t="s">
        <v>63</v>
      </c>
      <c r="D92" s="971" t="s">
        <v>64</v>
      </c>
      <c r="E92" s="919">
        <v>0.15</v>
      </c>
      <c r="F92" s="920">
        <f>'UPAH-BAHAN-ALAT'!$G$12</f>
        <v>105000</v>
      </c>
      <c r="G92" s="921">
        <f>F92*E92</f>
        <v>15750</v>
      </c>
    </row>
    <row r="93" spans="1:7">
      <c r="A93" s="971"/>
      <c r="B93" s="972" t="s">
        <v>80</v>
      </c>
      <c r="C93" s="971" t="s">
        <v>65</v>
      </c>
      <c r="D93" s="971" t="s">
        <v>64</v>
      </c>
      <c r="E93" s="919">
        <v>0.15</v>
      </c>
      <c r="F93" s="920">
        <f>'UPAH-BAHAN-ALAT'!$G$13</f>
        <v>170400</v>
      </c>
      <c r="G93" s="921">
        <f>F93*E93</f>
        <v>25560</v>
      </c>
    </row>
    <row r="94" spans="1:7">
      <c r="A94" s="971"/>
      <c r="B94" s="972" t="s">
        <v>77</v>
      </c>
      <c r="C94" s="971" t="s">
        <v>66</v>
      </c>
      <c r="D94" s="971" t="s">
        <v>64</v>
      </c>
      <c r="E94" s="919">
        <v>1.4999999999999999E-2</v>
      </c>
      <c r="F94" s="920">
        <f>'UPAH-BAHAN-ALAT'!$G$14</f>
        <v>218100</v>
      </c>
      <c r="G94" s="921">
        <f>F94*E94</f>
        <v>3271.5</v>
      </c>
    </row>
    <row r="95" spans="1:7">
      <c r="A95" s="971"/>
      <c r="B95" s="972" t="s">
        <v>27</v>
      </c>
      <c r="C95" s="971" t="s">
        <v>67</v>
      </c>
      <c r="D95" s="971" t="s">
        <v>64</v>
      </c>
      <c r="E95" s="919">
        <v>8.0000000000000002E-3</v>
      </c>
      <c r="F95" s="920">
        <f>'UPAH-BAHAN-ALAT'!$G$15</f>
        <v>204500</v>
      </c>
      <c r="G95" s="921">
        <f>F95*E95</f>
        <v>1636</v>
      </c>
    </row>
    <row r="96" spans="1:7">
      <c r="A96" s="971"/>
      <c r="B96" s="972"/>
      <c r="C96" s="971"/>
      <c r="D96" s="971"/>
      <c r="E96" s="973" t="s">
        <v>2755</v>
      </c>
      <c r="F96" s="974"/>
      <c r="G96" s="921">
        <f>SUM(G92:G95)</f>
        <v>46217.5</v>
      </c>
    </row>
    <row r="97" spans="1:7">
      <c r="A97" s="971" t="s">
        <v>19</v>
      </c>
      <c r="B97" s="972" t="s">
        <v>68</v>
      </c>
      <c r="C97" s="971"/>
      <c r="D97" s="971"/>
      <c r="E97" s="919"/>
      <c r="F97" s="920"/>
      <c r="G97" s="921"/>
    </row>
    <row r="98" spans="1:7">
      <c r="A98" s="971"/>
      <c r="B98" s="972" t="s">
        <v>2791</v>
      </c>
      <c r="C98" s="971"/>
      <c r="D98" s="971" t="s">
        <v>1728</v>
      </c>
      <c r="E98" s="919">
        <v>1.05</v>
      </c>
      <c r="F98" s="920">
        <v>350000</v>
      </c>
      <c r="G98" s="921">
        <f>F98*E98</f>
        <v>367500</v>
      </c>
    </row>
    <row r="99" spans="1:7">
      <c r="A99" s="971"/>
      <c r="B99" s="972" t="s">
        <v>2788</v>
      </c>
      <c r="C99" s="971"/>
      <c r="D99" s="971" t="s">
        <v>1679</v>
      </c>
      <c r="E99" s="919">
        <v>0.35</v>
      </c>
      <c r="F99" s="920">
        <f>'UPAH-BAHAN-ALAT'!$G$103</f>
        <v>40920</v>
      </c>
      <c r="G99" s="921">
        <f>F99*E99</f>
        <v>14322</v>
      </c>
    </row>
    <row r="100" spans="1:7">
      <c r="A100" s="971"/>
      <c r="B100" s="975"/>
      <c r="C100" s="976"/>
      <c r="D100" s="976"/>
      <c r="E100" s="973" t="s">
        <v>2757</v>
      </c>
      <c r="F100" s="974"/>
      <c r="G100" s="921">
        <f>SUM(G98:G99)</f>
        <v>381822</v>
      </c>
    </row>
    <row r="101" spans="1:7">
      <c r="A101" s="971" t="s">
        <v>20</v>
      </c>
      <c r="B101" s="973" t="s">
        <v>101</v>
      </c>
      <c r="C101" s="977"/>
      <c r="D101" s="977"/>
      <c r="E101" s="977"/>
      <c r="F101" s="974"/>
      <c r="G101" s="921">
        <f>G96+G100</f>
        <v>428039.5</v>
      </c>
    </row>
    <row r="102" spans="1:7">
      <c r="A102" s="971" t="s">
        <v>21</v>
      </c>
      <c r="B102" s="978" t="s">
        <v>2758</v>
      </c>
      <c r="C102" s="979"/>
      <c r="D102" s="980"/>
      <c r="E102" s="973" t="s">
        <v>2759</v>
      </c>
      <c r="F102" s="974"/>
      <c r="G102" s="921">
        <f>G101*0.15</f>
        <v>64205.924999999996</v>
      </c>
    </row>
    <row r="103" spans="1:7">
      <c r="A103" s="971" t="s">
        <v>22</v>
      </c>
      <c r="B103" s="973" t="s">
        <v>102</v>
      </c>
      <c r="C103" s="977"/>
      <c r="D103" s="977"/>
      <c r="E103" s="977"/>
      <c r="F103" s="974"/>
      <c r="G103" s="921">
        <f>ROUND(SUM(G101:G102),2)</f>
        <v>492245.43</v>
      </c>
    </row>
    <row r="105" spans="1:7">
      <c r="A105" s="967" t="s">
        <v>2792</v>
      </c>
      <c r="B105" s="968" t="s">
        <v>2793</v>
      </c>
      <c r="C105" s="969"/>
      <c r="D105" s="969"/>
      <c r="E105" s="916"/>
      <c r="F105" s="917"/>
      <c r="G105" s="918"/>
    </row>
    <row r="106" spans="1:7" ht="25.5">
      <c r="A106" s="970" t="s">
        <v>56</v>
      </c>
      <c r="B106" s="970" t="s">
        <v>57</v>
      </c>
      <c r="C106" s="970" t="s">
        <v>58</v>
      </c>
      <c r="D106" s="970" t="s">
        <v>59</v>
      </c>
      <c r="E106" s="955" t="s">
        <v>60</v>
      </c>
      <c r="F106" s="956" t="s">
        <v>2752</v>
      </c>
      <c r="G106" s="957" t="s">
        <v>2753</v>
      </c>
    </row>
    <row r="107" spans="1:7">
      <c r="A107" s="971" t="s">
        <v>18</v>
      </c>
      <c r="B107" s="972" t="s">
        <v>61</v>
      </c>
      <c r="C107" s="971"/>
      <c r="D107" s="971"/>
      <c r="E107" s="919"/>
      <c r="F107" s="920"/>
      <c r="G107" s="921"/>
    </row>
    <row r="108" spans="1:7">
      <c r="A108" s="971"/>
      <c r="B108" s="972" t="s">
        <v>62</v>
      </c>
      <c r="C108" s="971" t="s">
        <v>63</v>
      </c>
      <c r="D108" s="971" t="s">
        <v>64</v>
      </c>
      <c r="E108" s="919">
        <v>0.15</v>
      </c>
      <c r="F108" s="920">
        <f>'UPAH-BAHAN-ALAT'!$G$12</f>
        <v>105000</v>
      </c>
      <c r="G108" s="921">
        <f>F108*E108</f>
        <v>15750</v>
      </c>
    </row>
    <row r="109" spans="1:7">
      <c r="A109" s="971"/>
      <c r="B109" s="972" t="s">
        <v>80</v>
      </c>
      <c r="C109" s="971" t="s">
        <v>65</v>
      </c>
      <c r="D109" s="971" t="s">
        <v>64</v>
      </c>
      <c r="E109" s="919">
        <v>0.15</v>
      </c>
      <c r="F109" s="920">
        <f>'UPAH-BAHAN-ALAT'!$G$13</f>
        <v>170400</v>
      </c>
      <c r="G109" s="921">
        <f>F109*E109</f>
        <v>25560</v>
      </c>
    </row>
    <row r="110" spans="1:7">
      <c r="A110" s="971"/>
      <c r="B110" s="972" t="s">
        <v>77</v>
      </c>
      <c r="C110" s="971" t="s">
        <v>66</v>
      </c>
      <c r="D110" s="971" t="s">
        <v>64</v>
      </c>
      <c r="E110" s="919">
        <v>1.4999999999999999E-2</v>
      </c>
      <c r="F110" s="920">
        <f>'UPAH-BAHAN-ALAT'!$G$14</f>
        <v>218100</v>
      </c>
      <c r="G110" s="921">
        <f>F110*E110</f>
        <v>3271.5</v>
      </c>
    </row>
    <row r="111" spans="1:7">
      <c r="A111" s="971"/>
      <c r="B111" s="972" t="s">
        <v>27</v>
      </c>
      <c r="C111" s="971" t="s">
        <v>67</v>
      </c>
      <c r="D111" s="971" t="s">
        <v>64</v>
      </c>
      <c r="E111" s="919">
        <v>8.0000000000000002E-3</v>
      </c>
      <c r="F111" s="920">
        <f>'UPAH-BAHAN-ALAT'!$G$15</f>
        <v>204500</v>
      </c>
      <c r="G111" s="921">
        <f>F111*E111</f>
        <v>1636</v>
      </c>
    </row>
    <row r="112" spans="1:7">
      <c r="A112" s="971"/>
      <c r="B112" s="972"/>
      <c r="C112" s="971"/>
      <c r="D112" s="971"/>
      <c r="E112" s="973" t="s">
        <v>2755</v>
      </c>
      <c r="F112" s="974"/>
      <c r="G112" s="921">
        <f>SUM(G108:G111)</f>
        <v>46217.5</v>
      </c>
    </row>
    <row r="113" spans="1:7">
      <c r="A113" s="971" t="s">
        <v>19</v>
      </c>
      <c r="B113" s="972" t="s">
        <v>68</v>
      </c>
      <c r="C113" s="971"/>
      <c r="D113" s="971"/>
      <c r="E113" s="919"/>
      <c r="F113" s="920"/>
      <c r="G113" s="921"/>
    </row>
    <row r="114" spans="1:7">
      <c r="A114" s="971"/>
      <c r="B114" s="972" t="s">
        <v>2794</v>
      </c>
      <c r="C114" s="971"/>
      <c r="D114" s="971" t="s">
        <v>1728</v>
      </c>
      <c r="E114" s="919">
        <v>1.05</v>
      </c>
      <c r="F114" s="920">
        <v>420000</v>
      </c>
      <c r="G114" s="921">
        <f>F114*E114</f>
        <v>441000</v>
      </c>
    </row>
    <row r="115" spans="1:7">
      <c r="A115" s="971"/>
      <c r="B115" s="972" t="s">
        <v>2788</v>
      </c>
      <c r="C115" s="971"/>
      <c r="D115" s="971" t="s">
        <v>1679</v>
      </c>
      <c r="E115" s="919">
        <v>0.35</v>
      </c>
      <c r="F115" s="920">
        <f>'UPAH-BAHAN-ALAT'!$G$103</f>
        <v>40920</v>
      </c>
      <c r="G115" s="921">
        <f>F115*E115</f>
        <v>14322</v>
      </c>
    </row>
    <row r="116" spans="1:7">
      <c r="A116" s="971"/>
      <c r="B116" s="975"/>
      <c r="C116" s="976"/>
      <c r="D116" s="976"/>
      <c r="E116" s="973" t="s">
        <v>2757</v>
      </c>
      <c r="F116" s="974"/>
      <c r="G116" s="921">
        <f>SUM(G114:G115)</f>
        <v>455322</v>
      </c>
    </row>
    <row r="117" spans="1:7">
      <c r="A117" s="971" t="s">
        <v>20</v>
      </c>
      <c r="B117" s="973" t="s">
        <v>101</v>
      </c>
      <c r="C117" s="977"/>
      <c r="D117" s="977"/>
      <c r="E117" s="977"/>
      <c r="F117" s="974"/>
      <c r="G117" s="921">
        <f>G112+G116</f>
        <v>501539.5</v>
      </c>
    </row>
    <row r="118" spans="1:7">
      <c r="A118" s="971" t="s">
        <v>21</v>
      </c>
      <c r="B118" s="978" t="s">
        <v>2758</v>
      </c>
      <c r="C118" s="979"/>
      <c r="D118" s="980"/>
      <c r="E118" s="973" t="s">
        <v>2759</v>
      </c>
      <c r="F118" s="974"/>
      <c r="G118" s="921">
        <f>G117*0.15</f>
        <v>75230.925000000003</v>
      </c>
    </row>
    <row r="119" spans="1:7">
      <c r="A119" s="971" t="s">
        <v>22</v>
      </c>
      <c r="B119" s="973" t="s">
        <v>102</v>
      </c>
      <c r="C119" s="977"/>
      <c r="D119" s="977"/>
      <c r="E119" s="977"/>
      <c r="F119" s="974"/>
      <c r="G119" s="921">
        <f>ROUND(SUM(G117:G118),2)</f>
        <v>576770.43000000005</v>
      </c>
    </row>
    <row r="121" spans="1:7">
      <c r="A121" s="967" t="s">
        <v>2795</v>
      </c>
      <c r="B121" s="966" t="s">
        <v>2796</v>
      </c>
    </row>
    <row r="122" spans="1:7" s="987" customFormat="1" ht="25.35" customHeight="1">
      <c r="A122" s="970" t="s">
        <v>56</v>
      </c>
      <c r="B122" s="970" t="s">
        <v>57</v>
      </c>
      <c r="C122" s="970" t="s">
        <v>58</v>
      </c>
      <c r="D122" s="970" t="s">
        <v>59</v>
      </c>
      <c r="E122" s="955" t="s">
        <v>60</v>
      </c>
      <c r="F122" s="956" t="s">
        <v>2752</v>
      </c>
      <c r="G122" s="957" t="s">
        <v>2753</v>
      </c>
    </row>
    <row r="123" spans="1:7">
      <c r="A123" s="971" t="s">
        <v>18</v>
      </c>
      <c r="B123" s="972" t="s">
        <v>61</v>
      </c>
      <c r="C123" s="971"/>
      <c r="D123" s="971"/>
      <c r="E123" s="919"/>
      <c r="F123" s="920"/>
      <c r="G123" s="921"/>
    </row>
    <row r="124" spans="1:7">
      <c r="A124" s="971"/>
      <c r="B124" s="972" t="s">
        <v>62</v>
      </c>
      <c r="C124" s="971" t="s">
        <v>63</v>
      </c>
      <c r="D124" s="971" t="s">
        <v>64</v>
      </c>
      <c r="E124" s="919">
        <v>0.1</v>
      </c>
      <c r="F124" s="920">
        <f>'UPAH-BAHAN-ALAT'!$G$12</f>
        <v>105000</v>
      </c>
      <c r="G124" s="921">
        <f>F124*E124</f>
        <v>10500</v>
      </c>
    </row>
    <row r="125" spans="1:7">
      <c r="A125" s="971"/>
      <c r="B125" s="972" t="s">
        <v>2762</v>
      </c>
      <c r="C125" s="971" t="s">
        <v>65</v>
      </c>
      <c r="D125" s="971" t="s">
        <v>64</v>
      </c>
      <c r="E125" s="919">
        <v>0.05</v>
      </c>
      <c r="F125" s="920">
        <f>'UPAH-BAHAN-ALAT'!$G$13</f>
        <v>170400</v>
      </c>
      <c r="G125" s="921">
        <f>F125*E125</f>
        <v>8520</v>
      </c>
    </row>
    <row r="126" spans="1:7">
      <c r="A126" s="971"/>
      <c r="B126" s="972" t="s">
        <v>77</v>
      </c>
      <c r="C126" s="971" t="s">
        <v>66</v>
      </c>
      <c r="D126" s="971" t="s">
        <v>64</v>
      </c>
      <c r="E126" s="919">
        <v>5.0000000000000001E-3</v>
      </c>
      <c r="F126" s="920">
        <f>'UPAH-BAHAN-ALAT'!$G$14</f>
        <v>218100</v>
      </c>
      <c r="G126" s="921">
        <f>F126*E126</f>
        <v>1090.5</v>
      </c>
    </row>
    <row r="127" spans="1:7">
      <c r="A127" s="971"/>
      <c r="B127" s="972" t="s">
        <v>27</v>
      </c>
      <c r="C127" s="971" t="s">
        <v>67</v>
      </c>
      <c r="D127" s="971" t="s">
        <v>64</v>
      </c>
      <c r="E127" s="919">
        <v>5.0000000000000001E-3</v>
      </c>
      <c r="F127" s="920">
        <f>'UPAH-BAHAN-ALAT'!$G$15</f>
        <v>204500</v>
      </c>
      <c r="G127" s="921">
        <f>F127*E127</f>
        <v>1022.5</v>
      </c>
    </row>
    <row r="128" spans="1:7">
      <c r="A128" s="971"/>
      <c r="B128" s="972"/>
      <c r="C128" s="971"/>
      <c r="D128" s="971"/>
      <c r="E128" s="973" t="s">
        <v>2755</v>
      </c>
      <c r="F128" s="974"/>
      <c r="G128" s="921">
        <f>SUM(G124:G127)</f>
        <v>21133</v>
      </c>
    </row>
    <row r="129" spans="1:7">
      <c r="A129" s="971" t="s">
        <v>19</v>
      </c>
      <c r="B129" s="972" t="s">
        <v>68</v>
      </c>
      <c r="C129" s="971"/>
      <c r="D129" s="971"/>
      <c r="E129" s="919"/>
      <c r="F129" s="920"/>
      <c r="G129" s="921"/>
    </row>
    <row r="130" spans="1:7">
      <c r="A130" s="971"/>
      <c r="B130" s="972" t="s">
        <v>2797</v>
      </c>
      <c r="C130" s="971"/>
      <c r="D130" s="971" t="s">
        <v>40</v>
      </c>
      <c r="E130" s="919">
        <v>0.36399999999999999</v>
      </c>
      <c r="F130" s="920">
        <f>'UPAH-BAHAN-ALAT'!$G$335</f>
        <v>76544.347826087003</v>
      </c>
      <c r="G130" s="921">
        <f>F130*E130</f>
        <v>27862.142608695667</v>
      </c>
    </row>
    <row r="131" spans="1:7">
      <c r="A131" s="971"/>
      <c r="B131" s="972" t="s">
        <v>91</v>
      </c>
      <c r="C131" s="971"/>
      <c r="D131" s="971" t="s">
        <v>3</v>
      </c>
      <c r="E131" s="919">
        <v>0.11</v>
      </c>
      <c r="F131" s="920">
        <f>'UPAH-BAHAN-ALAT'!$G$147</f>
        <v>42000</v>
      </c>
      <c r="G131" s="921">
        <f>F131*E131</f>
        <v>4620</v>
      </c>
    </row>
    <row r="132" spans="1:7">
      <c r="A132" s="971"/>
      <c r="B132" s="972"/>
      <c r="C132" s="971"/>
      <c r="D132" s="971"/>
      <c r="E132" s="1001" t="s">
        <v>2757</v>
      </c>
      <c r="F132" s="1002"/>
      <c r="G132" s="921">
        <f>SUM(G130:G131)</f>
        <v>32482.142608695667</v>
      </c>
    </row>
    <row r="133" spans="1:7">
      <c r="A133" s="971" t="s">
        <v>20</v>
      </c>
      <c r="B133" s="998" t="s">
        <v>101</v>
      </c>
      <c r="C133" s="1003"/>
      <c r="D133" s="1003"/>
      <c r="E133" s="1003"/>
      <c r="F133" s="999"/>
      <c r="G133" s="921">
        <f>G128+G132</f>
        <v>53615.142608695664</v>
      </c>
    </row>
    <row r="134" spans="1:7">
      <c r="A134" s="971" t="s">
        <v>21</v>
      </c>
      <c r="B134" s="978" t="s">
        <v>2758</v>
      </c>
      <c r="C134" s="979"/>
      <c r="D134" s="980"/>
      <c r="E134" s="973" t="s">
        <v>2759</v>
      </c>
      <c r="F134" s="974"/>
      <c r="G134" s="921">
        <f>G133*0.15</f>
        <v>8042.271391304349</v>
      </c>
    </row>
    <row r="135" spans="1:7">
      <c r="A135" s="971" t="s">
        <v>22</v>
      </c>
      <c r="B135" s="973" t="s">
        <v>102</v>
      </c>
      <c r="C135" s="977"/>
      <c r="D135" s="977"/>
      <c r="E135" s="977"/>
      <c r="F135" s="974"/>
      <c r="G135" s="921">
        <f>ROUND(SUM(G133:G134),2)</f>
        <v>61657.41</v>
      </c>
    </row>
    <row r="137" spans="1:7">
      <c r="A137" s="967" t="s">
        <v>2798</v>
      </c>
      <c r="B137" s="1004" t="s">
        <v>2799</v>
      </c>
      <c r="C137" s="1005"/>
      <c r="D137" s="1005"/>
    </row>
    <row r="138" spans="1:7" ht="25.35" customHeight="1">
      <c r="A138" s="1006" t="s">
        <v>56</v>
      </c>
      <c r="B138" s="1006" t="s">
        <v>57</v>
      </c>
      <c r="C138" s="1006" t="s">
        <v>58</v>
      </c>
      <c r="D138" s="1006" t="s">
        <v>59</v>
      </c>
      <c r="E138" s="955" t="s">
        <v>60</v>
      </c>
      <c r="F138" s="956" t="s">
        <v>2752</v>
      </c>
      <c r="G138" s="957" t="s">
        <v>2753</v>
      </c>
    </row>
    <row r="139" spans="1:7">
      <c r="A139" s="1007" t="s">
        <v>18</v>
      </c>
      <c r="B139" s="1008" t="s">
        <v>61</v>
      </c>
      <c r="C139" s="1007"/>
      <c r="D139" s="1007"/>
      <c r="E139" s="919"/>
      <c r="F139" s="920"/>
      <c r="G139" s="921"/>
    </row>
    <row r="140" spans="1:7">
      <c r="A140" s="1007"/>
      <c r="B140" s="1008" t="s">
        <v>62</v>
      </c>
      <c r="C140" s="1007" t="s">
        <v>63</v>
      </c>
      <c r="D140" s="1007" t="s">
        <v>64</v>
      </c>
      <c r="E140" s="919">
        <v>0.14000000000000001</v>
      </c>
      <c r="F140" s="920">
        <f>'UPAH-BAHAN-ALAT'!$G$12</f>
        <v>105000</v>
      </c>
      <c r="G140" s="921">
        <f>F140*E140</f>
        <v>14700.000000000002</v>
      </c>
    </row>
    <row r="141" spans="1:7">
      <c r="A141" s="1007"/>
      <c r="B141" s="1008" t="s">
        <v>2754</v>
      </c>
      <c r="C141" s="1007" t="s">
        <v>65</v>
      </c>
      <c r="D141" s="1007" t="s">
        <v>64</v>
      </c>
      <c r="E141" s="919">
        <v>6.7000000000000004E-2</v>
      </c>
      <c r="F141" s="920">
        <f>'UPAH-BAHAN-ALAT'!$G$13</f>
        <v>170400</v>
      </c>
      <c r="G141" s="921">
        <f>F141*E141</f>
        <v>11416.800000000001</v>
      </c>
    </row>
    <row r="142" spans="1:7">
      <c r="A142" s="1007"/>
      <c r="B142" s="1008" t="s">
        <v>77</v>
      </c>
      <c r="C142" s="1007" t="s">
        <v>66</v>
      </c>
      <c r="D142" s="1007" t="s">
        <v>64</v>
      </c>
      <c r="E142" s="919">
        <v>7.0000000000000001E-3</v>
      </c>
      <c r="F142" s="920">
        <f>'UPAH-BAHAN-ALAT'!$G$14</f>
        <v>218100</v>
      </c>
      <c r="G142" s="921">
        <f>F142*E142</f>
        <v>1526.7</v>
      </c>
    </row>
    <row r="143" spans="1:7">
      <c r="A143" s="1007"/>
      <c r="B143" s="1008" t="s">
        <v>27</v>
      </c>
      <c r="C143" s="1007" t="s">
        <v>67</v>
      </c>
      <c r="D143" s="1007" t="s">
        <v>64</v>
      </c>
      <c r="E143" s="919">
        <v>7.0000000000000001E-3</v>
      </c>
      <c r="F143" s="920">
        <f>'UPAH-BAHAN-ALAT'!$G$15</f>
        <v>204500</v>
      </c>
      <c r="G143" s="921">
        <f>F143*E143</f>
        <v>1431.5</v>
      </c>
    </row>
    <row r="144" spans="1:7">
      <c r="A144" s="1007"/>
      <c r="B144" s="1008"/>
      <c r="C144" s="1007"/>
      <c r="D144" s="1007"/>
      <c r="E144" s="1009" t="s">
        <v>2755</v>
      </c>
      <c r="F144" s="1010"/>
      <c r="G144" s="921">
        <f>SUM(G140:G143)</f>
        <v>29075.000000000004</v>
      </c>
    </row>
    <row r="145" spans="1:7">
      <c r="A145" s="1007" t="s">
        <v>19</v>
      </c>
      <c r="B145" s="1008" t="s">
        <v>68</v>
      </c>
      <c r="C145" s="1007"/>
      <c r="D145" s="1007"/>
      <c r="E145" s="919"/>
      <c r="F145" s="920"/>
      <c r="G145" s="921"/>
    </row>
    <row r="146" spans="1:7">
      <c r="A146" s="1007"/>
      <c r="B146" s="1008" t="s">
        <v>2800</v>
      </c>
      <c r="C146" s="1007"/>
      <c r="D146" s="1007" t="s">
        <v>7</v>
      </c>
      <c r="E146" s="919">
        <v>1.02</v>
      </c>
      <c r="F146" s="920">
        <f>'UPAH-BAHAN-ALAT'!$G$314</f>
        <v>236500</v>
      </c>
      <c r="G146" s="921">
        <f>F146*E146</f>
        <v>241230</v>
      </c>
    </row>
    <row r="147" spans="1:7">
      <c r="A147" s="1007"/>
      <c r="B147" s="1008" t="s">
        <v>2801</v>
      </c>
      <c r="C147" s="1007"/>
      <c r="D147" s="1007" t="s">
        <v>1679</v>
      </c>
      <c r="E147" s="919">
        <v>0.2</v>
      </c>
      <c r="F147" s="920">
        <f>'UPAH-BAHAN-ALAT'!$G$147</f>
        <v>42000</v>
      </c>
      <c r="G147" s="921">
        <f>F147*E147</f>
        <v>8400</v>
      </c>
    </row>
    <row r="148" spans="1:7">
      <c r="A148" s="1007"/>
      <c r="B148" s="1008"/>
      <c r="C148" s="1007"/>
      <c r="D148" s="1007"/>
      <c r="E148" s="1009" t="s">
        <v>2757</v>
      </c>
      <c r="F148" s="1010"/>
      <c r="G148" s="921">
        <f>SUM(G146:G147)</f>
        <v>249630</v>
      </c>
    </row>
    <row r="149" spans="1:7">
      <c r="A149" s="1007" t="s">
        <v>20</v>
      </c>
      <c r="B149" s="1009" t="s">
        <v>101</v>
      </c>
      <c r="C149" s="1011"/>
      <c r="D149" s="1011"/>
      <c r="E149" s="1011"/>
      <c r="F149" s="1010"/>
      <c r="G149" s="921">
        <f>G144+G148</f>
        <v>278705</v>
      </c>
    </row>
    <row r="150" spans="1:7">
      <c r="A150" s="1007" t="s">
        <v>21</v>
      </c>
      <c r="B150" s="1012" t="s">
        <v>2758</v>
      </c>
      <c r="C150" s="1013"/>
      <c r="D150" s="1014"/>
      <c r="E150" s="1009" t="s">
        <v>2759</v>
      </c>
      <c r="F150" s="1010"/>
      <c r="G150" s="921">
        <f>G149*0.15</f>
        <v>41805.75</v>
      </c>
    </row>
    <row r="151" spans="1:7">
      <c r="A151" s="1007" t="s">
        <v>22</v>
      </c>
      <c r="B151" s="1009" t="s">
        <v>102</v>
      </c>
      <c r="C151" s="1011"/>
      <c r="D151" s="1011"/>
      <c r="E151" s="1011"/>
      <c r="F151" s="1010"/>
      <c r="G151" s="921">
        <f>ROUND(SUM(G149:G150),2)</f>
        <v>320510.75</v>
      </c>
    </row>
    <row r="152" spans="1:7">
      <c r="A152" s="969"/>
      <c r="B152" s="968"/>
      <c r="C152" s="969"/>
      <c r="D152" s="968"/>
      <c r="E152" s="944"/>
      <c r="F152" s="945"/>
      <c r="G152" s="1015"/>
    </row>
    <row r="153" spans="1:7">
      <c r="A153" s="967" t="s">
        <v>2802</v>
      </c>
      <c r="B153" s="966" t="s">
        <v>2803</v>
      </c>
    </row>
    <row r="154" spans="1:7" ht="25.5">
      <c r="A154" s="970" t="s">
        <v>56</v>
      </c>
      <c r="B154" s="970" t="s">
        <v>57</v>
      </c>
      <c r="C154" s="970" t="s">
        <v>58</v>
      </c>
      <c r="D154" s="970" t="s">
        <v>59</v>
      </c>
      <c r="E154" s="955" t="s">
        <v>60</v>
      </c>
      <c r="F154" s="956" t="s">
        <v>2752</v>
      </c>
      <c r="G154" s="957" t="s">
        <v>2753</v>
      </c>
    </row>
    <row r="155" spans="1:7">
      <c r="A155" s="971" t="s">
        <v>18</v>
      </c>
      <c r="B155" s="972" t="s">
        <v>61</v>
      </c>
      <c r="C155" s="971"/>
      <c r="D155" s="971"/>
      <c r="E155" s="919"/>
      <c r="F155" s="920"/>
      <c r="G155" s="921"/>
    </row>
    <row r="156" spans="1:7">
      <c r="A156" s="971"/>
      <c r="B156" s="972" t="s">
        <v>62</v>
      </c>
      <c r="C156" s="971" t="s">
        <v>63</v>
      </c>
      <c r="D156" s="971" t="s">
        <v>64</v>
      </c>
      <c r="E156" s="919">
        <v>1</v>
      </c>
      <c r="F156" s="920">
        <f>'UPAH-BAHAN-ALAT'!$G$12</f>
        <v>105000</v>
      </c>
      <c r="G156" s="921">
        <f>F156*E156</f>
        <v>105000</v>
      </c>
    </row>
    <row r="157" spans="1:7">
      <c r="A157" s="971"/>
      <c r="B157" s="972" t="s">
        <v>2762</v>
      </c>
      <c r="C157" s="971" t="s">
        <v>65</v>
      </c>
      <c r="D157" s="971" t="s">
        <v>64</v>
      </c>
      <c r="E157" s="919">
        <v>0.5</v>
      </c>
      <c r="F157" s="920">
        <f>'UPAH-BAHAN-ALAT'!$G$13</f>
        <v>170400</v>
      </c>
      <c r="G157" s="921">
        <f>F157*E157</f>
        <v>85200</v>
      </c>
    </row>
    <row r="158" spans="1:7">
      <c r="A158" s="971"/>
      <c r="B158" s="972" t="s">
        <v>77</v>
      </c>
      <c r="C158" s="971" t="s">
        <v>66</v>
      </c>
      <c r="D158" s="971" t="s">
        <v>64</v>
      </c>
      <c r="E158" s="919">
        <v>0.05</v>
      </c>
      <c r="F158" s="920">
        <f>'UPAH-BAHAN-ALAT'!$G$14</f>
        <v>218100</v>
      </c>
      <c r="G158" s="921">
        <f>F158*E158</f>
        <v>10905</v>
      </c>
    </row>
    <row r="159" spans="1:7">
      <c r="A159" s="971"/>
      <c r="B159" s="972" t="s">
        <v>27</v>
      </c>
      <c r="C159" s="971" t="s">
        <v>67</v>
      </c>
      <c r="D159" s="971" t="s">
        <v>64</v>
      </c>
      <c r="E159" s="919">
        <v>0.05</v>
      </c>
      <c r="F159" s="920">
        <f>'UPAH-BAHAN-ALAT'!$G$15</f>
        <v>204500</v>
      </c>
      <c r="G159" s="921">
        <f>F159*E159</f>
        <v>10225</v>
      </c>
    </row>
    <row r="160" spans="1:7">
      <c r="A160" s="971"/>
      <c r="B160" s="972"/>
      <c r="C160" s="971"/>
      <c r="D160" s="971"/>
      <c r="E160" s="973" t="s">
        <v>2755</v>
      </c>
      <c r="F160" s="974"/>
      <c r="G160" s="921">
        <f>SUM(G156:G159)</f>
        <v>211330</v>
      </c>
    </row>
    <row r="161" spans="1:7">
      <c r="A161" s="971" t="s">
        <v>19</v>
      </c>
      <c r="B161" s="972" t="s">
        <v>68</v>
      </c>
      <c r="C161" s="971"/>
      <c r="D161" s="971"/>
      <c r="E161" s="919"/>
      <c r="F161" s="920"/>
      <c r="G161" s="921"/>
    </row>
    <row r="162" spans="1:7">
      <c r="A162" s="971"/>
      <c r="B162" s="972" t="s">
        <v>2804</v>
      </c>
      <c r="C162" s="971"/>
      <c r="D162" s="971" t="s">
        <v>40</v>
      </c>
      <c r="E162" s="919">
        <v>0.4884</v>
      </c>
      <c r="F162" s="920">
        <v>325000</v>
      </c>
      <c r="G162" s="921">
        <f>F162*E162</f>
        <v>158730</v>
      </c>
    </row>
    <row r="163" spans="1:7">
      <c r="A163" s="971"/>
      <c r="B163" s="972" t="s">
        <v>91</v>
      </c>
      <c r="C163" s="971"/>
      <c r="D163" s="971" t="s">
        <v>3</v>
      </c>
      <c r="E163" s="919">
        <v>0.11</v>
      </c>
      <c r="F163" s="920">
        <f>'UPAH-BAHAN-ALAT'!$G$147</f>
        <v>42000</v>
      </c>
      <c r="G163" s="921">
        <f>F163*E163</f>
        <v>4620</v>
      </c>
    </row>
    <row r="164" spans="1:7">
      <c r="A164" s="971"/>
      <c r="B164" s="972" t="s">
        <v>2834</v>
      </c>
      <c r="C164" s="971"/>
      <c r="D164" s="971" t="s">
        <v>7</v>
      </c>
      <c r="E164" s="919">
        <v>1</v>
      </c>
      <c r="F164" s="920">
        <v>240000</v>
      </c>
      <c r="G164" s="921">
        <f>F164*E164</f>
        <v>240000</v>
      </c>
    </row>
    <row r="165" spans="1:7">
      <c r="A165" s="971"/>
      <c r="B165" s="972"/>
      <c r="C165" s="971"/>
      <c r="D165" s="971"/>
      <c r="E165" s="1001" t="s">
        <v>2757</v>
      </c>
      <c r="F165" s="1002"/>
      <c r="G165" s="921">
        <f>SUM(G162:G164)</f>
        <v>403350</v>
      </c>
    </row>
    <row r="166" spans="1:7">
      <c r="A166" s="971" t="s">
        <v>20</v>
      </c>
      <c r="B166" s="998" t="s">
        <v>101</v>
      </c>
      <c r="C166" s="1003"/>
      <c r="D166" s="1003"/>
      <c r="E166" s="1003"/>
      <c r="F166" s="999"/>
      <c r="G166" s="921">
        <f>G160+G165</f>
        <v>614680</v>
      </c>
    </row>
    <row r="167" spans="1:7">
      <c r="A167" s="971" t="s">
        <v>21</v>
      </c>
      <c r="B167" s="978" t="s">
        <v>2758</v>
      </c>
      <c r="C167" s="979"/>
      <c r="D167" s="980"/>
      <c r="E167" s="973" t="s">
        <v>2759</v>
      </c>
      <c r="F167" s="974"/>
      <c r="G167" s="921">
        <f>G166*0.15</f>
        <v>92202</v>
      </c>
    </row>
    <row r="168" spans="1:7">
      <c r="A168" s="971" t="s">
        <v>22</v>
      </c>
      <c r="B168" s="973" t="s">
        <v>102</v>
      </c>
      <c r="C168" s="977"/>
      <c r="D168" s="977"/>
      <c r="E168" s="977"/>
      <c r="F168" s="974"/>
      <c r="G168" s="921">
        <f>ROUND(SUM(G166:G167),2)</f>
        <v>706882</v>
      </c>
    </row>
    <row r="169" spans="1:7">
      <c r="A169" s="969"/>
      <c r="B169" s="968"/>
      <c r="C169" s="969"/>
      <c r="D169" s="968"/>
      <c r="E169" s="944"/>
      <c r="F169" s="945"/>
      <c r="G169" s="1015"/>
    </row>
    <row r="170" spans="1:7">
      <c r="A170" s="967" t="s">
        <v>2823</v>
      </c>
      <c r="B170" s="966" t="s">
        <v>2824</v>
      </c>
    </row>
    <row r="171" spans="1:7" ht="25.5">
      <c r="A171" s="970" t="s">
        <v>56</v>
      </c>
      <c r="B171" s="970" t="s">
        <v>57</v>
      </c>
      <c r="C171" s="970" t="s">
        <v>58</v>
      </c>
      <c r="D171" s="970" t="s">
        <v>59</v>
      </c>
      <c r="E171" s="955" t="s">
        <v>60</v>
      </c>
      <c r="F171" s="956" t="s">
        <v>2752</v>
      </c>
      <c r="G171" s="957" t="s">
        <v>2753</v>
      </c>
    </row>
    <row r="172" spans="1:7">
      <c r="A172" s="971" t="s">
        <v>18</v>
      </c>
      <c r="B172" s="972" t="s">
        <v>61</v>
      </c>
      <c r="C172" s="971"/>
      <c r="D172" s="971"/>
      <c r="E172" s="919"/>
      <c r="F172" s="920"/>
      <c r="G172" s="921"/>
    </row>
    <row r="173" spans="1:7">
      <c r="A173" s="971"/>
      <c r="B173" s="972" t="s">
        <v>62</v>
      </c>
      <c r="C173" s="971" t="s">
        <v>63</v>
      </c>
      <c r="D173" s="971" t="s">
        <v>64</v>
      </c>
      <c r="E173" s="919">
        <f>E156</f>
        <v>1</v>
      </c>
      <c r="F173" s="920">
        <f>'UPAH-BAHAN-ALAT'!$G$12</f>
        <v>105000</v>
      </c>
      <c r="G173" s="921">
        <f>F173*E173</f>
        <v>105000</v>
      </c>
    </row>
    <row r="174" spans="1:7">
      <c r="A174" s="971"/>
      <c r="B174" s="972" t="s">
        <v>2762</v>
      </c>
      <c r="C174" s="971" t="s">
        <v>65</v>
      </c>
      <c r="D174" s="971" t="s">
        <v>64</v>
      </c>
      <c r="E174" s="919">
        <f>E157</f>
        <v>0.5</v>
      </c>
      <c r="F174" s="920">
        <f>'UPAH-BAHAN-ALAT'!$G$13</f>
        <v>170400</v>
      </c>
      <c r="G174" s="921">
        <f>F174*E174</f>
        <v>85200</v>
      </c>
    </row>
    <row r="175" spans="1:7">
      <c r="A175" s="971"/>
      <c r="B175" s="972" t="s">
        <v>77</v>
      </c>
      <c r="C175" s="971" t="s">
        <v>66</v>
      </c>
      <c r="D175" s="971" t="s">
        <v>64</v>
      </c>
      <c r="E175" s="919">
        <f>E158</f>
        <v>0.05</v>
      </c>
      <c r="F175" s="920">
        <f>'UPAH-BAHAN-ALAT'!$G$14</f>
        <v>218100</v>
      </c>
      <c r="G175" s="921">
        <f>F175*E175</f>
        <v>10905</v>
      </c>
    </row>
    <row r="176" spans="1:7">
      <c r="A176" s="971"/>
      <c r="B176" s="972" t="s">
        <v>27</v>
      </c>
      <c r="C176" s="971" t="s">
        <v>67</v>
      </c>
      <c r="D176" s="971" t="s">
        <v>64</v>
      </c>
      <c r="E176" s="919">
        <f>E159</f>
        <v>0.05</v>
      </c>
      <c r="F176" s="920">
        <f>'UPAH-BAHAN-ALAT'!$G$15</f>
        <v>204500</v>
      </c>
      <c r="G176" s="921">
        <f>F176*E176</f>
        <v>10225</v>
      </c>
    </row>
    <row r="177" spans="1:7">
      <c r="A177" s="971"/>
      <c r="B177" s="972"/>
      <c r="C177" s="971"/>
      <c r="D177" s="971"/>
      <c r="E177" s="973" t="s">
        <v>2755</v>
      </c>
      <c r="F177" s="974"/>
      <c r="G177" s="921">
        <f>SUM(G173:G176)</f>
        <v>211330</v>
      </c>
    </row>
    <row r="178" spans="1:7">
      <c r="A178" s="971" t="s">
        <v>19</v>
      </c>
      <c r="B178" s="972" t="s">
        <v>68</v>
      </c>
      <c r="C178" s="971"/>
      <c r="D178" s="971"/>
      <c r="E178" s="919"/>
      <c r="F178" s="920"/>
      <c r="G178" s="921"/>
    </row>
    <row r="179" spans="1:7">
      <c r="A179" s="971"/>
      <c r="B179" s="972" t="s">
        <v>2804</v>
      </c>
      <c r="C179" s="971"/>
      <c r="D179" s="971" t="s">
        <v>40</v>
      </c>
      <c r="E179" s="919">
        <v>0.63360000000000005</v>
      </c>
      <c r="F179" s="920">
        <f>F162</f>
        <v>325000</v>
      </c>
      <c r="G179" s="921">
        <f>F179*E179</f>
        <v>205920.00000000003</v>
      </c>
    </row>
    <row r="180" spans="1:7">
      <c r="A180" s="971"/>
      <c r="B180" s="972" t="s">
        <v>91</v>
      </c>
      <c r="C180" s="971"/>
      <c r="D180" s="971" t="s">
        <v>3</v>
      </c>
      <c r="E180" s="919">
        <v>0.11</v>
      </c>
      <c r="F180" s="920">
        <f>'UPAH-BAHAN-ALAT'!$G$147</f>
        <v>42000</v>
      </c>
      <c r="G180" s="921">
        <f>F180*E180</f>
        <v>4620</v>
      </c>
    </row>
    <row r="181" spans="1:7">
      <c r="A181" s="971"/>
      <c r="B181" s="972" t="str">
        <f>B164</f>
        <v>HPL</v>
      </c>
      <c r="C181" s="971"/>
      <c r="D181" s="971" t="s">
        <v>7</v>
      </c>
      <c r="E181" s="919">
        <v>2</v>
      </c>
      <c r="F181" s="920">
        <f>F164</f>
        <v>240000</v>
      </c>
      <c r="G181" s="921">
        <f>F181*E181</f>
        <v>480000</v>
      </c>
    </row>
    <row r="182" spans="1:7">
      <c r="A182" s="971"/>
      <c r="B182" s="972"/>
      <c r="C182" s="971"/>
      <c r="D182" s="971"/>
      <c r="E182" s="1001" t="s">
        <v>2757</v>
      </c>
      <c r="F182" s="1002"/>
      <c r="G182" s="921">
        <f>SUM(G179:G181)</f>
        <v>690540</v>
      </c>
    </row>
    <row r="183" spans="1:7">
      <c r="A183" s="971" t="s">
        <v>20</v>
      </c>
      <c r="B183" s="998" t="s">
        <v>101</v>
      </c>
      <c r="C183" s="1003"/>
      <c r="D183" s="1003"/>
      <c r="E183" s="1003"/>
      <c r="F183" s="999"/>
      <c r="G183" s="921">
        <f>G177+G182</f>
        <v>901870</v>
      </c>
    </row>
    <row r="184" spans="1:7">
      <c r="A184" s="971" t="s">
        <v>21</v>
      </c>
      <c r="B184" s="978" t="s">
        <v>2758</v>
      </c>
      <c r="C184" s="979"/>
      <c r="D184" s="980"/>
      <c r="E184" s="973" t="s">
        <v>2759</v>
      </c>
      <c r="F184" s="974"/>
      <c r="G184" s="921">
        <f>G183*0.15</f>
        <v>135280.5</v>
      </c>
    </row>
    <row r="185" spans="1:7">
      <c r="A185" s="971" t="s">
        <v>22</v>
      </c>
      <c r="B185" s="973" t="s">
        <v>102</v>
      </c>
      <c r="C185" s="977"/>
      <c r="D185" s="977"/>
      <c r="E185" s="977"/>
      <c r="F185" s="974"/>
      <c r="G185" s="921">
        <f>ROUND(SUM(G183:G184),2)</f>
        <v>1037150.5</v>
      </c>
    </row>
    <row r="186" spans="1:7">
      <c r="A186" s="969"/>
      <c r="B186" s="968"/>
      <c r="C186" s="969"/>
      <c r="D186" s="968"/>
      <c r="E186" s="944"/>
      <c r="F186" s="945"/>
      <c r="G186" s="1015"/>
    </row>
    <row r="187" spans="1:7">
      <c r="A187" s="967" t="s">
        <v>2805</v>
      </c>
      <c r="B187" s="966" t="s">
        <v>2838</v>
      </c>
    </row>
    <row r="188" spans="1:7" ht="25.5">
      <c r="A188" s="970" t="s">
        <v>56</v>
      </c>
      <c r="B188" s="970" t="s">
        <v>57</v>
      </c>
      <c r="C188" s="970" t="s">
        <v>58</v>
      </c>
      <c r="D188" s="970" t="s">
        <v>59</v>
      </c>
      <c r="E188" s="955" t="s">
        <v>60</v>
      </c>
      <c r="F188" s="956" t="s">
        <v>2752</v>
      </c>
      <c r="G188" s="957" t="s">
        <v>2753</v>
      </c>
    </row>
    <row r="189" spans="1:7">
      <c r="A189" s="971" t="s">
        <v>18</v>
      </c>
      <c r="B189" s="972" t="s">
        <v>61</v>
      </c>
      <c r="C189" s="971"/>
      <c r="D189" s="971"/>
      <c r="E189" s="919"/>
      <c r="F189" s="920"/>
      <c r="G189" s="921"/>
    </row>
    <row r="190" spans="1:7">
      <c r="A190" s="971"/>
      <c r="B190" s="972" t="s">
        <v>62</v>
      </c>
      <c r="C190" s="971" t="s">
        <v>63</v>
      </c>
      <c r="D190" s="971" t="s">
        <v>64</v>
      </c>
      <c r="E190" s="919">
        <v>1</v>
      </c>
      <c r="F190" s="920">
        <f>'UPAH-BAHAN-ALAT'!$G$12</f>
        <v>105000</v>
      </c>
      <c r="G190" s="921">
        <f>F190*E190</f>
        <v>105000</v>
      </c>
    </row>
    <row r="191" spans="1:7">
      <c r="A191" s="971"/>
      <c r="B191" s="972" t="s">
        <v>2762</v>
      </c>
      <c r="C191" s="971" t="s">
        <v>65</v>
      </c>
      <c r="D191" s="971" t="s">
        <v>64</v>
      </c>
      <c r="E191" s="919">
        <v>0.5</v>
      </c>
      <c r="F191" s="920">
        <f>'UPAH-BAHAN-ALAT'!$G$13</f>
        <v>170400</v>
      </c>
      <c r="G191" s="921">
        <f>F191*E191</f>
        <v>85200</v>
      </c>
    </row>
    <row r="192" spans="1:7">
      <c r="A192" s="971"/>
      <c r="B192" s="972" t="s">
        <v>77</v>
      </c>
      <c r="C192" s="971" t="s">
        <v>66</v>
      </c>
      <c r="D192" s="971" t="s">
        <v>64</v>
      </c>
      <c r="E192" s="919">
        <v>0.5</v>
      </c>
      <c r="F192" s="920">
        <f>'UPAH-BAHAN-ALAT'!$G$14</f>
        <v>218100</v>
      </c>
      <c r="G192" s="921">
        <f>F192*E192</f>
        <v>109050</v>
      </c>
    </row>
    <row r="193" spans="1:7">
      <c r="A193" s="971"/>
      <c r="B193" s="972" t="s">
        <v>27</v>
      </c>
      <c r="C193" s="971" t="s">
        <v>67</v>
      </c>
      <c r="D193" s="971" t="s">
        <v>64</v>
      </c>
      <c r="E193" s="919">
        <v>0.5</v>
      </c>
      <c r="F193" s="920">
        <f>'UPAH-BAHAN-ALAT'!$G$15</f>
        <v>204500</v>
      </c>
      <c r="G193" s="921">
        <f>F193*E193</f>
        <v>102250</v>
      </c>
    </row>
    <row r="194" spans="1:7">
      <c r="A194" s="971"/>
      <c r="B194" s="972"/>
      <c r="C194" s="971"/>
      <c r="D194" s="971"/>
      <c r="E194" s="973" t="s">
        <v>2755</v>
      </c>
      <c r="F194" s="974"/>
      <c r="G194" s="921">
        <f>SUM(G190:G193)</f>
        <v>401500</v>
      </c>
    </row>
    <row r="195" spans="1:7">
      <c r="A195" s="971" t="s">
        <v>19</v>
      </c>
      <c r="B195" s="972" t="s">
        <v>68</v>
      </c>
      <c r="C195" s="971"/>
      <c r="D195" s="971"/>
      <c r="E195" s="919"/>
      <c r="F195" s="920"/>
      <c r="G195" s="921"/>
    </row>
    <row r="196" spans="1:7">
      <c r="A196" s="971"/>
      <c r="B196" s="972" t="s">
        <v>2837</v>
      </c>
      <c r="C196" s="971"/>
      <c r="D196" s="971" t="s">
        <v>40</v>
      </c>
      <c r="E196" s="919">
        <v>0.4884</v>
      </c>
      <c r="F196" s="920">
        <v>1125000</v>
      </c>
      <c r="G196" s="921">
        <f>F196*E196</f>
        <v>549450</v>
      </c>
    </row>
    <row r="197" spans="1:7">
      <c r="A197" s="971"/>
      <c r="B197" s="972" t="s">
        <v>91</v>
      </c>
      <c r="C197" s="971"/>
      <c r="D197" s="971" t="s">
        <v>3</v>
      </c>
      <c r="E197" s="919">
        <v>0.11</v>
      </c>
      <c r="F197" s="920">
        <f>'UPAH-BAHAN-ALAT'!$G$147</f>
        <v>42000</v>
      </c>
      <c r="G197" s="921">
        <f>F197*E197</f>
        <v>4620</v>
      </c>
    </row>
    <row r="198" spans="1:7">
      <c r="A198" s="971"/>
      <c r="B198" s="972" t="s">
        <v>2836</v>
      </c>
      <c r="C198" s="971"/>
      <c r="D198" s="971" t="s">
        <v>3</v>
      </c>
      <c r="E198" s="919">
        <v>1</v>
      </c>
      <c r="F198" s="920">
        <v>598000</v>
      </c>
      <c r="G198" s="921">
        <f>F198*E198</f>
        <v>598000</v>
      </c>
    </row>
    <row r="199" spans="1:7">
      <c r="A199" s="971"/>
      <c r="B199" s="972"/>
      <c r="C199" s="971"/>
      <c r="D199" s="971"/>
      <c r="E199" s="1001" t="s">
        <v>2757</v>
      </c>
      <c r="F199" s="1002"/>
      <c r="G199" s="921">
        <f>SUM(G196:G198)</f>
        <v>1152070</v>
      </c>
    </row>
    <row r="200" spans="1:7">
      <c r="A200" s="971" t="s">
        <v>20</v>
      </c>
      <c r="B200" s="998" t="s">
        <v>101</v>
      </c>
      <c r="C200" s="1003"/>
      <c r="D200" s="1003"/>
      <c r="E200" s="1003"/>
      <c r="F200" s="999"/>
      <c r="G200" s="921">
        <f>G194+G199</f>
        <v>1553570</v>
      </c>
    </row>
    <row r="201" spans="1:7">
      <c r="A201" s="971" t="s">
        <v>21</v>
      </c>
      <c r="B201" s="978" t="s">
        <v>2758</v>
      </c>
      <c r="C201" s="979"/>
      <c r="D201" s="980"/>
      <c r="E201" s="973" t="s">
        <v>2759</v>
      </c>
      <c r="F201" s="974"/>
      <c r="G201" s="921">
        <f>G200*0.15</f>
        <v>233035.5</v>
      </c>
    </row>
    <row r="202" spans="1:7">
      <c r="A202" s="971" t="s">
        <v>22</v>
      </c>
      <c r="B202" s="973" t="s">
        <v>102</v>
      </c>
      <c r="C202" s="977"/>
      <c r="D202" s="977"/>
      <c r="E202" s="977"/>
      <c r="F202" s="974"/>
      <c r="G202" s="921">
        <f>ROUND(SUM(G200:G201),2)</f>
        <v>1786605.5</v>
      </c>
    </row>
    <row r="203" spans="1:7">
      <c r="A203" s="969"/>
      <c r="B203" s="968"/>
      <c r="C203" s="969"/>
      <c r="D203" s="968"/>
      <c r="E203" s="944"/>
      <c r="F203" s="945"/>
      <c r="G203" s="1015"/>
    </row>
    <row r="204" spans="1:7" ht="14.25">
      <c r="A204" s="1016" t="s">
        <v>2806</v>
      </c>
      <c r="B204" s="1017" t="s">
        <v>2807</v>
      </c>
      <c r="C204" s="1016"/>
      <c r="D204" s="1016"/>
      <c r="E204" s="946"/>
      <c r="F204" s="947"/>
      <c r="G204" s="948"/>
    </row>
    <row r="205" spans="1:7" ht="42.75">
      <c r="A205" s="1018" t="s">
        <v>56</v>
      </c>
      <c r="B205" s="1018" t="s">
        <v>57</v>
      </c>
      <c r="C205" s="1018" t="s">
        <v>58</v>
      </c>
      <c r="D205" s="1018" t="s">
        <v>59</v>
      </c>
      <c r="E205" s="963" t="s">
        <v>60</v>
      </c>
      <c r="F205" s="964" t="s">
        <v>2752</v>
      </c>
      <c r="G205" s="965" t="s">
        <v>2753</v>
      </c>
    </row>
    <row r="206" spans="1:7" ht="14.25">
      <c r="A206" s="1019" t="s">
        <v>18</v>
      </c>
      <c r="B206" s="1020" t="s">
        <v>61</v>
      </c>
      <c r="C206" s="1019"/>
      <c r="D206" s="1019"/>
      <c r="E206" s="949"/>
      <c r="F206" s="950"/>
      <c r="G206" s="951"/>
    </row>
    <row r="207" spans="1:7" s="987" customFormat="1" ht="18" customHeight="1">
      <c r="A207" s="1019"/>
      <c r="B207" s="1020" t="s">
        <v>62</v>
      </c>
      <c r="C207" s="1019" t="s">
        <v>63</v>
      </c>
      <c r="D207" s="1019" t="s">
        <v>64</v>
      </c>
      <c r="E207" s="949">
        <v>0.35</v>
      </c>
      <c r="F207" s="950">
        <f>F190</f>
        <v>105000</v>
      </c>
      <c r="G207" s="951">
        <f>F207*E207</f>
        <v>36750</v>
      </c>
    </row>
    <row r="208" spans="1:7" ht="14.25">
      <c r="A208" s="1019"/>
      <c r="B208" s="1020" t="str">
        <f>B191</f>
        <v>Tukang kayu</v>
      </c>
      <c r="C208" s="1019" t="s">
        <v>65</v>
      </c>
      <c r="D208" s="1019" t="s">
        <v>64</v>
      </c>
      <c r="E208" s="949">
        <v>0.17499999999999999</v>
      </c>
      <c r="F208" s="950">
        <f>F191</f>
        <v>170400</v>
      </c>
      <c r="G208" s="951">
        <f>F208*E208</f>
        <v>29819.999999999996</v>
      </c>
    </row>
    <row r="209" spans="1:7" ht="14.25">
      <c r="A209" s="1019"/>
      <c r="B209" s="1020" t="s">
        <v>77</v>
      </c>
      <c r="C209" s="1019" t="s">
        <v>66</v>
      </c>
      <c r="D209" s="1019" t="s">
        <v>64</v>
      </c>
      <c r="E209" s="949">
        <v>1.7000000000000001E-2</v>
      </c>
      <c r="F209" s="950">
        <f>F192</f>
        <v>218100</v>
      </c>
      <c r="G209" s="951">
        <f>F209*E209</f>
        <v>3707.7000000000003</v>
      </c>
    </row>
    <row r="210" spans="1:7" ht="14.25">
      <c r="A210" s="1019"/>
      <c r="B210" s="1020" t="s">
        <v>27</v>
      </c>
      <c r="C210" s="1019" t="s">
        <v>67</v>
      </c>
      <c r="D210" s="1019" t="s">
        <v>64</v>
      </c>
      <c r="E210" s="949">
        <v>2E-3</v>
      </c>
      <c r="F210" s="950">
        <f>F193</f>
        <v>204500</v>
      </c>
      <c r="G210" s="951">
        <f>F210*E210</f>
        <v>409</v>
      </c>
    </row>
    <row r="211" spans="1:7" ht="14.25">
      <c r="A211" s="1019"/>
      <c r="B211" s="1020"/>
      <c r="C211" s="1019"/>
      <c r="D211" s="1019"/>
      <c r="E211" s="1021" t="s">
        <v>2755</v>
      </c>
      <c r="F211" s="1022"/>
      <c r="G211" s="951">
        <f>SUM(G207:G210)</f>
        <v>70686.7</v>
      </c>
    </row>
    <row r="212" spans="1:7" ht="14.25">
      <c r="A212" s="1019" t="s">
        <v>19</v>
      </c>
      <c r="B212" s="1020" t="s">
        <v>68</v>
      </c>
      <c r="C212" s="1019"/>
      <c r="D212" s="1019"/>
      <c r="E212" s="949"/>
      <c r="F212" s="950"/>
      <c r="G212" s="951"/>
    </row>
    <row r="213" spans="1:7" ht="14.25">
      <c r="A213" s="1019"/>
      <c r="B213" s="1020" t="s">
        <v>2808</v>
      </c>
      <c r="C213" s="1019"/>
      <c r="D213" s="1019" t="s">
        <v>33</v>
      </c>
      <c r="E213" s="949">
        <v>1.1000000000000001</v>
      </c>
      <c r="F213" s="950">
        <v>489600</v>
      </c>
      <c r="G213" s="951">
        <f>F213*E213</f>
        <v>538560</v>
      </c>
    </row>
    <row r="214" spans="1:7" ht="14.25">
      <c r="A214" s="1019"/>
      <c r="B214" s="1020" t="s">
        <v>2788</v>
      </c>
      <c r="C214" s="1019"/>
      <c r="D214" s="1019" t="s">
        <v>1679</v>
      </c>
      <c r="E214" s="949">
        <v>0.25</v>
      </c>
      <c r="F214" s="950">
        <v>37800</v>
      </c>
      <c r="G214" s="951">
        <f>F214*E214</f>
        <v>9450</v>
      </c>
    </row>
    <row r="215" spans="1:7" ht="14.25">
      <c r="A215" s="1019"/>
      <c r="B215" s="1020"/>
      <c r="C215" s="1019"/>
      <c r="D215" s="1019"/>
      <c r="E215" s="1021" t="s">
        <v>2757</v>
      </c>
      <c r="F215" s="1022"/>
      <c r="G215" s="951">
        <f>SUM(G213:G214)</f>
        <v>548010</v>
      </c>
    </row>
    <row r="216" spans="1:7" ht="14.25">
      <c r="A216" s="1019" t="s">
        <v>20</v>
      </c>
      <c r="B216" s="1020" t="s">
        <v>101</v>
      </c>
      <c r="C216" s="1020"/>
      <c r="D216" s="1020"/>
      <c r="E216" s="1020"/>
      <c r="F216" s="1020"/>
      <c r="G216" s="951">
        <f>G211+G215</f>
        <v>618696.69999999995</v>
      </c>
    </row>
    <row r="217" spans="1:7" ht="14.25">
      <c r="A217" s="1019" t="s">
        <v>21</v>
      </c>
      <c r="B217" s="1023" t="s">
        <v>2758</v>
      </c>
      <c r="C217" s="1023"/>
      <c r="D217" s="1023"/>
      <c r="E217" s="1019" t="s">
        <v>2759</v>
      </c>
      <c r="F217" s="1020"/>
      <c r="G217" s="951">
        <f>G216*0.15</f>
        <v>92804.50499999999</v>
      </c>
    </row>
    <row r="218" spans="1:7" ht="14.25">
      <c r="A218" s="1019" t="s">
        <v>22</v>
      </c>
      <c r="B218" s="1020" t="s">
        <v>102</v>
      </c>
      <c r="C218" s="1020"/>
      <c r="D218" s="1020"/>
      <c r="E218" s="1020"/>
      <c r="F218" s="1020"/>
      <c r="G218" s="951">
        <f>ROUND(SUM(G216:G217),2)</f>
        <v>711501.21</v>
      </c>
    </row>
    <row r="219" spans="1:7">
      <c r="A219" s="969"/>
      <c r="B219" s="968"/>
      <c r="C219" s="969"/>
      <c r="D219" s="968"/>
      <c r="E219" s="944"/>
      <c r="F219" s="945"/>
      <c r="G219" s="1024"/>
    </row>
    <row r="220" spans="1:7">
      <c r="A220" s="969" t="s">
        <v>2810</v>
      </c>
      <c r="B220" s="968" t="s">
        <v>2811</v>
      </c>
      <c r="C220" s="1025"/>
      <c r="D220" s="1025"/>
      <c r="E220" s="1025"/>
      <c r="F220" s="1025"/>
      <c r="G220" s="1025"/>
    </row>
    <row r="221" spans="1:7" ht="25.5">
      <c r="A221" s="970" t="s">
        <v>56</v>
      </c>
      <c r="B221" s="970" t="s">
        <v>57</v>
      </c>
      <c r="C221" s="970" t="s">
        <v>58</v>
      </c>
      <c r="D221" s="970" t="s">
        <v>59</v>
      </c>
      <c r="E221" s="955" t="s">
        <v>60</v>
      </c>
      <c r="F221" s="956" t="s">
        <v>2752</v>
      </c>
      <c r="G221" s="957" t="s">
        <v>2753</v>
      </c>
    </row>
    <row r="222" spans="1:7" ht="35.1" customHeight="1">
      <c r="A222" s="971" t="s">
        <v>18</v>
      </c>
      <c r="B222" s="972" t="s">
        <v>61</v>
      </c>
      <c r="C222" s="971"/>
      <c r="D222" s="971"/>
      <c r="E222" s="919"/>
      <c r="F222" s="920"/>
      <c r="G222" s="921"/>
    </row>
    <row r="223" spans="1:7">
      <c r="A223" s="971"/>
      <c r="B223" s="972" t="s">
        <v>62</v>
      </c>
      <c r="C223" s="971" t="s">
        <v>63</v>
      </c>
      <c r="D223" s="971" t="s">
        <v>64</v>
      </c>
      <c r="E223" s="919">
        <v>0.02</v>
      </c>
      <c r="F223" s="920">
        <f>'UPAH-BAHAN-ALAT'!$G$12</f>
        <v>105000</v>
      </c>
      <c r="G223" s="921">
        <f>F223*E223</f>
        <v>2100</v>
      </c>
    </row>
    <row r="224" spans="1:7">
      <c r="A224" s="971"/>
      <c r="B224" s="972" t="s">
        <v>2809</v>
      </c>
      <c r="C224" s="971" t="s">
        <v>65</v>
      </c>
      <c r="D224" s="971" t="s">
        <v>64</v>
      </c>
      <c r="E224" s="919">
        <v>6.3E-2</v>
      </c>
      <c r="F224" s="920">
        <f>'UPAH-BAHAN-ALAT'!$G$13</f>
        <v>170400</v>
      </c>
      <c r="G224" s="921">
        <f>F224*E224</f>
        <v>10735.2</v>
      </c>
    </row>
    <row r="225" spans="1:9">
      <c r="A225" s="971"/>
      <c r="B225" s="972" t="s">
        <v>77</v>
      </c>
      <c r="C225" s="971" t="s">
        <v>66</v>
      </c>
      <c r="D225" s="971" t="s">
        <v>64</v>
      </c>
      <c r="E225" s="919">
        <v>6.3E-3</v>
      </c>
      <c r="F225" s="920">
        <f>'UPAH-BAHAN-ALAT'!$G$14</f>
        <v>218100</v>
      </c>
      <c r="G225" s="921">
        <f>F225*E225</f>
        <v>1374.03</v>
      </c>
    </row>
    <row r="226" spans="1:9">
      <c r="A226" s="971"/>
      <c r="B226" s="972" t="s">
        <v>27</v>
      </c>
      <c r="C226" s="971" t="s">
        <v>67</v>
      </c>
      <c r="D226" s="971" t="s">
        <v>64</v>
      </c>
      <c r="E226" s="919">
        <v>3.0000000000000001E-3</v>
      </c>
      <c r="F226" s="920">
        <f>'UPAH-BAHAN-ALAT'!$G$15</f>
        <v>204500</v>
      </c>
      <c r="G226" s="921">
        <f>F226*E226</f>
        <v>613.5</v>
      </c>
    </row>
    <row r="227" spans="1:9">
      <c r="A227" s="971"/>
      <c r="B227" s="972"/>
      <c r="C227" s="971"/>
      <c r="D227" s="971"/>
      <c r="E227" s="973" t="s">
        <v>2755</v>
      </c>
      <c r="F227" s="974"/>
      <c r="G227" s="921">
        <f>SUM(G223:G226)</f>
        <v>14822.730000000001</v>
      </c>
    </row>
    <row r="228" spans="1:9">
      <c r="A228" s="971" t="s">
        <v>19</v>
      </c>
      <c r="B228" s="972" t="s">
        <v>68</v>
      </c>
      <c r="C228" s="971"/>
      <c r="D228" s="971"/>
      <c r="E228" s="919"/>
      <c r="F228" s="920"/>
      <c r="G228" s="921"/>
    </row>
    <row r="229" spans="1:9">
      <c r="A229" s="971"/>
      <c r="B229" s="972" t="s">
        <v>1820</v>
      </c>
      <c r="C229" s="971"/>
      <c r="D229" s="971" t="s">
        <v>1679</v>
      </c>
      <c r="E229" s="919">
        <v>0.1</v>
      </c>
      <c r="F229" s="920">
        <f>'UPAH-BAHAN-ALAT'!$G$391</f>
        <v>7900</v>
      </c>
      <c r="G229" s="921">
        <f>F229*E229</f>
        <v>790</v>
      </c>
    </row>
    <row r="230" spans="1:9">
      <c r="A230" s="971"/>
      <c r="B230" s="972" t="s">
        <v>2812</v>
      </c>
      <c r="C230" s="971"/>
      <c r="D230" s="971" t="s">
        <v>1679</v>
      </c>
      <c r="E230" s="919">
        <v>0.1</v>
      </c>
      <c r="F230" s="920">
        <f>'UPAH-BAHAN-ALAT'!$G$386</f>
        <v>56200</v>
      </c>
      <c r="G230" s="921">
        <f>F230*E230</f>
        <v>5620</v>
      </c>
    </row>
    <row r="231" spans="1:9">
      <c r="A231" s="971"/>
      <c r="B231" s="972" t="s">
        <v>2813</v>
      </c>
      <c r="C231" s="971"/>
      <c r="D231" s="971" t="s">
        <v>1679</v>
      </c>
      <c r="E231" s="919">
        <v>0.26</v>
      </c>
      <c r="F231" s="920">
        <f>'UPAH-BAHAN-ALAT'!$G$374</f>
        <v>144400</v>
      </c>
      <c r="G231" s="921">
        <f>F231*E231</f>
        <v>37544</v>
      </c>
    </row>
    <row r="232" spans="1:9">
      <c r="A232" s="971"/>
      <c r="B232" s="975"/>
      <c r="C232" s="976"/>
      <c r="D232" s="976"/>
      <c r="E232" s="973" t="s">
        <v>2757</v>
      </c>
      <c r="F232" s="974"/>
      <c r="G232" s="921">
        <f>SUM(G229:G231)</f>
        <v>43954</v>
      </c>
    </row>
    <row r="233" spans="1:9">
      <c r="A233" s="971" t="s">
        <v>20</v>
      </c>
      <c r="B233" s="973" t="s">
        <v>101</v>
      </c>
      <c r="C233" s="977"/>
      <c r="D233" s="977"/>
      <c r="E233" s="977"/>
      <c r="F233" s="974"/>
      <c r="G233" s="921">
        <f>G227+G232</f>
        <v>58776.73</v>
      </c>
      <c r="H233" s="966" t="s">
        <v>2814</v>
      </c>
    </row>
    <row r="234" spans="1:9">
      <c r="A234" s="971" t="s">
        <v>21</v>
      </c>
      <c r="B234" s="978" t="s">
        <v>2758</v>
      </c>
      <c r="C234" s="979"/>
      <c r="D234" s="980"/>
      <c r="E234" s="973" t="s">
        <v>2759</v>
      </c>
      <c r="F234" s="974"/>
      <c r="G234" s="921">
        <f>G233*0.15</f>
        <v>8816.5095000000001</v>
      </c>
    </row>
    <row r="235" spans="1:9">
      <c r="A235" s="971" t="s">
        <v>22</v>
      </c>
      <c r="B235" s="973" t="s">
        <v>102</v>
      </c>
      <c r="C235" s="977"/>
      <c r="D235" s="977"/>
      <c r="E235" s="977"/>
      <c r="F235" s="974"/>
      <c r="G235" s="921">
        <f>ROUND(SUM(G233:G234),2)</f>
        <v>67593.240000000005</v>
      </c>
      <c r="I235" s="966">
        <f>0.5/3</f>
        <v>0.16666666666666666</v>
      </c>
    </row>
    <row r="236" spans="1:9">
      <c r="A236" s="981"/>
      <c r="B236" s="982"/>
      <c r="C236" s="981"/>
      <c r="D236" s="981"/>
      <c r="E236" s="983"/>
      <c r="F236" s="984"/>
      <c r="G236" s="985"/>
    </row>
    <row r="237" spans="1:9">
      <c r="A237" s="987" t="s">
        <v>2815</v>
      </c>
      <c r="B237" s="966" t="s">
        <v>2816</v>
      </c>
    </row>
    <row r="238" spans="1:9" ht="25.5">
      <c r="A238" s="970" t="s">
        <v>56</v>
      </c>
      <c r="B238" s="970" t="s">
        <v>57</v>
      </c>
      <c r="C238" s="970" t="s">
        <v>58</v>
      </c>
      <c r="D238" s="970" t="s">
        <v>59</v>
      </c>
      <c r="E238" s="955" t="s">
        <v>60</v>
      </c>
      <c r="F238" s="956" t="s">
        <v>2752</v>
      </c>
      <c r="G238" s="957" t="s">
        <v>2753</v>
      </c>
    </row>
    <row r="239" spans="1:9">
      <c r="A239" s="971" t="s">
        <v>18</v>
      </c>
      <c r="B239" s="972" t="s">
        <v>61</v>
      </c>
      <c r="C239" s="971"/>
      <c r="D239" s="971"/>
      <c r="E239" s="919"/>
      <c r="F239" s="920"/>
      <c r="G239" s="921"/>
    </row>
    <row r="240" spans="1:9">
      <c r="A240" s="971"/>
      <c r="B240" s="972" t="s">
        <v>62</v>
      </c>
      <c r="C240" s="971" t="s">
        <v>63</v>
      </c>
      <c r="D240" s="971" t="s">
        <v>64</v>
      </c>
      <c r="E240" s="919">
        <v>1</v>
      </c>
      <c r="F240" s="920">
        <f>'UPAH-BAHAN-ALAT'!$G$12</f>
        <v>105000</v>
      </c>
      <c r="G240" s="921">
        <f>F240*E240</f>
        <v>105000</v>
      </c>
    </row>
    <row r="241" spans="1:7" s="987" customFormat="1" ht="25.35" customHeight="1">
      <c r="A241" s="971"/>
      <c r="B241" s="972" t="s">
        <v>73</v>
      </c>
      <c r="C241" s="971" t="s">
        <v>65</v>
      </c>
      <c r="D241" s="971" t="s">
        <v>64</v>
      </c>
      <c r="E241" s="919">
        <v>1</v>
      </c>
      <c r="F241" s="920">
        <f>'UPAH-BAHAN-ALAT'!$G$13</f>
        <v>170400</v>
      </c>
      <c r="G241" s="921">
        <f>F241*E241</f>
        <v>170400</v>
      </c>
    </row>
    <row r="242" spans="1:7">
      <c r="A242" s="971"/>
      <c r="B242" s="972" t="s">
        <v>77</v>
      </c>
      <c r="C242" s="971" t="s">
        <v>66</v>
      </c>
      <c r="D242" s="971" t="s">
        <v>64</v>
      </c>
      <c r="E242" s="919">
        <v>0.1</v>
      </c>
      <c r="F242" s="920">
        <f>'UPAH-BAHAN-ALAT'!$G$14</f>
        <v>218100</v>
      </c>
      <c r="G242" s="921">
        <f>F242*E242</f>
        <v>21810</v>
      </c>
    </row>
    <row r="243" spans="1:7">
      <c r="A243" s="971"/>
      <c r="B243" s="972" t="s">
        <v>27</v>
      </c>
      <c r="C243" s="971" t="s">
        <v>67</v>
      </c>
      <c r="D243" s="971" t="s">
        <v>64</v>
      </c>
      <c r="E243" s="919">
        <v>0.05</v>
      </c>
      <c r="F243" s="920">
        <f>'UPAH-BAHAN-ALAT'!$G$15</f>
        <v>204500</v>
      </c>
      <c r="G243" s="921">
        <f>F243*E243</f>
        <v>10225</v>
      </c>
    </row>
    <row r="244" spans="1:7">
      <c r="A244" s="971"/>
      <c r="B244" s="972"/>
      <c r="C244" s="971"/>
      <c r="D244" s="971"/>
      <c r="E244" s="973" t="s">
        <v>2755</v>
      </c>
      <c r="F244" s="974"/>
      <c r="G244" s="921">
        <f>SUM(G240:G243)</f>
        <v>307435</v>
      </c>
    </row>
    <row r="245" spans="1:7">
      <c r="A245" s="971" t="s">
        <v>19</v>
      </c>
      <c r="B245" s="972" t="s">
        <v>68</v>
      </c>
      <c r="C245" s="971"/>
      <c r="D245" s="971"/>
      <c r="E245" s="919"/>
      <c r="F245" s="920"/>
      <c r="G245" s="921"/>
    </row>
    <row r="246" spans="1:7">
      <c r="A246" s="971"/>
      <c r="B246" s="972" t="s">
        <v>2817</v>
      </c>
      <c r="C246" s="971"/>
      <c r="D246" s="971" t="s">
        <v>55</v>
      </c>
      <c r="E246" s="919">
        <v>1</v>
      </c>
      <c r="F246" s="920">
        <f>'UPAH-BAHAN-ALAT'!G435</f>
        <v>2085000</v>
      </c>
      <c r="G246" s="921">
        <f>F246*E246</f>
        <v>2085000</v>
      </c>
    </row>
    <row r="247" spans="1:7">
      <c r="A247" s="971"/>
      <c r="B247" s="972" t="s">
        <v>2756</v>
      </c>
      <c r="C247" s="971"/>
      <c r="D247" s="971" t="s">
        <v>1679</v>
      </c>
      <c r="E247" s="919">
        <v>6</v>
      </c>
      <c r="F247" s="920">
        <f>'UPAH-BAHAN-ALAT'!$G$76</f>
        <v>2080</v>
      </c>
      <c r="G247" s="921">
        <f>F247*E247</f>
        <v>12480</v>
      </c>
    </row>
    <row r="248" spans="1:7">
      <c r="A248" s="971"/>
      <c r="B248" s="972" t="s">
        <v>76</v>
      </c>
      <c r="C248" s="971"/>
      <c r="D248" s="971" t="s">
        <v>1440</v>
      </c>
      <c r="E248" s="919">
        <v>0.01</v>
      </c>
      <c r="F248" s="920">
        <f>'UPAH-BAHAN-ALAT'!$G$69</f>
        <v>181200</v>
      </c>
      <c r="G248" s="921">
        <f>F248*E248</f>
        <v>1812</v>
      </c>
    </row>
    <row r="249" spans="1:7">
      <c r="A249" s="971"/>
      <c r="B249" s="972" t="s">
        <v>95</v>
      </c>
      <c r="C249" s="971"/>
      <c r="D249" s="971" t="s">
        <v>96</v>
      </c>
      <c r="E249" s="919" t="s">
        <v>2818</v>
      </c>
      <c r="F249" s="920">
        <f>30%*G246</f>
        <v>625500</v>
      </c>
      <c r="G249" s="921">
        <f>F249</f>
        <v>625500</v>
      </c>
    </row>
    <row r="250" spans="1:7">
      <c r="A250" s="971"/>
      <c r="B250" s="975"/>
      <c r="C250" s="976"/>
      <c r="D250" s="976"/>
      <c r="E250" s="973" t="s">
        <v>2757</v>
      </c>
      <c r="F250" s="974"/>
      <c r="G250" s="921">
        <f>SUM(G246:G249)</f>
        <v>2724792</v>
      </c>
    </row>
    <row r="251" spans="1:7">
      <c r="A251" s="971" t="s">
        <v>20</v>
      </c>
      <c r="B251" s="973" t="s">
        <v>101</v>
      </c>
      <c r="C251" s="977"/>
      <c r="D251" s="977"/>
      <c r="E251" s="977"/>
      <c r="F251" s="974"/>
      <c r="G251" s="921">
        <f>G244+G250</f>
        <v>3032227</v>
      </c>
    </row>
    <row r="252" spans="1:7">
      <c r="A252" s="971" t="s">
        <v>21</v>
      </c>
      <c r="B252" s="978" t="s">
        <v>2758</v>
      </c>
      <c r="C252" s="979"/>
      <c r="D252" s="980"/>
      <c r="E252" s="973" t="s">
        <v>2759</v>
      </c>
      <c r="F252" s="974"/>
      <c r="G252" s="921">
        <f>G251*0.15</f>
        <v>454834.05</v>
      </c>
    </row>
    <row r="253" spans="1:7">
      <c r="A253" s="971" t="s">
        <v>22</v>
      </c>
      <c r="B253" s="973" t="s">
        <v>102</v>
      </c>
      <c r="C253" s="977"/>
      <c r="D253" s="977"/>
      <c r="E253" s="977"/>
      <c r="F253" s="974"/>
      <c r="G253" s="921">
        <f>ROUND(SUM(G251:G252),2)</f>
        <v>3487061.05</v>
      </c>
    </row>
    <row r="255" spans="1:7">
      <c r="A255" s="967" t="s">
        <v>2819</v>
      </c>
      <c r="B255" s="1026" t="s">
        <v>2820</v>
      </c>
    </row>
    <row r="256" spans="1:7" ht="25.5">
      <c r="A256" s="970" t="s">
        <v>56</v>
      </c>
      <c r="B256" s="970" t="s">
        <v>57</v>
      </c>
      <c r="C256" s="970" t="s">
        <v>58</v>
      </c>
      <c r="D256" s="970" t="s">
        <v>59</v>
      </c>
      <c r="E256" s="955" t="s">
        <v>60</v>
      </c>
      <c r="F256" s="956" t="s">
        <v>2752</v>
      </c>
      <c r="G256" s="957" t="s">
        <v>2753</v>
      </c>
    </row>
    <row r="257" spans="1:7">
      <c r="A257" s="971" t="s">
        <v>18</v>
      </c>
      <c r="B257" s="972" t="s">
        <v>61</v>
      </c>
      <c r="C257" s="971"/>
      <c r="D257" s="971"/>
      <c r="E257" s="919"/>
      <c r="F257" s="920"/>
      <c r="G257" s="921"/>
    </row>
    <row r="258" spans="1:7">
      <c r="A258" s="971"/>
      <c r="B258" s="972" t="s">
        <v>2821</v>
      </c>
      <c r="C258" s="971" t="s">
        <v>63</v>
      </c>
      <c r="D258" s="971" t="s">
        <v>64</v>
      </c>
      <c r="E258" s="919">
        <v>0.1</v>
      </c>
      <c r="F258" s="920">
        <f>F241</f>
        <v>170400</v>
      </c>
      <c r="G258" s="921">
        <f>F258*E258</f>
        <v>17040</v>
      </c>
    </row>
    <row r="259" spans="1:7">
      <c r="A259" s="971"/>
      <c r="B259" s="972"/>
      <c r="C259" s="971"/>
      <c r="D259" s="971"/>
      <c r="E259" s="952" t="s">
        <v>2755</v>
      </c>
      <c r="F259" s="953"/>
      <c r="G259" s="921">
        <f>SUM(G258:G258)</f>
        <v>17040</v>
      </c>
    </row>
    <row r="260" spans="1:7">
      <c r="A260" s="971" t="s">
        <v>19</v>
      </c>
      <c r="B260" s="972" t="s">
        <v>68</v>
      </c>
      <c r="C260" s="971"/>
      <c r="D260" s="971"/>
      <c r="E260" s="919"/>
      <c r="F260" s="920"/>
      <c r="G260" s="921"/>
    </row>
    <row r="261" spans="1:7">
      <c r="A261" s="971"/>
      <c r="B261" s="1027" t="s">
        <v>2784</v>
      </c>
      <c r="C261" s="971"/>
      <c r="D261" s="971" t="s">
        <v>39</v>
      </c>
      <c r="E261" s="954">
        <v>1</v>
      </c>
      <c r="F261" s="920">
        <v>26000</v>
      </c>
      <c r="G261" s="921">
        <f>F261*E261</f>
        <v>26000</v>
      </c>
    </row>
    <row r="262" spans="1:7">
      <c r="A262" s="971"/>
      <c r="B262" s="1027" t="s">
        <v>98</v>
      </c>
      <c r="C262" s="971"/>
      <c r="D262" s="971" t="s">
        <v>87</v>
      </c>
      <c r="E262" s="954">
        <v>1</v>
      </c>
      <c r="F262" s="920">
        <v>1000</v>
      </c>
      <c r="G262" s="921">
        <f>F262*E262</f>
        <v>1000</v>
      </c>
    </row>
    <row r="263" spans="1:7">
      <c r="A263" s="971"/>
      <c r="B263" s="975"/>
      <c r="C263" s="976"/>
      <c r="D263" s="976"/>
      <c r="E263" s="998" t="s">
        <v>2757</v>
      </c>
      <c r="F263" s="999"/>
      <c r="G263" s="921">
        <f>SUM(G261:G262)</f>
        <v>27000</v>
      </c>
    </row>
    <row r="264" spans="1:7">
      <c r="A264" s="971" t="s">
        <v>20</v>
      </c>
      <c r="B264" s="973" t="s">
        <v>101</v>
      </c>
      <c r="C264" s="977"/>
      <c r="D264" s="977"/>
      <c r="E264" s="977"/>
      <c r="F264" s="974"/>
      <c r="G264" s="921">
        <f>G259+G263</f>
        <v>44040</v>
      </c>
    </row>
    <row r="265" spans="1:7">
      <c r="A265" s="971" t="s">
        <v>21</v>
      </c>
      <c r="B265" s="978" t="s">
        <v>2758</v>
      </c>
      <c r="C265" s="979"/>
      <c r="D265" s="980"/>
      <c r="E265" s="973" t="s">
        <v>2759</v>
      </c>
      <c r="F265" s="974"/>
      <c r="G265" s="921">
        <f>G264*0.15</f>
        <v>6606</v>
      </c>
    </row>
    <row r="266" spans="1:7">
      <c r="A266" s="971" t="s">
        <v>22</v>
      </c>
      <c r="B266" s="973" t="s">
        <v>102</v>
      </c>
      <c r="C266" s="977"/>
      <c r="D266" s="977"/>
      <c r="E266" s="977"/>
      <c r="F266" s="974"/>
      <c r="G266" s="921">
        <f>ROUND(SUM(G264:G265),2)</f>
        <v>50646</v>
      </c>
    </row>
  </sheetData>
  <mergeCells count="1">
    <mergeCell ref="A1:G1"/>
  </mergeCells>
  <printOptions horizontalCentered="1"/>
  <pageMargins left="0.25" right="0.25" top="0.25" bottom="0.25" header="0.25" footer="0.25"/>
  <pageSetup paperSize="9" scale="98" fitToHeight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D4:J103"/>
  <sheetViews>
    <sheetView view="pageBreakPreview" topLeftCell="A25" zoomScaleNormal="100" zoomScaleSheetLayoutView="100" workbookViewId="0">
      <selection activeCell="M41" sqref="M41"/>
    </sheetView>
  </sheetViews>
  <sheetFormatPr defaultColWidth="8" defaultRowHeight="15.75"/>
  <cols>
    <col min="1" max="2" width="8" style="1385"/>
    <col min="3" max="3" width="2.42578125" style="1385" customWidth="1"/>
    <col min="4" max="4" width="12.85546875" style="1385" customWidth="1"/>
    <col min="5" max="5" width="34.7109375" style="1385" customWidth="1"/>
    <col min="6" max="6" width="9.7109375" style="1385" customWidth="1"/>
    <col min="7" max="7" width="10.140625" style="1385" customWidth="1"/>
    <col min="8" max="8" width="13.28515625" style="1460" customWidth="1"/>
    <col min="9" max="9" width="17.42578125" style="1385" bestFit="1" customWidth="1"/>
    <col min="10" max="10" width="15.85546875" style="1385" bestFit="1" customWidth="1"/>
    <col min="11" max="11" width="2.42578125" style="1385" customWidth="1"/>
    <col min="12" max="12" width="12.140625" style="1385" bestFit="1" customWidth="1"/>
    <col min="13" max="13" width="8.140625" style="1385" bestFit="1" customWidth="1"/>
    <col min="14" max="15" width="9.85546875" style="1385" bestFit="1" customWidth="1"/>
    <col min="16" max="16384" width="8" style="1385"/>
  </cols>
  <sheetData>
    <row r="4" spans="4:10">
      <c r="D4" s="1699" t="s">
        <v>2842</v>
      </c>
      <c r="E4" s="1699"/>
      <c r="F4" s="1699"/>
      <c r="G4" s="1699"/>
      <c r="H4" s="1699"/>
      <c r="I4" s="1699"/>
      <c r="J4" s="1699"/>
    </row>
    <row r="5" spans="4:10">
      <c r="D5" s="1699"/>
      <c r="E5" s="1699"/>
      <c r="F5" s="1699"/>
      <c r="G5" s="1699"/>
      <c r="H5" s="1699"/>
      <c r="I5" s="1699"/>
      <c r="J5" s="1699"/>
    </row>
    <row r="7" spans="4:10">
      <c r="D7" s="1386" t="s">
        <v>2843</v>
      </c>
      <c r="E7" s="1387" t="s">
        <v>2858</v>
      </c>
      <c r="F7" s="1388"/>
      <c r="G7" s="1388"/>
      <c r="H7" s="1389"/>
      <c r="I7" s="1390"/>
      <c r="J7" s="1391"/>
    </row>
    <row r="8" spans="4:10" ht="31.5">
      <c r="D8" s="1392" t="s">
        <v>56</v>
      </c>
      <c r="E8" s="1392" t="s">
        <v>57</v>
      </c>
      <c r="F8" s="1392" t="s">
        <v>58</v>
      </c>
      <c r="G8" s="1392" t="s">
        <v>59</v>
      </c>
      <c r="H8" s="1393" t="s">
        <v>60</v>
      </c>
      <c r="I8" s="1394" t="s">
        <v>2752</v>
      </c>
      <c r="J8" s="1395" t="s">
        <v>2753</v>
      </c>
    </row>
    <row r="9" spans="4:10">
      <c r="D9" s="1396" t="s">
        <v>18</v>
      </c>
      <c r="E9" s="1397" t="s">
        <v>61</v>
      </c>
      <c r="F9" s="1398"/>
      <c r="G9" s="1398"/>
      <c r="H9" s="1399"/>
      <c r="I9" s="1400"/>
      <c r="J9" s="1401"/>
    </row>
    <row r="10" spans="4:10">
      <c r="D10" s="1398"/>
      <c r="E10" s="1402" t="s">
        <v>62</v>
      </c>
      <c r="F10" s="1398" t="s">
        <v>63</v>
      </c>
      <c r="G10" s="1398" t="s">
        <v>64</v>
      </c>
      <c r="H10" s="1399">
        <v>0.25</v>
      </c>
      <c r="I10" s="1400">
        <f>'[299]HARGA UPAH DAN BAHAN'!F12</f>
        <v>110000.00000000001</v>
      </c>
      <c r="J10" s="1401">
        <f>I10*H10</f>
        <v>27500.000000000004</v>
      </c>
    </row>
    <row r="11" spans="4:10">
      <c r="D11" s="1398"/>
      <c r="E11" s="1402" t="s">
        <v>2844</v>
      </c>
      <c r="F11" s="1398" t="s">
        <v>65</v>
      </c>
      <c r="G11" s="1398" t="s">
        <v>64</v>
      </c>
      <c r="H11" s="1399">
        <v>0.25</v>
      </c>
      <c r="I11" s="1400">
        <f>'[299]HARGA UPAH DAN BAHAN'!F13</f>
        <v>140000</v>
      </c>
      <c r="J11" s="1401">
        <f>I11*H11</f>
        <v>35000</v>
      </c>
    </row>
    <row r="12" spans="4:10">
      <c r="D12" s="1398"/>
      <c r="E12" s="1402" t="s">
        <v>28</v>
      </c>
      <c r="F12" s="1398" t="s">
        <v>66</v>
      </c>
      <c r="G12" s="1398" t="s">
        <v>64</v>
      </c>
      <c r="H12" s="1399">
        <v>2.5000000000000001E-2</v>
      </c>
      <c r="I12" s="1400">
        <f>'[299]HARGA UPAH DAN BAHAN'!F16</f>
        <v>150000</v>
      </c>
      <c r="J12" s="1401">
        <f>I12*H12</f>
        <v>3750</v>
      </c>
    </row>
    <row r="13" spans="4:10">
      <c r="D13" s="1398"/>
      <c r="E13" s="1402" t="s">
        <v>27</v>
      </c>
      <c r="F13" s="1398" t="s">
        <v>67</v>
      </c>
      <c r="G13" s="1398" t="s">
        <v>64</v>
      </c>
      <c r="H13" s="1399">
        <v>1.2999999999999999E-2</v>
      </c>
      <c r="I13" s="1400">
        <f>'[299]HARGA UPAH DAN BAHAN'!F15</f>
        <v>140000</v>
      </c>
      <c r="J13" s="1401">
        <f>I13*H13</f>
        <v>1820</v>
      </c>
    </row>
    <row r="14" spans="4:10">
      <c r="D14" s="1398"/>
      <c r="E14" s="1402"/>
      <c r="F14" s="1398"/>
      <c r="G14" s="1398"/>
      <c r="H14" s="1403" t="s">
        <v>2755</v>
      </c>
      <c r="I14" s="1404"/>
      <c r="J14" s="1401">
        <f>SUM(J10:J13)</f>
        <v>68070</v>
      </c>
    </row>
    <row r="15" spans="4:10">
      <c r="D15" s="1396" t="s">
        <v>19</v>
      </c>
      <c r="E15" s="1397" t="s">
        <v>68</v>
      </c>
      <c r="F15" s="1398"/>
      <c r="G15" s="1398"/>
      <c r="H15" s="1399"/>
      <c r="I15" s="1400"/>
      <c r="J15" s="1401"/>
    </row>
    <row r="16" spans="4:10">
      <c r="D16" s="1398"/>
      <c r="E16" s="1405" t="s">
        <v>2859</v>
      </c>
      <c r="F16" s="1398"/>
      <c r="G16" s="1398" t="s">
        <v>6</v>
      </c>
      <c r="H16" s="1399">
        <v>0.01</v>
      </c>
      <c r="I16" s="1400">
        <f>'UPAH &amp; BAHAN'!G91</f>
        <v>5571750</v>
      </c>
      <c r="J16" s="1401">
        <f>I16*H16</f>
        <v>55717.5</v>
      </c>
    </row>
    <row r="17" spans="4:10">
      <c r="D17" s="1398"/>
      <c r="E17" s="1405" t="s">
        <v>2860</v>
      </c>
      <c r="F17" s="1398"/>
      <c r="G17" s="1398" t="s">
        <v>87</v>
      </c>
      <c r="H17" s="1399">
        <v>0.1</v>
      </c>
      <c r="I17" s="1400">
        <f>J16</f>
        <v>55717.5</v>
      </c>
      <c r="J17" s="1401">
        <f>I17*H17</f>
        <v>5571.75</v>
      </c>
    </row>
    <row r="18" spans="4:10">
      <c r="D18" s="1398"/>
      <c r="E18" s="1406"/>
      <c r="F18" s="1407"/>
      <c r="G18" s="1407"/>
      <c r="H18" s="1403" t="s">
        <v>2757</v>
      </c>
      <c r="I18" s="1404"/>
      <c r="J18" s="1401">
        <f>SUM(J16:J17)</f>
        <v>61289.25</v>
      </c>
    </row>
    <row r="19" spans="4:10">
      <c r="D19" s="1396" t="s">
        <v>20</v>
      </c>
      <c r="E19" s="1397" t="s">
        <v>101</v>
      </c>
      <c r="F19" s="1397"/>
      <c r="G19" s="1397"/>
      <c r="H19" s="1408"/>
      <c r="I19" s="1397"/>
      <c r="J19" s="1409">
        <f>J14+J18</f>
        <v>129359.25</v>
      </c>
    </row>
    <row r="20" spans="4:10">
      <c r="D20" s="1396" t="s">
        <v>21</v>
      </c>
      <c r="E20" s="1410" t="s">
        <v>2758</v>
      </c>
      <c r="F20" s="1410"/>
      <c r="G20" s="1410"/>
      <c r="H20" s="1411" t="s">
        <v>2759</v>
      </c>
      <c r="I20" s="1397"/>
      <c r="J20" s="1409">
        <f>J19*0.15</f>
        <v>19403.887500000001</v>
      </c>
    </row>
    <row r="21" spans="4:10">
      <c r="D21" s="1396" t="s">
        <v>22</v>
      </c>
      <c r="E21" s="1397" t="s">
        <v>102</v>
      </c>
      <c r="F21" s="1397"/>
      <c r="G21" s="1397"/>
      <c r="H21" s="1408"/>
      <c r="I21" s="1397"/>
      <c r="J21" s="1409">
        <f>ROUND(SUM(J19:J20),2)</f>
        <v>148763.14000000001</v>
      </c>
    </row>
    <row r="22" spans="4:10">
      <c r="D22" s="1412"/>
      <c r="E22" s="1387"/>
      <c r="F22" s="1387"/>
      <c r="G22" s="1387"/>
      <c r="H22" s="1413"/>
      <c r="I22" s="1387"/>
      <c r="J22" s="1414"/>
    </row>
    <row r="23" spans="4:10">
      <c r="D23" s="1386" t="s">
        <v>2847</v>
      </c>
      <c r="E23" s="1387" t="s">
        <v>2848</v>
      </c>
      <c r="F23" s="1388"/>
      <c r="G23" s="1388"/>
      <c r="H23" s="1389"/>
      <c r="I23" s="1390"/>
      <c r="J23" s="1391"/>
    </row>
    <row r="24" spans="4:10" ht="31.5">
      <c r="D24" s="1392" t="s">
        <v>56</v>
      </c>
      <c r="E24" s="1392" t="s">
        <v>57</v>
      </c>
      <c r="F24" s="1392" t="s">
        <v>58</v>
      </c>
      <c r="G24" s="1392" t="s">
        <v>59</v>
      </c>
      <c r="H24" s="1393" t="s">
        <v>60</v>
      </c>
      <c r="I24" s="1394" t="s">
        <v>2752</v>
      </c>
      <c r="J24" s="1395" t="s">
        <v>2753</v>
      </c>
    </row>
    <row r="25" spans="4:10">
      <c r="D25" s="1396" t="s">
        <v>18</v>
      </c>
      <c r="E25" s="1397" t="s">
        <v>61</v>
      </c>
      <c r="F25" s="1398"/>
      <c r="G25" s="1398"/>
      <c r="H25" s="1399"/>
      <c r="I25" s="1400"/>
      <c r="J25" s="1401"/>
    </row>
    <row r="26" spans="4:10">
      <c r="D26" s="1398"/>
      <c r="E26" s="1402" t="s">
        <v>62</v>
      </c>
      <c r="F26" s="1398" t="s">
        <v>63</v>
      </c>
      <c r="G26" s="1398" t="s">
        <v>64</v>
      </c>
      <c r="H26" s="1399">
        <v>0.35</v>
      </c>
      <c r="I26" s="1400">
        <f>I10</f>
        <v>110000.00000000001</v>
      </c>
      <c r="J26" s="1401">
        <f>I26*H26</f>
        <v>38500</v>
      </c>
    </row>
    <row r="27" spans="4:10">
      <c r="D27" s="1398"/>
      <c r="E27" s="1402" t="s">
        <v>2844</v>
      </c>
      <c r="F27" s="1398" t="s">
        <v>65</v>
      </c>
      <c r="G27" s="1398" t="s">
        <v>64</v>
      </c>
      <c r="H27" s="1399">
        <v>0.35</v>
      </c>
      <c r="I27" s="1400">
        <f t="shared" ref="I27:I29" si="0">I11</f>
        <v>140000</v>
      </c>
      <c r="J27" s="1401">
        <f>I27*H27</f>
        <v>49000</v>
      </c>
    </row>
    <row r="28" spans="4:10">
      <c r="D28" s="1398"/>
      <c r="E28" s="1402" t="s">
        <v>28</v>
      </c>
      <c r="F28" s="1398" t="s">
        <v>66</v>
      </c>
      <c r="G28" s="1398" t="s">
        <v>64</v>
      </c>
      <c r="H28" s="1399">
        <v>3.5000000000000003E-2</v>
      </c>
      <c r="I28" s="1400">
        <f t="shared" si="0"/>
        <v>150000</v>
      </c>
      <c r="J28" s="1401">
        <f>I28*H28</f>
        <v>5250.0000000000009</v>
      </c>
    </row>
    <row r="29" spans="4:10">
      <c r="D29" s="1398"/>
      <c r="E29" s="1402" t="s">
        <v>27</v>
      </c>
      <c r="F29" s="1398" t="s">
        <v>67</v>
      </c>
      <c r="G29" s="1398" t="s">
        <v>64</v>
      </c>
      <c r="H29" s="1399">
        <v>1.7999999999999999E-2</v>
      </c>
      <c r="I29" s="1400">
        <f t="shared" si="0"/>
        <v>140000</v>
      </c>
      <c r="J29" s="1401">
        <f>I29*H29</f>
        <v>2520</v>
      </c>
    </row>
    <row r="30" spans="4:10">
      <c r="D30" s="1398"/>
      <c r="E30" s="1402"/>
      <c r="F30" s="1398"/>
      <c r="G30" s="1398"/>
      <c r="H30" s="1403" t="s">
        <v>2755</v>
      </c>
      <c r="I30" s="1404"/>
      <c r="J30" s="1401">
        <f>SUM(J26:J29)</f>
        <v>95270</v>
      </c>
    </row>
    <row r="31" spans="4:10">
      <c r="D31" s="1396" t="s">
        <v>19</v>
      </c>
      <c r="E31" s="1397" t="s">
        <v>68</v>
      </c>
      <c r="F31" s="1398"/>
      <c r="G31" s="1398"/>
      <c r="H31" s="1399"/>
      <c r="I31" s="1400"/>
      <c r="J31" s="1401"/>
    </row>
    <row r="32" spans="4:10">
      <c r="D32" s="1398"/>
      <c r="E32" s="1405" t="s">
        <v>2845</v>
      </c>
      <c r="F32" s="1398"/>
      <c r="G32" s="1398" t="s">
        <v>2846</v>
      </c>
      <c r="H32" s="1399">
        <v>4</v>
      </c>
      <c r="I32" s="1400">
        <f>'[299]HARGA UPAH DAN BAHAN'!F29</f>
        <v>31000</v>
      </c>
      <c r="J32" s="1401">
        <f>I32*H32</f>
        <v>124000</v>
      </c>
    </row>
    <row r="33" spans="4:10">
      <c r="D33" s="1398"/>
      <c r="E33" s="1405" t="s">
        <v>2777</v>
      </c>
      <c r="F33" s="1398"/>
      <c r="G33" s="1398" t="s">
        <v>87</v>
      </c>
      <c r="H33" s="1399">
        <v>0.1</v>
      </c>
      <c r="I33" s="1400">
        <f>J32</f>
        <v>124000</v>
      </c>
      <c r="J33" s="1401">
        <f>I33*H33</f>
        <v>12400</v>
      </c>
    </row>
    <row r="34" spans="4:10">
      <c r="D34" s="1398"/>
      <c r="E34" s="1406"/>
      <c r="F34" s="1407"/>
      <c r="G34" s="1407"/>
      <c r="H34" s="1403" t="s">
        <v>2757</v>
      </c>
      <c r="I34" s="1404"/>
      <c r="J34" s="1401">
        <f>SUM(J32:J33)</f>
        <v>136400</v>
      </c>
    </row>
    <row r="35" spans="4:10">
      <c r="D35" s="1396" t="s">
        <v>20</v>
      </c>
      <c r="E35" s="1397" t="s">
        <v>101</v>
      </c>
      <c r="F35" s="1397"/>
      <c r="G35" s="1397"/>
      <c r="H35" s="1408"/>
      <c r="I35" s="1397"/>
      <c r="J35" s="1409">
        <f>J30+J34</f>
        <v>231670</v>
      </c>
    </row>
    <row r="36" spans="4:10">
      <c r="D36" s="1396" t="s">
        <v>21</v>
      </c>
      <c r="E36" s="1410" t="s">
        <v>2758</v>
      </c>
      <c r="F36" s="1410"/>
      <c r="G36" s="1410"/>
      <c r="H36" s="1411" t="s">
        <v>2759</v>
      </c>
      <c r="I36" s="1397"/>
      <c r="J36" s="1409">
        <f>J35*0.15</f>
        <v>34750.5</v>
      </c>
    </row>
    <row r="37" spans="4:10">
      <c r="D37" s="1396" t="s">
        <v>22</v>
      </c>
      <c r="E37" s="1397" t="s">
        <v>102</v>
      </c>
      <c r="F37" s="1397"/>
      <c r="G37" s="1397"/>
      <c r="H37" s="1408"/>
      <c r="I37" s="1397"/>
      <c r="J37" s="1409">
        <f>ROUND(SUM(J35:J36),2)</f>
        <v>266420.5</v>
      </c>
    </row>
    <row r="38" spans="4:10">
      <c r="D38" s="1412"/>
      <c r="E38" s="1387"/>
      <c r="F38" s="1387"/>
      <c r="G38" s="1387"/>
      <c r="H38" s="1413"/>
      <c r="I38" s="1387"/>
      <c r="J38" s="1414"/>
    </row>
    <row r="39" spans="4:10">
      <c r="D39" s="1386" t="s">
        <v>2870</v>
      </c>
      <c r="E39" s="1387" t="s">
        <v>2871</v>
      </c>
      <c r="F39" s="1388"/>
      <c r="G39" s="1388"/>
      <c r="H39" s="1389"/>
      <c r="I39" s="1390"/>
      <c r="J39" s="1391"/>
    </row>
    <row r="40" spans="4:10" ht="31.5">
      <c r="D40" s="1392" t="s">
        <v>56</v>
      </c>
      <c r="E40" s="1392" t="s">
        <v>57</v>
      </c>
      <c r="F40" s="1392" t="s">
        <v>58</v>
      </c>
      <c r="G40" s="1392" t="s">
        <v>59</v>
      </c>
      <c r="H40" s="1393" t="s">
        <v>60</v>
      </c>
      <c r="I40" s="1394" t="s">
        <v>2752</v>
      </c>
      <c r="J40" s="1395" t="s">
        <v>2753</v>
      </c>
    </row>
    <row r="41" spans="4:10">
      <c r="D41" s="1396" t="s">
        <v>18</v>
      </c>
      <c r="E41" s="1397" t="s">
        <v>61</v>
      </c>
      <c r="F41" s="1398"/>
      <c r="G41" s="1398"/>
      <c r="H41" s="1399"/>
      <c r="I41" s="1400"/>
      <c r="J41" s="1401"/>
    </row>
    <row r="42" spans="4:10">
      <c r="D42" s="1398"/>
      <c r="E42" s="1402" t="s">
        <v>62</v>
      </c>
      <c r="F42" s="1398" t="s">
        <v>63</v>
      </c>
      <c r="G42" s="1398" t="s">
        <v>64</v>
      </c>
      <c r="H42" s="1399">
        <v>0.35</v>
      </c>
      <c r="I42" s="1400">
        <f>I26</f>
        <v>110000.00000000001</v>
      </c>
      <c r="J42" s="1401">
        <f>I42*H42</f>
        <v>38500</v>
      </c>
    </row>
    <row r="43" spans="4:10">
      <c r="D43" s="1398"/>
      <c r="E43" s="1402" t="s">
        <v>2844</v>
      </c>
      <c r="F43" s="1398" t="s">
        <v>65</v>
      </c>
      <c r="G43" s="1398" t="s">
        <v>64</v>
      </c>
      <c r="H43" s="1399">
        <v>0.35</v>
      </c>
      <c r="I43" s="1400">
        <f t="shared" ref="I43:I45" si="1">I27</f>
        <v>140000</v>
      </c>
      <c r="J43" s="1401">
        <f>I43*H43</f>
        <v>49000</v>
      </c>
    </row>
    <row r="44" spans="4:10">
      <c r="D44" s="1398"/>
      <c r="E44" s="1402" t="s">
        <v>28</v>
      </c>
      <c r="F44" s="1398" t="s">
        <v>66</v>
      </c>
      <c r="G44" s="1398" t="s">
        <v>64</v>
      </c>
      <c r="H44" s="1399">
        <v>3.5000000000000003E-2</v>
      </c>
      <c r="I44" s="1400">
        <f t="shared" si="1"/>
        <v>150000</v>
      </c>
      <c r="J44" s="1401">
        <f>I44*H44</f>
        <v>5250.0000000000009</v>
      </c>
    </row>
    <row r="45" spans="4:10">
      <c r="D45" s="1398"/>
      <c r="E45" s="1402" t="s">
        <v>27</v>
      </c>
      <c r="F45" s="1398" t="s">
        <v>67</v>
      </c>
      <c r="G45" s="1398" t="s">
        <v>64</v>
      </c>
      <c r="H45" s="1399">
        <v>1.7999999999999999E-2</v>
      </c>
      <c r="I45" s="1400">
        <f t="shared" si="1"/>
        <v>140000</v>
      </c>
      <c r="J45" s="1401">
        <f>I45*H45</f>
        <v>2520</v>
      </c>
    </row>
    <row r="46" spans="4:10">
      <c r="D46" s="1398"/>
      <c r="E46" s="1402"/>
      <c r="F46" s="1398"/>
      <c r="G46" s="1398"/>
      <c r="H46" s="1403" t="s">
        <v>2755</v>
      </c>
      <c r="I46" s="1404"/>
      <c r="J46" s="1401">
        <f>SUM(J42:J45)</f>
        <v>95270</v>
      </c>
    </row>
    <row r="47" spans="4:10">
      <c r="D47" s="1396" t="s">
        <v>19</v>
      </c>
      <c r="E47" s="1397" t="s">
        <v>68</v>
      </c>
      <c r="F47" s="1398"/>
      <c r="G47" s="1398"/>
      <c r="H47" s="1399"/>
      <c r="I47" s="1400"/>
      <c r="J47" s="1401"/>
    </row>
    <row r="48" spans="4:10">
      <c r="D48" s="1398"/>
      <c r="E48" s="1405" t="s">
        <v>2872</v>
      </c>
      <c r="F48" s="1398"/>
      <c r="G48" s="1398" t="s">
        <v>7</v>
      </c>
      <c r="H48" s="1399">
        <v>1.2</v>
      </c>
      <c r="I48" s="1400">
        <f>3400000/2.88</f>
        <v>1180555.5555555555</v>
      </c>
      <c r="J48" s="1401">
        <f>I48*H48</f>
        <v>1416666.6666666665</v>
      </c>
    </row>
    <row r="49" spans="4:10">
      <c r="D49" s="1398"/>
      <c r="E49" s="1405" t="s">
        <v>2777</v>
      </c>
      <c r="F49" s="1398"/>
      <c r="G49" s="1398" t="s">
        <v>87</v>
      </c>
      <c r="H49" s="1399">
        <v>0.1</v>
      </c>
      <c r="I49" s="1400">
        <f>J48</f>
        <v>1416666.6666666665</v>
      </c>
      <c r="J49" s="1401">
        <f>I49*H49</f>
        <v>141666.66666666666</v>
      </c>
    </row>
    <row r="50" spans="4:10">
      <c r="D50" s="1398"/>
      <c r="E50" s="1405" t="s">
        <v>2873</v>
      </c>
      <c r="F50" s="1398"/>
      <c r="G50" s="1398" t="s">
        <v>3</v>
      </c>
      <c r="H50" s="1399">
        <f>1.4/12</f>
        <v>0.11666666666666665</v>
      </c>
      <c r="I50" s="1400">
        <f>'UPAH &amp; BAHAN'!G54</f>
        <v>41366</v>
      </c>
      <c r="J50" s="1401">
        <f>I50*H50</f>
        <v>4826.0333333333328</v>
      </c>
    </row>
    <row r="51" spans="4:10">
      <c r="D51" s="1398"/>
      <c r="E51" s="1405" t="s">
        <v>2874</v>
      </c>
      <c r="F51" s="1398"/>
      <c r="G51" s="1398" t="s">
        <v>3</v>
      </c>
      <c r="H51" s="1399">
        <f>H50</f>
        <v>0.11666666666666665</v>
      </c>
      <c r="I51" s="1400">
        <f>'UPAH &amp; BAHAN'!G53</f>
        <v>126500</v>
      </c>
      <c r="J51" s="1401">
        <f>I51*H51</f>
        <v>14758.333333333332</v>
      </c>
    </row>
    <row r="52" spans="4:10">
      <c r="D52" s="1398"/>
      <c r="E52" s="1406"/>
      <c r="F52" s="1407"/>
      <c r="G52" s="1407"/>
      <c r="H52" s="1403" t="s">
        <v>2757</v>
      </c>
      <c r="I52" s="1404"/>
      <c r="J52" s="1401">
        <f>SUM(J48:J51)</f>
        <v>1577917.7</v>
      </c>
    </row>
    <row r="53" spans="4:10">
      <c r="D53" s="1396" t="s">
        <v>20</v>
      </c>
      <c r="E53" s="1397" t="s">
        <v>101</v>
      </c>
      <c r="F53" s="1397"/>
      <c r="G53" s="1397"/>
      <c r="H53" s="1408"/>
      <c r="I53" s="1397"/>
      <c r="J53" s="1409">
        <f>J46+J52</f>
        <v>1673187.7</v>
      </c>
    </row>
    <row r="54" spans="4:10">
      <c r="D54" s="1396" t="s">
        <v>21</v>
      </c>
      <c r="E54" s="1410" t="s">
        <v>2758</v>
      </c>
      <c r="F54" s="1410"/>
      <c r="G54" s="1410"/>
      <c r="H54" s="1411" t="s">
        <v>2759</v>
      </c>
      <c r="I54" s="1397"/>
      <c r="J54" s="1409">
        <f>J53*0.15</f>
        <v>250978.15499999997</v>
      </c>
    </row>
    <row r="55" spans="4:10">
      <c r="D55" s="1396" t="s">
        <v>22</v>
      </c>
      <c r="E55" s="1397" t="s">
        <v>102</v>
      </c>
      <c r="F55" s="1397"/>
      <c r="G55" s="1397"/>
      <c r="H55" s="1408"/>
      <c r="I55" s="1397"/>
      <c r="J55" s="1409">
        <f>ROUND(SUM(J53:J54),2)</f>
        <v>1924165.86</v>
      </c>
    </row>
    <row r="56" spans="4:10">
      <c r="D56" s="1412"/>
      <c r="E56" s="1387"/>
      <c r="F56" s="1387"/>
      <c r="G56" s="1387"/>
      <c r="H56" s="1413"/>
      <c r="I56" s="1387"/>
      <c r="J56" s="1414"/>
    </row>
    <row r="57" spans="4:10">
      <c r="D57" s="1386" t="s">
        <v>2849</v>
      </c>
      <c r="E57" s="1387" t="s">
        <v>2850</v>
      </c>
      <c r="F57" s="1388"/>
      <c r="G57" s="1388"/>
      <c r="H57" s="1389"/>
      <c r="I57" s="1390"/>
      <c r="J57" s="1391"/>
    </row>
    <row r="58" spans="4:10" s="1415" customFormat="1" ht="31.5">
      <c r="D58" s="1392" t="s">
        <v>56</v>
      </c>
      <c r="E58" s="1392" t="s">
        <v>57</v>
      </c>
      <c r="F58" s="1392" t="s">
        <v>58</v>
      </c>
      <c r="G58" s="1392" t="s">
        <v>59</v>
      </c>
      <c r="H58" s="1393" t="s">
        <v>60</v>
      </c>
      <c r="I58" s="1394" t="s">
        <v>2752</v>
      </c>
      <c r="J58" s="1395" t="s">
        <v>2753</v>
      </c>
    </row>
    <row r="59" spans="4:10" s="1415" customFormat="1">
      <c r="D59" s="1396" t="s">
        <v>18</v>
      </c>
      <c r="E59" s="1397" t="s">
        <v>61</v>
      </c>
      <c r="F59" s="1398"/>
      <c r="G59" s="1398"/>
      <c r="H59" s="1399"/>
      <c r="I59" s="1400"/>
      <c r="J59" s="1401"/>
    </row>
    <row r="60" spans="4:10" s="1415" customFormat="1">
      <c r="D60" s="1398"/>
      <c r="E60" s="1402" t="s">
        <v>62</v>
      </c>
      <c r="F60" s="1398" t="s">
        <v>63</v>
      </c>
      <c r="G60" s="1398" t="s">
        <v>64</v>
      </c>
      <c r="H60" s="1399">
        <v>0.1</v>
      </c>
      <c r="I60" s="1400">
        <f>I10</f>
        <v>110000.00000000001</v>
      </c>
      <c r="J60" s="1401">
        <f>I60*H60</f>
        <v>11000.000000000002</v>
      </c>
    </row>
    <row r="61" spans="4:10" s="1415" customFormat="1">
      <c r="D61" s="1398"/>
      <c r="E61" s="1402" t="s">
        <v>2844</v>
      </c>
      <c r="F61" s="1398" t="s">
        <v>65</v>
      </c>
      <c r="G61" s="1398" t="s">
        <v>64</v>
      </c>
      <c r="H61" s="1399">
        <v>0.05</v>
      </c>
      <c r="I61" s="1400">
        <f>I11</f>
        <v>140000</v>
      </c>
      <c r="J61" s="1401">
        <f>I61*H61</f>
        <v>7000</v>
      </c>
    </row>
    <row r="62" spans="4:10" s="1415" customFormat="1">
      <c r="D62" s="1398"/>
      <c r="E62" s="1402" t="s">
        <v>28</v>
      </c>
      <c r="F62" s="1398" t="s">
        <v>66</v>
      </c>
      <c r="G62" s="1398" t="s">
        <v>64</v>
      </c>
      <c r="H62" s="1399">
        <v>5.0000000000000001E-3</v>
      </c>
      <c r="I62" s="1400">
        <f>I12</f>
        <v>150000</v>
      </c>
      <c r="J62" s="1401">
        <f>I62*H62</f>
        <v>750</v>
      </c>
    </row>
    <row r="63" spans="4:10" s="1415" customFormat="1">
      <c r="D63" s="1398"/>
      <c r="E63" s="1402" t="s">
        <v>27</v>
      </c>
      <c r="F63" s="1398" t="s">
        <v>67</v>
      </c>
      <c r="G63" s="1398" t="s">
        <v>64</v>
      </c>
      <c r="H63" s="1399">
        <v>5.0000000000000001E-3</v>
      </c>
      <c r="I63" s="1400">
        <f>I13</f>
        <v>140000</v>
      </c>
      <c r="J63" s="1401">
        <f>I63*H63</f>
        <v>700</v>
      </c>
    </row>
    <row r="64" spans="4:10" s="1415" customFormat="1">
      <c r="D64" s="1398"/>
      <c r="E64" s="1402"/>
      <c r="F64" s="1398"/>
      <c r="G64" s="1398"/>
      <c r="H64" s="1403" t="s">
        <v>2755</v>
      </c>
      <c r="I64" s="1404"/>
      <c r="J64" s="1401">
        <f>SUM(J60:J63)</f>
        <v>19450</v>
      </c>
    </row>
    <row r="65" spans="4:10" s="1415" customFormat="1">
      <c r="D65" s="1396" t="s">
        <v>19</v>
      </c>
      <c r="E65" s="1397" t="s">
        <v>68</v>
      </c>
      <c r="F65" s="1398"/>
      <c r="G65" s="1398"/>
      <c r="H65" s="1399"/>
      <c r="I65" s="1400"/>
      <c r="J65" s="1401"/>
    </row>
    <row r="66" spans="4:10" s="1415" customFormat="1">
      <c r="D66" s="1398"/>
      <c r="E66" s="1405" t="s">
        <v>2851</v>
      </c>
      <c r="F66" s="1398"/>
      <c r="G66" s="1398" t="s">
        <v>2852</v>
      </c>
      <c r="H66" s="1399">
        <v>0.36399999999999999</v>
      </c>
      <c r="I66" s="1400">
        <f>'[299]HARGA UPAH DAN BAHAN'!F24</f>
        <v>142800</v>
      </c>
      <c r="J66" s="1401">
        <f>I66*H66</f>
        <v>51979.199999999997</v>
      </c>
    </row>
    <row r="67" spans="4:10" s="1415" customFormat="1">
      <c r="D67" s="1398"/>
      <c r="E67" s="1405" t="s">
        <v>2853</v>
      </c>
      <c r="F67" s="1398"/>
      <c r="G67" s="1398" t="s">
        <v>3</v>
      </c>
      <c r="H67" s="1399">
        <v>0.11</v>
      </c>
      <c r="I67" s="1400">
        <f>'[299]HARGA UPAH DAN BAHAN'!F28</f>
        <v>30250</v>
      </c>
      <c r="J67" s="1401">
        <f>I67*H67</f>
        <v>3327.5</v>
      </c>
    </row>
    <row r="68" spans="4:10" s="1415" customFormat="1">
      <c r="D68" s="1398"/>
      <c r="E68" s="1406"/>
      <c r="F68" s="1407"/>
      <c r="G68" s="1407"/>
      <c r="H68" s="1403" t="s">
        <v>2757</v>
      </c>
      <c r="I68" s="1404"/>
      <c r="J68" s="1401">
        <f>SUM(J66:J67)</f>
        <v>55306.7</v>
      </c>
    </row>
    <row r="69" spans="4:10" s="1415" customFormat="1">
      <c r="D69" s="1396" t="s">
        <v>20</v>
      </c>
      <c r="E69" s="1397" t="s">
        <v>101</v>
      </c>
      <c r="F69" s="1397"/>
      <c r="G69" s="1397"/>
      <c r="H69" s="1408"/>
      <c r="I69" s="1397"/>
      <c r="J69" s="1409">
        <f>J64+J68</f>
        <v>74756.7</v>
      </c>
    </row>
    <row r="70" spans="4:10" s="1415" customFormat="1">
      <c r="D70" s="1396" t="s">
        <v>21</v>
      </c>
      <c r="E70" s="1410" t="s">
        <v>2758</v>
      </c>
      <c r="F70" s="1410"/>
      <c r="G70" s="1410"/>
      <c r="H70" s="1411" t="s">
        <v>2759</v>
      </c>
      <c r="I70" s="1397"/>
      <c r="J70" s="1409">
        <f>J69*0.15</f>
        <v>11213.504999999999</v>
      </c>
    </row>
    <row r="71" spans="4:10" s="1415" customFormat="1">
      <c r="D71" s="1396" t="s">
        <v>22</v>
      </c>
      <c r="E71" s="1397" t="s">
        <v>102</v>
      </c>
      <c r="F71" s="1397"/>
      <c r="G71" s="1397"/>
      <c r="H71" s="1408"/>
      <c r="I71" s="1397"/>
      <c r="J71" s="1409">
        <f>ROUND(SUM(J69:J70),2)</f>
        <v>85970.21</v>
      </c>
    </row>
    <row r="72" spans="4:10" s="1415" customFormat="1">
      <c r="D72" s="1416" t="s">
        <v>2854</v>
      </c>
      <c r="E72" s="1417" t="s">
        <v>2855</v>
      </c>
      <c r="F72" s="1418"/>
      <c r="G72" s="1418"/>
      <c r="H72" s="1419"/>
      <c r="I72" s="1420"/>
      <c r="J72" s="1421"/>
    </row>
    <row r="73" spans="4:10" s="1415" customFormat="1" ht="31.5">
      <c r="D73" s="1422" t="s">
        <v>56</v>
      </c>
      <c r="E73" s="1422" t="s">
        <v>57</v>
      </c>
      <c r="F73" s="1422" t="s">
        <v>58</v>
      </c>
      <c r="G73" s="1422" t="s">
        <v>59</v>
      </c>
      <c r="H73" s="1423" t="s">
        <v>60</v>
      </c>
      <c r="I73" s="1424" t="s">
        <v>2752</v>
      </c>
      <c r="J73" s="1425" t="s">
        <v>2753</v>
      </c>
    </row>
    <row r="74" spans="4:10" s="1415" customFormat="1">
      <c r="D74" s="1426" t="s">
        <v>18</v>
      </c>
      <c r="E74" s="1427" t="s">
        <v>61</v>
      </c>
      <c r="F74" s="1426"/>
      <c r="G74" s="1426"/>
      <c r="H74" s="1428"/>
      <c r="I74" s="1429"/>
      <c r="J74" s="1430"/>
    </row>
    <row r="75" spans="4:10" s="1415" customFormat="1">
      <c r="D75" s="1426"/>
      <c r="E75" s="1431" t="s">
        <v>62</v>
      </c>
      <c r="F75" s="1432" t="s">
        <v>63</v>
      </c>
      <c r="G75" s="1432" t="s">
        <v>64</v>
      </c>
      <c r="H75" s="1433">
        <v>0.1</v>
      </c>
      <c r="I75" s="1434">
        <f>'[300]UPAH-BAHAN-ALAT'!$G$12</f>
        <v>110000.00000000001</v>
      </c>
      <c r="J75" s="1435">
        <f>I75*H75</f>
        <v>11000.000000000002</v>
      </c>
    </row>
    <row r="76" spans="4:10" s="1415" customFormat="1">
      <c r="D76" s="1426"/>
      <c r="E76" s="1431" t="s">
        <v>2762</v>
      </c>
      <c r="F76" s="1432" t="s">
        <v>65</v>
      </c>
      <c r="G76" s="1432" t="s">
        <v>64</v>
      </c>
      <c r="H76" s="1433">
        <v>0.05</v>
      </c>
      <c r="I76" s="1434">
        <f>'[300]UPAH-BAHAN-ALAT'!$G$13</f>
        <v>140000</v>
      </c>
      <c r="J76" s="1435">
        <f>I76*H76</f>
        <v>7000</v>
      </c>
    </row>
    <row r="77" spans="4:10" s="1415" customFormat="1">
      <c r="D77" s="1426"/>
      <c r="E77" s="1431" t="s">
        <v>77</v>
      </c>
      <c r="F77" s="1432" t="s">
        <v>66</v>
      </c>
      <c r="G77" s="1432" t="s">
        <v>64</v>
      </c>
      <c r="H77" s="1433">
        <v>5.0000000000000001E-3</v>
      </c>
      <c r="I77" s="1434">
        <f>'[300]UPAH-BAHAN-ALAT'!$G$15</f>
        <v>150000</v>
      </c>
      <c r="J77" s="1435">
        <f>I77*H77</f>
        <v>750</v>
      </c>
    </row>
    <row r="78" spans="4:10" s="1415" customFormat="1">
      <c r="D78" s="1426"/>
      <c r="E78" s="1431" t="s">
        <v>27</v>
      </c>
      <c r="F78" s="1432" t="s">
        <v>67</v>
      </c>
      <c r="G78" s="1432" t="s">
        <v>64</v>
      </c>
      <c r="H78" s="1433">
        <v>5.0000000000000001E-3</v>
      </c>
      <c r="I78" s="1434">
        <f>'[300]UPAH-BAHAN-ALAT'!$G$14</f>
        <v>140000</v>
      </c>
      <c r="J78" s="1435">
        <f>I78*H78</f>
        <v>700</v>
      </c>
    </row>
    <row r="79" spans="4:10" s="1415" customFormat="1">
      <c r="D79" s="1426"/>
      <c r="E79" s="1431"/>
      <c r="F79" s="1432"/>
      <c r="G79" s="1432"/>
      <c r="H79" s="1436" t="s">
        <v>2755</v>
      </c>
      <c r="I79" s="1437"/>
      <c r="J79" s="1435">
        <f>SUM(J75:J78)</f>
        <v>19450</v>
      </c>
    </row>
    <row r="80" spans="4:10" s="1415" customFormat="1">
      <c r="D80" s="1426" t="s">
        <v>19</v>
      </c>
      <c r="E80" s="1427" t="s">
        <v>68</v>
      </c>
      <c r="F80" s="1426"/>
      <c r="G80" s="1426"/>
      <c r="H80" s="1428"/>
      <c r="I80" s="1429"/>
      <c r="J80" s="1430"/>
    </row>
    <row r="81" spans="4:10" s="1415" customFormat="1">
      <c r="D81" s="1426"/>
      <c r="E81" s="1431" t="s">
        <v>2856</v>
      </c>
      <c r="F81" s="1432"/>
      <c r="G81" s="1432" t="s">
        <v>40</v>
      </c>
      <c r="H81" s="1433">
        <v>0.36399999999999999</v>
      </c>
      <c r="I81" s="1434">
        <f>'[300]UPAH-BAHAN-ALAT'!$G$107</f>
        <v>179400</v>
      </c>
      <c r="J81" s="1435">
        <f>I81*H81</f>
        <v>65301.599999999999</v>
      </c>
    </row>
    <row r="82" spans="4:10" s="1415" customFormat="1">
      <c r="D82" s="1426"/>
      <c r="E82" s="1431" t="s">
        <v>2861</v>
      </c>
      <c r="F82" s="1432"/>
      <c r="G82" s="1432" t="s">
        <v>40</v>
      </c>
      <c r="H82" s="1433">
        <v>0.36399999999999999</v>
      </c>
      <c r="I82" s="1434">
        <v>250000</v>
      </c>
      <c r="J82" s="1435">
        <f>I82*H82</f>
        <v>91000</v>
      </c>
    </row>
    <row r="83" spans="4:10" s="1415" customFormat="1">
      <c r="D83" s="1426"/>
      <c r="E83" s="1431" t="s">
        <v>91</v>
      </c>
      <c r="F83" s="1432"/>
      <c r="G83" s="1432" t="s">
        <v>3</v>
      </c>
      <c r="H83" s="1433">
        <v>0.11</v>
      </c>
      <c r="I83" s="1434">
        <f>'[300]UPAH-BAHAN-ALAT'!$G$138</f>
        <v>30250.000000000007</v>
      </c>
      <c r="J83" s="1435">
        <f>I83*H83</f>
        <v>3327.5000000000009</v>
      </c>
    </row>
    <row r="84" spans="4:10" s="1415" customFormat="1">
      <c r="D84" s="1432"/>
      <c r="E84" s="1431"/>
      <c r="F84" s="1432"/>
      <c r="G84" s="1432"/>
      <c r="H84" s="1438" t="s">
        <v>2757</v>
      </c>
      <c r="I84" s="1439"/>
      <c r="J84" s="1435">
        <f>SUM(J81:J83)</f>
        <v>159629.1</v>
      </c>
    </row>
    <row r="85" spans="4:10" s="1415" customFormat="1">
      <c r="D85" s="1426" t="s">
        <v>20</v>
      </c>
      <c r="E85" s="1440" t="s">
        <v>101</v>
      </c>
      <c r="F85" s="1441"/>
      <c r="G85" s="1441"/>
      <c r="H85" s="1441"/>
      <c r="I85" s="1442"/>
      <c r="J85" s="1430">
        <f>J79+J84</f>
        <v>179079.1</v>
      </c>
    </row>
    <row r="86" spans="4:10" s="1415" customFormat="1">
      <c r="D86" s="1426" t="s">
        <v>21</v>
      </c>
      <c r="E86" s="1443" t="s">
        <v>2758</v>
      </c>
      <c r="F86" s="1444"/>
      <c r="G86" s="1445"/>
      <c r="H86" s="1446" t="s">
        <v>2759</v>
      </c>
      <c r="I86" s="1447"/>
      <c r="J86" s="1430">
        <f>J85*0.15</f>
        <v>26861.865000000002</v>
      </c>
    </row>
    <row r="87" spans="4:10" s="1415" customFormat="1">
      <c r="D87" s="1426" t="s">
        <v>22</v>
      </c>
      <c r="E87" s="1446" t="s">
        <v>102</v>
      </c>
      <c r="F87" s="1448"/>
      <c r="G87" s="1448"/>
      <c r="H87" s="1448"/>
      <c r="I87" s="1447"/>
      <c r="J87" s="1430">
        <f>ROUND(SUM(J85:J86),2)</f>
        <v>205940.97</v>
      </c>
    </row>
    <row r="88" spans="4:10" s="1415" customFormat="1">
      <c r="D88" s="1412"/>
      <c r="E88" s="1387"/>
      <c r="F88" s="1387"/>
      <c r="G88" s="1387"/>
      <c r="H88" s="1413"/>
      <c r="I88" s="1387"/>
      <c r="J88" s="1414"/>
    </row>
    <row r="89" spans="4:10">
      <c r="D89" s="1386" t="s">
        <v>2857</v>
      </c>
      <c r="E89" s="1449" t="s">
        <v>2865</v>
      </c>
      <c r="F89" s="1450"/>
      <c r="G89" s="1450"/>
      <c r="H89" s="1451"/>
      <c r="I89" s="1452"/>
      <c r="J89" s="1453"/>
    </row>
    <row r="90" spans="4:10" s="1415" customFormat="1" ht="31.5">
      <c r="D90" s="1454" t="s">
        <v>56</v>
      </c>
      <c r="E90" s="1454" t="s">
        <v>57</v>
      </c>
      <c r="F90" s="1454" t="s">
        <v>58</v>
      </c>
      <c r="G90" s="1454" t="s">
        <v>59</v>
      </c>
      <c r="H90" s="1455" t="s">
        <v>60</v>
      </c>
      <c r="I90" s="1394" t="s">
        <v>2752</v>
      </c>
      <c r="J90" s="1395" t="s">
        <v>2753</v>
      </c>
    </row>
    <row r="91" spans="4:10" s="1415" customFormat="1">
      <c r="D91" s="1396" t="s">
        <v>18</v>
      </c>
      <c r="E91" s="1397" t="s">
        <v>61</v>
      </c>
      <c r="F91" s="1396"/>
      <c r="G91" s="1396"/>
      <c r="H91" s="1456"/>
      <c r="I91" s="1457"/>
      <c r="J91" s="1409"/>
    </row>
    <row r="92" spans="4:10" s="1415" customFormat="1">
      <c r="D92" s="1396"/>
      <c r="E92" s="1402" t="s">
        <v>62</v>
      </c>
      <c r="F92" s="1398" t="s">
        <v>63</v>
      </c>
      <c r="G92" s="1398" t="s">
        <v>64</v>
      </c>
      <c r="H92" s="1458">
        <v>0.35</v>
      </c>
      <c r="I92" s="1400">
        <f>I60</f>
        <v>110000.00000000001</v>
      </c>
      <c r="J92" s="1401">
        <f>I92*H92</f>
        <v>38500</v>
      </c>
    </row>
    <row r="93" spans="4:10" s="1415" customFormat="1">
      <c r="D93" s="1396"/>
      <c r="E93" s="1402" t="s">
        <v>80</v>
      </c>
      <c r="F93" s="1398" t="s">
        <v>65</v>
      </c>
      <c r="G93" s="1398" t="s">
        <v>64</v>
      </c>
      <c r="H93" s="1458">
        <v>0.17499999999999999</v>
      </c>
      <c r="I93" s="1400">
        <f>I61</f>
        <v>140000</v>
      </c>
      <c r="J93" s="1401">
        <f>I93*H93</f>
        <v>24500</v>
      </c>
    </row>
    <row r="94" spans="4:10" s="1415" customFormat="1">
      <c r="D94" s="1396"/>
      <c r="E94" s="1402" t="s">
        <v>77</v>
      </c>
      <c r="F94" s="1398" t="s">
        <v>66</v>
      </c>
      <c r="G94" s="1398" t="s">
        <v>64</v>
      </c>
      <c r="H94" s="1458">
        <v>1.7000000000000001E-2</v>
      </c>
      <c r="I94" s="1400">
        <f>I62</f>
        <v>150000</v>
      </c>
      <c r="J94" s="1401">
        <f>I94*H94</f>
        <v>2550</v>
      </c>
    </row>
    <row r="95" spans="4:10" s="1415" customFormat="1">
      <c r="D95" s="1396"/>
      <c r="E95" s="1402" t="s">
        <v>27</v>
      </c>
      <c r="F95" s="1398" t="s">
        <v>67</v>
      </c>
      <c r="G95" s="1398" t="s">
        <v>64</v>
      </c>
      <c r="H95" s="1458">
        <v>2E-3</v>
      </c>
      <c r="I95" s="1400">
        <f>I63</f>
        <v>140000</v>
      </c>
      <c r="J95" s="1401">
        <f>I95*H95</f>
        <v>280</v>
      </c>
    </row>
    <row r="96" spans="4:10" s="1415" customFormat="1">
      <c r="D96" s="1396"/>
      <c r="E96" s="1402"/>
      <c r="F96" s="1398"/>
      <c r="G96" s="1398"/>
      <c r="H96" s="1459" t="s">
        <v>2755</v>
      </c>
      <c r="I96" s="1404"/>
      <c r="J96" s="1401">
        <f>SUM(J92:J95)</f>
        <v>65830</v>
      </c>
    </row>
    <row r="97" spans="4:10" s="1415" customFormat="1">
      <c r="D97" s="1396" t="s">
        <v>19</v>
      </c>
      <c r="E97" s="1397" t="s">
        <v>68</v>
      </c>
      <c r="F97" s="1396"/>
      <c r="G97" s="1396"/>
      <c r="H97" s="1456"/>
      <c r="I97" s="1457"/>
      <c r="J97" s="1409"/>
    </row>
    <row r="98" spans="4:10" s="1415" customFormat="1">
      <c r="D98" s="1396"/>
      <c r="E98" s="1402" t="s">
        <v>2866</v>
      </c>
      <c r="F98" s="1398"/>
      <c r="G98" s="1398" t="s">
        <v>33</v>
      </c>
      <c r="H98" s="1458">
        <v>0.38200000000000001</v>
      </c>
      <c r="I98" s="1400">
        <f>'[299]HARGA UPAH DAN BAHAN'!F26</f>
        <v>340800</v>
      </c>
      <c r="J98" s="1401">
        <f>I98*H98</f>
        <v>130185.60000000001</v>
      </c>
    </row>
    <row r="99" spans="4:10" s="1415" customFormat="1">
      <c r="D99" s="1398"/>
      <c r="E99" s="1402" t="s">
        <v>2788</v>
      </c>
      <c r="F99" s="1398"/>
      <c r="G99" s="1398" t="s">
        <v>1679</v>
      </c>
      <c r="H99" s="1458">
        <v>0.25</v>
      </c>
      <c r="I99" s="1400">
        <f>'[299]HARGA UPAH DAN BAHAN'!F22</f>
        <v>37800</v>
      </c>
      <c r="J99" s="1401">
        <f>I99*H99</f>
        <v>9450</v>
      </c>
    </row>
    <row r="100" spans="4:10" s="1415" customFormat="1">
      <c r="D100" s="1398"/>
      <c r="E100" s="1402"/>
      <c r="F100" s="1398"/>
      <c r="G100" s="1398"/>
      <c r="H100" s="1459" t="s">
        <v>2757</v>
      </c>
      <c r="I100" s="1404"/>
      <c r="J100" s="1401">
        <f>SUM(J98:J99)</f>
        <v>139635.6</v>
      </c>
    </row>
    <row r="101" spans="4:10" s="1415" customFormat="1">
      <c r="D101" s="1396" t="s">
        <v>20</v>
      </c>
      <c r="E101" s="1397" t="s">
        <v>101</v>
      </c>
      <c r="F101" s="1397"/>
      <c r="G101" s="1397"/>
      <c r="H101" s="1397"/>
      <c r="I101" s="1397"/>
      <c r="J101" s="1409">
        <f>J96+J100</f>
        <v>205465.60000000001</v>
      </c>
    </row>
    <row r="102" spans="4:10" s="1415" customFormat="1">
      <c r="D102" s="1396" t="s">
        <v>21</v>
      </c>
      <c r="E102" s="1410" t="s">
        <v>2758</v>
      </c>
      <c r="F102" s="1410"/>
      <c r="G102" s="1410"/>
      <c r="H102" s="1396" t="s">
        <v>2759</v>
      </c>
      <c r="I102" s="1397"/>
      <c r="J102" s="1409">
        <f>J101*0.15</f>
        <v>30819.84</v>
      </c>
    </row>
    <row r="103" spans="4:10" s="1415" customFormat="1">
      <c r="D103" s="1396" t="s">
        <v>22</v>
      </c>
      <c r="E103" s="1397" t="s">
        <v>102</v>
      </c>
      <c r="F103" s="1397"/>
      <c r="G103" s="1397"/>
      <c r="H103" s="1397"/>
      <c r="I103" s="1397"/>
      <c r="J103" s="1409">
        <f>ROUND(SUM(J101:J102),2)</f>
        <v>236285.44</v>
      </c>
    </row>
  </sheetData>
  <mergeCells count="1">
    <mergeCell ref="D4:J5"/>
  </mergeCells>
  <printOptions horizontalCentered="1"/>
  <pageMargins left="0.25" right="0.25" top="0.75" bottom="0.5" header="0" footer="0"/>
  <pageSetup paperSize="5" scale="86" fitToHeight="0" orientation="portrait" r:id="rId1"/>
  <rowBreaks count="1" manualBreakCount="1">
    <brk id="88" min="2" max="1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54"/>
  <sheetViews>
    <sheetView tabSelected="1" view="pageBreakPreview" zoomScale="115" zoomScaleNormal="55" zoomScaleSheetLayoutView="85" workbookViewId="0">
      <pane ySplit="3" topLeftCell="A736" activePane="bottomLeft" state="frozen"/>
      <selection pane="bottomLeft" activeCell="G712" sqref="G712"/>
    </sheetView>
  </sheetViews>
  <sheetFormatPr defaultColWidth="9.140625" defaultRowHeight="12.75"/>
  <cols>
    <col min="1" max="1" width="5.85546875" style="19" customWidth="1"/>
    <col min="2" max="2" width="3.42578125" style="8" customWidth="1"/>
    <col min="3" max="3" width="50.42578125" style="20" customWidth="1"/>
    <col min="4" max="4" width="14.7109375" style="19" customWidth="1"/>
    <col min="5" max="5" width="10.42578125" style="8" bestFit="1" customWidth="1"/>
    <col min="6" max="6" width="5.42578125" style="19" customWidth="1"/>
    <col min="7" max="7" width="19.7109375" style="21" customWidth="1"/>
    <col min="8" max="8" width="19.85546875" style="8" customWidth="1"/>
    <col min="9" max="9" width="19.7109375" style="21" customWidth="1"/>
    <col min="10" max="10" width="19.85546875" style="8" customWidth="1"/>
    <col min="11" max="11" width="16.28515625" style="8" customWidth="1"/>
    <col min="12" max="12" width="5.42578125" style="8" customWidth="1"/>
    <col min="13" max="13" width="19" style="9" bestFit="1" customWidth="1"/>
    <col min="14" max="14" width="19.28515625" style="9" customWidth="1"/>
    <col min="15" max="15" width="23.140625" style="9" customWidth="1"/>
    <col min="16" max="16" width="26.42578125" style="9" customWidth="1"/>
    <col min="17" max="17" width="17.42578125" style="9" bestFit="1" customWidth="1"/>
    <col min="18" max="19" width="9.140625" style="9"/>
    <col min="20" max="22" width="11.42578125" style="9" bestFit="1" customWidth="1"/>
    <col min="23" max="16384" width="9.140625" style="9"/>
  </cols>
  <sheetData>
    <row r="1" spans="1:14" s="36" customFormat="1" ht="16.5" customHeight="1" thickTop="1">
      <c r="A1" s="671"/>
      <c r="B1" s="1593" t="s">
        <v>10</v>
      </c>
      <c r="C1" s="1594"/>
      <c r="D1" s="672"/>
      <c r="E1" s="673"/>
      <c r="F1" s="674"/>
      <c r="G1" s="1597" t="s">
        <v>13</v>
      </c>
      <c r="H1" s="1586" t="s">
        <v>14</v>
      </c>
      <c r="I1" s="1583" t="s">
        <v>1263</v>
      </c>
      <c r="J1" s="1586" t="s">
        <v>1262</v>
      </c>
      <c r="K1" s="1588" t="s">
        <v>1264</v>
      </c>
      <c r="L1" s="35"/>
    </row>
    <row r="2" spans="1:14" s="36" customFormat="1" ht="15">
      <c r="A2" s="11" t="s">
        <v>9</v>
      </c>
      <c r="B2" s="1593"/>
      <c r="C2" s="1594"/>
      <c r="D2" s="675" t="s">
        <v>11</v>
      </c>
      <c r="E2" s="1594" t="s">
        <v>12</v>
      </c>
      <c r="F2" s="1594"/>
      <c r="G2" s="1597"/>
      <c r="H2" s="1586"/>
      <c r="I2" s="1584"/>
      <c r="J2" s="1586"/>
      <c r="K2" s="1588"/>
      <c r="L2" s="35"/>
    </row>
    <row r="3" spans="1:14" s="36" customFormat="1" ht="16.5" customHeight="1" thickBot="1">
      <c r="A3" s="676"/>
      <c r="B3" s="1595"/>
      <c r="C3" s="1596"/>
      <c r="D3" s="13"/>
      <c r="E3" s="12"/>
      <c r="F3" s="14"/>
      <c r="G3" s="1598"/>
      <c r="H3" s="1587"/>
      <c r="I3" s="1585"/>
      <c r="J3" s="1587"/>
      <c r="K3" s="1589"/>
      <c r="L3" s="35"/>
    </row>
    <row r="4" spans="1:14" s="45" customFormat="1" ht="16.5" thickTop="1" thickBot="1">
      <c r="A4" s="52" t="s">
        <v>193</v>
      </c>
      <c r="B4" s="40"/>
      <c r="C4" s="41" t="s">
        <v>181</v>
      </c>
      <c r="D4" s="53"/>
      <c r="E4" s="43"/>
      <c r="F4" s="43"/>
      <c r="G4" s="54"/>
      <c r="H4" s="43"/>
      <c r="I4" s="203"/>
      <c r="J4" s="43"/>
      <c r="K4" s="668"/>
      <c r="L4" s="44"/>
    </row>
    <row r="5" spans="1:14" ht="13.5" thickTop="1">
      <c r="A5" s="47"/>
      <c r="B5" s="56">
        <v>1</v>
      </c>
      <c r="C5" s="48" t="s">
        <v>168</v>
      </c>
      <c r="D5" s="50" t="s">
        <v>151</v>
      </c>
      <c r="E5" s="681">
        <f>'Volume Backup'!U11</f>
        <v>1</v>
      </c>
      <c r="F5" s="46" t="str">
        <f>'Volume Backup'!V11</f>
        <v>ls</v>
      </c>
      <c r="G5" s="51">
        <v>7000000</v>
      </c>
      <c r="H5" s="200">
        <f t="shared" ref="H5:H11" si="0">E5*G5</f>
        <v>7000000</v>
      </c>
      <c r="I5" s="205">
        <f t="shared" ref="I5:I11" si="1">G5</f>
        <v>7000000</v>
      </c>
      <c r="J5" s="200">
        <f t="shared" ref="J5:J11" si="2">I5*E5</f>
        <v>7000000</v>
      </c>
      <c r="K5" s="670">
        <f t="shared" ref="K5:K11" si="3">J5/H5*100</f>
        <v>100</v>
      </c>
      <c r="L5" s="10"/>
    </row>
    <row r="6" spans="1:14">
      <c r="A6" s="47"/>
      <c r="B6" s="56">
        <f>B5+1</f>
        <v>2</v>
      </c>
      <c r="C6" s="48" t="s">
        <v>174</v>
      </c>
      <c r="D6" s="50" t="str">
        <f>D5</f>
        <v>Dihitung</v>
      </c>
      <c r="E6" s="681">
        <f>'Volume Backup'!U12</f>
        <v>1</v>
      </c>
      <c r="F6" s="46" t="str">
        <f>'Volume Backup'!V12</f>
        <v>ls</v>
      </c>
      <c r="G6" s="51">
        <v>8000000</v>
      </c>
      <c r="H6" s="200">
        <f t="shared" si="0"/>
        <v>8000000</v>
      </c>
      <c r="I6" s="205">
        <f t="shared" si="1"/>
        <v>8000000</v>
      </c>
      <c r="J6" s="200">
        <f t="shared" si="2"/>
        <v>8000000</v>
      </c>
      <c r="K6" s="670">
        <f t="shared" si="3"/>
        <v>100</v>
      </c>
      <c r="L6" s="10"/>
    </row>
    <row r="7" spans="1:14">
      <c r="A7" s="47"/>
      <c r="B7" s="56">
        <f>B6+1</f>
        <v>3</v>
      </c>
      <c r="C7" s="48" t="s">
        <v>175</v>
      </c>
      <c r="D7" s="50" t="str">
        <f>D6</f>
        <v>Dihitung</v>
      </c>
      <c r="E7" s="681">
        <f>'Volume Backup'!U13</f>
        <v>1</v>
      </c>
      <c r="F7" s="46" t="str">
        <f>'Volume Backup'!V13</f>
        <v>ls</v>
      </c>
      <c r="G7" s="51">
        <v>10400000</v>
      </c>
      <c r="H7" s="200">
        <f t="shared" si="0"/>
        <v>10400000</v>
      </c>
      <c r="I7" s="205">
        <f t="shared" si="1"/>
        <v>10400000</v>
      </c>
      <c r="J7" s="200">
        <f t="shared" si="2"/>
        <v>10400000</v>
      </c>
      <c r="K7" s="670">
        <f t="shared" si="3"/>
        <v>100</v>
      </c>
      <c r="L7" s="10"/>
    </row>
    <row r="8" spans="1:14">
      <c r="A8" s="47"/>
      <c r="B8" s="56">
        <f t="shared" ref="B8:B11" si="4">B7+1</f>
        <v>4</v>
      </c>
      <c r="C8" s="48" t="s">
        <v>179</v>
      </c>
      <c r="D8" s="50" t="str">
        <f>D7</f>
        <v>Dihitung</v>
      </c>
      <c r="E8" s="681">
        <f>'Volume Backup'!U14</f>
        <v>1</v>
      </c>
      <c r="F8" s="46" t="str">
        <f>'Volume Backup'!V14</f>
        <v>ls</v>
      </c>
      <c r="G8" s="51">
        <v>5600000</v>
      </c>
      <c r="H8" s="200">
        <f t="shared" si="0"/>
        <v>5600000</v>
      </c>
      <c r="I8" s="205">
        <f t="shared" si="1"/>
        <v>5600000</v>
      </c>
      <c r="J8" s="200">
        <f t="shared" si="2"/>
        <v>5600000</v>
      </c>
      <c r="K8" s="670">
        <f t="shared" si="3"/>
        <v>100</v>
      </c>
      <c r="L8" s="10"/>
    </row>
    <row r="9" spans="1:14">
      <c r="A9" s="47"/>
      <c r="B9" s="56">
        <f t="shared" si="4"/>
        <v>5</v>
      </c>
      <c r="C9" s="48" t="s">
        <v>176</v>
      </c>
      <c r="D9" s="50" t="str">
        <f t="shared" ref="D9:D11" si="5">D8</f>
        <v>Dihitung</v>
      </c>
      <c r="E9" s="681">
        <f>'Volume Backup'!U15</f>
        <v>1</v>
      </c>
      <c r="F9" s="46" t="str">
        <f>'Volume Backup'!V15</f>
        <v>ls</v>
      </c>
      <c r="G9" s="51">
        <v>6500000</v>
      </c>
      <c r="H9" s="200">
        <f t="shared" si="0"/>
        <v>6500000</v>
      </c>
      <c r="I9" s="205">
        <f t="shared" si="1"/>
        <v>6500000</v>
      </c>
      <c r="J9" s="200">
        <f t="shared" si="2"/>
        <v>6500000</v>
      </c>
      <c r="K9" s="670">
        <f t="shared" si="3"/>
        <v>100</v>
      </c>
      <c r="L9" s="10"/>
    </row>
    <row r="10" spans="1:14">
      <c r="A10" s="47"/>
      <c r="B10" s="56">
        <f t="shared" si="4"/>
        <v>6</v>
      </c>
      <c r="C10" s="48" t="s">
        <v>1266</v>
      </c>
      <c r="D10" s="50" t="str">
        <f t="shared" si="5"/>
        <v>Dihitung</v>
      </c>
      <c r="E10" s="681">
        <f>'Volume Backup'!U16</f>
        <v>1</v>
      </c>
      <c r="F10" s="46" t="str">
        <f>'Volume Backup'!V16</f>
        <v>ls</v>
      </c>
      <c r="G10" s="51">
        <v>6200000</v>
      </c>
      <c r="H10" s="200">
        <f t="shared" si="0"/>
        <v>6200000</v>
      </c>
      <c r="I10" s="205">
        <f t="shared" si="1"/>
        <v>6200000</v>
      </c>
      <c r="J10" s="200">
        <f t="shared" si="2"/>
        <v>6200000</v>
      </c>
      <c r="K10" s="670">
        <f t="shared" si="3"/>
        <v>100</v>
      </c>
      <c r="L10" s="10"/>
    </row>
    <row r="11" spans="1:14" ht="13.5" thickBot="1">
      <c r="A11" s="47"/>
      <c r="B11" s="56">
        <f t="shared" si="4"/>
        <v>7</v>
      </c>
      <c r="C11" s="48" t="s">
        <v>177</v>
      </c>
      <c r="D11" s="50" t="str">
        <f t="shared" si="5"/>
        <v>Dihitung</v>
      </c>
      <c r="E11" s="681">
        <f>'Volume Backup'!U17</f>
        <v>1</v>
      </c>
      <c r="F11" s="46" t="str">
        <f>'Volume Backup'!V17</f>
        <v>ls</v>
      </c>
      <c r="G11" s="51">
        <v>12000000</v>
      </c>
      <c r="H11" s="200">
        <f t="shared" si="0"/>
        <v>12000000</v>
      </c>
      <c r="I11" s="205">
        <f t="shared" si="1"/>
        <v>12000000</v>
      </c>
      <c r="J11" s="200">
        <f t="shared" si="2"/>
        <v>12000000</v>
      </c>
      <c r="K11" s="670">
        <f t="shared" si="3"/>
        <v>100</v>
      </c>
      <c r="L11" s="10"/>
      <c r="M11" s="862">
        <f>SUM(H5:H11)</f>
        <v>55700000</v>
      </c>
      <c r="N11" s="862">
        <f>SUM(J5:J11)</f>
        <v>55700000</v>
      </c>
    </row>
    <row r="12" spans="1:14" s="45" customFormat="1" ht="16.5" thickTop="1" thickBot="1">
      <c r="A12" s="52" t="s">
        <v>194</v>
      </c>
      <c r="B12" s="40"/>
      <c r="C12" s="41" t="s">
        <v>1430</v>
      </c>
      <c r="D12" s="53"/>
      <c r="E12" s="43"/>
      <c r="F12" s="43"/>
      <c r="G12" s="54"/>
      <c r="H12" s="43"/>
      <c r="I12" s="203"/>
      <c r="J12" s="43"/>
      <c r="K12" s="668"/>
      <c r="L12" s="44"/>
    </row>
    <row r="13" spans="1:14" s="692" customFormat="1" ht="13.5" thickTop="1">
      <c r="A13" s="683" t="s">
        <v>18</v>
      </c>
      <c r="B13" s="684"/>
      <c r="C13" s="685" t="s">
        <v>1267</v>
      </c>
      <c r="D13" s="693"/>
      <c r="E13" s="694"/>
      <c r="F13" s="687"/>
      <c r="G13" s="695"/>
      <c r="H13" s="688"/>
      <c r="I13" s="689"/>
      <c r="J13" s="688"/>
      <c r="K13" s="690"/>
      <c r="L13" s="691"/>
    </row>
    <row r="14" spans="1:14" s="70" customFormat="1">
      <c r="A14" s="64" t="s">
        <v>1275</v>
      </c>
      <c r="B14" s="65"/>
      <c r="C14" s="66" t="s">
        <v>167</v>
      </c>
      <c r="D14" s="697"/>
      <c r="E14" s="696"/>
      <c r="F14" s="68"/>
      <c r="G14" s="698"/>
      <c r="H14" s="202"/>
      <c r="I14" s="207"/>
      <c r="J14" s="202"/>
      <c r="K14" s="669"/>
      <c r="L14" s="69"/>
    </row>
    <row r="15" spans="1:14">
      <c r="A15" s="37"/>
      <c r="B15" s="55">
        <v>1</v>
      </c>
      <c r="C15" s="33" t="s">
        <v>1269</v>
      </c>
      <c r="D15" s="680" t="str">
        <f>'AHSP STR'!B277</f>
        <v>A 4.2.1.1</v>
      </c>
      <c r="E15" s="681">
        <f>'Volume Backup'!U22</f>
        <v>2228.5466666666666</v>
      </c>
      <c r="F15" s="46" t="str">
        <f>'Volume Backup'!V22</f>
        <v>kg</v>
      </c>
      <c r="G15" s="682">
        <f>'AHSP STR'!I293</f>
        <v>52137.25</v>
      </c>
      <c r="H15" s="200">
        <f>E15*G15</f>
        <v>116190294.69666666</v>
      </c>
      <c r="I15" s="204">
        <f>'AHSP STR'!L293</f>
        <v>36583.308949999999</v>
      </c>
      <c r="J15" s="200">
        <f>I15*E15</f>
        <v>81527611.216159329</v>
      </c>
      <c r="K15" s="670">
        <f t="shared" ref="K15:K17" si="6">J15/H15*100</f>
        <v>70.167315978499062</v>
      </c>
      <c r="L15" s="10"/>
    </row>
    <row r="16" spans="1:14">
      <c r="A16" s="47"/>
      <c r="B16" s="56">
        <f>B15+1</f>
        <v>2</v>
      </c>
      <c r="C16" s="48" t="s">
        <v>1433</v>
      </c>
      <c r="D16" s="50" t="str">
        <f>analisa!A50</f>
        <v>Supl. LCS</v>
      </c>
      <c r="E16" s="681">
        <f>'Volume Backup'!U23</f>
        <v>204.8</v>
      </c>
      <c r="F16" s="46" t="str">
        <f>'Volume Backup'!V23</f>
        <v>m2</v>
      </c>
      <c r="G16" s="51">
        <f>analisa!G68</f>
        <v>1786496.63</v>
      </c>
      <c r="H16" s="200">
        <f t="shared" ref="H16:H17" si="7">E16*G16</f>
        <v>365874509.824</v>
      </c>
      <c r="I16" s="205">
        <f>G16</f>
        <v>1786496.63</v>
      </c>
      <c r="J16" s="200">
        <f t="shared" ref="J16:J17" si="8">I16*E16</f>
        <v>365874509.824</v>
      </c>
      <c r="K16" s="670">
        <f t="shared" si="6"/>
        <v>100</v>
      </c>
      <c r="L16" s="10"/>
    </row>
    <row r="17" spans="1:14">
      <c r="A17" s="37"/>
      <c r="B17" s="56">
        <f t="shared" ref="B17" si="9">B16+1</f>
        <v>3</v>
      </c>
      <c r="C17" s="33" t="s">
        <v>1294</v>
      </c>
      <c r="D17" s="680" t="str">
        <f>D11</f>
        <v>Dihitung</v>
      </c>
      <c r="E17" s="681">
        <f>'Volume Backup'!U24</f>
        <v>800</v>
      </c>
      <c r="F17" s="46" t="str">
        <f>'Volume Backup'!V24</f>
        <v>cm</v>
      </c>
      <c r="G17" s="682">
        <v>45000</v>
      </c>
      <c r="H17" s="200">
        <f t="shared" si="7"/>
        <v>36000000</v>
      </c>
      <c r="I17" s="204">
        <f>G17</f>
        <v>45000</v>
      </c>
      <c r="J17" s="200">
        <f t="shared" si="8"/>
        <v>36000000</v>
      </c>
      <c r="K17" s="670">
        <f t="shared" si="6"/>
        <v>100</v>
      </c>
      <c r="L17" s="10"/>
      <c r="M17" s="860"/>
      <c r="N17" s="860"/>
    </row>
    <row r="18" spans="1:14" s="70" customFormat="1">
      <c r="A18" s="64" t="s">
        <v>1276</v>
      </c>
      <c r="B18" s="65"/>
      <c r="C18" s="66" t="s">
        <v>1316</v>
      </c>
      <c r="D18" s="697"/>
      <c r="E18" s="696"/>
      <c r="F18" s="68"/>
      <c r="G18" s="698"/>
      <c r="H18" s="202"/>
      <c r="I18" s="207"/>
      <c r="J18" s="202"/>
      <c r="K18" s="669"/>
      <c r="L18" s="69"/>
    </row>
    <row r="19" spans="1:14">
      <c r="A19" s="47"/>
      <c r="B19" s="56">
        <v>1</v>
      </c>
      <c r="C19" s="48" t="s">
        <v>1436</v>
      </c>
      <c r="D19" s="50" t="str">
        <f>analisa!A3</f>
        <v>A.4.2.1.11 ff</v>
      </c>
      <c r="E19" s="681">
        <f>'Volume Backup'!U26</f>
        <v>507</v>
      </c>
      <c r="F19" s="46" t="str">
        <f>'Volume Backup'!V26</f>
        <v>m'</v>
      </c>
      <c r="G19" s="51">
        <f>analisa!G14</f>
        <v>194695</v>
      </c>
      <c r="H19" s="200">
        <f>E19*G19</f>
        <v>98710365</v>
      </c>
      <c r="I19" s="205">
        <f>G19</f>
        <v>194695</v>
      </c>
      <c r="J19" s="200">
        <f>I19*E19</f>
        <v>98710365</v>
      </c>
      <c r="K19" s="670">
        <f t="shared" ref="K19:K22" si="10">J19/H19*100</f>
        <v>100</v>
      </c>
      <c r="L19" s="10"/>
    </row>
    <row r="20" spans="1:14">
      <c r="A20" s="47"/>
      <c r="B20" s="56">
        <f>B19+1</f>
        <v>2</v>
      </c>
      <c r="C20" s="48" t="s">
        <v>1437</v>
      </c>
      <c r="D20" s="50" t="str">
        <f>analisa!A16</f>
        <v>A.4.2.1.13</v>
      </c>
      <c r="E20" s="681">
        <f>'Volume Backup'!U27</f>
        <v>99.84</v>
      </c>
      <c r="F20" s="46" t="str">
        <f>'Volume Backup'!V27</f>
        <v>m2</v>
      </c>
      <c r="G20" s="51">
        <f>analisa!G33</f>
        <v>897931.04</v>
      </c>
      <c r="H20" s="200">
        <f t="shared" ref="H20:H22" si="11">E20*G20</f>
        <v>89649435.033600003</v>
      </c>
      <c r="I20" s="205">
        <f>G20</f>
        <v>897931.04</v>
      </c>
      <c r="J20" s="200">
        <f t="shared" ref="J20:J22" si="12">I20*E20</f>
        <v>89649435.033600003</v>
      </c>
      <c r="K20" s="670">
        <f t="shared" si="10"/>
        <v>100</v>
      </c>
      <c r="L20" s="10"/>
    </row>
    <row r="21" spans="1:14">
      <c r="A21" s="47"/>
      <c r="B21" s="56">
        <f t="shared" ref="B21:B22" si="13">B20+1</f>
        <v>3</v>
      </c>
      <c r="C21" s="48" t="s">
        <v>1438</v>
      </c>
      <c r="D21" s="50" t="str">
        <f>'AHSP ARS'!B100</f>
        <v>A.4.6.2.17B</v>
      </c>
      <c r="E21" s="681">
        <f>'Volume Backup'!U28</f>
        <v>19.499999999999989</v>
      </c>
      <c r="F21" s="46" t="str">
        <f>'Volume Backup'!V28</f>
        <v>m2</v>
      </c>
      <c r="G21" s="51">
        <f>'AHSP ARS'!I117</f>
        <v>307561.17499999999</v>
      </c>
      <c r="H21" s="200">
        <f t="shared" si="11"/>
        <v>5997442.9124999968</v>
      </c>
      <c r="I21" s="205">
        <f>'AHSP ARS'!L117</f>
        <v>184039.70144999999</v>
      </c>
      <c r="J21" s="200">
        <f t="shared" si="12"/>
        <v>3588774.178274998</v>
      </c>
      <c r="K21" s="670">
        <f t="shared" si="10"/>
        <v>59.838404977481311</v>
      </c>
      <c r="L21" s="10"/>
    </row>
    <row r="22" spans="1:14">
      <c r="A22" s="47"/>
      <c r="B22" s="56">
        <f t="shared" si="13"/>
        <v>4</v>
      </c>
      <c r="C22" s="48" t="s">
        <v>1434</v>
      </c>
      <c r="D22" s="50" t="str">
        <f>D17</f>
        <v>Dihitung</v>
      </c>
      <c r="E22" s="681">
        <f>'Volume Backup'!U29</f>
        <v>59.669999999999995</v>
      </c>
      <c r="F22" s="46" t="str">
        <f>'Volume Backup'!V29</f>
        <v>m2</v>
      </c>
      <c r="G22" s="51">
        <v>420000</v>
      </c>
      <c r="H22" s="200">
        <f t="shared" si="11"/>
        <v>25061399.999999996</v>
      </c>
      <c r="I22" s="205">
        <f>G22</f>
        <v>420000</v>
      </c>
      <c r="J22" s="200">
        <f t="shared" si="12"/>
        <v>25061399.999999996</v>
      </c>
      <c r="K22" s="670">
        <f t="shared" si="10"/>
        <v>100</v>
      </c>
      <c r="L22" s="10"/>
      <c r="M22" s="860">
        <f>SUM(H15:H22)</f>
        <v>737483447.4667666</v>
      </c>
      <c r="N22" s="860">
        <f>SUM(J15:J22)</f>
        <v>700412095.25203431</v>
      </c>
    </row>
    <row r="23" spans="1:14" s="692" customFormat="1">
      <c r="A23" s="683" t="s">
        <v>19</v>
      </c>
      <c r="B23" s="684"/>
      <c r="C23" s="685" t="s">
        <v>1268</v>
      </c>
      <c r="D23" s="693"/>
      <c r="E23" s="694"/>
      <c r="F23" s="687"/>
      <c r="G23" s="695"/>
      <c r="H23" s="688"/>
      <c r="I23" s="689"/>
      <c r="J23" s="688"/>
      <c r="K23" s="690"/>
      <c r="L23" s="691"/>
    </row>
    <row r="24" spans="1:14" s="70" customFormat="1">
      <c r="A24" s="64" t="s">
        <v>1282</v>
      </c>
      <c r="B24" s="65"/>
      <c r="C24" s="66" t="s">
        <v>1270</v>
      </c>
      <c r="D24" s="697"/>
      <c r="E24" s="696"/>
      <c r="F24" s="68"/>
      <c r="G24" s="698"/>
      <c r="H24" s="202"/>
      <c r="I24" s="207"/>
      <c r="J24" s="202"/>
      <c r="K24" s="669"/>
      <c r="L24" s="69"/>
    </row>
    <row r="25" spans="1:14">
      <c r="A25" s="37"/>
      <c r="B25" s="55">
        <v>1</v>
      </c>
      <c r="C25" s="33" t="s">
        <v>1271</v>
      </c>
      <c r="D25" s="680" t="str">
        <f>'AHSP STR'!B5</f>
        <v>A.2.3.1.1</v>
      </c>
      <c r="E25" s="681">
        <f>'Volume Backup'!U32</f>
        <v>4</v>
      </c>
      <c r="F25" s="46" t="str">
        <f>'Volume Backup'!V32</f>
        <v>m3</v>
      </c>
      <c r="G25" s="682">
        <f>'AHSP STR'!I15</f>
        <v>107525</v>
      </c>
      <c r="H25" s="200">
        <f>E25*G25</f>
        <v>430100</v>
      </c>
      <c r="I25" s="204">
        <f>'AHSP STR'!L15</f>
        <v>107525</v>
      </c>
      <c r="J25" s="200">
        <f>I25*E25</f>
        <v>430100</v>
      </c>
      <c r="K25" s="670">
        <f t="shared" ref="K25:K40" si="14">J25/H25*100</f>
        <v>100</v>
      </c>
      <c r="L25" s="10"/>
    </row>
    <row r="26" spans="1:14">
      <c r="A26" s="47"/>
      <c r="B26" s="56">
        <f>B25+1</f>
        <v>2</v>
      </c>
      <c r="C26" s="48" t="s">
        <v>161</v>
      </c>
      <c r="D26" s="50" t="str">
        <f>'AHSP STR'!B78</f>
        <v>A.4.1.1.20A</v>
      </c>
      <c r="E26" s="681">
        <f>'Volume Backup'!U33</f>
        <v>5.6</v>
      </c>
      <c r="F26" s="46" t="str">
        <f>'Volume Backup'!V33</f>
        <v>m2</v>
      </c>
      <c r="G26" s="51">
        <f>'AHSP STR'!I96</f>
        <v>260328.375</v>
      </c>
      <c r="H26" s="200">
        <f t="shared" ref="H26:H28" si="15">E26*G26</f>
        <v>1457838.9</v>
      </c>
      <c r="I26" s="205">
        <f>'AHSP STR'!L96</f>
        <v>254601.15649999998</v>
      </c>
      <c r="J26" s="200">
        <f t="shared" ref="J26:J28" si="16">I26*E26</f>
        <v>1425766.4763999998</v>
      </c>
      <c r="K26" s="670">
        <f t="shared" si="14"/>
        <v>97.80000220874885</v>
      </c>
      <c r="L26" s="10"/>
    </row>
    <row r="27" spans="1:14">
      <c r="A27" s="37"/>
      <c r="B27" s="56">
        <f t="shared" ref="B27:B32" si="17">B26+1</f>
        <v>3</v>
      </c>
      <c r="C27" s="33" t="s">
        <v>178</v>
      </c>
      <c r="D27" s="680" t="str">
        <f>'AHSP STR'!B38</f>
        <v>A.4.1.1.17B</v>
      </c>
      <c r="E27" s="681">
        <f>'Volume Backup'!U34</f>
        <v>155.30666666666667</v>
      </c>
      <c r="F27" s="46" t="str">
        <f>'Volume Backup'!V34</f>
        <v>kg</v>
      </c>
      <c r="G27" s="682">
        <f>'AHSP STR'!I56</f>
        <v>29709.387500000001</v>
      </c>
      <c r="H27" s="200">
        <f t="shared" si="15"/>
        <v>4614065.941333334</v>
      </c>
      <c r="I27" s="204">
        <f>'AHSP STR'!L56</f>
        <v>15696.006725000003</v>
      </c>
      <c r="J27" s="200">
        <f t="shared" si="16"/>
        <v>2437694.4844373339</v>
      </c>
      <c r="K27" s="670">
        <f t="shared" si="14"/>
        <v>52.831808548728922</v>
      </c>
      <c r="L27" s="10"/>
    </row>
    <row r="28" spans="1:14">
      <c r="A28" s="37"/>
      <c r="B28" s="56">
        <f t="shared" si="17"/>
        <v>4</v>
      </c>
      <c r="C28" s="33" t="s">
        <v>169</v>
      </c>
      <c r="D28" s="680" t="str">
        <f>'AHSP STR'!B18</f>
        <v>A.4.1.1.10</v>
      </c>
      <c r="E28" s="681">
        <f>'Volume Backup'!U35</f>
        <v>1.4</v>
      </c>
      <c r="F28" s="46" t="str">
        <f>'Volume Backup'!V35</f>
        <v>m3</v>
      </c>
      <c r="G28" s="682">
        <f>'AHSP STR'!I36</f>
        <v>1412631.84296875</v>
      </c>
      <c r="H28" s="200">
        <f t="shared" si="15"/>
        <v>1977684.5801562499</v>
      </c>
      <c r="I28" s="204">
        <f>'AHSP STR'!L36</f>
        <v>1264799.3809187501</v>
      </c>
      <c r="J28" s="200">
        <f t="shared" si="16"/>
        <v>1770719.1332862501</v>
      </c>
      <c r="K28" s="670">
        <f t="shared" si="14"/>
        <v>89.534961795897289</v>
      </c>
      <c r="L28" s="10"/>
      <c r="M28" s="860"/>
      <c r="N28" s="860"/>
    </row>
    <row r="29" spans="1:14" s="70" customFormat="1">
      <c r="A29" s="64" t="s">
        <v>1283</v>
      </c>
      <c r="B29" s="65"/>
      <c r="C29" s="66" t="s">
        <v>1272</v>
      </c>
      <c r="D29" s="697"/>
      <c r="E29" s="696"/>
      <c r="F29" s="68"/>
      <c r="G29" s="698"/>
      <c r="H29" s="202"/>
      <c r="I29" s="207"/>
      <c r="J29" s="202"/>
      <c r="K29" s="669"/>
      <c r="L29" s="69"/>
      <c r="M29" s="860"/>
      <c r="N29" s="860"/>
    </row>
    <row r="30" spans="1:14">
      <c r="A30" s="47"/>
      <c r="B30" s="56">
        <v>1</v>
      </c>
      <c r="C30" s="48" t="s">
        <v>161</v>
      </c>
      <c r="D30" s="50" t="str">
        <f>'AHSP STR'!B118</f>
        <v>A.4.1.1.21A</v>
      </c>
      <c r="E30" s="681">
        <f>'Volume Backup'!U37</f>
        <v>33.599999999999994</v>
      </c>
      <c r="F30" s="46" t="str">
        <f>'Volume Backup'!V37</f>
        <v>m2</v>
      </c>
      <c r="G30" s="51">
        <f>'AHSP STR'!I136</f>
        <v>276347.15625</v>
      </c>
      <c r="H30" s="200">
        <f>E30*G30</f>
        <v>9285264.4499999993</v>
      </c>
      <c r="I30" s="205">
        <f>'AHSP STR'!L136</f>
        <v>270619.93774999998</v>
      </c>
      <c r="J30" s="200">
        <f>I30*E30</f>
        <v>9092829.9083999973</v>
      </c>
      <c r="K30" s="670">
        <f t="shared" si="14"/>
        <v>97.927527615005062</v>
      </c>
      <c r="L30" s="10"/>
    </row>
    <row r="31" spans="1:14">
      <c r="A31" s="47"/>
      <c r="B31" s="56">
        <f t="shared" si="17"/>
        <v>2</v>
      </c>
      <c r="C31" s="48" t="s">
        <v>178</v>
      </c>
      <c r="D31" s="50" t="str">
        <f>D27</f>
        <v>A.4.1.1.17B</v>
      </c>
      <c r="E31" s="681">
        <f>'Volume Backup'!U38</f>
        <v>418.71359999999999</v>
      </c>
      <c r="F31" s="46" t="str">
        <f>'Volume Backup'!V38</f>
        <v>kg</v>
      </c>
      <c r="G31" s="51">
        <f>G27</f>
        <v>29709.387500000001</v>
      </c>
      <c r="H31" s="200">
        <f t="shared" ref="H31:H52" si="18">E31*G31</f>
        <v>12439724.59392</v>
      </c>
      <c r="I31" s="205">
        <f>I27</f>
        <v>15696.006725000003</v>
      </c>
      <c r="J31" s="200">
        <f t="shared" ref="J31:J40" si="19">I31*E31</f>
        <v>6572131.4814489614</v>
      </c>
      <c r="K31" s="670">
        <f t="shared" si="14"/>
        <v>52.83180854872893</v>
      </c>
      <c r="L31" s="10"/>
    </row>
    <row r="32" spans="1:14">
      <c r="A32" s="47"/>
      <c r="B32" s="56">
        <f t="shared" si="17"/>
        <v>3</v>
      </c>
      <c r="C32" s="48" t="s">
        <v>169</v>
      </c>
      <c r="D32" s="50" t="str">
        <f>D28</f>
        <v>A.4.1.1.10</v>
      </c>
      <c r="E32" s="681">
        <f>'Volume Backup'!U39</f>
        <v>5.9471999999999987</v>
      </c>
      <c r="F32" s="46" t="str">
        <f>'Volume Backup'!V39</f>
        <v>m3</v>
      </c>
      <c r="G32" s="51">
        <f>G28</f>
        <v>1412631.84296875</v>
      </c>
      <c r="H32" s="200">
        <f t="shared" si="18"/>
        <v>8401204.0965037476</v>
      </c>
      <c r="I32" s="205">
        <f>I28</f>
        <v>1264799.3809187501</v>
      </c>
      <c r="J32" s="200">
        <f t="shared" si="19"/>
        <v>7522014.878199989</v>
      </c>
      <c r="K32" s="670">
        <f t="shared" si="14"/>
        <v>89.534961795897289</v>
      </c>
      <c r="L32" s="10"/>
      <c r="M32" s="860"/>
      <c r="N32" s="860"/>
    </row>
    <row r="33" spans="1:14" s="70" customFormat="1">
      <c r="A33" s="64" t="s">
        <v>1352</v>
      </c>
      <c r="B33" s="65"/>
      <c r="C33" s="66" t="s">
        <v>187</v>
      </c>
      <c r="D33" s="697"/>
      <c r="E33" s="696"/>
      <c r="F33" s="68"/>
      <c r="G33" s="698"/>
      <c r="H33" s="202"/>
      <c r="I33" s="207"/>
      <c r="J33" s="202"/>
      <c r="K33" s="669"/>
      <c r="L33" s="69"/>
    </row>
    <row r="34" spans="1:14">
      <c r="A34" s="47"/>
      <c r="B34" s="56">
        <v>1</v>
      </c>
      <c r="C34" s="48" t="s">
        <v>161</v>
      </c>
      <c r="D34" s="50" t="str">
        <f>'AHSP STR'!B161</f>
        <v>A.4.1.1.22A</v>
      </c>
      <c r="E34" s="681">
        <f>'Volume Backup'!U41</f>
        <v>30.72</v>
      </c>
      <c r="F34" s="46" t="str">
        <f>'Volume Backup'!V41</f>
        <v>m2</v>
      </c>
      <c r="G34" s="51">
        <f>'AHSP STR'!I182</f>
        <v>419219.41875000001</v>
      </c>
      <c r="H34" s="200">
        <f t="shared" si="18"/>
        <v>12878420.544</v>
      </c>
      <c r="I34" s="205">
        <f>'AHSP STR'!L182</f>
        <v>405164.81450000004</v>
      </c>
      <c r="J34" s="200">
        <f t="shared" si="19"/>
        <v>12446663.101440001</v>
      </c>
      <c r="K34" s="670">
        <f t="shared" si="14"/>
        <v>96.64743482257883</v>
      </c>
      <c r="L34" s="10"/>
    </row>
    <row r="35" spans="1:14">
      <c r="A35" s="47"/>
      <c r="B35" s="56">
        <f t="shared" ref="B35:B36" si="20">B34+1</f>
        <v>2</v>
      </c>
      <c r="C35" s="48" t="s">
        <v>178</v>
      </c>
      <c r="D35" s="50" t="str">
        <f>D31</f>
        <v>A.4.1.1.17B</v>
      </c>
      <c r="E35" s="681">
        <f>'Volume Backup'!U42</f>
        <v>238.76266666666669</v>
      </c>
      <c r="F35" s="46" t="str">
        <f>'Volume Backup'!V42</f>
        <v>kg</v>
      </c>
      <c r="G35" s="51">
        <f>G31</f>
        <v>29709.387500000001</v>
      </c>
      <c r="H35" s="200">
        <f t="shared" si="18"/>
        <v>7093492.5845333338</v>
      </c>
      <c r="I35" s="205">
        <f>I31</f>
        <v>15696.006725000003</v>
      </c>
      <c r="J35" s="200">
        <f t="shared" si="19"/>
        <v>3747620.4216789342</v>
      </c>
      <c r="K35" s="670">
        <f t="shared" si="14"/>
        <v>52.831808548728922</v>
      </c>
      <c r="L35" s="10"/>
    </row>
    <row r="36" spans="1:14">
      <c r="A36" s="47"/>
      <c r="B36" s="56">
        <f t="shared" si="20"/>
        <v>3</v>
      </c>
      <c r="C36" s="48" t="s">
        <v>169</v>
      </c>
      <c r="D36" s="50" t="str">
        <f>D32</f>
        <v>A.4.1.1.10</v>
      </c>
      <c r="E36" s="681">
        <f>'Volume Backup'!U43</f>
        <v>4.6079999999999997</v>
      </c>
      <c r="F36" s="46" t="str">
        <f>'Volume Backup'!V43</f>
        <v>m3</v>
      </c>
      <c r="G36" s="51">
        <f>G32</f>
        <v>1412631.84296875</v>
      </c>
      <c r="H36" s="200">
        <f t="shared" si="18"/>
        <v>6509407.5323999999</v>
      </c>
      <c r="I36" s="205">
        <f>I32</f>
        <v>1264799.3809187501</v>
      </c>
      <c r="J36" s="200">
        <f t="shared" si="19"/>
        <v>5828195.5472735995</v>
      </c>
      <c r="K36" s="670">
        <f t="shared" si="14"/>
        <v>89.534961795897274</v>
      </c>
      <c r="L36" s="10"/>
      <c r="M36" s="860"/>
      <c r="N36" s="860"/>
    </row>
    <row r="37" spans="1:14" s="70" customFormat="1">
      <c r="A37" s="64" t="s">
        <v>1353</v>
      </c>
      <c r="B37" s="65"/>
      <c r="C37" s="66" t="s">
        <v>1273</v>
      </c>
      <c r="D37" s="697"/>
      <c r="E37" s="696"/>
      <c r="F37" s="68"/>
      <c r="G37" s="698"/>
      <c r="H37" s="202"/>
      <c r="I37" s="207"/>
      <c r="J37" s="202"/>
      <c r="K37" s="669"/>
      <c r="L37" s="69"/>
    </row>
    <row r="38" spans="1:14">
      <c r="A38" s="47"/>
      <c r="B38" s="56">
        <v>1</v>
      </c>
      <c r="C38" s="48" t="s">
        <v>161</v>
      </c>
      <c r="D38" s="50" t="str">
        <f>'AHSP STR'!B207</f>
        <v>A.4.1.1.23A</v>
      </c>
      <c r="E38" s="681">
        <f>'Volume Backup'!U45</f>
        <v>50.4</v>
      </c>
      <c r="F38" s="46" t="str">
        <f>'Volume Backup'!V45</f>
        <v>m2</v>
      </c>
      <c r="G38" s="51">
        <f>'AHSP STR'!I228</f>
        <v>428830.6875</v>
      </c>
      <c r="H38" s="200">
        <f t="shared" si="18"/>
        <v>21613066.649999999</v>
      </c>
      <c r="I38" s="205">
        <f>'AHSP STR'!L228</f>
        <v>414776.08324999997</v>
      </c>
      <c r="J38" s="200">
        <f t="shared" si="19"/>
        <v>20904714.595799997</v>
      </c>
      <c r="K38" s="670">
        <f t="shared" si="14"/>
        <v>96.722574978965326</v>
      </c>
      <c r="L38" s="10"/>
    </row>
    <row r="39" spans="1:14">
      <c r="A39" s="47"/>
      <c r="B39" s="56">
        <f t="shared" ref="B39:B40" si="21">B38+1</f>
        <v>2</v>
      </c>
      <c r="C39" s="48" t="s">
        <v>178</v>
      </c>
      <c r="D39" s="50" t="str">
        <f>D35</f>
        <v>A.4.1.1.17B</v>
      </c>
      <c r="E39" s="681">
        <f>'Volume Backup'!U46</f>
        <v>628.07039999999995</v>
      </c>
      <c r="F39" s="46" t="str">
        <f>'Volume Backup'!V46</f>
        <v>kg</v>
      </c>
      <c r="G39" s="51">
        <f>G35</f>
        <v>29709.387500000001</v>
      </c>
      <c r="H39" s="200">
        <f t="shared" si="18"/>
        <v>18659586.89088</v>
      </c>
      <c r="I39" s="205">
        <f>I35</f>
        <v>15696.006725000003</v>
      </c>
      <c r="J39" s="200">
        <f t="shared" si="19"/>
        <v>9858197.2221734412</v>
      </c>
      <c r="K39" s="670">
        <f t="shared" si="14"/>
        <v>52.831808548728922</v>
      </c>
      <c r="L39" s="10"/>
    </row>
    <row r="40" spans="1:14">
      <c r="A40" s="47"/>
      <c r="B40" s="56">
        <f t="shared" si="21"/>
        <v>3</v>
      </c>
      <c r="C40" s="48" t="s">
        <v>169</v>
      </c>
      <c r="D40" s="50" t="str">
        <f>D36</f>
        <v>A.4.1.1.10</v>
      </c>
      <c r="E40" s="681">
        <f>'Volume Backup'!U47</f>
        <v>8.9207999999999998</v>
      </c>
      <c r="F40" s="46" t="str">
        <f>'Volume Backup'!V47</f>
        <v>m3</v>
      </c>
      <c r="G40" s="51">
        <f>G36</f>
        <v>1412631.84296875</v>
      </c>
      <c r="H40" s="200">
        <f t="shared" si="18"/>
        <v>12601806.144755626</v>
      </c>
      <c r="I40" s="205">
        <f>I36</f>
        <v>1264799.3809187501</v>
      </c>
      <c r="J40" s="200">
        <f t="shared" si="19"/>
        <v>11283022.317299986</v>
      </c>
      <c r="K40" s="670">
        <f t="shared" si="14"/>
        <v>89.534961795897289</v>
      </c>
      <c r="L40" s="10"/>
      <c r="M40" s="860"/>
      <c r="N40" s="860"/>
    </row>
    <row r="41" spans="1:14" s="70" customFormat="1">
      <c r="A41" s="64" t="s">
        <v>1354</v>
      </c>
      <c r="B41" s="65"/>
      <c r="C41" s="66" t="s">
        <v>1274</v>
      </c>
      <c r="D41" s="697"/>
      <c r="E41" s="696"/>
      <c r="F41" s="68"/>
      <c r="G41" s="698"/>
      <c r="H41" s="202"/>
      <c r="I41" s="207"/>
      <c r="J41" s="202"/>
      <c r="K41" s="669"/>
      <c r="L41" s="69"/>
    </row>
    <row r="42" spans="1:14">
      <c r="A42" s="47"/>
      <c r="B42" s="56">
        <v>1</v>
      </c>
      <c r="C42" s="48" t="s">
        <v>161</v>
      </c>
      <c r="D42" s="50" t="str">
        <f>'AHSP STR'!B253</f>
        <v>A.4.1.1.24A</v>
      </c>
      <c r="E42" s="681">
        <f>'Volume Backup'!U49</f>
        <v>20.400000000000006</v>
      </c>
      <c r="F42" s="46" t="str">
        <f>'Volume Backup'!V49</f>
        <v>m2</v>
      </c>
      <c r="G42" s="51">
        <f>'AHSP STR'!I274</f>
        <v>496851.31874999998</v>
      </c>
      <c r="H42" s="200">
        <f t="shared" si="18"/>
        <v>10135766.902500002</v>
      </c>
      <c r="I42" s="205">
        <f>'AHSP STR'!L274</f>
        <v>482796.71450000006</v>
      </c>
      <c r="J42" s="200">
        <f t="shared" ref="J42:J45" si="22">I42*E42</f>
        <v>9849052.9758000039</v>
      </c>
      <c r="K42" s="670">
        <f t="shared" ref="K42:K45" si="23">J42/H42*100</f>
        <v>97.171265583966033</v>
      </c>
      <c r="L42" s="10"/>
    </row>
    <row r="43" spans="1:14">
      <c r="A43" s="47"/>
      <c r="B43" s="56">
        <f t="shared" ref="B43:B45" si="24">B42+1</f>
        <v>2</v>
      </c>
      <c r="C43" s="48" t="s">
        <v>178</v>
      </c>
      <c r="D43" s="50" t="str">
        <f>D39</f>
        <v>A.4.1.1.17B</v>
      </c>
      <c r="E43" s="681">
        <f>'Volume Backup'!U50</f>
        <v>288.36</v>
      </c>
      <c r="F43" s="46" t="str">
        <f>'Volume Backup'!V50</f>
        <v>kg</v>
      </c>
      <c r="G43" s="51">
        <f>G39</f>
        <v>29709.387500000001</v>
      </c>
      <c r="H43" s="200">
        <f t="shared" si="18"/>
        <v>8566998.9795000013</v>
      </c>
      <c r="I43" s="205">
        <f>I39</f>
        <v>15696.006725000003</v>
      </c>
      <c r="J43" s="200">
        <f t="shared" si="22"/>
        <v>4526100.4992210008</v>
      </c>
      <c r="K43" s="670">
        <f t="shared" si="23"/>
        <v>52.831808548728922</v>
      </c>
      <c r="L43" s="10"/>
    </row>
    <row r="44" spans="1:14">
      <c r="A44" s="47"/>
      <c r="B44" s="56">
        <f t="shared" si="24"/>
        <v>3</v>
      </c>
      <c r="C44" s="48" t="s">
        <v>169</v>
      </c>
      <c r="D44" s="50" t="str">
        <f>D40</f>
        <v>A.4.1.1.10</v>
      </c>
      <c r="E44" s="681">
        <f>'Volume Backup'!U51</f>
        <v>5.831999999999999</v>
      </c>
      <c r="F44" s="46" t="str">
        <f>'Volume Backup'!V51</f>
        <v>m3</v>
      </c>
      <c r="G44" s="51">
        <f>G40</f>
        <v>1412631.84296875</v>
      </c>
      <c r="H44" s="200">
        <f t="shared" si="18"/>
        <v>8238468.9081937484</v>
      </c>
      <c r="I44" s="205">
        <f>I40</f>
        <v>1264799.3809187501</v>
      </c>
      <c r="J44" s="200">
        <f t="shared" si="22"/>
        <v>7376309.9895181488</v>
      </c>
      <c r="K44" s="670">
        <f t="shared" si="23"/>
        <v>89.534961795897289</v>
      </c>
      <c r="L44" s="10"/>
    </row>
    <row r="45" spans="1:14">
      <c r="A45" s="47"/>
      <c r="B45" s="56">
        <f t="shared" si="24"/>
        <v>4</v>
      </c>
      <c r="C45" s="48" t="s">
        <v>2822</v>
      </c>
      <c r="D45" s="50" t="str">
        <f>analisa!A137</f>
        <v>A.4.5.2.7 A</v>
      </c>
      <c r="E45" s="681">
        <f>'Volume Backup'!U52</f>
        <v>30</v>
      </c>
      <c r="F45" s="46" t="str">
        <f>'Volume Backup'!V52</f>
        <v>m2</v>
      </c>
      <c r="G45" s="51">
        <f>analisa!G151</f>
        <v>320510.75</v>
      </c>
      <c r="H45" s="200">
        <f t="shared" si="18"/>
        <v>9615322.5</v>
      </c>
      <c r="I45" s="205">
        <f>G45/2</f>
        <v>160255.375</v>
      </c>
      <c r="J45" s="200">
        <f t="shared" si="22"/>
        <v>4807661.25</v>
      </c>
      <c r="K45" s="670">
        <f t="shared" si="23"/>
        <v>50</v>
      </c>
      <c r="L45" s="10"/>
      <c r="M45" s="860"/>
      <c r="N45" s="860"/>
    </row>
    <row r="46" spans="1:14" s="70" customFormat="1">
      <c r="A46" s="64" t="s">
        <v>1355</v>
      </c>
      <c r="B46" s="65"/>
      <c r="C46" s="66" t="s">
        <v>166</v>
      </c>
      <c r="D46" s="697"/>
      <c r="E46" s="696"/>
      <c r="F46" s="68"/>
      <c r="G46" s="698"/>
      <c r="H46" s="202"/>
      <c r="I46" s="207"/>
      <c r="J46" s="202"/>
      <c r="K46" s="669"/>
      <c r="L46" s="69"/>
    </row>
    <row r="47" spans="1:14">
      <c r="A47" s="37"/>
      <c r="B47" s="55">
        <v>1</v>
      </c>
      <c r="C47" s="33" t="s">
        <v>1281</v>
      </c>
      <c r="D47" s="680" t="str">
        <f>'AHS PL'!B5</f>
        <v>Pk.RF.01</v>
      </c>
      <c r="E47" s="681">
        <f>'Volume Backup'!U54</f>
        <v>4</v>
      </c>
      <c r="F47" s="46" t="str">
        <f>'Volume Backup'!V54</f>
        <v>unit</v>
      </c>
      <c r="G47" s="682">
        <f>'AHS PL'!L21</f>
        <v>403654.16666666663</v>
      </c>
      <c r="H47" s="200">
        <f t="shared" si="18"/>
        <v>1614616.6666666665</v>
      </c>
      <c r="I47" s="204">
        <f>'AHS PL'!O21</f>
        <v>228930.16666666666</v>
      </c>
      <c r="J47" s="200">
        <f t="shared" ref="J47:J48" si="25">I47*E47</f>
        <v>915720.66666666663</v>
      </c>
      <c r="K47" s="670">
        <f t="shared" ref="K47:K48" si="26">J47/H47*100</f>
        <v>56.714431702055194</v>
      </c>
      <c r="L47" s="10"/>
    </row>
    <row r="48" spans="1:14">
      <c r="A48" s="37"/>
      <c r="B48" s="55">
        <f>B47+1</f>
        <v>2</v>
      </c>
      <c r="C48" s="33" t="s">
        <v>186</v>
      </c>
      <c r="D48" s="680" t="str">
        <f>'AHS PL'!B63</f>
        <v>Pk.plamPVC.03</v>
      </c>
      <c r="E48" s="681">
        <f>'Volume Backup'!U55</f>
        <v>30</v>
      </c>
      <c r="F48" s="46" t="str">
        <f>'Volume Backup'!V55</f>
        <v>m'</v>
      </c>
      <c r="G48" s="682">
        <f>'AHS PL'!L79</f>
        <v>139799</v>
      </c>
      <c r="H48" s="200">
        <f t="shared" si="18"/>
        <v>4193970</v>
      </c>
      <c r="I48" s="204">
        <f>'AHS PL'!O79</f>
        <v>132663.07999999999</v>
      </c>
      <c r="J48" s="200">
        <f t="shared" si="25"/>
        <v>3979892.3999999994</v>
      </c>
      <c r="K48" s="670">
        <f t="shared" si="26"/>
        <v>94.89558580533479</v>
      </c>
      <c r="L48" s="10"/>
      <c r="M48" s="860"/>
      <c r="N48" s="860"/>
    </row>
    <row r="49" spans="1:16" s="70" customFormat="1">
      <c r="A49" s="64" t="s">
        <v>1356</v>
      </c>
      <c r="B49" s="65"/>
      <c r="C49" s="66" t="s">
        <v>1284</v>
      </c>
      <c r="D49" s="697"/>
      <c r="E49" s="696"/>
      <c r="F49" s="68"/>
      <c r="G49" s="698"/>
      <c r="H49" s="202"/>
      <c r="I49" s="207"/>
      <c r="J49" s="202"/>
      <c r="K49" s="669"/>
      <c r="L49" s="69"/>
    </row>
    <row r="50" spans="1:16">
      <c r="A50" s="37"/>
      <c r="B50" s="55">
        <v>1</v>
      </c>
      <c r="C50" s="33" t="s">
        <v>1285</v>
      </c>
      <c r="D50" s="680" t="str">
        <f>D22</f>
        <v>Dihitung</v>
      </c>
      <c r="E50" s="681">
        <f>'Volume Backup'!U57</f>
        <v>1</v>
      </c>
      <c r="F50" s="46" t="str">
        <f>'Volume Backup'!V57</f>
        <v>unit</v>
      </c>
      <c r="G50" s="682">
        <v>350000</v>
      </c>
      <c r="H50" s="200">
        <f t="shared" si="18"/>
        <v>350000</v>
      </c>
      <c r="I50" s="204">
        <f>G50</f>
        <v>350000</v>
      </c>
      <c r="J50" s="200">
        <f t="shared" ref="J50:J52" si="27">I50*E50</f>
        <v>350000</v>
      </c>
      <c r="K50" s="670">
        <f t="shared" ref="K50:K52" si="28">J50/H50*100</f>
        <v>100</v>
      </c>
      <c r="L50" s="10"/>
    </row>
    <row r="51" spans="1:16">
      <c r="A51" s="37"/>
      <c r="B51" s="55">
        <f>B50+1</f>
        <v>2</v>
      </c>
      <c r="C51" s="33" t="s">
        <v>1286</v>
      </c>
      <c r="D51" s="680" t="str">
        <f>'AHS EL'!B4</f>
        <v>PK.Elek.01</v>
      </c>
      <c r="E51" s="681">
        <f>'Volume Backup'!U58</f>
        <v>6</v>
      </c>
      <c r="F51" s="46" t="str">
        <f>'Volume Backup'!V58</f>
        <v>titik</v>
      </c>
      <c r="G51" s="682">
        <f>'AHS EL'!L21</f>
        <v>298100</v>
      </c>
      <c r="H51" s="200">
        <f t="shared" si="18"/>
        <v>1788600</v>
      </c>
      <c r="I51" s="204">
        <f>'AHS EL'!O21</f>
        <v>279433.55</v>
      </c>
      <c r="J51" s="200">
        <f t="shared" si="27"/>
        <v>1676601.2999999998</v>
      </c>
      <c r="K51" s="670">
        <f t="shared" si="28"/>
        <v>93.738191881918809</v>
      </c>
      <c r="L51" s="10"/>
    </row>
    <row r="52" spans="1:16">
      <c r="A52" s="37"/>
      <c r="B52" s="55">
        <f t="shared" ref="B52" si="29">B51+1</f>
        <v>3</v>
      </c>
      <c r="C52" s="33" t="s">
        <v>1287</v>
      </c>
      <c r="D52" s="680" t="str">
        <f>'AHS EL'!B102</f>
        <v>PK.Elek.39</v>
      </c>
      <c r="E52" s="681">
        <f>'Volume Backup'!U59</f>
        <v>8</v>
      </c>
      <c r="F52" s="46" t="str">
        <f>'Volume Backup'!V59</f>
        <v>unit</v>
      </c>
      <c r="G52" s="682">
        <f>'AHS EL'!L118</f>
        <v>167354</v>
      </c>
      <c r="H52" s="200">
        <f t="shared" si="18"/>
        <v>1338832</v>
      </c>
      <c r="I52" s="204">
        <f>'AHS EL'!O118</f>
        <v>70141.5</v>
      </c>
      <c r="J52" s="200">
        <f t="shared" si="27"/>
        <v>561132</v>
      </c>
      <c r="K52" s="670">
        <f t="shared" si="28"/>
        <v>41.912054686472985</v>
      </c>
      <c r="L52" s="10"/>
      <c r="M52" s="860"/>
      <c r="N52" s="860"/>
    </row>
    <row r="53" spans="1:16" s="70" customFormat="1">
      <c r="A53" s="64" t="s">
        <v>1431</v>
      </c>
      <c r="B53" s="65"/>
      <c r="C53" s="66" t="s">
        <v>182</v>
      </c>
      <c r="D53" s="697"/>
      <c r="E53" s="696"/>
      <c r="F53" s="68"/>
      <c r="G53" s="698"/>
      <c r="H53" s="202"/>
      <c r="I53" s="207"/>
      <c r="J53" s="202"/>
      <c r="K53" s="669"/>
      <c r="L53" s="69"/>
    </row>
    <row r="54" spans="1:16">
      <c r="A54" s="37"/>
      <c r="B54" s="55">
        <v>1</v>
      </c>
      <c r="C54" s="33" t="s">
        <v>172</v>
      </c>
      <c r="D54" s="680" t="str">
        <f>'AHSP ARS'!B81</f>
        <v>PLL.01</v>
      </c>
      <c r="E54" s="681">
        <f>'Volume Backup'!U61</f>
        <v>48.599999999999994</v>
      </c>
      <c r="F54" s="46" t="str">
        <f>'Volume Backup'!V61</f>
        <v>m2</v>
      </c>
      <c r="G54" s="682">
        <f>'AHSP ARS'!I98</f>
        <v>126787.50000000001</v>
      </c>
      <c r="H54" s="200">
        <f t="shared" ref="H54:H56" si="30">E54*G54</f>
        <v>6161872.5</v>
      </c>
      <c r="I54" s="204">
        <f>'AHSP ARS'!L98</f>
        <v>88545.946250000008</v>
      </c>
      <c r="J54" s="200">
        <f t="shared" ref="J54:J56" si="31">I54*E54</f>
        <v>4303332.9877500003</v>
      </c>
      <c r="K54" s="670">
        <f t="shared" ref="K54:K56" si="32">J54/H54*100</f>
        <v>69.838072562358278</v>
      </c>
      <c r="L54" s="10"/>
    </row>
    <row r="55" spans="1:16">
      <c r="A55" s="37"/>
      <c r="B55" s="55">
        <f>B54+1</f>
        <v>2</v>
      </c>
      <c r="C55" s="33" t="s">
        <v>184</v>
      </c>
      <c r="D55" s="680" t="str">
        <f>analisa!A121</f>
        <v>A.4.5.1.7</v>
      </c>
      <c r="E55" s="681">
        <f>'Volume Backup'!U62</f>
        <v>48.599999999999994</v>
      </c>
      <c r="F55" s="46" t="str">
        <f>'Volume Backup'!V62</f>
        <v>m2</v>
      </c>
      <c r="G55" s="682">
        <f>analisa!G135</f>
        <v>61657.41</v>
      </c>
      <c r="H55" s="200">
        <f t="shared" si="30"/>
        <v>2996550.1259999997</v>
      </c>
      <c r="I55" s="204">
        <f>G55</f>
        <v>61657.41</v>
      </c>
      <c r="J55" s="200">
        <f t="shared" si="31"/>
        <v>2996550.1259999997</v>
      </c>
      <c r="K55" s="670">
        <f t="shared" si="32"/>
        <v>100</v>
      </c>
      <c r="L55" s="10"/>
    </row>
    <row r="56" spans="1:16">
      <c r="A56" s="37"/>
      <c r="B56" s="55">
        <f>B55+1</f>
        <v>3</v>
      </c>
      <c r="C56" s="33" t="s">
        <v>1297</v>
      </c>
      <c r="D56" s="680" t="str">
        <f>'AHSP ARS'!B119</f>
        <v>A.4.7.1.10</v>
      </c>
      <c r="E56" s="681">
        <f>'Volume Backup'!U63</f>
        <v>48.599999999999994</v>
      </c>
      <c r="F56" s="46" t="str">
        <f>'Volume Backup'!V63</f>
        <v>m2</v>
      </c>
      <c r="G56" s="682">
        <f>'AHSP ARS'!I137</f>
        <v>43230.484000000004</v>
      </c>
      <c r="H56" s="200">
        <f t="shared" si="30"/>
        <v>2101001.5224000001</v>
      </c>
      <c r="I56" s="204">
        <f>'AHSP ARS'!L137</f>
        <v>28115.778620199999</v>
      </c>
      <c r="J56" s="200">
        <f t="shared" si="31"/>
        <v>1366426.8409417197</v>
      </c>
      <c r="K56" s="670">
        <f t="shared" si="32"/>
        <v>65.036927692505103</v>
      </c>
      <c r="L56" s="10"/>
      <c r="M56" s="860"/>
      <c r="N56" s="860"/>
    </row>
    <row r="57" spans="1:16" s="70" customFormat="1">
      <c r="A57" s="64" t="s">
        <v>1432</v>
      </c>
      <c r="B57" s="65"/>
      <c r="C57" s="66" t="s">
        <v>1288</v>
      </c>
      <c r="D57" s="697"/>
      <c r="E57" s="696"/>
      <c r="F57" s="68"/>
      <c r="G57" s="698"/>
      <c r="H57" s="202"/>
      <c r="I57" s="207"/>
      <c r="J57" s="202"/>
      <c r="K57" s="669"/>
      <c r="L57" s="69"/>
    </row>
    <row r="58" spans="1:16">
      <c r="A58" s="37"/>
      <c r="B58" s="55">
        <v>1</v>
      </c>
      <c r="C58" s="33" t="s">
        <v>165</v>
      </c>
      <c r="D58" s="680" t="str">
        <f>D56</f>
        <v>A.4.7.1.10</v>
      </c>
      <c r="E58" s="681">
        <f>'Volume Backup'!U65</f>
        <v>93.86399999999999</v>
      </c>
      <c r="F58" s="46" t="str">
        <f>'Volume Backup'!V65</f>
        <v>m2</v>
      </c>
      <c r="G58" s="682">
        <f>G56</f>
        <v>43230.484000000004</v>
      </c>
      <c r="H58" s="200">
        <f t="shared" ref="H58:H59" si="33">E58*G58</f>
        <v>4057786.1501759999</v>
      </c>
      <c r="I58" s="204">
        <f>I56</f>
        <v>28115.778620199999</v>
      </c>
      <c r="J58" s="200">
        <f t="shared" ref="J58:J59" si="34">I58*E58</f>
        <v>2639059.4444064526</v>
      </c>
      <c r="K58" s="670">
        <f t="shared" ref="K58:K59" si="35">J58/H58*100</f>
        <v>65.036927692505131</v>
      </c>
      <c r="L58" s="10"/>
    </row>
    <row r="59" spans="1:16">
      <c r="A59" s="37"/>
      <c r="B59" s="55">
        <f>B58+1</f>
        <v>2</v>
      </c>
      <c r="C59" s="33" t="s">
        <v>1289</v>
      </c>
      <c r="D59" s="680" t="str">
        <f>analisa!A220</f>
        <v>A.4.7.1.10 K</v>
      </c>
      <c r="E59" s="681">
        <f>'Volume Backup'!U66</f>
        <v>20.400000000000006</v>
      </c>
      <c r="F59" s="46" t="str">
        <f>'Volume Backup'!V66</f>
        <v>m2</v>
      </c>
      <c r="G59" s="682">
        <f>analisa!G235</f>
        <v>67593.240000000005</v>
      </c>
      <c r="H59" s="200">
        <f t="shared" si="33"/>
        <v>1378902.0960000006</v>
      </c>
      <c r="I59" s="204">
        <f>G59</f>
        <v>67593.240000000005</v>
      </c>
      <c r="J59" s="200">
        <f t="shared" si="34"/>
        <v>1378902.0960000006</v>
      </c>
      <c r="K59" s="670">
        <f t="shared" si="35"/>
        <v>100</v>
      </c>
      <c r="L59" s="10"/>
      <c r="M59" s="860"/>
      <c r="N59" s="860"/>
    </row>
    <row r="60" spans="1:16" s="70" customFormat="1">
      <c r="A60" s="64" t="s">
        <v>2867</v>
      </c>
      <c r="B60" s="65"/>
      <c r="C60" s="66" t="s">
        <v>2868</v>
      </c>
      <c r="D60" s="697"/>
      <c r="E60" s="696"/>
      <c r="F60" s="68"/>
      <c r="G60" s="698"/>
      <c r="H60" s="202"/>
      <c r="I60" s="207"/>
      <c r="J60" s="202"/>
      <c r="K60" s="669"/>
      <c r="L60" s="69"/>
    </row>
    <row r="61" spans="1:16">
      <c r="A61" s="37"/>
      <c r="B61" s="55">
        <v>1</v>
      </c>
      <c r="C61" s="33" t="s">
        <v>1269</v>
      </c>
      <c r="D61" s="680" t="str">
        <f>D15</f>
        <v>A 4.2.1.1</v>
      </c>
      <c r="E61" s="681">
        <f>'Volume Backup'!U68</f>
        <v>274.28266666666667</v>
      </c>
      <c r="F61" s="46" t="str">
        <f>'Volume Backup'!V68</f>
        <v>kg</v>
      </c>
      <c r="G61" s="682">
        <f>G15</f>
        <v>52137.25</v>
      </c>
      <c r="H61" s="200">
        <f t="shared" ref="H61:H62" si="36">E61*G61</f>
        <v>14300343.962666666</v>
      </c>
      <c r="I61" s="204">
        <f>I15</f>
        <v>36583.308949999999</v>
      </c>
      <c r="J61" s="200">
        <f t="shared" ref="J61:J62" si="37">I61*E61</f>
        <v>10034167.534296533</v>
      </c>
      <c r="K61" s="670">
        <f t="shared" ref="K61:K62" si="38">J61/H61*100</f>
        <v>70.167315978499062</v>
      </c>
      <c r="L61" s="10"/>
      <c r="P61" s="1462"/>
    </row>
    <row r="62" spans="1:16" ht="13.5" thickBot="1">
      <c r="A62" s="37"/>
      <c r="B62" s="55">
        <f>B61+1</f>
        <v>2</v>
      </c>
      <c r="C62" s="33" t="s">
        <v>2822</v>
      </c>
      <c r="D62" s="680" t="str">
        <f>D45</f>
        <v>A.4.5.2.7 A</v>
      </c>
      <c r="E62" s="681">
        <f>'Volume Backup'!U69</f>
        <v>19.2</v>
      </c>
      <c r="F62" s="46" t="str">
        <f>'Volume Backup'!V69</f>
        <v>m2</v>
      </c>
      <c r="G62" s="682">
        <f>G45</f>
        <v>320510.75</v>
      </c>
      <c r="H62" s="200">
        <f t="shared" si="36"/>
        <v>6153806.3999999994</v>
      </c>
      <c r="I62" s="204">
        <f>I45</f>
        <v>160255.375</v>
      </c>
      <c r="J62" s="200">
        <f t="shared" si="37"/>
        <v>3076903.1999999997</v>
      </c>
      <c r="K62" s="670">
        <f t="shared" si="38"/>
        <v>50</v>
      </c>
      <c r="L62" s="10"/>
      <c r="M62" s="860">
        <f>SUM(H25:H62)</f>
        <v>200954501.62258533</v>
      </c>
      <c r="N62" s="860">
        <f>SUM(J25:J62)</f>
        <v>153157482.87843898</v>
      </c>
    </row>
    <row r="63" spans="1:16" s="45" customFormat="1" ht="16.5" thickTop="1" thickBot="1">
      <c r="A63" s="52" t="s">
        <v>195</v>
      </c>
      <c r="B63" s="40"/>
      <c r="C63" s="41" t="s">
        <v>1292</v>
      </c>
      <c r="D63" s="53"/>
      <c r="E63" s="43"/>
      <c r="F63" s="43"/>
      <c r="G63" s="54"/>
      <c r="H63" s="43"/>
      <c r="I63" s="203"/>
      <c r="J63" s="43"/>
      <c r="K63" s="668"/>
      <c r="L63" s="44"/>
    </row>
    <row r="64" spans="1:16" s="692" customFormat="1" ht="13.5" thickTop="1">
      <c r="A64" s="683" t="s">
        <v>18</v>
      </c>
      <c r="B64" s="684"/>
      <c r="C64" s="685" t="s">
        <v>1345</v>
      </c>
      <c r="D64" s="693"/>
      <c r="E64" s="694"/>
      <c r="F64" s="687"/>
      <c r="G64" s="695"/>
      <c r="H64" s="688"/>
      <c r="I64" s="689"/>
      <c r="J64" s="688"/>
      <c r="K64" s="690"/>
      <c r="L64" s="691"/>
    </row>
    <row r="65" spans="1:14" s="70" customFormat="1">
      <c r="A65" s="64" t="s">
        <v>1275</v>
      </c>
      <c r="B65" s="65"/>
      <c r="C65" s="66" t="s">
        <v>1272</v>
      </c>
      <c r="D65" s="697"/>
      <c r="E65" s="696"/>
      <c r="F65" s="68"/>
      <c r="G65" s="698"/>
      <c r="H65" s="202"/>
      <c r="I65" s="207"/>
      <c r="J65" s="202"/>
      <c r="K65" s="669"/>
      <c r="L65" s="69"/>
    </row>
    <row r="66" spans="1:14">
      <c r="A66" s="47"/>
      <c r="B66" s="56">
        <v>1</v>
      </c>
      <c r="C66" s="48" t="s">
        <v>1271</v>
      </c>
      <c r="D66" s="50" t="str">
        <f>D25</f>
        <v>A.2.3.1.1</v>
      </c>
      <c r="E66" s="681">
        <f>'Volume Backup'!U74</f>
        <v>0.06</v>
      </c>
      <c r="F66" s="46" t="str">
        <f>'Volume Backup'!V74</f>
        <v>m3</v>
      </c>
      <c r="G66" s="51">
        <f>G25</f>
        <v>107525</v>
      </c>
      <c r="H66" s="200">
        <f t="shared" ref="H66:H69" si="39">E66*G66</f>
        <v>6451.5</v>
      </c>
      <c r="I66" s="205">
        <f>I25</f>
        <v>107525</v>
      </c>
      <c r="J66" s="200">
        <f t="shared" ref="J66:J69" si="40">I66*E66</f>
        <v>6451.5</v>
      </c>
      <c r="K66" s="670">
        <f t="shared" ref="K66:K69" si="41">J66/H66*100</f>
        <v>100</v>
      </c>
      <c r="L66" s="10"/>
    </row>
    <row r="67" spans="1:14">
      <c r="A67" s="47"/>
      <c r="B67" s="56">
        <f t="shared" ref="B67:B69" si="42">B66+1</f>
        <v>2</v>
      </c>
      <c r="C67" s="48" t="s">
        <v>161</v>
      </c>
      <c r="D67" s="50" t="str">
        <f>D30</f>
        <v>A.4.1.1.21A</v>
      </c>
      <c r="E67" s="681">
        <f>'Volume Backup'!U75</f>
        <v>0.8</v>
      </c>
      <c r="F67" s="46" t="str">
        <f>'Volume Backup'!V75</f>
        <v>m2</v>
      </c>
      <c r="G67" s="51">
        <f>G30</f>
        <v>276347.15625</v>
      </c>
      <c r="H67" s="200">
        <f t="shared" si="39"/>
        <v>221077.72500000001</v>
      </c>
      <c r="I67" s="205">
        <f>I30</f>
        <v>270619.93774999998</v>
      </c>
      <c r="J67" s="200">
        <f t="shared" si="40"/>
        <v>216495.95019999999</v>
      </c>
      <c r="K67" s="670">
        <f t="shared" si="41"/>
        <v>97.92752761500509</v>
      </c>
      <c r="L67" s="10"/>
    </row>
    <row r="68" spans="1:14">
      <c r="A68" s="47"/>
      <c r="B68" s="56">
        <f t="shared" si="42"/>
        <v>3</v>
      </c>
      <c r="C68" s="48" t="s">
        <v>178</v>
      </c>
      <c r="D68" s="50" t="str">
        <f>D31</f>
        <v>A.4.1.1.17B</v>
      </c>
      <c r="E68" s="681">
        <f>'Volume Backup'!U76</f>
        <v>14.933333333333334</v>
      </c>
      <c r="F68" s="46" t="str">
        <f>'Volume Backup'!V76</f>
        <v>kg</v>
      </c>
      <c r="G68" s="51">
        <f>G31</f>
        <v>29709.387500000001</v>
      </c>
      <c r="H68" s="200">
        <f t="shared" si="39"/>
        <v>443660.1866666667</v>
      </c>
      <c r="I68" s="205">
        <f>I31</f>
        <v>15696.006725000003</v>
      </c>
      <c r="J68" s="200">
        <f t="shared" si="40"/>
        <v>234393.70042666671</v>
      </c>
      <c r="K68" s="670">
        <f t="shared" si="41"/>
        <v>52.831808548728922</v>
      </c>
      <c r="L68" s="10"/>
    </row>
    <row r="69" spans="1:14">
      <c r="A69" s="47"/>
      <c r="B69" s="56">
        <f t="shared" si="42"/>
        <v>4</v>
      </c>
      <c r="C69" s="48" t="s">
        <v>169</v>
      </c>
      <c r="D69" s="50" t="str">
        <f>D32</f>
        <v>A.4.1.1.10</v>
      </c>
      <c r="E69" s="681">
        <f>'Volume Backup'!U77</f>
        <v>0.06</v>
      </c>
      <c r="F69" s="46" t="str">
        <f>'Volume Backup'!V77</f>
        <v>m3</v>
      </c>
      <c r="G69" s="51">
        <f>G32</f>
        <v>1412631.84296875</v>
      </c>
      <c r="H69" s="200">
        <f t="shared" si="39"/>
        <v>84757.910578124996</v>
      </c>
      <c r="I69" s="205">
        <f>I32</f>
        <v>1264799.3809187501</v>
      </c>
      <c r="J69" s="200">
        <f t="shared" si="40"/>
        <v>75887.962855125006</v>
      </c>
      <c r="K69" s="670">
        <f t="shared" si="41"/>
        <v>89.534961795897289</v>
      </c>
      <c r="L69" s="10"/>
      <c r="M69" s="860"/>
      <c r="N69" s="860"/>
    </row>
    <row r="70" spans="1:14" s="70" customFormat="1">
      <c r="A70" s="64" t="s">
        <v>1276</v>
      </c>
      <c r="B70" s="65"/>
      <c r="C70" s="66" t="s">
        <v>187</v>
      </c>
      <c r="D70" s="697"/>
      <c r="E70" s="696"/>
      <c r="F70" s="68"/>
      <c r="G70" s="698"/>
      <c r="H70" s="202"/>
      <c r="I70" s="207"/>
      <c r="J70" s="202"/>
      <c r="K70" s="669"/>
      <c r="L70" s="69"/>
    </row>
    <row r="71" spans="1:14">
      <c r="A71" s="37"/>
      <c r="B71" s="55">
        <v>1</v>
      </c>
      <c r="C71" s="33" t="s">
        <v>161</v>
      </c>
      <c r="D71" s="680" t="str">
        <f>D34</f>
        <v>A.4.1.1.22A</v>
      </c>
      <c r="E71" s="681">
        <f>'Volume Backup'!U79</f>
        <v>3.84</v>
      </c>
      <c r="F71" s="46" t="str">
        <f>'Volume Backup'!V79</f>
        <v>m2</v>
      </c>
      <c r="G71" s="682">
        <f>G34</f>
        <v>419219.41875000001</v>
      </c>
      <c r="H71" s="200">
        <f t="shared" ref="H71:H73" si="43">E71*G71</f>
        <v>1609802.568</v>
      </c>
      <c r="I71" s="204">
        <f>I34</f>
        <v>405164.81450000004</v>
      </c>
      <c r="J71" s="200">
        <f t="shared" ref="J71:J73" si="44">I71*E71</f>
        <v>1555832.8876800002</v>
      </c>
      <c r="K71" s="670">
        <f t="shared" ref="K71:K73" si="45">J71/H71*100</f>
        <v>96.64743482257883</v>
      </c>
      <c r="L71" s="10"/>
    </row>
    <row r="72" spans="1:14">
      <c r="A72" s="47"/>
      <c r="B72" s="56">
        <f>B71+1</f>
        <v>2</v>
      </c>
      <c r="C72" s="48" t="s">
        <v>178</v>
      </c>
      <c r="D72" s="680" t="str">
        <f>D35</f>
        <v>A.4.1.1.17B</v>
      </c>
      <c r="E72" s="681">
        <f>'Volume Backup'!U80</f>
        <v>71.765333333333331</v>
      </c>
      <c r="F72" s="46" t="str">
        <f>'Volume Backup'!V80</f>
        <v>kg</v>
      </c>
      <c r="G72" s="682">
        <f>G35</f>
        <v>29709.387500000001</v>
      </c>
      <c r="H72" s="200">
        <f t="shared" si="43"/>
        <v>2132104.0970666665</v>
      </c>
      <c r="I72" s="204">
        <f>I35</f>
        <v>15696.006725000003</v>
      </c>
      <c r="J72" s="200">
        <f t="shared" si="44"/>
        <v>1126429.1546218668</v>
      </c>
      <c r="K72" s="670">
        <f t="shared" si="45"/>
        <v>52.831808548728922</v>
      </c>
      <c r="L72" s="10"/>
    </row>
    <row r="73" spans="1:14">
      <c r="A73" s="47"/>
      <c r="B73" s="56">
        <f>B72+1</f>
        <v>3</v>
      </c>
      <c r="C73" s="48" t="s">
        <v>169</v>
      </c>
      <c r="D73" s="680" t="str">
        <f>D36</f>
        <v>A.4.1.1.10</v>
      </c>
      <c r="E73" s="681">
        <f>'Volume Backup'!U81</f>
        <v>0.14399999999999999</v>
      </c>
      <c r="F73" s="46" t="str">
        <f>'Volume Backup'!V81</f>
        <v>m3</v>
      </c>
      <c r="G73" s="682">
        <f>G36</f>
        <v>1412631.84296875</v>
      </c>
      <c r="H73" s="200">
        <f t="shared" si="43"/>
        <v>203418.9853875</v>
      </c>
      <c r="I73" s="204">
        <f>I36</f>
        <v>1264799.3809187501</v>
      </c>
      <c r="J73" s="200">
        <f t="shared" si="44"/>
        <v>182131.11085229999</v>
      </c>
      <c r="K73" s="670">
        <f t="shared" si="45"/>
        <v>89.534961795897274</v>
      </c>
      <c r="L73" s="10"/>
      <c r="M73" s="860"/>
      <c r="N73" s="860"/>
    </row>
    <row r="74" spans="1:14" s="70" customFormat="1">
      <c r="A74" s="64" t="s">
        <v>1277</v>
      </c>
      <c r="B74" s="65"/>
      <c r="C74" s="66" t="s">
        <v>1273</v>
      </c>
      <c r="D74" s="697"/>
      <c r="E74" s="696"/>
      <c r="F74" s="68"/>
      <c r="G74" s="698"/>
      <c r="H74" s="202"/>
      <c r="I74" s="207"/>
      <c r="J74" s="202"/>
      <c r="K74" s="669"/>
      <c r="L74" s="69"/>
    </row>
    <row r="75" spans="1:14">
      <c r="A75" s="37"/>
      <c r="B75" s="55">
        <v>1</v>
      </c>
      <c r="C75" s="33" t="s">
        <v>161</v>
      </c>
      <c r="D75" s="680" t="str">
        <f>D38</f>
        <v>A.4.1.1.23A</v>
      </c>
      <c r="E75" s="681">
        <f>'Volume Backup'!U83</f>
        <v>0.8</v>
      </c>
      <c r="F75" s="46" t="str">
        <f>'Volume Backup'!V83</f>
        <v>m2</v>
      </c>
      <c r="G75" s="682">
        <f>G38</f>
        <v>428830.6875</v>
      </c>
      <c r="H75" s="200">
        <f t="shared" ref="H75" si="46">E75*G75</f>
        <v>343064.55000000005</v>
      </c>
      <c r="I75" s="204">
        <f>I38</f>
        <v>414776.08324999997</v>
      </c>
      <c r="J75" s="200">
        <f t="shared" ref="J75" si="47">I75*E75</f>
        <v>331820.86660000001</v>
      </c>
      <c r="K75" s="670">
        <f t="shared" ref="K75" si="48">J75/H75*100</f>
        <v>96.722574978965312</v>
      </c>
      <c r="L75" s="10"/>
    </row>
    <row r="76" spans="1:14">
      <c r="A76" s="47"/>
      <c r="B76" s="56">
        <f>B75+1</f>
        <v>2</v>
      </c>
      <c r="C76" s="48" t="s">
        <v>178</v>
      </c>
      <c r="D76" s="680" t="str">
        <f>D39</f>
        <v>A.4.1.1.17B</v>
      </c>
      <c r="E76" s="681">
        <f>'Volume Backup'!U84</f>
        <v>14.933333333333334</v>
      </c>
      <c r="F76" s="46" t="str">
        <f>'Volume Backup'!V84</f>
        <v>kg</v>
      </c>
      <c r="G76" s="682">
        <f>G39</f>
        <v>29709.387500000001</v>
      </c>
      <c r="H76" s="200">
        <f>E76*G76</f>
        <v>443660.1866666667</v>
      </c>
      <c r="I76" s="204">
        <f>I39</f>
        <v>15696.006725000003</v>
      </c>
      <c r="J76" s="200">
        <f>I76*E76</f>
        <v>234393.70042666671</v>
      </c>
      <c r="K76" s="670">
        <f>J76/H76*100</f>
        <v>52.831808548728922</v>
      </c>
      <c r="L76" s="10"/>
    </row>
    <row r="77" spans="1:14">
      <c r="A77" s="47"/>
      <c r="B77" s="56">
        <f>B76+1</f>
        <v>3</v>
      </c>
      <c r="C77" s="48" t="s">
        <v>169</v>
      </c>
      <c r="D77" s="680" t="str">
        <f>D40</f>
        <v>A.4.1.1.10</v>
      </c>
      <c r="E77" s="681">
        <f>'Volume Backup'!U85</f>
        <v>0.06</v>
      </c>
      <c r="F77" s="46" t="str">
        <f>'Volume Backup'!V85</f>
        <v>m3</v>
      </c>
      <c r="G77" s="682">
        <f>G40</f>
        <v>1412631.84296875</v>
      </c>
      <c r="H77" s="200">
        <f>E77*G77</f>
        <v>84757.910578124996</v>
      </c>
      <c r="I77" s="204">
        <f>I40</f>
        <v>1264799.3809187501</v>
      </c>
      <c r="J77" s="200">
        <f>I77*E77</f>
        <v>75887.962855125006</v>
      </c>
      <c r="K77" s="670">
        <f>J77/H77*100</f>
        <v>89.534961795897289</v>
      </c>
      <c r="L77" s="10"/>
      <c r="M77" s="860"/>
      <c r="N77" s="860"/>
    </row>
    <row r="78" spans="1:14" s="70" customFormat="1">
      <c r="A78" s="64" t="s">
        <v>1278</v>
      </c>
      <c r="B78" s="65"/>
      <c r="C78" s="66" t="s">
        <v>1388</v>
      </c>
      <c r="D78" s="697"/>
      <c r="E78" s="696"/>
      <c r="F78" s="68"/>
      <c r="G78" s="698"/>
      <c r="H78" s="202"/>
      <c r="I78" s="207"/>
      <c r="J78" s="202"/>
      <c r="K78" s="669"/>
      <c r="L78" s="69"/>
    </row>
    <row r="79" spans="1:14">
      <c r="A79" s="37"/>
      <c r="B79" s="55">
        <v>1</v>
      </c>
      <c r="C79" s="33" t="s">
        <v>1271</v>
      </c>
      <c r="D79" s="680" t="str">
        <f>D66</f>
        <v>A.2.3.1.1</v>
      </c>
      <c r="E79" s="681">
        <f>'Volume Backup'!U87</f>
        <v>1.1200000000000001</v>
      </c>
      <c r="F79" s="46" t="str">
        <f>'Volume Backup'!V87</f>
        <v>m3</v>
      </c>
      <c r="G79" s="682">
        <f>G66</f>
        <v>107525</v>
      </c>
      <c r="H79" s="200">
        <f t="shared" ref="H79:H80" si="49">E79*G79</f>
        <v>120428.00000000001</v>
      </c>
      <c r="I79" s="204">
        <f>I66</f>
        <v>107525</v>
      </c>
      <c r="J79" s="200">
        <f t="shared" ref="J79:J80" si="50">I79*E79</f>
        <v>120428.00000000001</v>
      </c>
      <c r="K79" s="670">
        <f t="shared" ref="K79:K80" si="51">J79/H79*100</f>
        <v>100</v>
      </c>
      <c r="L79" s="10"/>
    </row>
    <row r="80" spans="1:14">
      <c r="A80" s="37"/>
      <c r="B80" s="56">
        <f>B79+1</f>
        <v>2</v>
      </c>
      <c r="C80" s="33" t="s">
        <v>1389</v>
      </c>
      <c r="D80" s="680" t="str">
        <f>'AHSP ARS'!B5</f>
        <v>A.4.4.1.9</v>
      </c>
      <c r="E80" s="681">
        <f>'Volume Backup'!U88</f>
        <v>8.4</v>
      </c>
      <c r="F80" s="46" t="str">
        <f>'Volume Backup'!V88</f>
        <v>m2</v>
      </c>
      <c r="G80" s="682">
        <f>'AHSP ARS'!I23</f>
        <v>163284.56125000003</v>
      </c>
      <c r="H80" s="200">
        <f t="shared" si="49"/>
        <v>1371590.3145000003</v>
      </c>
      <c r="I80" s="204">
        <f>'AHSP ARS'!L23</f>
        <v>159168.16097500001</v>
      </c>
      <c r="J80" s="200">
        <f t="shared" si="50"/>
        <v>1337012.5521900002</v>
      </c>
      <c r="K80" s="670">
        <f t="shared" si="51"/>
        <v>97.479002152140083</v>
      </c>
      <c r="L80" s="10"/>
    </row>
    <row r="81" spans="1:14">
      <c r="A81" s="47"/>
      <c r="B81" s="56">
        <f>B80+1</f>
        <v>3</v>
      </c>
      <c r="C81" s="48" t="s">
        <v>161</v>
      </c>
      <c r="D81" s="50" t="str">
        <f>D42</f>
        <v>A.4.1.1.24A</v>
      </c>
      <c r="E81" s="681">
        <f>'Volume Backup'!U89</f>
        <v>1.24</v>
      </c>
      <c r="F81" s="46" t="str">
        <f>'Volume Backup'!V89</f>
        <v>m2</v>
      </c>
      <c r="G81" s="51">
        <f>G42</f>
        <v>496851.31874999998</v>
      </c>
      <c r="H81" s="200">
        <f>E81*G81</f>
        <v>616095.63524999993</v>
      </c>
      <c r="I81" s="205">
        <f>I42</f>
        <v>482796.71450000006</v>
      </c>
      <c r="J81" s="200">
        <f>I81*E81</f>
        <v>598667.92598000006</v>
      </c>
      <c r="K81" s="670">
        <f>J81/H81*100</f>
        <v>97.171265583966033</v>
      </c>
      <c r="L81" s="10"/>
    </row>
    <row r="82" spans="1:14">
      <c r="A82" s="47"/>
      <c r="B82" s="56">
        <f>B81+1</f>
        <v>4</v>
      </c>
      <c r="C82" s="48" t="s">
        <v>169</v>
      </c>
      <c r="D82" s="50" t="str">
        <f>D77</f>
        <v>A.4.1.1.10</v>
      </c>
      <c r="E82" s="681">
        <f>'Volume Backup'!U90</f>
        <v>0.84000000000000008</v>
      </c>
      <c r="F82" s="46" t="str">
        <f>'Volume Backup'!V90</f>
        <v>m3</v>
      </c>
      <c r="G82" s="51">
        <f>G77</f>
        <v>1412631.84296875</v>
      </c>
      <c r="H82" s="200">
        <f>E82*G82</f>
        <v>1186610.7480937501</v>
      </c>
      <c r="I82" s="205">
        <f>I77</f>
        <v>1264799.3809187501</v>
      </c>
      <c r="J82" s="200">
        <f>I82*E82</f>
        <v>1062431.4799717502</v>
      </c>
      <c r="K82" s="670">
        <f>J82/H82*100</f>
        <v>89.534961795897289</v>
      </c>
      <c r="L82" s="10"/>
      <c r="M82" s="860"/>
      <c r="N82" s="860"/>
    </row>
    <row r="83" spans="1:14" s="70" customFormat="1">
      <c r="A83" s="64" t="s">
        <v>1279</v>
      </c>
      <c r="B83" s="65"/>
      <c r="C83" s="66" t="s">
        <v>164</v>
      </c>
      <c r="D83" s="697"/>
      <c r="E83" s="696"/>
      <c r="F83" s="68"/>
      <c r="G83" s="698"/>
      <c r="H83" s="202"/>
      <c r="I83" s="207"/>
      <c r="J83" s="202"/>
      <c r="K83" s="669"/>
      <c r="L83" s="69"/>
    </row>
    <row r="84" spans="1:14">
      <c r="A84" s="47"/>
      <c r="B84" s="56">
        <v>1</v>
      </c>
      <c r="C84" s="48" t="s">
        <v>1347</v>
      </c>
      <c r="D84" s="50" t="str">
        <f>D80</f>
        <v>A.4.4.1.9</v>
      </c>
      <c r="E84" s="681">
        <f>'Volume Backup'!U92</f>
        <v>9.6000000000000014</v>
      </c>
      <c r="F84" s="46" t="str">
        <f>'Volume Backup'!V92</f>
        <v>m2</v>
      </c>
      <c r="G84" s="51">
        <f>G80</f>
        <v>163284.56125000003</v>
      </c>
      <c r="H84" s="200">
        <f t="shared" ref="H84" si="52">E84*G84</f>
        <v>1567531.7880000004</v>
      </c>
      <c r="I84" s="205">
        <f>I80</f>
        <v>159168.16097500001</v>
      </c>
      <c r="J84" s="200">
        <f t="shared" ref="J84" si="53">I84*E84</f>
        <v>1528014.3453600004</v>
      </c>
      <c r="K84" s="670">
        <f t="shared" ref="K84" si="54">J84/H84*100</f>
        <v>97.479002152140083</v>
      </c>
      <c r="L84" s="10"/>
    </row>
    <row r="85" spans="1:14">
      <c r="A85" s="47"/>
      <c r="B85" s="56">
        <f>B84+1</f>
        <v>2</v>
      </c>
      <c r="C85" s="48" t="s">
        <v>170</v>
      </c>
      <c r="D85" s="50" t="str">
        <f>'AHSP ARS'!B25</f>
        <v>A.4.4.2.4</v>
      </c>
      <c r="E85" s="681">
        <f>'Volume Backup'!U93</f>
        <v>19.200000000000003</v>
      </c>
      <c r="F85" s="46" t="str">
        <f>'Volume Backup'!V93</f>
        <v>m2</v>
      </c>
      <c r="G85" s="51">
        <f>'AHSP ARS'!I42</f>
        <v>87277.409999999989</v>
      </c>
      <c r="H85" s="200">
        <f>E85*G85</f>
        <v>1675726.2720000001</v>
      </c>
      <c r="I85" s="205">
        <f>'AHSP ARS'!L42</f>
        <v>85043.815415999998</v>
      </c>
      <c r="J85" s="200">
        <f>I85*E85</f>
        <v>1632841.2559872002</v>
      </c>
      <c r="K85" s="670">
        <f>J85/H85*100</f>
        <v>97.440810189028298</v>
      </c>
      <c r="L85" s="10"/>
    </row>
    <row r="86" spans="1:14">
      <c r="A86" s="47"/>
      <c r="B86" s="56">
        <f>B85+1</f>
        <v>3</v>
      </c>
      <c r="C86" s="48" t="s">
        <v>163</v>
      </c>
      <c r="D86" s="50" t="str">
        <f>'AHSP ARS'!B44</f>
        <v>A.4.4.2.27</v>
      </c>
      <c r="E86" s="681">
        <f>'Volume Backup'!U94</f>
        <v>19.200000000000003</v>
      </c>
      <c r="F86" s="46" t="str">
        <f>'Volume Backup'!V94</f>
        <v>m2</v>
      </c>
      <c r="G86" s="51">
        <f>'AHSP ARS'!I60</f>
        <v>52737.5625</v>
      </c>
      <c r="H86" s="200">
        <f>E86*G86</f>
        <v>1012561.2000000002</v>
      </c>
      <c r="I86" s="205">
        <f>'AHSP ARS'!L60</f>
        <v>51574.231987500003</v>
      </c>
      <c r="J86" s="200">
        <f>I86*E86</f>
        <v>990225.25416000024</v>
      </c>
      <c r="K86" s="670">
        <f>J86/H86*100</f>
        <v>97.794113991332082</v>
      </c>
      <c r="L86" s="10"/>
    </row>
    <row r="87" spans="1:14">
      <c r="A87" s="47"/>
      <c r="B87" s="56">
        <f t="shared" ref="B87:B94" si="55">B86+1</f>
        <v>4</v>
      </c>
      <c r="C87" s="48" t="s">
        <v>1348</v>
      </c>
      <c r="D87" s="50" t="str">
        <f>'AHSP ARS'!B119</f>
        <v>A.4.7.1.10</v>
      </c>
      <c r="E87" s="681">
        <f>'Volume Backup'!U95</f>
        <v>19.200000000000003</v>
      </c>
      <c r="F87" s="46" t="str">
        <f>'Volume Backup'!V95</f>
        <v>m2</v>
      </c>
      <c r="G87" s="51">
        <f>'AHSP ARS'!I137</f>
        <v>43230.484000000004</v>
      </c>
      <c r="H87" s="200">
        <f t="shared" ref="H87:H94" si="56">E87*G87</f>
        <v>830025.29280000017</v>
      </c>
      <c r="I87" s="205">
        <f>'AHSP ARS'!L137</f>
        <v>28115.778620199999</v>
      </c>
      <c r="J87" s="200">
        <f t="shared" ref="J87:J94" si="57">I87*E87</f>
        <v>539822.94950784009</v>
      </c>
      <c r="K87" s="670">
        <f t="shared" ref="K87:K94" si="58">J87/H87*100</f>
        <v>65.036927692505131</v>
      </c>
      <c r="L87" s="10"/>
    </row>
    <row r="88" spans="1:14">
      <c r="A88" s="47"/>
      <c r="B88" s="56">
        <f t="shared" si="55"/>
        <v>5</v>
      </c>
      <c r="C88" s="48" t="s">
        <v>2862</v>
      </c>
      <c r="D88" s="50" t="str">
        <f>'ANALISA (2)'!D7</f>
        <v>A.4.2.1.20</v>
      </c>
      <c r="E88" s="681">
        <f>'Volume Backup'!U96</f>
        <v>76.800000000000011</v>
      </c>
      <c r="F88" s="46" t="str">
        <f>'Volume Backup'!V96</f>
        <v>m2</v>
      </c>
      <c r="G88" s="51">
        <f>'ANALISA (2)'!J21</f>
        <v>148763.14000000001</v>
      </c>
      <c r="H88" s="200">
        <f t="shared" si="56"/>
        <v>11425009.152000003</v>
      </c>
      <c r="I88" s="205">
        <f>G88</f>
        <v>148763.14000000001</v>
      </c>
      <c r="J88" s="200">
        <f t="shared" si="57"/>
        <v>11425009.152000003</v>
      </c>
      <c r="K88" s="670">
        <f t="shared" si="58"/>
        <v>100</v>
      </c>
      <c r="L88" s="10"/>
    </row>
    <row r="89" spans="1:14">
      <c r="A89" s="47"/>
      <c r="B89" s="56">
        <f t="shared" si="55"/>
        <v>6</v>
      </c>
      <c r="C89" s="48" t="s">
        <v>2863</v>
      </c>
      <c r="D89" s="50" t="str">
        <f>'ANALISA (2)'!D72</f>
        <v>A.4.6.1.23 F</v>
      </c>
      <c r="E89" s="681">
        <f>E88</f>
        <v>76.800000000000011</v>
      </c>
      <c r="F89" s="46" t="str">
        <f>'Volume Backup'!V97</f>
        <v>m2</v>
      </c>
      <c r="G89" s="51">
        <f>'ANALISA (2)'!J87</f>
        <v>205940.97</v>
      </c>
      <c r="H89" s="200">
        <f t="shared" si="56"/>
        <v>15816266.496000003</v>
      </c>
      <c r="I89" s="205">
        <f>G89</f>
        <v>205940.97</v>
      </c>
      <c r="J89" s="200">
        <f t="shared" si="57"/>
        <v>15816266.496000003</v>
      </c>
      <c r="K89" s="670">
        <f t="shared" si="58"/>
        <v>100</v>
      </c>
      <c r="L89" s="10"/>
    </row>
    <row r="90" spans="1:14">
      <c r="A90" s="47"/>
      <c r="B90" s="56">
        <f t="shared" si="55"/>
        <v>7</v>
      </c>
      <c r="C90" s="48" t="s">
        <v>2864</v>
      </c>
      <c r="D90" s="50" t="str">
        <f>'ANALISA (2)'!D89</f>
        <v>A.4.6.1.23 J</v>
      </c>
      <c r="E90" s="681">
        <f>E89</f>
        <v>76.800000000000011</v>
      </c>
      <c r="F90" s="46" t="str">
        <f>F89</f>
        <v>m2</v>
      </c>
      <c r="G90" s="51">
        <f>'ANALISA (2)'!J103</f>
        <v>236285.44</v>
      </c>
      <c r="H90" s="200">
        <f t="shared" si="56"/>
        <v>18146721.792000003</v>
      </c>
      <c r="I90" s="205">
        <f>G90</f>
        <v>236285.44</v>
      </c>
      <c r="J90" s="200">
        <f t="shared" si="57"/>
        <v>18146721.792000003</v>
      </c>
      <c r="K90" s="670">
        <f t="shared" si="58"/>
        <v>100</v>
      </c>
      <c r="L90" s="10"/>
    </row>
    <row r="91" spans="1:14">
      <c r="A91" s="47"/>
      <c r="B91" s="56">
        <f t="shared" si="55"/>
        <v>8</v>
      </c>
      <c r="C91" s="48" t="s">
        <v>192</v>
      </c>
      <c r="D91" s="50" t="str">
        <f>analisa!A204</f>
        <v>A.4.6.1.23 L</v>
      </c>
      <c r="E91" s="681">
        <f>'Volume Backup'!U97</f>
        <v>12.8</v>
      </c>
      <c r="F91" s="46" t="str">
        <f>'Volume Backup'!V97</f>
        <v>m2</v>
      </c>
      <c r="G91" s="51">
        <f>analisa!G218</f>
        <v>711501.21</v>
      </c>
      <c r="H91" s="200">
        <f t="shared" si="56"/>
        <v>9107215.4879999999</v>
      </c>
      <c r="I91" s="205">
        <f>G91</f>
        <v>711501.21</v>
      </c>
      <c r="J91" s="200">
        <f t="shared" si="57"/>
        <v>9107215.4879999999</v>
      </c>
      <c r="K91" s="670">
        <f t="shared" si="58"/>
        <v>100</v>
      </c>
      <c r="L91" s="10"/>
    </row>
    <row r="92" spans="1:14">
      <c r="A92" s="47"/>
      <c r="B92" s="56">
        <f t="shared" si="55"/>
        <v>9</v>
      </c>
      <c r="C92" s="48" t="s">
        <v>1269</v>
      </c>
      <c r="D92" s="50" t="str">
        <f>D15</f>
        <v>A 4.2.1.1</v>
      </c>
      <c r="E92" s="681">
        <f>'Volume Backup'!U98</f>
        <v>123.95466666666665</v>
      </c>
      <c r="F92" s="46" t="str">
        <f>'Volume Backup'!V98</f>
        <v>kg</v>
      </c>
      <c r="G92" s="51">
        <f>G15</f>
        <v>52137.25</v>
      </c>
      <c r="H92" s="200">
        <f t="shared" si="56"/>
        <v>6462655.444666666</v>
      </c>
      <c r="I92" s="205">
        <f>I15</f>
        <v>36583.308949999999</v>
      </c>
      <c r="J92" s="200">
        <f t="shared" si="57"/>
        <v>4534671.8664609324</v>
      </c>
      <c r="K92" s="670">
        <f t="shared" si="58"/>
        <v>70.167315978499062</v>
      </c>
      <c r="L92" s="10"/>
    </row>
    <row r="93" spans="1:14">
      <c r="A93" s="47"/>
      <c r="B93" s="56">
        <f t="shared" si="55"/>
        <v>10</v>
      </c>
      <c r="C93" s="48" t="s">
        <v>1435</v>
      </c>
      <c r="D93" s="50" t="str">
        <f>analisa!A187</f>
        <v>A.4.6.1.23 H</v>
      </c>
      <c r="E93" s="681">
        <f>'Volume Backup'!U99</f>
        <v>9.6000000000000014</v>
      </c>
      <c r="F93" s="46" t="str">
        <f>'Volume Backup'!V99</f>
        <v>m2</v>
      </c>
      <c r="G93" s="51">
        <f>analisa!G202</f>
        <v>1786605.5</v>
      </c>
      <c r="H93" s="200">
        <f t="shared" si="56"/>
        <v>17151412.800000001</v>
      </c>
      <c r="I93" s="205">
        <f>G93/2</f>
        <v>893302.75</v>
      </c>
      <c r="J93" s="200">
        <f t="shared" si="57"/>
        <v>8575706.4000000004</v>
      </c>
      <c r="K93" s="670">
        <f t="shared" si="58"/>
        <v>50</v>
      </c>
      <c r="L93" s="10"/>
    </row>
    <row r="94" spans="1:14">
      <c r="A94" s="47"/>
      <c r="B94" s="56">
        <f t="shared" si="55"/>
        <v>11</v>
      </c>
      <c r="C94" s="48" t="s">
        <v>1294</v>
      </c>
      <c r="D94" s="50" t="str">
        <f>D22</f>
        <v>Dihitung</v>
      </c>
      <c r="E94" s="681">
        <f>'Volume Backup'!U100</f>
        <v>150</v>
      </c>
      <c r="F94" s="46" t="str">
        <f>'Volume Backup'!V100</f>
        <v>cm</v>
      </c>
      <c r="G94" s="51">
        <v>45000</v>
      </c>
      <c r="H94" s="200">
        <f t="shared" si="56"/>
        <v>6750000</v>
      </c>
      <c r="I94" s="205">
        <f>G94</f>
        <v>45000</v>
      </c>
      <c r="J94" s="200">
        <f t="shared" si="57"/>
        <v>6750000</v>
      </c>
      <c r="K94" s="670">
        <f t="shared" si="58"/>
        <v>100</v>
      </c>
      <c r="L94" s="10"/>
      <c r="M94" s="860"/>
      <c r="N94" s="860"/>
    </row>
    <row r="95" spans="1:14" s="70" customFormat="1">
      <c r="A95" s="64" t="s">
        <v>1280</v>
      </c>
      <c r="B95" s="65"/>
      <c r="C95" s="66" t="s">
        <v>182</v>
      </c>
      <c r="D95" s="697"/>
      <c r="E95" s="696"/>
      <c r="F95" s="68"/>
      <c r="G95" s="698"/>
      <c r="H95" s="202"/>
      <c r="I95" s="207"/>
      <c r="J95" s="202"/>
      <c r="K95" s="669"/>
      <c r="L95" s="69"/>
    </row>
    <row r="96" spans="1:14">
      <c r="A96" s="37"/>
      <c r="B96" s="55">
        <v>1</v>
      </c>
      <c r="C96" s="33" t="s">
        <v>172</v>
      </c>
      <c r="D96" s="680" t="str">
        <f>D54</f>
        <v>PLL.01</v>
      </c>
      <c r="E96" s="681">
        <f>'Volume Backup'!U102</f>
        <v>6</v>
      </c>
      <c r="F96" s="46" t="str">
        <f>'Volume Backup'!V102</f>
        <v>m2</v>
      </c>
      <c r="G96" s="682">
        <f>G54</f>
        <v>126787.50000000001</v>
      </c>
      <c r="H96" s="200">
        <f t="shared" ref="H96:H99" si="59">E96*G96</f>
        <v>760725.00000000012</v>
      </c>
      <c r="I96" s="204">
        <f>I54</f>
        <v>88545.946250000008</v>
      </c>
      <c r="J96" s="200">
        <f t="shared" ref="J96:J99" si="60">I96*E96</f>
        <v>531275.67749999999</v>
      </c>
      <c r="K96" s="670">
        <f t="shared" ref="K96:K99" si="61">J96/H96*100</f>
        <v>69.838072562358263</v>
      </c>
      <c r="L96" s="10"/>
    </row>
    <row r="97" spans="1:14">
      <c r="A97" s="47"/>
      <c r="B97" s="56">
        <f>B96+1</f>
        <v>2</v>
      </c>
      <c r="C97" s="48" t="s">
        <v>184</v>
      </c>
      <c r="D97" s="50" t="str">
        <f>D55</f>
        <v>A.4.5.1.7</v>
      </c>
      <c r="E97" s="681">
        <f>'Volume Backup'!U103</f>
        <v>6</v>
      </c>
      <c r="F97" s="46" t="str">
        <f>'Volume Backup'!V103</f>
        <v>m2</v>
      </c>
      <c r="G97" s="51">
        <f>G55</f>
        <v>61657.41</v>
      </c>
      <c r="H97" s="200">
        <f t="shared" si="59"/>
        <v>369944.46</v>
      </c>
      <c r="I97" s="205">
        <f>I55</f>
        <v>61657.41</v>
      </c>
      <c r="J97" s="200">
        <f t="shared" si="60"/>
        <v>369944.46</v>
      </c>
      <c r="K97" s="670">
        <f t="shared" si="61"/>
        <v>100</v>
      </c>
      <c r="L97" s="10"/>
    </row>
    <row r="98" spans="1:14">
      <c r="A98" s="47"/>
      <c r="B98" s="56">
        <f t="shared" ref="B98:B99" si="62">B97+1</f>
        <v>3</v>
      </c>
      <c r="C98" s="48" t="s">
        <v>183</v>
      </c>
      <c r="D98" s="50" t="str">
        <f>'AHSP ARS'!B62</f>
        <v>A.4.5.1.7A</v>
      </c>
      <c r="E98" s="681">
        <f>'Volume Backup'!U104</f>
        <v>10</v>
      </c>
      <c r="F98" s="46" t="str">
        <f>'Volume Backup'!V104</f>
        <v>m2</v>
      </c>
      <c r="G98" s="51">
        <f>'AHSP ARS'!I79</f>
        <v>278127.5</v>
      </c>
      <c r="H98" s="200">
        <f t="shared" si="59"/>
        <v>2781275</v>
      </c>
      <c r="I98" s="205">
        <f>'AHSP ARS'!L79</f>
        <v>236658.26424999998</v>
      </c>
      <c r="J98" s="200">
        <f t="shared" si="60"/>
        <v>2366582.6424999996</v>
      </c>
      <c r="K98" s="670">
        <f t="shared" si="61"/>
        <v>85.089847012611102</v>
      </c>
      <c r="L98" s="10"/>
    </row>
    <row r="99" spans="1:14">
      <c r="A99" s="47"/>
      <c r="B99" s="56">
        <f t="shared" si="62"/>
        <v>4</v>
      </c>
      <c r="C99" s="48" t="s">
        <v>1297</v>
      </c>
      <c r="D99" s="50" t="str">
        <f>D87</f>
        <v>A.4.7.1.10</v>
      </c>
      <c r="E99" s="681">
        <f>'Volume Backup'!U105</f>
        <v>6</v>
      </c>
      <c r="F99" s="46" t="str">
        <f>'Volume Backup'!V105</f>
        <v>m2</v>
      </c>
      <c r="G99" s="51">
        <f>G87</f>
        <v>43230.484000000004</v>
      </c>
      <c r="H99" s="200">
        <f t="shared" si="59"/>
        <v>259382.90400000004</v>
      </c>
      <c r="I99" s="205">
        <f>I87</f>
        <v>28115.778620199999</v>
      </c>
      <c r="J99" s="200">
        <f t="shared" si="60"/>
        <v>168694.67172119999</v>
      </c>
      <c r="K99" s="670">
        <f t="shared" si="61"/>
        <v>65.036927692505117</v>
      </c>
      <c r="L99" s="10"/>
      <c r="M99" s="860"/>
      <c r="N99" s="860"/>
    </row>
    <row r="100" spans="1:14" s="70" customFormat="1">
      <c r="A100" s="64" t="s">
        <v>1349</v>
      </c>
      <c r="B100" s="65"/>
      <c r="C100" s="66" t="s">
        <v>162</v>
      </c>
      <c r="D100" s="697"/>
      <c r="E100" s="696"/>
      <c r="F100" s="68"/>
      <c r="G100" s="698"/>
      <c r="H100" s="202"/>
      <c r="I100" s="207"/>
      <c r="J100" s="202"/>
      <c r="K100" s="669"/>
      <c r="L100" s="69"/>
    </row>
    <row r="101" spans="1:14">
      <c r="A101" s="37"/>
      <c r="B101" s="55">
        <v>1</v>
      </c>
      <c r="C101" s="33" t="s">
        <v>1311</v>
      </c>
      <c r="D101" s="680" t="str">
        <f>analisa!A105</f>
        <v>A.4.4.3.59 B</v>
      </c>
      <c r="E101" s="681">
        <f>'Volume Backup'!U107</f>
        <v>6</v>
      </c>
      <c r="F101" s="46" t="str">
        <f>'Volume Backup'!V107</f>
        <v>m2</v>
      </c>
      <c r="G101" s="682">
        <f>analisa!G119</f>
        <v>576770.43000000005</v>
      </c>
      <c r="H101" s="200">
        <f t="shared" ref="H101" si="63">E101*G101</f>
        <v>3460622.58</v>
      </c>
      <c r="I101" s="204">
        <f>G101</f>
        <v>576770.43000000005</v>
      </c>
      <c r="J101" s="200">
        <f t="shared" ref="J101" si="64">I101*E101</f>
        <v>3460622.58</v>
      </c>
      <c r="K101" s="670">
        <f t="shared" ref="K101" si="65">J101/H101*100</f>
        <v>100</v>
      </c>
      <c r="L101" s="10"/>
      <c r="M101" s="860"/>
      <c r="N101" s="860"/>
    </row>
    <row r="102" spans="1:14" s="70" customFormat="1">
      <c r="A102" s="64" t="s">
        <v>1350</v>
      </c>
      <c r="B102" s="65"/>
      <c r="C102" s="66" t="s">
        <v>1284</v>
      </c>
      <c r="D102" s="697"/>
      <c r="E102" s="696"/>
      <c r="F102" s="68"/>
      <c r="G102" s="698"/>
      <c r="H102" s="202"/>
      <c r="I102" s="207"/>
      <c r="J102" s="202"/>
      <c r="K102" s="669"/>
      <c r="L102" s="69"/>
    </row>
    <row r="103" spans="1:14">
      <c r="A103" s="47"/>
      <c r="B103" s="56">
        <v>1</v>
      </c>
      <c r="C103" s="48" t="s">
        <v>1286</v>
      </c>
      <c r="D103" s="50" t="str">
        <f>D51</f>
        <v>PK.Elek.01</v>
      </c>
      <c r="E103" s="681">
        <f>'Volume Backup'!U109</f>
        <v>13</v>
      </c>
      <c r="F103" s="46" t="str">
        <f>'Volume Backup'!V109</f>
        <v>titik</v>
      </c>
      <c r="G103" s="51">
        <f>G51</f>
        <v>298100</v>
      </c>
      <c r="H103" s="200">
        <f t="shared" ref="H103:H109" si="66">E103*G103</f>
        <v>3875300</v>
      </c>
      <c r="I103" s="205">
        <f>I51</f>
        <v>279433.55</v>
      </c>
      <c r="J103" s="200">
        <f t="shared" ref="J103:J109" si="67">I103*E103</f>
        <v>3632636.15</v>
      </c>
      <c r="K103" s="670">
        <f t="shared" ref="K103:K109" si="68">J103/H103*100</f>
        <v>93.738191881918823</v>
      </c>
      <c r="L103" s="10"/>
    </row>
    <row r="104" spans="1:14">
      <c r="A104" s="47"/>
      <c r="B104" s="56">
        <f t="shared" ref="B104:B109" si="69">B103+1</f>
        <v>2</v>
      </c>
      <c r="C104" s="48" t="s">
        <v>1298</v>
      </c>
      <c r="D104" s="50" t="str">
        <f>analisa!A255</f>
        <v>PK Supl. 4 D</v>
      </c>
      <c r="E104" s="681">
        <f>'Volume Backup'!U110</f>
        <v>7</v>
      </c>
      <c r="F104" s="46" t="str">
        <f>'Volume Backup'!V110</f>
        <v>m'</v>
      </c>
      <c r="G104" s="51">
        <f>analisa!G266</f>
        <v>50646</v>
      </c>
      <c r="H104" s="200">
        <f t="shared" si="66"/>
        <v>354522</v>
      </c>
      <c r="I104" s="205">
        <f>G104/2</f>
        <v>25323</v>
      </c>
      <c r="J104" s="200">
        <f t="shared" si="67"/>
        <v>177261</v>
      </c>
      <c r="K104" s="670">
        <f t="shared" si="68"/>
        <v>50</v>
      </c>
      <c r="L104" s="10"/>
    </row>
    <row r="105" spans="1:14">
      <c r="A105" s="47"/>
      <c r="B105" s="56">
        <f t="shared" si="69"/>
        <v>3</v>
      </c>
      <c r="C105" s="48" t="s">
        <v>1326</v>
      </c>
      <c r="D105" s="50" t="str">
        <f>'AHS EL'!B83</f>
        <v>PK.Elek.36</v>
      </c>
      <c r="E105" s="681">
        <f>'Volume Backup'!U111</f>
        <v>4</v>
      </c>
      <c r="F105" s="46" t="str">
        <f>'Volume Backup'!V111</f>
        <v>unit</v>
      </c>
      <c r="G105" s="51">
        <f>'AHS EL'!L99</f>
        <v>132704</v>
      </c>
      <c r="H105" s="200">
        <f t="shared" si="66"/>
        <v>530816</v>
      </c>
      <c r="I105" s="205">
        <f>'AHS EL'!O99</f>
        <v>58822.5</v>
      </c>
      <c r="J105" s="200">
        <f t="shared" si="67"/>
        <v>235290</v>
      </c>
      <c r="K105" s="670">
        <f t="shared" si="68"/>
        <v>44.326094164456229</v>
      </c>
      <c r="L105" s="10"/>
    </row>
    <row r="106" spans="1:14">
      <c r="A106" s="47"/>
      <c r="B106" s="56">
        <f t="shared" si="69"/>
        <v>4</v>
      </c>
      <c r="C106" s="48" t="s">
        <v>1327</v>
      </c>
      <c r="D106" s="50" t="str">
        <f>D52</f>
        <v>PK.Elek.39</v>
      </c>
      <c r="E106" s="681">
        <f>'Volume Backup'!U112</f>
        <v>4</v>
      </c>
      <c r="F106" s="46" t="str">
        <f>'Volume Backup'!V112</f>
        <v>unit</v>
      </c>
      <c r="G106" s="51">
        <f>G52</f>
        <v>167354</v>
      </c>
      <c r="H106" s="200">
        <f t="shared" si="66"/>
        <v>669416</v>
      </c>
      <c r="I106" s="205">
        <f>I52</f>
        <v>70141.5</v>
      </c>
      <c r="J106" s="200">
        <f t="shared" si="67"/>
        <v>280566</v>
      </c>
      <c r="K106" s="670">
        <f t="shared" si="68"/>
        <v>41.912054686472985</v>
      </c>
      <c r="L106" s="10"/>
    </row>
    <row r="107" spans="1:14">
      <c r="A107" s="47"/>
      <c r="B107" s="56">
        <f t="shared" si="69"/>
        <v>5</v>
      </c>
      <c r="C107" s="48" t="s">
        <v>1299</v>
      </c>
      <c r="D107" s="50" t="str">
        <f>'AHS EL'!B44</f>
        <v>PK.Elek.29</v>
      </c>
      <c r="E107" s="681">
        <f>'Volume Backup'!U113</f>
        <v>1</v>
      </c>
      <c r="F107" s="46" t="str">
        <f>'Volume Backup'!V113</f>
        <v>unit</v>
      </c>
      <c r="G107" s="51">
        <f>'AHS EL'!L60</f>
        <v>53366.5</v>
      </c>
      <c r="H107" s="200">
        <f t="shared" si="66"/>
        <v>53366.5</v>
      </c>
      <c r="I107" s="205">
        <f>'AHS EL'!O60</f>
        <v>37265.800000000003</v>
      </c>
      <c r="J107" s="200">
        <f t="shared" si="67"/>
        <v>37265.800000000003</v>
      </c>
      <c r="K107" s="670">
        <f t="shared" si="68"/>
        <v>69.829949500154598</v>
      </c>
      <c r="L107" s="10"/>
    </row>
    <row r="108" spans="1:14">
      <c r="A108" s="47"/>
      <c r="B108" s="56">
        <f t="shared" si="69"/>
        <v>6</v>
      </c>
      <c r="C108" s="48" t="s">
        <v>1300</v>
      </c>
      <c r="D108" s="50" t="str">
        <f>'AHS EL'!B64</f>
        <v>PK.Elek.30</v>
      </c>
      <c r="E108" s="681">
        <f>'Volume Backup'!U114</f>
        <v>1</v>
      </c>
      <c r="F108" s="46" t="str">
        <f>'Volume Backup'!V114</f>
        <v>unit</v>
      </c>
      <c r="G108" s="51">
        <f>'AHS EL'!L80</f>
        <v>55099</v>
      </c>
      <c r="H108" s="200">
        <f t="shared" si="66"/>
        <v>55099</v>
      </c>
      <c r="I108" s="205">
        <f>'AHS EL'!O80</f>
        <v>38051.199999999997</v>
      </c>
      <c r="J108" s="200">
        <f t="shared" si="67"/>
        <v>38051.199999999997</v>
      </c>
      <c r="K108" s="670">
        <f t="shared" si="68"/>
        <v>69.059692553403877</v>
      </c>
      <c r="L108" s="10"/>
    </row>
    <row r="109" spans="1:14">
      <c r="A109" s="47"/>
      <c r="B109" s="56">
        <f t="shared" si="69"/>
        <v>7</v>
      </c>
      <c r="C109" s="48" t="s">
        <v>1301</v>
      </c>
      <c r="D109" s="50" t="str">
        <f>'AHS EL'!B24</f>
        <v>PK.Elek.28</v>
      </c>
      <c r="E109" s="681">
        <f>'Volume Backup'!U115</f>
        <v>4</v>
      </c>
      <c r="F109" s="46" t="str">
        <f>'Volume Backup'!V115</f>
        <v>unit</v>
      </c>
      <c r="G109" s="51">
        <f>'AHS EL'!L40</f>
        <v>60874</v>
      </c>
      <c r="H109" s="200">
        <f t="shared" si="66"/>
        <v>243496</v>
      </c>
      <c r="I109" s="205">
        <f>'AHS EL'!O40</f>
        <v>42218</v>
      </c>
      <c r="J109" s="200">
        <f t="shared" si="67"/>
        <v>168872</v>
      </c>
      <c r="K109" s="670">
        <f t="shared" si="68"/>
        <v>69.353089989157937</v>
      </c>
      <c r="L109" s="10"/>
      <c r="M109" s="860"/>
      <c r="N109" s="860"/>
    </row>
    <row r="110" spans="1:14" s="70" customFormat="1">
      <c r="A110" s="64" t="s">
        <v>1351</v>
      </c>
      <c r="B110" s="65"/>
      <c r="C110" s="66" t="s">
        <v>1316</v>
      </c>
      <c r="D110" s="697"/>
      <c r="E110" s="696"/>
      <c r="F110" s="68"/>
      <c r="G110" s="698"/>
      <c r="H110" s="202"/>
      <c r="I110" s="207"/>
      <c r="J110" s="202"/>
      <c r="K110" s="669"/>
      <c r="L110" s="69"/>
    </row>
    <row r="111" spans="1:14">
      <c r="A111" s="37"/>
      <c r="B111" s="55">
        <v>1</v>
      </c>
      <c r="C111" s="33" t="s">
        <v>1346</v>
      </c>
      <c r="D111" s="680" t="str">
        <f>D19</f>
        <v>A.4.2.1.11 ff</v>
      </c>
      <c r="E111" s="681">
        <f>'Volume Backup'!U117</f>
        <v>18.8</v>
      </c>
      <c r="F111" s="46" t="str">
        <f>'Volume Backup'!V117</f>
        <v>m'</v>
      </c>
      <c r="G111" s="682">
        <f>G19</f>
        <v>194695</v>
      </c>
      <c r="H111" s="200">
        <f t="shared" ref="H111:H115" si="70">E111*G111</f>
        <v>3660266</v>
      </c>
      <c r="I111" s="204">
        <f>I19</f>
        <v>194695</v>
      </c>
      <c r="J111" s="200">
        <f t="shared" ref="J111:J115" si="71">I111*E111</f>
        <v>3660266</v>
      </c>
      <c r="K111" s="670">
        <f t="shared" ref="K111:K115" si="72">J111/H111*100</f>
        <v>100</v>
      </c>
      <c r="L111" s="10"/>
    </row>
    <row r="112" spans="1:14">
      <c r="A112" s="37"/>
      <c r="B112" s="56">
        <f>B111+1</f>
        <v>2</v>
      </c>
      <c r="C112" s="33" t="s">
        <v>1441</v>
      </c>
      <c r="D112" s="680" t="str">
        <f>D94</f>
        <v>Dihitung</v>
      </c>
      <c r="E112" s="681">
        <f>'Volume Backup'!U118</f>
        <v>3.1500000000000004</v>
      </c>
      <c r="F112" s="46" t="str">
        <f>'Volume Backup'!V118</f>
        <v>m2</v>
      </c>
      <c r="G112" s="682">
        <v>1650000</v>
      </c>
      <c r="H112" s="200">
        <f t="shared" si="70"/>
        <v>5197500.0000000009</v>
      </c>
      <c r="I112" s="204">
        <f>G112</f>
        <v>1650000</v>
      </c>
      <c r="J112" s="200">
        <f t="shared" si="71"/>
        <v>5197500.0000000009</v>
      </c>
      <c r="K112" s="670">
        <f t="shared" si="72"/>
        <v>100</v>
      </c>
      <c r="L112" s="10"/>
    </row>
    <row r="113" spans="1:14">
      <c r="A113" s="37"/>
      <c r="B113" s="56">
        <f t="shared" ref="B113:B115" si="73">B112+1</f>
        <v>3</v>
      </c>
      <c r="C113" s="33" t="s">
        <v>2841</v>
      </c>
      <c r="D113" s="680" t="str">
        <f>D112</f>
        <v>Dihitung</v>
      </c>
      <c r="E113" s="681">
        <f>'Volume Backup'!U119</f>
        <v>1</v>
      </c>
      <c r="F113" s="46" t="str">
        <f>'Volume Backup'!V119</f>
        <v>ls</v>
      </c>
      <c r="G113" s="682">
        <v>18000000</v>
      </c>
      <c r="H113" s="200">
        <f t="shared" si="70"/>
        <v>18000000</v>
      </c>
      <c r="I113" s="204">
        <f>G113</f>
        <v>18000000</v>
      </c>
      <c r="J113" s="200">
        <f t="shared" si="71"/>
        <v>18000000</v>
      </c>
      <c r="K113" s="670">
        <f t="shared" si="72"/>
        <v>100</v>
      </c>
      <c r="L113" s="10"/>
    </row>
    <row r="114" spans="1:14">
      <c r="A114" s="37"/>
      <c r="B114" s="56">
        <f t="shared" si="73"/>
        <v>4</v>
      </c>
      <c r="C114" s="33" t="s">
        <v>1442</v>
      </c>
      <c r="D114" s="680" t="str">
        <f>D21</f>
        <v>A.4.6.2.17B</v>
      </c>
      <c r="E114" s="681">
        <f>'Volume Backup'!U120</f>
        <v>6.4500000000000011</v>
      </c>
      <c r="F114" s="46" t="str">
        <f>'Volume Backup'!V120</f>
        <v>m2</v>
      </c>
      <c r="G114" s="682">
        <f>G21</f>
        <v>307561.17499999999</v>
      </c>
      <c r="H114" s="200">
        <f t="shared" si="70"/>
        <v>1983769.5787500003</v>
      </c>
      <c r="I114" s="204">
        <f>I21</f>
        <v>184039.70144999999</v>
      </c>
      <c r="J114" s="200">
        <f t="shared" si="71"/>
        <v>1187056.0743525003</v>
      </c>
      <c r="K114" s="670">
        <f t="shared" si="72"/>
        <v>59.838404977481311</v>
      </c>
      <c r="L114" s="10"/>
    </row>
    <row r="115" spans="1:14">
      <c r="A115" s="37"/>
      <c r="B115" s="56">
        <f t="shared" si="73"/>
        <v>5</v>
      </c>
      <c r="C115" s="33" t="s">
        <v>1321</v>
      </c>
      <c r="D115" s="680" t="str">
        <f>D22</f>
        <v>Dihitung</v>
      </c>
      <c r="E115" s="681">
        <f>'Volume Backup'!U121</f>
        <v>2.4000000000000004</v>
      </c>
      <c r="F115" s="46" t="str">
        <f>'Volume Backup'!V121</f>
        <v>m2</v>
      </c>
      <c r="G115" s="682">
        <f>G22</f>
        <v>420000</v>
      </c>
      <c r="H115" s="200">
        <f t="shared" si="70"/>
        <v>1008000.0000000001</v>
      </c>
      <c r="I115" s="204">
        <f>I22</f>
        <v>420000</v>
      </c>
      <c r="J115" s="200">
        <f t="shared" si="71"/>
        <v>1008000.0000000001</v>
      </c>
      <c r="K115" s="670">
        <f t="shared" si="72"/>
        <v>100</v>
      </c>
      <c r="L115" s="10"/>
      <c r="M115" s="860"/>
      <c r="N115" s="860"/>
    </row>
    <row r="116" spans="1:14" s="70" customFormat="1">
      <c r="A116" s="64" t="s">
        <v>1390</v>
      </c>
      <c r="B116" s="65"/>
      <c r="C116" s="66" t="s">
        <v>189</v>
      </c>
      <c r="D116" s="697"/>
      <c r="E116" s="696"/>
      <c r="F116" s="68"/>
      <c r="G116" s="698"/>
      <c r="H116" s="202"/>
      <c r="I116" s="207"/>
      <c r="J116" s="202"/>
      <c r="K116" s="669"/>
      <c r="L116" s="69"/>
    </row>
    <row r="117" spans="1:14">
      <c r="A117" s="37"/>
      <c r="B117" s="55">
        <v>1</v>
      </c>
      <c r="C117" s="33" t="s">
        <v>1296</v>
      </c>
      <c r="D117" s="680" t="str">
        <f>analisa!A35</f>
        <v>A.4.2.1.14</v>
      </c>
      <c r="E117" s="681">
        <f>'Volume Backup'!U123</f>
        <v>6.4500000000000011</v>
      </c>
      <c r="F117" s="46" t="str">
        <f>'Volume Backup'!V123</f>
        <v>m2</v>
      </c>
      <c r="G117" s="682">
        <f>analisa!G48</f>
        <v>1043860.18</v>
      </c>
      <c r="H117" s="200">
        <f t="shared" ref="H117" si="74">E117*G117</f>
        <v>6732898.1610000012</v>
      </c>
      <c r="I117" s="204">
        <f>G117</f>
        <v>1043860.18</v>
      </c>
      <c r="J117" s="200">
        <f t="shared" ref="J117" si="75">I117*E117</f>
        <v>6732898.1610000012</v>
      </c>
      <c r="K117" s="670">
        <f t="shared" ref="K117" si="76">J117/H117*100</f>
        <v>100</v>
      </c>
      <c r="L117" s="10"/>
      <c r="M117" s="861">
        <f>SUM(H66:H117)</f>
        <v>148809005.22700417</v>
      </c>
      <c r="N117" s="861">
        <f>SUM(J66:J117)</f>
        <v>133457542.17120919</v>
      </c>
    </row>
    <row r="118" spans="1:14" s="692" customFormat="1">
      <c r="A118" s="683" t="s">
        <v>19</v>
      </c>
      <c r="B118" s="684"/>
      <c r="C118" s="685" t="s">
        <v>1293</v>
      </c>
      <c r="D118" s="693"/>
      <c r="E118" s="694"/>
      <c r="F118" s="687"/>
      <c r="G118" s="695"/>
      <c r="H118" s="688"/>
      <c r="I118" s="689"/>
      <c r="J118" s="688"/>
      <c r="K118" s="690"/>
      <c r="L118" s="691"/>
    </row>
    <row r="119" spans="1:14" s="70" customFormat="1">
      <c r="A119" s="64" t="s">
        <v>1282</v>
      </c>
      <c r="B119" s="65"/>
      <c r="C119" s="66" t="s">
        <v>164</v>
      </c>
      <c r="D119" s="697"/>
      <c r="E119" s="696"/>
      <c r="F119" s="68"/>
      <c r="G119" s="698"/>
      <c r="H119" s="202"/>
      <c r="I119" s="207"/>
      <c r="J119" s="202"/>
      <c r="K119" s="669"/>
      <c r="L119" s="69"/>
    </row>
    <row r="120" spans="1:14">
      <c r="A120" s="47"/>
      <c r="B120" s="56">
        <v>1</v>
      </c>
      <c r="C120" s="48" t="s">
        <v>1347</v>
      </c>
      <c r="D120" s="50" t="str">
        <f>D84</f>
        <v>A.4.4.1.9</v>
      </c>
      <c r="E120" s="681">
        <f>'Volume Backup'!U126</f>
        <v>12.8</v>
      </c>
      <c r="F120" s="46" t="str">
        <f>'Volume Backup'!V126</f>
        <v>m2</v>
      </c>
      <c r="G120" s="51">
        <f>G84</f>
        <v>163284.56125000003</v>
      </c>
      <c r="H120" s="200">
        <f t="shared" ref="H120" si="77">E120*G120</f>
        <v>2090042.3840000005</v>
      </c>
      <c r="I120" s="205">
        <f>I84</f>
        <v>159168.16097500001</v>
      </c>
      <c r="J120" s="200">
        <f t="shared" ref="J120" si="78">I120*E120</f>
        <v>2037352.4604800001</v>
      </c>
      <c r="K120" s="670">
        <f t="shared" ref="K120" si="79">J120/H120*100</f>
        <v>97.479002152140069</v>
      </c>
      <c r="L120" s="10"/>
    </row>
    <row r="121" spans="1:14">
      <c r="A121" s="47"/>
      <c r="B121" s="56">
        <f>B120+1</f>
        <v>2</v>
      </c>
      <c r="C121" s="48" t="s">
        <v>170</v>
      </c>
      <c r="D121" s="50" t="str">
        <f>D85</f>
        <v>A.4.4.2.4</v>
      </c>
      <c r="E121" s="681">
        <f>'Volume Backup'!U127</f>
        <v>25.6</v>
      </c>
      <c r="F121" s="46" t="str">
        <f>'Volume Backup'!V127</f>
        <v>m2</v>
      </c>
      <c r="G121" s="51">
        <f>G85</f>
        <v>87277.409999999989</v>
      </c>
      <c r="H121" s="200">
        <f>E121*G121</f>
        <v>2234301.696</v>
      </c>
      <c r="I121" s="205">
        <f>I85</f>
        <v>85043.815415999998</v>
      </c>
      <c r="J121" s="200">
        <f>I121*E121</f>
        <v>2177121.6746495999</v>
      </c>
      <c r="K121" s="670">
        <f>J121/H121*100</f>
        <v>97.440810189028298</v>
      </c>
      <c r="L121" s="10"/>
    </row>
    <row r="122" spans="1:14">
      <c r="A122" s="47"/>
      <c r="B122" s="56">
        <f>B121+1</f>
        <v>3</v>
      </c>
      <c r="C122" s="48" t="s">
        <v>163</v>
      </c>
      <c r="D122" s="50" t="str">
        <f>D86</f>
        <v>A.4.4.2.27</v>
      </c>
      <c r="E122" s="681">
        <f>'Volume Backup'!U128</f>
        <v>25.6</v>
      </c>
      <c r="F122" s="46" t="str">
        <f>'Volume Backup'!V128</f>
        <v>m2</v>
      </c>
      <c r="G122" s="51">
        <f>G86</f>
        <v>52737.5625</v>
      </c>
      <c r="H122" s="200">
        <f>E122*G122</f>
        <v>1350081.6</v>
      </c>
      <c r="I122" s="205">
        <f>I86</f>
        <v>51574.231987500003</v>
      </c>
      <c r="J122" s="200">
        <f>I122*E122</f>
        <v>1320300.3388800002</v>
      </c>
      <c r="K122" s="670">
        <f>J122/H122*100</f>
        <v>97.794113991332082</v>
      </c>
      <c r="L122" s="10"/>
    </row>
    <row r="123" spans="1:14">
      <c r="A123" s="47"/>
      <c r="B123" s="56">
        <f t="shared" ref="B123:B127" si="80">B122+1</f>
        <v>4</v>
      </c>
      <c r="C123" s="48" t="s">
        <v>2862</v>
      </c>
      <c r="D123" s="50" t="str">
        <f>'ANALISA (2)'!D7</f>
        <v>A.4.2.1.20</v>
      </c>
      <c r="E123" s="681">
        <f>'Volume Backup'!U129</f>
        <v>38.400000000000006</v>
      </c>
      <c r="F123" s="46" t="str">
        <f>'Volume Backup'!V129</f>
        <v>m2</v>
      </c>
      <c r="G123" s="51">
        <f>'ANALISA (2)'!J21</f>
        <v>148763.14000000001</v>
      </c>
      <c r="H123" s="200">
        <f t="shared" ref="H123:H141" si="81">E123*G123</f>
        <v>5712504.5760000013</v>
      </c>
      <c r="I123" s="205">
        <f>I88</f>
        <v>148763.14000000001</v>
      </c>
      <c r="J123" s="200">
        <f t="shared" ref="J123:J141" si="82">I123*E123</f>
        <v>5712504.5760000013</v>
      </c>
      <c r="K123" s="670">
        <f t="shared" ref="K123:K141" si="83">J123/H123*100</f>
        <v>100</v>
      </c>
      <c r="L123" s="10"/>
    </row>
    <row r="124" spans="1:14">
      <c r="A124" s="47"/>
      <c r="B124" s="56">
        <f t="shared" si="80"/>
        <v>5</v>
      </c>
      <c r="C124" s="48" t="s">
        <v>2863</v>
      </c>
      <c r="D124" s="50" t="str">
        <f>'ANALISA (2)'!D72</f>
        <v>A.4.6.1.23 F</v>
      </c>
      <c r="E124" s="681">
        <f>E123</f>
        <v>38.400000000000006</v>
      </c>
      <c r="F124" s="46" t="str">
        <f>'Volume Backup'!V130</f>
        <v>m2</v>
      </c>
      <c r="G124" s="51">
        <f>'ANALISA (2)'!J87</f>
        <v>205940.97</v>
      </c>
      <c r="H124" s="200">
        <f t="shared" si="81"/>
        <v>7908133.2480000015</v>
      </c>
      <c r="I124" s="205">
        <f>G124</f>
        <v>205940.97</v>
      </c>
      <c r="J124" s="200">
        <f t="shared" si="82"/>
        <v>7908133.2480000015</v>
      </c>
      <c r="K124" s="670">
        <f t="shared" si="83"/>
        <v>100</v>
      </c>
      <c r="L124" s="10"/>
    </row>
    <row r="125" spans="1:14">
      <c r="A125" s="47"/>
      <c r="B125" s="56">
        <f t="shared" si="80"/>
        <v>6</v>
      </c>
      <c r="C125" s="48" t="s">
        <v>2864</v>
      </c>
      <c r="D125" s="50" t="str">
        <f>'ANALISA (2)'!D89</f>
        <v>A.4.6.1.23 J</v>
      </c>
      <c r="E125" s="681">
        <f>E124</f>
        <v>38.400000000000006</v>
      </c>
      <c r="F125" s="46" t="str">
        <f>'Volume Backup'!V131</f>
        <v>cm</v>
      </c>
      <c r="G125" s="51">
        <f>'ANALISA (2)'!J103</f>
        <v>236285.44</v>
      </c>
      <c r="H125" s="200">
        <f t="shared" si="81"/>
        <v>9073360.8960000016</v>
      </c>
      <c r="I125" s="205">
        <f>G125</f>
        <v>236285.44</v>
      </c>
      <c r="J125" s="200">
        <f t="shared" si="82"/>
        <v>9073360.8960000016</v>
      </c>
      <c r="K125" s="670">
        <f t="shared" si="83"/>
        <v>100</v>
      </c>
      <c r="L125" s="10"/>
    </row>
    <row r="126" spans="1:14">
      <c r="A126" s="47"/>
      <c r="B126" s="56">
        <f t="shared" si="80"/>
        <v>7</v>
      </c>
      <c r="C126" s="48" t="s">
        <v>192</v>
      </c>
      <c r="D126" s="50" t="str">
        <f>D91</f>
        <v>A.4.6.1.23 L</v>
      </c>
      <c r="E126" s="681">
        <f>'Volume Backup'!U130</f>
        <v>17.919999999999998</v>
      </c>
      <c r="F126" s="46" t="str">
        <f>'Volume Backup'!V130</f>
        <v>m2</v>
      </c>
      <c r="G126" s="51">
        <f>G91</f>
        <v>711501.21</v>
      </c>
      <c r="H126" s="200">
        <f t="shared" si="81"/>
        <v>12750101.683199998</v>
      </c>
      <c r="I126" s="205">
        <f>I91</f>
        <v>711501.21</v>
      </c>
      <c r="J126" s="200">
        <f t="shared" si="82"/>
        <v>12750101.683199998</v>
      </c>
      <c r="K126" s="670">
        <f t="shared" si="83"/>
        <v>100</v>
      </c>
      <c r="L126" s="10"/>
    </row>
    <row r="127" spans="1:14">
      <c r="A127" s="47"/>
      <c r="B127" s="56">
        <f t="shared" si="80"/>
        <v>8</v>
      </c>
      <c r="C127" s="48" t="s">
        <v>1294</v>
      </c>
      <c r="D127" s="50" t="str">
        <f>D94</f>
        <v>Dihitung</v>
      </c>
      <c r="E127" s="681">
        <f>'Volume Backup'!U131</f>
        <v>120</v>
      </c>
      <c r="F127" s="46" t="str">
        <f>'Volume Backup'!V131</f>
        <v>cm</v>
      </c>
      <c r="G127" s="51">
        <v>45000</v>
      </c>
      <c r="H127" s="200">
        <f t="shared" si="81"/>
        <v>5400000</v>
      </c>
      <c r="I127" s="205">
        <f>G127</f>
        <v>45000</v>
      </c>
      <c r="J127" s="200">
        <f t="shared" si="82"/>
        <v>5400000</v>
      </c>
      <c r="K127" s="670">
        <f t="shared" si="83"/>
        <v>100</v>
      </c>
      <c r="L127" s="10"/>
      <c r="M127" s="860"/>
      <c r="N127" s="860"/>
    </row>
    <row r="128" spans="1:14" s="70" customFormat="1">
      <c r="A128" s="64" t="s">
        <v>1283</v>
      </c>
      <c r="B128" s="65"/>
      <c r="C128" s="66" t="s">
        <v>182</v>
      </c>
      <c r="D128" s="697"/>
      <c r="E128" s="696"/>
      <c r="F128" s="68"/>
      <c r="G128" s="698"/>
      <c r="H128" s="202"/>
      <c r="I128" s="207"/>
      <c r="J128" s="202"/>
      <c r="K128" s="669"/>
      <c r="L128" s="69"/>
    </row>
    <row r="129" spans="1:14">
      <c r="A129" s="37"/>
      <c r="B129" s="55">
        <v>1</v>
      </c>
      <c r="C129" s="33" t="s">
        <v>172</v>
      </c>
      <c r="D129" s="680" t="str">
        <f>D96</f>
        <v>PLL.01</v>
      </c>
      <c r="E129" s="681">
        <f>'Volume Backup'!U133</f>
        <v>16.8</v>
      </c>
      <c r="F129" s="46" t="str">
        <f>'Volume Backup'!V133</f>
        <v>m2</v>
      </c>
      <c r="G129" s="682">
        <f>G96</f>
        <v>126787.50000000001</v>
      </c>
      <c r="H129" s="200">
        <f t="shared" si="81"/>
        <v>2130030.0000000005</v>
      </c>
      <c r="I129" s="204">
        <f>I96</f>
        <v>88545.946250000008</v>
      </c>
      <c r="J129" s="200">
        <f t="shared" si="82"/>
        <v>1487571.8970000001</v>
      </c>
      <c r="K129" s="670">
        <f t="shared" si="83"/>
        <v>69.838072562358263</v>
      </c>
      <c r="L129" s="10"/>
    </row>
    <row r="130" spans="1:14">
      <c r="A130" s="47"/>
      <c r="B130" s="56">
        <f>B129+1</f>
        <v>2</v>
      </c>
      <c r="C130" s="48" t="s">
        <v>184</v>
      </c>
      <c r="D130" s="50" t="str">
        <f>D97</f>
        <v>A.4.5.1.7</v>
      </c>
      <c r="E130" s="681">
        <f>'Volume Backup'!U134</f>
        <v>16.8</v>
      </c>
      <c r="F130" s="46" t="str">
        <f>'Volume Backup'!V134</f>
        <v>m2</v>
      </c>
      <c r="G130" s="51">
        <f>G97</f>
        <v>61657.41</v>
      </c>
      <c r="H130" s="200">
        <f t="shared" si="81"/>
        <v>1035844.4880000001</v>
      </c>
      <c r="I130" s="205">
        <f>I97</f>
        <v>61657.41</v>
      </c>
      <c r="J130" s="200">
        <f t="shared" si="82"/>
        <v>1035844.4880000001</v>
      </c>
      <c r="K130" s="670">
        <f t="shared" si="83"/>
        <v>100</v>
      </c>
      <c r="L130" s="10"/>
    </row>
    <row r="131" spans="1:14">
      <c r="A131" s="47"/>
      <c r="B131" s="56">
        <f>B130+1</f>
        <v>3</v>
      </c>
      <c r="C131" s="48" t="s">
        <v>1297</v>
      </c>
      <c r="D131" s="50" t="str">
        <f>D99</f>
        <v>A.4.7.1.10</v>
      </c>
      <c r="E131" s="681">
        <f>'Volume Backup'!U135</f>
        <v>16.8</v>
      </c>
      <c r="F131" s="46" t="str">
        <f>'Volume Backup'!V135</f>
        <v>m2</v>
      </c>
      <c r="G131" s="51">
        <f>G99</f>
        <v>43230.484000000004</v>
      </c>
      <c r="H131" s="200">
        <f t="shared" si="81"/>
        <v>726272.13120000006</v>
      </c>
      <c r="I131" s="205">
        <f>I99</f>
        <v>28115.778620199999</v>
      </c>
      <c r="J131" s="200">
        <f t="shared" si="82"/>
        <v>472345.08081935998</v>
      </c>
      <c r="K131" s="670">
        <f t="shared" si="83"/>
        <v>65.036927692505117</v>
      </c>
      <c r="L131" s="10"/>
      <c r="M131" s="860"/>
      <c r="N131" s="860"/>
    </row>
    <row r="132" spans="1:14" s="70" customFormat="1">
      <c r="A132" s="64" t="s">
        <v>1352</v>
      </c>
      <c r="B132" s="65"/>
      <c r="C132" s="66" t="s">
        <v>162</v>
      </c>
      <c r="D132" s="697"/>
      <c r="E132" s="696"/>
      <c r="F132" s="68"/>
      <c r="G132" s="698"/>
      <c r="H132" s="202"/>
      <c r="I132" s="207"/>
      <c r="J132" s="202"/>
      <c r="K132" s="669"/>
      <c r="L132" s="69"/>
    </row>
    <row r="133" spans="1:14">
      <c r="A133" s="37"/>
      <c r="B133" s="55">
        <v>1</v>
      </c>
      <c r="C133" s="33" t="s">
        <v>1311</v>
      </c>
      <c r="D133" s="680" t="str">
        <f>D101</f>
        <v>A.4.4.3.59 B</v>
      </c>
      <c r="E133" s="681">
        <f>'Volume Backup'!U137</f>
        <v>16.8</v>
      </c>
      <c r="F133" s="46" t="str">
        <f>'Volume Backup'!V137</f>
        <v>m2</v>
      </c>
      <c r="G133" s="682">
        <f>G101</f>
        <v>576770.43000000005</v>
      </c>
      <c r="H133" s="200">
        <f t="shared" ref="H133" si="84">E133*G133</f>
        <v>9689743.2240000013</v>
      </c>
      <c r="I133" s="204">
        <f>I101</f>
        <v>576770.43000000005</v>
      </c>
      <c r="J133" s="200">
        <f t="shared" ref="J133" si="85">I133*E133</f>
        <v>9689743.2240000013</v>
      </c>
      <c r="K133" s="670">
        <f t="shared" ref="K133" si="86">J133/H133*100</f>
        <v>100</v>
      </c>
      <c r="L133" s="10"/>
      <c r="M133" s="860"/>
      <c r="N133" s="860"/>
    </row>
    <row r="134" spans="1:14" s="70" customFormat="1">
      <c r="A134" s="64" t="s">
        <v>1353</v>
      </c>
      <c r="B134" s="65"/>
      <c r="C134" s="66" t="s">
        <v>1284</v>
      </c>
      <c r="D134" s="697"/>
      <c r="E134" s="696"/>
      <c r="F134" s="68"/>
      <c r="G134" s="698"/>
      <c r="H134" s="202"/>
      <c r="I134" s="207"/>
      <c r="J134" s="202"/>
      <c r="K134" s="669"/>
      <c r="L134" s="69"/>
    </row>
    <row r="135" spans="1:14">
      <c r="A135" s="47"/>
      <c r="B135" s="56">
        <v>1</v>
      </c>
      <c r="C135" s="48" t="s">
        <v>1286</v>
      </c>
      <c r="D135" s="50" t="str">
        <f t="shared" ref="D135:D140" si="87">D103</f>
        <v>PK.Elek.01</v>
      </c>
      <c r="E135" s="681">
        <f>'Volume Backup'!U139</f>
        <v>17</v>
      </c>
      <c r="F135" s="46" t="str">
        <f>'Volume Backup'!V139</f>
        <v>titik</v>
      </c>
      <c r="G135" s="51">
        <f t="shared" ref="G135:G140" si="88">G103</f>
        <v>298100</v>
      </c>
      <c r="H135" s="200">
        <f t="shared" si="81"/>
        <v>5067700</v>
      </c>
      <c r="I135" s="205">
        <f>I103</f>
        <v>279433.55</v>
      </c>
      <c r="J135" s="200">
        <f t="shared" si="82"/>
        <v>4750370.3499999996</v>
      </c>
      <c r="K135" s="670">
        <f t="shared" si="83"/>
        <v>93.738191881918809</v>
      </c>
      <c r="L135" s="10"/>
    </row>
    <row r="136" spans="1:14">
      <c r="A136" s="47"/>
      <c r="B136" s="56">
        <f t="shared" ref="B136:B141" si="89">B135+1</f>
        <v>2</v>
      </c>
      <c r="C136" s="48" t="s">
        <v>1298</v>
      </c>
      <c r="D136" s="50" t="str">
        <f t="shared" si="87"/>
        <v>PK Supl. 4 D</v>
      </c>
      <c r="E136" s="681">
        <f>'Volume Backup'!U140</f>
        <v>12</v>
      </c>
      <c r="F136" s="46" t="str">
        <f>'Volume Backup'!V140</f>
        <v>m'</v>
      </c>
      <c r="G136" s="51">
        <f t="shared" si="88"/>
        <v>50646</v>
      </c>
      <c r="H136" s="200">
        <f t="shared" si="81"/>
        <v>607752</v>
      </c>
      <c r="I136" s="205">
        <f>G136</f>
        <v>50646</v>
      </c>
      <c r="J136" s="200">
        <f t="shared" si="82"/>
        <v>607752</v>
      </c>
      <c r="K136" s="670">
        <f t="shared" si="83"/>
        <v>100</v>
      </c>
      <c r="L136" s="10"/>
    </row>
    <row r="137" spans="1:14">
      <c r="A137" s="47"/>
      <c r="B137" s="56">
        <f t="shared" si="89"/>
        <v>3</v>
      </c>
      <c r="C137" s="48" t="s">
        <v>1326</v>
      </c>
      <c r="D137" s="50" t="str">
        <f t="shared" si="87"/>
        <v>PK.Elek.36</v>
      </c>
      <c r="E137" s="681">
        <f>'Volume Backup'!U141</f>
        <v>8</v>
      </c>
      <c r="F137" s="46" t="str">
        <f>'Volume Backup'!V141</f>
        <v>unit</v>
      </c>
      <c r="G137" s="51">
        <f t="shared" si="88"/>
        <v>132704</v>
      </c>
      <c r="H137" s="200">
        <f t="shared" si="81"/>
        <v>1061632</v>
      </c>
      <c r="I137" s="205">
        <f>I105</f>
        <v>58822.5</v>
      </c>
      <c r="J137" s="200">
        <f t="shared" si="82"/>
        <v>470580</v>
      </c>
      <c r="K137" s="670">
        <f t="shared" si="83"/>
        <v>44.326094164456229</v>
      </c>
      <c r="L137" s="10"/>
    </row>
    <row r="138" spans="1:14">
      <c r="A138" s="47"/>
      <c r="B138" s="56">
        <f t="shared" si="89"/>
        <v>4</v>
      </c>
      <c r="C138" s="48" t="s">
        <v>1327</v>
      </c>
      <c r="D138" s="50" t="str">
        <f t="shared" si="87"/>
        <v>PK.Elek.39</v>
      </c>
      <c r="E138" s="681">
        <f>'Volume Backup'!U142</f>
        <v>4</v>
      </c>
      <c r="F138" s="46" t="str">
        <f>'Volume Backup'!V142</f>
        <v>unit</v>
      </c>
      <c r="G138" s="51">
        <f t="shared" si="88"/>
        <v>167354</v>
      </c>
      <c r="H138" s="200">
        <f t="shared" si="81"/>
        <v>669416</v>
      </c>
      <c r="I138" s="205">
        <f>I106</f>
        <v>70141.5</v>
      </c>
      <c r="J138" s="200">
        <f t="shared" si="82"/>
        <v>280566</v>
      </c>
      <c r="K138" s="670">
        <f t="shared" si="83"/>
        <v>41.912054686472985</v>
      </c>
      <c r="L138" s="10"/>
    </row>
    <row r="139" spans="1:14">
      <c r="A139" s="47"/>
      <c r="B139" s="56">
        <f t="shared" si="89"/>
        <v>5</v>
      </c>
      <c r="C139" s="48" t="s">
        <v>1299</v>
      </c>
      <c r="D139" s="50" t="str">
        <f t="shared" si="87"/>
        <v>PK.Elek.29</v>
      </c>
      <c r="E139" s="681">
        <f>'Volume Backup'!U143</f>
        <v>1</v>
      </c>
      <c r="F139" s="46" t="str">
        <f>'Volume Backup'!V143</f>
        <v>unit</v>
      </c>
      <c r="G139" s="51">
        <f t="shared" si="88"/>
        <v>53366.5</v>
      </c>
      <c r="H139" s="200">
        <f t="shared" si="81"/>
        <v>53366.5</v>
      </c>
      <c r="I139" s="205">
        <f>I107</f>
        <v>37265.800000000003</v>
      </c>
      <c r="J139" s="200">
        <f t="shared" si="82"/>
        <v>37265.800000000003</v>
      </c>
      <c r="K139" s="670">
        <f t="shared" si="83"/>
        <v>69.829949500154598</v>
      </c>
      <c r="L139" s="10"/>
    </row>
    <row r="140" spans="1:14">
      <c r="A140" s="47"/>
      <c r="B140" s="56">
        <f t="shared" si="89"/>
        <v>6</v>
      </c>
      <c r="C140" s="48" t="s">
        <v>1300</v>
      </c>
      <c r="D140" s="50" t="str">
        <f t="shared" si="87"/>
        <v>PK.Elek.30</v>
      </c>
      <c r="E140" s="681">
        <f>'Volume Backup'!U144</f>
        <v>2</v>
      </c>
      <c r="F140" s="46" t="str">
        <f>'Volume Backup'!V144</f>
        <v>unit</v>
      </c>
      <c r="G140" s="51">
        <f t="shared" si="88"/>
        <v>55099</v>
      </c>
      <c r="H140" s="200">
        <f t="shared" si="81"/>
        <v>110198</v>
      </c>
      <c r="I140" s="205">
        <f>I108</f>
        <v>38051.199999999997</v>
      </c>
      <c r="J140" s="200">
        <f t="shared" si="82"/>
        <v>76102.399999999994</v>
      </c>
      <c r="K140" s="670">
        <f t="shared" si="83"/>
        <v>69.059692553403877</v>
      </c>
      <c r="L140" s="10"/>
    </row>
    <row r="141" spans="1:14">
      <c r="A141" s="47"/>
      <c r="B141" s="56">
        <f t="shared" si="89"/>
        <v>7</v>
      </c>
      <c r="C141" s="48" t="s">
        <v>1301</v>
      </c>
      <c r="D141" s="50" t="str">
        <f>'AHS EL'!B24</f>
        <v>PK.Elek.28</v>
      </c>
      <c r="E141" s="681">
        <f>'Volume Backup'!U145</f>
        <v>4</v>
      </c>
      <c r="F141" s="46" t="str">
        <f>'Volume Backup'!V145</f>
        <v>unit</v>
      </c>
      <c r="G141" s="51">
        <f>'AHS EL'!L40</f>
        <v>60874</v>
      </c>
      <c r="H141" s="200">
        <f t="shared" si="81"/>
        <v>243496</v>
      </c>
      <c r="I141" s="205">
        <f>'AHS EL'!O40</f>
        <v>42218</v>
      </c>
      <c r="J141" s="200">
        <f t="shared" si="82"/>
        <v>168872</v>
      </c>
      <c r="K141" s="670">
        <f t="shared" si="83"/>
        <v>69.353089989157937</v>
      </c>
      <c r="L141" s="10"/>
      <c r="M141" s="860"/>
      <c r="N141" s="860"/>
    </row>
    <row r="142" spans="1:14" s="70" customFormat="1">
      <c r="A142" s="64" t="s">
        <v>1354</v>
      </c>
      <c r="B142" s="65"/>
      <c r="C142" s="66" t="s">
        <v>1316</v>
      </c>
      <c r="D142" s="697"/>
      <c r="E142" s="696"/>
      <c r="F142" s="68"/>
      <c r="G142" s="698"/>
      <c r="H142" s="202"/>
      <c r="I142" s="207"/>
      <c r="J142" s="202"/>
      <c r="K142" s="669"/>
      <c r="L142" s="69"/>
    </row>
    <row r="143" spans="1:14">
      <c r="A143" s="37"/>
      <c r="B143" s="55">
        <v>1</v>
      </c>
      <c r="C143" s="33" t="s">
        <v>1317</v>
      </c>
      <c r="D143" s="680" t="str">
        <f>D127</f>
        <v>Dihitung</v>
      </c>
      <c r="E143" s="681">
        <f>'Volume Backup'!U147</f>
        <v>1</v>
      </c>
      <c r="F143" s="46" t="str">
        <f>'Volume Backup'!V147</f>
        <v>unit</v>
      </c>
      <c r="G143" s="682">
        <v>2688000</v>
      </c>
      <c r="H143" s="200">
        <f t="shared" ref="H143:H144" si="90">E143*G143</f>
        <v>2688000</v>
      </c>
      <c r="I143" s="204">
        <f>G143</f>
        <v>2688000</v>
      </c>
      <c r="J143" s="200">
        <f t="shared" ref="J143:J144" si="91">I143*E143</f>
        <v>2688000</v>
      </c>
      <c r="K143" s="670">
        <f t="shared" ref="K143:K144" si="92">J143/H143*100</f>
        <v>100</v>
      </c>
      <c r="L143" s="10"/>
    </row>
    <row r="144" spans="1:14">
      <c r="A144" s="47"/>
      <c r="B144" s="56">
        <f>B143+1</f>
        <v>2</v>
      </c>
      <c r="C144" s="48" t="s">
        <v>1318</v>
      </c>
      <c r="D144" s="50" t="str">
        <f>D143</f>
        <v>Dihitung</v>
      </c>
      <c r="E144" s="681">
        <f>'Volume Backup'!U148</f>
        <v>1</v>
      </c>
      <c r="F144" s="46" t="str">
        <f>'Volume Backup'!V148</f>
        <v>unit</v>
      </c>
      <c r="G144" s="51">
        <v>2688000</v>
      </c>
      <c r="H144" s="200">
        <f t="shared" si="90"/>
        <v>2688000</v>
      </c>
      <c r="I144" s="205">
        <f>G144</f>
        <v>2688000</v>
      </c>
      <c r="J144" s="200">
        <f t="shared" si="91"/>
        <v>2688000</v>
      </c>
      <c r="K144" s="670">
        <f t="shared" si="92"/>
        <v>100</v>
      </c>
      <c r="L144" s="10"/>
      <c r="M144" s="860"/>
      <c r="N144" s="860"/>
    </row>
    <row r="145" spans="1:14" s="70" customFormat="1">
      <c r="A145" s="64" t="s">
        <v>1355</v>
      </c>
      <c r="B145" s="65"/>
      <c r="C145" s="66" t="s">
        <v>189</v>
      </c>
      <c r="D145" s="697"/>
      <c r="E145" s="696"/>
      <c r="F145" s="68"/>
      <c r="G145" s="698"/>
      <c r="H145" s="202"/>
      <c r="I145" s="207"/>
      <c r="J145" s="202"/>
      <c r="K145" s="669"/>
      <c r="L145" s="69"/>
    </row>
    <row r="146" spans="1:14">
      <c r="A146" s="37"/>
      <c r="B146" s="56">
        <v>1</v>
      </c>
      <c r="C146" s="33" t="s">
        <v>1296</v>
      </c>
      <c r="D146" s="680" t="str">
        <f>D117</f>
        <v>A.4.2.1.14</v>
      </c>
      <c r="E146" s="681">
        <f>'Volume Backup'!U150</f>
        <v>5.4</v>
      </c>
      <c r="F146" s="46" t="str">
        <f>'Volume Backup'!V150</f>
        <v>m2</v>
      </c>
      <c r="G146" s="682">
        <f>G117</f>
        <v>1043860.18</v>
      </c>
      <c r="H146" s="200">
        <f t="shared" ref="H146" si="93">E146*G146</f>
        <v>5636844.972000001</v>
      </c>
      <c r="I146" s="204">
        <f>I117</f>
        <v>1043860.18</v>
      </c>
      <c r="J146" s="200">
        <f t="shared" ref="J146" si="94">I146*E146</f>
        <v>5636844.972000001</v>
      </c>
      <c r="K146" s="670">
        <f t="shared" ref="K146" si="95">J146/H146*100</f>
        <v>100</v>
      </c>
      <c r="L146" s="10"/>
      <c r="M146" s="860"/>
      <c r="N146" s="860"/>
    </row>
    <row r="147" spans="1:14" s="70" customFormat="1">
      <c r="A147" s="64" t="s">
        <v>1356</v>
      </c>
      <c r="B147" s="65"/>
      <c r="C147" s="66" t="s">
        <v>1302</v>
      </c>
      <c r="D147" s="697"/>
      <c r="E147" s="696"/>
      <c r="F147" s="68"/>
      <c r="G147" s="698"/>
      <c r="H147" s="202"/>
      <c r="I147" s="207"/>
      <c r="J147" s="202"/>
      <c r="K147" s="669"/>
      <c r="L147" s="69"/>
    </row>
    <row r="148" spans="1:14">
      <c r="A148" s="47"/>
      <c r="B148" s="56">
        <v>1</v>
      </c>
      <c r="C148" s="48" t="s">
        <v>185</v>
      </c>
      <c r="D148" s="50" t="str">
        <f>'AHS PL'!B24</f>
        <v>Pk.plamPVC.01</v>
      </c>
      <c r="E148" s="681">
        <f>'Volume Backup'!U152</f>
        <v>20</v>
      </c>
      <c r="F148" s="46" t="str">
        <f>'Volume Backup'!V152</f>
        <v>m'</v>
      </c>
      <c r="G148" s="51">
        <f>'AHS PL'!L40</f>
        <v>72264.5</v>
      </c>
      <c r="H148" s="200">
        <f t="shared" ref="H148:H162" si="96">E148*G148</f>
        <v>1445290</v>
      </c>
      <c r="I148" s="205">
        <f>'AHS PL'!O40</f>
        <v>69504.38</v>
      </c>
      <c r="J148" s="200">
        <f t="shared" ref="J148:J162" si="97">I148*E148</f>
        <v>1390087.6</v>
      </c>
      <c r="K148" s="670">
        <f t="shared" ref="K148:K162" si="98">J148/H148*100</f>
        <v>96.18053124286476</v>
      </c>
      <c r="L148" s="10"/>
    </row>
    <row r="149" spans="1:14">
      <c r="A149" s="47"/>
      <c r="B149" s="56">
        <f>B148+1</f>
        <v>2</v>
      </c>
      <c r="C149" s="48" t="s">
        <v>1303</v>
      </c>
      <c r="D149" s="50" t="str">
        <f>'AHS PL'!B63</f>
        <v>Pk.plamPVC.03</v>
      </c>
      <c r="E149" s="681">
        <f>'Volume Backup'!U153</f>
        <v>20</v>
      </c>
      <c r="F149" s="46" t="str">
        <f>'Volume Backup'!V153</f>
        <v>m'</v>
      </c>
      <c r="G149" s="51">
        <f>'AHS PL'!L79</f>
        <v>139799</v>
      </c>
      <c r="H149" s="200">
        <f t="shared" si="96"/>
        <v>2795980</v>
      </c>
      <c r="I149" s="205">
        <f>'AHS PL'!O79</f>
        <v>132663.07999999999</v>
      </c>
      <c r="J149" s="200">
        <f t="shared" si="97"/>
        <v>2653261.5999999996</v>
      </c>
      <c r="K149" s="670">
        <f t="shared" si="98"/>
        <v>94.89558580533479</v>
      </c>
      <c r="L149" s="10"/>
    </row>
    <row r="150" spans="1:14">
      <c r="A150" s="47"/>
      <c r="B150" s="56">
        <f>B149+1</f>
        <v>3</v>
      </c>
      <c r="C150" s="48" t="s">
        <v>1304</v>
      </c>
      <c r="D150" s="50" t="str">
        <f>'AHS PL'!B82</f>
        <v>Pk.plamPVC.04</v>
      </c>
      <c r="E150" s="681">
        <f>'Volume Backup'!U154</f>
        <v>20</v>
      </c>
      <c r="F150" s="46" t="str">
        <f>'Volume Backup'!V154</f>
        <v>m'</v>
      </c>
      <c r="G150" s="51">
        <f>'AHS PL'!L98</f>
        <v>218955</v>
      </c>
      <c r="H150" s="200">
        <f t="shared" si="96"/>
        <v>4379100</v>
      </c>
      <c r="I150" s="205">
        <f>'AHS PL'!O98</f>
        <v>207241.32</v>
      </c>
      <c r="J150" s="200">
        <f t="shared" si="97"/>
        <v>4144826.4000000004</v>
      </c>
      <c r="K150" s="670">
        <f t="shared" si="98"/>
        <v>94.65018839487567</v>
      </c>
      <c r="L150" s="10"/>
    </row>
    <row r="151" spans="1:14">
      <c r="A151" s="47"/>
      <c r="B151" s="56">
        <f t="shared" ref="B151:B162" si="99">B150+1</f>
        <v>4</v>
      </c>
      <c r="C151" s="48" t="s">
        <v>1393</v>
      </c>
      <c r="D151" s="50" t="str">
        <f>analisa!A237</f>
        <v>A.5.1.1.4</v>
      </c>
      <c r="E151" s="681">
        <f>'Volume Backup'!U155</f>
        <v>1</v>
      </c>
      <c r="F151" s="46" t="str">
        <f>'Volume Backup'!V155</f>
        <v>unit</v>
      </c>
      <c r="G151" s="51">
        <f>analisa!G253</f>
        <v>3487061.05</v>
      </c>
      <c r="H151" s="200">
        <f t="shared" si="96"/>
        <v>3487061.05</v>
      </c>
      <c r="I151" s="205">
        <f>G151</f>
        <v>3487061.05</v>
      </c>
      <c r="J151" s="200">
        <f t="shared" si="97"/>
        <v>3487061.05</v>
      </c>
      <c r="K151" s="670">
        <f t="shared" si="98"/>
        <v>100</v>
      </c>
      <c r="L151" s="10"/>
    </row>
    <row r="152" spans="1:14">
      <c r="A152" s="47"/>
      <c r="B152" s="56">
        <f t="shared" si="99"/>
        <v>5</v>
      </c>
      <c r="C152" s="48" t="s">
        <v>1305</v>
      </c>
      <c r="D152" s="50" t="str">
        <f>'AHSP ARS'!B139</f>
        <v>A.5.1.1</v>
      </c>
      <c r="E152" s="681">
        <f>'Volume Backup'!U156</f>
        <v>1</v>
      </c>
      <c r="F152" s="46" t="str">
        <f>'Volume Backup'!V156</f>
        <v>unit</v>
      </c>
      <c r="G152" s="51">
        <f>'AHSP ARS'!I156</f>
        <v>6607459.6846846845</v>
      </c>
      <c r="H152" s="200">
        <f t="shared" si="96"/>
        <v>6607459.6846846845</v>
      </c>
      <c r="I152" s="205">
        <f>'AHSP ARS'!L156</f>
        <v>780275</v>
      </c>
      <c r="J152" s="200">
        <f t="shared" si="97"/>
        <v>780275</v>
      </c>
      <c r="K152" s="670">
        <f t="shared" si="98"/>
        <v>11.809001299070895</v>
      </c>
      <c r="L152" s="10"/>
    </row>
    <row r="153" spans="1:14">
      <c r="A153" s="47"/>
      <c r="B153" s="56">
        <f t="shared" si="99"/>
        <v>6</v>
      </c>
      <c r="C153" s="48" t="s">
        <v>1306</v>
      </c>
      <c r="D153" s="50" t="str">
        <f>'AHSP ARS'!B235</f>
        <v>A.5.1.1.19A</v>
      </c>
      <c r="E153" s="681">
        <f>'Volume Backup'!U157</f>
        <v>1</v>
      </c>
      <c r="F153" s="46" t="str">
        <f>'Volume Backup'!V157</f>
        <v>unit</v>
      </c>
      <c r="G153" s="51">
        <f>'AHSP ARS'!I252</f>
        <v>821588.75</v>
      </c>
      <c r="H153" s="200">
        <f t="shared" si="96"/>
        <v>821588.75</v>
      </c>
      <c r="I153" s="205">
        <f>'AHSP ARS'!L252</f>
        <v>74088.75</v>
      </c>
      <c r="J153" s="200">
        <f t="shared" si="97"/>
        <v>74088.75</v>
      </c>
      <c r="K153" s="670">
        <f t="shared" si="98"/>
        <v>9.0177415403996228</v>
      </c>
      <c r="L153" s="10"/>
    </row>
    <row r="154" spans="1:14">
      <c r="A154" s="47"/>
      <c r="B154" s="56">
        <f t="shared" si="99"/>
        <v>7</v>
      </c>
      <c r="C154" s="48" t="s">
        <v>1307</v>
      </c>
      <c r="D154" s="50" t="str">
        <f>'AHSP ARS'!B198</f>
        <v>A.5.1.1.14</v>
      </c>
      <c r="E154" s="681">
        <f>'Volume Backup'!U158</f>
        <v>11</v>
      </c>
      <c r="F154" s="46" t="str">
        <f>'Volume Backup'!V158</f>
        <v>unit</v>
      </c>
      <c r="G154" s="51">
        <f>'AHSP ARS'!I214</f>
        <v>339681.25</v>
      </c>
      <c r="H154" s="200">
        <f t="shared" si="96"/>
        <v>3736493.75</v>
      </c>
      <c r="I154" s="205">
        <f>'AHSP ARS'!L214</f>
        <v>125834.20749999999</v>
      </c>
      <c r="J154" s="200">
        <f t="shared" si="97"/>
        <v>1384176.2825</v>
      </c>
      <c r="K154" s="670">
        <f t="shared" si="98"/>
        <v>37.044790520524757</v>
      </c>
      <c r="L154" s="10"/>
    </row>
    <row r="155" spans="1:14">
      <c r="A155" s="47"/>
      <c r="B155" s="56">
        <f t="shared" si="99"/>
        <v>8</v>
      </c>
      <c r="C155" s="48" t="s">
        <v>1308</v>
      </c>
      <c r="D155" s="50" t="str">
        <f>'AHSP ARS'!B158</f>
        <v>A.5.1.3</v>
      </c>
      <c r="E155" s="681">
        <f>'Volume Backup'!U159</f>
        <v>1</v>
      </c>
      <c r="F155" s="46" t="str">
        <f>'Volume Backup'!V159</f>
        <v>unit</v>
      </c>
      <c r="G155" s="51">
        <f>'AHSP ARS'!I176</f>
        <v>4865052.2874999996</v>
      </c>
      <c r="H155" s="200">
        <f t="shared" si="96"/>
        <v>4865052.2874999996</v>
      </c>
      <c r="I155" s="205">
        <f>'AHSP ARS'!L176</f>
        <v>446904.6004</v>
      </c>
      <c r="J155" s="200">
        <f t="shared" si="97"/>
        <v>446904.6004</v>
      </c>
      <c r="K155" s="670">
        <f t="shared" si="98"/>
        <v>9.1860184431779359</v>
      </c>
      <c r="L155" s="10"/>
    </row>
    <row r="156" spans="1:14">
      <c r="A156" s="47"/>
      <c r="B156" s="56">
        <f t="shared" si="99"/>
        <v>9</v>
      </c>
      <c r="C156" s="48" t="s">
        <v>1309</v>
      </c>
      <c r="D156" s="50" t="str">
        <f>'AHSP ARS'!B216</f>
        <v>A.5.1.1.19</v>
      </c>
      <c r="E156" s="681">
        <f>'Volume Backup'!U160</f>
        <v>1</v>
      </c>
      <c r="F156" s="46" t="str">
        <f>'Volume Backup'!V160</f>
        <v>unit</v>
      </c>
      <c r="G156" s="51">
        <f>'AHSP ARS'!I233</f>
        <v>315531.25</v>
      </c>
      <c r="H156" s="200">
        <f t="shared" si="96"/>
        <v>315531.25</v>
      </c>
      <c r="I156" s="205">
        <f>'AHSP ARS'!L233</f>
        <v>153957.929</v>
      </c>
      <c r="J156" s="200">
        <f t="shared" si="97"/>
        <v>153957.929</v>
      </c>
      <c r="K156" s="670">
        <f t="shared" si="98"/>
        <v>48.793242824601371</v>
      </c>
      <c r="L156" s="10"/>
    </row>
    <row r="157" spans="1:14">
      <c r="A157" s="47"/>
      <c r="B157" s="56">
        <f t="shared" si="99"/>
        <v>10</v>
      </c>
      <c r="C157" s="48" t="s">
        <v>1310</v>
      </c>
      <c r="D157" s="50" t="str">
        <f>D144</f>
        <v>Dihitung</v>
      </c>
      <c r="E157" s="681">
        <f>'Volume Backup'!U161</f>
        <v>1</v>
      </c>
      <c r="F157" s="46" t="str">
        <f>'Volume Backup'!V161</f>
        <v>unit</v>
      </c>
      <c r="G157" s="51">
        <v>950000</v>
      </c>
      <c r="H157" s="200">
        <f t="shared" si="96"/>
        <v>950000</v>
      </c>
      <c r="I157" s="205">
        <f>G157</f>
        <v>950000</v>
      </c>
      <c r="J157" s="200">
        <f t="shared" si="97"/>
        <v>950000</v>
      </c>
      <c r="K157" s="670">
        <f t="shared" si="98"/>
        <v>100</v>
      </c>
      <c r="L157" s="10"/>
    </row>
    <row r="158" spans="1:14">
      <c r="A158" s="47"/>
      <c r="B158" s="56">
        <f t="shared" si="99"/>
        <v>11</v>
      </c>
      <c r="C158" s="48" t="s">
        <v>1312</v>
      </c>
      <c r="D158" s="50" t="str">
        <f>analisa!A70</f>
        <v>A.4.4.3.36 J</v>
      </c>
      <c r="E158" s="681">
        <f>'Volume Backup'!U162</f>
        <v>23.400000000000002</v>
      </c>
      <c r="F158" s="46" t="str">
        <f>'Volume Backup'!V162</f>
        <v>m2</v>
      </c>
      <c r="G158" s="51">
        <f>analisa!G86</f>
        <v>429811.59</v>
      </c>
      <c r="H158" s="200">
        <f t="shared" si="96"/>
        <v>10057591.206000002</v>
      </c>
      <c r="I158" s="205">
        <f>G158</f>
        <v>429811.59</v>
      </c>
      <c r="J158" s="200">
        <f t="shared" si="97"/>
        <v>10057591.206000002</v>
      </c>
      <c r="K158" s="670">
        <f t="shared" si="98"/>
        <v>100</v>
      </c>
      <c r="L158" s="10"/>
    </row>
    <row r="159" spans="1:14">
      <c r="A159" s="47"/>
      <c r="B159" s="56">
        <f t="shared" si="99"/>
        <v>12</v>
      </c>
      <c r="C159" s="48" t="s">
        <v>1313</v>
      </c>
      <c r="D159" s="50" t="str">
        <f>D158</f>
        <v>A.4.4.3.36 J</v>
      </c>
      <c r="E159" s="681">
        <f>'Volume Backup'!U163</f>
        <v>4.5</v>
      </c>
      <c r="F159" s="46" t="str">
        <f>'Volume Backup'!V163</f>
        <v>m2</v>
      </c>
      <c r="G159" s="51">
        <f>G158</f>
        <v>429811.59</v>
      </c>
      <c r="H159" s="200">
        <f t="shared" si="96"/>
        <v>1934152.155</v>
      </c>
      <c r="I159" s="205">
        <f>I158</f>
        <v>429811.59</v>
      </c>
      <c r="J159" s="200">
        <f t="shared" si="97"/>
        <v>1934152.155</v>
      </c>
      <c r="K159" s="670">
        <f t="shared" si="98"/>
        <v>100</v>
      </c>
      <c r="L159" s="10"/>
    </row>
    <row r="160" spans="1:14">
      <c r="A160" s="47"/>
      <c r="B160" s="56">
        <f t="shared" si="99"/>
        <v>13</v>
      </c>
      <c r="C160" s="48" t="s">
        <v>172</v>
      </c>
      <c r="D160" s="50" t="str">
        <f>D129</f>
        <v>PLL.01</v>
      </c>
      <c r="E160" s="681">
        <f>'Volume Backup'!U164</f>
        <v>4.5</v>
      </c>
      <c r="F160" s="46" t="str">
        <f>'Volume Backup'!V164</f>
        <v>m2</v>
      </c>
      <c r="G160" s="51">
        <f>G96</f>
        <v>126787.50000000001</v>
      </c>
      <c r="H160" s="200">
        <f t="shared" si="96"/>
        <v>570543.75000000012</v>
      </c>
      <c r="I160" s="205">
        <f>I96</f>
        <v>88545.946250000008</v>
      </c>
      <c r="J160" s="200">
        <f t="shared" si="97"/>
        <v>398456.75812500005</v>
      </c>
      <c r="K160" s="670">
        <f t="shared" si="98"/>
        <v>69.838072562358263</v>
      </c>
      <c r="L160" s="10"/>
    </row>
    <row r="161" spans="1:14">
      <c r="A161" s="47"/>
      <c r="B161" s="56">
        <f t="shared" si="99"/>
        <v>14</v>
      </c>
      <c r="C161" s="48" t="s">
        <v>184</v>
      </c>
      <c r="D161" s="50" t="str">
        <f>D97</f>
        <v>A.4.5.1.7</v>
      </c>
      <c r="E161" s="681">
        <f>'Volume Backup'!U165</f>
        <v>4.5</v>
      </c>
      <c r="F161" s="46" t="str">
        <f>'Volume Backup'!V165</f>
        <v>m2</v>
      </c>
      <c r="G161" s="51">
        <f>G97</f>
        <v>61657.41</v>
      </c>
      <c r="H161" s="200">
        <f t="shared" si="96"/>
        <v>277458.34500000003</v>
      </c>
      <c r="I161" s="205">
        <f>I97</f>
        <v>61657.41</v>
      </c>
      <c r="J161" s="200">
        <f t="shared" si="97"/>
        <v>277458.34500000003</v>
      </c>
      <c r="K161" s="670">
        <f t="shared" si="98"/>
        <v>100</v>
      </c>
      <c r="L161" s="10"/>
    </row>
    <row r="162" spans="1:14">
      <c r="A162" s="47"/>
      <c r="B162" s="56">
        <f t="shared" si="99"/>
        <v>15</v>
      </c>
      <c r="C162" s="48" t="s">
        <v>1297</v>
      </c>
      <c r="D162" s="50" t="str">
        <f>D99</f>
        <v>A.4.7.1.10</v>
      </c>
      <c r="E162" s="681">
        <f>'Volume Backup'!U166</f>
        <v>4.5</v>
      </c>
      <c r="F162" s="46" t="str">
        <f>'Volume Backup'!V166</f>
        <v>m2</v>
      </c>
      <c r="G162" s="51">
        <f>G99</f>
        <v>43230.484000000004</v>
      </c>
      <c r="H162" s="200">
        <f t="shared" si="96"/>
        <v>194537.17800000001</v>
      </c>
      <c r="I162" s="205">
        <f>I99</f>
        <v>28115.778620199999</v>
      </c>
      <c r="J162" s="200">
        <f t="shared" si="97"/>
        <v>126521.00379089999</v>
      </c>
      <c r="K162" s="670">
        <f t="shared" si="98"/>
        <v>65.036927692505117</v>
      </c>
      <c r="L162" s="10"/>
      <c r="M162" s="860">
        <f>SUM(H120:H162)</f>
        <v>121364660.80458468</v>
      </c>
      <c r="N162" s="860">
        <f>SUM(J120:J162)</f>
        <v>104727551.76884486</v>
      </c>
    </row>
    <row r="163" spans="1:14" s="692" customFormat="1">
      <c r="A163" s="683" t="s">
        <v>20</v>
      </c>
      <c r="B163" s="684"/>
      <c r="C163" s="685" t="s">
        <v>1314</v>
      </c>
      <c r="D163" s="693"/>
      <c r="E163" s="694"/>
      <c r="F163" s="687"/>
      <c r="G163" s="695"/>
      <c r="H163" s="688"/>
      <c r="I163" s="689"/>
      <c r="J163" s="688"/>
      <c r="K163" s="690"/>
      <c r="L163" s="691"/>
    </row>
    <row r="164" spans="1:14" s="70" customFormat="1">
      <c r="A164" s="64" t="s">
        <v>1290</v>
      </c>
      <c r="B164" s="65"/>
      <c r="C164" s="66" t="s">
        <v>164</v>
      </c>
      <c r="D164" s="697"/>
      <c r="E164" s="696"/>
      <c r="F164" s="68"/>
      <c r="G164" s="698"/>
      <c r="H164" s="202"/>
      <c r="I164" s="207"/>
      <c r="J164" s="202"/>
      <c r="K164" s="669"/>
      <c r="L164" s="69"/>
    </row>
    <row r="165" spans="1:14">
      <c r="A165" s="47"/>
      <c r="B165" s="56">
        <v>1</v>
      </c>
      <c r="C165" s="48" t="s">
        <v>2862</v>
      </c>
      <c r="D165" s="50" t="str">
        <f>D123</f>
        <v>A.4.2.1.20</v>
      </c>
      <c r="E165" s="681">
        <f>'Volume Backup'!U169</f>
        <v>38.400000000000006</v>
      </c>
      <c r="F165" s="46" t="str">
        <f>'Volume Backup'!V169</f>
        <v>m2</v>
      </c>
      <c r="G165" s="51">
        <f>G123</f>
        <v>148763.14000000001</v>
      </c>
      <c r="H165" s="200">
        <f t="shared" ref="H165:H169" si="100">E165*G165</f>
        <v>5712504.5760000013</v>
      </c>
      <c r="I165" s="205">
        <f>G165</f>
        <v>148763.14000000001</v>
      </c>
      <c r="J165" s="200">
        <f t="shared" ref="J165:J169" si="101">I165*E165</f>
        <v>5712504.5760000013</v>
      </c>
      <c r="K165" s="670">
        <f t="shared" ref="K165:K169" si="102">J165/H165*100</f>
        <v>100</v>
      </c>
      <c r="L165" s="10"/>
    </row>
    <row r="166" spans="1:14">
      <c r="A166" s="47"/>
      <c r="B166" s="56">
        <f t="shared" ref="B166:B169" si="103">B165+1</f>
        <v>2</v>
      </c>
      <c r="C166" s="48" t="s">
        <v>2863</v>
      </c>
      <c r="D166" s="50" t="str">
        <f t="shared" ref="D166:D168" si="104">D124</f>
        <v>A.4.6.1.23 F</v>
      </c>
      <c r="E166" s="681">
        <f>E165</f>
        <v>38.400000000000006</v>
      </c>
      <c r="F166" s="46" t="str">
        <f>'Volume Backup'!V173</f>
        <v>m2</v>
      </c>
      <c r="G166" s="51">
        <f t="shared" ref="G166:G168" si="105">G124</f>
        <v>205940.97</v>
      </c>
      <c r="H166" s="200">
        <f t="shared" si="100"/>
        <v>7908133.2480000015</v>
      </c>
      <c r="I166" s="205">
        <f t="shared" ref="I166:I168" si="106">G166</f>
        <v>205940.97</v>
      </c>
      <c r="J166" s="200">
        <f t="shared" si="101"/>
        <v>7908133.2480000015</v>
      </c>
      <c r="K166" s="670">
        <f t="shared" si="102"/>
        <v>100</v>
      </c>
      <c r="L166" s="10"/>
    </row>
    <row r="167" spans="1:14">
      <c r="A167" s="47"/>
      <c r="B167" s="56">
        <f t="shared" si="103"/>
        <v>3</v>
      </c>
      <c r="C167" s="48" t="s">
        <v>2864</v>
      </c>
      <c r="D167" s="50" t="str">
        <f t="shared" si="104"/>
        <v>A.4.6.1.23 J</v>
      </c>
      <c r="E167" s="681">
        <f>E166</f>
        <v>38.400000000000006</v>
      </c>
      <c r="F167" s="46" t="str">
        <f>'Volume Backup'!V174</f>
        <v>m2</v>
      </c>
      <c r="G167" s="51">
        <f t="shared" si="105"/>
        <v>236285.44</v>
      </c>
      <c r="H167" s="200">
        <f t="shared" si="100"/>
        <v>9073360.8960000016</v>
      </c>
      <c r="I167" s="205">
        <f t="shared" si="106"/>
        <v>236285.44</v>
      </c>
      <c r="J167" s="200">
        <f t="shared" si="101"/>
        <v>9073360.8960000016</v>
      </c>
      <c r="K167" s="670">
        <f t="shared" si="102"/>
        <v>100</v>
      </c>
      <c r="L167" s="10"/>
    </row>
    <row r="168" spans="1:14">
      <c r="A168" s="47"/>
      <c r="B168" s="56">
        <f t="shared" si="103"/>
        <v>4</v>
      </c>
      <c r="C168" s="48" t="s">
        <v>192</v>
      </c>
      <c r="D168" s="50" t="str">
        <f t="shared" si="104"/>
        <v>A.4.6.1.23 L</v>
      </c>
      <c r="E168" s="681">
        <f>'Volume Backup'!U170</f>
        <v>5.44</v>
      </c>
      <c r="F168" s="46" t="str">
        <f>'Volume Backup'!V170</f>
        <v>m2</v>
      </c>
      <c r="G168" s="51">
        <f t="shared" si="105"/>
        <v>711501.21</v>
      </c>
      <c r="H168" s="200">
        <f t="shared" si="100"/>
        <v>3870566.5824000002</v>
      </c>
      <c r="I168" s="205">
        <f t="shared" si="106"/>
        <v>711501.21</v>
      </c>
      <c r="J168" s="200">
        <f t="shared" si="101"/>
        <v>3870566.5824000002</v>
      </c>
      <c r="K168" s="670">
        <f t="shared" si="102"/>
        <v>100</v>
      </c>
      <c r="L168" s="10"/>
    </row>
    <row r="169" spans="1:14">
      <c r="A169" s="47"/>
      <c r="B169" s="56">
        <f t="shared" si="103"/>
        <v>5</v>
      </c>
      <c r="C169" s="48" t="s">
        <v>1294</v>
      </c>
      <c r="D169" s="50" t="str">
        <f>D157</f>
        <v>Dihitung</v>
      </c>
      <c r="E169" s="681">
        <f>'Volume Backup'!U171</f>
        <v>120</v>
      </c>
      <c r="F169" s="46" t="str">
        <f>'Volume Backup'!V171</f>
        <v>cm</v>
      </c>
      <c r="G169" s="51">
        <v>45000</v>
      </c>
      <c r="H169" s="200">
        <f t="shared" si="100"/>
        <v>5400000</v>
      </c>
      <c r="I169" s="205">
        <f>G169</f>
        <v>45000</v>
      </c>
      <c r="J169" s="200">
        <f t="shared" si="101"/>
        <v>5400000</v>
      </c>
      <c r="K169" s="670">
        <f t="shared" si="102"/>
        <v>100</v>
      </c>
      <c r="L169" s="10"/>
      <c r="M169" s="860"/>
      <c r="N169" s="860"/>
    </row>
    <row r="170" spans="1:14" s="70" customFormat="1">
      <c r="A170" s="64" t="s">
        <v>1291</v>
      </c>
      <c r="B170" s="65"/>
      <c r="C170" s="66" t="s">
        <v>182</v>
      </c>
      <c r="D170" s="697"/>
      <c r="E170" s="696"/>
      <c r="F170" s="68"/>
      <c r="G170" s="698"/>
      <c r="H170" s="202"/>
      <c r="I170" s="207"/>
      <c r="J170" s="202"/>
      <c r="K170" s="669"/>
      <c r="L170" s="69"/>
    </row>
    <row r="171" spans="1:14">
      <c r="A171" s="37"/>
      <c r="B171" s="55">
        <v>1</v>
      </c>
      <c r="C171" s="33" t="s">
        <v>172</v>
      </c>
      <c r="D171" s="680" t="str">
        <f>D160</f>
        <v>PLL.01</v>
      </c>
      <c r="E171" s="681">
        <f>'Volume Backup'!U173</f>
        <v>25.6</v>
      </c>
      <c r="F171" s="46" t="str">
        <f>'Volume Backup'!V173</f>
        <v>m2</v>
      </c>
      <c r="G171" s="682">
        <f>G160</f>
        <v>126787.50000000001</v>
      </c>
      <c r="H171" s="200">
        <f t="shared" ref="H171:H174" si="107">E171*G171</f>
        <v>3245760.0000000005</v>
      </c>
      <c r="I171" s="204">
        <f>I160</f>
        <v>88545.946250000008</v>
      </c>
      <c r="J171" s="200">
        <f t="shared" ref="J171:J174" si="108">I171*E171</f>
        <v>2266776.2240000004</v>
      </c>
      <c r="K171" s="670">
        <f t="shared" ref="K171:K174" si="109">J171/H171*100</f>
        <v>69.838072562358278</v>
      </c>
      <c r="L171" s="10"/>
    </row>
    <row r="172" spans="1:14">
      <c r="A172" s="47"/>
      <c r="B172" s="56">
        <f>B171+1</f>
        <v>2</v>
      </c>
      <c r="C172" s="48" t="s">
        <v>184</v>
      </c>
      <c r="D172" s="50" t="str">
        <f>D161</f>
        <v>A.4.5.1.7</v>
      </c>
      <c r="E172" s="681">
        <f>'Volume Backup'!U174</f>
        <v>49.6</v>
      </c>
      <c r="F172" s="46" t="str">
        <f>'Volume Backup'!V174</f>
        <v>m2</v>
      </c>
      <c r="G172" s="51">
        <f>G161</f>
        <v>61657.41</v>
      </c>
      <c r="H172" s="200">
        <f t="shared" si="107"/>
        <v>3058207.5360000003</v>
      </c>
      <c r="I172" s="205">
        <f>I161</f>
        <v>61657.41</v>
      </c>
      <c r="J172" s="200">
        <f t="shared" si="108"/>
        <v>3058207.5360000003</v>
      </c>
      <c r="K172" s="670">
        <f t="shared" si="109"/>
        <v>100</v>
      </c>
      <c r="L172" s="10"/>
    </row>
    <row r="173" spans="1:14">
      <c r="A173" s="47"/>
      <c r="B173" s="56">
        <f>B172+1</f>
        <v>3</v>
      </c>
      <c r="C173" s="48" t="s">
        <v>1448</v>
      </c>
      <c r="D173" s="50" t="str">
        <f>D162</f>
        <v>A.4.7.1.10</v>
      </c>
      <c r="E173" s="681">
        <f>'Volume Backup'!U175</f>
        <v>25.6</v>
      </c>
      <c r="F173" s="46" t="str">
        <f>'Volume Backup'!V175</f>
        <v>m2</v>
      </c>
      <c r="G173" s="51">
        <f>G162</f>
        <v>43230.484000000004</v>
      </c>
      <c r="H173" s="200">
        <f t="shared" si="107"/>
        <v>1106700.3904000001</v>
      </c>
      <c r="I173" s="205">
        <f>I162</f>
        <v>28115.778620199999</v>
      </c>
      <c r="J173" s="200">
        <f t="shared" si="108"/>
        <v>719763.93267711997</v>
      </c>
      <c r="K173" s="670">
        <f t="shared" si="109"/>
        <v>65.036927692505117</v>
      </c>
      <c r="L173" s="10"/>
    </row>
    <row r="174" spans="1:14">
      <c r="A174" s="47"/>
      <c r="B174" s="56">
        <f>B173+1</f>
        <v>4</v>
      </c>
      <c r="C174" s="48" t="s">
        <v>1449</v>
      </c>
      <c r="D174" s="50" t="str">
        <f>D162</f>
        <v>A.4.7.1.10</v>
      </c>
      <c r="E174" s="681">
        <f>'Volume Backup'!U176</f>
        <v>24</v>
      </c>
      <c r="F174" s="46" t="str">
        <f>'Volume Backup'!V176</f>
        <v>m2</v>
      </c>
      <c r="G174" s="51">
        <f>G162</f>
        <v>43230.484000000004</v>
      </c>
      <c r="H174" s="200">
        <f t="shared" si="107"/>
        <v>1037531.6160000002</v>
      </c>
      <c r="I174" s="205">
        <f>I162</f>
        <v>28115.778620199999</v>
      </c>
      <c r="J174" s="200">
        <f t="shared" si="108"/>
        <v>674778.68688479997</v>
      </c>
      <c r="K174" s="670">
        <f t="shared" si="109"/>
        <v>65.036927692505117</v>
      </c>
      <c r="L174" s="10"/>
      <c r="M174" s="860"/>
      <c r="N174" s="860"/>
    </row>
    <row r="175" spans="1:14" s="70" customFormat="1">
      <c r="A175" s="64" t="s">
        <v>1357</v>
      </c>
      <c r="B175" s="65"/>
      <c r="C175" s="66" t="s">
        <v>162</v>
      </c>
      <c r="D175" s="697"/>
      <c r="E175" s="696"/>
      <c r="F175" s="68"/>
      <c r="G175" s="698"/>
      <c r="H175" s="202"/>
      <c r="I175" s="207"/>
      <c r="J175" s="202"/>
      <c r="K175" s="669"/>
      <c r="L175" s="69"/>
    </row>
    <row r="176" spans="1:14">
      <c r="A176" s="37"/>
      <c r="B176" s="55">
        <v>1</v>
      </c>
      <c r="C176" s="33" t="s">
        <v>1311</v>
      </c>
      <c r="D176" s="680" t="str">
        <f>D133</f>
        <v>A.4.4.3.59 B</v>
      </c>
      <c r="E176" s="681">
        <f>'Volume Backup'!U178</f>
        <v>25.6</v>
      </c>
      <c r="F176" s="46" t="str">
        <f>'Volume Backup'!V178</f>
        <v>m2</v>
      </c>
      <c r="G176" s="682">
        <f>G133</f>
        <v>576770.43000000005</v>
      </c>
      <c r="H176" s="200">
        <f t="shared" ref="H176" si="110">E176*G176</f>
        <v>14765323.008000001</v>
      </c>
      <c r="I176" s="204">
        <f>I133</f>
        <v>576770.43000000005</v>
      </c>
      <c r="J176" s="200">
        <f t="shared" ref="J176" si="111">I176*E176</f>
        <v>14765323.008000001</v>
      </c>
      <c r="K176" s="670">
        <f t="shared" ref="K176" si="112">J176/H176*100</f>
        <v>100</v>
      </c>
      <c r="L176" s="10"/>
      <c r="M176" s="860"/>
      <c r="N176" s="860"/>
    </row>
    <row r="177" spans="1:14" s="70" customFormat="1">
      <c r="A177" s="64" t="s">
        <v>1358</v>
      </c>
      <c r="B177" s="65"/>
      <c r="C177" s="66" t="s">
        <v>1284</v>
      </c>
      <c r="D177" s="697"/>
      <c r="E177" s="696"/>
      <c r="F177" s="68"/>
      <c r="G177" s="698"/>
      <c r="H177" s="202"/>
      <c r="I177" s="207"/>
      <c r="J177" s="202"/>
      <c r="K177" s="669"/>
      <c r="L177" s="69"/>
    </row>
    <row r="178" spans="1:14">
      <c r="A178" s="47"/>
      <c r="B178" s="56">
        <v>1</v>
      </c>
      <c r="C178" s="48" t="s">
        <v>1286</v>
      </c>
      <c r="D178" s="50" t="str">
        <f>D135</f>
        <v>PK.Elek.01</v>
      </c>
      <c r="E178" s="681">
        <f>'Volume Backup'!U180</f>
        <v>18</v>
      </c>
      <c r="F178" s="46" t="str">
        <f>'Volume Backup'!V180</f>
        <v>titik</v>
      </c>
      <c r="G178" s="51">
        <f>G135</f>
        <v>298100</v>
      </c>
      <c r="H178" s="200">
        <f t="shared" ref="H178:H185" si="113">E178*G178</f>
        <v>5365800</v>
      </c>
      <c r="I178" s="205">
        <f>I135</f>
        <v>279433.55</v>
      </c>
      <c r="J178" s="200">
        <f t="shared" ref="J178:J185" si="114">I178*E178</f>
        <v>5029803.8999999994</v>
      </c>
      <c r="K178" s="670">
        <f t="shared" ref="K178:K185" si="115">J178/H178*100</f>
        <v>93.738191881918809</v>
      </c>
      <c r="L178" s="10"/>
    </row>
    <row r="179" spans="1:14">
      <c r="A179" s="47"/>
      <c r="B179" s="56">
        <f>B178+1</f>
        <v>2</v>
      </c>
      <c r="C179" s="48" t="s">
        <v>1298</v>
      </c>
      <c r="D179" s="50" t="str">
        <f>D136</f>
        <v>PK Supl. 4 D</v>
      </c>
      <c r="E179" s="681">
        <f>'Volume Backup'!U181</f>
        <v>12.8</v>
      </c>
      <c r="F179" s="46" t="str">
        <f>'Volume Backup'!V181</f>
        <v>m'</v>
      </c>
      <c r="G179" s="51">
        <f>G136</f>
        <v>50646</v>
      </c>
      <c r="H179" s="200">
        <f t="shared" si="113"/>
        <v>648268.80000000005</v>
      </c>
      <c r="I179" s="205">
        <f>I136</f>
        <v>50646</v>
      </c>
      <c r="J179" s="200">
        <f t="shared" si="114"/>
        <v>648268.80000000005</v>
      </c>
      <c r="K179" s="670">
        <f t="shared" si="115"/>
        <v>100</v>
      </c>
      <c r="L179" s="10"/>
    </row>
    <row r="180" spans="1:14">
      <c r="A180" s="47"/>
      <c r="B180" s="56">
        <f>B179+1</f>
        <v>3</v>
      </c>
      <c r="C180" s="48" t="s">
        <v>1326</v>
      </c>
      <c r="D180" s="50" t="str">
        <f>D137</f>
        <v>PK.Elek.36</v>
      </c>
      <c r="E180" s="681">
        <f>'Volume Backup'!U182</f>
        <v>4</v>
      </c>
      <c r="F180" s="46" t="str">
        <f>'Volume Backup'!V182</f>
        <v>unit</v>
      </c>
      <c r="G180" s="51">
        <f>G137</f>
        <v>132704</v>
      </c>
      <c r="H180" s="200">
        <f t="shared" si="113"/>
        <v>530816</v>
      </c>
      <c r="I180" s="205">
        <f>I137</f>
        <v>58822.5</v>
      </c>
      <c r="J180" s="200">
        <f t="shared" si="114"/>
        <v>235290</v>
      </c>
      <c r="K180" s="670">
        <f t="shared" si="115"/>
        <v>44.326094164456229</v>
      </c>
      <c r="L180" s="10"/>
    </row>
    <row r="181" spans="1:14">
      <c r="A181" s="47"/>
      <c r="B181" s="56">
        <f>B180+1</f>
        <v>4</v>
      </c>
      <c r="C181" s="48" t="s">
        <v>1319</v>
      </c>
      <c r="D181" s="50" t="str">
        <f>D169</f>
        <v>Dihitung</v>
      </c>
      <c r="E181" s="681">
        <f>'Volume Backup'!U183</f>
        <v>6</v>
      </c>
      <c r="F181" s="46" t="str">
        <f>'Volume Backup'!V183</f>
        <v>unit</v>
      </c>
      <c r="G181" s="51">
        <v>600000</v>
      </c>
      <c r="H181" s="200">
        <f t="shared" si="113"/>
        <v>3600000</v>
      </c>
      <c r="I181" s="205">
        <f>G181</f>
        <v>600000</v>
      </c>
      <c r="J181" s="200">
        <f t="shared" si="114"/>
        <v>3600000</v>
      </c>
      <c r="K181" s="670">
        <f t="shared" si="115"/>
        <v>100</v>
      </c>
      <c r="L181" s="10"/>
    </row>
    <row r="182" spans="1:14">
      <c r="A182" s="47"/>
      <c r="B182" s="56">
        <f t="shared" ref="B182:B185" si="116">B181+1</f>
        <v>5</v>
      </c>
      <c r="C182" s="48" t="s">
        <v>1325</v>
      </c>
      <c r="D182" s="50" t="str">
        <f>D181</f>
        <v>Dihitung</v>
      </c>
      <c r="E182" s="681">
        <f>'Volume Backup'!U184</f>
        <v>1</v>
      </c>
      <c r="F182" s="46" t="str">
        <f>'Volume Backup'!V184</f>
        <v>unit</v>
      </c>
      <c r="G182" s="51">
        <v>4200000</v>
      </c>
      <c r="H182" s="200">
        <f t="shared" si="113"/>
        <v>4200000</v>
      </c>
      <c r="I182" s="205">
        <f>G182</f>
        <v>4200000</v>
      </c>
      <c r="J182" s="200">
        <f t="shared" si="114"/>
        <v>4200000</v>
      </c>
      <c r="K182" s="670">
        <f t="shared" si="115"/>
        <v>100</v>
      </c>
      <c r="L182" s="10"/>
    </row>
    <row r="183" spans="1:14">
      <c r="A183" s="47"/>
      <c r="B183" s="56">
        <f t="shared" si="116"/>
        <v>6</v>
      </c>
      <c r="C183" s="48" t="s">
        <v>1299</v>
      </c>
      <c r="D183" s="50" t="str">
        <f>D139</f>
        <v>PK.Elek.29</v>
      </c>
      <c r="E183" s="681">
        <f>'Volume Backup'!U185</f>
        <v>1</v>
      </c>
      <c r="F183" s="46" t="str">
        <f>'Volume Backup'!V185</f>
        <v>unit</v>
      </c>
      <c r="G183" s="51">
        <f>G139</f>
        <v>53366.5</v>
      </c>
      <c r="H183" s="200">
        <f t="shared" si="113"/>
        <v>53366.5</v>
      </c>
      <c r="I183" s="205">
        <f>I139</f>
        <v>37265.800000000003</v>
      </c>
      <c r="J183" s="200">
        <f t="shared" si="114"/>
        <v>37265.800000000003</v>
      </c>
      <c r="K183" s="670">
        <f t="shared" si="115"/>
        <v>69.829949500154598</v>
      </c>
      <c r="L183" s="10"/>
    </row>
    <row r="184" spans="1:14">
      <c r="A184" s="47"/>
      <c r="B184" s="56">
        <f t="shared" si="116"/>
        <v>7</v>
      </c>
      <c r="C184" s="48" t="s">
        <v>1300</v>
      </c>
      <c r="D184" s="50" t="str">
        <f>D140</f>
        <v>PK.Elek.30</v>
      </c>
      <c r="E184" s="681">
        <f>'Volume Backup'!U186</f>
        <v>2</v>
      </c>
      <c r="F184" s="46" t="str">
        <f>'Volume Backup'!V186</f>
        <v>unit</v>
      </c>
      <c r="G184" s="51">
        <f>G140</f>
        <v>55099</v>
      </c>
      <c r="H184" s="200">
        <f t="shared" si="113"/>
        <v>110198</v>
      </c>
      <c r="I184" s="205">
        <f>I140</f>
        <v>38051.199999999997</v>
      </c>
      <c r="J184" s="200">
        <f t="shared" si="114"/>
        <v>76102.399999999994</v>
      </c>
      <c r="K184" s="670">
        <f t="shared" si="115"/>
        <v>69.059692553403877</v>
      </c>
      <c r="L184" s="10"/>
    </row>
    <row r="185" spans="1:14">
      <c r="A185" s="47"/>
      <c r="B185" s="56">
        <f t="shared" si="116"/>
        <v>8</v>
      </c>
      <c r="C185" s="48" t="s">
        <v>1301</v>
      </c>
      <c r="D185" s="50" t="str">
        <f>D141</f>
        <v>PK.Elek.28</v>
      </c>
      <c r="E185" s="681">
        <f>'Volume Backup'!U187</f>
        <v>6</v>
      </c>
      <c r="F185" s="46" t="str">
        <f>'Volume Backup'!V187</f>
        <v>unit</v>
      </c>
      <c r="G185" s="51">
        <f>G141</f>
        <v>60874</v>
      </c>
      <c r="H185" s="200">
        <f t="shared" si="113"/>
        <v>365244</v>
      </c>
      <c r="I185" s="205">
        <f>I141</f>
        <v>42218</v>
      </c>
      <c r="J185" s="200">
        <f t="shared" si="114"/>
        <v>253308</v>
      </c>
      <c r="K185" s="670">
        <f t="shared" si="115"/>
        <v>69.353089989157937</v>
      </c>
      <c r="L185" s="10"/>
      <c r="M185" s="860"/>
      <c r="N185" s="860"/>
    </row>
    <row r="186" spans="1:14" s="70" customFormat="1">
      <c r="A186" s="64" t="s">
        <v>1359</v>
      </c>
      <c r="B186" s="65"/>
      <c r="C186" s="66" t="s">
        <v>1316</v>
      </c>
      <c r="D186" s="697"/>
      <c r="E186" s="696"/>
      <c r="F186" s="68"/>
      <c r="G186" s="698"/>
      <c r="H186" s="202"/>
      <c r="I186" s="207"/>
      <c r="J186" s="202"/>
      <c r="K186" s="669"/>
      <c r="L186" s="69"/>
    </row>
    <row r="187" spans="1:14">
      <c r="A187" s="37"/>
      <c r="B187" s="55">
        <v>1</v>
      </c>
      <c r="C187" s="33" t="s">
        <v>1315</v>
      </c>
      <c r="D187" s="680" t="str">
        <f>D111</f>
        <v>A.4.2.1.11 ff</v>
      </c>
      <c r="E187" s="681">
        <f>'Volume Backup'!U189</f>
        <v>16.5</v>
      </c>
      <c r="F187" s="46" t="str">
        <f>'Volume Backup'!V189</f>
        <v>m'</v>
      </c>
      <c r="G187" s="682">
        <f>G111</f>
        <v>194695</v>
      </c>
      <c r="H187" s="200">
        <f t="shared" ref="H187:H190" si="117">E187*G187</f>
        <v>3212467.5</v>
      </c>
      <c r="I187" s="204">
        <f>I111</f>
        <v>194695</v>
      </c>
      <c r="J187" s="200">
        <f t="shared" ref="J187:J190" si="118">I187*E187</f>
        <v>3212467.5</v>
      </c>
      <c r="K187" s="670">
        <f t="shared" ref="K187:K190" si="119">J187/H187*100</f>
        <v>100</v>
      </c>
      <c r="L187" s="10"/>
    </row>
    <row r="188" spans="1:14">
      <c r="A188" s="47"/>
      <c r="B188" s="56">
        <f>B187+1</f>
        <v>2</v>
      </c>
      <c r="C188" s="48" t="s">
        <v>1320</v>
      </c>
      <c r="D188" s="680" t="str">
        <f>analisa!A16</f>
        <v>A.4.2.1.13</v>
      </c>
      <c r="E188" s="681">
        <f>'Volume Backup'!U190</f>
        <v>3.0720000000000001</v>
      </c>
      <c r="F188" s="46" t="str">
        <f>'Volume Backup'!V190</f>
        <v>m2</v>
      </c>
      <c r="G188" s="682">
        <f>analisa!G33</f>
        <v>897931.04</v>
      </c>
      <c r="H188" s="200">
        <f t="shared" si="117"/>
        <v>2758444.1548800003</v>
      </c>
      <c r="I188" s="204">
        <f>analisa!G33</f>
        <v>897931.04</v>
      </c>
      <c r="J188" s="200">
        <f t="shared" si="118"/>
        <v>2758444.1548800003</v>
      </c>
      <c r="K188" s="670">
        <f t="shared" si="119"/>
        <v>100</v>
      </c>
      <c r="L188" s="10"/>
    </row>
    <row r="189" spans="1:14">
      <c r="A189" s="47"/>
      <c r="B189" s="56">
        <f t="shared" ref="B189:B190" si="120">B188+1</f>
        <v>3</v>
      </c>
      <c r="C189" s="48" t="s">
        <v>1442</v>
      </c>
      <c r="D189" s="680" t="str">
        <f>D114</f>
        <v>A.4.6.2.17B</v>
      </c>
      <c r="E189" s="681">
        <f>'Volume Backup'!U191</f>
        <v>8.2800000000000011</v>
      </c>
      <c r="F189" s="46" t="str">
        <f>'Volume Backup'!V191</f>
        <v>m2</v>
      </c>
      <c r="G189" s="682">
        <f>G114</f>
        <v>307561.17499999999</v>
      </c>
      <c r="H189" s="200">
        <f t="shared" si="117"/>
        <v>2546606.5290000001</v>
      </c>
      <c r="I189" s="204">
        <f>I114</f>
        <v>184039.70144999999</v>
      </c>
      <c r="J189" s="200">
        <f t="shared" si="118"/>
        <v>1523848.7280060002</v>
      </c>
      <c r="K189" s="670">
        <f t="shared" si="119"/>
        <v>59.838404977481318</v>
      </c>
      <c r="L189" s="10"/>
    </row>
    <row r="190" spans="1:14">
      <c r="A190" s="47"/>
      <c r="B190" s="56">
        <f t="shared" si="120"/>
        <v>4</v>
      </c>
      <c r="C190" s="48" t="s">
        <v>1321</v>
      </c>
      <c r="D190" s="680" t="str">
        <f>D115</f>
        <v>Dihitung</v>
      </c>
      <c r="E190" s="681">
        <f>'Volume Backup'!U192</f>
        <v>2.7600000000000002</v>
      </c>
      <c r="F190" s="46" t="str">
        <f>'Volume Backup'!V192</f>
        <v>m2</v>
      </c>
      <c r="G190" s="682">
        <f>G115</f>
        <v>420000</v>
      </c>
      <c r="H190" s="200">
        <f t="shared" si="117"/>
        <v>1159200</v>
      </c>
      <c r="I190" s="204">
        <f>I115</f>
        <v>420000</v>
      </c>
      <c r="J190" s="200">
        <f t="shared" si="118"/>
        <v>1159200</v>
      </c>
      <c r="K190" s="670">
        <f t="shared" si="119"/>
        <v>100</v>
      </c>
      <c r="L190" s="10"/>
      <c r="M190" s="860"/>
      <c r="N190" s="860"/>
    </row>
    <row r="191" spans="1:14" s="70" customFormat="1">
      <c r="A191" s="64" t="s">
        <v>1360</v>
      </c>
      <c r="B191" s="65"/>
      <c r="C191" s="66" t="s">
        <v>189</v>
      </c>
      <c r="D191" s="697"/>
      <c r="E191" s="696"/>
      <c r="F191" s="68"/>
      <c r="G191" s="698"/>
      <c r="H191" s="202"/>
      <c r="I191" s="207"/>
      <c r="J191" s="202"/>
      <c r="K191" s="669"/>
      <c r="L191" s="69"/>
    </row>
    <row r="192" spans="1:14">
      <c r="A192" s="37"/>
      <c r="B192" s="56">
        <v>1</v>
      </c>
      <c r="C192" s="33" t="s">
        <v>1296</v>
      </c>
      <c r="D192" s="680" t="str">
        <f>D146</f>
        <v>A.4.2.1.14</v>
      </c>
      <c r="E192" s="681">
        <f>'Volume Backup'!U194</f>
        <v>5.4</v>
      </c>
      <c r="F192" s="46" t="str">
        <f>'Volume Backup'!V194</f>
        <v>m2</v>
      </c>
      <c r="G192" s="682">
        <f>G146</f>
        <v>1043860.18</v>
      </c>
      <c r="H192" s="200">
        <f t="shared" ref="H192" si="121">E192*G192</f>
        <v>5636844.972000001</v>
      </c>
      <c r="I192" s="204">
        <f>I146</f>
        <v>1043860.18</v>
      </c>
      <c r="J192" s="200">
        <f t="shared" ref="J192" si="122">I192*E192</f>
        <v>5636844.972000001</v>
      </c>
      <c r="K192" s="670">
        <f t="shared" ref="K192" si="123">J192/H192*100</f>
        <v>100</v>
      </c>
      <c r="L192" s="10"/>
      <c r="M192" s="860">
        <f>SUM(H164:H192)</f>
        <v>85365344.308679998</v>
      </c>
      <c r="N192" s="860">
        <f>SUM(J164:J192)</f>
        <v>81820258.944847941</v>
      </c>
    </row>
    <row r="193" spans="1:14" s="692" customFormat="1">
      <c r="A193" s="683" t="s">
        <v>21</v>
      </c>
      <c r="B193" s="684"/>
      <c r="C193" s="685" t="s">
        <v>1328</v>
      </c>
      <c r="D193" s="693"/>
      <c r="E193" s="694"/>
      <c r="F193" s="687"/>
      <c r="G193" s="695"/>
      <c r="H193" s="688"/>
      <c r="I193" s="689"/>
      <c r="J193" s="688"/>
      <c r="K193" s="690"/>
      <c r="L193" s="691"/>
    </row>
    <row r="194" spans="1:14" s="70" customFormat="1">
      <c r="A194" s="64" t="s">
        <v>1361</v>
      </c>
      <c r="B194" s="65"/>
      <c r="C194" s="66" t="s">
        <v>164</v>
      </c>
      <c r="D194" s="697"/>
      <c r="E194" s="696"/>
      <c r="F194" s="68"/>
      <c r="G194" s="698"/>
      <c r="H194" s="202"/>
      <c r="I194" s="207"/>
      <c r="J194" s="202"/>
      <c r="K194" s="669"/>
      <c r="L194" s="69"/>
    </row>
    <row r="195" spans="1:14">
      <c r="A195" s="47"/>
      <c r="B195" s="56">
        <v>1</v>
      </c>
      <c r="C195" s="48" t="s">
        <v>2862</v>
      </c>
      <c r="D195" s="50" t="str">
        <f>D165</f>
        <v>A.4.2.1.20</v>
      </c>
      <c r="E195" s="681">
        <f>'Volume Backup'!U197</f>
        <v>57.6</v>
      </c>
      <c r="F195" s="46" t="str">
        <f>'Volume Backup'!V197</f>
        <v>m2</v>
      </c>
      <c r="G195" s="51">
        <f>G165</f>
        <v>148763.14000000001</v>
      </c>
      <c r="H195" s="200">
        <f t="shared" ref="H195:H197" si="124">E195*G195</f>
        <v>8568756.8640000019</v>
      </c>
      <c r="I195" s="205">
        <f>I165</f>
        <v>148763.14000000001</v>
      </c>
      <c r="J195" s="200">
        <f t="shared" ref="J195:J197" si="125">I195*E195</f>
        <v>8568756.8640000019</v>
      </c>
      <c r="K195" s="670">
        <f t="shared" ref="K195:K197" si="126">J195/H195*100</f>
        <v>100</v>
      </c>
      <c r="L195" s="10"/>
    </row>
    <row r="196" spans="1:14">
      <c r="A196" s="47"/>
      <c r="B196" s="56">
        <f t="shared" ref="B196:B197" si="127">B195+1</f>
        <v>2</v>
      </c>
      <c r="C196" s="48" t="s">
        <v>2863</v>
      </c>
      <c r="D196" s="50" t="str">
        <f t="shared" ref="D196:D197" si="128">D166</f>
        <v>A.4.6.1.23 F</v>
      </c>
      <c r="E196" s="681">
        <f>E195</f>
        <v>57.6</v>
      </c>
      <c r="F196" s="46" t="str">
        <f>'Volume Backup'!V202</f>
        <v>m2</v>
      </c>
      <c r="G196" s="51">
        <f t="shared" ref="G196:G197" si="129">G166</f>
        <v>205940.97</v>
      </c>
      <c r="H196" s="200">
        <f t="shared" si="124"/>
        <v>11862199.872</v>
      </c>
      <c r="I196" s="205">
        <f>G196</f>
        <v>205940.97</v>
      </c>
      <c r="J196" s="200">
        <f t="shared" si="125"/>
        <v>11862199.872</v>
      </c>
      <c r="K196" s="670">
        <f t="shared" si="126"/>
        <v>100</v>
      </c>
      <c r="L196" s="10"/>
    </row>
    <row r="197" spans="1:14">
      <c r="A197" s="47"/>
      <c r="B197" s="56">
        <f t="shared" si="127"/>
        <v>3</v>
      </c>
      <c r="C197" s="48" t="s">
        <v>2864</v>
      </c>
      <c r="D197" s="50" t="str">
        <f t="shared" si="128"/>
        <v>A.4.6.1.23 J</v>
      </c>
      <c r="E197" s="681">
        <f>E196</f>
        <v>57.6</v>
      </c>
      <c r="F197" s="46" t="str">
        <f>F196</f>
        <v>m2</v>
      </c>
      <c r="G197" s="51">
        <f t="shared" si="129"/>
        <v>236285.44</v>
      </c>
      <c r="H197" s="200">
        <f t="shared" si="124"/>
        <v>13610041.344000001</v>
      </c>
      <c r="I197" s="205">
        <f>G197</f>
        <v>236285.44</v>
      </c>
      <c r="J197" s="200">
        <f t="shared" si="125"/>
        <v>13610041.344000001</v>
      </c>
      <c r="K197" s="670">
        <f t="shared" si="126"/>
        <v>100</v>
      </c>
      <c r="L197" s="10"/>
    </row>
    <row r="198" spans="1:14" s="70" customFormat="1">
      <c r="A198" s="64" t="s">
        <v>1362</v>
      </c>
      <c r="B198" s="65"/>
      <c r="C198" s="66" t="s">
        <v>182</v>
      </c>
      <c r="D198" s="697"/>
      <c r="E198" s="696"/>
      <c r="F198" s="68"/>
      <c r="G198" s="698"/>
      <c r="H198" s="202"/>
      <c r="I198" s="207"/>
      <c r="J198" s="202"/>
      <c r="K198" s="669"/>
      <c r="L198" s="69"/>
    </row>
    <row r="199" spans="1:14">
      <c r="A199" s="37"/>
      <c r="B199" s="55">
        <v>1</v>
      </c>
      <c r="C199" s="33" t="s">
        <v>172</v>
      </c>
      <c r="D199" s="680" t="str">
        <f>D171</f>
        <v>PLL.01</v>
      </c>
      <c r="E199" s="681">
        <f>'Volume Backup'!U199</f>
        <v>18.2</v>
      </c>
      <c r="F199" s="46" t="str">
        <f>'Volume Backup'!V199</f>
        <v>m2</v>
      </c>
      <c r="G199" s="682">
        <f>G171</f>
        <v>126787.50000000001</v>
      </c>
      <c r="H199" s="200">
        <f t="shared" ref="H199:H200" si="130">E199*G199</f>
        <v>2307532.5</v>
      </c>
      <c r="I199" s="204">
        <f>I171</f>
        <v>88545.946250000008</v>
      </c>
      <c r="J199" s="200">
        <f t="shared" ref="J199:J200" si="131">I199*E199</f>
        <v>1611536.22175</v>
      </c>
      <c r="K199" s="670">
        <f t="shared" ref="K199:K200" si="132">J199/H199*100</f>
        <v>69.838072562358278</v>
      </c>
      <c r="L199" s="10"/>
    </row>
    <row r="200" spans="1:14">
      <c r="A200" s="47"/>
      <c r="B200" s="56">
        <f>B199+1</f>
        <v>2</v>
      </c>
      <c r="C200" s="48" t="s">
        <v>1330</v>
      </c>
      <c r="D200" s="50" t="str">
        <f>D197</f>
        <v>A.4.6.1.23 J</v>
      </c>
      <c r="E200" s="681">
        <f>'Volume Backup'!U200</f>
        <v>29.05</v>
      </c>
      <c r="F200" s="46" t="str">
        <f>'Volume Backup'!V200</f>
        <v>m2</v>
      </c>
      <c r="G200" s="51">
        <f>G197</f>
        <v>236285.44</v>
      </c>
      <c r="H200" s="200">
        <f t="shared" si="130"/>
        <v>6864092.0320000006</v>
      </c>
      <c r="I200" s="205">
        <f>G200</f>
        <v>236285.44</v>
      </c>
      <c r="J200" s="200">
        <f t="shared" si="131"/>
        <v>6864092.0320000006</v>
      </c>
      <c r="K200" s="670">
        <f t="shared" si="132"/>
        <v>100</v>
      </c>
      <c r="L200" s="10"/>
      <c r="M200" s="860"/>
      <c r="N200" s="860"/>
    </row>
    <row r="201" spans="1:14" s="70" customFormat="1">
      <c r="A201" s="64" t="s">
        <v>1363</v>
      </c>
      <c r="B201" s="65"/>
      <c r="C201" s="66" t="s">
        <v>162</v>
      </c>
      <c r="D201" s="697"/>
      <c r="E201" s="696"/>
      <c r="F201" s="68"/>
      <c r="G201" s="698"/>
      <c r="H201" s="202"/>
      <c r="I201" s="207"/>
      <c r="J201" s="202"/>
      <c r="K201" s="669"/>
      <c r="L201" s="69"/>
    </row>
    <row r="202" spans="1:14">
      <c r="A202" s="37"/>
      <c r="B202" s="55">
        <v>1</v>
      </c>
      <c r="C202" s="33" t="s">
        <v>1329</v>
      </c>
      <c r="D202" s="680" t="str">
        <f>analisa!A89</f>
        <v>A.4.4.3.59 A</v>
      </c>
      <c r="E202" s="681">
        <f>'Volume Backup'!U202</f>
        <v>14</v>
      </c>
      <c r="F202" s="46" t="str">
        <f>'Volume Backup'!V202</f>
        <v>m2</v>
      </c>
      <c r="G202" s="682">
        <f>analisa!G103</f>
        <v>492245.43</v>
      </c>
      <c r="H202" s="200">
        <f t="shared" ref="H202" si="133">E202*G202</f>
        <v>6891436.0199999996</v>
      </c>
      <c r="I202" s="204">
        <f>G202</f>
        <v>492245.43</v>
      </c>
      <c r="J202" s="200">
        <f t="shared" ref="J202" si="134">I202*E202</f>
        <v>6891436.0199999996</v>
      </c>
      <c r="K202" s="670">
        <f t="shared" ref="K202" si="135">J202/H202*100</f>
        <v>100</v>
      </c>
      <c r="L202" s="10"/>
      <c r="M202" s="860"/>
      <c r="N202" s="860"/>
    </row>
    <row r="203" spans="1:14" s="70" customFormat="1">
      <c r="A203" s="64" t="s">
        <v>1364</v>
      </c>
      <c r="B203" s="65"/>
      <c r="C203" s="66" t="s">
        <v>1332</v>
      </c>
      <c r="D203" s="697"/>
      <c r="E203" s="696"/>
      <c r="F203" s="68"/>
      <c r="G203" s="698"/>
      <c r="H203" s="202"/>
      <c r="I203" s="207"/>
      <c r="J203" s="202"/>
      <c r="K203" s="669"/>
      <c r="L203" s="69"/>
    </row>
    <row r="204" spans="1:14">
      <c r="A204" s="47"/>
      <c r="B204" s="56">
        <v>1</v>
      </c>
      <c r="C204" s="48" t="s">
        <v>161</v>
      </c>
      <c r="D204" s="50" t="str">
        <f>D80</f>
        <v>A.4.4.1.9</v>
      </c>
      <c r="E204" s="681">
        <f>'Volume Backup'!U204</f>
        <v>1.8720000000000001</v>
      </c>
      <c r="F204" s="46" t="str">
        <f>'Volume Backup'!V204</f>
        <v>m2</v>
      </c>
      <c r="G204" s="51">
        <f>G80</f>
        <v>163284.56125000003</v>
      </c>
      <c r="H204" s="200">
        <f t="shared" ref="H204:H208" si="136">E204*G204</f>
        <v>305668.69866000005</v>
      </c>
      <c r="I204" s="205">
        <f>I80</f>
        <v>159168.16097500001</v>
      </c>
      <c r="J204" s="200">
        <f t="shared" ref="J204:J208" si="137">I204*E204</f>
        <v>297962.79734520003</v>
      </c>
      <c r="K204" s="670">
        <f t="shared" ref="K204:K208" si="138">J204/H204*100</f>
        <v>97.479002152140083</v>
      </c>
      <c r="L204" s="10"/>
    </row>
    <row r="205" spans="1:14">
      <c r="A205" s="47"/>
      <c r="B205" s="56">
        <f>B204+1</f>
        <v>2</v>
      </c>
      <c r="C205" s="48" t="s">
        <v>178</v>
      </c>
      <c r="D205" s="50" t="str">
        <f>D76</f>
        <v>A.4.1.1.17B</v>
      </c>
      <c r="E205" s="681">
        <f>'Volume Backup'!U205</f>
        <v>18.512</v>
      </c>
      <c r="F205" s="46" t="str">
        <f>'Volume Backup'!V205</f>
        <v>kg</v>
      </c>
      <c r="G205" s="51">
        <f>G72</f>
        <v>29709.387500000001</v>
      </c>
      <c r="H205" s="200">
        <f t="shared" si="136"/>
        <v>549980.1814</v>
      </c>
      <c r="I205" s="205">
        <f>I72</f>
        <v>15696.006725000003</v>
      </c>
      <c r="J205" s="200">
        <f t="shared" si="137"/>
        <v>290564.47649320005</v>
      </c>
      <c r="K205" s="670">
        <f t="shared" si="138"/>
        <v>52.83180854872893</v>
      </c>
      <c r="L205" s="10"/>
    </row>
    <row r="206" spans="1:14">
      <c r="A206" s="47"/>
      <c r="B206" s="56">
        <f t="shared" ref="B206:B208" si="139">B205+1</f>
        <v>3</v>
      </c>
      <c r="C206" s="48" t="s">
        <v>169</v>
      </c>
      <c r="D206" s="50" t="str">
        <f>D77</f>
        <v>A.4.1.1.10</v>
      </c>
      <c r="E206" s="681">
        <f>'Volume Backup'!U206</f>
        <v>0.18720000000000001</v>
      </c>
      <c r="F206" s="46" t="str">
        <f>'Volume Backup'!V206</f>
        <v>m3</v>
      </c>
      <c r="G206" s="51">
        <f>G73</f>
        <v>1412631.84296875</v>
      </c>
      <c r="H206" s="200">
        <f t="shared" si="136"/>
        <v>264444.68100375001</v>
      </c>
      <c r="I206" s="205">
        <f>I73</f>
        <v>1264799.3809187501</v>
      </c>
      <c r="J206" s="200">
        <f t="shared" si="137"/>
        <v>236770.44410799001</v>
      </c>
      <c r="K206" s="670">
        <f t="shared" si="138"/>
        <v>89.534961795897289</v>
      </c>
      <c r="L206" s="10"/>
    </row>
    <row r="207" spans="1:14">
      <c r="A207" s="47"/>
      <c r="B207" s="56">
        <f t="shared" si="139"/>
        <v>4</v>
      </c>
      <c r="C207" s="48" t="s">
        <v>1333</v>
      </c>
      <c r="D207" s="50" t="str">
        <f>D158</f>
        <v>A.4.4.3.36 J</v>
      </c>
      <c r="E207" s="681">
        <f>'Volume Backup'!U207</f>
        <v>1.8720000000000001</v>
      </c>
      <c r="F207" s="46" t="str">
        <f>'Volume Backup'!V207</f>
        <v>m2</v>
      </c>
      <c r="G207" s="51">
        <f>G158</f>
        <v>429811.59</v>
      </c>
      <c r="H207" s="200">
        <f t="shared" si="136"/>
        <v>804607.29648000014</v>
      </c>
      <c r="I207" s="205">
        <f>I158</f>
        <v>429811.59</v>
      </c>
      <c r="J207" s="200">
        <f t="shared" si="137"/>
        <v>804607.29648000014</v>
      </c>
      <c r="K207" s="670">
        <f t="shared" si="138"/>
        <v>100</v>
      </c>
      <c r="L207" s="10"/>
    </row>
    <row r="208" spans="1:14">
      <c r="A208" s="47"/>
      <c r="B208" s="56">
        <f t="shared" si="139"/>
        <v>5</v>
      </c>
      <c r="C208" s="48" t="s">
        <v>1334</v>
      </c>
      <c r="D208" s="50" t="str">
        <f>D207</f>
        <v>A.4.4.3.36 J</v>
      </c>
      <c r="E208" s="681">
        <f>'Volume Backup'!U208</f>
        <v>2.6</v>
      </c>
      <c r="F208" s="46" t="str">
        <f>'Volume Backup'!V208</f>
        <v>m2</v>
      </c>
      <c r="G208" s="51">
        <f>G207</f>
        <v>429811.59</v>
      </c>
      <c r="H208" s="200">
        <f t="shared" si="136"/>
        <v>1117510.1340000001</v>
      </c>
      <c r="I208" s="205">
        <f>I207</f>
        <v>429811.59</v>
      </c>
      <c r="J208" s="200">
        <f t="shared" si="137"/>
        <v>1117510.1340000001</v>
      </c>
      <c r="K208" s="670">
        <f t="shared" si="138"/>
        <v>100</v>
      </c>
      <c r="L208" s="10"/>
      <c r="M208" s="860"/>
      <c r="N208" s="860"/>
    </row>
    <row r="209" spans="1:14" s="70" customFormat="1">
      <c r="A209" s="64" t="s">
        <v>1365</v>
      </c>
      <c r="B209" s="65"/>
      <c r="C209" s="66" t="s">
        <v>1284</v>
      </c>
      <c r="D209" s="697"/>
      <c r="E209" s="696"/>
      <c r="F209" s="68"/>
      <c r="G209" s="698"/>
      <c r="H209" s="202"/>
      <c r="I209" s="207"/>
      <c r="J209" s="202"/>
      <c r="K209" s="669"/>
      <c r="L209" s="69"/>
    </row>
    <row r="210" spans="1:14">
      <c r="A210" s="47"/>
      <c r="B210" s="56">
        <v>1</v>
      </c>
      <c r="C210" s="48" t="s">
        <v>1286</v>
      </c>
      <c r="D210" s="50" t="str">
        <f>D178</f>
        <v>PK.Elek.01</v>
      </c>
      <c r="E210" s="681">
        <f>'Volume Backup'!U210</f>
        <v>7</v>
      </c>
      <c r="F210" s="46" t="str">
        <f>'Volume Backup'!V210</f>
        <v>titik</v>
      </c>
      <c r="G210" s="51">
        <f>G178</f>
        <v>298100</v>
      </c>
      <c r="H210" s="200">
        <f t="shared" ref="H210:H215" si="140">E210*G210</f>
        <v>2086700</v>
      </c>
      <c r="I210" s="205">
        <f>I178</f>
        <v>279433.55</v>
      </c>
      <c r="J210" s="200">
        <f t="shared" ref="J210:J215" si="141">I210*E210</f>
        <v>1956034.8499999999</v>
      </c>
      <c r="K210" s="670">
        <f t="shared" ref="K210:K215" si="142">J210/H210*100</f>
        <v>93.738191881918809</v>
      </c>
      <c r="L210" s="10"/>
    </row>
    <row r="211" spans="1:14">
      <c r="A211" s="47"/>
      <c r="B211" s="56">
        <f>B210+1</f>
        <v>2</v>
      </c>
      <c r="C211" s="48" t="s">
        <v>1298</v>
      </c>
      <c r="D211" s="50" t="str">
        <f>D179</f>
        <v>PK Supl. 4 D</v>
      </c>
      <c r="E211" s="681">
        <f>'Volume Backup'!U211</f>
        <v>34.222222222222221</v>
      </c>
      <c r="F211" s="46" t="str">
        <f>'Volume Backup'!V211</f>
        <v>m'</v>
      </c>
      <c r="G211" s="51">
        <f>G179</f>
        <v>50646</v>
      </c>
      <c r="H211" s="200">
        <f t="shared" si="140"/>
        <v>1733218.6666666665</v>
      </c>
      <c r="I211" s="205">
        <f>I179</f>
        <v>50646</v>
      </c>
      <c r="J211" s="200">
        <f t="shared" si="141"/>
        <v>1733218.6666666665</v>
      </c>
      <c r="K211" s="670">
        <f t="shared" si="142"/>
        <v>100</v>
      </c>
      <c r="L211" s="10"/>
    </row>
    <row r="212" spans="1:14">
      <c r="A212" s="47"/>
      <c r="B212" s="56">
        <f t="shared" ref="B212:B215" si="143">B211+1</f>
        <v>3</v>
      </c>
      <c r="C212" s="48" t="s">
        <v>1326</v>
      </c>
      <c r="D212" s="50" t="str">
        <f>D180</f>
        <v>PK.Elek.36</v>
      </c>
      <c r="E212" s="681">
        <f>'Volume Backup'!U212</f>
        <v>3</v>
      </c>
      <c r="F212" s="46" t="str">
        <f>'Volume Backup'!V212</f>
        <v>unit</v>
      </c>
      <c r="G212" s="51">
        <f>G180</f>
        <v>132704</v>
      </c>
      <c r="H212" s="200">
        <f t="shared" si="140"/>
        <v>398112</v>
      </c>
      <c r="I212" s="205">
        <f>I180</f>
        <v>58822.5</v>
      </c>
      <c r="J212" s="200">
        <f t="shared" si="141"/>
        <v>176467.5</v>
      </c>
      <c r="K212" s="670">
        <f t="shared" si="142"/>
        <v>44.326094164456229</v>
      </c>
      <c r="L212" s="10"/>
    </row>
    <row r="213" spans="1:14">
      <c r="A213" s="47"/>
      <c r="B213" s="56">
        <f t="shared" si="143"/>
        <v>4</v>
      </c>
      <c r="C213" s="48" t="s">
        <v>1299</v>
      </c>
      <c r="D213" s="50" t="str">
        <f>D183</f>
        <v>PK.Elek.29</v>
      </c>
      <c r="E213" s="681">
        <f>'Volume Backup'!U213</f>
        <v>1</v>
      </c>
      <c r="F213" s="46" t="str">
        <f>'Volume Backup'!V213</f>
        <v>unit</v>
      </c>
      <c r="G213" s="51">
        <f>G183</f>
        <v>53366.5</v>
      </c>
      <c r="H213" s="200">
        <f t="shared" si="140"/>
        <v>53366.5</v>
      </c>
      <c r="I213" s="205">
        <f>I183</f>
        <v>37265.800000000003</v>
      </c>
      <c r="J213" s="200">
        <f t="shared" si="141"/>
        <v>37265.800000000003</v>
      </c>
      <c r="K213" s="670">
        <f t="shared" si="142"/>
        <v>69.829949500154598</v>
      </c>
      <c r="L213" s="10"/>
    </row>
    <row r="214" spans="1:14">
      <c r="A214" s="47"/>
      <c r="B214" s="56">
        <f t="shared" si="143"/>
        <v>5</v>
      </c>
      <c r="C214" s="48" t="s">
        <v>1300</v>
      </c>
      <c r="D214" s="50" t="str">
        <f>D184</f>
        <v>PK.Elek.30</v>
      </c>
      <c r="E214" s="681">
        <f>'Volume Backup'!U214</f>
        <v>1</v>
      </c>
      <c r="F214" s="46" t="str">
        <f>'Volume Backup'!V214</f>
        <v>unit</v>
      </c>
      <c r="G214" s="51">
        <f>G184</f>
        <v>55099</v>
      </c>
      <c r="H214" s="200">
        <f t="shared" si="140"/>
        <v>55099</v>
      </c>
      <c r="I214" s="205">
        <f>I184</f>
        <v>38051.199999999997</v>
      </c>
      <c r="J214" s="200">
        <f t="shared" si="141"/>
        <v>38051.199999999997</v>
      </c>
      <c r="K214" s="670">
        <f t="shared" si="142"/>
        <v>69.059692553403877</v>
      </c>
      <c r="L214" s="10"/>
    </row>
    <row r="215" spans="1:14">
      <c r="A215" s="47"/>
      <c r="B215" s="56">
        <f t="shared" si="143"/>
        <v>6</v>
      </c>
      <c r="C215" s="48" t="s">
        <v>1301</v>
      </c>
      <c r="D215" s="50" t="str">
        <f>D185</f>
        <v>PK.Elek.28</v>
      </c>
      <c r="E215" s="681">
        <f>'Volume Backup'!U215</f>
        <v>2</v>
      </c>
      <c r="F215" s="46" t="str">
        <f>'Volume Backup'!V215</f>
        <v>unit</v>
      </c>
      <c r="G215" s="51">
        <f>G185</f>
        <v>60874</v>
      </c>
      <c r="H215" s="200">
        <f t="shared" si="140"/>
        <v>121748</v>
      </c>
      <c r="I215" s="205">
        <f>I185</f>
        <v>42218</v>
      </c>
      <c r="J215" s="200">
        <f t="shared" si="141"/>
        <v>84436</v>
      </c>
      <c r="K215" s="670">
        <f t="shared" si="142"/>
        <v>69.353089989157937</v>
      </c>
      <c r="L215" s="10"/>
      <c r="M215" s="860"/>
      <c r="N215" s="860"/>
    </row>
    <row r="216" spans="1:14" s="70" customFormat="1">
      <c r="A216" s="64" t="s">
        <v>1366</v>
      </c>
      <c r="B216" s="65"/>
      <c r="C216" s="66" t="s">
        <v>166</v>
      </c>
      <c r="D216" s="697"/>
      <c r="E216" s="696"/>
      <c r="F216" s="68"/>
      <c r="G216" s="698"/>
      <c r="H216" s="202"/>
      <c r="I216" s="207"/>
      <c r="J216" s="202"/>
      <c r="K216" s="669"/>
      <c r="L216" s="69"/>
    </row>
    <row r="217" spans="1:14">
      <c r="A217" s="47"/>
      <c r="B217" s="56">
        <v>1</v>
      </c>
      <c r="C217" s="48" t="s">
        <v>185</v>
      </c>
      <c r="D217" s="50" t="str">
        <f>D148</f>
        <v>Pk.plamPVC.01</v>
      </c>
      <c r="E217" s="681">
        <f>'Volume Backup'!U217</f>
        <v>30</v>
      </c>
      <c r="F217" s="46" t="str">
        <f>'Volume Backup'!V217</f>
        <v>m'</v>
      </c>
      <c r="G217" s="51">
        <f>G148</f>
        <v>72264.5</v>
      </c>
      <c r="H217" s="200">
        <f t="shared" ref="H217:H220" si="144">E217*G217</f>
        <v>2167935</v>
      </c>
      <c r="I217" s="205">
        <f>I148</f>
        <v>69504.38</v>
      </c>
      <c r="J217" s="200">
        <f t="shared" ref="J217:J220" si="145">I217*E217</f>
        <v>2085131.4000000001</v>
      </c>
      <c r="K217" s="670">
        <f t="shared" ref="K217:K220" si="146">J217/H217*100</f>
        <v>96.18053124286476</v>
      </c>
      <c r="L217" s="10"/>
    </row>
    <row r="218" spans="1:14">
      <c r="A218" s="47"/>
      <c r="B218" s="56">
        <f>B217+1</f>
        <v>2</v>
      </c>
      <c r="C218" s="48" t="s">
        <v>1303</v>
      </c>
      <c r="D218" s="50" t="str">
        <f>D149</f>
        <v>Pk.plamPVC.03</v>
      </c>
      <c r="E218" s="681">
        <f>'Volume Backup'!U218</f>
        <v>30</v>
      </c>
      <c r="F218" s="46" t="str">
        <f>'Volume Backup'!V218</f>
        <v>m'</v>
      </c>
      <c r="G218" s="51">
        <f>G149</f>
        <v>139799</v>
      </c>
      <c r="H218" s="200">
        <f t="shared" si="144"/>
        <v>4193970</v>
      </c>
      <c r="I218" s="205">
        <f>I149</f>
        <v>132663.07999999999</v>
      </c>
      <c r="J218" s="200">
        <f t="shared" si="145"/>
        <v>3979892.3999999994</v>
      </c>
      <c r="K218" s="670">
        <f t="shared" si="146"/>
        <v>94.89558580533479</v>
      </c>
      <c r="L218" s="10"/>
    </row>
    <row r="219" spans="1:14">
      <c r="A219" s="47"/>
      <c r="B219" s="56">
        <f t="shared" ref="B219:B220" si="147">B218+1</f>
        <v>3</v>
      </c>
      <c r="C219" s="48" t="s">
        <v>188</v>
      </c>
      <c r="D219" s="50" t="str">
        <f>'AHSP ARS'!B178</f>
        <v>A.5.1.3A</v>
      </c>
      <c r="E219" s="681">
        <f>'Volume Backup'!U219</f>
        <v>1</v>
      </c>
      <c r="F219" s="46" t="str">
        <f>'Volume Backup'!V219</f>
        <v>unit</v>
      </c>
      <c r="G219" s="51">
        <f>'AHSP ARS'!I196</f>
        <v>2519052.2875000001</v>
      </c>
      <c r="H219" s="200">
        <f t="shared" si="144"/>
        <v>2519052.2875000001</v>
      </c>
      <c r="I219" s="205">
        <f>'AHSP ARS'!L196</f>
        <v>446904.6004</v>
      </c>
      <c r="J219" s="200">
        <f t="shared" si="145"/>
        <v>446904.6004</v>
      </c>
      <c r="K219" s="670">
        <f t="shared" si="146"/>
        <v>17.740981503941885</v>
      </c>
      <c r="L219" s="10"/>
    </row>
    <row r="220" spans="1:14">
      <c r="A220" s="47"/>
      <c r="B220" s="56">
        <f t="shared" si="147"/>
        <v>4</v>
      </c>
      <c r="C220" s="48" t="s">
        <v>1309</v>
      </c>
      <c r="D220" s="50" t="str">
        <f>'AHSP ARS'!B216</f>
        <v>A.5.1.1.19</v>
      </c>
      <c r="E220" s="681">
        <f>'Volume Backup'!U220</f>
        <v>1</v>
      </c>
      <c r="F220" s="46" t="str">
        <f>'Volume Backup'!V220</f>
        <v>unit</v>
      </c>
      <c r="G220" s="51">
        <f>'AHSP ARS'!I233</f>
        <v>315531.25</v>
      </c>
      <c r="H220" s="200">
        <f t="shared" si="144"/>
        <v>315531.25</v>
      </c>
      <c r="I220" s="205">
        <f>'AHSP ARS'!L233</f>
        <v>153957.929</v>
      </c>
      <c r="J220" s="200">
        <f t="shared" si="145"/>
        <v>153957.929</v>
      </c>
      <c r="K220" s="670">
        <f t="shared" si="146"/>
        <v>48.793242824601371</v>
      </c>
      <c r="L220" s="10"/>
      <c r="M220" s="860"/>
      <c r="N220" s="860"/>
    </row>
    <row r="221" spans="1:14" s="70" customFormat="1">
      <c r="A221" s="64" t="s">
        <v>1367</v>
      </c>
      <c r="B221" s="65"/>
      <c r="C221" s="66" t="s">
        <v>1316</v>
      </c>
      <c r="D221" s="697"/>
      <c r="E221" s="696"/>
      <c r="F221" s="68"/>
      <c r="G221" s="698"/>
      <c r="H221" s="202"/>
      <c r="I221" s="207"/>
      <c r="J221" s="202"/>
      <c r="K221" s="669"/>
      <c r="L221" s="69"/>
    </row>
    <row r="222" spans="1:14">
      <c r="A222" s="37"/>
      <c r="B222" s="55">
        <v>1</v>
      </c>
      <c r="C222" s="33" t="s">
        <v>1331</v>
      </c>
      <c r="D222" s="680" t="str">
        <f>D188</f>
        <v>A.4.2.1.13</v>
      </c>
      <c r="E222" s="681">
        <f>'Volume Backup'!U222</f>
        <v>8</v>
      </c>
      <c r="F222" s="46" t="str">
        <f>'Volume Backup'!V222</f>
        <v>m2</v>
      </c>
      <c r="G222" s="682">
        <f>G188</f>
        <v>897931.04</v>
      </c>
      <c r="H222" s="200">
        <f t="shared" ref="H222:H223" si="148">E222*G222</f>
        <v>7183448.3200000003</v>
      </c>
      <c r="I222" s="204">
        <f>I188</f>
        <v>897931.04</v>
      </c>
      <c r="J222" s="200">
        <f t="shared" ref="J222:J223" si="149">I222*E222</f>
        <v>7183448.3200000003</v>
      </c>
      <c r="K222" s="670">
        <f t="shared" ref="K222:K223" si="150">J222/H222*100</f>
        <v>100</v>
      </c>
      <c r="L222" s="10"/>
    </row>
    <row r="223" spans="1:14">
      <c r="A223" s="47"/>
      <c r="B223" s="56">
        <f>B222+1</f>
        <v>2</v>
      </c>
      <c r="C223" s="48" t="s">
        <v>1321</v>
      </c>
      <c r="D223" s="50" t="str">
        <f>D190</f>
        <v>Dihitung</v>
      </c>
      <c r="E223" s="681">
        <f>'Volume Backup'!U223</f>
        <v>2</v>
      </c>
      <c r="F223" s="46" t="str">
        <f>'Volume Backup'!V223</f>
        <v>m2</v>
      </c>
      <c r="G223" s="51">
        <f>G190</f>
        <v>420000</v>
      </c>
      <c r="H223" s="200">
        <f t="shared" si="148"/>
        <v>840000</v>
      </c>
      <c r="I223" s="205">
        <f>I190</f>
        <v>420000</v>
      </c>
      <c r="J223" s="200">
        <f t="shared" si="149"/>
        <v>840000</v>
      </c>
      <c r="K223" s="670">
        <f t="shared" si="150"/>
        <v>100</v>
      </c>
      <c r="L223" s="10"/>
      <c r="M223" s="860">
        <f>SUM(H194:H223)</f>
        <v>74814450.647710413</v>
      </c>
      <c r="N223" s="860">
        <f>SUM(J194:J223)</f>
        <v>70870286.168243051</v>
      </c>
    </row>
    <row r="224" spans="1:14" s="692" customFormat="1">
      <c r="A224" s="683" t="s">
        <v>22</v>
      </c>
      <c r="B224" s="684"/>
      <c r="C224" s="685" t="s">
        <v>1337</v>
      </c>
      <c r="D224" s="693"/>
      <c r="E224" s="694"/>
      <c r="F224" s="687"/>
      <c r="G224" s="695"/>
      <c r="H224" s="688"/>
      <c r="I224" s="689"/>
      <c r="J224" s="688"/>
      <c r="K224" s="690"/>
      <c r="L224" s="691"/>
    </row>
    <row r="225" spans="1:14" s="70" customFormat="1">
      <c r="A225" s="64" t="s">
        <v>1369</v>
      </c>
      <c r="B225" s="65"/>
      <c r="C225" s="66" t="s">
        <v>164</v>
      </c>
      <c r="D225" s="697"/>
      <c r="E225" s="696"/>
      <c r="F225" s="68"/>
      <c r="G225" s="698"/>
      <c r="H225" s="202"/>
      <c r="I225" s="207"/>
      <c r="J225" s="202"/>
      <c r="K225" s="669"/>
      <c r="L225" s="69"/>
    </row>
    <row r="226" spans="1:14">
      <c r="A226" s="47"/>
      <c r="B226" s="56">
        <v>1</v>
      </c>
      <c r="C226" s="48" t="s">
        <v>2862</v>
      </c>
      <c r="D226" s="50" t="str">
        <f>D195</f>
        <v>A.4.2.1.20</v>
      </c>
      <c r="E226" s="681">
        <f>'Volume Backup'!U226</f>
        <v>35.200000000000003</v>
      </c>
      <c r="F226" s="46" t="str">
        <f>'Volume Backup'!V226</f>
        <v>m2</v>
      </c>
      <c r="G226" s="51">
        <f>G195</f>
        <v>148763.14000000001</v>
      </c>
      <c r="H226" s="200">
        <f t="shared" ref="H226:H230" si="151">E226*G226</f>
        <v>5236462.5280000009</v>
      </c>
      <c r="I226" s="205">
        <f>I195</f>
        <v>148763.14000000001</v>
      </c>
      <c r="J226" s="200">
        <f t="shared" ref="J226:J230" si="152">I226*E226</f>
        <v>5236462.5280000009</v>
      </c>
      <c r="K226" s="670">
        <f t="shared" ref="K226:K230" si="153">J226/H226*100</f>
        <v>100</v>
      </c>
      <c r="L226" s="10"/>
    </row>
    <row r="227" spans="1:14">
      <c r="A227" s="47"/>
      <c r="B227" s="56">
        <f t="shared" ref="B227:B230" si="154">B226+1</f>
        <v>2</v>
      </c>
      <c r="C227" s="48" t="s">
        <v>2863</v>
      </c>
      <c r="D227" s="50" t="str">
        <f t="shared" ref="D227:D228" si="155">D196</f>
        <v>A.4.6.1.23 F</v>
      </c>
      <c r="E227" s="681">
        <f>E226</f>
        <v>35.200000000000003</v>
      </c>
      <c r="F227" s="46" t="str">
        <f>'Volume Backup'!V232</f>
        <v>m2</v>
      </c>
      <c r="G227" s="51">
        <f t="shared" ref="G227:G228" si="156">G196</f>
        <v>205940.97</v>
      </c>
      <c r="H227" s="200">
        <f t="shared" si="151"/>
        <v>7249122.1440000003</v>
      </c>
      <c r="I227" s="205">
        <f t="shared" ref="I227:I228" si="157">I196</f>
        <v>205940.97</v>
      </c>
      <c r="J227" s="200">
        <f t="shared" si="152"/>
        <v>7249122.1440000003</v>
      </c>
      <c r="K227" s="670">
        <f t="shared" si="153"/>
        <v>100</v>
      </c>
      <c r="L227" s="10"/>
    </row>
    <row r="228" spans="1:14">
      <c r="A228" s="47"/>
      <c r="B228" s="56">
        <f t="shared" si="154"/>
        <v>3</v>
      </c>
      <c r="C228" s="48" t="s">
        <v>2864</v>
      </c>
      <c r="D228" s="50" t="str">
        <f t="shared" si="155"/>
        <v>A.4.6.1.23 J</v>
      </c>
      <c r="E228" s="681">
        <f>E227</f>
        <v>35.200000000000003</v>
      </c>
      <c r="F228" s="46" t="str">
        <f>F227</f>
        <v>m2</v>
      </c>
      <c r="G228" s="51">
        <f t="shared" si="156"/>
        <v>236285.44</v>
      </c>
      <c r="H228" s="200">
        <f t="shared" si="151"/>
        <v>8317247.4880000008</v>
      </c>
      <c r="I228" s="205">
        <f t="shared" si="157"/>
        <v>236285.44</v>
      </c>
      <c r="J228" s="200">
        <f t="shared" si="152"/>
        <v>8317247.4880000008</v>
      </c>
      <c r="K228" s="670">
        <f t="shared" si="153"/>
        <v>100</v>
      </c>
      <c r="L228" s="10"/>
    </row>
    <row r="229" spans="1:14">
      <c r="A229" s="47"/>
      <c r="B229" s="56">
        <f t="shared" si="154"/>
        <v>4</v>
      </c>
      <c r="C229" s="48" t="s">
        <v>192</v>
      </c>
      <c r="D229" s="50" t="str">
        <f>D168</f>
        <v>A.4.6.1.23 L</v>
      </c>
      <c r="E229" s="681">
        <f>'Volume Backup'!U227</f>
        <v>25.6</v>
      </c>
      <c r="F229" s="46" t="str">
        <f>'Volume Backup'!V227</f>
        <v>m2</v>
      </c>
      <c r="G229" s="51">
        <f>G168</f>
        <v>711501.21</v>
      </c>
      <c r="H229" s="200">
        <f t="shared" si="151"/>
        <v>18214430.976</v>
      </c>
      <c r="I229" s="205">
        <f>I168</f>
        <v>711501.21</v>
      </c>
      <c r="J229" s="200">
        <f t="shared" si="152"/>
        <v>18214430.976</v>
      </c>
      <c r="K229" s="670">
        <f t="shared" si="153"/>
        <v>100</v>
      </c>
      <c r="L229" s="10"/>
    </row>
    <row r="230" spans="1:14">
      <c r="A230" s="47"/>
      <c r="B230" s="56">
        <f t="shared" si="154"/>
        <v>5</v>
      </c>
      <c r="C230" s="48" t="s">
        <v>1294</v>
      </c>
      <c r="D230" s="50" t="str">
        <f>D223</f>
        <v>Dihitung</v>
      </c>
      <c r="E230" s="681">
        <f>'Volume Backup'!U228</f>
        <v>120</v>
      </c>
      <c r="F230" s="46" t="str">
        <f>'Volume Backup'!V228</f>
        <v>cm</v>
      </c>
      <c r="G230" s="51">
        <v>45000</v>
      </c>
      <c r="H230" s="200">
        <f t="shared" si="151"/>
        <v>5400000</v>
      </c>
      <c r="I230" s="205">
        <f>G230</f>
        <v>45000</v>
      </c>
      <c r="J230" s="200">
        <f t="shared" si="152"/>
        <v>5400000</v>
      </c>
      <c r="K230" s="670">
        <f t="shared" si="153"/>
        <v>100</v>
      </c>
      <c r="L230" s="10"/>
      <c r="M230" s="860"/>
      <c r="N230" s="860"/>
    </row>
    <row r="231" spans="1:14" s="70" customFormat="1">
      <c r="A231" s="64" t="s">
        <v>1370</v>
      </c>
      <c r="B231" s="65"/>
      <c r="C231" s="66" t="s">
        <v>182</v>
      </c>
      <c r="D231" s="697"/>
      <c r="E231" s="696"/>
      <c r="F231" s="68"/>
      <c r="G231" s="698"/>
      <c r="H231" s="202"/>
      <c r="I231" s="207"/>
      <c r="J231" s="202"/>
      <c r="K231" s="669"/>
      <c r="L231" s="69"/>
    </row>
    <row r="232" spans="1:14">
      <c r="A232" s="37"/>
      <c r="B232" s="55">
        <v>1</v>
      </c>
      <c r="C232" s="33" t="s">
        <v>172</v>
      </c>
      <c r="D232" s="680" t="str">
        <f>D199</f>
        <v>PLL.01</v>
      </c>
      <c r="E232" s="681">
        <f>'Volume Backup'!U230</f>
        <v>45.5</v>
      </c>
      <c r="F232" s="46" t="str">
        <f>'Volume Backup'!V230</f>
        <v>m2</v>
      </c>
      <c r="G232" s="682">
        <f>G199</f>
        <v>126787.50000000001</v>
      </c>
      <c r="H232" s="200">
        <f t="shared" ref="H232:H235" si="158">E232*G232</f>
        <v>5768831.2500000009</v>
      </c>
      <c r="I232" s="204">
        <f>I199</f>
        <v>88545.946250000008</v>
      </c>
      <c r="J232" s="200">
        <f t="shared" ref="J232:J235" si="159">I232*E232</f>
        <v>4028840.5543750003</v>
      </c>
      <c r="K232" s="670">
        <f t="shared" ref="K232:K235" si="160">J232/H232*100</f>
        <v>69.838072562358263</v>
      </c>
      <c r="L232" s="10"/>
    </row>
    <row r="233" spans="1:14">
      <c r="A233" s="47"/>
      <c r="B233" s="56">
        <f>B232+1</f>
        <v>2</v>
      </c>
      <c r="C233" s="48" t="s">
        <v>184</v>
      </c>
      <c r="D233" s="50" t="str">
        <f>D172</f>
        <v>A.4.5.1.7</v>
      </c>
      <c r="E233" s="681">
        <f>'Volume Backup'!U231</f>
        <v>73.5</v>
      </c>
      <c r="F233" s="46" t="str">
        <f>'Volume Backup'!V231</f>
        <v>m2</v>
      </c>
      <c r="G233" s="51">
        <f>G172</f>
        <v>61657.41</v>
      </c>
      <c r="H233" s="200">
        <f t="shared" si="158"/>
        <v>4531819.6350000007</v>
      </c>
      <c r="I233" s="205">
        <f>I172</f>
        <v>61657.41</v>
      </c>
      <c r="J233" s="200">
        <f t="shared" si="159"/>
        <v>4531819.6350000007</v>
      </c>
      <c r="K233" s="670">
        <f t="shared" si="160"/>
        <v>100</v>
      </c>
      <c r="L233" s="10"/>
    </row>
    <row r="234" spans="1:14">
      <c r="A234" s="47"/>
      <c r="B234" s="56">
        <f>B233+1</f>
        <v>3</v>
      </c>
      <c r="C234" s="48" t="s">
        <v>1448</v>
      </c>
      <c r="D234" s="50" t="str">
        <f>D173</f>
        <v>A.4.7.1.10</v>
      </c>
      <c r="E234" s="681">
        <f>'Volume Backup'!U232</f>
        <v>45.5</v>
      </c>
      <c r="F234" s="46" t="str">
        <f>'Volume Backup'!V232</f>
        <v>m2</v>
      </c>
      <c r="G234" s="51">
        <f>G173</f>
        <v>43230.484000000004</v>
      </c>
      <c r="H234" s="200">
        <f t="shared" si="158"/>
        <v>1966987.0220000001</v>
      </c>
      <c r="I234" s="205">
        <f>I173</f>
        <v>28115.778620199999</v>
      </c>
      <c r="J234" s="200">
        <f t="shared" si="159"/>
        <v>1279267.9272190998</v>
      </c>
      <c r="K234" s="670">
        <f t="shared" si="160"/>
        <v>65.036927692505117</v>
      </c>
      <c r="L234" s="10"/>
    </row>
    <row r="235" spans="1:14">
      <c r="A235" s="47"/>
      <c r="B235" s="56">
        <f>B234+1</f>
        <v>4</v>
      </c>
      <c r="C235" s="48" t="s">
        <v>1449</v>
      </c>
      <c r="D235" s="50" t="str">
        <f>D174</f>
        <v>A.4.7.1.10</v>
      </c>
      <c r="E235" s="681">
        <f>'Volume Backup'!U233</f>
        <v>28</v>
      </c>
      <c r="F235" s="46" t="str">
        <f>'Volume Backup'!V233</f>
        <v>m2</v>
      </c>
      <c r="G235" s="51">
        <f>G174</f>
        <v>43230.484000000004</v>
      </c>
      <c r="H235" s="200">
        <f t="shared" si="158"/>
        <v>1210453.5520000001</v>
      </c>
      <c r="I235" s="205">
        <f>I174</f>
        <v>28115.778620199999</v>
      </c>
      <c r="J235" s="200">
        <f t="shared" si="159"/>
        <v>787241.80136559997</v>
      </c>
      <c r="K235" s="670">
        <f t="shared" si="160"/>
        <v>65.036927692505117</v>
      </c>
      <c r="L235" s="10"/>
      <c r="M235" s="860"/>
      <c r="N235" s="860"/>
    </row>
    <row r="236" spans="1:14" s="70" customFormat="1">
      <c r="A236" s="64" t="s">
        <v>1371</v>
      </c>
      <c r="B236" s="65"/>
      <c r="C236" s="66" t="s">
        <v>162</v>
      </c>
      <c r="D236" s="697"/>
      <c r="E236" s="696"/>
      <c r="F236" s="68"/>
      <c r="G236" s="698"/>
      <c r="H236" s="202"/>
      <c r="I236" s="207"/>
      <c r="J236" s="202"/>
      <c r="K236" s="669"/>
      <c r="L236" s="69"/>
    </row>
    <row r="237" spans="1:14">
      <c r="A237" s="37"/>
      <c r="B237" s="55">
        <v>1</v>
      </c>
      <c r="C237" s="33" t="s">
        <v>1311</v>
      </c>
      <c r="D237" s="680" t="str">
        <f>D176</f>
        <v>A.4.4.3.59 B</v>
      </c>
      <c r="E237" s="681">
        <f>'Volume Backup'!U235</f>
        <v>45.5</v>
      </c>
      <c r="F237" s="46" t="str">
        <f>'Volume Backup'!V235</f>
        <v>m2</v>
      </c>
      <c r="G237" s="682">
        <f>G176</f>
        <v>576770.43000000005</v>
      </c>
      <c r="H237" s="200">
        <f t="shared" ref="H237" si="161">E237*G237</f>
        <v>26243054.565000001</v>
      </c>
      <c r="I237" s="204">
        <f>I176</f>
        <v>576770.43000000005</v>
      </c>
      <c r="J237" s="200">
        <f t="shared" ref="J237" si="162">I237*E237</f>
        <v>26243054.565000001</v>
      </c>
      <c r="K237" s="670">
        <f t="shared" ref="K237" si="163">J237/H237*100</f>
        <v>100</v>
      </c>
      <c r="L237" s="10"/>
      <c r="M237" s="860"/>
      <c r="N237" s="860"/>
    </row>
    <row r="238" spans="1:14" s="70" customFormat="1">
      <c r="A238" s="64" t="s">
        <v>1372</v>
      </c>
      <c r="B238" s="65"/>
      <c r="C238" s="66" t="s">
        <v>1284</v>
      </c>
      <c r="D238" s="697"/>
      <c r="E238" s="696"/>
      <c r="F238" s="68"/>
      <c r="G238" s="698"/>
      <c r="H238" s="202"/>
      <c r="I238" s="207"/>
      <c r="J238" s="202"/>
      <c r="K238" s="669"/>
      <c r="L238" s="69"/>
    </row>
    <row r="239" spans="1:14">
      <c r="A239" s="47"/>
      <c r="B239" s="56">
        <v>1</v>
      </c>
      <c r="C239" s="48" t="s">
        <v>1286</v>
      </c>
      <c r="D239" s="50" t="str">
        <f>D210</f>
        <v>PK.Elek.01</v>
      </c>
      <c r="E239" s="681">
        <f>'Volume Backup'!U237</f>
        <v>17</v>
      </c>
      <c r="F239" s="46" t="str">
        <f>'Volume Backup'!V237</f>
        <v>titik</v>
      </c>
      <c r="G239" s="51">
        <f>G210</f>
        <v>298100</v>
      </c>
      <c r="H239" s="200">
        <f t="shared" ref="H239:H246" si="164">E239*G239</f>
        <v>5067700</v>
      </c>
      <c r="I239" s="205">
        <f>I210</f>
        <v>279433.55</v>
      </c>
      <c r="J239" s="200">
        <f t="shared" ref="J239:J246" si="165">I239*E239</f>
        <v>4750370.3499999996</v>
      </c>
      <c r="K239" s="670">
        <f t="shared" ref="K239:K246" si="166">J239/H239*100</f>
        <v>93.738191881918809</v>
      </c>
      <c r="L239" s="10"/>
    </row>
    <row r="240" spans="1:14">
      <c r="A240" s="47"/>
      <c r="B240" s="56">
        <f>B239+1</f>
        <v>2</v>
      </c>
      <c r="C240" s="48" t="s">
        <v>1298</v>
      </c>
      <c r="D240" s="50" t="str">
        <f>D211</f>
        <v>PK Supl. 4 D</v>
      </c>
      <c r="E240" s="681">
        <f>'Volume Backup'!U238</f>
        <v>14</v>
      </c>
      <c r="F240" s="46" t="str">
        <f>'Volume Backup'!V238</f>
        <v>m'</v>
      </c>
      <c r="G240" s="51">
        <f>G211</f>
        <v>50646</v>
      </c>
      <c r="H240" s="200">
        <f t="shared" si="164"/>
        <v>709044</v>
      </c>
      <c r="I240" s="205">
        <f>I211</f>
        <v>50646</v>
      </c>
      <c r="J240" s="200">
        <f t="shared" si="165"/>
        <v>709044</v>
      </c>
      <c r="K240" s="670">
        <f t="shared" si="166"/>
        <v>100</v>
      </c>
      <c r="L240" s="10"/>
    </row>
    <row r="241" spans="1:14">
      <c r="A241" s="47"/>
      <c r="B241" s="56">
        <f>B240+1</f>
        <v>3</v>
      </c>
      <c r="C241" s="48" t="s">
        <v>1326</v>
      </c>
      <c r="D241" s="50" t="str">
        <f>D212</f>
        <v>PK.Elek.36</v>
      </c>
      <c r="E241" s="681">
        <f>'Volume Backup'!U239</f>
        <v>4</v>
      </c>
      <c r="F241" s="46" t="str">
        <f>'Volume Backup'!V239</f>
        <v>unit</v>
      </c>
      <c r="G241" s="51">
        <f>G212</f>
        <v>132704</v>
      </c>
      <c r="H241" s="200">
        <f t="shared" si="164"/>
        <v>530816</v>
      </c>
      <c r="I241" s="205">
        <f>I212</f>
        <v>58822.5</v>
      </c>
      <c r="J241" s="200">
        <f t="shared" si="165"/>
        <v>235290</v>
      </c>
      <c r="K241" s="670">
        <f t="shared" si="166"/>
        <v>44.326094164456229</v>
      </c>
      <c r="L241" s="10"/>
    </row>
    <row r="242" spans="1:14">
      <c r="A242" s="47"/>
      <c r="B242" s="56">
        <f>B241+1</f>
        <v>4</v>
      </c>
      <c r="C242" s="48" t="s">
        <v>1319</v>
      </c>
      <c r="D242" s="50" t="str">
        <f>D181</f>
        <v>Dihitung</v>
      </c>
      <c r="E242" s="681">
        <f>'Volume Backup'!U240</f>
        <v>10</v>
      </c>
      <c r="F242" s="46" t="str">
        <f>'Volume Backup'!V240</f>
        <v>unit</v>
      </c>
      <c r="G242" s="51">
        <f>G181</f>
        <v>600000</v>
      </c>
      <c r="H242" s="200">
        <f t="shared" si="164"/>
        <v>6000000</v>
      </c>
      <c r="I242" s="51">
        <f>I181</f>
        <v>600000</v>
      </c>
      <c r="J242" s="200">
        <f t="shared" si="165"/>
        <v>6000000</v>
      </c>
      <c r="K242" s="670">
        <f t="shared" si="166"/>
        <v>100</v>
      </c>
      <c r="L242" s="10"/>
    </row>
    <row r="243" spans="1:14">
      <c r="A243" s="47"/>
      <c r="B243" s="56">
        <f t="shared" ref="B243:B246" si="167">B242+1</f>
        <v>5</v>
      </c>
      <c r="C243" s="48" t="s">
        <v>1325</v>
      </c>
      <c r="D243" s="50" t="str">
        <f>D182</f>
        <v>Dihitung</v>
      </c>
      <c r="E243" s="681">
        <f>'Volume Backup'!U241</f>
        <v>4</v>
      </c>
      <c r="F243" s="46" t="str">
        <f>'Volume Backup'!V241</f>
        <v>unit</v>
      </c>
      <c r="G243" s="51">
        <f>G182</f>
        <v>4200000</v>
      </c>
      <c r="H243" s="200">
        <f t="shared" si="164"/>
        <v>16800000</v>
      </c>
      <c r="I243" s="51">
        <f>I182</f>
        <v>4200000</v>
      </c>
      <c r="J243" s="200">
        <f t="shared" si="165"/>
        <v>16800000</v>
      </c>
      <c r="K243" s="670">
        <f t="shared" si="166"/>
        <v>100</v>
      </c>
      <c r="L243" s="10"/>
    </row>
    <row r="244" spans="1:14">
      <c r="A244" s="47"/>
      <c r="B244" s="56">
        <f t="shared" si="167"/>
        <v>6</v>
      </c>
      <c r="C244" s="48" t="s">
        <v>1299</v>
      </c>
      <c r="D244" s="50" t="str">
        <f>D213</f>
        <v>PK.Elek.29</v>
      </c>
      <c r="E244" s="681">
        <f>'Volume Backup'!U242</f>
        <v>2</v>
      </c>
      <c r="F244" s="46" t="str">
        <f>'Volume Backup'!V242</f>
        <v>unit</v>
      </c>
      <c r="G244" s="51">
        <f>G213</f>
        <v>53366.5</v>
      </c>
      <c r="H244" s="200">
        <f t="shared" si="164"/>
        <v>106733</v>
      </c>
      <c r="I244" s="205">
        <f>I213</f>
        <v>37265.800000000003</v>
      </c>
      <c r="J244" s="200">
        <f t="shared" si="165"/>
        <v>74531.600000000006</v>
      </c>
      <c r="K244" s="670">
        <f t="shared" si="166"/>
        <v>69.829949500154598</v>
      </c>
      <c r="L244" s="10"/>
    </row>
    <row r="245" spans="1:14">
      <c r="A245" s="47"/>
      <c r="B245" s="56">
        <f t="shared" si="167"/>
        <v>7</v>
      </c>
      <c r="C245" s="48" t="s">
        <v>1300</v>
      </c>
      <c r="D245" s="50" t="str">
        <f>D214</f>
        <v>PK.Elek.30</v>
      </c>
      <c r="E245" s="681">
        <f>'Volume Backup'!U243</f>
        <v>2</v>
      </c>
      <c r="F245" s="46" t="str">
        <f>'Volume Backup'!V243</f>
        <v>unit</v>
      </c>
      <c r="G245" s="51">
        <f>G214</f>
        <v>55099</v>
      </c>
      <c r="H245" s="200">
        <f t="shared" si="164"/>
        <v>110198</v>
      </c>
      <c r="I245" s="205">
        <f>I214</f>
        <v>38051.199999999997</v>
      </c>
      <c r="J245" s="200">
        <f t="shared" si="165"/>
        <v>76102.399999999994</v>
      </c>
      <c r="K245" s="670">
        <f t="shared" si="166"/>
        <v>69.059692553403877</v>
      </c>
      <c r="L245" s="10"/>
    </row>
    <row r="246" spans="1:14">
      <c r="A246" s="47"/>
      <c r="B246" s="56">
        <f t="shared" si="167"/>
        <v>8</v>
      </c>
      <c r="C246" s="48" t="s">
        <v>1301</v>
      </c>
      <c r="D246" s="50" t="str">
        <f>D215</f>
        <v>PK.Elek.28</v>
      </c>
      <c r="E246" s="681">
        <f>'Volume Backup'!U244</f>
        <v>16</v>
      </c>
      <c r="F246" s="46" t="str">
        <f>'Volume Backup'!V244</f>
        <v>unit</v>
      </c>
      <c r="G246" s="51">
        <f>G215</f>
        <v>60874</v>
      </c>
      <c r="H246" s="200">
        <f t="shared" si="164"/>
        <v>973984</v>
      </c>
      <c r="I246" s="205">
        <f>I215</f>
        <v>42218</v>
      </c>
      <c r="J246" s="200">
        <f t="shared" si="165"/>
        <v>675488</v>
      </c>
      <c r="K246" s="670">
        <f t="shared" si="166"/>
        <v>69.353089989157937</v>
      </c>
      <c r="L246" s="10"/>
      <c r="M246" s="860"/>
      <c r="N246" s="860"/>
    </row>
    <row r="247" spans="1:14" s="70" customFormat="1">
      <c r="A247" s="64" t="s">
        <v>1373</v>
      </c>
      <c r="B247" s="65"/>
      <c r="C247" s="66" t="s">
        <v>1316</v>
      </c>
      <c r="D247" s="697"/>
      <c r="E247" s="696"/>
      <c r="F247" s="68"/>
      <c r="G247" s="698"/>
      <c r="H247" s="202"/>
      <c r="I247" s="207"/>
      <c r="J247" s="202"/>
      <c r="K247" s="669"/>
      <c r="L247" s="69"/>
    </row>
    <row r="248" spans="1:14">
      <c r="A248" s="37"/>
      <c r="B248" s="55">
        <v>1</v>
      </c>
      <c r="C248" s="33" t="s">
        <v>1340</v>
      </c>
      <c r="D248" s="680" t="str">
        <f>D243</f>
        <v>Dihitung</v>
      </c>
      <c r="E248" s="681">
        <f>'Volume Backup'!U246</f>
        <v>2</v>
      </c>
      <c r="F248" s="46" t="str">
        <f>'Volume Backup'!V246</f>
        <v>unit</v>
      </c>
      <c r="G248" s="682">
        <v>2688000</v>
      </c>
      <c r="H248" s="200">
        <f t="shared" ref="H248" si="168">E248*G248</f>
        <v>5376000</v>
      </c>
      <c r="I248" s="682">
        <v>2688000</v>
      </c>
      <c r="J248" s="200">
        <f t="shared" ref="J248" si="169">I248*E248</f>
        <v>5376000</v>
      </c>
      <c r="K248" s="670">
        <f t="shared" ref="K248" si="170">J248/H248*100</f>
        <v>100</v>
      </c>
      <c r="L248" s="10"/>
    </row>
    <row r="249" spans="1:14" s="70" customFormat="1">
      <c r="A249" s="64" t="s">
        <v>1374</v>
      </c>
      <c r="B249" s="65"/>
      <c r="C249" s="66" t="s">
        <v>189</v>
      </c>
      <c r="D249" s="697"/>
      <c r="E249" s="696"/>
      <c r="F249" s="68"/>
      <c r="G249" s="698"/>
      <c r="H249" s="202"/>
      <c r="I249" s="698"/>
      <c r="J249" s="202"/>
      <c r="K249" s="669"/>
      <c r="L249" s="69"/>
    </row>
    <row r="250" spans="1:14">
      <c r="A250" s="37"/>
      <c r="B250" s="56">
        <v>1</v>
      </c>
      <c r="C250" s="33" t="s">
        <v>1296</v>
      </c>
      <c r="D250" s="680" t="str">
        <f>D192</f>
        <v>A.4.2.1.14</v>
      </c>
      <c r="E250" s="681">
        <f>'Volume Backup'!U248</f>
        <v>18.25</v>
      </c>
      <c r="F250" s="46" t="str">
        <f>'Volume Backup'!V248</f>
        <v>m2</v>
      </c>
      <c r="G250" s="682">
        <f>G192</f>
        <v>1043860.18</v>
      </c>
      <c r="H250" s="200">
        <f t="shared" ref="H250" si="171">E250*G250</f>
        <v>19050448.285</v>
      </c>
      <c r="I250" s="204">
        <f>I192</f>
        <v>1043860.18</v>
      </c>
      <c r="J250" s="200">
        <f t="shared" ref="J250" si="172">I250*E250</f>
        <v>19050448.285</v>
      </c>
      <c r="K250" s="670">
        <f t="shared" ref="K250" si="173">J250/H250*100</f>
        <v>100</v>
      </c>
      <c r="L250" s="10"/>
      <c r="M250" s="860"/>
      <c r="N250" s="860"/>
    </row>
    <row r="251" spans="1:14" s="70" customFormat="1">
      <c r="A251" s="64" t="s">
        <v>1375</v>
      </c>
      <c r="B251" s="65"/>
      <c r="C251" s="66" t="s">
        <v>1302</v>
      </c>
      <c r="D251" s="697"/>
      <c r="E251" s="696"/>
      <c r="F251" s="68"/>
      <c r="G251" s="698"/>
      <c r="H251" s="202"/>
      <c r="I251" s="207"/>
      <c r="J251" s="202"/>
      <c r="K251" s="669"/>
      <c r="L251" s="69"/>
    </row>
    <row r="252" spans="1:14">
      <c r="A252" s="47"/>
      <c r="B252" s="56">
        <v>1</v>
      </c>
      <c r="C252" s="48" t="s">
        <v>185</v>
      </c>
      <c r="D252" s="50" t="str">
        <f t="shared" ref="D252:D266" si="174">D148</f>
        <v>Pk.plamPVC.01</v>
      </c>
      <c r="E252" s="681">
        <f>'Volume Backup'!U250</f>
        <v>20</v>
      </c>
      <c r="F252" s="46" t="str">
        <f>'Volume Backup'!V250</f>
        <v>m'</v>
      </c>
      <c r="G252" s="51">
        <f t="shared" ref="G252:G266" si="175">G148</f>
        <v>72264.5</v>
      </c>
      <c r="H252" s="200">
        <f t="shared" ref="H252:H266" si="176">E252*G252</f>
        <v>1445290</v>
      </c>
      <c r="I252" s="205">
        <f t="shared" ref="I252:I266" si="177">I148</f>
        <v>69504.38</v>
      </c>
      <c r="J252" s="200">
        <f t="shared" ref="J252:J266" si="178">I252*E252</f>
        <v>1390087.6</v>
      </c>
      <c r="K252" s="670">
        <f t="shared" ref="K252:K266" si="179">J252/H252*100</f>
        <v>96.18053124286476</v>
      </c>
      <c r="L252" s="10"/>
    </row>
    <row r="253" spans="1:14">
      <c r="A253" s="47"/>
      <c r="B253" s="56">
        <f>B252+1</f>
        <v>2</v>
      </c>
      <c r="C253" s="48" t="s">
        <v>1303</v>
      </c>
      <c r="D253" s="50" t="str">
        <f t="shared" si="174"/>
        <v>Pk.plamPVC.03</v>
      </c>
      <c r="E253" s="681">
        <f>'Volume Backup'!U251</f>
        <v>20</v>
      </c>
      <c r="F253" s="46" t="str">
        <f>'Volume Backup'!V251</f>
        <v>m'</v>
      </c>
      <c r="G253" s="51">
        <f t="shared" si="175"/>
        <v>139799</v>
      </c>
      <c r="H253" s="200">
        <f t="shared" si="176"/>
        <v>2795980</v>
      </c>
      <c r="I253" s="205">
        <f t="shared" si="177"/>
        <v>132663.07999999999</v>
      </c>
      <c r="J253" s="200">
        <f t="shared" si="178"/>
        <v>2653261.5999999996</v>
      </c>
      <c r="K253" s="670">
        <f t="shared" si="179"/>
        <v>94.89558580533479</v>
      </c>
      <c r="L253" s="10"/>
    </row>
    <row r="254" spans="1:14">
      <c r="A254" s="47"/>
      <c r="B254" s="56">
        <f>B253+1</f>
        <v>3</v>
      </c>
      <c r="C254" s="48" t="s">
        <v>1304</v>
      </c>
      <c r="D254" s="50" t="str">
        <f t="shared" si="174"/>
        <v>Pk.plamPVC.04</v>
      </c>
      <c r="E254" s="681">
        <f>'Volume Backup'!U252</f>
        <v>20</v>
      </c>
      <c r="F254" s="46" t="str">
        <f>'Volume Backup'!V252</f>
        <v>m'</v>
      </c>
      <c r="G254" s="51">
        <f t="shared" si="175"/>
        <v>218955</v>
      </c>
      <c r="H254" s="200">
        <f t="shared" si="176"/>
        <v>4379100</v>
      </c>
      <c r="I254" s="205">
        <f t="shared" si="177"/>
        <v>207241.32</v>
      </c>
      <c r="J254" s="200">
        <f t="shared" si="178"/>
        <v>4144826.4000000004</v>
      </c>
      <c r="K254" s="670">
        <f t="shared" si="179"/>
        <v>94.65018839487567</v>
      </c>
      <c r="L254" s="10"/>
    </row>
    <row r="255" spans="1:14">
      <c r="A255" s="47"/>
      <c r="B255" s="56">
        <f t="shared" ref="B255:B266" si="180">B254+1</f>
        <v>4</v>
      </c>
      <c r="C255" s="48" t="s">
        <v>1393</v>
      </c>
      <c r="D255" s="50" t="str">
        <f t="shared" si="174"/>
        <v>A.5.1.1.4</v>
      </c>
      <c r="E255" s="681">
        <f>'Volume Backup'!U253</f>
        <v>1</v>
      </c>
      <c r="F255" s="46" t="str">
        <f>'Volume Backup'!V253</f>
        <v>unit</v>
      </c>
      <c r="G255" s="51">
        <f t="shared" si="175"/>
        <v>3487061.05</v>
      </c>
      <c r="H255" s="200">
        <f t="shared" si="176"/>
        <v>3487061.05</v>
      </c>
      <c r="I255" s="205">
        <f t="shared" si="177"/>
        <v>3487061.05</v>
      </c>
      <c r="J255" s="200">
        <f t="shared" si="178"/>
        <v>3487061.05</v>
      </c>
      <c r="K255" s="670">
        <f t="shared" si="179"/>
        <v>100</v>
      </c>
      <c r="L255" s="10"/>
    </row>
    <row r="256" spans="1:14">
      <c r="A256" s="47"/>
      <c r="B256" s="56">
        <f t="shared" si="180"/>
        <v>5</v>
      </c>
      <c r="C256" s="48" t="s">
        <v>1305</v>
      </c>
      <c r="D256" s="50" t="str">
        <f t="shared" si="174"/>
        <v>A.5.1.1</v>
      </c>
      <c r="E256" s="681">
        <f>'Volume Backup'!U254</f>
        <v>2</v>
      </c>
      <c r="F256" s="46" t="str">
        <f>'Volume Backup'!V254</f>
        <v>unit</v>
      </c>
      <c r="G256" s="51">
        <f t="shared" si="175"/>
        <v>6607459.6846846845</v>
      </c>
      <c r="H256" s="200">
        <f t="shared" si="176"/>
        <v>13214919.369369369</v>
      </c>
      <c r="I256" s="205">
        <f t="shared" si="177"/>
        <v>780275</v>
      </c>
      <c r="J256" s="200">
        <f t="shared" si="178"/>
        <v>1560550</v>
      </c>
      <c r="K256" s="670">
        <f t="shared" si="179"/>
        <v>11.809001299070895</v>
      </c>
      <c r="L256" s="10"/>
    </row>
    <row r="257" spans="1:14">
      <c r="A257" s="47"/>
      <c r="B257" s="56">
        <f t="shared" si="180"/>
        <v>6</v>
      </c>
      <c r="C257" s="48" t="s">
        <v>1306</v>
      </c>
      <c r="D257" s="50" t="str">
        <f t="shared" si="174"/>
        <v>A.5.1.1.19A</v>
      </c>
      <c r="E257" s="681">
        <f>'Volume Backup'!U255</f>
        <v>2</v>
      </c>
      <c r="F257" s="46" t="str">
        <f>'Volume Backup'!V255</f>
        <v>unit</v>
      </c>
      <c r="G257" s="51">
        <f t="shared" si="175"/>
        <v>821588.75</v>
      </c>
      <c r="H257" s="200">
        <f t="shared" si="176"/>
        <v>1643177.5</v>
      </c>
      <c r="I257" s="205">
        <f t="shared" si="177"/>
        <v>74088.75</v>
      </c>
      <c r="J257" s="200">
        <f t="shared" si="178"/>
        <v>148177.5</v>
      </c>
      <c r="K257" s="670">
        <f t="shared" si="179"/>
        <v>9.0177415403996228</v>
      </c>
      <c r="L257" s="10"/>
    </row>
    <row r="258" spans="1:14">
      <c r="A258" s="47"/>
      <c r="B258" s="56">
        <f t="shared" si="180"/>
        <v>7</v>
      </c>
      <c r="C258" s="48" t="s">
        <v>1307</v>
      </c>
      <c r="D258" s="50" t="str">
        <f t="shared" si="174"/>
        <v>A.5.1.1.14</v>
      </c>
      <c r="E258" s="681">
        <f>'Volume Backup'!U256</f>
        <v>2</v>
      </c>
      <c r="F258" s="46" t="str">
        <f>'Volume Backup'!V256</f>
        <v>unit</v>
      </c>
      <c r="G258" s="51">
        <f t="shared" si="175"/>
        <v>339681.25</v>
      </c>
      <c r="H258" s="200">
        <f t="shared" si="176"/>
        <v>679362.5</v>
      </c>
      <c r="I258" s="205">
        <f t="shared" si="177"/>
        <v>125834.20749999999</v>
      </c>
      <c r="J258" s="200">
        <f t="shared" si="178"/>
        <v>251668.41499999998</v>
      </c>
      <c r="K258" s="670">
        <f t="shared" si="179"/>
        <v>37.044790520524757</v>
      </c>
      <c r="L258" s="10"/>
    </row>
    <row r="259" spans="1:14">
      <c r="A259" s="47"/>
      <c r="B259" s="56">
        <f t="shared" si="180"/>
        <v>8</v>
      </c>
      <c r="C259" s="48" t="s">
        <v>1308</v>
      </c>
      <c r="D259" s="50" t="str">
        <f t="shared" si="174"/>
        <v>A.5.1.3</v>
      </c>
      <c r="E259" s="681">
        <f>'Volume Backup'!U257</f>
        <v>2</v>
      </c>
      <c r="F259" s="46" t="str">
        <f>'Volume Backup'!V257</f>
        <v>unit</v>
      </c>
      <c r="G259" s="51">
        <f t="shared" si="175"/>
        <v>4865052.2874999996</v>
      </c>
      <c r="H259" s="200">
        <f t="shared" si="176"/>
        <v>9730104.5749999993</v>
      </c>
      <c r="I259" s="205">
        <f t="shared" si="177"/>
        <v>446904.6004</v>
      </c>
      <c r="J259" s="200">
        <f t="shared" si="178"/>
        <v>893809.20079999999</v>
      </c>
      <c r="K259" s="670">
        <f t="shared" si="179"/>
        <v>9.1860184431779359</v>
      </c>
      <c r="L259" s="10"/>
    </row>
    <row r="260" spans="1:14">
      <c r="A260" s="47"/>
      <c r="B260" s="56">
        <f t="shared" si="180"/>
        <v>9</v>
      </c>
      <c r="C260" s="48" t="s">
        <v>1309</v>
      </c>
      <c r="D260" s="50" t="str">
        <f t="shared" si="174"/>
        <v>A.5.1.1.19</v>
      </c>
      <c r="E260" s="681">
        <f>'Volume Backup'!U258</f>
        <v>2</v>
      </c>
      <c r="F260" s="46" t="str">
        <f>'Volume Backup'!V258</f>
        <v>unit</v>
      </c>
      <c r="G260" s="51">
        <f t="shared" si="175"/>
        <v>315531.25</v>
      </c>
      <c r="H260" s="200">
        <f t="shared" si="176"/>
        <v>631062.5</v>
      </c>
      <c r="I260" s="205">
        <f t="shared" si="177"/>
        <v>153957.929</v>
      </c>
      <c r="J260" s="200">
        <f t="shared" si="178"/>
        <v>307915.85800000001</v>
      </c>
      <c r="K260" s="670">
        <f t="shared" si="179"/>
        <v>48.793242824601371</v>
      </c>
      <c r="L260" s="10"/>
    </row>
    <row r="261" spans="1:14">
      <c r="A261" s="47"/>
      <c r="B261" s="56">
        <f t="shared" si="180"/>
        <v>10</v>
      </c>
      <c r="C261" s="48" t="s">
        <v>1310</v>
      </c>
      <c r="D261" s="50" t="str">
        <f t="shared" si="174"/>
        <v>Dihitung</v>
      </c>
      <c r="E261" s="681">
        <f>'Volume Backup'!U259</f>
        <v>2</v>
      </c>
      <c r="F261" s="46" t="str">
        <f>'Volume Backup'!V259</f>
        <v>unit</v>
      </c>
      <c r="G261" s="51">
        <f t="shared" si="175"/>
        <v>950000</v>
      </c>
      <c r="H261" s="200">
        <f t="shared" si="176"/>
        <v>1900000</v>
      </c>
      <c r="I261" s="205">
        <f t="shared" si="177"/>
        <v>950000</v>
      </c>
      <c r="J261" s="200">
        <f t="shared" si="178"/>
        <v>1900000</v>
      </c>
      <c r="K261" s="670">
        <f t="shared" si="179"/>
        <v>100</v>
      </c>
      <c r="L261" s="10"/>
    </row>
    <row r="262" spans="1:14">
      <c r="A262" s="47"/>
      <c r="B262" s="56">
        <f t="shared" si="180"/>
        <v>11</v>
      </c>
      <c r="C262" s="48" t="s">
        <v>1312</v>
      </c>
      <c r="D262" s="50" t="str">
        <f t="shared" si="174"/>
        <v>A.4.4.3.36 J</v>
      </c>
      <c r="E262" s="681">
        <f>'Volume Backup'!U260</f>
        <v>31.200000000000003</v>
      </c>
      <c r="F262" s="46" t="str">
        <f>'Volume Backup'!V260</f>
        <v>m2</v>
      </c>
      <c r="G262" s="51">
        <f t="shared" si="175"/>
        <v>429811.59</v>
      </c>
      <c r="H262" s="200">
        <f t="shared" si="176"/>
        <v>13410121.608000003</v>
      </c>
      <c r="I262" s="205">
        <f t="shared" si="177"/>
        <v>429811.59</v>
      </c>
      <c r="J262" s="200">
        <f t="shared" si="178"/>
        <v>13410121.608000003</v>
      </c>
      <c r="K262" s="670">
        <f t="shared" si="179"/>
        <v>100</v>
      </c>
      <c r="L262" s="10"/>
    </row>
    <row r="263" spans="1:14">
      <c r="A263" s="47"/>
      <c r="B263" s="56">
        <f t="shared" si="180"/>
        <v>12</v>
      </c>
      <c r="C263" s="48" t="s">
        <v>1313</v>
      </c>
      <c r="D263" s="50" t="str">
        <f t="shared" si="174"/>
        <v>A.4.4.3.36 J</v>
      </c>
      <c r="E263" s="681">
        <f>'Volume Backup'!U261</f>
        <v>4.5</v>
      </c>
      <c r="F263" s="46" t="str">
        <f>'Volume Backup'!V261</f>
        <v>m2</v>
      </c>
      <c r="G263" s="51">
        <f t="shared" si="175"/>
        <v>429811.59</v>
      </c>
      <c r="H263" s="200">
        <f t="shared" si="176"/>
        <v>1934152.155</v>
      </c>
      <c r="I263" s="205">
        <f t="shared" si="177"/>
        <v>429811.59</v>
      </c>
      <c r="J263" s="200">
        <f t="shared" si="178"/>
        <v>1934152.155</v>
      </c>
      <c r="K263" s="670">
        <f t="shared" si="179"/>
        <v>100</v>
      </c>
      <c r="L263" s="10"/>
    </row>
    <row r="264" spans="1:14">
      <c r="A264" s="47"/>
      <c r="B264" s="56">
        <f t="shared" si="180"/>
        <v>13</v>
      </c>
      <c r="C264" s="48" t="s">
        <v>172</v>
      </c>
      <c r="D264" s="50" t="str">
        <f t="shared" si="174"/>
        <v>PLL.01</v>
      </c>
      <c r="E264" s="681">
        <f>'Volume Backup'!U262</f>
        <v>4.5</v>
      </c>
      <c r="F264" s="46" t="str">
        <f>'Volume Backup'!V262</f>
        <v>m2</v>
      </c>
      <c r="G264" s="51">
        <f t="shared" si="175"/>
        <v>126787.50000000001</v>
      </c>
      <c r="H264" s="200">
        <f t="shared" si="176"/>
        <v>570543.75000000012</v>
      </c>
      <c r="I264" s="205">
        <f t="shared" si="177"/>
        <v>88545.946250000008</v>
      </c>
      <c r="J264" s="200">
        <f t="shared" si="178"/>
        <v>398456.75812500005</v>
      </c>
      <c r="K264" s="670">
        <f t="shared" si="179"/>
        <v>69.838072562358263</v>
      </c>
      <c r="L264" s="10"/>
    </row>
    <row r="265" spans="1:14">
      <c r="A265" s="47"/>
      <c r="B265" s="56">
        <f t="shared" si="180"/>
        <v>14</v>
      </c>
      <c r="C265" s="48" t="s">
        <v>184</v>
      </c>
      <c r="D265" s="50" t="str">
        <f t="shared" si="174"/>
        <v>A.4.5.1.7</v>
      </c>
      <c r="E265" s="681">
        <f>'Volume Backup'!U263</f>
        <v>4.5</v>
      </c>
      <c r="F265" s="46" t="str">
        <f>'Volume Backup'!V263</f>
        <v>m2</v>
      </c>
      <c r="G265" s="51">
        <f t="shared" si="175"/>
        <v>61657.41</v>
      </c>
      <c r="H265" s="200">
        <f t="shared" si="176"/>
        <v>277458.34500000003</v>
      </c>
      <c r="I265" s="205">
        <f t="shared" si="177"/>
        <v>61657.41</v>
      </c>
      <c r="J265" s="200">
        <f t="shared" si="178"/>
        <v>277458.34500000003</v>
      </c>
      <c r="K265" s="670">
        <f t="shared" si="179"/>
        <v>100</v>
      </c>
      <c r="L265" s="10"/>
    </row>
    <row r="266" spans="1:14">
      <c r="A266" s="47"/>
      <c r="B266" s="56">
        <f t="shared" si="180"/>
        <v>15</v>
      </c>
      <c r="C266" s="48" t="s">
        <v>1297</v>
      </c>
      <c r="D266" s="50" t="str">
        <f t="shared" si="174"/>
        <v>A.4.7.1.10</v>
      </c>
      <c r="E266" s="681">
        <f>'Volume Backup'!U264</f>
        <v>4.5</v>
      </c>
      <c r="F266" s="46" t="str">
        <f>'Volume Backup'!V264</f>
        <v>m2</v>
      </c>
      <c r="G266" s="51">
        <f t="shared" si="175"/>
        <v>43230.484000000004</v>
      </c>
      <c r="H266" s="200">
        <f t="shared" si="176"/>
        <v>194537.17800000001</v>
      </c>
      <c r="I266" s="205">
        <f t="shared" si="177"/>
        <v>28115.778620199999</v>
      </c>
      <c r="J266" s="200">
        <f t="shared" si="178"/>
        <v>126521.00379089999</v>
      </c>
      <c r="K266" s="670">
        <f t="shared" si="179"/>
        <v>65.036927692505117</v>
      </c>
      <c r="L266" s="10"/>
      <c r="M266" s="861">
        <f>SUM(H226:H266)</f>
        <v>195156202.97536939</v>
      </c>
      <c r="N266" s="861">
        <f>SUM(J226:J266)</f>
        <v>167918829.74767563</v>
      </c>
    </row>
    <row r="267" spans="1:14" s="692" customFormat="1">
      <c r="A267" s="683" t="s">
        <v>71</v>
      </c>
      <c r="B267" s="684"/>
      <c r="C267" s="685" t="s">
        <v>1344</v>
      </c>
      <c r="D267" s="693"/>
      <c r="E267" s="694"/>
      <c r="F267" s="687"/>
      <c r="G267" s="695"/>
      <c r="H267" s="688"/>
      <c r="I267" s="689"/>
      <c r="J267" s="688"/>
      <c r="K267" s="690"/>
      <c r="L267" s="691"/>
    </row>
    <row r="268" spans="1:14" s="70" customFormat="1">
      <c r="A268" s="64" t="s">
        <v>1376</v>
      </c>
      <c r="B268" s="65"/>
      <c r="C268" s="66" t="s">
        <v>164</v>
      </c>
      <c r="D268" s="697"/>
      <c r="E268" s="696"/>
      <c r="F268" s="68"/>
      <c r="G268" s="698"/>
      <c r="H268" s="202"/>
      <c r="I268" s="207"/>
      <c r="J268" s="202"/>
      <c r="K268" s="669"/>
      <c r="L268" s="69"/>
    </row>
    <row r="269" spans="1:14">
      <c r="A269" s="47"/>
      <c r="B269" s="56">
        <v>1</v>
      </c>
      <c r="C269" s="48" t="s">
        <v>2862</v>
      </c>
      <c r="D269" s="50" t="str">
        <f>D226</f>
        <v>A.4.2.1.20</v>
      </c>
      <c r="E269" s="681">
        <f>'Volume Backup'!U267</f>
        <v>64</v>
      </c>
      <c r="F269" s="46" t="str">
        <f>'Volume Backup'!V267</f>
        <v>m2</v>
      </c>
      <c r="G269" s="51">
        <f>G226</f>
        <v>148763.14000000001</v>
      </c>
      <c r="H269" s="200">
        <f t="shared" ref="H269:H273" si="181">E269*G269</f>
        <v>9520840.9600000009</v>
      </c>
      <c r="I269" s="205">
        <f>I226</f>
        <v>148763.14000000001</v>
      </c>
      <c r="J269" s="200">
        <f t="shared" ref="J269:J273" si="182">I269*E269</f>
        <v>9520840.9600000009</v>
      </c>
      <c r="K269" s="670">
        <f t="shared" ref="K269:K273" si="183">J269/H269*100</f>
        <v>100</v>
      </c>
      <c r="L269" s="10"/>
    </row>
    <row r="270" spans="1:14">
      <c r="A270" s="47"/>
      <c r="B270" s="56">
        <f t="shared" ref="B270:B273" si="184">B269+1</f>
        <v>2</v>
      </c>
      <c r="C270" s="48" t="s">
        <v>2863</v>
      </c>
      <c r="D270" s="50" t="str">
        <f>D227</f>
        <v>A.4.6.1.23 F</v>
      </c>
      <c r="E270" s="681">
        <f>E269</f>
        <v>64</v>
      </c>
      <c r="F270" s="46" t="str">
        <f>'Volume Backup'!V274</f>
        <v>m2</v>
      </c>
      <c r="G270" s="51">
        <f>G227</f>
        <v>205940.97</v>
      </c>
      <c r="H270" s="200">
        <f t="shared" si="181"/>
        <v>13180222.08</v>
      </c>
      <c r="I270" s="205">
        <f>I227</f>
        <v>205940.97</v>
      </c>
      <c r="J270" s="200">
        <f t="shared" si="182"/>
        <v>13180222.08</v>
      </c>
      <c r="K270" s="670">
        <f t="shared" si="183"/>
        <v>100</v>
      </c>
      <c r="L270" s="10"/>
    </row>
    <row r="271" spans="1:14">
      <c r="A271" s="47"/>
      <c r="B271" s="56">
        <f t="shared" si="184"/>
        <v>3</v>
      </c>
      <c r="C271" s="48" t="s">
        <v>2864</v>
      </c>
      <c r="D271" s="50" t="str">
        <f>D228</f>
        <v>A.4.6.1.23 J</v>
      </c>
      <c r="E271" s="681">
        <f>E270</f>
        <v>64</v>
      </c>
      <c r="F271" s="46" t="str">
        <f>F270</f>
        <v>m2</v>
      </c>
      <c r="G271" s="51">
        <f>G228</f>
        <v>236285.44</v>
      </c>
      <c r="H271" s="200">
        <f t="shared" si="181"/>
        <v>15122268.16</v>
      </c>
      <c r="I271" s="205">
        <f>I228</f>
        <v>236285.44</v>
      </c>
      <c r="J271" s="200">
        <f t="shared" si="182"/>
        <v>15122268.16</v>
      </c>
      <c r="K271" s="670">
        <f t="shared" si="183"/>
        <v>100</v>
      </c>
      <c r="L271" s="10"/>
    </row>
    <row r="272" spans="1:14">
      <c r="A272" s="47"/>
      <c r="B272" s="56">
        <f t="shared" si="184"/>
        <v>4</v>
      </c>
      <c r="C272" s="48" t="s">
        <v>192</v>
      </c>
      <c r="D272" s="50" t="str">
        <f>D229</f>
        <v>A.4.6.1.23 L</v>
      </c>
      <c r="E272" s="681">
        <f>'Volume Backup'!U268</f>
        <v>17.12</v>
      </c>
      <c r="F272" s="46" t="str">
        <f>'Volume Backup'!V268</f>
        <v>m2</v>
      </c>
      <c r="G272" s="51">
        <f>G229</f>
        <v>711501.21</v>
      </c>
      <c r="H272" s="200">
        <f t="shared" si="181"/>
        <v>12180900.7152</v>
      </c>
      <c r="I272" s="205">
        <f>I229</f>
        <v>711501.21</v>
      </c>
      <c r="J272" s="200">
        <f t="shared" si="182"/>
        <v>12180900.7152</v>
      </c>
      <c r="K272" s="670">
        <f t="shared" si="183"/>
        <v>100</v>
      </c>
      <c r="L272" s="10"/>
    </row>
    <row r="273" spans="1:12">
      <c r="A273" s="47"/>
      <c r="B273" s="56">
        <f t="shared" si="184"/>
        <v>5</v>
      </c>
      <c r="C273" s="48" t="s">
        <v>1294</v>
      </c>
      <c r="D273" s="50" t="str">
        <f>D230</f>
        <v>Dihitung</v>
      </c>
      <c r="E273" s="681">
        <f>'Volume Backup'!U269</f>
        <v>144</v>
      </c>
      <c r="F273" s="46" t="str">
        <f>'Volume Backup'!V269</f>
        <v>cm</v>
      </c>
      <c r="G273" s="51">
        <v>45000</v>
      </c>
      <c r="H273" s="200">
        <f t="shared" si="181"/>
        <v>6480000</v>
      </c>
      <c r="I273" s="205">
        <f>G273</f>
        <v>45000</v>
      </c>
      <c r="J273" s="200">
        <f t="shared" si="182"/>
        <v>6480000</v>
      </c>
      <c r="K273" s="670">
        <f t="shared" si="183"/>
        <v>100</v>
      </c>
      <c r="L273" s="10"/>
    </row>
    <row r="274" spans="1:12" s="70" customFormat="1">
      <c r="A274" s="64" t="s">
        <v>1377</v>
      </c>
      <c r="B274" s="65"/>
      <c r="C274" s="66" t="s">
        <v>182</v>
      </c>
      <c r="D274" s="697"/>
      <c r="E274" s="696"/>
      <c r="F274" s="68"/>
      <c r="G274" s="698"/>
      <c r="H274" s="202"/>
      <c r="I274" s="207"/>
      <c r="J274" s="202"/>
      <c r="K274" s="669"/>
      <c r="L274" s="69"/>
    </row>
    <row r="275" spans="1:12">
      <c r="A275" s="37"/>
      <c r="B275" s="55">
        <v>1</v>
      </c>
      <c r="C275" s="33" t="s">
        <v>172</v>
      </c>
      <c r="D275" s="680" t="str">
        <f>D232</f>
        <v>PLL.01</v>
      </c>
      <c r="E275" s="681">
        <f>'Volume Backup'!U271</f>
        <v>52</v>
      </c>
      <c r="F275" s="46" t="str">
        <f>'Volume Backup'!V271</f>
        <v>m2</v>
      </c>
      <c r="G275" s="682">
        <f>G232</f>
        <v>126787.50000000001</v>
      </c>
      <c r="H275" s="200">
        <f t="shared" ref="H275:H278" si="185">E275*G275</f>
        <v>6592950.0000000009</v>
      </c>
      <c r="I275" s="204">
        <f>I232</f>
        <v>88545.946250000008</v>
      </c>
      <c r="J275" s="200">
        <f t="shared" ref="J275:J278" si="186">I275*E275</f>
        <v>4604389.2050000001</v>
      </c>
      <c r="K275" s="670">
        <f t="shared" ref="K275:K278" si="187">J275/H275*100</f>
        <v>69.838072562358263</v>
      </c>
      <c r="L275" s="10"/>
    </row>
    <row r="276" spans="1:12">
      <c r="A276" s="47"/>
      <c r="B276" s="56">
        <f>B275+1</f>
        <v>2</v>
      </c>
      <c r="C276" s="48" t="s">
        <v>184</v>
      </c>
      <c r="D276" s="680" t="str">
        <f>D233</f>
        <v>A.4.5.1.7</v>
      </c>
      <c r="E276" s="681">
        <f>'Volume Backup'!U272</f>
        <v>84</v>
      </c>
      <c r="F276" s="46" t="str">
        <f>'Volume Backup'!V272</f>
        <v>m2</v>
      </c>
      <c r="G276" s="682">
        <f>G233</f>
        <v>61657.41</v>
      </c>
      <c r="H276" s="200">
        <f t="shared" si="185"/>
        <v>5179222.4400000004</v>
      </c>
      <c r="I276" s="204">
        <f>I233</f>
        <v>61657.41</v>
      </c>
      <c r="J276" s="200">
        <f t="shared" si="186"/>
        <v>5179222.4400000004</v>
      </c>
      <c r="K276" s="670">
        <f t="shared" si="187"/>
        <v>100</v>
      </c>
      <c r="L276" s="10"/>
    </row>
    <row r="277" spans="1:12">
      <c r="A277" s="47"/>
      <c r="B277" s="56">
        <f>B276+1</f>
        <v>3</v>
      </c>
      <c r="C277" s="48" t="s">
        <v>1448</v>
      </c>
      <c r="D277" s="680" t="str">
        <f>D234</f>
        <v>A.4.7.1.10</v>
      </c>
      <c r="E277" s="681">
        <f>'Volume Backup'!U273</f>
        <v>52</v>
      </c>
      <c r="F277" s="46" t="str">
        <f>'Volume Backup'!V273</f>
        <v>m2</v>
      </c>
      <c r="G277" s="682">
        <f>G234</f>
        <v>43230.484000000004</v>
      </c>
      <c r="H277" s="200">
        <f t="shared" si="185"/>
        <v>2247985.1680000001</v>
      </c>
      <c r="I277" s="204">
        <f>I234</f>
        <v>28115.778620199999</v>
      </c>
      <c r="J277" s="200">
        <f t="shared" si="186"/>
        <v>1462020.4882503999</v>
      </c>
      <c r="K277" s="670">
        <f t="shared" si="187"/>
        <v>65.036927692505131</v>
      </c>
      <c r="L277" s="10"/>
    </row>
    <row r="278" spans="1:12">
      <c r="A278" s="47"/>
      <c r="B278" s="56">
        <f>B277+1</f>
        <v>4</v>
      </c>
      <c r="C278" s="48" t="s">
        <v>1449</v>
      </c>
      <c r="D278" s="680" t="str">
        <f>D235</f>
        <v>A.4.7.1.10</v>
      </c>
      <c r="E278" s="681">
        <f>'Volume Backup'!U274</f>
        <v>32</v>
      </c>
      <c r="F278" s="46" t="str">
        <f>'Volume Backup'!V274</f>
        <v>m2</v>
      </c>
      <c r="G278" s="682">
        <f>G235</f>
        <v>43230.484000000004</v>
      </c>
      <c r="H278" s="200">
        <f t="shared" si="185"/>
        <v>1383375.4880000001</v>
      </c>
      <c r="I278" s="204">
        <f>I235</f>
        <v>28115.778620199999</v>
      </c>
      <c r="J278" s="200">
        <f t="shared" si="186"/>
        <v>899704.91584639996</v>
      </c>
      <c r="K278" s="670">
        <f t="shared" si="187"/>
        <v>65.036927692505117</v>
      </c>
      <c r="L278" s="10"/>
    </row>
    <row r="279" spans="1:12" s="70" customFormat="1">
      <c r="A279" s="64" t="s">
        <v>1378</v>
      </c>
      <c r="B279" s="65"/>
      <c r="C279" s="66" t="s">
        <v>162</v>
      </c>
      <c r="D279" s="697"/>
      <c r="E279" s="696"/>
      <c r="F279" s="68"/>
      <c r="G279" s="698"/>
      <c r="H279" s="202"/>
      <c r="I279" s="207"/>
      <c r="J279" s="202"/>
      <c r="K279" s="669"/>
      <c r="L279" s="69"/>
    </row>
    <row r="280" spans="1:12">
      <c r="A280" s="37"/>
      <c r="B280" s="55">
        <v>1</v>
      </c>
      <c r="C280" s="33" t="s">
        <v>1311</v>
      </c>
      <c r="D280" s="680" t="str">
        <f>D237</f>
        <v>A.4.4.3.59 B</v>
      </c>
      <c r="E280" s="681">
        <f>'Volume Backup'!U276</f>
        <v>52</v>
      </c>
      <c r="F280" s="46" t="str">
        <f>'Volume Backup'!V276</f>
        <v>m2</v>
      </c>
      <c r="G280" s="682">
        <f>G237</f>
        <v>576770.43000000005</v>
      </c>
      <c r="H280" s="200">
        <f t="shared" ref="H280" si="188">E280*G280</f>
        <v>29992062.360000003</v>
      </c>
      <c r="I280" s="204">
        <f>I237</f>
        <v>576770.43000000005</v>
      </c>
      <c r="J280" s="200">
        <f t="shared" ref="J280" si="189">I280*E280</f>
        <v>29992062.360000003</v>
      </c>
      <c r="K280" s="670">
        <f t="shared" ref="K280" si="190">J280/H280*100</f>
        <v>100</v>
      </c>
      <c r="L280" s="10"/>
    </row>
    <row r="281" spans="1:12" s="70" customFormat="1">
      <c r="A281" s="64" t="s">
        <v>1403</v>
      </c>
      <c r="B281" s="65"/>
      <c r="C281" s="66" t="s">
        <v>1284</v>
      </c>
      <c r="D281" s="697"/>
      <c r="E281" s="696"/>
      <c r="F281" s="68"/>
      <c r="G281" s="698"/>
      <c r="H281" s="202"/>
      <c r="I281" s="207" t="s">
        <v>2825</v>
      </c>
      <c r="J281" s="202"/>
      <c r="K281" s="669"/>
      <c r="L281" s="69"/>
    </row>
    <row r="282" spans="1:12">
      <c r="A282" s="47"/>
      <c r="B282" s="56">
        <v>1</v>
      </c>
      <c r="C282" s="48" t="s">
        <v>1286</v>
      </c>
      <c r="D282" s="50" t="str">
        <f t="shared" ref="D282:D289" si="191">D239</f>
        <v>PK.Elek.01</v>
      </c>
      <c r="E282" s="681">
        <f>'Volume Backup'!U278</f>
        <v>31</v>
      </c>
      <c r="F282" s="46" t="str">
        <f>'Volume Backup'!V278</f>
        <v>titik</v>
      </c>
      <c r="G282" s="51">
        <f t="shared" ref="G282:G289" si="192">G239</f>
        <v>298100</v>
      </c>
      <c r="H282" s="200">
        <f t="shared" ref="H282:H289" si="193">E282*G282</f>
        <v>9241100</v>
      </c>
      <c r="I282" s="205">
        <f t="shared" ref="I282:I289" si="194">I239</f>
        <v>279433.55</v>
      </c>
      <c r="J282" s="200">
        <f t="shared" ref="J282:J289" si="195">I282*E282</f>
        <v>8662440.0499999989</v>
      </c>
      <c r="K282" s="670">
        <f t="shared" ref="K282:K289" si="196">J282/H282*100</f>
        <v>93.738191881918809</v>
      </c>
      <c r="L282" s="10"/>
    </row>
    <row r="283" spans="1:12">
      <c r="A283" s="47"/>
      <c r="B283" s="56">
        <f>B282+1</f>
        <v>2</v>
      </c>
      <c r="C283" s="48" t="s">
        <v>1298</v>
      </c>
      <c r="D283" s="50" t="str">
        <f t="shared" si="191"/>
        <v>PK Supl. 4 D</v>
      </c>
      <c r="E283" s="681">
        <f>'Volume Backup'!U279</f>
        <v>16</v>
      </c>
      <c r="F283" s="46" t="str">
        <f>'Volume Backup'!V279</f>
        <v>m'</v>
      </c>
      <c r="G283" s="51">
        <f t="shared" si="192"/>
        <v>50646</v>
      </c>
      <c r="H283" s="200">
        <f t="shared" si="193"/>
        <v>810336</v>
      </c>
      <c r="I283" s="205">
        <f t="shared" si="194"/>
        <v>50646</v>
      </c>
      <c r="J283" s="200">
        <f t="shared" si="195"/>
        <v>810336</v>
      </c>
      <c r="K283" s="670">
        <f t="shared" si="196"/>
        <v>100</v>
      </c>
      <c r="L283" s="10"/>
    </row>
    <row r="284" spans="1:12">
      <c r="A284" s="47"/>
      <c r="B284" s="56">
        <f>B283+1</f>
        <v>3</v>
      </c>
      <c r="C284" s="48" t="s">
        <v>1326</v>
      </c>
      <c r="D284" s="50" t="str">
        <f t="shared" si="191"/>
        <v>PK.Elek.36</v>
      </c>
      <c r="E284" s="681">
        <f>'Volume Backup'!U280</f>
        <v>4</v>
      </c>
      <c r="F284" s="46" t="str">
        <f>'Volume Backup'!V280</f>
        <v>unit</v>
      </c>
      <c r="G284" s="51">
        <f t="shared" si="192"/>
        <v>132704</v>
      </c>
      <c r="H284" s="200">
        <f t="shared" si="193"/>
        <v>530816</v>
      </c>
      <c r="I284" s="205">
        <f t="shared" si="194"/>
        <v>58822.5</v>
      </c>
      <c r="J284" s="200">
        <f t="shared" si="195"/>
        <v>235290</v>
      </c>
      <c r="K284" s="670">
        <f t="shared" si="196"/>
        <v>44.326094164456229</v>
      </c>
      <c r="L284" s="10"/>
    </row>
    <row r="285" spans="1:12">
      <c r="A285" s="47"/>
      <c r="B285" s="56">
        <f>B284+1</f>
        <v>4</v>
      </c>
      <c r="C285" s="48" t="s">
        <v>1319</v>
      </c>
      <c r="D285" s="50" t="str">
        <f t="shared" si="191"/>
        <v>Dihitung</v>
      </c>
      <c r="E285" s="681">
        <f>'Volume Backup'!U281</f>
        <v>10</v>
      </c>
      <c r="F285" s="46" t="str">
        <f>'Volume Backup'!V281</f>
        <v>unit</v>
      </c>
      <c r="G285" s="51">
        <f t="shared" si="192"/>
        <v>600000</v>
      </c>
      <c r="H285" s="200">
        <f t="shared" si="193"/>
        <v>6000000</v>
      </c>
      <c r="I285" s="205">
        <f t="shared" si="194"/>
        <v>600000</v>
      </c>
      <c r="J285" s="200">
        <f t="shared" si="195"/>
        <v>6000000</v>
      </c>
      <c r="K285" s="670">
        <f t="shared" si="196"/>
        <v>100</v>
      </c>
      <c r="L285" s="10"/>
    </row>
    <row r="286" spans="1:12">
      <c r="A286" s="47"/>
      <c r="B286" s="56">
        <f t="shared" ref="B286:B289" si="197">B285+1</f>
        <v>5</v>
      </c>
      <c r="C286" s="48" t="s">
        <v>1325</v>
      </c>
      <c r="D286" s="50" t="str">
        <f t="shared" si="191"/>
        <v>Dihitung</v>
      </c>
      <c r="E286" s="681">
        <f>'Volume Backup'!U282</f>
        <v>4</v>
      </c>
      <c r="F286" s="46" t="str">
        <f>'Volume Backup'!V282</f>
        <v>unit</v>
      </c>
      <c r="G286" s="51">
        <f t="shared" si="192"/>
        <v>4200000</v>
      </c>
      <c r="H286" s="200">
        <f t="shared" si="193"/>
        <v>16800000</v>
      </c>
      <c r="I286" s="205">
        <f t="shared" si="194"/>
        <v>4200000</v>
      </c>
      <c r="J286" s="200">
        <f t="shared" si="195"/>
        <v>16800000</v>
      </c>
      <c r="K286" s="670">
        <f t="shared" si="196"/>
        <v>100</v>
      </c>
      <c r="L286" s="10"/>
    </row>
    <row r="287" spans="1:12">
      <c r="A287" s="47"/>
      <c r="B287" s="56">
        <f t="shared" si="197"/>
        <v>6</v>
      </c>
      <c r="C287" s="48" t="s">
        <v>1299</v>
      </c>
      <c r="D287" s="50" t="str">
        <f t="shared" si="191"/>
        <v>PK.Elek.29</v>
      </c>
      <c r="E287" s="681">
        <f>'Volume Backup'!U283</f>
        <v>2</v>
      </c>
      <c r="F287" s="46" t="str">
        <f>'Volume Backup'!V283</f>
        <v>unit</v>
      </c>
      <c r="G287" s="51">
        <f t="shared" si="192"/>
        <v>53366.5</v>
      </c>
      <c r="H287" s="200">
        <f t="shared" si="193"/>
        <v>106733</v>
      </c>
      <c r="I287" s="205">
        <f t="shared" si="194"/>
        <v>37265.800000000003</v>
      </c>
      <c r="J287" s="200">
        <f t="shared" si="195"/>
        <v>74531.600000000006</v>
      </c>
      <c r="K287" s="670">
        <f t="shared" si="196"/>
        <v>69.829949500154598</v>
      </c>
      <c r="L287" s="10"/>
    </row>
    <row r="288" spans="1:12">
      <c r="A288" s="47"/>
      <c r="B288" s="56">
        <f t="shared" si="197"/>
        <v>7</v>
      </c>
      <c r="C288" s="48" t="s">
        <v>1300</v>
      </c>
      <c r="D288" s="50" t="str">
        <f t="shared" si="191"/>
        <v>PK.Elek.30</v>
      </c>
      <c r="E288" s="681">
        <f>'Volume Backup'!U284</f>
        <v>2</v>
      </c>
      <c r="F288" s="46" t="str">
        <f>'Volume Backup'!V284</f>
        <v>unit</v>
      </c>
      <c r="G288" s="51">
        <f t="shared" si="192"/>
        <v>55099</v>
      </c>
      <c r="H288" s="200">
        <f t="shared" si="193"/>
        <v>110198</v>
      </c>
      <c r="I288" s="205">
        <f t="shared" si="194"/>
        <v>38051.199999999997</v>
      </c>
      <c r="J288" s="200">
        <f t="shared" si="195"/>
        <v>76102.399999999994</v>
      </c>
      <c r="K288" s="670">
        <f t="shared" si="196"/>
        <v>69.059692553403877</v>
      </c>
      <c r="L288" s="10"/>
    </row>
    <row r="289" spans="1:14">
      <c r="A289" s="47"/>
      <c r="B289" s="56">
        <f t="shared" si="197"/>
        <v>8</v>
      </c>
      <c r="C289" s="48" t="s">
        <v>1301</v>
      </c>
      <c r="D289" s="50" t="str">
        <f t="shared" si="191"/>
        <v>PK.Elek.28</v>
      </c>
      <c r="E289" s="681">
        <f>'Volume Backup'!U285</f>
        <v>16</v>
      </c>
      <c r="F289" s="46" t="str">
        <f>'Volume Backup'!V285</f>
        <v>unit</v>
      </c>
      <c r="G289" s="51">
        <f t="shared" si="192"/>
        <v>60874</v>
      </c>
      <c r="H289" s="200">
        <f t="shared" si="193"/>
        <v>973984</v>
      </c>
      <c r="I289" s="205">
        <f t="shared" si="194"/>
        <v>42218</v>
      </c>
      <c r="J289" s="200">
        <f t="shared" si="195"/>
        <v>675488</v>
      </c>
      <c r="K289" s="670">
        <f t="shared" si="196"/>
        <v>69.353089989157937</v>
      </c>
      <c r="L289" s="10"/>
    </row>
    <row r="290" spans="1:14" s="70" customFormat="1">
      <c r="A290" s="64" t="s">
        <v>1379</v>
      </c>
      <c r="B290" s="65"/>
      <c r="C290" s="66" t="s">
        <v>1316</v>
      </c>
      <c r="D290" s="697"/>
      <c r="E290" s="696"/>
      <c r="F290" s="68"/>
      <c r="G290" s="698"/>
      <c r="H290" s="202"/>
      <c r="I290" s="207"/>
      <c r="J290" s="202"/>
      <c r="K290" s="669"/>
      <c r="L290" s="69"/>
    </row>
    <row r="291" spans="1:14">
      <c r="A291" s="37"/>
      <c r="B291" s="56">
        <v>1</v>
      </c>
      <c r="C291" s="33" t="s">
        <v>1450</v>
      </c>
      <c r="D291" s="680" t="str">
        <f>D187</f>
        <v>A.4.2.1.11 ff</v>
      </c>
      <c r="E291" s="681">
        <f>'Volume Backup'!U287</f>
        <v>23.490000000000002</v>
      </c>
      <c r="F291" s="46" t="str">
        <f>'Volume Backup'!V287</f>
        <v>m'</v>
      </c>
      <c r="G291" s="682">
        <f>G187</f>
        <v>194695</v>
      </c>
      <c r="H291" s="200">
        <f t="shared" ref="H291:H294" si="198">E291*G291</f>
        <v>4573385.5500000007</v>
      </c>
      <c r="I291" s="204">
        <f>I187</f>
        <v>194695</v>
      </c>
      <c r="J291" s="200">
        <f t="shared" ref="J291:J294" si="199">I291*E291</f>
        <v>4573385.5500000007</v>
      </c>
      <c r="K291" s="670">
        <f t="shared" ref="K291:K294" si="200">J291/H291*100</f>
        <v>100</v>
      </c>
      <c r="L291" s="10"/>
    </row>
    <row r="292" spans="1:14">
      <c r="A292" s="37"/>
      <c r="B292" s="56">
        <f t="shared" ref="B292:B294" si="201">B291+1</f>
        <v>2</v>
      </c>
      <c r="C292" s="33" t="s">
        <v>1346</v>
      </c>
      <c r="D292" s="680" t="str">
        <f>D188</f>
        <v>A.4.2.1.13</v>
      </c>
      <c r="E292" s="681">
        <f>'Volume Backup'!U288</f>
        <v>2.1120000000000001</v>
      </c>
      <c r="F292" s="46" t="str">
        <f>'Volume Backup'!V288</f>
        <v>m2</v>
      </c>
      <c r="G292" s="682">
        <f>G188</f>
        <v>897931.04</v>
      </c>
      <c r="H292" s="200">
        <f t="shared" si="198"/>
        <v>1896430.3564800001</v>
      </c>
      <c r="I292" s="204">
        <f>I188</f>
        <v>897931.04</v>
      </c>
      <c r="J292" s="200">
        <f t="shared" si="199"/>
        <v>1896430.3564800001</v>
      </c>
      <c r="K292" s="670">
        <f t="shared" si="200"/>
        <v>100</v>
      </c>
      <c r="L292" s="10"/>
    </row>
    <row r="293" spans="1:14">
      <c r="A293" s="37"/>
      <c r="B293" s="56">
        <f t="shared" si="201"/>
        <v>3</v>
      </c>
      <c r="C293" s="33" t="s">
        <v>1451</v>
      </c>
      <c r="D293" s="680" t="str">
        <f>D189</f>
        <v>A.4.6.2.17B</v>
      </c>
      <c r="E293" s="681">
        <f>'Volume Backup'!U289</f>
        <v>15.122999999999999</v>
      </c>
      <c r="F293" s="46" t="str">
        <f>'Volume Backup'!V289</f>
        <v>m2</v>
      </c>
      <c r="G293" s="682">
        <f>G189</f>
        <v>307561.17499999999</v>
      </c>
      <c r="H293" s="200">
        <f t="shared" si="198"/>
        <v>4651247.6495249998</v>
      </c>
      <c r="I293" s="204">
        <f>I189</f>
        <v>184039.70144999999</v>
      </c>
      <c r="J293" s="200">
        <f t="shared" si="199"/>
        <v>2783232.4050283497</v>
      </c>
      <c r="K293" s="670">
        <f t="shared" si="200"/>
        <v>59.838404977481311</v>
      </c>
      <c r="L293" s="10"/>
    </row>
    <row r="294" spans="1:14">
      <c r="A294" s="37"/>
      <c r="B294" s="56">
        <f t="shared" si="201"/>
        <v>4</v>
      </c>
      <c r="C294" s="33" t="s">
        <v>1321</v>
      </c>
      <c r="D294" s="680" t="str">
        <f>D190</f>
        <v>Dihitung</v>
      </c>
      <c r="E294" s="681">
        <f>'Volume Backup'!U290</f>
        <v>4.5960000000000001</v>
      </c>
      <c r="F294" s="46" t="str">
        <f>'Volume Backup'!V290</f>
        <v>m2</v>
      </c>
      <c r="G294" s="682">
        <f>G190</f>
        <v>420000</v>
      </c>
      <c r="H294" s="200">
        <f t="shared" si="198"/>
        <v>1930320</v>
      </c>
      <c r="I294" s="204">
        <f>I190</f>
        <v>420000</v>
      </c>
      <c r="J294" s="200">
        <f t="shared" si="199"/>
        <v>1930320</v>
      </c>
      <c r="K294" s="670">
        <f t="shared" si="200"/>
        <v>100</v>
      </c>
      <c r="L294" s="10"/>
    </row>
    <row r="295" spans="1:14" s="70" customFormat="1">
      <c r="A295" s="64" t="s">
        <v>1380</v>
      </c>
      <c r="B295" s="65"/>
      <c r="C295" s="66" t="s">
        <v>189</v>
      </c>
      <c r="D295" s="697"/>
      <c r="E295" s="696"/>
      <c r="F295" s="68"/>
      <c r="G295" s="698"/>
      <c r="H295" s="202"/>
      <c r="I295" s="207"/>
      <c r="J295" s="202"/>
      <c r="K295" s="669"/>
      <c r="L295" s="69"/>
    </row>
    <row r="296" spans="1:14">
      <c r="A296" s="37"/>
      <c r="B296" s="56">
        <v>1</v>
      </c>
      <c r="C296" s="33" t="s">
        <v>1296</v>
      </c>
      <c r="D296" s="680" t="str">
        <f>D250</f>
        <v>A.4.2.1.14</v>
      </c>
      <c r="E296" s="681">
        <f>'Volume Backup'!U292</f>
        <v>18.25</v>
      </c>
      <c r="F296" s="46" t="str">
        <f>'Volume Backup'!V292</f>
        <v>m2</v>
      </c>
      <c r="G296" s="682">
        <f>G250</f>
        <v>1043860.18</v>
      </c>
      <c r="H296" s="200">
        <f t="shared" ref="H296" si="202">E296*G296</f>
        <v>19050448.285</v>
      </c>
      <c r="I296" s="204">
        <f>I250</f>
        <v>1043860.18</v>
      </c>
      <c r="J296" s="200">
        <f t="shared" ref="J296" si="203">I296*E296</f>
        <v>19050448.285</v>
      </c>
      <c r="K296" s="670">
        <f t="shared" ref="K296" si="204">J296/H296*100</f>
        <v>100</v>
      </c>
      <c r="L296" s="10"/>
      <c r="M296" s="861">
        <f>SUM(H269:H296)</f>
        <v>168554826.21220502</v>
      </c>
      <c r="N296" s="861">
        <f>SUM(J269:J296)</f>
        <v>162189635.97080514</v>
      </c>
    </row>
    <row r="297" spans="1:14" s="692" customFormat="1">
      <c r="A297" s="683" t="s">
        <v>82</v>
      </c>
      <c r="B297" s="684"/>
      <c r="C297" s="685" t="s">
        <v>1381</v>
      </c>
      <c r="D297" s="693"/>
      <c r="E297" s="694"/>
      <c r="F297" s="687"/>
      <c r="G297" s="695"/>
      <c r="H297" s="688"/>
      <c r="I297" s="689"/>
      <c r="J297" s="688"/>
      <c r="K297" s="690"/>
      <c r="L297" s="691"/>
    </row>
    <row r="298" spans="1:14" s="70" customFormat="1">
      <c r="A298" s="64" t="s">
        <v>1382</v>
      </c>
      <c r="B298" s="65"/>
      <c r="C298" s="66" t="s">
        <v>164</v>
      </c>
      <c r="D298" s="697"/>
      <c r="E298" s="696"/>
      <c r="F298" s="68"/>
      <c r="G298" s="698"/>
      <c r="H298" s="202"/>
      <c r="I298" s="207"/>
      <c r="J298" s="202"/>
      <c r="K298" s="669"/>
      <c r="L298" s="69"/>
    </row>
    <row r="299" spans="1:14">
      <c r="A299" s="47"/>
      <c r="B299" s="56">
        <v>1</v>
      </c>
      <c r="C299" s="48" t="s">
        <v>1347</v>
      </c>
      <c r="D299" s="50" t="str">
        <f t="shared" ref="D299:D305" si="205">D120</f>
        <v>A.4.4.1.9</v>
      </c>
      <c r="E299" s="681">
        <f>'Volume Backup'!U295</f>
        <v>19.200000000000003</v>
      </c>
      <c r="F299" s="46" t="str">
        <f>'Volume Backup'!V295</f>
        <v>m2</v>
      </c>
      <c r="G299" s="51">
        <f t="shared" ref="G299:G305" si="206">G120</f>
        <v>163284.56125000003</v>
      </c>
      <c r="H299" s="200">
        <f t="shared" ref="H299" si="207">E299*G299</f>
        <v>3135063.5760000008</v>
      </c>
      <c r="I299" s="205">
        <f t="shared" ref="I299:I305" si="208">I120</f>
        <v>159168.16097500001</v>
      </c>
      <c r="J299" s="200">
        <f t="shared" ref="J299" si="209">I299*E299</f>
        <v>3056028.6907200008</v>
      </c>
      <c r="K299" s="670">
        <f t="shared" ref="K299" si="210">J299/H299*100</f>
        <v>97.479002152140083</v>
      </c>
      <c r="L299" s="10"/>
    </row>
    <row r="300" spans="1:14">
      <c r="A300" s="47"/>
      <c r="B300" s="56">
        <f>B299+1</f>
        <v>2</v>
      </c>
      <c r="C300" s="48" t="s">
        <v>170</v>
      </c>
      <c r="D300" s="50" t="str">
        <f t="shared" si="205"/>
        <v>A.4.4.2.4</v>
      </c>
      <c r="E300" s="681">
        <f>'Volume Backup'!U296</f>
        <v>19.200000000000003</v>
      </c>
      <c r="F300" s="46" t="str">
        <f>'Volume Backup'!V296</f>
        <v>m2</v>
      </c>
      <c r="G300" s="51">
        <f t="shared" si="206"/>
        <v>87277.409999999989</v>
      </c>
      <c r="H300" s="200">
        <f>E300*G300</f>
        <v>1675726.2720000001</v>
      </c>
      <c r="I300" s="205">
        <f t="shared" si="208"/>
        <v>85043.815415999998</v>
      </c>
      <c r="J300" s="200">
        <f>I300*E300</f>
        <v>1632841.2559872002</v>
      </c>
      <c r="K300" s="670">
        <f>J300/H300*100</f>
        <v>97.440810189028298</v>
      </c>
      <c r="L300" s="10"/>
    </row>
    <row r="301" spans="1:14">
      <c r="A301" s="47"/>
      <c r="B301" s="56">
        <f>B300+1</f>
        <v>3</v>
      </c>
      <c r="C301" s="48" t="s">
        <v>163</v>
      </c>
      <c r="D301" s="50" t="str">
        <f t="shared" si="205"/>
        <v>A.4.4.2.27</v>
      </c>
      <c r="E301" s="681">
        <f>'Volume Backup'!U297</f>
        <v>19.200000000000003</v>
      </c>
      <c r="F301" s="46" t="str">
        <f>'Volume Backup'!V297</f>
        <v>m2</v>
      </c>
      <c r="G301" s="51">
        <f t="shared" si="206"/>
        <v>52737.5625</v>
      </c>
      <c r="H301" s="200">
        <f>E301*G301</f>
        <v>1012561.2000000002</v>
      </c>
      <c r="I301" s="205">
        <f t="shared" si="208"/>
        <v>51574.231987500003</v>
      </c>
      <c r="J301" s="200">
        <f>I301*E301</f>
        <v>990225.25416000024</v>
      </c>
      <c r="K301" s="670">
        <f>J301/H301*100</f>
        <v>97.794113991332082</v>
      </c>
      <c r="L301" s="10"/>
    </row>
    <row r="302" spans="1:14">
      <c r="A302" s="47"/>
      <c r="B302" s="56">
        <f t="shared" ref="B302:B307" si="211">B301+1</f>
        <v>4</v>
      </c>
      <c r="C302" s="48" t="s">
        <v>2862</v>
      </c>
      <c r="D302" s="50" t="str">
        <f t="shared" si="205"/>
        <v>A.4.2.1.20</v>
      </c>
      <c r="E302" s="681">
        <f>'Volume Backup'!U298</f>
        <v>12.8</v>
      </c>
      <c r="F302" s="46" t="str">
        <f>'Volume Backup'!V298</f>
        <v>m2</v>
      </c>
      <c r="G302" s="51">
        <f t="shared" si="206"/>
        <v>148763.14000000001</v>
      </c>
      <c r="H302" s="200">
        <f t="shared" ref="H302:H307" si="212">E302*G302</f>
        <v>1904168.1920000003</v>
      </c>
      <c r="I302" s="205">
        <f t="shared" si="208"/>
        <v>148763.14000000001</v>
      </c>
      <c r="J302" s="200">
        <f t="shared" ref="J302:J307" si="213">I302*E302</f>
        <v>1904168.1920000003</v>
      </c>
      <c r="K302" s="670">
        <f t="shared" ref="K302:K307" si="214">J302/H302*100</f>
        <v>100</v>
      </c>
      <c r="L302" s="10"/>
    </row>
    <row r="303" spans="1:14">
      <c r="A303" s="47"/>
      <c r="B303" s="56">
        <f t="shared" si="211"/>
        <v>5</v>
      </c>
      <c r="C303" s="48" t="s">
        <v>2863</v>
      </c>
      <c r="D303" s="50" t="str">
        <f t="shared" si="205"/>
        <v>A.4.6.1.23 F</v>
      </c>
      <c r="E303" s="681">
        <f>E302</f>
        <v>12.8</v>
      </c>
      <c r="F303" s="46" t="str">
        <f>'Volume Backup'!V307</f>
        <v>m2</v>
      </c>
      <c r="G303" s="51">
        <f t="shared" si="206"/>
        <v>205940.97</v>
      </c>
      <c r="H303" s="200">
        <f t="shared" si="212"/>
        <v>2636044.4160000002</v>
      </c>
      <c r="I303" s="205">
        <f t="shared" si="208"/>
        <v>205940.97</v>
      </c>
      <c r="J303" s="200">
        <f t="shared" si="213"/>
        <v>2636044.4160000002</v>
      </c>
      <c r="K303" s="670">
        <f t="shared" si="214"/>
        <v>100</v>
      </c>
      <c r="L303" s="10"/>
    </row>
    <row r="304" spans="1:14">
      <c r="A304" s="47"/>
      <c r="B304" s="56">
        <f t="shared" si="211"/>
        <v>6</v>
      </c>
      <c r="C304" s="48" t="s">
        <v>2864</v>
      </c>
      <c r="D304" s="50" t="str">
        <f t="shared" si="205"/>
        <v>A.4.6.1.23 J</v>
      </c>
      <c r="E304" s="681">
        <f>E303</f>
        <v>12.8</v>
      </c>
      <c r="F304" s="46" t="str">
        <f>F303</f>
        <v>m2</v>
      </c>
      <c r="G304" s="51">
        <f t="shared" si="206"/>
        <v>236285.44</v>
      </c>
      <c r="H304" s="200">
        <f t="shared" si="212"/>
        <v>3024453.6320000002</v>
      </c>
      <c r="I304" s="205">
        <f t="shared" si="208"/>
        <v>236285.44</v>
      </c>
      <c r="J304" s="200">
        <f t="shared" si="213"/>
        <v>3024453.6320000002</v>
      </c>
      <c r="K304" s="670">
        <f t="shared" si="214"/>
        <v>100</v>
      </c>
      <c r="L304" s="10"/>
    </row>
    <row r="305" spans="1:12">
      <c r="A305" s="47"/>
      <c r="B305" s="56">
        <f t="shared" si="211"/>
        <v>7</v>
      </c>
      <c r="C305" s="48" t="s">
        <v>192</v>
      </c>
      <c r="D305" s="50" t="str">
        <f t="shared" si="205"/>
        <v>A.4.6.1.23 L</v>
      </c>
      <c r="E305" s="681">
        <f>'Volume Backup'!U299</f>
        <v>12.8</v>
      </c>
      <c r="F305" s="46" t="str">
        <f>'Volume Backup'!V299</f>
        <v>m2</v>
      </c>
      <c r="G305" s="51">
        <f t="shared" si="206"/>
        <v>711501.21</v>
      </c>
      <c r="H305" s="200">
        <f t="shared" si="212"/>
        <v>9107215.4879999999</v>
      </c>
      <c r="I305" s="205">
        <f t="shared" si="208"/>
        <v>711501.21</v>
      </c>
      <c r="J305" s="200">
        <f t="shared" si="213"/>
        <v>9107215.4879999999</v>
      </c>
      <c r="K305" s="670">
        <f t="shared" si="214"/>
        <v>100</v>
      </c>
      <c r="L305" s="10"/>
    </row>
    <row r="306" spans="1:12">
      <c r="A306" s="47"/>
      <c r="B306" s="56">
        <f t="shared" si="211"/>
        <v>8</v>
      </c>
      <c r="C306" s="48" t="s">
        <v>1452</v>
      </c>
      <c r="D306" s="50" t="str">
        <f>D278</f>
        <v>A.4.7.1.10</v>
      </c>
      <c r="E306" s="681">
        <f>'Volume Backup'!U300</f>
        <v>6</v>
      </c>
      <c r="F306" s="46" t="str">
        <f>'Volume Backup'!V300</f>
        <v>m2</v>
      </c>
      <c r="G306" s="51">
        <f>G278</f>
        <v>43230.484000000004</v>
      </c>
      <c r="H306" s="200">
        <f t="shared" si="212"/>
        <v>259382.90400000004</v>
      </c>
      <c r="I306" s="205">
        <f>I278</f>
        <v>28115.778620199999</v>
      </c>
      <c r="J306" s="200">
        <f t="shared" si="213"/>
        <v>168694.67172119999</v>
      </c>
      <c r="K306" s="670">
        <f t="shared" si="214"/>
        <v>65.036927692505117</v>
      </c>
      <c r="L306" s="10"/>
    </row>
    <row r="307" spans="1:12">
      <c r="A307" s="47"/>
      <c r="B307" s="56">
        <f t="shared" si="211"/>
        <v>9</v>
      </c>
      <c r="C307" s="48" t="s">
        <v>1294</v>
      </c>
      <c r="D307" s="50" t="str">
        <f>D127</f>
        <v>Dihitung</v>
      </c>
      <c r="E307" s="681">
        <f>'Volume Backup'!U301</f>
        <v>200</v>
      </c>
      <c r="F307" s="46" t="str">
        <f>'Volume Backup'!V301</f>
        <v>cm</v>
      </c>
      <c r="G307" s="51">
        <v>45000</v>
      </c>
      <c r="H307" s="200">
        <f t="shared" si="212"/>
        <v>9000000</v>
      </c>
      <c r="I307" s="205">
        <f>G307</f>
        <v>45000</v>
      </c>
      <c r="J307" s="200">
        <f t="shared" si="213"/>
        <v>9000000</v>
      </c>
      <c r="K307" s="670">
        <f t="shared" si="214"/>
        <v>100</v>
      </c>
      <c r="L307" s="10"/>
    </row>
    <row r="308" spans="1:12" s="70" customFormat="1">
      <c r="A308" s="64" t="s">
        <v>1383</v>
      </c>
      <c r="B308" s="65"/>
      <c r="C308" s="66" t="s">
        <v>182</v>
      </c>
      <c r="D308" s="697"/>
      <c r="E308" s="696"/>
      <c r="F308" s="68"/>
      <c r="G308" s="698"/>
      <c r="H308" s="202"/>
      <c r="I308" s="207"/>
      <c r="J308" s="202"/>
      <c r="K308" s="669"/>
      <c r="L308" s="69"/>
    </row>
    <row r="309" spans="1:12">
      <c r="A309" s="37"/>
      <c r="B309" s="55">
        <v>1</v>
      </c>
      <c r="C309" s="33" t="s">
        <v>172</v>
      </c>
      <c r="D309" s="680" t="str">
        <f>D275</f>
        <v>PLL.01</v>
      </c>
      <c r="E309" s="681">
        <f>'Volume Backup'!U303</f>
        <v>30</v>
      </c>
      <c r="F309" s="46" t="str">
        <f>'Volume Backup'!V303</f>
        <v>m2</v>
      </c>
      <c r="G309" s="682">
        <f>G275</f>
        <v>126787.50000000001</v>
      </c>
      <c r="H309" s="200">
        <f t="shared" ref="H309:H311" si="215">E309*G309</f>
        <v>3803625.0000000005</v>
      </c>
      <c r="I309" s="204">
        <f>I275</f>
        <v>88545.946250000008</v>
      </c>
      <c r="J309" s="200">
        <f t="shared" ref="J309:J311" si="216">I309*E309</f>
        <v>2656378.3875000002</v>
      </c>
      <c r="K309" s="670">
        <f t="shared" ref="K309:K311" si="217">J309/H309*100</f>
        <v>69.838072562358278</v>
      </c>
      <c r="L309" s="10"/>
    </row>
    <row r="310" spans="1:12">
      <c r="A310" s="47"/>
      <c r="B310" s="56">
        <f>B309+1</f>
        <v>2</v>
      </c>
      <c r="C310" s="48" t="s">
        <v>184</v>
      </c>
      <c r="D310" s="680" t="str">
        <f>D276</f>
        <v>A.4.5.1.7</v>
      </c>
      <c r="E310" s="681">
        <f>'Volume Backup'!U304</f>
        <v>30</v>
      </c>
      <c r="F310" s="46" t="str">
        <f>'Volume Backup'!V304</f>
        <v>m2</v>
      </c>
      <c r="G310" s="682">
        <f>G276</f>
        <v>61657.41</v>
      </c>
      <c r="H310" s="200">
        <f t="shared" si="215"/>
        <v>1849722.3</v>
      </c>
      <c r="I310" s="204">
        <f>I276</f>
        <v>61657.41</v>
      </c>
      <c r="J310" s="200">
        <f t="shared" si="216"/>
        <v>1849722.3</v>
      </c>
      <c r="K310" s="670">
        <f t="shared" si="217"/>
        <v>100</v>
      </c>
      <c r="L310" s="10"/>
    </row>
    <row r="311" spans="1:12">
      <c r="A311" s="47"/>
      <c r="B311" s="56">
        <f>B310+1</f>
        <v>3</v>
      </c>
      <c r="C311" s="48" t="s">
        <v>1449</v>
      </c>
      <c r="D311" s="680" t="str">
        <f>D277</f>
        <v>A.4.7.1.10</v>
      </c>
      <c r="E311" s="681">
        <f>'Volume Backup'!U305</f>
        <v>30</v>
      </c>
      <c r="F311" s="46" t="str">
        <f>'Volume Backup'!V305</f>
        <v>m2</v>
      </c>
      <c r="G311" s="682">
        <f>G277</f>
        <v>43230.484000000004</v>
      </c>
      <c r="H311" s="200">
        <f t="shared" si="215"/>
        <v>1296914.52</v>
      </c>
      <c r="I311" s="204">
        <f>I277</f>
        <v>28115.778620199999</v>
      </c>
      <c r="J311" s="200">
        <f t="shared" si="216"/>
        <v>843473.35860599997</v>
      </c>
      <c r="K311" s="670">
        <f t="shared" si="217"/>
        <v>65.036927692505131</v>
      </c>
      <c r="L311" s="10"/>
    </row>
    <row r="312" spans="1:12" s="70" customFormat="1">
      <c r="A312" s="64" t="s">
        <v>1384</v>
      </c>
      <c r="B312" s="65"/>
      <c r="C312" s="66" t="s">
        <v>162</v>
      </c>
      <c r="D312" s="697"/>
      <c r="E312" s="696"/>
      <c r="F312" s="68"/>
      <c r="G312" s="698"/>
      <c r="H312" s="202"/>
      <c r="I312" s="207"/>
      <c r="J312" s="202"/>
      <c r="K312" s="669"/>
      <c r="L312" s="69"/>
    </row>
    <row r="313" spans="1:12">
      <c r="A313" s="37"/>
      <c r="B313" s="55">
        <v>1</v>
      </c>
      <c r="C313" s="33" t="s">
        <v>1311</v>
      </c>
      <c r="D313" s="680" t="str">
        <f>D280</f>
        <v>A.4.4.3.59 B</v>
      </c>
      <c r="E313" s="681">
        <f>'Volume Backup'!U307</f>
        <v>30</v>
      </c>
      <c r="F313" s="46" t="str">
        <f>'Volume Backup'!V307</f>
        <v>m2</v>
      </c>
      <c r="G313" s="682">
        <f>G280</f>
        <v>576770.43000000005</v>
      </c>
      <c r="H313" s="200">
        <f t="shared" ref="H313" si="218">E313*G313</f>
        <v>17303112.900000002</v>
      </c>
      <c r="I313" s="204">
        <f>I280</f>
        <v>576770.43000000005</v>
      </c>
      <c r="J313" s="200">
        <f t="shared" ref="J313" si="219">I313*E313</f>
        <v>17303112.900000002</v>
      </c>
      <c r="K313" s="670">
        <f t="shared" ref="K313" si="220">J313/H313*100</f>
        <v>100</v>
      </c>
      <c r="L313" s="10"/>
    </row>
    <row r="314" spans="1:12" s="70" customFormat="1">
      <c r="A314" s="64" t="s">
        <v>1385</v>
      </c>
      <c r="B314" s="65"/>
      <c r="C314" s="66" t="s">
        <v>1284</v>
      </c>
      <c r="D314" s="697"/>
      <c r="E314" s="696"/>
      <c r="F314" s="68"/>
      <c r="G314" s="698"/>
      <c r="H314" s="202"/>
      <c r="I314" s="207"/>
      <c r="J314" s="202"/>
      <c r="K314" s="669"/>
      <c r="L314" s="69"/>
    </row>
    <row r="315" spans="1:12">
      <c r="A315" s="47"/>
      <c r="B315" s="56">
        <v>1</v>
      </c>
      <c r="C315" s="48" t="s">
        <v>1286</v>
      </c>
      <c r="D315" s="50" t="str">
        <f>D282</f>
        <v>PK.Elek.01</v>
      </c>
      <c r="E315" s="681">
        <f>'Volume Backup'!U309</f>
        <v>17</v>
      </c>
      <c r="F315" s="46" t="str">
        <f>'Volume Backup'!V309</f>
        <v>titik</v>
      </c>
      <c r="G315" s="51">
        <f>G282</f>
        <v>298100</v>
      </c>
      <c r="H315" s="200">
        <f t="shared" ref="H315:H321" si="221">E315*G315</f>
        <v>5067700</v>
      </c>
      <c r="I315" s="205">
        <f>I282</f>
        <v>279433.55</v>
      </c>
      <c r="J315" s="200">
        <f t="shared" ref="J315:J321" si="222">I315*E315</f>
        <v>4750370.3499999996</v>
      </c>
      <c r="K315" s="670">
        <f t="shared" ref="K315:K321" si="223">J315/H315*100</f>
        <v>93.738191881918809</v>
      </c>
      <c r="L315" s="10"/>
    </row>
    <row r="316" spans="1:12">
      <c r="A316" s="47"/>
      <c r="B316" s="56">
        <f>B315+1</f>
        <v>2</v>
      </c>
      <c r="C316" s="48" t="s">
        <v>1298</v>
      </c>
      <c r="D316" s="50" t="str">
        <f>D283</f>
        <v>PK Supl. 4 D</v>
      </c>
      <c r="E316" s="681">
        <f>'Volume Backup'!U310</f>
        <v>12</v>
      </c>
      <c r="F316" s="46" t="str">
        <f>'Volume Backup'!V310</f>
        <v>m'</v>
      </c>
      <c r="G316" s="51">
        <f>G283</f>
        <v>50646</v>
      </c>
      <c r="H316" s="200">
        <f t="shared" si="221"/>
        <v>607752</v>
      </c>
      <c r="I316" s="205">
        <f>I283</f>
        <v>50646</v>
      </c>
      <c r="J316" s="200">
        <f t="shared" si="222"/>
        <v>607752</v>
      </c>
      <c r="K316" s="670">
        <f t="shared" si="223"/>
        <v>100</v>
      </c>
      <c r="L316" s="10"/>
    </row>
    <row r="317" spans="1:12">
      <c r="A317" s="47"/>
      <c r="B317" s="56">
        <f>B316+1</f>
        <v>3</v>
      </c>
      <c r="C317" s="48" t="s">
        <v>1326</v>
      </c>
      <c r="D317" s="50" t="str">
        <f>D284</f>
        <v>PK.Elek.36</v>
      </c>
      <c r="E317" s="681">
        <f>'Volume Backup'!U311</f>
        <v>4</v>
      </c>
      <c r="F317" s="46" t="str">
        <f>'Volume Backup'!V311</f>
        <v>unit</v>
      </c>
      <c r="G317" s="51">
        <f>G284</f>
        <v>132704</v>
      </c>
      <c r="H317" s="200">
        <f t="shared" si="221"/>
        <v>530816</v>
      </c>
      <c r="I317" s="205">
        <f>I284</f>
        <v>58822.5</v>
      </c>
      <c r="J317" s="200">
        <f t="shared" si="222"/>
        <v>235290</v>
      </c>
      <c r="K317" s="670">
        <f t="shared" si="223"/>
        <v>44.326094164456229</v>
      </c>
      <c r="L317" s="10"/>
    </row>
    <row r="318" spans="1:12">
      <c r="A318" s="47"/>
      <c r="B318" s="56">
        <f>B317+1</f>
        <v>4</v>
      </c>
      <c r="C318" s="48" t="s">
        <v>1327</v>
      </c>
      <c r="D318" s="50" t="str">
        <f>D138</f>
        <v>PK.Elek.39</v>
      </c>
      <c r="E318" s="681">
        <f>'Volume Backup'!U312</f>
        <v>10</v>
      </c>
      <c r="F318" s="46" t="str">
        <f>'Volume Backup'!V312</f>
        <v>unit</v>
      </c>
      <c r="G318" s="51">
        <f>G138</f>
        <v>167354</v>
      </c>
      <c r="H318" s="200">
        <f t="shared" si="221"/>
        <v>1673540</v>
      </c>
      <c r="I318" s="205">
        <f>I138</f>
        <v>70141.5</v>
      </c>
      <c r="J318" s="200">
        <f t="shared" si="222"/>
        <v>701415</v>
      </c>
      <c r="K318" s="670">
        <f t="shared" si="223"/>
        <v>41.912054686472985</v>
      </c>
      <c r="L318" s="10"/>
    </row>
    <row r="319" spans="1:12">
      <c r="A319" s="47"/>
      <c r="B319" s="56">
        <f t="shared" ref="B319:B321" si="224">B318+1</f>
        <v>5</v>
      </c>
      <c r="C319" s="48" t="s">
        <v>1299</v>
      </c>
      <c r="D319" s="50" t="str">
        <f>D139</f>
        <v>PK.Elek.29</v>
      </c>
      <c r="E319" s="681">
        <f>'Volume Backup'!U313</f>
        <v>4</v>
      </c>
      <c r="F319" s="46" t="str">
        <f>'Volume Backup'!V313</f>
        <v>unit</v>
      </c>
      <c r="G319" s="51">
        <f>G139</f>
        <v>53366.5</v>
      </c>
      <c r="H319" s="200">
        <f t="shared" si="221"/>
        <v>213466</v>
      </c>
      <c r="I319" s="205">
        <f>I139</f>
        <v>37265.800000000003</v>
      </c>
      <c r="J319" s="200">
        <f t="shared" si="222"/>
        <v>149063.20000000001</v>
      </c>
      <c r="K319" s="670">
        <f t="shared" si="223"/>
        <v>69.829949500154598</v>
      </c>
      <c r="L319" s="10"/>
    </row>
    <row r="320" spans="1:12">
      <c r="A320" s="47"/>
      <c r="B320" s="56">
        <f t="shared" si="224"/>
        <v>6</v>
      </c>
      <c r="C320" s="48" t="s">
        <v>1300</v>
      </c>
      <c r="D320" s="50" t="str">
        <f>D140</f>
        <v>PK.Elek.30</v>
      </c>
      <c r="E320" s="681">
        <f>'Volume Backup'!U314</f>
        <v>2</v>
      </c>
      <c r="F320" s="46" t="str">
        <f>'Volume Backup'!V314</f>
        <v>unit</v>
      </c>
      <c r="G320" s="51">
        <f>G140</f>
        <v>55099</v>
      </c>
      <c r="H320" s="200">
        <f t="shared" si="221"/>
        <v>110198</v>
      </c>
      <c r="I320" s="205">
        <f>I140</f>
        <v>38051.199999999997</v>
      </c>
      <c r="J320" s="200">
        <f t="shared" si="222"/>
        <v>76102.399999999994</v>
      </c>
      <c r="K320" s="670">
        <f t="shared" si="223"/>
        <v>69.059692553403877</v>
      </c>
      <c r="L320" s="10"/>
    </row>
    <row r="321" spans="1:12">
      <c r="A321" s="47"/>
      <c r="B321" s="56">
        <f t="shared" si="224"/>
        <v>7</v>
      </c>
      <c r="C321" s="48" t="s">
        <v>1301</v>
      </c>
      <c r="D321" s="50" t="str">
        <f>D141</f>
        <v>PK.Elek.28</v>
      </c>
      <c r="E321" s="681">
        <f>'Volume Backup'!U315</f>
        <v>2</v>
      </c>
      <c r="F321" s="46" t="str">
        <f>'Volume Backup'!V315</f>
        <v>unit</v>
      </c>
      <c r="G321" s="51">
        <f>G141</f>
        <v>60874</v>
      </c>
      <c r="H321" s="200">
        <f t="shared" si="221"/>
        <v>121748</v>
      </c>
      <c r="I321" s="205">
        <f>I141</f>
        <v>42218</v>
      </c>
      <c r="J321" s="200">
        <f t="shared" si="222"/>
        <v>84436</v>
      </c>
      <c r="K321" s="670">
        <f t="shared" si="223"/>
        <v>69.353089989157937</v>
      </c>
      <c r="L321" s="10"/>
    </row>
    <row r="322" spans="1:12" s="70" customFormat="1">
      <c r="A322" s="64" t="s">
        <v>1386</v>
      </c>
      <c r="B322" s="65"/>
      <c r="C322" s="66" t="s">
        <v>1316</v>
      </c>
      <c r="D322" s="697"/>
      <c r="E322" s="696"/>
      <c r="F322" s="68"/>
      <c r="G322" s="698"/>
      <c r="H322" s="202"/>
      <c r="I322" s="207"/>
      <c r="J322" s="202"/>
      <c r="K322" s="669"/>
      <c r="L322" s="69"/>
    </row>
    <row r="323" spans="1:12">
      <c r="A323" s="37"/>
      <c r="B323" s="55">
        <v>1</v>
      </c>
      <c r="C323" s="33" t="s">
        <v>1340</v>
      </c>
      <c r="D323" s="680" t="str">
        <f>D307</f>
        <v>Dihitung</v>
      </c>
      <c r="E323" s="681">
        <f>'Volume Backup'!U317</f>
        <v>1</v>
      </c>
      <c r="F323" s="46" t="str">
        <f>'Volume Backup'!V317</f>
        <v>unit</v>
      </c>
      <c r="G323" s="682">
        <v>2688000</v>
      </c>
      <c r="H323" s="200">
        <f t="shared" ref="H323" si="225">E323*G323</f>
        <v>2688000</v>
      </c>
      <c r="I323" s="204">
        <f>G323</f>
        <v>2688000</v>
      </c>
      <c r="J323" s="200">
        <f t="shared" ref="J323" si="226">I323*E323</f>
        <v>2688000</v>
      </c>
      <c r="K323" s="670">
        <f t="shared" ref="K323" si="227">J323/H323*100</f>
        <v>100</v>
      </c>
      <c r="L323" s="10"/>
    </row>
    <row r="324" spans="1:12" s="70" customFormat="1">
      <c r="A324" s="64" t="s">
        <v>1387</v>
      </c>
      <c r="B324" s="65"/>
      <c r="C324" s="66" t="s">
        <v>1302</v>
      </c>
      <c r="D324" s="697"/>
      <c r="E324" s="696"/>
      <c r="F324" s="68"/>
      <c r="G324" s="698"/>
      <c r="H324" s="202"/>
      <c r="I324" s="207"/>
      <c r="J324" s="202"/>
      <c r="K324" s="669"/>
      <c r="L324" s="69"/>
    </row>
    <row r="325" spans="1:12">
      <c r="A325" s="47"/>
      <c r="B325" s="56">
        <v>1</v>
      </c>
      <c r="C325" s="48" t="s">
        <v>185</v>
      </c>
      <c r="D325" s="50" t="str">
        <f t="shared" ref="D325:D339" si="228">D252</f>
        <v>Pk.plamPVC.01</v>
      </c>
      <c r="E325" s="681">
        <f>'Volume Backup'!U319</f>
        <v>20</v>
      </c>
      <c r="F325" s="46" t="str">
        <f>'Volume Backup'!V319</f>
        <v>m'</v>
      </c>
      <c r="G325" s="51">
        <f t="shared" ref="G325:G338" si="229">G252</f>
        <v>72264.5</v>
      </c>
      <c r="H325" s="200">
        <f t="shared" ref="H325:H339" si="230">E325*G325</f>
        <v>1445290</v>
      </c>
      <c r="I325" s="205">
        <f t="shared" ref="I325:I339" si="231">I252</f>
        <v>69504.38</v>
      </c>
      <c r="J325" s="200">
        <f t="shared" ref="J325:J339" si="232">I325*E325</f>
        <v>1390087.6</v>
      </c>
      <c r="K325" s="670">
        <f t="shared" ref="K325:K339" si="233">J325/H325*100</f>
        <v>96.18053124286476</v>
      </c>
      <c r="L325" s="10"/>
    </row>
    <row r="326" spans="1:12">
      <c r="A326" s="47"/>
      <c r="B326" s="56">
        <f>B325+1</f>
        <v>2</v>
      </c>
      <c r="C326" s="48" t="s">
        <v>1303</v>
      </c>
      <c r="D326" s="50" t="str">
        <f t="shared" si="228"/>
        <v>Pk.plamPVC.03</v>
      </c>
      <c r="E326" s="681">
        <f>'Volume Backup'!U320</f>
        <v>20</v>
      </c>
      <c r="F326" s="46" t="str">
        <f>'Volume Backup'!V320</f>
        <v>m'</v>
      </c>
      <c r="G326" s="51">
        <f t="shared" si="229"/>
        <v>139799</v>
      </c>
      <c r="H326" s="200">
        <f t="shared" si="230"/>
        <v>2795980</v>
      </c>
      <c r="I326" s="205">
        <f t="shared" si="231"/>
        <v>132663.07999999999</v>
      </c>
      <c r="J326" s="200">
        <f t="shared" si="232"/>
        <v>2653261.5999999996</v>
      </c>
      <c r="K326" s="670">
        <f t="shared" si="233"/>
        <v>94.89558580533479</v>
      </c>
      <c r="L326" s="10"/>
    </row>
    <row r="327" spans="1:12">
      <c r="A327" s="47"/>
      <c r="B327" s="56">
        <f>B326+1</f>
        <v>3</v>
      </c>
      <c r="C327" s="48" t="s">
        <v>1304</v>
      </c>
      <c r="D327" s="50" t="str">
        <f t="shared" si="228"/>
        <v>Pk.plamPVC.04</v>
      </c>
      <c r="E327" s="681">
        <f>'Volume Backup'!U321</f>
        <v>20</v>
      </c>
      <c r="F327" s="46" t="str">
        <f>'Volume Backup'!V321</f>
        <v>m'</v>
      </c>
      <c r="G327" s="51">
        <f t="shared" si="229"/>
        <v>218955</v>
      </c>
      <c r="H327" s="200">
        <f t="shared" si="230"/>
        <v>4379100</v>
      </c>
      <c r="I327" s="205">
        <f t="shared" si="231"/>
        <v>207241.32</v>
      </c>
      <c r="J327" s="200">
        <f t="shared" si="232"/>
        <v>4144826.4000000004</v>
      </c>
      <c r="K327" s="670">
        <f t="shared" si="233"/>
        <v>94.65018839487567</v>
      </c>
      <c r="L327" s="10"/>
    </row>
    <row r="328" spans="1:12">
      <c r="A328" s="47"/>
      <c r="B328" s="56">
        <f t="shared" ref="B328:B339" si="234">B327+1</f>
        <v>4</v>
      </c>
      <c r="C328" s="48" t="s">
        <v>1393</v>
      </c>
      <c r="D328" s="50" t="str">
        <f t="shared" si="228"/>
        <v>A.5.1.1.4</v>
      </c>
      <c r="E328" s="681">
        <f>'Volume Backup'!U322</f>
        <v>1</v>
      </c>
      <c r="F328" s="46" t="str">
        <f>'Volume Backup'!V322</f>
        <v>unit</v>
      </c>
      <c r="G328" s="51">
        <f t="shared" si="229"/>
        <v>3487061.05</v>
      </c>
      <c r="H328" s="200">
        <f t="shared" si="230"/>
        <v>3487061.05</v>
      </c>
      <c r="I328" s="205">
        <f t="shared" si="231"/>
        <v>3487061.05</v>
      </c>
      <c r="J328" s="200">
        <f t="shared" si="232"/>
        <v>3487061.05</v>
      </c>
      <c r="K328" s="670">
        <f t="shared" si="233"/>
        <v>100</v>
      </c>
      <c r="L328" s="10"/>
    </row>
    <row r="329" spans="1:12">
      <c r="A329" s="47"/>
      <c r="B329" s="56">
        <f t="shared" si="234"/>
        <v>5</v>
      </c>
      <c r="C329" s="48" t="s">
        <v>1305</v>
      </c>
      <c r="D329" s="50" t="str">
        <f t="shared" si="228"/>
        <v>A.5.1.1</v>
      </c>
      <c r="E329" s="681">
        <f>'Volume Backup'!U323</f>
        <v>1</v>
      </c>
      <c r="F329" s="46" t="str">
        <f>'Volume Backup'!V323</f>
        <v>unit</v>
      </c>
      <c r="G329" s="51">
        <f t="shared" si="229"/>
        <v>6607459.6846846845</v>
      </c>
      <c r="H329" s="200">
        <f t="shared" si="230"/>
        <v>6607459.6846846845</v>
      </c>
      <c r="I329" s="205">
        <f t="shared" si="231"/>
        <v>780275</v>
      </c>
      <c r="J329" s="200">
        <f t="shared" si="232"/>
        <v>780275</v>
      </c>
      <c r="K329" s="670">
        <f t="shared" si="233"/>
        <v>11.809001299070895</v>
      </c>
      <c r="L329" s="10"/>
    </row>
    <row r="330" spans="1:12">
      <c r="A330" s="47"/>
      <c r="B330" s="56">
        <f t="shared" si="234"/>
        <v>6</v>
      </c>
      <c r="C330" s="48" t="s">
        <v>1306</v>
      </c>
      <c r="D330" s="50" t="str">
        <f t="shared" si="228"/>
        <v>A.5.1.1.19A</v>
      </c>
      <c r="E330" s="681">
        <f>'Volume Backup'!U324</f>
        <v>1</v>
      </c>
      <c r="F330" s="46" t="str">
        <f>'Volume Backup'!V324</f>
        <v>unit</v>
      </c>
      <c r="G330" s="51">
        <f t="shared" si="229"/>
        <v>821588.75</v>
      </c>
      <c r="H330" s="200">
        <f t="shared" si="230"/>
        <v>821588.75</v>
      </c>
      <c r="I330" s="205">
        <f t="shared" si="231"/>
        <v>74088.75</v>
      </c>
      <c r="J330" s="200">
        <f t="shared" si="232"/>
        <v>74088.75</v>
      </c>
      <c r="K330" s="670">
        <f t="shared" si="233"/>
        <v>9.0177415403996228</v>
      </c>
      <c r="L330" s="10"/>
    </row>
    <row r="331" spans="1:12">
      <c r="A331" s="47"/>
      <c r="B331" s="56">
        <f t="shared" si="234"/>
        <v>7</v>
      </c>
      <c r="C331" s="48" t="s">
        <v>1307</v>
      </c>
      <c r="D331" s="50" t="str">
        <f t="shared" si="228"/>
        <v>A.5.1.1.14</v>
      </c>
      <c r="E331" s="681">
        <f>'Volume Backup'!U325</f>
        <v>1</v>
      </c>
      <c r="F331" s="46" t="str">
        <f>'Volume Backup'!V325</f>
        <v>unit</v>
      </c>
      <c r="G331" s="51">
        <f t="shared" si="229"/>
        <v>339681.25</v>
      </c>
      <c r="H331" s="200">
        <f t="shared" si="230"/>
        <v>339681.25</v>
      </c>
      <c r="I331" s="205">
        <f t="shared" si="231"/>
        <v>125834.20749999999</v>
      </c>
      <c r="J331" s="200">
        <f t="shared" si="232"/>
        <v>125834.20749999999</v>
      </c>
      <c r="K331" s="670">
        <f t="shared" si="233"/>
        <v>37.044790520524757</v>
      </c>
      <c r="L331" s="10"/>
    </row>
    <row r="332" spans="1:12">
      <c r="A332" s="47"/>
      <c r="B332" s="56">
        <f t="shared" si="234"/>
        <v>8</v>
      </c>
      <c r="C332" s="48" t="s">
        <v>1308</v>
      </c>
      <c r="D332" s="50" t="str">
        <f t="shared" si="228"/>
        <v>A.5.1.3</v>
      </c>
      <c r="E332" s="681">
        <f>'Volume Backup'!U326</f>
        <v>1</v>
      </c>
      <c r="F332" s="46" t="str">
        <f>'Volume Backup'!V326</f>
        <v>unit</v>
      </c>
      <c r="G332" s="51">
        <f t="shared" si="229"/>
        <v>4865052.2874999996</v>
      </c>
      <c r="H332" s="200">
        <f t="shared" si="230"/>
        <v>4865052.2874999996</v>
      </c>
      <c r="I332" s="205">
        <f t="shared" si="231"/>
        <v>446904.6004</v>
      </c>
      <c r="J332" s="200">
        <f t="shared" si="232"/>
        <v>446904.6004</v>
      </c>
      <c r="K332" s="670">
        <f t="shared" si="233"/>
        <v>9.1860184431779359</v>
      </c>
      <c r="L332" s="10"/>
    </row>
    <row r="333" spans="1:12">
      <c r="A333" s="47"/>
      <c r="B333" s="56">
        <f t="shared" si="234"/>
        <v>9</v>
      </c>
      <c r="C333" s="48" t="s">
        <v>1309</v>
      </c>
      <c r="D333" s="50" t="str">
        <f t="shared" si="228"/>
        <v>A.5.1.1.19</v>
      </c>
      <c r="E333" s="681">
        <f>'Volume Backup'!U327</f>
        <v>1</v>
      </c>
      <c r="F333" s="46" t="str">
        <f>'Volume Backup'!V327</f>
        <v>unit</v>
      </c>
      <c r="G333" s="51">
        <f t="shared" si="229"/>
        <v>315531.25</v>
      </c>
      <c r="H333" s="200">
        <f t="shared" si="230"/>
        <v>315531.25</v>
      </c>
      <c r="I333" s="205">
        <f t="shared" si="231"/>
        <v>153957.929</v>
      </c>
      <c r="J333" s="200">
        <f t="shared" si="232"/>
        <v>153957.929</v>
      </c>
      <c r="K333" s="670">
        <f t="shared" si="233"/>
        <v>48.793242824601371</v>
      </c>
      <c r="L333" s="10"/>
    </row>
    <row r="334" spans="1:12">
      <c r="A334" s="47"/>
      <c r="B334" s="56">
        <f t="shared" si="234"/>
        <v>10</v>
      </c>
      <c r="C334" s="48" t="s">
        <v>1310</v>
      </c>
      <c r="D334" s="50" t="str">
        <f t="shared" si="228"/>
        <v>Dihitung</v>
      </c>
      <c r="E334" s="681">
        <f>'Volume Backup'!U328</f>
        <v>1</v>
      </c>
      <c r="F334" s="46" t="str">
        <f>'Volume Backup'!V328</f>
        <v>unit</v>
      </c>
      <c r="G334" s="51">
        <f t="shared" si="229"/>
        <v>950000</v>
      </c>
      <c r="H334" s="200">
        <f t="shared" si="230"/>
        <v>950000</v>
      </c>
      <c r="I334" s="205">
        <f t="shared" si="231"/>
        <v>950000</v>
      </c>
      <c r="J334" s="200">
        <f t="shared" si="232"/>
        <v>950000</v>
      </c>
      <c r="K334" s="670">
        <f t="shared" si="233"/>
        <v>100</v>
      </c>
      <c r="L334" s="10"/>
    </row>
    <row r="335" spans="1:12">
      <c r="A335" s="47"/>
      <c r="B335" s="56">
        <f t="shared" si="234"/>
        <v>11</v>
      </c>
      <c r="C335" s="48" t="s">
        <v>1312</v>
      </c>
      <c r="D335" s="50" t="str">
        <f t="shared" si="228"/>
        <v>A.4.4.3.36 J</v>
      </c>
      <c r="E335" s="681">
        <f>'Volume Backup'!U329</f>
        <v>23.400000000000002</v>
      </c>
      <c r="F335" s="46" t="str">
        <f>'Volume Backup'!V329</f>
        <v>m2</v>
      </c>
      <c r="G335" s="51">
        <f t="shared" si="229"/>
        <v>429811.59</v>
      </c>
      <c r="H335" s="200">
        <f t="shared" si="230"/>
        <v>10057591.206000002</v>
      </c>
      <c r="I335" s="205">
        <f t="shared" si="231"/>
        <v>429811.59</v>
      </c>
      <c r="J335" s="200">
        <f t="shared" si="232"/>
        <v>10057591.206000002</v>
      </c>
      <c r="K335" s="670">
        <f t="shared" si="233"/>
        <v>100</v>
      </c>
      <c r="L335" s="10"/>
    </row>
    <row r="336" spans="1:12">
      <c r="A336" s="47"/>
      <c r="B336" s="56">
        <f t="shared" si="234"/>
        <v>12</v>
      </c>
      <c r="C336" s="48" t="s">
        <v>1313</v>
      </c>
      <c r="D336" s="50" t="str">
        <f t="shared" si="228"/>
        <v>A.4.4.3.36 J</v>
      </c>
      <c r="E336" s="681">
        <f>'Volume Backup'!U330</f>
        <v>4.5</v>
      </c>
      <c r="F336" s="46" t="str">
        <f>'Volume Backup'!V330</f>
        <v>m2</v>
      </c>
      <c r="G336" s="51">
        <f t="shared" si="229"/>
        <v>429811.59</v>
      </c>
      <c r="H336" s="200">
        <f t="shared" si="230"/>
        <v>1934152.155</v>
      </c>
      <c r="I336" s="205">
        <f t="shared" si="231"/>
        <v>429811.59</v>
      </c>
      <c r="J336" s="200">
        <f t="shared" si="232"/>
        <v>1934152.155</v>
      </c>
      <c r="K336" s="670">
        <f t="shared" si="233"/>
        <v>100</v>
      </c>
      <c r="L336" s="10"/>
    </row>
    <row r="337" spans="1:14">
      <c r="A337" s="47"/>
      <c r="B337" s="56">
        <f t="shared" si="234"/>
        <v>13</v>
      </c>
      <c r="C337" s="48" t="s">
        <v>172</v>
      </c>
      <c r="D337" s="50" t="str">
        <f t="shared" si="228"/>
        <v>PLL.01</v>
      </c>
      <c r="E337" s="681">
        <f>'Volume Backup'!U331</f>
        <v>4.5</v>
      </c>
      <c r="F337" s="46" t="str">
        <f>'Volume Backup'!V331</f>
        <v>m2</v>
      </c>
      <c r="G337" s="51">
        <f t="shared" si="229"/>
        <v>126787.50000000001</v>
      </c>
      <c r="H337" s="200">
        <f t="shared" si="230"/>
        <v>570543.75000000012</v>
      </c>
      <c r="I337" s="205">
        <f t="shared" si="231"/>
        <v>88545.946250000008</v>
      </c>
      <c r="J337" s="200">
        <f t="shared" si="232"/>
        <v>398456.75812500005</v>
      </c>
      <c r="K337" s="670">
        <f t="shared" si="233"/>
        <v>69.838072562358263</v>
      </c>
      <c r="L337" s="10"/>
    </row>
    <row r="338" spans="1:14">
      <c r="A338" s="47"/>
      <c r="B338" s="56">
        <f t="shared" si="234"/>
        <v>14</v>
      </c>
      <c r="C338" s="48" t="s">
        <v>184</v>
      </c>
      <c r="D338" s="50" t="str">
        <f t="shared" si="228"/>
        <v>A.4.5.1.7</v>
      </c>
      <c r="E338" s="681">
        <f>'Volume Backup'!U332</f>
        <v>4.5</v>
      </c>
      <c r="F338" s="46" t="str">
        <f>'Volume Backup'!V332</f>
        <v>m2</v>
      </c>
      <c r="G338" s="51">
        <f t="shared" si="229"/>
        <v>61657.41</v>
      </c>
      <c r="H338" s="200">
        <f t="shared" si="230"/>
        <v>277458.34500000003</v>
      </c>
      <c r="I338" s="205">
        <f t="shared" si="231"/>
        <v>61657.41</v>
      </c>
      <c r="J338" s="200">
        <f t="shared" si="232"/>
        <v>277458.34500000003</v>
      </c>
      <c r="K338" s="670">
        <f t="shared" si="233"/>
        <v>100</v>
      </c>
      <c r="L338" s="10"/>
    </row>
    <row r="339" spans="1:14" ht="13.5" thickBot="1">
      <c r="A339" s="47"/>
      <c r="B339" s="56">
        <f t="shared" si="234"/>
        <v>15</v>
      </c>
      <c r="C339" s="48" t="s">
        <v>1297</v>
      </c>
      <c r="D339" s="50" t="str">
        <f t="shared" si="228"/>
        <v>A.4.7.1.10</v>
      </c>
      <c r="E339" s="681">
        <f>'Volume Backup'!U333</f>
        <v>4.5</v>
      </c>
      <c r="F339" s="46" t="str">
        <f>'Volume Backup'!V333</f>
        <v>m2</v>
      </c>
      <c r="G339" s="51">
        <f>G311</f>
        <v>43230.484000000004</v>
      </c>
      <c r="H339" s="200">
        <f t="shared" si="230"/>
        <v>194537.17800000001</v>
      </c>
      <c r="I339" s="205">
        <f t="shared" si="231"/>
        <v>28115.778620199999</v>
      </c>
      <c r="J339" s="200">
        <f t="shared" si="232"/>
        <v>126521.00379089999</v>
      </c>
      <c r="K339" s="670">
        <f t="shared" si="233"/>
        <v>65.036927692505117</v>
      </c>
      <c r="L339" s="10"/>
      <c r="M339" s="861">
        <f>SUM(H299:H339)</f>
        <v>106062237.30618468</v>
      </c>
      <c r="N339" s="861">
        <f>SUM(J299:J339)</f>
        <v>90465264.101510316</v>
      </c>
    </row>
    <row r="340" spans="1:14" s="45" customFormat="1" ht="16.5" thickTop="1" thickBot="1">
      <c r="A340" s="52" t="s">
        <v>196</v>
      </c>
      <c r="B340" s="40"/>
      <c r="C340" s="41" t="s">
        <v>1391</v>
      </c>
      <c r="D340" s="53"/>
      <c r="E340" s="43"/>
      <c r="F340" s="43"/>
      <c r="G340" s="54"/>
      <c r="H340" s="43"/>
      <c r="I340" s="203"/>
      <c r="J340" s="43"/>
      <c r="K340" s="668"/>
      <c r="L340" s="44"/>
    </row>
    <row r="341" spans="1:14" s="692" customFormat="1" ht="13.5" thickTop="1">
      <c r="A341" s="683" t="s">
        <v>18</v>
      </c>
      <c r="B341" s="684"/>
      <c r="C341" s="685" t="s">
        <v>1392</v>
      </c>
      <c r="D341" s="693"/>
      <c r="E341" s="694"/>
      <c r="F341" s="687"/>
      <c r="G341" s="695"/>
      <c r="H341" s="688"/>
      <c r="I341" s="689"/>
      <c r="J341" s="688"/>
      <c r="K341" s="690"/>
      <c r="L341" s="691"/>
    </row>
    <row r="342" spans="1:14" s="70" customFormat="1">
      <c r="A342" s="64" t="s">
        <v>1275</v>
      </c>
      <c r="B342" s="65"/>
      <c r="C342" s="66" t="s">
        <v>164</v>
      </c>
      <c r="D342" s="697"/>
      <c r="E342" s="696"/>
      <c r="F342" s="68"/>
      <c r="G342" s="698"/>
      <c r="H342" s="202"/>
      <c r="I342" s="207"/>
      <c r="J342" s="202"/>
      <c r="K342" s="669"/>
      <c r="L342" s="69"/>
    </row>
    <row r="343" spans="1:14">
      <c r="A343" s="47"/>
      <c r="B343" s="56">
        <v>1</v>
      </c>
      <c r="C343" s="48" t="s">
        <v>1347</v>
      </c>
      <c r="D343" s="50" t="str">
        <f>D299</f>
        <v>A.4.4.1.9</v>
      </c>
      <c r="E343" s="681">
        <f>'Volume Backup'!U338</f>
        <v>14.4</v>
      </c>
      <c r="F343" s="46" t="str">
        <f>'Volume Backup'!V338</f>
        <v>m2</v>
      </c>
      <c r="G343" s="51">
        <f>G299</f>
        <v>163284.56125000003</v>
      </c>
      <c r="H343" s="200">
        <f t="shared" ref="H343" si="235">E343*G343</f>
        <v>2351297.6820000005</v>
      </c>
      <c r="I343" s="205">
        <f>I299</f>
        <v>159168.16097500001</v>
      </c>
      <c r="J343" s="200">
        <f t="shared" ref="J343" si="236">I343*E343</f>
        <v>2292021.51804</v>
      </c>
      <c r="K343" s="670">
        <f t="shared" ref="K343" si="237">J343/H343*100</f>
        <v>97.479002152140069</v>
      </c>
      <c r="L343" s="10"/>
    </row>
    <row r="344" spans="1:14">
      <c r="A344" s="47"/>
      <c r="B344" s="56">
        <f>B343+1</f>
        <v>2</v>
      </c>
      <c r="C344" s="48" t="s">
        <v>170</v>
      </c>
      <c r="D344" s="50" t="str">
        <f>D300</f>
        <v>A.4.4.2.4</v>
      </c>
      <c r="E344" s="681">
        <f>'Volume Backup'!U339</f>
        <v>28.8</v>
      </c>
      <c r="F344" s="46" t="str">
        <f>'Volume Backup'!V339</f>
        <v>m2</v>
      </c>
      <c r="G344" s="51">
        <f>G300</f>
        <v>87277.409999999989</v>
      </c>
      <c r="H344" s="200">
        <f>E344*G344</f>
        <v>2513589.4079999998</v>
      </c>
      <c r="I344" s="205">
        <f>I121</f>
        <v>85043.815415999998</v>
      </c>
      <c r="J344" s="200">
        <f>I344*E344</f>
        <v>2449261.8839807999</v>
      </c>
      <c r="K344" s="670">
        <f>J344/H344*100</f>
        <v>97.440810189028298</v>
      </c>
      <c r="L344" s="10"/>
    </row>
    <row r="345" spans="1:14">
      <c r="A345" s="47"/>
      <c r="B345" s="56">
        <f>B344+1</f>
        <v>3</v>
      </c>
      <c r="C345" s="48" t="s">
        <v>163</v>
      </c>
      <c r="D345" s="50" t="str">
        <f>D301</f>
        <v>A.4.4.2.27</v>
      </c>
      <c r="E345" s="681">
        <f>'Volume Backup'!U340</f>
        <v>28.8</v>
      </c>
      <c r="F345" s="46" t="str">
        <f>'Volume Backup'!V340</f>
        <v>m2</v>
      </c>
      <c r="G345" s="51">
        <f>G301</f>
        <v>52737.5625</v>
      </c>
      <c r="H345" s="200">
        <f>E345*G345</f>
        <v>1518841.8</v>
      </c>
      <c r="I345" s="205">
        <f>I122</f>
        <v>51574.231987500003</v>
      </c>
      <c r="J345" s="200">
        <f>I345*E345</f>
        <v>1485337.88124</v>
      </c>
      <c r="K345" s="670">
        <f>J345/H345*100</f>
        <v>97.794113991332082</v>
      </c>
      <c r="L345" s="10"/>
    </row>
    <row r="346" spans="1:14">
      <c r="A346" s="47"/>
      <c r="B346" s="56">
        <f t="shared" ref="B346:B351" si="238">B345+1</f>
        <v>4</v>
      </c>
      <c r="C346" s="48" t="s">
        <v>1348</v>
      </c>
      <c r="D346" s="50" t="str">
        <f>D339</f>
        <v>A.4.7.1.10</v>
      </c>
      <c r="E346" s="681">
        <f>'Volume Backup'!U341</f>
        <v>28.8</v>
      </c>
      <c r="F346" s="46" t="str">
        <f>'Volume Backup'!V341</f>
        <v>m2</v>
      </c>
      <c r="G346" s="51">
        <f>G339</f>
        <v>43230.484000000004</v>
      </c>
      <c r="H346" s="200">
        <f t="shared" ref="H346:H351" si="239">E346*G346</f>
        <v>1245037.9392000001</v>
      </c>
      <c r="I346" s="205">
        <f>I339</f>
        <v>28115.778620199999</v>
      </c>
      <c r="J346" s="200">
        <f t="shared" ref="J346:J351" si="240">I346*E346</f>
        <v>809734.42426175997</v>
      </c>
      <c r="K346" s="670">
        <f t="shared" ref="K346:K351" si="241">J346/H346*100</f>
        <v>65.036927692505117</v>
      </c>
      <c r="L346" s="10"/>
    </row>
    <row r="347" spans="1:14">
      <c r="A347" s="47"/>
      <c r="B347" s="56">
        <f t="shared" si="238"/>
        <v>5</v>
      </c>
      <c r="C347" s="48" t="s">
        <v>2862</v>
      </c>
      <c r="D347" s="50" t="str">
        <f>D302</f>
        <v>A.4.2.1.20</v>
      </c>
      <c r="E347" s="681">
        <f>'Volume Backup'!U342</f>
        <v>38.400000000000006</v>
      </c>
      <c r="F347" s="46" t="str">
        <f>'Volume Backup'!V342</f>
        <v>m2</v>
      </c>
      <c r="G347" s="51">
        <f>G302</f>
        <v>148763.14000000001</v>
      </c>
      <c r="H347" s="200">
        <f t="shared" si="239"/>
        <v>5712504.5760000013</v>
      </c>
      <c r="I347" s="205">
        <f>I302</f>
        <v>148763.14000000001</v>
      </c>
      <c r="J347" s="200">
        <f t="shared" si="240"/>
        <v>5712504.5760000013</v>
      </c>
      <c r="K347" s="670">
        <f t="shared" si="241"/>
        <v>100</v>
      </c>
      <c r="L347" s="10"/>
    </row>
    <row r="348" spans="1:14">
      <c r="A348" s="47"/>
      <c r="B348" s="56">
        <f t="shared" si="238"/>
        <v>6</v>
      </c>
      <c r="C348" s="48" t="s">
        <v>2863</v>
      </c>
      <c r="D348" s="50" t="str">
        <f>D303</f>
        <v>A.4.6.1.23 F</v>
      </c>
      <c r="E348" s="681">
        <f>E347</f>
        <v>38.400000000000006</v>
      </c>
      <c r="F348" s="46" t="str">
        <f>F347</f>
        <v>m2</v>
      </c>
      <c r="G348" s="51">
        <f>G303</f>
        <v>205940.97</v>
      </c>
      <c r="H348" s="200">
        <f t="shared" si="239"/>
        <v>7908133.2480000015</v>
      </c>
      <c r="I348" s="205">
        <f>I303</f>
        <v>205940.97</v>
      </c>
      <c r="J348" s="200">
        <f t="shared" si="240"/>
        <v>7908133.2480000015</v>
      </c>
      <c r="K348" s="670">
        <f t="shared" si="241"/>
        <v>100</v>
      </c>
      <c r="L348" s="10"/>
    </row>
    <row r="349" spans="1:14">
      <c r="A349" s="47"/>
      <c r="B349" s="56">
        <f t="shared" si="238"/>
        <v>7</v>
      </c>
      <c r="C349" s="48" t="s">
        <v>2864</v>
      </c>
      <c r="D349" s="50" t="str">
        <f>D304</f>
        <v>A.4.6.1.23 J</v>
      </c>
      <c r="E349" s="681">
        <f>E348</f>
        <v>38.400000000000006</v>
      </c>
      <c r="F349" s="46" t="str">
        <f>F348</f>
        <v>m2</v>
      </c>
      <c r="G349" s="51">
        <f>G304</f>
        <v>236285.44</v>
      </c>
      <c r="H349" s="200">
        <f t="shared" si="239"/>
        <v>9073360.8960000016</v>
      </c>
      <c r="I349" s="205">
        <f>I304</f>
        <v>236285.44</v>
      </c>
      <c r="J349" s="200">
        <f t="shared" si="240"/>
        <v>9073360.8960000016</v>
      </c>
      <c r="K349" s="670">
        <f t="shared" si="241"/>
        <v>100</v>
      </c>
      <c r="L349" s="10"/>
    </row>
    <row r="350" spans="1:14">
      <c r="A350" s="47"/>
      <c r="B350" s="56">
        <f t="shared" si="238"/>
        <v>8</v>
      </c>
      <c r="C350" s="48" t="s">
        <v>192</v>
      </c>
      <c r="D350" s="50" t="str">
        <f>D305</f>
        <v>A.4.6.1.23 L</v>
      </c>
      <c r="E350" s="681">
        <f>'Volume Backup'!U343</f>
        <v>19.200000000000003</v>
      </c>
      <c r="F350" s="46" t="str">
        <f>'Volume Backup'!V343</f>
        <v>m2</v>
      </c>
      <c r="G350" s="51">
        <f>G305</f>
        <v>711501.21</v>
      </c>
      <c r="H350" s="200">
        <f t="shared" si="239"/>
        <v>13660823.232000001</v>
      </c>
      <c r="I350" s="205">
        <f>I305</f>
        <v>711501.21</v>
      </c>
      <c r="J350" s="200">
        <f t="shared" si="240"/>
        <v>13660823.232000001</v>
      </c>
      <c r="K350" s="670">
        <f t="shared" si="241"/>
        <v>100</v>
      </c>
      <c r="L350" s="10"/>
    </row>
    <row r="351" spans="1:14">
      <c r="A351" s="47"/>
      <c r="B351" s="56">
        <f t="shared" si="238"/>
        <v>9</v>
      </c>
      <c r="C351" s="48" t="s">
        <v>1294</v>
      </c>
      <c r="D351" s="50" t="str">
        <f>D334</f>
        <v>Dihitung</v>
      </c>
      <c r="E351" s="681">
        <f>'Volume Backup'!U344</f>
        <v>128</v>
      </c>
      <c r="F351" s="46" t="str">
        <f>'Volume Backup'!V344</f>
        <v>cm</v>
      </c>
      <c r="G351" s="51">
        <v>45000</v>
      </c>
      <c r="H351" s="200">
        <f t="shared" si="239"/>
        <v>5760000</v>
      </c>
      <c r="I351" s="205">
        <f>G351</f>
        <v>45000</v>
      </c>
      <c r="J351" s="200">
        <f t="shared" si="240"/>
        <v>5760000</v>
      </c>
      <c r="K351" s="670">
        <f t="shared" si="241"/>
        <v>100</v>
      </c>
      <c r="L351" s="10"/>
    </row>
    <row r="352" spans="1:14" s="70" customFormat="1">
      <c r="A352" s="64" t="s">
        <v>1276</v>
      </c>
      <c r="B352" s="65"/>
      <c r="C352" s="66" t="s">
        <v>182</v>
      </c>
      <c r="D352" s="697"/>
      <c r="E352" s="696"/>
      <c r="F352" s="68"/>
      <c r="G352" s="698"/>
      <c r="H352" s="202"/>
      <c r="I352" s="207"/>
      <c r="J352" s="202"/>
      <c r="K352" s="669"/>
      <c r="L352" s="69"/>
    </row>
    <row r="353" spans="1:12">
      <c r="A353" s="37"/>
      <c r="B353" s="55">
        <v>1</v>
      </c>
      <c r="C353" s="33" t="s">
        <v>172</v>
      </c>
      <c r="D353" s="680" t="str">
        <f>D309</f>
        <v>PLL.01</v>
      </c>
      <c r="E353" s="681">
        <f>'Volume Backup'!U346</f>
        <v>76.5</v>
      </c>
      <c r="F353" s="46" t="str">
        <f>'Volume Backup'!V346</f>
        <v>m2</v>
      </c>
      <c r="G353" s="682">
        <f>G275</f>
        <v>126787.50000000001</v>
      </c>
      <c r="H353" s="200">
        <f t="shared" ref="H353:H356" si="242">E353*G353</f>
        <v>9699243.7500000019</v>
      </c>
      <c r="I353" s="204">
        <f>I275</f>
        <v>88545.946250000008</v>
      </c>
      <c r="J353" s="200">
        <f t="shared" ref="J353:J356" si="243">I353*E353</f>
        <v>6773764.8881250005</v>
      </c>
      <c r="K353" s="670">
        <f t="shared" ref="K353:K356" si="244">J353/H353*100</f>
        <v>69.838072562358263</v>
      </c>
      <c r="L353" s="10"/>
    </row>
    <row r="354" spans="1:12">
      <c r="A354" s="47"/>
      <c r="B354" s="56">
        <f>B353+1</f>
        <v>2</v>
      </c>
      <c r="C354" s="48" t="s">
        <v>184</v>
      </c>
      <c r="D354" s="680" t="str">
        <f>D310</f>
        <v>A.4.5.1.7</v>
      </c>
      <c r="E354" s="681">
        <f>'Volume Backup'!U347</f>
        <v>76.5</v>
      </c>
      <c r="F354" s="46" t="str">
        <f>'Volume Backup'!V347</f>
        <v>m2</v>
      </c>
      <c r="G354" s="682">
        <f>G276</f>
        <v>61657.41</v>
      </c>
      <c r="H354" s="200">
        <f t="shared" si="242"/>
        <v>4716791.8650000002</v>
      </c>
      <c r="I354" s="204">
        <f>I276</f>
        <v>61657.41</v>
      </c>
      <c r="J354" s="200">
        <f t="shared" si="243"/>
        <v>4716791.8650000002</v>
      </c>
      <c r="K354" s="670">
        <f t="shared" si="244"/>
        <v>100</v>
      </c>
      <c r="L354" s="10"/>
    </row>
    <row r="355" spans="1:12">
      <c r="A355" s="47"/>
      <c r="B355" s="56">
        <f>B354+1</f>
        <v>3</v>
      </c>
      <c r="C355" s="48" t="s">
        <v>183</v>
      </c>
      <c r="D355" s="50" t="str">
        <f>D98</f>
        <v>A.4.5.1.7A</v>
      </c>
      <c r="E355" s="681">
        <f>'Volume Backup'!U348</f>
        <v>30</v>
      </c>
      <c r="F355" s="46" t="str">
        <f>'Volume Backup'!V348</f>
        <v>m2</v>
      </c>
      <c r="G355" s="51">
        <f>G98</f>
        <v>278127.5</v>
      </c>
      <c r="H355" s="200">
        <f t="shared" si="242"/>
        <v>8343825</v>
      </c>
      <c r="I355" s="205">
        <f>I98</f>
        <v>236658.26424999998</v>
      </c>
      <c r="J355" s="200">
        <f t="shared" si="243"/>
        <v>7099747.9274999993</v>
      </c>
      <c r="K355" s="670">
        <f t="shared" si="244"/>
        <v>85.089847012611116</v>
      </c>
      <c r="L355" s="10"/>
    </row>
    <row r="356" spans="1:12">
      <c r="A356" s="47"/>
      <c r="B356" s="56">
        <f>B355+1</f>
        <v>4</v>
      </c>
      <c r="C356" s="48" t="s">
        <v>1297</v>
      </c>
      <c r="D356" s="50" t="str">
        <f>D346</f>
        <v>A.4.7.1.10</v>
      </c>
      <c r="E356" s="681">
        <f>'Volume Backup'!U349</f>
        <v>76.5</v>
      </c>
      <c r="F356" s="46" t="str">
        <f>'Volume Backup'!V349</f>
        <v>m2</v>
      </c>
      <c r="G356" s="51">
        <f>G346</f>
        <v>43230.484000000004</v>
      </c>
      <c r="H356" s="200">
        <f t="shared" si="242"/>
        <v>3307132.0260000005</v>
      </c>
      <c r="I356" s="205">
        <f>I346</f>
        <v>28115.778620199999</v>
      </c>
      <c r="J356" s="200">
        <f t="shared" si="243"/>
        <v>2150857.0644453</v>
      </c>
      <c r="K356" s="670">
        <f t="shared" si="244"/>
        <v>65.036927692505117</v>
      </c>
      <c r="L356" s="10"/>
    </row>
    <row r="357" spans="1:12" s="70" customFormat="1">
      <c r="A357" s="64" t="s">
        <v>1277</v>
      </c>
      <c r="B357" s="65"/>
      <c r="C357" s="66" t="s">
        <v>162</v>
      </c>
      <c r="D357" s="697"/>
      <c r="E357" s="696"/>
      <c r="F357" s="68"/>
      <c r="G357" s="698"/>
      <c r="H357" s="202"/>
      <c r="I357" s="207"/>
      <c r="J357" s="202"/>
      <c r="K357" s="669"/>
      <c r="L357" s="69"/>
    </row>
    <row r="358" spans="1:12">
      <c r="A358" s="37"/>
      <c r="B358" s="55">
        <v>1</v>
      </c>
      <c r="C358" s="33" t="s">
        <v>1329</v>
      </c>
      <c r="D358" s="680" t="str">
        <f>D202</f>
        <v>A.4.4.3.59 A</v>
      </c>
      <c r="E358" s="681">
        <f>'Volume Backup'!U351</f>
        <v>94.5</v>
      </c>
      <c r="F358" s="46" t="str">
        <f>'Volume Backup'!V351</f>
        <v>m2</v>
      </c>
      <c r="G358" s="682">
        <f>G202</f>
        <v>492245.43</v>
      </c>
      <c r="H358" s="200">
        <f t="shared" ref="H358:H359" si="245">E358*G358</f>
        <v>46517193.134999998</v>
      </c>
      <c r="I358" s="204">
        <f>I202</f>
        <v>492245.43</v>
      </c>
      <c r="J358" s="200">
        <f t="shared" ref="J358:J359" si="246">I358*E358</f>
        <v>46517193.134999998</v>
      </c>
      <c r="K358" s="670">
        <f t="shared" ref="K358:K359" si="247">J358/H358*100</f>
        <v>100</v>
      </c>
      <c r="L358" s="10"/>
    </row>
    <row r="359" spans="1:12">
      <c r="A359" s="37"/>
      <c r="B359" s="56">
        <f>B358+1</f>
        <v>2</v>
      </c>
      <c r="C359" s="33" t="s">
        <v>2869</v>
      </c>
      <c r="D359" s="680" t="str">
        <f>'ANALISA (2)'!D39</f>
        <v>A.4.2.1.21A</v>
      </c>
      <c r="E359" s="681">
        <f>'Volume Backup'!U352</f>
        <v>9</v>
      </c>
      <c r="F359" s="46" t="str">
        <f>'Volume Backup'!V352</f>
        <v>m2</v>
      </c>
      <c r="G359" s="682">
        <f>'ANALISA (2)'!J55</f>
        <v>1924165.86</v>
      </c>
      <c r="H359" s="200">
        <f t="shared" si="245"/>
        <v>17317492.740000002</v>
      </c>
      <c r="I359" s="204">
        <f>G359</f>
        <v>1924165.86</v>
      </c>
      <c r="J359" s="200">
        <f t="shared" si="246"/>
        <v>17317492.740000002</v>
      </c>
      <c r="K359" s="670">
        <f t="shared" si="247"/>
        <v>100</v>
      </c>
      <c r="L359" s="10"/>
    </row>
    <row r="360" spans="1:12" s="70" customFormat="1">
      <c r="A360" s="64" t="s">
        <v>1278</v>
      </c>
      <c r="B360" s="65"/>
      <c r="C360" s="66" t="s">
        <v>1284</v>
      </c>
      <c r="D360" s="697"/>
      <c r="E360" s="696"/>
      <c r="F360" s="68"/>
      <c r="G360" s="698"/>
      <c r="H360" s="202"/>
      <c r="I360" s="207"/>
      <c r="J360" s="202"/>
      <c r="K360" s="669"/>
      <c r="L360" s="69"/>
    </row>
    <row r="361" spans="1:12">
      <c r="A361" s="47"/>
      <c r="B361" s="56">
        <v>1</v>
      </c>
      <c r="C361" s="48" t="s">
        <v>1286</v>
      </c>
      <c r="D361" s="50" t="str">
        <f t="shared" ref="D361:D367" si="248">D315</f>
        <v>PK.Elek.01</v>
      </c>
      <c r="E361" s="681">
        <f>'Volume Backup'!U354</f>
        <v>17</v>
      </c>
      <c r="F361" s="46" t="str">
        <f>'Volume Backup'!V354</f>
        <v>titik</v>
      </c>
      <c r="G361" s="51">
        <f t="shared" ref="G361:G367" si="249">G315</f>
        <v>298100</v>
      </c>
      <c r="H361" s="200">
        <f t="shared" ref="H361:H367" si="250">E361*G361</f>
        <v>5067700</v>
      </c>
      <c r="I361" s="205">
        <f t="shared" ref="I361:I367" si="251">I315</f>
        <v>279433.55</v>
      </c>
      <c r="J361" s="200">
        <f t="shared" ref="J361:J367" si="252">I361*E361</f>
        <v>4750370.3499999996</v>
      </c>
      <c r="K361" s="670">
        <f t="shared" ref="K361:K367" si="253">J361/H361*100</f>
        <v>93.738191881918809</v>
      </c>
      <c r="L361" s="10"/>
    </row>
    <row r="362" spans="1:12">
      <c r="A362" s="47"/>
      <c r="B362" s="56">
        <f t="shared" ref="B362:B367" si="254">B361+1</f>
        <v>2</v>
      </c>
      <c r="C362" s="48" t="s">
        <v>1298</v>
      </c>
      <c r="D362" s="50" t="str">
        <f t="shared" si="248"/>
        <v>PK Supl. 4 D</v>
      </c>
      <c r="E362" s="681">
        <f>'Volume Backup'!U355</f>
        <v>48</v>
      </c>
      <c r="F362" s="46" t="str">
        <f>'Volume Backup'!V355</f>
        <v>m'</v>
      </c>
      <c r="G362" s="51">
        <f t="shared" si="249"/>
        <v>50646</v>
      </c>
      <c r="H362" s="200">
        <f t="shared" si="250"/>
        <v>2431008</v>
      </c>
      <c r="I362" s="205">
        <f t="shared" si="251"/>
        <v>50646</v>
      </c>
      <c r="J362" s="200">
        <f t="shared" si="252"/>
        <v>2431008</v>
      </c>
      <c r="K362" s="670">
        <f t="shared" si="253"/>
        <v>100</v>
      </c>
      <c r="L362" s="10"/>
    </row>
    <row r="363" spans="1:12">
      <c r="A363" s="47"/>
      <c r="B363" s="56">
        <f t="shared" si="254"/>
        <v>3</v>
      </c>
      <c r="C363" s="48" t="s">
        <v>1326</v>
      </c>
      <c r="D363" s="50" t="str">
        <f t="shared" si="248"/>
        <v>PK.Elek.36</v>
      </c>
      <c r="E363" s="681">
        <f>'Volume Backup'!U356</f>
        <v>4</v>
      </c>
      <c r="F363" s="46" t="str">
        <f>'Volume Backup'!V356</f>
        <v>unit</v>
      </c>
      <c r="G363" s="51">
        <f t="shared" si="249"/>
        <v>132704</v>
      </c>
      <c r="H363" s="200">
        <f t="shared" si="250"/>
        <v>530816</v>
      </c>
      <c r="I363" s="205">
        <f t="shared" si="251"/>
        <v>58822.5</v>
      </c>
      <c r="J363" s="200">
        <f t="shared" si="252"/>
        <v>235290</v>
      </c>
      <c r="K363" s="670">
        <f t="shared" si="253"/>
        <v>44.326094164456229</v>
      </c>
      <c r="L363" s="10"/>
    </row>
    <row r="364" spans="1:12">
      <c r="A364" s="47"/>
      <c r="B364" s="56">
        <f t="shared" si="254"/>
        <v>4</v>
      </c>
      <c r="C364" s="48" t="s">
        <v>1327</v>
      </c>
      <c r="D364" s="50" t="str">
        <f t="shared" si="248"/>
        <v>PK.Elek.39</v>
      </c>
      <c r="E364" s="681">
        <f>'Volume Backup'!U357</f>
        <v>10</v>
      </c>
      <c r="F364" s="46" t="str">
        <f>'Volume Backup'!V357</f>
        <v>unit</v>
      </c>
      <c r="G364" s="51">
        <f t="shared" si="249"/>
        <v>167354</v>
      </c>
      <c r="H364" s="200">
        <f t="shared" si="250"/>
        <v>1673540</v>
      </c>
      <c r="I364" s="205">
        <f t="shared" si="251"/>
        <v>70141.5</v>
      </c>
      <c r="J364" s="200">
        <f t="shared" si="252"/>
        <v>701415</v>
      </c>
      <c r="K364" s="670">
        <f t="shared" si="253"/>
        <v>41.912054686472985</v>
      </c>
      <c r="L364" s="10"/>
    </row>
    <row r="365" spans="1:12">
      <c r="A365" s="47"/>
      <c r="B365" s="56">
        <f t="shared" si="254"/>
        <v>5</v>
      </c>
      <c r="C365" s="48" t="s">
        <v>1299</v>
      </c>
      <c r="D365" s="50" t="str">
        <f t="shared" si="248"/>
        <v>PK.Elek.29</v>
      </c>
      <c r="E365" s="681">
        <f>'Volume Backup'!U358</f>
        <v>4</v>
      </c>
      <c r="F365" s="46" t="str">
        <f>'Volume Backup'!V358</f>
        <v>unit</v>
      </c>
      <c r="G365" s="51">
        <f t="shared" si="249"/>
        <v>53366.5</v>
      </c>
      <c r="H365" s="200">
        <f t="shared" si="250"/>
        <v>213466</v>
      </c>
      <c r="I365" s="205">
        <f t="shared" si="251"/>
        <v>37265.800000000003</v>
      </c>
      <c r="J365" s="200">
        <f t="shared" si="252"/>
        <v>149063.20000000001</v>
      </c>
      <c r="K365" s="670">
        <f t="shared" si="253"/>
        <v>69.829949500154598</v>
      </c>
      <c r="L365" s="10"/>
    </row>
    <row r="366" spans="1:12">
      <c r="A366" s="47"/>
      <c r="B366" s="56">
        <f t="shared" si="254"/>
        <v>6</v>
      </c>
      <c r="C366" s="48" t="s">
        <v>1300</v>
      </c>
      <c r="D366" s="50" t="str">
        <f t="shared" si="248"/>
        <v>PK.Elek.30</v>
      </c>
      <c r="E366" s="681">
        <f>'Volume Backup'!U359</f>
        <v>2</v>
      </c>
      <c r="F366" s="46" t="str">
        <f>'Volume Backup'!V359</f>
        <v>unit</v>
      </c>
      <c r="G366" s="51">
        <f t="shared" si="249"/>
        <v>55099</v>
      </c>
      <c r="H366" s="200">
        <f t="shared" si="250"/>
        <v>110198</v>
      </c>
      <c r="I366" s="205">
        <f t="shared" si="251"/>
        <v>38051.199999999997</v>
      </c>
      <c r="J366" s="200">
        <f t="shared" si="252"/>
        <v>76102.399999999994</v>
      </c>
      <c r="K366" s="670">
        <f t="shared" si="253"/>
        <v>69.059692553403877</v>
      </c>
      <c r="L366" s="10"/>
    </row>
    <row r="367" spans="1:12">
      <c r="A367" s="47"/>
      <c r="B367" s="56">
        <f t="shared" si="254"/>
        <v>7</v>
      </c>
      <c r="C367" s="48" t="s">
        <v>1301</v>
      </c>
      <c r="D367" s="50" t="str">
        <f t="shared" si="248"/>
        <v>PK.Elek.28</v>
      </c>
      <c r="E367" s="681">
        <f>'Volume Backup'!U360</f>
        <v>2</v>
      </c>
      <c r="F367" s="46" t="str">
        <f>'Volume Backup'!V360</f>
        <v>unit</v>
      </c>
      <c r="G367" s="51">
        <f t="shared" si="249"/>
        <v>60874</v>
      </c>
      <c r="H367" s="200">
        <f t="shared" si="250"/>
        <v>121748</v>
      </c>
      <c r="I367" s="205">
        <f t="shared" si="251"/>
        <v>42218</v>
      </c>
      <c r="J367" s="200">
        <f t="shared" si="252"/>
        <v>84436</v>
      </c>
      <c r="K367" s="670">
        <f t="shared" si="253"/>
        <v>69.353089989157937</v>
      </c>
      <c r="L367" s="10"/>
    </row>
    <row r="368" spans="1:12" s="70" customFormat="1">
      <c r="A368" s="64" t="s">
        <v>1279</v>
      </c>
      <c r="B368" s="65"/>
      <c r="C368" s="66" t="s">
        <v>1316</v>
      </c>
      <c r="D368" s="697"/>
      <c r="E368" s="696"/>
      <c r="F368" s="68"/>
      <c r="G368" s="698"/>
      <c r="H368" s="202"/>
      <c r="I368" s="207"/>
      <c r="J368" s="202"/>
      <c r="K368" s="669"/>
      <c r="L368" s="69"/>
    </row>
    <row r="369" spans="1:12">
      <c r="A369" s="37"/>
      <c r="B369" s="55">
        <v>1</v>
      </c>
      <c r="C369" s="33" t="s">
        <v>1340</v>
      </c>
      <c r="D369" s="680" t="str">
        <f>D351</f>
        <v>Dihitung</v>
      </c>
      <c r="E369" s="681">
        <f>'Volume Backup'!U362</f>
        <v>5</v>
      </c>
      <c r="F369" s="46" t="str">
        <f>'Volume Backup'!V362</f>
        <v>unit</v>
      </c>
      <c r="G369" s="682">
        <v>2688000</v>
      </c>
      <c r="H369" s="200">
        <f t="shared" ref="H369" si="255">E369*G369</f>
        <v>13440000</v>
      </c>
      <c r="I369" s="204">
        <f>G369</f>
        <v>2688000</v>
      </c>
      <c r="J369" s="200">
        <f t="shared" ref="J369" si="256">I369*E369</f>
        <v>13440000</v>
      </c>
      <c r="K369" s="670">
        <f t="shared" ref="K369" si="257">J369/H369*100</f>
        <v>100</v>
      </c>
      <c r="L369" s="10"/>
    </row>
    <row r="370" spans="1:12" s="70" customFormat="1">
      <c r="A370" s="64" t="s">
        <v>1280</v>
      </c>
      <c r="B370" s="65"/>
      <c r="C370" s="66" t="s">
        <v>1302</v>
      </c>
      <c r="D370" s="697"/>
      <c r="E370" s="696"/>
      <c r="F370" s="68"/>
      <c r="G370" s="698"/>
      <c r="H370" s="202"/>
      <c r="I370" s="207"/>
      <c r="J370" s="202"/>
      <c r="K370" s="669"/>
      <c r="L370" s="69"/>
    </row>
    <row r="371" spans="1:12">
      <c r="A371" s="47"/>
      <c r="B371" s="56">
        <v>1</v>
      </c>
      <c r="C371" s="48" t="s">
        <v>185</v>
      </c>
      <c r="D371" s="50" t="str">
        <f t="shared" ref="D371:D385" si="258">D325</f>
        <v>Pk.plamPVC.01</v>
      </c>
      <c r="E371" s="681">
        <f>'Volume Backup'!U364</f>
        <v>20</v>
      </c>
      <c r="F371" s="46" t="str">
        <f>'Volume Backup'!V364</f>
        <v>m'</v>
      </c>
      <c r="G371" s="51">
        <f t="shared" ref="G371:G385" si="259">G325</f>
        <v>72264.5</v>
      </c>
      <c r="H371" s="200">
        <f t="shared" ref="H371:H385" si="260">E371*G371</f>
        <v>1445290</v>
      </c>
      <c r="I371" s="205">
        <f t="shared" ref="I371:I385" si="261">I325</f>
        <v>69504.38</v>
      </c>
      <c r="J371" s="200">
        <f t="shared" ref="J371:J385" si="262">I371*E371</f>
        <v>1390087.6</v>
      </c>
      <c r="K371" s="670">
        <f t="shared" ref="K371:K385" si="263">J371/H371*100</f>
        <v>96.18053124286476</v>
      </c>
      <c r="L371" s="10"/>
    </row>
    <row r="372" spans="1:12">
      <c r="A372" s="47"/>
      <c r="B372" s="56">
        <f>B371+1</f>
        <v>2</v>
      </c>
      <c r="C372" s="48" t="s">
        <v>1303</v>
      </c>
      <c r="D372" s="50" t="str">
        <f t="shared" si="258"/>
        <v>Pk.plamPVC.03</v>
      </c>
      <c r="E372" s="681">
        <f>'Volume Backup'!U365</f>
        <v>20</v>
      </c>
      <c r="F372" s="46" t="str">
        <f>'Volume Backup'!V365</f>
        <v>m'</v>
      </c>
      <c r="G372" s="51">
        <f t="shared" si="259"/>
        <v>139799</v>
      </c>
      <c r="H372" s="200">
        <f t="shared" si="260"/>
        <v>2795980</v>
      </c>
      <c r="I372" s="205">
        <f t="shared" si="261"/>
        <v>132663.07999999999</v>
      </c>
      <c r="J372" s="200">
        <f t="shared" si="262"/>
        <v>2653261.5999999996</v>
      </c>
      <c r="K372" s="670">
        <f t="shared" si="263"/>
        <v>94.89558580533479</v>
      </c>
      <c r="L372" s="10"/>
    </row>
    <row r="373" spans="1:12">
      <c r="A373" s="47"/>
      <c r="B373" s="56">
        <f>B372+1</f>
        <v>3</v>
      </c>
      <c r="C373" s="48" t="s">
        <v>1304</v>
      </c>
      <c r="D373" s="50" t="str">
        <f t="shared" si="258"/>
        <v>Pk.plamPVC.04</v>
      </c>
      <c r="E373" s="681">
        <f>'Volume Backup'!U366</f>
        <v>20</v>
      </c>
      <c r="F373" s="46" t="str">
        <f>'Volume Backup'!V366</f>
        <v>m'</v>
      </c>
      <c r="G373" s="51">
        <f t="shared" si="259"/>
        <v>218955</v>
      </c>
      <c r="H373" s="200">
        <f t="shared" si="260"/>
        <v>4379100</v>
      </c>
      <c r="I373" s="205">
        <f t="shared" si="261"/>
        <v>207241.32</v>
      </c>
      <c r="J373" s="200">
        <f t="shared" si="262"/>
        <v>4144826.4000000004</v>
      </c>
      <c r="K373" s="670">
        <f t="shared" si="263"/>
        <v>94.65018839487567</v>
      </c>
      <c r="L373" s="10"/>
    </row>
    <row r="374" spans="1:12">
      <c r="A374" s="47"/>
      <c r="B374" s="56">
        <f t="shared" ref="B374:B385" si="264">B373+1</f>
        <v>4</v>
      </c>
      <c r="C374" s="48" t="s">
        <v>1393</v>
      </c>
      <c r="D374" s="50" t="str">
        <f t="shared" si="258"/>
        <v>A.5.1.1.4</v>
      </c>
      <c r="E374" s="681">
        <f>'Volume Backup'!U367</f>
        <v>4</v>
      </c>
      <c r="F374" s="46" t="str">
        <f>'Volume Backup'!V367</f>
        <v>unit</v>
      </c>
      <c r="G374" s="51">
        <f t="shared" si="259"/>
        <v>3487061.05</v>
      </c>
      <c r="H374" s="200">
        <f t="shared" si="260"/>
        <v>13948244.199999999</v>
      </c>
      <c r="I374" s="205">
        <f t="shared" si="261"/>
        <v>3487061.05</v>
      </c>
      <c r="J374" s="200">
        <f t="shared" si="262"/>
        <v>13948244.199999999</v>
      </c>
      <c r="K374" s="670">
        <f t="shared" si="263"/>
        <v>100</v>
      </c>
      <c r="L374" s="10"/>
    </row>
    <row r="375" spans="1:12">
      <c r="A375" s="47"/>
      <c r="B375" s="56">
        <f t="shared" si="264"/>
        <v>5</v>
      </c>
      <c r="C375" s="48" t="s">
        <v>1305</v>
      </c>
      <c r="D375" s="50" t="str">
        <f t="shared" si="258"/>
        <v>A.5.1.1</v>
      </c>
      <c r="E375" s="681">
        <f>'Volume Backup'!U368</f>
        <v>4</v>
      </c>
      <c r="F375" s="46" t="str">
        <f>'Volume Backup'!V368</f>
        <v>unit</v>
      </c>
      <c r="G375" s="51">
        <f t="shared" si="259"/>
        <v>6607459.6846846845</v>
      </c>
      <c r="H375" s="200">
        <f t="shared" si="260"/>
        <v>26429838.738738738</v>
      </c>
      <c r="I375" s="205">
        <f t="shared" si="261"/>
        <v>780275</v>
      </c>
      <c r="J375" s="200">
        <f t="shared" si="262"/>
        <v>3121100</v>
      </c>
      <c r="K375" s="670">
        <f t="shared" si="263"/>
        <v>11.809001299070895</v>
      </c>
      <c r="L375" s="10"/>
    </row>
    <row r="376" spans="1:12">
      <c r="A376" s="47"/>
      <c r="B376" s="56">
        <f t="shared" si="264"/>
        <v>6</v>
      </c>
      <c r="C376" s="48" t="s">
        <v>1306</v>
      </c>
      <c r="D376" s="50" t="str">
        <f t="shared" si="258"/>
        <v>A.5.1.1.19A</v>
      </c>
      <c r="E376" s="681">
        <f>'Volume Backup'!U369</f>
        <v>4</v>
      </c>
      <c r="F376" s="46" t="str">
        <f>'Volume Backup'!V369</f>
        <v>unit</v>
      </c>
      <c r="G376" s="51">
        <f t="shared" si="259"/>
        <v>821588.75</v>
      </c>
      <c r="H376" s="200">
        <f t="shared" si="260"/>
        <v>3286355</v>
      </c>
      <c r="I376" s="205">
        <f t="shared" si="261"/>
        <v>74088.75</v>
      </c>
      <c r="J376" s="200">
        <f t="shared" si="262"/>
        <v>296355</v>
      </c>
      <c r="K376" s="670">
        <f t="shared" si="263"/>
        <v>9.0177415403996228</v>
      </c>
      <c r="L376" s="10"/>
    </row>
    <row r="377" spans="1:12">
      <c r="A377" s="47"/>
      <c r="B377" s="56">
        <f t="shared" si="264"/>
        <v>7</v>
      </c>
      <c r="C377" s="48" t="s">
        <v>1307</v>
      </c>
      <c r="D377" s="50" t="str">
        <f t="shared" si="258"/>
        <v>A.5.1.1.14</v>
      </c>
      <c r="E377" s="681">
        <f>'Volume Backup'!U370</f>
        <v>4</v>
      </c>
      <c r="F377" s="46" t="str">
        <f>'Volume Backup'!V370</f>
        <v>unit</v>
      </c>
      <c r="G377" s="51">
        <f t="shared" si="259"/>
        <v>339681.25</v>
      </c>
      <c r="H377" s="200">
        <f t="shared" si="260"/>
        <v>1358725</v>
      </c>
      <c r="I377" s="205">
        <f t="shared" si="261"/>
        <v>125834.20749999999</v>
      </c>
      <c r="J377" s="200">
        <f t="shared" si="262"/>
        <v>503336.82999999996</v>
      </c>
      <c r="K377" s="670">
        <f t="shared" si="263"/>
        <v>37.044790520524757</v>
      </c>
      <c r="L377" s="10"/>
    </row>
    <row r="378" spans="1:12">
      <c r="A378" s="47"/>
      <c r="B378" s="56">
        <f t="shared" si="264"/>
        <v>8</v>
      </c>
      <c r="C378" s="48" t="s">
        <v>1308</v>
      </c>
      <c r="D378" s="50" t="str">
        <f t="shared" si="258"/>
        <v>A.5.1.3</v>
      </c>
      <c r="E378" s="681">
        <f>'Volume Backup'!U371</f>
        <v>4</v>
      </c>
      <c r="F378" s="46" t="str">
        <f>'Volume Backup'!V371</f>
        <v>unit</v>
      </c>
      <c r="G378" s="51">
        <f t="shared" si="259"/>
        <v>4865052.2874999996</v>
      </c>
      <c r="H378" s="200">
        <f t="shared" si="260"/>
        <v>19460209.149999999</v>
      </c>
      <c r="I378" s="205">
        <f t="shared" si="261"/>
        <v>446904.6004</v>
      </c>
      <c r="J378" s="200">
        <f t="shared" si="262"/>
        <v>1787618.4016</v>
      </c>
      <c r="K378" s="670">
        <f t="shared" si="263"/>
        <v>9.1860184431779359</v>
      </c>
      <c r="L378" s="10"/>
    </row>
    <row r="379" spans="1:12">
      <c r="A379" s="47"/>
      <c r="B379" s="56">
        <f t="shared" si="264"/>
        <v>9</v>
      </c>
      <c r="C379" s="48" t="s">
        <v>1309</v>
      </c>
      <c r="D379" s="50" t="str">
        <f t="shared" si="258"/>
        <v>A.5.1.1.19</v>
      </c>
      <c r="E379" s="681">
        <f>'Volume Backup'!U372</f>
        <v>4</v>
      </c>
      <c r="F379" s="46" t="str">
        <f>'Volume Backup'!V372</f>
        <v>unit</v>
      </c>
      <c r="G379" s="51">
        <f t="shared" si="259"/>
        <v>315531.25</v>
      </c>
      <c r="H379" s="200">
        <f t="shared" si="260"/>
        <v>1262125</v>
      </c>
      <c r="I379" s="205">
        <f t="shared" si="261"/>
        <v>153957.929</v>
      </c>
      <c r="J379" s="200">
        <f t="shared" si="262"/>
        <v>615831.71600000001</v>
      </c>
      <c r="K379" s="670">
        <f t="shared" si="263"/>
        <v>48.793242824601371</v>
      </c>
      <c r="L379" s="10"/>
    </row>
    <row r="380" spans="1:12">
      <c r="A380" s="47"/>
      <c r="B380" s="56">
        <f t="shared" si="264"/>
        <v>10</v>
      </c>
      <c r="C380" s="48" t="s">
        <v>1310</v>
      </c>
      <c r="D380" s="50" t="str">
        <f t="shared" si="258"/>
        <v>Dihitung</v>
      </c>
      <c r="E380" s="681">
        <f>'Volume Backup'!U373</f>
        <v>4</v>
      </c>
      <c r="F380" s="46" t="str">
        <f>'Volume Backup'!V373</f>
        <v>unit</v>
      </c>
      <c r="G380" s="51">
        <f t="shared" si="259"/>
        <v>950000</v>
      </c>
      <c r="H380" s="200">
        <f t="shared" si="260"/>
        <v>3800000</v>
      </c>
      <c r="I380" s="205">
        <f t="shared" si="261"/>
        <v>950000</v>
      </c>
      <c r="J380" s="200">
        <f t="shared" si="262"/>
        <v>3800000</v>
      </c>
      <c r="K380" s="670">
        <f t="shared" si="263"/>
        <v>100</v>
      </c>
      <c r="L380" s="10"/>
    </row>
    <row r="381" spans="1:12">
      <c r="A381" s="47"/>
      <c r="B381" s="56">
        <f t="shared" si="264"/>
        <v>11</v>
      </c>
      <c r="C381" s="48" t="s">
        <v>1312</v>
      </c>
      <c r="D381" s="50" t="str">
        <f t="shared" si="258"/>
        <v>A.4.4.3.36 J</v>
      </c>
      <c r="E381" s="681">
        <f>'Volume Backup'!U374</f>
        <v>62.400000000000006</v>
      </c>
      <c r="F381" s="46" t="str">
        <f>'Volume Backup'!V374</f>
        <v>m2</v>
      </c>
      <c r="G381" s="51">
        <f t="shared" si="259"/>
        <v>429811.59</v>
      </c>
      <c r="H381" s="200">
        <f t="shared" si="260"/>
        <v>26820243.216000006</v>
      </c>
      <c r="I381" s="205">
        <f t="shared" si="261"/>
        <v>429811.59</v>
      </c>
      <c r="J381" s="200">
        <f t="shared" si="262"/>
        <v>26820243.216000006</v>
      </c>
      <c r="K381" s="670">
        <f t="shared" si="263"/>
        <v>100</v>
      </c>
      <c r="L381" s="10"/>
    </row>
    <row r="382" spans="1:12">
      <c r="A382" s="47"/>
      <c r="B382" s="56">
        <f t="shared" si="264"/>
        <v>12</v>
      </c>
      <c r="C382" s="48" t="s">
        <v>1313</v>
      </c>
      <c r="D382" s="50" t="str">
        <f t="shared" si="258"/>
        <v>A.4.4.3.36 J</v>
      </c>
      <c r="E382" s="681">
        <f>'Volume Backup'!U375</f>
        <v>9</v>
      </c>
      <c r="F382" s="46" t="str">
        <f>'Volume Backup'!V375</f>
        <v>m2</v>
      </c>
      <c r="G382" s="51">
        <f t="shared" si="259"/>
        <v>429811.59</v>
      </c>
      <c r="H382" s="200">
        <f t="shared" si="260"/>
        <v>3868304.31</v>
      </c>
      <c r="I382" s="205">
        <f t="shared" si="261"/>
        <v>429811.59</v>
      </c>
      <c r="J382" s="200">
        <f t="shared" si="262"/>
        <v>3868304.31</v>
      </c>
      <c r="K382" s="670">
        <f t="shared" si="263"/>
        <v>100</v>
      </c>
      <c r="L382" s="10"/>
    </row>
    <row r="383" spans="1:12">
      <c r="A383" s="47"/>
      <c r="B383" s="56">
        <f t="shared" si="264"/>
        <v>13</v>
      </c>
      <c r="C383" s="48" t="s">
        <v>172</v>
      </c>
      <c r="D383" s="50" t="str">
        <f t="shared" si="258"/>
        <v>PLL.01</v>
      </c>
      <c r="E383" s="681">
        <f>'Volume Backup'!U376</f>
        <v>9</v>
      </c>
      <c r="F383" s="46" t="str">
        <f>'Volume Backup'!V376</f>
        <v>m2</v>
      </c>
      <c r="G383" s="51">
        <f t="shared" si="259"/>
        <v>126787.50000000001</v>
      </c>
      <c r="H383" s="200">
        <f t="shared" si="260"/>
        <v>1141087.5000000002</v>
      </c>
      <c r="I383" s="205">
        <f t="shared" si="261"/>
        <v>88545.946250000008</v>
      </c>
      <c r="J383" s="200">
        <f t="shared" si="262"/>
        <v>796913.5162500001</v>
      </c>
      <c r="K383" s="670">
        <f t="shared" si="263"/>
        <v>69.838072562358263</v>
      </c>
      <c r="L383" s="10"/>
    </row>
    <row r="384" spans="1:12">
      <c r="A384" s="47"/>
      <c r="B384" s="56">
        <f t="shared" si="264"/>
        <v>14</v>
      </c>
      <c r="C384" s="48" t="s">
        <v>184</v>
      </c>
      <c r="D384" s="50" t="str">
        <f t="shared" si="258"/>
        <v>A.4.5.1.7</v>
      </c>
      <c r="E384" s="681">
        <f>'Volume Backup'!U377</f>
        <v>9</v>
      </c>
      <c r="F384" s="46" t="str">
        <f>'Volume Backup'!V377</f>
        <v>m2</v>
      </c>
      <c r="G384" s="51">
        <f t="shared" si="259"/>
        <v>61657.41</v>
      </c>
      <c r="H384" s="200">
        <f t="shared" si="260"/>
        <v>554916.69000000006</v>
      </c>
      <c r="I384" s="205">
        <f t="shared" si="261"/>
        <v>61657.41</v>
      </c>
      <c r="J384" s="200">
        <f t="shared" si="262"/>
        <v>554916.69000000006</v>
      </c>
      <c r="K384" s="670">
        <f t="shared" si="263"/>
        <v>100</v>
      </c>
      <c r="L384" s="10"/>
    </row>
    <row r="385" spans="1:14">
      <c r="A385" s="47"/>
      <c r="B385" s="56">
        <f t="shared" si="264"/>
        <v>15</v>
      </c>
      <c r="C385" s="48" t="s">
        <v>1297</v>
      </c>
      <c r="D385" s="50" t="str">
        <f t="shared" si="258"/>
        <v>A.4.7.1.10</v>
      </c>
      <c r="E385" s="681">
        <f>'Volume Backup'!U378</f>
        <v>9</v>
      </c>
      <c r="F385" s="46" t="str">
        <f>'Volume Backup'!V378</f>
        <v>m2</v>
      </c>
      <c r="G385" s="51">
        <f t="shared" si="259"/>
        <v>43230.484000000004</v>
      </c>
      <c r="H385" s="200">
        <f t="shared" si="260"/>
        <v>389074.35600000003</v>
      </c>
      <c r="I385" s="205">
        <f t="shared" si="261"/>
        <v>28115.778620199999</v>
      </c>
      <c r="J385" s="200">
        <f t="shared" si="262"/>
        <v>253042.00758179999</v>
      </c>
      <c r="K385" s="670">
        <f t="shared" si="263"/>
        <v>65.036927692505117</v>
      </c>
      <c r="L385" s="10"/>
      <c r="M385" s="861">
        <f>SUM(H343:H385)</f>
        <v>274173236.45793873</v>
      </c>
      <c r="N385" s="861">
        <f>SUM(J343:J385)</f>
        <v>220148791.71702465</v>
      </c>
    </row>
    <row r="386" spans="1:14" s="692" customFormat="1">
      <c r="A386" s="683" t="s">
        <v>19</v>
      </c>
      <c r="B386" s="684"/>
      <c r="C386" s="685" t="s">
        <v>1394</v>
      </c>
      <c r="D386" s="693"/>
      <c r="E386" s="694"/>
      <c r="F386" s="687"/>
      <c r="G386" s="695"/>
      <c r="H386" s="688"/>
      <c r="I386" s="689"/>
      <c r="J386" s="688"/>
      <c r="K386" s="690"/>
      <c r="L386" s="691"/>
    </row>
    <row r="387" spans="1:14" s="70" customFormat="1">
      <c r="A387" s="64" t="s">
        <v>1282</v>
      </c>
      <c r="B387" s="65"/>
      <c r="C387" s="66" t="s">
        <v>164</v>
      </c>
      <c r="D387" s="697"/>
      <c r="E387" s="696"/>
      <c r="F387" s="68"/>
      <c r="G387" s="698"/>
      <c r="H387" s="202"/>
      <c r="I387" s="207"/>
      <c r="J387" s="202"/>
      <c r="K387" s="669"/>
      <c r="L387" s="69"/>
    </row>
    <row r="388" spans="1:14">
      <c r="A388" s="47"/>
      <c r="B388" s="56">
        <v>1</v>
      </c>
      <c r="C388" s="48" t="s">
        <v>1347</v>
      </c>
      <c r="D388" s="50" t="str">
        <f>D343</f>
        <v>A.4.4.1.9</v>
      </c>
      <c r="E388" s="681">
        <f>'Volume Backup'!U381</f>
        <v>12.8</v>
      </c>
      <c r="F388" s="46" t="str">
        <f>'Volume Backup'!V381</f>
        <v>m2</v>
      </c>
      <c r="G388" s="51">
        <f>G343</f>
        <v>163284.56125000003</v>
      </c>
      <c r="H388" s="200">
        <f t="shared" ref="H388" si="265">E388*G388</f>
        <v>2090042.3840000005</v>
      </c>
      <c r="I388" s="205">
        <f>I343</f>
        <v>159168.16097500001</v>
      </c>
      <c r="J388" s="200">
        <f t="shared" ref="J388" si="266">I388*E388</f>
        <v>2037352.4604800001</v>
      </c>
      <c r="K388" s="670">
        <f t="shared" ref="K388" si="267">J388/H388*100</f>
        <v>97.479002152140069</v>
      </c>
      <c r="L388" s="10"/>
    </row>
    <row r="389" spans="1:14">
      <c r="A389" s="47"/>
      <c r="B389" s="56">
        <f>B388+1</f>
        <v>2</v>
      </c>
      <c r="C389" s="48" t="s">
        <v>170</v>
      </c>
      <c r="D389" s="50" t="str">
        <f>D344</f>
        <v>A.4.4.2.4</v>
      </c>
      <c r="E389" s="681">
        <f>'Volume Backup'!U382</f>
        <v>25.6</v>
      </c>
      <c r="F389" s="46" t="str">
        <f>'Volume Backup'!V382</f>
        <v>m2</v>
      </c>
      <c r="G389" s="51">
        <f>G344</f>
        <v>87277.409999999989</v>
      </c>
      <c r="H389" s="200">
        <f>E389*G389</f>
        <v>2234301.696</v>
      </c>
      <c r="I389" s="205">
        <f>I344</f>
        <v>85043.815415999998</v>
      </c>
      <c r="J389" s="200">
        <f>I389*E389</f>
        <v>2177121.6746495999</v>
      </c>
      <c r="K389" s="670">
        <f>J389/H389*100</f>
        <v>97.440810189028298</v>
      </c>
      <c r="L389" s="10"/>
    </row>
    <row r="390" spans="1:14">
      <c r="A390" s="47"/>
      <c r="B390" s="56">
        <f>B389+1</f>
        <v>3</v>
      </c>
      <c r="C390" s="48" t="s">
        <v>163</v>
      </c>
      <c r="D390" s="50" t="str">
        <f>D345</f>
        <v>A.4.4.2.27</v>
      </c>
      <c r="E390" s="681">
        <f>'Volume Backup'!U383</f>
        <v>25.6</v>
      </c>
      <c r="F390" s="46" t="str">
        <f>'Volume Backup'!V383</f>
        <v>m2</v>
      </c>
      <c r="G390" s="51">
        <f>G345</f>
        <v>52737.5625</v>
      </c>
      <c r="H390" s="200">
        <f>E390*G390</f>
        <v>1350081.6</v>
      </c>
      <c r="I390" s="205">
        <f>I345</f>
        <v>51574.231987500003</v>
      </c>
      <c r="J390" s="200">
        <f>I390*E390</f>
        <v>1320300.3388800002</v>
      </c>
      <c r="K390" s="670">
        <f>J390/H390*100</f>
        <v>97.794113991332082</v>
      </c>
      <c r="L390" s="10"/>
    </row>
    <row r="391" spans="1:14">
      <c r="A391" s="47"/>
      <c r="B391" s="56">
        <f t="shared" ref="B391:B395" si="268">B390+1</f>
        <v>4</v>
      </c>
      <c r="C391" s="48" t="s">
        <v>2862</v>
      </c>
      <c r="D391" s="50" t="str">
        <f>D347</f>
        <v>A.4.2.1.20</v>
      </c>
      <c r="E391" s="681">
        <f>'Volume Backup'!U384</f>
        <v>16</v>
      </c>
      <c r="F391" s="46" t="str">
        <f>'Volume Backup'!V384</f>
        <v>m2</v>
      </c>
      <c r="G391" s="51">
        <f>G347</f>
        <v>148763.14000000001</v>
      </c>
      <c r="H391" s="200">
        <f t="shared" ref="H391:H395" si="269">E391*G391</f>
        <v>2380210.2400000002</v>
      </c>
      <c r="I391" s="205">
        <f>G391</f>
        <v>148763.14000000001</v>
      </c>
      <c r="J391" s="200">
        <f t="shared" ref="J391:J395" si="270">I391*E391</f>
        <v>2380210.2400000002</v>
      </c>
      <c r="K391" s="670">
        <f t="shared" ref="K391:K395" si="271">J391/H391*100</f>
        <v>100</v>
      </c>
      <c r="L391" s="10"/>
    </row>
    <row r="392" spans="1:14">
      <c r="A392" s="47"/>
      <c r="B392" s="56">
        <f t="shared" si="268"/>
        <v>5</v>
      </c>
      <c r="C392" s="48" t="s">
        <v>2863</v>
      </c>
      <c r="D392" s="50" t="str">
        <f t="shared" ref="D392:D394" si="272">D348</f>
        <v>A.4.6.1.23 F</v>
      </c>
      <c r="E392" s="681">
        <f>E391</f>
        <v>16</v>
      </c>
      <c r="F392" s="46" t="str">
        <f>F391</f>
        <v>m2</v>
      </c>
      <c r="G392" s="51">
        <f t="shared" ref="G392:G394" si="273">G348</f>
        <v>205940.97</v>
      </c>
      <c r="H392" s="200">
        <f t="shared" si="269"/>
        <v>3295055.52</v>
      </c>
      <c r="I392" s="205">
        <f>G392</f>
        <v>205940.97</v>
      </c>
      <c r="J392" s="200">
        <f t="shared" si="270"/>
        <v>3295055.52</v>
      </c>
      <c r="K392" s="670">
        <f t="shared" si="271"/>
        <v>100</v>
      </c>
      <c r="L392" s="10"/>
    </row>
    <row r="393" spans="1:14">
      <c r="A393" s="47"/>
      <c r="B393" s="56">
        <f t="shared" si="268"/>
        <v>6</v>
      </c>
      <c r="C393" s="48" t="s">
        <v>2864</v>
      </c>
      <c r="D393" s="50" t="str">
        <f t="shared" si="272"/>
        <v>A.4.6.1.23 J</v>
      </c>
      <c r="E393" s="681">
        <f>E392</f>
        <v>16</v>
      </c>
      <c r="F393" s="46" t="str">
        <f>F392</f>
        <v>m2</v>
      </c>
      <c r="G393" s="51">
        <f t="shared" si="273"/>
        <v>236285.44</v>
      </c>
      <c r="H393" s="200">
        <f t="shared" si="269"/>
        <v>3780567.04</v>
      </c>
      <c r="I393" s="205">
        <f>G393</f>
        <v>236285.44</v>
      </c>
      <c r="J393" s="200">
        <f t="shared" si="270"/>
        <v>3780567.04</v>
      </c>
      <c r="K393" s="670">
        <f t="shared" si="271"/>
        <v>100</v>
      </c>
      <c r="L393" s="10"/>
    </row>
    <row r="394" spans="1:14">
      <c r="A394" s="47"/>
      <c r="B394" s="56">
        <f t="shared" si="268"/>
        <v>7</v>
      </c>
      <c r="C394" s="48" t="s">
        <v>192</v>
      </c>
      <c r="D394" s="50" t="str">
        <f t="shared" si="272"/>
        <v>A.4.6.1.23 L</v>
      </c>
      <c r="E394" s="681">
        <f>'Volume Backup'!U385</f>
        <v>17.919999999999998</v>
      </c>
      <c r="F394" s="46" t="str">
        <f>'Volume Backup'!V385</f>
        <v>m2</v>
      </c>
      <c r="G394" s="51">
        <f t="shared" si="273"/>
        <v>711501.21</v>
      </c>
      <c r="H394" s="200">
        <f t="shared" si="269"/>
        <v>12750101.683199998</v>
      </c>
      <c r="I394" s="205">
        <f>I350</f>
        <v>711501.21</v>
      </c>
      <c r="J394" s="200">
        <f t="shared" si="270"/>
        <v>12750101.683199998</v>
      </c>
      <c r="K394" s="670">
        <f t="shared" si="271"/>
        <v>100</v>
      </c>
      <c r="L394" s="10"/>
    </row>
    <row r="395" spans="1:14">
      <c r="A395" s="47"/>
      <c r="B395" s="56">
        <f t="shared" si="268"/>
        <v>8</v>
      </c>
      <c r="C395" s="48" t="s">
        <v>1294</v>
      </c>
      <c r="D395" s="50" t="str">
        <f>D380</f>
        <v>Dihitung</v>
      </c>
      <c r="E395" s="681">
        <f>'Volume Backup'!U386</f>
        <v>118</v>
      </c>
      <c r="F395" s="46" t="str">
        <f>'Volume Backup'!V386</f>
        <v>cm</v>
      </c>
      <c r="G395" s="51">
        <v>45000</v>
      </c>
      <c r="H395" s="200">
        <f t="shared" si="269"/>
        <v>5310000</v>
      </c>
      <c r="I395" s="205">
        <f>G395</f>
        <v>45000</v>
      </c>
      <c r="J395" s="200">
        <f t="shared" si="270"/>
        <v>5310000</v>
      </c>
      <c r="K395" s="670">
        <f t="shared" si="271"/>
        <v>100</v>
      </c>
      <c r="L395" s="10"/>
    </row>
    <row r="396" spans="1:14" s="70" customFormat="1">
      <c r="A396" s="64" t="s">
        <v>1283</v>
      </c>
      <c r="B396" s="65"/>
      <c r="C396" s="66" t="s">
        <v>182</v>
      </c>
      <c r="D396" s="697"/>
      <c r="E396" s="696"/>
      <c r="F396" s="68"/>
      <c r="G396" s="698"/>
      <c r="H396" s="202"/>
      <c r="I396" s="207"/>
      <c r="J396" s="202"/>
      <c r="K396" s="669"/>
      <c r="L396" s="69"/>
    </row>
    <row r="397" spans="1:14">
      <c r="A397" s="37"/>
      <c r="B397" s="55">
        <v>1</v>
      </c>
      <c r="C397" s="33" t="s">
        <v>172</v>
      </c>
      <c r="D397" s="680" t="str">
        <f>D353</f>
        <v>PLL.01</v>
      </c>
      <c r="E397" s="681">
        <f>'Volume Backup'!U388</f>
        <v>21</v>
      </c>
      <c r="F397" s="46" t="str">
        <f>'Volume Backup'!V388</f>
        <v>m2</v>
      </c>
      <c r="G397" s="682">
        <f>G353</f>
        <v>126787.50000000001</v>
      </c>
      <c r="H397" s="200">
        <f t="shared" ref="H397:H399" si="274">E397*G397</f>
        <v>2662537.5000000005</v>
      </c>
      <c r="I397" s="204">
        <f>I353</f>
        <v>88545.946250000008</v>
      </c>
      <c r="J397" s="200">
        <f t="shared" ref="J397:J399" si="275">I397*E397</f>
        <v>1859464.8712500001</v>
      </c>
      <c r="K397" s="670">
        <f t="shared" ref="K397:K399" si="276">J397/H397*100</f>
        <v>69.838072562358263</v>
      </c>
      <c r="L397" s="10"/>
    </row>
    <row r="398" spans="1:14">
      <c r="A398" s="47"/>
      <c r="B398" s="56">
        <f>B397+1</f>
        <v>2</v>
      </c>
      <c r="C398" s="48" t="s">
        <v>184</v>
      </c>
      <c r="D398" s="50" t="str">
        <f>D354</f>
        <v>A.4.5.1.7</v>
      </c>
      <c r="E398" s="681">
        <f>'Volume Backup'!U389</f>
        <v>21</v>
      </c>
      <c r="F398" s="46" t="str">
        <f>'Volume Backup'!V389</f>
        <v>m2</v>
      </c>
      <c r="G398" s="51">
        <f>G354</f>
        <v>61657.41</v>
      </c>
      <c r="H398" s="200">
        <f t="shared" si="274"/>
        <v>1294805.6100000001</v>
      </c>
      <c r="I398" s="205">
        <f>I354</f>
        <v>61657.41</v>
      </c>
      <c r="J398" s="200">
        <f t="shared" si="275"/>
        <v>1294805.6100000001</v>
      </c>
      <c r="K398" s="670">
        <f t="shared" si="276"/>
        <v>100</v>
      </c>
      <c r="L398" s="10"/>
    </row>
    <row r="399" spans="1:14">
      <c r="A399" s="47"/>
      <c r="B399" s="56">
        <f>B398+1</f>
        <v>3</v>
      </c>
      <c r="C399" s="48" t="s">
        <v>1297</v>
      </c>
      <c r="D399" s="50" t="str">
        <f>D356</f>
        <v>A.4.7.1.10</v>
      </c>
      <c r="E399" s="681">
        <f>'Volume Backup'!U390</f>
        <v>21</v>
      </c>
      <c r="F399" s="46" t="str">
        <f>'Volume Backup'!V390</f>
        <v>m2</v>
      </c>
      <c r="G399" s="51">
        <f>G356</f>
        <v>43230.484000000004</v>
      </c>
      <c r="H399" s="200">
        <f t="shared" si="274"/>
        <v>907840.16400000011</v>
      </c>
      <c r="I399" s="205">
        <f>I356</f>
        <v>28115.778620199999</v>
      </c>
      <c r="J399" s="200">
        <f t="shared" si="275"/>
        <v>590431.35102419998</v>
      </c>
      <c r="K399" s="670">
        <f t="shared" si="276"/>
        <v>65.036927692505117</v>
      </c>
      <c r="L399" s="10"/>
    </row>
    <row r="400" spans="1:14" s="70" customFormat="1">
      <c r="A400" s="64" t="s">
        <v>1352</v>
      </c>
      <c r="B400" s="65"/>
      <c r="C400" s="66" t="s">
        <v>162</v>
      </c>
      <c r="D400" s="697"/>
      <c r="E400" s="696"/>
      <c r="F400" s="68"/>
      <c r="G400" s="698"/>
      <c r="H400" s="202"/>
      <c r="I400" s="207"/>
      <c r="J400" s="202"/>
      <c r="K400" s="669"/>
      <c r="L400" s="69"/>
    </row>
    <row r="401" spans="1:12">
      <c r="A401" s="37"/>
      <c r="B401" s="55">
        <v>1</v>
      </c>
      <c r="C401" s="33" t="s">
        <v>1311</v>
      </c>
      <c r="D401" s="680" t="str">
        <f>D313</f>
        <v>A.4.4.3.59 B</v>
      </c>
      <c r="E401" s="681">
        <f>'Volume Backup'!U392</f>
        <v>21</v>
      </c>
      <c r="F401" s="46" t="str">
        <f>'Volume Backup'!V392</f>
        <v>m2</v>
      </c>
      <c r="G401" s="682">
        <f>G313</f>
        <v>576770.43000000005</v>
      </c>
      <c r="H401" s="200">
        <f t="shared" ref="H401" si="277">E401*G401</f>
        <v>12112179.030000001</v>
      </c>
      <c r="I401" s="204">
        <f>I313</f>
        <v>576770.43000000005</v>
      </c>
      <c r="J401" s="200">
        <f t="shared" ref="J401" si="278">I401*E401</f>
        <v>12112179.030000001</v>
      </c>
      <c r="K401" s="670">
        <f t="shared" ref="K401" si="279">J401/H401*100</f>
        <v>100</v>
      </c>
      <c r="L401" s="10"/>
    </row>
    <row r="402" spans="1:12" s="70" customFormat="1">
      <c r="A402" s="64" t="s">
        <v>1353</v>
      </c>
      <c r="B402" s="65"/>
      <c r="C402" s="66" t="s">
        <v>1284</v>
      </c>
      <c r="D402" s="697"/>
      <c r="E402" s="696"/>
      <c r="F402" s="68"/>
      <c r="G402" s="698"/>
      <c r="H402" s="202"/>
      <c r="I402" s="207"/>
      <c r="J402" s="202"/>
      <c r="K402" s="669"/>
      <c r="L402" s="69"/>
    </row>
    <row r="403" spans="1:12">
      <c r="A403" s="47"/>
      <c r="B403" s="56">
        <v>1</v>
      </c>
      <c r="C403" s="48" t="s">
        <v>1286</v>
      </c>
      <c r="D403" s="50" t="str">
        <f t="shared" ref="D403:D409" si="280">D361</f>
        <v>PK.Elek.01</v>
      </c>
      <c r="E403" s="681">
        <f>'Volume Backup'!U394</f>
        <v>17</v>
      </c>
      <c r="F403" s="46" t="str">
        <f>'Volume Backup'!V394</f>
        <v>titik</v>
      </c>
      <c r="G403" s="51">
        <f t="shared" ref="G403:G409" si="281">G361</f>
        <v>298100</v>
      </c>
      <c r="H403" s="200">
        <f t="shared" ref="H403:H409" si="282">E403*G403</f>
        <v>5067700</v>
      </c>
      <c r="I403" s="205">
        <f t="shared" ref="I403:I409" si="283">I361</f>
        <v>279433.55</v>
      </c>
      <c r="J403" s="200">
        <f t="shared" ref="J403:J409" si="284">I403*E403</f>
        <v>4750370.3499999996</v>
      </c>
      <c r="K403" s="670">
        <f t="shared" ref="K403:K409" si="285">J403/H403*100</f>
        <v>93.738191881918809</v>
      </c>
      <c r="L403" s="10"/>
    </row>
    <row r="404" spans="1:12">
      <c r="A404" s="47"/>
      <c r="B404" s="56">
        <f t="shared" ref="B404:B409" si="286">B403+1</f>
        <v>2</v>
      </c>
      <c r="C404" s="48" t="s">
        <v>1298</v>
      </c>
      <c r="D404" s="50" t="str">
        <f t="shared" si="280"/>
        <v>PK Supl. 4 D</v>
      </c>
      <c r="E404" s="681">
        <f>'Volume Backup'!U395</f>
        <v>24</v>
      </c>
      <c r="F404" s="46" t="str">
        <f>'Volume Backup'!V395</f>
        <v>m'</v>
      </c>
      <c r="G404" s="51">
        <f t="shared" si="281"/>
        <v>50646</v>
      </c>
      <c r="H404" s="200">
        <f t="shared" si="282"/>
        <v>1215504</v>
      </c>
      <c r="I404" s="205">
        <f t="shared" si="283"/>
        <v>50646</v>
      </c>
      <c r="J404" s="200">
        <f t="shared" si="284"/>
        <v>1215504</v>
      </c>
      <c r="K404" s="670">
        <f t="shared" si="285"/>
        <v>100</v>
      </c>
      <c r="L404" s="10"/>
    </row>
    <row r="405" spans="1:12">
      <c r="A405" s="47"/>
      <c r="B405" s="56">
        <f t="shared" si="286"/>
        <v>3</v>
      </c>
      <c r="C405" s="48" t="s">
        <v>1326</v>
      </c>
      <c r="D405" s="50" t="str">
        <f t="shared" si="280"/>
        <v>PK.Elek.36</v>
      </c>
      <c r="E405" s="681">
        <f>'Volume Backup'!U396</f>
        <v>8</v>
      </c>
      <c r="F405" s="46" t="str">
        <f>'Volume Backup'!V396</f>
        <v>unit</v>
      </c>
      <c r="G405" s="51">
        <f t="shared" si="281"/>
        <v>132704</v>
      </c>
      <c r="H405" s="200">
        <f t="shared" si="282"/>
        <v>1061632</v>
      </c>
      <c r="I405" s="205">
        <f t="shared" si="283"/>
        <v>58822.5</v>
      </c>
      <c r="J405" s="200">
        <f t="shared" si="284"/>
        <v>470580</v>
      </c>
      <c r="K405" s="670">
        <f t="shared" si="285"/>
        <v>44.326094164456229</v>
      </c>
      <c r="L405" s="10"/>
    </row>
    <row r="406" spans="1:12">
      <c r="A406" s="47"/>
      <c r="B406" s="56">
        <f t="shared" si="286"/>
        <v>4</v>
      </c>
      <c r="C406" s="48" t="s">
        <v>1327</v>
      </c>
      <c r="D406" s="50" t="str">
        <f t="shared" si="280"/>
        <v>PK.Elek.39</v>
      </c>
      <c r="E406" s="681">
        <f>'Volume Backup'!U397</f>
        <v>4</v>
      </c>
      <c r="F406" s="46" t="str">
        <f>'Volume Backup'!V397</f>
        <v>unit</v>
      </c>
      <c r="G406" s="51">
        <f t="shared" si="281"/>
        <v>167354</v>
      </c>
      <c r="H406" s="200">
        <f t="shared" si="282"/>
        <v>669416</v>
      </c>
      <c r="I406" s="205">
        <f t="shared" si="283"/>
        <v>70141.5</v>
      </c>
      <c r="J406" s="200">
        <f t="shared" si="284"/>
        <v>280566</v>
      </c>
      <c r="K406" s="670">
        <f t="shared" si="285"/>
        <v>41.912054686472985</v>
      </c>
      <c r="L406" s="10"/>
    </row>
    <row r="407" spans="1:12">
      <c r="A407" s="47"/>
      <c r="B407" s="56">
        <f t="shared" si="286"/>
        <v>5</v>
      </c>
      <c r="C407" s="48" t="s">
        <v>1299</v>
      </c>
      <c r="D407" s="50" t="str">
        <f t="shared" si="280"/>
        <v>PK.Elek.29</v>
      </c>
      <c r="E407" s="681">
        <f>'Volume Backup'!U398</f>
        <v>1</v>
      </c>
      <c r="F407" s="46" t="str">
        <f>'Volume Backup'!V398</f>
        <v>unit</v>
      </c>
      <c r="G407" s="51">
        <f t="shared" si="281"/>
        <v>53366.5</v>
      </c>
      <c r="H407" s="200">
        <f t="shared" si="282"/>
        <v>53366.5</v>
      </c>
      <c r="I407" s="205">
        <f t="shared" si="283"/>
        <v>37265.800000000003</v>
      </c>
      <c r="J407" s="200">
        <f t="shared" si="284"/>
        <v>37265.800000000003</v>
      </c>
      <c r="K407" s="670">
        <f t="shared" si="285"/>
        <v>69.829949500154598</v>
      </c>
      <c r="L407" s="10"/>
    </row>
    <row r="408" spans="1:12">
      <c r="A408" s="47"/>
      <c r="B408" s="56">
        <f t="shared" si="286"/>
        <v>6</v>
      </c>
      <c r="C408" s="48" t="s">
        <v>1300</v>
      </c>
      <c r="D408" s="50" t="str">
        <f t="shared" si="280"/>
        <v>PK.Elek.30</v>
      </c>
      <c r="E408" s="681">
        <f>'Volume Backup'!U399</f>
        <v>2</v>
      </c>
      <c r="F408" s="46" t="str">
        <f>'Volume Backup'!V399</f>
        <v>unit</v>
      </c>
      <c r="G408" s="51">
        <f t="shared" si="281"/>
        <v>55099</v>
      </c>
      <c r="H408" s="200">
        <f t="shared" si="282"/>
        <v>110198</v>
      </c>
      <c r="I408" s="205">
        <f t="shared" si="283"/>
        <v>38051.199999999997</v>
      </c>
      <c r="J408" s="200">
        <f t="shared" si="284"/>
        <v>76102.399999999994</v>
      </c>
      <c r="K408" s="670">
        <f t="shared" si="285"/>
        <v>69.059692553403877</v>
      </c>
      <c r="L408" s="10"/>
    </row>
    <row r="409" spans="1:12">
      <c r="A409" s="47"/>
      <c r="B409" s="56">
        <f t="shared" si="286"/>
        <v>7</v>
      </c>
      <c r="C409" s="48" t="s">
        <v>1301</v>
      </c>
      <c r="D409" s="50" t="str">
        <f t="shared" si="280"/>
        <v>PK.Elek.28</v>
      </c>
      <c r="E409" s="681">
        <f>'Volume Backup'!U400</f>
        <v>4</v>
      </c>
      <c r="F409" s="46" t="str">
        <f>'Volume Backup'!V400</f>
        <v>unit</v>
      </c>
      <c r="G409" s="51">
        <f t="shared" si="281"/>
        <v>60874</v>
      </c>
      <c r="H409" s="200">
        <f t="shared" si="282"/>
        <v>243496</v>
      </c>
      <c r="I409" s="205">
        <f t="shared" si="283"/>
        <v>42218</v>
      </c>
      <c r="J409" s="200">
        <f t="shared" si="284"/>
        <v>168872</v>
      </c>
      <c r="K409" s="670">
        <f t="shared" si="285"/>
        <v>69.353089989157937</v>
      </c>
      <c r="L409" s="10"/>
    </row>
    <row r="410" spans="1:12" s="70" customFormat="1">
      <c r="A410" s="64" t="s">
        <v>1354</v>
      </c>
      <c r="B410" s="65"/>
      <c r="C410" s="66" t="s">
        <v>1316</v>
      </c>
      <c r="D410" s="697"/>
      <c r="E410" s="696"/>
      <c r="F410" s="68"/>
      <c r="G410" s="698"/>
      <c r="H410" s="202"/>
      <c r="I410" s="207"/>
      <c r="J410" s="202"/>
      <c r="K410" s="669"/>
      <c r="L410" s="69"/>
    </row>
    <row r="411" spans="1:12">
      <c r="A411" s="37"/>
      <c r="B411" s="55">
        <v>1</v>
      </c>
      <c r="C411" s="33" t="s">
        <v>1317</v>
      </c>
      <c r="D411" s="680" t="str">
        <f>D395</f>
        <v>Dihitung</v>
      </c>
      <c r="E411" s="681">
        <f>'Volume Backup'!U402</f>
        <v>1</v>
      </c>
      <c r="F411" s="46" t="str">
        <f>'Volume Backup'!V402</f>
        <v>unit</v>
      </c>
      <c r="G411" s="682">
        <v>2688000</v>
      </c>
      <c r="H411" s="200">
        <f t="shared" ref="H411:H412" si="287">E411*G411</f>
        <v>2688000</v>
      </c>
      <c r="I411" s="204">
        <f>G411</f>
        <v>2688000</v>
      </c>
      <c r="J411" s="200">
        <f t="shared" ref="J411:J412" si="288">I411*E411</f>
        <v>2688000</v>
      </c>
      <c r="K411" s="670">
        <f t="shared" ref="K411:K412" si="289">J411/H411*100</f>
        <v>100</v>
      </c>
      <c r="L411" s="10"/>
    </row>
    <row r="412" spans="1:12">
      <c r="A412" s="47"/>
      <c r="B412" s="56">
        <f>B411+1</f>
        <v>2</v>
      </c>
      <c r="C412" s="48" t="s">
        <v>1318</v>
      </c>
      <c r="D412" s="50" t="str">
        <f>D411</f>
        <v>Dihitung</v>
      </c>
      <c r="E412" s="681">
        <f>'Volume Backup'!U403</f>
        <v>1</v>
      </c>
      <c r="F412" s="46" t="str">
        <f>'Volume Backup'!V403</f>
        <v>unit</v>
      </c>
      <c r="G412" s="51">
        <f>G411</f>
        <v>2688000</v>
      </c>
      <c r="H412" s="200">
        <f t="shared" si="287"/>
        <v>2688000</v>
      </c>
      <c r="I412" s="205">
        <f>G412</f>
        <v>2688000</v>
      </c>
      <c r="J412" s="200">
        <f t="shared" si="288"/>
        <v>2688000</v>
      </c>
      <c r="K412" s="670">
        <f t="shared" si="289"/>
        <v>100</v>
      </c>
      <c r="L412" s="10"/>
    </row>
    <row r="413" spans="1:12" s="70" customFormat="1">
      <c r="A413" s="64" t="s">
        <v>1355</v>
      </c>
      <c r="B413" s="65"/>
      <c r="C413" s="66" t="s">
        <v>189</v>
      </c>
      <c r="D413" s="697"/>
      <c r="E413" s="696"/>
      <c r="F413" s="68"/>
      <c r="G413" s="698"/>
      <c r="H413" s="202"/>
      <c r="I413" s="207"/>
      <c r="J413" s="202"/>
      <c r="K413" s="669"/>
      <c r="L413" s="69"/>
    </row>
    <row r="414" spans="1:12">
      <c r="A414" s="37"/>
      <c r="B414" s="56">
        <v>1</v>
      </c>
      <c r="C414" s="33" t="s">
        <v>1296</v>
      </c>
      <c r="D414" s="680" t="str">
        <f>D296</f>
        <v>A.4.2.1.14</v>
      </c>
      <c r="E414" s="681">
        <f>'Volume Backup'!U405</f>
        <v>5.4</v>
      </c>
      <c r="F414" s="46" t="str">
        <f>'Volume Backup'!V405</f>
        <v>m2</v>
      </c>
      <c r="G414" s="682">
        <f>G146</f>
        <v>1043860.18</v>
      </c>
      <c r="H414" s="200">
        <f t="shared" ref="H414" si="290">E414*G414</f>
        <v>5636844.972000001</v>
      </c>
      <c r="I414" s="682">
        <f>I146</f>
        <v>1043860.18</v>
      </c>
      <c r="J414" s="200">
        <f t="shared" ref="J414" si="291">I414*E414</f>
        <v>5636844.972000001</v>
      </c>
      <c r="K414" s="670">
        <f t="shared" ref="K414" si="292">J414/H414*100</f>
        <v>100</v>
      </c>
      <c r="L414" s="10"/>
    </row>
    <row r="415" spans="1:12" s="70" customFormat="1">
      <c r="A415" s="64" t="s">
        <v>1356</v>
      </c>
      <c r="B415" s="65"/>
      <c r="C415" s="66" t="s">
        <v>1302</v>
      </c>
      <c r="D415" s="697"/>
      <c r="E415" s="696"/>
      <c r="F415" s="68"/>
      <c r="G415" s="698"/>
      <c r="H415" s="202"/>
      <c r="I415" s="207"/>
      <c r="J415" s="202"/>
      <c r="K415" s="669"/>
      <c r="L415" s="69"/>
    </row>
    <row r="416" spans="1:12">
      <c r="A416" s="47"/>
      <c r="B416" s="56">
        <v>1</v>
      </c>
      <c r="C416" s="48" t="s">
        <v>185</v>
      </c>
      <c r="D416" s="50" t="str">
        <f t="shared" ref="D416:D430" si="293">D371</f>
        <v>Pk.plamPVC.01</v>
      </c>
      <c r="E416" s="681">
        <f>'Volume Backup'!U407</f>
        <v>20</v>
      </c>
      <c r="F416" s="46" t="str">
        <f>'Volume Backup'!V407</f>
        <v>m'</v>
      </c>
      <c r="G416" s="51">
        <f t="shared" ref="G416:G430" si="294">G371</f>
        <v>72264.5</v>
      </c>
      <c r="H416" s="200">
        <f t="shared" ref="H416:H430" si="295">E416*G416</f>
        <v>1445290</v>
      </c>
      <c r="I416" s="205">
        <f t="shared" ref="I416:I430" si="296">I371</f>
        <v>69504.38</v>
      </c>
      <c r="J416" s="200">
        <f t="shared" ref="J416:J430" si="297">I416*E416</f>
        <v>1390087.6</v>
      </c>
      <c r="K416" s="670">
        <f t="shared" ref="K416:K430" si="298">J416/H416*100</f>
        <v>96.18053124286476</v>
      </c>
      <c r="L416" s="10"/>
    </row>
    <row r="417" spans="1:14">
      <c r="A417" s="47"/>
      <c r="B417" s="56">
        <f>B416+1</f>
        <v>2</v>
      </c>
      <c r="C417" s="48" t="s">
        <v>1303</v>
      </c>
      <c r="D417" s="50" t="str">
        <f t="shared" si="293"/>
        <v>Pk.plamPVC.03</v>
      </c>
      <c r="E417" s="681">
        <f>'Volume Backup'!U408</f>
        <v>20</v>
      </c>
      <c r="F417" s="46" t="str">
        <f>'Volume Backup'!V408</f>
        <v>m'</v>
      </c>
      <c r="G417" s="51">
        <f t="shared" si="294"/>
        <v>139799</v>
      </c>
      <c r="H417" s="200">
        <f t="shared" si="295"/>
        <v>2795980</v>
      </c>
      <c r="I417" s="205">
        <f t="shared" si="296"/>
        <v>132663.07999999999</v>
      </c>
      <c r="J417" s="200">
        <f t="shared" si="297"/>
        <v>2653261.5999999996</v>
      </c>
      <c r="K417" s="670">
        <f t="shared" si="298"/>
        <v>94.89558580533479</v>
      </c>
      <c r="L417" s="10"/>
    </row>
    <row r="418" spans="1:14">
      <c r="A418" s="47"/>
      <c r="B418" s="56">
        <f>B417+1</f>
        <v>3</v>
      </c>
      <c r="C418" s="48" t="s">
        <v>1304</v>
      </c>
      <c r="D418" s="50" t="str">
        <f t="shared" si="293"/>
        <v>Pk.plamPVC.04</v>
      </c>
      <c r="E418" s="681">
        <f>'Volume Backup'!U409</f>
        <v>20</v>
      </c>
      <c r="F418" s="46" t="str">
        <f>'Volume Backup'!V409</f>
        <v>m'</v>
      </c>
      <c r="G418" s="51">
        <f t="shared" si="294"/>
        <v>218955</v>
      </c>
      <c r="H418" s="200">
        <f t="shared" si="295"/>
        <v>4379100</v>
      </c>
      <c r="I418" s="205">
        <f t="shared" si="296"/>
        <v>207241.32</v>
      </c>
      <c r="J418" s="200">
        <f t="shared" si="297"/>
        <v>4144826.4000000004</v>
      </c>
      <c r="K418" s="670">
        <f t="shared" si="298"/>
        <v>94.65018839487567</v>
      </c>
      <c r="L418" s="10"/>
    </row>
    <row r="419" spans="1:14">
      <c r="A419" s="47"/>
      <c r="B419" s="56">
        <f t="shared" ref="B419:B430" si="299">B418+1</f>
        <v>4</v>
      </c>
      <c r="C419" s="48" t="s">
        <v>1393</v>
      </c>
      <c r="D419" s="50" t="str">
        <f t="shared" si="293"/>
        <v>A.5.1.1.4</v>
      </c>
      <c r="E419" s="681">
        <f>'Volume Backup'!U410</f>
        <v>1</v>
      </c>
      <c r="F419" s="46" t="str">
        <f>'Volume Backup'!V410</f>
        <v>unit</v>
      </c>
      <c r="G419" s="51">
        <f t="shared" si="294"/>
        <v>3487061.05</v>
      </c>
      <c r="H419" s="200">
        <f t="shared" si="295"/>
        <v>3487061.05</v>
      </c>
      <c r="I419" s="205">
        <f t="shared" si="296"/>
        <v>3487061.05</v>
      </c>
      <c r="J419" s="200">
        <f t="shared" si="297"/>
        <v>3487061.05</v>
      </c>
      <c r="K419" s="670">
        <f t="shared" si="298"/>
        <v>100</v>
      </c>
      <c r="L419" s="10"/>
    </row>
    <row r="420" spans="1:14">
      <c r="A420" s="47"/>
      <c r="B420" s="56">
        <f t="shared" si="299"/>
        <v>5</v>
      </c>
      <c r="C420" s="48" t="s">
        <v>1305</v>
      </c>
      <c r="D420" s="50" t="str">
        <f t="shared" si="293"/>
        <v>A.5.1.1</v>
      </c>
      <c r="E420" s="681">
        <f>'Volume Backup'!U411</f>
        <v>1</v>
      </c>
      <c r="F420" s="46" t="str">
        <f>'Volume Backup'!V411</f>
        <v>unit</v>
      </c>
      <c r="G420" s="51">
        <f t="shared" si="294"/>
        <v>6607459.6846846845</v>
      </c>
      <c r="H420" s="200">
        <f t="shared" si="295"/>
        <v>6607459.6846846845</v>
      </c>
      <c r="I420" s="205">
        <f t="shared" si="296"/>
        <v>780275</v>
      </c>
      <c r="J420" s="200">
        <f t="shared" si="297"/>
        <v>780275</v>
      </c>
      <c r="K420" s="670">
        <f t="shared" si="298"/>
        <v>11.809001299070895</v>
      </c>
      <c r="L420" s="10"/>
    </row>
    <row r="421" spans="1:14">
      <c r="A421" s="47"/>
      <c r="B421" s="56">
        <f t="shared" si="299"/>
        <v>6</v>
      </c>
      <c r="C421" s="48" t="s">
        <v>1306</v>
      </c>
      <c r="D421" s="50" t="str">
        <f t="shared" si="293"/>
        <v>A.5.1.1.19A</v>
      </c>
      <c r="E421" s="681">
        <f>'Volume Backup'!U412</f>
        <v>1</v>
      </c>
      <c r="F421" s="46" t="str">
        <f>'Volume Backup'!V412</f>
        <v>unit</v>
      </c>
      <c r="G421" s="51">
        <f t="shared" si="294"/>
        <v>821588.75</v>
      </c>
      <c r="H421" s="200">
        <f t="shared" si="295"/>
        <v>821588.75</v>
      </c>
      <c r="I421" s="205">
        <f t="shared" si="296"/>
        <v>74088.75</v>
      </c>
      <c r="J421" s="200">
        <f t="shared" si="297"/>
        <v>74088.75</v>
      </c>
      <c r="K421" s="670">
        <f t="shared" si="298"/>
        <v>9.0177415403996228</v>
      </c>
      <c r="L421" s="10"/>
    </row>
    <row r="422" spans="1:14">
      <c r="A422" s="47"/>
      <c r="B422" s="56">
        <f t="shared" si="299"/>
        <v>7</v>
      </c>
      <c r="C422" s="48" t="s">
        <v>1307</v>
      </c>
      <c r="D422" s="50" t="str">
        <f t="shared" si="293"/>
        <v>A.5.1.1.14</v>
      </c>
      <c r="E422" s="681">
        <f>'Volume Backup'!U413</f>
        <v>11</v>
      </c>
      <c r="F422" s="46" t="str">
        <f>'Volume Backup'!V413</f>
        <v>unit</v>
      </c>
      <c r="G422" s="51">
        <f t="shared" si="294"/>
        <v>339681.25</v>
      </c>
      <c r="H422" s="200">
        <f t="shared" si="295"/>
        <v>3736493.75</v>
      </c>
      <c r="I422" s="205">
        <f t="shared" si="296"/>
        <v>125834.20749999999</v>
      </c>
      <c r="J422" s="200">
        <f t="shared" si="297"/>
        <v>1384176.2825</v>
      </c>
      <c r="K422" s="670">
        <f t="shared" si="298"/>
        <v>37.044790520524757</v>
      </c>
      <c r="L422" s="10"/>
    </row>
    <row r="423" spans="1:14">
      <c r="A423" s="47"/>
      <c r="B423" s="56">
        <f t="shared" si="299"/>
        <v>8</v>
      </c>
      <c r="C423" s="48" t="s">
        <v>1308</v>
      </c>
      <c r="D423" s="50" t="str">
        <f t="shared" si="293"/>
        <v>A.5.1.3</v>
      </c>
      <c r="E423" s="681">
        <f>'Volume Backup'!U414</f>
        <v>1</v>
      </c>
      <c r="F423" s="46" t="str">
        <f>'Volume Backup'!V414</f>
        <v>unit</v>
      </c>
      <c r="G423" s="51">
        <f t="shared" si="294"/>
        <v>4865052.2874999996</v>
      </c>
      <c r="H423" s="200">
        <f t="shared" si="295"/>
        <v>4865052.2874999996</v>
      </c>
      <c r="I423" s="205">
        <f t="shared" si="296"/>
        <v>446904.6004</v>
      </c>
      <c r="J423" s="200">
        <f t="shared" si="297"/>
        <v>446904.6004</v>
      </c>
      <c r="K423" s="670">
        <f t="shared" si="298"/>
        <v>9.1860184431779359</v>
      </c>
      <c r="L423" s="10"/>
    </row>
    <row r="424" spans="1:14">
      <c r="A424" s="47"/>
      <c r="B424" s="56">
        <f t="shared" si="299"/>
        <v>9</v>
      </c>
      <c r="C424" s="48" t="s">
        <v>1309</v>
      </c>
      <c r="D424" s="50" t="str">
        <f t="shared" si="293"/>
        <v>A.5.1.1.19</v>
      </c>
      <c r="E424" s="681">
        <f>'Volume Backup'!U415</f>
        <v>1</v>
      </c>
      <c r="F424" s="46" t="str">
        <f>'Volume Backup'!V415</f>
        <v>unit</v>
      </c>
      <c r="G424" s="51">
        <f t="shared" si="294"/>
        <v>315531.25</v>
      </c>
      <c r="H424" s="200">
        <f t="shared" si="295"/>
        <v>315531.25</v>
      </c>
      <c r="I424" s="205">
        <f t="shared" si="296"/>
        <v>153957.929</v>
      </c>
      <c r="J424" s="200">
        <f t="shared" si="297"/>
        <v>153957.929</v>
      </c>
      <c r="K424" s="670">
        <f t="shared" si="298"/>
        <v>48.793242824601371</v>
      </c>
      <c r="L424" s="10"/>
    </row>
    <row r="425" spans="1:14">
      <c r="A425" s="47"/>
      <c r="B425" s="56">
        <f t="shared" si="299"/>
        <v>10</v>
      </c>
      <c r="C425" s="48" t="s">
        <v>1310</v>
      </c>
      <c r="D425" s="50" t="str">
        <f t="shared" si="293"/>
        <v>Dihitung</v>
      </c>
      <c r="E425" s="681">
        <f>'Volume Backup'!U416</f>
        <v>1</v>
      </c>
      <c r="F425" s="46" t="str">
        <f>'Volume Backup'!V416</f>
        <v>unit</v>
      </c>
      <c r="G425" s="51">
        <f t="shared" si="294"/>
        <v>950000</v>
      </c>
      <c r="H425" s="200">
        <f t="shared" si="295"/>
        <v>950000</v>
      </c>
      <c r="I425" s="205">
        <f t="shared" si="296"/>
        <v>950000</v>
      </c>
      <c r="J425" s="200">
        <f t="shared" si="297"/>
        <v>950000</v>
      </c>
      <c r="K425" s="670">
        <f t="shared" si="298"/>
        <v>100</v>
      </c>
      <c r="L425" s="10"/>
    </row>
    <row r="426" spans="1:14">
      <c r="A426" s="47"/>
      <c r="B426" s="56">
        <f t="shared" si="299"/>
        <v>11</v>
      </c>
      <c r="C426" s="48" t="s">
        <v>1312</v>
      </c>
      <c r="D426" s="50" t="str">
        <f t="shared" si="293"/>
        <v>A.4.4.3.36 J</v>
      </c>
      <c r="E426" s="681">
        <f>'Volume Backup'!U417</f>
        <v>23.400000000000002</v>
      </c>
      <c r="F426" s="46" t="str">
        <f>'Volume Backup'!V417</f>
        <v>m2</v>
      </c>
      <c r="G426" s="51">
        <f t="shared" si="294"/>
        <v>429811.59</v>
      </c>
      <c r="H426" s="200">
        <f t="shared" si="295"/>
        <v>10057591.206000002</v>
      </c>
      <c r="I426" s="205">
        <f t="shared" si="296"/>
        <v>429811.59</v>
      </c>
      <c r="J426" s="200">
        <f t="shared" si="297"/>
        <v>10057591.206000002</v>
      </c>
      <c r="K426" s="670">
        <f t="shared" si="298"/>
        <v>100</v>
      </c>
      <c r="L426" s="10"/>
    </row>
    <row r="427" spans="1:14">
      <c r="A427" s="47"/>
      <c r="B427" s="56">
        <f t="shared" si="299"/>
        <v>12</v>
      </c>
      <c r="C427" s="48" t="s">
        <v>1313</v>
      </c>
      <c r="D427" s="50" t="str">
        <f t="shared" si="293"/>
        <v>A.4.4.3.36 J</v>
      </c>
      <c r="E427" s="681">
        <f>'Volume Backup'!U418</f>
        <v>4.5</v>
      </c>
      <c r="F427" s="46" t="str">
        <f>'Volume Backup'!V418</f>
        <v>m2</v>
      </c>
      <c r="G427" s="51">
        <f t="shared" si="294"/>
        <v>429811.59</v>
      </c>
      <c r="H427" s="200">
        <f t="shared" si="295"/>
        <v>1934152.155</v>
      </c>
      <c r="I427" s="205">
        <f t="shared" si="296"/>
        <v>429811.59</v>
      </c>
      <c r="J427" s="200">
        <f t="shared" si="297"/>
        <v>1934152.155</v>
      </c>
      <c r="K427" s="670">
        <f t="shared" si="298"/>
        <v>100</v>
      </c>
      <c r="L427" s="10"/>
    </row>
    <row r="428" spans="1:14">
      <c r="A428" s="47"/>
      <c r="B428" s="56">
        <f t="shared" si="299"/>
        <v>13</v>
      </c>
      <c r="C428" s="48" t="s">
        <v>172</v>
      </c>
      <c r="D428" s="50" t="str">
        <f t="shared" si="293"/>
        <v>PLL.01</v>
      </c>
      <c r="E428" s="681">
        <f>'Volume Backup'!U419</f>
        <v>4.5</v>
      </c>
      <c r="F428" s="46" t="str">
        <f>'Volume Backup'!V419</f>
        <v>m2</v>
      </c>
      <c r="G428" s="51">
        <f t="shared" si="294"/>
        <v>126787.50000000001</v>
      </c>
      <c r="H428" s="200">
        <f t="shared" si="295"/>
        <v>570543.75000000012</v>
      </c>
      <c r="I428" s="205">
        <f t="shared" si="296"/>
        <v>88545.946250000008</v>
      </c>
      <c r="J428" s="200">
        <f t="shared" si="297"/>
        <v>398456.75812500005</v>
      </c>
      <c r="K428" s="670">
        <f t="shared" si="298"/>
        <v>69.838072562358263</v>
      </c>
      <c r="L428" s="10"/>
    </row>
    <row r="429" spans="1:14">
      <c r="A429" s="47"/>
      <c r="B429" s="56">
        <f t="shared" si="299"/>
        <v>14</v>
      </c>
      <c r="C429" s="48" t="s">
        <v>184</v>
      </c>
      <c r="D429" s="50" t="str">
        <f t="shared" si="293"/>
        <v>A.4.5.1.7</v>
      </c>
      <c r="E429" s="681">
        <f>'Volume Backup'!U420</f>
        <v>4.5</v>
      </c>
      <c r="F429" s="46" t="str">
        <f>'Volume Backup'!V420</f>
        <v>m2</v>
      </c>
      <c r="G429" s="51">
        <f t="shared" si="294"/>
        <v>61657.41</v>
      </c>
      <c r="H429" s="200">
        <f t="shared" si="295"/>
        <v>277458.34500000003</v>
      </c>
      <c r="I429" s="205">
        <f t="shared" si="296"/>
        <v>61657.41</v>
      </c>
      <c r="J429" s="200">
        <f t="shared" si="297"/>
        <v>277458.34500000003</v>
      </c>
      <c r="K429" s="670">
        <f t="shared" si="298"/>
        <v>100</v>
      </c>
      <c r="L429" s="10"/>
    </row>
    <row r="430" spans="1:14">
      <c r="A430" s="47"/>
      <c r="B430" s="56">
        <f t="shared" si="299"/>
        <v>15</v>
      </c>
      <c r="C430" s="48" t="s">
        <v>1297</v>
      </c>
      <c r="D430" s="50" t="str">
        <f t="shared" si="293"/>
        <v>A.4.7.1.10</v>
      </c>
      <c r="E430" s="681">
        <f>'Volume Backup'!U421</f>
        <v>4.5</v>
      </c>
      <c r="F430" s="46" t="str">
        <f>'Volume Backup'!V421</f>
        <v>m2</v>
      </c>
      <c r="G430" s="51">
        <f t="shared" si="294"/>
        <v>43230.484000000004</v>
      </c>
      <c r="H430" s="200">
        <f t="shared" si="295"/>
        <v>194537.17800000001</v>
      </c>
      <c r="I430" s="205">
        <f t="shared" si="296"/>
        <v>28115.778620199999</v>
      </c>
      <c r="J430" s="200">
        <f t="shared" si="297"/>
        <v>126521.00379089999</v>
      </c>
      <c r="K430" s="670">
        <f t="shared" si="298"/>
        <v>65.036927692505117</v>
      </c>
      <c r="L430" s="10"/>
      <c r="M430" s="861">
        <f>SUM(H388:H430)</f>
        <v>112039719.34538467</v>
      </c>
      <c r="N430" s="861">
        <f>SUM(J388:J430)</f>
        <v>95178514.021299705</v>
      </c>
    </row>
    <row r="431" spans="1:14" s="692" customFormat="1">
      <c r="A431" s="683" t="s">
        <v>20</v>
      </c>
      <c r="B431" s="684"/>
      <c r="C431" s="685" t="s">
        <v>1402</v>
      </c>
      <c r="D431" s="693"/>
      <c r="E431" s="694"/>
      <c r="F431" s="687"/>
      <c r="G431" s="695"/>
      <c r="H431" s="688"/>
      <c r="I431" s="689"/>
      <c r="J431" s="688"/>
      <c r="K431" s="690"/>
      <c r="L431" s="691"/>
    </row>
    <row r="432" spans="1:14" s="70" customFormat="1">
      <c r="A432" s="64" t="s">
        <v>1290</v>
      </c>
      <c r="B432" s="65"/>
      <c r="C432" s="66" t="s">
        <v>164</v>
      </c>
      <c r="D432" s="697"/>
      <c r="E432" s="696"/>
      <c r="F432" s="68"/>
      <c r="G432" s="698"/>
      <c r="H432" s="202"/>
      <c r="I432" s="207"/>
      <c r="J432" s="202"/>
      <c r="K432" s="669"/>
      <c r="L432" s="69"/>
    </row>
    <row r="433" spans="1:16">
      <c r="A433" s="47"/>
      <c r="B433" s="56">
        <v>1</v>
      </c>
      <c r="C433" s="48" t="s">
        <v>2862</v>
      </c>
      <c r="D433" s="50" t="str">
        <f>D391</f>
        <v>A.4.2.1.20</v>
      </c>
      <c r="E433" s="681">
        <f>'Volume Backup'!U424</f>
        <v>38.400000000000006</v>
      </c>
      <c r="F433" s="46" t="str">
        <f>'Volume Backup'!V424</f>
        <v>m2</v>
      </c>
      <c r="G433" s="51">
        <f>G391</f>
        <v>148763.14000000001</v>
      </c>
      <c r="H433" s="200">
        <f t="shared" ref="H433:H437" si="300">E433*G433</f>
        <v>5712504.5760000013</v>
      </c>
      <c r="I433" s="205">
        <f>G433</f>
        <v>148763.14000000001</v>
      </c>
      <c r="J433" s="200">
        <f t="shared" ref="J433:J437" si="301">I433*E433</f>
        <v>5712504.5760000013</v>
      </c>
      <c r="K433" s="670">
        <f t="shared" ref="K433:K437" si="302">J433/H433*100</f>
        <v>100</v>
      </c>
      <c r="L433" s="10"/>
      <c r="O433" s="1463">
        <f>E158+E159+E262+E263+E335+E336+E381+E382+E426+E427+E530+E531+E660+E661+E704+E705+E742+E743</f>
        <v>367.60000000000008</v>
      </c>
      <c r="P433" s="1463">
        <f>G426</f>
        <v>429811.59</v>
      </c>
    </row>
    <row r="434" spans="1:16">
      <c r="A434" s="47"/>
      <c r="B434" s="56">
        <f t="shared" ref="B434:B437" si="303">B433+1</f>
        <v>2</v>
      </c>
      <c r="C434" s="48" t="s">
        <v>2863</v>
      </c>
      <c r="D434" s="50" t="str">
        <f t="shared" ref="D434:D436" si="304">D392</f>
        <v>A.4.6.1.23 F</v>
      </c>
      <c r="E434" s="681">
        <f>E433</f>
        <v>38.400000000000006</v>
      </c>
      <c r="F434" s="46" t="str">
        <f>F433</f>
        <v>m2</v>
      </c>
      <c r="G434" s="51">
        <f t="shared" ref="G434:G436" si="305">G392</f>
        <v>205940.97</v>
      </c>
      <c r="H434" s="200">
        <f t="shared" si="300"/>
        <v>7908133.2480000015</v>
      </c>
      <c r="I434" s="205">
        <f>G434</f>
        <v>205940.97</v>
      </c>
      <c r="J434" s="200">
        <f t="shared" si="301"/>
        <v>7908133.2480000015</v>
      </c>
      <c r="K434" s="670">
        <f t="shared" si="302"/>
        <v>100</v>
      </c>
      <c r="L434" s="10"/>
      <c r="P434" s="1463">
        <f>O433*P433</f>
        <v>157998740.48400006</v>
      </c>
    </row>
    <row r="435" spans="1:16">
      <c r="A435" s="47"/>
      <c r="B435" s="56">
        <f t="shared" si="303"/>
        <v>3</v>
      </c>
      <c r="C435" s="48" t="s">
        <v>2864</v>
      </c>
      <c r="D435" s="50" t="str">
        <f t="shared" si="304"/>
        <v>A.4.6.1.23 J</v>
      </c>
      <c r="E435" s="681">
        <f>E434</f>
        <v>38.400000000000006</v>
      </c>
      <c r="F435" s="46" t="str">
        <f>F434</f>
        <v>m2</v>
      </c>
      <c r="G435" s="51">
        <f t="shared" si="305"/>
        <v>236285.44</v>
      </c>
      <c r="H435" s="200">
        <f t="shared" si="300"/>
        <v>9073360.8960000016</v>
      </c>
      <c r="I435" s="205">
        <f>G435</f>
        <v>236285.44</v>
      </c>
      <c r="J435" s="200">
        <f t="shared" si="301"/>
        <v>9073360.8960000016</v>
      </c>
      <c r="K435" s="670">
        <f t="shared" si="302"/>
        <v>100</v>
      </c>
      <c r="L435" s="10"/>
    </row>
    <row r="436" spans="1:16">
      <c r="A436" s="47"/>
      <c r="B436" s="56">
        <f t="shared" si="303"/>
        <v>4</v>
      </c>
      <c r="C436" s="48" t="s">
        <v>192</v>
      </c>
      <c r="D436" s="50" t="str">
        <f t="shared" si="304"/>
        <v>A.4.6.1.23 L</v>
      </c>
      <c r="E436" s="681">
        <f>'Volume Backup'!U425</f>
        <v>5.44</v>
      </c>
      <c r="F436" s="46" t="str">
        <f>'Volume Backup'!V425</f>
        <v>m2</v>
      </c>
      <c r="G436" s="51">
        <f t="shared" si="305"/>
        <v>711501.21</v>
      </c>
      <c r="H436" s="200">
        <f t="shared" si="300"/>
        <v>3870566.5824000002</v>
      </c>
      <c r="I436" s="205">
        <f>G436</f>
        <v>711501.21</v>
      </c>
      <c r="J436" s="200">
        <f t="shared" si="301"/>
        <v>3870566.5824000002</v>
      </c>
      <c r="K436" s="670">
        <f t="shared" si="302"/>
        <v>100</v>
      </c>
      <c r="L436" s="10"/>
    </row>
    <row r="437" spans="1:16">
      <c r="A437" s="47"/>
      <c r="B437" s="56">
        <f t="shared" si="303"/>
        <v>5</v>
      </c>
      <c r="C437" s="48" t="s">
        <v>1294</v>
      </c>
      <c r="D437" s="50" t="str">
        <f>D425</f>
        <v>Dihitung</v>
      </c>
      <c r="E437" s="681">
        <f>'Volume Backup'!U426</f>
        <v>128</v>
      </c>
      <c r="F437" s="46" t="str">
        <f>'Volume Backup'!V426</f>
        <v>cm</v>
      </c>
      <c r="G437" s="51">
        <v>45000</v>
      </c>
      <c r="H437" s="200">
        <f t="shared" si="300"/>
        <v>5760000</v>
      </c>
      <c r="I437" s="205">
        <f>G437</f>
        <v>45000</v>
      </c>
      <c r="J437" s="200">
        <f t="shared" si="301"/>
        <v>5760000</v>
      </c>
      <c r="K437" s="670">
        <f t="shared" si="302"/>
        <v>100</v>
      </c>
      <c r="L437" s="10"/>
    </row>
    <row r="438" spans="1:16" s="70" customFormat="1">
      <c r="A438" s="64" t="s">
        <v>1291</v>
      </c>
      <c r="B438" s="65"/>
      <c r="C438" s="66" t="s">
        <v>182</v>
      </c>
      <c r="D438" s="697"/>
      <c r="E438" s="696"/>
      <c r="F438" s="68"/>
      <c r="G438" s="698"/>
      <c r="H438" s="202"/>
      <c r="I438" s="207"/>
      <c r="J438" s="202"/>
      <c r="K438" s="669"/>
      <c r="L438" s="69"/>
    </row>
    <row r="439" spans="1:16">
      <c r="A439" s="37"/>
      <c r="B439" s="55">
        <v>1</v>
      </c>
      <c r="C439" s="33" t="s">
        <v>172</v>
      </c>
      <c r="D439" s="680" t="str">
        <f>D353</f>
        <v>PLL.01</v>
      </c>
      <c r="E439" s="681">
        <f>'Volume Backup'!U428</f>
        <v>32</v>
      </c>
      <c r="F439" s="46" t="str">
        <f>'Volume Backup'!V428</f>
        <v>m2</v>
      </c>
      <c r="G439" s="682">
        <f>G353</f>
        <v>126787.50000000001</v>
      </c>
      <c r="H439" s="200">
        <f t="shared" ref="H439:H442" si="306">E439*G439</f>
        <v>4057200.0000000005</v>
      </c>
      <c r="I439" s="204">
        <f>I353</f>
        <v>88545.946250000008</v>
      </c>
      <c r="J439" s="200">
        <f t="shared" ref="J439:J442" si="307">I439*E439</f>
        <v>2833470.2800000003</v>
      </c>
      <c r="K439" s="670">
        <f t="shared" ref="K439:K442" si="308">J439/H439*100</f>
        <v>69.838072562358278</v>
      </c>
      <c r="L439" s="10"/>
    </row>
    <row r="440" spans="1:16">
      <c r="A440" s="47"/>
      <c r="B440" s="56">
        <f>B439+1</f>
        <v>2</v>
      </c>
      <c r="C440" s="48" t="s">
        <v>184</v>
      </c>
      <c r="D440" s="680" t="str">
        <f>D354</f>
        <v>A.4.5.1.7</v>
      </c>
      <c r="E440" s="681">
        <f>'Volume Backup'!U429</f>
        <v>56</v>
      </c>
      <c r="F440" s="46" t="str">
        <f>'Volume Backup'!V429</f>
        <v>m2</v>
      </c>
      <c r="G440" s="682">
        <f>G354</f>
        <v>61657.41</v>
      </c>
      <c r="H440" s="200">
        <f t="shared" si="306"/>
        <v>3452814.96</v>
      </c>
      <c r="I440" s="204">
        <f>I354</f>
        <v>61657.41</v>
      </c>
      <c r="J440" s="200">
        <f t="shared" si="307"/>
        <v>3452814.96</v>
      </c>
      <c r="K440" s="670">
        <f t="shared" si="308"/>
        <v>100</v>
      </c>
      <c r="L440" s="10"/>
    </row>
    <row r="441" spans="1:16">
      <c r="A441" s="47"/>
      <c r="B441" s="56">
        <f>B440+1</f>
        <v>3</v>
      </c>
      <c r="C441" s="48" t="s">
        <v>1448</v>
      </c>
      <c r="D441" s="680" t="str">
        <f>D442</f>
        <v>A.4.7.1.10</v>
      </c>
      <c r="E441" s="681">
        <f>'Volume Backup'!U430</f>
        <v>32</v>
      </c>
      <c r="F441" s="46" t="str">
        <f>'Volume Backup'!V430</f>
        <v>m2</v>
      </c>
      <c r="G441" s="682">
        <f>G442</f>
        <v>43230.484000000004</v>
      </c>
      <c r="H441" s="200">
        <f t="shared" si="306"/>
        <v>1383375.4880000001</v>
      </c>
      <c r="I441" s="204">
        <f>I442</f>
        <v>28115.778620199999</v>
      </c>
      <c r="J441" s="200">
        <f t="shared" si="307"/>
        <v>899704.91584639996</v>
      </c>
      <c r="K441" s="670">
        <f t="shared" si="308"/>
        <v>65.036927692505117</v>
      </c>
      <c r="L441" s="10"/>
    </row>
    <row r="442" spans="1:16">
      <c r="A442" s="47"/>
      <c r="B442" s="56">
        <f>B441+1</f>
        <v>4</v>
      </c>
      <c r="C442" s="48" t="s">
        <v>1449</v>
      </c>
      <c r="D442" s="680" t="str">
        <f>D356</f>
        <v>A.4.7.1.10</v>
      </c>
      <c r="E442" s="681">
        <f>'Volume Backup'!U431</f>
        <v>24</v>
      </c>
      <c r="F442" s="46" t="str">
        <f>'Volume Backup'!V431</f>
        <v>m2</v>
      </c>
      <c r="G442" s="682">
        <f>G356</f>
        <v>43230.484000000004</v>
      </c>
      <c r="H442" s="200">
        <f t="shared" si="306"/>
        <v>1037531.6160000002</v>
      </c>
      <c r="I442" s="204">
        <f>I356</f>
        <v>28115.778620199999</v>
      </c>
      <c r="J442" s="200">
        <f t="shared" si="307"/>
        <v>674778.68688479997</v>
      </c>
      <c r="K442" s="670">
        <f t="shared" si="308"/>
        <v>65.036927692505117</v>
      </c>
      <c r="L442" s="10"/>
    </row>
    <row r="443" spans="1:16" s="70" customFormat="1">
      <c r="A443" s="64" t="s">
        <v>1357</v>
      </c>
      <c r="B443" s="65"/>
      <c r="C443" s="66" t="s">
        <v>162</v>
      </c>
      <c r="D443" s="697"/>
      <c r="E443" s="696"/>
      <c r="F443" s="68"/>
      <c r="G443" s="698"/>
      <c r="H443" s="202"/>
      <c r="I443" s="207"/>
      <c r="J443" s="202"/>
      <c r="K443" s="669"/>
      <c r="L443" s="69"/>
    </row>
    <row r="444" spans="1:16">
      <c r="A444" s="37"/>
      <c r="B444" s="55">
        <v>1</v>
      </c>
      <c r="C444" s="33" t="s">
        <v>1311</v>
      </c>
      <c r="D444" s="680" t="str">
        <f>D401</f>
        <v>A.4.4.3.59 B</v>
      </c>
      <c r="E444" s="681">
        <f>'Volume Backup'!U433</f>
        <v>32</v>
      </c>
      <c r="F444" s="46" t="str">
        <f>'Volume Backup'!V433</f>
        <v>m2</v>
      </c>
      <c r="G444" s="682">
        <f>G401</f>
        <v>576770.43000000005</v>
      </c>
      <c r="H444" s="200">
        <f t="shared" ref="H444" si="309">E444*G444</f>
        <v>18456653.760000002</v>
      </c>
      <c r="I444" s="204">
        <f>I401</f>
        <v>576770.43000000005</v>
      </c>
      <c r="J444" s="200">
        <f t="shared" ref="J444" si="310">I444*E444</f>
        <v>18456653.760000002</v>
      </c>
      <c r="K444" s="670">
        <f t="shared" ref="K444" si="311">J444/H444*100</f>
        <v>100</v>
      </c>
      <c r="L444" s="10"/>
    </row>
    <row r="445" spans="1:16" s="70" customFormat="1">
      <c r="A445" s="64" t="s">
        <v>1358</v>
      </c>
      <c r="B445" s="65"/>
      <c r="C445" s="66" t="s">
        <v>1284</v>
      </c>
      <c r="D445" s="697"/>
      <c r="E445" s="696"/>
      <c r="F445" s="68"/>
      <c r="G445" s="698"/>
      <c r="H445" s="202"/>
      <c r="I445" s="207"/>
      <c r="J445" s="202"/>
      <c r="K445" s="669"/>
      <c r="L445" s="69"/>
    </row>
    <row r="446" spans="1:16">
      <c r="A446" s="47"/>
      <c r="B446" s="56">
        <v>1</v>
      </c>
      <c r="C446" s="48" t="s">
        <v>1286</v>
      </c>
      <c r="D446" s="50" t="str">
        <f t="shared" ref="D446:D453" si="312">D282</f>
        <v>PK.Elek.01</v>
      </c>
      <c r="E446" s="681">
        <f>'Volume Backup'!U435</f>
        <v>18</v>
      </c>
      <c r="F446" s="46" t="str">
        <f>'Volume Backup'!V435</f>
        <v>titik</v>
      </c>
      <c r="G446" s="51">
        <f t="shared" ref="G446:G453" si="313">G282</f>
        <v>298100</v>
      </c>
      <c r="H446" s="200">
        <f t="shared" ref="H446:H453" si="314">E446*G446</f>
        <v>5365800</v>
      </c>
      <c r="I446" s="205">
        <f t="shared" ref="I446:I453" si="315">I282</f>
        <v>279433.55</v>
      </c>
      <c r="J446" s="200">
        <f t="shared" ref="J446:J453" si="316">I446*E446</f>
        <v>5029803.8999999994</v>
      </c>
      <c r="K446" s="670">
        <f t="shared" ref="K446:K453" si="317">J446/H446*100</f>
        <v>93.738191881918809</v>
      </c>
      <c r="L446" s="10"/>
    </row>
    <row r="447" spans="1:16">
      <c r="A447" s="47"/>
      <c r="B447" s="56">
        <f>B446+1</f>
        <v>2</v>
      </c>
      <c r="C447" s="48" t="s">
        <v>1298</v>
      </c>
      <c r="D447" s="50" t="str">
        <f t="shared" si="312"/>
        <v>PK Supl. 4 D</v>
      </c>
      <c r="E447" s="681">
        <f>'Volume Backup'!U436</f>
        <v>16</v>
      </c>
      <c r="F447" s="46" t="str">
        <f>'Volume Backup'!V436</f>
        <v>m'</v>
      </c>
      <c r="G447" s="51">
        <f t="shared" si="313"/>
        <v>50646</v>
      </c>
      <c r="H447" s="200">
        <f t="shared" si="314"/>
        <v>810336</v>
      </c>
      <c r="I447" s="205">
        <f t="shared" si="315"/>
        <v>50646</v>
      </c>
      <c r="J447" s="200">
        <f t="shared" si="316"/>
        <v>810336</v>
      </c>
      <c r="K447" s="670">
        <f t="shared" si="317"/>
        <v>100</v>
      </c>
      <c r="L447" s="10"/>
    </row>
    <row r="448" spans="1:16">
      <c r="A448" s="47"/>
      <c r="B448" s="56">
        <f>B447+1</f>
        <v>3</v>
      </c>
      <c r="C448" s="48" t="s">
        <v>1326</v>
      </c>
      <c r="D448" s="50" t="str">
        <f t="shared" si="312"/>
        <v>PK.Elek.36</v>
      </c>
      <c r="E448" s="681">
        <f>'Volume Backup'!U437</f>
        <v>4</v>
      </c>
      <c r="F448" s="46" t="str">
        <f>'Volume Backup'!V437</f>
        <v>unit</v>
      </c>
      <c r="G448" s="51">
        <f t="shared" si="313"/>
        <v>132704</v>
      </c>
      <c r="H448" s="200">
        <f t="shared" si="314"/>
        <v>530816</v>
      </c>
      <c r="I448" s="205">
        <f t="shared" si="315"/>
        <v>58822.5</v>
      </c>
      <c r="J448" s="200">
        <f t="shared" si="316"/>
        <v>235290</v>
      </c>
      <c r="K448" s="670">
        <f t="shared" si="317"/>
        <v>44.326094164456229</v>
      </c>
      <c r="L448" s="10"/>
    </row>
    <row r="449" spans="1:14">
      <c r="A449" s="47"/>
      <c r="B449" s="56">
        <f>B448+1</f>
        <v>4</v>
      </c>
      <c r="C449" s="48" t="s">
        <v>1319</v>
      </c>
      <c r="D449" s="50" t="str">
        <f t="shared" si="312"/>
        <v>Dihitung</v>
      </c>
      <c r="E449" s="681">
        <f>'Volume Backup'!U438</f>
        <v>6</v>
      </c>
      <c r="F449" s="46" t="str">
        <f>'Volume Backup'!V438</f>
        <v>unit</v>
      </c>
      <c r="G449" s="51">
        <f t="shared" si="313"/>
        <v>600000</v>
      </c>
      <c r="H449" s="200">
        <f t="shared" si="314"/>
        <v>3600000</v>
      </c>
      <c r="I449" s="205">
        <f t="shared" si="315"/>
        <v>600000</v>
      </c>
      <c r="J449" s="200">
        <f t="shared" si="316"/>
        <v>3600000</v>
      </c>
      <c r="K449" s="670">
        <f t="shared" si="317"/>
        <v>100</v>
      </c>
      <c r="L449" s="10"/>
    </row>
    <row r="450" spans="1:14">
      <c r="A450" s="47"/>
      <c r="B450" s="56">
        <f t="shared" ref="B450:B453" si="318">B449+1</f>
        <v>5</v>
      </c>
      <c r="C450" s="48" t="s">
        <v>1325</v>
      </c>
      <c r="D450" s="50" t="str">
        <f t="shared" si="312"/>
        <v>Dihitung</v>
      </c>
      <c r="E450" s="681">
        <f>'Volume Backup'!U439</f>
        <v>1</v>
      </c>
      <c r="F450" s="46" t="str">
        <f>'Volume Backup'!V439</f>
        <v>unit</v>
      </c>
      <c r="G450" s="51">
        <f t="shared" si="313"/>
        <v>4200000</v>
      </c>
      <c r="H450" s="200">
        <f t="shared" si="314"/>
        <v>4200000</v>
      </c>
      <c r="I450" s="205">
        <f t="shared" si="315"/>
        <v>4200000</v>
      </c>
      <c r="J450" s="200">
        <f t="shared" si="316"/>
        <v>4200000</v>
      </c>
      <c r="K450" s="670">
        <f t="shared" si="317"/>
        <v>100</v>
      </c>
      <c r="L450" s="10"/>
    </row>
    <row r="451" spans="1:14">
      <c r="A451" s="47"/>
      <c r="B451" s="56">
        <f t="shared" si="318"/>
        <v>6</v>
      </c>
      <c r="C451" s="48" t="s">
        <v>1299</v>
      </c>
      <c r="D451" s="50" t="str">
        <f t="shared" si="312"/>
        <v>PK.Elek.29</v>
      </c>
      <c r="E451" s="681">
        <f>'Volume Backup'!U440</f>
        <v>1</v>
      </c>
      <c r="F451" s="46" t="str">
        <f>'Volume Backup'!V440</f>
        <v>unit</v>
      </c>
      <c r="G451" s="51">
        <f t="shared" si="313"/>
        <v>53366.5</v>
      </c>
      <c r="H451" s="200">
        <f t="shared" si="314"/>
        <v>53366.5</v>
      </c>
      <c r="I451" s="205">
        <f t="shared" si="315"/>
        <v>37265.800000000003</v>
      </c>
      <c r="J451" s="200">
        <f t="shared" si="316"/>
        <v>37265.800000000003</v>
      </c>
      <c r="K451" s="670">
        <f t="shared" si="317"/>
        <v>69.829949500154598</v>
      </c>
      <c r="L451" s="10"/>
    </row>
    <row r="452" spans="1:14">
      <c r="A452" s="47"/>
      <c r="B452" s="56">
        <f t="shared" si="318"/>
        <v>7</v>
      </c>
      <c r="C452" s="48" t="s">
        <v>1300</v>
      </c>
      <c r="D452" s="50" t="str">
        <f t="shared" si="312"/>
        <v>PK.Elek.30</v>
      </c>
      <c r="E452" s="681">
        <f>'Volume Backup'!U441</f>
        <v>2</v>
      </c>
      <c r="F452" s="46" t="str">
        <f>'Volume Backup'!V441</f>
        <v>unit</v>
      </c>
      <c r="G452" s="51">
        <f t="shared" si="313"/>
        <v>55099</v>
      </c>
      <c r="H452" s="200">
        <f t="shared" si="314"/>
        <v>110198</v>
      </c>
      <c r="I452" s="205">
        <f t="shared" si="315"/>
        <v>38051.199999999997</v>
      </c>
      <c r="J452" s="200">
        <f t="shared" si="316"/>
        <v>76102.399999999994</v>
      </c>
      <c r="K452" s="670">
        <f t="shared" si="317"/>
        <v>69.059692553403877</v>
      </c>
      <c r="L452" s="10"/>
    </row>
    <row r="453" spans="1:14">
      <c r="A453" s="47"/>
      <c r="B453" s="56">
        <f t="shared" si="318"/>
        <v>8</v>
      </c>
      <c r="C453" s="48" t="s">
        <v>1301</v>
      </c>
      <c r="D453" s="50" t="str">
        <f t="shared" si="312"/>
        <v>PK.Elek.28</v>
      </c>
      <c r="E453" s="681">
        <f>'Volume Backup'!U442</f>
        <v>6</v>
      </c>
      <c r="F453" s="46" t="str">
        <f>'Volume Backup'!V442</f>
        <v>unit</v>
      </c>
      <c r="G453" s="51">
        <f t="shared" si="313"/>
        <v>60874</v>
      </c>
      <c r="H453" s="200">
        <f t="shared" si="314"/>
        <v>365244</v>
      </c>
      <c r="I453" s="205">
        <f t="shared" si="315"/>
        <v>42218</v>
      </c>
      <c r="J453" s="200">
        <f t="shared" si="316"/>
        <v>253308</v>
      </c>
      <c r="K453" s="670">
        <f t="shared" si="317"/>
        <v>69.353089989157937</v>
      </c>
      <c r="L453" s="10"/>
    </row>
    <row r="454" spans="1:14" s="70" customFormat="1">
      <c r="A454" s="64" t="s">
        <v>1359</v>
      </c>
      <c r="B454" s="65"/>
      <c r="C454" s="66" t="s">
        <v>1316</v>
      </c>
      <c r="D454" s="697"/>
      <c r="E454" s="696"/>
      <c r="F454" s="68"/>
      <c r="G454" s="698"/>
      <c r="H454" s="202"/>
      <c r="I454" s="207"/>
      <c r="J454" s="202"/>
      <c r="K454" s="669"/>
      <c r="L454" s="69"/>
    </row>
    <row r="455" spans="1:14">
      <c r="A455" s="37"/>
      <c r="B455" s="55">
        <v>1</v>
      </c>
      <c r="C455" s="33" t="s">
        <v>1315</v>
      </c>
      <c r="D455" s="680" t="str">
        <f>D291</f>
        <v>A.4.2.1.11 ff</v>
      </c>
      <c r="E455" s="681">
        <f>'Volume Backup'!U444</f>
        <v>16.5</v>
      </c>
      <c r="F455" s="46" t="str">
        <f>'Volume Backup'!V444</f>
        <v>m'</v>
      </c>
      <c r="G455" s="682">
        <f>G291</f>
        <v>194695</v>
      </c>
      <c r="H455" s="200">
        <f t="shared" ref="H455:H458" si="319">E455*G455</f>
        <v>3212467.5</v>
      </c>
      <c r="I455" s="204">
        <f>I291</f>
        <v>194695</v>
      </c>
      <c r="J455" s="200">
        <f t="shared" ref="J455:J458" si="320">I455*E455</f>
        <v>3212467.5</v>
      </c>
      <c r="K455" s="670">
        <f t="shared" ref="K455:K458" si="321">J455/H455*100</f>
        <v>100</v>
      </c>
      <c r="L455" s="10"/>
    </row>
    <row r="456" spans="1:14">
      <c r="A456" s="47"/>
      <c r="B456" s="56">
        <f>B455+1</f>
        <v>2</v>
      </c>
      <c r="C456" s="48" t="s">
        <v>1320</v>
      </c>
      <c r="D456" s="680" t="str">
        <f>D292</f>
        <v>A.4.2.1.13</v>
      </c>
      <c r="E456" s="681">
        <f>'Volume Backup'!U445</f>
        <v>3.0720000000000001</v>
      </c>
      <c r="F456" s="46" t="str">
        <f>'Volume Backup'!V445</f>
        <v>m2</v>
      </c>
      <c r="G456" s="682">
        <f>G292</f>
        <v>897931.04</v>
      </c>
      <c r="H456" s="200">
        <f t="shared" si="319"/>
        <v>2758444.1548800003</v>
      </c>
      <c r="I456" s="204">
        <f>I292</f>
        <v>897931.04</v>
      </c>
      <c r="J456" s="200">
        <f t="shared" si="320"/>
        <v>2758444.1548800003</v>
      </c>
      <c r="K456" s="670">
        <f t="shared" si="321"/>
        <v>100</v>
      </c>
      <c r="L456" s="10"/>
    </row>
    <row r="457" spans="1:14">
      <c r="A457" s="47"/>
      <c r="B457" s="56">
        <f t="shared" ref="B457:B458" si="322">B456+1</f>
        <v>3</v>
      </c>
      <c r="C457" s="48" t="s">
        <v>1442</v>
      </c>
      <c r="D457" s="680" t="str">
        <f>D293</f>
        <v>A.4.6.2.17B</v>
      </c>
      <c r="E457" s="681">
        <f>'Volume Backup'!U446</f>
        <v>8.2800000000000011</v>
      </c>
      <c r="F457" s="46" t="str">
        <f>'Volume Backup'!V446</f>
        <v>m2</v>
      </c>
      <c r="G457" s="682">
        <f>G293</f>
        <v>307561.17499999999</v>
      </c>
      <c r="H457" s="200">
        <f t="shared" si="319"/>
        <v>2546606.5290000001</v>
      </c>
      <c r="I457" s="204">
        <f>I293</f>
        <v>184039.70144999999</v>
      </c>
      <c r="J457" s="200">
        <f t="shared" si="320"/>
        <v>1523848.7280060002</v>
      </c>
      <c r="K457" s="670">
        <f t="shared" si="321"/>
        <v>59.838404977481318</v>
      </c>
      <c r="L457" s="10"/>
    </row>
    <row r="458" spans="1:14">
      <c r="A458" s="47"/>
      <c r="B458" s="56">
        <f t="shared" si="322"/>
        <v>4</v>
      </c>
      <c r="C458" s="48" t="s">
        <v>1321</v>
      </c>
      <c r="D458" s="680" t="str">
        <f>D294</f>
        <v>Dihitung</v>
      </c>
      <c r="E458" s="681">
        <f>'Volume Backup'!U447</f>
        <v>2.7600000000000002</v>
      </c>
      <c r="F458" s="46" t="str">
        <f>'Volume Backup'!V447</f>
        <v>m2</v>
      </c>
      <c r="G458" s="682">
        <f>G294</f>
        <v>420000</v>
      </c>
      <c r="H458" s="200">
        <f t="shared" si="319"/>
        <v>1159200</v>
      </c>
      <c r="I458" s="204">
        <f>I294</f>
        <v>420000</v>
      </c>
      <c r="J458" s="200">
        <f t="shared" si="320"/>
        <v>1159200</v>
      </c>
      <c r="K458" s="670">
        <f t="shared" si="321"/>
        <v>100</v>
      </c>
      <c r="L458" s="10"/>
    </row>
    <row r="459" spans="1:14" s="70" customFormat="1">
      <c r="A459" s="64" t="s">
        <v>1360</v>
      </c>
      <c r="B459" s="65"/>
      <c r="C459" s="66" t="s">
        <v>189</v>
      </c>
      <c r="D459" s="697"/>
      <c r="E459" s="696"/>
      <c r="F459" s="68"/>
      <c r="G459" s="698"/>
      <c r="H459" s="202"/>
      <c r="I459" s="207"/>
      <c r="J459" s="202"/>
      <c r="K459" s="669"/>
      <c r="L459" s="69"/>
    </row>
    <row r="460" spans="1:14">
      <c r="A460" s="37"/>
      <c r="B460" s="56">
        <v>1</v>
      </c>
      <c r="C460" s="33" t="s">
        <v>1296</v>
      </c>
      <c r="D460" s="680" t="str">
        <f>D414</f>
        <v>A.4.2.1.14</v>
      </c>
      <c r="E460" s="681">
        <f>'Volume Backup'!U449</f>
        <v>5.4</v>
      </c>
      <c r="F460" s="46" t="str">
        <f>'Volume Backup'!V449</f>
        <v>m2</v>
      </c>
      <c r="G460" s="682">
        <f>G192</f>
        <v>1043860.18</v>
      </c>
      <c r="H460" s="200">
        <f t="shared" ref="H460" si="323">E460*G460</f>
        <v>5636844.972000001</v>
      </c>
      <c r="I460" s="682">
        <f>I192</f>
        <v>1043860.18</v>
      </c>
      <c r="J460" s="200">
        <f t="shared" ref="J460" si="324">I460*E460</f>
        <v>5636844.972000001</v>
      </c>
      <c r="K460" s="670">
        <f t="shared" ref="K460" si="325">J460/H460*100</f>
        <v>100</v>
      </c>
      <c r="L460" s="10"/>
      <c r="M460" s="861">
        <f>SUM(H433:H460)</f>
        <v>91061464.782280013</v>
      </c>
      <c r="N460" s="861">
        <f>SUM(J433:J460)</f>
        <v>87174899.36001721</v>
      </c>
    </row>
    <row r="461" spans="1:14" s="692" customFormat="1">
      <c r="A461" s="683" t="s">
        <v>21</v>
      </c>
      <c r="B461" s="684"/>
      <c r="C461" s="685" t="s">
        <v>1328</v>
      </c>
      <c r="D461" s="693"/>
      <c r="E461" s="694"/>
      <c r="F461" s="687"/>
      <c r="G461" s="695"/>
      <c r="H461" s="688"/>
      <c r="I461" s="689"/>
      <c r="J461" s="688"/>
      <c r="K461" s="690"/>
      <c r="L461" s="691"/>
    </row>
    <row r="462" spans="1:14" s="70" customFormat="1">
      <c r="A462" s="64" t="s">
        <v>1361</v>
      </c>
      <c r="B462" s="65"/>
      <c r="C462" s="66" t="s">
        <v>164</v>
      </c>
      <c r="D462" s="697"/>
      <c r="E462" s="696"/>
      <c r="F462" s="68"/>
      <c r="G462" s="698"/>
      <c r="H462" s="202"/>
      <c r="I462" s="207"/>
      <c r="J462" s="202"/>
      <c r="K462" s="669"/>
      <c r="L462" s="69"/>
    </row>
    <row r="463" spans="1:14">
      <c r="A463" s="47"/>
      <c r="B463" s="56">
        <v>1</v>
      </c>
      <c r="C463" s="48" t="s">
        <v>2862</v>
      </c>
      <c r="D463" s="50" t="str">
        <f>D433</f>
        <v>A.4.2.1.20</v>
      </c>
      <c r="E463" s="681">
        <f>'Volume Backup'!U452</f>
        <v>25.6</v>
      </c>
      <c r="F463" s="46" t="str">
        <f>'Volume Backup'!V452</f>
        <v>m2</v>
      </c>
      <c r="G463" s="51">
        <f>G433</f>
        <v>148763.14000000001</v>
      </c>
      <c r="H463" s="200">
        <f t="shared" ref="H463:H465" si="326">E463*G463</f>
        <v>3808336.3840000005</v>
      </c>
      <c r="I463" s="205">
        <f>I433</f>
        <v>148763.14000000001</v>
      </c>
      <c r="J463" s="200">
        <f t="shared" ref="J463:J465" si="327">I463*E463</f>
        <v>3808336.3840000005</v>
      </c>
      <c r="K463" s="670">
        <f t="shared" ref="K463:K465" si="328">J463/H463*100</f>
        <v>100</v>
      </c>
      <c r="L463" s="10"/>
    </row>
    <row r="464" spans="1:14">
      <c r="A464" s="47"/>
      <c r="B464" s="56">
        <f t="shared" ref="B464:B465" si="329">B463+1</f>
        <v>2</v>
      </c>
      <c r="C464" s="48" t="s">
        <v>2863</v>
      </c>
      <c r="D464" s="50" t="str">
        <f t="shared" ref="D464:D465" si="330">D434</f>
        <v>A.4.6.1.23 F</v>
      </c>
      <c r="E464" s="681">
        <f>E463</f>
        <v>25.6</v>
      </c>
      <c r="F464" s="46" t="str">
        <f>F463</f>
        <v>m2</v>
      </c>
      <c r="G464" s="51">
        <f t="shared" ref="G464:G465" si="331">G434</f>
        <v>205940.97</v>
      </c>
      <c r="H464" s="200">
        <f t="shared" si="326"/>
        <v>5272088.8320000004</v>
      </c>
      <c r="I464" s="205">
        <f>G464</f>
        <v>205940.97</v>
      </c>
      <c r="J464" s="200">
        <f t="shared" si="327"/>
        <v>5272088.8320000004</v>
      </c>
      <c r="K464" s="670">
        <f t="shared" si="328"/>
        <v>100</v>
      </c>
      <c r="L464" s="10"/>
    </row>
    <row r="465" spans="1:12">
      <c r="A465" s="47"/>
      <c r="B465" s="56">
        <f t="shared" si="329"/>
        <v>3</v>
      </c>
      <c r="C465" s="48" t="s">
        <v>2864</v>
      </c>
      <c r="D465" s="50" t="str">
        <f t="shared" si="330"/>
        <v>A.4.6.1.23 J</v>
      </c>
      <c r="E465" s="681">
        <f>E464</f>
        <v>25.6</v>
      </c>
      <c r="F465" s="46" t="str">
        <f>F464</f>
        <v>m2</v>
      </c>
      <c r="G465" s="51">
        <f t="shared" si="331"/>
        <v>236285.44</v>
      </c>
      <c r="H465" s="200">
        <f t="shared" si="326"/>
        <v>6048907.2640000004</v>
      </c>
      <c r="I465" s="205">
        <f>G465</f>
        <v>236285.44</v>
      </c>
      <c r="J465" s="200">
        <f t="shared" si="327"/>
        <v>6048907.2640000004</v>
      </c>
      <c r="K465" s="670">
        <f t="shared" si="328"/>
        <v>100</v>
      </c>
      <c r="L465" s="10"/>
    </row>
    <row r="466" spans="1:12" s="70" customFormat="1">
      <c r="A466" s="64" t="s">
        <v>1362</v>
      </c>
      <c r="B466" s="65"/>
      <c r="C466" s="66" t="s">
        <v>182</v>
      </c>
      <c r="D466" s="697"/>
      <c r="E466" s="696"/>
      <c r="F466" s="68"/>
      <c r="G466" s="698"/>
      <c r="H466" s="202"/>
      <c r="I466" s="207"/>
      <c r="J466" s="202"/>
      <c r="K466" s="669"/>
      <c r="L466" s="69"/>
    </row>
    <row r="467" spans="1:12">
      <c r="A467" s="37"/>
      <c r="B467" s="55">
        <v>1</v>
      </c>
      <c r="C467" s="33" t="s">
        <v>172</v>
      </c>
      <c r="D467" s="680" t="str">
        <f>D439</f>
        <v>PLL.01</v>
      </c>
      <c r="E467" s="681">
        <f>'Volume Backup'!U454</f>
        <v>24.5</v>
      </c>
      <c r="F467" s="46" t="str">
        <f>'Volume Backup'!V454</f>
        <v>m2</v>
      </c>
      <c r="G467" s="682">
        <f>G439</f>
        <v>126787.50000000001</v>
      </c>
      <c r="H467" s="200">
        <f t="shared" ref="H467:H468" si="332">E467*G467</f>
        <v>3106293.7500000005</v>
      </c>
      <c r="I467" s="204">
        <f>I439</f>
        <v>88545.946250000008</v>
      </c>
      <c r="J467" s="200">
        <f t="shared" ref="J467:J468" si="333">I467*E467</f>
        <v>2169375.683125</v>
      </c>
      <c r="K467" s="670">
        <f t="shared" ref="K467:K468" si="334">J467/H467*100</f>
        <v>69.838072562358263</v>
      </c>
      <c r="L467" s="10"/>
    </row>
    <row r="468" spans="1:12">
      <c r="A468" s="47"/>
      <c r="B468" s="56">
        <f>B467+1</f>
        <v>2</v>
      </c>
      <c r="C468" s="48" t="s">
        <v>1330</v>
      </c>
      <c r="D468" s="50" t="str">
        <f>D463</f>
        <v>A.4.2.1.20</v>
      </c>
      <c r="E468" s="681">
        <f>'Volume Backup'!U455</f>
        <v>29.05</v>
      </c>
      <c r="F468" s="46" t="str">
        <f>'Volume Backup'!V455</f>
        <v>m2</v>
      </c>
      <c r="G468" s="51">
        <f>G463</f>
        <v>148763.14000000001</v>
      </c>
      <c r="H468" s="200">
        <f t="shared" si="332"/>
        <v>4321569.2170000002</v>
      </c>
      <c r="I468" s="205">
        <f>I463</f>
        <v>148763.14000000001</v>
      </c>
      <c r="J468" s="200">
        <f t="shared" si="333"/>
        <v>4321569.2170000002</v>
      </c>
      <c r="K468" s="670">
        <f t="shared" si="334"/>
        <v>100</v>
      </c>
      <c r="L468" s="10"/>
    </row>
    <row r="469" spans="1:12" s="70" customFormat="1">
      <c r="A469" s="64" t="s">
        <v>1363</v>
      </c>
      <c r="B469" s="65"/>
      <c r="C469" s="66" t="s">
        <v>162</v>
      </c>
      <c r="D469" s="697"/>
      <c r="E469" s="696"/>
      <c r="F469" s="68"/>
      <c r="G469" s="698"/>
      <c r="H469" s="202"/>
      <c r="I469" s="207"/>
      <c r="J469" s="202"/>
      <c r="K469" s="669"/>
      <c r="L469" s="69"/>
    </row>
    <row r="470" spans="1:12">
      <c r="A470" s="37"/>
      <c r="B470" s="55">
        <v>1</v>
      </c>
      <c r="C470" s="33" t="s">
        <v>1329</v>
      </c>
      <c r="D470" s="680" t="str">
        <f>D202</f>
        <v>A.4.4.3.59 A</v>
      </c>
      <c r="E470" s="681">
        <f>'Volume Backup'!U457</f>
        <v>24.5</v>
      </c>
      <c r="F470" s="46" t="str">
        <f>'Volume Backup'!V457</f>
        <v>m2</v>
      </c>
      <c r="G470" s="682">
        <f>G202</f>
        <v>492245.43</v>
      </c>
      <c r="H470" s="200">
        <f t="shared" ref="H470" si="335">E470*G470</f>
        <v>12060013.035</v>
      </c>
      <c r="I470" s="204">
        <f>G470</f>
        <v>492245.43</v>
      </c>
      <c r="J470" s="200">
        <f t="shared" ref="J470" si="336">I470*E470</f>
        <v>12060013.035</v>
      </c>
      <c r="K470" s="670">
        <f t="shared" ref="K470" si="337">J470/H470*100</f>
        <v>100</v>
      </c>
      <c r="L470" s="10"/>
    </row>
    <row r="471" spans="1:12" s="70" customFormat="1">
      <c r="A471" s="64" t="s">
        <v>1364</v>
      </c>
      <c r="B471" s="65"/>
      <c r="C471" s="66" t="s">
        <v>1332</v>
      </c>
      <c r="D471" s="697"/>
      <c r="E471" s="696"/>
      <c r="F471" s="68"/>
      <c r="G471" s="698"/>
      <c r="H471" s="202"/>
      <c r="I471" s="207"/>
      <c r="J471" s="202"/>
      <c r="K471" s="669"/>
      <c r="L471" s="69"/>
    </row>
    <row r="472" spans="1:12">
      <c r="A472" s="47"/>
      <c r="B472" s="56">
        <v>1</v>
      </c>
      <c r="C472" s="48" t="s">
        <v>161</v>
      </c>
      <c r="D472" s="50" t="str">
        <f>D204</f>
        <v>A.4.4.1.9</v>
      </c>
      <c r="E472" s="681">
        <f>'Volume Backup'!U459</f>
        <v>0.72</v>
      </c>
      <c r="F472" s="46" t="str">
        <f>'Volume Backup'!V459</f>
        <v>m2</v>
      </c>
      <c r="G472" s="51">
        <f>G204</f>
        <v>163284.56125000003</v>
      </c>
      <c r="H472" s="200">
        <f t="shared" ref="H472:H476" si="338">E472*G472</f>
        <v>117564.88410000001</v>
      </c>
      <c r="I472" s="51">
        <f>I204</f>
        <v>159168.16097500001</v>
      </c>
      <c r="J472" s="200">
        <f t="shared" ref="J472:J476" si="339">I472*E472</f>
        <v>114601.075902</v>
      </c>
      <c r="K472" s="670">
        <f t="shared" ref="K472:K476" si="340">J472/H472*100</f>
        <v>97.479002152140083</v>
      </c>
      <c r="L472" s="10"/>
    </row>
    <row r="473" spans="1:12">
      <c r="A473" s="47"/>
      <c r="B473" s="56">
        <f>B472+1</f>
        <v>2</v>
      </c>
      <c r="C473" s="48" t="s">
        <v>178</v>
      </c>
      <c r="D473" s="50" t="str">
        <f>D205</f>
        <v>A.4.1.1.17B</v>
      </c>
      <c r="E473" s="681">
        <f>'Volume Backup'!U460</f>
        <v>7.12</v>
      </c>
      <c r="F473" s="46" t="str">
        <f>'Volume Backup'!V460</f>
        <v>kg</v>
      </c>
      <c r="G473" s="51">
        <f>G205</f>
        <v>29709.387500000001</v>
      </c>
      <c r="H473" s="200">
        <f t="shared" si="338"/>
        <v>211530.83900000001</v>
      </c>
      <c r="I473" s="51">
        <f>I205</f>
        <v>15696.006725000003</v>
      </c>
      <c r="J473" s="200">
        <f t="shared" si="339"/>
        <v>111755.56788200002</v>
      </c>
      <c r="K473" s="670">
        <f t="shared" si="340"/>
        <v>52.831808548728922</v>
      </c>
      <c r="L473" s="10"/>
    </row>
    <row r="474" spans="1:12">
      <c r="A474" s="47"/>
      <c r="B474" s="56">
        <f t="shared" ref="B474:B476" si="341">B473+1</f>
        <v>3</v>
      </c>
      <c r="C474" s="48" t="s">
        <v>169</v>
      </c>
      <c r="D474" s="50" t="str">
        <f>D206</f>
        <v>A.4.1.1.10</v>
      </c>
      <c r="E474" s="681">
        <f>'Volume Backup'!U461</f>
        <v>7.1999999999999995E-2</v>
      </c>
      <c r="F474" s="46" t="str">
        <f>'Volume Backup'!V461</f>
        <v>m3</v>
      </c>
      <c r="G474" s="51">
        <f>G206</f>
        <v>1412631.84296875</v>
      </c>
      <c r="H474" s="200">
        <f t="shared" si="338"/>
        <v>101709.49269375</v>
      </c>
      <c r="I474" s="51">
        <f>I206</f>
        <v>1264799.3809187501</v>
      </c>
      <c r="J474" s="200">
        <f t="shared" si="339"/>
        <v>91065.555426149993</v>
      </c>
      <c r="K474" s="670">
        <f t="shared" si="340"/>
        <v>89.534961795897274</v>
      </c>
      <c r="L474" s="10"/>
    </row>
    <row r="475" spans="1:12">
      <c r="A475" s="47"/>
      <c r="B475" s="56">
        <f t="shared" si="341"/>
        <v>4</v>
      </c>
      <c r="C475" s="48" t="s">
        <v>1333</v>
      </c>
      <c r="D475" s="50" t="str">
        <f>D207</f>
        <v>A.4.4.3.36 J</v>
      </c>
      <c r="E475" s="681">
        <f>'Volume Backup'!U462</f>
        <v>0.72</v>
      </c>
      <c r="F475" s="46" t="str">
        <f>'Volume Backup'!V462</f>
        <v>m2</v>
      </c>
      <c r="G475" s="51">
        <f>G207</f>
        <v>429811.59</v>
      </c>
      <c r="H475" s="200">
        <f t="shared" si="338"/>
        <v>309464.34480000002</v>
      </c>
      <c r="I475" s="51">
        <f>I207</f>
        <v>429811.59</v>
      </c>
      <c r="J475" s="200">
        <f t="shared" si="339"/>
        <v>309464.34480000002</v>
      </c>
      <c r="K475" s="670">
        <f t="shared" si="340"/>
        <v>100</v>
      </c>
      <c r="L475" s="10"/>
    </row>
    <row r="476" spans="1:12">
      <c r="A476" s="47"/>
      <c r="B476" s="56">
        <f t="shared" si="341"/>
        <v>5</v>
      </c>
      <c r="C476" s="48" t="s">
        <v>1334</v>
      </c>
      <c r="D476" s="50" t="str">
        <f>D208</f>
        <v>A.4.4.3.36 J</v>
      </c>
      <c r="E476" s="681">
        <f>'Volume Backup'!U463</f>
        <v>1</v>
      </c>
      <c r="F476" s="46" t="str">
        <f>'Volume Backup'!V463</f>
        <v>m2</v>
      </c>
      <c r="G476" s="51">
        <f>G208</f>
        <v>429811.59</v>
      </c>
      <c r="H476" s="200">
        <f t="shared" si="338"/>
        <v>429811.59</v>
      </c>
      <c r="I476" s="51">
        <f>I208</f>
        <v>429811.59</v>
      </c>
      <c r="J476" s="200">
        <f t="shared" si="339"/>
        <v>429811.59</v>
      </c>
      <c r="K476" s="670">
        <f t="shared" si="340"/>
        <v>100</v>
      </c>
      <c r="L476" s="10"/>
    </row>
    <row r="477" spans="1:12" s="70" customFormat="1">
      <c r="A477" s="64" t="s">
        <v>1365</v>
      </c>
      <c r="B477" s="65"/>
      <c r="C477" s="66" t="s">
        <v>1284</v>
      </c>
      <c r="D477" s="697"/>
      <c r="E477" s="696"/>
      <c r="F477" s="68"/>
      <c r="G477" s="698"/>
      <c r="H477" s="202"/>
      <c r="I477" s="207"/>
      <c r="J477" s="202"/>
      <c r="K477" s="669"/>
      <c r="L477" s="69"/>
    </row>
    <row r="478" spans="1:12">
      <c r="A478" s="47"/>
      <c r="B478" s="56">
        <v>1</v>
      </c>
      <c r="C478" s="48" t="s">
        <v>1286</v>
      </c>
      <c r="D478" s="50" t="str">
        <f>D446</f>
        <v>PK.Elek.01</v>
      </c>
      <c r="E478" s="681">
        <f>'Volume Backup'!U465</f>
        <v>7</v>
      </c>
      <c r="F478" s="46" t="str">
        <f>'Volume Backup'!V465</f>
        <v>titik</v>
      </c>
      <c r="G478" s="51">
        <f>G446</f>
        <v>298100</v>
      </c>
      <c r="H478" s="200">
        <f t="shared" ref="H478:H483" si="342">E478*G478</f>
        <v>2086700</v>
      </c>
      <c r="I478" s="205">
        <f>I446</f>
        <v>279433.55</v>
      </c>
      <c r="J478" s="200">
        <f t="shared" ref="J478:J483" si="343">I478*E478</f>
        <v>1956034.8499999999</v>
      </c>
      <c r="K478" s="670">
        <f t="shared" ref="K478:K483" si="344">J478/H478*100</f>
        <v>93.738191881918809</v>
      </c>
      <c r="L478" s="10"/>
    </row>
    <row r="479" spans="1:12">
      <c r="A479" s="47"/>
      <c r="B479" s="56">
        <f>B478+1</f>
        <v>2</v>
      </c>
      <c r="C479" s="48" t="s">
        <v>1298</v>
      </c>
      <c r="D479" s="50" t="str">
        <f>D447</f>
        <v>PK Supl. 4 D</v>
      </c>
      <c r="E479" s="681">
        <f>'Volume Backup'!U466</f>
        <v>34.222222222222221</v>
      </c>
      <c r="F479" s="46" t="str">
        <f>'Volume Backup'!V466</f>
        <v>m'</v>
      </c>
      <c r="G479" s="51">
        <f>G447</f>
        <v>50646</v>
      </c>
      <c r="H479" s="200">
        <f t="shared" si="342"/>
        <v>1733218.6666666665</v>
      </c>
      <c r="I479" s="205">
        <f>I447</f>
        <v>50646</v>
      </c>
      <c r="J479" s="200">
        <f t="shared" si="343"/>
        <v>1733218.6666666665</v>
      </c>
      <c r="K479" s="670">
        <f t="shared" si="344"/>
        <v>100</v>
      </c>
      <c r="L479" s="10"/>
    </row>
    <row r="480" spans="1:12">
      <c r="A480" s="47"/>
      <c r="B480" s="56">
        <f t="shared" ref="B480:B483" si="345">B479+1</f>
        <v>3</v>
      </c>
      <c r="C480" s="48" t="s">
        <v>1326</v>
      </c>
      <c r="D480" s="50" t="str">
        <f>D448</f>
        <v>PK.Elek.36</v>
      </c>
      <c r="E480" s="681">
        <f>'Volume Backup'!U467</f>
        <v>3</v>
      </c>
      <c r="F480" s="46" t="str">
        <f>'Volume Backup'!V467</f>
        <v>unit</v>
      </c>
      <c r="G480" s="51">
        <f>G448</f>
        <v>132704</v>
      </c>
      <c r="H480" s="200">
        <f t="shared" si="342"/>
        <v>398112</v>
      </c>
      <c r="I480" s="205">
        <f>I448</f>
        <v>58822.5</v>
      </c>
      <c r="J480" s="200">
        <f t="shared" si="343"/>
        <v>176467.5</v>
      </c>
      <c r="K480" s="670">
        <f t="shared" si="344"/>
        <v>44.326094164456229</v>
      </c>
      <c r="L480" s="10"/>
    </row>
    <row r="481" spans="1:14">
      <c r="A481" s="47"/>
      <c r="B481" s="56">
        <f t="shared" si="345"/>
        <v>4</v>
      </c>
      <c r="C481" s="48" t="s">
        <v>1299</v>
      </c>
      <c r="D481" s="50" t="str">
        <f>D451</f>
        <v>PK.Elek.29</v>
      </c>
      <c r="E481" s="681">
        <f>'Volume Backup'!U468</f>
        <v>1</v>
      </c>
      <c r="F481" s="46" t="str">
        <f>'Volume Backup'!V468</f>
        <v>unit</v>
      </c>
      <c r="G481" s="51">
        <f>G451</f>
        <v>53366.5</v>
      </c>
      <c r="H481" s="200">
        <f t="shared" si="342"/>
        <v>53366.5</v>
      </c>
      <c r="I481" s="205">
        <f>I451</f>
        <v>37265.800000000003</v>
      </c>
      <c r="J481" s="200">
        <f t="shared" si="343"/>
        <v>37265.800000000003</v>
      </c>
      <c r="K481" s="670">
        <f t="shared" si="344"/>
        <v>69.829949500154598</v>
      </c>
      <c r="L481" s="10"/>
    </row>
    <row r="482" spans="1:14">
      <c r="A482" s="47"/>
      <c r="B482" s="56">
        <f t="shared" si="345"/>
        <v>5</v>
      </c>
      <c r="C482" s="48" t="s">
        <v>1300</v>
      </c>
      <c r="D482" s="50" t="str">
        <f>D452</f>
        <v>PK.Elek.30</v>
      </c>
      <c r="E482" s="681">
        <f>'Volume Backup'!U469</f>
        <v>1</v>
      </c>
      <c r="F482" s="46" t="str">
        <f>'Volume Backup'!V469</f>
        <v>unit</v>
      </c>
      <c r="G482" s="51">
        <f>G452</f>
        <v>55099</v>
      </c>
      <c r="H482" s="200">
        <f t="shared" si="342"/>
        <v>55099</v>
      </c>
      <c r="I482" s="205">
        <f>I452</f>
        <v>38051.199999999997</v>
      </c>
      <c r="J482" s="200">
        <f t="shared" si="343"/>
        <v>38051.199999999997</v>
      </c>
      <c r="K482" s="670">
        <f t="shared" si="344"/>
        <v>69.059692553403877</v>
      </c>
      <c r="L482" s="10"/>
    </row>
    <row r="483" spans="1:14">
      <c r="A483" s="47"/>
      <c r="B483" s="56">
        <f t="shared" si="345"/>
        <v>6</v>
      </c>
      <c r="C483" s="48" t="s">
        <v>1301</v>
      </c>
      <c r="D483" s="50" t="str">
        <f>D453</f>
        <v>PK.Elek.28</v>
      </c>
      <c r="E483" s="681">
        <f>'Volume Backup'!U470</f>
        <v>2</v>
      </c>
      <c r="F483" s="46" t="str">
        <f>'Volume Backup'!V470</f>
        <v>unit</v>
      </c>
      <c r="G483" s="51">
        <f>G453</f>
        <v>60874</v>
      </c>
      <c r="H483" s="200">
        <f t="shared" si="342"/>
        <v>121748</v>
      </c>
      <c r="I483" s="205">
        <f>I453</f>
        <v>42218</v>
      </c>
      <c r="J483" s="200">
        <f t="shared" si="343"/>
        <v>84436</v>
      </c>
      <c r="K483" s="670">
        <f t="shared" si="344"/>
        <v>69.353089989157937</v>
      </c>
      <c r="L483" s="10"/>
    </row>
    <row r="484" spans="1:14" s="70" customFormat="1">
      <c r="A484" s="64" t="s">
        <v>1366</v>
      </c>
      <c r="B484" s="65"/>
      <c r="C484" s="66" t="s">
        <v>166</v>
      </c>
      <c r="D484" s="697"/>
      <c r="E484" s="696"/>
      <c r="F484" s="68"/>
      <c r="G484" s="698"/>
      <c r="H484" s="202"/>
      <c r="I484" s="207"/>
      <c r="J484" s="202"/>
      <c r="K484" s="669"/>
      <c r="L484" s="69"/>
    </row>
    <row r="485" spans="1:14">
      <c r="A485" s="47"/>
      <c r="B485" s="56">
        <v>1</v>
      </c>
      <c r="C485" s="48" t="s">
        <v>185</v>
      </c>
      <c r="D485" s="50" t="str">
        <f>D416</f>
        <v>Pk.plamPVC.01</v>
      </c>
      <c r="E485" s="681">
        <f>'Volume Backup'!U472</f>
        <v>120</v>
      </c>
      <c r="F485" s="46" t="str">
        <f>'Volume Backup'!V472</f>
        <v>m'</v>
      </c>
      <c r="G485" s="51">
        <f>G416</f>
        <v>72264.5</v>
      </c>
      <c r="H485" s="200">
        <f t="shared" ref="H485:H488" si="346">E485*G485</f>
        <v>8671740</v>
      </c>
      <c r="I485" s="205">
        <f>I416</f>
        <v>69504.38</v>
      </c>
      <c r="J485" s="200">
        <f t="shared" ref="J485:J488" si="347">I485*E485</f>
        <v>8340525.6000000006</v>
      </c>
      <c r="K485" s="670">
        <f t="shared" ref="K485:K488" si="348">J485/H485*100</f>
        <v>96.18053124286476</v>
      </c>
      <c r="L485" s="10"/>
    </row>
    <row r="486" spans="1:14">
      <c r="A486" s="47"/>
      <c r="B486" s="56">
        <f>B485+1</f>
        <v>2</v>
      </c>
      <c r="C486" s="48" t="s">
        <v>1303</v>
      </c>
      <c r="D486" s="50" t="str">
        <f>D417</f>
        <v>Pk.plamPVC.03</v>
      </c>
      <c r="E486" s="681">
        <f>'Volume Backup'!U473</f>
        <v>120</v>
      </c>
      <c r="F486" s="46" t="str">
        <f>'Volume Backup'!V473</f>
        <v>m'</v>
      </c>
      <c r="G486" s="51">
        <f>G417</f>
        <v>139799</v>
      </c>
      <c r="H486" s="200">
        <f t="shared" si="346"/>
        <v>16775880</v>
      </c>
      <c r="I486" s="205">
        <f>I417</f>
        <v>132663.07999999999</v>
      </c>
      <c r="J486" s="200">
        <f t="shared" si="347"/>
        <v>15919569.599999998</v>
      </c>
      <c r="K486" s="670">
        <f t="shared" si="348"/>
        <v>94.89558580533479</v>
      </c>
      <c r="L486" s="10"/>
    </row>
    <row r="487" spans="1:14">
      <c r="A487" s="47"/>
      <c r="B487" s="56">
        <f t="shared" ref="B487:B488" si="349">B486+1</f>
        <v>3</v>
      </c>
      <c r="C487" s="48" t="s">
        <v>188</v>
      </c>
      <c r="D487" s="50" t="str">
        <f>D219</f>
        <v>A.5.1.3A</v>
      </c>
      <c r="E487" s="681">
        <f>'Volume Backup'!U474</f>
        <v>1</v>
      </c>
      <c r="F487" s="46" t="str">
        <f>'Volume Backup'!V474</f>
        <v>unit</v>
      </c>
      <c r="G487" s="51">
        <f>G219</f>
        <v>2519052.2875000001</v>
      </c>
      <c r="H487" s="200">
        <f t="shared" si="346"/>
        <v>2519052.2875000001</v>
      </c>
      <c r="I487" s="51">
        <f>I219</f>
        <v>446904.6004</v>
      </c>
      <c r="J487" s="200">
        <f t="shared" si="347"/>
        <v>446904.6004</v>
      </c>
      <c r="K487" s="670">
        <f t="shared" si="348"/>
        <v>17.740981503941885</v>
      </c>
      <c r="L487" s="10"/>
    </row>
    <row r="488" spans="1:14">
      <c r="A488" s="47"/>
      <c r="B488" s="56">
        <f t="shared" si="349"/>
        <v>4</v>
      </c>
      <c r="C488" s="48" t="s">
        <v>1309</v>
      </c>
      <c r="D488" s="50" t="str">
        <f>D220</f>
        <v>A.5.1.1.19</v>
      </c>
      <c r="E488" s="681">
        <f>'Volume Backup'!U475</f>
        <v>1</v>
      </c>
      <c r="F488" s="46" t="str">
        <f>'Volume Backup'!V475</f>
        <v>unit</v>
      </c>
      <c r="G488" s="51">
        <f>G220</f>
        <v>315531.25</v>
      </c>
      <c r="H488" s="200">
        <f t="shared" si="346"/>
        <v>315531.25</v>
      </c>
      <c r="I488" s="51">
        <f>I220</f>
        <v>153957.929</v>
      </c>
      <c r="J488" s="200">
        <f t="shared" si="347"/>
        <v>153957.929</v>
      </c>
      <c r="K488" s="670">
        <f t="shared" si="348"/>
        <v>48.793242824601371</v>
      </c>
      <c r="L488" s="10"/>
    </row>
    <row r="489" spans="1:14" s="70" customFormat="1">
      <c r="A489" s="64" t="s">
        <v>1367</v>
      </c>
      <c r="B489" s="65"/>
      <c r="C489" s="66" t="s">
        <v>1316</v>
      </c>
      <c r="D489" s="697"/>
      <c r="E489" s="696"/>
      <c r="F489" s="68"/>
      <c r="G489" s="698"/>
      <c r="H489" s="202"/>
      <c r="I489" s="207"/>
      <c r="J489" s="202"/>
      <c r="K489" s="669"/>
      <c r="L489" s="69"/>
    </row>
    <row r="490" spans="1:14">
      <c r="A490" s="37"/>
      <c r="B490" s="55">
        <v>1</v>
      </c>
      <c r="C490" s="33" t="s">
        <v>1331</v>
      </c>
      <c r="D490" s="680" t="str">
        <f>D456</f>
        <v>A.4.2.1.13</v>
      </c>
      <c r="E490" s="681">
        <f>'Volume Backup'!U477</f>
        <v>8</v>
      </c>
      <c r="F490" s="46" t="str">
        <f>'Volume Backup'!V477</f>
        <v>m2</v>
      </c>
      <c r="G490" s="682">
        <f>G456</f>
        <v>897931.04</v>
      </c>
      <c r="H490" s="200">
        <f t="shared" ref="H490:H491" si="350">E490*G490</f>
        <v>7183448.3200000003</v>
      </c>
      <c r="I490" s="204">
        <f>I456</f>
        <v>897931.04</v>
      </c>
      <c r="J490" s="200">
        <f t="shared" ref="J490:J491" si="351">I490*E490</f>
        <v>7183448.3200000003</v>
      </c>
      <c r="K490" s="670">
        <f t="shared" ref="K490:K491" si="352">J490/H490*100</f>
        <v>100</v>
      </c>
      <c r="L490" s="10"/>
    </row>
    <row r="491" spans="1:14">
      <c r="A491" s="47"/>
      <c r="B491" s="56">
        <f>B490+1</f>
        <v>2</v>
      </c>
      <c r="C491" s="48" t="s">
        <v>1321</v>
      </c>
      <c r="D491" s="50" t="str">
        <f>D458</f>
        <v>Dihitung</v>
      </c>
      <c r="E491" s="681">
        <f>'Volume Backup'!U478</f>
        <v>2</v>
      </c>
      <c r="F491" s="46" t="str">
        <f>'Volume Backup'!V478</f>
        <v>m2</v>
      </c>
      <c r="G491" s="51">
        <f>G458</f>
        <v>420000</v>
      </c>
      <c r="H491" s="200">
        <f t="shared" si="350"/>
        <v>840000</v>
      </c>
      <c r="I491" s="205">
        <f>I458</f>
        <v>420000</v>
      </c>
      <c r="J491" s="200">
        <f t="shared" si="351"/>
        <v>840000</v>
      </c>
      <c r="K491" s="670">
        <f t="shared" si="352"/>
        <v>100</v>
      </c>
      <c r="L491" s="10"/>
      <c r="M491" s="861">
        <f>SUM(H462:H491)</f>
        <v>76541185.656760424</v>
      </c>
      <c r="N491" s="861">
        <f>SUM(J462:J491)</f>
        <v>71646868.615201816</v>
      </c>
    </row>
    <row r="492" spans="1:14" s="692" customFormat="1">
      <c r="A492" s="683" t="s">
        <v>22</v>
      </c>
      <c r="B492" s="684"/>
      <c r="C492" s="685" t="s">
        <v>1395</v>
      </c>
      <c r="D492" s="693"/>
      <c r="E492" s="694"/>
      <c r="F492" s="687"/>
      <c r="G492" s="695"/>
      <c r="H492" s="688"/>
      <c r="I492" s="689"/>
      <c r="J492" s="688"/>
      <c r="K492" s="690"/>
      <c r="L492" s="691"/>
    </row>
    <row r="493" spans="1:14" s="70" customFormat="1">
      <c r="A493" s="64" t="s">
        <v>1369</v>
      </c>
      <c r="B493" s="65"/>
      <c r="C493" s="66" t="s">
        <v>164</v>
      </c>
      <c r="D493" s="697"/>
      <c r="E493" s="696"/>
      <c r="F493" s="68"/>
      <c r="G493" s="698"/>
      <c r="H493" s="202"/>
      <c r="I493" s="207"/>
      <c r="J493" s="202"/>
      <c r="K493" s="669"/>
      <c r="L493" s="69"/>
    </row>
    <row r="494" spans="1:14">
      <c r="A494" s="47"/>
      <c r="B494" s="56">
        <v>1</v>
      </c>
      <c r="C494" s="48" t="s">
        <v>2862</v>
      </c>
      <c r="D494" s="50" t="str">
        <f>D463</f>
        <v>A.4.2.1.20</v>
      </c>
      <c r="E494" s="681">
        <f>'Volume Backup'!U481</f>
        <v>32</v>
      </c>
      <c r="F494" s="46" t="str">
        <f>'Volume Backup'!V481</f>
        <v>m2</v>
      </c>
      <c r="G494" s="51">
        <f>G463</f>
        <v>148763.14000000001</v>
      </c>
      <c r="H494" s="200">
        <f t="shared" ref="H494:H498" si="353">E494*G494</f>
        <v>4760420.4800000004</v>
      </c>
      <c r="I494" s="205">
        <f>I468</f>
        <v>148763.14000000001</v>
      </c>
      <c r="J494" s="200">
        <f t="shared" ref="J494:J498" si="354">I494*E494</f>
        <v>4760420.4800000004</v>
      </c>
      <c r="K494" s="670">
        <f t="shared" ref="K494:K498" si="355">J494/H494*100</f>
        <v>100</v>
      </c>
      <c r="L494" s="10"/>
    </row>
    <row r="495" spans="1:14">
      <c r="A495" s="47"/>
      <c r="B495" s="56">
        <f t="shared" ref="B495:B498" si="356">B494+1</f>
        <v>2</v>
      </c>
      <c r="C495" s="48" t="s">
        <v>2863</v>
      </c>
      <c r="D495" s="50" t="str">
        <f t="shared" ref="D495:D496" si="357">D464</f>
        <v>A.4.6.1.23 F</v>
      </c>
      <c r="E495" s="681">
        <f>E494</f>
        <v>32</v>
      </c>
      <c r="F495" s="46" t="str">
        <f>F494</f>
        <v>m2</v>
      </c>
      <c r="G495" s="51">
        <f t="shared" ref="G495:G496" si="358">G464</f>
        <v>205940.97</v>
      </c>
      <c r="H495" s="200">
        <f t="shared" si="353"/>
        <v>6590111.04</v>
      </c>
      <c r="I495" s="205">
        <f>G495</f>
        <v>205940.97</v>
      </c>
      <c r="J495" s="200">
        <f t="shared" si="354"/>
        <v>6590111.04</v>
      </c>
      <c r="K495" s="670">
        <f t="shared" si="355"/>
        <v>100</v>
      </c>
      <c r="L495" s="10"/>
    </row>
    <row r="496" spans="1:14">
      <c r="A496" s="47"/>
      <c r="B496" s="56">
        <f t="shared" si="356"/>
        <v>3</v>
      </c>
      <c r="C496" s="48" t="s">
        <v>2864</v>
      </c>
      <c r="D496" s="50" t="str">
        <f t="shared" si="357"/>
        <v>A.4.6.1.23 J</v>
      </c>
      <c r="E496" s="681">
        <f>E495</f>
        <v>32</v>
      </c>
      <c r="F496" s="46" t="str">
        <f>F495</f>
        <v>m2</v>
      </c>
      <c r="G496" s="51">
        <f t="shared" si="358"/>
        <v>236285.44</v>
      </c>
      <c r="H496" s="200">
        <f t="shared" si="353"/>
        <v>7561134.0800000001</v>
      </c>
      <c r="I496" s="205">
        <f>G496</f>
        <v>236285.44</v>
      </c>
      <c r="J496" s="200">
        <f t="shared" si="354"/>
        <v>7561134.0800000001</v>
      </c>
      <c r="K496" s="670">
        <f t="shared" si="355"/>
        <v>100</v>
      </c>
      <c r="L496" s="10"/>
    </row>
    <row r="497" spans="1:12">
      <c r="A497" s="47"/>
      <c r="B497" s="56">
        <f t="shared" si="356"/>
        <v>4</v>
      </c>
      <c r="C497" s="48" t="s">
        <v>192</v>
      </c>
      <c r="D497" s="50" t="str">
        <f>D436</f>
        <v>A.4.6.1.23 L</v>
      </c>
      <c r="E497" s="681">
        <f>'Volume Backup'!U482</f>
        <v>17.12</v>
      </c>
      <c r="F497" s="46" t="str">
        <f>'Volume Backup'!V482</f>
        <v>m2</v>
      </c>
      <c r="G497" s="51">
        <f>G436</f>
        <v>711501.21</v>
      </c>
      <c r="H497" s="200">
        <f t="shared" si="353"/>
        <v>12180900.7152</v>
      </c>
      <c r="I497" s="205">
        <f>I436</f>
        <v>711501.21</v>
      </c>
      <c r="J497" s="200">
        <f t="shared" si="354"/>
        <v>12180900.7152</v>
      </c>
      <c r="K497" s="670">
        <f t="shared" si="355"/>
        <v>100</v>
      </c>
      <c r="L497" s="10"/>
    </row>
    <row r="498" spans="1:12">
      <c r="A498" s="47"/>
      <c r="B498" s="56">
        <f t="shared" si="356"/>
        <v>5</v>
      </c>
      <c r="C498" s="48" t="s">
        <v>1294</v>
      </c>
      <c r="D498" s="50" t="str">
        <f>D491</f>
        <v>Dihitung</v>
      </c>
      <c r="E498" s="681">
        <f>'Volume Backup'!U483</f>
        <v>110</v>
      </c>
      <c r="F498" s="46" t="str">
        <f>'Volume Backup'!V483</f>
        <v>cm</v>
      </c>
      <c r="G498" s="51">
        <v>45000</v>
      </c>
      <c r="H498" s="200">
        <f t="shared" si="353"/>
        <v>4950000</v>
      </c>
      <c r="I498" s="205">
        <f>G498</f>
        <v>45000</v>
      </c>
      <c r="J498" s="200">
        <f t="shared" si="354"/>
        <v>4950000</v>
      </c>
      <c r="K498" s="670">
        <f t="shared" si="355"/>
        <v>100</v>
      </c>
      <c r="L498" s="10"/>
    </row>
    <row r="499" spans="1:12" s="70" customFormat="1">
      <c r="A499" s="64" t="s">
        <v>1370</v>
      </c>
      <c r="B499" s="65"/>
      <c r="C499" s="66" t="s">
        <v>182</v>
      </c>
      <c r="D499" s="697"/>
      <c r="E499" s="696"/>
      <c r="F499" s="68"/>
      <c r="G499" s="698"/>
      <c r="H499" s="202"/>
      <c r="I499" s="207"/>
      <c r="J499" s="202"/>
      <c r="K499" s="669"/>
      <c r="L499" s="69"/>
    </row>
    <row r="500" spans="1:12">
      <c r="A500" s="37"/>
      <c r="B500" s="55">
        <v>1</v>
      </c>
      <c r="C500" s="33" t="s">
        <v>172</v>
      </c>
      <c r="D500" s="680" t="str">
        <f>D439</f>
        <v>PLL.01</v>
      </c>
      <c r="E500" s="681">
        <f>'Volume Backup'!U485</f>
        <v>65</v>
      </c>
      <c r="F500" s="46" t="str">
        <f>'Volume Backup'!V485</f>
        <v>m2</v>
      </c>
      <c r="G500" s="682">
        <f>G439</f>
        <v>126787.50000000001</v>
      </c>
      <c r="H500" s="200">
        <f t="shared" ref="H500:H503" si="359">E500*G500</f>
        <v>8241187.5000000009</v>
      </c>
      <c r="I500" s="682">
        <f>I439</f>
        <v>88545.946250000008</v>
      </c>
      <c r="J500" s="200">
        <f t="shared" ref="J500:J503" si="360">I500*E500</f>
        <v>5755486.5062500006</v>
      </c>
      <c r="K500" s="670">
        <f t="shared" ref="K500:K503" si="361">J500/H500*100</f>
        <v>69.838072562358278</v>
      </c>
      <c r="L500" s="10"/>
    </row>
    <row r="501" spans="1:12">
      <c r="A501" s="47"/>
      <c r="B501" s="56">
        <f>B500+1</f>
        <v>2</v>
      </c>
      <c r="C501" s="48" t="s">
        <v>184</v>
      </c>
      <c r="D501" s="680" t="str">
        <f>D440</f>
        <v>A.4.5.1.7</v>
      </c>
      <c r="E501" s="681">
        <f>'Volume Backup'!U486</f>
        <v>105</v>
      </c>
      <c r="F501" s="46" t="str">
        <f>'Volume Backup'!V486</f>
        <v>m2</v>
      </c>
      <c r="G501" s="682">
        <f>G440</f>
        <v>61657.41</v>
      </c>
      <c r="H501" s="200">
        <f t="shared" si="359"/>
        <v>6474028.0500000007</v>
      </c>
      <c r="I501" s="682">
        <f>I440</f>
        <v>61657.41</v>
      </c>
      <c r="J501" s="200">
        <f t="shared" si="360"/>
        <v>6474028.0500000007</v>
      </c>
      <c r="K501" s="670">
        <f t="shared" si="361"/>
        <v>100</v>
      </c>
      <c r="L501" s="10"/>
    </row>
    <row r="502" spans="1:12">
      <c r="A502" s="47"/>
      <c r="B502" s="56">
        <f>B501+1</f>
        <v>3</v>
      </c>
      <c r="C502" s="48" t="s">
        <v>1448</v>
      </c>
      <c r="D502" s="680" t="str">
        <f>D503</f>
        <v>A.4.7.1.10</v>
      </c>
      <c r="E502" s="681">
        <f>'Volume Backup'!U487</f>
        <v>65</v>
      </c>
      <c r="F502" s="46" t="str">
        <f>'Volume Backup'!V487</f>
        <v>m2</v>
      </c>
      <c r="G502" s="682">
        <f>G503</f>
        <v>43230.484000000004</v>
      </c>
      <c r="H502" s="200">
        <f t="shared" si="359"/>
        <v>2809981.4600000004</v>
      </c>
      <c r="I502" s="682">
        <f>I503</f>
        <v>28115.778620199999</v>
      </c>
      <c r="J502" s="200">
        <f t="shared" si="360"/>
        <v>1827525.6103129999</v>
      </c>
      <c r="K502" s="670">
        <f t="shared" si="361"/>
        <v>65.036927692505117</v>
      </c>
      <c r="L502" s="10"/>
    </row>
    <row r="503" spans="1:12">
      <c r="A503" s="47"/>
      <c r="B503" s="56">
        <f>B502+1</f>
        <v>4</v>
      </c>
      <c r="C503" s="48" t="s">
        <v>1449</v>
      </c>
      <c r="D503" s="680" t="str">
        <f>D442</f>
        <v>A.4.7.1.10</v>
      </c>
      <c r="E503" s="681">
        <f>'Volume Backup'!U488</f>
        <v>40</v>
      </c>
      <c r="F503" s="46" t="str">
        <f>'Volume Backup'!V488</f>
        <v>m2</v>
      </c>
      <c r="G503" s="682">
        <f>G442</f>
        <v>43230.484000000004</v>
      </c>
      <c r="H503" s="200">
        <f t="shared" si="359"/>
        <v>1729219.36</v>
      </c>
      <c r="I503" s="682">
        <f>I442</f>
        <v>28115.778620199999</v>
      </c>
      <c r="J503" s="200">
        <f t="shared" si="360"/>
        <v>1124631.144808</v>
      </c>
      <c r="K503" s="670">
        <f t="shared" si="361"/>
        <v>65.036927692505117</v>
      </c>
      <c r="L503" s="10"/>
    </row>
    <row r="504" spans="1:12" s="70" customFormat="1">
      <c r="A504" s="64" t="s">
        <v>1371</v>
      </c>
      <c r="B504" s="65"/>
      <c r="C504" s="66" t="s">
        <v>162</v>
      </c>
      <c r="D504" s="697"/>
      <c r="E504" s="696"/>
      <c r="F504" s="68"/>
      <c r="G504" s="698"/>
      <c r="H504" s="202"/>
      <c r="I504" s="207"/>
      <c r="J504" s="202"/>
      <c r="K504" s="669"/>
      <c r="L504" s="69"/>
    </row>
    <row r="505" spans="1:12">
      <c r="A505" s="37"/>
      <c r="B505" s="55">
        <v>1</v>
      </c>
      <c r="C505" s="33" t="s">
        <v>1311</v>
      </c>
      <c r="D505" s="680" t="str">
        <f>D444</f>
        <v>A.4.4.3.59 B</v>
      </c>
      <c r="E505" s="681">
        <f>'Volume Backup'!U490</f>
        <v>65</v>
      </c>
      <c r="F505" s="46" t="str">
        <f>'Volume Backup'!V490</f>
        <v>m2</v>
      </c>
      <c r="G505" s="682">
        <f>G444</f>
        <v>576770.43000000005</v>
      </c>
      <c r="H505" s="200">
        <f t="shared" ref="H505" si="362">E505*G505</f>
        <v>37490077.950000003</v>
      </c>
      <c r="I505" s="204">
        <f>I444</f>
        <v>576770.43000000005</v>
      </c>
      <c r="J505" s="200">
        <f t="shared" ref="J505" si="363">I505*E505</f>
        <v>37490077.950000003</v>
      </c>
      <c r="K505" s="670">
        <f t="shared" ref="K505" si="364">J505/H505*100</f>
        <v>100</v>
      </c>
      <c r="L505" s="10"/>
    </row>
    <row r="506" spans="1:12" s="70" customFormat="1">
      <c r="A506" s="64" t="s">
        <v>1372</v>
      </c>
      <c r="B506" s="65"/>
      <c r="C506" s="66" t="s">
        <v>1284</v>
      </c>
      <c r="D506" s="697"/>
      <c r="E506" s="696"/>
      <c r="F506" s="68"/>
      <c r="G506" s="698"/>
      <c r="H506" s="202"/>
      <c r="I506" s="207"/>
      <c r="J506" s="202"/>
      <c r="K506" s="669"/>
      <c r="L506" s="69"/>
    </row>
    <row r="507" spans="1:12">
      <c r="A507" s="47"/>
      <c r="B507" s="56">
        <v>1</v>
      </c>
      <c r="C507" s="48" t="s">
        <v>1286</v>
      </c>
      <c r="D507" s="50" t="str">
        <f t="shared" ref="D507:D514" si="365">D282</f>
        <v>PK.Elek.01</v>
      </c>
      <c r="E507" s="681">
        <f>'Volume Backup'!U492</f>
        <v>17</v>
      </c>
      <c r="F507" s="46" t="str">
        <f>'Volume Backup'!V492</f>
        <v>titik</v>
      </c>
      <c r="G507" s="51">
        <f t="shared" ref="G507:G514" si="366">G282</f>
        <v>298100</v>
      </c>
      <c r="H507" s="200">
        <f t="shared" ref="H507:H514" si="367">E507*G507</f>
        <v>5067700</v>
      </c>
      <c r="I507" s="51">
        <f t="shared" ref="I507:I514" si="368">I282</f>
        <v>279433.55</v>
      </c>
      <c r="J507" s="200">
        <f t="shared" ref="J507:J514" si="369">I507*E507</f>
        <v>4750370.3499999996</v>
      </c>
      <c r="K507" s="670">
        <f t="shared" ref="K507:K514" si="370">J507/H507*100</f>
        <v>93.738191881918809</v>
      </c>
      <c r="L507" s="10"/>
    </row>
    <row r="508" spans="1:12">
      <c r="A508" s="47"/>
      <c r="B508" s="56">
        <f>B507+1</f>
        <v>2</v>
      </c>
      <c r="C508" s="48" t="s">
        <v>1298</v>
      </c>
      <c r="D508" s="50" t="str">
        <f t="shared" si="365"/>
        <v>PK Supl. 4 D</v>
      </c>
      <c r="E508" s="681">
        <f>'Volume Backup'!U493</f>
        <v>20</v>
      </c>
      <c r="F508" s="46" t="str">
        <f>'Volume Backup'!V493</f>
        <v>m'</v>
      </c>
      <c r="G508" s="51">
        <f t="shared" si="366"/>
        <v>50646</v>
      </c>
      <c r="H508" s="200">
        <f t="shared" si="367"/>
        <v>1012920</v>
      </c>
      <c r="I508" s="51">
        <f t="shared" si="368"/>
        <v>50646</v>
      </c>
      <c r="J508" s="200">
        <f t="shared" si="369"/>
        <v>1012920</v>
      </c>
      <c r="K508" s="670">
        <f t="shared" si="370"/>
        <v>100</v>
      </c>
      <c r="L508" s="10"/>
    </row>
    <row r="509" spans="1:12">
      <c r="A509" s="47"/>
      <c r="B509" s="56">
        <f>B508+1</f>
        <v>3</v>
      </c>
      <c r="C509" s="48" t="s">
        <v>1326</v>
      </c>
      <c r="D509" s="50" t="str">
        <f t="shared" si="365"/>
        <v>PK.Elek.36</v>
      </c>
      <c r="E509" s="681">
        <f>'Volume Backup'!U494</f>
        <v>4</v>
      </c>
      <c r="F509" s="46" t="str">
        <f>'Volume Backup'!V494</f>
        <v>unit</v>
      </c>
      <c r="G509" s="51">
        <f t="shared" si="366"/>
        <v>132704</v>
      </c>
      <c r="H509" s="200">
        <f t="shared" si="367"/>
        <v>530816</v>
      </c>
      <c r="I509" s="51">
        <f t="shared" si="368"/>
        <v>58822.5</v>
      </c>
      <c r="J509" s="200">
        <f t="shared" si="369"/>
        <v>235290</v>
      </c>
      <c r="K509" s="670">
        <f t="shared" si="370"/>
        <v>44.326094164456229</v>
      </c>
      <c r="L509" s="10"/>
    </row>
    <row r="510" spans="1:12">
      <c r="A510" s="47"/>
      <c r="B510" s="56">
        <f>B509+1</f>
        <v>4</v>
      </c>
      <c r="C510" s="48" t="s">
        <v>1319</v>
      </c>
      <c r="D510" s="50" t="str">
        <f t="shared" si="365"/>
        <v>Dihitung</v>
      </c>
      <c r="E510" s="681">
        <f>'Volume Backup'!U495</f>
        <v>10</v>
      </c>
      <c r="F510" s="46" t="str">
        <f>'Volume Backup'!V495</f>
        <v>unit</v>
      </c>
      <c r="G510" s="51">
        <f t="shared" si="366"/>
        <v>600000</v>
      </c>
      <c r="H510" s="200">
        <f t="shared" si="367"/>
        <v>6000000</v>
      </c>
      <c r="I510" s="51">
        <f t="shared" si="368"/>
        <v>600000</v>
      </c>
      <c r="J510" s="200">
        <f t="shared" si="369"/>
        <v>6000000</v>
      </c>
      <c r="K510" s="670">
        <f t="shared" si="370"/>
        <v>100</v>
      </c>
      <c r="L510" s="10"/>
    </row>
    <row r="511" spans="1:12">
      <c r="A511" s="47"/>
      <c r="B511" s="56">
        <f t="shared" ref="B511:B514" si="371">B510+1</f>
        <v>5</v>
      </c>
      <c r="C511" s="48" t="s">
        <v>1325</v>
      </c>
      <c r="D511" s="50" t="str">
        <f t="shared" si="365"/>
        <v>Dihitung</v>
      </c>
      <c r="E511" s="681">
        <f>'Volume Backup'!U496</f>
        <v>4</v>
      </c>
      <c r="F511" s="46" t="str">
        <f>'Volume Backup'!V496</f>
        <v>unit</v>
      </c>
      <c r="G511" s="51">
        <f t="shared" si="366"/>
        <v>4200000</v>
      </c>
      <c r="H511" s="200">
        <f t="shared" si="367"/>
        <v>16800000</v>
      </c>
      <c r="I511" s="51">
        <f t="shared" si="368"/>
        <v>4200000</v>
      </c>
      <c r="J511" s="200">
        <f t="shared" si="369"/>
        <v>16800000</v>
      </c>
      <c r="K511" s="670">
        <f t="shared" si="370"/>
        <v>100</v>
      </c>
      <c r="L511" s="10"/>
    </row>
    <row r="512" spans="1:12">
      <c r="A512" s="47"/>
      <c r="B512" s="56">
        <f t="shared" si="371"/>
        <v>6</v>
      </c>
      <c r="C512" s="48" t="s">
        <v>1299</v>
      </c>
      <c r="D512" s="50" t="str">
        <f t="shared" si="365"/>
        <v>PK.Elek.29</v>
      </c>
      <c r="E512" s="681">
        <f>'Volume Backup'!U497</f>
        <v>2</v>
      </c>
      <c r="F512" s="46" t="str">
        <f>'Volume Backup'!V497</f>
        <v>unit</v>
      </c>
      <c r="G512" s="51">
        <f t="shared" si="366"/>
        <v>53366.5</v>
      </c>
      <c r="H512" s="200">
        <f t="shared" si="367"/>
        <v>106733</v>
      </c>
      <c r="I512" s="51">
        <f t="shared" si="368"/>
        <v>37265.800000000003</v>
      </c>
      <c r="J512" s="200">
        <f t="shared" si="369"/>
        <v>74531.600000000006</v>
      </c>
      <c r="K512" s="670">
        <f t="shared" si="370"/>
        <v>69.829949500154598</v>
      </c>
      <c r="L512" s="10"/>
    </row>
    <row r="513" spans="1:12">
      <c r="A513" s="47"/>
      <c r="B513" s="56">
        <f t="shared" si="371"/>
        <v>7</v>
      </c>
      <c r="C513" s="48" t="s">
        <v>1300</v>
      </c>
      <c r="D513" s="50" t="str">
        <f t="shared" si="365"/>
        <v>PK.Elek.30</v>
      </c>
      <c r="E513" s="681">
        <f>'Volume Backup'!U498</f>
        <v>2</v>
      </c>
      <c r="F513" s="46" t="str">
        <f>'Volume Backup'!V498</f>
        <v>unit</v>
      </c>
      <c r="G513" s="51">
        <f t="shared" si="366"/>
        <v>55099</v>
      </c>
      <c r="H513" s="200">
        <f t="shared" si="367"/>
        <v>110198</v>
      </c>
      <c r="I513" s="51">
        <f t="shared" si="368"/>
        <v>38051.199999999997</v>
      </c>
      <c r="J513" s="200">
        <f t="shared" si="369"/>
        <v>76102.399999999994</v>
      </c>
      <c r="K513" s="670">
        <f t="shared" si="370"/>
        <v>69.059692553403877</v>
      </c>
      <c r="L513" s="10"/>
    </row>
    <row r="514" spans="1:12">
      <c r="A514" s="47"/>
      <c r="B514" s="56">
        <f t="shared" si="371"/>
        <v>8</v>
      </c>
      <c r="C514" s="48" t="s">
        <v>1301</v>
      </c>
      <c r="D514" s="50" t="str">
        <f t="shared" si="365"/>
        <v>PK.Elek.28</v>
      </c>
      <c r="E514" s="681">
        <f>'Volume Backup'!U499</f>
        <v>16</v>
      </c>
      <c r="F514" s="46" t="str">
        <f>'Volume Backup'!V499</f>
        <v>unit</v>
      </c>
      <c r="G514" s="51">
        <f t="shared" si="366"/>
        <v>60874</v>
      </c>
      <c r="H514" s="200">
        <f t="shared" si="367"/>
        <v>973984</v>
      </c>
      <c r="I514" s="51">
        <f t="shared" si="368"/>
        <v>42218</v>
      </c>
      <c r="J514" s="200">
        <f t="shared" si="369"/>
        <v>675488</v>
      </c>
      <c r="K514" s="670">
        <f t="shared" si="370"/>
        <v>69.353089989157937</v>
      </c>
      <c r="L514" s="10"/>
    </row>
    <row r="515" spans="1:12" s="70" customFormat="1">
      <c r="A515" s="64" t="s">
        <v>1373</v>
      </c>
      <c r="B515" s="65"/>
      <c r="C515" s="66" t="s">
        <v>1316</v>
      </c>
      <c r="D515" s="697"/>
      <c r="E515" s="696"/>
      <c r="F515" s="68"/>
      <c r="G515" s="698"/>
      <c r="H515" s="202"/>
      <c r="I515" s="207"/>
      <c r="J515" s="202"/>
      <c r="K515" s="669"/>
      <c r="L515" s="69"/>
    </row>
    <row r="516" spans="1:12">
      <c r="A516" s="37"/>
      <c r="B516" s="55">
        <v>1</v>
      </c>
      <c r="C516" s="33" t="s">
        <v>1340</v>
      </c>
      <c r="D516" s="680" t="str">
        <f>D511</f>
        <v>Dihitung</v>
      </c>
      <c r="E516" s="681">
        <f>'Volume Backup'!U501</f>
        <v>2</v>
      </c>
      <c r="F516" s="46" t="str">
        <f>'Volume Backup'!V501</f>
        <v>unit</v>
      </c>
      <c r="G516" s="682">
        <v>2688000</v>
      </c>
      <c r="H516" s="200">
        <f t="shared" ref="H516" si="372">E516*G516</f>
        <v>5376000</v>
      </c>
      <c r="I516" s="204">
        <f>G516</f>
        <v>2688000</v>
      </c>
      <c r="J516" s="200">
        <f t="shared" ref="J516" si="373">I516*E516</f>
        <v>5376000</v>
      </c>
      <c r="K516" s="670">
        <f t="shared" ref="K516" si="374">J516/H516*100</f>
        <v>100</v>
      </c>
      <c r="L516" s="10"/>
    </row>
    <row r="517" spans="1:12" s="70" customFormat="1">
      <c r="A517" s="64" t="s">
        <v>1366</v>
      </c>
      <c r="B517" s="65"/>
      <c r="C517" s="66" t="s">
        <v>189</v>
      </c>
      <c r="D517" s="697"/>
      <c r="E517" s="696"/>
      <c r="F517" s="68"/>
      <c r="G517" s="698"/>
      <c r="H517" s="202"/>
      <c r="I517" s="207"/>
      <c r="J517" s="202"/>
      <c r="K517" s="669"/>
      <c r="L517" s="69"/>
    </row>
    <row r="518" spans="1:12">
      <c r="A518" s="37"/>
      <c r="B518" s="56">
        <v>1</v>
      </c>
      <c r="C518" s="33" t="s">
        <v>1296</v>
      </c>
      <c r="D518" s="680" t="str">
        <f>D460</f>
        <v>A.4.2.1.14</v>
      </c>
      <c r="E518" s="681">
        <f>'Volume Backup'!U503</f>
        <v>18.25</v>
      </c>
      <c r="F518" s="46" t="str">
        <f>'Volume Backup'!V503</f>
        <v>m2</v>
      </c>
      <c r="G518" s="682">
        <f>G296</f>
        <v>1043860.18</v>
      </c>
      <c r="H518" s="200">
        <f t="shared" ref="H518" si="375">E518*G518</f>
        <v>19050448.285</v>
      </c>
      <c r="I518" s="682">
        <f>I296</f>
        <v>1043860.18</v>
      </c>
      <c r="J518" s="200">
        <f t="shared" ref="J518" si="376">I518*E518</f>
        <v>19050448.285</v>
      </c>
      <c r="K518" s="670">
        <f t="shared" ref="K518" si="377">J518/H518*100</f>
        <v>100</v>
      </c>
      <c r="L518" s="10"/>
    </row>
    <row r="519" spans="1:12" s="70" customFormat="1">
      <c r="A519" s="64" t="s">
        <v>1375</v>
      </c>
      <c r="B519" s="65"/>
      <c r="C519" s="66" t="s">
        <v>1302</v>
      </c>
      <c r="D519" s="697"/>
      <c r="E519" s="696"/>
      <c r="F519" s="68"/>
      <c r="G519" s="698"/>
      <c r="H519" s="202"/>
      <c r="I519" s="207"/>
      <c r="J519" s="202"/>
      <c r="K519" s="669"/>
      <c r="L519" s="69"/>
    </row>
    <row r="520" spans="1:12">
      <c r="A520" s="47"/>
      <c r="B520" s="56">
        <v>1</v>
      </c>
      <c r="C520" s="48" t="s">
        <v>185</v>
      </c>
      <c r="D520" s="50" t="str">
        <f t="shared" ref="D520:D534" si="378">D416</f>
        <v>Pk.plamPVC.01</v>
      </c>
      <c r="E520" s="681">
        <f>'Volume Backup'!U505</f>
        <v>20</v>
      </c>
      <c r="F520" s="46" t="str">
        <f>'Volume Backup'!V505</f>
        <v>m'</v>
      </c>
      <c r="G520" s="51">
        <f t="shared" ref="G520:G534" si="379">G416</f>
        <v>72264.5</v>
      </c>
      <c r="H520" s="200">
        <f t="shared" ref="H520:H534" si="380">E520*G520</f>
        <v>1445290</v>
      </c>
      <c r="I520" s="205">
        <f t="shared" ref="I520:I534" si="381">I416</f>
        <v>69504.38</v>
      </c>
      <c r="J520" s="200">
        <f t="shared" ref="J520:J534" si="382">I520*E520</f>
        <v>1390087.6</v>
      </c>
      <c r="K520" s="670">
        <f t="shared" ref="K520:K534" si="383">J520/H520*100</f>
        <v>96.18053124286476</v>
      </c>
      <c r="L520" s="10"/>
    </row>
    <row r="521" spans="1:12">
      <c r="A521" s="47"/>
      <c r="B521" s="56">
        <f>B520+1</f>
        <v>2</v>
      </c>
      <c r="C521" s="48" t="s">
        <v>1303</v>
      </c>
      <c r="D521" s="50" t="str">
        <f t="shared" si="378"/>
        <v>Pk.plamPVC.03</v>
      </c>
      <c r="E521" s="681">
        <f>'Volume Backup'!U506</f>
        <v>20</v>
      </c>
      <c r="F521" s="46" t="str">
        <f>'Volume Backup'!V506</f>
        <v>m'</v>
      </c>
      <c r="G521" s="51">
        <f t="shared" si="379"/>
        <v>139799</v>
      </c>
      <c r="H521" s="200">
        <f t="shared" si="380"/>
        <v>2795980</v>
      </c>
      <c r="I521" s="205">
        <f t="shared" si="381"/>
        <v>132663.07999999999</v>
      </c>
      <c r="J521" s="200">
        <f t="shared" si="382"/>
        <v>2653261.5999999996</v>
      </c>
      <c r="K521" s="670">
        <f t="shared" si="383"/>
        <v>94.89558580533479</v>
      </c>
      <c r="L521" s="10"/>
    </row>
    <row r="522" spans="1:12">
      <c r="A522" s="47"/>
      <c r="B522" s="56">
        <f>B521+1</f>
        <v>3</v>
      </c>
      <c r="C522" s="48" t="s">
        <v>1304</v>
      </c>
      <c r="D522" s="50" t="str">
        <f t="shared" si="378"/>
        <v>Pk.plamPVC.04</v>
      </c>
      <c r="E522" s="681">
        <f>'Volume Backup'!U507</f>
        <v>20</v>
      </c>
      <c r="F522" s="46" t="str">
        <f>'Volume Backup'!V507</f>
        <v>m'</v>
      </c>
      <c r="G522" s="51">
        <f t="shared" si="379"/>
        <v>218955</v>
      </c>
      <c r="H522" s="200">
        <f t="shared" si="380"/>
        <v>4379100</v>
      </c>
      <c r="I522" s="205">
        <f t="shared" si="381"/>
        <v>207241.32</v>
      </c>
      <c r="J522" s="200">
        <f t="shared" si="382"/>
        <v>4144826.4000000004</v>
      </c>
      <c r="K522" s="670">
        <f t="shared" si="383"/>
        <v>94.65018839487567</v>
      </c>
      <c r="L522" s="10"/>
    </row>
    <row r="523" spans="1:12">
      <c r="A523" s="47"/>
      <c r="B523" s="56">
        <f t="shared" ref="B523:B534" si="384">B522+1</f>
        <v>4</v>
      </c>
      <c r="C523" s="48" t="s">
        <v>1393</v>
      </c>
      <c r="D523" s="50" t="str">
        <f t="shared" si="378"/>
        <v>A.5.1.1.4</v>
      </c>
      <c r="E523" s="681">
        <f>'Volume Backup'!U508</f>
        <v>1</v>
      </c>
      <c r="F523" s="46" t="str">
        <f>'Volume Backup'!V508</f>
        <v>unit</v>
      </c>
      <c r="G523" s="51">
        <f t="shared" si="379"/>
        <v>3487061.05</v>
      </c>
      <c r="H523" s="200">
        <f t="shared" si="380"/>
        <v>3487061.05</v>
      </c>
      <c r="I523" s="205">
        <f t="shared" si="381"/>
        <v>3487061.05</v>
      </c>
      <c r="J523" s="200">
        <f t="shared" si="382"/>
        <v>3487061.05</v>
      </c>
      <c r="K523" s="670">
        <f t="shared" si="383"/>
        <v>100</v>
      </c>
      <c r="L523" s="10"/>
    </row>
    <row r="524" spans="1:12">
      <c r="A524" s="47"/>
      <c r="B524" s="56">
        <f t="shared" si="384"/>
        <v>5</v>
      </c>
      <c r="C524" s="48" t="s">
        <v>1305</v>
      </c>
      <c r="D524" s="50" t="str">
        <f t="shared" si="378"/>
        <v>A.5.1.1</v>
      </c>
      <c r="E524" s="681">
        <f>'Volume Backup'!U509</f>
        <v>2</v>
      </c>
      <c r="F524" s="46" t="str">
        <f>'Volume Backup'!V509</f>
        <v>unit</v>
      </c>
      <c r="G524" s="51">
        <f t="shared" si="379"/>
        <v>6607459.6846846845</v>
      </c>
      <c r="H524" s="200">
        <f t="shared" si="380"/>
        <v>13214919.369369369</v>
      </c>
      <c r="I524" s="205">
        <f t="shared" si="381"/>
        <v>780275</v>
      </c>
      <c r="J524" s="200">
        <f t="shared" si="382"/>
        <v>1560550</v>
      </c>
      <c r="K524" s="670">
        <f t="shared" si="383"/>
        <v>11.809001299070895</v>
      </c>
      <c r="L524" s="10"/>
    </row>
    <row r="525" spans="1:12">
      <c r="A525" s="47"/>
      <c r="B525" s="56">
        <f t="shared" si="384"/>
        <v>6</v>
      </c>
      <c r="C525" s="48" t="s">
        <v>1306</v>
      </c>
      <c r="D525" s="50" t="str">
        <f t="shared" si="378"/>
        <v>A.5.1.1.19A</v>
      </c>
      <c r="E525" s="681">
        <f>'Volume Backup'!U510</f>
        <v>2</v>
      </c>
      <c r="F525" s="46" t="str">
        <f>'Volume Backup'!V510</f>
        <v>unit</v>
      </c>
      <c r="G525" s="51">
        <f t="shared" si="379"/>
        <v>821588.75</v>
      </c>
      <c r="H525" s="200">
        <f t="shared" si="380"/>
        <v>1643177.5</v>
      </c>
      <c r="I525" s="205">
        <f t="shared" si="381"/>
        <v>74088.75</v>
      </c>
      <c r="J525" s="200">
        <f t="shared" si="382"/>
        <v>148177.5</v>
      </c>
      <c r="K525" s="670">
        <f t="shared" si="383"/>
        <v>9.0177415403996228</v>
      </c>
      <c r="L525" s="10"/>
    </row>
    <row r="526" spans="1:12">
      <c r="A526" s="47"/>
      <c r="B526" s="56">
        <f t="shared" si="384"/>
        <v>7</v>
      </c>
      <c r="C526" s="48" t="s">
        <v>1307</v>
      </c>
      <c r="D526" s="50" t="str">
        <f t="shared" si="378"/>
        <v>A.5.1.1.14</v>
      </c>
      <c r="E526" s="681">
        <f>'Volume Backup'!U511</f>
        <v>2</v>
      </c>
      <c r="F526" s="46" t="str">
        <f>'Volume Backup'!V511</f>
        <v>unit</v>
      </c>
      <c r="G526" s="51">
        <f t="shared" si="379"/>
        <v>339681.25</v>
      </c>
      <c r="H526" s="200">
        <f t="shared" si="380"/>
        <v>679362.5</v>
      </c>
      <c r="I526" s="205">
        <f t="shared" si="381"/>
        <v>125834.20749999999</v>
      </c>
      <c r="J526" s="200">
        <f t="shared" si="382"/>
        <v>251668.41499999998</v>
      </c>
      <c r="K526" s="670">
        <f t="shared" si="383"/>
        <v>37.044790520524757</v>
      </c>
      <c r="L526" s="10"/>
    </row>
    <row r="527" spans="1:12">
      <c r="A527" s="47"/>
      <c r="B527" s="56">
        <f t="shared" si="384"/>
        <v>8</v>
      </c>
      <c r="C527" s="48" t="s">
        <v>1308</v>
      </c>
      <c r="D527" s="50" t="str">
        <f t="shared" si="378"/>
        <v>A.5.1.3</v>
      </c>
      <c r="E527" s="681">
        <f>'Volume Backup'!U512</f>
        <v>2</v>
      </c>
      <c r="F527" s="46" t="str">
        <f>'Volume Backup'!V512</f>
        <v>unit</v>
      </c>
      <c r="G527" s="51">
        <f t="shared" si="379"/>
        <v>4865052.2874999996</v>
      </c>
      <c r="H527" s="200">
        <f t="shared" si="380"/>
        <v>9730104.5749999993</v>
      </c>
      <c r="I527" s="205">
        <f t="shared" si="381"/>
        <v>446904.6004</v>
      </c>
      <c r="J527" s="200">
        <f t="shared" si="382"/>
        <v>893809.20079999999</v>
      </c>
      <c r="K527" s="670">
        <f t="shared" si="383"/>
        <v>9.1860184431779359</v>
      </c>
      <c r="L527" s="10"/>
    </row>
    <row r="528" spans="1:12">
      <c r="A528" s="47"/>
      <c r="B528" s="56">
        <f t="shared" si="384"/>
        <v>9</v>
      </c>
      <c r="C528" s="48" t="s">
        <v>1309</v>
      </c>
      <c r="D528" s="50" t="str">
        <f t="shared" si="378"/>
        <v>A.5.1.1.19</v>
      </c>
      <c r="E528" s="681">
        <f>'Volume Backup'!U513</f>
        <v>2</v>
      </c>
      <c r="F528" s="46" t="str">
        <f>'Volume Backup'!V513</f>
        <v>unit</v>
      </c>
      <c r="G528" s="51">
        <f t="shared" si="379"/>
        <v>315531.25</v>
      </c>
      <c r="H528" s="200">
        <f t="shared" si="380"/>
        <v>631062.5</v>
      </c>
      <c r="I528" s="205">
        <f t="shared" si="381"/>
        <v>153957.929</v>
      </c>
      <c r="J528" s="200">
        <f t="shared" si="382"/>
        <v>307915.85800000001</v>
      </c>
      <c r="K528" s="670">
        <f t="shared" si="383"/>
        <v>48.793242824601371</v>
      </c>
      <c r="L528" s="10"/>
    </row>
    <row r="529" spans="1:14">
      <c r="A529" s="47"/>
      <c r="B529" s="56">
        <f t="shared" si="384"/>
        <v>10</v>
      </c>
      <c r="C529" s="48" t="s">
        <v>1310</v>
      </c>
      <c r="D529" s="50" t="str">
        <f t="shared" si="378"/>
        <v>Dihitung</v>
      </c>
      <c r="E529" s="681">
        <f>'Volume Backup'!U514</f>
        <v>2</v>
      </c>
      <c r="F529" s="46" t="str">
        <f>'Volume Backup'!V514</f>
        <v>unit</v>
      </c>
      <c r="G529" s="51">
        <f t="shared" si="379"/>
        <v>950000</v>
      </c>
      <c r="H529" s="200">
        <f t="shared" si="380"/>
        <v>1900000</v>
      </c>
      <c r="I529" s="205">
        <f t="shared" si="381"/>
        <v>950000</v>
      </c>
      <c r="J529" s="200">
        <f t="shared" si="382"/>
        <v>1900000</v>
      </c>
      <c r="K529" s="670">
        <f t="shared" si="383"/>
        <v>100</v>
      </c>
      <c r="L529" s="10"/>
    </row>
    <row r="530" spans="1:14">
      <c r="A530" s="47"/>
      <c r="B530" s="56">
        <f t="shared" si="384"/>
        <v>11</v>
      </c>
      <c r="C530" s="48" t="s">
        <v>1312</v>
      </c>
      <c r="D530" s="50" t="str">
        <f t="shared" si="378"/>
        <v>A.4.4.3.36 J</v>
      </c>
      <c r="E530" s="681">
        <f>'Volume Backup'!U515</f>
        <v>31.200000000000003</v>
      </c>
      <c r="F530" s="46" t="str">
        <f>'Volume Backup'!V515</f>
        <v>m2</v>
      </c>
      <c r="G530" s="51">
        <f t="shared" si="379"/>
        <v>429811.59</v>
      </c>
      <c r="H530" s="200">
        <f t="shared" si="380"/>
        <v>13410121.608000003</v>
      </c>
      <c r="I530" s="205">
        <f t="shared" si="381"/>
        <v>429811.59</v>
      </c>
      <c r="J530" s="200">
        <f t="shared" si="382"/>
        <v>13410121.608000003</v>
      </c>
      <c r="K530" s="670">
        <f t="shared" si="383"/>
        <v>100</v>
      </c>
      <c r="L530" s="10"/>
    </row>
    <row r="531" spans="1:14">
      <c r="A531" s="47"/>
      <c r="B531" s="56">
        <f t="shared" si="384"/>
        <v>12</v>
      </c>
      <c r="C531" s="48" t="s">
        <v>1313</v>
      </c>
      <c r="D531" s="50" t="str">
        <f t="shared" si="378"/>
        <v>A.4.4.3.36 J</v>
      </c>
      <c r="E531" s="681">
        <f>'Volume Backup'!U516</f>
        <v>4.5</v>
      </c>
      <c r="F531" s="46" t="str">
        <f>'Volume Backup'!V516</f>
        <v>m2</v>
      </c>
      <c r="G531" s="51">
        <f t="shared" si="379"/>
        <v>429811.59</v>
      </c>
      <c r="H531" s="200">
        <f t="shared" si="380"/>
        <v>1934152.155</v>
      </c>
      <c r="I531" s="205">
        <f t="shared" si="381"/>
        <v>429811.59</v>
      </c>
      <c r="J531" s="200">
        <f t="shared" si="382"/>
        <v>1934152.155</v>
      </c>
      <c r="K531" s="670">
        <f t="shared" si="383"/>
        <v>100</v>
      </c>
      <c r="L531" s="10"/>
    </row>
    <row r="532" spans="1:14">
      <c r="A532" s="47"/>
      <c r="B532" s="56">
        <f t="shared" si="384"/>
        <v>13</v>
      </c>
      <c r="C532" s="48" t="s">
        <v>172</v>
      </c>
      <c r="D532" s="50" t="str">
        <f t="shared" si="378"/>
        <v>PLL.01</v>
      </c>
      <c r="E532" s="681">
        <f>'Volume Backup'!U517</f>
        <v>4.5</v>
      </c>
      <c r="F532" s="46" t="str">
        <f>'Volume Backup'!V517</f>
        <v>m2</v>
      </c>
      <c r="G532" s="51">
        <f t="shared" si="379"/>
        <v>126787.50000000001</v>
      </c>
      <c r="H532" s="200">
        <f t="shared" si="380"/>
        <v>570543.75000000012</v>
      </c>
      <c r="I532" s="205">
        <f t="shared" si="381"/>
        <v>88545.946250000008</v>
      </c>
      <c r="J532" s="200">
        <f t="shared" si="382"/>
        <v>398456.75812500005</v>
      </c>
      <c r="K532" s="670">
        <f t="shared" si="383"/>
        <v>69.838072562358263</v>
      </c>
      <c r="L532" s="10"/>
    </row>
    <row r="533" spans="1:14">
      <c r="A533" s="47"/>
      <c r="B533" s="56">
        <f t="shared" si="384"/>
        <v>14</v>
      </c>
      <c r="C533" s="48" t="s">
        <v>184</v>
      </c>
      <c r="D533" s="50" t="str">
        <f t="shared" si="378"/>
        <v>A.4.5.1.7</v>
      </c>
      <c r="E533" s="681">
        <f>'Volume Backup'!U518</f>
        <v>4.5</v>
      </c>
      <c r="F533" s="46" t="str">
        <f>'Volume Backup'!V518</f>
        <v>m2</v>
      </c>
      <c r="G533" s="51">
        <f t="shared" si="379"/>
        <v>61657.41</v>
      </c>
      <c r="H533" s="200">
        <f t="shared" si="380"/>
        <v>277458.34500000003</v>
      </c>
      <c r="I533" s="205">
        <f t="shared" si="381"/>
        <v>61657.41</v>
      </c>
      <c r="J533" s="200">
        <f t="shared" si="382"/>
        <v>277458.34500000003</v>
      </c>
      <c r="K533" s="670">
        <f t="shared" si="383"/>
        <v>100</v>
      </c>
      <c r="L533" s="10"/>
    </row>
    <row r="534" spans="1:14">
      <c r="A534" s="47"/>
      <c r="B534" s="56">
        <f t="shared" si="384"/>
        <v>15</v>
      </c>
      <c r="C534" s="48" t="s">
        <v>1297</v>
      </c>
      <c r="D534" s="50" t="str">
        <f t="shared" si="378"/>
        <v>A.4.7.1.10</v>
      </c>
      <c r="E534" s="681">
        <f>'Volume Backup'!U519</f>
        <v>4.5</v>
      </c>
      <c r="F534" s="46" t="str">
        <f>'Volume Backup'!V519</f>
        <v>m2</v>
      </c>
      <c r="G534" s="51">
        <f t="shared" si="379"/>
        <v>43230.484000000004</v>
      </c>
      <c r="H534" s="200">
        <f t="shared" si="380"/>
        <v>194537.17800000001</v>
      </c>
      <c r="I534" s="205">
        <f t="shared" si="381"/>
        <v>28115.778620199999</v>
      </c>
      <c r="J534" s="200">
        <f t="shared" si="382"/>
        <v>126521.00379089999</v>
      </c>
      <c r="K534" s="670">
        <f t="shared" si="383"/>
        <v>65.036927692505117</v>
      </c>
      <c r="L534" s="10"/>
      <c r="M534" s="861">
        <f>SUM(H494:H534)</f>
        <v>204108730.45056936</v>
      </c>
      <c r="N534" s="861">
        <f>SUM(J494:J534)</f>
        <v>175649533.70528692</v>
      </c>
    </row>
    <row r="535" spans="1:14" s="692" customFormat="1">
      <c r="A535" s="683" t="s">
        <v>71</v>
      </c>
      <c r="B535" s="684"/>
      <c r="C535" s="685" t="s">
        <v>1396</v>
      </c>
      <c r="D535" s="693"/>
      <c r="E535" s="694"/>
      <c r="F535" s="687"/>
      <c r="G535" s="695"/>
      <c r="H535" s="688"/>
      <c r="I535" s="689"/>
      <c r="J535" s="688"/>
      <c r="K535" s="690"/>
      <c r="L535" s="691"/>
    </row>
    <row r="536" spans="1:14" s="70" customFormat="1">
      <c r="A536" s="64" t="s">
        <v>1376</v>
      </c>
      <c r="B536" s="65"/>
      <c r="C536" s="66" t="s">
        <v>164</v>
      </c>
      <c r="D536" s="697"/>
      <c r="E536" s="696"/>
      <c r="F536" s="68"/>
      <c r="G536" s="698"/>
      <c r="H536" s="202"/>
      <c r="I536" s="207"/>
      <c r="J536" s="202"/>
      <c r="K536" s="669"/>
      <c r="L536" s="69"/>
    </row>
    <row r="537" spans="1:14">
      <c r="A537" s="47"/>
      <c r="B537" s="56">
        <v>1</v>
      </c>
      <c r="C537" s="48" t="s">
        <v>2862</v>
      </c>
      <c r="D537" s="50" t="str">
        <f>D494</f>
        <v>A.4.2.1.20</v>
      </c>
      <c r="E537" s="681">
        <f>'Volume Backup'!U522</f>
        <v>32</v>
      </c>
      <c r="F537" s="46" t="str">
        <f>'Volume Backup'!V522</f>
        <v>m2</v>
      </c>
      <c r="G537" s="51">
        <f>G494</f>
        <v>148763.14000000001</v>
      </c>
      <c r="H537" s="200">
        <f t="shared" ref="H537:H540" si="385">E537*G537</f>
        <v>4760420.4800000004</v>
      </c>
      <c r="I537" s="205">
        <f>G537</f>
        <v>148763.14000000001</v>
      </c>
      <c r="J537" s="200">
        <f t="shared" ref="J537:J540" si="386">I537*E537</f>
        <v>4760420.4800000004</v>
      </c>
      <c r="K537" s="670">
        <f t="shared" ref="K537:K540" si="387">J537/H537*100</f>
        <v>100</v>
      </c>
      <c r="L537" s="10"/>
    </row>
    <row r="538" spans="1:14">
      <c r="A538" s="47"/>
      <c r="B538" s="56">
        <f t="shared" ref="B538:B540" si="388">B537+1</f>
        <v>2</v>
      </c>
      <c r="C538" s="48" t="s">
        <v>2863</v>
      </c>
      <c r="D538" s="50" t="str">
        <f t="shared" ref="D538:D540" si="389">D495</f>
        <v>A.4.6.1.23 F</v>
      </c>
      <c r="E538" s="681">
        <f>E537</f>
        <v>32</v>
      </c>
      <c r="F538" s="46" t="str">
        <f>F537</f>
        <v>m2</v>
      </c>
      <c r="G538" s="51">
        <f t="shared" ref="G538:G540" si="390">G495</f>
        <v>205940.97</v>
      </c>
      <c r="H538" s="200">
        <f t="shared" si="385"/>
        <v>6590111.04</v>
      </c>
      <c r="I538" s="205">
        <f t="shared" ref="I538:I540" si="391">G538</f>
        <v>205940.97</v>
      </c>
      <c r="J538" s="200">
        <f t="shared" si="386"/>
        <v>6590111.04</v>
      </c>
      <c r="K538" s="670">
        <f t="shared" si="387"/>
        <v>100</v>
      </c>
      <c r="L538" s="10"/>
    </row>
    <row r="539" spans="1:14">
      <c r="A539" s="47"/>
      <c r="B539" s="56">
        <f t="shared" si="388"/>
        <v>3</v>
      </c>
      <c r="C539" s="48" t="s">
        <v>2864</v>
      </c>
      <c r="D539" s="50" t="str">
        <f t="shared" si="389"/>
        <v>A.4.6.1.23 J</v>
      </c>
      <c r="E539" s="681">
        <f>E538</f>
        <v>32</v>
      </c>
      <c r="F539" s="46" t="str">
        <f>F538</f>
        <v>m2</v>
      </c>
      <c r="G539" s="51">
        <f t="shared" si="390"/>
        <v>236285.44</v>
      </c>
      <c r="H539" s="200">
        <f t="shared" si="385"/>
        <v>7561134.0800000001</v>
      </c>
      <c r="I539" s="205">
        <f t="shared" si="391"/>
        <v>236285.44</v>
      </c>
      <c r="J539" s="200">
        <f t="shared" si="386"/>
        <v>7561134.0800000001</v>
      </c>
      <c r="K539" s="670">
        <f t="shared" si="387"/>
        <v>100</v>
      </c>
      <c r="L539" s="10"/>
    </row>
    <row r="540" spans="1:14">
      <c r="A540" s="47"/>
      <c r="B540" s="56">
        <f t="shared" si="388"/>
        <v>4</v>
      </c>
      <c r="C540" s="48" t="s">
        <v>192</v>
      </c>
      <c r="D540" s="50" t="str">
        <f t="shared" si="389"/>
        <v>A.4.6.1.23 L</v>
      </c>
      <c r="E540" s="681">
        <f>'Volume Backup'!U523</f>
        <v>9.6000000000000014</v>
      </c>
      <c r="F540" s="46" t="str">
        <f>'Volume Backup'!V523</f>
        <v>m2</v>
      </c>
      <c r="G540" s="51">
        <f t="shared" si="390"/>
        <v>711501.21</v>
      </c>
      <c r="H540" s="200">
        <f t="shared" si="385"/>
        <v>6830411.6160000004</v>
      </c>
      <c r="I540" s="205">
        <f t="shared" si="391"/>
        <v>711501.21</v>
      </c>
      <c r="J540" s="200">
        <f t="shared" si="386"/>
        <v>6830411.6160000004</v>
      </c>
      <c r="K540" s="670">
        <f t="shared" si="387"/>
        <v>100</v>
      </c>
      <c r="L540" s="10"/>
    </row>
    <row r="541" spans="1:14" s="70" customFormat="1">
      <c r="A541" s="64" t="s">
        <v>1377</v>
      </c>
      <c r="B541" s="65"/>
      <c r="C541" s="66" t="s">
        <v>182</v>
      </c>
      <c r="D541" s="697"/>
      <c r="E541" s="696"/>
      <c r="F541" s="68"/>
      <c r="G541" s="698"/>
      <c r="H541" s="202"/>
      <c r="I541" s="207"/>
      <c r="J541" s="202"/>
      <c r="K541" s="669"/>
      <c r="L541" s="69"/>
    </row>
    <row r="542" spans="1:14">
      <c r="A542" s="37"/>
      <c r="B542" s="55">
        <v>1</v>
      </c>
      <c r="C542" s="33" t="s">
        <v>172</v>
      </c>
      <c r="D542" s="680" t="str">
        <f>D500</f>
        <v>PLL.01</v>
      </c>
      <c r="E542" s="681">
        <f>'Volume Backup'!U525</f>
        <v>20</v>
      </c>
      <c r="F542" s="46" t="str">
        <f>'Volume Backup'!V525</f>
        <v>m2</v>
      </c>
      <c r="G542" s="682">
        <f>G500</f>
        <v>126787.50000000001</v>
      </c>
      <c r="H542" s="200">
        <f t="shared" ref="H542:H544" si="392">E542*G542</f>
        <v>2535750.0000000005</v>
      </c>
      <c r="I542" s="204">
        <f>I500</f>
        <v>88545.946250000008</v>
      </c>
      <c r="J542" s="200">
        <f t="shared" ref="J542:J544" si="393">I542*E542</f>
        <v>1770918.9250000003</v>
      </c>
      <c r="K542" s="670">
        <f t="shared" ref="K542:K544" si="394">J542/H542*100</f>
        <v>69.838072562358278</v>
      </c>
      <c r="L542" s="10"/>
    </row>
    <row r="543" spans="1:14">
      <c r="A543" s="47"/>
      <c r="B543" s="56">
        <f>B542+1</f>
        <v>2</v>
      </c>
      <c r="C543" s="48" t="s">
        <v>1397</v>
      </c>
      <c r="D543" s="680" t="str">
        <f>D501</f>
        <v>A.4.5.1.7</v>
      </c>
      <c r="E543" s="681">
        <f>'Volume Backup'!U526</f>
        <v>20</v>
      </c>
      <c r="F543" s="46" t="str">
        <f>'Volume Backup'!V526</f>
        <v>m2</v>
      </c>
      <c r="G543" s="682">
        <f>G501</f>
        <v>61657.41</v>
      </c>
      <c r="H543" s="200">
        <f t="shared" si="392"/>
        <v>1233148.2000000002</v>
      </c>
      <c r="I543" s="204">
        <f>I501</f>
        <v>61657.41</v>
      </c>
      <c r="J543" s="200">
        <f t="shared" si="393"/>
        <v>1233148.2000000002</v>
      </c>
      <c r="K543" s="670">
        <f t="shared" si="394"/>
        <v>100</v>
      </c>
      <c r="L543" s="10"/>
    </row>
    <row r="544" spans="1:14">
      <c r="A544" s="47"/>
      <c r="B544" s="56">
        <f>B543+1</f>
        <v>3</v>
      </c>
      <c r="C544" s="48" t="s">
        <v>1297</v>
      </c>
      <c r="D544" s="680" t="str">
        <f>D503</f>
        <v>A.4.7.1.10</v>
      </c>
      <c r="E544" s="681">
        <f>'Volume Backup'!U527</f>
        <v>20</v>
      </c>
      <c r="F544" s="46" t="str">
        <f>'Volume Backup'!V527</f>
        <v>m2</v>
      </c>
      <c r="G544" s="682">
        <f>G503</f>
        <v>43230.484000000004</v>
      </c>
      <c r="H544" s="200">
        <f t="shared" si="392"/>
        <v>864609.68</v>
      </c>
      <c r="I544" s="204">
        <f>I503</f>
        <v>28115.778620199999</v>
      </c>
      <c r="J544" s="200">
        <f t="shared" si="393"/>
        <v>562315.57240399998</v>
      </c>
      <c r="K544" s="670">
        <f t="shared" si="394"/>
        <v>65.036927692505117</v>
      </c>
      <c r="L544" s="10"/>
    </row>
    <row r="545" spans="1:14" s="70" customFormat="1">
      <c r="A545" s="64" t="s">
        <v>1378</v>
      </c>
      <c r="B545" s="65"/>
      <c r="C545" s="66" t="s">
        <v>162</v>
      </c>
      <c r="D545" s="697"/>
      <c r="E545" s="696"/>
      <c r="F545" s="68"/>
      <c r="G545" s="698"/>
      <c r="H545" s="202"/>
      <c r="I545" s="207"/>
      <c r="J545" s="202"/>
      <c r="K545" s="669"/>
      <c r="L545" s="69"/>
    </row>
    <row r="546" spans="1:14">
      <c r="A546" s="37"/>
      <c r="B546" s="55">
        <v>1</v>
      </c>
      <c r="C546" s="33" t="s">
        <v>1329</v>
      </c>
      <c r="D546" s="680" t="str">
        <f>D470</f>
        <v>A.4.4.3.59 A</v>
      </c>
      <c r="E546" s="681">
        <f>'Volume Backup'!U529</f>
        <v>20</v>
      </c>
      <c r="F546" s="46" t="str">
        <f>'Volume Backup'!V529</f>
        <v>m2</v>
      </c>
      <c r="G546" s="682">
        <f>G470</f>
        <v>492245.43</v>
      </c>
      <c r="H546" s="200">
        <f t="shared" ref="H546" si="395">E546*G546</f>
        <v>9844908.5999999996</v>
      </c>
      <c r="I546" s="204">
        <f>I470</f>
        <v>492245.43</v>
      </c>
      <c r="J546" s="200">
        <f t="shared" ref="J546" si="396">I546*E546</f>
        <v>9844908.5999999996</v>
      </c>
      <c r="K546" s="670">
        <f t="shared" ref="K546" si="397">J546/H546*100</f>
        <v>100</v>
      </c>
      <c r="L546" s="10"/>
    </row>
    <row r="547" spans="1:14" s="70" customFormat="1">
      <c r="A547" s="64" t="s">
        <v>1403</v>
      </c>
      <c r="B547" s="65"/>
      <c r="C547" s="66" t="s">
        <v>1284</v>
      </c>
      <c r="D547" s="697"/>
      <c r="E547" s="696"/>
      <c r="F547" s="68"/>
      <c r="G547" s="698"/>
      <c r="H547" s="202"/>
      <c r="I547" s="207"/>
      <c r="J547" s="202"/>
      <c r="K547" s="669"/>
      <c r="L547" s="69"/>
    </row>
    <row r="548" spans="1:14">
      <c r="A548" s="47"/>
      <c r="B548" s="56">
        <v>1</v>
      </c>
      <c r="C548" s="48" t="s">
        <v>1286</v>
      </c>
      <c r="D548" s="50" t="str">
        <f>D507</f>
        <v>PK.Elek.01</v>
      </c>
      <c r="E548" s="681">
        <f>'Volume Backup'!U531</f>
        <v>8</v>
      </c>
      <c r="F548" s="46" t="str">
        <f>'Volume Backup'!V531</f>
        <v>titik</v>
      </c>
      <c r="G548" s="51">
        <f>G507</f>
        <v>298100</v>
      </c>
      <c r="H548" s="200">
        <f t="shared" ref="H548:H553" si="398">E548*G548</f>
        <v>2384800</v>
      </c>
      <c r="I548" s="51">
        <f>I507</f>
        <v>279433.55</v>
      </c>
      <c r="J548" s="200">
        <f t="shared" ref="J548:J553" si="399">I548*E548</f>
        <v>2235468.4</v>
      </c>
      <c r="K548" s="670">
        <f t="shared" ref="K548:K553" si="400">J548/H548*100</f>
        <v>93.738191881918823</v>
      </c>
      <c r="L548" s="10"/>
    </row>
    <row r="549" spans="1:14">
      <c r="A549" s="47"/>
      <c r="B549" s="56">
        <f>B548+1</f>
        <v>2</v>
      </c>
      <c r="C549" s="48" t="s">
        <v>1298</v>
      </c>
      <c r="D549" s="50" t="str">
        <f>D508</f>
        <v>PK Supl. 4 D</v>
      </c>
      <c r="E549" s="681">
        <f>'Volume Backup'!U532</f>
        <v>9</v>
      </c>
      <c r="F549" s="46" t="str">
        <f>'Volume Backup'!V532</f>
        <v>m'</v>
      </c>
      <c r="G549" s="51">
        <f>G508</f>
        <v>50646</v>
      </c>
      <c r="H549" s="200">
        <f t="shared" si="398"/>
        <v>455814</v>
      </c>
      <c r="I549" s="51">
        <f>I508</f>
        <v>50646</v>
      </c>
      <c r="J549" s="200">
        <f t="shared" si="399"/>
        <v>455814</v>
      </c>
      <c r="K549" s="670">
        <f t="shared" si="400"/>
        <v>100</v>
      </c>
      <c r="L549" s="10"/>
    </row>
    <row r="550" spans="1:14">
      <c r="A550" s="47"/>
      <c r="B550" s="56">
        <f t="shared" ref="B550:B553" si="401">B549+1</f>
        <v>3</v>
      </c>
      <c r="C550" s="48" t="s">
        <v>1326</v>
      </c>
      <c r="D550" s="50" t="str">
        <f>D509</f>
        <v>PK.Elek.36</v>
      </c>
      <c r="E550" s="681">
        <f>'Volume Backup'!U533</f>
        <v>4</v>
      </c>
      <c r="F550" s="46" t="str">
        <f>'Volume Backup'!V533</f>
        <v>unit</v>
      </c>
      <c r="G550" s="51">
        <f>G509</f>
        <v>132704</v>
      </c>
      <c r="H550" s="200">
        <f t="shared" si="398"/>
        <v>530816</v>
      </c>
      <c r="I550" s="51">
        <f>I509</f>
        <v>58822.5</v>
      </c>
      <c r="J550" s="200">
        <f t="shared" si="399"/>
        <v>235290</v>
      </c>
      <c r="K550" s="670">
        <f t="shared" si="400"/>
        <v>44.326094164456229</v>
      </c>
      <c r="L550" s="10"/>
    </row>
    <row r="551" spans="1:14">
      <c r="A551" s="47"/>
      <c r="B551" s="56">
        <f t="shared" si="401"/>
        <v>4</v>
      </c>
      <c r="C551" s="48" t="s">
        <v>1299</v>
      </c>
      <c r="D551" s="50" t="str">
        <f>D512</f>
        <v>PK.Elek.29</v>
      </c>
      <c r="E551" s="681">
        <f>'Volume Backup'!U534</f>
        <v>1</v>
      </c>
      <c r="F551" s="46" t="str">
        <f>'Volume Backup'!V534</f>
        <v>unit</v>
      </c>
      <c r="G551" s="51">
        <f>G512</f>
        <v>53366.5</v>
      </c>
      <c r="H551" s="200">
        <f t="shared" si="398"/>
        <v>53366.5</v>
      </c>
      <c r="I551" s="51">
        <f>I512</f>
        <v>37265.800000000003</v>
      </c>
      <c r="J551" s="200">
        <f t="shared" si="399"/>
        <v>37265.800000000003</v>
      </c>
      <c r="K551" s="670">
        <f t="shared" si="400"/>
        <v>69.829949500154598</v>
      </c>
      <c r="L551" s="10"/>
    </row>
    <row r="552" spans="1:14">
      <c r="A552" s="47"/>
      <c r="B552" s="56">
        <f t="shared" si="401"/>
        <v>5</v>
      </c>
      <c r="C552" s="48" t="s">
        <v>1300</v>
      </c>
      <c r="D552" s="50" t="str">
        <f>D513</f>
        <v>PK.Elek.30</v>
      </c>
      <c r="E552" s="681">
        <f>'Volume Backup'!U535</f>
        <v>1</v>
      </c>
      <c r="F552" s="46" t="str">
        <f>'Volume Backup'!V535</f>
        <v>unit</v>
      </c>
      <c r="G552" s="51">
        <f>G513</f>
        <v>55099</v>
      </c>
      <c r="H552" s="200">
        <f t="shared" si="398"/>
        <v>55099</v>
      </c>
      <c r="I552" s="51">
        <f>I513</f>
        <v>38051.199999999997</v>
      </c>
      <c r="J552" s="200">
        <f t="shared" si="399"/>
        <v>38051.199999999997</v>
      </c>
      <c r="K552" s="670">
        <f t="shared" si="400"/>
        <v>69.059692553403877</v>
      </c>
      <c r="L552" s="10"/>
    </row>
    <row r="553" spans="1:14">
      <c r="A553" s="47"/>
      <c r="B553" s="56">
        <f t="shared" si="401"/>
        <v>6</v>
      </c>
      <c r="C553" s="48" t="s">
        <v>1301</v>
      </c>
      <c r="D553" s="50" t="str">
        <f>D514</f>
        <v>PK.Elek.28</v>
      </c>
      <c r="E553" s="681">
        <f>'Volume Backup'!U536</f>
        <v>2</v>
      </c>
      <c r="F553" s="46" t="str">
        <f>'Volume Backup'!V536</f>
        <v>unit</v>
      </c>
      <c r="G553" s="51">
        <f>G514</f>
        <v>60874</v>
      </c>
      <c r="H553" s="200">
        <f t="shared" si="398"/>
        <v>121748</v>
      </c>
      <c r="I553" s="51">
        <f>I514</f>
        <v>42218</v>
      </c>
      <c r="J553" s="200">
        <f t="shared" si="399"/>
        <v>84436</v>
      </c>
      <c r="K553" s="670">
        <f t="shared" si="400"/>
        <v>69.353089989157937</v>
      </c>
      <c r="L553" s="10"/>
    </row>
    <row r="554" spans="1:14" s="70" customFormat="1">
      <c r="A554" s="64" t="s">
        <v>1379</v>
      </c>
      <c r="B554" s="65"/>
      <c r="C554" s="66" t="s">
        <v>1316</v>
      </c>
      <c r="D554" s="697"/>
      <c r="E554" s="696"/>
      <c r="F554" s="68"/>
      <c r="G554" s="698"/>
      <c r="H554" s="202"/>
      <c r="I554" s="207"/>
      <c r="J554" s="202"/>
      <c r="K554" s="669"/>
      <c r="L554" s="69"/>
    </row>
    <row r="555" spans="1:14">
      <c r="A555" s="37"/>
      <c r="B555" s="55">
        <v>1</v>
      </c>
      <c r="C555" s="33" t="s">
        <v>1340</v>
      </c>
      <c r="D555" s="680" t="str">
        <f>D529</f>
        <v>Dihitung</v>
      </c>
      <c r="E555" s="681">
        <f>'Volume Backup'!U538</f>
        <v>1</v>
      </c>
      <c r="F555" s="46" t="str">
        <f>'Volume Backup'!V538</f>
        <v>unit</v>
      </c>
      <c r="G555" s="682">
        <v>2688000</v>
      </c>
      <c r="H555" s="200">
        <f t="shared" ref="H555" si="402">E555*G555</f>
        <v>2688000</v>
      </c>
      <c r="I555" s="204">
        <f>G555</f>
        <v>2688000</v>
      </c>
      <c r="J555" s="200">
        <f t="shared" ref="J555" si="403">I555*E555</f>
        <v>2688000</v>
      </c>
      <c r="K555" s="670">
        <f t="shared" ref="K555" si="404">J555/H555*100</f>
        <v>100</v>
      </c>
      <c r="L555" s="10"/>
      <c r="M555" s="861">
        <f>SUM(H536:H555)</f>
        <v>46510137.196000002</v>
      </c>
      <c r="N555" s="861">
        <f>SUM(J536:J555)</f>
        <v>44927693.913404003</v>
      </c>
    </row>
    <row r="556" spans="1:14" s="692" customFormat="1">
      <c r="A556" s="683" t="s">
        <v>82</v>
      </c>
      <c r="B556" s="684"/>
      <c r="C556" s="685" t="s">
        <v>1400</v>
      </c>
      <c r="D556" s="693"/>
      <c r="E556" s="694"/>
      <c r="F556" s="687"/>
      <c r="G556" s="695"/>
      <c r="H556" s="688"/>
      <c r="I556" s="689"/>
      <c r="J556" s="688"/>
      <c r="K556" s="690"/>
      <c r="L556" s="691"/>
    </row>
    <row r="557" spans="1:14" s="70" customFormat="1">
      <c r="A557" s="64" t="s">
        <v>1382</v>
      </c>
      <c r="B557" s="65"/>
      <c r="C557" s="66" t="s">
        <v>164</v>
      </c>
      <c r="D557" s="697"/>
      <c r="E557" s="696"/>
      <c r="F557" s="68"/>
      <c r="G557" s="698"/>
      <c r="H557" s="202"/>
      <c r="I557" s="207"/>
      <c r="J557" s="202"/>
      <c r="K557" s="669"/>
      <c r="L557" s="69"/>
    </row>
    <row r="558" spans="1:14">
      <c r="A558" s="47"/>
      <c r="B558" s="56">
        <v>1</v>
      </c>
      <c r="C558" s="48" t="s">
        <v>1347</v>
      </c>
      <c r="D558" s="50" t="str">
        <f>D388</f>
        <v>A.4.4.1.9</v>
      </c>
      <c r="E558" s="681">
        <f>'Volume Backup'!U541</f>
        <v>12.8</v>
      </c>
      <c r="F558" s="46" t="str">
        <f>'Volume Backup'!V541</f>
        <v>m2</v>
      </c>
      <c r="G558" s="51">
        <f>G388</f>
        <v>163284.56125000003</v>
      </c>
      <c r="H558" s="200">
        <f t="shared" ref="H558" si="405">E558*G558</f>
        <v>2090042.3840000005</v>
      </c>
      <c r="I558" s="51">
        <f>I388</f>
        <v>159168.16097500001</v>
      </c>
      <c r="J558" s="200">
        <f t="shared" ref="J558" si="406">I558*E558</f>
        <v>2037352.4604800001</v>
      </c>
      <c r="K558" s="670">
        <f t="shared" ref="K558" si="407">J558/H558*100</f>
        <v>97.479002152140069</v>
      </c>
      <c r="L558" s="10"/>
    </row>
    <row r="559" spans="1:14">
      <c r="A559" s="47"/>
      <c r="B559" s="56">
        <f>B558+1</f>
        <v>2</v>
      </c>
      <c r="C559" s="48" t="s">
        <v>170</v>
      </c>
      <c r="D559" s="50" t="str">
        <f>D389</f>
        <v>A.4.4.2.4</v>
      </c>
      <c r="E559" s="681">
        <f>'Volume Backup'!U542</f>
        <v>25.6</v>
      </c>
      <c r="F559" s="46" t="str">
        <f>'Volume Backup'!V542</f>
        <v>m2</v>
      </c>
      <c r="G559" s="51">
        <f>G389</f>
        <v>87277.409999999989</v>
      </c>
      <c r="H559" s="200">
        <f>E559*G559</f>
        <v>2234301.696</v>
      </c>
      <c r="I559" s="51">
        <f>I389</f>
        <v>85043.815415999998</v>
      </c>
      <c r="J559" s="200">
        <f>I559*E559</f>
        <v>2177121.6746495999</v>
      </c>
      <c r="K559" s="670">
        <f>J559/H559*100</f>
        <v>97.440810189028298</v>
      </c>
      <c r="L559" s="10"/>
    </row>
    <row r="560" spans="1:14">
      <c r="A560" s="47"/>
      <c r="B560" s="56">
        <f>B559+1</f>
        <v>3</v>
      </c>
      <c r="C560" s="48" t="s">
        <v>163</v>
      </c>
      <c r="D560" s="50" t="str">
        <f>D390</f>
        <v>A.4.4.2.27</v>
      </c>
      <c r="E560" s="681">
        <f>'Volume Backup'!U543</f>
        <v>25.6</v>
      </c>
      <c r="F560" s="46" t="str">
        <f>'Volume Backup'!V543</f>
        <v>m2</v>
      </c>
      <c r="G560" s="51">
        <f>G390</f>
        <v>52737.5625</v>
      </c>
      <c r="H560" s="200">
        <f>E560*G560</f>
        <v>1350081.6</v>
      </c>
      <c r="I560" s="51">
        <f>I390</f>
        <v>51574.231987500003</v>
      </c>
      <c r="J560" s="200">
        <f>I560*E560</f>
        <v>1320300.3388800002</v>
      </c>
      <c r="K560" s="670">
        <f>J560/H560*100</f>
        <v>97.794113991332082</v>
      </c>
      <c r="L560" s="10"/>
    </row>
    <row r="561" spans="1:12">
      <c r="A561" s="47"/>
      <c r="B561" s="56">
        <f t="shared" ref="B561:B565" si="408">B560+1</f>
        <v>4</v>
      </c>
      <c r="C561" s="48" t="s">
        <v>2862</v>
      </c>
      <c r="D561" s="50" t="str">
        <f>D537</f>
        <v>A.4.2.1.20</v>
      </c>
      <c r="E561" s="681">
        <f>'Volume Backup'!U544</f>
        <v>38.400000000000006</v>
      </c>
      <c r="F561" s="46" t="str">
        <f>'Volume Backup'!V544</f>
        <v>m2</v>
      </c>
      <c r="G561" s="51">
        <f>G537</f>
        <v>148763.14000000001</v>
      </c>
      <c r="H561" s="200">
        <f t="shared" ref="H561:H565" si="409">E561*G561</f>
        <v>5712504.5760000013</v>
      </c>
      <c r="I561" s="51">
        <f>I391</f>
        <v>148763.14000000001</v>
      </c>
      <c r="J561" s="200">
        <f t="shared" ref="J561:J565" si="410">I561*E561</f>
        <v>5712504.5760000013</v>
      </c>
      <c r="K561" s="670">
        <f t="shared" ref="K561:K565" si="411">J561/H561*100</f>
        <v>100</v>
      </c>
      <c r="L561" s="10"/>
    </row>
    <row r="562" spans="1:12">
      <c r="A562" s="47"/>
      <c r="B562" s="56">
        <f t="shared" si="408"/>
        <v>5</v>
      </c>
      <c r="C562" s="48" t="s">
        <v>2863</v>
      </c>
      <c r="D562" s="50" t="str">
        <f t="shared" ref="D562:D563" si="412">D538</f>
        <v>A.4.6.1.23 F</v>
      </c>
      <c r="E562" s="681">
        <f>E561</f>
        <v>38.400000000000006</v>
      </c>
      <c r="F562" s="46" t="str">
        <f>F561</f>
        <v>m2</v>
      </c>
      <c r="G562" s="51">
        <f t="shared" ref="G562:G563" si="413">G538</f>
        <v>205940.97</v>
      </c>
      <c r="H562" s="200">
        <f t="shared" si="409"/>
        <v>7908133.2480000015</v>
      </c>
      <c r="I562" s="205">
        <f>G562</f>
        <v>205940.97</v>
      </c>
      <c r="J562" s="200">
        <f t="shared" si="410"/>
        <v>7908133.2480000015</v>
      </c>
      <c r="K562" s="670">
        <f t="shared" si="411"/>
        <v>100</v>
      </c>
      <c r="L562" s="10"/>
    </row>
    <row r="563" spans="1:12">
      <c r="A563" s="47"/>
      <c r="B563" s="56">
        <f t="shared" si="408"/>
        <v>6</v>
      </c>
      <c r="C563" s="48" t="s">
        <v>2864</v>
      </c>
      <c r="D563" s="50" t="str">
        <f t="shared" si="412"/>
        <v>A.4.6.1.23 J</v>
      </c>
      <c r="E563" s="681">
        <f>E562</f>
        <v>38.400000000000006</v>
      </c>
      <c r="F563" s="46" t="str">
        <f>F562</f>
        <v>m2</v>
      </c>
      <c r="G563" s="51">
        <f t="shared" si="413"/>
        <v>236285.44</v>
      </c>
      <c r="H563" s="200">
        <f t="shared" si="409"/>
        <v>9073360.8960000016</v>
      </c>
      <c r="I563" s="205">
        <f>G563</f>
        <v>236285.44</v>
      </c>
      <c r="J563" s="200">
        <f t="shared" si="410"/>
        <v>9073360.8960000016</v>
      </c>
      <c r="K563" s="670">
        <f t="shared" si="411"/>
        <v>100</v>
      </c>
      <c r="L563" s="10"/>
    </row>
    <row r="564" spans="1:12">
      <c r="A564" s="47"/>
      <c r="B564" s="56">
        <f t="shared" si="408"/>
        <v>7</v>
      </c>
      <c r="C564" s="48" t="s">
        <v>192</v>
      </c>
      <c r="D564" s="50" t="str">
        <f>D540</f>
        <v>A.4.6.1.23 L</v>
      </c>
      <c r="E564" s="681">
        <f>'Volume Backup'!U545</f>
        <v>17.919999999999998</v>
      </c>
      <c r="F564" s="46" t="str">
        <f>'Volume Backup'!V545</f>
        <v>m2</v>
      </c>
      <c r="G564" s="51">
        <f>G540</f>
        <v>711501.21</v>
      </c>
      <c r="H564" s="200">
        <f t="shared" si="409"/>
        <v>12750101.683199998</v>
      </c>
      <c r="I564" s="205">
        <f>I540</f>
        <v>711501.21</v>
      </c>
      <c r="J564" s="200">
        <f t="shared" si="410"/>
        <v>12750101.683199998</v>
      </c>
      <c r="K564" s="670">
        <f t="shared" si="411"/>
        <v>100</v>
      </c>
      <c r="L564" s="10"/>
    </row>
    <row r="565" spans="1:12">
      <c r="A565" s="47"/>
      <c r="B565" s="56">
        <f t="shared" si="408"/>
        <v>8</v>
      </c>
      <c r="C565" s="48" t="s">
        <v>1294</v>
      </c>
      <c r="D565" s="50" t="str">
        <f>D555</f>
        <v>Dihitung</v>
      </c>
      <c r="E565" s="681">
        <f>'Volume Backup'!U546</f>
        <v>145</v>
      </c>
      <c r="F565" s="46" t="str">
        <f>'Volume Backup'!V546</f>
        <v>cm</v>
      </c>
      <c r="G565" s="51">
        <v>45000</v>
      </c>
      <c r="H565" s="200">
        <f t="shared" si="409"/>
        <v>6525000</v>
      </c>
      <c r="I565" s="205">
        <f>G565</f>
        <v>45000</v>
      </c>
      <c r="J565" s="200">
        <f t="shared" si="410"/>
        <v>6525000</v>
      </c>
      <c r="K565" s="670">
        <f t="shared" si="411"/>
        <v>100</v>
      </c>
      <c r="L565" s="10"/>
    </row>
    <row r="566" spans="1:12" s="70" customFormat="1">
      <c r="A566" s="64" t="s">
        <v>1383</v>
      </c>
      <c r="B566" s="65"/>
      <c r="C566" s="66" t="s">
        <v>182</v>
      </c>
      <c r="D566" s="697"/>
      <c r="E566" s="696"/>
      <c r="F566" s="68"/>
      <c r="G566" s="698"/>
      <c r="H566" s="202"/>
      <c r="I566" s="207"/>
      <c r="J566" s="202"/>
      <c r="K566" s="669"/>
      <c r="L566" s="69"/>
    </row>
    <row r="567" spans="1:12">
      <c r="A567" s="37"/>
      <c r="B567" s="55">
        <v>1</v>
      </c>
      <c r="C567" s="33" t="s">
        <v>172</v>
      </c>
      <c r="D567" s="680" t="str">
        <f>D542</f>
        <v>PLL.01</v>
      </c>
      <c r="E567" s="681">
        <f>'Volume Backup'!U548</f>
        <v>60</v>
      </c>
      <c r="F567" s="46" t="str">
        <f>'Volume Backup'!V548</f>
        <v>m2</v>
      </c>
      <c r="G567" s="682">
        <f>G542</f>
        <v>126787.50000000001</v>
      </c>
      <c r="H567" s="200">
        <f t="shared" ref="H567:H570" si="414">E567*G567</f>
        <v>7607250.0000000009</v>
      </c>
      <c r="I567" s="204">
        <f>I542</f>
        <v>88545.946250000008</v>
      </c>
      <c r="J567" s="200">
        <f t="shared" ref="J567:J570" si="415">I567*E567</f>
        <v>5312756.7750000004</v>
      </c>
      <c r="K567" s="670">
        <f t="shared" ref="K567:K570" si="416">J567/H567*100</f>
        <v>69.838072562358278</v>
      </c>
      <c r="L567" s="10"/>
    </row>
    <row r="568" spans="1:12">
      <c r="A568" s="47"/>
      <c r="B568" s="56">
        <f>B567+1</f>
        <v>2</v>
      </c>
      <c r="C568" s="48" t="s">
        <v>184</v>
      </c>
      <c r="D568" s="680" t="str">
        <f>D543</f>
        <v>A.4.5.1.7</v>
      </c>
      <c r="E568" s="681">
        <f>'Volume Backup'!U549</f>
        <v>108</v>
      </c>
      <c r="F568" s="46" t="str">
        <f>'Volume Backup'!V549</f>
        <v>m2</v>
      </c>
      <c r="G568" s="682">
        <f>G543</f>
        <v>61657.41</v>
      </c>
      <c r="H568" s="200">
        <f t="shared" si="414"/>
        <v>6659000.2800000003</v>
      </c>
      <c r="I568" s="204">
        <f>I543</f>
        <v>61657.41</v>
      </c>
      <c r="J568" s="200">
        <f t="shared" si="415"/>
        <v>6659000.2800000003</v>
      </c>
      <c r="K568" s="670">
        <f t="shared" si="416"/>
        <v>100</v>
      </c>
      <c r="L568" s="10"/>
    </row>
    <row r="569" spans="1:12">
      <c r="A569" s="47"/>
      <c r="B569" s="56">
        <f>B568+1</f>
        <v>3</v>
      </c>
      <c r="C569" s="48" t="s">
        <v>1448</v>
      </c>
      <c r="D569" s="680" t="str">
        <f>D544</f>
        <v>A.4.7.1.10</v>
      </c>
      <c r="E569" s="681">
        <f>'Volume Backup'!U550</f>
        <v>60</v>
      </c>
      <c r="F569" s="46" t="str">
        <f>'Volume Backup'!V550</f>
        <v>m2</v>
      </c>
      <c r="G569" s="682">
        <f>G544</f>
        <v>43230.484000000004</v>
      </c>
      <c r="H569" s="200">
        <f t="shared" si="414"/>
        <v>2593829.04</v>
      </c>
      <c r="I569" s="204">
        <f>I544</f>
        <v>28115.778620199999</v>
      </c>
      <c r="J569" s="200">
        <f t="shared" si="415"/>
        <v>1686946.7172119999</v>
      </c>
      <c r="K569" s="670">
        <f t="shared" si="416"/>
        <v>65.036927692505131</v>
      </c>
      <c r="L569" s="10"/>
    </row>
    <row r="570" spans="1:12">
      <c r="A570" s="47"/>
      <c r="B570" s="56">
        <f>B569+1</f>
        <v>4</v>
      </c>
      <c r="C570" s="48" t="s">
        <v>1449</v>
      </c>
      <c r="D570" s="680" t="str">
        <f>D569</f>
        <v>A.4.7.1.10</v>
      </c>
      <c r="E570" s="681">
        <f>'Volume Backup'!U551</f>
        <v>48</v>
      </c>
      <c r="F570" s="46" t="str">
        <f>'Volume Backup'!V551</f>
        <v>m2</v>
      </c>
      <c r="G570" s="51">
        <f>G569</f>
        <v>43230.484000000004</v>
      </c>
      <c r="H570" s="200">
        <f t="shared" si="414"/>
        <v>2075063.2320000003</v>
      </c>
      <c r="I570" s="205">
        <f>I569</f>
        <v>28115.778620199999</v>
      </c>
      <c r="J570" s="200">
        <f t="shared" si="415"/>
        <v>1349557.3737695999</v>
      </c>
      <c r="K570" s="670">
        <f t="shared" si="416"/>
        <v>65.036927692505117</v>
      </c>
      <c r="L570" s="10"/>
    </row>
    <row r="571" spans="1:12" s="70" customFormat="1">
      <c r="A571" s="64" t="s">
        <v>1384</v>
      </c>
      <c r="B571" s="65"/>
      <c r="C571" s="66" t="s">
        <v>162</v>
      </c>
      <c r="D571" s="697"/>
      <c r="E571" s="696"/>
      <c r="F571" s="68"/>
      <c r="G571" s="698"/>
      <c r="H571" s="202"/>
      <c r="I571" s="207"/>
      <c r="J571" s="202"/>
      <c r="K571" s="669"/>
      <c r="L571" s="69"/>
    </row>
    <row r="572" spans="1:12">
      <c r="A572" s="37"/>
      <c r="B572" s="55">
        <v>1</v>
      </c>
      <c r="C572" s="33" t="s">
        <v>1311</v>
      </c>
      <c r="D572" s="680" t="str">
        <f>D505</f>
        <v>A.4.4.3.59 B</v>
      </c>
      <c r="E572" s="681">
        <f>'Volume Backup'!U553</f>
        <v>60</v>
      </c>
      <c r="F572" s="46" t="str">
        <f>'Volume Backup'!V553</f>
        <v>m2</v>
      </c>
      <c r="G572" s="682">
        <f>G505</f>
        <v>576770.43000000005</v>
      </c>
      <c r="H572" s="200">
        <f t="shared" ref="H572" si="417">E572*G572</f>
        <v>34606225.800000004</v>
      </c>
      <c r="I572" s="682">
        <f>I505</f>
        <v>576770.43000000005</v>
      </c>
      <c r="J572" s="200">
        <f t="shared" ref="J572" si="418">I572*E572</f>
        <v>34606225.800000004</v>
      </c>
      <c r="K572" s="670">
        <f t="shared" ref="K572" si="419">J572/H572*100</f>
        <v>100</v>
      </c>
      <c r="L572" s="10"/>
    </row>
    <row r="573" spans="1:12" s="70" customFormat="1">
      <c r="A573" s="64" t="s">
        <v>1385</v>
      </c>
      <c r="B573" s="65"/>
      <c r="C573" s="66" t="s">
        <v>1284</v>
      </c>
      <c r="D573" s="697"/>
      <c r="E573" s="696"/>
      <c r="F573" s="68"/>
      <c r="G573" s="698"/>
      <c r="H573" s="202"/>
      <c r="I573" s="207"/>
      <c r="J573" s="202"/>
      <c r="K573" s="669"/>
      <c r="L573" s="69"/>
    </row>
    <row r="574" spans="1:12">
      <c r="A574" s="47"/>
      <c r="B574" s="56">
        <v>1</v>
      </c>
      <c r="C574" s="48" t="s">
        <v>1286</v>
      </c>
      <c r="D574" s="50" t="str">
        <f t="shared" ref="D574:D581" si="420">D507</f>
        <v>PK.Elek.01</v>
      </c>
      <c r="E574" s="681">
        <f>'Volume Backup'!U555</f>
        <v>17</v>
      </c>
      <c r="F574" s="46" t="str">
        <f>'Volume Backup'!V555</f>
        <v>titik</v>
      </c>
      <c r="G574" s="51">
        <f t="shared" ref="G574:G581" si="421">G507</f>
        <v>298100</v>
      </c>
      <c r="H574" s="200">
        <f t="shared" ref="H574:H581" si="422">E574*G574</f>
        <v>5067700</v>
      </c>
      <c r="I574" s="205">
        <f t="shared" ref="I574:I581" si="423">I507</f>
        <v>279433.55</v>
      </c>
      <c r="J574" s="200">
        <f t="shared" ref="J574:J581" si="424">I574*E574</f>
        <v>4750370.3499999996</v>
      </c>
      <c r="K574" s="670">
        <f t="shared" ref="K574:K581" si="425">J574/H574*100</f>
        <v>93.738191881918809</v>
      </c>
      <c r="L574" s="10"/>
    </row>
    <row r="575" spans="1:12">
      <c r="A575" s="47"/>
      <c r="B575" s="56">
        <f>B574+1</f>
        <v>2</v>
      </c>
      <c r="C575" s="48" t="s">
        <v>1298</v>
      </c>
      <c r="D575" s="50" t="str">
        <f t="shared" si="420"/>
        <v>PK Supl. 4 D</v>
      </c>
      <c r="E575" s="681">
        <f>'Volume Backup'!U556</f>
        <v>24</v>
      </c>
      <c r="F575" s="46" t="str">
        <f>'Volume Backup'!V556</f>
        <v>m'</v>
      </c>
      <c r="G575" s="51">
        <f t="shared" si="421"/>
        <v>50646</v>
      </c>
      <c r="H575" s="200">
        <f t="shared" si="422"/>
        <v>1215504</v>
      </c>
      <c r="I575" s="205">
        <f t="shared" si="423"/>
        <v>50646</v>
      </c>
      <c r="J575" s="200">
        <f t="shared" si="424"/>
        <v>1215504</v>
      </c>
      <c r="K575" s="670">
        <f t="shared" si="425"/>
        <v>100</v>
      </c>
      <c r="L575" s="10"/>
    </row>
    <row r="576" spans="1:12">
      <c r="A576" s="47"/>
      <c r="B576" s="56">
        <f>B575+1</f>
        <v>3</v>
      </c>
      <c r="C576" s="48" t="s">
        <v>1326</v>
      </c>
      <c r="D576" s="50" t="str">
        <f t="shared" si="420"/>
        <v>PK.Elek.36</v>
      </c>
      <c r="E576" s="681">
        <f>'Volume Backup'!U557</f>
        <v>4</v>
      </c>
      <c r="F576" s="46" t="str">
        <f>'Volume Backup'!V557</f>
        <v>unit</v>
      </c>
      <c r="G576" s="51">
        <f t="shared" si="421"/>
        <v>132704</v>
      </c>
      <c r="H576" s="200">
        <f t="shared" si="422"/>
        <v>530816</v>
      </c>
      <c r="I576" s="205">
        <f t="shared" si="423"/>
        <v>58822.5</v>
      </c>
      <c r="J576" s="200">
        <f t="shared" si="424"/>
        <v>235290</v>
      </c>
      <c r="K576" s="670">
        <f t="shared" si="425"/>
        <v>44.326094164456229</v>
      </c>
      <c r="L576" s="10"/>
    </row>
    <row r="577" spans="1:14">
      <c r="A577" s="47"/>
      <c r="B577" s="56">
        <f>B576+1</f>
        <v>4</v>
      </c>
      <c r="C577" s="48" t="s">
        <v>1319</v>
      </c>
      <c r="D577" s="50" t="str">
        <f t="shared" si="420"/>
        <v>Dihitung</v>
      </c>
      <c r="E577" s="681">
        <f>'Volume Backup'!U558</f>
        <v>10</v>
      </c>
      <c r="F577" s="46" t="str">
        <f>'Volume Backup'!V558</f>
        <v>unit</v>
      </c>
      <c r="G577" s="51">
        <f t="shared" si="421"/>
        <v>600000</v>
      </c>
      <c r="H577" s="200">
        <f t="shared" si="422"/>
        <v>6000000</v>
      </c>
      <c r="I577" s="205">
        <f t="shared" si="423"/>
        <v>600000</v>
      </c>
      <c r="J577" s="200">
        <f t="shared" si="424"/>
        <v>6000000</v>
      </c>
      <c r="K577" s="670">
        <f t="shared" si="425"/>
        <v>100</v>
      </c>
      <c r="L577" s="10"/>
    </row>
    <row r="578" spans="1:14">
      <c r="A578" s="47"/>
      <c r="B578" s="56">
        <f t="shared" ref="B578:B581" si="426">B577+1</f>
        <v>5</v>
      </c>
      <c r="C578" s="48" t="s">
        <v>1325</v>
      </c>
      <c r="D578" s="50" t="str">
        <f t="shared" si="420"/>
        <v>Dihitung</v>
      </c>
      <c r="E578" s="681">
        <f>'Volume Backup'!U559</f>
        <v>4</v>
      </c>
      <c r="F578" s="46" t="str">
        <f>'Volume Backup'!V559</f>
        <v>unit</v>
      </c>
      <c r="G578" s="51">
        <f t="shared" si="421"/>
        <v>4200000</v>
      </c>
      <c r="H578" s="200">
        <f t="shared" si="422"/>
        <v>16800000</v>
      </c>
      <c r="I578" s="205">
        <f t="shared" si="423"/>
        <v>4200000</v>
      </c>
      <c r="J578" s="200">
        <f t="shared" si="424"/>
        <v>16800000</v>
      </c>
      <c r="K578" s="670">
        <f t="shared" si="425"/>
        <v>100</v>
      </c>
      <c r="L578" s="10"/>
    </row>
    <row r="579" spans="1:14">
      <c r="A579" s="47"/>
      <c r="B579" s="56">
        <f t="shared" si="426"/>
        <v>6</v>
      </c>
      <c r="C579" s="48" t="s">
        <v>1299</v>
      </c>
      <c r="D579" s="50" t="str">
        <f t="shared" si="420"/>
        <v>PK.Elek.29</v>
      </c>
      <c r="E579" s="681">
        <f>'Volume Backup'!U560</f>
        <v>2</v>
      </c>
      <c r="F579" s="46" t="str">
        <f>'Volume Backup'!V560</f>
        <v>unit</v>
      </c>
      <c r="G579" s="51">
        <f t="shared" si="421"/>
        <v>53366.5</v>
      </c>
      <c r="H579" s="200">
        <f t="shared" si="422"/>
        <v>106733</v>
      </c>
      <c r="I579" s="205">
        <f t="shared" si="423"/>
        <v>37265.800000000003</v>
      </c>
      <c r="J579" s="200">
        <f t="shared" si="424"/>
        <v>74531.600000000006</v>
      </c>
      <c r="K579" s="670">
        <f t="shared" si="425"/>
        <v>69.829949500154598</v>
      </c>
      <c r="L579" s="10"/>
    </row>
    <row r="580" spans="1:14">
      <c r="A580" s="47"/>
      <c r="B580" s="56">
        <f t="shared" si="426"/>
        <v>7</v>
      </c>
      <c r="C580" s="48" t="s">
        <v>1300</v>
      </c>
      <c r="D580" s="50" t="str">
        <f t="shared" si="420"/>
        <v>PK.Elek.30</v>
      </c>
      <c r="E580" s="681">
        <f>'Volume Backup'!U561</f>
        <v>2</v>
      </c>
      <c r="F580" s="46" t="str">
        <f>'Volume Backup'!V561</f>
        <v>unit</v>
      </c>
      <c r="G580" s="51">
        <f t="shared" si="421"/>
        <v>55099</v>
      </c>
      <c r="H580" s="200">
        <f t="shared" si="422"/>
        <v>110198</v>
      </c>
      <c r="I580" s="205">
        <f t="shared" si="423"/>
        <v>38051.199999999997</v>
      </c>
      <c r="J580" s="200">
        <f t="shared" si="424"/>
        <v>76102.399999999994</v>
      </c>
      <c r="K580" s="670">
        <f t="shared" si="425"/>
        <v>69.059692553403877</v>
      </c>
      <c r="L580" s="10"/>
    </row>
    <row r="581" spans="1:14">
      <c r="A581" s="47"/>
      <c r="B581" s="56">
        <f t="shared" si="426"/>
        <v>8</v>
      </c>
      <c r="C581" s="48" t="s">
        <v>1301</v>
      </c>
      <c r="D581" s="50" t="str">
        <f t="shared" si="420"/>
        <v>PK.Elek.28</v>
      </c>
      <c r="E581" s="681">
        <f>'Volume Backup'!U562</f>
        <v>16</v>
      </c>
      <c r="F581" s="46" t="str">
        <f>'Volume Backup'!V562</f>
        <v>unit</v>
      </c>
      <c r="G581" s="51">
        <f t="shared" si="421"/>
        <v>60874</v>
      </c>
      <c r="H581" s="200">
        <f t="shared" si="422"/>
        <v>973984</v>
      </c>
      <c r="I581" s="205">
        <f t="shared" si="423"/>
        <v>42218</v>
      </c>
      <c r="J581" s="200">
        <f t="shared" si="424"/>
        <v>675488</v>
      </c>
      <c r="K581" s="670">
        <f t="shared" si="425"/>
        <v>69.353089989157937</v>
      </c>
      <c r="L581" s="10"/>
    </row>
    <row r="582" spans="1:14" s="70" customFormat="1">
      <c r="A582" s="64" t="s">
        <v>1386</v>
      </c>
      <c r="B582" s="65"/>
      <c r="C582" s="66" t="s">
        <v>1316</v>
      </c>
      <c r="D582" s="697"/>
      <c r="E582" s="696"/>
      <c r="F582" s="68"/>
      <c r="G582" s="698"/>
      <c r="H582" s="202"/>
      <c r="I582" s="207"/>
      <c r="J582" s="202"/>
      <c r="K582" s="669"/>
      <c r="L582" s="69"/>
    </row>
    <row r="583" spans="1:14">
      <c r="A583" s="37"/>
      <c r="B583" s="56">
        <v>1</v>
      </c>
      <c r="C583" s="33" t="s">
        <v>2826</v>
      </c>
      <c r="D583" s="680" t="str">
        <f>D455</f>
        <v>A.4.2.1.11 ff</v>
      </c>
      <c r="E583" s="681">
        <f>'Volume Backup'!U564</f>
        <v>31.599999999999998</v>
      </c>
      <c r="F583" s="46" t="str">
        <f>'Volume Backup'!V564</f>
        <v>m'</v>
      </c>
      <c r="G583" s="682">
        <f>G455</f>
        <v>194695</v>
      </c>
      <c r="H583" s="200">
        <f t="shared" ref="H583:H586" si="427">E583*G583</f>
        <v>6152362</v>
      </c>
      <c r="I583" s="682">
        <f>I455</f>
        <v>194695</v>
      </c>
      <c r="J583" s="200">
        <f t="shared" ref="J583:J586" si="428">I583*E583</f>
        <v>6152362</v>
      </c>
      <c r="K583" s="670">
        <f t="shared" ref="K583:K586" si="429">J583/H583*100</f>
        <v>100</v>
      </c>
      <c r="L583" s="10"/>
    </row>
    <row r="584" spans="1:14">
      <c r="A584" s="37"/>
      <c r="B584" s="56">
        <f>B583+1</f>
        <v>2</v>
      </c>
      <c r="C584" s="33" t="s">
        <v>2827</v>
      </c>
      <c r="D584" s="680" t="str">
        <f>D456</f>
        <v>A.4.2.1.13</v>
      </c>
      <c r="E584" s="681">
        <f>'Volume Backup'!U565</f>
        <v>6.1440000000000001</v>
      </c>
      <c r="F584" s="46" t="str">
        <f>'Volume Backup'!V565</f>
        <v>m2</v>
      </c>
      <c r="G584" s="682">
        <f>G456</f>
        <v>897931.04</v>
      </c>
      <c r="H584" s="200">
        <f t="shared" si="427"/>
        <v>5516888.3097600006</v>
      </c>
      <c r="I584" s="682">
        <f>I456</f>
        <v>897931.04</v>
      </c>
      <c r="J584" s="200">
        <f t="shared" si="428"/>
        <v>5516888.3097600006</v>
      </c>
      <c r="K584" s="670">
        <f t="shared" si="429"/>
        <v>100</v>
      </c>
      <c r="L584" s="10"/>
    </row>
    <row r="585" spans="1:14">
      <c r="A585" s="37"/>
      <c r="B585" s="56">
        <f t="shared" ref="B585:B586" si="430">B584+1</f>
        <v>3</v>
      </c>
      <c r="C585" s="33" t="s">
        <v>1442</v>
      </c>
      <c r="D585" s="680" t="str">
        <f>D457</f>
        <v>A.4.6.2.17B</v>
      </c>
      <c r="E585" s="681">
        <f>'Volume Backup'!U566</f>
        <v>26.400000000000002</v>
      </c>
      <c r="F585" s="46" t="str">
        <f>'Volume Backup'!V566</f>
        <v>m2</v>
      </c>
      <c r="G585" s="682">
        <f>G457</f>
        <v>307561.17499999999</v>
      </c>
      <c r="H585" s="200">
        <f t="shared" si="427"/>
        <v>8119615.0200000005</v>
      </c>
      <c r="I585" s="682">
        <f>I457</f>
        <v>184039.70144999999</v>
      </c>
      <c r="J585" s="200">
        <f t="shared" si="428"/>
        <v>4858648.1182800001</v>
      </c>
      <c r="K585" s="670">
        <f t="shared" si="429"/>
        <v>59.838404977481311</v>
      </c>
      <c r="L585" s="10"/>
    </row>
    <row r="586" spans="1:14">
      <c r="A586" s="37"/>
      <c r="B586" s="56">
        <f t="shared" si="430"/>
        <v>4</v>
      </c>
      <c r="C586" s="33" t="s">
        <v>1321</v>
      </c>
      <c r="D586" s="680" t="str">
        <f>D458</f>
        <v>Dihitung</v>
      </c>
      <c r="E586" s="681">
        <f>'Volume Backup'!U567</f>
        <v>8.8000000000000007</v>
      </c>
      <c r="F586" s="46" t="str">
        <f>'Volume Backup'!V567</f>
        <v>m2</v>
      </c>
      <c r="G586" s="682">
        <f>G458</f>
        <v>420000</v>
      </c>
      <c r="H586" s="200">
        <f t="shared" si="427"/>
        <v>3696000.0000000005</v>
      </c>
      <c r="I586" s="682">
        <f>I458</f>
        <v>420000</v>
      </c>
      <c r="J586" s="200">
        <f t="shared" si="428"/>
        <v>3696000.0000000005</v>
      </c>
      <c r="K586" s="670">
        <f t="shared" si="429"/>
        <v>100</v>
      </c>
      <c r="L586" s="10"/>
    </row>
    <row r="587" spans="1:14" s="70" customFormat="1">
      <c r="A587" s="64" t="s">
        <v>1387</v>
      </c>
      <c r="B587" s="65"/>
      <c r="C587" s="66" t="s">
        <v>189</v>
      </c>
      <c r="D587" s="697"/>
      <c r="E587" s="696"/>
      <c r="F587" s="68"/>
      <c r="G587" s="698"/>
      <c r="H587" s="202"/>
      <c r="I587" s="207"/>
      <c r="J587" s="202"/>
      <c r="K587" s="669"/>
      <c r="L587" s="69"/>
    </row>
    <row r="588" spans="1:14">
      <c r="A588" s="37"/>
      <c r="B588" s="56">
        <v>1</v>
      </c>
      <c r="C588" s="33" t="s">
        <v>1296</v>
      </c>
      <c r="D588" s="680" t="str">
        <f>D518</f>
        <v>A.4.2.1.14</v>
      </c>
      <c r="E588" s="681">
        <f>'Volume Backup'!U569</f>
        <v>55</v>
      </c>
      <c r="F588" s="46" t="str">
        <f>'Volume Backup'!V569</f>
        <v>m2</v>
      </c>
      <c r="G588" s="682">
        <f>G296</f>
        <v>1043860.18</v>
      </c>
      <c r="H588" s="200">
        <f t="shared" ref="H588" si="431">E588*G588</f>
        <v>57412309.900000006</v>
      </c>
      <c r="I588" s="682">
        <f>I296</f>
        <v>1043860.18</v>
      </c>
      <c r="J588" s="200">
        <f t="shared" ref="J588" si="432">I588*E588</f>
        <v>57412309.900000006</v>
      </c>
      <c r="K588" s="670">
        <f t="shared" ref="K588" si="433">J588/H588*100</f>
        <v>100</v>
      </c>
      <c r="L588" s="10"/>
      <c r="M588" s="861">
        <f>SUM(H558:H588)</f>
        <v>212887004.66496003</v>
      </c>
      <c r="N588" s="861">
        <f>SUM(J558:J588)</f>
        <v>204581856.50123119</v>
      </c>
    </row>
    <row r="589" spans="1:14" s="692" customFormat="1">
      <c r="A589" s="683" t="s">
        <v>100</v>
      </c>
      <c r="B589" s="684"/>
      <c r="C589" s="685" t="s">
        <v>1401</v>
      </c>
      <c r="D589" s="693"/>
      <c r="E589" s="694"/>
      <c r="F589" s="687"/>
      <c r="G589" s="695"/>
      <c r="H589" s="688"/>
      <c r="I589" s="689"/>
      <c r="J589" s="688"/>
      <c r="K589" s="690"/>
      <c r="L589" s="691"/>
    </row>
    <row r="590" spans="1:14" s="70" customFormat="1">
      <c r="A590" s="64" t="s">
        <v>1404</v>
      </c>
      <c r="B590" s="65"/>
      <c r="C590" s="66" t="s">
        <v>164</v>
      </c>
      <c r="D590" s="697"/>
      <c r="E590" s="696"/>
      <c r="F590" s="68"/>
      <c r="G590" s="698"/>
      <c r="H590" s="202"/>
      <c r="I590" s="207"/>
      <c r="J590" s="202"/>
      <c r="K590" s="669"/>
      <c r="L590" s="69"/>
    </row>
    <row r="591" spans="1:14">
      <c r="A591" s="47"/>
      <c r="B591" s="56">
        <v>1</v>
      </c>
      <c r="C591" s="48" t="s">
        <v>2862</v>
      </c>
      <c r="D591" s="50" t="str">
        <f>D561</f>
        <v>A.4.2.1.20</v>
      </c>
      <c r="E591" s="681">
        <f>'Volume Backup'!U572</f>
        <v>56</v>
      </c>
      <c r="F591" s="46" t="str">
        <f>'Volume Backup'!V572</f>
        <v>m2</v>
      </c>
      <c r="G591" s="51">
        <f>G561</f>
        <v>148763.14000000001</v>
      </c>
      <c r="H591" s="200">
        <f t="shared" ref="H591:H595" si="434">E591*G591</f>
        <v>8330735.8400000008</v>
      </c>
      <c r="I591" s="205">
        <f>I561</f>
        <v>148763.14000000001</v>
      </c>
      <c r="J591" s="200">
        <f t="shared" ref="J591:J595" si="435">I591*E591</f>
        <v>8330735.8400000008</v>
      </c>
      <c r="K591" s="670">
        <f t="shared" ref="K591:K595" si="436">J591/H591*100</f>
        <v>100</v>
      </c>
      <c r="L591" s="10"/>
    </row>
    <row r="592" spans="1:14">
      <c r="A592" s="47"/>
      <c r="B592" s="56">
        <f t="shared" ref="B592:B595" si="437">B591+1</f>
        <v>2</v>
      </c>
      <c r="C592" s="48" t="s">
        <v>2863</v>
      </c>
      <c r="D592" s="50" t="str">
        <f t="shared" ref="D592:D593" si="438">D562</f>
        <v>A.4.6.1.23 F</v>
      </c>
      <c r="E592" s="681">
        <f>E591</f>
        <v>56</v>
      </c>
      <c r="F592" s="46" t="str">
        <f>F591</f>
        <v>m2</v>
      </c>
      <c r="G592" s="51">
        <f t="shared" ref="G592:G593" si="439">G562</f>
        <v>205940.97</v>
      </c>
      <c r="H592" s="200">
        <f t="shared" si="434"/>
        <v>11532694.32</v>
      </c>
      <c r="I592" s="205">
        <f>G592</f>
        <v>205940.97</v>
      </c>
      <c r="J592" s="200">
        <f t="shared" si="435"/>
        <v>11532694.32</v>
      </c>
      <c r="K592" s="670">
        <f t="shared" si="436"/>
        <v>100</v>
      </c>
      <c r="L592" s="10"/>
    </row>
    <row r="593" spans="1:12">
      <c r="A593" s="47"/>
      <c r="B593" s="56">
        <f t="shared" si="437"/>
        <v>3</v>
      </c>
      <c r="C593" s="48" t="s">
        <v>2864</v>
      </c>
      <c r="D593" s="50" t="str">
        <f t="shared" si="438"/>
        <v>A.4.6.1.23 J</v>
      </c>
      <c r="E593" s="681">
        <f>E592</f>
        <v>56</v>
      </c>
      <c r="F593" s="46" t="str">
        <f>F592</f>
        <v>m2</v>
      </c>
      <c r="G593" s="51">
        <f t="shared" si="439"/>
        <v>236285.44</v>
      </c>
      <c r="H593" s="200">
        <f t="shared" si="434"/>
        <v>13231984.640000001</v>
      </c>
      <c r="I593" s="205">
        <f>G593</f>
        <v>236285.44</v>
      </c>
      <c r="J593" s="200">
        <f t="shared" si="435"/>
        <v>13231984.640000001</v>
      </c>
      <c r="K593" s="670">
        <f t="shared" si="436"/>
        <v>100</v>
      </c>
      <c r="L593" s="10"/>
    </row>
    <row r="594" spans="1:12">
      <c r="A594" s="47"/>
      <c r="B594" s="56">
        <f t="shared" si="437"/>
        <v>4</v>
      </c>
      <c r="C594" s="48" t="s">
        <v>192</v>
      </c>
      <c r="D594" s="50" t="str">
        <f>D564</f>
        <v>A.4.6.1.23 L</v>
      </c>
      <c r="E594" s="681">
        <f>'Volume Backup'!U573</f>
        <v>6.4</v>
      </c>
      <c r="F594" s="46" t="str">
        <f>'Volume Backup'!V573</f>
        <v>m2</v>
      </c>
      <c r="G594" s="51">
        <f>G564</f>
        <v>711501.21</v>
      </c>
      <c r="H594" s="200">
        <f t="shared" si="434"/>
        <v>4553607.7439999999</v>
      </c>
      <c r="I594" s="205">
        <f>I564</f>
        <v>711501.21</v>
      </c>
      <c r="J594" s="200">
        <f t="shared" si="435"/>
        <v>4553607.7439999999</v>
      </c>
      <c r="K594" s="670">
        <f t="shared" si="436"/>
        <v>100</v>
      </c>
      <c r="L594" s="10"/>
    </row>
    <row r="595" spans="1:12">
      <c r="A595" s="47"/>
      <c r="B595" s="56">
        <f t="shared" si="437"/>
        <v>5</v>
      </c>
      <c r="C595" s="48" t="s">
        <v>1294</v>
      </c>
      <c r="D595" s="50" t="str">
        <f>D586</f>
        <v>Dihitung</v>
      </c>
      <c r="E595" s="681">
        <f>'Volume Backup'!U574</f>
        <v>125</v>
      </c>
      <c r="F595" s="46" t="str">
        <f>'Volume Backup'!V574</f>
        <v>cm</v>
      </c>
      <c r="G595" s="51">
        <v>45000</v>
      </c>
      <c r="H595" s="200">
        <f t="shared" si="434"/>
        <v>5625000</v>
      </c>
      <c r="I595" s="205">
        <f>G595</f>
        <v>45000</v>
      </c>
      <c r="J595" s="200">
        <f t="shared" si="435"/>
        <v>5625000</v>
      </c>
      <c r="K595" s="670">
        <f t="shared" si="436"/>
        <v>100</v>
      </c>
      <c r="L595" s="10"/>
    </row>
    <row r="596" spans="1:12" s="70" customFormat="1">
      <c r="A596" s="64" t="s">
        <v>1405</v>
      </c>
      <c r="B596" s="65"/>
      <c r="C596" s="66" t="s">
        <v>182</v>
      </c>
      <c r="D596" s="697"/>
      <c r="E596" s="696"/>
      <c r="F596" s="68"/>
      <c r="G596" s="698"/>
      <c r="H596" s="202"/>
      <c r="I596" s="207"/>
      <c r="J596" s="202"/>
      <c r="K596" s="669"/>
      <c r="L596" s="69"/>
    </row>
    <row r="597" spans="1:12">
      <c r="A597" s="37"/>
      <c r="B597" s="55">
        <v>1</v>
      </c>
      <c r="C597" s="33" t="s">
        <v>172</v>
      </c>
      <c r="D597" s="680" t="str">
        <f>D567</f>
        <v>PLL.01</v>
      </c>
      <c r="E597" s="681">
        <f>'Volume Backup'!U576</f>
        <v>10</v>
      </c>
      <c r="F597" s="46" t="str">
        <f>'Volume Backup'!V576</f>
        <v>m2</v>
      </c>
      <c r="G597" s="682">
        <f>G567</f>
        <v>126787.50000000001</v>
      </c>
      <c r="H597" s="200">
        <f t="shared" ref="H597:H600" si="440">E597*G597</f>
        <v>1267875.0000000002</v>
      </c>
      <c r="I597" s="204">
        <f>I542</f>
        <v>88545.946250000008</v>
      </c>
      <c r="J597" s="200">
        <f t="shared" ref="J597:J600" si="441">I597*E597</f>
        <v>885459.46250000014</v>
      </c>
      <c r="K597" s="670">
        <f t="shared" ref="K597:K600" si="442">J597/H597*100</f>
        <v>69.838072562358278</v>
      </c>
      <c r="L597" s="10"/>
    </row>
    <row r="598" spans="1:12">
      <c r="A598" s="47"/>
      <c r="B598" s="56">
        <f>B597+1</f>
        <v>2</v>
      </c>
      <c r="C598" s="48" t="s">
        <v>184</v>
      </c>
      <c r="D598" s="680" t="str">
        <f>D568</f>
        <v>A.4.5.1.7</v>
      </c>
      <c r="E598" s="681">
        <f>'Volume Backup'!U577</f>
        <v>18</v>
      </c>
      <c r="F598" s="46" t="str">
        <f>'Volume Backup'!V577</f>
        <v>m2</v>
      </c>
      <c r="G598" s="682">
        <f>G568</f>
        <v>61657.41</v>
      </c>
      <c r="H598" s="200">
        <f t="shared" si="440"/>
        <v>1109833.3800000001</v>
      </c>
      <c r="I598" s="204">
        <f>I543</f>
        <v>61657.41</v>
      </c>
      <c r="J598" s="200">
        <f t="shared" si="441"/>
        <v>1109833.3800000001</v>
      </c>
      <c r="K598" s="670">
        <f t="shared" si="442"/>
        <v>100</v>
      </c>
      <c r="L598" s="10"/>
    </row>
    <row r="599" spans="1:12">
      <c r="A599" s="47"/>
      <c r="B599" s="56">
        <f>B598+1</f>
        <v>3</v>
      </c>
      <c r="C599" s="48" t="s">
        <v>1448</v>
      </c>
      <c r="D599" s="680" t="str">
        <f>D569</f>
        <v>A.4.7.1.10</v>
      </c>
      <c r="E599" s="681">
        <f>'Volume Backup'!U578</f>
        <v>10</v>
      </c>
      <c r="F599" s="46" t="str">
        <f>'Volume Backup'!V578</f>
        <v>m2</v>
      </c>
      <c r="G599" s="682">
        <f>G569</f>
        <v>43230.484000000004</v>
      </c>
      <c r="H599" s="200">
        <f t="shared" si="440"/>
        <v>432304.84</v>
      </c>
      <c r="I599" s="204">
        <f>I544</f>
        <v>28115.778620199999</v>
      </c>
      <c r="J599" s="200">
        <f t="shared" si="441"/>
        <v>281157.78620199999</v>
      </c>
      <c r="K599" s="670">
        <f t="shared" si="442"/>
        <v>65.036927692505117</v>
      </c>
      <c r="L599" s="10"/>
    </row>
    <row r="600" spans="1:12">
      <c r="A600" s="47"/>
      <c r="B600" s="56">
        <f>B599+1</f>
        <v>4</v>
      </c>
      <c r="C600" s="48" t="s">
        <v>1449</v>
      </c>
      <c r="D600" s="680" t="str">
        <f>D570</f>
        <v>A.4.7.1.10</v>
      </c>
      <c r="E600" s="681">
        <f>'Volume Backup'!U579</f>
        <v>8</v>
      </c>
      <c r="F600" s="46" t="str">
        <f>'Volume Backup'!V579</f>
        <v>m2</v>
      </c>
      <c r="G600" s="682">
        <f>G570</f>
        <v>43230.484000000004</v>
      </c>
      <c r="H600" s="200">
        <f t="shared" si="440"/>
        <v>345843.87200000003</v>
      </c>
      <c r="I600" s="204">
        <f>I599</f>
        <v>28115.778620199999</v>
      </c>
      <c r="J600" s="200">
        <f t="shared" si="441"/>
        <v>224926.22896159999</v>
      </c>
      <c r="K600" s="670">
        <f t="shared" si="442"/>
        <v>65.036927692505117</v>
      </c>
      <c r="L600" s="10"/>
    </row>
    <row r="601" spans="1:12" s="70" customFormat="1">
      <c r="A601" s="64" t="s">
        <v>1406</v>
      </c>
      <c r="B601" s="65"/>
      <c r="C601" s="66" t="s">
        <v>162</v>
      </c>
      <c r="D601" s="697"/>
      <c r="E601" s="696"/>
      <c r="F601" s="68"/>
      <c r="G601" s="698"/>
      <c r="H601" s="202"/>
      <c r="I601" s="207"/>
      <c r="J601" s="202"/>
      <c r="K601" s="669"/>
      <c r="L601" s="69"/>
    </row>
    <row r="602" spans="1:12">
      <c r="A602" s="37"/>
      <c r="B602" s="55">
        <v>1</v>
      </c>
      <c r="C602" s="33" t="s">
        <v>1311</v>
      </c>
      <c r="D602" s="680" t="str">
        <f>D572</f>
        <v>A.4.4.3.59 B</v>
      </c>
      <c r="E602" s="681">
        <f>'Volume Backup'!U581</f>
        <v>10</v>
      </c>
      <c r="F602" s="46" t="str">
        <f>'Volume Backup'!V581</f>
        <v>m2</v>
      </c>
      <c r="G602" s="682">
        <f>G572</f>
        <v>576770.43000000005</v>
      </c>
      <c r="H602" s="200">
        <f t="shared" ref="H602" si="443">E602*G602</f>
        <v>5767704.3000000007</v>
      </c>
      <c r="I602" s="204">
        <f>I572</f>
        <v>576770.43000000005</v>
      </c>
      <c r="J602" s="200">
        <f t="shared" ref="J602" si="444">I602*E602</f>
        <v>5767704.3000000007</v>
      </c>
      <c r="K602" s="670">
        <f t="shared" ref="K602" si="445">J602/H602*100</f>
        <v>100</v>
      </c>
      <c r="L602" s="10"/>
    </row>
    <row r="603" spans="1:12" s="70" customFormat="1">
      <c r="A603" s="64" t="s">
        <v>1407</v>
      </c>
      <c r="B603" s="65"/>
      <c r="C603" s="66" t="s">
        <v>1284</v>
      </c>
      <c r="D603" s="697"/>
      <c r="E603" s="696"/>
      <c r="F603" s="68"/>
      <c r="G603" s="698"/>
      <c r="H603" s="202"/>
      <c r="I603" s="207"/>
      <c r="J603" s="202"/>
      <c r="K603" s="669"/>
      <c r="L603" s="69"/>
    </row>
    <row r="604" spans="1:12">
      <c r="A604" s="47"/>
      <c r="B604" s="56">
        <v>1</v>
      </c>
      <c r="C604" s="48" t="s">
        <v>1286</v>
      </c>
      <c r="D604" s="50" t="str">
        <f t="shared" ref="D604:D611" si="446">D574</f>
        <v>PK.Elek.01</v>
      </c>
      <c r="E604" s="681">
        <f>'Volume Backup'!U583</f>
        <v>17</v>
      </c>
      <c r="F604" s="46" t="str">
        <f>'Volume Backup'!V583</f>
        <v>titik</v>
      </c>
      <c r="G604" s="51">
        <f t="shared" ref="G604:G611" si="447">G574</f>
        <v>298100</v>
      </c>
      <c r="H604" s="200">
        <f t="shared" ref="H604:H611" si="448">E604*G604</f>
        <v>5067700</v>
      </c>
      <c r="I604" s="205">
        <f t="shared" ref="I604:I611" si="449">I574</f>
        <v>279433.55</v>
      </c>
      <c r="J604" s="200">
        <f t="shared" ref="J604:J611" si="450">I604*E604</f>
        <v>4750370.3499999996</v>
      </c>
      <c r="K604" s="670">
        <f t="shared" ref="K604:K611" si="451">J604/H604*100</f>
        <v>93.738191881918809</v>
      </c>
      <c r="L604" s="10"/>
    </row>
    <row r="605" spans="1:12">
      <c r="A605" s="47"/>
      <c r="B605" s="56">
        <f>B604+1</f>
        <v>2</v>
      </c>
      <c r="C605" s="48" t="s">
        <v>1298</v>
      </c>
      <c r="D605" s="50" t="str">
        <f t="shared" si="446"/>
        <v>PK Supl. 4 D</v>
      </c>
      <c r="E605" s="681">
        <f>'Volume Backup'!U584</f>
        <v>4</v>
      </c>
      <c r="F605" s="46" t="str">
        <f>'Volume Backup'!V584</f>
        <v>m'</v>
      </c>
      <c r="G605" s="51">
        <f t="shared" si="447"/>
        <v>50646</v>
      </c>
      <c r="H605" s="200">
        <f t="shared" si="448"/>
        <v>202584</v>
      </c>
      <c r="I605" s="205">
        <f t="shared" si="449"/>
        <v>50646</v>
      </c>
      <c r="J605" s="200">
        <f t="shared" si="450"/>
        <v>202584</v>
      </c>
      <c r="K605" s="670">
        <f t="shared" si="451"/>
        <v>100</v>
      </c>
      <c r="L605" s="10"/>
    </row>
    <row r="606" spans="1:12">
      <c r="A606" s="47"/>
      <c r="B606" s="56">
        <f>B605+1</f>
        <v>3</v>
      </c>
      <c r="C606" s="48" t="s">
        <v>1326</v>
      </c>
      <c r="D606" s="50" t="str">
        <f t="shared" si="446"/>
        <v>PK.Elek.36</v>
      </c>
      <c r="E606" s="681">
        <f>'Volume Backup'!U585</f>
        <v>4</v>
      </c>
      <c r="F606" s="46" t="str">
        <f>'Volume Backup'!V585</f>
        <v>unit</v>
      </c>
      <c r="G606" s="51">
        <f t="shared" si="447"/>
        <v>132704</v>
      </c>
      <c r="H606" s="200">
        <f t="shared" si="448"/>
        <v>530816</v>
      </c>
      <c r="I606" s="205">
        <f t="shared" si="449"/>
        <v>58822.5</v>
      </c>
      <c r="J606" s="200">
        <f t="shared" si="450"/>
        <v>235290</v>
      </c>
      <c r="K606" s="670">
        <f t="shared" si="451"/>
        <v>44.326094164456229</v>
      </c>
      <c r="L606" s="10"/>
    </row>
    <row r="607" spans="1:12">
      <c r="A607" s="47"/>
      <c r="B607" s="56">
        <f>B606+1</f>
        <v>4</v>
      </c>
      <c r="C607" s="48" t="s">
        <v>1319</v>
      </c>
      <c r="D607" s="50" t="str">
        <f t="shared" si="446"/>
        <v>Dihitung</v>
      </c>
      <c r="E607" s="681">
        <f>'Volume Backup'!U586</f>
        <v>10</v>
      </c>
      <c r="F607" s="46" t="str">
        <f>'Volume Backup'!V586</f>
        <v>unit</v>
      </c>
      <c r="G607" s="51">
        <f t="shared" si="447"/>
        <v>600000</v>
      </c>
      <c r="H607" s="200">
        <f t="shared" si="448"/>
        <v>6000000</v>
      </c>
      <c r="I607" s="205">
        <f t="shared" si="449"/>
        <v>600000</v>
      </c>
      <c r="J607" s="200">
        <f t="shared" si="450"/>
        <v>6000000</v>
      </c>
      <c r="K607" s="670">
        <f t="shared" si="451"/>
        <v>100</v>
      </c>
      <c r="L607" s="10"/>
    </row>
    <row r="608" spans="1:12">
      <c r="A608" s="47"/>
      <c r="B608" s="56">
        <f t="shared" ref="B608:B611" si="452">B607+1</f>
        <v>5</v>
      </c>
      <c r="C608" s="48" t="s">
        <v>1325</v>
      </c>
      <c r="D608" s="50" t="str">
        <f t="shared" si="446"/>
        <v>Dihitung</v>
      </c>
      <c r="E608" s="681">
        <f>'Volume Backup'!U587</f>
        <v>4</v>
      </c>
      <c r="F608" s="46" t="str">
        <f>'Volume Backup'!V587</f>
        <v>unit</v>
      </c>
      <c r="G608" s="51">
        <f t="shared" si="447"/>
        <v>4200000</v>
      </c>
      <c r="H608" s="200">
        <f t="shared" si="448"/>
        <v>16800000</v>
      </c>
      <c r="I608" s="205">
        <f t="shared" si="449"/>
        <v>4200000</v>
      </c>
      <c r="J608" s="200">
        <f t="shared" si="450"/>
        <v>16800000</v>
      </c>
      <c r="K608" s="670">
        <f t="shared" si="451"/>
        <v>100</v>
      </c>
      <c r="L608" s="10"/>
    </row>
    <row r="609" spans="1:14">
      <c r="A609" s="47"/>
      <c r="B609" s="56">
        <f t="shared" si="452"/>
        <v>6</v>
      </c>
      <c r="C609" s="48" t="s">
        <v>1299</v>
      </c>
      <c r="D609" s="50" t="str">
        <f t="shared" si="446"/>
        <v>PK.Elek.29</v>
      </c>
      <c r="E609" s="681">
        <f>'Volume Backup'!U588</f>
        <v>2</v>
      </c>
      <c r="F609" s="46" t="str">
        <f>'Volume Backup'!V588</f>
        <v>unit</v>
      </c>
      <c r="G609" s="51">
        <f t="shared" si="447"/>
        <v>53366.5</v>
      </c>
      <c r="H609" s="200">
        <f t="shared" si="448"/>
        <v>106733</v>
      </c>
      <c r="I609" s="205">
        <f t="shared" si="449"/>
        <v>37265.800000000003</v>
      </c>
      <c r="J609" s="200">
        <f t="shared" si="450"/>
        <v>74531.600000000006</v>
      </c>
      <c r="K609" s="670">
        <f t="shared" si="451"/>
        <v>69.829949500154598</v>
      </c>
      <c r="L609" s="10"/>
    </row>
    <row r="610" spans="1:14">
      <c r="A610" s="47"/>
      <c r="B610" s="56">
        <f t="shared" si="452"/>
        <v>7</v>
      </c>
      <c r="C610" s="48" t="s">
        <v>1300</v>
      </c>
      <c r="D610" s="50" t="str">
        <f t="shared" si="446"/>
        <v>PK.Elek.30</v>
      </c>
      <c r="E610" s="681">
        <f>'Volume Backup'!U589</f>
        <v>2</v>
      </c>
      <c r="F610" s="46" t="str">
        <f>'Volume Backup'!V589</f>
        <v>unit</v>
      </c>
      <c r="G610" s="51">
        <f t="shared" si="447"/>
        <v>55099</v>
      </c>
      <c r="H610" s="200">
        <f t="shared" si="448"/>
        <v>110198</v>
      </c>
      <c r="I610" s="205">
        <f t="shared" si="449"/>
        <v>38051.199999999997</v>
      </c>
      <c r="J610" s="200">
        <f t="shared" si="450"/>
        <v>76102.399999999994</v>
      </c>
      <c r="K610" s="670">
        <f t="shared" si="451"/>
        <v>69.059692553403877</v>
      </c>
      <c r="L610" s="10"/>
    </row>
    <row r="611" spans="1:14">
      <c r="A611" s="47"/>
      <c r="B611" s="56">
        <f t="shared" si="452"/>
        <v>8</v>
      </c>
      <c r="C611" s="48" t="s">
        <v>1301</v>
      </c>
      <c r="D611" s="50" t="str">
        <f t="shared" si="446"/>
        <v>PK.Elek.28</v>
      </c>
      <c r="E611" s="681">
        <f>'Volume Backup'!U590</f>
        <v>16</v>
      </c>
      <c r="F611" s="46" t="str">
        <f>'Volume Backup'!V590</f>
        <v>unit</v>
      </c>
      <c r="G611" s="51">
        <f t="shared" si="447"/>
        <v>60874</v>
      </c>
      <c r="H611" s="200">
        <f t="shared" si="448"/>
        <v>973984</v>
      </c>
      <c r="I611" s="205">
        <f t="shared" si="449"/>
        <v>42218</v>
      </c>
      <c r="J611" s="200">
        <f t="shared" si="450"/>
        <v>675488</v>
      </c>
      <c r="K611" s="670">
        <f t="shared" si="451"/>
        <v>69.353089989157937</v>
      </c>
      <c r="L611" s="10"/>
    </row>
    <row r="612" spans="1:14" s="70" customFormat="1">
      <c r="A612" s="64" t="s">
        <v>1408</v>
      </c>
      <c r="B612" s="65"/>
      <c r="C612" s="66" t="s">
        <v>1316</v>
      </c>
      <c r="D612" s="697"/>
      <c r="E612" s="696"/>
      <c r="F612" s="68"/>
      <c r="G612" s="698"/>
      <c r="H612" s="202"/>
      <c r="I612" s="207"/>
      <c r="J612" s="202"/>
      <c r="K612" s="669"/>
      <c r="L612" s="69"/>
    </row>
    <row r="613" spans="1:14">
      <c r="A613" s="37"/>
      <c r="B613" s="55">
        <v>1</v>
      </c>
      <c r="C613" s="33" t="s">
        <v>1315</v>
      </c>
      <c r="D613" s="680" t="str">
        <f>D583</f>
        <v>A.4.2.1.11 ff</v>
      </c>
      <c r="E613" s="681">
        <f>'Volume Backup'!U592</f>
        <v>19.599999999999998</v>
      </c>
      <c r="F613" s="46" t="str">
        <f>'Volume Backup'!V592</f>
        <v>m'</v>
      </c>
      <c r="G613" s="682">
        <f>G583</f>
        <v>194695</v>
      </c>
      <c r="H613" s="200">
        <f t="shared" ref="H613:H616" si="453">E613*G613</f>
        <v>3816021.9999999995</v>
      </c>
      <c r="I613" s="204">
        <f>I583</f>
        <v>194695</v>
      </c>
      <c r="J613" s="200">
        <f t="shared" ref="J613:J616" si="454">I613*E613</f>
        <v>3816021.9999999995</v>
      </c>
      <c r="K613" s="670">
        <f t="shared" ref="K613:K616" si="455">J613/H613*100</f>
        <v>100</v>
      </c>
      <c r="L613" s="10"/>
    </row>
    <row r="614" spans="1:14">
      <c r="A614" s="47"/>
      <c r="B614" s="56">
        <f>B613+1</f>
        <v>2</v>
      </c>
      <c r="C614" s="48" t="s">
        <v>1320</v>
      </c>
      <c r="D614" s="680" t="str">
        <f>D584</f>
        <v>A.4.2.1.13</v>
      </c>
      <c r="E614" s="681">
        <f>'Volume Backup'!U593</f>
        <v>3.0720000000000001</v>
      </c>
      <c r="F614" s="46" t="str">
        <f>'Volume Backup'!V593</f>
        <v>m2</v>
      </c>
      <c r="G614" s="682">
        <f>G584</f>
        <v>897931.04</v>
      </c>
      <c r="H614" s="200">
        <f t="shared" si="453"/>
        <v>2758444.1548800003</v>
      </c>
      <c r="I614" s="204">
        <f>I584</f>
        <v>897931.04</v>
      </c>
      <c r="J614" s="200">
        <f t="shared" si="454"/>
        <v>2758444.1548800003</v>
      </c>
      <c r="K614" s="670">
        <f t="shared" si="455"/>
        <v>100</v>
      </c>
      <c r="L614" s="10"/>
    </row>
    <row r="615" spans="1:14">
      <c r="A615" s="47"/>
      <c r="B615" s="56">
        <f t="shared" ref="B615:B616" si="456">B614+1</f>
        <v>3</v>
      </c>
      <c r="C615" s="48" t="s">
        <v>1442</v>
      </c>
      <c r="D615" s="680" t="str">
        <f>D585</f>
        <v>A.4.6.2.17B</v>
      </c>
      <c r="E615" s="681">
        <f>'Volume Backup'!U594</f>
        <v>12</v>
      </c>
      <c r="F615" s="46" t="str">
        <f>'Volume Backup'!V594</f>
        <v>m2</v>
      </c>
      <c r="G615" s="682">
        <f>G585</f>
        <v>307561.17499999999</v>
      </c>
      <c r="H615" s="200">
        <f t="shared" si="453"/>
        <v>3690734.0999999996</v>
      </c>
      <c r="I615" s="204">
        <f>I585</f>
        <v>184039.70144999999</v>
      </c>
      <c r="J615" s="200">
        <f t="shared" si="454"/>
        <v>2208476.4173999997</v>
      </c>
      <c r="K615" s="670">
        <f t="shared" si="455"/>
        <v>59.838404977481311</v>
      </c>
      <c r="L615" s="10"/>
    </row>
    <row r="616" spans="1:14">
      <c r="A616" s="47"/>
      <c r="B616" s="56">
        <f t="shared" si="456"/>
        <v>4</v>
      </c>
      <c r="C616" s="48" t="s">
        <v>1321</v>
      </c>
      <c r="D616" s="680" t="str">
        <f>D586</f>
        <v>Dihitung</v>
      </c>
      <c r="E616" s="681">
        <f>'Volume Backup'!U595</f>
        <v>4</v>
      </c>
      <c r="F616" s="46" t="str">
        <f>'Volume Backup'!V595</f>
        <v>m2</v>
      </c>
      <c r="G616" s="682">
        <f>G586</f>
        <v>420000</v>
      </c>
      <c r="H616" s="200">
        <f t="shared" si="453"/>
        <v>1680000</v>
      </c>
      <c r="I616" s="204">
        <f>I586</f>
        <v>420000</v>
      </c>
      <c r="J616" s="200">
        <f t="shared" si="454"/>
        <v>1680000</v>
      </c>
      <c r="K616" s="670">
        <f t="shared" si="455"/>
        <v>100</v>
      </c>
      <c r="L616" s="10"/>
    </row>
    <row r="617" spans="1:14" s="70" customFormat="1">
      <c r="A617" s="64" t="s">
        <v>1409</v>
      </c>
      <c r="B617" s="65"/>
      <c r="C617" s="66" t="s">
        <v>189</v>
      </c>
      <c r="D617" s="697"/>
      <c r="E617" s="696"/>
      <c r="F617" s="68"/>
      <c r="G617" s="698"/>
      <c r="H617" s="202"/>
      <c r="I617" s="207"/>
      <c r="J617" s="202"/>
      <c r="K617" s="669"/>
      <c r="L617" s="69"/>
    </row>
    <row r="618" spans="1:14">
      <c r="A618" s="37"/>
      <c r="B618" s="56">
        <v>1</v>
      </c>
      <c r="C618" s="33" t="s">
        <v>1296</v>
      </c>
      <c r="D618" s="680" t="str">
        <f>D588</f>
        <v>A.4.2.1.14</v>
      </c>
      <c r="E618" s="681">
        <f>'Volume Backup'!U597</f>
        <v>25</v>
      </c>
      <c r="F618" s="46" t="str">
        <f>'Volume Backup'!V597</f>
        <v>m2</v>
      </c>
      <c r="G618" s="682">
        <f>G460</f>
        <v>1043860.18</v>
      </c>
      <c r="H618" s="200">
        <f t="shared" ref="H618" si="457">E618*G618</f>
        <v>26096504.5</v>
      </c>
      <c r="I618" s="682">
        <f>I460</f>
        <v>1043860.18</v>
      </c>
      <c r="J618" s="200">
        <f t="shared" ref="J618" si="458">I618*E618</f>
        <v>26096504.5</v>
      </c>
      <c r="K618" s="670">
        <f t="shared" ref="K618" si="459">J618/H618*100</f>
        <v>100</v>
      </c>
      <c r="L618" s="10"/>
      <c r="M618" s="861">
        <f>SUM(H591:H618)</f>
        <v>120031303.69088</v>
      </c>
      <c r="N618" s="861">
        <f>SUM(J591:J618)</f>
        <v>116916917.12394361</v>
      </c>
    </row>
    <row r="619" spans="1:14" s="692" customFormat="1">
      <c r="A619" s="683" t="s">
        <v>15</v>
      </c>
      <c r="B619" s="684"/>
      <c r="C619" s="685" t="s">
        <v>2828</v>
      </c>
      <c r="D619" s="693"/>
      <c r="E619" s="694"/>
      <c r="F619" s="687"/>
      <c r="G619" s="695"/>
      <c r="H619" s="688"/>
      <c r="I619" s="689"/>
      <c r="J619" s="688"/>
      <c r="K619" s="690"/>
      <c r="L619" s="691"/>
    </row>
    <row r="620" spans="1:14" s="70" customFormat="1">
      <c r="A620" s="64" t="s">
        <v>1410</v>
      </c>
      <c r="B620" s="65"/>
      <c r="C620" s="66" t="s">
        <v>164</v>
      </c>
      <c r="D620" s="697"/>
      <c r="E620" s="696"/>
      <c r="F620" s="68"/>
      <c r="G620" s="698"/>
      <c r="H620" s="202"/>
      <c r="I620" s="207"/>
      <c r="J620" s="202"/>
      <c r="K620" s="669"/>
      <c r="L620" s="69"/>
    </row>
    <row r="621" spans="1:14">
      <c r="A621" s="47"/>
      <c r="B621" s="56">
        <v>1</v>
      </c>
      <c r="C621" s="48" t="s">
        <v>1347</v>
      </c>
      <c r="D621" s="50" t="str">
        <f>D558</f>
        <v>A.4.4.1.9</v>
      </c>
      <c r="E621" s="681">
        <f>'Volume Backup'!U600</f>
        <v>12.8</v>
      </c>
      <c r="F621" s="46" t="str">
        <f>'Volume Backup'!V600</f>
        <v>m2</v>
      </c>
      <c r="G621" s="51">
        <f>G558</f>
        <v>163284.56125000003</v>
      </c>
      <c r="H621" s="200">
        <f t="shared" ref="H621" si="460">E621*G621</f>
        <v>2090042.3840000005</v>
      </c>
      <c r="I621" s="51">
        <f>I558</f>
        <v>159168.16097500001</v>
      </c>
      <c r="J621" s="200">
        <f t="shared" ref="J621" si="461">I621*E621</f>
        <v>2037352.4604800001</v>
      </c>
      <c r="K621" s="670">
        <f t="shared" ref="K621" si="462">J621/H621*100</f>
        <v>97.479002152140069</v>
      </c>
      <c r="L621" s="10"/>
    </row>
    <row r="622" spans="1:14">
      <c r="A622" s="47"/>
      <c r="B622" s="56">
        <f>B621+1</f>
        <v>2</v>
      </c>
      <c r="C622" s="48" t="s">
        <v>170</v>
      </c>
      <c r="D622" s="50" t="str">
        <f>D559</f>
        <v>A.4.4.2.4</v>
      </c>
      <c r="E622" s="681">
        <f>'Volume Backup'!U601</f>
        <v>25.6</v>
      </c>
      <c r="F622" s="46" t="str">
        <f>'Volume Backup'!V601</f>
        <v>m2</v>
      </c>
      <c r="G622" s="51">
        <f>G559</f>
        <v>87277.409999999989</v>
      </c>
      <c r="H622" s="200">
        <f>E622*G622</f>
        <v>2234301.696</v>
      </c>
      <c r="I622" s="51">
        <f>I559</f>
        <v>85043.815415999998</v>
      </c>
      <c r="J622" s="200">
        <f>I622*E622</f>
        <v>2177121.6746495999</v>
      </c>
      <c r="K622" s="670">
        <f>J622/H622*100</f>
        <v>97.440810189028298</v>
      </c>
      <c r="L622" s="10"/>
    </row>
    <row r="623" spans="1:14">
      <c r="A623" s="47"/>
      <c r="B623" s="56">
        <f>B622+1</f>
        <v>3</v>
      </c>
      <c r="C623" s="48" t="s">
        <v>163</v>
      </c>
      <c r="D623" s="50" t="str">
        <f>D560</f>
        <v>A.4.4.2.27</v>
      </c>
      <c r="E623" s="681">
        <f>'Volume Backup'!U602</f>
        <v>25.6</v>
      </c>
      <c r="F623" s="46" t="str">
        <f>'Volume Backup'!V602</f>
        <v>m2</v>
      </c>
      <c r="G623" s="51">
        <f>G560</f>
        <v>52737.5625</v>
      </c>
      <c r="H623" s="200">
        <f>E623*G623</f>
        <v>1350081.6</v>
      </c>
      <c r="I623" s="51">
        <f>I560</f>
        <v>51574.231987500003</v>
      </c>
      <c r="J623" s="200">
        <f>I623*E623</f>
        <v>1320300.3388800002</v>
      </c>
      <c r="K623" s="670">
        <f>J623/H623*100</f>
        <v>97.794113991332082</v>
      </c>
      <c r="L623" s="10"/>
    </row>
    <row r="624" spans="1:14">
      <c r="A624" s="47"/>
      <c r="B624" s="56">
        <f t="shared" ref="B624:B628" si="463">B623+1</f>
        <v>4</v>
      </c>
      <c r="C624" s="48" t="s">
        <v>2862</v>
      </c>
      <c r="D624" s="50" t="str">
        <f>D591</f>
        <v>A.4.2.1.20</v>
      </c>
      <c r="E624" s="681">
        <f>'Volume Backup'!U603</f>
        <v>57.6</v>
      </c>
      <c r="F624" s="46" t="str">
        <f>'Volume Backup'!V603</f>
        <v>m2</v>
      </c>
      <c r="G624" s="51">
        <f>G591</f>
        <v>148763.14000000001</v>
      </c>
      <c r="H624" s="200">
        <f t="shared" ref="H624:H628" si="464">E624*G624</f>
        <v>8568756.8640000019</v>
      </c>
      <c r="I624" s="51">
        <f>I561</f>
        <v>148763.14000000001</v>
      </c>
      <c r="J624" s="200">
        <f t="shared" ref="J624:J628" si="465">I624*E624</f>
        <v>8568756.8640000019</v>
      </c>
      <c r="K624" s="670">
        <f t="shared" ref="K624:K628" si="466">J624/H624*100</f>
        <v>100</v>
      </c>
      <c r="L624" s="10"/>
    </row>
    <row r="625" spans="1:12">
      <c r="A625" s="47"/>
      <c r="B625" s="56">
        <f t="shared" si="463"/>
        <v>5</v>
      </c>
      <c r="C625" s="48" t="s">
        <v>2863</v>
      </c>
      <c r="D625" s="50" t="str">
        <f t="shared" ref="D625:D626" si="467">D592</f>
        <v>A.4.6.1.23 F</v>
      </c>
      <c r="E625" s="681">
        <f>E624</f>
        <v>57.6</v>
      </c>
      <c r="F625" s="46" t="str">
        <f>F624</f>
        <v>m2</v>
      </c>
      <c r="G625" s="51">
        <f t="shared" ref="G625:G626" si="468">G592</f>
        <v>205940.97</v>
      </c>
      <c r="H625" s="200">
        <f t="shared" si="464"/>
        <v>11862199.872</v>
      </c>
      <c r="I625" s="205">
        <f>G625</f>
        <v>205940.97</v>
      </c>
      <c r="J625" s="200">
        <f t="shared" si="465"/>
        <v>11862199.872</v>
      </c>
      <c r="K625" s="670">
        <f t="shared" si="466"/>
        <v>100</v>
      </c>
      <c r="L625" s="10"/>
    </row>
    <row r="626" spans="1:12">
      <c r="A626" s="47"/>
      <c r="B626" s="56">
        <f t="shared" si="463"/>
        <v>6</v>
      </c>
      <c r="C626" s="48" t="s">
        <v>2864</v>
      </c>
      <c r="D626" s="50" t="str">
        <f t="shared" si="467"/>
        <v>A.4.6.1.23 J</v>
      </c>
      <c r="E626" s="681">
        <f>E625</f>
        <v>57.6</v>
      </c>
      <c r="F626" s="46" t="str">
        <f>F625</f>
        <v>m2</v>
      </c>
      <c r="G626" s="51">
        <f t="shared" si="468"/>
        <v>236285.44</v>
      </c>
      <c r="H626" s="200">
        <f t="shared" si="464"/>
        <v>13610041.344000001</v>
      </c>
      <c r="I626" s="205">
        <f>G626</f>
        <v>236285.44</v>
      </c>
      <c r="J626" s="200">
        <f t="shared" si="465"/>
        <v>13610041.344000001</v>
      </c>
      <c r="K626" s="670">
        <f t="shared" si="466"/>
        <v>100</v>
      </c>
      <c r="L626" s="10"/>
    </row>
    <row r="627" spans="1:12">
      <c r="A627" s="47"/>
      <c r="B627" s="56">
        <f t="shared" si="463"/>
        <v>7</v>
      </c>
      <c r="C627" s="48" t="s">
        <v>192</v>
      </c>
      <c r="D627" s="50" t="str">
        <f>D564</f>
        <v>A.4.6.1.23 L</v>
      </c>
      <c r="E627" s="681">
        <f>'Volume Backup'!U604</f>
        <v>17.919999999999998</v>
      </c>
      <c r="F627" s="46" t="str">
        <f>'Volume Backup'!V604</f>
        <v>m2</v>
      </c>
      <c r="G627" s="51">
        <f>G564</f>
        <v>711501.21</v>
      </c>
      <c r="H627" s="200">
        <f t="shared" si="464"/>
        <v>12750101.683199998</v>
      </c>
      <c r="I627" s="51">
        <f>I564</f>
        <v>711501.21</v>
      </c>
      <c r="J627" s="200">
        <f t="shared" si="465"/>
        <v>12750101.683199998</v>
      </c>
      <c r="K627" s="670">
        <f t="shared" si="466"/>
        <v>100</v>
      </c>
      <c r="L627" s="10"/>
    </row>
    <row r="628" spans="1:12">
      <c r="A628" s="47"/>
      <c r="B628" s="56">
        <f t="shared" si="463"/>
        <v>8</v>
      </c>
      <c r="C628" s="48" t="s">
        <v>1294</v>
      </c>
      <c r="D628" s="50" t="str">
        <f>D565</f>
        <v>Dihitung</v>
      </c>
      <c r="E628" s="681">
        <f>'Volume Backup'!U605</f>
        <v>120</v>
      </c>
      <c r="F628" s="46" t="str">
        <f>'Volume Backup'!V605</f>
        <v>cm</v>
      </c>
      <c r="G628" s="51">
        <f>G565</f>
        <v>45000</v>
      </c>
      <c r="H628" s="200">
        <f t="shared" si="464"/>
        <v>5400000</v>
      </c>
      <c r="I628" s="51">
        <f>I565</f>
        <v>45000</v>
      </c>
      <c r="J628" s="200">
        <f t="shared" si="465"/>
        <v>5400000</v>
      </c>
      <c r="K628" s="670">
        <f t="shared" si="466"/>
        <v>100</v>
      </c>
      <c r="L628" s="10"/>
    </row>
    <row r="629" spans="1:12" s="70" customFormat="1">
      <c r="A629" s="64" t="s">
        <v>1411</v>
      </c>
      <c r="B629" s="65"/>
      <c r="C629" s="66" t="s">
        <v>182</v>
      </c>
      <c r="D629" s="697"/>
      <c r="E629" s="696"/>
      <c r="F629" s="68"/>
      <c r="G629" s="698"/>
      <c r="H629" s="202"/>
      <c r="I629" s="207"/>
      <c r="J629" s="202"/>
      <c r="K629" s="669"/>
      <c r="L629" s="69"/>
    </row>
    <row r="630" spans="1:12">
      <c r="A630" s="37"/>
      <c r="B630" s="55">
        <v>1</v>
      </c>
      <c r="C630" s="33" t="s">
        <v>172</v>
      </c>
      <c r="D630" s="680" t="str">
        <f>D597</f>
        <v>PLL.01</v>
      </c>
      <c r="E630" s="681">
        <f>'Volume Backup'!U607</f>
        <v>20</v>
      </c>
      <c r="F630" s="46" t="str">
        <f>'Volume Backup'!V607</f>
        <v>m2</v>
      </c>
      <c r="G630" s="682">
        <f>G597</f>
        <v>126787.50000000001</v>
      </c>
      <c r="H630" s="200">
        <f t="shared" ref="H630:H633" si="469">E630*G630</f>
        <v>2535750.0000000005</v>
      </c>
      <c r="I630" s="682">
        <f>I597</f>
        <v>88545.946250000008</v>
      </c>
      <c r="J630" s="200">
        <f t="shared" ref="J630:J633" si="470">I630*E630</f>
        <v>1770918.9250000003</v>
      </c>
      <c r="K630" s="670">
        <f t="shared" ref="K630:K633" si="471">J630/H630*100</f>
        <v>69.838072562358278</v>
      </c>
      <c r="L630" s="10"/>
    </row>
    <row r="631" spans="1:12">
      <c r="A631" s="47"/>
      <c r="B631" s="56">
        <f>B630+1</f>
        <v>2</v>
      </c>
      <c r="C631" s="48" t="s">
        <v>184</v>
      </c>
      <c r="D631" s="680" t="str">
        <f>D598</f>
        <v>A.4.5.1.7</v>
      </c>
      <c r="E631" s="681">
        <f>'Volume Backup'!U608</f>
        <v>36</v>
      </c>
      <c r="F631" s="46" t="str">
        <f>'Volume Backup'!V608</f>
        <v>m2</v>
      </c>
      <c r="G631" s="682">
        <f>G598</f>
        <v>61657.41</v>
      </c>
      <c r="H631" s="200">
        <f t="shared" si="469"/>
        <v>2219666.7600000002</v>
      </c>
      <c r="I631" s="682">
        <f>I598</f>
        <v>61657.41</v>
      </c>
      <c r="J631" s="200">
        <f t="shared" si="470"/>
        <v>2219666.7600000002</v>
      </c>
      <c r="K631" s="670">
        <f t="shared" si="471"/>
        <v>100</v>
      </c>
      <c r="L631" s="10"/>
    </row>
    <row r="632" spans="1:12">
      <c r="A632" s="47"/>
      <c r="B632" s="56">
        <f t="shared" ref="B632:B633" si="472">B631+1</f>
        <v>3</v>
      </c>
      <c r="C632" s="48" t="s">
        <v>183</v>
      </c>
      <c r="D632" s="50" t="str">
        <f>D355</f>
        <v>A.4.5.1.7A</v>
      </c>
      <c r="E632" s="681">
        <f>'Volume Backup'!U609</f>
        <v>20</v>
      </c>
      <c r="F632" s="46" t="str">
        <f>'Volume Backup'!V609</f>
        <v>m2</v>
      </c>
      <c r="G632" s="51">
        <f>G355</f>
        <v>278127.5</v>
      </c>
      <c r="H632" s="200">
        <f t="shared" si="469"/>
        <v>5562550</v>
      </c>
      <c r="I632" s="51">
        <f>I355</f>
        <v>236658.26424999998</v>
      </c>
      <c r="J632" s="200">
        <f t="shared" si="470"/>
        <v>4733165.2849999992</v>
      </c>
      <c r="K632" s="670">
        <f t="shared" si="471"/>
        <v>85.089847012611102</v>
      </c>
      <c r="L632" s="10"/>
    </row>
    <row r="633" spans="1:12">
      <c r="A633" s="47"/>
      <c r="B633" s="56">
        <f t="shared" si="472"/>
        <v>4</v>
      </c>
      <c r="C633" s="48" t="s">
        <v>1297</v>
      </c>
      <c r="D633" s="50" t="str">
        <f>D356</f>
        <v>A.4.7.1.10</v>
      </c>
      <c r="E633" s="681">
        <f>'Volume Backup'!U610</f>
        <v>36</v>
      </c>
      <c r="F633" s="46" t="str">
        <f>'Volume Backup'!V610</f>
        <v>m2</v>
      </c>
      <c r="G633" s="51">
        <f>G356</f>
        <v>43230.484000000004</v>
      </c>
      <c r="H633" s="200">
        <f t="shared" si="469"/>
        <v>1556297.4240000001</v>
      </c>
      <c r="I633" s="51">
        <f>I356</f>
        <v>28115.778620199999</v>
      </c>
      <c r="J633" s="200">
        <f t="shared" si="470"/>
        <v>1012168.0303272</v>
      </c>
      <c r="K633" s="670">
        <f t="shared" si="471"/>
        <v>65.036927692505117</v>
      </c>
      <c r="L633" s="10"/>
    </row>
    <row r="634" spans="1:12" s="70" customFormat="1">
      <c r="A634" s="64" t="s">
        <v>1412</v>
      </c>
      <c r="B634" s="65"/>
      <c r="C634" s="66" t="s">
        <v>162</v>
      </c>
      <c r="D634" s="697"/>
      <c r="E634" s="696"/>
      <c r="F634" s="68"/>
      <c r="G634" s="698"/>
      <c r="H634" s="202"/>
      <c r="I634" s="207"/>
      <c r="J634" s="202"/>
      <c r="K634" s="669"/>
      <c r="L634" s="69"/>
    </row>
    <row r="635" spans="1:12">
      <c r="A635" s="37"/>
      <c r="B635" s="55">
        <v>1</v>
      </c>
      <c r="C635" s="33" t="s">
        <v>1311</v>
      </c>
      <c r="D635" s="680" t="str">
        <f>D602</f>
        <v>A.4.4.3.59 B</v>
      </c>
      <c r="E635" s="681">
        <f>'Volume Backup'!U612</f>
        <v>20</v>
      </c>
      <c r="F635" s="46" t="str">
        <f>'Volume Backup'!V612</f>
        <v>m2</v>
      </c>
      <c r="G635" s="682">
        <f>G602</f>
        <v>576770.43000000005</v>
      </c>
      <c r="H635" s="200">
        <f t="shared" ref="H635" si="473">E635*G635</f>
        <v>11535408.600000001</v>
      </c>
      <c r="I635" s="204">
        <f>I602</f>
        <v>576770.43000000005</v>
      </c>
      <c r="J635" s="200">
        <f t="shared" ref="J635" si="474">I635*E635</f>
        <v>11535408.600000001</v>
      </c>
      <c r="K635" s="670">
        <f t="shared" ref="K635" si="475">J635/H635*100</f>
        <v>100</v>
      </c>
      <c r="L635" s="10"/>
    </row>
    <row r="636" spans="1:12" s="70" customFormat="1">
      <c r="A636" s="64" t="s">
        <v>1413</v>
      </c>
      <c r="B636" s="65"/>
      <c r="C636" s="66" t="s">
        <v>1284</v>
      </c>
      <c r="D636" s="697"/>
      <c r="E636" s="696"/>
      <c r="F636" s="68"/>
      <c r="G636" s="698"/>
      <c r="H636" s="202"/>
      <c r="I636" s="207"/>
      <c r="J636" s="202"/>
      <c r="K636" s="669"/>
      <c r="L636" s="69"/>
    </row>
    <row r="637" spans="1:12">
      <c r="A637" s="47"/>
      <c r="B637" s="56">
        <v>1</v>
      </c>
      <c r="C637" s="48" t="s">
        <v>1286</v>
      </c>
      <c r="D637" s="50" t="str">
        <f t="shared" ref="D637:D643" si="476">D403</f>
        <v>PK.Elek.01</v>
      </c>
      <c r="E637" s="681">
        <f>'Volume Backup'!U614</f>
        <v>17</v>
      </c>
      <c r="F637" s="46" t="str">
        <f>'Volume Backup'!V614</f>
        <v>titik</v>
      </c>
      <c r="G637" s="51">
        <f t="shared" ref="G637:G643" si="477">G403</f>
        <v>298100</v>
      </c>
      <c r="H637" s="200">
        <f t="shared" ref="H637:H643" si="478">E637*G637</f>
        <v>5067700</v>
      </c>
      <c r="I637" s="51">
        <f t="shared" ref="I637:I643" si="479">I403</f>
        <v>279433.55</v>
      </c>
      <c r="J637" s="200">
        <f t="shared" ref="J637:J643" si="480">I637*E637</f>
        <v>4750370.3499999996</v>
      </c>
      <c r="K637" s="670">
        <f t="shared" ref="K637:K643" si="481">J637/H637*100</f>
        <v>93.738191881918809</v>
      </c>
      <c r="L637" s="10"/>
    </row>
    <row r="638" spans="1:12">
      <c r="A638" s="47"/>
      <c r="B638" s="56">
        <f t="shared" ref="B638:B643" si="482">B637+1</f>
        <v>2</v>
      </c>
      <c r="C638" s="48" t="s">
        <v>1298</v>
      </c>
      <c r="D638" s="50" t="str">
        <f t="shared" si="476"/>
        <v>PK Supl. 4 D</v>
      </c>
      <c r="E638" s="681">
        <f>'Volume Backup'!U615</f>
        <v>5</v>
      </c>
      <c r="F638" s="46" t="str">
        <f>'Volume Backup'!V615</f>
        <v>m'</v>
      </c>
      <c r="G638" s="51">
        <f t="shared" si="477"/>
        <v>50646</v>
      </c>
      <c r="H638" s="200">
        <f t="shared" si="478"/>
        <v>253230</v>
      </c>
      <c r="I638" s="51">
        <f t="shared" si="479"/>
        <v>50646</v>
      </c>
      <c r="J638" s="200">
        <f t="shared" si="480"/>
        <v>253230</v>
      </c>
      <c r="K638" s="670">
        <f t="shared" si="481"/>
        <v>100</v>
      </c>
      <c r="L638" s="10"/>
    </row>
    <row r="639" spans="1:12">
      <c r="A639" s="47"/>
      <c r="B639" s="56">
        <f t="shared" si="482"/>
        <v>3</v>
      </c>
      <c r="C639" s="48" t="s">
        <v>1326</v>
      </c>
      <c r="D639" s="50" t="str">
        <f t="shared" si="476"/>
        <v>PK.Elek.36</v>
      </c>
      <c r="E639" s="681">
        <f>'Volume Backup'!U616</f>
        <v>8</v>
      </c>
      <c r="F639" s="46" t="str">
        <f>'Volume Backup'!V616</f>
        <v>unit</v>
      </c>
      <c r="G639" s="51">
        <f t="shared" si="477"/>
        <v>132704</v>
      </c>
      <c r="H639" s="200">
        <f t="shared" si="478"/>
        <v>1061632</v>
      </c>
      <c r="I639" s="51">
        <f t="shared" si="479"/>
        <v>58822.5</v>
      </c>
      <c r="J639" s="200">
        <f t="shared" si="480"/>
        <v>470580</v>
      </c>
      <c r="K639" s="670">
        <f t="shared" si="481"/>
        <v>44.326094164456229</v>
      </c>
      <c r="L639" s="10"/>
    </row>
    <row r="640" spans="1:12">
      <c r="A640" s="47"/>
      <c r="B640" s="56">
        <f t="shared" si="482"/>
        <v>4</v>
      </c>
      <c r="C640" s="48" t="s">
        <v>1327</v>
      </c>
      <c r="D640" s="50" t="str">
        <f t="shared" si="476"/>
        <v>PK.Elek.39</v>
      </c>
      <c r="E640" s="681">
        <f>'Volume Backup'!U617</f>
        <v>4</v>
      </c>
      <c r="F640" s="46" t="str">
        <f>'Volume Backup'!V617</f>
        <v>unit</v>
      </c>
      <c r="G640" s="51">
        <f t="shared" si="477"/>
        <v>167354</v>
      </c>
      <c r="H640" s="200">
        <f t="shared" si="478"/>
        <v>669416</v>
      </c>
      <c r="I640" s="51">
        <f t="shared" si="479"/>
        <v>70141.5</v>
      </c>
      <c r="J640" s="200">
        <f t="shared" si="480"/>
        <v>280566</v>
      </c>
      <c r="K640" s="670">
        <f t="shared" si="481"/>
        <v>41.912054686472985</v>
      </c>
      <c r="L640" s="10"/>
    </row>
    <row r="641" spans="1:12">
      <c r="A641" s="47"/>
      <c r="B641" s="56">
        <f t="shared" si="482"/>
        <v>5</v>
      </c>
      <c r="C641" s="48" t="s">
        <v>1299</v>
      </c>
      <c r="D641" s="50" t="str">
        <f t="shared" si="476"/>
        <v>PK.Elek.29</v>
      </c>
      <c r="E641" s="681">
        <f>'Volume Backup'!U618</f>
        <v>1</v>
      </c>
      <c r="F641" s="46" t="str">
        <f>'Volume Backup'!V618</f>
        <v>unit</v>
      </c>
      <c r="G641" s="51">
        <f t="shared" si="477"/>
        <v>53366.5</v>
      </c>
      <c r="H641" s="200">
        <f t="shared" si="478"/>
        <v>53366.5</v>
      </c>
      <c r="I641" s="51">
        <f t="shared" si="479"/>
        <v>37265.800000000003</v>
      </c>
      <c r="J641" s="200">
        <f t="shared" si="480"/>
        <v>37265.800000000003</v>
      </c>
      <c r="K641" s="670">
        <f t="shared" si="481"/>
        <v>69.829949500154598</v>
      </c>
      <c r="L641" s="10"/>
    </row>
    <row r="642" spans="1:12">
      <c r="A642" s="47"/>
      <c r="B642" s="56">
        <f t="shared" si="482"/>
        <v>6</v>
      </c>
      <c r="C642" s="48" t="s">
        <v>1300</v>
      </c>
      <c r="D642" s="50" t="str">
        <f t="shared" si="476"/>
        <v>PK.Elek.30</v>
      </c>
      <c r="E642" s="681">
        <f>'Volume Backup'!U619</f>
        <v>2</v>
      </c>
      <c r="F642" s="46" t="str">
        <f>'Volume Backup'!V619</f>
        <v>unit</v>
      </c>
      <c r="G642" s="51">
        <f t="shared" si="477"/>
        <v>55099</v>
      </c>
      <c r="H642" s="200">
        <f t="shared" si="478"/>
        <v>110198</v>
      </c>
      <c r="I642" s="51">
        <f t="shared" si="479"/>
        <v>38051.199999999997</v>
      </c>
      <c r="J642" s="200">
        <f t="shared" si="480"/>
        <v>76102.399999999994</v>
      </c>
      <c r="K642" s="670">
        <f t="shared" si="481"/>
        <v>69.059692553403877</v>
      </c>
      <c r="L642" s="10"/>
    </row>
    <row r="643" spans="1:12">
      <c r="A643" s="47"/>
      <c r="B643" s="56">
        <f t="shared" si="482"/>
        <v>7</v>
      </c>
      <c r="C643" s="48" t="s">
        <v>1301</v>
      </c>
      <c r="D643" s="50" t="str">
        <f t="shared" si="476"/>
        <v>PK.Elek.28</v>
      </c>
      <c r="E643" s="681">
        <f>'Volume Backup'!U620</f>
        <v>4</v>
      </c>
      <c r="F643" s="46" t="str">
        <f>'Volume Backup'!V620</f>
        <v>unit</v>
      </c>
      <c r="G643" s="51">
        <f t="shared" si="477"/>
        <v>60874</v>
      </c>
      <c r="H643" s="200">
        <f t="shared" si="478"/>
        <v>243496</v>
      </c>
      <c r="I643" s="51">
        <f t="shared" si="479"/>
        <v>42218</v>
      </c>
      <c r="J643" s="200">
        <f t="shared" si="480"/>
        <v>168872</v>
      </c>
      <c r="K643" s="670">
        <f t="shared" si="481"/>
        <v>69.353089989157937</v>
      </c>
      <c r="L643" s="10"/>
    </row>
    <row r="644" spans="1:12" s="70" customFormat="1">
      <c r="A644" s="64" t="s">
        <v>1414</v>
      </c>
      <c r="B644" s="65"/>
      <c r="C644" s="66" t="s">
        <v>1316</v>
      </c>
      <c r="D644" s="697"/>
      <c r="E644" s="696"/>
      <c r="F644" s="68"/>
      <c r="G644" s="698"/>
      <c r="H644" s="202"/>
      <c r="I644" s="207"/>
      <c r="J644" s="202"/>
      <c r="K644" s="669"/>
      <c r="L644" s="69"/>
    </row>
    <row r="645" spans="1:12">
      <c r="A645" s="37"/>
      <c r="B645" s="55">
        <v>1</v>
      </c>
      <c r="C645" s="33" t="s">
        <v>1317</v>
      </c>
      <c r="D645" s="680" t="str">
        <f>D628</f>
        <v>Dihitung</v>
      </c>
      <c r="E645" s="681">
        <f>'Volume Backup'!U622</f>
        <v>1</v>
      </c>
      <c r="F645" s="46" t="str">
        <f>'Volume Backup'!V622</f>
        <v>unit</v>
      </c>
      <c r="G645" s="682">
        <v>2688000</v>
      </c>
      <c r="H645" s="200">
        <f t="shared" ref="H645:H646" si="483">E645*G645</f>
        <v>2688000</v>
      </c>
      <c r="I645" s="204">
        <f>G645</f>
        <v>2688000</v>
      </c>
      <c r="J645" s="200">
        <f t="shared" ref="J645:J646" si="484">I645*E645</f>
        <v>2688000</v>
      </c>
      <c r="K645" s="670">
        <f t="shared" ref="K645:K646" si="485">J645/H645*100</f>
        <v>100</v>
      </c>
      <c r="L645" s="10"/>
    </row>
    <row r="646" spans="1:12">
      <c r="A646" s="47"/>
      <c r="B646" s="56">
        <f>B645+1</f>
        <v>2</v>
      </c>
      <c r="C646" s="48" t="s">
        <v>1318</v>
      </c>
      <c r="D646" s="50" t="str">
        <f>D645</f>
        <v>Dihitung</v>
      </c>
      <c r="E646" s="681">
        <f>'Volume Backup'!U623</f>
        <v>1</v>
      </c>
      <c r="F646" s="46" t="str">
        <f>'Volume Backup'!V623</f>
        <v>unit</v>
      </c>
      <c r="G646" s="51">
        <f>G645</f>
        <v>2688000</v>
      </c>
      <c r="H646" s="200">
        <f t="shared" si="483"/>
        <v>2688000</v>
      </c>
      <c r="I646" s="205">
        <f>G646</f>
        <v>2688000</v>
      </c>
      <c r="J646" s="200">
        <f t="shared" si="484"/>
        <v>2688000</v>
      </c>
      <c r="K646" s="670">
        <f t="shared" si="485"/>
        <v>100</v>
      </c>
      <c r="L646" s="10"/>
    </row>
    <row r="647" spans="1:12" s="70" customFormat="1">
      <c r="A647" s="64" t="s">
        <v>1415</v>
      </c>
      <c r="B647" s="65"/>
      <c r="C647" s="66" t="s">
        <v>189</v>
      </c>
      <c r="D647" s="697"/>
      <c r="E647" s="696"/>
      <c r="F647" s="68"/>
      <c r="G647" s="698"/>
      <c r="H647" s="202"/>
      <c r="I647" s="207"/>
      <c r="J647" s="202"/>
      <c r="K647" s="669"/>
      <c r="L647" s="69"/>
    </row>
    <row r="648" spans="1:12">
      <c r="A648" s="37"/>
      <c r="B648" s="56">
        <v>1</v>
      </c>
      <c r="C648" s="33" t="s">
        <v>1296</v>
      </c>
      <c r="D648" s="680" t="str">
        <f>D618</f>
        <v>A.4.2.1.14</v>
      </c>
      <c r="E648" s="681">
        <f>'Volume Backup'!U625</f>
        <v>9.7200000000000006</v>
      </c>
      <c r="F648" s="46" t="str">
        <f>'Volume Backup'!V625</f>
        <v>m2</v>
      </c>
      <c r="G648" s="682">
        <f>G414</f>
        <v>1043860.18</v>
      </c>
      <c r="H648" s="200">
        <f t="shared" ref="H648" si="486">E648*G648</f>
        <v>10146320.949600002</v>
      </c>
      <c r="I648" s="682">
        <f>I414</f>
        <v>1043860.18</v>
      </c>
      <c r="J648" s="200">
        <f t="shared" ref="J648" si="487">I648*E648</f>
        <v>10146320.949600002</v>
      </c>
      <c r="K648" s="670">
        <f t="shared" ref="K648" si="488">J648/H648*100</f>
        <v>100</v>
      </c>
      <c r="L648" s="10"/>
    </row>
    <row r="649" spans="1:12" s="70" customFormat="1">
      <c r="A649" s="64" t="s">
        <v>1416</v>
      </c>
      <c r="B649" s="65"/>
      <c r="C649" s="66" t="s">
        <v>1302</v>
      </c>
      <c r="D649" s="697"/>
      <c r="E649" s="696"/>
      <c r="F649" s="68"/>
      <c r="G649" s="698"/>
      <c r="H649" s="202"/>
      <c r="I649" s="207"/>
      <c r="J649" s="202"/>
      <c r="K649" s="669"/>
      <c r="L649" s="69"/>
    </row>
    <row r="650" spans="1:12">
      <c r="A650" s="47"/>
      <c r="B650" s="56">
        <v>1</v>
      </c>
      <c r="C650" s="48" t="s">
        <v>185</v>
      </c>
      <c r="D650" s="50" t="str">
        <f t="shared" ref="D650:D664" si="489">D520</f>
        <v>Pk.plamPVC.01</v>
      </c>
      <c r="E650" s="681">
        <f>'Volume Backup'!U627</f>
        <v>20</v>
      </c>
      <c r="F650" s="46" t="str">
        <f>'Volume Backup'!V627</f>
        <v>m'</v>
      </c>
      <c r="G650" s="51">
        <f t="shared" ref="G650:G664" si="490">G520</f>
        <v>72264.5</v>
      </c>
      <c r="H650" s="200">
        <f t="shared" ref="H650:H664" si="491">E650*G650</f>
        <v>1445290</v>
      </c>
      <c r="I650" s="51">
        <f t="shared" ref="I650:I664" si="492">I520</f>
        <v>69504.38</v>
      </c>
      <c r="J650" s="200">
        <f t="shared" ref="J650:J664" si="493">I650*E650</f>
        <v>1390087.6</v>
      </c>
      <c r="K650" s="670">
        <f t="shared" ref="K650:K664" si="494">J650/H650*100</f>
        <v>96.18053124286476</v>
      </c>
      <c r="L650" s="10"/>
    </row>
    <row r="651" spans="1:12">
      <c r="A651" s="47"/>
      <c r="B651" s="56">
        <f>B650+1</f>
        <v>2</v>
      </c>
      <c r="C651" s="48" t="s">
        <v>1303</v>
      </c>
      <c r="D651" s="50" t="str">
        <f t="shared" si="489"/>
        <v>Pk.plamPVC.03</v>
      </c>
      <c r="E651" s="681">
        <f>'Volume Backup'!U628</f>
        <v>20</v>
      </c>
      <c r="F651" s="46" t="str">
        <f>'Volume Backup'!V628</f>
        <v>m'</v>
      </c>
      <c r="G651" s="51">
        <f t="shared" si="490"/>
        <v>139799</v>
      </c>
      <c r="H651" s="200">
        <f t="shared" si="491"/>
        <v>2795980</v>
      </c>
      <c r="I651" s="51">
        <f t="shared" si="492"/>
        <v>132663.07999999999</v>
      </c>
      <c r="J651" s="200">
        <f t="shared" si="493"/>
        <v>2653261.5999999996</v>
      </c>
      <c r="K651" s="670">
        <f t="shared" si="494"/>
        <v>94.89558580533479</v>
      </c>
      <c r="L651" s="10"/>
    </row>
    <row r="652" spans="1:12">
      <c r="A652" s="47"/>
      <c r="B652" s="56">
        <f>B651+1</f>
        <v>3</v>
      </c>
      <c r="C652" s="48" t="s">
        <v>1304</v>
      </c>
      <c r="D652" s="50" t="str">
        <f t="shared" si="489"/>
        <v>Pk.plamPVC.04</v>
      </c>
      <c r="E652" s="681">
        <f>'Volume Backup'!U629</f>
        <v>20</v>
      </c>
      <c r="F652" s="46" t="str">
        <f>'Volume Backup'!V629</f>
        <v>m'</v>
      </c>
      <c r="G652" s="51">
        <f t="shared" si="490"/>
        <v>218955</v>
      </c>
      <c r="H652" s="200">
        <f t="shared" si="491"/>
        <v>4379100</v>
      </c>
      <c r="I652" s="51">
        <f t="shared" si="492"/>
        <v>207241.32</v>
      </c>
      <c r="J652" s="200">
        <f t="shared" si="493"/>
        <v>4144826.4000000004</v>
      </c>
      <c r="K652" s="670">
        <f t="shared" si="494"/>
        <v>94.65018839487567</v>
      </c>
      <c r="L652" s="10"/>
    </row>
    <row r="653" spans="1:12">
      <c r="A653" s="47"/>
      <c r="B653" s="56">
        <f t="shared" ref="B653:B664" si="495">B652+1</f>
        <v>4</v>
      </c>
      <c r="C653" s="48" t="s">
        <v>1393</v>
      </c>
      <c r="D653" s="50" t="str">
        <f t="shared" si="489"/>
        <v>A.5.1.1.4</v>
      </c>
      <c r="E653" s="681">
        <f>'Volume Backup'!U630</f>
        <v>1</v>
      </c>
      <c r="F653" s="46" t="str">
        <f>'Volume Backup'!V630</f>
        <v>unit</v>
      </c>
      <c r="G653" s="51">
        <f t="shared" si="490"/>
        <v>3487061.05</v>
      </c>
      <c r="H653" s="200">
        <f t="shared" si="491"/>
        <v>3487061.05</v>
      </c>
      <c r="I653" s="51">
        <f t="shared" si="492"/>
        <v>3487061.05</v>
      </c>
      <c r="J653" s="200">
        <f t="shared" si="493"/>
        <v>3487061.05</v>
      </c>
      <c r="K653" s="670">
        <f t="shared" si="494"/>
        <v>100</v>
      </c>
      <c r="L653" s="10"/>
    </row>
    <row r="654" spans="1:12">
      <c r="A654" s="47"/>
      <c r="B654" s="56">
        <f t="shared" si="495"/>
        <v>5</v>
      </c>
      <c r="C654" s="48" t="s">
        <v>1305</v>
      </c>
      <c r="D654" s="50" t="str">
        <f t="shared" si="489"/>
        <v>A.5.1.1</v>
      </c>
      <c r="E654" s="681">
        <f>'Volume Backup'!U631</f>
        <v>1</v>
      </c>
      <c r="F654" s="46" t="str">
        <f>'Volume Backup'!V631</f>
        <v>unit</v>
      </c>
      <c r="G654" s="51">
        <f t="shared" si="490"/>
        <v>6607459.6846846845</v>
      </c>
      <c r="H654" s="200">
        <f t="shared" si="491"/>
        <v>6607459.6846846845</v>
      </c>
      <c r="I654" s="51">
        <f t="shared" si="492"/>
        <v>780275</v>
      </c>
      <c r="J654" s="200">
        <f t="shared" si="493"/>
        <v>780275</v>
      </c>
      <c r="K654" s="670">
        <f t="shared" si="494"/>
        <v>11.809001299070895</v>
      </c>
      <c r="L654" s="10"/>
    </row>
    <row r="655" spans="1:12">
      <c r="A655" s="47"/>
      <c r="B655" s="56">
        <f t="shared" si="495"/>
        <v>6</v>
      </c>
      <c r="C655" s="48" t="s">
        <v>1306</v>
      </c>
      <c r="D655" s="50" t="str">
        <f t="shared" si="489"/>
        <v>A.5.1.1.19A</v>
      </c>
      <c r="E655" s="681">
        <f>'Volume Backup'!U632</f>
        <v>1</v>
      </c>
      <c r="F655" s="46" t="str">
        <f>'Volume Backup'!V632</f>
        <v>unit</v>
      </c>
      <c r="G655" s="51">
        <f t="shared" si="490"/>
        <v>821588.75</v>
      </c>
      <c r="H655" s="200">
        <f t="shared" si="491"/>
        <v>821588.75</v>
      </c>
      <c r="I655" s="51">
        <f t="shared" si="492"/>
        <v>74088.75</v>
      </c>
      <c r="J655" s="200">
        <f t="shared" si="493"/>
        <v>74088.75</v>
      </c>
      <c r="K655" s="670">
        <f t="shared" si="494"/>
        <v>9.0177415403996228</v>
      </c>
      <c r="L655" s="10"/>
    </row>
    <row r="656" spans="1:12">
      <c r="A656" s="47"/>
      <c r="B656" s="56">
        <f t="shared" si="495"/>
        <v>7</v>
      </c>
      <c r="C656" s="48" t="s">
        <v>1307</v>
      </c>
      <c r="D656" s="50" t="str">
        <f t="shared" si="489"/>
        <v>A.5.1.1.14</v>
      </c>
      <c r="E656" s="681">
        <f>'Volume Backup'!U633</f>
        <v>1</v>
      </c>
      <c r="F656" s="46" t="str">
        <f>'Volume Backup'!V633</f>
        <v>unit</v>
      </c>
      <c r="G656" s="51">
        <f t="shared" si="490"/>
        <v>339681.25</v>
      </c>
      <c r="H656" s="200">
        <f t="shared" si="491"/>
        <v>339681.25</v>
      </c>
      <c r="I656" s="51">
        <f t="shared" si="492"/>
        <v>125834.20749999999</v>
      </c>
      <c r="J656" s="200">
        <f t="shared" si="493"/>
        <v>125834.20749999999</v>
      </c>
      <c r="K656" s="670">
        <f t="shared" si="494"/>
        <v>37.044790520524757</v>
      </c>
      <c r="L656" s="10"/>
    </row>
    <row r="657" spans="1:14">
      <c r="A657" s="47"/>
      <c r="B657" s="56">
        <f t="shared" si="495"/>
        <v>8</v>
      </c>
      <c r="C657" s="48" t="s">
        <v>1308</v>
      </c>
      <c r="D657" s="50" t="str">
        <f t="shared" si="489"/>
        <v>A.5.1.3</v>
      </c>
      <c r="E657" s="681">
        <f>'Volume Backup'!U634</f>
        <v>1</v>
      </c>
      <c r="F657" s="46" t="str">
        <f>'Volume Backup'!V634</f>
        <v>unit</v>
      </c>
      <c r="G657" s="51">
        <f t="shared" si="490"/>
        <v>4865052.2874999996</v>
      </c>
      <c r="H657" s="200">
        <f t="shared" si="491"/>
        <v>4865052.2874999996</v>
      </c>
      <c r="I657" s="51">
        <f t="shared" si="492"/>
        <v>446904.6004</v>
      </c>
      <c r="J657" s="200">
        <f t="shared" si="493"/>
        <v>446904.6004</v>
      </c>
      <c r="K657" s="670">
        <f t="shared" si="494"/>
        <v>9.1860184431779359</v>
      </c>
      <c r="L657" s="10"/>
    </row>
    <row r="658" spans="1:14">
      <c r="A658" s="47"/>
      <c r="B658" s="56">
        <f t="shared" si="495"/>
        <v>9</v>
      </c>
      <c r="C658" s="48" t="s">
        <v>1309</v>
      </c>
      <c r="D658" s="50" t="str">
        <f t="shared" si="489"/>
        <v>A.5.1.1.19</v>
      </c>
      <c r="E658" s="681">
        <f>'Volume Backup'!U635</f>
        <v>1</v>
      </c>
      <c r="F658" s="46" t="str">
        <f>'Volume Backup'!V635</f>
        <v>unit</v>
      </c>
      <c r="G658" s="51">
        <f t="shared" si="490"/>
        <v>315531.25</v>
      </c>
      <c r="H658" s="200">
        <f t="shared" si="491"/>
        <v>315531.25</v>
      </c>
      <c r="I658" s="51">
        <f t="shared" si="492"/>
        <v>153957.929</v>
      </c>
      <c r="J658" s="200">
        <f t="shared" si="493"/>
        <v>153957.929</v>
      </c>
      <c r="K658" s="670">
        <f t="shared" si="494"/>
        <v>48.793242824601371</v>
      </c>
      <c r="L658" s="10"/>
    </row>
    <row r="659" spans="1:14">
      <c r="A659" s="47"/>
      <c r="B659" s="56">
        <f t="shared" si="495"/>
        <v>10</v>
      </c>
      <c r="C659" s="48" t="s">
        <v>1310</v>
      </c>
      <c r="D659" s="50" t="str">
        <f t="shared" si="489"/>
        <v>Dihitung</v>
      </c>
      <c r="E659" s="681">
        <f>'Volume Backup'!U636</f>
        <v>1</v>
      </c>
      <c r="F659" s="46" t="str">
        <f>'Volume Backup'!V636</f>
        <v>unit</v>
      </c>
      <c r="G659" s="51">
        <f t="shared" si="490"/>
        <v>950000</v>
      </c>
      <c r="H659" s="200">
        <f t="shared" si="491"/>
        <v>950000</v>
      </c>
      <c r="I659" s="51">
        <f t="shared" si="492"/>
        <v>950000</v>
      </c>
      <c r="J659" s="200">
        <f t="shared" si="493"/>
        <v>950000</v>
      </c>
      <c r="K659" s="670">
        <f t="shared" si="494"/>
        <v>100</v>
      </c>
      <c r="L659" s="10"/>
    </row>
    <row r="660" spans="1:14">
      <c r="A660" s="47"/>
      <c r="B660" s="56">
        <f t="shared" si="495"/>
        <v>11</v>
      </c>
      <c r="C660" s="48" t="s">
        <v>1312</v>
      </c>
      <c r="D660" s="50" t="str">
        <f t="shared" si="489"/>
        <v>A.4.4.3.36 J</v>
      </c>
      <c r="E660" s="681">
        <f>'Volume Backup'!U637</f>
        <v>23.400000000000002</v>
      </c>
      <c r="F660" s="46" t="str">
        <f>'Volume Backup'!V637</f>
        <v>m2</v>
      </c>
      <c r="G660" s="51">
        <f t="shared" si="490"/>
        <v>429811.59</v>
      </c>
      <c r="H660" s="200">
        <f t="shared" si="491"/>
        <v>10057591.206000002</v>
      </c>
      <c r="I660" s="51">
        <f t="shared" si="492"/>
        <v>429811.59</v>
      </c>
      <c r="J660" s="200">
        <f t="shared" si="493"/>
        <v>10057591.206000002</v>
      </c>
      <c r="K660" s="670">
        <f t="shared" si="494"/>
        <v>100</v>
      </c>
      <c r="L660" s="10"/>
    </row>
    <row r="661" spans="1:14">
      <c r="A661" s="47"/>
      <c r="B661" s="56">
        <f t="shared" si="495"/>
        <v>12</v>
      </c>
      <c r="C661" s="48" t="s">
        <v>1313</v>
      </c>
      <c r="D661" s="50" t="str">
        <f t="shared" si="489"/>
        <v>A.4.4.3.36 J</v>
      </c>
      <c r="E661" s="681">
        <f>'Volume Backup'!U638</f>
        <v>4.5</v>
      </c>
      <c r="F661" s="46" t="str">
        <f>'Volume Backup'!V638</f>
        <v>m2</v>
      </c>
      <c r="G661" s="51">
        <f t="shared" si="490"/>
        <v>429811.59</v>
      </c>
      <c r="H661" s="200">
        <f t="shared" si="491"/>
        <v>1934152.155</v>
      </c>
      <c r="I661" s="51">
        <f t="shared" si="492"/>
        <v>429811.59</v>
      </c>
      <c r="J661" s="200">
        <f t="shared" si="493"/>
        <v>1934152.155</v>
      </c>
      <c r="K661" s="670">
        <f t="shared" si="494"/>
        <v>100</v>
      </c>
      <c r="L661" s="10"/>
    </row>
    <row r="662" spans="1:14">
      <c r="A662" s="47"/>
      <c r="B662" s="56">
        <f t="shared" si="495"/>
        <v>13</v>
      </c>
      <c r="C662" s="48" t="s">
        <v>172</v>
      </c>
      <c r="D662" s="50" t="str">
        <f t="shared" si="489"/>
        <v>PLL.01</v>
      </c>
      <c r="E662" s="681">
        <f>'Volume Backup'!U639</f>
        <v>4.5</v>
      </c>
      <c r="F662" s="46" t="str">
        <f>'Volume Backup'!V639</f>
        <v>m2</v>
      </c>
      <c r="G662" s="51">
        <f t="shared" si="490"/>
        <v>126787.50000000001</v>
      </c>
      <c r="H662" s="200">
        <f t="shared" si="491"/>
        <v>570543.75000000012</v>
      </c>
      <c r="I662" s="51">
        <f t="shared" si="492"/>
        <v>88545.946250000008</v>
      </c>
      <c r="J662" s="200">
        <f t="shared" si="493"/>
        <v>398456.75812500005</v>
      </c>
      <c r="K662" s="670">
        <f t="shared" si="494"/>
        <v>69.838072562358263</v>
      </c>
      <c r="L662" s="10"/>
    </row>
    <row r="663" spans="1:14">
      <c r="A663" s="47"/>
      <c r="B663" s="56">
        <f t="shared" si="495"/>
        <v>14</v>
      </c>
      <c r="C663" s="48" t="s">
        <v>184</v>
      </c>
      <c r="D663" s="50" t="str">
        <f t="shared" si="489"/>
        <v>A.4.5.1.7</v>
      </c>
      <c r="E663" s="681">
        <f>'Volume Backup'!U640</f>
        <v>4.5</v>
      </c>
      <c r="F663" s="46" t="str">
        <f>'Volume Backup'!V640</f>
        <v>m2</v>
      </c>
      <c r="G663" s="51">
        <f t="shared" si="490"/>
        <v>61657.41</v>
      </c>
      <c r="H663" s="200">
        <f t="shared" si="491"/>
        <v>277458.34500000003</v>
      </c>
      <c r="I663" s="51">
        <f t="shared" si="492"/>
        <v>61657.41</v>
      </c>
      <c r="J663" s="200">
        <f t="shared" si="493"/>
        <v>277458.34500000003</v>
      </c>
      <c r="K663" s="670">
        <f t="shared" si="494"/>
        <v>100</v>
      </c>
      <c r="L663" s="10"/>
    </row>
    <row r="664" spans="1:14">
      <c r="A664" s="47"/>
      <c r="B664" s="56">
        <f t="shared" si="495"/>
        <v>15</v>
      </c>
      <c r="C664" s="48" t="s">
        <v>1297</v>
      </c>
      <c r="D664" s="50" t="str">
        <f t="shared" si="489"/>
        <v>A.4.7.1.10</v>
      </c>
      <c r="E664" s="681">
        <f>'Volume Backup'!U641</f>
        <v>4.5</v>
      </c>
      <c r="F664" s="46" t="str">
        <f>'Volume Backup'!V641</f>
        <v>m2</v>
      </c>
      <c r="G664" s="51">
        <f t="shared" si="490"/>
        <v>43230.484000000004</v>
      </c>
      <c r="H664" s="200">
        <f t="shared" si="491"/>
        <v>194537.17800000001</v>
      </c>
      <c r="I664" s="51">
        <f t="shared" si="492"/>
        <v>28115.778620199999</v>
      </c>
      <c r="J664" s="200">
        <f t="shared" si="493"/>
        <v>126521.00379089999</v>
      </c>
      <c r="K664" s="670">
        <f t="shared" si="494"/>
        <v>65.036927692505117</v>
      </c>
      <c r="L664" s="10"/>
      <c r="M664" s="861">
        <f>SUM(H620:H664)</f>
        <v>143297584.58298469</v>
      </c>
      <c r="N664" s="861">
        <f>SUM(J620:J664)</f>
        <v>127556985.94195268</v>
      </c>
    </row>
    <row r="665" spans="1:14" s="692" customFormat="1">
      <c r="A665" s="683" t="s">
        <v>134</v>
      </c>
      <c r="B665" s="684"/>
      <c r="C665" s="685" t="s">
        <v>2829</v>
      </c>
      <c r="D665" s="693"/>
      <c r="E665" s="694"/>
      <c r="F665" s="687"/>
      <c r="G665" s="695"/>
      <c r="H665" s="688"/>
      <c r="I665" s="689"/>
      <c r="J665" s="688"/>
      <c r="K665" s="690"/>
      <c r="L665" s="691"/>
    </row>
    <row r="666" spans="1:14" s="70" customFormat="1">
      <c r="A666" s="64" t="s">
        <v>1417</v>
      </c>
      <c r="B666" s="65"/>
      <c r="C666" s="66" t="s">
        <v>164</v>
      </c>
      <c r="D666" s="697"/>
      <c r="E666" s="696"/>
      <c r="F666" s="68"/>
      <c r="G666" s="698"/>
      <c r="H666" s="202"/>
      <c r="I666" s="207"/>
      <c r="J666" s="202"/>
      <c r="K666" s="669"/>
      <c r="L666" s="69"/>
    </row>
    <row r="667" spans="1:14">
      <c r="A667" s="47"/>
      <c r="B667" s="56">
        <v>1</v>
      </c>
      <c r="C667" s="48" t="s">
        <v>2862</v>
      </c>
      <c r="D667" s="50" t="str">
        <f>D624</f>
        <v>A.4.2.1.20</v>
      </c>
      <c r="E667" s="681">
        <f>'Volume Backup'!U644</f>
        <v>38.400000000000006</v>
      </c>
      <c r="F667" s="46" t="str">
        <f>'Volume Backup'!V644</f>
        <v>m2</v>
      </c>
      <c r="G667" s="51">
        <f>G624</f>
        <v>148763.14000000001</v>
      </c>
      <c r="H667" s="200">
        <f t="shared" ref="H667:H671" si="496">E667*G667</f>
        <v>5712504.5760000013</v>
      </c>
      <c r="I667" s="205">
        <f>G667</f>
        <v>148763.14000000001</v>
      </c>
      <c r="J667" s="200">
        <f t="shared" ref="J667:J671" si="497">I667*E667</f>
        <v>5712504.5760000013</v>
      </c>
      <c r="K667" s="670">
        <f t="shared" ref="K667:K671" si="498">J667/H667*100</f>
        <v>100</v>
      </c>
      <c r="L667" s="10"/>
    </row>
    <row r="668" spans="1:14">
      <c r="A668" s="47"/>
      <c r="B668" s="56">
        <f t="shared" ref="B668:B671" si="499">B667+1</f>
        <v>2</v>
      </c>
      <c r="C668" s="48" t="s">
        <v>2863</v>
      </c>
      <c r="D668" s="50" t="str">
        <f t="shared" ref="D668:D669" si="500">D625</f>
        <v>A.4.6.1.23 F</v>
      </c>
      <c r="E668" s="681">
        <f>E667</f>
        <v>38.400000000000006</v>
      </c>
      <c r="F668" s="46" t="str">
        <f>F667</f>
        <v>m2</v>
      </c>
      <c r="G668" s="51">
        <f t="shared" ref="G668:G669" si="501">G625</f>
        <v>205940.97</v>
      </c>
      <c r="H668" s="200">
        <f t="shared" si="496"/>
        <v>7908133.2480000015</v>
      </c>
      <c r="I668" s="205">
        <f>G668</f>
        <v>205940.97</v>
      </c>
      <c r="J668" s="200">
        <f t="shared" si="497"/>
        <v>7908133.2480000015</v>
      </c>
      <c r="K668" s="670">
        <f t="shared" si="498"/>
        <v>100</v>
      </c>
      <c r="L668" s="10"/>
    </row>
    <row r="669" spans="1:14">
      <c r="A669" s="47"/>
      <c r="B669" s="56">
        <f t="shared" si="499"/>
        <v>3</v>
      </c>
      <c r="C669" s="48" t="s">
        <v>2864</v>
      </c>
      <c r="D669" s="50" t="str">
        <f t="shared" si="500"/>
        <v>A.4.6.1.23 J</v>
      </c>
      <c r="E669" s="681">
        <f>E668</f>
        <v>38.400000000000006</v>
      </c>
      <c r="F669" s="46" t="str">
        <f>F668</f>
        <v>m2</v>
      </c>
      <c r="G669" s="51">
        <f t="shared" si="501"/>
        <v>236285.44</v>
      </c>
      <c r="H669" s="200">
        <f t="shared" si="496"/>
        <v>9073360.8960000016</v>
      </c>
      <c r="I669" s="205">
        <f>G669</f>
        <v>236285.44</v>
      </c>
      <c r="J669" s="200">
        <f t="shared" si="497"/>
        <v>9073360.8960000016</v>
      </c>
      <c r="K669" s="670">
        <f t="shared" si="498"/>
        <v>100</v>
      </c>
      <c r="L669" s="10"/>
    </row>
    <row r="670" spans="1:14">
      <c r="A670" s="47"/>
      <c r="B670" s="56">
        <f t="shared" si="499"/>
        <v>4</v>
      </c>
      <c r="C670" s="48" t="s">
        <v>192</v>
      </c>
      <c r="D670" s="50" t="str">
        <f>D627</f>
        <v>A.4.6.1.23 L</v>
      </c>
      <c r="E670" s="681">
        <f>'Volume Backup'!U645</f>
        <v>38.400000000000006</v>
      </c>
      <c r="F670" s="46" t="str">
        <f>'Volume Backup'!V645</f>
        <v>m2</v>
      </c>
      <c r="G670" s="51">
        <f>G627</f>
        <v>711501.21</v>
      </c>
      <c r="H670" s="200">
        <f t="shared" si="496"/>
        <v>27321646.464000002</v>
      </c>
      <c r="I670" s="205">
        <f>I627</f>
        <v>711501.21</v>
      </c>
      <c r="J670" s="200">
        <f t="shared" si="497"/>
        <v>27321646.464000002</v>
      </c>
      <c r="K670" s="670">
        <f t="shared" si="498"/>
        <v>100</v>
      </c>
      <c r="L670" s="10"/>
    </row>
    <row r="671" spans="1:14">
      <c r="A671" s="47"/>
      <c r="B671" s="56">
        <f t="shared" si="499"/>
        <v>5</v>
      </c>
      <c r="C671" s="48" t="s">
        <v>1294</v>
      </c>
      <c r="D671" s="50" t="str">
        <f>D659</f>
        <v>Dihitung</v>
      </c>
      <c r="E671" s="681">
        <f>'Volume Backup'!U646</f>
        <v>160</v>
      </c>
      <c r="F671" s="46" t="str">
        <f>'Volume Backup'!V646</f>
        <v>cm</v>
      </c>
      <c r="G671" s="51">
        <v>45000</v>
      </c>
      <c r="H671" s="200">
        <f t="shared" si="496"/>
        <v>7200000</v>
      </c>
      <c r="I671" s="205">
        <f>G671</f>
        <v>45000</v>
      </c>
      <c r="J671" s="200">
        <f t="shared" si="497"/>
        <v>7200000</v>
      </c>
      <c r="K671" s="670">
        <f t="shared" si="498"/>
        <v>100</v>
      </c>
      <c r="L671" s="10"/>
    </row>
    <row r="672" spans="1:14" s="70" customFormat="1">
      <c r="A672" s="64" t="s">
        <v>1418</v>
      </c>
      <c r="B672" s="65"/>
      <c r="C672" s="66" t="s">
        <v>182</v>
      </c>
      <c r="D672" s="697"/>
      <c r="E672" s="696"/>
      <c r="F672" s="68"/>
      <c r="G672" s="698"/>
      <c r="H672" s="202"/>
      <c r="I672" s="207"/>
      <c r="J672" s="202"/>
      <c r="K672" s="669"/>
      <c r="L672" s="69"/>
    </row>
    <row r="673" spans="1:12">
      <c r="A673" s="37"/>
      <c r="B673" s="55">
        <v>1</v>
      </c>
      <c r="C673" s="33" t="s">
        <v>172</v>
      </c>
      <c r="D673" s="680" t="str">
        <f>D630</f>
        <v>PLL.01</v>
      </c>
      <c r="E673" s="681">
        <f>'Volume Backup'!U648</f>
        <v>66</v>
      </c>
      <c r="F673" s="46" t="str">
        <f>'Volume Backup'!V648</f>
        <v>m2</v>
      </c>
      <c r="G673" s="682">
        <f>G630</f>
        <v>126787.50000000001</v>
      </c>
      <c r="H673" s="200">
        <f t="shared" ref="H673:H677" si="502">E673*G673</f>
        <v>8367975.0000000009</v>
      </c>
      <c r="I673" s="682">
        <f>I630</f>
        <v>88545.946250000008</v>
      </c>
      <c r="J673" s="200">
        <f t="shared" ref="J673:J677" si="503">I673*E673</f>
        <v>5844032.4525000006</v>
      </c>
      <c r="K673" s="670">
        <f t="shared" ref="K673:K677" si="504">J673/H673*100</f>
        <v>69.838072562358278</v>
      </c>
      <c r="L673" s="10"/>
    </row>
    <row r="674" spans="1:12">
      <c r="A674" s="47"/>
      <c r="B674" s="56">
        <f>B673+1</f>
        <v>2</v>
      </c>
      <c r="C674" s="48" t="s">
        <v>184</v>
      </c>
      <c r="D674" s="680" t="str">
        <f>D631</f>
        <v>A.4.5.1.7</v>
      </c>
      <c r="E674" s="681">
        <f>'Volume Backup'!U649</f>
        <v>114</v>
      </c>
      <c r="F674" s="46" t="str">
        <f>'Volume Backup'!V649</f>
        <v>m2</v>
      </c>
      <c r="G674" s="682">
        <f>G631</f>
        <v>61657.41</v>
      </c>
      <c r="H674" s="200">
        <f t="shared" si="502"/>
        <v>7028944.7400000002</v>
      </c>
      <c r="I674" s="682">
        <f>I631</f>
        <v>61657.41</v>
      </c>
      <c r="J674" s="200">
        <f t="shared" si="503"/>
        <v>7028944.7400000002</v>
      </c>
      <c r="K674" s="670">
        <f t="shared" si="504"/>
        <v>100</v>
      </c>
      <c r="L674" s="10"/>
    </row>
    <row r="675" spans="1:12">
      <c r="A675" s="47"/>
      <c r="B675" s="56">
        <f t="shared" ref="B675:B677" si="505">B674+1</f>
        <v>3</v>
      </c>
      <c r="C675" s="48" t="s">
        <v>183</v>
      </c>
      <c r="D675" s="680" t="str">
        <f>D632</f>
        <v>A.4.5.1.7A</v>
      </c>
      <c r="E675" s="681">
        <f>'Volume Backup'!U650</f>
        <v>10</v>
      </c>
      <c r="F675" s="46" t="str">
        <f>'Volume Backup'!V650</f>
        <v>m2</v>
      </c>
      <c r="G675" s="682">
        <f>G632</f>
        <v>278127.5</v>
      </c>
      <c r="H675" s="200">
        <f t="shared" si="502"/>
        <v>2781275</v>
      </c>
      <c r="I675" s="682">
        <f>I632</f>
        <v>236658.26424999998</v>
      </c>
      <c r="J675" s="200">
        <f t="shared" si="503"/>
        <v>2366582.6424999996</v>
      </c>
      <c r="K675" s="670">
        <f t="shared" si="504"/>
        <v>85.089847012611102</v>
      </c>
      <c r="L675" s="10"/>
    </row>
    <row r="676" spans="1:12">
      <c r="A676" s="47"/>
      <c r="B676" s="56">
        <f t="shared" si="505"/>
        <v>4</v>
      </c>
      <c r="C676" s="48" t="s">
        <v>1448</v>
      </c>
      <c r="D676" s="680" t="str">
        <f>D633</f>
        <v>A.4.7.1.10</v>
      </c>
      <c r="E676" s="681">
        <f>'Volume Backup'!U651</f>
        <v>66</v>
      </c>
      <c r="F676" s="46" t="str">
        <f>'Volume Backup'!V651</f>
        <v>m2</v>
      </c>
      <c r="G676" s="682">
        <f>G633</f>
        <v>43230.484000000004</v>
      </c>
      <c r="H676" s="200">
        <f t="shared" si="502"/>
        <v>2853211.9440000001</v>
      </c>
      <c r="I676" s="682">
        <f>I633</f>
        <v>28115.778620199999</v>
      </c>
      <c r="J676" s="200">
        <f t="shared" si="503"/>
        <v>1855641.3889331999</v>
      </c>
      <c r="K676" s="670">
        <f t="shared" si="504"/>
        <v>65.036927692505131</v>
      </c>
      <c r="L676" s="10"/>
    </row>
    <row r="677" spans="1:12">
      <c r="A677" s="47"/>
      <c r="B677" s="56">
        <f t="shared" si="505"/>
        <v>5</v>
      </c>
      <c r="C677" s="48" t="s">
        <v>1449</v>
      </c>
      <c r="D677" s="50" t="str">
        <f>D676</f>
        <v>A.4.7.1.10</v>
      </c>
      <c r="E677" s="681">
        <f>'Volume Backup'!U652</f>
        <v>48</v>
      </c>
      <c r="F677" s="46" t="str">
        <f>'Volume Backup'!V652</f>
        <v>m2</v>
      </c>
      <c r="G677" s="51">
        <f>G676</f>
        <v>43230.484000000004</v>
      </c>
      <c r="H677" s="200">
        <f t="shared" si="502"/>
        <v>2075063.2320000003</v>
      </c>
      <c r="I677" s="51">
        <f>I676</f>
        <v>28115.778620199999</v>
      </c>
      <c r="J677" s="200">
        <f t="shared" si="503"/>
        <v>1349557.3737695999</v>
      </c>
      <c r="K677" s="670">
        <f t="shared" si="504"/>
        <v>65.036927692505117</v>
      </c>
      <c r="L677" s="10"/>
    </row>
    <row r="678" spans="1:12" s="70" customFormat="1">
      <c r="A678" s="64" t="s">
        <v>1419</v>
      </c>
      <c r="B678" s="65"/>
      <c r="C678" s="66" t="s">
        <v>162</v>
      </c>
      <c r="D678" s="697"/>
      <c r="E678" s="696"/>
      <c r="F678" s="68"/>
      <c r="G678" s="698"/>
      <c r="H678" s="202"/>
      <c r="I678" s="207"/>
      <c r="J678" s="202"/>
      <c r="K678" s="669"/>
      <c r="L678" s="69"/>
    </row>
    <row r="679" spans="1:12">
      <c r="A679" s="37"/>
      <c r="B679" s="55">
        <v>1</v>
      </c>
      <c r="C679" s="33" t="s">
        <v>1311</v>
      </c>
      <c r="D679" s="680" t="str">
        <f>D635</f>
        <v>A.4.4.3.59 B</v>
      </c>
      <c r="E679" s="681">
        <f>'Volume Backup'!U654</f>
        <v>66</v>
      </c>
      <c r="F679" s="46" t="str">
        <f>'Volume Backup'!V654</f>
        <v>m2</v>
      </c>
      <c r="G679" s="682">
        <f>G635</f>
        <v>576770.43000000005</v>
      </c>
      <c r="H679" s="200">
        <f t="shared" ref="H679" si="506">E679*G679</f>
        <v>38066848.380000003</v>
      </c>
      <c r="I679" s="204">
        <f>I635</f>
        <v>576770.43000000005</v>
      </c>
      <c r="J679" s="200">
        <f t="shared" ref="J679" si="507">I679*E679</f>
        <v>38066848.380000003</v>
      </c>
      <c r="K679" s="670">
        <f t="shared" ref="K679" si="508">J679/H679*100</f>
        <v>100</v>
      </c>
      <c r="L679" s="10"/>
    </row>
    <row r="680" spans="1:12" s="70" customFormat="1">
      <c r="A680" s="64" t="s">
        <v>1420</v>
      </c>
      <c r="B680" s="65"/>
      <c r="C680" s="66" t="s">
        <v>1284</v>
      </c>
      <c r="D680" s="697"/>
      <c r="E680" s="696"/>
      <c r="F680" s="68"/>
      <c r="G680" s="698"/>
      <c r="H680" s="202"/>
      <c r="I680" s="202"/>
      <c r="J680" s="202"/>
      <c r="K680" s="669"/>
      <c r="L680" s="69"/>
    </row>
    <row r="681" spans="1:12">
      <c r="A681" s="47"/>
      <c r="B681" s="56">
        <v>1</v>
      </c>
      <c r="C681" s="48" t="s">
        <v>1286</v>
      </c>
      <c r="D681" s="50" t="str">
        <f t="shared" ref="D681:D688" si="509">D604</f>
        <v>PK.Elek.01</v>
      </c>
      <c r="E681" s="681">
        <f>'Volume Backup'!U656</f>
        <v>18</v>
      </c>
      <c r="F681" s="46" t="str">
        <f>'Volume Backup'!V656</f>
        <v>titik</v>
      </c>
      <c r="G681" s="51">
        <f t="shared" ref="G681:G688" si="510">G604</f>
        <v>298100</v>
      </c>
      <c r="H681" s="200">
        <f t="shared" ref="H681:H688" si="511">E681*G681</f>
        <v>5365800</v>
      </c>
      <c r="I681" s="51">
        <f t="shared" ref="I681:I688" si="512">I604</f>
        <v>279433.55</v>
      </c>
      <c r="J681" s="200">
        <f t="shared" ref="J681:J688" si="513">I681*E681</f>
        <v>5029803.8999999994</v>
      </c>
      <c r="K681" s="670">
        <f t="shared" ref="K681:K688" si="514">J681/H681*100</f>
        <v>93.738191881918809</v>
      </c>
      <c r="L681" s="10"/>
    </row>
    <row r="682" spans="1:12">
      <c r="A682" s="47"/>
      <c r="B682" s="56">
        <f>B681+1</f>
        <v>2</v>
      </c>
      <c r="C682" s="48" t="s">
        <v>1298</v>
      </c>
      <c r="D682" s="50" t="str">
        <f t="shared" si="509"/>
        <v>PK Supl. 4 D</v>
      </c>
      <c r="E682" s="681">
        <f>'Volume Backup'!U657</f>
        <v>24</v>
      </c>
      <c r="F682" s="46" t="str">
        <f>'Volume Backup'!V657</f>
        <v>m'</v>
      </c>
      <c r="G682" s="51">
        <f t="shared" si="510"/>
        <v>50646</v>
      </c>
      <c r="H682" s="200">
        <f t="shared" si="511"/>
        <v>1215504</v>
      </c>
      <c r="I682" s="51">
        <f t="shared" si="512"/>
        <v>50646</v>
      </c>
      <c r="J682" s="200">
        <f t="shared" si="513"/>
        <v>1215504</v>
      </c>
      <c r="K682" s="670">
        <f t="shared" si="514"/>
        <v>100</v>
      </c>
      <c r="L682" s="10"/>
    </row>
    <row r="683" spans="1:12">
      <c r="A683" s="47"/>
      <c r="B683" s="56">
        <f>B682+1</f>
        <v>3</v>
      </c>
      <c r="C683" s="48" t="s">
        <v>1326</v>
      </c>
      <c r="D683" s="50" t="str">
        <f t="shared" si="509"/>
        <v>PK.Elek.36</v>
      </c>
      <c r="E683" s="681">
        <f>'Volume Backup'!U658</f>
        <v>4</v>
      </c>
      <c r="F683" s="46" t="str">
        <f>'Volume Backup'!V658</f>
        <v>unit</v>
      </c>
      <c r="G683" s="51">
        <f t="shared" si="510"/>
        <v>132704</v>
      </c>
      <c r="H683" s="200">
        <f t="shared" si="511"/>
        <v>530816</v>
      </c>
      <c r="I683" s="51">
        <f t="shared" si="512"/>
        <v>58822.5</v>
      </c>
      <c r="J683" s="200">
        <f t="shared" si="513"/>
        <v>235290</v>
      </c>
      <c r="K683" s="670">
        <f t="shared" si="514"/>
        <v>44.326094164456229</v>
      </c>
      <c r="L683" s="10"/>
    </row>
    <row r="684" spans="1:12">
      <c r="A684" s="47"/>
      <c r="B684" s="56">
        <f>B683+1</f>
        <v>4</v>
      </c>
      <c r="C684" s="48" t="s">
        <v>1319</v>
      </c>
      <c r="D684" s="50" t="str">
        <f t="shared" si="509"/>
        <v>Dihitung</v>
      </c>
      <c r="E684" s="681">
        <f>'Volume Backup'!U659</f>
        <v>10</v>
      </c>
      <c r="F684" s="46" t="str">
        <f>'Volume Backup'!V659</f>
        <v>unit</v>
      </c>
      <c r="G684" s="51">
        <f t="shared" si="510"/>
        <v>600000</v>
      </c>
      <c r="H684" s="200">
        <f t="shared" si="511"/>
        <v>6000000</v>
      </c>
      <c r="I684" s="51">
        <f t="shared" si="512"/>
        <v>600000</v>
      </c>
      <c r="J684" s="200">
        <f t="shared" si="513"/>
        <v>6000000</v>
      </c>
      <c r="K684" s="670">
        <f t="shared" si="514"/>
        <v>100</v>
      </c>
      <c r="L684" s="10"/>
    </row>
    <row r="685" spans="1:12">
      <c r="A685" s="47"/>
      <c r="B685" s="56">
        <f t="shared" ref="B685:B688" si="515">B684+1</f>
        <v>5</v>
      </c>
      <c r="C685" s="48" t="s">
        <v>1325</v>
      </c>
      <c r="D685" s="50" t="str">
        <f t="shared" si="509"/>
        <v>Dihitung</v>
      </c>
      <c r="E685" s="681">
        <f>'Volume Backup'!U660</f>
        <v>6</v>
      </c>
      <c r="F685" s="46" t="str">
        <f>'Volume Backup'!V660</f>
        <v>unit</v>
      </c>
      <c r="G685" s="51">
        <f t="shared" si="510"/>
        <v>4200000</v>
      </c>
      <c r="H685" s="200">
        <f t="shared" si="511"/>
        <v>25200000</v>
      </c>
      <c r="I685" s="51">
        <f t="shared" si="512"/>
        <v>4200000</v>
      </c>
      <c r="J685" s="200">
        <f t="shared" si="513"/>
        <v>25200000</v>
      </c>
      <c r="K685" s="670">
        <f t="shared" si="514"/>
        <v>100</v>
      </c>
      <c r="L685" s="10"/>
    </row>
    <row r="686" spans="1:12">
      <c r="A686" s="47"/>
      <c r="B686" s="56">
        <f t="shared" si="515"/>
        <v>6</v>
      </c>
      <c r="C686" s="48" t="s">
        <v>1299</v>
      </c>
      <c r="D686" s="50" t="str">
        <f t="shared" si="509"/>
        <v>PK.Elek.29</v>
      </c>
      <c r="E686" s="681">
        <f>'Volume Backup'!U661</f>
        <v>3</v>
      </c>
      <c r="F686" s="46" t="str">
        <f>'Volume Backup'!V661</f>
        <v>unit</v>
      </c>
      <c r="G686" s="51">
        <f t="shared" si="510"/>
        <v>53366.5</v>
      </c>
      <c r="H686" s="200">
        <f t="shared" si="511"/>
        <v>160099.5</v>
      </c>
      <c r="I686" s="51">
        <f t="shared" si="512"/>
        <v>37265.800000000003</v>
      </c>
      <c r="J686" s="200">
        <f t="shared" si="513"/>
        <v>111797.40000000001</v>
      </c>
      <c r="K686" s="670">
        <f t="shared" si="514"/>
        <v>69.829949500154598</v>
      </c>
      <c r="L686" s="10"/>
    </row>
    <row r="687" spans="1:12">
      <c r="A687" s="47"/>
      <c r="B687" s="56">
        <f t="shared" si="515"/>
        <v>7</v>
      </c>
      <c r="C687" s="48" t="s">
        <v>1300</v>
      </c>
      <c r="D687" s="50" t="str">
        <f t="shared" si="509"/>
        <v>PK.Elek.30</v>
      </c>
      <c r="E687" s="681">
        <f>'Volume Backup'!U662</f>
        <v>2</v>
      </c>
      <c r="F687" s="46" t="str">
        <f>'Volume Backup'!V662</f>
        <v>unit</v>
      </c>
      <c r="G687" s="51">
        <f t="shared" si="510"/>
        <v>55099</v>
      </c>
      <c r="H687" s="200">
        <f t="shared" si="511"/>
        <v>110198</v>
      </c>
      <c r="I687" s="51">
        <f t="shared" si="512"/>
        <v>38051.199999999997</v>
      </c>
      <c r="J687" s="200">
        <f t="shared" si="513"/>
        <v>76102.399999999994</v>
      </c>
      <c r="K687" s="670">
        <f t="shared" si="514"/>
        <v>69.059692553403877</v>
      </c>
      <c r="L687" s="10"/>
    </row>
    <row r="688" spans="1:12">
      <c r="A688" s="47"/>
      <c r="B688" s="56">
        <f t="shared" si="515"/>
        <v>8</v>
      </c>
      <c r="C688" s="48" t="s">
        <v>1301</v>
      </c>
      <c r="D688" s="50" t="str">
        <f t="shared" si="509"/>
        <v>PK.Elek.28</v>
      </c>
      <c r="E688" s="681">
        <f>'Volume Backup'!U663</f>
        <v>25</v>
      </c>
      <c r="F688" s="46" t="str">
        <f>'Volume Backup'!V663</f>
        <v>unit</v>
      </c>
      <c r="G688" s="51">
        <f t="shared" si="510"/>
        <v>60874</v>
      </c>
      <c r="H688" s="200">
        <f t="shared" si="511"/>
        <v>1521850</v>
      </c>
      <c r="I688" s="51">
        <f t="shared" si="512"/>
        <v>42218</v>
      </c>
      <c r="J688" s="200">
        <f t="shared" si="513"/>
        <v>1055450</v>
      </c>
      <c r="K688" s="670">
        <f t="shared" si="514"/>
        <v>69.353089989157937</v>
      </c>
      <c r="L688" s="10"/>
    </row>
    <row r="689" spans="1:12" s="70" customFormat="1">
      <c r="A689" s="64" t="s">
        <v>1421</v>
      </c>
      <c r="B689" s="65"/>
      <c r="C689" s="66" t="s">
        <v>1316</v>
      </c>
      <c r="D689" s="697"/>
      <c r="E689" s="696"/>
      <c r="F689" s="68"/>
      <c r="G689" s="698"/>
      <c r="H689" s="202"/>
      <c r="I689" s="207"/>
      <c r="J689" s="202"/>
      <c r="K689" s="669"/>
      <c r="L689" s="69"/>
    </row>
    <row r="690" spans="1:12">
      <c r="A690" s="37"/>
      <c r="B690" s="56">
        <v>1</v>
      </c>
      <c r="C690" s="33" t="s">
        <v>1340</v>
      </c>
      <c r="D690" s="680" t="str">
        <f>D685</f>
        <v>Dihitung</v>
      </c>
      <c r="E690" s="681">
        <f>'Volume Backup'!U665</f>
        <v>2</v>
      </c>
      <c r="F690" s="46" t="str">
        <f>'Volume Backup'!V665</f>
        <v>unit</v>
      </c>
      <c r="G690" s="682">
        <v>2688000</v>
      </c>
      <c r="H690" s="200">
        <f t="shared" ref="H690" si="516">E690*G690</f>
        <v>5376000</v>
      </c>
      <c r="I690" s="204">
        <f>G690</f>
        <v>2688000</v>
      </c>
      <c r="J690" s="200">
        <f t="shared" ref="J690" si="517">I690*E690</f>
        <v>5376000</v>
      </c>
      <c r="K690" s="670">
        <f t="shared" ref="K690" si="518">J690/H690*100</f>
        <v>100</v>
      </c>
      <c r="L690" s="10"/>
    </row>
    <row r="691" spans="1:12" s="70" customFormat="1">
      <c r="A691" s="64" t="s">
        <v>1422</v>
      </c>
      <c r="B691" s="65"/>
      <c r="C691" s="66" t="s">
        <v>189</v>
      </c>
      <c r="D691" s="697"/>
      <c r="E691" s="696"/>
      <c r="F691" s="68"/>
      <c r="G691" s="698"/>
      <c r="H691" s="202"/>
      <c r="I691" s="207"/>
      <c r="J691" s="202"/>
      <c r="K691" s="669"/>
      <c r="L691" s="69"/>
    </row>
    <row r="692" spans="1:12">
      <c r="A692" s="37"/>
      <c r="B692" s="56">
        <v>1</v>
      </c>
      <c r="C692" s="33" t="s">
        <v>1296</v>
      </c>
      <c r="D692" s="680" t="str">
        <f>D648</f>
        <v>A.4.2.1.14</v>
      </c>
      <c r="E692" s="681">
        <f>'Volume Backup'!U667</f>
        <v>30</v>
      </c>
      <c r="F692" s="46" t="str">
        <f>'Volume Backup'!V667</f>
        <v>m2</v>
      </c>
      <c r="G692" s="682">
        <f>G588</f>
        <v>1043860.18</v>
      </c>
      <c r="H692" s="200">
        <f t="shared" ref="H692" si="519">E692*G692</f>
        <v>31315805.400000002</v>
      </c>
      <c r="I692" s="682">
        <f>I588</f>
        <v>1043860.18</v>
      </c>
      <c r="J692" s="200">
        <f t="shared" ref="J692" si="520">I692*E692</f>
        <v>31315805.400000002</v>
      </c>
      <c r="K692" s="670">
        <f t="shared" ref="K692" si="521">J692/H692*100</f>
        <v>100</v>
      </c>
      <c r="L692" s="10"/>
    </row>
    <row r="693" spans="1:12" s="70" customFormat="1">
      <c r="A693" s="64" t="s">
        <v>1423</v>
      </c>
      <c r="B693" s="65"/>
      <c r="C693" s="66" t="s">
        <v>1302</v>
      </c>
      <c r="D693" s="697"/>
      <c r="E693" s="696"/>
      <c r="F693" s="68"/>
      <c r="G693" s="698"/>
      <c r="H693" s="202"/>
      <c r="I693" s="207"/>
      <c r="J693" s="202"/>
      <c r="K693" s="669"/>
      <c r="L693" s="69"/>
    </row>
    <row r="694" spans="1:12">
      <c r="A694" s="47"/>
      <c r="B694" s="56">
        <v>1</v>
      </c>
      <c r="C694" s="48" t="s">
        <v>185</v>
      </c>
      <c r="D694" s="50" t="str">
        <f t="shared" ref="D694:D708" si="522">D650</f>
        <v>Pk.plamPVC.01</v>
      </c>
      <c r="E694" s="681">
        <f>'Volume Backup'!U669</f>
        <v>20</v>
      </c>
      <c r="F694" s="46" t="str">
        <f>'Volume Backup'!V669</f>
        <v>m'</v>
      </c>
      <c r="G694" s="51">
        <f t="shared" ref="G694:G708" si="523">G650</f>
        <v>72264.5</v>
      </c>
      <c r="H694" s="200">
        <f t="shared" ref="H694:H708" si="524">E694*G694</f>
        <v>1445290</v>
      </c>
      <c r="I694" s="51">
        <f t="shared" ref="I694:I708" si="525">I650</f>
        <v>69504.38</v>
      </c>
      <c r="J694" s="200">
        <f t="shared" ref="J694:J708" si="526">I694*E694</f>
        <v>1390087.6</v>
      </c>
      <c r="K694" s="670">
        <f t="shared" ref="K694:K708" si="527">J694/H694*100</f>
        <v>96.18053124286476</v>
      </c>
      <c r="L694" s="10"/>
    </row>
    <row r="695" spans="1:12">
      <c r="A695" s="47"/>
      <c r="B695" s="56">
        <f>B694+1</f>
        <v>2</v>
      </c>
      <c r="C695" s="48" t="s">
        <v>1303</v>
      </c>
      <c r="D695" s="50" t="str">
        <f t="shared" si="522"/>
        <v>Pk.plamPVC.03</v>
      </c>
      <c r="E695" s="681">
        <f>'Volume Backup'!U670</f>
        <v>20</v>
      </c>
      <c r="F695" s="46" t="str">
        <f>'Volume Backup'!V670</f>
        <v>m'</v>
      </c>
      <c r="G695" s="51">
        <f t="shared" si="523"/>
        <v>139799</v>
      </c>
      <c r="H695" s="200">
        <f t="shared" si="524"/>
        <v>2795980</v>
      </c>
      <c r="I695" s="51">
        <f t="shared" si="525"/>
        <v>132663.07999999999</v>
      </c>
      <c r="J695" s="200">
        <f t="shared" si="526"/>
        <v>2653261.5999999996</v>
      </c>
      <c r="K695" s="670">
        <f t="shared" si="527"/>
        <v>94.89558580533479</v>
      </c>
      <c r="L695" s="10"/>
    </row>
    <row r="696" spans="1:12">
      <c r="A696" s="47"/>
      <c r="B696" s="56">
        <f>B695+1</f>
        <v>3</v>
      </c>
      <c r="C696" s="48" t="s">
        <v>1304</v>
      </c>
      <c r="D696" s="50" t="str">
        <f t="shared" si="522"/>
        <v>Pk.plamPVC.04</v>
      </c>
      <c r="E696" s="681">
        <f>'Volume Backup'!U671</f>
        <v>20</v>
      </c>
      <c r="F696" s="46" t="str">
        <f>'Volume Backup'!V671</f>
        <v>m'</v>
      </c>
      <c r="G696" s="51">
        <f t="shared" si="523"/>
        <v>218955</v>
      </c>
      <c r="H696" s="200">
        <f t="shared" si="524"/>
        <v>4379100</v>
      </c>
      <c r="I696" s="51">
        <f t="shared" si="525"/>
        <v>207241.32</v>
      </c>
      <c r="J696" s="200">
        <f t="shared" si="526"/>
        <v>4144826.4000000004</v>
      </c>
      <c r="K696" s="670">
        <f t="shared" si="527"/>
        <v>94.65018839487567</v>
      </c>
      <c r="L696" s="10"/>
    </row>
    <row r="697" spans="1:12">
      <c r="A697" s="47"/>
      <c r="B697" s="56">
        <f t="shared" ref="B697:B708" si="528">B696+1</f>
        <v>4</v>
      </c>
      <c r="C697" s="48" t="s">
        <v>1393</v>
      </c>
      <c r="D697" s="50" t="str">
        <f t="shared" si="522"/>
        <v>A.5.1.1.4</v>
      </c>
      <c r="E697" s="681">
        <f>'Volume Backup'!U672</f>
        <v>2</v>
      </c>
      <c r="F697" s="46" t="str">
        <f>'Volume Backup'!V672</f>
        <v>unit</v>
      </c>
      <c r="G697" s="51">
        <f t="shared" si="523"/>
        <v>3487061.05</v>
      </c>
      <c r="H697" s="200">
        <f t="shared" si="524"/>
        <v>6974122.0999999996</v>
      </c>
      <c r="I697" s="51">
        <f t="shared" si="525"/>
        <v>3487061.05</v>
      </c>
      <c r="J697" s="200">
        <f t="shared" si="526"/>
        <v>6974122.0999999996</v>
      </c>
      <c r="K697" s="670">
        <f t="shared" si="527"/>
        <v>100</v>
      </c>
      <c r="L697" s="10"/>
    </row>
    <row r="698" spans="1:12">
      <c r="A698" s="47"/>
      <c r="B698" s="56">
        <f t="shared" si="528"/>
        <v>5</v>
      </c>
      <c r="C698" s="48" t="s">
        <v>1305</v>
      </c>
      <c r="D698" s="50" t="str">
        <f t="shared" si="522"/>
        <v>A.5.1.1</v>
      </c>
      <c r="E698" s="681">
        <f>'Volume Backup'!U673</f>
        <v>2</v>
      </c>
      <c r="F698" s="46" t="str">
        <f>'Volume Backup'!V673</f>
        <v>unit</v>
      </c>
      <c r="G698" s="51">
        <f t="shared" si="523"/>
        <v>6607459.6846846845</v>
      </c>
      <c r="H698" s="200">
        <f t="shared" si="524"/>
        <v>13214919.369369369</v>
      </c>
      <c r="I698" s="51">
        <f t="shared" si="525"/>
        <v>780275</v>
      </c>
      <c r="J698" s="200">
        <f t="shared" si="526"/>
        <v>1560550</v>
      </c>
      <c r="K698" s="670">
        <f t="shared" si="527"/>
        <v>11.809001299070895</v>
      </c>
      <c r="L698" s="10"/>
    </row>
    <row r="699" spans="1:12">
      <c r="A699" s="47"/>
      <c r="B699" s="56">
        <f t="shared" si="528"/>
        <v>6</v>
      </c>
      <c r="C699" s="48" t="s">
        <v>1306</v>
      </c>
      <c r="D699" s="50" t="str">
        <f t="shared" si="522"/>
        <v>A.5.1.1.19A</v>
      </c>
      <c r="E699" s="681">
        <f>'Volume Backup'!U674</f>
        <v>2</v>
      </c>
      <c r="F699" s="46" t="str">
        <f>'Volume Backup'!V674</f>
        <v>unit</v>
      </c>
      <c r="G699" s="51">
        <f t="shared" si="523"/>
        <v>821588.75</v>
      </c>
      <c r="H699" s="200">
        <f t="shared" si="524"/>
        <v>1643177.5</v>
      </c>
      <c r="I699" s="51">
        <f t="shared" si="525"/>
        <v>74088.75</v>
      </c>
      <c r="J699" s="200">
        <f t="shared" si="526"/>
        <v>148177.5</v>
      </c>
      <c r="K699" s="670">
        <f t="shared" si="527"/>
        <v>9.0177415403996228</v>
      </c>
      <c r="L699" s="10"/>
    </row>
    <row r="700" spans="1:12">
      <c r="A700" s="47"/>
      <c r="B700" s="56">
        <f t="shared" si="528"/>
        <v>7</v>
      </c>
      <c r="C700" s="48" t="s">
        <v>1307</v>
      </c>
      <c r="D700" s="50" t="str">
        <f t="shared" si="522"/>
        <v>A.5.1.1.14</v>
      </c>
      <c r="E700" s="681">
        <f>'Volume Backup'!U675</f>
        <v>2</v>
      </c>
      <c r="F700" s="46" t="str">
        <f>'Volume Backup'!V675</f>
        <v>unit</v>
      </c>
      <c r="G700" s="51">
        <f t="shared" si="523"/>
        <v>339681.25</v>
      </c>
      <c r="H700" s="200">
        <f t="shared" si="524"/>
        <v>679362.5</v>
      </c>
      <c r="I700" s="51">
        <f t="shared" si="525"/>
        <v>125834.20749999999</v>
      </c>
      <c r="J700" s="200">
        <f t="shared" si="526"/>
        <v>251668.41499999998</v>
      </c>
      <c r="K700" s="670">
        <f t="shared" si="527"/>
        <v>37.044790520524757</v>
      </c>
      <c r="L700" s="10"/>
    </row>
    <row r="701" spans="1:12">
      <c r="A701" s="47"/>
      <c r="B701" s="56">
        <f t="shared" si="528"/>
        <v>8</v>
      </c>
      <c r="C701" s="48" t="s">
        <v>1308</v>
      </c>
      <c r="D701" s="50" t="str">
        <f t="shared" si="522"/>
        <v>A.5.1.3</v>
      </c>
      <c r="E701" s="681">
        <f>'Volume Backup'!U676</f>
        <v>2</v>
      </c>
      <c r="F701" s="46" t="str">
        <f>'Volume Backup'!V676</f>
        <v>unit</v>
      </c>
      <c r="G701" s="51">
        <f t="shared" si="523"/>
        <v>4865052.2874999996</v>
      </c>
      <c r="H701" s="200">
        <f t="shared" si="524"/>
        <v>9730104.5749999993</v>
      </c>
      <c r="I701" s="51">
        <f t="shared" si="525"/>
        <v>446904.6004</v>
      </c>
      <c r="J701" s="200">
        <f t="shared" si="526"/>
        <v>893809.20079999999</v>
      </c>
      <c r="K701" s="670">
        <f t="shared" si="527"/>
        <v>9.1860184431779359</v>
      </c>
      <c r="L701" s="10"/>
    </row>
    <row r="702" spans="1:12">
      <c r="A702" s="47"/>
      <c r="B702" s="56">
        <f t="shared" si="528"/>
        <v>9</v>
      </c>
      <c r="C702" s="48" t="s">
        <v>1309</v>
      </c>
      <c r="D702" s="50" t="str">
        <f t="shared" si="522"/>
        <v>A.5.1.1.19</v>
      </c>
      <c r="E702" s="681">
        <f>'Volume Backup'!U677</f>
        <v>2</v>
      </c>
      <c r="F702" s="46" t="str">
        <f>'Volume Backup'!V677</f>
        <v>unit</v>
      </c>
      <c r="G702" s="51">
        <f t="shared" si="523"/>
        <v>315531.25</v>
      </c>
      <c r="H702" s="200">
        <f t="shared" si="524"/>
        <v>631062.5</v>
      </c>
      <c r="I702" s="51">
        <f t="shared" si="525"/>
        <v>153957.929</v>
      </c>
      <c r="J702" s="200">
        <f t="shared" si="526"/>
        <v>307915.85800000001</v>
      </c>
      <c r="K702" s="670">
        <f t="shared" si="527"/>
        <v>48.793242824601371</v>
      </c>
      <c r="L702" s="10"/>
    </row>
    <row r="703" spans="1:12">
      <c r="A703" s="47"/>
      <c r="B703" s="56">
        <f t="shared" si="528"/>
        <v>10</v>
      </c>
      <c r="C703" s="48" t="s">
        <v>1310</v>
      </c>
      <c r="D703" s="50" t="str">
        <f t="shared" si="522"/>
        <v>Dihitung</v>
      </c>
      <c r="E703" s="681">
        <f>'Volume Backup'!U678</f>
        <v>2</v>
      </c>
      <c r="F703" s="46" t="str">
        <f>'Volume Backup'!V678</f>
        <v>unit</v>
      </c>
      <c r="G703" s="51">
        <f t="shared" si="523"/>
        <v>950000</v>
      </c>
      <c r="H703" s="200">
        <f t="shared" si="524"/>
        <v>1900000</v>
      </c>
      <c r="I703" s="51">
        <f t="shared" si="525"/>
        <v>950000</v>
      </c>
      <c r="J703" s="200">
        <f t="shared" si="526"/>
        <v>1900000</v>
      </c>
      <c r="K703" s="670">
        <f t="shared" si="527"/>
        <v>100</v>
      </c>
      <c r="L703" s="10"/>
    </row>
    <row r="704" spans="1:12">
      <c r="A704" s="47"/>
      <c r="B704" s="56">
        <f t="shared" si="528"/>
        <v>11</v>
      </c>
      <c r="C704" s="48" t="s">
        <v>1312</v>
      </c>
      <c r="D704" s="50" t="str">
        <f t="shared" si="522"/>
        <v>A.4.4.3.36 J</v>
      </c>
      <c r="E704" s="681">
        <f>'Volume Backup'!U679</f>
        <v>22.400000000000002</v>
      </c>
      <c r="F704" s="46" t="str">
        <f>'Volume Backup'!V679</f>
        <v>m2</v>
      </c>
      <c r="G704" s="51">
        <f t="shared" si="523"/>
        <v>429811.59</v>
      </c>
      <c r="H704" s="200">
        <f t="shared" si="524"/>
        <v>9627779.6160000023</v>
      </c>
      <c r="I704" s="51">
        <f t="shared" si="525"/>
        <v>429811.59</v>
      </c>
      <c r="J704" s="200">
        <f t="shared" si="526"/>
        <v>9627779.6160000023</v>
      </c>
      <c r="K704" s="670">
        <f t="shared" si="527"/>
        <v>100</v>
      </c>
      <c r="L704" s="10"/>
    </row>
    <row r="705" spans="1:14">
      <c r="A705" s="47"/>
      <c r="B705" s="56">
        <f t="shared" si="528"/>
        <v>12</v>
      </c>
      <c r="C705" s="48" t="s">
        <v>1313</v>
      </c>
      <c r="D705" s="50" t="str">
        <f t="shared" si="522"/>
        <v>A.4.4.3.36 J</v>
      </c>
      <c r="E705" s="681">
        <f>'Volume Backup'!U680</f>
        <v>3</v>
      </c>
      <c r="F705" s="46" t="str">
        <f>'Volume Backup'!V680</f>
        <v>m2</v>
      </c>
      <c r="G705" s="51">
        <f t="shared" si="523"/>
        <v>429811.59</v>
      </c>
      <c r="H705" s="200">
        <f t="shared" si="524"/>
        <v>1289434.77</v>
      </c>
      <c r="I705" s="51">
        <f t="shared" si="525"/>
        <v>429811.59</v>
      </c>
      <c r="J705" s="200">
        <f t="shared" si="526"/>
        <v>1289434.77</v>
      </c>
      <c r="K705" s="670">
        <f t="shared" si="527"/>
        <v>100</v>
      </c>
      <c r="L705" s="10"/>
    </row>
    <row r="706" spans="1:14">
      <c r="A706" s="47"/>
      <c r="B706" s="56">
        <f t="shared" si="528"/>
        <v>13</v>
      </c>
      <c r="C706" s="48" t="s">
        <v>172</v>
      </c>
      <c r="D706" s="50" t="str">
        <f t="shared" si="522"/>
        <v>PLL.01</v>
      </c>
      <c r="E706" s="681">
        <f>'Volume Backup'!U681</f>
        <v>3</v>
      </c>
      <c r="F706" s="46" t="str">
        <f>'Volume Backup'!V681</f>
        <v>m2</v>
      </c>
      <c r="G706" s="51">
        <f t="shared" si="523"/>
        <v>126787.50000000001</v>
      </c>
      <c r="H706" s="200">
        <f t="shared" si="524"/>
        <v>380362.50000000006</v>
      </c>
      <c r="I706" s="51">
        <f t="shared" si="525"/>
        <v>88545.946250000008</v>
      </c>
      <c r="J706" s="200">
        <f t="shared" si="526"/>
        <v>265637.83875</v>
      </c>
      <c r="K706" s="670">
        <f t="shared" si="527"/>
        <v>69.838072562358263</v>
      </c>
      <c r="L706" s="10"/>
    </row>
    <row r="707" spans="1:14">
      <c r="A707" s="47"/>
      <c r="B707" s="56">
        <f t="shared" si="528"/>
        <v>14</v>
      </c>
      <c r="C707" s="48" t="s">
        <v>184</v>
      </c>
      <c r="D707" s="50" t="str">
        <f t="shared" si="522"/>
        <v>A.4.5.1.7</v>
      </c>
      <c r="E707" s="681">
        <f>'Volume Backup'!U682</f>
        <v>3</v>
      </c>
      <c r="F707" s="46" t="str">
        <f>'Volume Backup'!V682</f>
        <v>m2</v>
      </c>
      <c r="G707" s="51">
        <f t="shared" si="523"/>
        <v>61657.41</v>
      </c>
      <c r="H707" s="200">
        <f t="shared" si="524"/>
        <v>184972.23</v>
      </c>
      <c r="I707" s="51">
        <f t="shared" si="525"/>
        <v>61657.41</v>
      </c>
      <c r="J707" s="200">
        <f t="shared" si="526"/>
        <v>184972.23</v>
      </c>
      <c r="K707" s="670">
        <f t="shared" si="527"/>
        <v>100</v>
      </c>
      <c r="L707" s="10"/>
    </row>
    <row r="708" spans="1:14">
      <c r="A708" s="47"/>
      <c r="B708" s="56">
        <f t="shared" si="528"/>
        <v>15</v>
      </c>
      <c r="C708" s="48" t="s">
        <v>1297</v>
      </c>
      <c r="D708" s="50" t="str">
        <f t="shared" si="522"/>
        <v>A.4.7.1.10</v>
      </c>
      <c r="E708" s="681">
        <f>'Volume Backup'!U683</f>
        <v>3</v>
      </c>
      <c r="F708" s="46" t="str">
        <f>'Volume Backup'!V683</f>
        <v>m2</v>
      </c>
      <c r="G708" s="51">
        <f t="shared" si="523"/>
        <v>43230.484000000004</v>
      </c>
      <c r="H708" s="200">
        <f t="shared" si="524"/>
        <v>129691.45200000002</v>
      </c>
      <c r="I708" s="51">
        <f t="shared" si="525"/>
        <v>28115.778620199999</v>
      </c>
      <c r="J708" s="200">
        <f t="shared" si="526"/>
        <v>84347.335860599997</v>
      </c>
      <c r="K708" s="670">
        <f t="shared" si="527"/>
        <v>65.036927692505117</v>
      </c>
      <c r="L708" s="10"/>
      <c r="M708" s="861">
        <f>SUM(H667:H708)</f>
        <v>250190395.49236935</v>
      </c>
      <c r="N708" s="861">
        <f>SUM(J667:J708)</f>
        <v>221019595.72611344</v>
      </c>
    </row>
    <row r="709" spans="1:14" s="692" customFormat="1">
      <c r="A709" s="683" t="s">
        <v>112</v>
      </c>
      <c r="B709" s="684"/>
      <c r="C709" s="685" t="s">
        <v>1424</v>
      </c>
      <c r="D709" s="693"/>
      <c r="E709" s="694"/>
      <c r="F709" s="687"/>
      <c r="G709" s="695"/>
      <c r="H709" s="688"/>
      <c r="I709" s="689"/>
      <c r="J709" s="688"/>
      <c r="K709" s="690"/>
      <c r="L709" s="691"/>
    </row>
    <row r="710" spans="1:14" s="70" customFormat="1">
      <c r="A710" s="64" t="s">
        <v>1425</v>
      </c>
      <c r="B710" s="65"/>
      <c r="C710" s="66" t="s">
        <v>164</v>
      </c>
      <c r="D710" s="697"/>
      <c r="E710" s="696"/>
      <c r="F710" s="68"/>
      <c r="G710" s="698"/>
      <c r="H710" s="202"/>
      <c r="I710" s="207"/>
      <c r="J710" s="202"/>
      <c r="K710" s="669"/>
      <c r="L710" s="69"/>
    </row>
    <row r="711" spans="1:14">
      <c r="A711" s="47"/>
      <c r="B711" s="56">
        <v>1</v>
      </c>
      <c r="C711" s="48" t="s">
        <v>1347</v>
      </c>
      <c r="D711" s="50" t="str">
        <f>D621</f>
        <v>A.4.4.1.9</v>
      </c>
      <c r="E711" s="681">
        <f>'Volume Backup'!U686</f>
        <v>5</v>
      </c>
      <c r="F711" s="46" t="str">
        <f>'Volume Backup'!V686</f>
        <v>m2</v>
      </c>
      <c r="G711" s="51">
        <f>G621</f>
        <v>163284.56125000003</v>
      </c>
      <c r="H711" s="200">
        <f t="shared" ref="H711" si="529">E711*G711</f>
        <v>816422.80625000014</v>
      </c>
      <c r="I711" s="51">
        <f>I621</f>
        <v>159168.16097500001</v>
      </c>
      <c r="J711" s="200">
        <f t="shared" ref="J711" si="530">I711*E711</f>
        <v>795840.80487500003</v>
      </c>
      <c r="K711" s="670">
        <f t="shared" ref="K711" si="531">J711/H711*100</f>
        <v>97.479002152140069</v>
      </c>
      <c r="L711" s="10"/>
    </row>
    <row r="712" spans="1:14">
      <c r="A712" s="47"/>
      <c r="B712" s="56">
        <f>B711+1</f>
        <v>2</v>
      </c>
      <c r="C712" s="48" t="s">
        <v>170</v>
      </c>
      <c r="D712" s="50" t="str">
        <f>D622</f>
        <v>A.4.4.2.4</v>
      </c>
      <c r="E712" s="681">
        <f>'Volume Backup'!U687</f>
        <v>10</v>
      </c>
      <c r="F712" s="46" t="str">
        <f>'Volume Backup'!V687</f>
        <v>m2</v>
      </c>
      <c r="G712" s="51">
        <f>G622</f>
        <v>87277.409999999989</v>
      </c>
      <c r="H712" s="200">
        <f>E712*G712</f>
        <v>872774.09999999986</v>
      </c>
      <c r="I712" s="51">
        <f>I622</f>
        <v>85043.815415999998</v>
      </c>
      <c r="J712" s="200">
        <f>I712*E712</f>
        <v>850438.15415999992</v>
      </c>
      <c r="K712" s="670">
        <f>J712/H712*100</f>
        <v>97.440810189028298</v>
      </c>
      <c r="L712" s="10"/>
    </row>
    <row r="713" spans="1:14">
      <c r="A713" s="47"/>
      <c r="B713" s="56">
        <f>B712+1</f>
        <v>3</v>
      </c>
      <c r="C713" s="48" t="s">
        <v>163</v>
      </c>
      <c r="D713" s="50" t="str">
        <f>D623</f>
        <v>A.4.4.2.27</v>
      </c>
      <c r="E713" s="681">
        <f>'Volume Backup'!U688</f>
        <v>10</v>
      </c>
      <c r="F713" s="46" t="str">
        <f>'Volume Backup'!V688</f>
        <v>m2</v>
      </c>
      <c r="G713" s="51">
        <f>G623</f>
        <v>52737.5625</v>
      </c>
      <c r="H713" s="200">
        <f>E713*G713</f>
        <v>527375.625</v>
      </c>
      <c r="I713" s="51">
        <f>I623</f>
        <v>51574.231987500003</v>
      </c>
      <c r="J713" s="200">
        <f>I713*E713</f>
        <v>515742.31987500004</v>
      </c>
      <c r="K713" s="670">
        <f>J713/H713*100</f>
        <v>97.794113991332082</v>
      </c>
      <c r="L713" s="10"/>
    </row>
    <row r="714" spans="1:14">
      <c r="A714" s="47"/>
      <c r="B714" s="56">
        <f t="shared" ref="B714" si="532">B713+1</f>
        <v>4</v>
      </c>
      <c r="C714" s="48" t="s">
        <v>165</v>
      </c>
      <c r="D714" s="50" t="str">
        <f>D708</f>
        <v>A.4.7.1.10</v>
      </c>
      <c r="E714" s="681">
        <f>'Volume Backup'!U689</f>
        <v>10</v>
      </c>
      <c r="F714" s="46" t="str">
        <f>'Volume Backup'!V689</f>
        <v>m2</v>
      </c>
      <c r="G714" s="51">
        <f>G708</f>
        <v>43230.484000000004</v>
      </c>
      <c r="H714" s="200">
        <f t="shared" ref="H714" si="533">E714*G714</f>
        <v>432304.84</v>
      </c>
      <c r="I714" s="51">
        <f>I708</f>
        <v>28115.778620199999</v>
      </c>
      <c r="J714" s="200">
        <f t="shared" ref="J714" si="534">I714*E714</f>
        <v>281157.78620199999</v>
      </c>
      <c r="K714" s="670">
        <f t="shared" ref="K714" si="535">J714/H714*100</f>
        <v>65.036927692505117</v>
      </c>
      <c r="L714" s="10"/>
    </row>
    <row r="715" spans="1:14" s="70" customFormat="1">
      <c r="A715" s="64" t="s">
        <v>1426</v>
      </c>
      <c r="B715" s="65"/>
      <c r="C715" s="66" t="s">
        <v>182</v>
      </c>
      <c r="D715" s="697"/>
      <c r="E715" s="696"/>
      <c r="F715" s="68"/>
      <c r="G715" s="698"/>
      <c r="H715" s="202"/>
      <c r="I715" s="207"/>
      <c r="J715" s="202"/>
      <c r="K715" s="669"/>
      <c r="L715" s="69"/>
    </row>
    <row r="716" spans="1:14">
      <c r="A716" s="37"/>
      <c r="B716" s="55">
        <v>1</v>
      </c>
      <c r="C716" s="33" t="s">
        <v>172</v>
      </c>
      <c r="D716" s="680" t="str">
        <f>D673</f>
        <v>PLL.01</v>
      </c>
      <c r="E716" s="681">
        <f>'Volume Backup'!U691</f>
        <v>12</v>
      </c>
      <c r="F716" s="46" t="str">
        <f>'Volume Backup'!V691</f>
        <v>m2</v>
      </c>
      <c r="G716" s="682">
        <f>G673</f>
        <v>126787.50000000001</v>
      </c>
      <c r="H716" s="200">
        <f t="shared" ref="H716:H718" si="536">E716*G716</f>
        <v>1521450.0000000002</v>
      </c>
      <c r="I716" s="204">
        <f>I673</f>
        <v>88545.946250000008</v>
      </c>
      <c r="J716" s="200">
        <f t="shared" ref="J716:J718" si="537">I716*E716</f>
        <v>1062551.355</v>
      </c>
      <c r="K716" s="670">
        <f t="shared" ref="K716:K718" si="538">J716/H716*100</f>
        <v>69.838072562358263</v>
      </c>
      <c r="L716" s="10"/>
    </row>
    <row r="717" spans="1:14">
      <c r="A717" s="47"/>
      <c r="B717" s="56">
        <f>B716+1</f>
        <v>2</v>
      </c>
      <c r="C717" s="48" t="s">
        <v>184</v>
      </c>
      <c r="D717" s="680" t="str">
        <f>D674</f>
        <v>A.4.5.1.7</v>
      </c>
      <c r="E717" s="681">
        <f>'Volume Backup'!U692</f>
        <v>12</v>
      </c>
      <c r="F717" s="46" t="str">
        <f>'Volume Backup'!V692</f>
        <v>m2</v>
      </c>
      <c r="G717" s="682">
        <f>G674</f>
        <v>61657.41</v>
      </c>
      <c r="H717" s="200">
        <f t="shared" si="536"/>
        <v>739888.92</v>
      </c>
      <c r="I717" s="204">
        <f>I674</f>
        <v>61657.41</v>
      </c>
      <c r="J717" s="200">
        <f t="shared" si="537"/>
        <v>739888.92</v>
      </c>
      <c r="K717" s="670">
        <f t="shared" si="538"/>
        <v>100</v>
      </c>
      <c r="L717" s="10"/>
    </row>
    <row r="718" spans="1:14">
      <c r="A718" s="47"/>
      <c r="B718" s="56">
        <f>B717+1</f>
        <v>3</v>
      </c>
      <c r="C718" s="48" t="s">
        <v>1449</v>
      </c>
      <c r="D718" s="50" t="str">
        <f>D708</f>
        <v>A.4.7.1.10</v>
      </c>
      <c r="E718" s="681">
        <f>'Volume Backup'!U693</f>
        <v>12</v>
      </c>
      <c r="F718" s="46" t="str">
        <f>'Volume Backup'!V693</f>
        <v>m2</v>
      </c>
      <c r="G718" s="51">
        <f>G708</f>
        <v>43230.484000000004</v>
      </c>
      <c r="H718" s="200">
        <f t="shared" si="536"/>
        <v>518765.80800000008</v>
      </c>
      <c r="I718" s="205">
        <f>I708</f>
        <v>28115.778620199999</v>
      </c>
      <c r="J718" s="200">
        <f t="shared" si="537"/>
        <v>337389.34344239999</v>
      </c>
      <c r="K718" s="670">
        <f t="shared" si="538"/>
        <v>65.036927692505117</v>
      </c>
      <c r="L718" s="10"/>
    </row>
    <row r="719" spans="1:14" s="70" customFormat="1">
      <c r="A719" s="64" t="s">
        <v>1427</v>
      </c>
      <c r="B719" s="65"/>
      <c r="C719" s="66" t="s">
        <v>162</v>
      </c>
      <c r="D719" s="697"/>
      <c r="E719" s="696"/>
      <c r="F719" s="68"/>
      <c r="G719" s="698"/>
      <c r="H719" s="202"/>
      <c r="I719" s="207"/>
      <c r="J719" s="202"/>
      <c r="K719" s="669"/>
      <c r="L719" s="69"/>
    </row>
    <row r="720" spans="1:14">
      <c r="A720" s="37"/>
      <c r="B720" s="55">
        <v>1</v>
      </c>
      <c r="C720" s="33" t="s">
        <v>180</v>
      </c>
      <c r="D720" s="680" t="str">
        <f>D704</f>
        <v>A.4.4.3.36 J</v>
      </c>
      <c r="E720" s="681">
        <f>'Volume Backup'!U695</f>
        <v>12</v>
      </c>
      <c r="F720" s="46" t="str">
        <f>'Volume Backup'!V695</f>
        <v>m2</v>
      </c>
      <c r="G720" s="682">
        <f>G704</f>
        <v>429811.59</v>
      </c>
      <c r="H720" s="200">
        <f t="shared" ref="H720" si="539">E720*G720</f>
        <v>5157739.08</v>
      </c>
      <c r="I720" s="204">
        <f>I704</f>
        <v>429811.59</v>
      </c>
      <c r="J720" s="200">
        <f t="shared" ref="J720" si="540">I720*E720</f>
        <v>5157739.08</v>
      </c>
      <c r="K720" s="670">
        <f t="shared" ref="K720" si="541">J720/H720*100</f>
        <v>100</v>
      </c>
      <c r="L720" s="10"/>
    </row>
    <row r="721" spans="1:14" s="70" customFormat="1">
      <c r="A721" s="64" t="s">
        <v>1428</v>
      </c>
      <c r="B721" s="65"/>
      <c r="C721" s="66" t="s">
        <v>1284</v>
      </c>
      <c r="D721" s="697"/>
      <c r="E721" s="696"/>
      <c r="F721" s="68"/>
      <c r="G721" s="698"/>
      <c r="H721" s="202"/>
      <c r="I721" s="207"/>
      <c r="J721" s="202"/>
      <c r="K721" s="669"/>
      <c r="L721" s="69"/>
    </row>
    <row r="722" spans="1:14">
      <c r="A722" s="47"/>
      <c r="B722" s="56">
        <v>1</v>
      </c>
      <c r="C722" s="48" t="s">
        <v>1286</v>
      </c>
      <c r="D722" s="50" t="str">
        <f>D681</f>
        <v>PK.Elek.01</v>
      </c>
      <c r="E722" s="681">
        <f>'Volume Backup'!U697</f>
        <v>5</v>
      </c>
      <c r="F722" s="46" t="str">
        <f>'Volume Backup'!V697</f>
        <v>ttk</v>
      </c>
      <c r="G722" s="51">
        <f>G681</f>
        <v>298100</v>
      </c>
      <c r="H722" s="200">
        <f t="shared" ref="H722:H725" si="542">E722*G722</f>
        <v>1490500</v>
      </c>
      <c r="I722" s="205">
        <f>I681</f>
        <v>279433.55</v>
      </c>
      <c r="J722" s="200">
        <f t="shared" ref="J722:J725" si="543">I722*E722</f>
        <v>1397167.75</v>
      </c>
      <c r="K722" s="670">
        <f t="shared" ref="K722:K725" si="544">J722/H722*100</f>
        <v>93.738191881918823</v>
      </c>
      <c r="L722" s="10"/>
    </row>
    <row r="723" spans="1:14">
      <c r="A723" s="47"/>
      <c r="B723" s="56">
        <f>B722+1</f>
        <v>2</v>
      </c>
      <c r="C723" s="48" t="s">
        <v>1327</v>
      </c>
      <c r="D723" s="50" t="str">
        <f>D640</f>
        <v>PK.Elek.39</v>
      </c>
      <c r="E723" s="681">
        <f>'Volume Backup'!U698</f>
        <v>1</v>
      </c>
      <c r="F723" s="46" t="str">
        <f>'Volume Backup'!V698</f>
        <v>unit</v>
      </c>
      <c r="G723" s="51">
        <f>G640</f>
        <v>167354</v>
      </c>
      <c r="H723" s="200">
        <f t="shared" si="542"/>
        <v>167354</v>
      </c>
      <c r="I723" s="205">
        <f>I640</f>
        <v>70141.5</v>
      </c>
      <c r="J723" s="200">
        <f t="shared" si="543"/>
        <v>70141.5</v>
      </c>
      <c r="K723" s="670">
        <f t="shared" si="544"/>
        <v>41.912054686472985</v>
      </c>
      <c r="L723" s="10"/>
    </row>
    <row r="724" spans="1:14">
      <c r="A724" s="47"/>
      <c r="B724" s="56">
        <f>B723+1</f>
        <v>3</v>
      </c>
      <c r="C724" s="48" t="s">
        <v>1299</v>
      </c>
      <c r="D724" s="50" t="str">
        <f>D686</f>
        <v>PK.Elek.29</v>
      </c>
      <c r="E724" s="681">
        <f>'Volume Backup'!U699</f>
        <v>1</v>
      </c>
      <c r="F724" s="46" t="str">
        <f>'Volume Backup'!V699</f>
        <v>unit</v>
      </c>
      <c r="G724" s="51">
        <f>G686</f>
        <v>53366.5</v>
      </c>
      <c r="H724" s="200">
        <f t="shared" si="542"/>
        <v>53366.5</v>
      </c>
      <c r="I724" s="205">
        <f>I686</f>
        <v>37265.800000000003</v>
      </c>
      <c r="J724" s="200">
        <f t="shared" si="543"/>
        <v>37265.800000000003</v>
      </c>
      <c r="K724" s="670">
        <f t="shared" si="544"/>
        <v>69.829949500154598</v>
      </c>
      <c r="L724" s="10"/>
    </row>
    <row r="725" spans="1:14">
      <c r="A725" s="47"/>
      <c r="B725" s="56">
        <f t="shared" ref="B725" si="545">B724+1</f>
        <v>4</v>
      </c>
      <c r="C725" s="48" t="s">
        <v>1301</v>
      </c>
      <c r="D725" s="50" t="str">
        <f>D688</f>
        <v>PK.Elek.28</v>
      </c>
      <c r="E725" s="681">
        <f>'Volume Backup'!U700</f>
        <v>4</v>
      </c>
      <c r="F725" s="46" t="str">
        <f>'Volume Backup'!V700</f>
        <v>unit</v>
      </c>
      <c r="G725" s="51">
        <f>G688</f>
        <v>60874</v>
      </c>
      <c r="H725" s="200">
        <f t="shared" si="542"/>
        <v>243496</v>
      </c>
      <c r="I725" s="205">
        <f>I688</f>
        <v>42218</v>
      </c>
      <c r="J725" s="200">
        <f t="shared" si="543"/>
        <v>168872</v>
      </c>
      <c r="K725" s="670">
        <f t="shared" si="544"/>
        <v>69.353089989157937</v>
      </c>
      <c r="L725" s="10"/>
    </row>
    <row r="726" spans="1:14" s="70" customFormat="1">
      <c r="A726" s="64" t="s">
        <v>1429</v>
      </c>
      <c r="B726" s="65"/>
      <c r="C726" s="66" t="s">
        <v>189</v>
      </c>
      <c r="D726" s="697"/>
      <c r="E726" s="696"/>
      <c r="F726" s="68"/>
      <c r="G726" s="698"/>
      <c r="H726" s="202"/>
      <c r="I726" s="207"/>
      <c r="J726" s="202"/>
      <c r="K726" s="669"/>
      <c r="L726" s="69"/>
    </row>
    <row r="727" spans="1:14">
      <c r="A727" s="47"/>
      <c r="B727" s="56">
        <v>1</v>
      </c>
      <c r="C727" s="48" t="s">
        <v>1433</v>
      </c>
      <c r="D727" s="50" t="str">
        <f>D16</f>
        <v>Supl. LCS</v>
      </c>
      <c r="E727" s="681">
        <f>'Volume Backup'!U702</f>
        <v>10</v>
      </c>
      <c r="F727" s="46" t="str">
        <f>'Volume Backup'!V702</f>
        <v>m2</v>
      </c>
      <c r="G727" s="51">
        <f>G16</f>
        <v>1786496.63</v>
      </c>
      <c r="H727" s="200">
        <f t="shared" ref="H727" si="546">E727*G727</f>
        <v>17864966.299999997</v>
      </c>
      <c r="I727" s="205">
        <f>I16</f>
        <v>1786496.63</v>
      </c>
      <c r="J727" s="200">
        <f t="shared" ref="J727" si="547">I727*E727</f>
        <v>17864966.299999997</v>
      </c>
      <c r="K727" s="670">
        <f t="shared" ref="K727" si="548">J727/H727*100</f>
        <v>100</v>
      </c>
      <c r="L727" s="10"/>
      <c r="M727" s="861">
        <f>SUM(H711:H727)</f>
        <v>30406403.979249999</v>
      </c>
      <c r="N727" s="861">
        <f>SUM(J711:J727)</f>
        <v>29279161.113554396</v>
      </c>
    </row>
    <row r="728" spans="1:14" s="692" customFormat="1">
      <c r="A728" s="683" t="s">
        <v>85</v>
      </c>
      <c r="B728" s="684"/>
      <c r="C728" s="685" t="s">
        <v>2875</v>
      </c>
      <c r="D728" s="693"/>
      <c r="E728" s="694"/>
      <c r="F728" s="687"/>
      <c r="G728" s="695"/>
      <c r="H728" s="688"/>
      <c r="I728" s="689"/>
      <c r="J728" s="688"/>
      <c r="K728" s="690"/>
      <c r="L728" s="691"/>
    </row>
    <row r="729" spans="1:14" s="70" customFormat="1">
      <c r="A729" s="64" t="s">
        <v>944</v>
      </c>
      <c r="B729" s="65"/>
      <c r="C729" s="66" t="s">
        <v>1316</v>
      </c>
      <c r="D729" s="697"/>
      <c r="E729" s="696"/>
      <c r="F729" s="68"/>
      <c r="G729" s="698"/>
      <c r="H729" s="202"/>
      <c r="I729" s="207"/>
      <c r="J729" s="202"/>
      <c r="K729" s="669"/>
      <c r="L729" s="69"/>
    </row>
    <row r="730" spans="1:14">
      <c r="A730" s="37"/>
      <c r="B730" s="56">
        <v>1</v>
      </c>
      <c r="C730" s="33" t="s">
        <v>1340</v>
      </c>
      <c r="D730" s="680" t="str">
        <f>D690</f>
        <v>Dihitung</v>
      </c>
      <c r="E730" s="681">
        <f>'Volume Backup'!U705</f>
        <v>5</v>
      </c>
      <c r="F730" s="46" t="str">
        <f>'Volume Backup'!V705</f>
        <v>unit</v>
      </c>
      <c r="G730" s="682">
        <f>G690</f>
        <v>2688000</v>
      </c>
      <c r="H730" s="200">
        <f t="shared" ref="H730" si="549">E730*G730</f>
        <v>13440000</v>
      </c>
      <c r="I730" s="204">
        <f>G730</f>
        <v>2688000</v>
      </c>
      <c r="J730" s="200">
        <f t="shared" ref="J730" si="550">I730*E730</f>
        <v>13440000</v>
      </c>
      <c r="K730" s="670">
        <f t="shared" ref="K730" si="551">J730/H730*100</f>
        <v>100</v>
      </c>
      <c r="L730" s="10"/>
    </row>
    <row r="731" spans="1:14" s="70" customFormat="1">
      <c r="A731" s="64" t="s">
        <v>945</v>
      </c>
      <c r="B731" s="65"/>
      <c r="C731" s="66" t="s">
        <v>1302</v>
      </c>
      <c r="D731" s="697"/>
      <c r="E731" s="696"/>
      <c r="F731" s="68"/>
      <c r="G731" s="698"/>
      <c r="H731" s="202"/>
      <c r="I731" s="207"/>
      <c r="J731" s="202"/>
      <c r="K731" s="669"/>
      <c r="L731" s="69"/>
    </row>
    <row r="732" spans="1:14">
      <c r="A732" s="47"/>
      <c r="B732" s="56">
        <v>1</v>
      </c>
      <c r="C732" s="48" t="s">
        <v>185</v>
      </c>
      <c r="D732" s="50" t="str">
        <f t="shared" ref="D732:D746" si="552">D694</f>
        <v>Pk.plamPVC.01</v>
      </c>
      <c r="E732" s="681">
        <f>'Volume Backup'!U707</f>
        <v>45</v>
      </c>
      <c r="F732" s="46" t="str">
        <f>'Volume Backup'!V707</f>
        <v>m'</v>
      </c>
      <c r="G732" s="51">
        <f t="shared" ref="G732:G746" si="553">G694</f>
        <v>72264.5</v>
      </c>
      <c r="H732" s="200">
        <f t="shared" ref="H732:H746" si="554">E732*G732</f>
        <v>3251902.5</v>
      </c>
      <c r="I732" s="51">
        <f t="shared" ref="I732:I746" si="555">I694</f>
        <v>69504.38</v>
      </c>
      <c r="J732" s="200">
        <f t="shared" ref="J732:J746" si="556">I732*E732</f>
        <v>3127697.1</v>
      </c>
      <c r="K732" s="670">
        <f t="shared" ref="K732:K746" si="557">J732/H732*100</f>
        <v>96.18053124286476</v>
      </c>
      <c r="L732" s="10"/>
    </row>
    <row r="733" spans="1:14">
      <c r="A733" s="47"/>
      <c r="B733" s="56">
        <f>B732+1</f>
        <v>2</v>
      </c>
      <c r="C733" s="48" t="s">
        <v>1303</v>
      </c>
      <c r="D733" s="50" t="str">
        <f t="shared" si="552"/>
        <v>Pk.plamPVC.03</v>
      </c>
      <c r="E733" s="681">
        <f>'Volume Backup'!U708</f>
        <v>45</v>
      </c>
      <c r="F733" s="46" t="str">
        <f>'Volume Backup'!V708</f>
        <v>m'</v>
      </c>
      <c r="G733" s="51">
        <f t="shared" si="553"/>
        <v>139799</v>
      </c>
      <c r="H733" s="200">
        <f t="shared" si="554"/>
        <v>6290955</v>
      </c>
      <c r="I733" s="51">
        <f t="shared" si="555"/>
        <v>132663.07999999999</v>
      </c>
      <c r="J733" s="200">
        <f t="shared" si="556"/>
        <v>5969838.5999999996</v>
      </c>
      <c r="K733" s="670">
        <f t="shared" si="557"/>
        <v>94.89558580533479</v>
      </c>
      <c r="L733" s="10"/>
    </row>
    <row r="734" spans="1:14">
      <c r="A734" s="47"/>
      <c r="B734" s="56">
        <f>B733+1</f>
        <v>3</v>
      </c>
      <c r="C734" s="48" t="s">
        <v>1304</v>
      </c>
      <c r="D734" s="50" t="str">
        <f t="shared" si="552"/>
        <v>Pk.plamPVC.04</v>
      </c>
      <c r="E734" s="681">
        <f>'Volume Backup'!U709</f>
        <v>45</v>
      </c>
      <c r="F734" s="46" t="str">
        <f>'Volume Backup'!V709</f>
        <v>m'</v>
      </c>
      <c r="G734" s="51">
        <f t="shared" si="553"/>
        <v>218955</v>
      </c>
      <c r="H734" s="200">
        <f t="shared" si="554"/>
        <v>9852975</v>
      </c>
      <c r="I734" s="51">
        <f t="shared" si="555"/>
        <v>207241.32</v>
      </c>
      <c r="J734" s="200">
        <f t="shared" si="556"/>
        <v>9325859.4000000004</v>
      </c>
      <c r="K734" s="670">
        <f t="shared" si="557"/>
        <v>94.65018839487567</v>
      </c>
      <c r="L734" s="10"/>
    </row>
    <row r="735" spans="1:14">
      <c r="A735" s="47"/>
      <c r="B735" s="56">
        <f t="shared" ref="B735:B746" si="558">B734+1</f>
        <v>4</v>
      </c>
      <c r="C735" s="48" t="s">
        <v>1393</v>
      </c>
      <c r="D735" s="50" t="str">
        <f t="shared" si="552"/>
        <v>A.5.1.1.4</v>
      </c>
      <c r="E735" s="681">
        <f>'Volume Backup'!U710</f>
        <v>4</v>
      </c>
      <c r="F735" s="46" t="str">
        <f>'Volume Backup'!V710</f>
        <v>unit</v>
      </c>
      <c r="G735" s="51">
        <f t="shared" si="553"/>
        <v>3487061.05</v>
      </c>
      <c r="H735" s="200">
        <f t="shared" si="554"/>
        <v>13948244.199999999</v>
      </c>
      <c r="I735" s="51">
        <f t="shared" si="555"/>
        <v>3487061.05</v>
      </c>
      <c r="J735" s="200">
        <f t="shared" si="556"/>
        <v>13948244.199999999</v>
      </c>
      <c r="K735" s="670">
        <f t="shared" si="557"/>
        <v>100</v>
      </c>
      <c r="L735" s="10"/>
    </row>
    <row r="736" spans="1:14">
      <c r="A736" s="47"/>
      <c r="B736" s="56">
        <f t="shared" si="558"/>
        <v>5</v>
      </c>
      <c r="C736" s="48" t="s">
        <v>1305</v>
      </c>
      <c r="D736" s="50" t="str">
        <f t="shared" si="552"/>
        <v>A.5.1.1</v>
      </c>
      <c r="E736" s="681">
        <f>'Volume Backup'!U711</f>
        <v>4</v>
      </c>
      <c r="F736" s="46" t="str">
        <f>'Volume Backup'!V711</f>
        <v>unit</v>
      </c>
      <c r="G736" s="51">
        <f t="shared" si="553"/>
        <v>6607459.6846846845</v>
      </c>
      <c r="H736" s="200">
        <f t="shared" si="554"/>
        <v>26429838.738738738</v>
      </c>
      <c r="I736" s="51">
        <f t="shared" si="555"/>
        <v>780275</v>
      </c>
      <c r="J736" s="200">
        <f t="shared" si="556"/>
        <v>3121100</v>
      </c>
      <c r="K736" s="670">
        <f t="shared" si="557"/>
        <v>11.809001299070895</v>
      </c>
      <c r="L736" s="10"/>
    </row>
    <row r="737" spans="1:14">
      <c r="A737" s="47"/>
      <c r="B737" s="56">
        <f t="shared" si="558"/>
        <v>6</v>
      </c>
      <c r="C737" s="48" t="s">
        <v>1306</v>
      </c>
      <c r="D737" s="50" t="str">
        <f t="shared" si="552"/>
        <v>A.5.1.1.19A</v>
      </c>
      <c r="E737" s="681">
        <f>'Volume Backup'!U712</f>
        <v>4</v>
      </c>
      <c r="F737" s="46" t="str">
        <f>'Volume Backup'!V712</f>
        <v>unit</v>
      </c>
      <c r="G737" s="51">
        <f t="shared" si="553"/>
        <v>821588.75</v>
      </c>
      <c r="H737" s="200">
        <f t="shared" si="554"/>
        <v>3286355</v>
      </c>
      <c r="I737" s="51">
        <f t="shared" si="555"/>
        <v>74088.75</v>
      </c>
      <c r="J737" s="200">
        <f t="shared" si="556"/>
        <v>296355</v>
      </c>
      <c r="K737" s="670">
        <f t="shared" si="557"/>
        <v>9.0177415403996228</v>
      </c>
      <c r="L737" s="10"/>
      <c r="M737" s="1462"/>
    </row>
    <row r="738" spans="1:14">
      <c r="A738" s="47"/>
      <c r="B738" s="56">
        <f t="shared" si="558"/>
        <v>7</v>
      </c>
      <c r="C738" s="48" t="s">
        <v>1307</v>
      </c>
      <c r="D738" s="50" t="str">
        <f t="shared" si="552"/>
        <v>A.5.1.1.14</v>
      </c>
      <c r="E738" s="681">
        <f>'Volume Backup'!U713</f>
        <v>4</v>
      </c>
      <c r="F738" s="46" t="str">
        <f>'Volume Backup'!V713</f>
        <v>unit</v>
      </c>
      <c r="G738" s="51">
        <f t="shared" si="553"/>
        <v>339681.25</v>
      </c>
      <c r="H738" s="200">
        <f t="shared" si="554"/>
        <v>1358725</v>
      </c>
      <c r="I738" s="51">
        <f t="shared" si="555"/>
        <v>125834.20749999999</v>
      </c>
      <c r="J738" s="200">
        <f t="shared" si="556"/>
        <v>503336.82999999996</v>
      </c>
      <c r="K738" s="670">
        <f t="shared" si="557"/>
        <v>37.044790520524757</v>
      </c>
      <c r="L738" s="10"/>
    </row>
    <row r="739" spans="1:14">
      <c r="A739" s="47"/>
      <c r="B739" s="56">
        <f t="shared" si="558"/>
        <v>8</v>
      </c>
      <c r="C739" s="48" t="s">
        <v>1308</v>
      </c>
      <c r="D739" s="50" t="str">
        <f t="shared" si="552"/>
        <v>A.5.1.3</v>
      </c>
      <c r="E739" s="681">
        <f>'Volume Backup'!U714</f>
        <v>4</v>
      </c>
      <c r="F739" s="46" t="str">
        <f>'Volume Backup'!V714</f>
        <v>unit</v>
      </c>
      <c r="G739" s="51">
        <f t="shared" si="553"/>
        <v>4865052.2874999996</v>
      </c>
      <c r="H739" s="200">
        <f t="shared" si="554"/>
        <v>19460209.149999999</v>
      </c>
      <c r="I739" s="51">
        <f t="shared" si="555"/>
        <v>446904.6004</v>
      </c>
      <c r="J739" s="200">
        <f t="shared" si="556"/>
        <v>1787618.4016</v>
      </c>
      <c r="K739" s="670">
        <f t="shared" si="557"/>
        <v>9.1860184431779359</v>
      </c>
      <c r="L739" s="10"/>
    </row>
    <row r="740" spans="1:14">
      <c r="A740" s="47"/>
      <c r="B740" s="56">
        <f t="shared" si="558"/>
        <v>9</v>
      </c>
      <c r="C740" s="48" t="s">
        <v>1309</v>
      </c>
      <c r="D740" s="50" t="str">
        <f t="shared" si="552"/>
        <v>A.5.1.1.19</v>
      </c>
      <c r="E740" s="681">
        <f>'Volume Backup'!U715</f>
        <v>4</v>
      </c>
      <c r="F740" s="46" t="str">
        <f>'Volume Backup'!V715</f>
        <v>unit</v>
      </c>
      <c r="G740" s="51">
        <f t="shared" si="553"/>
        <v>315531.25</v>
      </c>
      <c r="H740" s="200">
        <f t="shared" si="554"/>
        <v>1262125</v>
      </c>
      <c r="I740" s="51">
        <f t="shared" si="555"/>
        <v>153957.929</v>
      </c>
      <c r="J740" s="200">
        <f t="shared" si="556"/>
        <v>615831.71600000001</v>
      </c>
      <c r="K740" s="670">
        <f t="shared" si="557"/>
        <v>48.793242824601371</v>
      </c>
      <c r="L740" s="10"/>
    </row>
    <row r="741" spans="1:14">
      <c r="A741" s="47"/>
      <c r="B741" s="56">
        <f t="shared" si="558"/>
        <v>10</v>
      </c>
      <c r="C741" s="48" t="s">
        <v>1310</v>
      </c>
      <c r="D741" s="50" t="str">
        <f t="shared" si="552"/>
        <v>Dihitung</v>
      </c>
      <c r="E741" s="681">
        <f>'Volume Backup'!U716</f>
        <v>4</v>
      </c>
      <c r="F741" s="46" t="str">
        <f>'Volume Backup'!V716</f>
        <v>unit</v>
      </c>
      <c r="G741" s="51">
        <f t="shared" si="553"/>
        <v>950000</v>
      </c>
      <c r="H741" s="200">
        <f t="shared" si="554"/>
        <v>3800000</v>
      </c>
      <c r="I741" s="51">
        <f t="shared" si="555"/>
        <v>950000</v>
      </c>
      <c r="J741" s="200">
        <f t="shared" si="556"/>
        <v>3800000</v>
      </c>
      <c r="K741" s="670">
        <f t="shared" si="557"/>
        <v>100</v>
      </c>
      <c r="L741" s="10"/>
    </row>
    <row r="742" spans="1:14">
      <c r="A742" s="47"/>
      <c r="B742" s="56">
        <f t="shared" si="558"/>
        <v>11</v>
      </c>
      <c r="C742" s="48" t="s">
        <v>1312</v>
      </c>
      <c r="D742" s="50" t="str">
        <f t="shared" si="552"/>
        <v>A.4.4.3.36 J</v>
      </c>
      <c r="E742" s="681">
        <f>'Volume Backup'!U717</f>
        <v>72.8</v>
      </c>
      <c r="F742" s="46" t="str">
        <f>'Volume Backup'!V717</f>
        <v>m2</v>
      </c>
      <c r="G742" s="51">
        <f t="shared" si="553"/>
        <v>429811.59</v>
      </c>
      <c r="H742" s="200">
        <f t="shared" si="554"/>
        <v>31290283.752</v>
      </c>
      <c r="I742" s="51">
        <f t="shared" si="555"/>
        <v>429811.59</v>
      </c>
      <c r="J742" s="200">
        <f t="shared" si="556"/>
        <v>31290283.752</v>
      </c>
      <c r="K742" s="670">
        <f t="shared" si="557"/>
        <v>100</v>
      </c>
      <c r="L742" s="10"/>
    </row>
    <row r="743" spans="1:14">
      <c r="A743" s="47"/>
      <c r="B743" s="56">
        <f t="shared" si="558"/>
        <v>12</v>
      </c>
      <c r="C743" s="48" t="s">
        <v>1313</v>
      </c>
      <c r="D743" s="50" t="str">
        <f t="shared" si="552"/>
        <v>A.4.4.3.36 J</v>
      </c>
      <c r="E743" s="681">
        <f>'Volume Backup'!U718</f>
        <v>15</v>
      </c>
      <c r="F743" s="46" t="str">
        <f>'Volume Backup'!V718</f>
        <v>m2</v>
      </c>
      <c r="G743" s="51">
        <f t="shared" si="553"/>
        <v>429811.59</v>
      </c>
      <c r="H743" s="200">
        <f t="shared" si="554"/>
        <v>6447173.8500000006</v>
      </c>
      <c r="I743" s="51">
        <f t="shared" si="555"/>
        <v>429811.59</v>
      </c>
      <c r="J743" s="200">
        <f t="shared" si="556"/>
        <v>6447173.8500000006</v>
      </c>
      <c r="K743" s="670">
        <f t="shared" si="557"/>
        <v>100</v>
      </c>
      <c r="L743" s="10"/>
    </row>
    <row r="744" spans="1:14">
      <c r="A744" s="47"/>
      <c r="B744" s="56">
        <f t="shared" si="558"/>
        <v>13</v>
      </c>
      <c r="C744" s="48" t="s">
        <v>172</v>
      </c>
      <c r="D744" s="50" t="str">
        <f t="shared" si="552"/>
        <v>PLL.01</v>
      </c>
      <c r="E744" s="681">
        <f>'Volume Backup'!U719</f>
        <v>15</v>
      </c>
      <c r="F744" s="46" t="str">
        <f>'Volume Backup'!V719</f>
        <v>m2</v>
      </c>
      <c r="G744" s="51">
        <f t="shared" si="553"/>
        <v>126787.50000000001</v>
      </c>
      <c r="H744" s="200">
        <f t="shared" si="554"/>
        <v>1901812.5000000002</v>
      </c>
      <c r="I744" s="51">
        <f t="shared" si="555"/>
        <v>88545.946250000008</v>
      </c>
      <c r="J744" s="200">
        <f t="shared" si="556"/>
        <v>1328189.1937500001</v>
      </c>
      <c r="K744" s="670">
        <f t="shared" si="557"/>
        <v>69.838072562358278</v>
      </c>
      <c r="L744" s="10"/>
    </row>
    <row r="745" spans="1:14">
      <c r="A745" s="47"/>
      <c r="B745" s="56">
        <f t="shared" si="558"/>
        <v>14</v>
      </c>
      <c r="C745" s="48" t="s">
        <v>184</v>
      </c>
      <c r="D745" s="50" t="str">
        <f t="shared" si="552"/>
        <v>A.4.5.1.7</v>
      </c>
      <c r="E745" s="681">
        <f>'Volume Backup'!U720</f>
        <v>15</v>
      </c>
      <c r="F745" s="46" t="str">
        <f>'Volume Backup'!V720</f>
        <v>m2</v>
      </c>
      <c r="G745" s="51">
        <f t="shared" si="553"/>
        <v>61657.41</v>
      </c>
      <c r="H745" s="200">
        <f t="shared" si="554"/>
        <v>924861.15</v>
      </c>
      <c r="I745" s="51">
        <f t="shared" si="555"/>
        <v>61657.41</v>
      </c>
      <c r="J745" s="200">
        <f t="shared" si="556"/>
        <v>924861.15</v>
      </c>
      <c r="K745" s="670">
        <f t="shared" si="557"/>
        <v>100</v>
      </c>
      <c r="L745" s="10"/>
    </row>
    <row r="746" spans="1:14" ht="13.5" thickBot="1">
      <c r="A746" s="47"/>
      <c r="B746" s="56">
        <f t="shared" si="558"/>
        <v>15</v>
      </c>
      <c r="C746" s="48" t="s">
        <v>1297</v>
      </c>
      <c r="D746" s="50" t="str">
        <f t="shared" si="552"/>
        <v>A.4.7.1.10</v>
      </c>
      <c r="E746" s="681">
        <f>'Volume Backup'!U721</f>
        <v>15</v>
      </c>
      <c r="F746" s="46" t="str">
        <f>'Volume Backup'!V721</f>
        <v>m2</v>
      </c>
      <c r="G746" s="51">
        <f t="shared" si="553"/>
        <v>43230.484000000004</v>
      </c>
      <c r="H746" s="200">
        <f t="shared" si="554"/>
        <v>648457.26</v>
      </c>
      <c r="I746" s="51">
        <f t="shared" si="555"/>
        <v>28115.778620199999</v>
      </c>
      <c r="J746" s="200">
        <f t="shared" si="556"/>
        <v>421736.67930299998</v>
      </c>
      <c r="K746" s="670">
        <f t="shared" si="557"/>
        <v>65.036927692505131</v>
      </c>
      <c r="L746" s="10"/>
      <c r="M746" s="861">
        <f>SUM(H729:H746)</f>
        <v>143593918.10073873</v>
      </c>
      <c r="N746" s="861">
        <f>SUM(J729:J746)</f>
        <v>96348125.872652993</v>
      </c>
    </row>
    <row r="747" spans="1:14" s="45" customFormat="1" ht="16.5" thickTop="1" thickBot="1">
      <c r="A747" s="52" t="s">
        <v>197</v>
      </c>
      <c r="B747" s="40"/>
      <c r="C747" s="41" t="s">
        <v>190</v>
      </c>
      <c r="D747" s="53"/>
      <c r="E747" s="43"/>
      <c r="F747" s="43"/>
      <c r="G747" s="54"/>
      <c r="H747" s="43"/>
      <c r="I747" s="203"/>
      <c r="J747" s="43"/>
      <c r="K747" s="668"/>
      <c r="L747" s="44"/>
    </row>
    <row r="748" spans="1:14" ht="13.5" thickTop="1">
      <c r="A748" s="37"/>
      <c r="B748" s="55">
        <v>1</v>
      </c>
      <c r="C748" s="33" t="s">
        <v>191</v>
      </c>
      <c r="D748" s="680" t="s">
        <v>151</v>
      </c>
      <c r="E748" s="681">
        <f>'Volume Backup'!U724</f>
        <v>1</v>
      </c>
      <c r="F748" s="46" t="str">
        <f>'Volume Backup'!V724</f>
        <v>ls</v>
      </c>
      <c r="G748" s="682">
        <v>2500000</v>
      </c>
      <c r="H748" s="200">
        <f t="shared" ref="H748:H749" si="559">E748*G748</f>
        <v>2500000</v>
      </c>
      <c r="I748" s="204">
        <f>G748</f>
        <v>2500000</v>
      </c>
      <c r="J748" s="200">
        <f t="shared" ref="J748:J749" si="560">I748*E748</f>
        <v>2500000</v>
      </c>
      <c r="K748" s="670">
        <f t="shared" ref="K748:K749" si="561">J748/H748*100</f>
        <v>100</v>
      </c>
      <c r="L748" s="10"/>
    </row>
    <row r="749" spans="1:14" ht="13.5" thickBot="1">
      <c r="A749" s="37"/>
      <c r="B749" s="55">
        <f>B748+1</f>
        <v>2</v>
      </c>
      <c r="C749" s="33" t="s">
        <v>127</v>
      </c>
      <c r="D749" s="680" t="s">
        <v>151</v>
      </c>
      <c r="E749" s="681">
        <f>'Volume Backup'!U725</f>
        <v>1</v>
      </c>
      <c r="F749" s="46" t="str">
        <f>'Volume Backup'!V725</f>
        <v>ls</v>
      </c>
      <c r="G749" s="682">
        <v>1997842.63239765</v>
      </c>
      <c r="H749" s="200">
        <f t="shared" si="559"/>
        <v>1997842.63239765</v>
      </c>
      <c r="I749" s="204">
        <f>G749</f>
        <v>1997842.63239765</v>
      </c>
      <c r="J749" s="200">
        <f t="shared" si="560"/>
        <v>1997842.63239765</v>
      </c>
      <c r="K749" s="670">
        <f t="shared" si="561"/>
        <v>100</v>
      </c>
      <c r="L749" s="10"/>
      <c r="M749" s="861">
        <f>SUM(H748:H749)</f>
        <v>4497842.6323976498</v>
      </c>
      <c r="N749" s="861">
        <f>SUM(J748:J749)</f>
        <v>4497842.6323976498</v>
      </c>
    </row>
    <row r="750" spans="1:14" ht="22.5" customHeight="1" thickTop="1" thickBot="1">
      <c r="A750" s="1580" t="s">
        <v>1265</v>
      </c>
      <c r="B750" s="1581"/>
      <c r="C750" s="1581"/>
      <c r="D750" s="1581"/>
      <c r="E750" s="1581"/>
      <c r="F750" s="1581"/>
      <c r="G750" s="1582"/>
      <c r="H750" s="201" t="e">
        <f>#REF!+#REF!+#REF!+#REF!+#REF!</f>
        <v>#REF!</v>
      </c>
      <c r="I750" s="206"/>
      <c r="J750" s="201" t="e">
        <f>#REF!+#REF!+#REF!+#REF!+#REF!</f>
        <v>#REF!</v>
      </c>
      <c r="K750" s="677" t="e">
        <f>J750/H750*100</f>
        <v>#REF!</v>
      </c>
      <c r="L750" s="10"/>
      <c r="M750" s="863">
        <f>Rekapitulasi!J55</f>
        <v>3603603603.6036034</v>
      </c>
    </row>
    <row r="751" spans="1:14" ht="13.5" thickTop="1">
      <c r="I751" s="208"/>
    </row>
    <row r="752" spans="1:14">
      <c r="M752" s="1463" t="e">
        <f>H750-M750</f>
        <v>#REF!</v>
      </c>
    </row>
    <row r="753" spans="8:13">
      <c r="H753" s="1384">
        <v>-1997842.6323976517</v>
      </c>
    </row>
    <row r="754" spans="8:13">
      <c r="M754" s="863"/>
    </row>
  </sheetData>
  <mergeCells count="8">
    <mergeCell ref="J1:J3"/>
    <mergeCell ref="K1:K3"/>
    <mergeCell ref="E2:F2"/>
    <mergeCell ref="A750:G750"/>
    <mergeCell ref="B1:C3"/>
    <mergeCell ref="G1:G3"/>
    <mergeCell ref="H1:H3"/>
    <mergeCell ref="I1:I3"/>
  </mergeCells>
  <pageMargins left="0.7" right="0.7" top="0.75" bottom="0.75" header="0.3" footer="0.3"/>
  <pageSetup paperSize="9" scale="7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75"/>
  <sheetViews>
    <sheetView view="pageBreakPreview" topLeftCell="A3" zoomScale="85" zoomScaleNormal="100" zoomScaleSheetLayoutView="85" workbookViewId="0">
      <selection activeCell="E16" sqref="E16"/>
    </sheetView>
  </sheetViews>
  <sheetFormatPr defaultColWidth="8.85546875" defaultRowHeight="15"/>
  <cols>
    <col min="3" max="3" width="4.140625" customWidth="1"/>
    <col min="5" max="5" width="2.42578125" customWidth="1"/>
    <col min="6" max="6" width="53.5703125" customWidth="1"/>
    <col min="7" max="7" width="34.42578125" customWidth="1"/>
    <col min="10" max="10" width="25.42578125" customWidth="1"/>
    <col min="11" max="11" width="15.42578125" bestFit="1" customWidth="1"/>
    <col min="12" max="12" width="12.28515625" bestFit="1" customWidth="1"/>
  </cols>
  <sheetData>
    <row r="1" spans="2:9" ht="105.75" customHeight="1">
      <c r="B1" s="1577"/>
      <c r="C1" s="1577"/>
      <c r="D1" s="1577"/>
      <c r="E1" s="1577"/>
      <c r="F1" s="1577"/>
      <c r="G1" s="1577"/>
    </row>
    <row r="2" spans="2:9" ht="57" customHeight="1">
      <c r="B2" s="1578" t="s">
        <v>105</v>
      </c>
      <c r="C2" s="1579"/>
      <c r="D2" s="1579"/>
      <c r="E2" s="1579"/>
      <c r="F2" s="1579"/>
      <c r="G2" s="1579"/>
      <c r="H2" s="1"/>
      <c r="I2" s="1"/>
    </row>
    <row r="3" spans="2:9" ht="15" customHeight="1">
      <c r="B3" s="187"/>
      <c r="C3" s="187"/>
      <c r="D3" s="188"/>
      <c r="E3" s="187"/>
      <c r="F3" s="190"/>
      <c r="G3" s="184"/>
    </row>
    <row r="4" spans="2:9" ht="15.75">
      <c r="B4" s="187" t="str">
        <f>'Rencana Anggaran Biaya'!A2</f>
        <v>Judul Pekerjaan</v>
      </c>
      <c r="C4" s="187"/>
      <c r="D4" s="188"/>
      <c r="E4" s="189" t="s">
        <v>0</v>
      </c>
      <c r="F4" s="190" t="str">
        <f>'Rencana Anggaran Biaya'!E2</f>
        <v>Rehabilitasi / Renovasi Ruang Sekretariat DPRD-SU</v>
      </c>
      <c r="G4" s="184"/>
    </row>
    <row r="5" spans="2:9" ht="15.75">
      <c r="B5" s="187" t="str">
        <f>'Rencana Anggaran Biaya'!A3</f>
        <v>Lokasi Pekerjaan</v>
      </c>
      <c r="C5" s="184"/>
      <c r="D5" s="188"/>
      <c r="E5" s="189" t="s">
        <v>0</v>
      </c>
      <c r="F5" s="190" t="str">
        <f>'Rencana Anggaran Biaya'!E3</f>
        <v>Medan, Sumatera Utara</v>
      </c>
      <c r="G5" s="184"/>
    </row>
    <row r="6" spans="2:9" ht="15.75">
      <c r="B6" s="1476" t="str">
        <f>'Rencana Anggaran Biaya'!A4</f>
        <v>Tahun Anggaran</v>
      </c>
      <c r="C6" s="1472"/>
      <c r="D6" s="1473"/>
      <c r="E6" s="1474" t="s">
        <v>0</v>
      </c>
      <c r="F6" s="1475">
        <f>'Rencana Anggaran Biaya'!E4</f>
        <v>2024</v>
      </c>
      <c r="G6" s="1472"/>
    </row>
    <row r="7" spans="2:9" ht="15.75" customHeight="1">
      <c r="B7" s="1477" t="s">
        <v>106</v>
      </c>
      <c r="C7" s="1574" t="s">
        <v>10</v>
      </c>
      <c r="D7" s="1574"/>
      <c r="E7" s="1574"/>
      <c r="F7" s="1574"/>
      <c r="G7" s="1477" t="s">
        <v>107</v>
      </c>
    </row>
    <row r="8" spans="2:9">
      <c r="B8" s="1477" t="str">
        <f>'Rencana Anggaran Biaya'!A10</f>
        <v>I.</v>
      </c>
      <c r="C8" s="1482" t="str">
        <f>'Rencana Anggaran Biaya'!C10</f>
        <v>Pekerjaan Pendahuluan</v>
      </c>
      <c r="D8" s="1483"/>
      <c r="E8" s="1483"/>
      <c r="F8" s="1484"/>
      <c r="G8" s="1478">
        <f>'Rencana Anggaran Biaya'!O17</f>
        <v>55700000</v>
      </c>
    </row>
    <row r="9" spans="2:9">
      <c r="B9" s="1477" t="str">
        <f>'Rencana Anggaran Biaya'!A19</f>
        <v>II.</v>
      </c>
      <c r="C9" s="1482" t="str">
        <f>'Rencana Anggaran Biaya'!C19</f>
        <v>Pekerjaan Façade dan Kanopi</v>
      </c>
      <c r="D9" s="1483"/>
      <c r="E9" s="1483"/>
      <c r="F9" s="1484"/>
      <c r="G9" s="1478"/>
    </row>
    <row r="10" spans="2:9">
      <c r="B10" s="1477"/>
      <c r="C10" s="1482" t="str">
        <f>'Rencana Anggaran Biaya'!A20</f>
        <v>A</v>
      </c>
      <c r="D10" s="1485" t="str">
        <f>'Rencana Anggaran Biaya'!C20</f>
        <v>Pekerjaan Façade</v>
      </c>
      <c r="E10" s="1483"/>
      <c r="F10" s="1484"/>
      <c r="G10" s="1478">
        <f>'Rencana Anggaran Biaya'!O29</f>
        <v>737483447.4667666</v>
      </c>
    </row>
    <row r="11" spans="2:9">
      <c r="B11" s="1477"/>
      <c r="C11" s="1482" t="str">
        <f>'Rencana Anggaran Biaya'!A30</f>
        <v>B</v>
      </c>
      <c r="D11" s="1485" t="str">
        <f>'Rencana Anggaran Biaya'!C30</f>
        <v>Pekerjaan Kanopi</v>
      </c>
      <c r="E11" s="1483"/>
      <c r="F11" s="1484"/>
      <c r="G11" s="1478">
        <f>'Rencana Anggaran Biaya'!O69</f>
        <v>200954501.62258533</v>
      </c>
    </row>
    <row r="12" spans="2:9">
      <c r="B12" s="1477" t="str">
        <f>'Rencana Anggaran Biaya'!A71</f>
        <v>III.</v>
      </c>
      <c r="C12" s="1482" t="str">
        <f>'Rencana Anggaran Biaya'!C71</f>
        <v>Pekerjaan Interior Lantai I</v>
      </c>
      <c r="D12" s="1483"/>
      <c r="E12" s="1483"/>
      <c r="F12" s="1484"/>
      <c r="G12" s="1478"/>
    </row>
    <row r="13" spans="2:9">
      <c r="B13" s="1477"/>
      <c r="C13" s="1482" t="str">
        <f>'Rencana Anggaran Biaya'!A72</f>
        <v>A</v>
      </c>
      <c r="D13" s="1485" t="str">
        <f>'Rencana Anggaran Biaya'!C72</f>
        <v>Pekerjaan  Ruang Resepsionis</v>
      </c>
      <c r="E13" s="1483"/>
      <c r="F13" s="1484"/>
      <c r="G13" s="1478">
        <f>'Rencana Anggaran Biaya'!O125</f>
        <v>148809005.22700417</v>
      </c>
    </row>
    <row r="14" spans="2:9">
      <c r="B14" s="1477"/>
      <c r="C14" s="1482" t="str">
        <f>'Rencana Anggaran Biaya'!A126</f>
        <v>B</v>
      </c>
      <c r="D14" s="1485" t="str">
        <f>'Rencana Anggaran Biaya'!C126</f>
        <v>Pekerjaan Ruang Kabag Umum</v>
      </c>
      <c r="E14" s="1483"/>
      <c r="F14" s="1484"/>
      <c r="G14" s="1478">
        <f>'Rencana Anggaran Biaya'!O170</f>
        <v>121364660.80458468</v>
      </c>
    </row>
    <row r="15" spans="2:9">
      <c r="B15" s="1477"/>
      <c r="C15" s="1482" t="str">
        <f>'Rencana Anggaran Biaya'!A171</f>
        <v>C</v>
      </c>
      <c r="D15" s="1485" t="str">
        <f>'Rencana Anggaran Biaya'!C171</f>
        <v>Pekerjaan Ruang Meeting (Umum)</v>
      </c>
      <c r="E15" s="1483"/>
      <c r="F15" s="1484"/>
      <c r="G15" s="1478">
        <f>'Rencana Anggaran Biaya'!O200</f>
        <v>85365344.308679998</v>
      </c>
    </row>
    <row r="16" spans="2:9">
      <c r="B16" s="1477"/>
      <c r="C16" s="1482" t="str">
        <f>'Rencana Anggaran Biaya'!A201</f>
        <v>D</v>
      </c>
      <c r="D16" s="1485" t="str">
        <f>'Rencana Anggaran Biaya'!C201</f>
        <v>Pekerjaan Pantry</v>
      </c>
      <c r="E16" s="1483"/>
      <c r="F16" s="1484"/>
      <c r="G16" s="1478">
        <f>'Rencana Anggaran Biaya'!O231</f>
        <v>74814450.647710413</v>
      </c>
    </row>
    <row r="17" spans="2:7">
      <c r="B17" s="1477"/>
      <c r="C17" s="1482" t="str">
        <f>'Rencana Anggaran Biaya'!A232</f>
        <v>E</v>
      </c>
      <c r="D17" s="1485" t="str">
        <f>'Rencana Anggaran Biaya'!C232</f>
        <v>Pekerjaan Ruang Umum (Tata Usaha)</v>
      </c>
      <c r="E17" s="1483"/>
      <c r="F17" s="1484"/>
      <c r="G17" s="1478">
        <f>'Rencana Anggaran Biaya'!O274</f>
        <v>195156202.97536939</v>
      </c>
    </row>
    <row r="18" spans="2:7">
      <c r="B18" s="1477"/>
      <c r="C18" s="1482" t="str">
        <f>'Rencana Anggaran Biaya'!A275</f>
        <v>F</v>
      </c>
      <c r="D18" s="1575" t="str">
        <f>'Rencana Anggaran Biaya'!C275</f>
        <v>Pekerjaan Ruang Umum (Rumah Tangga &amp; Perlengkapan)</v>
      </c>
      <c r="E18" s="1575"/>
      <c r="F18" s="1576"/>
      <c r="G18" s="1478">
        <f>'Rencana Anggaran Biaya'!O304</f>
        <v>168554826.21220502</v>
      </c>
    </row>
    <row r="19" spans="2:7">
      <c r="B19" s="1477"/>
      <c r="C19" s="1482" t="str">
        <f>'Rencana Anggaran Biaya'!A305</f>
        <v>G</v>
      </c>
      <c r="D19" s="1485" t="str">
        <f>'Rencana Anggaran Biaya'!C305</f>
        <v>Pekerjaan Koridor dan Toilet</v>
      </c>
      <c r="E19" s="1483"/>
      <c r="F19" s="1484"/>
      <c r="G19" s="1478">
        <f>'Rencana Anggaran Biaya'!O347</f>
        <v>106062237.30618468</v>
      </c>
    </row>
    <row r="20" spans="2:7">
      <c r="B20" s="1477" t="str">
        <f>'Rencana Anggaran Biaya'!A349</f>
        <v>IV.</v>
      </c>
      <c r="C20" s="1482" t="str">
        <f>'Rencana Anggaran Biaya'!C349</f>
        <v>Pekerjaan Interior Lantai II</v>
      </c>
      <c r="D20" s="1483"/>
      <c r="E20" s="1483"/>
      <c r="F20" s="1484"/>
      <c r="G20" s="1478"/>
    </row>
    <row r="21" spans="2:7">
      <c r="B21" s="1477"/>
      <c r="C21" s="1482" t="str">
        <f>'Rencana Anggaran Biaya'!A350</f>
        <v>A</v>
      </c>
      <c r="D21" s="1485" t="str">
        <f>'Rencana Anggaran Biaya'!C350</f>
        <v>Pekerjaan  Ruang Lobby dan Korridor</v>
      </c>
      <c r="E21" s="1483"/>
      <c r="F21" s="1484"/>
      <c r="G21" s="1478">
        <f>'Rencana Anggaran Biaya'!O394</f>
        <v>274173236.45793873</v>
      </c>
    </row>
    <row r="22" spans="2:7">
      <c r="B22" s="1477"/>
      <c r="C22" s="1482" t="str">
        <f>'Rencana Anggaran Biaya'!A395</f>
        <v>B</v>
      </c>
      <c r="D22" s="1485" t="str">
        <f>'Rencana Anggaran Biaya'!C395</f>
        <v>Pekerjaan Ruang Kabag Keuangan</v>
      </c>
      <c r="E22" s="1483"/>
      <c r="F22" s="1484"/>
      <c r="G22" s="1478">
        <f>'Rencana Anggaran Biaya'!O439</f>
        <v>112039719.34538467</v>
      </c>
    </row>
    <row r="23" spans="2:7">
      <c r="B23" s="1477"/>
      <c r="C23" s="1482" t="str">
        <f>'Rencana Anggaran Biaya'!A440</f>
        <v>C</v>
      </c>
      <c r="D23" s="1485" t="str">
        <f>'Rencana Anggaran Biaya'!C440</f>
        <v>Pekerjaan Ruang Meeting (Keuangan)</v>
      </c>
      <c r="E23" s="1483"/>
      <c r="F23" s="1484"/>
      <c r="G23" s="1478">
        <f>'Rencana Anggaran Biaya'!O469</f>
        <v>91061464.782280013</v>
      </c>
    </row>
    <row r="24" spans="2:7">
      <c r="B24" s="1477"/>
      <c r="C24" s="1482" t="str">
        <f>'Rencana Anggaran Biaya'!A470</f>
        <v>D</v>
      </c>
      <c r="D24" s="1485" t="str">
        <f>'Rencana Anggaran Biaya'!C470</f>
        <v>Pekerjaan Pantry</v>
      </c>
      <c r="E24" s="1483"/>
      <c r="F24" s="1484"/>
      <c r="G24" s="1478">
        <f>'Rencana Anggaran Biaya'!O500</f>
        <v>76541185.656760424</v>
      </c>
    </row>
    <row r="25" spans="2:7">
      <c r="B25" s="1477"/>
      <c r="C25" s="1482" t="str">
        <f>'Rencana Anggaran Biaya'!A501</f>
        <v>E</v>
      </c>
      <c r="D25" s="1485" t="str">
        <f>'Rencana Anggaran Biaya'!C501</f>
        <v>Pekerjaan Ruang Keuangan (Akuntansi)</v>
      </c>
      <c r="E25" s="1483"/>
      <c r="F25" s="1484"/>
      <c r="G25" s="1478">
        <f>'Rencana Anggaran Biaya'!O543</f>
        <v>204108730.45056936</v>
      </c>
    </row>
    <row r="26" spans="2:7">
      <c r="B26" s="1477"/>
      <c r="C26" s="1482" t="str">
        <f>'Rencana Anggaran Biaya'!A544</f>
        <v>F</v>
      </c>
      <c r="D26" s="1485" t="str">
        <f>'Rencana Anggaran Biaya'!C544</f>
        <v>Pekerjaan Ruang VIP</v>
      </c>
      <c r="E26" s="1483"/>
      <c r="F26" s="1484"/>
      <c r="G26" s="1478">
        <f>'Rencana Anggaran Biaya'!O564</f>
        <v>46510137.196000002</v>
      </c>
    </row>
    <row r="27" spans="2:7">
      <c r="B27" s="1477"/>
      <c r="C27" s="1482" t="str">
        <f>'Rencana Anggaran Biaya'!A565</f>
        <v>G</v>
      </c>
      <c r="D27" s="1485" t="str">
        <f>'Rencana Anggaran Biaya'!C565</f>
        <v>Pekerjaan Ruang Keuangan (Verifikasi &amp; Anggaran)</v>
      </c>
      <c r="E27" s="1483"/>
      <c r="F27" s="1484"/>
      <c r="G27" s="1478">
        <f>'Rencana Anggaran Biaya'!O597</f>
        <v>212887004.66496003</v>
      </c>
    </row>
    <row r="28" spans="2:7">
      <c r="B28" s="1477"/>
      <c r="C28" s="1482" t="str">
        <f>'Rencana Anggaran Biaya'!A598</f>
        <v>H</v>
      </c>
      <c r="D28" s="1485" t="str">
        <f>'Rencana Anggaran Biaya'!C598</f>
        <v>Pekerjaan Ruang Meeting (Fasilitasi)</v>
      </c>
      <c r="E28" s="1483"/>
      <c r="F28" s="1484"/>
      <c r="G28" s="1478">
        <f>'Rencana Anggaran Biaya'!O627</f>
        <v>120031303.69088</v>
      </c>
    </row>
    <row r="29" spans="2:7">
      <c r="B29" s="1477"/>
      <c r="C29" s="1482" t="str">
        <f>'Rencana Anggaran Biaya'!A628</f>
        <v>I</v>
      </c>
      <c r="D29" s="1485" t="str">
        <f>'Rencana Anggaran Biaya'!C628</f>
        <v>Pekerjaan Ruang Kabag Fasilitasi</v>
      </c>
      <c r="E29" s="1483"/>
      <c r="F29" s="1484"/>
      <c r="G29" s="1478">
        <f>'Rencana Anggaran Biaya'!O673</f>
        <v>143297584.58298469</v>
      </c>
    </row>
    <row r="30" spans="2:7">
      <c r="B30" s="1477"/>
      <c r="C30" s="1482" t="str">
        <f>'Rencana Anggaran Biaya'!A674</f>
        <v>J</v>
      </c>
      <c r="D30" s="1575" t="str">
        <f>'Rencana Anggaran Biaya'!C674</f>
        <v>Pekerjaan Ruang Fasilitasi  (Pengawasan, Fasilitasi &amp; Penganggaran)</v>
      </c>
      <c r="E30" s="1575"/>
      <c r="F30" s="1576"/>
      <c r="G30" s="1478">
        <f>'Rencana Anggaran Biaya'!O717</f>
        <v>250190395.49236935</v>
      </c>
    </row>
    <row r="31" spans="2:7">
      <c r="B31" s="1477"/>
      <c r="C31" s="1482" t="str">
        <f>'Rencana Anggaran Biaya'!A718</f>
        <v>K</v>
      </c>
      <c r="D31" s="1485" t="str">
        <f>'Rencana Anggaran Biaya'!C718</f>
        <v>Pekerjaan Ruang Merokok</v>
      </c>
      <c r="E31" s="1483"/>
      <c r="F31" s="1484"/>
      <c r="G31" s="1478">
        <f>'Rencana Anggaran Biaya'!O736</f>
        <v>30406403.979249999</v>
      </c>
    </row>
    <row r="32" spans="2:7">
      <c r="B32" s="1477"/>
      <c r="C32" s="1482" t="str">
        <f>'Rencana Anggaran Biaya'!A737</f>
        <v>L</v>
      </c>
      <c r="D32" s="1485" t="str">
        <f>'Rencana Anggaran Biaya'!C737</f>
        <v>Pekerjaan Toilet dan Janitor</v>
      </c>
      <c r="E32" s="1483"/>
      <c r="F32" s="1484"/>
      <c r="G32" s="1478">
        <f>'Rencana Anggaran Biaya'!O755</f>
        <v>143593918.10073873</v>
      </c>
    </row>
    <row r="33" spans="2:10">
      <c r="B33" s="1477" t="str">
        <f>'Rencana Anggaran Biaya'!A757</f>
        <v>V.</v>
      </c>
      <c r="C33" s="1482" t="str">
        <f>'Rencana Anggaran Biaya'!C757</f>
        <v>Pekerjaan Akhir</v>
      </c>
      <c r="D33" s="1483"/>
      <c r="E33" s="1483"/>
      <c r="F33" s="1484"/>
      <c r="G33" s="1478">
        <f>'Rencana Anggaran Biaya'!O759</f>
        <v>4497842.6323976498</v>
      </c>
    </row>
    <row r="34" spans="2:10">
      <c r="B34" s="1479"/>
      <c r="C34" s="1486" t="s">
        <v>154</v>
      </c>
      <c r="D34" s="185"/>
      <c r="E34" s="185"/>
      <c r="F34" s="186"/>
      <c r="G34" s="1480">
        <f>SUM(G8:G33)</f>
        <v>3603603603.6036029</v>
      </c>
      <c r="J34" s="2"/>
    </row>
    <row r="35" spans="2:10">
      <c r="B35" s="1479"/>
      <c r="C35" s="1486" t="s">
        <v>153</v>
      </c>
      <c r="D35" s="185"/>
      <c r="E35" s="185"/>
      <c r="F35" s="186"/>
      <c r="G35" s="1480">
        <f>G34*0.11</f>
        <v>396396396.39639634</v>
      </c>
      <c r="J35" s="2"/>
    </row>
    <row r="36" spans="2:10">
      <c r="B36" s="1479"/>
      <c r="C36" s="1486" t="s">
        <v>152</v>
      </c>
      <c r="D36" s="185"/>
      <c r="E36" s="185"/>
      <c r="F36" s="186"/>
      <c r="G36" s="1480">
        <f>SUM(G34:G35)</f>
        <v>3999999999.999999</v>
      </c>
      <c r="J36" s="3"/>
    </row>
    <row r="37" spans="2:10">
      <c r="B37" s="1481"/>
      <c r="C37" s="1486" t="s">
        <v>2877</v>
      </c>
      <c r="D37" s="1487"/>
      <c r="E37" s="1487"/>
      <c r="F37" s="1488"/>
      <c r="G37" s="1481"/>
    </row>
    <row r="38" spans="2:10" hidden="1">
      <c r="B38" s="864"/>
      <c r="C38" s="865"/>
      <c r="D38" s="865"/>
      <c r="E38" s="865"/>
      <c r="F38" s="865"/>
      <c r="G38" s="866" t="e">
        <f>#REF!</f>
        <v>#REF!</v>
      </c>
    </row>
    <row r="39" spans="2:10" hidden="1">
      <c r="B39" s="864"/>
      <c r="C39" s="865"/>
      <c r="D39" s="865"/>
      <c r="E39" s="865"/>
      <c r="F39" s="865"/>
      <c r="G39" s="866" t="s">
        <v>111</v>
      </c>
    </row>
    <row r="40" spans="2:10" hidden="1">
      <c r="B40" s="864"/>
      <c r="C40" s="865"/>
      <c r="D40" s="865"/>
      <c r="E40" s="865"/>
      <c r="F40" s="865"/>
      <c r="G40" s="866" t="s">
        <v>109</v>
      </c>
    </row>
    <row r="41" spans="2:10" hidden="1">
      <c r="B41" s="864"/>
      <c r="C41" s="865"/>
      <c r="D41" s="865"/>
      <c r="E41" s="865"/>
      <c r="F41" s="865"/>
      <c r="G41" s="866" t="e">
        <f>#REF!</f>
        <v>#REF!</v>
      </c>
    </row>
    <row r="42" spans="2:10" hidden="1">
      <c r="B42" s="864"/>
      <c r="C42" s="865"/>
      <c r="D42" s="865"/>
      <c r="E42" s="865"/>
      <c r="F42" s="865"/>
      <c r="G42" s="867"/>
    </row>
    <row r="43" spans="2:10" hidden="1">
      <c r="B43" s="864"/>
      <c r="C43" s="865"/>
      <c r="D43" s="865"/>
      <c r="E43" s="865"/>
      <c r="F43" s="865"/>
      <c r="G43" s="867"/>
    </row>
    <row r="44" spans="2:10" hidden="1">
      <c r="B44" s="864"/>
      <c r="C44" s="865"/>
      <c r="D44" s="865"/>
      <c r="E44" s="865"/>
      <c r="F44" s="865"/>
      <c r="G44" s="867"/>
    </row>
    <row r="45" spans="2:10" hidden="1">
      <c r="B45" s="864"/>
      <c r="C45" s="865"/>
      <c r="D45" s="865"/>
      <c r="E45" s="865"/>
      <c r="F45" s="865"/>
      <c r="G45" s="867"/>
    </row>
    <row r="46" spans="2:10" hidden="1">
      <c r="B46" s="864"/>
      <c r="C46" s="865"/>
      <c r="D46" s="865"/>
      <c r="E46" s="865"/>
      <c r="F46" s="865"/>
      <c r="G46" s="868" t="e">
        <f>#REF!</f>
        <v>#REF!</v>
      </c>
    </row>
    <row r="47" spans="2:10" hidden="1">
      <c r="B47" s="864"/>
      <c r="C47" s="865"/>
      <c r="D47" s="865"/>
      <c r="E47" s="865"/>
      <c r="F47" s="865"/>
      <c r="G47" s="866" t="s">
        <v>110</v>
      </c>
    </row>
    <row r="48" spans="2:10" hidden="1">
      <c r="B48" s="864"/>
      <c r="C48" s="865"/>
      <c r="D48" s="865"/>
      <c r="E48" s="865"/>
      <c r="F48" s="865"/>
      <c r="G48" s="865"/>
    </row>
    <row r="49" spans="2:12" hidden="1">
      <c r="B49" s="864"/>
      <c r="C49" s="865"/>
      <c r="D49" s="865"/>
      <c r="E49" s="865"/>
      <c r="F49" s="865"/>
      <c r="G49" s="865"/>
    </row>
    <row r="50" spans="2:12">
      <c r="B50" s="865"/>
      <c r="C50" s="865"/>
      <c r="D50" s="865"/>
      <c r="E50" s="865"/>
      <c r="F50" s="865"/>
      <c r="G50" s="865"/>
    </row>
    <row r="51" spans="2:12">
      <c r="B51" s="865"/>
      <c r="C51" s="865"/>
      <c r="D51" s="865"/>
      <c r="E51" s="865"/>
      <c r="F51" s="865"/>
      <c r="G51" s="865"/>
    </row>
    <row r="52" spans="2:12">
      <c r="B52" s="865"/>
      <c r="C52" s="865"/>
      <c r="D52" s="865"/>
      <c r="E52" s="865"/>
      <c r="F52" s="865"/>
      <c r="G52" s="865"/>
    </row>
    <row r="53" spans="2:12">
      <c r="B53" s="865"/>
      <c r="C53" s="865"/>
      <c r="D53" s="865"/>
      <c r="E53" s="865"/>
      <c r="F53" s="865"/>
      <c r="G53" s="865"/>
    </row>
    <row r="54" spans="2:12">
      <c r="B54" s="865"/>
      <c r="C54" s="865"/>
      <c r="D54" s="865"/>
      <c r="E54" s="865"/>
      <c r="F54" s="865"/>
      <c r="G54" s="865"/>
      <c r="J54">
        <v>4000000000</v>
      </c>
    </row>
    <row r="55" spans="2:12">
      <c r="B55" s="865"/>
      <c r="C55" s="865"/>
      <c r="D55" s="865"/>
      <c r="E55" s="865"/>
      <c r="F55" s="865"/>
      <c r="G55" s="865"/>
      <c r="J55">
        <f>J54/1.11</f>
        <v>3603603603.6036034</v>
      </c>
      <c r="K55">
        <f>J55*11%</f>
        <v>396396396.3963964</v>
      </c>
      <c r="L55">
        <f>J55+K55</f>
        <v>4000000000</v>
      </c>
    </row>
    <row r="56" spans="2:12">
      <c r="B56" s="865"/>
      <c r="C56" s="865"/>
      <c r="D56" s="865"/>
      <c r="E56" s="865"/>
      <c r="F56" s="865"/>
      <c r="G56" s="865"/>
      <c r="J56" s="1375">
        <f>G34-J55</f>
        <v>0</v>
      </c>
    </row>
    <row r="57" spans="2:12">
      <c r="B57" s="865"/>
      <c r="C57" s="865"/>
      <c r="D57" s="865"/>
      <c r="E57" s="865"/>
      <c r="F57" s="865"/>
      <c r="G57" s="865"/>
    </row>
    <row r="58" spans="2:12">
      <c r="B58" s="865"/>
      <c r="C58" s="865"/>
      <c r="D58" s="865"/>
      <c r="E58" s="865"/>
      <c r="F58" s="865"/>
      <c r="G58" s="865"/>
    </row>
    <row r="59" spans="2:12">
      <c r="B59" s="865"/>
      <c r="C59" s="865"/>
      <c r="D59" s="865"/>
      <c r="E59" s="865"/>
      <c r="F59" s="865"/>
      <c r="G59" s="865"/>
    </row>
    <row r="60" spans="2:12">
      <c r="B60" s="865"/>
      <c r="C60" s="865"/>
      <c r="D60" s="865"/>
      <c r="E60" s="865"/>
      <c r="F60" s="865"/>
      <c r="G60" s="865"/>
    </row>
    <row r="61" spans="2:12">
      <c r="B61" s="865"/>
      <c r="C61" s="865"/>
      <c r="D61" s="865"/>
      <c r="E61" s="865"/>
      <c r="F61" s="865"/>
      <c r="G61" s="865"/>
    </row>
    <row r="62" spans="2:12">
      <c r="B62" s="865"/>
      <c r="C62" s="865"/>
      <c r="D62" s="865"/>
      <c r="E62" s="865"/>
      <c r="F62" s="865"/>
      <c r="G62" s="865"/>
    </row>
    <row r="63" spans="2:12">
      <c r="B63" s="865"/>
      <c r="C63" s="865"/>
      <c r="D63" s="865"/>
      <c r="E63" s="865"/>
      <c r="F63" s="865"/>
      <c r="G63" s="865"/>
    </row>
    <row r="64" spans="2:12">
      <c r="B64" s="865"/>
      <c r="C64" s="865"/>
      <c r="D64" s="865"/>
      <c r="E64" s="865"/>
      <c r="F64" s="865"/>
      <c r="G64" s="865"/>
    </row>
    <row r="65" spans="2:7">
      <c r="B65" s="865"/>
      <c r="C65" s="865"/>
      <c r="D65" s="865"/>
      <c r="E65" s="865"/>
      <c r="F65" s="865"/>
      <c r="G65" s="865"/>
    </row>
    <row r="66" spans="2:7">
      <c r="B66" s="865"/>
      <c r="C66" s="865"/>
      <c r="D66" s="865"/>
      <c r="E66" s="865"/>
      <c r="F66" s="865"/>
      <c r="G66" s="865"/>
    </row>
    <row r="67" spans="2:7">
      <c r="B67" s="865"/>
      <c r="C67" s="865"/>
      <c r="D67" s="865"/>
      <c r="E67" s="865"/>
      <c r="F67" s="865"/>
      <c r="G67" s="865"/>
    </row>
    <row r="68" spans="2:7">
      <c r="B68" s="865"/>
      <c r="C68" s="865"/>
      <c r="D68" s="865"/>
      <c r="E68" s="865"/>
      <c r="F68" s="865"/>
      <c r="G68" s="865"/>
    </row>
    <row r="69" spans="2:7">
      <c r="B69" s="865"/>
      <c r="C69" s="865"/>
      <c r="D69" s="865"/>
      <c r="E69" s="865"/>
      <c r="F69" s="865"/>
      <c r="G69" s="865"/>
    </row>
    <row r="70" spans="2:7">
      <c r="B70" s="865"/>
      <c r="C70" s="865"/>
      <c r="D70" s="865"/>
      <c r="E70" s="865"/>
      <c r="F70" s="865"/>
      <c r="G70" s="865"/>
    </row>
    <row r="71" spans="2:7">
      <c r="B71" s="865"/>
      <c r="C71" s="865"/>
      <c r="D71" s="865"/>
      <c r="E71" s="865"/>
      <c r="F71" s="865"/>
      <c r="G71" s="865"/>
    </row>
    <row r="72" spans="2:7">
      <c r="B72" s="865"/>
      <c r="C72" s="865"/>
      <c r="D72" s="865"/>
      <c r="E72" s="865"/>
      <c r="F72" s="865"/>
      <c r="G72" s="865"/>
    </row>
    <row r="73" spans="2:7">
      <c r="B73" s="865"/>
      <c r="C73" s="865"/>
      <c r="D73" s="865"/>
      <c r="E73" s="865"/>
      <c r="F73" s="865"/>
      <c r="G73" s="865"/>
    </row>
    <row r="74" spans="2:7">
      <c r="B74" s="865"/>
      <c r="C74" s="865"/>
      <c r="D74" s="865"/>
      <c r="E74" s="865"/>
      <c r="F74" s="865"/>
      <c r="G74" s="865"/>
    </row>
    <row r="75" spans="2:7">
      <c r="B75" s="865"/>
      <c r="C75" s="865"/>
      <c r="D75" s="865"/>
      <c r="E75" s="865"/>
      <c r="F75" s="865"/>
      <c r="G75" s="865"/>
    </row>
  </sheetData>
  <mergeCells count="5">
    <mergeCell ref="C7:F7"/>
    <mergeCell ref="D18:F18"/>
    <mergeCell ref="D30:F30"/>
    <mergeCell ref="B1:G1"/>
    <mergeCell ref="B2:G2"/>
  </mergeCells>
  <pageMargins left="0.70866141732283472" right="0.70866141732283472" top="0.74803149606299213" bottom="0.74803149606299213" header="0.31496062992125984" footer="0.31496062992125984"/>
  <pageSetup paperSize="9" scale="78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765"/>
  <sheetViews>
    <sheetView view="pageBreakPreview" zoomScale="130" zoomScaleNormal="55" zoomScaleSheetLayoutView="130" workbookViewId="0">
      <pane ySplit="8" topLeftCell="A9" activePane="bottomLeft" state="frozen"/>
      <selection pane="bottomLeft" activeCell="F8" sqref="F8"/>
    </sheetView>
  </sheetViews>
  <sheetFormatPr defaultColWidth="9.140625" defaultRowHeight="12.75"/>
  <cols>
    <col min="1" max="1" width="5.85546875" style="19" customWidth="1"/>
    <col min="2" max="2" width="3.42578125" style="8" customWidth="1"/>
    <col min="3" max="3" width="10.140625" style="20" customWidth="1"/>
    <col min="4" max="4" width="2.42578125" style="8" customWidth="1"/>
    <col min="5" max="5" width="45.7109375" style="8" customWidth="1"/>
    <col min="6" max="6" width="14.7109375" style="19" customWidth="1"/>
    <col min="7" max="7" width="10.42578125" style="8" bestFit="1" customWidth="1"/>
    <col min="8" max="8" width="5.42578125" style="19" customWidth="1"/>
    <col min="9" max="9" width="19.7109375" style="21" customWidth="1"/>
    <col min="10" max="10" width="19.85546875" style="8" customWidth="1"/>
    <col min="11" max="11" width="19.7109375" style="21" customWidth="1"/>
    <col min="12" max="12" width="19.85546875" style="8" customWidth="1"/>
    <col min="13" max="13" width="16.28515625" style="8" customWidth="1"/>
    <col min="14" max="14" width="5.42578125" style="8" customWidth="1"/>
    <col min="15" max="15" width="19" style="9" bestFit="1" customWidth="1"/>
    <col min="16" max="16" width="19.28515625" style="9" customWidth="1"/>
    <col min="17" max="17" width="23.140625" style="9" customWidth="1"/>
    <col min="18" max="18" width="26.42578125" style="9" customWidth="1"/>
    <col min="19" max="19" width="17.42578125" style="9" bestFit="1" customWidth="1"/>
    <col min="20" max="21" width="9.140625" style="9"/>
    <col min="22" max="24" width="11.42578125" style="9" bestFit="1" customWidth="1"/>
    <col min="25" max="16384" width="9.140625" style="9"/>
  </cols>
  <sheetData>
    <row r="1" spans="1:14" s="666" customFormat="1" ht="28.5" thickTop="1">
      <c r="A1" s="1590" t="s">
        <v>108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2"/>
      <c r="N1" s="665"/>
    </row>
    <row r="2" spans="1:14">
      <c r="A2" s="699" t="s">
        <v>199</v>
      </c>
      <c r="B2" s="191"/>
      <c r="C2" s="192"/>
      <c r="D2" s="191" t="s">
        <v>0</v>
      </c>
      <c r="E2" s="71" t="str">
        <f>+Rekapitulasi!F4</f>
        <v>Rehabilitasi / Renovasi Ruang Sekretariat DPRD-SU</v>
      </c>
      <c r="F2" s="191"/>
      <c r="G2" s="191"/>
      <c r="H2" s="191"/>
      <c r="I2" s="193"/>
      <c r="J2" s="191"/>
      <c r="K2" s="193"/>
      <c r="L2" s="191"/>
      <c r="M2" s="700"/>
    </row>
    <row r="3" spans="1:14">
      <c r="A3" s="699" t="s">
        <v>198</v>
      </c>
      <c r="B3" s="191"/>
      <c r="C3" s="192"/>
      <c r="D3" s="194" t="s">
        <v>0</v>
      </c>
      <c r="E3" s="71" t="s">
        <v>173</v>
      </c>
      <c r="F3" s="191"/>
      <c r="G3" s="191"/>
      <c r="H3" s="191"/>
      <c r="I3" s="193"/>
      <c r="J3" s="191"/>
      <c r="K3" s="193"/>
      <c r="L3" s="191"/>
      <c r="M3" s="700"/>
    </row>
    <row r="4" spans="1:14">
      <c r="A4" s="699" t="s">
        <v>200</v>
      </c>
      <c r="B4" s="191"/>
      <c r="C4" s="192"/>
      <c r="D4" s="194" t="s">
        <v>0</v>
      </c>
      <c r="E4" s="71">
        <v>2024</v>
      </c>
      <c r="F4" s="191"/>
      <c r="G4" s="191"/>
      <c r="H4" s="191"/>
      <c r="I4" s="193"/>
      <c r="J4" s="191"/>
      <c r="K4" s="193"/>
      <c r="L4" s="191"/>
      <c r="M4" s="700"/>
    </row>
    <row r="5" spans="1:14" ht="7.5" customHeight="1" thickBot="1">
      <c r="A5" s="701"/>
      <c r="B5" s="195"/>
      <c r="C5" s="196"/>
      <c r="D5" s="197"/>
      <c r="E5" s="198"/>
      <c r="F5" s="198"/>
      <c r="G5" s="198"/>
      <c r="H5" s="198"/>
      <c r="I5" s="199"/>
      <c r="J5" s="195"/>
      <c r="K5" s="199"/>
      <c r="L5" s="195"/>
      <c r="M5" s="702"/>
    </row>
    <row r="6" spans="1:14" s="36" customFormat="1" ht="16.5" customHeight="1" thickTop="1">
      <c r="A6" s="671"/>
      <c r="B6" s="1593" t="s">
        <v>10</v>
      </c>
      <c r="C6" s="1594"/>
      <c r="D6" s="1594"/>
      <c r="E6" s="1594"/>
      <c r="F6" s="672"/>
      <c r="G6" s="673"/>
      <c r="H6" s="674"/>
      <c r="I6" s="1597" t="s">
        <v>13</v>
      </c>
      <c r="J6" s="1586" t="s">
        <v>14</v>
      </c>
      <c r="K6" s="1583" t="s">
        <v>1263</v>
      </c>
      <c r="L6" s="1586" t="s">
        <v>1262</v>
      </c>
      <c r="M6" s="1588" t="s">
        <v>1264</v>
      </c>
      <c r="N6" s="35"/>
    </row>
    <row r="7" spans="1:14" s="36" customFormat="1" ht="15">
      <c r="A7" s="11" t="s">
        <v>9</v>
      </c>
      <c r="B7" s="1593"/>
      <c r="C7" s="1594"/>
      <c r="D7" s="1594"/>
      <c r="E7" s="1594"/>
      <c r="F7" s="675" t="s">
        <v>11</v>
      </c>
      <c r="G7" s="1594" t="s">
        <v>12</v>
      </c>
      <c r="H7" s="1594"/>
      <c r="I7" s="1597"/>
      <c r="J7" s="1586"/>
      <c r="K7" s="1584"/>
      <c r="L7" s="1586"/>
      <c r="M7" s="1588"/>
      <c r="N7" s="35"/>
    </row>
    <row r="8" spans="1:14" s="36" customFormat="1" ht="16.5" customHeight="1" thickBot="1">
      <c r="A8" s="676"/>
      <c r="B8" s="1595"/>
      <c r="C8" s="1596"/>
      <c r="D8" s="1596"/>
      <c r="E8" s="1596"/>
      <c r="F8" s="13"/>
      <c r="G8" s="12"/>
      <c r="H8" s="14"/>
      <c r="I8" s="1598"/>
      <c r="J8" s="1587"/>
      <c r="K8" s="1585"/>
      <c r="L8" s="1587"/>
      <c r="M8" s="1589"/>
      <c r="N8" s="35"/>
    </row>
    <row r="9" spans="1:14" ht="14.25" thickTop="1" thickBot="1">
      <c r="A9" s="209"/>
      <c r="B9" s="210"/>
      <c r="C9" s="211"/>
      <c r="D9" s="210"/>
      <c r="E9" s="210"/>
      <c r="F9" s="212"/>
      <c r="G9" s="210"/>
      <c r="H9" s="212"/>
      <c r="I9" s="213"/>
      <c r="J9" s="214"/>
      <c r="K9" s="213"/>
      <c r="L9" s="214"/>
      <c r="M9" s="667"/>
      <c r="N9" s="10"/>
    </row>
    <row r="10" spans="1:14" s="45" customFormat="1" ht="16.5" thickTop="1" thickBot="1">
      <c r="A10" s="52" t="s">
        <v>193</v>
      </c>
      <c r="B10" s="40"/>
      <c r="C10" s="41" t="s">
        <v>181</v>
      </c>
      <c r="D10" s="42"/>
      <c r="E10" s="42"/>
      <c r="F10" s="53"/>
      <c r="G10" s="43"/>
      <c r="H10" s="43"/>
      <c r="I10" s="54"/>
      <c r="J10" s="43"/>
      <c r="K10" s="203"/>
      <c r="L10" s="43"/>
      <c r="M10" s="668"/>
      <c r="N10" s="44"/>
    </row>
    <row r="11" spans="1:14" ht="13.5" thickTop="1">
      <c r="A11" s="47"/>
      <c r="B11" s="56">
        <v>1</v>
      </c>
      <c r="C11" s="48" t="s">
        <v>168</v>
      </c>
      <c r="D11" s="49"/>
      <c r="E11" s="49"/>
      <c r="F11" s="50" t="s">
        <v>151</v>
      </c>
      <c r="G11" s="681">
        <f>'Volume Backup'!U11</f>
        <v>1</v>
      </c>
      <c r="H11" s="46" t="str">
        <f>'Volume Backup'!V11</f>
        <v>ls</v>
      </c>
      <c r="I11" s="51">
        <v>7000000</v>
      </c>
      <c r="J11" s="200">
        <f t="shared" ref="J11:J17" si="0">G11*I11</f>
        <v>7000000</v>
      </c>
      <c r="K11" s="205">
        <f t="shared" ref="K11:K17" si="1">I11</f>
        <v>7000000</v>
      </c>
      <c r="L11" s="200">
        <f t="shared" ref="L11:L17" si="2">K11*G11</f>
        <v>7000000</v>
      </c>
      <c r="M11" s="670">
        <f t="shared" ref="M11:M17" si="3">L11/J11*100</f>
        <v>100</v>
      </c>
      <c r="N11" s="10"/>
    </row>
    <row r="12" spans="1:14">
      <c r="A12" s="47"/>
      <c r="B12" s="56">
        <f>B11+1</f>
        <v>2</v>
      </c>
      <c r="C12" s="48" t="s">
        <v>174</v>
      </c>
      <c r="D12" s="49"/>
      <c r="E12" s="49"/>
      <c r="F12" s="50" t="str">
        <f>F11</f>
        <v>Dihitung</v>
      </c>
      <c r="G12" s="681">
        <f>'Volume Backup'!U12</f>
        <v>1</v>
      </c>
      <c r="H12" s="46" t="str">
        <f>'Volume Backup'!V12</f>
        <v>ls</v>
      </c>
      <c r="I12" s="51">
        <v>8000000</v>
      </c>
      <c r="J12" s="200">
        <f t="shared" si="0"/>
        <v>8000000</v>
      </c>
      <c r="K12" s="205">
        <f t="shared" si="1"/>
        <v>8000000</v>
      </c>
      <c r="L12" s="200">
        <f t="shared" si="2"/>
        <v>8000000</v>
      </c>
      <c r="M12" s="670">
        <f t="shared" si="3"/>
        <v>100</v>
      </c>
      <c r="N12" s="10"/>
    </row>
    <row r="13" spans="1:14">
      <c r="A13" s="47"/>
      <c r="B13" s="56">
        <f>B12+1</f>
        <v>3</v>
      </c>
      <c r="C13" s="48" t="s">
        <v>175</v>
      </c>
      <c r="D13" s="49"/>
      <c r="E13" s="49"/>
      <c r="F13" s="50" t="str">
        <f>F12</f>
        <v>Dihitung</v>
      </c>
      <c r="G13" s="681">
        <f>'Volume Backup'!U13</f>
        <v>1</v>
      </c>
      <c r="H13" s="46" t="str">
        <f>'Volume Backup'!V13</f>
        <v>ls</v>
      </c>
      <c r="I13" s="51">
        <v>10400000</v>
      </c>
      <c r="J13" s="200">
        <f t="shared" si="0"/>
        <v>10400000</v>
      </c>
      <c r="K13" s="205">
        <f t="shared" si="1"/>
        <v>10400000</v>
      </c>
      <c r="L13" s="200">
        <f t="shared" si="2"/>
        <v>10400000</v>
      </c>
      <c r="M13" s="670">
        <f t="shared" si="3"/>
        <v>100</v>
      </c>
      <c r="N13" s="10"/>
    </row>
    <row r="14" spans="1:14">
      <c r="A14" s="47"/>
      <c r="B14" s="56">
        <f t="shared" ref="B14:B17" si="4">B13+1</f>
        <v>4</v>
      </c>
      <c r="C14" s="48" t="s">
        <v>179</v>
      </c>
      <c r="D14" s="49"/>
      <c r="E14" s="49"/>
      <c r="F14" s="50" t="str">
        <f>F13</f>
        <v>Dihitung</v>
      </c>
      <c r="G14" s="681">
        <f>'Volume Backup'!U14</f>
        <v>1</v>
      </c>
      <c r="H14" s="46" t="str">
        <f>'Volume Backup'!V14</f>
        <v>ls</v>
      </c>
      <c r="I14" s="51">
        <v>5600000</v>
      </c>
      <c r="J14" s="200">
        <f t="shared" si="0"/>
        <v>5600000</v>
      </c>
      <c r="K14" s="205">
        <f t="shared" si="1"/>
        <v>5600000</v>
      </c>
      <c r="L14" s="200">
        <f t="shared" si="2"/>
        <v>5600000</v>
      </c>
      <c r="M14" s="670">
        <f t="shared" si="3"/>
        <v>100</v>
      </c>
      <c r="N14" s="10"/>
    </row>
    <row r="15" spans="1:14">
      <c r="A15" s="47"/>
      <c r="B15" s="56">
        <f t="shared" si="4"/>
        <v>5</v>
      </c>
      <c r="C15" s="48" t="s">
        <v>176</v>
      </c>
      <c r="D15" s="49"/>
      <c r="E15" s="49"/>
      <c r="F15" s="50" t="str">
        <f t="shared" ref="F15:F17" si="5">F14</f>
        <v>Dihitung</v>
      </c>
      <c r="G15" s="681">
        <f>'Volume Backup'!U15</f>
        <v>1</v>
      </c>
      <c r="H15" s="46" t="str">
        <f>'Volume Backup'!V15</f>
        <v>ls</v>
      </c>
      <c r="I15" s="51">
        <v>6500000</v>
      </c>
      <c r="J15" s="200">
        <f t="shared" si="0"/>
        <v>6500000</v>
      </c>
      <c r="K15" s="205">
        <f t="shared" si="1"/>
        <v>6500000</v>
      </c>
      <c r="L15" s="200">
        <f t="shared" si="2"/>
        <v>6500000</v>
      </c>
      <c r="M15" s="670">
        <f t="shared" si="3"/>
        <v>100</v>
      </c>
      <c r="N15" s="10"/>
    </row>
    <row r="16" spans="1:14">
      <c r="A16" s="47"/>
      <c r="B16" s="56">
        <f t="shared" si="4"/>
        <v>6</v>
      </c>
      <c r="C16" s="48" t="s">
        <v>1266</v>
      </c>
      <c r="D16" s="49"/>
      <c r="E16" s="49"/>
      <c r="F16" s="50" t="str">
        <f t="shared" si="5"/>
        <v>Dihitung</v>
      </c>
      <c r="G16" s="681">
        <f>'Volume Backup'!U16</f>
        <v>1</v>
      </c>
      <c r="H16" s="46" t="str">
        <f>'Volume Backup'!V16</f>
        <v>ls</v>
      </c>
      <c r="I16" s="51">
        <v>6200000</v>
      </c>
      <c r="J16" s="200">
        <f t="shared" si="0"/>
        <v>6200000</v>
      </c>
      <c r="K16" s="205">
        <f t="shared" si="1"/>
        <v>6200000</v>
      </c>
      <c r="L16" s="200">
        <f t="shared" si="2"/>
        <v>6200000</v>
      </c>
      <c r="M16" s="670">
        <f t="shared" si="3"/>
        <v>100</v>
      </c>
      <c r="N16" s="10"/>
    </row>
    <row r="17" spans="1:16">
      <c r="A17" s="47"/>
      <c r="B17" s="56">
        <f t="shared" si="4"/>
        <v>7</v>
      </c>
      <c r="C17" s="48" t="s">
        <v>177</v>
      </c>
      <c r="D17" s="49"/>
      <c r="E17" s="49"/>
      <c r="F17" s="50" t="str">
        <f t="shared" si="5"/>
        <v>Dihitung</v>
      </c>
      <c r="G17" s="681">
        <f>'Volume Backup'!U17</f>
        <v>1</v>
      </c>
      <c r="H17" s="46" t="str">
        <f>'Volume Backup'!V17</f>
        <v>ls</v>
      </c>
      <c r="I17" s="51">
        <v>12000000</v>
      </c>
      <c r="J17" s="200">
        <f t="shared" si="0"/>
        <v>12000000</v>
      </c>
      <c r="K17" s="205">
        <f t="shared" si="1"/>
        <v>12000000</v>
      </c>
      <c r="L17" s="200">
        <f t="shared" si="2"/>
        <v>12000000</v>
      </c>
      <c r="M17" s="670">
        <f t="shared" si="3"/>
        <v>100</v>
      </c>
      <c r="N17" s="10"/>
      <c r="O17" s="862">
        <f>SUM(J11:J17)</f>
        <v>55700000</v>
      </c>
      <c r="P17" s="862">
        <f>SUM(L11:L17)</f>
        <v>55700000</v>
      </c>
    </row>
    <row r="18" spans="1:16" ht="13.5" thickBot="1">
      <c r="A18" s="15"/>
      <c r="B18" s="1564"/>
      <c r="C18" s="1565"/>
      <c r="D18" s="1566"/>
      <c r="E18" s="1567"/>
      <c r="F18" s="39"/>
      <c r="G18" s="1568"/>
      <c r="H18" s="1567"/>
      <c r="I18" s="18" t="str">
        <f>"Sub Total "  &amp;A10</f>
        <v>Sub Total I.</v>
      </c>
      <c r="J18" s="201">
        <f>SUM(J11:J17)</f>
        <v>55700000</v>
      </c>
      <c r="K18" s="206"/>
      <c r="L18" s="201">
        <f>SUM(L11:L17)</f>
        <v>55700000</v>
      </c>
      <c r="M18" s="677">
        <f>L18/J18*100</f>
        <v>100</v>
      </c>
      <c r="N18" s="10"/>
    </row>
    <row r="19" spans="1:16" s="45" customFormat="1" ht="16.5" thickTop="1" thickBot="1">
      <c r="A19" s="52" t="s">
        <v>194</v>
      </c>
      <c r="B19" s="40"/>
      <c r="C19" s="41" t="s">
        <v>1430</v>
      </c>
      <c r="D19" s="42"/>
      <c r="E19" s="42"/>
      <c r="F19" s="53"/>
      <c r="G19" s="43"/>
      <c r="H19" s="43"/>
      <c r="I19" s="54"/>
      <c r="J19" s="43"/>
      <c r="K19" s="203"/>
      <c r="L19" s="43"/>
      <c r="M19" s="668"/>
      <c r="N19" s="44"/>
    </row>
    <row r="20" spans="1:16" s="692" customFormat="1" ht="13.5" thickTop="1">
      <c r="A20" s="683" t="s">
        <v>18</v>
      </c>
      <c r="B20" s="684"/>
      <c r="C20" s="685" t="s">
        <v>1267</v>
      </c>
      <c r="D20" s="686"/>
      <c r="E20" s="686"/>
      <c r="F20" s="693"/>
      <c r="G20" s="694"/>
      <c r="H20" s="687"/>
      <c r="I20" s="695"/>
      <c r="J20" s="688"/>
      <c r="K20" s="689"/>
      <c r="L20" s="688"/>
      <c r="M20" s="690"/>
      <c r="N20" s="691"/>
    </row>
    <row r="21" spans="1:16" s="70" customFormat="1">
      <c r="A21" s="64" t="s">
        <v>1275</v>
      </c>
      <c r="B21" s="65"/>
      <c r="C21" s="66" t="s">
        <v>167</v>
      </c>
      <c r="D21" s="67"/>
      <c r="E21" s="67"/>
      <c r="F21" s="697"/>
      <c r="G21" s="696"/>
      <c r="H21" s="68"/>
      <c r="I21" s="698"/>
      <c r="J21" s="202"/>
      <c r="K21" s="207"/>
      <c r="L21" s="202"/>
      <c r="M21" s="669"/>
      <c r="N21" s="69"/>
    </row>
    <row r="22" spans="1:16">
      <c r="A22" s="37"/>
      <c r="B22" s="55">
        <v>1</v>
      </c>
      <c r="C22" s="33" t="s">
        <v>1269</v>
      </c>
      <c r="D22" s="34"/>
      <c r="E22" s="34"/>
      <c r="F22" s="680" t="str">
        <f>'AHSP STR'!B277</f>
        <v>A 4.2.1.1</v>
      </c>
      <c r="G22" s="681">
        <f>'Volume Backup'!U22</f>
        <v>2228.5466666666666</v>
      </c>
      <c r="H22" s="46" t="str">
        <f>'Volume Backup'!V22</f>
        <v>kg</v>
      </c>
      <c r="I22" s="682">
        <f>'AHSP STR'!I293</f>
        <v>52137.25</v>
      </c>
      <c r="J22" s="200">
        <f>G22*I22</f>
        <v>116190294.69666666</v>
      </c>
      <c r="K22" s="204">
        <f>'AHSP STR'!L293</f>
        <v>36583.308949999999</v>
      </c>
      <c r="L22" s="200">
        <f>K22*G22</f>
        <v>81527611.216159329</v>
      </c>
      <c r="M22" s="670">
        <f t="shared" ref="M22:M24" si="6">L22/J22*100</f>
        <v>70.167315978499062</v>
      </c>
      <c r="N22" s="10"/>
    </row>
    <row r="23" spans="1:16">
      <c r="A23" s="47"/>
      <c r="B23" s="56">
        <f>B22+1</f>
        <v>2</v>
      </c>
      <c r="C23" s="48" t="s">
        <v>1433</v>
      </c>
      <c r="D23" s="49"/>
      <c r="E23" s="49"/>
      <c r="F23" s="50" t="str">
        <f>analisa!A50</f>
        <v>Supl. LCS</v>
      </c>
      <c r="G23" s="681">
        <f>'Volume Backup'!U23</f>
        <v>204.8</v>
      </c>
      <c r="H23" s="46" t="str">
        <f>'Volume Backup'!V23</f>
        <v>m2</v>
      </c>
      <c r="I23" s="51">
        <f>analisa!G68</f>
        <v>1786496.63</v>
      </c>
      <c r="J23" s="200">
        <f t="shared" ref="J23:J24" si="7">G23*I23</f>
        <v>365874509.824</v>
      </c>
      <c r="K23" s="205">
        <f>I23</f>
        <v>1786496.63</v>
      </c>
      <c r="L23" s="200">
        <f t="shared" ref="L23:L24" si="8">K23*G23</f>
        <v>365874509.824</v>
      </c>
      <c r="M23" s="670">
        <f t="shared" si="6"/>
        <v>100</v>
      </c>
      <c r="N23" s="10"/>
    </row>
    <row r="24" spans="1:16">
      <c r="A24" s="37"/>
      <c r="B24" s="56">
        <f t="shared" ref="B24" si="9">B23+1</f>
        <v>3</v>
      </c>
      <c r="C24" s="33" t="s">
        <v>1294</v>
      </c>
      <c r="D24" s="34"/>
      <c r="E24" s="34"/>
      <c r="F24" s="680" t="str">
        <f>F17</f>
        <v>Dihitung</v>
      </c>
      <c r="G24" s="681">
        <f>'Volume Backup'!U24</f>
        <v>800</v>
      </c>
      <c r="H24" s="46" t="str">
        <f>'Volume Backup'!V24</f>
        <v>cm</v>
      </c>
      <c r="I24" s="682">
        <v>45000</v>
      </c>
      <c r="J24" s="200">
        <f t="shared" si="7"/>
        <v>36000000</v>
      </c>
      <c r="K24" s="204">
        <f>I24</f>
        <v>45000</v>
      </c>
      <c r="L24" s="200">
        <f t="shared" si="8"/>
        <v>36000000</v>
      </c>
      <c r="M24" s="670">
        <f t="shared" si="6"/>
        <v>100</v>
      </c>
      <c r="N24" s="10"/>
      <c r="O24" s="860"/>
      <c r="P24" s="860"/>
    </row>
    <row r="25" spans="1:16" s="70" customFormat="1">
      <c r="A25" s="64" t="s">
        <v>1276</v>
      </c>
      <c r="B25" s="65"/>
      <c r="C25" s="66" t="s">
        <v>1316</v>
      </c>
      <c r="D25" s="67"/>
      <c r="E25" s="67"/>
      <c r="F25" s="697"/>
      <c r="G25" s="696"/>
      <c r="H25" s="68"/>
      <c r="I25" s="698"/>
      <c r="J25" s="202"/>
      <c r="K25" s="207"/>
      <c r="L25" s="202"/>
      <c r="M25" s="669"/>
      <c r="N25" s="69"/>
    </row>
    <row r="26" spans="1:16">
      <c r="A26" s="47"/>
      <c r="B26" s="56">
        <v>1</v>
      </c>
      <c r="C26" s="48" t="s">
        <v>1436</v>
      </c>
      <c r="D26" s="49"/>
      <c r="E26" s="49"/>
      <c r="F26" s="50" t="str">
        <f>analisa!A3</f>
        <v>A.4.2.1.11 ff</v>
      </c>
      <c r="G26" s="681">
        <f>'Volume Backup'!U26</f>
        <v>507</v>
      </c>
      <c r="H26" s="46" t="str">
        <f>'Volume Backup'!V26</f>
        <v>m'</v>
      </c>
      <c r="I26" s="51">
        <f>analisa!G14</f>
        <v>194695</v>
      </c>
      <c r="J26" s="200">
        <f>G26*I26</f>
        <v>98710365</v>
      </c>
      <c r="K26" s="205">
        <f>I26</f>
        <v>194695</v>
      </c>
      <c r="L26" s="200">
        <f>K26*G26</f>
        <v>98710365</v>
      </c>
      <c r="M26" s="670">
        <f t="shared" ref="M26:M29" si="10">L26/J26*100</f>
        <v>100</v>
      </c>
      <c r="N26" s="10"/>
    </row>
    <row r="27" spans="1:16">
      <c r="A27" s="47"/>
      <c r="B27" s="56">
        <f>B26+1</f>
        <v>2</v>
      </c>
      <c r="C27" s="48" t="s">
        <v>1437</v>
      </c>
      <c r="D27" s="49"/>
      <c r="E27" s="49"/>
      <c r="F27" s="50" t="str">
        <f>analisa!A16</f>
        <v>A.4.2.1.13</v>
      </c>
      <c r="G27" s="681">
        <f>'Volume Backup'!U27</f>
        <v>99.84</v>
      </c>
      <c r="H27" s="46" t="str">
        <f>'Volume Backup'!V27</f>
        <v>m2</v>
      </c>
      <c r="I27" s="51">
        <f>analisa!G33</f>
        <v>897931.04</v>
      </c>
      <c r="J27" s="200">
        <f t="shared" ref="J27" si="11">G27*I27</f>
        <v>89649435.033600003</v>
      </c>
      <c r="K27" s="205">
        <f>I27</f>
        <v>897931.04</v>
      </c>
      <c r="L27" s="200">
        <f t="shared" ref="L27" si="12">K27*G27</f>
        <v>89649435.033600003</v>
      </c>
      <c r="M27" s="670">
        <f t="shared" ref="M27" si="13">L27/J27*100</f>
        <v>100</v>
      </c>
      <c r="N27" s="10"/>
    </row>
    <row r="28" spans="1:16">
      <c r="A28" s="47"/>
      <c r="B28" s="56">
        <f t="shared" ref="B28:B29" si="14">B27+1</f>
        <v>3</v>
      </c>
      <c r="C28" s="48" t="s">
        <v>1438</v>
      </c>
      <c r="D28" s="49"/>
      <c r="E28" s="49"/>
      <c r="F28" s="50" t="str">
        <f>'AHSP ARS'!B100</f>
        <v>A.4.6.2.17B</v>
      </c>
      <c r="G28" s="681">
        <f>'Volume Backup'!U28</f>
        <v>19.499999999999989</v>
      </c>
      <c r="H28" s="46" t="str">
        <f>'Volume Backup'!V28</f>
        <v>m2</v>
      </c>
      <c r="I28" s="51">
        <f>'AHSP ARS'!I117</f>
        <v>307561.17499999999</v>
      </c>
      <c r="J28" s="200">
        <f t="shared" ref="J28" si="15">G28*I28</f>
        <v>5997442.9124999968</v>
      </c>
      <c r="K28" s="205">
        <f>'AHSP ARS'!L117</f>
        <v>184039.70144999999</v>
      </c>
      <c r="L28" s="200">
        <f t="shared" ref="L28" si="16">K28*G28</f>
        <v>3588774.178274998</v>
      </c>
      <c r="M28" s="670">
        <f t="shared" ref="M28" si="17">L28/J28*100</f>
        <v>59.838404977481311</v>
      </c>
      <c r="N28" s="10"/>
    </row>
    <row r="29" spans="1:16">
      <c r="A29" s="47"/>
      <c r="B29" s="56">
        <f t="shared" si="14"/>
        <v>4</v>
      </c>
      <c r="C29" s="48" t="s">
        <v>1434</v>
      </c>
      <c r="D29" s="49"/>
      <c r="E29" s="49"/>
      <c r="F29" s="50" t="str">
        <f>F24</f>
        <v>Dihitung</v>
      </c>
      <c r="G29" s="681">
        <f>'Volume Backup'!U29</f>
        <v>59.669999999999995</v>
      </c>
      <c r="H29" s="46" t="str">
        <f>'Volume Backup'!V29</f>
        <v>m2</v>
      </c>
      <c r="I29" s="51">
        <v>420000</v>
      </c>
      <c r="J29" s="200">
        <f t="shared" ref="J29" si="18">G29*I29</f>
        <v>25061399.999999996</v>
      </c>
      <c r="K29" s="205">
        <f>I29</f>
        <v>420000</v>
      </c>
      <c r="L29" s="200">
        <f t="shared" ref="L29" si="19">K29*G29</f>
        <v>25061399.999999996</v>
      </c>
      <c r="M29" s="670">
        <f t="shared" si="10"/>
        <v>100</v>
      </c>
      <c r="N29" s="10"/>
      <c r="O29" s="860">
        <f>SUM(J22:J29)</f>
        <v>737483447.4667666</v>
      </c>
      <c r="P29" s="860">
        <f>SUM(L22:L29)</f>
        <v>700412095.25203431</v>
      </c>
    </row>
    <row r="30" spans="1:16" s="692" customFormat="1">
      <c r="A30" s="683" t="s">
        <v>19</v>
      </c>
      <c r="B30" s="684"/>
      <c r="C30" s="685" t="s">
        <v>1268</v>
      </c>
      <c r="D30" s="686"/>
      <c r="E30" s="686"/>
      <c r="F30" s="693"/>
      <c r="G30" s="694"/>
      <c r="H30" s="687"/>
      <c r="I30" s="695"/>
      <c r="J30" s="688"/>
      <c r="K30" s="689"/>
      <c r="L30" s="688"/>
      <c r="M30" s="690"/>
      <c r="N30" s="691"/>
    </row>
    <row r="31" spans="1:16" s="70" customFormat="1">
      <c r="A31" s="64" t="s">
        <v>1282</v>
      </c>
      <c r="B31" s="65"/>
      <c r="C31" s="66" t="s">
        <v>1270</v>
      </c>
      <c r="D31" s="67"/>
      <c r="E31" s="67"/>
      <c r="F31" s="697"/>
      <c r="G31" s="696"/>
      <c r="H31" s="68"/>
      <c r="I31" s="698"/>
      <c r="J31" s="202"/>
      <c r="K31" s="207"/>
      <c r="L31" s="202"/>
      <c r="M31" s="669"/>
      <c r="N31" s="69"/>
    </row>
    <row r="32" spans="1:16">
      <c r="A32" s="37"/>
      <c r="B32" s="55">
        <v>1</v>
      </c>
      <c r="C32" s="33" t="s">
        <v>1271</v>
      </c>
      <c r="D32" s="34"/>
      <c r="E32" s="34"/>
      <c r="F32" s="680" t="str">
        <f>'AHSP STR'!B5</f>
        <v>A.2.3.1.1</v>
      </c>
      <c r="G32" s="681">
        <f>'Volume Backup'!U32</f>
        <v>4</v>
      </c>
      <c r="H32" s="46" t="str">
        <f>'Volume Backup'!V32</f>
        <v>m3</v>
      </c>
      <c r="I32" s="682">
        <f>'AHSP STR'!I15</f>
        <v>107525</v>
      </c>
      <c r="J32" s="200">
        <f>G32*I32</f>
        <v>430100</v>
      </c>
      <c r="K32" s="204">
        <f>'AHSP STR'!L15</f>
        <v>107525</v>
      </c>
      <c r="L32" s="200">
        <f>K32*G32</f>
        <v>430100</v>
      </c>
      <c r="M32" s="670">
        <f t="shared" ref="M32:M47" si="20">L32/J32*100</f>
        <v>100</v>
      </c>
      <c r="N32" s="10"/>
    </row>
    <row r="33" spans="1:16">
      <c r="A33" s="47"/>
      <c r="B33" s="56">
        <f>B32+1</f>
        <v>2</v>
      </c>
      <c r="C33" s="48" t="s">
        <v>161</v>
      </c>
      <c r="D33" s="49"/>
      <c r="E33" s="49"/>
      <c r="F33" s="50" t="str">
        <f>'AHSP STR'!B78</f>
        <v>A.4.1.1.20A</v>
      </c>
      <c r="G33" s="681">
        <f>'Volume Backup'!U33</f>
        <v>5.6</v>
      </c>
      <c r="H33" s="46" t="str">
        <f>'Volume Backup'!V33</f>
        <v>m2</v>
      </c>
      <c r="I33" s="51">
        <f>'AHSP STR'!I96</f>
        <v>260328.375</v>
      </c>
      <c r="J33" s="200">
        <f t="shared" ref="J33:J34" si="21">G33*I33</f>
        <v>1457838.9</v>
      </c>
      <c r="K33" s="205">
        <f>'AHSP STR'!L96</f>
        <v>254601.15649999998</v>
      </c>
      <c r="L33" s="200">
        <f t="shared" ref="L33:L34" si="22">K33*G33</f>
        <v>1425766.4763999998</v>
      </c>
      <c r="M33" s="670">
        <f t="shared" si="20"/>
        <v>97.80000220874885</v>
      </c>
      <c r="N33" s="10"/>
    </row>
    <row r="34" spans="1:16">
      <c r="A34" s="37"/>
      <c r="B34" s="56">
        <f t="shared" ref="B34:B39" si="23">B33+1</f>
        <v>3</v>
      </c>
      <c r="C34" s="33" t="s">
        <v>178</v>
      </c>
      <c r="D34" s="34"/>
      <c r="E34" s="34"/>
      <c r="F34" s="680" t="str">
        <f>'AHSP STR'!B38</f>
        <v>A.4.1.1.17B</v>
      </c>
      <c r="G34" s="681">
        <f>'Volume Backup'!U34</f>
        <v>155.30666666666667</v>
      </c>
      <c r="H34" s="46" t="str">
        <f>'Volume Backup'!V34</f>
        <v>kg</v>
      </c>
      <c r="I34" s="682">
        <f>'AHSP STR'!I56</f>
        <v>29709.387500000001</v>
      </c>
      <c r="J34" s="200">
        <f t="shared" si="21"/>
        <v>4614065.941333334</v>
      </c>
      <c r="K34" s="204">
        <f>'AHSP STR'!L56</f>
        <v>15696.006725000003</v>
      </c>
      <c r="L34" s="200">
        <f t="shared" si="22"/>
        <v>2437694.4844373339</v>
      </c>
      <c r="M34" s="670">
        <f t="shared" si="20"/>
        <v>52.831808548728922</v>
      </c>
      <c r="N34" s="10"/>
    </row>
    <row r="35" spans="1:16">
      <c r="A35" s="37"/>
      <c r="B35" s="56">
        <f t="shared" si="23"/>
        <v>4</v>
      </c>
      <c r="C35" s="33" t="s">
        <v>169</v>
      </c>
      <c r="D35" s="34"/>
      <c r="E35" s="34"/>
      <c r="F35" s="680" t="str">
        <f>'AHSP STR'!B18</f>
        <v>A.4.1.1.10</v>
      </c>
      <c r="G35" s="681">
        <f>'Volume Backup'!U35</f>
        <v>1.4</v>
      </c>
      <c r="H35" s="46" t="str">
        <f>'Volume Backup'!V35</f>
        <v>m3</v>
      </c>
      <c r="I35" s="682">
        <f>'AHSP STR'!I36</f>
        <v>1412631.84296875</v>
      </c>
      <c r="J35" s="200">
        <f t="shared" ref="J35" si="24">G35*I35</f>
        <v>1977684.5801562499</v>
      </c>
      <c r="K35" s="204">
        <f>'AHSP STR'!L36</f>
        <v>1264799.3809187501</v>
      </c>
      <c r="L35" s="200">
        <f t="shared" ref="L35" si="25">K35*G35</f>
        <v>1770719.1332862501</v>
      </c>
      <c r="M35" s="670">
        <f t="shared" ref="M35" si="26">L35/J35*100</f>
        <v>89.534961795897289</v>
      </c>
      <c r="N35" s="10"/>
      <c r="O35" s="860"/>
      <c r="P35" s="860"/>
    </row>
    <row r="36" spans="1:16" s="70" customFormat="1">
      <c r="A36" s="64" t="s">
        <v>1283</v>
      </c>
      <c r="B36" s="65"/>
      <c r="C36" s="66" t="s">
        <v>1272</v>
      </c>
      <c r="D36" s="67"/>
      <c r="E36" s="67"/>
      <c r="F36" s="697"/>
      <c r="G36" s="696"/>
      <c r="H36" s="68"/>
      <c r="I36" s="698"/>
      <c r="J36" s="202"/>
      <c r="K36" s="207"/>
      <c r="L36" s="202"/>
      <c r="M36" s="669"/>
      <c r="N36" s="69"/>
      <c r="O36" s="860"/>
      <c r="P36" s="860"/>
    </row>
    <row r="37" spans="1:16">
      <c r="A37" s="47"/>
      <c r="B37" s="56">
        <v>1</v>
      </c>
      <c r="C37" s="48" t="s">
        <v>161</v>
      </c>
      <c r="D37" s="49"/>
      <c r="E37" s="49"/>
      <c r="F37" s="50" t="str">
        <f>'AHSP STR'!B118</f>
        <v>A.4.1.1.21A</v>
      </c>
      <c r="G37" s="681">
        <f>'Volume Backup'!U37</f>
        <v>33.599999999999994</v>
      </c>
      <c r="H37" s="46" t="str">
        <f>'Volume Backup'!V37</f>
        <v>m2</v>
      </c>
      <c r="I37" s="51">
        <f>'AHSP STR'!I136</f>
        <v>276347.15625</v>
      </c>
      <c r="J37" s="200">
        <f>G37*I37</f>
        <v>9285264.4499999993</v>
      </c>
      <c r="K37" s="205">
        <f>'AHSP STR'!L136</f>
        <v>270619.93774999998</v>
      </c>
      <c r="L37" s="200">
        <f>K37*G37</f>
        <v>9092829.9083999973</v>
      </c>
      <c r="M37" s="670">
        <f t="shared" si="20"/>
        <v>97.927527615005062</v>
      </c>
      <c r="N37" s="10"/>
    </row>
    <row r="38" spans="1:16">
      <c r="A38" s="47"/>
      <c r="B38" s="56">
        <f t="shared" si="23"/>
        <v>2</v>
      </c>
      <c r="C38" s="48" t="s">
        <v>178</v>
      </c>
      <c r="D38" s="49"/>
      <c r="E38" s="49"/>
      <c r="F38" s="50" t="str">
        <f>F34</f>
        <v>A.4.1.1.17B</v>
      </c>
      <c r="G38" s="681">
        <f>'Volume Backup'!U38</f>
        <v>418.71359999999999</v>
      </c>
      <c r="H38" s="46" t="str">
        <f>'Volume Backup'!V38</f>
        <v>kg</v>
      </c>
      <c r="I38" s="51">
        <f>I34</f>
        <v>29709.387500000001</v>
      </c>
      <c r="J38" s="200">
        <f t="shared" ref="J38:J59" si="27">G38*I38</f>
        <v>12439724.59392</v>
      </c>
      <c r="K38" s="205">
        <f>K34</f>
        <v>15696.006725000003</v>
      </c>
      <c r="L38" s="200">
        <f t="shared" ref="L38:L47" si="28">K38*G38</f>
        <v>6572131.4814489614</v>
      </c>
      <c r="M38" s="670">
        <f t="shared" si="20"/>
        <v>52.83180854872893</v>
      </c>
      <c r="N38" s="10"/>
    </row>
    <row r="39" spans="1:16">
      <c r="A39" s="47"/>
      <c r="B39" s="56">
        <f t="shared" si="23"/>
        <v>3</v>
      </c>
      <c r="C39" s="48" t="s">
        <v>169</v>
      </c>
      <c r="D39" s="49"/>
      <c r="E39" s="49"/>
      <c r="F39" s="50" t="str">
        <f>F35</f>
        <v>A.4.1.1.10</v>
      </c>
      <c r="G39" s="681">
        <f>'Volume Backup'!U39</f>
        <v>5.9471999999999987</v>
      </c>
      <c r="H39" s="46" t="str">
        <f>'Volume Backup'!V39</f>
        <v>m3</v>
      </c>
      <c r="I39" s="51">
        <f>I35</f>
        <v>1412631.84296875</v>
      </c>
      <c r="J39" s="200">
        <f t="shared" si="27"/>
        <v>8401204.0965037476</v>
      </c>
      <c r="K39" s="205">
        <f>K35</f>
        <v>1264799.3809187501</v>
      </c>
      <c r="L39" s="200">
        <f t="shared" si="28"/>
        <v>7522014.878199989</v>
      </c>
      <c r="M39" s="670">
        <f t="shared" si="20"/>
        <v>89.534961795897289</v>
      </c>
      <c r="N39" s="10"/>
      <c r="O39" s="860"/>
      <c r="P39" s="860"/>
    </row>
    <row r="40" spans="1:16" s="70" customFormat="1">
      <c r="A40" s="64" t="s">
        <v>1352</v>
      </c>
      <c r="B40" s="65"/>
      <c r="C40" s="66" t="s">
        <v>187</v>
      </c>
      <c r="D40" s="67"/>
      <c r="E40" s="67"/>
      <c r="F40" s="697"/>
      <c r="G40" s="696"/>
      <c r="H40" s="68"/>
      <c r="I40" s="698"/>
      <c r="J40" s="202"/>
      <c r="K40" s="207"/>
      <c r="L40" s="202"/>
      <c r="M40" s="669"/>
      <c r="N40" s="69"/>
    </row>
    <row r="41" spans="1:16">
      <c r="A41" s="47"/>
      <c r="B41" s="56">
        <v>1</v>
      </c>
      <c r="C41" s="48" t="s">
        <v>161</v>
      </c>
      <c r="D41" s="49"/>
      <c r="E41" s="49"/>
      <c r="F41" s="50" t="str">
        <f>'AHSP STR'!B161</f>
        <v>A.4.1.1.22A</v>
      </c>
      <c r="G41" s="681">
        <f>'Volume Backup'!U41</f>
        <v>30.72</v>
      </c>
      <c r="H41" s="46" t="str">
        <f>'Volume Backup'!V41</f>
        <v>m2</v>
      </c>
      <c r="I41" s="51">
        <f>'AHSP STR'!I182</f>
        <v>419219.41875000001</v>
      </c>
      <c r="J41" s="200">
        <f t="shared" si="27"/>
        <v>12878420.544</v>
      </c>
      <c r="K41" s="205">
        <f>'AHSP STR'!L182</f>
        <v>405164.81450000004</v>
      </c>
      <c r="L41" s="200">
        <f t="shared" si="28"/>
        <v>12446663.101440001</v>
      </c>
      <c r="M41" s="670">
        <f t="shared" si="20"/>
        <v>96.64743482257883</v>
      </c>
      <c r="N41" s="10"/>
    </row>
    <row r="42" spans="1:16">
      <c r="A42" s="47"/>
      <c r="B42" s="56">
        <f t="shared" ref="B42:B43" si="29">B41+1</f>
        <v>2</v>
      </c>
      <c r="C42" s="48" t="s">
        <v>178</v>
      </c>
      <c r="D42" s="49"/>
      <c r="E42" s="49"/>
      <c r="F42" s="50" t="str">
        <f>F38</f>
        <v>A.4.1.1.17B</v>
      </c>
      <c r="G42" s="681">
        <f>'Volume Backup'!U42</f>
        <v>238.76266666666669</v>
      </c>
      <c r="H42" s="46" t="str">
        <f>'Volume Backup'!V42</f>
        <v>kg</v>
      </c>
      <c r="I42" s="51">
        <f>I38</f>
        <v>29709.387500000001</v>
      </c>
      <c r="J42" s="200">
        <f t="shared" si="27"/>
        <v>7093492.5845333338</v>
      </c>
      <c r="K42" s="205">
        <f>K38</f>
        <v>15696.006725000003</v>
      </c>
      <c r="L42" s="200">
        <f t="shared" si="28"/>
        <v>3747620.4216789342</v>
      </c>
      <c r="M42" s="670">
        <f t="shared" si="20"/>
        <v>52.831808548728922</v>
      </c>
      <c r="N42" s="10"/>
    </row>
    <row r="43" spans="1:16">
      <c r="A43" s="47"/>
      <c r="B43" s="56">
        <f t="shared" si="29"/>
        <v>3</v>
      </c>
      <c r="C43" s="48" t="s">
        <v>169</v>
      </c>
      <c r="D43" s="49"/>
      <c r="E43" s="49"/>
      <c r="F43" s="50" t="str">
        <f>F39</f>
        <v>A.4.1.1.10</v>
      </c>
      <c r="G43" s="681">
        <f>'Volume Backup'!U43</f>
        <v>4.6079999999999997</v>
      </c>
      <c r="H43" s="46" t="str">
        <f>'Volume Backup'!V43</f>
        <v>m3</v>
      </c>
      <c r="I43" s="51">
        <f>I39</f>
        <v>1412631.84296875</v>
      </c>
      <c r="J43" s="200">
        <f t="shared" si="27"/>
        <v>6509407.5323999999</v>
      </c>
      <c r="K43" s="205">
        <f>K39</f>
        <v>1264799.3809187501</v>
      </c>
      <c r="L43" s="200">
        <f t="shared" si="28"/>
        <v>5828195.5472735995</v>
      </c>
      <c r="M43" s="670">
        <f t="shared" si="20"/>
        <v>89.534961795897274</v>
      </c>
      <c r="N43" s="10"/>
      <c r="O43" s="860"/>
      <c r="P43" s="860"/>
    </row>
    <row r="44" spans="1:16" s="70" customFormat="1">
      <c r="A44" s="64" t="s">
        <v>1353</v>
      </c>
      <c r="B44" s="65"/>
      <c r="C44" s="66" t="s">
        <v>1273</v>
      </c>
      <c r="D44" s="67"/>
      <c r="E44" s="67"/>
      <c r="F44" s="697"/>
      <c r="G44" s="696"/>
      <c r="H44" s="68"/>
      <c r="I44" s="698"/>
      <c r="J44" s="202"/>
      <c r="K44" s="207"/>
      <c r="L44" s="202"/>
      <c r="M44" s="669"/>
      <c r="N44" s="69"/>
    </row>
    <row r="45" spans="1:16">
      <c r="A45" s="47"/>
      <c r="B45" s="56">
        <v>1</v>
      </c>
      <c r="C45" s="48" t="s">
        <v>161</v>
      </c>
      <c r="D45" s="49"/>
      <c r="E45" s="49"/>
      <c r="F45" s="50" t="str">
        <f>'AHSP STR'!B207</f>
        <v>A.4.1.1.23A</v>
      </c>
      <c r="G45" s="681">
        <f>'Volume Backup'!U45</f>
        <v>50.4</v>
      </c>
      <c r="H45" s="46" t="str">
        <f>'Volume Backup'!V45</f>
        <v>m2</v>
      </c>
      <c r="I45" s="51">
        <f>'AHSP STR'!I228</f>
        <v>428830.6875</v>
      </c>
      <c r="J45" s="200">
        <f t="shared" si="27"/>
        <v>21613066.649999999</v>
      </c>
      <c r="K45" s="205">
        <f>'AHSP STR'!L228</f>
        <v>414776.08324999997</v>
      </c>
      <c r="L45" s="200">
        <f t="shared" si="28"/>
        <v>20904714.595799997</v>
      </c>
      <c r="M45" s="670">
        <f t="shared" si="20"/>
        <v>96.722574978965326</v>
      </c>
      <c r="N45" s="10"/>
    </row>
    <row r="46" spans="1:16">
      <c r="A46" s="47"/>
      <c r="B46" s="56">
        <f t="shared" ref="B46:B47" si="30">B45+1</f>
        <v>2</v>
      </c>
      <c r="C46" s="48" t="s">
        <v>178</v>
      </c>
      <c r="D46" s="49"/>
      <c r="E46" s="49"/>
      <c r="F46" s="50" t="str">
        <f>F42</f>
        <v>A.4.1.1.17B</v>
      </c>
      <c r="G46" s="681">
        <f>'Volume Backup'!U46</f>
        <v>628.07039999999995</v>
      </c>
      <c r="H46" s="46" t="str">
        <f>'Volume Backup'!V46</f>
        <v>kg</v>
      </c>
      <c r="I46" s="51">
        <f>I42</f>
        <v>29709.387500000001</v>
      </c>
      <c r="J46" s="200">
        <f t="shared" si="27"/>
        <v>18659586.89088</v>
      </c>
      <c r="K46" s="205">
        <f>K42</f>
        <v>15696.006725000003</v>
      </c>
      <c r="L46" s="200">
        <f t="shared" si="28"/>
        <v>9858197.2221734412</v>
      </c>
      <c r="M46" s="670">
        <f t="shared" si="20"/>
        <v>52.831808548728922</v>
      </c>
      <c r="N46" s="10"/>
    </row>
    <row r="47" spans="1:16">
      <c r="A47" s="47"/>
      <c r="B47" s="56">
        <f t="shared" si="30"/>
        <v>3</v>
      </c>
      <c r="C47" s="48" t="s">
        <v>169</v>
      </c>
      <c r="D47" s="49"/>
      <c r="E47" s="49"/>
      <c r="F47" s="50" t="str">
        <f>F43</f>
        <v>A.4.1.1.10</v>
      </c>
      <c r="G47" s="681">
        <f>'Volume Backup'!U47</f>
        <v>8.9207999999999998</v>
      </c>
      <c r="H47" s="46" t="str">
        <f>'Volume Backup'!V47</f>
        <v>m3</v>
      </c>
      <c r="I47" s="51">
        <f>I43</f>
        <v>1412631.84296875</v>
      </c>
      <c r="J47" s="200">
        <f t="shared" si="27"/>
        <v>12601806.144755626</v>
      </c>
      <c r="K47" s="205">
        <f>K43</f>
        <v>1264799.3809187501</v>
      </c>
      <c r="L47" s="200">
        <f t="shared" si="28"/>
        <v>11283022.317299986</v>
      </c>
      <c r="M47" s="670">
        <f t="shared" si="20"/>
        <v>89.534961795897289</v>
      </c>
      <c r="N47" s="10"/>
      <c r="O47" s="860"/>
      <c r="P47" s="860"/>
    </row>
    <row r="48" spans="1:16" s="70" customFormat="1">
      <c r="A48" s="64" t="s">
        <v>1354</v>
      </c>
      <c r="B48" s="65"/>
      <c r="C48" s="66" t="s">
        <v>1274</v>
      </c>
      <c r="D48" s="67"/>
      <c r="E48" s="67"/>
      <c r="F48" s="697"/>
      <c r="G48" s="696"/>
      <c r="H48" s="68"/>
      <c r="I48" s="698"/>
      <c r="J48" s="202"/>
      <c r="K48" s="207"/>
      <c r="L48" s="202"/>
      <c r="M48" s="669"/>
      <c r="N48" s="69"/>
    </row>
    <row r="49" spans="1:16">
      <c r="A49" s="47"/>
      <c r="B49" s="56">
        <v>1</v>
      </c>
      <c r="C49" s="48" t="s">
        <v>161</v>
      </c>
      <c r="D49" s="49"/>
      <c r="E49" s="49"/>
      <c r="F49" s="50" t="str">
        <f>'AHSP STR'!B253</f>
        <v>A.4.1.1.24A</v>
      </c>
      <c r="G49" s="681">
        <f>'Volume Backup'!U49</f>
        <v>20.400000000000006</v>
      </c>
      <c r="H49" s="46" t="str">
        <f>'Volume Backup'!V49</f>
        <v>m2</v>
      </c>
      <c r="I49" s="51">
        <f>'AHSP STR'!I274</f>
        <v>496851.31874999998</v>
      </c>
      <c r="J49" s="200">
        <f t="shared" si="27"/>
        <v>10135766.902500002</v>
      </c>
      <c r="K49" s="205">
        <f>'AHSP STR'!L274</f>
        <v>482796.71450000006</v>
      </c>
      <c r="L49" s="200">
        <f t="shared" ref="L49:L51" si="31">K49*G49</f>
        <v>9849052.9758000039</v>
      </c>
      <c r="M49" s="670">
        <f t="shared" ref="M49:M51" si="32">L49/J49*100</f>
        <v>97.171265583966033</v>
      </c>
      <c r="N49" s="10"/>
    </row>
    <row r="50" spans="1:16">
      <c r="A50" s="47"/>
      <c r="B50" s="56">
        <f t="shared" ref="B50:B52" si="33">B49+1</f>
        <v>2</v>
      </c>
      <c r="C50" s="48" t="s">
        <v>178</v>
      </c>
      <c r="D50" s="49"/>
      <c r="E50" s="49"/>
      <c r="F50" s="50" t="str">
        <f>F46</f>
        <v>A.4.1.1.17B</v>
      </c>
      <c r="G50" s="681">
        <f>'Volume Backup'!U50</f>
        <v>288.36</v>
      </c>
      <c r="H50" s="46" t="str">
        <f>'Volume Backup'!V50</f>
        <v>kg</v>
      </c>
      <c r="I50" s="51">
        <f>I46</f>
        <v>29709.387500000001</v>
      </c>
      <c r="J50" s="200">
        <f t="shared" si="27"/>
        <v>8566998.9795000013</v>
      </c>
      <c r="K50" s="205">
        <f>K46</f>
        <v>15696.006725000003</v>
      </c>
      <c r="L50" s="200">
        <f t="shared" si="31"/>
        <v>4526100.4992210008</v>
      </c>
      <c r="M50" s="670">
        <f t="shared" si="32"/>
        <v>52.831808548728922</v>
      </c>
      <c r="N50" s="10"/>
    </row>
    <row r="51" spans="1:16">
      <c r="A51" s="47"/>
      <c r="B51" s="56">
        <f t="shared" si="33"/>
        <v>3</v>
      </c>
      <c r="C51" s="48" t="s">
        <v>169</v>
      </c>
      <c r="D51" s="49"/>
      <c r="E51" s="49"/>
      <c r="F51" s="50" t="str">
        <f>F47</f>
        <v>A.4.1.1.10</v>
      </c>
      <c r="G51" s="681">
        <f>'Volume Backup'!U51</f>
        <v>5.831999999999999</v>
      </c>
      <c r="H51" s="46" t="str">
        <f>'Volume Backup'!V51</f>
        <v>m3</v>
      </c>
      <c r="I51" s="51">
        <f>I47</f>
        <v>1412631.84296875</v>
      </c>
      <c r="J51" s="200">
        <f t="shared" si="27"/>
        <v>8238468.9081937484</v>
      </c>
      <c r="K51" s="205">
        <f>K47</f>
        <v>1264799.3809187501</v>
      </c>
      <c r="L51" s="200">
        <f t="shared" si="31"/>
        <v>7376309.9895181488</v>
      </c>
      <c r="M51" s="670">
        <f t="shared" si="32"/>
        <v>89.534961795897289</v>
      </c>
      <c r="N51" s="10"/>
    </row>
    <row r="52" spans="1:16">
      <c r="A52" s="47"/>
      <c r="B52" s="56">
        <f t="shared" si="33"/>
        <v>4</v>
      </c>
      <c r="C52" s="48" t="s">
        <v>2822</v>
      </c>
      <c r="D52" s="49"/>
      <c r="E52" s="49"/>
      <c r="F52" s="50" t="str">
        <f>analisa!A137</f>
        <v>A.4.5.2.7 A</v>
      </c>
      <c r="G52" s="681">
        <f>'Volume Backup'!U52</f>
        <v>30</v>
      </c>
      <c r="H52" s="46" t="str">
        <f>'Volume Backup'!V52</f>
        <v>m2</v>
      </c>
      <c r="I52" s="51">
        <f>analisa!G151</f>
        <v>320510.75</v>
      </c>
      <c r="J52" s="200">
        <f t="shared" ref="J52" si="34">G52*I52</f>
        <v>9615322.5</v>
      </c>
      <c r="K52" s="205">
        <f>I52/2</f>
        <v>160255.375</v>
      </c>
      <c r="L52" s="200">
        <f t="shared" ref="L52" si="35">K52*G52</f>
        <v>4807661.25</v>
      </c>
      <c r="M52" s="670">
        <f t="shared" ref="M52" si="36">L52/J52*100</f>
        <v>50</v>
      </c>
      <c r="N52" s="10"/>
      <c r="O52" s="860"/>
      <c r="P52" s="860"/>
    </row>
    <row r="53" spans="1:16" s="70" customFormat="1">
      <c r="A53" s="64" t="s">
        <v>1355</v>
      </c>
      <c r="B53" s="65"/>
      <c r="C53" s="66" t="s">
        <v>166</v>
      </c>
      <c r="D53" s="67"/>
      <c r="E53" s="67"/>
      <c r="F53" s="697"/>
      <c r="G53" s="696"/>
      <c r="H53" s="68"/>
      <c r="I53" s="698"/>
      <c r="J53" s="202"/>
      <c r="K53" s="207"/>
      <c r="L53" s="202"/>
      <c r="M53" s="669"/>
      <c r="N53" s="69"/>
    </row>
    <row r="54" spans="1:16">
      <c r="A54" s="37"/>
      <c r="B54" s="55">
        <v>1</v>
      </c>
      <c r="C54" s="33" t="s">
        <v>1281</v>
      </c>
      <c r="D54" s="34"/>
      <c r="E54" s="34"/>
      <c r="F54" s="680" t="str">
        <f>'AHS PL'!B5</f>
        <v>Pk.RF.01</v>
      </c>
      <c r="G54" s="681">
        <f>'Volume Backup'!U54</f>
        <v>4</v>
      </c>
      <c r="H54" s="46" t="str">
        <f>'Volume Backup'!V54</f>
        <v>unit</v>
      </c>
      <c r="I54" s="682">
        <f>'AHS PL'!L21</f>
        <v>403654.16666666663</v>
      </c>
      <c r="J54" s="200">
        <f t="shared" si="27"/>
        <v>1614616.6666666665</v>
      </c>
      <c r="K54" s="204">
        <f>'AHS PL'!O21</f>
        <v>228930.16666666666</v>
      </c>
      <c r="L54" s="200">
        <f t="shared" ref="L54:L55" si="37">K54*G54</f>
        <v>915720.66666666663</v>
      </c>
      <c r="M54" s="670">
        <f t="shared" ref="M54:M55" si="38">L54/J54*100</f>
        <v>56.714431702055194</v>
      </c>
      <c r="N54" s="10"/>
    </row>
    <row r="55" spans="1:16">
      <c r="A55" s="37"/>
      <c r="B55" s="55">
        <f>B54+1</f>
        <v>2</v>
      </c>
      <c r="C55" s="33" t="s">
        <v>186</v>
      </c>
      <c r="D55" s="34"/>
      <c r="E55" s="34"/>
      <c r="F55" s="680" t="str">
        <f>'AHS PL'!B63</f>
        <v>Pk.plamPVC.03</v>
      </c>
      <c r="G55" s="681">
        <f>'Volume Backup'!U55</f>
        <v>30</v>
      </c>
      <c r="H55" s="46" t="str">
        <f>'Volume Backup'!V55</f>
        <v>m'</v>
      </c>
      <c r="I55" s="682">
        <f>'AHS PL'!L79</f>
        <v>139799</v>
      </c>
      <c r="J55" s="200">
        <f t="shared" si="27"/>
        <v>4193970</v>
      </c>
      <c r="K55" s="204">
        <f>'AHS PL'!O79</f>
        <v>132663.07999999999</v>
      </c>
      <c r="L55" s="200">
        <f t="shared" si="37"/>
        <v>3979892.3999999994</v>
      </c>
      <c r="M55" s="670">
        <f t="shared" si="38"/>
        <v>94.89558580533479</v>
      </c>
      <c r="N55" s="10"/>
      <c r="O55" s="860"/>
      <c r="P55" s="860"/>
    </row>
    <row r="56" spans="1:16" s="70" customFormat="1">
      <c r="A56" s="64" t="s">
        <v>1356</v>
      </c>
      <c r="B56" s="65"/>
      <c r="C56" s="66" t="s">
        <v>1284</v>
      </c>
      <c r="D56" s="67"/>
      <c r="E56" s="67"/>
      <c r="F56" s="697"/>
      <c r="G56" s="696"/>
      <c r="H56" s="68"/>
      <c r="I56" s="698"/>
      <c r="J56" s="202"/>
      <c r="K56" s="207"/>
      <c r="L56" s="202"/>
      <c r="M56" s="669"/>
      <c r="N56" s="69"/>
    </row>
    <row r="57" spans="1:16">
      <c r="A57" s="37"/>
      <c r="B57" s="55">
        <v>1</v>
      </c>
      <c r="C57" s="33" t="s">
        <v>1285</v>
      </c>
      <c r="D57" s="34"/>
      <c r="E57" s="34"/>
      <c r="F57" s="680" t="str">
        <f>F29</f>
        <v>Dihitung</v>
      </c>
      <c r="G57" s="681">
        <f>'Volume Backup'!U57</f>
        <v>1</v>
      </c>
      <c r="H57" s="46" t="str">
        <f>'Volume Backup'!V57</f>
        <v>unit</v>
      </c>
      <c r="I57" s="682">
        <v>350000</v>
      </c>
      <c r="J57" s="200">
        <f t="shared" si="27"/>
        <v>350000</v>
      </c>
      <c r="K57" s="204">
        <f>I57</f>
        <v>350000</v>
      </c>
      <c r="L57" s="200">
        <f t="shared" ref="L57:L59" si="39">K57*G57</f>
        <v>350000</v>
      </c>
      <c r="M57" s="670">
        <f t="shared" ref="M57:M59" si="40">L57/J57*100</f>
        <v>100</v>
      </c>
      <c r="N57" s="10"/>
    </row>
    <row r="58" spans="1:16">
      <c r="A58" s="37"/>
      <c r="B58" s="55">
        <f>B57+1</f>
        <v>2</v>
      </c>
      <c r="C58" s="33" t="s">
        <v>1286</v>
      </c>
      <c r="D58" s="34"/>
      <c r="E58" s="34"/>
      <c r="F58" s="680" t="str">
        <f>'AHS EL'!B4</f>
        <v>PK.Elek.01</v>
      </c>
      <c r="G58" s="681">
        <f>'Volume Backup'!U58</f>
        <v>6</v>
      </c>
      <c r="H58" s="46" t="str">
        <f>'Volume Backup'!V58</f>
        <v>titik</v>
      </c>
      <c r="I58" s="682">
        <f>'AHS EL'!L21</f>
        <v>298100</v>
      </c>
      <c r="J58" s="200">
        <f t="shared" si="27"/>
        <v>1788600</v>
      </c>
      <c r="K58" s="204">
        <f>'AHS EL'!O21</f>
        <v>279433.55</v>
      </c>
      <c r="L58" s="200">
        <f t="shared" si="39"/>
        <v>1676601.2999999998</v>
      </c>
      <c r="M58" s="670">
        <f t="shared" si="40"/>
        <v>93.738191881918809</v>
      </c>
      <c r="N58" s="10"/>
    </row>
    <row r="59" spans="1:16">
      <c r="A59" s="37"/>
      <c r="B59" s="55">
        <f t="shared" ref="B59" si="41">B58+1</f>
        <v>3</v>
      </c>
      <c r="C59" s="33" t="s">
        <v>1287</v>
      </c>
      <c r="D59" s="34"/>
      <c r="E59" s="34"/>
      <c r="F59" s="680" t="str">
        <f>'AHS EL'!B102</f>
        <v>PK.Elek.39</v>
      </c>
      <c r="G59" s="681">
        <f>'Volume Backup'!U59</f>
        <v>8</v>
      </c>
      <c r="H59" s="46" t="str">
        <f>'Volume Backup'!V59</f>
        <v>unit</v>
      </c>
      <c r="I59" s="682">
        <f>'AHS EL'!L118</f>
        <v>167354</v>
      </c>
      <c r="J59" s="200">
        <f t="shared" si="27"/>
        <v>1338832</v>
      </c>
      <c r="K59" s="204">
        <f>'AHS EL'!O118</f>
        <v>70141.5</v>
      </c>
      <c r="L59" s="200">
        <f t="shared" si="39"/>
        <v>561132</v>
      </c>
      <c r="M59" s="670">
        <f t="shared" si="40"/>
        <v>41.912054686472985</v>
      </c>
      <c r="N59" s="10"/>
      <c r="O59" s="860"/>
      <c r="P59" s="860"/>
    </row>
    <row r="60" spans="1:16" s="70" customFormat="1">
      <c r="A60" s="64" t="s">
        <v>1431</v>
      </c>
      <c r="B60" s="65"/>
      <c r="C60" s="66" t="s">
        <v>182</v>
      </c>
      <c r="D60" s="67"/>
      <c r="E60" s="67"/>
      <c r="F60" s="697"/>
      <c r="G60" s="696"/>
      <c r="H60" s="68"/>
      <c r="I60" s="698"/>
      <c r="J60" s="202"/>
      <c r="K60" s="207"/>
      <c r="L60" s="202"/>
      <c r="M60" s="669"/>
      <c r="N60" s="69"/>
    </row>
    <row r="61" spans="1:16">
      <c r="A61" s="37"/>
      <c r="B61" s="55">
        <v>1</v>
      </c>
      <c r="C61" s="33" t="s">
        <v>172</v>
      </c>
      <c r="D61" s="34"/>
      <c r="E61" s="34"/>
      <c r="F61" s="680" t="str">
        <f>'AHSP ARS'!B81</f>
        <v>PLL.01</v>
      </c>
      <c r="G61" s="681">
        <f>'Volume Backup'!U61</f>
        <v>48.599999999999994</v>
      </c>
      <c r="H61" s="46" t="str">
        <f>'Volume Backup'!V61</f>
        <v>m2</v>
      </c>
      <c r="I61" s="682">
        <f>'AHSP ARS'!I98</f>
        <v>126787.50000000001</v>
      </c>
      <c r="J61" s="200">
        <f t="shared" ref="J61:J62" si="42">G61*I61</f>
        <v>6161872.5</v>
      </c>
      <c r="K61" s="204">
        <f>'AHSP ARS'!L98</f>
        <v>88545.946250000008</v>
      </c>
      <c r="L61" s="200">
        <f t="shared" ref="L61:L62" si="43">K61*G61</f>
        <v>4303332.9877500003</v>
      </c>
      <c r="M61" s="670">
        <f t="shared" ref="M61:M62" si="44">L61/J61*100</f>
        <v>69.838072562358278</v>
      </c>
      <c r="N61" s="10"/>
    </row>
    <row r="62" spans="1:16">
      <c r="A62" s="37"/>
      <c r="B62" s="55">
        <f>B61+1</f>
        <v>2</v>
      </c>
      <c r="C62" s="33" t="s">
        <v>184</v>
      </c>
      <c r="D62" s="34"/>
      <c r="E62" s="34"/>
      <c r="F62" s="680" t="str">
        <f>analisa!A121</f>
        <v>A.4.5.1.7</v>
      </c>
      <c r="G62" s="681">
        <f>'Volume Backup'!U62</f>
        <v>48.599999999999994</v>
      </c>
      <c r="H62" s="46" t="str">
        <f>'Volume Backup'!V62</f>
        <v>m2</v>
      </c>
      <c r="I62" s="682">
        <f>analisa!G135</f>
        <v>61657.41</v>
      </c>
      <c r="J62" s="200">
        <f t="shared" si="42"/>
        <v>2996550.1259999997</v>
      </c>
      <c r="K62" s="204">
        <f>I62</f>
        <v>61657.41</v>
      </c>
      <c r="L62" s="200">
        <f t="shared" si="43"/>
        <v>2996550.1259999997</v>
      </c>
      <c r="M62" s="670">
        <f t="shared" si="44"/>
        <v>100</v>
      </c>
      <c r="N62" s="10"/>
    </row>
    <row r="63" spans="1:16">
      <c r="A63" s="37"/>
      <c r="B63" s="55">
        <f>B62+1</f>
        <v>3</v>
      </c>
      <c r="C63" s="33" t="s">
        <v>1297</v>
      </c>
      <c r="D63" s="34"/>
      <c r="E63" s="34"/>
      <c r="F63" s="680" t="str">
        <f>'AHSP ARS'!B119</f>
        <v>A.4.7.1.10</v>
      </c>
      <c r="G63" s="681">
        <f>'Volume Backup'!U63</f>
        <v>48.599999999999994</v>
      </c>
      <c r="H63" s="46" t="str">
        <f>'Volume Backup'!V63</f>
        <v>m2</v>
      </c>
      <c r="I63" s="682">
        <f>'AHSP ARS'!I137</f>
        <v>43230.484000000004</v>
      </c>
      <c r="J63" s="200">
        <f t="shared" ref="J63" si="45">G63*I63</f>
        <v>2101001.5224000001</v>
      </c>
      <c r="K63" s="204">
        <f>'AHSP ARS'!L137</f>
        <v>28115.778620199999</v>
      </c>
      <c r="L63" s="200">
        <f t="shared" ref="L63" si="46">K63*G63</f>
        <v>1366426.8409417197</v>
      </c>
      <c r="M63" s="670">
        <f t="shared" ref="M63" si="47">L63/J63*100</f>
        <v>65.036927692505103</v>
      </c>
      <c r="N63" s="10"/>
      <c r="O63" s="860"/>
      <c r="P63" s="860"/>
    </row>
    <row r="64" spans="1:16" s="70" customFormat="1">
      <c r="A64" s="64" t="s">
        <v>1432</v>
      </c>
      <c r="B64" s="65"/>
      <c r="C64" s="66" t="s">
        <v>1288</v>
      </c>
      <c r="D64" s="67"/>
      <c r="E64" s="67"/>
      <c r="F64" s="697"/>
      <c r="G64" s="696"/>
      <c r="H64" s="68"/>
      <c r="I64" s="698"/>
      <c r="J64" s="202"/>
      <c r="K64" s="207"/>
      <c r="L64" s="202"/>
      <c r="M64" s="669"/>
      <c r="N64" s="69"/>
    </row>
    <row r="65" spans="1:18">
      <c r="A65" s="37"/>
      <c r="B65" s="55">
        <v>1</v>
      </c>
      <c r="C65" s="33" t="s">
        <v>165</v>
      </c>
      <c r="D65" s="34"/>
      <c r="E65" s="34"/>
      <c r="F65" s="680" t="str">
        <f>F63</f>
        <v>A.4.7.1.10</v>
      </c>
      <c r="G65" s="681">
        <f>'Volume Backup'!U65</f>
        <v>93.86399999999999</v>
      </c>
      <c r="H65" s="46" t="str">
        <f>'Volume Backup'!V65</f>
        <v>m2</v>
      </c>
      <c r="I65" s="682">
        <f>I63</f>
        <v>43230.484000000004</v>
      </c>
      <c r="J65" s="200">
        <f t="shared" ref="J65:J66" si="48">G65*I65</f>
        <v>4057786.1501759999</v>
      </c>
      <c r="K65" s="204">
        <f>K63</f>
        <v>28115.778620199999</v>
      </c>
      <c r="L65" s="200">
        <f t="shared" ref="L65:L66" si="49">K65*G65</f>
        <v>2639059.4444064526</v>
      </c>
      <c r="M65" s="670">
        <f t="shared" ref="M65:M66" si="50">L65/J65*100</f>
        <v>65.036927692505131</v>
      </c>
      <c r="N65" s="10"/>
    </row>
    <row r="66" spans="1:18">
      <c r="A66" s="37"/>
      <c r="B66" s="55">
        <f>B65+1</f>
        <v>2</v>
      </c>
      <c r="C66" s="33" t="s">
        <v>1289</v>
      </c>
      <c r="D66" s="34"/>
      <c r="E66" s="34"/>
      <c r="F66" s="680" t="str">
        <f>analisa!A220</f>
        <v>A.4.7.1.10 K</v>
      </c>
      <c r="G66" s="681">
        <f>'Volume Backup'!U66</f>
        <v>20.400000000000006</v>
      </c>
      <c r="H66" s="46" t="str">
        <f>'Volume Backup'!V66</f>
        <v>m2</v>
      </c>
      <c r="I66" s="682">
        <f>analisa!G235</f>
        <v>67593.240000000005</v>
      </c>
      <c r="J66" s="200">
        <f t="shared" si="48"/>
        <v>1378902.0960000006</v>
      </c>
      <c r="K66" s="204">
        <f>I66</f>
        <v>67593.240000000005</v>
      </c>
      <c r="L66" s="200">
        <f t="shared" si="49"/>
        <v>1378902.0960000006</v>
      </c>
      <c r="M66" s="670">
        <f t="shared" si="50"/>
        <v>100</v>
      </c>
      <c r="N66" s="10"/>
      <c r="O66" s="860"/>
      <c r="P66" s="860"/>
    </row>
    <row r="67" spans="1:18" s="70" customFormat="1">
      <c r="A67" s="64" t="s">
        <v>2867</v>
      </c>
      <c r="B67" s="65"/>
      <c r="C67" s="66" t="s">
        <v>2868</v>
      </c>
      <c r="D67" s="67"/>
      <c r="E67" s="67"/>
      <c r="F67" s="697"/>
      <c r="G67" s="696"/>
      <c r="H67" s="68"/>
      <c r="I67" s="698"/>
      <c r="J67" s="202"/>
      <c r="K67" s="207"/>
      <c r="L67" s="202"/>
      <c r="M67" s="669"/>
      <c r="N67" s="69"/>
    </row>
    <row r="68" spans="1:18">
      <c r="A68" s="37"/>
      <c r="B68" s="55">
        <v>1</v>
      </c>
      <c r="C68" s="33" t="s">
        <v>1269</v>
      </c>
      <c r="D68" s="34"/>
      <c r="E68" s="34"/>
      <c r="F68" s="680" t="str">
        <f>F22</f>
        <v>A 4.2.1.1</v>
      </c>
      <c r="G68" s="681">
        <f>'Volume Backup'!U68</f>
        <v>274.28266666666667</v>
      </c>
      <c r="H68" s="46" t="str">
        <f>'Volume Backup'!V68</f>
        <v>kg</v>
      </c>
      <c r="I68" s="682">
        <f>I22</f>
        <v>52137.25</v>
      </c>
      <c r="J68" s="200">
        <f t="shared" ref="J68:J69" si="51">G68*I68</f>
        <v>14300343.962666666</v>
      </c>
      <c r="K68" s="204">
        <f>K22</f>
        <v>36583.308949999999</v>
      </c>
      <c r="L68" s="200">
        <f t="shared" ref="L68:L69" si="52">K68*G68</f>
        <v>10034167.534296533</v>
      </c>
      <c r="M68" s="670">
        <f t="shared" ref="M68:M69" si="53">L68/J68*100</f>
        <v>70.167315978499062</v>
      </c>
      <c r="N68" s="10"/>
      <c r="R68" s="1462"/>
    </row>
    <row r="69" spans="1:18">
      <c r="A69" s="37"/>
      <c r="B69" s="55">
        <f>B68+1</f>
        <v>2</v>
      </c>
      <c r="C69" s="33" t="s">
        <v>2822</v>
      </c>
      <c r="D69" s="34"/>
      <c r="E69" s="34"/>
      <c r="F69" s="680" t="str">
        <f>F52</f>
        <v>A.4.5.2.7 A</v>
      </c>
      <c r="G69" s="681">
        <f>'Volume Backup'!U69</f>
        <v>19.2</v>
      </c>
      <c r="H69" s="46" t="str">
        <f>'Volume Backup'!V69</f>
        <v>m2</v>
      </c>
      <c r="I69" s="682">
        <f>I52</f>
        <v>320510.75</v>
      </c>
      <c r="J69" s="200">
        <f t="shared" si="51"/>
        <v>6153806.3999999994</v>
      </c>
      <c r="K69" s="204">
        <f>K52</f>
        <v>160255.375</v>
      </c>
      <c r="L69" s="200">
        <f t="shared" si="52"/>
        <v>3076903.1999999997</v>
      </c>
      <c r="M69" s="670">
        <f t="shared" si="53"/>
        <v>50</v>
      </c>
      <c r="N69" s="10"/>
      <c r="O69" s="860">
        <f>SUM(J32:J69)</f>
        <v>200954501.62258533</v>
      </c>
      <c r="P69" s="860">
        <f>SUM(L32:L69)</f>
        <v>153157482.87843898</v>
      </c>
    </row>
    <row r="70" spans="1:18" ht="13.5" thickBot="1">
      <c r="A70" s="15"/>
      <c r="B70" s="1564"/>
      <c r="C70" s="1565"/>
      <c r="D70" s="1566"/>
      <c r="E70" s="1567"/>
      <c r="F70" s="39"/>
      <c r="G70" s="1568"/>
      <c r="H70" s="1567"/>
      <c r="I70" s="18" t="str">
        <f>"Sub Total "  &amp;A19</f>
        <v>Sub Total II.</v>
      </c>
      <c r="J70" s="678">
        <f>SUM(J22:J69)</f>
        <v>938437949.08935189</v>
      </c>
      <c r="K70" s="679"/>
      <c r="L70" s="678">
        <f>SUM(L22:L69)</f>
        <v>853569578.13047326</v>
      </c>
      <c r="M70" s="677">
        <f>L70/J70*100</f>
        <v>90.956421674844478</v>
      </c>
      <c r="N70" s="10"/>
    </row>
    <row r="71" spans="1:18" s="45" customFormat="1" ht="16.5" thickTop="1" thickBot="1">
      <c r="A71" s="52" t="s">
        <v>195</v>
      </c>
      <c r="B71" s="40"/>
      <c r="C71" s="41" t="s">
        <v>1292</v>
      </c>
      <c r="D71" s="42"/>
      <c r="E71" s="42"/>
      <c r="F71" s="53"/>
      <c r="G71" s="43"/>
      <c r="H71" s="43"/>
      <c r="I71" s="54"/>
      <c r="J71" s="43"/>
      <c r="K71" s="203"/>
      <c r="L71" s="43"/>
      <c r="M71" s="668"/>
      <c r="N71" s="44"/>
    </row>
    <row r="72" spans="1:18" s="692" customFormat="1" ht="13.5" thickTop="1">
      <c r="A72" s="683" t="s">
        <v>18</v>
      </c>
      <c r="B72" s="684"/>
      <c r="C72" s="685" t="s">
        <v>1345</v>
      </c>
      <c r="D72" s="686"/>
      <c r="E72" s="686"/>
      <c r="F72" s="693"/>
      <c r="G72" s="694"/>
      <c r="H72" s="687"/>
      <c r="I72" s="695"/>
      <c r="J72" s="688"/>
      <c r="K72" s="689"/>
      <c r="L72" s="688"/>
      <c r="M72" s="690"/>
      <c r="N72" s="691"/>
    </row>
    <row r="73" spans="1:18" s="70" customFormat="1">
      <c r="A73" s="64" t="s">
        <v>1275</v>
      </c>
      <c r="B73" s="65"/>
      <c r="C73" s="66" t="s">
        <v>1272</v>
      </c>
      <c r="D73" s="67"/>
      <c r="E73" s="67"/>
      <c r="F73" s="697"/>
      <c r="G73" s="696"/>
      <c r="H73" s="68"/>
      <c r="I73" s="698"/>
      <c r="J73" s="202"/>
      <c r="K73" s="207"/>
      <c r="L73" s="202"/>
      <c r="M73" s="669"/>
      <c r="N73" s="69"/>
    </row>
    <row r="74" spans="1:18">
      <c r="A74" s="47"/>
      <c r="B74" s="56">
        <v>1</v>
      </c>
      <c r="C74" s="48" t="s">
        <v>1271</v>
      </c>
      <c r="D74" s="49"/>
      <c r="E74" s="49"/>
      <c r="F74" s="50" t="str">
        <f>F32</f>
        <v>A.2.3.1.1</v>
      </c>
      <c r="G74" s="681">
        <f>'Volume Backup'!U74</f>
        <v>0.06</v>
      </c>
      <c r="H74" s="46" t="str">
        <f>'Volume Backup'!V74</f>
        <v>m3</v>
      </c>
      <c r="I74" s="51">
        <f>I32</f>
        <v>107525</v>
      </c>
      <c r="J74" s="200">
        <f t="shared" ref="J74:J77" si="54">G74*I74</f>
        <v>6451.5</v>
      </c>
      <c r="K74" s="205">
        <f>K32</f>
        <v>107525</v>
      </c>
      <c r="L74" s="200">
        <f t="shared" ref="L74:L77" si="55">K74*G74</f>
        <v>6451.5</v>
      </c>
      <c r="M74" s="670">
        <f t="shared" ref="M74:M77" si="56">L74/J74*100</f>
        <v>100</v>
      </c>
      <c r="N74" s="10"/>
    </row>
    <row r="75" spans="1:18">
      <c r="A75" s="47"/>
      <c r="B75" s="56">
        <f t="shared" ref="B75:B77" si="57">B74+1</f>
        <v>2</v>
      </c>
      <c r="C75" s="48" t="s">
        <v>161</v>
      </c>
      <c r="D75" s="49"/>
      <c r="E75" s="49"/>
      <c r="F75" s="50" t="str">
        <f>F37</f>
        <v>A.4.1.1.21A</v>
      </c>
      <c r="G75" s="681">
        <f>'Volume Backup'!U75</f>
        <v>0.8</v>
      </c>
      <c r="H75" s="46" t="str">
        <f>'Volume Backup'!V75</f>
        <v>m2</v>
      </c>
      <c r="I75" s="51">
        <f>I37</f>
        <v>276347.15625</v>
      </c>
      <c r="J75" s="200">
        <f t="shared" si="54"/>
        <v>221077.72500000001</v>
      </c>
      <c r="K75" s="205">
        <f>K37</f>
        <v>270619.93774999998</v>
      </c>
      <c r="L75" s="200">
        <f t="shared" si="55"/>
        <v>216495.95019999999</v>
      </c>
      <c r="M75" s="670">
        <f t="shared" si="56"/>
        <v>97.92752761500509</v>
      </c>
      <c r="N75" s="10"/>
    </row>
    <row r="76" spans="1:18">
      <c r="A76" s="47"/>
      <c r="B76" s="56">
        <f t="shared" si="57"/>
        <v>3</v>
      </c>
      <c r="C76" s="48" t="s">
        <v>178</v>
      </c>
      <c r="D76" s="49"/>
      <c r="E76" s="49"/>
      <c r="F76" s="50" t="str">
        <f>F38</f>
        <v>A.4.1.1.17B</v>
      </c>
      <c r="G76" s="681">
        <f>'Volume Backup'!U76</f>
        <v>14.933333333333334</v>
      </c>
      <c r="H76" s="46" t="str">
        <f>'Volume Backup'!V76</f>
        <v>kg</v>
      </c>
      <c r="I76" s="51">
        <f>I38</f>
        <v>29709.387500000001</v>
      </c>
      <c r="J76" s="200">
        <f t="shared" si="54"/>
        <v>443660.1866666667</v>
      </c>
      <c r="K76" s="205">
        <f>K38</f>
        <v>15696.006725000003</v>
      </c>
      <c r="L76" s="200">
        <f t="shared" si="55"/>
        <v>234393.70042666671</v>
      </c>
      <c r="M76" s="670">
        <f t="shared" si="56"/>
        <v>52.831808548728922</v>
      </c>
      <c r="N76" s="10"/>
    </row>
    <row r="77" spans="1:18">
      <c r="A77" s="47"/>
      <c r="B77" s="56">
        <f t="shared" si="57"/>
        <v>4</v>
      </c>
      <c r="C77" s="48" t="s">
        <v>169</v>
      </c>
      <c r="D77" s="49"/>
      <c r="E77" s="49"/>
      <c r="F77" s="50" t="str">
        <f>F39</f>
        <v>A.4.1.1.10</v>
      </c>
      <c r="G77" s="681">
        <f>'Volume Backup'!U77</f>
        <v>0.06</v>
      </c>
      <c r="H77" s="46" t="str">
        <f>'Volume Backup'!V77</f>
        <v>m3</v>
      </c>
      <c r="I77" s="51">
        <f>I39</f>
        <v>1412631.84296875</v>
      </c>
      <c r="J77" s="200">
        <f t="shared" si="54"/>
        <v>84757.910578124996</v>
      </c>
      <c r="K77" s="205">
        <f>K39</f>
        <v>1264799.3809187501</v>
      </c>
      <c r="L77" s="200">
        <f t="shared" si="55"/>
        <v>75887.962855125006</v>
      </c>
      <c r="M77" s="670">
        <f t="shared" si="56"/>
        <v>89.534961795897289</v>
      </c>
      <c r="N77" s="10"/>
      <c r="O77" s="860"/>
      <c r="P77" s="860"/>
    </row>
    <row r="78" spans="1:18" s="70" customFormat="1">
      <c r="A78" s="64" t="s">
        <v>1276</v>
      </c>
      <c r="B78" s="65"/>
      <c r="C78" s="66" t="s">
        <v>187</v>
      </c>
      <c r="D78" s="67"/>
      <c r="E78" s="67"/>
      <c r="F78" s="697"/>
      <c r="G78" s="696"/>
      <c r="H78" s="68"/>
      <c r="I78" s="698"/>
      <c r="J78" s="202"/>
      <c r="K78" s="207"/>
      <c r="L78" s="202"/>
      <c r="M78" s="669"/>
      <c r="N78" s="69"/>
    </row>
    <row r="79" spans="1:18">
      <c r="A79" s="37"/>
      <c r="B79" s="55">
        <v>1</v>
      </c>
      <c r="C79" s="33" t="s">
        <v>161</v>
      </c>
      <c r="D79" s="34"/>
      <c r="E79" s="34"/>
      <c r="F79" s="680" t="str">
        <f>F41</f>
        <v>A.4.1.1.22A</v>
      </c>
      <c r="G79" s="681">
        <f>'Volume Backup'!U79</f>
        <v>3.84</v>
      </c>
      <c r="H79" s="46" t="str">
        <f>'Volume Backup'!V79</f>
        <v>m2</v>
      </c>
      <c r="I79" s="682">
        <f>I41</f>
        <v>419219.41875000001</v>
      </c>
      <c r="J79" s="200">
        <f t="shared" ref="J79:J81" si="58">G79*I79</f>
        <v>1609802.568</v>
      </c>
      <c r="K79" s="204">
        <f>K41</f>
        <v>405164.81450000004</v>
      </c>
      <c r="L79" s="200">
        <f t="shared" ref="L79:L81" si="59">K79*G79</f>
        <v>1555832.8876800002</v>
      </c>
      <c r="M79" s="670">
        <f t="shared" ref="M79:M81" si="60">L79/J79*100</f>
        <v>96.64743482257883</v>
      </c>
      <c r="N79" s="10"/>
    </row>
    <row r="80" spans="1:18">
      <c r="A80" s="47"/>
      <c r="B80" s="56">
        <f>B79+1</f>
        <v>2</v>
      </c>
      <c r="C80" s="48" t="s">
        <v>178</v>
      </c>
      <c r="D80" s="49"/>
      <c r="E80" s="49"/>
      <c r="F80" s="680" t="str">
        <f>F42</f>
        <v>A.4.1.1.17B</v>
      </c>
      <c r="G80" s="681">
        <f>'Volume Backup'!U80</f>
        <v>71.765333333333331</v>
      </c>
      <c r="H80" s="46" t="str">
        <f>'Volume Backup'!V80</f>
        <v>kg</v>
      </c>
      <c r="I80" s="682">
        <f>I42</f>
        <v>29709.387500000001</v>
      </c>
      <c r="J80" s="200">
        <f t="shared" si="58"/>
        <v>2132104.0970666665</v>
      </c>
      <c r="K80" s="204">
        <f>K42</f>
        <v>15696.006725000003</v>
      </c>
      <c r="L80" s="200">
        <f t="shared" si="59"/>
        <v>1126429.1546218668</v>
      </c>
      <c r="M80" s="670">
        <f t="shared" si="60"/>
        <v>52.831808548728922</v>
      </c>
      <c r="N80" s="10"/>
    </row>
    <row r="81" spans="1:16">
      <c r="A81" s="47"/>
      <c r="B81" s="56">
        <f>B80+1</f>
        <v>3</v>
      </c>
      <c r="C81" s="48" t="s">
        <v>169</v>
      </c>
      <c r="D81" s="49"/>
      <c r="E81" s="49"/>
      <c r="F81" s="680" t="str">
        <f>F43</f>
        <v>A.4.1.1.10</v>
      </c>
      <c r="G81" s="681">
        <f>'Volume Backup'!U81</f>
        <v>0.14399999999999999</v>
      </c>
      <c r="H81" s="46" t="str">
        <f>'Volume Backup'!V81</f>
        <v>m3</v>
      </c>
      <c r="I81" s="682">
        <f>I43</f>
        <v>1412631.84296875</v>
      </c>
      <c r="J81" s="200">
        <f t="shared" si="58"/>
        <v>203418.9853875</v>
      </c>
      <c r="K81" s="204">
        <f>K43</f>
        <v>1264799.3809187501</v>
      </c>
      <c r="L81" s="200">
        <f t="shared" si="59"/>
        <v>182131.11085229999</v>
      </c>
      <c r="M81" s="670">
        <f t="shared" si="60"/>
        <v>89.534961795897274</v>
      </c>
      <c r="N81" s="10"/>
      <c r="O81" s="860"/>
      <c r="P81" s="860"/>
    </row>
    <row r="82" spans="1:16" s="70" customFormat="1">
      <c r="A82" s="64" t="s">
        <v>1277</v>
      </c>
      <c r="B82" s="65"/>
      <c r="C82" s="66" t="s">
        <v>1273</v>
      </c>
      <c r="D82" s="67"/>
      <c r="E82" s="67"/>
      <c r="F82" s="697"/>
      <c r="G82" s="696"/>
      <c r="H82" s="68"/>
      <c r="I82" s="698"/>
      <c r="J82" s="202"/>
      <c r="K82" s="207"/>
      <c r="L82" s="202"/>
      <c r="M82" s="669"/>
      <c r="N82" s="69"/>
    </row>
    <row r="83" spans="1:16">
      <c r="A83" s="37"/>
      <c r="B83" s="55">
        <v>1</v>
      </c>
      <c r="C83" s="33" t="s">
        <v>161</v>
      </c>
      <c r="D83" s="34"/>
      <c r="E83" s="34"/>
      <c r="F83" s="680" t="str">
        <f>F45</f>
        <v>A.4.1.1.23A</v>
      </c>
      <c r="G83" s="681">
        <f>'Volume Backup'!U83</f>
        <v>0.8</v>
      </c>
      <c r="H83" s="46" t="str">
        <f>'Volume Backup'!V83</f>
        <v>m2</v>
      </c>
      <c r="I83" s="682">
        <f>I45</f>
        <v>428830.6875</v>
      </c>
      <c r="J83" s="200">
        <f t="shared" ref="J83" si="61">G83*I83</f>
        <v>343064.55000000005</v>
      </c>
      <c r="K83" s="204">
        <f>K45</f>
        <v>414776.08324999997</v>
      </c>
      <c r="L83" s="200">
        <f t="shared" ref="L83" si="62">K83*G83</f>
        <v>331820.86660000001</v>
      </c>
      <c r="M83" s="670">
        <f t="shared" ref="M83" si="63">L83/J83*100</f>
        <v>96.722574978965312</v>
      </c>
      <c r="N83" s="10"/>
    </row>
    <row r="84" spans="1:16">
      <c r="A84" s="47"/>
      <c r="B84" s="56">
        <f>B83+1</f>
        <v>2</v>
      </c>
      <c r="C84" s="48" t="s">
        <v>178</v>
      </c>
      <c r="D84" s="49"/>
      <c r="E84" s="49"/>
      <c r="F84" s="680" t="str">
        <f>F46</f>
        <v>A.4.1.1.17B</v>
      </c>
      <c r="G84" s="681">
        <f>'Volume Backup'!U84</f>
        <v>14.933333333333334</v>
      </c>
      <c r="H84" s="46" t="str">
        <f>'Volume Backup'!V84</f>
        <v>kg</v>
      </c>
      <c r="I84" s="682">
        <f>I46</f>
        <v>29709.387500000001</v>
      </c>
      <c r="J84" s="200">
        <f>G84*I84</f>
        <v>443660.1866666667</v>
      </c>
      <c r="K84" s="204">
        <f>K46</f>
        <v>15696.006725000003</v>
      </c>
      <c r="L84" s="200">
        <f>K84*G84</f>
        <v>234393.70042666671</v>
      </c>
      <c r="M84" s="670">
        <f>L84/J84*100</f>
        <v>52.831808548728922</v>
      </c>
      <c r="N84" s="10"/>
    </row>
    <row r="85" spans="1:16">
      <c r="A85" s="47"/>
      <c r="B85" s="56">
        <f>B84+1</f>
        <v>3</v>
      </c>
      <c r="C85" s="48" t="s">
        <v>169</v>
      </c>
      <c r="D85" s="49"/>
      <c r="E85" s="49"/>
      <c r="F85" s="680" t="str">
        <f>F47</f>
        <v>A.4.1.1.10</v>
      </c>
      <c r="G85" s="681">
        <f>'Volume Backup'!U85</f>
        <v>0.06</v>
      </c>
      <c r="H85" s="46" t="str">
        <f>'Volume Backup'!V85</f>
        <v>m3</v>
      </c>
      <c r="I85" s="682">
        <f>I47</f>
        <v>1412631.84296875</v>
      </c>
      <c r="J85" s="200">
        <f>G85*I85</f>
        <v>84757.910578124996</v>
      </c>
      <c r="K85" s="204">
        <f>K47</f>
        <v>1264799.3809187501</v>
      </c>
      <c r="L85" s="200">
        <f>K85*G85</f>
        <v>75887.962855125006</v>
      </c>
      <c r="M85" s="670">
        <f>L85/J85*100</f>
        <v>89.534961795897289</v>
      </c>
      <c r="N85" s="10"/>
      <c r="O85" s="860"/>
      <c r="P85" s="860"/>
    </row>
    <row r="86" spans="1:16" s="70" customFormat="1">
      <c r="A86" s="64" t="s">
        <v>1278</v>
      </c>
      <c r="B86" s="65"/>
      <c r="C86" s="66" t="s">
        <v>1388</v>
      </c>
      <c r="D86" s="67"/>
      <c r="E86" s="67"/>
      <c r="F86" s="697"/>
      <c r="G86" s="696"/>
      <c r="H86" s="68"/>
      <c r="I86" s="698"/>
      <c r="J86" s="202"/>
      <c r="K86" s="207"/>
      <c r="L86" s="202"/>
      <c r="M86" s="669"/>
      <c r="N86" s="69"/>
    </row>
    <row r="87" spans="1:16">
      <c r="A87" s="37"/>
      <c r="B87" s="55">
        <v>1</v>
      </c>
      <c r="C87" s="33" t="s">
        <v>1271</v>
      </c>
      <c r="D87" s="34"/>
      <c r="E87" s="34"/>
      <c r="F87" s="680" t="str">
        <f>F74</f>
        <v>A.2.3.1.1</v>
      </c>
      <c r="G87" s="681">
        <f>'Volume Backup'!U87</f>
        <v>1.1200000000000001</v>
      </c>
      <c r="H87" s="46" t="str">
        <f>'Volume Backup'!V87</f>
        <v>m3</v>
      </c>
      <c r="I87" s="682">
        <f>I74</f>
        <v>107525</v>
      </c>
      <c r="J87" s="200">
        <f t="shared" ref="J87" si="64">G87*I87</f>
        <v>120428.00000000001</v>
      </c>
      <c r="K87" s="204">
        <f>K74</f>
        <v>107525</v>
      </c>
      <c r="L87" s="200">
        <f t="shared" ref="L87" si="65">K87*G87</f>
        <v>120428.00000000001</v>
      </c>
      <c r="M87" s="670">
        <f t="shared" ref="M87" si="66">L87/J87*100</f>
        <v>100</v>
      </c>
      <c r="N87" s="10"/>
    </row>
    <row r="88" spans="1:16">
      <c r="A88" s="37"/>
      <c r="B88" s="56">
        <f>B87+1</f>
        <v>2</v>
      </c>
      <c r="C88" s="33" t="s">
        <v>1389</v>
      </c>
      <c r="D88" s="34"/>
      <c r="E88" s="34"/>
      <c r="F88" s="680" t="str">
        <f>'AHSP ARS'!B5</f>
        <v>A.4.4.1.9</v>
      </c>
      <c r="G88" s="681">
        <f>'Volume Backup'!U88</f>
        <v>8.4</v>
      </c>
      <c r="H88" s="46" t="str">
        <f>'Volume Backup'!V88</f>
        <v>m2</v>
      </c>
      <c r="I88" s="682">
        <f>'AHSP ARS'!I23</f>
        <v>163284.56125000003</v>
      </c>
      <c r="J88" s="200">
        <f t="shared" ref="J88" si="67">G88*I88</f>
        <v>1371590.3145000003</v>
      </c>
      <c r="K88" s="204">
        <f>'AHSP ARS'!L23</f>
        <v>159168.16097500001</v>
      </c>
      <c r="L88" s="200">
        <f t="shared" ref="L88" si="68">K88*G88</f>
        <v>1337012.5521900002</v>
      </c>
      <c r="M88" s="670">
        <f t="shared" ref="M88" si="69">L88/J88*100</f>
        <v>97.479002152140083</v>
      </c>
      <c r="N88" s="10"/>
    </row>
    <row r="89" spans="1:16">
      <c r="A89" s="47"/>
      <c r="B89" s="56">
        <f>B88+1</f>
        <v>3</v>
      </c>
      <c r="C89" s="48" t="s">
        <v>161</v>
      </c>
      <c r="D89" s="49"/>
      <c r="E89" s="49"/>
      <c r="F89" s="50" t="str">
        <f>F49</f>
        <v>A.4.1.1.24A</v>
      </c>
      <c r="G89" s="681">
        <f>'Volume Backup'!U89</f>
        <v>1.24</v>
      </c>
      <c r="H89" s="46" t="str">
        <f>'Volume Backup'!V89</f>
        <v>m2</v>
      </c>
      <c r="I89" s="51">
        <f>I49</f>
        <v>496851.31874999998</v>
      </c>
      <c r="J89" s="200">
        <f>G89*I89</f>
        <v>616095.63524999993</v>
      </c>
      <c r="K89" s="205">
        <f>K49</f>
        <v>482796.71450000006</v>
      </c>
      <c r="L89" s="200">
        <f>K89*G89</f>
        <v>598667.92598000006</v>
      </c>
      <c r="M89" s="670">
        <f>L89/J89*100</f>
        <v>97.171265583966033</v>
      </c>
      <c r="N89" s="10"/>
    </row>
    <row r="90" spans="1:16">
      <c r="A90" s="47"/>
      <c r="B90" s="56">
        <f>B89+1</f>
        <v>4</v>
      </c>
      <c r="C90" s="48" t="s">
        <v>169</v>
      </c>
      <c r="D90" s="49"/>
      <c r="E90" s="49"/>
      <c r="F90" s="50" t="str">
        <f>F85</f>
        <v>A.4.1.1.10</v>
      </c>
      <c r="G90" s="681">
        <f>'Volume Backup'!U90</f>
        <v>0.84000000000000008</v>
      </c>
      <c r="H90" s="46" t="str">
        <f>'Volume Backup'!V90</f>
        <v>m3</v>
      </c>
      <c r="I90" s="51">
        <f>I85</f>
        <v>1412631.84296875</v>
      </c>
      <c r="J90" s="200">
        <f>G90*I90</f>
        <v>1186610.7480937501</v>
      </c>
      <c r="K90" s="205">
        <f>K85</f>
        <v>1264799.3809187501</v>
      </c>
      <c r="L90" s="200">
        <f>K90*G90</f>
        <v>1062431.4799717502</v>
      </c>
      <c r="M90" s="670">
        <f>L90/J90*100</f>
        <v>89.534961795897289</v>
      </c>
      <c r="N90" s="10"/>
      <c r="O90" s="860"/>
      <c r="P90" s="860"/>
    </row>
    <row r="91" spans="1:16" s="70" customFormat="1">
      <c r="A91" s="64" t="s">
        <v>1279</v>
      </c>
      <c r="B91" s="65"/>
      <c r="C91" s="66" t="s">
        <v>164</v>
      </c>
      <c r="D91" s="67"/>
      <c r="E91" s="67"/>
      <c r="F91" s="697"/>
      <c r="G91" s="696"/>
      <c r="H91" s="68"/>
      <c r="I91" s="698"/>
      <c r="J91" s="202"/>
      <c r="K91" s="207"/>
      <c r="L91" s="202"/>
      <c r="M91" s="669"/>
      <c r="N91" s="69"/>
    </row>
    <row r="92" spans="1:16">
      <c r="A92" s="47"/>
      <c r="B92" s="56">
        <v>1</v>
      </c>
      <c r="C92" s="48" t="s">
        <v>1347</v>
      </c>
      <c r="D92" s="49"/>
      <c r="E92" s="49"/>
      <c r="F92" s="50" t="str">
        <f>F88</f>
        <v>A.4.4.1.9</v>
      </c>
      <c r="G92" s="681">
        <f>'Volume Backup'!U92</f>
        <v>9.6000000000000014</v>
      </c>
      <c r="H92" s="46" t="str">
        <f>'Volume Backup'!V92</f>
        <v>m2</v>
      </c>
      <c r="I92" s="51">
        <f>I88</f>
        <v>163284.56125000003</v>
      </c>
      <c r="J92" s="200">
        <f t="shared" ref="J92" si="70">G92*I92</f>
        <v>1567531.7880000004</v>
      </c>
      <c r="K92" s="205">
        <f>K88</f>
        <v>159168.16097500001</v>
      </c>
      <c r="L92" s="200">
        <f t="shared" ref="L92" si="71">K92*G92</f>
        <v>1528014.3453600004</v>
      </c>
      <c r="M92" s="670">
        <f t="shared" ref="M92" si="72">L92/J92*100</f>
        <v>97.479002152140083</v>
      </c>
      <c r="N92" s="10"/>
    </row>
    <row r="93" spans="1:16">
      <c r="A93" s="47"/>
      <c r="B93" s="56">
        <f>B92+1</f>
        <v>2</v>
      </c>
      <c r="C93" s="48" t="s">
        <v>170</v>
      </c>
      <c r="D93" s="49"/>
      <c r="E93" s="49"/>
      <c r="F93" s="50" t="str">
        <f>'AHSP ARS'!B25</f>
        <v>A.4.4.2.4</v>
      </c>
      <c r="G93" s="681">
        <f>'Volume Backup'!U93</f>
        <v>19.200000000000003</v>
      </c>
      <c r="H93" s="46" t="str">
        <f>'Volume Backup'!V93</f>
        <v>m2</v>
      </c>
      <c r="I93" s="51">
        <f>'AHSP ARS'!I42</f>
        <v>87277.409999999989</v>
      </c>
      <c r="J93" s="200">
        <f>G93*I93</f>
        <v>1675726.2720000001</v>
      </c>
      <c r="K93" s="205">
        <f>'AHSP ARS'!L42</f>
        <v>85043.815415999998</v>
      </c>
      <c r="L93" s="200">
        <f>K93*G93</f>
        <v>1632841.2559872002</v>
      </c>
      <c r="M93" s="670">
        <f>L93/J93*100</f>
        <v>97.440810189028298</v>
      </c>
      <c r="N93" s="10"/>
    </row>
    <row r="94" spans="1:16">
      <c r="A94" s="47"/>
      <c r="B94" s="56">
        <f>B93+1</f>
        <v>3</v>
      </c>
      <c r="C94" s="48" t="s">
        <v>163</v>
      </c>
      <c r="D94" s="49"/>
      <c r="E94" s="49"/>
      <c r="F94" s="50" t="str">
        <f>'AHSP ARS'!B44</f>
        <v>A.4.4.2.27</v>
      </c>
      <c r="G94" s="681">
        <f>'Volume Backup'!U94</f>
        <v>19.200000000000003</v>
      </c>
      <c r="H94" s="46" t="str">
        <f>'Volume Backup'!V94</f>
        <v>m2</v>
      </c>
      <c r="I94" s="51">
        <f>'AHSP ARS'!I60</f>
        <v>52737.5625</v>
      </c>
      <c r="J94" s="200">
        <f>G94*I94</f>
        <v>1012561.2000000002</v>
      </c>
      <c r="K94" s="205">
        <f>'AHSP ARS'!L60</f>
        <v>51574.231987500003</v>
      </c>
      <c r="L94" s="200">
        <f>K94*G94</f>
        <v>990225.25416000024</v>
      </c>
      <c r="M94" s="670">
        <f>L94/J94*100</f>
        <v>97.794113991332082</v>
      </c>
      <c r="N94" s="10"/>
    </row>
    <row r="95" spans="1:16">
      <c r="A95" s="47"/>
      <c r="B95" s="56">
        <f t="shared" ref="B95:B102" si="73">B94+1</f>
        <v>4</v>
      </c>
      <c r="C95" s="48" t="s">
        <v>1348</v>
      </c>
      <c r="D95" s="49"/>
      <c r="E95" s="49"/>
      <c r="F95" s="50" t="str">
        <f>'AHSP ARS'!B119</f>
        <v>A.4.7.1.10</v>
      </c>
      <c r="G95" s="681">
        <f>'Volume Backup'!U95</f>
        <v>19.200000000000003</v>
      </c>
      <c r="H95" s="46" t="str">
        <f>'Volume Backup'!V95</f>
        <v>m2</v>
      </c>
      <c r="I95" s="51">
        <f>'AHSP ARS'!I137</f>
        <v>43230.484000000004</v>
      </c>
      <c r="J95" s="200">
        <f t="shared" ref="J95" si="74">G95*I95</f>
        <v>830025.29280000017</v>
      </c>
      <c r="K95" s="205">
        <f>'AHSP ARS'!L137</f>
        <v>28115.778620199999</v>
      </c>
      <c r="L95" s="200">
        <f t="shared" ref="L95" si="75">K95*G95</f>
        <v>539822.94950784009</v>
      </c>
      <c r="M95" s="670">
        <f t="shared" ref="M95" si="76">L95/J95*100</f>
        <v>65.036927692505131</v>
      </c>
      <c r="N95" s="10"/>
    </row>
    <row r="96" spans="1:16">
      <c r="A96" s="47"/>
      <c r="B96" s="56">
        <f t="shared" si="73"/>
        <v>5</v>
      </c>
      <c r="C96" s="48" t="s">
        <v>2862</v>
      </c>
      <c r="D96" s="49"/>
      <c r="E96" s="49"/>
      <c r="F96" s="50" t="str">
        <f>'ANALISA (2)'!D7</f>
        <v>A.4.2.1.20</v>
      </c>
      <c r="G96" s="681">
        <f>'Volume Backup'!U96</f>
        <v>76.800000000000011</v>
      </c>
      <c r="H96" s="46" t="str">
        <f>'Volume Backup'!V96</f>
        <v>m2</v>
      </c>
      <c r="I96" s="51">
        <f>'ANALISA (2)'!J21</f>
        <v>148763.14000000001</v>
      </c>
      <c r="J96" s="200">
        <f t="shared" ref="J96:J102" si="77">G96*I96</f>
        <v>11425009.152000003</v>
      </c>
      <c r="K96" s="205">
        <f>I96</f>
        <v>148763.14000000001</v>
      </c>
      <c r="L96" s="200">
        <f t="shared" ref="L96:L102" si="78">K96*G96</f>
        <v>11425009.152000003</v>
      </c>
      <c r="M96" s="670">
        <f t="shared" ref="M96:M102" si="79">L96/J96*100</f>
        <v>100</v>
      </c>
      <c r="N96" s="10"/>
    </row>
    <row r="97" spans="1:16">
      <c r="A97" s="47"/>
      <c r="B97" s="56">
        <f t="shared" si="73"/>
        <v>6</v>
      </c>
      <c r="C97" s="48" t="s">
        <v>2863</v>
      </c>
      <c r="D97" s="49"/>
      <c r="E97" s="49"/>
      <c r="F97" s="50" t="str">
        <f>'ANALISA (2)'!D72</f>
        <v>A.4.6.1.23 F</v>
      </c>
      <c r="G97" s="681">
        <f>G96</f>
        <v>76.800000000000011</v>
      </c>
      <c r="H97" s="46" t="str">
        <f>'Volume Backup'!V97</f>
        <v>m2</v>
      </c>
      <c r="I97" s="51">
        <f>'ANALISA (2)'!J87</f>
        <v>205940.97</v>
      </c>
      <c r="J97" s="200">
        <f t="shared" ref="J97" si="80">G97*I97</f>
        <v>15816266.496000003</v>
      </c>
      <c r="K97" s="205">
        <f>I97</f>
        <v>205940.97</v>
      </c>
      <c r="L97" s="200">
        <f t="shared" ref="L97" si="81">K97*G97</f>
        <v>15816266.496000003</v>
      </c>
      <c r="M97" s="670">
        <f t="shared" ref="M97" si="82">L97/J97*100</f>
        <v>100</v>
      </c>
      <c r="N97" s="10"/>
    </row>
    <row r="98" spans="1:16">
      <c r="A98" s="47"/>
      <c r="B98" s="56">
        <f t="shared" si="73"/>
        <v>7</v>
      </c>
      <c r="C98" s="48" t="s">
        <v>2864</v>
      </c>
      <c r="D98" s="49"/>
      <c r="E98" s="49"/>
      <c r="F98" s="50" t="str">
        <f>'ANALISA (2)'!D89</f>
        <v>A.4.6.1.23 J</v>
      </c>
      <c r="G98" s="681">
        <f>G97</f>
        <v>76.800000000000011</v>
      </c>
      <c r="H98" s="46" t="str">
        <f>H97</f>
        <v>m2</v>
      </c>
      <c r="I98" s="51">
        <f>'ANALISA (2)'!J103</f>
        <v>236285.44</v>
      </c>
      <c r="J98" s="200">
        <f t="shared" ref="J98" si="83">G98*I98</f>
        <v>18146721.792000003</v>
      </c>
      <c r="K98" s="205">
        <f>I98</f>
        <v>236285.44</v>
      </c>
      <c r="L98" s="200">
        <f t="shared" ref="L98" si="84">K98*G98</f>
        <v>18146721.792000003</v>
      </c>
      <c r="M98" s="670">
        <f t="shared" ref="M98" si="85">L98/J98*100</f>
        <v>100</v>
      </c>
      <c r="N98" s="10"/>
    </row>
    <row r="99" spans="1:16">
      <c r="A99" s="47"/>
      <c r="B99" s="56">
        <f t="shared" si="73"/>
        <v>8</v>
      </c>
      <c r="C99" s="48" t="s">
        <v>192</v>
      </c>
      <c r="D99" s="49"/>
      <c r="E99" s="49"/>
      <c r="F99" s="50" t="str">
        <f>analisa!A204</f>
        <v>A.4.6.1.23 L</v>
      </c>
      <c r="G99" s="681">
        <f>'Volume Backup'!U97</f>
        <v>12.8</v>
      </c>
      <c r="H99" s="46" t="str">
        <f>'Volume Backup'!V97</f>
        <v>m2</v>
      </c>
      <c r="I99" s="51">
        <f>analisa!G218</f>
        <v>711501.21</v>
      </c>
      <c r="J99" s="200">
        <f t="shared" si="77"/>
        <v>9107215.4879999999</v>
      </c>
      <c r="K99" s="205">
        <f>I99</f>
        <v>711501.21</v>
      </c>
      <c r="L99" s="200">
        <f t="shared" si="78"/>
        <v>9107215.4879999999</v>
      </c>
      <c r="M99" s="670">
        <f t="shared" si="79"/>
        <v>100</v>
      </c>
      <c r="N99" s="10"/>
    </row>
    <row r="100" spans="1:16">
      <c r="A100" s="47"/>
      <c r="B100" s="56">
        <f t="shared" si="73"/>
        <v>9</v>
      </c>
      <c r="C100" s="48" t="s">
        <v>1269</v>
      </c>
      <c r="D100" s="49"/>
      <c r="E100" s="49"/>
      <c r="F100" s="50" t="str">
        <f>F22</f>
        <v>A 4.2.1.1</v>
      </c>
      <c r="G100" s="681">
        <f>'Volume Backup'!U98</f>
        <v>123.95466666666665</v>
      </c>
      <c r="H100" s="46" t="str">
        <f>'Volume Backup'!V98</f>
        <v>kg</v>
      </c>
      <c r="I100" s="51">
        <f>I22</f>
        <v>52137.25</v>
      </c>
      <c r="J100" s="200">
        <f t="shared" ref="J100" si="86">G100*I100</f>
        <v>6462655.444666666</v>
      </c>
      <c r="K100" s="205">
        <f>K22</f>
        <v>36583.308949999999</v>
      </c>
      <c r="L100" s="200">
        <f t="shared" ref="L100" si="87">K100*G100</f>
        <v>4534671.8664609324</v>
      </c>
      <c r="M100" s="670">
        <f t="shared" ref="M100" si="88">L100/J100*100</f>
        <v>70.167315978499062</v>
      </c>
      <c r="N100" s="10"/>
    </row>
    <row r="101" spans="1:16">
      <c r="A101" s="47"/>
      <c r="B101" s="56">
        <f t="shared" si="73"/>
        <v>10</v>
      </c>
      <c r="C101" s="48" t="s">
        <v>1435</v>
      </c>
      <c r="D101" s="49"/>
      <c r="E101" s="49"/>
      <c r="F101" s="50" t="str">
        <f>analisa!A187</f>
        <v>A.4.6.1.23 H</v>
      </c>
      <c r="G101" s="681">
        <f>'Volume Backup'!U99</f>
        <v>9.6000000000000014</v>
      </c>
      <c r="H101" s="46" t="str">
        <f>'Volume Backup'!V99</f>
        <v>m2</v>
      </c>
      <c r="I101" s="51">
        <f>analisa!G202</f>
        <v>1786605.5</v>
      </c>
      <c r="J101" s="200">
        <f t="shared" ref="J101" si="89">G101*I101</f>
        <v>17151412.800000001</v>
      </c>
      <c r="K101" s="205">
        <f>I101/2</f>
        <v>893302.75</v>
      </c>
      <c r="L101" s="200">
        <f t="shared" ref="L101" si="90">K101*G101</f>
        <v>8575706.4000000004</v>
      </c>
      <c r="M101" s="670">
        <f t="shared" ref="M101" si="91">L101/J101*100</f>
        <v>50</v>
      </c>
      <c r="N101" s="10"/>
    </row>
    <row r="102" spans="1:16">
      <c r="A102" s="47"/>
      <c r="B102" s="56">
        <f t="shared" si="73"/>
        <v>11</v>
      </c>
      <c r="C102" s="48" t="s">
        <v>1294</v>
      </c>
      <c r="D102" s="49"/>
      <c r="E102" s="49"/>
      <c r="F102" s="50" t="str">
        <f>F29</f>
        <v>Dihitung</v>
      </c>
      <c r="G102" s="681">
        <f>'Volume Backup'!U100</f>
        <v>150</v>
      </c>
      <c r="H102" s="46" t="str">
        <f>'Volume Backup'!V100</f>
        <v>cm</v>
      </c>
      <c r="I102" s="51">
        <v>45000</v>
      </c>
      <c r="J102" s="200">
        <f t="shared" si="77"/>
        <v>6750000</v>
      </c>
      <c r="K102" s="205">
        <f>I102</f>
        <v>45000</v>
      </c>
      <c r="L102" s="200">
        <f t="shared" si="78"/>
        <v>6750000</v>
      </c>
      <c r="M102" s="670">
        <f t="shared" si="79"/>
        <v>100</v>
      </c>
      <c r="N102" s="10"/>
      <c r="O102" s="860"/>
      <c r="P102" s="860"/>
    </row>
    <row r="103" spans="1:16" s="70" customFormat="1">
      <c r="A103" s="64" t="s">
        <v>1280</v>
      </c>
      <c r="B103" s="65"/>
      <c r="C103" s="66" t="s">
        <v>182</v>
      </c>
      <c r="D103" s="67"/>
      <c r="E103" s="67"/>
      <c r="F103" s="697"/>
      <c r="G103" s="696"/>
      <c r="H103" s="68"/>
      <c r="I103" s="698"/>
      <c r="J103" s="202"/>
      <c r="K103" s="207"/>
      <c r="L103" s="202"/>
      <c r="M103" s="669"/>
      <c r="N103" s="69"/>
    </row>
    <row r="104" spans="1:16">
      <c r="A104" s="37"/>
      <c r="B104" s="55">
        <v>1</v>
      </c>
      <c r="C104" s="33" t="s">
        <v>172</v>
      </c>
      <c r="D104" s="34"/>
      <c r="E104" s="34"/>
      <c r="F104" s="680" t="str">
        <f>F61</f>
        <v>PLL.01</v>
      </c>
      <c r="G104" s="681">
        <f>'Volume Backup'!U102</f>
        <v>6</v>
      </c>
      <c r="H104" s="46" t="str">
        <f>'Volume Backup'!V102</f>
        <v>m2</v>
      </c>
      <c r="I104" s="682">
        <f>I61</f>
        <v>126787.50000000001</v>
      </c>
      <c r="J104" s="200">
        <f t="shared" ref="J104:J107" si="92">G104*I104</f>
        <v>760725.00000000012</v>
      </c>
      <c r="K104" s="204">
        <f>K61</f>
        <v>88545.946250000008</v>
      </c>
      <c r="L104" s="200">
        <f t="shared" ref="L104:L107" si="93">K104*G104</f>
        <v>531275.67749999999</v>
      </c>
      <c r="M104" s="670">
        <f t="shared" ref="M104:M107" si="94">L104/J104*100</f>
        <v>69.838072562358263</v>
      </c>
      <c r="N104" s="10"/>
    </row>
    <row r="105" spans="1:16">
      <c r="A105" s="47"/>
      <c r="B105" s="56">
        <f>B104+1</f>
        <v>2</v>
      </c>
      <c r="C105" s="48" t="s">
        <v>184</v>
      </c>
      <c r="D105" s="49"/>
      <c r="E105" s="49"/>
      <c r="F105" s="50" t="str">
        <f>F62</f>
        <v>A.4.5.1.7</v>
      </c>
      <c r="G105" s="681">
        <f>'Volume Backup'!U103</f>
        <v>6</v>
      </c>
      <c r="H105" s="46" t="str">
        <f>'Volume Backup'!V103</f>
        <v>m2</v>
      </c>
      <c r="I105" s="51">
        <f>I62</f>
        <v>61657.41</v>
      </c>
      <c r="J105" s="200">
        <f t="shared" si="92"/>
        <v>369944.46</v>
      </c>
      <c r="K105" s="205">
        <f>K62</f>
        <v>61657.41</v>
      </c>
      <c r="L105" s="200">
        <f t="shared" si="93"/>
        <v>369944.46</v>
      </c>
      <c r="M105" s="670">
        <f t="shared" si="94"/>
        <v>100</v>
      </c>
      <c r="N105" s="10"/>
    </row>
    <row r="106" spans="1:16">
      <c r="A106" s="47"/>
      <c r="B106" s="56">
        <f t="shared" ref="B106:B107" si="95">B105+1</f>
        <v>3</v>
      </c>
      <c r="C106" s="48" t="s">
        <v>183</v>
      </c>
      <c r="D106" s="49"/>
      <c r="E106" s="49"/>
      <c r="F106" s="50" t="str">
        <f>'AHSP ARS'!B62</f>
        <v>A.4.5.1.7A</v>
      </c>
      <c r="G106" s="681">
        <f>'Volume Backup'!U104</f>
        <v>10</v>
      </c>
      <c r="H106" s="46" t="str">
        <f>'Volume Backup'!V104</f>
        <v>m2</v>
      </c>
      <c r="I106" s="51">
        <f>'AHSP ARS'!I79</f>
        <v>278127.5</v>
      </c>
      <c r="J106" s="200">
        <f t="shared" ref="J106" si="96">G106*I106</f>
        <v>2781275</v>
      </c>
      <c r="K106" s="205">
        <f>'AHSP ARS'!L79</f>
        <v>236658.26424999998</v>
      </c>
      <c r="L106" s="200">
        <f t="shared" ref="L106" si="97">K106*G106</f>
        <v>2366582.6424999996</v>
      </c>
      <c r="M106" s="670">
        <f t="shared" ref="M106" si="98">L106/J106*100</f>
        <v>85.089847012611102</v>
      </c>
      <c r="N106" s="10"/>
    </row>
    <row r="107" spans="1:16">
      <c r="A107" s="47"/>
      <c r="B107" s="56">
        <f t="shared" si="95"/>
        <v>4</v>
      </c>
      <c r="C107" s="48" t="s">
        <v>1297</v>
      </c>
      <c r="D107" s="49"/>
      <c r="E107" s="49"/>
      <c r="F107" s="50" t="str">
        <f>F95</f>
        <v>A.4.7.1.10</v>
      </c>
      <c r="G107" s="681">
        <f>'Volume Backup'!U105</f>
        <v>6</v>
      </c>
      <c r="H107" s="46" t="str">
        <f>'Volume Backup'!V105</f>
        <v>m2</v>
      </c>
      <c r="I107" s="51">
        <f>I95</f>
        <v>43230.484000000004</v>
      </c>
      <c r="J107" s="200">
        <f t="shared" si="92"/>
        <v>259382.90400000004</v>
      </c>
      <c r="K107" s="205">
        <f>K95</f>
        <v>28115.778620199999</v>
      </c>
      <c r="L107" s="200">
        <f t="shared" si="93"/>
        <v>168694.67172119999</v>
      </c>
      <c r="M107" s="670">
        <f t="shared" si="94"/>
        <v>65.036927692505117</v>
      </c>
      <c r="N107" s="10"/>
      <c r="O107" s="860"/>
      <c r="P107" s="860"/>
    </row>
    <row r="108" spans="1:16" s="70" customFormat="1">
      <c r="A108" s="64" t="s">
        <v>1349</v>
      </c>
      <c r="B108" s="65"/>
      <c r="C108" s="66" t="s">
        <v>162</v>
      </c>
      <c r="D108" s="67"/>
      <c r="E108" s="67"/>
      <c r="F108" s="697"/>
      <c r="G108" s="696"/>
      <c r="H108" s="68"/>
      <c r="I108" s="698"/>
      <c r="J108" s="202"/>
      <c r="K108" s="207"/>
      <c r="L108" s="202"/>
      <c r="M108" s="669"/>
      <c r="N108" s="69"/>
    </row>
    <row r="109" spans="1:16">
      <c r="A109" s="37"/>
      <c r="B109" s="55">
        <v>1</v>
      </c>
      <c r="C109" s="33" t="s">
        <v>1311</v>
      </c>
      <c r="D109" s="34"/>
      <c r="E109" s="34"/>
      <c r="F109" s="680" t="str">
        <f>analisa!A105</f>
        <v>A.4.4.3.59 B</v>
      </c>
      <c r="G109" s="681">
        <f>'Volume Backup'!U107</f>
        <v>6</v>
      </c>
      <c r="H109" s="46" t="str">
        <f>'Volume Backup'!V107</f>
        <v>m2</v>
      </c>
      <c r="I109" s="682">
        <f>analisa!G119</f>
        <v>576770.43000000005</v>
      </c>
      <c r="J109" s="200">
        <f t="shared" ref="J109" si="99">G109*I109</f>
        <v>3460622.58</v>
      </c>
      <c r="K109" s="204">
        <f>I109</f>
        <v>576770.43000000005</v>
      </c>
      <c r="L109" s="200">
        <f t="shared" ref="L109" si="100">K109*G109</f>
        <v>3460622.58</v>
      </c>
      <c r="M109" s="670">
        <f t="shared" ref="M109" si="101">L109/J109*100</f>
        <v>100</v>
      </c>
      <c r="N109" s="10"/>
      <c r="O109" s="860"/>
      <c r="P109" s="860"/>
    </row>
    <row r="110" spans="1:16" s="70" customFormat="1">
      <c r="A110" s="64" t="s">
        <v>1350</v>
      </c>
      <c r="B110" s="65"/>
      <c r="C110" s="66" t="s">
        <v>1284</v>
      </c>
      <c r="D110" s="67"/>
      <c r="E110" s="67"/>
      <c r="F110" s="697"/>
      <c r="G110" s="696"/>
      <c r="H110" s="68"/>
      <c r="I110" s="698"/>
      <c r="J110" s="202"/>
      <c r="K110" s="207"/>
      <c r="L110" s="202"/>
      <c r="M110" s="669"/>
      <c r="N110" s="69"/>
    </row>
    <row r="111" spans="1:16">
      <c r="A111" s="47"/>
      <c r="B111" s="56">
        <v>1</v>
      </c>
      <c r="C111" s="48" t="s">
        <v>1286</v>
      </c>
      <c r="D111" s="49"/>
      <c r="E111" s="49"/>
      <c r="F111" s="50" t="str">
        <f>F58</f>
        <v>PK.Elek.01</v>
      </c>
      <c r="G111" s="681">
        <f>'Volume Backup'!U109</f>
        <v>13</v>
      </c>
      <c r="H111" s="46" t="str">
        <f>'Volume Backup'!V109</f>
        <v>titik</v>
      </c>
      <c r="I111" s="51">
        <f>I58</f>
        <v>298100</v>
      </c>
      <c r="J111" s="200">
        <f t="shared" ref="J111:J117" si="102">G111*I111</f>
        <v>3875300</v>
      </c>
      <c r="K111" s="205">
        <f>K58</f>
        <v>279433.55</v>
      </c>
      <c r="L111" s="200">
        <f t="shared" ref="L111:L117" si="103">K111*G111</f>
        <v>3632636.15</v>
      </c>
      <c r="M111" s="670">
        <f t="shared" ref="M111:M117" si="104">L111/J111*100</f>
        <v>93.738191881918823</v>
      </c>
      <c r="N111" s="10"/>
    </row>
    <row r="112" spans="1:16">
      <c r="A112" s="47"/>
      <c r="B112" s="56">
        <f t="shared" ref="B112:B117" si="105">B111+1</f>
        <v>2</v>
      </c>
      <c r="C112" s="48" t="s">
        <v>1298</v>
      </c>
      <c r="D112" s="49"/>
      <c r="E112" s="49"/>
      <c r="F112" s="50" t="str">
        <f>analisa!A255</f>
        <v>PK Supl. 4 D</v>
      </c>
      <c r="G112" s="681">
        <f>'Volume Backup'!U110</f>
        <v>7</v>
      </c>
      <c r="H112" s="46" t="str">
        <f>'Volume Backup'!V110</f>
        <v>m'</v>
      </c>
      <c r="I112" s="51">
        <f>analisa!G266</f>
        <v>50646</v>
      </c>
      <c r="J112" s="200">
        <f t="shared" si="102"/>
        <v>354522</v>
      </c>
      <c r="K112" s="205">
        <f>I112/2</f>
        <v>25323</v>
      </c>
      <c r="L112" s="200">
        <f t="shared" si="103"/>
        <v>177261</v>
      </c>
      <c r="M112" s="670">
        <f t="shared" si="104"/>
        <v>50</v>
      </c>
      <c r="N112" s="10"/>
    </row>
    <row r="113" spans="1:16">
      <c r="A113" s="47"/>
      <c r="B113" s="56">
        <f t="shared" si="105"/>
        <v>3</v>
      </c>
      <c r="C113" s="48" t="s">
        <v>1326</v>
      </c>
      <c r="D113" s="49"/>
      <c r="E113" s="49"/>
      <c r="F113" s="50" t="str">
        <f>'AHS EL'!B83</f>
        <v>PK.Elek.36</v>
      </c>
      <c r="G113" s="681">
        <f>'Volume Backup'!U111</f>
        <v>4</v>
      </c>
      <c r="H113" s="46" t="str">
        <f>'Volume Backup'!V111</f>
        <v>unit</v>
      </c>
      <c r="I113" s="51">
        <f>'AHS EL'!L99</f>
        <v>132704</v>
      </c>
      <c r="J113" s="200">
        <f t="shared" si="102"/>
        <v>530816</v>
      </c>
      <c r="K113" s="205">
        <f>'AHS EL'!O99</f>
        <v>58822.5</v>
      </c>
      <c r="L113" s="200">
        <f t="shared" si="103"/>
        <v>235290</v>
      </c>
      <c r="M113" s="670">
        <f t="shared" si="104"/>
        <v>44.326094164456229</v>
      </c>
      <c r="N113" s="10"/>
    </row>
    <row r="114" spans="1:16">
      <c r="A114" s="47"/>
      <c r="B114" s="56">
        <f t="shared" si="105"/>
        <v>4</v>
      </c>
      <c r="C114" s="48" t="s">
        <v>1327</v>
      </c>
      <c r="D114" s="49"/>
      <c r="E114" s="49"/>
      <c r="F114" s="50" t="str">
        <f>F59</f>
        <v>PK.Elek.39</v>
      </c>
      <c r="G114" s="681">
        <f>'Volume Backup'!U112</f>
        <v>4</v>
      </c>
      <c r="H114" s="46" t="str">
        <f>'Volume Backup'!V112</f>
        <v>unit</v>
      </c>
      <c r="I114" s="51">
        <f>I59</f>
        <v>167354</v>
      </c>
      <c r="J114" s="200">
        <f t="shared" si="102"/>
        <v>669416</v>
      </c>
      <c r="K114" s="205">
        <f>K59</f>
        <v>70141.5</v>
      </c>
      <c r="L114" s="200">
        <f t="shared" si="103"/>
        <v>280566</v>
      </c>
      <c r="M114" s="670">
        <f t="shared" si="104"/>
        <v>41.912054686472985</v>
      </c>
      <c r="N114" s="10"/>
    </row>
    <row r="115" spans="1:16">
      <c r="A115" s="47"/>
      <c r="B115" s="56">
        <f t="shared" si="105"/>
        <v>5</v>
      </c>
      <c r="C115" s="48" t="s">
        <v>1299</v>
      </c>
      <c r="D115" s="49"/>
      <c r="E115" s="49"/>
      <c r="F115" s="50" t="str">
        <f>'AHS EL'!B44</f>
        <v>PK.Elek.29</v>
      </c>
      <c r="G115" s="681">
        <f>'Volume Backup'!U113</f>
        <v>1</v>
      </c>
      <c r="H115" s="46" t="str">
        <f>'Volume Backup'!V113</f>
        <v>unit</v>
      </c>
      <c r="I115" s="51">
        <f>'AHS EL'!L60</f>
        <v>53366.5</v>
      </c>
      <c r="J115" s="200">
        <f t="shared" si="102"/>
        <v>53366.5</v>
      </c>
      <c r="K115" s="205">
        <f>'AHS EL'!O60</f>
        <v>37265.800000000003</v>
      </c>
      <c r="L115" s="200">
        <f t="shared" si="103"/>
        <v>37265.800000000003</v>
      </c>
      <c r="M115" s="670">
        <f t="shared" si="104"/>
        <v>69.829949500154598</v>
      </c>
      <c r="N115" s="10"/>
    </row>
    <row r="116" spans="1:16">
      <c r="A116" s="47"/>
      <c r="B116" s="56">
        <f t="shared" si="105"/>
        <v>6</v>
      </c>
      <c r="C116" s="48" t="s">
        <v>1300</v>
      </c>
      <c r="D116" s="49"/>
      <c r="E116" s="49"/>
      <c r="F116" s="50" t="str">
        <f>'AHS EL'!B64</f>
        <v>PK.Elek.30</v>
      </c>
      <c r="G116" s="681">
        <f>'Volume Backup'!U114</f>
        <v>1</v>
      </c>
      <c r="H116" s="46" t="str">
        <f>'Volume Backup'!V114</f>
        <v>unit</v>
      </c>
      <c r="I116" s="51">
        <f>'AHS EL'!L80</f>
        <v>55099</v>
      </c>
      <c r="J116" s="200">
        <f t="shared" si="102"/>
        <v>55099</v>
      </c>
      <c r="K116" s="205">
        <f>'AHS EL'!O80</f>
        <v>38051.199999999997</v>
      </c>
      <c r="L116" s="200">
        <f t="shared" si="103"/>
        <v>38051.199999999997</v>
      </c>
      <c r="M116" s="670">
        <f t="shared" si="104"/>
        <v>69.059692553403877</v>
      </c>
      <c r="N116" s="10"/>
    </row>
    <row r="117" spans="1:16">
      <c r="A117" s="47"/>
      <c r="B117" s="56">
        <f t="shared" si="105"/>
        <v>7</v>
      </c>
      <c r="C117" s="48" t="s">
        <v>1301</v>
      </c>
      <c r="D117" s="49"/>
      <c r="E117" s="49"/>
      <c r="F117" s="50" t="str">
        <f>'AHS EL'!B24</f>
        <v>PK.Elek.28</v>
      </c>
      <c r="G117" s="681">
        <f>'Volume Backup'!U115</f>
        <v>4</v>
      </c>
      <c r="H117" s="46" t="str">
        <f>'Volume Backup'!V115</f>
        <v>unit</v>
      </c>
      <c r="I117" s="51">
        <f>'AHS EL'!L40</f>
        <v>60874</v>
      </c>
      <c r="J117" s="200">
        <f t="shared" si="102"/>
        <v>243496</v>
      </c>
      <c r="K117" s="205">
        <f>'AHS EL'!O40</f>
        <v>42218</v>
      </c>
      <c r="L117" s="200">
        <f t="shared" si="103"/>
        <v>168872</v>
      </c>
      <c r="M117" s="670">
        <f t="shared" si="104"/>
        <v>69.353089989157937</v>
      </c>
      <c r="N117" s="10"/>
      <c r="O117" s="860"/>
      <c r="P117" s="860"/>
    </row>
    <row r="118" spans="1:16" s="70" customFormat="1">
      <c r="A118" s="64" t="s">
        <v>1351</v>
      </c>
      <c r="B118" s="65"/>
      <c r="C118" s="66" t="s">
        <v>1316</v>
      </c>
      <c r="D118" s="67"/>
      <c r="E118" s="67"/>
      <c r="F118" s="697"/>
      <c r="G118" s="696"/>
      <c r="H118" s="68"/>
      <c r="I118" s="698"/>
      <c r="J118" s="202"/>
      <c r="K118" s="207"/>
      <c r="L118" s="202"/>
      <c r="M118" s="669"/>
      <c r="N118" s="69"/>
    </row>
    <row r="119" spans="1:16">
      <c r="A119" s="37"/>
      <c r="B119" s="55">
        <v>1</v>
      </c>
      <c r="C119" s="33" t="s">
        <v>1346</v>
      </c>
      <c r="D119" s="34"/>
      <c r="E119" s="34"/>
      <c r="F119" s="680" t="str">
        <f>F26</f>
        <v>A.4.2.1.11 ff</v>
      </c>
      <c r="G119" s="681">
        <f>'Volume Backup'!U117</f>
        <v>18.8</v>
      </c>
      <c r="H119" s="46" t="str">
        <f>'Volume Backup'!V117</f>
        <v>m'</v>
      </c>
      <c r="I119" s="682">
        <f>I26</f>
        <v>194695</v>
      </c>
      <c r="J119" s="200">
        <f t="shared" ref="J119" si="106">G119*I119</f>
        <v>3660266</v>
      </c>
      <c r="K119" s="204">
        <f>K26</f>
        <v>194695</v>
      </c>
      <c r="L119" s="200">
        <f t="shared" ref="L119" si="107">K119*G119</f>
        <v>3660266</v>
      </c>
      <c r="M119" s="670">
        <f t="shared" ref="M119" si="108">L119/J119*100</f>
        <v>100</v>
      </c>
      <c r="N119" s="10"/>
    </row>
    <row r="120" spans="1:16">
      <c r="A120" s="37"/>
      <c r="B120" s="56">
        <f>B119+1</f>
        <v>2</v>
      </c>
      <c r="C120" s="33" t="s">
        <v>1441</v>
      </c>
      <c r="D120" s="34"/>
      <c r="E120" s="34"/>
      <c r="F120" s="680" t="str">
        <f>F102</f>
        <v>Dihitung</v>
      </c>
      <c r="G120" s="681">
        <f>'Volume Backup'!U118</f>
        <v>3.1500000000000004</v>
      </c>
      <c r="H120" s="46" t="str">
        <f>'Volume Backup'!V118</f>
        <v>m2</v>
      </c>
      <c r="I120" s="682">
        <v>1650000</v>
      </c>
      <c r="J120" s="200">
        <f t="shared" ref="J120:J121" si="109">G120*I120</f>
        <v>5197500.0000000009</v>
      </c>
      <c r="K120" s="204">
        <f>I120</f>
        <v>1650000</v>
      </c>
      <c r="L120" s="200">
        <f t="shared" ref="L120:L121" si="110">K120*G120</f>
        <v>5197500.0000000009</v>
      </c>
      <c r="M120" s="670">
        <f t="shared" ref="M120:M121" si="111">L120/J120*100</f>
        <v>100</v>
      </c>
      <c r="N120" s="10"/>
    </row>
    <row r="121" spans="1:16">
      <c r="A121" s="37"/>
      <c r="B121" s="56">
        <f t="shared" ref="B121:B123" si="112">B120+1</f>
        <v>3</v>
      </c>
      <c r="C121" s="33" t="s">
        <v>2841</v>
      </c>
      <c r="D121" s="34"/>
      <c r="E121" s="34"/>
      <c r="F121" s="680" t="str">
        <f>F120</f>
        <v>Dihitung</v>
      </c>
      <c r="G121" s="681">
        <f>'Volume Backup'!U119</f>
        <v>1</v>
      </c>
      <c r="H121" s="46" t="str">
        <f>'Volume Backup'!V119</f>
        <v>ls</v>
      </c>
      <c r="I121" s="682">
        <v>18000000</v>
      </c>
      <c r="J121" s="200">
        <f t="shared" si="109"/>
        <v>18000000</v>
      </c>
      <c r="K121" s="204">
        <f>I121</f>
        <v>18000000</v>
      </c>
      <c r="L121" s="200">
        <f t="shared" si="110"/>
        <v>18000000</v>
      </c>
      <c r="M121" s="670">
        <f t="shared" si="111"/>
        <v>100</v>
      </c>
      <c r="N121" s="10"/>
    </row>
    <row r="122" spans="1:16">
      <c r="A122" s="37"/>
      <c r="B122" s="56">
        <f t="shared" si="112"/>
        <v>4</v>
      </c>
      <c r="C122" s="33" t="s">
        <v>1442</v>
      </c>
      <c r="D122" s="34"/>
      <c r="E122" s="34"/>
      <c r="F122" s="680" t="str">
        <f>F28</f>
        <v>A.4.6.2.17B</v>
      </c>
      <c r="G122" s="681">
        <f>'Volume Backup'!U120</f>
        <v>6.4500000000000011</v>
      </c>
      <c r="H122" s="46" t="str">
        <f>'Volume Backup'!V120</f>
        <v>m2</v>
      </c>
      <c r="I122" s="682">
        <f>I28</f>
        <v>307561.17499999999</v>
      </c>
      <c r="J122" s="200">
        <f t="shared" ref="J122" si="113">G122*I122</f>
        <v>1983769.5787500003</v>
      </c>
      <c r="K122" s="204">
        <f>K28</f>
        <v>184039.70144999999</v>
      </c>
      <c r="L122" s="200">
        <f t="shared" ref="L122" si="114">K122*G122</f>
        <v>1187056.0743525003</v>
      </c>
      <c r="M122" s="670">
        <f t="shared" ref="M122" si="115">L122/J122*100</f>
        <v>59.838404977481311</v>
      </c>
      <c r="N122" s="10"/>
    </row>
    <row r="123" spans="1:16">
      <c r="A123" s="37"/>
      <c r="B123" s="56">
        <f t="shared" si="112"/>
        <v>5</v>
      </c>
      <c r="C123" s="33" t="s">
        <v>1321</v>
      </c>
      <c r="D123" s="34"/>
      <c r="E123" s="34"/>
      <c r="F123" s="680" t="str">
        <f>F29</f>
        <v>Dihitung</v>
      </c>
      <c r="G123" s="681">
        <f>'Volume Backup'!U121</f>
        <v>2.4000000000000004</v>
      </c>
      <c r="H123" s="46" t="str">
        <f>'Volume Backup'!V121</f>
        <v>m2</v>
      </c>
      <c r="I123" s="682">
        <f>I29</f>
        <v>420000</v>
      </c>
      <c r="J123" s="200">
        <f t="shared" ref="J123" si="116">G123*I123</f>
        <v>1008000.0000000001</v>
      </c>
      <c r="K123" s="204">
        <f>K29</f>
        <v>420000</v>
      </c>
      <c r="L123" s="200">
        <f t="shared" ref="L123" si="117">K123*G123</f>
        <v>1008000.0000000001</v>
      </c>
      <c r="M123" s="670">
        <f t="shared" ref="M123" si="118">L123/J123*100</f>
        <v>100</v>
      </c>
      <c r="N123" s="10"/>
      <c r="O123" s="860"/>
      <c r="P123" s="860"/>
    </row>
    <row r="124" spans="1:16" s="70" customFormat="1">
      <c r="A124" s="64" t="s">
        <v>1390</v>
      </c>
      <c r="B124" s="65"/>
      <c r="C124" s="66" t="s">
        <v>189</v>
      </c>
      <c r="D124" s="67"/>
      <c r="E124" s="67"/>
      <c r="F124" s="697"/>
      <c r="G124" s="696"/>
      <c r="H124" s="68"/>
      <c r="I124" s="698"/>
      <c r="J124" s="202"/>
      <c r="K124" s="207"/>
      <c r="L124" s="202"/>
      <c r="M124" s="669"/>
      <c r="N124" s="69"/>
    </row>
    <row r="125" spans="1:16">
      <c r="A125" s="37"/>
      <c r="B125" s="55">
        <v>1</v>
      </c>
      <c r="C125" s="33" t="s">
        <v>1296</v>
      </c>
      <c r="D125" s="34"/>
      <c r="E125" s="34"/>
      <c r="F125" s="680" t="str">
        <f>analisa!A35</f>
        <v>A.4.2.1.14</v>
      </c>
      <c r="G125" s="681">
        <f>'Volume Backup'!U123</f>
        <v>6.4500000000000011</v>
      </c>
      <c r="H125" s="46" t="str">
        <f>'Volume Backup'!V123</f>
        <v>m2</v>
      </c>
      <c r="I125" s="682">
        <f>analisa!G48</f>
        <v>1043860.18</v>
      </c>
      <c r="J125" s="200">
        <f t="shared" ref="J125" si="119">G125*I125</f>
        <v>6732898.1610000012</v>
      </c>
      <c r="K125" s="204">
        <f>I125</f>
        <v>1043860.18</v>
      </c>
      <c r="L125" s="200">
        <f t="shared" ref="L125" si="120">K125*G125</f>
        <v>6732898.1610000012</v>
      </c>
      <c r="M125" s="670">
        <f t="shared" ref="M125" si="121">L125/J125*100</f>
        <v>100</v>
      </c>
      <c r="N125" s="10"/>
      <c r="O125" s="861">
        <f>SUM(J74:J125)</f>
        <v>148809005.22700417</v>
      </c>
      <c r="P125" s="861">
        <f>SUM(L74:L125)</f>
        <v>133457542.17120919</v>
      </c>
    </row>
    <row r="126" spans="1:16" s="692" customFormat="1">
      <c r="A126" s="683" t="s">
        <v>19</v>
      </c>
      <c r="B126" s="684"/>
      <c r="C126" s="685" t="s">
        <v>1293</v>
      </c>
      <c r="D126" s="686"/>
      <c r="E126" s="686"/>
      <c r="F126" s="693"/>
      <c r="G126" s="694"/>
      <c r="H126" s="687"/>
      <c r="I126" s="695"/>
      <c r="J126" s="688"/>
      <c r="K126" s="689"/>
      <c r="L126" s="688"/>
      <c r="M126" s="690"/>
      <c r="N126" s="691"/>
    </row>
    <row r="127" spans="1:16" s="70" customFormat="1">
      <c r="A127" s="64" t="s">
        <v>1282</v>
      </c>
      <c r="B127" s="65"/>
      <c r="C127" s="66" t="s">
        <v>164</v>
      </c>
      <c r="D127" s="67"/>
      <c r="E127" s="67"/>
      <c r="F127" s="697"/>
      <c r="G127" s="696"/>
      <c r="H127" s="68"/>
      <c r="I127" s="698"/>
      <c r="J127" s="202"/>
      <c r="K127" s="207"/>
      <c r="L127" s="202"/>
      <c r="M127" s="669"/>
      <c r="N127" s="69"/>
    </row>
    <row r="128" spans="1:16">
      <c r="A128" s="47"/>
      <c r="B128" s="56">
        <v>1</v>
      </c>
      <c r="C128" s="48" t="s">
        <v>1347</v>
      </c>
      <c r="D128" s="49"/>
      <c r="E128" s="49"/>
      <c r="F128" s="50" t="str">
        <f>F92</f>
        <v>A.4.4.1.9</v>
      </c>
      <c r="G128" s="681">
        <f>'Volume Backup'!U126</f>
        <v>12.8</v>
      </c>
      <c r="H128" s="46" t="str">
        <f>'Volume Backup'!V126</f>
        <v>m2</v>
      </c>
      <c r="I128" s="51">
        <f>I92</f>
        <v>163284.56125000003</v>
      </c>
      <c r="J128" s="200">
        <f t="shared" ref="J128" si="122">G128*I128</f>
        <v>2090042.3840000005</v>
      </c>
      <c r="K128" s="205">
        <f>K92</f>
        <v>159168.16097500001</v>
      </c>
      <c r="L128" s="200">
        <f t="shared" ref="L128" si="123">K128*G128</f>
        <v>2037352.4604800001</v>
      </c>
      <c r="M128" s="670">
        <f t="shared" ref="M128" si="124">L128/J128*100</f>
        <v>97.479002152140069</v>
      </c>
      <c r="N128" s="10"/>
    </row>
    <row r="129" spans="1:16">
      <c r="A129" s="47"/>
      <c r="B129" s="56">
        <f>B128+1</f>
        <v>2</v>
      </c>
      <c r="C129" s="48" t="s">
        <v>170</v>
      </c>
      <c r="D129" s="49"/>
      <c r="E129" s="49"/>
      <c r="F129" s="50" t="str">
        <f>F93</f>
        <v>A.4.4.2.4</v>
      </c>
      <c r="G129" s="681">
        <f>'Volume Backup'!U127</f>
        <v>25.6</v>
      </c>
      <c r="H129" s="46" t="str">
        <f>'Volume Backup'!V127</f>
        <v>m2</v>
      </c>
      <c r="I129" s="51">
        <f>I93</f>
        <v>87277.409999999989</v>
      </c>
      <c r="J129" s="200">
        <f>G129*I129</f>
        <v>2234301.696</v>
      </c>
      <c r="K129" s="205">
        <f>K93</f>
        <v>85043.815415999998</v>
      </c>
      <c r="L129" s="200">
        <f>K129*G129</f>
        <v>2177121.6746495999</v>
      </c>
      <c r="M129" s="670">
        <f>L129/J129*100</f>
        <v>97.440810189028298</v>
      </c>
      <c r="N129" s="10"/>
    </row>
    <row r="130" spans="1:16">
      <c r="A130" s="47"/>
      <c r="B130" s="56">
        <f>B129+1</f>
        <v>3</v>
      </c>
      <c r="C130" s="48" t="s">
        <v>163</v>
      </c>
      <c r="D130" s="49"/>
      <c r="E130" s="49"/>
      <c r="F130" s="50" t="str">
        <f>F94</f>
        <v>A.4.4.2.27</v>
      </c>
      <c r="G130" s="681">
        <f>'Volume Backup'!U128</f>
        <v>25.6</v>
      </c>
      <c r="H130" s="46" t="str">
        <f>'Volume Backup'!V128</f>
        <v>m2</v>
      </c>
      <c r="I130" s="51">
        <f>I94</f>
        <v>52737.5625</v>
      </c>
      <c r="J130" s="200">
        <f>G130*I130</f>
        <v>1350081.6</v>
      </c>
      <c r="K130" s="205">
        <f>K94</f>
        <v>51574.231987500003</v>
      </c>
      <c r="L130" s="200">
        <f>K130*G130</f>
        <v>1320300.3388800002</v>
      </c>
      <c r="M130" s="670">
        <f>L130/J130*100</f>
        <v>97.794113991332082</v>
      </c>
      <c r="N130" s="10"/>
    </row>
    <row r="131" spans="1:16">
      <c r="A131" s="47"/>
      <c r="B131" s="56">
        <f t="shared" ref="B131:B135" si="125">B130+1</f>
        <v>4</v>
      </c>
      <c r="C131" s="48" t="s">
        <v>2862</v>
      </c>
      <c r="D131" s="49"/>
      <c r="E131" s="49"/>
      <c r="F131" s="50" t="str">
        <f>'ANALISA (2)'!D7</f>
        <v>A.4.2.1.20</v>
      </c>
      <c r="G131" s="681">
        <f>'Volume Backup'!U129</f>
        <v>38.400000000000006</v>
      </c>
      <c r="H131" s="46" t="str">
        <f>'Volume Backup'!V129</f>
        <v>m2</v>
      </c>
      <c r="I131" s="51">
        <f>'ANALISA (2)'!J21</f>
        <v>148763.14000000001</v>
      </c>
      <c r="J131" s="200">
        <f t="shared" ref="J131:J145" si="126">G131*I131</f>
        <v>5712504.5760000013</v>
      </c>
      <c r="K131" s="205">
        <f>K96</f>
        <v>148763.14000000001</v>
      </c>
      <c r="L131" s="200">
        <f t="shared" ref="L131:L145" si="127">K131*G131</f>
        <v>5712504.5760000013</v>
      </c>
      <c r="M131" s="670">
        <f t="shared" ref="M131:M145" si="128">L131/J131*100</f>
        <v>100</v>
      </c>
      <c r="N131" s="10"/>
    </row>
    <row r="132" spans="1:16">
      <c r="A132" s="47"/>
      <c r="B132" s="56">
        <f t="shared" si="125"/>
        <v>5</v>
      </c>
      <c r="C132" s="48" t="s">
        <v>2863</v>
      </c>
      <c r="D132" s="49"/>
      <c r="E132" s="49"/>
      <c r="F132" s="50" t="str">
        <f>'ANALISA (2)'!D72</f>
        <v>A.4.6.1.23 F</v>
      </c>
      <c r="G132" s="681">
        <f>G131</f>
        <v>38.400000000000006</v>
      </c>
      <c r="H132" s="46" t="str">
        <f>'Volume Backup'!V130</f>
        <v>m2</v>
      </c>
      <c r="I132" s="51">
        <f>'ANALISA (2)'!J87</f>
        <v>205940.97</v>
      </c>
      <c r="J132" s="200">
        <f t="shared" si="126"/>
        <v>7908133.2480000015</v>
      </c>
      <c r="K132" s="205">
        <f>I132</f>
        <v>205940.97</v>
      </c>
      <c r="L132" s="200">
        <f t="shared" si="127"/>
        <v>7908133.2480000015</v>
      </c>
      <c r="M132" s="670">
        <f t="shared" si="128"/>
        <v>100</v>
      </c>
      <c r="N132" s="10"/>
    </row>
    <row r="133" spans="1:16">
      <c r="A133" s="47"/>
      <c r="B133" s="56">
        <f t="shared" si="125"/>
        <v>6</v>
      </c>
      <c r="C133" s="48" t="s">
        <v>2864</v>
      </c>
      <c r="D133" s="49"/>
      <c r="E133" s="49"/>
      <c r="F133" s="50" t="str">
        <f>'ANALISA (2)'!D89</f>
        <v>A.4.6.1.23 J</v>
      </c>
      <c r="G133" s="681">
        <f>G132</f>
        <v>38.400000000000006</v>
      </c>
      <c r="H133" s="46" t="str">
        <f>'Volume Backup'!V131</f>
        <v>cm</v>
      </c>
      <c r="I133" s="51">
        <f>'ANALISA (2)'!J103</f>
        <v>236285.44</v>
      </c>
      <c r="J133" s="200">
        <f t="shared" si="126"/>
        <v>9073360.8960000016</v>
      </c>
      <c r="K133" s="205">
        <f>I133</f>
        <v>236285.44</v>
      </c>
      <c r="L133" s="200">
        <f t="shared" si="127"/>
        <v>9073360.8960000016</v>
      </c>
      <c r="M133" s="670">
        <f t="shared" si="128"/>
        <v>100</v>
      </c>
      <c r="N133" s="10"/>
    </row>
    <row r="134" spans="1:16">
      <c r="A134" s="47"/>
      <c r="B134" s="56">
        <f t="shared" si="125"/>
        <v>7</v>
      </c>
      <c r="C134" s="48" t="s">
        <v>192</v>
      </c>
      <c r="D134" s="49"/>
      <c r="E134" s="49"/>
      <c r="F134" s="50" t="str">
        <f>F99</f>
        <v>A.4.6.1.23 L</v>
      </c>
      <c r="G134" s="681">
        <f>'Volume Backup'!U130</f>
        <v>17.919999999999998</v>
      </c>
      <c r="H134" s="46" t="str">
        <f>'Volume Backup'!V130</f>
        <v>m2</v>
      </c>
      <c r="I134" s="51">
        <f>I99</f>
        <v>711501.21</v>
      </c>
      <c r="J134" s="200">
        <f t="shared" si="126"/>
        <v>12750101.683199998</v>
      </c>
      <c r="K134" s="205">
        <f>K99</f>
        <v>711501.21</v>
      </c>
      <c r="L134" s="200">
        <f t="shared" si="127"/>
        <v>12750101.683199998</v>
      </c>
      <c r="M134" s="670">
        <f t="shared" si="128"/>
        <v>100</v>
      </c>
      <c r="N134" s="10"/>
    </row>
    <row r="135" spans="1:16">
      <c r="A135" s="47"/>
      <c r="B135" s="56">
        <f t="shared" si="125"/>
        <v>8</v>
      </c>
      <c r="C135" s="48" t="s">
        <v>1294</v>
      </c>
      <c r="D135" s="49"/>
      <c r="E135" s="49"/>
      <c r="F135" s="50" t="str">
        <f>F102</f>
        <v>Dihitung</v>
      </c>
      <c r="G135" s="681">
        <f>'Volume Backup'!U131</f>
        <v>120</v>
      </c>
      <c r="H135" s="46" t="str">
        <f>'Volume Backup'!V131</f>
        <v>cm</v>
      </c>
      <c r="I135" s="51">
        <v>45000</v>
      </c>
      <c r="J135" s="200">
        <f t="shared" ref="J135" si="129">G135*I135</f>
        <v>5400000</v>
      </c>
      <c r="K135" s="205">
        <f>I135</f>
        <v>45000</v>
      </c>
      <c r="L135" s="200">
        <f t="shared" ref="L135" si="130">K135*G135</f>
        <v>5400000</v>
      </c>
      <c r="M135" s="670">
        <f t="shared" ref="M135" si="131">L135/J135*100</f>
        <v>100</v>
      </c>
      <c r="N135" s="10"/>
      <c r="O135" s="860"/>
      <c r="P135" s="860"/>
    </row>
    <row r="136" spans="1:16" s="70" customFormat="1">
      <c r="A136" s="64" t="s">
        <v>1283</v>
      </c>
      <c r="B136" s="65"/>
      <c r="C136" s="66" t="s">
        <v>182</v>
      </c>
      <c r="D136" s="67"/>
      <c r="E136" s="67"/>
      <c r="F136" s="697"/>
      <c r="G136" s="696"/>
      <c r="H136" s="68"/>
      <c r="I136" s="698"/>
      <c r="J136" s="202"/>
      <c r="K136" s="207"/>
      <c r="L136" s="202"/>
      <c r="M136" s="669"/>
      <c r="N136" s="69"/>
    </row>
    <row r="137" spans="1:16">
      <c r="A137" s="37"/>
      <c r="B137" s="55">
        <v>1</v>
      </c>
      <c r="C137" s="33" t="s">
        <v>172</v>
      </c>
      <c r="D137" s="34"/>
      <c r="E137" s="34"/>
      <c r="F137" s="680" t="str">
        <f>F104</f>
        <v>PLL.01</v>
      </c>
      <c r="G137" s="681">
        <f>'Volume Backup'!U133</f>
        <v>16.8</v>
      </c>
      <c r="H137" s="46" t="str">
        <f>'Volume Backup'!V133</f>
        <v>m2</v>
      </c>
      <c r="I137" s="682">
        <f>I104</f>
        <v>126787.50000000001</v>
      </c>
      <c r="J137" s="200">
        <f t="shared" si="126"/>
        <v>2130030.0000000005</v>
      </c>
      <c r="K137" s="204">
        <f>K104</f>
        <v>88545.946250000008</v>
      </c>
      <c r="L137" s="200">
        <f t="shared" si="127"/>
        <v>1487571.8970000001</v>
      </c>
      <c r="M137" s="670">
        <f t="shared" si="128"/>
        <v>69.838072562358263</v>
      </c>
      <c r="N137" s="10"/>
    </row>
    <row r="138" spans="1:16">
      <c r="A138" s="47"/>
      <c r="B138" s="56">
        <f>B137+1</f>
        <v>2</v>
      </c>
      <c r="C138" s="48" t="s">
        <v>184</v>
      </c>
      <c r="D138" s="49"/>
      <c r="E138" s="49"/>
      <c r="F138" s="50" t="str">
        <f>F105</f>
        <v>A.4.5.1.7</v>
      </c>
      <c r="G138" s="681">
        <f>'Volume Backup'!U134</f>
        <v>16.8</v>
      </c>
      <c r="H138" s="46" t="str">
        <f>'Volume Backup'!V134</f>
        <v>m2</v>
      </c>
      <c r="I138" s="51">
        <f>I105</f>
        <v>61657.41</v>
      </c>
      <c r="J138" s="200">
        <f t="shared" ref="J138" si="132">G138*I138</f>
        <v>1035844.4880000001</v>
      </c>
      <c r="K138" s="205">
        <f>K105</f>
        <v>61657.41</v>
      </c>
      <c r="L138" s="200">
        <f t="shared" ref="L138" si="133">K138*G138</f>
        <v>1035844.4880000001</v>
      </c>
      <c r="M138" s="670">
        <f t="shared" ref="M138" si="134">L138/J138*100</f>
        <v>100</v>
      </c>
      <c r="N138" s="10"/>
    </row>
    <row r="139" spans="1:16">
      <c r="A139" s="47"/>
      <c r="B139" s="56">
        <f>B138+1</f>
        <v>3</v>
      </c>
      <c r="C139" s="48" t="s">
        <v>1297</v>
      </c>
      <c r="D139" s="49"/>
      <c r="E139" s="49"/>
      <c r="F139" s="50" t="str">
        <f>F107</f>
        <v>A.4.7.1.10</v>
      </c>
      <c r="G139" s="681">
        <f>'Volume Backup'!U135</f>
        <v>16.8</v>
      </c>
      <c r="H139" s="46" t="str">
        <f>'Volume Backup'!V135</f>
        <v>m2</v>
      </c>
      <c r="I139" s="51">
        <f>I107</f>
        <v>43230.484000000004</v>
      </c>
      <c r="J139" s="200">
        <f t="shared" ref="J139" si="135">G139*I139</f>
        <v>726272.13120000006</v>
      </c>
      <c r="K139" s="205">
        <f>K107</f>
        <v>28115.778620199999</v>
      </c>
      <c r="L139" s="200">
        <f t="shared" ref="L139" si="136">K139*G139</f>
        <v>472345.08081935998</v>
      </c>
      <c r="M139" s="670">
        <f t="shared" ref="M139" si="137">L139/J139*100</f>
        <v>65.036927692505117</v>
      </c>
      <c r="N139" s="10"/>
      <c r="O139" s="860"/>
      <c r="P139" s="860"/>
    </row>
    <row r="140" spans="1:16" s="70" customFormat="1">
      <c r="A140" s="64" t="s">
        <v>1352</v>
      </c>
      <c r="B140" s="65"/>
      <c r="C140" s="66" t="s">
        <v>162</v>
      </c>
      <c r="D140" s="67"/>
      <c r="E140" s="67"/>
      <c r="F140" s="697"/>
      <c r="G140" s="696"/>
      <c r="H140" s="68"/>
      <c r="I140" s="698"/>
      <c r="J140" s="202"/>
      <c r="K140" s="207"/>
      <c r="L140" s="202"/>
      <c r="M140" s="669"/>
      <c r="N140" s="69"/>
    </row>
    <row r="141" spans="1:16">
      <c r="A141" s="37"/>
      <c r="B141" s="55">
        <v>1</v>
      </c>
      <c r="C141" s="33" t="s">
        <v>1311</v>
      </c>
      <c r="D141" s="34"/>
      <c r="E141" s="34"/>
      <c r="F141" s="680" t="str">
        <f>F109</f>
        <v>A.4.4.3.59 B</v>
      </c>
      <c r="G141" s="681">
        <f>'Volume Backup'!U137</f>
        <v>16.8</v>
      </c>
      <c r="H141" s="46" t="str">
        <f>'Volume Backup'!V137</f>
        <v>m2</v>
      </c>
      <c r="I141" s="682">
        <f>I109</f>
        <v>576770.43000000005</v>
      </c>
      <c r="J141" s="200">
        <f t="shared" ref="J141" si="138">G141*I141</f>
        <v>9689743.2240000013</v>
      </c>
      <c r="K141" s="204">
        <f>K109</f>
        <v>576770.43000000005</v>
      </c>
      <c r="L141" s="200">
        <f t="shared" ref="L141" si="139">K141*G141</f>
        <v>9689743.2240000013</v>
      </c>
      <c r="M141" s="670">
        <f t="shared" ref="M141" si="140">L141/J141*100</f>
        <v>100</v>
      </c>
      <c r="N141" s="10"/>
      <c r="O141" s="860"/>
      <c r="P141" s="860"/>
    </row>
    <row r="142" spans="1:16" s="70" customFormat="1">
      <c r="A142" s="64" t="s">
        <v>1353</v>
      </c>
      <c r="B142" s="65"/>
      <c r="C142" s="66" t="s">
        <v>1284</v>
      </c>
      <c r="D142" s="67"/>
      <c r="E142" s="67"/>
      <c r="F142" s="697"/>
      <c r="G142" s="696"/>
      <c r="H142" s="68"/>
      <c r="I142" s="698"/>
      <c r="J142" s="202"/>
      <c r="K142" s="207"/>
      <c r="L142" s="202"/>
      <c r="M142" s="669"/>
      <c r="N142" s="69"/>
    </row>
    <row r="143" spans="1:16">
      <c r="A143" s="47"/>
      <c r="B143" s="56">
        <v>1</v>
      </c>
      <c r="C143" s="48" t="s">
        <v>1286</v>
      </c>
      <c r="D143" s="49"/>
      <c r="E143" s="49"/>
      <c r="F143" s="50" t="str">
        <f t="shared" ref="F143:F148" si="141">F111</f>
        <v>PK.Elek.01</v>
      </c>
      <c r="G143" s="681">
        <f>'Volume Backup'!U139</f>
        <v>17</v>
      </c>
      <c r="H143" s="46" t="str">
        <f>'Volume Backup'!V139</f>
        <v>titik</v>
      </c>
      <c r="I143" s="51">
        <f t="shared" ref="I143:I148" si="142">I111</f>
        <v>298100</v>
      </c>
      <c r="J143" s="200">
        <f t="shared" si="126"/>
        <v>5067700</v>
      </c>
      <c r="K143" s="205">
        <f>K111</f>
        <v>279433.55</v>
      </c>
      <c r="L143" s="200">
        <f t="shared" si="127"/>
        <v>4750370.3499999996</v>
      </c>
      <c r="M143" s="670">
        <f t="shared" si="128"/>
        <v>93.738191881918809</v>
      </c>
      <c r="N143" s="10"/>
    </row>
    <row r="144" spans="1:16">
      <c r="A144" s="47"/>
      <c r="B144" s="56">
        <f t="shared" ref="B144:B149" si="143">B143+1</f>
        <v>2</v>
      </c>
      <c r="C144" s="48" t="s">
        <v>1298</v>
      </c>
      <c r="D144" s="49"/>
      <c r="E144" s="49"/>
      <c r="F144" s="50" t="str">
        <f t="shared" si="141"/>
        <v>PK Supl. 4 D</v>
      </c>
      <c r="G144" s="681">
        <f>'Volume Backup'!U140</f>
        <v>12</v>
      </c>
      <c r="H144" s="46" t="str">
        <f>'Volume Backup'!V140</f>
        <v>m'</v>
      </c>
      <c r="I144" s="51">
        <f t="shared" si="142"/>
        <v>50646</v>
      </c>
      <c r="J144" s="200">
        <f t="shared" si="126"/>
        <v>607752</v>
      </c>
      <c r="K144" s="205">
        <f>I144</f>
        <v>50646</v>
      </c>
      <c r="L144" s="200">
        <f t="shared" si="127"/>
        <v>607752</v>
      </c>
      <c r="M144" s="670">
        <f t="shared" si="128"/>
        <v>100</v>
      </c>
      <c r="N144" s="10"/>
    </row>
    <row r="145" spans="1:16">
      <c r="A145" s="47"/>
      <c r="B145" s="56">
        <f t="shared" si="143"/>
        <v>3</v>
      </c>
      <c r="C145" s="48" t="s">
        <v>1326</v>
      </c>
      <c r="D145" s="49"/>
      <c r="E145" s="49"/>
      <c r="F145" s="50" t="str">
        <f t="shared" si="141"/>
        <v>PK.Elek.36</v>
      </c>
      <c r="G145" s="681">
        <f>'Volume Backup'!U141</f>
        <v>8</v>
      </c>
      <c r="H145" s="46" t="str">
        <f>'Volume Backup'!V141</f>
        <v>unit</v>
      </c>
      <c r="I145" s="51">
        <f t="shared" si="142"/>
        <v>132704</v>
      </c>
      <c r="J145" s="200">
        <f t="shared" si="126"/>
        <v>1061632</v>
      </c>
      <c r="K145" s="205">
        <f>K113</f>
        <v>58822.5</v>
      </c>
      <c r="L145" s="200">
        <f t="shared" si="127"/>
        <v>470580</v>
      </c>
      <c r="M145" s="670">
        <f t="shared" si="128"/>
        <v>44.326094164456229</v>
      </c>
      <c r="N145" s="10"/>
    </row>
    <row r="146" spans="1:16">
      <c r="A146" s="47"/>
      <c r="B146" s="56">
        <f t="shared" si="143"/>
        <v>4</v>
      </c>
      <c r="C146" s="48" t="s">
        <v>1327</v>
      </c>
      <c r="D146" s="49"/>
      <c r="E146" s="49"/>
      <c r="F146" s="50" t="str">
        <f t="shared" si="141"/>
        <v>PK.Elek.39</v>
      </c>
      <c r="G146" s="681">
        <f>'Volume Backup'!U142</f>
        <v>4</v>
      </c>
      <c r="H146" s="46" t="str">
        <f>'Volume Backup'!V142</f>
        <v>unit</v>
      </c>
      <c r="I146" s="51">
        <f t="shared" si="142"/>
        <v>167354</v>
      </c>
      <c r="J146" s="200">
        <f t="shared" ref="J146:J148" si="144">G146*I146</f>
        <v>669416</v>
      </c>
      <c r="K146" s="205">
        <f>K114</f>
        <v>70141.5</v>
      </c>
      <c r="L146" s="200">
        <f t="shared" ref="L146:L148" si="145">K146*G146</f>
        <v>280566</v>
      </c>
      <c r="M146" s="670">
        <f t="shared" ref="M146:M148" si="146">L146/J146*100</f>
        <v>41.912054686472985</v>
      </c>
      <c r="N146" s="10"/>
    </row>
    <row r="147" spans="1:16">
      <c r="A147" s="47"/>
      <c r="B147" s="56">
        <f t="shared" si="143"/>
        <v>5</v>
      </c>
      <c r="C147" s="48" t="s">
        <v>1299</v>
      </c>
      <c r="D147" s="49"/>
      <c r="E147" s="49"/>
      <c r="F147" s="50" t="str">
        <f t="shared" si="141"/>
        <v>PK.Elek.29</v>
      </c>
      <c r="G147" s="681">
        <f>'Volume Backup'!U143</f>
        <v>1</v>
      </c>
      <c r="H147" s="46" t="str">
        <f>'Volume Backup'!V143</f>
        <v>unit</v>
      </c>
      <c r="I147" s="51">
        <f t="shared" si="142"/>
        <v>53366.5</v>
      </c>
      <c r="J147" s="200">
        <f t="shared" si="144"/>
        <v>53366.5</v>
      </c>
      <c r="K147" s="205">
        <f>K115</f>
        <v>37265.800000000003</v>
      </c>
      <c r="L147" s="200">
        <f t="shared" si="145"/>
        <v>37265.800000000003</v>
      </c>
      <c r="M147" s="670">
        <f t="shared" si="146"/>
        <v>69.829949500154598</v>
      </c>
      <c r="N147" s="10"/>
    </row>
    <row r="148" spans="1:16">
      <c r="A148" s="47"/>
      <c r="B148" s="56">
        <f t="shared" si="143"/>
        <v>6</v>
      </c>
      <c r="C148" s="48" t="s">
        <v>1300</v>
      </c>
      <c r="D148" s="49"/>
      <c r="E148" s="49"/>
      <c r="F148" s="50" t="str">
        <f t="shared" si="141"/>
        <v>PK.Elek.30</v>
      </c>
      <c r="G148" s="681">
        <f>'Volume Backup'!U144</f>
        <v>2</v>
      </c>
      <c r="H148" s="46" t="str">
        <f>'Volume Backup'!V144</f>
        <v>unit</v>
      </c>
      <c r="I148" s="51">
        <f t="shared" si="142"/>
        <v>55099</v>
      </c>
      <c r="J148" s="200">
        <f t="shared" si="144"/>
        <v>110198</v>
      </c>
      <c r="K148" s="205">
        <f>K116</f>
        <v>38051.199999999997</v>
      </c>
      <c r="L148" s="200">
        <f t="shared" si="145"/>
        <v>76102.399999999994</v>
      </c>
      <c r="M148" s="670">
        <f t="shared" si="146"/>
        <v>69.059692553403877</v>
      </c>
      <c r="N148" s="10"/>
    </row>
    <row r="149" spans="1:16">
      <c r="A149" s="47"/>
      <c r="B149" s="56">
        <f t="shared" si="143"/>
        <v>7</v>
      </c>
      <c r="C149" s="48" t="s">
        <v>1301</v>
      </c>
      <c r="D149" s="49"/>
      <c r="E149" s="49"/>
      <c r="F149" s="50" t="str">
        <f>'AHS EL'!B24</f>
        <v>PK.Elek.28</v>
      </c>
      <c r="G149" s="681">
        <f>'Volume Backup'!U145</f>
        <v>4</v>
      </c>
      <c r="H149" s="46" t="str">
        <f>'Volume Backup'!V145</f>
        <v>unit</v>
      </c>
      <c r="I149" s="51">
        <f>'AHS EL'!L40</f>
        <v>60874</v>
      </c>
      <c r="J149" s="200">
        <f t="shared" ref="J149" si="147">G149*I149</f>
        <v>243496</v>
      </c>
      <c r="K149" s="205">
        <f>'AHS EL'!O40</f>
        <v>42218</v>
      </c>
      <c r="L149" s="200">
        <f t="shared" ref="L149" si="148">K149*G149</f>
        <v>168872</v>
      </c>
      <c r="M149" s="670">
        <f t="shared" ref="M149" si="149">L149/J149*100</f>
        <v>69.353089989157937</v>
      </c>
      <c r="N149" s="10"/>
      <c r="O149" s="860"/>
      <c r="P149" s="860"/>
    </row>
    <row r="150" spans="1:16" s="70" customFormat="1">
      <c r="A150" s="64" t="s">
        <v>1354</v>
      </c>
      <c r="B150" s="65"/>
      <c r="C150" s="66" t="s">
        <v>1316</v>
      </c>
      <c r="D150" s="67"/>
      <c r="E150" s="67"/>
      <c r="F150" s="697"/>
      <c r="G150" s="696"/>
      <c r="H150" s="68"/>
      <c r="I150" s="698"/>
      <c r="J150" s="202"/>
      <c r="K150" s="207"/>
      <c r="L150" s="202"/>
      <c r="M150" s="669"/>
      <c r="N150" s="69"/>
    </row>
    <row r="151" spans="1:16">
      <c r="A151" s="37"/>
      <c r="B151" s="55">
        <v>1</v>
      </c>
      <c r="C151" s="33" t="s">
        <v>1317</v>
      </c>
      <c r="D151" s="34"/>
      <c r="E151" s="34"/>
      <c r="F151" s="680" t="str">
        <f>F135</f>
        <v>Dihitung</v>
      </c>
      <c r="G151" s="681">
        <f>'Volume Backup'!U147</f>
        <v>1</v>
      </c>
      <c r="H151" s="46" t="str">
        <f>'Volume Backup'!V147</f>
        <v>unit</v>
      </c>
      <c r="I151" s="682">
        <v>2688000</v>
      </c>
      <c r="J151" s="200">
        <f t="shared" ref="J151:J152" si="150">G151*I151</f>
        <v>2688000</v>
      </c>
      <c r="K151" s="204">
        <f>I151</f>
        <v>2688000</v>
      </c>
      <c r="L151" s="200">
        <f t="shared" ref="L151:L152" si="151">K151*G151</f>
        <v>2688000</v>
      </c>
      <c r="M151" s="670">
        <f t="shared" ref="M151:M152" si="152">L151/J151*100</f>
        <v>100</v>
      </c>
      <c r="N151" s="10"/>
    </row>
    <row r="152" spans="1:16">
      <c r="A152" s="47"/>
      <c r="B152" s="56">
        <f>B151+1</f>
        <v>2</v>
      </c>
      <c r="C152" s="48" t="s">
        <v>1318</v>
      </c>
      <c r="D152" s="49"/>
      <c r="E152" s="49"/>
      <c r="F152" s="50" t="str">
        <f>F151</f>
        <v>Dihitung</v>
      </c>
      <c r="G152" s="681">
        <f>'Volume Backup'!U148</f>
        <v>1</v>
      </c>
      <c r="H152" s="46" t="str">
        <f>'Volume Backup'!V148</f>
        <v>unit</v>
      </c>
      <c r="I152" s="51">
        <v>2688000</v>
      </c>
      <c r="J152" s="200">
        <f t="shared" si="150"/>
        <v>2688000</v>
      </c>
      <c r="K152" s="205">
        <f>I152</f>
        <v>2688000</v>
      </c>
      <c r="L152" s="200">
        <f t="shared" si="151"/>
        <v>2688000</v>
      </c>
      <c r="M152" s="670">
        <f t="shared" si="152"/>
        <v>100</v>
      </c>
      <c r="N152" s="10"/>
      <c r="O152" s="860"/>
      <c r="P152" s="860"/>
    </row>
    <row r="153" spans="1:16" s="70" customFormat="1">
      <c r="A153" s="64" t="s">
        <v>1355</v>
      </c>
      <c r="B153" s="65"/>
      <c r="C153" s="66" t="s">
        <v>189</v>
      </c>
      <c r="D153" s="67"/>
      <c r="E153" s="67"/>
      <c r="F153" s="697"/>
      <c r="G153" s="696"/>
      <c r="H153" s="68"/>
      <c r="I153" s="698"/>
      <c r="J153" s="202"/>
      <c r="K153" s="207"/>
      <c r="L153" s="202"/>
      <c r="M153" s="669"/>
      <c r="N153" s="69"/>
    </row>
    <row r="154" spans="1:16">
      <c r="A154" s="37"/>
      <c r="B154" s="56">
        <v>1</v>
      </c>
      <c r="C154" s="33" t="s">
        <v>1296</v>
      </c>
      <c r="D154" s="34"/>
      <c r="E154" s="34"/>
      <c r="F154" s="680" t="str">
        <f>F125</f>
        <v>A.4.2.1.14</v>
      </c>
      <c r="G154" s="681">
        <f>'Volume Backup'!U150</f>
        <v>5.4</v>
      </c>
      <c r="H154" s="46" t="str">
        <f>'Volume Backup'!V150</f>
        <v>m2</v>
      </c>
      <c r="I154" s="682">
        <f>I125</f>
        <v>1043860.18</v>
      </c>
      <c r="J154" s="200">
        <f t="shared" ref="J154" si="153">G154*I154</f>
        <v>5636844.972000001</v>
      </c>
      <c r="K154" s="204">
        <f>K125</f>
        <v>1043860.18</v>
      </c>
      <c r="L154" s="200">
        <f t="shared" ref="L154" si="154">K154*G154</f>
        <v>5636844.972000001</v>
      </c>
      <c r="M154" s="670">
        <f t="shared" ref="M154" si="155">L154/J154*100</f>
        <v>100</v>
      </c>
      <c r="N154" s="10"/>
      <c r="O154" s="860"/>
      <c r="P154" s="860"/>
    </row>
    <row r="155" spans="1:16" s="70" customFormat="1">
      <c r="A155" s="64" t="s">
        <v>1356</v>
      </c>
      <c r="B155" s="65"/>
      <c r="C155" s="66" t="s">
        <v>1302</v>
      </c>
      <c r="D155" s="67"/>
      <c r="E155" s="67"/>
      <c r="F155" s="697"/>
      <c r="G155" s="696"/>
      <c r="H155" s="68"/>
      <c r="I155" s="698"/>
      <c r="J155" s="202"/>
      <c r="K155" s="207"/>
      <c r="L155" s="202"/>
      <c r="M155" s="669"/>
      <c r="N155" s="69"/>
    </row>
    <row r="156" spans="1:16">
      <c r="A156" s="47"/>
      <c r="B156" s="56">
        <v>1</v>
      </c>
      <c r="C156" s="48" t="s">
        <v>185</v>
      </c>
      <c r="D156" s="49"/>
      <c r="E156" s="49"/>
      <c r="F156" s="50" t="str">
        <f>'AHS PL'!B24</f>
        <v>Pk.plamPVC.01</v>
      </c>
      <c r="G156" s="681">
        <f>'Volume Backup'!U152</f>
        <v>20</v>
      </c>
      <c r="H156" s="46" t="str">
        <f>'Volume Backup'!V152</f>
        <v>m'</v>
      </c>
      <c r="I156" s="51">
        <f>'AHS PL'!L40</f>
        <v>72264.5</v>
      </c>
      <c r="J156" s="200">
        <f t="shared" ref="J156:J163" si="156">G156*I156</f>
        <v>1445290</v>
      </c>
      <c r="K156" s="205">
        <f>'AHS PL'!O40</f>
        <v>69504.38</v>
      </c>
      <c r="L156" s="200">
        <f t="shared" ref="L156:L163" si="157">K156*G156</f>
        <v>1390087.6</v>
      </c>
      <c r="M156" s="670">
        <f t="shared" ref="M156:M163" si="158">L156/J156*100</f>
        <v>96.18053124286476</v>
      </c>
      <c r="N156" s="10"/>
    </row>
    <row r="157" spans="1:16">
      <c r="A157" s="47"/>
      <c r="B157" s="56">
        <f>B156+1</f>
        <v>2</v>
      </c>
      <c r="C157" s="48" t="s">
        <v>1303</v>
      </c>
      <c r="D157" s="49"/>
      <c r="E157" s="49"/>
      <c r="F157" s="50" t="str">
        <f>'AHS PL'!B63</f>
        <v>Pk.plamPVC.03</v>
      </c>
      <c r="G157" s="681">
        <f>'Volume Backup'!U153</f>
        <v>20</v>
      </c>
      <c r="H157" s="46" t="str">
        <f>'Volume Backup'!V153</f>
        <v>m'</v>
      </c>
      <c r="I157" s="51">
        <f>'AHS PL'!L79</f>
        <v>139799</v>
      </c>
      <c r="J157" s="200">
        <f t="shared" si="156"/>
        <v>2795980</v>
      </c>
      <c r="K157" s="205">
        <f>'AHS PL'!O79</f>
        <v>132663.07999999999</v>
      </c>
      <c r="L157" s="200">
        <f t="shared" si="157"/>
        <v>2653261.5999999996</v>
      </c>
      <c r="M157" s="670">
        <f t="shared" si="158"/>
        <v>94.89558580533479</v>
      </c>
      <c r="N157" s="10"/>
    </row>
    <row r="158" spans="1:16">
      <c r="A158" s="47"/>
      <c r="B158" s="56">
        <f>B157+1</f>
        <v>3</v>
      </c>
      <c r="C158" s="48" t="s">
        <v>1304</v>
      </c>
      <c r="D158" s="49"/>
      <c r="E158" s="49"/>
      <c r="F158" s="50" t="str">
        <f>'AHS PL'!B82</f>
        <v>Pk.plamPVC.04</v>
      </c>
      <c r="G158" s="681">
        <f>'Volume Backup'!U154</f>
        <v>20</v>
      </c>
      <c r="H158" s="46" t="str">
        <f>'Volume Backup'!V154</f>
        <v>m'</v>
      </c>
      <c r="I158" s="51">
        <f>'AHS PL'!L98</f>
        <v>218955</v>
      </c>
      <c r="J158" s="200">
        <f t="shared" si="156"/>
        <v>4379100</v>
      </c>
      <c r="K158" s="205">
        <f>'AHS PL'!O98</f>
        <v>207241.32</v>
      </c>
      <c r="L158" s="200">
        <f t="shared" si="157"/>
        <v>4144826.4000000004</v>
      </c>
      <c r="M158" s="670">
        <f t="shared" si="158"/>
        <v>94.65018839487567</v>
      </c>
      <c r="N158" s="10"/>
    </row>
    <row r="159" spans="1:16">
      <c r="A159" s="47"/>
      <c r="B159" s="56">
        <f t="shared" ref="B159:B170" si="159">B158+1</f>
        <v>4</v>
      </c>
      <c r="C159" s="48" t="s">
        <v>1393</v>
      </c>
      <c r="D159" s="49"/>
      <c r="E159" s="49"/>
      <c r="F159" s="50" t="str">
        <f>analisa!A237</f>
        <v>A.5.1.1.4</v>
      </c>
      <c r="G159" s="681">
        <f>'Volume Backup'!U155</f>
        <v>1</v>
      </c>
      <c r="H159" s="46" t="str">
        <f>'Volume Backup'!V155</f>
        <v>unit</v>
      </c>
      <c r="I159" s="51">
        <f>analisa!G253</f>
        <v>3487061.05</v>
      </c>
      <c r="J159" s="200">
        <f t="shared" ref="J159" si="160">G159*I159</f>
        <v>3487061.05</v>
      </c>
      <c r="K159" s="205">
        <f>I159</f>
        <v>3487061.05</v>
      </c>
      <c r="L159" s="200">
        <f t="shared" ref="L159" si="161">K159*G159</f>
        <v>3487061.05</v>
      </c>
      <c r="M159" s="670">
        <f t="shared" ref="M159" si="162">L159/J159*100</f>
        <v>100</v>
      </c>
      <c r="N159" s="10"/>
    </row>
    <row r="160" spans="1:16">
      <c r="A160" s="47"/>
      <c r="B160" s="56">
        <f t="shared" si="159"/>
        <v>5</v>
      </c>
      <c r="C160" s="48" t="s">
        <v>1305</v>
      </c>
      <c r="D160" s="49"/>
      <c r="E160" s="49"/>
      <c r="F160" s="50" t="str">
        <f>'AHSP ARS'!B139</f>
        <v>A.5.1.1</v>
      </c>
      <c r="G160" s="681">
        <f>'Volume Backup'!U156</f>
        <v>1</v>
      </c>
      <c r="H160" s="46" t="str">
        <f>'Volume Backup'!V156</f>
        <v>unit</v>
      </c>
      <c r="I160" s="51">
        <f>'AHSP ARS'!I156</f>
        <v>6607459.6846846845</v>
      </c>
      <c r="J160" s="200">
        <f t="shared" si="156"/>
        <v>6607459.6846846845</v>
      </c>
      <c r="K160" s="205">
        <f>'AHSP ARS'!L156</f>
        <v>780275</v>
      </c>
      <c r="L160" s="200">
        <f t="shared" si="157"/>
        <v>780275</v>
      </c>
      <c r="M160" s="670">
        <f t="shared" si="158"/>
        <v>11.809001299070895</v>
      </c>
      <c r="N160" s="10"/>
    </row>
    <row r="161" spans="1:16">
      <c r="A161" s="47"/>
      <c r="B161" s="56">
        <f t="shared" si="159"/>
        <v>6</v>
      </c>
      <c r="C161" s="48" t="s">
        <v>1306</v>
      </c>
      <c r="D161" s="49"/>
      <c r="E161" s="49"/>
      <c r="F161" s="50" t="str">
        <f>'AHSP ARS'!B235</f>
        <v>A.5.1.1.19A</v>
      </c>
      <c r="G161" s="681">
        <f>'Volume Backup'!U157</f>
        <v>1</v>
      </c>
      <c r="H161" s="46" t="str">
        <f>'Volume Backup'!V157</f>
        <v>unit</v>
      </c>
      <c r="I161" s="51">
        <f>'AHSP ARS'!I252</f>
        <v>821588.75</v>
      </c>
      <c r="J161" s="200">
        <f t="shared" si="156"/>
        <v>821588.75</v>
      </c>
      <c r="K161" s="205">
        <f>'AHSP ARS'!L252</f>
        <v>74088.75</v>
      </c>
      <c r="L161" s="200">
        <f t="shared" si="157"/>
        <v>74088.75</v>
      </c>
      <c r="M161" s="670">
        <f t="shared" si="158"/>
        <v>9.0177415403996228</v>
      </c>
      <c r="N161" s="10"/>
    </row>
    <row r="162" spans="1:16">
      <c r="A162" s="47"/>
      <c r="B162" s="56">
        <f t="shared" si="159"/>
        <v>7</v>
      </c>
      <c r="C162" s="48" t="s">
        <v>1307</v>
      </c>
      <c r="D162" s="49"/>
      <c r="E162" s="49"/>
      <c r="F162" s="50" t="str">
        <f>'AHSP ARS'!B198</f>
        <v>A.5.1.1.14</v>
      </c>
      <c r="G162" s="681">
        <f>'Volume Backup'!U158</f>
        <v>11</v>
      </c>
      <c r="H162" s="46" t="str">
        <f>'Volume Backup'!V158</f>
        <v>unit</v>
      </c>
      <c r="I162" s="51">
        <f>'AHSP ARS'!I214</f>
        <v>339681.25</v>
      </c>
      <c r="J162" s="200">
        <f t="shared" si="156"/>
        <v>3736493.75</v>
      </c>
      <c r="K162" s="205">
        <f>'AHSP ARS'!L214</f>
        <v>125834.20749999999</v>
      </c>
      <c r="L162" s="200">
        <f t="shared" si="157"/>
        <v>1384176.2825</v>
      </c>
      <c r="M162" s="670">
        <f t="shared" si="158"/>
        <v>37.044790520524757</v>
      </c>
      <c r="N162" s="10"/>
    </row>
    <row r="163" spans="1:16">
      <c r="A163" s="47"/>
      <c r="B163" s="56">
        <f t="shared" si="159"/>
        <v>8</v>
      </c>
      <c r="C163" s="48" t="s">
        <v>1308</v>
      </c>
      <c r="D163" s="49"/>
      <c r="E163" s="49"/>
      <c r="F163" s="50" t="str">
        <f>'AHSP ARS'!B158</f>
        <v>A.5.1.3</v>
      </c>
      <c r="G163" s="681">
        <f>'Volume Backup'!U159</f>
        <v>1</v>
      </c>
      <c r="H163" s="46" t="str">
        <f>'Volume Backup'!V159</f>
        <v>unit</v>
      </c>
      <c r="I163" s="51">
        <f>'AHSP ARS'!I176</f>
        <v>4865052.2874999996</v>
      </c>
      <c r="J163" s="200">
        <f t="shared" si="156"/>
        <v>4865052.2874999996</v>
      </c>
      <c r="K163" s="205">
        <f>'AHSP ARS'!L176</f>
        <v>446904.6004</v>
      </c>
      <c r="L163" s="200">
        <f t="shared" si="157"/>
        <v>446904.6004</v>
      </c>
      <c r="M163" s="670">
        <f t="shared" si="158"/>
        <v>9.1860184431779359</v>
      </c>
      <c r="N163" s="10"/>
    </row>
    <row r="164" spans="1:16">
      <c r="A164" s="47"/>
      <c r="B164" s="56">
        <f t="shared" si="159"/>
        <v>9</v>
      </c>
      <c r="C164" s="48" t="s">
        <v>1309</v>
      </c>
      <c r="D164" s="49"/>
      <c r="E164" s="49"/>
      <c r="F164" s="50" t="str">
        <f>'AHSP ARS'!B216</f>
        <v>A.5.1.1.19</v>
      </c>
      <c r="G164" s="681">
        <f>'Volume Backup'!U160</f>
        <v>1</v>
      </c>
      <c r="H164" s="46" t="str">
        <f>'Volume Backup'!V160</f>
        <v>unit</v>
      </c>
      <c r="I164" s="51">
        <f>'AHSP ARS'!I233</f>
        <v>315531.25</v>
      </c>
      <c r="J164" s="200">
        <f t="shared" ref="J164" si="163">G164*I164</f>
        <v>315531.25</v>
      </c>
      <c r="K164" s="205">
        <f>'AHSP ARS'!L233</f>
        <v>153957.929</v>
      </c>
      <c r="L164" s="200">
        <f t="shared" ref="L164" si="164">K164*G164</f>
        <v>153957.929</v>
      </c>
      <c r="M164" s="670">
        <f t="shared" ref="M164" si="165">L164/J164*100</f>
        <v>48.793242824601371</v>
      </c>
      <c r="N164" s="10"/>
    </row>
    <row r="165" spans="1:16">
      <c r="A165" s="47"/>
      <c r="B165" s="56">
        <f t="shared" si="159"/>
        <v>10</v>
      </c>
      <c r="C165" s="48" t="s">
        <v>1310</v>
      </c>
      <c r="D165" s="49"/>
      <c r="E165" s="49"/>
      <c r="F165" s="50" t="str">
        <f>F152</f>
        <v>Dihitung</v>
      </c>
      <c r="G165" s="681">
        <f>'Volume Backup'!U161</f>
        <v>1</v>
      </c>
      <c r="H165" s="46" t="str">
        <f>'Volume Backup'!V161</f>
        <v>unit</v>
      </c>
      <c r="I165" s="51">
        <v>950000</v>
      </c>
      <c r="J165" s="200">
        <f t="shared" ref="J165" si="166">G165*I165</f>
        <v>950000</v>
      </c>
      <c r="K165" s="205">
        <f>I165</f>
        <v>950000</v>
      </c>
      <c r="L165" s="200">
        <f t="shared" ref="L165" si="167">K165*G165</f>
        <v>950000</v>
      </c>
      <c r="M165" s="670">
        <f t="shared" ref="M165" si="168">L165/J165*100</f>
        <v>100</v>
      </c>
      <c r="N165" s="10"/>
    </row>
    <row r="166" spans="1:16">
      <c r="A166" s="47"/>
      <c r="B166" s="56">
        <f t="shared" si="159"/>
        <v>11</v>
      </c>
      <c r="C166" s="48" t="s">
        <v>1312</v>
      </c>
      <c r="D166" s="49"/>
      <c r="E166" s="49"/>
      <c r="F166" s="50" t="str">
        <f>analisa!A70</f>
        <v>A.4.4.3.36 J</v>
      </c>
      <c r="G166" s="681">
        <f>'Volume Backup'!U162</f>
        <v>23.400000000000002</v>
      </c>
      <c r="H166" s="46" t="str">
        <f>'Volume Backup'!V162</f>
        <v>m2</v>
      </c>
      <c r="I166" s="51">
        <f>analisa!G86</f>
        <v>429811.59</v>
      </c>
      <c r="J166" s="200">
        <f t="shared" ref="J166" si="169">G166*I166</f>
        <v>10057591.206000002</v>
      </c>
      <c r="K166" s="205">
        <f>I166</f>
        <v>429811.59</v>
      </c>
      <c r="L166" s="200">
        <f t="shared" ref="L166" si="170">K166*G166</f>
        <v>10057591.206000002</v>
      </c>
      <c r="M166" s="670">
        <f t="shared" ref="M166" si="171">L166/J166*100</f>
        <v>100</v>
      </c>
      <c r="N166" s="10"/>
    </row>
    <row r="167" spans="1:16">
      <c r="A167" s="47"/>
      <c r="B167" s="56">
        <f t="shared" si="159"/>
        <v>12</v>
      </c>
      <c r="C167" s="48" t="s">
        <v>1313</v>
      </c>
      <c r="D167" s="49"/>
      <c r="E167" s="49"/>
      <c r="F167" s="50" t="str">
        <f>F166</f>
        <v>A.4.4.3.36 J</v>
      </c>
      <c r="G167" s="681">
        <f>'Volume Backup'!U163</f>
        <v>4.5</v>
      </c>
      <c r="H167" s="46" t="str">
        <f>'Volume Backup'!V163</f>
        <v>m2</v>
      </c>
      <c r="I167" s="51">
        <f>I166</f>
        <v>429811.59</v>
      </c>
      <c r="J167" s="200">
        <f t="shared" ref="J167" si="172">G167*I167</f>
        <v>1934152.155</v>
      </c>
      <c r="K167" s="205">
        <f>K166</f>
        <v>429811.59</v>
      </c>
      <c r="L167" s="200">
        <f t="shared" ref="L167" si="173">K167*G167</f>
        <v>1934152.155</v>
      </c>
      <c r="M167" s="670">
        <f t="shared" ref="M167" si="174">L167/J167*100</f>
        <v>100</v>
      </c>
      <c r="N167" s="10"/>
    </row>
    <row r="168" spans="1:16">
      <c r="A168" s="47"/>
      <c r="B168" s="56">
        <f t="shared" si="159"/>
        <v>13</v>
      </c>
      <c r="C168" s="48" t="s">
        <v>172</v>
      </c>
      <c r="D168" s="49"/>
      <c r="E168" s="49"/>
      <c r="F168" s="50" t="str">
        <f>F137</f>
        <v>PLL.01</v>
      </c>
      <c r="G168" s="681">
        <f>'Volume Backup'!U164</f>
        <v>4.5</v>
      </c>
      <c r="H168" s="46" t="str">
        <f>'Volume Backup'!V164</f>
        <v>m2</v>
      </c>
      <c r="I168" s="51">
        <f>I104</f>
        <v>126787.50000000001</v>
      </c>
      <c r="J168" s="200">
        <f t="shared" ref="J168:J169" si="175">G168*I168</f>
        <v>570543.75000000012</v>
      </c>
      <c r="K168" s="205">
        <f>K104</f>
        <v>88545.946250000008</v>
      </c>
      <c r="L168" s="200">
        <f t="shared" ref="L168:L169" si="176">K168*G168</f>
        <v>398456.75812500005</v>
      </c>
      <c r="M168" s="670">
        <f t="shared" ref="M168:M169" si="177">L168/J168*100</f>
        <v>69.838072562358263</v>
      </c>
      <c r="N168" s="10"/>
    </row>
    <row r="169" spans="1:16">
      <c r="A169" s="47"/>
      <c r="B169" s="56">
        <f t="shared" si="159"/>
        <v>14</v>
      </c>
      <c r="C169" s="48" t="s">
        <v>184</v>
      </c>
      <c r="D169" s="49"/>
      <c r="E169" s="49"/>
      <c r="F169" s="50" t="str">
        <f>F105</f>
        <v>A.4.5.1.7</v>
      </c>
      <c r="G169" s="681">
        <f>'Volume Backup'!U165</f>
        <v>4.5</v>
      </c>
      <c r="H169" s="46" t="str">
        <f>'Volume Backup'!V165</f>
        <v>m2</v>
      </c>
      <c r="I169" s="51">
        <f>I105</f>
        <v>61657.41</v>
      </c>
      <c r="J169" s="200">
        <f t="shared" si="175"/>
        <v>277458.34500000003</v>
      </c>
      <c r="K169" s="205">
        <f>K105</f>
        <v>61657.41</v>
      </c>
      <c r="L169" s="200">
        <f t="shared" si="176"/>
        <v>277458.34500000003</v>
      </c>
      <c r="M169" s="670">
        <f t="shared" si="177"/>
        <v>100</v>
      </c>
      <c r="N169" s="10"/>
    </row>
    <row r="170" spans="1:16">
      <c r="A170" s="47"/>
      <c r="B170" s="56">
        <f t="shared" si="159"/>
        <v>15</v>
      </c>
      <c r="C170" s="48" t="s">
        <v>1297</v>
      </c>
      <c r="D170" s="49"/>
      <c r="E170" s="49"/>
      <c r="F170" s="50" t="str">
        <f>F107</f>
        <v>A.4.7.1.10</v>
      </c>
      <c r="G170" s="681">
        <f>'Volume Backup'!U166</f>
        <v>4.5</v>
      </c>
      <c r="H170" s="46" t="str">
        <f>'Volume Backup'!V166</f>
        <v>m2</v>
      </c>
      <c r="I170" s="51">
        <f>I107</f>
        <v>43230.484000000004</v>
      </c>
      <c r="J170" s="200">
        <f t="shared" ref="J170" si="178">G170*I170</f>
        <v>194537.17800000001</v>
      </c>
      <c r="K170" s="205">
        <f>K107</f>
        <v>28115.778620199999</v>
      </c>
      <c r="L170" s="200">
        <f t="shared" ref="L170" si="179">K170*G170</f>
        <v>126521.00379089999</v>
      </c>
      <c r="M170" s="670">
        <f t="shared" ref="M170" si="180">L170/J170*100</f>
        <v>65.036927692505117</v>
      </c>
      <c r="N170" s="10"/>
      <c r="O170" s="860">
        <f>SUM(J128:J170)</f>
        <v>121364660.80458468</v>
      </c>
      <c r="P170" s="860">
        <f>SUM(L128:L170)</f>
        <v>104727551.76884486</v>
      </c>
    </row>
    <row r="171" spans="1:16" s="692" customFormat="1">
      <c r="A171" s="683" t="s">
        <v>20</v>
      </c>
      <c r="B171" s="684"/>
      <c r="C171" s="685" t="s">
        <v>1314</v>
      </c>
      <c r="D171" s="686"/>
      <c r="E171" s="686"/>
      <c r="F171" s="693"/>
      <c r="G171" s="694"/>
      <c r="H171" s="687"/>
      <c r="I171" s="695"/>
      <c r="J171" s="688"/>
      <c r="K171" s="689"/>
      <c r="L171" s="688"/>
      <c r="M171" s="690"/>
      <c r="N171" s="691"/>
    </row>
    <row r="172" spans="1:16" s="70" customFormat="1">
      <c r="A172" s="64" t="s">
        <v>1290</v>
      </c>
      <c r="B172" s="65"/>
      <c r="C172" s="66" t="s">
        <v>164</v>
      </c>
      <c r="D172" s="67"/>
      <c r="E172" s="67"/>
      <c r="F172" s="697"/>
      <c r="G172" s="696"/>
      <c r="H172" s="68"/>
      <c r="I172" s="698"/>
      <c r="J172" s="202"/>
      <c r="K172" s="207"/>
      <c r="L172" s="202"/>
      <c r="M172" s="669"/>
      <c r="N172" s="69"/>
    </row>
    <row r="173" spans="1:16">
      <c r="A173" s="47"/>
      <c r="B173" s="56">
        <v>1</v>
      </c>
      <c r="C173" s="48" t="s">
        <v>2862</v>
      </c>
      <c r="D173" s="49"/>
      <c r="E173" s="49"/>
      <c r="F173" s="50" t="str">
        <f>F131</f>
        <v>A.4.2.1.20</v>
      </c>
      <c r="G173" s="681">
        <f>'Volume Backup'!U169</f>
        <v>38.400000000000006</v>
      </c>
      <c r="H173" s="46" t="str">
        <f>'Volume Backup'!V169</f>
        <v>m2</v>
      </c>
      <c r="I173" s="51">
        <f>I131</f>
        <v>148763.14000000001</v>
      </c>
      <c r="J173" s="200">
        <f t="shared" ref="J173:J176" si="181">G173*I173</f>
        <v>5712504.5760000013</v>
      </c>
      <c r="K173" s="205">
        <f>I173</f>
        <v>148763.14000000001</v>
      </c>
      <c r="L173" s="200">
        <f t="shared" ref="L173:L176" si="182">K173*G173</f>
        <v>5712504.5760000013</v>
      </c>
      <c r="M173" s="670">
        <f t="shared" ref="M173:M176" si="183">L173/J173*100</f>
        <v>100</v>
      </c>
      <c r="N173" s="10"/>
    </row>
    <row r="174" spans="1:16">
      <c r="A174" s="47"/>
      <c r="B174" s="56">
        <f t="shared" ref="B174:B177" si="184">B173+1</f>
        <v>2</v>
      </c>
      <c r="C174" s="48" t="s">
        <v>2863</v>
      </c>
      <c r="D174" s="49"/>
      <c r="E174" s="49"/>
      <c r="F174" s="50" t="str">
        <f t="shared" ref="F174:F176" si="185">F132</f>
        <v>A.4.6.1.23 F</v>
      </c>
      <c r="G174" s="681">
        <f>G173</f>
        <v>38.400000000000006</v>
      </c>
      <c r="H174" s="46" t="str">
        <f>'Volume Backup'!V173</f>
        <v>m2</v>
      </c>
      <c r="I174" s="51">
        <f t="shared" ref="I174:I176" si="186">I132</f>
        <v>205940.97</v>
      </c>
      <c r="J174" s="200">
        <f t="shared" si="181"/>
        <v>7908133.2480000015</v>
      </c>
      <c r="K174" s="205">
        <f t="shared" ref="K174:K176" si="187">I174</f>
        <v>205940.97</v>
      </c>
      <c r="L174" s="200">
        <f t="shared" si="182"/>
        <v>7908133.2480000015</v>
      </c>
      <c r="M174" s="670">
        <f t="shared" si="183"/>
        <v>100</v>
      </c>
      <c r="N174" s="10"/>
    </row>
    <row r="175" spans="1:16">
      <c r="A175" s="47"/>
      <c r="B175" s="56">
        <f t="shared" si="184"/>
        <v>3</v>
      </c>
      <c r="C175" s="48" t="s">
        <v>2864</v>
      </c>
      <c r="D175" s="49"/>
      <c r="E175" s="49"/>
      <c r="F175" s="50" t="str">
        <f t="shared" si="185"/>
        <v>A.4.6.1.23 J</v>
      </c>
      <c r="G175" s="681">
        <f>G174</f>
        <v>38.400000000000006</v>
      </c>
      <c r="H175" s="46" t="str">
        <f>'Volume Backup'!V174</f>
        <v>m2</v>
      </c>
      <c r="I175" s="51">
        <f t="shared" si="186"/>
        <v>236285.44</v>
      </c>
      <c r="J175" s="200">
        <f t="shared" si="181"/>
        <v>9073360.8960000016</v>
      </c>
      <c r="K175" s="205">
        <f t="shared" si="187"/>
        <v>236285.44</v>
      </c>
      <c r="L175" s="200">
        <f t="shared" si="182"/>
        <v>9073360.8960000016</v>
      </c>
      <c r="M175" s="670">
        <f t="shared" si="183"/>
        <v>100</v>
      </c>
      <c r="N175" s="10"/>
    </row>
    <row r="176" spans="1:16">
      <c r="A176" s="47"/>
      <c r="B176" s="56">
        <f t="shared" si="184"/>
        <v>4</v>
      </c>
      <c r="C176" s="48" t="s">
        <v>192</v>
      </c>
      <c r="D176" s="49"/>
      <c r="E176" s="49"/>
      <c r="F176" s="50" t="str">
        <f t="shared" si="185"/>
        <v>A.4.6.1.23 L</v>
      </c>
      <c r="G176" s="681">
        <f>'Volume Backup'!U170</f>
        <v>5.44</v>
      </c>
      <c r="H176" s="46" t="str">
        <f>'Volume Backup'!V170</f>
        <v>m2</v>
      </c>
      <c r="I176" s="51">
        <f t="shared" si="186"/>
        <v>711501.21</v>
      </c>
      <c r="J176" s="200">
        <f t="shared" si="181"/>
        <v>3870566.5824000002</v>
      </c>
      <c r="K176" s="205">
        <f t="shared" si="187"/>
        <v>711501.21</v>
      </c>
      <c r="L176" s="200">
        <f t="shared" si="182"/>
        <v>3870566.5824000002</v>
      </c>
      <c r="M176" s="670">
        <f t="shared" si="183"/>
        <v>100</v>
      </c>
      <c r="N176" s="10"/>
    </row>
    <row r="177" spans="1:16">
      <c r="A177" s="47"/>
      <c r="B177" s="56">
        <f t="shared" si="184"/>
        <v>5</v>
      </c>
      <c r="C177" s="48" t="s">
        <v>1294</v>
      </c>
      <c r="D177" s="49"/>
      <c r="E177" s="49"/>
      <c r="F177" s="50" t="str">
        <f>F165</f>
        <v>Dihitung</v>
      </c>
      <c r="G177" s="681">
        <f>'Volume Backup'!U171</f>
        <v>120</v>
      </c>
      <c r="H177" s="46" t="str">
        <f>'Volume Backup'!V171</f>
        <v>cm</v>
      </c>
      <c r="I177" s="51">
        <v>45000</v>
      </c>
      <c r="J177" s="200">
        <f t="shared" ref="J177" si="188">G177*I177</f>
        <v>5400000</v>
      </c>
      <c r="K177" s="205">
        <f>I177</f>
        <v>45000</v>
      </c>
      <c r="L177" s="200">
        <f t="shared" ref="L177" si="189">K177*G177</f>
        <v>5400000</v>
      </c>
      <c r="M177" s="670">
        <f t="shared" ref="M177" si="190">L177/J177*100</f>
        <v>100</v>
      </c>
      <c r="N177" s="10"/>
      <c r="O177" s="860"/>
      <c r="P177" s="860"/>
    </row>
    <row r="178" spans="1:16" s="70" customFormat="1">
      <c r="A178" s="64" t="s">
        <v>1291</v>
      </c>
      <c r="B178" s="65"/>
      <c r="C178" s="66" t="s">
        <v>182</v>
      </c>
      <c r="D178" s="67"/>
      <c r="E178" s="67"/>
      <c r="F178" s="697"/>
      <c r="G178" s="696"/>
      <c r="H178" s="68"/>
      <c r="I178" s="698"/>
      <c r="J178" s="202"/>
      <c r="K178" s="207"/>
      <c r="L178" s="202"/>
      <c r="M178" s="669"/>
      <c r="N178" s="69"/>
    </row>
    <row r="179" spans="1:16">
      <c r="A179" s="37"/>
      <c r="B179" s="55">
        <v>1</v>
      </c>
      <c r="C179" s="33" t="s">
        <v>172</v>
      </c>
      <c r="D179" s="34"/>
      <c r="E179" s="34"/>
      <c r="F179" s="680" t="str">
        <f>F168</f>
        <v>PLL.01</v>
      </c>
      <c r="G179" s="681">
        <f>'Volume Backup'!U173</f>
        <v>25.6</v>
      </c>
      <c r="H179" s="46" t="str">
        <f>'Volume Backup'!V173</f>
        <v>m2</v>
      </c>
      <c r="I179" s="682">
        <f>I168</f>
        <v>126787.50000000001</v>
      </c>
      <c r="J179" s="200">
        <f t="shared" ref="J179:J181" si="191">G179*I179</f>
        <v>3245760.0000000005</v>
      </c>
      <c r="K179" s="204">
        <f>K168</f>
        <v>88545.946250000008</v>
      </c>
      <c r="L179" s="200">
        <f t="shared" ref="L179:L181" si="192">K179*G179</f>
        <v>2266776.2240000004</v>
      </c>
      <c r="M179" s="670">
        <f t="shared" ref="M179:M181" si="193">L179/J179*100</f>
        <v>69.838072562358278</v>
      </c>
      <c r="N179" s="10"/>
    </row>
    <row r="180" spans="1:16">
      <c r="A180" s="47"/>
      <c r="B180" s="56">
        <f>B179+1</f>
        <v>2</v>
      </c>
      <c r="C180" s="48" t="s">
        <v>184</v>
      </c>
      <c r="D180" s="49"/>
      <c r="E180" s="49"/>
      <c r="F180" s="50" t="str">
        <f>F169</f>
        <v>A.4.5.1.7</v>
      </c>
      <c r="G180" s="681">
        <f>'Volume Backup'!U174</f>
        <v>49.6</v>
      </c>
      <c r="H180" s="46" t="str">
        <f>'Volume Backup'!V174</f>
        <v>m2</v>
      </c>
      <c r="I180" s="51">
        <f>I169</f>
        <v>61657.41</v>
      </c>
      <c r="J180" s="200">
        <f t="shared" si="191"/>
        <v>3058207.5360000003</v>
      </c>
      <c r="K180" s="205">
        <f>K169</f>
        <v>61657.41</v>
      </c>
      <c r="L180" s="200">
        <f t="shared" si="192"/>
        <v>3058207.5360000003</v>
      </c>
      <c r="M180" s="670">
        <f t="shared" si="193"/>
        <v>100</v>
      </c>
      <c r="N180" s="10"/>
    </row>
    <row r="181" spans="1:16">
      <c r="A181" s="47"/>
      <c r="B181" s="56">
        <f>B180+1</f>
        <v>3</v>
      </c>
      <c r="C181" s="48" t="s">
        <v>1448</v>
      </c>
      <c r="D181" s="49"/>
      <c r="E181" s="49"/>
      <c r="F181" s="50" t="str">
        <f>F170</f>
        <v>A.4.7.1.10</v>
      </c>
      <c r="G181" s="681">
        <f>'Volume Backup'!U175</f>
        <v>25.6</v>
      </c>
      <c r="H181" s="46" t="str">
        <f>'Volume Backup'!V175</f>
        <v>m2</v>
      </c>
      <c r="I181" s="51">
        <f>I170</f>
        <v>43230.484000000004</v>
      </c>
      <c r="J181" s="200">
        <f t="shared" si="191"/>
        <v>1106700.3904000001</v>
      </c>
      <c r="K181" s="205">
        <f>K170</f>
        <v>28115.778620199999</v>
      </c>
      <c r="L181" s="200">
        <f t="shared" si="192"/>
        <v>719763.93267711997</v>
      </c>
      <c r="M181" s="670">
        <f t="shared" si="193"/>
        <v>65.036927692505117</v>
      </c>
      <c r="N181" s="10"/>
    </row>
    <row r="182" spans="1:16">
      <c r="A182" s="47"/>
      <c r="B182" s="56">
        <f>B181+1</f>
        <v>4</v>
      </c>
      <c r="C182" s="48" t="s">
        <v>1449</v>
      </c>
      <c r="D182" s="49"/>
      <c r="E182" s="49"/>
      <c r="F182" s="50" t="str">
        <f>F170</f>
        <v>A.4.7.1.10</v>
      </c>
      <c r="G182" s="681">
        <f>'Volume Backup'!U176</f>
        <v>24</v>
      </c>
      <c r="H182" s="46" t="str">
        <f>'Volume Backup'!V176</f>
        <v>m2</v>
      </c>
      <c r="I182" s="51">
        <f>I170</f>
        <v>43230.484000000004</v>
      </c>
      <c r="J182" s="200">
        <f t="shared" ref="J182" si="194">G182*I182</f>
        <v>1037531.6160000002</v>
      </c>
      <c r="K182" s="205">
        <f>K170</f>
        <v>28115.778620199999</v>
      </c>
      <c r="L182" s="200">
        <f t="shared" ref="L182" si="195">K182*G182</f>
        <v>674778.68688479997</v>
      </c>
      <c r="M182" s="670">
        <f t="shared" ref="M182" si="196">L182/J182*100</f>
        <v>65.036927692505117</v>
      </c>
      <c r="N182" s="10"/>
      <c r="O182" s="860"/>
      <c r="P182" s="860"/>
    </row>
    <row r="183" spans="1:16" s="70" customFormat="1">
      <c r="A183" s="64" t="s">
        <v>1357</v>
      </c>
      <c r="B183" s="65"/>
      <c r="C183" s="66" t="s">
        <v>162</v>
      </c>
      <c r="D183" s="67"/>
      <c r="E183" s="67"/>
      <c r="F183" s="697"/>
      <c r="G183" s="696"/>
      <c r="H183" s="68"/>
      <c r="I183" s="698"/>
      <c r="J183" s="202"/>
      <c r="K183" s="207"/>
      <c r="L183" s="202"/>
      <c r="M183" s="669"/>
      <c r="N183" s="69"/>
    </row>
    <row r="184" spans="1:16">
      <c r="A184" s="37"/>
      <c r="B184" s="55">
        <v>1</v>
      </c>
      <c r="C184" s="33" t="s">
        <v>1311</v>
      </c>
      <c r="D184" s="34"/>
      <c r="E184" s="34"/>
      <c r="F184" s="680" t="str">
        <f>F141</f>
        <v>A.4.4.3.59 B</v>
      </c>
      <c r="G184" s="681">
        <f>'Volume Backup'!U178</f>
        <v>25.6</v>
      </c>
      <c r="H184" s="46" t="str">
        <f>'Volume Backup'!V178</f>
        <v>m2</v>
      </c>
      <c r="I184" s="682">
        <f>I141</f>
        <v>576770.43000000005</v>
      </c>
      <c r="J184" s="200">
        <f t="shared" ref="J184" si="197">G184*I184</f>
        <v>14765323.008000001</v>
      </c>
      <c r="K184" s="204">
        <f>K141</f>
        <v>576770.43000000005</v>
      </c>
      <c r="L184" s="200">
        <f t="shared" ref="L184" si="198">K184*G184</f>
        <v>14765323.008000001</v>
      </c>
      <c r="M184" s="670">
        <f t="shared" ref="M184" si="199">L184/J184*100</f>
        <v>100</v>
      </c>
      <c r="N184" s="10"/>
      <c r="O184" s="860"/>
      <c r="P184" s="860"/>
    </row>
    <row r="185" spans="1:16" s="70" customFormat="1">
      <c r="A185" s="64" t="s">
        <v>1358</v>
      </c>
      <c r="B185" s="65"/>
      <c r="C185" s="66" t="s">
        <v>1284</v>
      </c>
      <c r="D185" s="67"/>
      <c r="E185" s="67"/>
      <c r="F185" s="697"/>
      <c r="G185" s="696"/>
      <c r="H185" s="68"/>
      <c r="I185" s="698"/>
      <c r="J185" s="202"/>
      <c r="K185" s="207"/>
      <c r="L185" s="202"/>
      <c r="M185" s="669"/>
      <c r="N185" s="69"/>
    </row>
    <row r="186" spans="1:16">
      <c r="A186" s="47"/>
      <c r="B186" s="56">
        <v>1</v>
      </c>
      <c r="C186" s="48" t="s">
        <v>1286</v>
      </c>
      <c r="D186" s="49"/>
      <c r="E186" s="49"/>
      <c r="F186" s="50" t="str">
        <f>F143</f>
        <v>PK.Elek.01</v>
      </c>
      <c r="G186" s="681">
        <f>'Volume Backup'!U180</f>
        <v>18</v>
      </c>
      <c r="H186" s="46" t="str">
        <f>'Volume Backup'!V180</f>
        <v>titik</v>
      </c>
      <c r="I186" s="51">
        <f>I143</f>
        <v>298100</v>
      </c>
      <c r="J186" s="200">
        <f t="shared" ref="J186:J193" si="200">G186*I186</f>
        <v>5365800</v>
      </c>
      <c r="K186" s="205">
        <f>K143</f>
        <v>279433.55</v>
      </c>
      <c r="L186" s="200">
        <f t="shared" ref="L186:L193" si="201">K186*G186</f>
        <v>5029803.8999999994</v>
      </c>
      <c r="M186" s="670">
        <f t="shared" ref="M186:M193" si="202">L186/J186*100</f>
        <v>93.738191881918809</v>
      </c>
      <c r="N186" s="10"/>
    </row>
    <row r="187" spans="1:16">
      <c r="A187" s="47"/>
      <c r="B187" s="56">
        <f>B186+1</f>
        <v>2</v>
      </c>
      <c r="C187" s="48" t="s">
        <v>1298</v>
      </c>
      <c r="D187" s="49"/>
      <c r="E187" s="49"/>
      <c r="F187" s="50" t="str">
        <f>F144</f>
        <v>PK Supl. 4 D</v>
      </c>
      <c r="G187" s="681">
        <f>'Volume Backup'!U181</f>
        <v>12.8</v>
      </c>
      <c r="H187" s="46" t="str">
        <f>'Volume Backup'!V181</f>
        <v>m'</v>
      </c>
      <c r="I187" s="51">
        <f>I144</f>
        <v>50646</v>
      </c>
      <c r="J187" s="200">
        <f t="shared" si="200"/>
        <v>648268.80000000005</v>
      </c>
      <c r="K187" s="205">
        <f>K144</f>
        <v>50646</v>
      </c>
      <c r="L187" s="200">
        <f t="shared" si="201"/>
        <v>648268.80000000005</v>
      </c>
      <c r="M187" s="670">
        <f t="shared" si="202"/>
        <v>100</v>
      </c>
      <c r="N187" s="10"/>
    </row>
    <row r="188" spans="1:16">
      <c r="A188" s="47"/>
      <c r="B188" s="56">
        <f>B187+1</f>
        <v>3</v>
      </c>
      <c r="C188" s="48" t="s">
        <v>1326</v>
      </c>
      <c r="D188" s="49"/>
      <c r="E188" s="49"/>
      <c r="F188" s="50" t="str">
        <f>F145</f>
        <v>PK.Elek.36</v>
      </c>
      <c r="G188" s="681">
        <f>'Volume Backup'!U182</f>
        <v>4</v>
      </c>
      <c r="H188" s="46" t="str">
        <f>'Volume Backup'!V182</f>
        <v>unit</v>
      </c>
      <c r="I188" s="51">
        <f>I145</f>
        <v>132704</v>
      </c>
      <c r="J188" s="200">
        <f t="shared" si="200"/>
        <v>530816</v>
      </c>
      <c r="K188" s="205">
        <f>K145</f>
        <v>58822.5</v>
      </c>
      <c r="L188" s="200">
        <f t="shared" si="201"/>
        <v>235290</v>
      </c>
      <c r="M188" s="670">
        <f t="shared" si="202"/>
        <v>44.326094164456229</v>
      </c>
      <c r="N188" s="10"/>
    </row>
    <row r="189" spans="1:16">
      <c r="A189" s="47"/>
      <c r="B189" s="56">
        <f>B188+1</f>
        <v>4</v>
      </c>
      <c r="C189" s="48" t="s">
        <v>1319</v>
      </c>
      <c r="D189" s="49"/>
      <c r="E189" s="49"/>
      <c r="F189" s="50" t="str">
        <f>F177</f>
        <v>Dihitung</v>
      </c>
      <c r="G189" s="681">
        <f>'Volume Backup'!U183</f>
        <v>6</v>
      </c>
      <c r="H189" s="46" t="str">
        <f>'Volume Backup'!V183</f>
        <v>unit</v>
      </c>
      <c r="I189" s="51">
        <v>600000</v>
      </c>
      <c r="J189" s="200">
        <f t="shared" si="200"/>
        <v>3600000</v>
      </c>
      <c r="K189" s="205">
        <f>I189</f>
        <v>600000</v>
      </c>
      <c r="L189" s="200">
        <f t="shared" si="201"/>
        <v>3600000</v>
      </c>
      <c r="M189" s="670">
        <f t="shared" si="202"/>
        <v>100</v>
      </c>
      <c r="N189" s="10"/>
    </row>
    <row r="190" spans="1:16">
      <c r="A190" s="47"/>
      <c r="B190" s="56">
        <f t="shared" ref="B190:B193" si="203">B189+1</f>
        <v>5</v>
      </c>
      <c r="C190" s="48" t="s">
        <v>1325</v>
      </c>
      <c r="D190" s="49"/>
      <c r="E190" s="49"/>
      <c r="F190" s="50" t="str">
        <f>F189</f>
        <v>Dihitung</v>
      </c>
      <c r="G190" s="681">
        <f>'Volume Backup'!U184</f>
        <v>1</v>
      </c>
      <c r="H190" s="46" t="str">
        <f>'Volume Backup'!V184</f>
        <v>unit</v>
      </c>
      <c r="I190" s="51">
        <v>4200000</v>
      </c>
      <c r="J190" s="200">
        <f t="shared" ref="J190" si="204">G190*I190</f>
        <v>4200000</v>
      </c>
      <c r="K190" s="205">
        <f>I190</f>
        <v>4200000</v>
      </c>
      <c r="L190" s="200">
        <f t="shared" ref="L190" si="205">K190*G190</f>
        <v>4200000</v>
      </c>
      <c r="M190" s="670">
        <f t="shared" ref="M190" si="206">L190/J190*100</f>
        <v>100</v>
      </c>
      <c r="N190" s="10"/>
    </row>
    <row r="191" spans="1:16">
      <c r="A191" s="47"/>
      <c r="B191" s="56">
        <f t="shared" si="203"/>
        <v>6</v>
      </c>
      <c r="C191" s="48" t="s">
        <v>1299</v>
      </c>
      <c r="D191" s="49"/>
      <c r="E191" s="49"/>
      <c r="F191" s="50" t="str">
        <f>F147</f>
        <v>PK.Elek.29</v>
      </c>
      <c r="G191" s="681">
        <f>'Volume Backup'!U185</f>
        <v>1</v>
      </c>
      <c r="H191" s="46" t="str">
        <f>'Volume Backup'!V185</f>
        <v>unit</v>
      </c>
      <c r="I191" s="51">
        <f>I147</f>
        <v>53366.5</v>
      </c>
      <c r="J191" s="200">
        <f t="shared" si="200"/>
        <v>53366.5</v>
      </c>
      <c r="K191" s="205">
        <f>K147</f>
        <v>37265.800000000003</v>
      </c>
      <c r="L191" s="200">
        <f t="shared" si="201"/>
        <v>37265.800000000003</v>
      </c>
      <c r="M191" s="670">
        <f t="shared" si="202"/>
        <v>69.829949500154598</v>
      </c>
      <c r="N191" s="10"/>
    </row>
    <row r="192" spans="1:16">
      <c r="A192" s="47"/>
      <c r="B192" s="56">
        <f t="shared" si="203"/>
        <v>7</v>
      </c>
      <c r="C192" s="48" t="s">
        <v>1300</v>
      </c>
      <c r="D192" s="49"/>
      <c r="E192" s="49"/>
      <c r="F192" s="50" t="str">
        <f>F148</f>
        <v>PK.Elek.30</v>
      </c>
      <c r="G192" s="681">
        <f>'Volume Backup'!U186</f>
        <v>2</v>
      </c>
      <c r="H192" s="46" t="str">
        <f>'Volume Backup'!V186</f>
        <v>unit</v>
      </c>
      <c r="I192" s="51">
        <f>I148</f>
        <v>55099</v>
      </c>
      <c r="J192" s="200">
        <f t="shared" si="200"/>
        <v>110198</v>
      </c>
      <c r="K192" s="205">
        <f>K148</f>
        <v>38051.199999999997</v>
      </c>
      <c r="L192" s="200">
        <f t="shared" si="201"/>
        <v>76102.399999999994</v>
      </c>
      <c r="M192" s="670">
        <f t="shared" si="202"/>
        <v>69.059692553403877</v>
      </c>
      <c r="N192" s="10"/>
    </row>
    <row r="193" spans="1:16">
      <c r="A193" s="47"/>
      <c r="B193" s="56">
        <f t="shared" si="203"/>
        <v>8</v>
      </c>
      <c r="C193" s="48" t="s">
        <v>1301</v>
      </c>
      <c r="D193" s="49"/>
      <c r="E193" s="49"/>
      <c r="F193" s="50" t="str">
        <f>F149</f>
        <v>PK.Elek.28</v>
      </c>
      <c r="G193" s="681">
        <f>'Volume Backup'!U187</f>
        <v>6</v>
      </c>
      <c r="H193" s="46" t="str">
        <f>'Volume Backup'!V187</f>
        <v>unit</v>
      </c>
      <c r="I193" s="51">
        <f>I149</f>
        <v>60874</v>
      </c>
      <c r="J193" s="200">
        <f t="shared" si="200"/>
        <v>365244</v>
      </c>
      <c r="K193" s="205">
        <f>K149</f>
        <v>42218</v>
      </c>
      <c r="L193" s="200">
        <f t="shared" si="201"/>
        <v>253308</v>
      </c>
      <c r="M193" s="670">
        <f t="shared" si="202"/>
        <v>69.353089989157937</v>
      </c>
      <c r="N193" s="10"/>
      <c r="O193" s="860"/>
      <c r="P193" s="860"/>
    </row>
    <row r="194" spans="1:16" s="70" customFormat="1">
      <c r="A194" s="64" t="s">
        <v>1359</v>
      </c>
      <c r="B194" s="65"/>
      <c r="C194" s="66" t="s">
        <v>1316</v>
      </c>
      <c r="D194" s="67"/>
      <c r="E194" s="67"/>
      <c r="F194" s="697"/>
      <c r="G194" s="696"/>
      <c r="H194" s="68"/>
      <c r="I194" s="698"/>
      <c r="J194" s="202"/>
      <c r="K194" s="207"/>
      <c r="L194" s="202"/>
      <c r="M194" s="669"/>
      <c r="N194" s="69"/>
    </row>
    <row r="195" spans="1:16">
      <c r="A195" s="37"/>
      <c r="B195" s="55">
        <v>1</v>
      </c>
      <c r="C195" s="33" t="s">
        <v>1315</v>
      </c>
      <c r="D195" s="34"/>
      <c r="E195" s="34"/>
      <c r="F195" s="680" t="str">
        <f>F119</f>
        <v>A.4.2.1.11 ff</v>
      </c>
      <c r="G195" s="681">
        <f>'Volume Backup'!U189</f>
        <v>16.5</v>
      </c>
      <c r="H195" s="46" t="str">
        <f>'Volume Backup'!V189</f>
        <v>m'</v>
      </c>
      <c r="I195" s="682">
        <f>I119</f>
        <v>194695</v>
      </c>
      <c r="J195" s="200">
        <f t="shared" ref="J195:J197" si="207">G195*I195</f>
        <v>3212467.5</v>
      </c>
      <c r="K195" s="204">
        <f>K119</f>
        <v>194695</v>
      </c>
      <c r="L195" s="200">
        <f t="shared" ref="L195:L197" si="208">K195*G195</f>
        <v>3212467.5</v>
      </c>
      <c r="M195" s="670">
        <f t="shared" ref="M195:M197" si="209">L195/J195*100</f>
        <v>100</v>
      </c>
      <c r="N195" s="10"/>
    </row>
    <row r="196" spans="1:16">
      <c r="A196" s="47"/>
      <c r="B196" s="56">
        <f>B195+1</f>
        <v>2</v>
      </c>
      <c r="C196" s="48" t="s">
        <v>1320</v>
      </c>
      <c r="D196" s="49"/>
      <c r="E196" s="49"/>
      <c r="F196" s="680" t="str">
        <f>analisa!A16</f>
        <v>A.4.2.1.13</v>
      </c>
      <c r="G196" s="681">
        <f>'Volume Backup'!U190</f>
        <v>3.0720000000000001</v>
      </c>
      <c r="H196" s="46" t="str">
        <f>'Volume Backup'!V190</f>
        <v>m2</v>
      </c>
      <c r="I196" s="682">
        <f>analisa!G33</f>
        <v>897931.04</v>
      </c>
      <c r="J196" s="200">
        <f t="shared" si="207"/>
        <v>2758444.1548800003</v>
      </c>
      <c r="K196" s="204">
        <f>analisa!G33</f>
        <v>897931.04</v>
      </c>
      <c r="L196" s="200">
        <f t="shared" si="208"/>
        <v>2758444.1548800003</v>
      </c>
      <c r="M196" s="670">
        <f t="shared" si="209"/>
        <v>100</v>
      </c>
      <c r="N196" s="10"/>
    </row>
    <row r="197" spans="1:16">
      <c r="A197" s="47"/>
      <c r="B197" s="56">
        <f t="shared" ref="B197:B198" si="210">B196+1</f>
        <v>3</v>
      </c>
      <c r="C197" s="48" t="s">
        <v>1442</v>
      </c>
      <c r="D197" s="49"/>
      <c r="E197" s="49"/>
      <c r="F197" s="680" t="str">
        <f>F122</f>
        <v>A.4.6.2.17B</v>
      </c>
      <c r="G197" s="681">
        <f>'Volume Backup'!U191</f>
        <v>8.2800000000000011</v>
      </c>
      <c r="H197" s="46" t="str">
        <f>'Volume Backup'!V191</f>
        <v>m2</v>
      </c>
      <c r="I197" s="682">
        <f>I122</f>
        <v>307561.17499999999</v>
      </c>
      <c r="J197" s="200">
        <f t="shared" si="207"/>
        <v>2546606.5290000001</v>
      </c>
      <c r="K197" s="204">
        <f>K122</f>
        <v>184039.70144999999</v>
      </c>
      <c r="L197" s="200">
        <f t="shared" si="208"/>
        <v>1523848.7280060002</v>
      </c>
      <c r="M197" s="670">
        <f t="shared" si="209"/>
        <v>59.838404977481318</v>
      </c>
      <c r="N197" s="10"/>
    </row>
    <row r="198" spans="1:16">
      <c r="A198" s="47"/>
      <c r="B198" s="56">
        <f t="shared" si="210"/>
        <v>4</v>
      </c>
      <c r="C198" s="48" t="s">
        <v>1321</v>
      </c>
      <c r="D198" s="49"/>
      <c r="E198" s="49"/>
      <c r="F198" s="680" t="str">
        <f>F123</f>
        <v>Dihitung</v>
      </c>
      <c r="G198" s="681">
        <f>'Volume Backup'!U192</f>
        <v>2.7600000000000002</v>
      </c>
      <c r="H198" s="46" t="str">
        <f>'Volume Backup'!V192</f>
        <v>m2</v>
      </c>
      <c r="I198" s="682">
        <f>I123</f>
        <v>420000</v>
      </c>
      <c r="J198" s="200">
        <f t="shared" ref="J198" si="211">G198*I198</f>
        <v>1159200</v>
      </c>
      <c r="K198" s="204">
        <f>K123</f>
        <v>420000</v>
      </c>
      <c r="L198" s="200">
        <f t="shared" ref="L198" si="212">K198*G198</f>
        <v>1159200</v>
      </c>
      <c r="M198" s="670">
        <f t="shared" ref="M198" si="213">L198/J198*100</f>
        <v>100</v>
      </c>
      <c r="N198" s="10"/>
      <c r="O198" s="860"/>
      <c r="P198" s="860"/>
    </row>
    <row r="199" spans="1:16" s="70" customFormat="1">
      <c r="A199" s="64" t="s">
        <v>1360</v>
      </c>
      <c r="B199" s="65"/>
      <c r="C199" s="66" t="s">
        <v>189</v>
      </c>
      <c r="D199" s="67"/>
      <c r="E199" s="67"/>
      <c r="F199" s="697"/>
      <c r="G199" s="696"/>
      <c r="H199" s="68"/>
      <c r="I199" s="698"/>
      <c r="J199" s="202"/>
      <c r="K199" s="207"/>
      <c r="L199" s="202"/>
      <c r="M199" s="669"/>
      <c r="N199" s="69"/>
    </row>
    <row r="200" spans="1:16">
      <c r="A200" s="37"/>
      <c r="B200" s="56">
        <v>1</v>
      </c>
      <c r="C200" s="33" t="s">
        <v>1296</v>
      </c>
      <c r="D200" s="34"/>
      <c r="E200" s="34"/>
      <c r="F200" s="680" t="str">
        <f>F154</f>
        <v>A.4.2.1.14</v>
      </c>
      <c r="G200" s="681">
        <f>'Volume Backup'!U194</f>
        <v>5.4</v>
      </c>
      <c r="H200" s="46" t="str">
        <f>'Volume Backup'!V194</f>
        <v>m2</v>
      </c>
      <c r="I200" s="682">
        <f>I154</f>
        <v>1043860.18</v>
      </c>
      <c r="J200" s="200">
        <f t="shared" ref="J200" si="214">G200*I200</f>
        <v>5636844.972000001</v>
      </c>
      <c r="K200" s="204">
        <f>K154</f>
        <v>1043860.18</v>
      </c>
      <c r="L200" s="200">
        <f t="shared" ref="L200" si="215">K200*G200</f>
        <v>5636844.972000001</v>
      </c>
      <c r="M200" s="670">
        <f t="shared" ref="M200" si="216">L200/J200*100</f>
        <v>100</v>
      </c>
      <c r="N200" s="10"/>
      <c r="O200" s="860">
        <f>SUM(J172:J200)</f>
        <v>85365344.308679998</v>
      </c>
      <c r="P200" s="860">
        <f>SUM(L172:L200)</f>
        <v>81820258.944847941</v>
      </c>
    </row>
    <row r="201" spans="1:16" s="692" customFormat="1">
      <c r="A201" s="683" t="s">
        <v>21</v>
      </c>
      <c r="B201" s="684"/>
      <c r="C201" s="685" t="s">
        <v>1328</v>
      </c>
      <c r="D201" s="686"/>
      <c r="E201" s="686"/>
      <c r="F201" s="693"/>
      <c r="G201" s="694"/>
      <c r="H201" s="687"/>
      <c r="I201" s="695"/>
      <c r="J201" s="688"/>
      <c r="K201" s="689"/>
      <c r="L201" s="688"/>
      <c r="M201" s="690"/>
      <c r="N201" s="691"/>
    </row>
    <row r="202" spans="1:16" s="70" customFormat="1">
      <c r="A202" s="64" t="s">
        <v>1361</v>
      </c>
      <c r="B202" s="65"/>
      <c r="C202" s="66" t="s">
        <v>164</v>
      </c>
      <c r="D202" s="67"/>
      <c r="E202" s="67"/>
      <c r="F202" s="697"/>
      <c r="G202" s="696"/>
      <c r="H202" s="68"/>
      <c r="I202" s="698"/>
      <c r="J202" s="202"/>
      <c r="K202" s="207"/>
      <c r="L202" s="202"/>
      <c r="M202" s="669"/>
      <c r="N202" s="69"/>
    </row>
    <row r="203" spans="1:16">
      <c r="A203" s="47"/>
      <c r="B203" s="56">
        <v>1</v>
      </c>
      <c r="C203" s="48" t="s">
        <v>2862</v>
      </c>
      <c r="D203" s="49"/>
      <c r="E203" s="49"/>
      <c r="F203" s="50" t="str">
        <f>F173</f>
        <v>A.4.2.1.20</v>
      </c>
      <c r="G203" s="681">
        <f>'Volume Backup'!U197</f>
        <v>57.6</v>
      </c>
      <c r="H203" s="46" t="str">
        <f>'Volume Backup'!V197</f>
        <v>m2</v>
      </c>
      <c r="I203" s="51">
        <f>I173</f>
        <v>148763.14000000001</v>
      </c>
      <c r="J203" s="200">
        <f t="shared" ref="J203:J205" si="217">G203*I203</f>
        <v>8568756.8640000019</v>
      </c>
      <c r="K203" s="205">
        <f>K173</f>
        <v>148763.14000000001</v>
      </c>
      <c r="L203" s="200">
        <f t="shared" ref="L203:L205" si="218">K203*G203</f>
        <v>8568756.8640000019</v>
      </c>
      <c r="M203" s="670">
        <f t="shared" ref="M203:M205" si="219">L203/J203*100</f>
        <v>100</v>
      </c>
      <c r="N203" s="10"/>
    </row>
    <row r="204" spans="1:16">
      <c r="A204" s="47"/>
      <c r="B204" s="56">
        <f t="shared" ref="B204:B205" si="220">B203+1</f>
        <v>2</v>
      </c>
      <c r="C204" s="48" t="s">
        <v>2863</v>
      </c>
      <c r="D204" s="49"/>
      <c r="E204" s="49"/>
      <c r="F204" s="50" t="str">
        <f t="shared" ref="F204:F205" si="221">F174</f>
        <v>A.4.6.1.23 F</v>
      </c>
      <c r="G204" s="681">
        <f>G203</f>
        <v>57.6</v>
      </c>
      <c r="H204" s="46" t="str">
        <f>'Volume Backup'!V202</f>
        <v>m2</v>
      </c>
      <c r="I204" s="51">
        <f t="shared" ref="I204:I205" si="222">I174</f>
        <v>205940.97</v>
      </c>
      <c r="J204" s="200">
        <f t="shared" si="217"/>
        <v>11862199.872</v>
      </c>
      <c r="K204" s="205">
        <f>I204</f>
        <v>205940.97</v>
      </c>
      <c r="L204" s="200">
        <f t="shared" si="218"/>
        <v>11862199.872</v>
      </c>
      <c r="M204" s="670">
        <f t="shared" si="219"/>
        <v>100</v>
      </c>
      <c r="N204" s="10"/>
    </row>
    <row r="205" spans="1:16">
      <c r="A205" s="47"/>
      <c r="B205" s="56">
        <f t="shared" si="220"/>
        <v>3</v>
      </c>
      <c r="C205" s="48" t="s">
        <v>2864</v>
      </c>
      <c r="D205" s="49"/>
      <c r="E205" s="49"/>
      <c r="F205" s="50" t="str">
        <f t="shared" si="221"/>
        <v>A.4.6.1.23 J</v>
      </c>
      <c r="G205" s="681">
        <f>G204</f>
        <v>57.6</v>
      </c>
      <c r="H205" s="46" t="str">
        <f>H204</f>
        <v>m2</v>
      </c>
      <c r="I205" s="51">
        <f t="shared" si="222"/>
        <v>236285.44</v>
      </c>
      <c r="J205" s="200">
        <f t="shared" si="217"/>
        <v>13610041.344000001</v>
      </c>
      <c r="K205" s="205">
        <f>I205</f>
        <v>236285.44</v>
      </c>
      <c r="L205" s="200">
        <f t="shared" si="218"/>
        <v>13610041.344000001</v>
      </c>
      <c r="M205" s="670">
        <f t="shared" si="219"/>
        <v>100</v>
      </c>
      <c r="N205" s="10"/>
    </row>
    <row r="206" spans="1:16" s="70" customFormat="1">
      <c r="A206" s="64" t="s">
        <v>1362</v>
      </c>
      <c r="B206" s="65"/>
      <c r="C206" s="66" t="s">
        <v>182</v>
      </c>
      <c r="D206" s="67"/>
      <c r="E206" s="67"/>
      <c r="F206" s="697"/>
      <c r="G206" s="696"/>
      <c r="H206" s="68"/>
      <c r="I206" s="698"/>
      <c r="J206" s="202"/>
      <c r="K206" s="207"/>
      <c r="L206" s="202"/>
      <c r="M206" s="669"/>
      <c r="N206" s="69"/>
    </row>
    <row r="207" spans="1:16">
      <c r="A207" s="37"/>
      <c r="B207" s="55">
        <v>1</v>
      </c>
      <c r="C207" s="33" t="s">
        <v>172</v>
      </c>
      <c r="D207" s="34"/>
      <c r="E207" s="34"/>
      <c r="F207" s="680" t="str">
        <f>F179</f>
        <v>PLL.01</v>
      </c>
      <c r="G207" s="681">
        <f>'Volume Backup'!U199</f>
        <v>18.2</v>
      </c>
      <c r="H207" s="46" t="str">
        <f>'Volume Backup'!V199</f>
        <v>m2</v>
      </c>
      <c r="I207" s="682">
        <f>I179</f>
        <v>126787.50000000001</v>
      </c>
      <c r="J207" s="200">
        <f t="shared" ref="J207:J208" si="223">G207*I207</f>
        <v>2307532.5</v>
      </c>
      <c r="K207" s="204">
        <f>K179</f>
        <v>88545.946250000008</v>
      </c>
      <c r="L207" s="200">
        <f t="shared" ref="L207:L208" si="224">K207*G207</f>
        <v>1611536.22175</v>
      </c>
      <c r="M207" s="670">
        <f t="shared" ref="M207:M208" si="225">L207/J207*100</f>
        <v>69.838072562358278</v>
      </c>
      <c r="N207" s="10"/>
    </row>
    <row r="208" spans="1:16">
      <c r="A208" s="47"/>
      <c r="B208" s="56">
        <f>B207+1</f>
        <v>2</v>
      </c>
      <c r="C208" s="48" t="s">
        <v>1330</v>
      </c>
      <c r="D208" s="49"/>
      <c r="E208" s="49"/>
      <c r="F208" s="50" t="str">
        <f>F205</f>
        <v>A.4.6.1.23 J</v>
      </c>
      <c r="G208" s="681">
        <f>'Volume Backup'!U200</f>
        <v>29.05</v>
      </c>
      <c r="H208" s="46" t="str">
        <f>'Volume Backup'!V200</f>
        <v>m2</v>
      </c>
      <c r="I208" s="51">
        <f>I205</f>
        <v>236285.44</v>
      </c>
      <c r="J208" s="200">
        <f t="shared" si="223"/>
        <v>6864092.0320000006</v>
      </c>
      <c r="K208" s="205">
        <f>I208</f>
        <v>236285.44</v>
      </c>
      <c r="L208" s="200">
        <f t="shared" si="224"/>
        <v>6864092.0320000006</v>
      </c>
      <c r="M208" s="670">
        <f t="shared" si="225"/>
        <v>100</v>
      </c>
      <c r="N208" s="10"/>
      <c r="O208" s="860"/>
      <c r="P208" s="860"/>
    </row>
    <row r="209" spans="1:16" s="70" customFormat="1">
      <c r="A209" s="64" t="s">
        <v>1363</v>
      </c>
      <c r="B209" s="65"/>
      <c r="C209" s="66" t="s">
        <v>162</v>
      </c>
      <c r="D209" s="67"/>
      <c r="E209" s="67"/>
      <c r="F209" s="697"/>
      <c r="G209" s="696"/>
      <c r="H209" s="68"/>
      <c r="I209" s="698"/>
      <c r="J209" s="202"/>
      <c r="K209" s="207"/>
      <c r="L209" s="202"/>
      <c r="M209" s="669"/>
      <c r="N209" s="69"/>
    </row>
    <row r="210" spans="1:16">
      <c r="A210" s="37"/>
      <c r="B210" s="55">
        <v>1</v>
      </c>
      <c r="C210" s="33" t="s">
        <v>1329</v>
      </c>
      <c r="D210" s="34"/>
      <c r="E210" s="34"/>
      <c r="F210" s="680" t="str">
        <f>analisa!A89</f>
        <v>A.4.4.3.59 A</v>
      </c>
      <c r="G210" s="681">
        <f>'Volume Backup'!U202</f>
        <v>14</v>
      </c>
      <c r="H210" s="46" t="str">
        <f>'Volume Backup'!V202</f>
        <v>m2</v>
      </c>
      <c r="I210" s="682">
        <f>analisa!G103</f>
        <v>492245.43</v>
      </c>
      <c r="J210" s="200">
        <f t="shared" ref="J210" si="226">G210*I210</f>
        <v>6891436.0199999996</v>
      </c>
      <c r="K210" s="204">
        <f>I210</f>
        <v>492245.43</v>
      </c>
      <c r="L210" s="200">
        <f t="shared" ref="L210" si="227">K210*G210</f>
        <v>6891436.0199999996</v>
      </c>
      <c r="M210" s="670">
        <f t="shared" ref="M210" si="228">L210/J210*100</f>
        <v>100</v>
      </c>
      <c r="N210" s="10"/>
      <c r="O210" s="860"/>
      <c r="P210" s="860"/>
    </row>
    <row r="211" spans="1:16" s="70" customFormat="1">
      <c r="A211" s="64" t="s">
        <v>1364</v>
      </c>
      <c r="B211" s="65"/>
      <c r="C211" s="66" t="s">
        <v>1332</v>
      </c>
      <c r="D211" s="67"/>
      <c r="E211" s="67"/>
      <c r="F211" s="697"/>
      <c r="G211" s="696"/>
      <c r="H211" s="68"/>
      <c r="I211" s="698"/>
      <c r="J211" s="202"/>
      <c r="K211" s="207"/>
      <c r="L211" s="202"/>
      <c r="M211" s="669"/>
      <c r="N211" s="69"/>
    </row>
    <row r="212" spans="1:16">
      <c r="A212" s="47"/>
      <c r="B212" s="56">
        <v>1</v>
      </c>
      <c r="C212" s="48" t="s">
        <v>161</v>
      </c>
      <c r="D212" s="49"/>
      <c r="E212" s="49"/>
      <c r="F212" s="50" t="str">
        <f>F88</f>
        <v>A.4.4.1.9</v>
      </c>
      <c r="G212" s="681">
        <f>'Volume Backup'!U204</f>
        <v>1.8720000000000001</v>
      </c>
      <c r="H212" s="46" t="str">
        <f>'Volume Backup'!V204</f>
        <v>m2</v>
      </c>
      <c r="I212" s="51">
        <f>I88</f>
        <v>163284.56125000003</v>
      </c>
      <c r="J212" s="200">
        <f t="shared" ref="J212:J216" si="229">G212*I212</f>
        <v>305668.69866000005</v>
      </c>
      <c r="K212" s="205">
        <f>K88</f>
        <v>159168.16097500001</v>
      </c>
      <c r="L212" s="200">
        <f t="shared" ref="L212:L216" si="230">K212*G212</f>
        <v>297962.79734520003</v>
      </c>
      <c r="M212" s="670">
        <f t="shared" ref="M212:M216" si="231">L212/J212*100</f>
        <v>97.479002152140083</v>
      </c>
      <c r="N212" s="10"/>
    </row>
    <row r="213" spans="1:16">
      <c r="A213" s="47"/>
      <c r="B213" s="56">
        <f>B212+1</f>
        <v>2</v>
      </c>
      <c r="C213" s="48" t="s">
        <v>178</v>
      </c>
      <c r="D213" s="49"/>
      <c r="E213" s="49"/>
      <c r="F213" s="50" t="str">
        <f>F84</f>
        <v>A.4.1.1.17B</v>
      </c>
      <c r="G213" s="681">
        <f>'Volume Backup'!U205</f>
        <v>18.512</v>
      </c>
      <c r="H213" s="46" t="str">
        <f>'Volume Backup'!V205</f>
        <v>kg</v>
      </c>
      <c r="I213" s="51">
        <f>I80</f>
        <v>29709.387500000001</v>
      </c>
      <c r="J213" s="200">
        <f t="shared" si="229"/>
        <v>549980.1814</v>
      </c>
      <c r="K213" s="205">
        <f>K80</f>
        <v>15696.006725000003</v>
      </c>
      <c r="L213" s="200">
        <f t="shared" si="230"/>
        <v>290564.47649320005</v>
      </c>
      <c r="M213" s="670">
        <f t="shared" si="231"/>
        <v>52.83180854872893</v>
      </c>
      <c r="N213" s="10"/>
    </row>
    <row r="214" spans="1:16">
      <c r="A214" s="47"/>
      <c r="B214" s="56">
        <f t="shared" ref="B214:B216" si="232">B213+1</f>
        <v>3</v>
      </c>
      <c r="C214" s="48" t="s">
        <v>169</v>
      </c>
      <c r="D214" s="49"/>
      <c r="E214" s="49"/>
      <c r="F214" s="50" t="str">
        <f>F85</f>
        <v>A.4.1.1.10</v>
      </c>
      <c r="G214" s="681">
        <f>'Volume Backup'!U206</f>
        <v>0.18720000000000001</v>
      </c>
      <c r="H214" s="46" t="str">
        <f>'Volume Backup'!V206</f>
        <v>m3</v>
      </c>
      <c r="I214" s="51">
        <f>I81</f>
        <v>1412631.84296875</v>
      </c>
      <c r="J214" s="200">
        <f t="shared" si="229"/>
        <v>264444.68100375001</v>
      </c>
      <c r="K214" s="205">
        <f>K81</f>
        <v>1264799.3809187501</v>
      </c>
      <c r="L214" s="200">
        <f t="shared" si="230"/>
        <v>236770.44410799001</v>
      </c>
      <c r="M214" s="670">
        <f t="shared" si="231"/>
        <v>89.534961795897289</v>
      </c>
      <c r="N214" s="10"/>
    </row>
    <row r="215" spans="1:16">
      <c r="A215" s="47"/>
      <c r="B215" s="56">
        <f t="shared" si="232"/>
        <v>4</v>
      </c>
      <c r="C215" s="48" t="s">
        <v>1333</v>
      </c>
      <c r="D215" s="49"/>
      <c r="E215" s="49"/>
      <c r="F215" s="50" t="str">
        <f>F166</f>
        <v>A.4.4.3.36 J</v>
      </c>
      <c r="G215" s="681">
        <f>'Volume Backup'!U207</f>
        <v>1.8720000000000001</v>
      </c>
      <c r="H215" s="46" t="str">
        <f>'Volume Backup'!V207</f>
        <v>m2</v>
      </c>
      <c r="I215" s="51">
        <f>I166</f>
        <v>429811.59</v>
      </c>
      <c r="J215" s="200">
        <f t="shared" si="229"/>
        <v>804607.29648000014</v>
      </c>
      <c r="K215" s="205">
        <f>K166</f>
        <v>429811.59</v>
      </c>
      <c r="L215" s="200">
        <f t="shared" si="230"/>
        <v>804607.29648000014</v>
      </c>
      <c r="M215" s="670">
        <f t="shared" si="231"/>
        <v>100</v>
      </c>
      <c r="N215" s="10"/>
    </row>
    <row r="216" spans="1:16">
      <c r="A216" s="47"/>
      <c r="B216" s="56">
        <f t="shared" si="232"/>
        <v>5</v>
      </c>
      <c r="C216" s="48" t="s">
        <v>1334</v>
      </c>
      <c r="D216" s="49"/>
      <c r="E216" s="49"/>
      <c r="F216" s="50" t="str">
        <f>F215</f>
        <v>A.4.4.3.36 J</v>
      </c>
      <c r="G216" s="681">
        <f>'Volume Backup'!U208</f>
        <v>2.6</v>
      </c>
      <c r="H216" s="46" t="str">
        <f>'Volume Backup'!V208</f>
        <v>m2</v>
      </c>
      <c r="I216" s="51">
        <f>I215</f>
        <v>429811.59</v>
      </c>
      <c r="J216" s="200">
        <f t="shared" si="229"/>
        <v>1117510.1340000001</v>
      </c>
      <c r="K216" s="205">
        <f>K215</f>
        <v>429811.59</v>
      </c>
      <c r="L216" s="200">
        <f t="shared" si="230"/>
        <v>1117510.1340000001</v>
      </c>
      <c r="M216" s="670">
        <f t="shared" si="231"/>
        <v>100</v>
      </c>
      <c r="N216" s="10"/>
      <c r="O216" s="860"/>
      <c r="P216" s="860"/>
    </row>
    <row r="217" spans="1:16" s="70" customFormat="1">
      <c r="A217" s="64" t="s">
        <v>1365</v>
      </c>
      <c r="B217" s="65"/>
      <c r="C217" s="66" t="s">
        <v>1284</v>
      </c>
      <c r="D217" s="67"/>
      <c r="E217" s="67"/>
      <c r="F217" s="697"/>
      <c r="G217" s="696"/>
      <c r="H217" s="68"/>
      <c r="I217" s="698"/>
      <c r="J217" s="202"/>
      <c r="K217" s="207"/>
      <c r="L217" s="202"/>
      <c r="M217" s="669"/>
      <c r="N217" s="69"/>
    </row>
    <row r="218" spans="1:16">
      <c r="A218" s="47"/>
      <c r="B218" s="56">
        <v>1</v>
      </c>
      <c r="C218" s="48" t="s">
        <v>1286</v>
      </c>
      <c r="D218" s="49"/>
      <c r="E218" s="49"/>
      <c r="F218" s="50" t="str">
        <f>F186</f>
        <v>PK.Elek.01</v>
      </c>
      <c r="G218" s="681">
        <f>'Volume Backup'!U210</f>
        <v>7</v>
      </c>
      <c r="H218" s="46" t="str">
        <f>'Volume Backup'!V210</f>
        <v>titik</v>
      </c>
      <c r="I218" s="51">
        <f>I186</f>
        <v>298100</v>
      </c>
      <c r="J218" s="200">
        <f t="shared" ref="J218:J223" si="233">G218*I218</f>
        <v>2086700</v>
      </c>
      <c r="K218" s="205">
        <f>K186</f>
        <v>279433.55</v>
      </c>
      <c r="L218" s="200">
        <f t="shared" ref="L218:L223" si="234">K218*G218</f>
        <v>1956034.8499999999</v>
      </c>
      <c r="M218" s="670">
        <f t="shared" ref="M218:M223" si="235">L218/J218*100</f>
        <v>93.738191881918809</v>
      </c>
      <c r="N218" s="10"/>
    </row>
    <row r="219" spans="1:16">
      <c r="A219" s="47"/>
      <c r="B219" s="56">
        <f>B218+1</f>
        <v>2</v>
      </c>
      <c r="C219" s="48" t="s">
        <v>1298</v>
      </c>
      <c r="D219" s="49"/>
      <c r="E219" s="49"/>
      <c r="F219" s="50" t="str">
        <f>F187</f>
        <v>PK Supl. 4 D</v>
      </c>
      <c r="G219" s="681">
        <f>'Volume Backup'!U211</f>
        <v>34.222222222222221</v>
      </c>
      <c r="H219" s="46" t="str">
        <f>'Volume Backup'!V211</f>
        <v>m'</v>
      </c>
      <c r="I219" s="51">
        <f>I187</f>
        <v>50646</v>
      </c>
      <c r="J219" s="200">
        <f t="shared" si="233"/>
        <v>1733218.6666666665</v>
      </c>
      <c r="K219" s="205">
        <f>K187</f>
        <v>50646</v>
      </c>
      <c r="L219" s="200">
        <f t="shared" si="234"/>
        <v>1733218.6666666665</v>
      </c>
      <c r="M219" s="670">
        <f t="shared" si="235"/>
        <v>100</v>
      </c>
      <c r="N219" s="10"/>
    </row>
    <row r="220" spans="1:16">
      <c r="A220" s="47"/>
      <c r="B220" s="56">
        <f t="shared" ref="B220:B223" si="236">B219+1</f>
        <v>3</v>
      </c>
      <c r="C220" s="48" t="s">
        <v>1326</v>
      </c>
      <c r="D220" s="49"/>
      <c r="E220" s="49"/>
      <c r="F220" s="50" t="str">
        <f>F188</f>
        <v>PK.Elek.36</v>
      </c>
      <c r="G220" s="681">
        <f>'Volume Backup'!U212</f>
        <v>3</v>
      </c>
      <c r="H220" s="46" t="str">
        <f>'Volume Backup'!V212</f>
        <v>unit</v>
      </c>
      <c r="I220" s="51">
        <f>I188</f>
        <v>132704</v>
      </c>
      <c r="J220" s="200">
        <f t="shared" si="233"/>
        <v>398112</v>
      </c>
      <c r="K220" s="205">
        <f>K188</f>
        <v>58822.5</v>
      </c>
      <c r="L220" s="200">
        <f t="shared" si="234"/>
        <v>176467.5</v>
      </c>
      <c r="M220" s="670">
        <f t="shared" si="235"/>
        <v>44.326094164456229</v>
      </c>
      <c r="N220" s="10"/>
    </row>
    <row r="221" spans="1:16">
      <c r="A221" s="47"/>
      <c r="B221" s="56">
        <f t="shared" si="236"/>
        <v>4</v>
      </c>
      <c r="C221" s="48" t="s">
        <v>1299</v>
      </c>
      <c r="D221" s="49"/>
      <c r="E221" s="49"/>
      <c r="F221" s="50" t="str">
        <f>F191</f>
        <v>PK.Elek.29</v>
      </c>
      <c r="G221" s="681">
        <f>'Volume Backup'!U213</f>
        <v>1</v>
      </c>
      <c r="H221" s="46" t="str">
        <f>'Volume Backup'!V213</f>
        <v>unit</v>
      </c>
      <c r="I221" s="51">
        <f>I191</f>
        <v>53366.5</v>
      </c>
      <c r="J221" s="200">
        <f t="shared" si="233"/>
        <v>53366.5</v>
      </c>
      <c r="K221" s="205">
        <f>K191</f>
        <v>37265.800000000003</v>
      </c>
      <c r="L221" s="200">
        <f t="shared" si="234"/>
        <v>37265.800000000003</v>
      </c>
      <c r="M221" s="670">
        <f t="shared" si="235"/>
        <v>69.829949500154598</v>
      </c>
      <c r="N221" s="10"/>
    </row>
    <row r="222" spans="1:16">
      <c r="A222" s="47"/>
      <c r="B222" s="56">
        <f t="shared" si="236"/>
        <v>5</v>
      </c>
      <c r="C222" s="48" t="s">
        <v>1300</v>
      </c>
      <c r="D222" s="49"/>
      <c r="E222" s="49"/>
      <c r="F222" s="50" t="str">
        <f>F192</f>
        <v>PK.Elek.30</v>
      </c>
      <c r="G222" s="681">
        <f>'Volume Backup'!U214</f>
        <v>1</v>
      </c>
      <c r="H222" s="46" t="str">
        <f>'Volume Backup'!V214</f>
        <v>unit</v>
      </c>
      <c r="I222" s="51">
        <f>I192</f>
        <v>55099</v>
      </c>
      <c r="J222" s="200">
        <f t="shared" si="233"/>
        <v>55099</v>
      </c>
      <c r="K222" s="205">
        <f>K192</f>
        <v>38051.199999999997</v>
      </c>
      <c r="L222" s="200">
        <f t="shared" si="234"/>
        <v>38051.199999999997</v>
      </c>
      <c r="M222" s="670">
        <f t="shared" si="235"/>
        <v>69.059692553403877</v>
      </c>
      <c r="N222" s="10"/>
    </row>
    <row r="223" spans="1:16">
      <c r="A223" s="47"/>
      <c r="B223" s="56">
        <f t="shared" si="236"/>
        <v>6</v>
      </c>
      <c r="C223" s="48" t="s">
        <v>1301</v>
      </c>
      <c r="D223" s="49"/>
      <c r="E223" s="49"/>
      <c r="F223" s="50" t="str">
        <f>F193</f>
        <v>PK.Elek.28</v>
      </c>
      <c r="G223" s="681">
        <f>'Volume Backup'!U215</f>
        <v>2</v>
      </c>
      <c r="H223" s="46" t="str">
        <f>'Volume Backup'!V215</f>
        <v>unit</v>
      </c>
      <c r="I223" s="51">
        <f>I193</f>
        <v>60874</v>
      </c>
      <c r="J223" s="200">
        <f t="shared" si="233"/>
        <v>121748</v>
      </c>
      <c r="K223" s="205">
        <f>K193</f>
        <v>42218</v>
      </c>
      <c r="L223" s="200">
        <f t="shared" si="234"/>
        <v>84436</v>
      </c>
      <c r="M223" s="670">
        <f t="shared" si="235"/>
        <v>69.353089989157937</v>
      </c>
      <c r="N223" s="10"/>
      <c r="O223" s="860"/>
      <c r="P223" s="860"/>
    </row>
    <row r="224" spans="1:16" s="70" customFormat="1">
      <c r="A224" s="64" t="s">
        <v>1366</v>
      </c>
      <c r="B224" s="65"/>
      <c r="C224" s="66" t="s">
        <v>166</v>
      </c>
      <c r="D224" s="67"/>
      <c r="E224" s="67"/>
      <c r="F224" s="697"/>
      <c r="G224" s="696"/>
      <c r="H224" s="68"/>
      <c r="I224" s="698"/>
      <c r="J224" s="202"/>
      <c r="K224" s="207"/>
      <c r="L224" s="202"/>
      <c r="M224" s="669"/>
      <c r="N224" s="69"/>
    </row>
    <row r="225" spans="1:16">
      <c r="A225" s="47"/>
      <c r="B225" s="56">
        <v>1</v>
      </c>
      <c r="C225" s="48" t="s">
        <v>185</v>
      </c>
      <c r="D225" s="49"/>
      <c r="E225" s="49"/>
      <c r="F225" s="50" t="str">
        <f>F156</f>
        <v>Pk.plamPVC.01</v>
      </c>
      <c r="G225" s="681">
        <f>'Volume Backup'!U217</f>
        <v>30</v>
      </c>
      <c r="H225" s="46" t="str">
        <f>'Volume Backup'!V217</f>
        <v>m'</v>
      </c>
      <c r="I225" s="51">
        <f>I156</f>
        <v>72264.5</v>
      </c>
      <c r="J225" s="200">
        <f t="shared" ref="J225:J228" si="237">G225*I225</f>
        <v>2167935</v>
      </c>
      <c r="K225" s="205">
        <f>K156</f>
        <v>69504.38</v>
      </c>
      <c r="L225" s="200">
        <f t="shared" ref="L225:L228" si="238">K225*G225</f>
        <v>2085131.4000000001</v>
      </c>
      <c r="M225" s="670">
        <f t="shared" ref="M225:M228" si="239">L225/J225*100</f>
        <v>96.18053124286476</v>
      </c>
      <c r="N225" s="10"/>
    </row>
    <row r="226" spans="1:16">
      <c r="A226" s="47"/>
      <c r="B226" s="56">
        <f>B225+1</f>
        <v>2</v>
      </c>
      <c r="C226" s="48" t="s">
        <v>1303</v>
      </c>
      <c r="D226" s="49"/>
      <c r="E226" s="49"/>
      <c r="F226" s="50" t="str">
        <f>F157</f>
        <v>Pk.plamPVC.03</v>
      </c>
      <c r="G226" s="681">
        <f>'Volume Backup'!U218</f>
        <v>30</v>
      </c>
      <c r="H226" s="46" t="str">
        <f>'Volume Backup'!V218</f>
        <v>m'</v>
      </c>
      <c r="I226" s="51">
        <f>I157</f>
        <v>139799</v>
      </c>
      <c r="J226" s="200">
        <f t="shared" si="237"/>
        <v>4193970</v>
      </c>
      <c r="K226" s="205">
        <f>K157</f>
        <v>132663.07999999999</v>
      </c>
      <c r="L226" s="200">
        <f t="shared" si="238"/>
        <v>3979892.3999999994</v>
      </c>
      <c r="M226" s="670">
        <f t="shared" si="239"/>
        <v>94.89558580533479</v>
      </c>
      <c r="N226" s="10"/>
    </row>
    <row r="227" spans="1:16">
      <c r="A227" s="47"/>
      <c r="B227" s="56">
        <f t="shared" ref="B227:B228" si="240">B226+1</f>
        <v>3</v>
      </c>
      <c r="C227" s="48" t="s">
        <v>188</v>
      </c>
      <c r="D227" s="49"/>
      <c r="E227" s="49"/>
      <c r="F227" s="50" t="str">
        <f>'AHSP ARS'!B178</f>
        <v>A.5.1.3A</v>
      </c>
      <c r="G227" s="681">
        <f>'Volume Backup'!U219</f>
        <v>1</v>
      </c>
      <c r="H227" s="46" t="str">
        <f>'Volume Backup'!V219</f>
        <v>unit</v>
      </c>
      <c r="I227" s="51">
        <f>'AHSP ARS'!I196</f>
        <v>2519052.2875000001</v>
      </c>
      <c r="J227" s="200">
        <f t="shared" si="237"/>
        <v>2519052.2875000001</v>
      </c>
      <c r="K227" s="205">
        <f>'AHSP ARS'!L196</f>
        <v>446904.6004</v>
      </c>
      <c r="L227" s="200">
        <f t="shared" si="238"/>
        <v>446904.6004</v>
      </c>
      <c r="M227" s="670">
        <f t="shared" si="239"/>
        <v>17.740981503941885</v>
      </c>
      <c r="N227" s="10"/>
    </row>
    <row r="228" spans="1:16">
      <c r="A228" s="47"/>
      <c r="B228" s="56">
        <f t="shared" si="240"/>
        <v>4</v>
      </c>
      <c r="C228" s="48" t="s">
        <v>1309</v>
      </c>
      <c r="D228" s="49"/>
      <c r="E228" s="49"/>
      <c r="F228" s="50" t="str">
        <f>'AHSP ARS'!B216</f>
        <v>A.5.1.1.19</v>
      </c>
      <c r="G228" s="681">
        <f>'Volume Backup'!U220</f>
        <v>1</v>
      </c>
      <c r="H228" s="46" t="str">
        <f>'Volume Backup'!V220</f>
        <v>unit</v>
      </c>
      <c r="I228" s="51">
        <f>'AHSP ARS'!I233</f>
        <v>315531.25</v>
      </c>
      <c r="J228" s="200">
        <f t="shared" si="237"/>
        <v>315531.25</v>
      </c>
      <c r="K228" s="205">
        <f>'AHSP ARS'!L233</f>
        <v>153957.929</v>
      </c>
      <c r="L228" s="200">
        <f t="shared" si="238"/>
        <v>153957.929</v>
      </c>
      <c r="M228" s="670">
        <f t="shared" si="239"/>
        <v>48.793242824601371</v>
      </c>
      <c r="N228" s="10"/>
      <c r="O228" s="860"/>
      <c r="P228" s="860"/>
    </row>
    <row r="229" spans="1:16" s="70" customFormat="1">
      <c r="A229" s="64" t="s">
        <v>1367</v>
      </c>
      <c r="B229" s="65"/>
      <c r="C229" s="66" t="s">
        <v>1316</v>
      </c>
      <c r="D229" s="67"/>
      <c r="E229" s="67"/>
      <c r="F229" s="697"/>
      <c r="G229" s="696"/>
      <c r="H229" s="68"/>
      <c r="I229" s="698"/>
      <c r="J229" s="202"/>
      <c r="K229" s="207"/>
      <c r="L229" s="202"/>
      <c r="M229" s="669"/>
      <c r="N229" s="69"/>
    </row>
    <row r="230" spans="1:16">
      <c r="A230" s="37"/>
      <c r="B230" s="55">
        <v>1</v>
      </c>
      <c r="C230" s="33" t="s">
        <v>1331</v>
      </c>
      <c r="D230" s="34"/>
      <c r="E230" s="34"/>
      <c r="F230" s="680" t="str">
        <f>F196</f>
        <v>A.4.2.1.13</v>
      </c>
      <c r="G230" s="681">
        <f>'Volume Backup'!U222</f>
        <v>8</v>
      </c>
      <c r="H230" s="46" t="str">
        <f>'Volume Backup'!V222</f>
        <v>m2</v>
      </c>
      <c r="I230" s="682">
        <f>I196</f>
        <v>897931.04</v>
      </c>
      <c r="J230" s="200">
        <f t="shared" ref="J230:J231" si="241">G230*I230</f>
        <v>7183448.3200000003</v>
      </c>
      <c r="K230" s="204">
        <f>K196</f>
        <v>897931.04</v>
      </c>
      <c r="L230" s="200">
        <f t="shared" ref="L230:L231" si="242">K230*G230</f>
        <v>7183448.3200000003</v>
      </c>
      <c r="M230" s="670">
        <f t="shared" ref="M230:M231" si="243">L230/J230*100</f>
        <v>100</v>
      </c>
      <c r="N230" s="10"/>
    </row>
    <row r="231" spans="1:16">
      <c r="A231" s="47"/>
      <c r="B231" s="56">
        <f>B230+1</f>
        <v>2</v>
      </c>
      <c r="C231" s="48" t="s">
        <v>1321</v>
      </c>
      <c r="D231" s="49"/>
      <c r="E231" s="49"/>
      <c r="F231" s="50" t="str">
        <f>F198</f>
        <v>Dihitung</v>
      </c>
      <c r="G231" s="681">
        <f>'Volume Backup'!U223</f>
        <v>2</v>
      </c>
      <c r="H231" s="46" t="str">
        <f>'Volume Backup'!V223</f>
        <v>m2</v>
      </c>
      <c r="I231" s="51">
        <f>I198</f>
        <v>420000</v>
      </c>
      <c r="J231" s="200">
        <f t="shared" si="241"/>
        <v>840000</v>
      </c>
      <c r="K231" s="205">
        <f>K198</f>
        <v>420000</v>
      </c>
      <c r="L231" s="200">
        <f t="shared" si="242"/>
        <v>840000</v>
      </c>
      <c r="M231" s="670">
        <f t="shared" si="243"/>
        <v>100</v>
      </c>
      <c r="N231" s="10"/>
      <c r="O231" s="860">
        <f>SUM(J202:J231)</f>
        <v>74814450.647710413</v>
      </c>
      <c r="P231" s="860">
        <f>SUM(L202:L231)</f>
        <v>70870286.168243051</v>
      </c>
    </row>
    <row r="232" spans="1:16" s="692" customFormat="1">
      <c r="A232" s="683" t="s">
        <v>22</v>
      </c>
      <c r="B232" s="684"/>
      <c r="C232" s="685" t="s">
        <v>1337</v>
      </c>
      <c r="D232" s="686"/>
      <c r="E232" s="686"/>
      <c r="F232" s="693"/>
      <c r="G232" s="694"/>
      <c r="H232" s="687"/>
      <c r="I232" s="695"/>
      <c r="J232" s="688"/>
      <c r="K232" s="689"/>
      <c r="L232" s="688"/>
      <c r="M232" s="690"/>
      <c r="N232" s="691"/>
    </row>
    <row r="233" spans="1:16" s="70" customFormat="1">
      <c r="A233" s="64" t="s">
        <v>1369</v>
      </c>
      <c r="B233" s="65"/>
      <c r="C233" s="66" t="s">
        <v>164</v>
      </c>
      <c r="D233" s="67"/>
      <c r="E233" s="67"/>
      <c r="F233" s="697"/>
      <c r="G233" s="696"/>
      <c r="H233" s="68"/>
      <c r="I233" s="698"/>
      <c r="J233" s="202"/>
      <c r="K233" s="207"/>
      <c r="L233" s="202"/>
      <c r="M233" s="669"/>
      <c r="N233" s="69"/>
    </row>
    <row r="234" spans="1:16">
      <c r="A234" s="47"/>
      <c r="B234" s="56">
        <v>1</v>
      </c>
      <c r="C234" s="48" t="s">
        <v>2862</v>
      </c>
      <c r="D234" s="49"/>
      <c r="E234" s="49"/>
      <c r="F234" s="50" t="str">
        <f>F203</f>
        <v>A.4.2.1.20</v>
      </c>
      <c r="G234" s="681">
        <f>'Volume Backup'!U226</f>
        <v>35.200000000000003</v>
      </c>
      <c r="H234" s="46" t="str">
        <f>'Volume Backup'!V226</f>
        <v>m2</v>
      </c>
      <c r="I234" s="51">
        <f>I203</f>
        <v>148763.14000000001</v>
      </c>
      <c r="J234" s="200">
        <f t="shared" ref="J234:J238" si="244">G234*I234</f>
        <v>5236462.5280000009</v>
      </c>
      <c r="K234" s="205">
        <f>K203</f>
        <v>148763.14000000001</v>
      </c>
      <c r="L234" s="200">
        <f t="shared" ref="L234:L238" si="245">K234*G234</f>
        <v>5236462.5280000009</v>
      </c>
      <c r="M234" s="670">
        <f t="shared" ref="M234:M238" si="246">L234/J234*100</f>
        <v>100</v>
      </c>
      <c r="N234" s="10"/>
    </row>
    <row r="235" spans="1:16">
      <c r="A235" s="47"/>
      <c r="B235" s="56">
        <f t="shared" ref="B235:B238" si="247">B234+1</f>
        <v>2</v>
      </c>
      <c r="C235" s="48" t="s">
        <v>2863</v>
      </c>
      <c r="D235" s="49"/>
      <c r="E235" s="49"/>
      <c r="F235" s="50" t="str">
        <f t="shared" ref="F235:F236" si="248">F204</f>
        <v>A.4.6.1.23 F</v>
      </c>
      <c r="G235" s="681">
        <f>G234</f>
        <v>35.200000000000003</v>
      </c>
      <c r="H235" s="46" t="str">
        <f>'Volume Backup'!V232</f>
        <v>m2</v>
      </c>
      <c r="I235" s="51">
        <f t="shared" ref="I235:I236" si="249">I204</f>
        <v>205940.97</v>
      </c>
      <c r="J235" s="200">
        <f t="shared" si="244"/>
        <v>7249122.1440000003</v>
      </c>
      <c r="K235" s="205">
        <f t="shared" ref="K235:K236" si="250">K204</f>
        <v>205940.97</v>
      </c>
      <c r="L235" s="200">
        <f t="shared" si="245"/>
        <v>7249122.1440000003</v>
      </c>
      <c r="M235" s="670">
        <f t="shared" si="246"/>
        <v>100</v>
      </c>
      <c r="N235" s="10"/>
    </row>
    <row r="236" spans="1:16">
      <c r="A236" s="47"/>
      <c r="B236" s="56">
        <f t="shared" si="247"/>
        <v>3</v>
      </c>
      <c r="C236" s="48" t="s">
        <v>2864</v>
      </c>
      <c r="D236" s="49"/>
      <c r="E236" s="49"/>
      <c r="F236" s="50" t="str">
        <f t="shared" si="248"/>
        <v>A.4.6.1.23 J</v>
      </c>
      <c r="G236" s="681">
        <f>G235</f>
        <v>35.200000000000003</v>
      </c>
      <c r="H236" s="46" t="str">
        <f>H235</f>
        <v>m2</v>
      </c>
      <c r="I236" s="51">
        <f t="shared" si="249"/>
        <v>236285.44</v>
      </c>
      <c r="J236" s="200">
        <f t="shared" si="244"/>
        <v>8317247.4880000008</v>
      </c>
      <c r="K236" s="205">
        <f t="shared" si="250"/>
        <v>236285.44</v>
      </c>
      <c r="L236" s="200">
        <f t="shared" si="245"/>
        <v>8317247.4880000008</v>
      </c>
      <c r="M236" s="670">
        <f t="shared" si="246"/>
        <v>100</v>
      </c>
      <c r="N236" s="10"/>
    </row>
    <row r="237" spans="1:16">
      <c r="A237" s="47"/>
      <c r="B237" s="56">
        <f t="shared" si="247"/>
        <v>4</v>
      </c>
      <c r="C237" s="48" t="s">
        <v>192</v>
      </c>
      <c r="D237" s="49"/>
      <c r="E237" s="49"/>
      <c r="F237" s="50" t="str">
        <f>F176</f>
        <v>A.4.6.1.23 L</v>
      </c>
      <c r="G237" s="681">
        <f>'Volume Backup'!U227</f>
        <v>25.6</v>
      </c>
      <c r="H237" s="46" t="str">
        <f>'Volume Backup'!V227</f>
        <v>m2</v>
      </c>
      <c r="I237" s="51">
        <f>I176</f>
        <v>711501.21</v>
      </c>
      <c r="J237" s="200">
        <f t="shared" si="244"/>
        <v>18214430.976</v>
      </c>
      <c r="K237" s="205">
        <f>K176</f>
        <v>711501.21</v>
      </c>
      <c r="L237" s="200">
        <f t="shared" si="245"/>
        <v>18214430.976</v>
      </c>
      <c r="M237" s="670">
        <f t="shared" si="246"/>
        <v>100</v>
      </c>
      <c r="N237" s="10"/>
    </row>
    <row r="238" spans="1:16">
      <c r="A238" s="47"/>
      <c r="B238" s="56">
        <f t="shared" si="247"/>
        <v>5</v>
      </c>
      <c r="C238" s="48" t="s">
        <v>1294</v>
      </c>
      <c r="D238" s="49"/>
      <c r="E238" s="49"/>
      <c r="F238" s="50" t="str">
        <f>F231</f>
        <v>Dihitung</v>
      </c>
      <c r="G238" s="681">
        <f>'Volume Backup'!U228</f>
        <v>120</v>
      </c>
      <c r="H238" s="46" t="str">
        <f>'Volume Backup'!V228</f>
        <v>cm</v>
      </c>
      <c r="I238" s="51">
        <v>45000</v>
      </c>
      <c r="J238" s="200">
        <f t="shared" si="244"/>
        <v>5400000</v>
      </c>
      <c r="K238" s="205">
        <f>I238</f>
        <v>45000</v>
      </c>
      <c r="L238" s="200">
        <f t="shared" si="245"/>
        <v>5400000</v>
      </c>
      <c r="M238" s="670">
        <f t="shared" si="246"/>
        <v>100</v>
      </c>
      <c r="N238" s="10"/>
      <c r="O238" s="860"/>
      <c r="P238" s="860"/>
    </row>
    <row r="239" spans="1:16" s="70" customFormat="1">
      <c r="A239" s="64" t="s">
        <v>1370</v>
      </c>
      <c r="B239" s="65"/>
      <c r="C239" s="66" t="s">
        <v>182</v>
      </c>
      <c r="D239" s="67"/>
      <c r="E239" s="67"/>
      <c r="F239" s="697"/>
      <c r="G239" s="696"/>
      <c r="H239" s="68"/>
      <c r="I239" s="698"/>
      <c r="J239" s="202"/>
      <c r="K239" s="207"/>
      <c r="L239" s="202"/>
      <c r="M239" s="669"/>
      <c r="N239" s="69"/>
    </row>
    <row r="240" spans="1:16">
      <c r="A240" s="37"/>
      <c r="B240" s="55">
        <v>1</v>
      </c>
      <c r="C240" s="33" t="s">
        <v>172</v>
      </c>
      <c r="D240" s="34"/>
      <c r="E240" s="34"/>
      <c r="F240" s="680" t="str">
        <f>F207</f>
        <v>PLL.01</v>
      </c>
      <c r="G240" s="681">
        <f>'Volume Backup'!U230</f>
        <v>45.5</v>
      </c>
      <c r="H240" s="46" t="str">
        <f>'Volume Backup'!V230</f>
        <v>m2</v>
      </c>
      <c r="I240" s="682">
        <f>I207</f>
        <v>126787.50000000001</v>
      </c>
      <c r="J240" s="200">
        <f t="shared" ref="J240:J243" si="251">G240*I240</f>
        <v>5768831.2500000009</v>
      </c>
      <c r="K240" s="204">
        <f>K207</f>
        <v>88545.946250000008</v>
      </c>
      <c r="L240" s="200">
        <f t="shared" ref="L240:L243" si="252">K240*G240</f>
        <v>4028840.5543750003</v>
      </c>
      <c r="M240" s="670">
        <f t="shared" ref="M240:M243" si="253">L240/J240*100</f>
        <v>69.838072562358263</v>
      </c>
      <c r="N240" s="10"/>
    </row>
    <row r="241" spans="1:16">
      <c r="A241" s="47"/>
      <c r="B241" s="56">
        <f>B240+1</f>
        <v>2</v>
      </c>
      <c r="C241" s="48" t="s">
        <v>184</v>
      </c>
      <c r="D241" s="49"/>
      <c r="E241" s="49"/>
      <c r="F241" s="50" t="str">
        <f>F180</f>
        <v>A.4.5.1.7</v>
      </c>
      <c r="G241" s="681">
        <f>'Volume Backup'!U231</f>
        <v>73.5</v>
      </c>
      <c r="H241" s="46" t="str">
        <f>'Volume Backup'!V231</f>
        <v>m2</v>
      </c>
      <c r="I241" s="51">
        <f>I180</f>
        <v>61657.41</v>
      </c>
      <c r="J241" s="200">
        <f t="shared" si="251"/>
        <v>4531819.6350000007</v>
      </c>
      <c r="K241" s="205">
        <f>K180</f>
        <v>61657.41</v>
      </c>
      <c r="L241" s="200">
        <f t="shared" si="252"/>
        <v>4531819.6350000007</v>
      </c>
      <c r="M241" s="670">
        <f t="shared" si="253"/>
        <v>100</v>
      </c>
      <c r="N241" s="10"/>
    </row>
    <row r="242" spans="1:16">
      <c r="A242" s="47"/>
      <c r="B242" s="56">
        <f>B241+1</f>
        <v>3</v>
      </c>
      <c r="C242" s="48" t="s">
        <v>1448</v>
      </c>
      <c r="D242" s="49"/>
      <c r="E242" s="49"/>
      <c r="F242" s="50" t="str">
        <f>F181</f>
        <v>A.4.7.1.10</v>
      </c>
      <c r="G242" s="681">
        <f>'Volume Backup'!U232</f>
        <v>45.5</v>
      </c>
      <c r="H242" s="46" t="str">
        <f>'Volume Backup'!V232</f>
        <v>m2</v>
      </c>
      <c r="I242" s="51">
        <f>I181</f>
        <v>43230.484000000004</v>
      </c>
      <c r="J242" s="200">
        <f t="shared" si="251"/>
        <v>1966987.0220000001</v>
      </c>
      <c r="K242" s="205">
        <f>K181</f>
        <v>28115.778620199999</v>
      </c>
      <c r="L242" s="200">
        <f t="shared" si="252"/>
        <v>1279267.9272190998</v>
      </c>
      <c r="M242" s="670">
        <f t="shared" si="253"/>
        <v>65.036927692505117</v>
      </c>
      <c r="N242" s="10"/>
    </row>
    <row r="243" spans="1:16">
      <c r="A243" s="47"/>
      <c r="B243" s="56">
        <f>B242+1</f>
        <v>4</v>
      </c>
      <c r="C243" s="48" t="s">
        <v>1449</v>
      </c>
      <c r="D243" s="49"/>
      <c r="E243" s="49"/>
      <c r="F243" s="50" t="str">
        <f>F182</f>
        <v>A.4.7.1.10</v>
      </c>
      <c r="G243" s="681">
        <f>'Volume Backup'!U233</f>
        <v>28</v>
      </c>
      <c r="H243" s="46" t="str">
        <f>'Volume Backup'!V233</f>
        <v>m2</v>
      </c>
      <c r="I243" s="51">
        <f>I182</f>
        <v>43230.484000000004</v>
      </c>
      <c r="J243" s="200">
        <f t="shared" si="251"/>
        <v>1210453.5520000001</v>
      </c>
      <c r="K243" s="205">
        <f>K182</f>
        <v>28115.778620199999</v>
      </c>
      <c r="L243" s="200">
        <f t="shared" si="252"/>
        <v>787241.80136559997</v>
      </c>
      <c r="M243" s="670">
        <f t="shared" si="253"/>
        <v>65.036927692505117</v>
      </c>
      <c r="N243" s="10"/>
      <c r="O243" s="860"/>
      <c r="P243" s="860"/>
    </row>
    <row r="244" spans="1:16" s="70" customFormat="1">
      <c r="A244" s="64" t="s">
        <v>1371</v>
      </c>
      <c r="B244" s="65"/>
      <c r="C244" s="66" t="s">
        <v>162</v>
      </c>
      <c r="D244" s="67"/>
      <c r="E244" s="67"/>
      <c r="F244" s="697"/>
      <c r="G244" s="696"/>
      <c r="H244" s="68"/>
      <c r="I244" s="698"/>
      <c r="J244" s="202"/>
      <c r="K244" s="207"/>
      <c r="L244" s="202"/>
      <c r="M244" s="669"/>
      <c r="N244" s="69"/>
    </row>
    <row r="245" spans="1:16">
      <c r="A245" s="37"/>
      <c r="B245" s="55">
        <v>1</v>
      </c>
      <c r="C245" s="33" t="s">
        <v>1311</v>
      </c>
      <c r="D245" s="34"/>
      <c r="E245" s="34"/>
      <c r="F245" s="680" t="str">
        <f>F184</f>
        <v>A.4.4.3.59 B</v>
      </c>
      <c r="G245" s="681">
        <f>'Volume Backup'!U235</f>
        <v>45.5</v>
      </c>
      <c r="H245" s="46" t="str">
        <f>'Volume Backup'!V235</f>
        <v>m2</v>
      </c>
      <c r="I245" s="682">
        <f>I184</f>
        <v>576770.43000000005</v>
      </c>
      <c r="J245" s="200">
        <f t="shared" ref="J245" si="254">G245*I245</f>
        <v>26243054.565000001</v>
      </c>
      <c r="K245" s="204">
        <f>K184</f>
        <v>576770.43000000005</v>
      </c>
      <c r="L245" s="200">
        <f t="shared" ref="L245" si="255">K245*G245</f>
        <v>26243054.565000001</v>
      </c>
      <c r="M245" s="670">
        <f t="shared" ref="M245" si="256">L245/J245*100</f>
        <v>100</v>
      </c>
      <c r="N245" s="10"/>
      <c r="O245" s="860"/>
      <c r="P245" s="860"/>
    </row>
    <row r="246" spans="1:16" s="70" customFormat="1">
      <c r="A246" s="64" t="s">
        <v>1372</v>
      </c>
      <c r="B246" s="65"/>
      <c r="C246" s="66" t="s">
        <v>1284</v>
      </c>
      <c r="D246" s="67"/>
      <c r="E246" s="67"/>
      <c r="F246" s="697"/>
      <c r="G246" s="696"/>
      <c r="H246" s="68"/>
      <c r="I246" s="698"/>
      <c r="J246" s="202"/>
      <c r="K246" s="207"/>
      <c r="L246" s="202"/>
      <c r="M246" s="669"/>
      <c r="N246" s="69"/>
    </row>
    <row r="247" spans="1:16">
      <c r="A247" s="47"/>
      <c r="B247" s="56">
        <v>1</v>
      </c>
      <c r="C247" s="48" t="s">
        <v>1286</v>
      </c>
      <c r="D247" s="49"/>
      <c r="E247" s="49"/>
      <c r="F247" s="50" t="str">
        <f>F218</f>
        <v>PK.Elek.01</v>
      </c>
      <c r="G247" s="681">
        <f>'Volume Backup'!U237</f>
        <v>17</v>
      </c>
      <c r="H247" s="46" t="str">
        <f>'Volume Backup'!V237</f>
        <v>titik</v>
      </c>
      <c r="I247" s="51">
        <f>I218</f>
        <v>298100</v>
      </c>
      <c r="J247" s="200">
        <f t="shared" ref="J247:J254" si="257">G247*I247</f>
        <v>5067700</v>
      </c>
      <c r="K247" s="205">
        <f>K218</f>
        <v>279433.55</v>
      </c>
      <c r="L247" s="200">
        <f t="shared" ref="L247:L254" si="258">K247*G247</f>
        <v>4750370.3499999996</v>
      </c>
      <c r="M247" s="670">
        <f t="shared" ref="M247:M254" si="259">L247/J247*100</f>
        <v>93.738191881918809</v>
      </c>
      <c r="N247" s="10"/>
    </row>
    <row r="248" spans="1:16">
      <c r="A248" s="47"/>
      <c r="B248" s="56">
        <f>B247+1</f>
        <v>2</v>
      </c>
      <c r="C248" s="48" t="s">
        <v>1298</v>
      </c>
      <c r="D248" s="49"/>
      <c r="E248" s="49"/>
      <c r="F248" s="50" t="str">
        <f>F219</f>
        <v>PK Supl. 4 D</v>
      </c>
      <c r="G248" s="681">
        <f>'Volume Backup'!U238</f>
        <v>14</v>
      </c>
      <c r="H248" s="46" t="str">
        <f>'Volume Backup'!V238</f>
        <v>m'</v>
      </c>
      <c r="I248" s="51">
        <f>I219</f>
        <v>50646</v>
      </c>
      <c r="J248" s="200">
        <f t="shared" si="257"/>
        <v>709044</v>
      </c>
      <c r="K248" s="205">
        <f>K219</f>
        <v>50646</v>
      </c>
      <c r="L248" s="200">
        <f t="shared" si="258"/>
        <v>709044</v>
      </c>
      <c r="M248" s="670">
        <f t="shared" si="259"/>
        <v>100</v>
      </c>
      <c r="N248" s="10"/>
    </row>
    <row r="249" spans="1:16">
      <c r="A249" s="47"/>
      <c r="B249" s="56">
        <f>B248+1</f>
        <v>3</v>
      </c>
      <c r="C249" s="48" t="s">
        <v>1326</v>
      </c>
      <c r="D249" s="49"/>
      <c r="E249" s="49"/>
      <c r="F249" s="50" t="str">
        <f>F220</f>
        <v>PK.Elek.36</v>
      </c>
      <c r="G249" s="681">
        <f>'Volume Backup'!U239</f>
        <v>4</v>
      </c>
      <c r="H249" s="46" t="str">
        <f>'Volume Backup'!V239</f>
        <v>unit</v>
      </c>
      <c r="I249" s="51">
        <f>I220</f>
        <v>132704</v>
      </c>
      <c r="J249" s="200">
        <f t="shared" si="257"/>
        <v>530816</v>
      </c>
      <c r="K249" s="205">
        <f>K220</f>
        <v>58822.5</v>
      </c>
      <c r="L249" s="200">
        <f t="shared" si="258"/>
        <v>235290</v>
      </c>
      <c r="M249" s="670">
        <f t="shared" si="259"/>
        <v>44.326094164456229</v>
      </c>
      <c r="N249" s="10"/>
    </row>
    <row r="250" spans="1:16">
      <c r="A250" s="47"/>
      <c r="B250" s="56">
        <f>B249+1</f>
        <v>4</v>
      </c>
      <c r="C250" s="48" t="s">
        <v>1319</v>
      </c>
      <c r="D250" s="49"/>
      <c r="E250" s="49"/>
      <c r="F250" s="50" t="str">
        <f>F189</f>
        <v>Dihitung</v>
      </c>
      <c r="G250" s="681">
        <f>'Volume Backup'!U240</f>
        <v>10</v>
      </c>
      <c r="H250" s="46" t="str">
        <f>'Volume Backup'!V240</f>
        <v>unit</v>
      </c>
      <c r="I250" s="51">
        <f>I189</f>
        <v>600000</v>
      </c>
      <c r="J250" s="200">
        <f t="shared" si="257"/>
        <v>6000000</v>
      </c>
      <c r="K250" s="51">
        <f>K189</f>
        <v>600000</v>
      </c>
      <c r="L250" s="200">
        <f t="shared" si="258"/>
        <v>6000000</v>
      </c>
      <c r="M250" s="670">
        <f t="shared" si="259"/>
        <v>100</v>
      </c>
      <c r="N250" s="10"/>
    </row>
    <row r="251" spans="1:16">
      <c r="A251" s="47"/>
      <c r="B251" s="56">
        <f t="shared" ref="B251:B254" si="260">B250+1</f>
        <v>5</v>
      </c>
      <c r="C251" s="48" t="s">
        <v>1325</v>
      </c>
      <c r="D251" s="49"/>
      <c r="E251" s="49"/>
      <c r="F251" s="50" t="str">
        <f>F190</f>
        <v>Dihitung</v>
      </c>
      <c r="G251" s="681">
        <f>'Volume Backup'!U241</f>
        <v>4</v>
      </c>
      <c r="H251" s="46" t="str">
        <f>'Volume Backup'!V241</f>
        <v>unit</v>
      </c>
      <c r="I251" s="51">
        <f>I190</f>
        <v>4200000</v>
      </c>
      <c r="J251" s="200">
        <f t="shared" si="257"/>
        <v>16800000</v>
      </c>
      <c r="K251" s="51">
        <f>K190</f>
        <v>4200000</v>
      </c>
      <c r="L251" s="200">
        <f t="shared" si="258"/>
        <v>16800000</v>
      </c>
      <c r="M251" s="670">
        <f t="shared" si="259"/>
        <v>100</v>
      </c>
      <c r="N251" s="10"/>
    </row>
    <row r="252" spans="1:16">
      <c r="A252" s="47"/>
      <c r="B252" s="56">
        <f t="shared" si="260"/>
        <v>6</v>
      </c>
      <c r="C252" s="48" t="s">
        <v>1299</v>
      </c>
      <c r="D252" s="49"/>
      <c r="E252" s="49"/>
      <c r="F252" s="50" t="str">
        <f>F221</f>
        <v>PK.Elek.29</v>
      </c>
      <c r="G252" s="681">
        <f>'Volume Backup'!U242</f>
        <v>2</v>
      </c>
      <c r="H252" s="46" t="str">
        <f>'Volume Backup'!V242</f>
        <v>unit</v>
      </c>
      <c r="I252" s="51">
        <f>I221</f>
        <v>53366.5</v>
      </c>
      <c r="J252" s="200">
        <f t="shared" si="257"/>
        <v>106733</v>
      </c>
      <c r="K252" s="205">
        <f>K221</f>
        <v>37265.800000000003</v>
      </c>
      <c r="L252" s="200">
        <f t="shared" si="258"/>
        <v>74531.600000000006</v>
      </c>
      <c r="M252" s="670">
        <f t="shared" si="259"/>
        <v>69.829949500154598</v>
      </c>
      <c r="N252" s="10"/>
    </row>
    <row r="253" spans="1:16">
      <c r="A253" s="47"/>
      <c r="B253" s="56">
        <f t="shared" si="260"/>
        <v>7</v>
      </c>
      <c r="C253" s="48" t="s">
        <v>1300</v>
      </c>
      <c r="D253" s="49"/>
      <c r="E253" s="49"/>
      <c r="F253" s="50" t="str">
        <f>F222</f>
        <v>PK.Elek.30</v>
      </c>
      <c r="G253" s="681">
        <f>'Volume Backup'!U243</f>
        <v>2</v>
      </c>
      <c r="H253" s="46" t="str">
        <f>'Volume Backup'!V243</f>
        <v>unit</v>
      </c>
      <c r="I253" s="51">
        <f>I222</f>
        <v>55099</v>
      </c>
      <c r="J253" s="200">
        <f t="shared" si="257"/>
        <v>110198</v>
      </c>
      <c r="K253" s="205">
        <f>K222</f>
        <v>38051.199999999997</v>
      </c>
      <c r="L253" s="200">
        <f t="shared" si="258"/>
        <v>76102.399999999994</v>
      </c>
      <c r="M253" s="670">
        <f t="shared" si="259"/>
        <v>69.059692553403877</v>
      </c>
      <c r="N253" s="10"/>
    </row>
    <row r="254" spans="1:16">
      <c r="A254" s="47"/>
      <c r="B254" s="56">
        <f t="shared" si="260"/>
        <v>8</v>
      </c>
      <c r="C254" s="48" t="s">
        <v>1301</v>
      </c>
      <c r="D254" s="49"/>
      <c r="E254" s="49"/>
      <c r="F254" s="50" t="str">
        <f>F223</f>
        <v>PK.Elek.28</v>
      </c>
      <c r="G254" s="681">
        <f>'Volume Backup'!U244</f>
        <v>16</v>
      </c>
      <c r="H254" s="46" t="str">
        <f>'Volume Backup'!V244</f>
        <v>unit</v>
      </c>
      <c r="I254" s="51">
        <f>I223</f>
        <v>60874</v>
      </c>
      <c r="J254" s="200">
        <f t="shared" si="257"/>
        <v>973984</v>
      </c>
      <c r="K254" s="205">
        <f>K223</f>
        <v>42218</v>
      </c>
      <c r="L254" s="200">
        <f t="shared" si="258"/>
        <v>675488</v>
      </c>
      <c r="M254" s="670">
        <f t="shared" si="259"/>
        <v>69.353089989157937</v>
      </c>
      <c r="N254" s="10"/>
      <c r="O254" s="860"/>
      <c r="P254" s="860"/>
    </row>
    <row r="255" spans="1:16" s="70" customFormat="1">
      <c r="A255" s="64" t="s">
        <v>1373</v>
      </c>
      <c r="B255" s="65"/>
      <c r="C255" s="66" t="s">
        <v>1316</v>
      </c>
      <c r="D255" s="67"/>
      <c r="E255" s="67"/>
      <c r="F255" s="697"/>
      <c r="G255" s="696"/>
      <c r="H255" s="68"/>
      <c r="I255" s="698"/>
      <c r="J255" s="202"/>
      <c r="K255" s="207"/>
      <c r="L255" s="202"/>
      <c r="M255" s="669"/>
      <c r="N255" s="69"/>
    </row>
    <row r="256" spans="1:16">
      <c r="A256" s="37"/>
      <c r="B256" s="55">
        <v>1</v>
      </c>
      <c r="C256" s="33" t="s">
        <v>1340</v>
      </c>
      <c r="D256" s="34"/>
      <c r="E256" s="34"/>
      <c r="F256" s="680" t="str">
        <f>F251</f>
        <v>Dihitung</v>
      </c>
      <c r="G256" s="681">
        <f>'Volume Backup'!U246</f>
        <v>2</v>
      </c>
      <c r="H256" s="46" t="str">
        <f>'Volume Backup'!V246</f>
        <v>unit</v>
      </c>
      <c r="I256" s="682">
        <v>2688000</v>
      </c>
      <c r="J256" s="200">
        <f t="shared" ref="J256" si="261">G256*I256</f>
        <v>5376000</v>
      </c>
      <c r="K256" s="682">
        <v>2688000</v>
      </c>
      <c r="L256" s="200">
        <f t="shared" ref="L256" si="262">K256*G256</f>
        <v>5376000</v>
      </c>
      <c r="M256" s="670">
        <f t="shared" ref="M256" si="263">L256/J256*100</f>
        <v>100</v>
      </c>
      <c r="N256" s="10"/>
    </row>
    <row r="257" spans="1:16" s="70" customFormat="1">
      <c r="A257" s="64" t="s">
        <v>1374</v>
      </c>
      <c r="B257" s="65"/>
      <c r="C257" s="66" t="s">
        <v>189</v>
      </c>
      <c r="D257" s="67"/>
      <c r="E257" s="67"/>
      <c r="F257" s="697"/>
      <c r="G257" s="696"/>
      <c r="H257" s="68"/>
      <c r="I257" s="698"/>
      <c r="J257" s="202"/>
      <c r="K257" s="698"/>
      <c r="L257" s="202"/>
      <c r="M257" s="669"/>
      <c r="N257" s="69"/>
    </row>
    <row r="258" spans="1:16">
      <c r="A258" s="37"/>
      <c r="B258" s="56">
        <v>1</v>
      </c>
      <c r="C258" s="33" t="s">
        <v>1296</v>
      </c>
      <c r="D258" s="34"/>
      <c r="E258" s="34"/>
      <c r="F258" s="680" t="str">
        <f>F200</f>
        <v>A.4.2.1.14</v>
      </c>
      <c r="G258" s="681">
        <f>'Volume Backup'!U248</f>
        <v>18.25</v>
      </c>
      <c r="H258" s="46" t="str">
        <f>'Volume Backup'!V248</f>
        <v>m2</v>
      </c>
      <c r="I258" s="682">
        <f>I200</f>
        <v>1043860.18</v>
      </c>
      <c r="J258" s="200">
        <f t="shared" ref="J258" si="264">G258*I258</f>
        <v>19050448.285</v>
      </c>
      <c r="K258" s="204">
        <f>K200</f>
        <v>1043860.18</v>
      </c>
      <c r="L258" s="200">
        <f t="shared" ref="L258" si="265">K258*G258</f>
        <v>19050448.285</v>
      </c>
      <c r="M258" s="670">
        <f t="shared" ref="M258" si="266">L258/J258*100</f>
        <v>100</v>
      </c>
      <c r="N258" s="10"/>
      <c r="O258" s="860"/>
      <c r="P258" s="860"/>
    </row>
    <row r="259" spans="1:16" s="70" customFormat="1">
      <c r="A259" s="64" t="s">
        <v>1375</v>
      </c>
      <c r="B259" s="65"/>
      <c r="C259" s="66" t="s">
        <v>1302</v>
      </c>
      <c r="D259" s="67"/>
      <c r="E259" s="67"/>
      <c r="F259" s="697"/>
      <c r="G259" s="696"/>
      <c r="H259" s="68"/>
      <c r="I259" s="698"/>
      <c r="J259" s="202"/>
      <c r="K259" s="207"/>
      <c r="L259" s="202"/>
      <c r="M259" s="669"/>
      <c r="N259" s="69"/>
    </row>
    <row r="260" spans="1:16">
      <c r="A260" s="47"/>
      <c r="B260" s="56">
        <v>1</v>
      </c>
      <c r="C260" s="48" t="s">
        <v>185</v>
      </c>
      <c r="D260" s="49"/>
      <c r="E260" s="49"/>
      <c r="F260" s="50" t="str">
        <f t="shared" ref="F260:F274" si="267">F156</f>
        <v>Pk.plamPVC.01</v>
      </c>
      <c r="G260" s="681">
        <f>'Volume Backup'!U250</f>
        <v>20</v>
      </c>
      <c r="H260" s="46" t="str">
        <f>'Volume Backup'!V250</f>
        <v>m'</v>
      </c>
      <c r="I260" s="51">
        <f t="shared" ref="I260:I274" si="268">I156</f>
        <v>72264.5</v>
      </c>
      <c r="J260" s="200">
        <f t="shared" ref="J260:J274" si="269">G260*I260</f>
        <v>1445290</v>
      </c>
      <c r="K260" s="205">
        <f t="shared" ref="K260:K274" si="270">K156</f>
        <v>69504.38</v>
      </c>
      <c r="L260" s="200">
        <f t="shared" ref="L260:L274" si="271">K260*G260</f>
        <v>1390087.6</v>
      </c>
      <c r="M260" s="670">
        <f t="shared" ref="M260:M274" si="272">L260/J260*100</f>
        <v>96.18053124286476</v>
      </c>
      <c r="N260" s="10"/>
    </row>
    <row r="261" spans="1:16">
      <c r="A261" s="47"/>
      <c r="B261" s="56">
        <f>B260+1</f>
        <v>2</v>
      </c>
      <c r="C261" s="48" t="s">
        <v>1303</v>
      </c>
      <c r="D261" s="49"/>
      <c r="E261" s="49"/>
      <c r="F261" s="50" t="str">
        <f t="shared" si="267"/>
        <v>Pk.plamPVC.03</v>
      </c>
      <c r="G261" s="681">
        <f>'Volume Backup'!U251</f>
        <v>20</v>
      </c>
      <c r="H261" s="46" t="str">
        <f>'Volume Backup'!V251</f>
        <v>m'</v>
      </c>
      <c r="I261" s="51">
        <f t="shared" si="268"/>
        <v>139799</v>
      </c>
      <c r="J261" s="200">
        <f t="shared" si="269"/>
        <v>2795980</v>
      </c>
      <c r="K261" s="205">
        <f t="shared" si="270"/>
        <v>132663.07999999999</v>
      </c>
      <c r="L261" s="200">
        <f t="shared" si="271"/>
        <v>2653261.5999999996</v>
      </c>
      <c r="M261" s="670">
        <f t="shared" si="272"/>
        <v>94.89558580533479</v>
      </c>
      <c r="N261" s="10"/>
    </row>
    <row r="262" spans="1:16">
      <c r="A262" s="47"/>
      <c r="B262" s="56">
        <f>B261+1</f>
        <v>3</v>
      </c>
      <c r="C262" s="48" t="s">
        <v>1304</v>
      </c>
      <c r="D262" s="49"/>
      <c r="E262" s="49"/>
      <c r="F262" s="50" t="str">
        <f t="shared" si="267"/>
        <v>Pk.plamPVC.04</v>
      </c>
      <c r="G262" s="681">
        <f>'Volume Backup'!U252</f>
        <v>20</v>
      </c>
      <c r="H262" s="46" t="str">
        <f>'Volume Backup'!V252</f>
        <v>m'</v>
      </c>
      <c r="I262" s="51">
        <f t="shared" si="268"/>
        <v>218955</v>
      </c>
      <c r="J262" s="200">
        <f t="shared" si="269"/>
        <v>4379100</v>
      </c>
      <c r="K262" s="205">
        <f t="shared" si="270"/>
        <v>207241.32</v>
      </c>
      <c r="L262" s="200">
        <f t="shared" si="271"/>
        <v>4144826.4000000004</v>
      </c>
      <c r="M262" s="670">
        <f t="shared" si="272"/>
        <v>94.65018839487567</v>
      </c>
      <c r="N262" s="10"/>
    </row>
    <row r="263" spans="1:16">
      <c r="A263" s="47"/>
      <c r="B263" s="56">
        <f t="shared" ref="B263:B274" si="273">B262+1</f>
        <v>4</v>
      </c>
      <c r="C263" s="48" t="s">
        <v>1393</v>
      </c>
      <c r="D263" s="49"/>
      <c r="E263" s="49"/>
      <c r="F263" s="50" t="str">
        <f t="shared" si="267"/>
        <v>A.5.1.1.4</v>
      </c>
      <c r="G263" s="681">
        <f>'Volume Backup'!U253</f>
        <v>1</v>
      </c>
      <c r="H263" s="46" t="str">
        <f>'Volume Backup'!V253</f>
        <v>unit</v>
      </c>
      <c r="I263" s="51">
        <f t="shared" si="268"/>
        <v>3487061.05</v>
      </c>
      <c r="J263" s="200">
        <f t="shared" ref="J263" si="274">G263*I263</f>
        <v>3487061.05</v>
      </c>
      <c r="K263" s="205">
        <f t="shared" si="270"/>
        <v>3487061.05</v>
      </c>
      <c r="L263" s="200">
        <f t="shared" ref="L263" si="275">K263*G263</f>
        <v>3487061.05</v>
      </c>
      <c r="M263" s="670">
        <f t="shared" ref="M263" si="276">L263/J263*100</f>
        <v>100</v>
      </c>
      <c r="N263" s="10"/>
    </row>
    <row r="264" spans="1:16">
      <c r="A264" s="47"/>
      <c r="B264" s="56">
        <f t="shared" si="273"/>
        <v>5</v>
      </c>
      <c r="C264" s="48" t="s">
        <v>1305</v>
      </c>
      <c r="D264" s="49"/>
      <c r="E264" s="49"/>
      <c r="F264" s="50" t="str">
        <f t="shared" si="267"/>
        <v>A.5.1.1</v>
      </c>
      <c r="G264" s="681">
        <f>'Volume Backup'!U254</f>
        <v>2</v>
      </c>
      <c r="H264" s="46" t="str">
        <f>'Volume Backup'!V254</f>
        <v>unit</v>
      </c>
      <c r="I264" s="51">
        <f t="shared" si="268"/>
        <v>6607459.6846846845</v>
      </c>
      <c r="J264" s="200">
        <f t="shared" si="269"/>
        <v>13214919.369369369</v>
      </c>
      <c r="K264" s="205">
        <f t="shared" si="270"/>
        <v>780275</v>
      </c>
      <c r="L264" s="200">
        <f t="shared" si="271"/>
        <v>1560550</v>
      </c>
      <c r="M264" s="670">
        <f t="shared" si="272"/>
        <v>11.809001299070895</v>
      </c>
      <c r="N264" s="10"/>
    </row>
    <row r="265" spans="1:16">
      <c r="A265" s="47"/>
      <c r="B265" s="56">
        <f t="shared" si="273"/>
        <v>6</v>
      </c>
      <c r="C265" s="48" t="s">
        <v>1306</v>
      </c>
      <c r="D265" s="49"/>
      <c r="E265" s="49"/>
      <c r="F265" s="50" t="str">
        <f t="shared" si="267"/>
        <v>A.5.1.1.19A</v>
      </c>
      <c r="G265" s="681">
        <f>'Volume Backup'!U255</f>
        <v>2</v>
      </c>
      <c r="H265" s="46" t="str">
        <f>'Volume Backup'!V255</f>
        <v>unit</v>
      </c>
      <c r="I265" s="51">
        <f t="shared" si="268"/>
        <v>821588.75</v>
      </c>
      <c r="J265" s="200">
        <f t="shared" si="269"/>
        <v>1643177.5</v>
      </c>
      <c r="K265" s="205">
        <f t="shared" si="270"/>
        <v>74088.75</v>
      </c>
      <c r="L265" s="200">
        <f t="shared" si="271"/>
        <v>148177.5</v>
      </c>
      <c r="M265" s="670">
        <f t="shared" si="272"/>
        <v>9.0177415403996228</v>
      </c>
      <c r="N265" s="10"/>
    </row>
    <row r="266" spans="1:16">
      <c r="A266" s="47"/>
      <c r="B266" s="56">
        <f t="shared" si="273"/>
        <v>7</v>
      </c>
      <c r="C266" s="48" t="s">
        <v>1307</v>
      </c>
      <c r="D266" s="49"/>
      <c r="E266" s="49"/>
      <c r="F266" s="50" t="str">
        <f t="shared" si="267"/>
        <v>A.5.1.1.14</v>
      </c>
      <c r="G266" s="681">
        <f>'Volume Backup'!U256</f>
        <v>2</v>
      </c>
      <c r="H266" s="46" t="str">
        <f>'Volume Backup'!V256</f>
        <v>unit</v>
      </c>
      <c r="I266" s="51">
        <f t="shared" si="268"/>
        <v>339681.25</v>
      </c>
      <c r="J266" s="200">
        <f t="shared" si="269"/>
        <v>679362.5</v>
      </c>
      <c r="K266" s="205">
        <f t="shared" si="270"/>
        <v>125834.20749999999</v>
      </c>
      <c r="L266" s="200">
        <f t="shared" si="271"/>
        <v>251668.41499999998</v>
      </c>
      <c r="M266" s="670">
        <f t="shared" si="272"/>
        <v>37.044790520524757</v>
      </c>
      <c r="N266" s="10"/>
    </row>
    <row r="267" spans="1:16">
      <c r="A267" s="47"/>
      <c r="B267" s="56">
        <f t="shared" si="273"/>
        <v>8</v>
      </c>
      <c r="C267" s="48" t="s">
        <v>1308</v>
      </c>
      <c r="D267" s="49"/>
      <c r="E267" s="49"/>
      <c r="F267" s="50" t="str">
        <f t="shared" si="267"/>
        <v>A.5.1.3</v>
      </c>
      <c r="G267" s="681">
        <f>'Volume Backup'!U257</f>
        <v>2</v>
      </c>
      <c r="H267" s="46" t="str">
        <f>'Volume Backup'!V257</f>
        <v>unit</v>
      </c>
      <c r="I267" s="51">
        <f t="shared" si="268"/>
        <v>4865052.2874999996</v>
      </c>
      <c r="J267" s="200">
        <f t="shared" si="269"/>
        <v>9730104.5749999993</v>
      </c>
      <c r="K267" s="205">
        <f t="shared" si="270"/>
        <v>446904.6004</v>
      </c>
      <c r="L267" s="200">
        <f t="shared" si="271"/>
        <v>893809.20079999999</v>
      </c>
      <c r="M267" s="670">
        <f t="shared" si="272"/>
        <v>9.1860184431779359</v>
      </c>
      <c r="N267" s="10"/>
    </row>
    <row r="268" spans="1:16">
      <c r="A268" s="47"/>
      <c r="B268" s="56">
        <f t="shared" si="273"/>
        <v>9</v>
      </c>
      <c r="C268" s="48" t="s">
        <v>1309</v>
      </c>
      <c r="D268" s="49"/>
      <c r="E268" s="49"/>
      <c r="F268" s="50" t="str">
        <f t="shared" si="267"/>
        <v>A.5.1.1.19</v>
      </c>
      <c r="G268" s="681">
        <f>'Volume Backup'!U258</f>
        <v>2</v>
      </c>
      <c r="H268" s="46" t="str">
        <f>'Volume Backup'!V258</f>
        <v>unit</v>
      </c>
      <c r="I268" s="51">
        <f t="shared" si="268"/>
        <v>315531.25</v>
      </c>
      <c r="J268" s="200">
        <f t="shared" si="269"/>
        <v>631062.5</v>
      </c>
      <c r="K268" s="205">
        <f t="shared" si="270"/>
        <v>153957.929</v>
      </c>
      <c r="L268" s="200">
        <f t="shared" si="271"/>
        <v>307915.85800000001</v>
      </c>
      <c r="M268" s="670">
        <f t="shared" si="272"/>
        <v>48.793242824601371</v>
      </c>
      <c r="N268" s="10"/>
    </row>
    <row r="269" spans="1:16">
      <c r="A269" s="47"/>
      <c r="B269" s="56">
        <f t="shared" si="273"/>
        <v>10</v>
      </c>
      <c r="C269" s="48" t="s">
        <v>1310</v>
      </c>
      <c r="D269" s="49"/>
      <c r="E269" s="49"/>
      <c r="F269" s="50" t="str">
        <f t="shared" si="267"/>
        <v>Dihitung</v>
      </c>
      <c r="G269" s="681">
        <f>'Volume Backup'!U259</f>
        <v>2</v>
      </c>
      <c r="H269" s="46" t="str">
        <f>'Volume Backup'!V259</f>
        <v>unit</v>
      </c>
      <c r="I269" s="51">
        <f t="shared" si="268"/>
        <v>950000</v>
      </c>
      <c r="J269" s="200">
        <f t="shared" si="269"/>
        <v>1900000</v>
      </c>
      <c r="K269" s="205">
        <f t="shared" si="270"/>
        <v>950000</v>
      </c>
      <c r="L269" s="200">
        <f t="shared" si="271"/>
        <v>1900000</v>
      </c>
      <c r="M269" s="670">
        <f t="shared" si="272"/>
        <v>100</v>
      </c>
      <c r="N269" s="10"/>
    </row>
    <row r="270" spans="1:16">
      <c r="A270" s="47"/>
      <c r="B270" s="56">
        <f t="shared" si="273"/>
        <v>11</v>
      </c>
      <c r="C270" s="48" t="s">
        <v>1312</v>
      </c>
      <c r="D270" s="49"/>
      <c r="E270" s="49"/>
      <c r="F270" s="50" t="str">
        <f t="shared" si="267"/>
        <v>A.4.4.3.36 J</v>
      </c>
      <c r="G270" s="681">
        <f>'Volume Backup'!U260</f>
        <v>31.200000000000003</v>
      </c>
      <c r="H270" s="46" t="str">
        <f>'Volume Backup'!V260</f>
        <v>m2</v>
      </c>
      <c r="I270" s="51">
        <f t="shared" si="268"/>
        <v>429811.59</v>
      </c>
      <c r="J270" s="200">
        <f t="shared" si="269"/>
        <v>13410121.608000003</v>
      </c>
      <c r="K270" s="205">
        <f t="shared" si="270"/>
        <v>429811.59</v>
      </c>
      <c r="L270" s="200">
        <f t="shared" si="271"/>
        <v>13410121.608000003</v>
      </c>
      <c r="M270" s="670">
        <f t="shared" si="272"/>
        <v>100</v>
      </c>
      <c r="N270" s="10"/>
    </row>
    <row r="271" spans="1:16">
      <c r="A271" s="47"/>
      <c r="B271" s="56">
        <f t="shared" si="273"/>
        <v>12</v>
      </c>
      <c r="C271" s="48" t="s">
        <v>1313</v>
      </c>
      <c r="D271" s="49"/>
      <c r="E271" s="49"/>
      <c r="F271" s="50" t="str">
        <f t="shared" si="267"/>
        <v>A.4.4.3.36 J</v>
      </c>
      <c r="G271" s="681">
        <f>'Volume Backup'!U261</f>
        <v>4.5</v>
      </c>
      <c r="H271" s="46" t="str">
        <f>'Volume Backup'!V261</f>
        <v>m2</v>
      </c>
      <c r="I271" s="51">
        <f t="shared" si="268"/>
        <v>429811.59</v>
      </c>
      <c r="J271" s="200">
        <f t="shared" si="269"/>
        <v>1934152.155</v>
      </c>
      <c r="K271" s="205">
        <f t="shared" si="270"/>
        <v>429811.59</v>
      </c>
      <c r="L271" s="200">
        <f t="shared" si="271"/>
        <v>1934152.155</v>
      </c>
      <c r="M271" s="670">
        <f t="shared" si="272"/>
        <v>100</v>
      </c>
      <c r="N271" s="10"/>
    </row>
    <row r="272" spans="1:16">
      <c r="A272" s="47"/>
      <c r="B272" s="56">
        <f t="shared" si="273"/>
        <v>13</v>
      </c>
      <c r="C272" s="48" t="s">
        <v>172</v>
      </c>
      <c r="D272" s="49"/>
      <c r="E272" s="49"/>
      <c r="F272" s="50" t="str">
        <f t="shared" si="267"/>
        <v>PLL.01</v>
      </c>
      <c r="G272" s="681">
        <f>'Volume Backup'!U262</f>
        <v>4.5</v>
      </c>
      <c r="H272" s="46" t="str">
        <f>'Volume Backup'!V262</f>
        <v>m2</v>
      </c>
      <c r="I272" s="51">
        <f t="shared" si="268"/>
        <v>126787.50000000001</v>
      </c>
      <c r="J272" s="200">
        <f t="shared" si="269"/>
        <v>570543.75000000012</v>
      </c>
      <c r="K272" s="205">
        <f t="shared" si="270"/>
        <v>88545.946250000008</v>
      </c>
      <c r="L272" s="200">
        <f t="shared" si="271"/>
        <v>398456.75812500005</v>
      </c>
      <c r="M272" s="670">
        <f t="shared" si="272"/>
        <v>69.838072562358263</v>
      </c>
      <c r="N272" s="10"/>
    </row>
    <row r="273" spans="1:16">
      <c r="A273" s="47"/>
      <c r="B273" s="56">
        <f t="shared" si="273"/>
        <v>14</v>
      </c>
      <c r="C273" s="48" t="s">
        <v>184</v>
      </c>
      <c r="D273" s="49"/>
      <c r="E273" s="49"/>
      <c r="F273" s="50" t="str">
        <f t="shared" si="267"/>
        <v>A.4.5.1.7</v>
      </c>
      <c r="G273" s="681">
        <f>'Volume Backup'!U263</f>
        <v>4.5</v>
      </c>
      <c r="H273" s="46" t="str">
        <f>'Volume Backup'!V263</f>
        <v>m2</v>
      </c>
      <c r="I273" s="51">
        <f t="shared" si="268"/>
        <v>61657.41</v>
      </c>
      <c r="J273" s="200">
        <f t="shared" si="269"/>
        <v>277458.34500000003</v>
      </c>
      <c r="K273" s="205">
        <f t="shared" si="270"/>
        <v>61657.41</v>
      </c>
      <c r="L273" s="200">
        <f t="shared" si="271"/>
        <v>277458.34500000003</v>
      </c>
      <c r="M273" s="670">
        <f t="shared" si="272"/>
        <v>100</v>
      </c>
      <c r="N273" s="10"/>
    </row>
    <row r="274" spans="1:16">
      <c r="A274" s="47"/>
      <c r="B274" s="56">
        <f t="shared" si="273"/>
        <v>15</v>
      </c>
      <c r="C274" s="48" t="s">
        <v>1297</v>
      </c>
      <c r="D274" s="49"/>
      <c r="E274" s="49"/>
      <c r="F274" s="50" t="str">
        <f t="shared" si="267"/>
        <v>A.4.7.1.10</v>
      </c>
      <c r="G274" s="681">
        <f>'Volume Backup'!U264</f>
        <v>4.5</v>
      </c>
      <c r="H274" s="46" t="str">
        <f>'Volume Backup'!V264</f>
        <v>m2</v>
      </c>
      <c r="I274" s="51">
        <f t="shared" si="268"/>
        <v>43230.484000000004</v>
      </c>
      <c r="J274" s="200">
        <f t="shared" si="269"/>
        <v>194537.17800000001</v>
      </c>
      <c r="K274" s="205">
        <f t="shared" si="270"/>
        <v>28115.778620199999</v>
      </c>
      <c r="L274" s="200">
        <f t="shared" si="271"/>
        <v>126521.00379089999</v>
      </c>
      <c r="M274" s="670">
        <f t="shared" si="272"/>
        <v>65.036927692505117</v>
      </c>
      <c r="N274" s="10"/>
      <c r="O274" s="861">
        <f>SUM(J234:J274)</f>
        <v>195156202.97536939</v>
      </c>
      <c r="P274" s="861">
        <f>SUM(L234:L274)</f>
        <v>167918829.74767563</v>
      </c>
    </row>
    <row r="275" spans="1:16" s="692" customFormat="1">
      <c r="A275" s="683" t="s">
        <v>71</v>
      </c>
      <c r="B275" s="684"/>
      <c r="C275" s="685" t="s">
        <v>1344</v>
      </c>
      <c r="D275" s="686"/>
      <c r="E275" s="686"/>
      <c r="F275" s="693"/>
      <c r="G275" s="694"/>
      <c r="H275" s="687"/>
      <c r="I275" s="695"/>
      <c r="J275" s="688"/>
      <c r="K275" s="689"/>
      <c r="L275" s="688"/>
      <c r="M275" s="690"/>
      <c r="N275" s="691"/>
    </row>
    <row r="276" spans="1:16" s="70" customFormat="1">
      <c r="A276" s="64" t="s">
        <v>1376</v>
      </c>
      <c r="B276" s="65"/>
      <c r="C276" s="66" t="s">
        <v>164</v>
      </c>
      <c r="D276" s="67"/>
      <c r="E276" s="67"/>
      <c r="F276" s="697"/>
      <c r="G276" s="696"/>
      <c r="H276" s="68"/>
      <c r="I276" s="698"/>
      <c r="J276" s="202"/>
      <c r="K276" s="207"/>
      <c r="L276" s="202"/>
      <c r="M276" s="669"/>
      <c r="N276" s="69"/>
    </row>
    <row r="277" spans="1:16">
      <c r="A277" s="47"/>
      <c r="B277" s="56">
        <v>1</v>
      </c>
      <c r="C277" s="48" t="s">
        <v>2862</v>
      </c>
      <c r="D277" s="49"/>
      <c r="E277" s="49"/>
      <c r="F277" s="50" t="str">
        <f>F234</f>
        <v>A.4.2.1.20</v>
      </c>
      <c r="G277" s="681">
        <f>'Volume Backup'!U267</f>
        <v>64</v>
      </c>
      <c r="H277" s="46" t="str">
        <f>'Volume Backup'!V267</f>
        <v>m2</v>
      </c>
      <c r="I277" s="51">
        <f>I234</f>
        <v>148763.14000000001</v>
      </c>
      <c r="J277" s="200">
        <f t="shared" ref="J277:J281" si="277">G277*I277</f>
        <v>9520840.9600000009</v>
      </c>
      <c r="K277" s="205">
        <f>K234</f>
        <v>148763.14000000001</v>
      </c>
      <c r="L277" s="200">
        <f t="shared" ref="L277:L281" si="278">K277*G277</f>
        <v>9520840.9600000009</v>
      </c>
      <c r="M277" s="670">
        <f t="shared" ref="M277:M281" si="279">L277/J277*100</f>
        <v>100</v>
      </c>
      <c r="N277" s="10"/>
    </row>
    <row r="278" spans="1:16">
      <c r="A278" s="47"/>
      <c r="B278" s="56">
        <f t="shared" ref="B278:B281" si="280">B277+1</f>
        <v>2</v>
      </c>
      <c r="C278" s="48" t="s">
        <v>2863</v>
      </c>
      <c r="D278" s="49"/>
      <c r="E278" s="49"/>
      <c r="F278" s="50" t="str">
        <f>F235</f>
        <v>A.4.6.1.23 F</v>
      </c>
      <c r="G278" s="681">
        <f>G277</f>
        <v>64</v>
      </c>
      <c r="H278" s="46" t="str">
        <f>'Volume Backup'!V274</f>
        <v>m2</v>
      </c>
      <c r="I278" s="51">
        <f>I235</f>
        <v>205940.97</v>
      </c>
      <c r="J278" s="200">
        <f t="shared" si="277"/>
        <v>13180222.08</v>
      </c>
      <c r="K278" s="205">
        <f>K235</f>
        <v>205940.97</v>
      </c>
      <c r="L278" s="200">
        <f t="shared" si="278"/>
        <v>13180222.08</v>
      </c>
      <c r="M278" s="670">
        <f t="shared" si="279"/>
        <v>100</v>
      </c>
      <c r="N278" s="10"/>
    </row>
    <row r="279" spans="1:16">
      <c r="A279" s="47"/>
      <c r="B279" s="56">
        <f t="shared" si="280"/>
        <v>3</v>
      </c>
      <c r="C279" s="48" t="s">
        <v>2864</v>
      </c>
      <c r="D279" s="49"/>
      <c r="E279" s="49"/>
      <c r="F279" s="50" t="str">
        <f>F236</f>
        <v>A.4.6.1.23 J</v>
      </c>
      <c r="G279" s="681">
        <f>G278</f>
        <v>64</v>
      </c>
      <c r="H279" s="46" t="str">
        <f>H278</f>
        <v>m2</v>
      </c>
      <c r="I279" s="51">
        <f>I236</f>
        <v>236285.44</v>
      </c>
      <c r="J279" s="200">
        <f t="shared" si="277"/>
        <v>15122268.16</v>
      </c>
      <c r="K279" s="205">
        <f>K236</f>
        <v>236285.44</v>
      </c>
      <c r="L279" s="200">
        <f t="shared" si="278"/>
        <v>15122268.16</v>
      </c>
      <c r="M279" s="670">
        <f t="shared" si="279"/>
        <v>100</v>
      </c>
      <c r="N279" s="10"/>
    </row>
    <row r="280" spans="1:16">
      <c r="A280" s="47"/>
      <c r="B280" s="56">
        <f t="shared" si="280"/>
        <v>4</v>
      </c>
      <c r="C280" s="48" t="s">
        <v>192</v>
      </c>
      <c r="D280" s="49"/>
      <c r="E280" s="49"/>
      <c r="F280" s="50" t="str">
        <f>F237</f>
        <v>A.4.6.1.23 L</v>
      </c>
      <c r="G280" s="681">
        <f>'Volume Backup'!U268</f>
        <v>17.12</v>
      </c>
      <c r="H280" s="46" t="str">
        <f>'Volume Backup'!V268</f>
        <v>m2</v>
      </c>
      <c r="I280" s="51">
        <f>I237</f>
        <v>711501.21</v>
      </c>
      <c r="J280" s="200">
        <f t="shared" si="277"/>
        <v>12180900.7152</v>
      </c>
      <c r="K280" s="205">
        <f>K237</f>
        <v>711501.21</v>
      </c>
      <c r="L280" s="200">
        <f t="shared" si="278"/>
        <v>12180900.7152</v>
      </c>
      <c r="M280" s="670">
        <f t="shared" si="279"/>
        <v>100</v>
      </c>
      <c r="N280" s="10"/>
    </row>
    <row r="281" spans="1:16">
      <c r="A281" s="47"/>
      <c r="B281" s="56">
        <f t="shared" si="280"/>
        <v>5</v>
      </c>
      <c r="C281" s="48" t="s">
        <v>1294</v>
      </c>
      <c r="D281" s="49"/>
      <c r="E281" s="49"/>
      <c r="F281" s="50" t="str">
        <f>F238</f>
        <v>Dihitung</v>
      </c>
      <c r="G281" s="681">
        <f>'Volume Backup'!U269</f>
        <v>144</v>
      </c>
      <c r="H281" s="46" t="str">
        <f>'Volume Backup'!V269</f>
        <v>cm</v>
      </c>
      <c r="I281" s="51">
        <v>45000</v>
      </c>
      <c r="J281" s="200">
        <f t="shared" si="277"/>
        <v>6480000</v>
      </c>
      <c r="K281" s="205">
        <f>I281</f>
        <v>45000</v>
      </c>
      <c r="L281" s="200">
        <f t="shared" si="278"/>
        <v>6480000</v>
      </c>
      <c r="M281" s="670">
        <f t="shared" si="279"/>
        <v>100</v>
      </c>
      <c r="N281" s="10"/>
    </row>
    <row r="282" spans="1:16" s="70" customFormat="1">
      <c r="A282" s="64" t="s">
        <v>1377</v>
      </c>
      <c r="B282" s="65"/>
      <c r="C282" s="66" t="s">
        <v>182</v>
      </c>
      <c r="D282" s="67"/>
      <c r="E282" s="67"/>
      <c r="F282" s="697"/>
      <c r="G282" s="696"/>
      <c r="H282" s="68"/>
      <c r="I282" s="698"/>
      <c r="J282" s="202"/>
      <c r="K282" s="207"/>
      <c r="L282" s="202"/>
      <c r="M282" s="669"/>
      <c r="N282" s="69"/>
    </row>
    <row r="283" spans="1:16">
      <c r="A283" s="37"/>
      <c r="B283" s="55">
        <v>1</v>
      </c>
      <c r="C283" s="33" t="s">
        <v>172</v>
      </c>
      <c r="D283" s="34"/>
      <c r="E283" s="34"/>
      <c r="F283" s="680" t="str">
        <f>F240</f>
        <v>PLL.01</v>
      </c>
      <c r="G283" s="681">
        <f>'Volume Backup'!U271</f>
        <v>52</v>
      </c>
      <c r="H283" s="46" t="str">
        <f>'Volume Backup'!V271</f>
        <v>m2</v>
      </c>
      <c r="I283" s="682">
        <f>I240</f>
        <v>126787.50000000001</v>
      </c>
      <c r="J283" s="200">
        <f t="shared" ref="J283:J286" si="281">G283*I283</f>
        <v>6592950.0000000009</v>
      </c>
      <c r="K283" s="204">
        <f>K240</f>
        <v>88545.946250000008</v>
      </c>
      <c r="L283" s="200">
        <f t="shared" ref="L283:L286" si="282">K283*G283</f>
        <v>4604389.2050000001</v>
      </c>
      <c r="M283" s="670">
        <f t="shared" ref="M283:M286" si="283">L283/J283*100</f>
        <v>69.838072562358263</v>
      </c>
      <c r="N283" s="10"/>
    </row>
    <row r="284" spans="1:16">
      <c r="A284" s="47"/>
      <c r="B284" s="56">
        <f>B283+1</f>
        <v>2</v>
      </c>
      <c r="C284" s="48" t="s">
        <v>184</v>
      </c>
      <c r="D284" s="49"/>
      <c r="E284" s="49"/>
      <c r="F284" s="680" t="str">
        <f>F241</f>
        <v>A.4.5.1.7</v>
      </c>
      <c r="G284" s="681">
        <f>'Volume Backup'!U272</f>
        <v>84</v>
      </c>
      <c r="H284" s="46" t="str">
        <f>'Volume Backup'!V272</f>
        <v>m2</v>
      </c>
      <c r="I284" s="682">
        <f>I241</f>
        <v>61657.41</v>
      </c>
      <c r="J284" s="200">
        <f t="shared" si="281"/>
        <v>5179222.4400000004</v>
      </c>
      <c r="K284" s="204">
        <f>K241</f>
        <v>61657.41</v>
      </c>
      <c r="L284" s="200">
        <f t="shared" si="282"/>
        <v>5179222.4400000004</v>
      </c>
      <c r="M284" s="670">
        <f t="shared" si="283"/>
        <v>100</v>
      </c>
      <c r="N284" s="10"/>
    </row>
    <row r="285" spans="1:16">
      <c r="A285" s="47"/>
      <c r="B285" s="56">
        <f>B284+1</f>
        <v>3</v>
      </c>
      <c r="C285" s="48" t="s">
        <v>1448</v>
      </c>
      <c r="D285" s="49"/>
      <c r="E285" s="49"/>
      <c r="F285" s="680" t="str">
        <f>F242</f>
        <v>A.4.7.1.10</v>
      </c>
      <c r="G285" s="681">
        <f>'Volume Backup'!U273</f>
        <v>52</v>
      </c>
      <c r="H285" s="46" t="str">
        <f>'Volume Backup'!V273</f>
        <v>m2</v>
      </c>
      <c r="I285" s="682">
        <f>I242</f>
        <v>43230.484000000004</v>
      </c>
      <c r="J285" s="200">
        <f t="shared" si="281"/>
        <v>2247985.1680000001</v>
      </c>
      <c r="K285" s="204">
        <f>K242</f>
        <v>28115.778620199999</v>
      </c>
      <c r="L285" s="200">
        <f t="shared" si="282"/>
        <v>1462020.4882503999</v>
      </c>
      <c r="M285" s="670">
        <f t="shared" si="283"/>
        <v>65.036927692505131</v>
      </c>
      <c r="N285" s="10"/>
    </row>
    <row r="286" spans="1:16">
      <c r="A286" s="47"/>
      <c r="B286" s="56">
        <f>B285+1</f>
        <v>4</v>
      </c>
      <c r="C286" s="48" t="s">
        <v>1449</v>
      </c>
      <c r="D286" s="49"/>
      <c r="E286" s="49"/>
      <c r="F286" s="680" t="str">
        <f>F243</f>
        <v>A.4.7.1.10</v>
      </c>
      <c r="G286" s="681">
        <f>'Volume Backup'!U274</f>
        <v>32</v>
      </c>
      <c r="H286" s="46" t="str">
        <f>'Volume Backup'!V274</f>
        <v>m2</v>
      </c>
      <c r="I286" s="682">
        <f>I243</f>
        <v>43230.484000000004</v>
      </c>
      <c r="J286" s="200">
        <f t="shared" si="281"/>
        <v>1383375.4880000001</v>
      </c>
      <c r="K286" s="204">
        <f>K243</f>
        <v>28115.778620199999</v>
      </c>
      <c r="L286" s="200">
        <f t="shared" si="282"/>
        <v>899704.91584639996</v>
      </c>
      <c r="M286" s="670">
        <f t="shared" si="283"/>
        <v>65.036927692505117</v>
      </c>
      <c r="N286" s="10"/>
    </row>
    <row r="287" spans="1:16" s="70" customFormat="1">
      <c r="A287" s="64" t="s">
        <v>1378</v>
      </c>
      <c r="B287" s="65"/>
      <c r="C287" s="66" t="s">
        <v>162</v>
      </c>
      <c r="D287" s="67"/>
      <c r="E287" s="67"/>
      <c r="F287" s="697"/>
      <c r="G287" s="696"/>
      <c r="H287" s="68"/>
      <c r="I287" s="698"/>
      <c r="J287" s="202"/>
      <c r="K287" s="207"/>
      <c r="L287" s="202"/>
      <c r="M287" s="669"/>
      <c r="N287" s="69"/>
    </row>
    <row r="288" spans="1:16">
      <c r="A288" s="37"/>
      <c r="B288" s="55">
        <v>1</v>
      </c>
      <c r="C288" s="33" t="s">
        <v>1311</v>
      </c>
      <c r="D288" s="34"/>
      <c r="E288" s="34"/>
      <c r="F288" s="680" t="str">
        <f>F245</f>
        <v>A.4.4.3.59 B</v>
      </c>
      <c r="G288" s="681">
        <f>'Volume Backup'!U276</f>
        <v>52</v>
      </c>
      <c r="H288" s="46" t="str">
        <f>'Volume Backup'!V276</f>
        <v>m2</v>
      </c>
      <c r="I288" s="682">
        <f>I245</f>
        <v>576770.43000000005</v>
      </c>
      <c r="J288" s="200">
        <f t="shared" ref="J288" si="284">G288*I288</f>
        <v>29992062.360000003</v>
      </c>
      <c r="K288" s="204">
        <f>K245</f>
        <v>576770.43000000005</v>
      </c>
      <c r="L288" s="200">
        <f t="shared" ref="L288" si="285">K288*G288</f>
        <v>29992062.360000003</v>
      </c>
      <c r="M288" s="670">
        <f t="shared" ref="M288" si="286">L288/J288*100</f>
        <v>100</v>
      </c>
      <c r="N288" s="10"/>
    </row>
    <row r="289" spans="1:16" s="70" customFormat="1">
      <c r="A289" s="64" t="s">
        <v>1403</v>
      </c>
      <c r="B289" s="65"/>
      <c r="C289" s="66" t="s">
        <v>1284</v>
      </c>
      <c r="D289" s="67"/>
      <c r="E289" s="67"/>
      <c r="F289" s="697"/>
      <c r="G289" s="696"/>
      <c r="H289" s="68"/>
      <c r="I289" s="698"/>
      <c r="J289" s="202"/>
      <c r="K289" s="207" t="s">
        <v>2825</v>
      </c>
      <c r="L289" s="202"/>
      <c r="M289" s="669"/>
      <c r="N289" s="69"/>
    </row>
    <row r="290" spans="1:16">
      <c r="A290" s="47"/>
      <c r="B290" s="56">
        <v>1</v>
      </c>
      <c r="C290" s="48" t="s">
        <v>1286</v>
      </c>
      <c r="D290" s="49"/>
      <c r="E290" s="49"/>
      <c r="F290" s="50" t="str">
        <f t="shared" ref="F290:F297" si="287">F247</f>
        <v>PK.Elek.01</v>
      </c>
      <c r="G290" s="681">
        <f>'Volume Backup'!U278</f>
        <v>31</v>
      </c>
      <c r="H290" s="46" t="str">
        <f>'Volume Backup'!V278</f>
        <v>titik</v>
      </c>
      <c r="I290" s="51">
        <f t="shared" ref="I290:I297" si="288">I247</f>
        <v>298100</v>
      </c>
      <c r="J290" s="200">
        <f t="shared" ref="J290:J297" si="289">G290*I290</f>
        <v>9241100</v>
      </c>
      <c r="K290" s="205">
        <f t="shared" ref="K290:K297" si="290">K247</f>
        <v>279433.55</v>
      </c>
      <c r="L290" s="200">
        <f t="shared" ref="L290:L297" si="291">K290*G290</f>
        <v>8662440.0499999989</v>
      </c>
      <c r="M290" s="670">
        <f t="shared" ref="M290:M297" si="292">L290/J290*100</f>
        <v>93.738191881918809</v>
      </c>
      <c r="N290" s="10"/>
    </row>
    <row r="291" spans="1:16">
      <c r="A291" s="47"/>
      <c r="B291" s="56">
        <f>B290+1</f>
        <v>2</v>
      </c>
      <c r="C291" s="48" t="s">
        <v>1298</v>
      </c>
      <c r="D291" s="49"/>
      <c r="E291" s="49"/>
      <c r="F291" s="50" t="str">
        <f t="shared" si="287"/>
        <v>PK Supl. 4 D</v>
      </c>
      <c r="G291" s="681">
        <f>'Volume Backup'!U279</f>
        <v>16</v>
      </c>
      <c r="H291" s="46" t="str">
        <f>'Volume Backup'!V279</f>
        <v>m'</v>
      </c>
      <c r="I291" s="51">
        <f t="shared" si="288"/>
        <v>50646</v>
      </c>
      <c r="J291" s="200">
        <f t="shared" si="289"/>
        <v>810336</v>
      </c>
      <c r="K291" s="205">
        <f t="shared" si="290"/>
        <v>50646</v>
      </c>
      <c r="L291" s="200">
        <f t="shared" si="291"/>
        <v>810336</v>
      </c>
      <c r="M291" s="670">
        <f t="shared" si="292"/>
        <v>100</v>
      </c>
      <c r="N291" s="10"/>
    </row>
    <row r="292" spans="1:16">
      <c r="A292" s="47"/>
      <c r="B292" s="56">
        <f>B291+1</f>
        <v>3</v>
      </c>
      <c r="C292" s="48" t="s">
        <v>1326</v>
      </c>
      <c r="D292" s="49"/>
      <c r="E292" s="49"/>
      <c r="F292" s="50" t="str">
        <f t="shared" si="287"/>
        <v>PK.Elek.36</v>
      </c>
      <c r="G292" s="681">
        <f>'Volume Backup'!U280</f>
        <v>4</v>
      </c>
      <c r="H292" s="46" t="str">
        <f>'Volume Backup'!V280</f>
        <v>unit</v>
      </c>
      <c r="I292" s="51">
        <f t="shared" si="288"/>
        <v>132704</v>
      </c>
      <c r="J292" s="200">
        <f t="shared" si="289"/>
        <v>530816</v>
      </c>
      <c r="K292" s="205">
        <f t="shared" si="290"/>
        <v>58822.5</v>
      </c>
      <c r="L292" s="200">
        <f t="shared" si="291"/>
        <v>235290</v>
      </c>
      <c r="M292" s="670">
        <f t="shared" si="292"/>
        <v>44.326094164456229</v>
      </c>
      <c r="N292" s="10"/>
    </row>
    <row r="293" spans="1:16">
      <c r="A293" s="47"/>
      <c r="B293" s="56">
        <f>B292+1</f>
        <v>4</v>
      </c>
      <c r="C293" s="48" t="s">
        <v>1319</v>
      </c>
      <c r="D293" s="49"/>
      <c r="E293" s="49"/>
      <c r="F293" s="50" t="str">
        <f t="shared" si="287"/>
        <v>Dihitung</v>
      </c>
      <c r="G293" s="681">
        <f>'Volume Backup'!U281</f>
        <v>10</v>
      </c>
      <c r="H293" s="46" t="str">
        <f>'Volume Backup'!V281</f>
        <v>unit</v>
      </c>
      <c r="I293" s="51">
        <f t="shared" si="288"/>
        <v>600000</v>
      </c>
      <c r="J293" s="200">
        <f t="shared" si="289"/>
        <v>6000000</v>
      </c>
      <c r="K293" s="205">
        <f t="shared" si="290"/>
        <v>600000</v>
      </c>
      <c r="L293" s="200">
        <f t="shared" si="291"/>
        <v>6000000</v>
      </c>
      <c r="M293" s="670">
        <f t="shared" si="292"/>
        <v>100</v>
      </c>
      <c r="N293" s="10"/>
    </row>
    <row r="294" spans="1:16">
      <c r="A294" s="47"/>
      <c r="B294" s="56">
        <f t="shared" ref="B294:B297" si="293">B293+1</f>
        <v>5</v>
      </c>
      <c r="C294" s="48" t="s">
        <v>1325</v>
      </c>
      <c r="D294" s="49"/>
      <c r="E294" s="49"/>
      <c r="F294" s="50" t="str">
        <f t="shared" si="287"/>
        <v>Dihitung</v>
      </c>
      <c r="G294" s="681">
        <f>'Volume Backup'!U282</f>
        <v>4</v>
      </c>
      <c r="H294" s="46" t="str">
        <f>'Volume Backup'!V282</f>
        <v>unit</v>
      </c>
      <c r="I294" s="51">
        <f t="shared" si="288"/>
        <v>4200000</v>
      </c>
      <c r="J294" s="200">
        <f t="shared" si="289"/>
        <v>16800000</v>
      </c>
      <c r="K294" s="205">
        <f t="shared" si="290"/>
        <v>4200000</v>
      </c>
      <c r="L294" s="200">
        <f t="shared" si="291"/>
        <v>16800000</v>
      </c>
      <c r="M294" s="670">
        <f t="shared" si="292"/>
        <v>100</v>
      </c>
      <c r="N294" s="10"/>
    </row>
    <row r="295" spans="1:16">
      <c r="A295" s="47"/>
      <c r="B295" s="56">
        <f t="shared" si="293"/>
        <v>6</v>
      </c>
      <c r="C295" s="48" t="s">
        <v>1299</v>
      </c>
      <c r="D295" s="49"/>
      <c r="E295" s="49"/>
      <c r="F295" s="50" t="str">
        <f t="shared" si="287"/>
        <v>PK.Elek.29</v>
      </c>
      <c r="G295" s="681">
        <f>'Volume Backup'!U283</f>
        <v>2</v>
      </c>
      <c r="H295" s="46" t="str">
        <f>'Volume Backup'!V283</f>
        <v>unit</v>
      </c>
      <c r="I295" s="51">
        <f t="shared" si="288"/>
        <v>53366.5</v>
      </c>
      <c r="J295" s="200">
        <f t="shared" si="289"/>
        <v>106733</v>
      </c>
      <c r="K295" s="205">
        <f t="shared" si="290"/>
        <v>37265.800000000003</v>
      </c>
      <c r="L295" s="200">
        <f t="shared" si="291"/>
        <v>74531.600000000006</v>
      </c>
      <c r="M295" s="670">
        <f t="shared" si="292"/>
        <v>69.829949500154598</v>
      </c>
      <c r="N295" s="10"/>
    </row>
    <row r="296" spans="1:16">
      <c r="A296" s="47"/>
      <c r="B296" s="56">
        <f t="shared" si="293"/>
        <v>7</v>
      </c>
      <c r="C296" s="48" t="s">
        <v>1300</v>
      </c>
      <c r="D296" s="49"/>
      <c r="E296" s="49"/>
      <c r="F296" s="50" t="str">
        <f t="shared" si="287"/>
        <v>PK.Elek.30</v>
      </c>
      <c r="G296" s="681">
        <f>'Volume Backup'!U284</f>
        <v>2</v>
      </c>
      <c r="H296" s="46" t="str">
        <f>'Volume Backup'!V284</f>
        <v>unit</v>
      </c>
      <c r="I296" s="51">
        <f t="shared" si="288"/>
        <v>55099</v>
      </c>
      <c r="J296" s="200">
        <f t="shared" si="289"/>
        <v>110198</v>
      </c>
      <c r="K296" s="205">
        <f t="shared" si="290"/>
        <v>38051.199999999997</v>
      </c>
      <c r="L296" s="200">
        <f t="shared" si="291"/>
        <v>76102.399999999994</v>
      </c>
      <c r="M296" s="670">
        <f t="shared" si="292"/>
        <v>69.059692553403877</v>
      </c>
      <c r="N296" s="10"/>
    </row>
    <row r="297" spans="1:16">
      <c r="A297" s="47"/>
      <c r="B297" s="56">
        <f t="shared" si="293"/>
        <v>8</v>
      </c>
      <c r="C297" s="48" t="s">
        <v>1301</v>
      </c>
      <c r="D297" s="49"/>
      <c r="E297" s="49"/>
      <c r="F297" s="50" t="str">
        <f t="shared" si="287"/>
        <v>PK.Elek.28</v>
      </c>
      <c r="G297" s="681">
        <f>'Volume Backup'!U285</f>
        <v>16</v>
      </c>
      <c r="H297" s="46" t="str">
        <f>'Volume Backup'!V285</f>
        <v>unit</v>
      </c>
      <c r="I297" s="51">
        <f t="shared" si="288"/>
        <v>60874</v>
      </c>
      <c r="J297" s="200">
        <f t="shared" si="289"/>
        <v>973984</v>
      </c>
      <c r="K297" s="205">
        <f t="shared" si="290"/>
        <v>42218</v>
      </c>
      <c r="L297" s="200">
        <f t="shared" si="291"/>
        <v>675488</v>
      </c>
      <c r="M297" s="670">
        <f t="shared" si="292"/>
        <v>69.353089989157937</v>
      </c>
      <c r="N297" s="10"/>
    </row>
    <row r="298" spans="1:16" s="70" customFormat="1">
      <c r="A298" s="64" t="s">
        <v>1379</v>
      </c>
      <c r="B298" s="65"/>
      <c r="C298" s="66" t="s">
        <v>1316</v>
      </c>
      <c r="D298" s="67"/>
      <c r="E298" s="67"/>
      <c r="F298" s="697"/>
      <c r="G298" s="696"/>
      <c r="H298" s="68"/>
      <c r="I298" s="698"/>
      <c r="J298" s="202"/>
      <c r="K298" s="207"/>
      <c r="L298" s="202"/>
      <c r="M298" s="669"/>
      <c r="N298" s="69"/>
    </row>
    <row r="299" spans="1:16">
      <c r="A299" s="37"/>
      <c r="B299" s="56">
        <v>1</v>
      </c>
      <c r="C299" s="33" t="s">
        <v>1450</v>
      </c>
      <c r="D299" s="34"/>
      <c r="E299" s="34"/>
      <c r="F299" s="680" t="str">
        <f>F195</f>
        <v>A.4.2.1.11 ff</v>
      </c>
      <c r="G299" s="681">
        <f>'Volume Backup'!U287</f>
        <v>23.490000000000002</v>
      </c>
      <c r="H299" s="46" t="str">
        <f>'Volume Backup'!V287</f>
        <v>m'</v>
      </c>
      <c r="I299" s="682">
        <f>I195</f>
        <v>194695</v>
      </c>
      <c r="J299" s="200">
        <f t="shared" ref="J299" si="294">G299*I299</f>
        <v>4573385.5500000007</v>
      </c>
      <c r="K299" s="204">
        <f>K195</f>
        <v>194695</v>
      </c>
      <c r="L299" s="200">
        <f t="shared" ref="L299" si="295">K299*G299</f>
        <v>4573385.5500000007</v>
      </c>
      <c r="M299" s="670">
        <f t="shared" ref="M299" si="296">L299/J299*100</f>
        <v>100</v>
      </c>
      <c r="N299" s="10"/>
    </row>
    <row r="300" spans="1:16">
      <c r="A300" s="37"/>
      <c r="B300" s="56">
        <f t="shared" ref="B300:B302" si="297">B299+1</f>
        <v>2</v>
      </c>
      <c r="C300" s="33" t="s">
        <v>1346</v>
      </c>
      <c r="D300" s="34"/>
      <c r="E300" s="34"/>
      <c r="F300" s="680" t="str">
        <f>F196</f>
        <v>A.4.2.1.13</v>
      </c>
      <c r="G300" s="681">
        <f>'Volume Backup'!U288</f>
        <v>2.1120000000000001</v>
      </c>
      <c r="H300" s="46" t="str">
        <f>'Volume Backup'!V288</f>
        <v>m2</v>
      </c>
      <c r="I300" s="682">
        <f>I196</f>
        <v>897931.04</v>
      </c>
      <c r="J300" s="200">
        <f t="shared" ref="J300:J301" si="298">G300*I300</f>
        <v>1896430.3564800001</v>
      </c>
      <c r="K300" s="204">
        <f>K196</f>
        <v>897931.04</v>
      </c>
      <c r="L300" s="200">
        <f t="shared" ref="L300:L301" si="299">K300*G300</f>
        <v>1896430.3564800001</v>
      </c>
      <c r="M300" s="670">
        <f t="shared" ref="M300:M301" si="300">L300/J300*100</f>
        <v>100</v>
      </c>
      <c r="N300" s="10"/>
    </row>
    <row r="301" spans="1:16">
      <c r="A301" s="37"/>
      <c r="B301" s="56">
        <f t="shared" si="297"/>
        <v>3</v>
      </c>
      <c r="C301" s="33" t="s">
        <v>1451</v>
      </c>
      <c r="D301" s="34"/>
      <c r="E301" s="34"/>
      <c r="F301" s="680" t="str">
        <f>F197</f>
        <v>A.4.6.2.17B</v>
      </c>
      <c r="G301" s="681">
        <f>'Volume Backup'!U289</f>
        <v>15.122999999999999</v>
      </c>
      <c r="H301" s="46" t="str">
        <f>'Volume Backup'!V289</f>
        <v>m2</v>
      </c>
      <c r="I301" s="682">
        <f>I197</f>
        <v>307561.17499999999</v>
      </c>
      <c r="J301" s="200">
        <f t="shared" si="298"/>
        <v>4651247.6495249998</v>
      </c>
      <c r="K301" s="204">
        <f>K197</f>
        <v>184039.70144999999</v>
      </c>
      <c r="L301" s="200">
        <f t="shared" si="299"/>
        <v>2783232.4050283497</v>
      </c>
      <c r="M301" s="670">
        <f t="shared" si="300"/>
        <v>59.838404977481311</v>
      </c>
      <c r="N301" s="10"/>
    </row>
    <row r="302" spans="1:16">
      <c r="A302" s="37"/>
      <c r="B302" s="56">
        <f t="shared" si="297"/>
        <v>4</v>
      </c>
      <c r="C302" s="33" t="s">
        <v>1321</v>
      </c>
      <c r="D302" s="34"/>
      <c r="E302" s="34"/>
      <c r="F302" s="680" t="str">
        <f>F198</f>
        <v>Dihitung</v>
      </c>
      <c r="G302" s="681">
        <f>'Volume Backup'!U290</f>
        <v>4.5960000000000001</v>
      </c>
      <c r="H302" s="46" t="str">
        <f>'Volume Backup'!V290</f>
        <v>m2</v>
      </c>
      <c r="I302" s="682">
        <f>I198</f>
        <v>420000</v>
      </c>
      <c r="J302" s="200">
        <f t="shared" ref="J302" si="301">G302*I302</f>
        <v>1930320</v>
      </c>
      <c r="K302" s="204">
        <f>K198</f>
        <v>420000</v>
      </c>
      <c r="L302" s="200">
        <f t="shared" ref="L302" si="302">K302*G302</f>
        <v>1930320</v>
      </c>
      <c r="M302" s="670">
        <f t="shared" ref="M302" si="303">L302/J302*100</f>
        <v>100</v>
      </c>
      <c r="N302" s="10"/>
    </row>
    <row r="303" spans="1:16" s="70" customFormat="1">
      <c r="A303" s="64" t="s">
        <v>1380</v>
      </c>
      <c r="B303" s="65"/>
      <c r="C303" s="66" t="s">
        <v>189</v>
      </c>
      <c r="D303" s="67"/>
      <c r="E303" s="67"/>
      <c r="F303" s="697"/>
      <c r="G303" s="696"/>
      <c r="H303" s="68"/>
      <c r="I303" s="698"/>
      <c r="J303" s="202"/>
      <c r="K303" s="207"/>
      <c r="L303" s="202"/>
      <c r="M303" s="669"/>
      <c r="N303" s="69"/>
    </row>
    <row r="304" spans="1:16">
      <c r="A304" s="37"/>
      <c r="B304" s="56">
        <v>1</v>
      </c>
      <c r="C304" s="33" t="s">
        <v>1296</v>
      </c>
      <c r="D304" s="34"/>
      <c r="E304" s="34"/>
      <c r="F304" s="680" t="str">
        <f>F258</f>
        <v>A.4.2.1.14</v>
      </c>
      <c r="G304" s="681">
        <f>'Volume Backup'!U292</f>
        <v>18.25</v>
      </c>
      <c r="H304" s="46" t="str">
        <f>'Volume Backup'!V292</f>
        <v>m2</v>
      </c>
      <c r="I304" s="682">
        <f>I258</f>
        <v>1043860.18</v>
      </c>
      <c r="J304" s="200">
        <f t="shared" ref="J304" si="304">G304*I304</f>
        <v>19050448.285</v>
      </c>
      <c r="K304" s="204">
        <f>K258</f>
        <v>1043860.18</v>
      </c>
      <c r="L304" s="200">
        <f t="shared" ref="L304" si="305">K304*G304</f>
        <v>19050448.285</v>
      </c>
      <c r="M304" s="670">
        <f t="shared" ref="M304" si="306">L304/J304*100</f>
        <v>100</v>
      </c>
      <c r="N304" s="10"/>
      <c r="O304" s="861">
        <f>SUM(J277:J304)</f>
        <v>168554826.21220502</v>
      </c>
      <c r="P304" s="861">
        <f>SUM(L277:L304)</f>
        <v>162189635.97080514</v>
      </c>
    </row>
    <row r="305" spans="1:14" s="692" customFormat="1">
      <c r="A305" s="683" t="s">
        <v>82</v>
      </c>
      <c r="B305" s="684"/>
      <c r="C305" s="685" t="s">
        <v>1381</v>
      </c>
      <c r="D305" s="686"/>
      <c r="E305" s="686"/>
      <c r="F305" s="693"/>
      <c r="G305" s="694"/>
      <c r="H305" s="687"/>
      <c r="I305" s="695"/>
      <c r="J305" s="688"/>
      <c r="K305" s="689"/>
      <c r="L305" s="688"/>
      <c r="M305" s="690"/>
      <c r="N305" s="691"/>
    </row>
    <row r="306" spans="1:14" s="70" customFormat="1">
      <c r="A306" s="64" t="s">
        <v>1382</v>
      </c>
      <c r="B306" s="65"/>
      <c r="C306" s="66" t="s">
        <v>164</v>
      </c>
      <c r="D306" s="67"/>
      <c r="E306" s="67"/>
      <c r="F306" s="697"/>
      <c r="G306" s="696"/>
      <c r="H306" s="68"/>
      <c r="I306" s="698"/>
      <c r="J306" s="202"/>
      <c r="K306" s="207"/>
      <c r="L306" s="202"/>
      <c r="M306" s="669"/>
      <c r="N306" s="69"/>
    </row>
    <row r="307" spans="1:14">
      <c r="A307" s="47"/>
      <c r="B307" s="56">
        <v>1</v>
      </c>
      <c r="C307" s="48" t="s">
        <v>1347</v>
      </c>
      <c r="D307" s="49"/>
      <c r="E307" s="49"/>
      <c r="F307" s="50" t="str">
        <f t="shared" ref="F307:F313" si="307">F128</f>
        <v>A.4.4.1.9</v>
      </c>
      <c r="G307" s="681">
        <f>'Volume Backup'!U295</f>
        <v>19.200000000000003</v>
      </c>
      <c r="H307" s="46" t="str">
        <f>'Volume Backup'!V295</f>
        <v>m2</v>
      </c>
      <c r="I307" s="51">
        <f t="shared" ref="I307:I313" si="308">I128</f>
        <v>163284.56125000003</v>
      </c>
      <c r="J307" s="200">
        <f t="shared" ref="J307" si="309">G307*I307</f>
        <v>3135063.5760000008</v>
      </c>
      <c r="K307" s="205">
        <f t="shared" ref="K307:K313" si="310">K128</f>
        <v>159168.16097500001</v>
      </c>
      <c r="L307" s="200">
        <f t="shared" ref="L307" si="311">K307*G307</f>
        <v>3056028.6907200008</v>
      </c>
      <c r="M307" s="670">
        <f t="shared" ref="M307" si="312">L307/J307*100</f>
        <v>97.479002152140083</v>
      </c>
      <c r="N307" s="10"/>
    </row>
    <row r="308" spans="1:14">
      <c r="A308" s="47"/>
      <c r="B308" s="56">
        <f>B307+1</f>
        <v>2</v>
      </c>
      <c r="C308" s="48" t="s">
        <v>170</v>
      </c>
      <c r="D308" s="49"/>
      <c r="E308" s="49"/>
      <c r="F308" s="50" t="str">
        <f t="shared" si="307"/>
        <v>A.4.4.2.4</v>
      </c>
      <c r="G308" s="681">
        <f>'Volume Backup'!U296</f>
        <v>19.200000000000003</v>
      </c>
      <c r="H308" s="46" t="str">
        <f>'Volume Backup'!V296</f>
        <v>m2</v>
      </c>
      <c r="I308" s="51">
        <f t="shared" si="308"/>
        <v>87277.409999999989</v>
      </c>
      <c r="J308" s="200">
        <f>G308*I308</f>
        <v>1675726.2720000001</v>
      </c>
      <c r="K308" s="205">
        <f t="shared" si="310"/>
        <v>85043.815415999998</v>
      </c>
      <c r="L308" s="200">
        <f>K308*G308</f>
        <v>1632841.2559872002</v>
      </c>
      <c r="M308" s="670">
        <f>L308/J308*100</f>
        <v>97.440810189028298</v>
      </c>
      <c r="N308" s="10"/>
    </row>
    <row r="309" spans="1:14">
      <c r="A309" s="47"/>
      <c r="B309" s="56">
        <f>B308+1</f>
        <v>3</v>
      </c>
      <c r="C309" s="48" t="s">
        <v>163</v>
      </c>
      <c r="D309" s="49"/>
      <c r="E309" s="49"/>
      <c r="F309" s="50" t="str">
        <f t="shared" si="307"/>
        <v>A.4.4.2.27</v>
      </c>
      <c r="G309" s="681">
        <f>'Volume Backup'!U297</f>
        <v>19.200000000000003</v>
      </c>
      <c r="H309" s="46" t="str">
        <f>'Volume Backup'!V297</f>
        <v>m2</v>
      </c>
      <c r="I309" s="51">
        <f t="shared" si="308"/>
        <v>52737.5625</v>
      </c>
      <c r="J309" s="200">
        <f>G309*I309</f>
        <v>1012561.2000000002</v>
      </c>
      <c r="K309" s="205">
        <f t="shared" si="310"/>
        <v>51574.231987500003</v>
      </c>
      <c r="L309" s="200">
        <f>K309*G309</f>
        <v>990225.25416000024</v>
      </c>
      <c r="M309" s="670">
        <f>L309/J309*100</f>
        <v>97.794113991332082</v>
      </c>
      <c r="N309" s="10"/>
    </row>
    <row r="310" spans="1:14">
      <c r="A310" s="47"/>
      <c r="B310" s="56">
        <f t="shared" ref="B310:B315" si="313">B309+1</f>
        <v>4</v>
      </c>
      <c r="C310" s="48" t="s">
        <v>2862</v>
      </c>
      <c r="D310" s="49"/>
      <c r="E310" s="49"/>
      <c r="F310" s="50" t="str">
        <f t="shared" si="307"/>
        <v>A.4.2.1.20</v>
      </c>
      <c r="G310" s="681">
        <f>'Volume Backup'!U298</f>
        <v>12.8</v>
      </c>
      <c r="H310" s="46" t="str">
        <f>'Volume Backup'!V298</f>
        <v>m2</v>
      </c>
      <c r="I310" s="51">
        <f t="shared" si="308"/>
        <v>148763.14000000001</v>
      </c>
      <c r="J310" s="200">
        <f t="shared" ref="J310:J315" si="314">G310*I310</f>
        <v>1904168.1920000003</v>
      </c>
      <c r="K310" s="205">
        <f t="shared" si="310"/>
        <v>148763.14000000001</v>
      </c>
      <c r="L310" s="200">
        <f t="shared" ref="L310:L315" si="315">K310*G310</f>
        <v>1904168.1920000003</v>
      </c>
      <c r="M310" s="670">
        <f t="shared" ref="M310:M315" si="316">L310/J310*100</f>
        <v>100</v>
      </c>
      <c r="N310" s="10"/>
    </row>
    <row r="311" spans="1:14">
      <c r="A311" s="47"/>
      <c r="B311" s="56">
        <f t="shared" si="313"/>
        <v>5</v>
      </c>
      <c r="C311" s="48" t="s">
        <v>2863</v>
      </c>
      <c r="D311" s="49"/>
      <c r="E311" s="49"/>
      <c r="F311" s="50" t="str">
        <f t="shared" si="307"/>
        <v>A.4.6.1.23 F</v>
      </c>
      <c r="G311" s="681">
        <f>G310</f>
        <v>12.8</v>
      </c>
      <c r="H311" s="46" t="str">
        <f>'Volume Backup'!V307</f>
        <v>m2</v>
      </c>
      <c r="I311" s="51">
        <f t="shared" si="308"/>
        <v>205940.97</v>
      </c>
      <c r="J311" s="200">
        <f t="shared" si="314"/>
        <v>2636044.4160000002</v>
      </c>
      <c r="K311" s="205">
        <f t="shared" si="310"/>
        <v>205940.97</v>
      </c>
      <c r="L311" s="200">
        <f t="shared" si="315"/>
        <v>2636044.4160000002</v>
      </c>
      <c r="M311" s="670">
        <f t="shared" si="316"/>
        <v>100</v>
      </c>
      <c r="N311" s="10"/>
    </row>
    <row r="312" spans="1:14">
      <c r="A312" s="47"/>
      <c r="B312" s="56">
        <f t="shared" si="313"/>
        <v>6</v>
      </c>
      <c r="C312" s="48" t="s">
        <v>2864</v>
      </c>
      <c r="D312" s="49"/>
      <c r="E312" s="49"/>
      <c r="F312" s="50" t="str">
        <f t="shared" si="307"/>
        <v>A.4.6.1.23 J</v>
      </c>
      <c r="G312" s="681">
        <f>G311</f>
        <v>12.8</v>
      </c>
      <c r="H312" s="46" t="str">
        <f>H311</f>
        <v>m2</v>
      </c>
      <c r="I312" s="51">
        <f t="shared" si="308"/>
        <v>236285.44</v>
      </c>
      <c r="J312" s="200">
        <f t="shared" si="314"/>
        <v>3024453.6320000002</v>
      </c>
      <c r="K312" s="205">
        <f t="shared" si="310"/>
        <v>236285.44</v>
      </c>
      <c r="L312" s="200">
        <f t="shared" si="315"/>
        <v>3024453.6320000002</v>
      </c>
      <c r="M312" s="670">
        <f t="shared" si="316"/>
        <v>100</v>
      </c>
      <c r="N312" s="10"/>
    </row>
    <row r="313" spans="1:14">
      <c r="A313" s="47"/>
      <c r="B313" s="56">
        <f t="shared" si="313"/>
        <v>7</v>
      </c>
      <c r="C313" s="48" t="s">
        <v>192</v>
      </c>
      <c r="D313" s="49"/>
      <c r="E313" s="49"/>
      <c r="F313" s="50" t="str">
        <f t="shared" si="307"/>
        <v>A.4.6.1.23 L</v>
      </c>
      <c r="G313" s="681">
        <f>'Volume Backup'!U299</f>
        <v>12.8</v>
      </c>
      <c r="H313" s="46" t="str">
        <f>'Volume Backup'!V299</f>
        <v>m2</v>
      </c>
      <c r="I313" s="51">
        <f t="shared" si="308"/>
        <v>711501.21</v>
      </c>
      <c r="J313" s="200">
        <f t="shared" si="314"/>
        <v>9107215.4879999999</v>
      </c>
      <c r="K313" s="205">
        <f t="shared" si="310"/>
        <v>711501.21</v>
      </c>
      <c r="L313" s="200">
        <f t="shared" si="315"/>
        <v>9107215.4879999999</v>
      </c>
      <c r="M313" s="670">
        <f t="shared" si="316"/>
        <v>100</v>
      </c>
      <c r="N313" s="10"/>
    </row>
    <row r="314" spans="1:14">
      <c r="A314" s="47"/>
      <c r="B314" s="56">
        <f t="shared" si="313"/>
        <v>8</v>
      </c>
      <c r="C314" s="48" t="s">
        <v>1452</v>
      </c>
      <c r="D314" s="49"/>
      <c r="E314" s="49"/>
      <c r="F314" s="50" t="str">
        <f>F286</f>
        <v>A.4.7.1.10</v>
      </c>
      <c r="G314" s="681">
        <f>'Volume Backup'!U300</f>
        <v>6</v>
      </c>
      <c r="H314" s="46" t="str">
        <f>'Volume Backup'!V300</f>
        <v>m2</v>
      </c>
      <c r="I314" s="51">
        <f>I286</f>
        <v>43230.484000000004</v>
      </c>
      <c r="J314" s="200">
        <f t="shared" si="314"/>
        <v>259382.90400000004</v>
      </c>
      <c r="K314" s="205">
        <f>K286</f>
        <v>28115.778620199999</v>
      </c>
      <c r="L314" s="200">
        <f t="shared" si="315"/>
        <v>168694.67172119999</v>
      </c>
      <c r="M314" s="670">
        <f t="shared" si="316"/>
        <v>65.036927692505117</v>
      </c>
      <c r="N314" s="10"/>
    </row>
    <row r="315" spans="1:14">
      <c r="A315" s="47"/>
      <c r="B315" s="56">
        <f t="shared" si="313"/>
        <v>9</v>
      </c>
      <c r="C315" s="48" t="s">
        <v>1294</v>
      </c>
      <c r="D315" s="49"/>
      <c r="E315" s="49"/>
      <c r="F315" s="50" t="str">
        <f>F135</f>
        <v>Dihitung</v>
      </c>
      <c r="G315" s="681">
        <f>'Volume Backup'!U301</f>
        <v>200</v>
      </c>
      <c r="H315" s="46" t="str">
        <f>'Volume Backup'!V301</f>
        <v>cm</v>
      </c>
      <c r="I315" s="51">
        <v>45000</v>
      </c>
      <c r="J315" s="200">
        <f t="shared" si="314"/>
        <v>9000000</v>
      </c>
      <c r="K315" s="205">
        <f>I315</f>
        <v>45000</v>
      </c>
      <c r="L315" s="200">
        <f t="shared" si="315"/>
        <v>9000000</v>
      </c>
      <c r="M315" s="670">
        <f t="shared" si="316"/>
        <v>100</v>
      </c>
      <c r="N315" s="10"/>
    </row>
    <row r="316" spans="1:14" s="70" customFormat="1">
      <c r="A316" s="64" t="s">
        <v>1383</v>
      </c>
      <c r="B316" s="65"/>
      <c r="C316" s="66" t="s">
        <v>182</v>
      </c>
      <c r="D316" s="67"/>
      <c r="E316" s="67"/>
      <c r="F316" s="697"/>
      <c r="G316" s="696"/>
      <c r="H316" s="68"/>
      <c r="I316" s="698"/>
      <c r="J316" s="202"/>
      <c r="K316" s="207"/>
      <c r="L316" s="202"/>
      <c r="M316" s="669"/>
      <c r="N316" s="69"/>
    </row>
    <row r="317" spans="1:14">
      <c r="A317" s="37"/>
      <c r="B317" s="55">
        <v>1</v>
      </c>
      <c r="C317" s="33" t="s">
        <v>172</v>
      </c>
      <c r="D317" s="34"/>
      <c r="E317" s="34"/>
      <c r="F317" s="680" t="str">
        <f>F283</f>
        <v>PLL.01</v>
      </c>
      <c r="G317" s="681">
        <f>'Volume Backup'!U303</f>
        <v>30</v>
      </c>
      <c r="H317" s="46" t="str">
        <f>'Volume Backup'!V303</f>
        <v>m2</v>
      </c>
      <c r="I317" s="682">
        <f>I283</f>
        <v>126787.50000000001</v>
      </c>
      <c r="J317" s="200">
        <f t="shared" ref="J317:J319" si="317">G317*I317</f>
        <v>3803625.0000000005</v>
      </c>
      <c r="K317" s="204">
        <f>K283</f>
        <v>88545.946250000008</v>
      </c>
      <c r="L317" s="200">
        <f t="shared" ref="L317:L319" si="318">K317*G317</f>
        <v>2656378.3875000002</v>
      </c>
      <c r="M317" s="670">
        <f t="shared" ref="M317:M319" si="319">L317/J317*100</f>
        <v>69.838072562358278</v>
      </c>
      <c r="N317" s="10"/>
    </row>
    <row r="318" spans="1:14">
      <c r="A318" s="47"/>
      <c r="B318" s="56">
        <f>B317+1</f>
        <v>2</v>
      </c>
      <c r="C318" s="48" t="s">
        <v>184</v>
      </c>
      <c r="D318" s="49"/>
      <c r="E318" s="49"/>
      <c r="F318" s="680" t="str">
        <f>F284</f>
        <v>A.4.5.1.7</v>
      </c>
      <c r="G318" s="681">
        <f>'Volume Backup'!U304</f>
        <v>30</v>
      </c>
      <c r="H318" s="46" t="str">
        <f>'Volume Backup'!V304</f>
        <v>m2</v>
      </c>
      <c r="I318" s="682">
        <f>I284</f>
        <v>61657.41</v>
      </c>
      <c r="J318" s="200">
        <f t="shared" si="317"/>
        <v>1849722.3</v>
      </c>
      <c r="K318" s="204">
        <f>K284</f>
        <v>61657.41</v>
      </c>
      <c r="L318" s="200">
        <f t="shared" si="318"/>
        <v>1849722.3</v>
      </c>
      <c r="M318" s="670">
        <f t="shared" si="319"/>
        <v>100</v>
      </c>
      <c r="N318" s="10"/>
    </row>
    <row r="319" spans="1:14">
      <c r="A319" s="47"/>
      <c r="B319" s="56">
        <f>B318+1</f>
        <v>3</v>
      </c>
      <c r="C319" s="48" t="s">
        <v>1449</v>
      </c>
      <c r="D319" s="49"/>
      <c r="E319" s="49"/>
      <c r="F319" s="680" t="str">
        <f>F285</f>
        <v>A.4.7.1.10</v>
      </c>
      <c r="G319" s="681">
        <f>'Volume Backup'!U305</f>
        <v>30</v>
      </c>
      <c r="H319" s="46" t="str">
        <f>'Volume Backup'!V305</f>
        <v>m2</v>
      </c>
      <c r="I319" s="682">
        <f>I285</f>
        <v>43230.484000000004</v>
      </c>
      <c r="J319" s="200">
        <f t="shared" si="317"/>
        <v>1296914.52</v>
      </c>
      <c r="K319" s="204">
        <f>K285</f>
        <v>28115.778620199999</v>
      </c>
      <c r="L319" s="200">
        <f t="shared" si="318"/>
        <v>843473.35860599997</v>
      </c>
      <c r="M319" s="670">
        <f t="shared" si="319"/>
        <v>65.036927692505131</v>
      </c>
      <c r="N319" s="10"/>
    </row>
    <row r="320" spans="1:14" s="70" customFormat="1">
      <c r="A320" s="64" t="s">
        <v>1384</v>
      </c>
      <c r="B320" s="65"/>
      <c r="C320" s="66" t="s">
        <v>162</v>
      </c>
      <c r="D320" s="67"/>
      <c r="E320" s="67"/>
      <c r="F320" s="697"/>
      <c r="G320" s="696"/>
      <c r="H320" s="68"/>
      <c r="I320" s="698"/>
      <c r="J320" s="202"/>
      <c r="K320" s="207"/>
      <c r="L320" s="202"/>
      <c r="M320" s="669"/>
      <c r="N320" s="69"/>
    </row>
    <row r="321" spans="1:14">
      <c r="A321" s="37"/>
      <c r="B321" s="55">
        <v>1</v>
      </c>
      <c r="C321" s="33" t="s">
        <v>1311</v>
      </c>
      <c r="D321" s="34"/>
      <c r="E321" s="34"/>
      <c r="F321" s="680" t="str">
        <f>F288</f>
        <v>A.4.4.3.59 B</v>
      </c>
      <c r="G321" s="681">
        <f>'Volume Backup'!U307</f>
        <v>30</v>
      </c>
      <c r="H321" s="46" t="str">
        <f>'Volume Backup'!V307</f>
        <v>m2</v>
      </c>
      <c r="I321" s="682">
        <f>I288</f>
        <v>576770.43000000005</v>
      </c>
      <c r="J321" s="200">
        <f t="shared" ref="J321" si="320">G321*I321</f>
        <v>17303112.900000002</v>
      </c>
      <c r="K321" s="204">
        <f>K288</f>
        <v>576770.43000000005</v>
      </c>
      <c r="L321" s="200">
        <f t="shared" ref="L321" si="321">K321*G321</f>
        <v>17303112.900000002</v>
      </c>
      <c r="M321" s="670">
        <f t="shared" ref="M321" si="322">L321/J321*100</f>
        <v>100</v>
      </c>
      <c r="N321" s="10"/>
    </row>
    <row r="322" spans="1:14" s="70" customFormat="1">
      <c r="A322" s="64" t="s">
        <v>1385</v>
      </c>
      <c r="B322" s="65"/>
      <c r="C322" s="66" t="s">
        <v>1284</v>
      </c>
      <c r="D322" s="67"/>
      <c r="E322" s="67"/>
      <c r="F322" s="697"/>
      <c r="G322" s="696"/>
      <c r="H322" s="68"/>
      <c r="I322" s="698"/>
      <c r="J322" s="202"/>
      <c r="K322" s="207"/>
      <c r="L322" s="202"/>
      <c r="M322" s="669"/>
      <c r="N322" s="69"/>
    </row>
    <row r="323" spans="1:14">
      <c r="A323" s="47"/>
      <c r="B323" s="56">
        <v>1</v>
      </c>
      <c r="C323" s="48" t="s">
        <v>1286</v>
      </c>
      <c r="D323" s="49"/>
      <c r="E323" s="49"/>
      <c r="F323" s="50" t="str">
        <f>F290</f>
        <v>PK.Elek.01</v>
      </c>
      <c r="G323" s="681">
        <f>'Volume Backup'!U309</f>
        <v>17</v>
      </c>
      <c r="H323" s="46" t="str">
        <f>'Volume Backup'!V309</f>
        <v>titik</v>
      </c>
      <c r="I323" s="51">
        <f>I290</f>
        <v>298100</v>
      </c>
      <c r="J323" s="200">
        <f t="shared" ref="J323:J329" si="323">G323*I323</f>
        <v>5067700</v>
      </c>
      <c r="K323" s="205">
        <f>K290</f>
        <v>279433.55</v>
      </c>
      <c r="L323" s="200">
        <f t="shared" ref="L323:L329" si="324">K323*G323</f>
        <v>4750370.3499999996</v>
      </c>
      <c r="M323" s="670">
        <f t="shared" ref="M323:M329" si="325">L323/J323*100</f>
        <v>93.738191881918809</v>
      </c>
      <c r="N323" s="10"/>
    </row>
    <row r="324" spans="1:14">
      <c r="A324" s="47"/>
      <c r="B324" s="56">
        <f>B323+1</f>
        <v>2</v>
      </c>
      <c r="C324" s="48" t="s">
        <v>1298</v>
      </c>
      <c r="D324" s="49"/>
      <c r="E324" s="49"/>
      <c r="F324" s="50" t="str">
        <f>F291</f>
        <v>PK Supl. 4 D</v>
      </c>
      <c r="G324" s="681">
        <f>'Volume Backup'!U310</f>
        <v>12</v>
      </c>
      <c r="H324" s="46" t="str">
        <f>'Volume Backup'!V310</f>
        <v>m'</v>
      </c>
      <c r="I324" s="51">
        <f>I291</f>
        <v>50646</v>
      </c>
      <c r="J324" s="200">
        <f t="shared" si="323"/>
        <v>607752</v>
      </c>
      <c r="K324" s="205">
        <f>K291</f>
        <v>50646</v>
      </c>
      <c r="L324" s="200">
        <f t="shared" si="324"/>
        <v>607752</v>
      </c>
      <c r="M324" s="670">
        <f t="shared" si="325"/>
        <v>100</v>
      </c>
      <c r="N324" s="10"/>
    </row>
    <row r="325" spans="1:14">
      <c r="A325" s="47"/>
      <c r="B325" s="56">
        <f>B324+1</f>
        <v>3</v>
      </c>
      <c r="C325" s="48" t="s">
        <v>1326</v>
      </c>
      <c r="D325" s="49"/>
      <c r="E325" s="49"/>
      <c r="F325" s="50" t="str">
        <f>F292</f>
        <v>PK.Elek.36</v>
      </c>
      <c r="G325" s="681">
        <f>'Volume Backup'!U311</f>
        <v>4</v>
      </c>
      <c r="H325" s="46" t="str">
        <f>'Volume Backup'!V311</f>
        <v>unit</v>
      </c>
      <c r="I325" s="51">
        <f>I292</f>
        <v>132704</v>
      </c>
      <c r="J325" s="200">
        <f t="shared" si="323"/>
        <v>530816</v>
      </c>
      <c r="K325" s="205">
        <f>K292</f>
        <v>58822.5</v>
      </c>
      <c r="L325" s="200">
        <f t="shared" si="324"/>
        <v>235290</v>
      </c>
      <c r="M325" s="670">
        <f t="shared" si="325"/>
        <v>44.326094164456229</v>
      </c>
      <c r="N325" s="10"/>
    </row>
    <row r="326" spans="1:14">
      <c r="A326" s="47"/>
      <c r="B326" s="56">
        <f>B325+1</f>
        <v>4</v>
      </c>
      <c r="C326" s="48" t="s">
        <v>1327</v>
      </c>
      <c r="D326" s="49"/>
      <c r="E326" s="49"/>
      <c r="F326" s="50" t="str">
        <f>F146</f>
        <v>PK.Elek.39</v>
      </c>
      <c r="G326" s="681">
        <f>'Volume Backup'!U312</f>
        <v>10</v>
      </c>
      <c r="H326" s="46" t="str">
        <f>'Volume Backup'!V312</f>
        <v>unit</v>
      </c>
      <c r="I326" s="51">
        <f>I146</f>
        <v>167354</v>
      </c>
      <c r="J326" s="200">
        <f t="shared" si="323"/>
        <v>1673540</v>
      </c>
      <c r="K326" s="205">
        <f>K146</f>
        <v>70141.5</v>
      </c>
      <c r="L326" s="200">
        <f t="shared" si="324"/>
        <v>701415</v>
      </c>
      <c r="M326" s="670">
        <f t="shared" si="325"/>
        <v>41.912054686472985</v>
      </c>
      <c r="N326" s="10"/>
    </row>
    <row r="327" spans="1:14">
      <c r="A327" s="47"/>
      <c r="B327" s="56">
        <f t="shared" ref="B327:B329" si="326">B326+1</f>
        <v>5</v>
      </c>
      <c r="C327" s="48" t="s">
        <v>1299</v>
      </c>
      <c r="D327" s="49"/>
      <c r="E327" s="49"/>
      <c r="F327" s="50" t="str">
        <f>F147</f>
        <v>PK.Elek.29</v>
      </c>
      <c r="G327" s="681">
        <f>'Volume Backup'!U313</f>
        <v>4</v>
      </c>
      <c r="H327" s="46" t="str">
        <f>'Volume Backup'!V313</f>
        <v>unit</v>
      </c>
      <c r="I327" s="51">
        <f>I147</f>
        <v>53366.5</v>
      </c>
      <c r="J327" s="200">
        <f t="shared" si="323"/>
        <v>213466</v>
      </c>
      <c r="K327" s="205">
        <f>K147</f>
        <v>37265.800000000003</v>
      </c>
      <c r="L327" s="200">
        <f t="shared" si="324"/>
        <v>149063.20000000001</v>
      </c>
      <c r="M327" s="670">
        <f t="shared" si="325"/>
        <v>69.829949500154598</v>
      </c>
      <c r="N327" s="10"/>
    </row>
    <row r="328" spans="1:14">
      <c r="A328" s="47"/>
      <c r="B328" s="56">
        <f t="shared" si="326"/>
        <v>6</v>
      </c>
      <c r="C328" s="48" t="s">
        <v>1300</v>
      </c>
      <c r="D328" s="49"/>
      <c r="E328" s="49"/>
      <c r="F328" s="50" t="str">
        <f>F148</f>
        <v>PK.Elek.30</v>
      </c>
      <c r="G328" s="681">
        <f>'Volume Backup'!U314</f>
        <v>2</v>
      </c>
      <c r="H328" s="46" t="str">
        <f>'Volume Backup'!V314</f>
        <v>unit</v>
      </c>
      <c r="I328" s="51">
        <f>I148</f>
        <v>55099</v>
      </c>
      <c r="J328" s="200">
        <f t="shared" si="323"/>
        <v>110198</v>
      </c>
      <c r="K328" s="205">
        <f>K148</f>
        <v>38051.199999999997</v>
      </c>
      <c r="L328" s="200">
        <f t="shared" si="324"/>
        <v>76102.399999999994</v>
      </c>
      <c r="M328" s="670">
        <f t="shared" si="325"/>
        <v>69.059692553403877</v>
      </c>
      <c r="N328" s="10"/>
    </row>
    <row r="329" spans="1:14">
      <c r="A329" s="47"/>
      <c r="B329" s="56">
        <f t="shared" si="326"/>
        <v>7</v>
      </c>
      <c r="C329" s="48" t="s">
        <v>1301</v>
      </c>
      <c r="D329" s="49"/>
      <c r="E329" s="49"/>
      <c r="F329" s="50" t="str">
        <f>F149</f>
        <v>PK.Elek.28</v>
      </c>
      <c r="G329" s="681">
        <f>'Volume Backup'!U315</f>
        <v>2</v>
      </c>
      <c r="H329" s="46" t="str">
        <f>'Volume Backup'!V315</f>
        <v>unit</v>
      </c>
      <c r="I329" s="51">
        <f>I149</f>
        <v>60874</v>
      </c>
      <c r="J329" s="200">
        <f t="shared" si="323"/>
        <v>121748</v>
      </c>
      <c r="K329" s="205">
        <f>K149</f>
        <v>42218</v>
      </c>
      <c r="L329" s="200">
        <f t="shared" si="324"/>
        <v>84436</v>
      </c>
      <c r="M329" s="670">
        <f t="shared" si="325"/>
        <v>69.353089989157937</v>
      </c>
      <c r="N329" s="10"/>
    </row>
    <row r="330" spans="1:14" s="70" customFormat="1">
      <c r="A330" s="64" t="s">
        <v>1386</v>
      </c>
      <c r="B330" s="65"/>
      <c r="C330" s="66" t="s">
        <v>1316</v>
      </c>
      <c r="D330" s="67"/>
      <c r="E330" s="67"/>
      <c r="F330" s="697"/>
      <c r="G330" s="696"/>
      <c r="H330" s="68"/>
      <c r="I330" s="698"/>
      <c r="J330" s="202"/>
      <c r="K330" s="207"/>
      <c r="L330" s="202"/>
      <c r="M330" s="669"/>
      <c r="N330" s="69"/>
    </row>
    <row r="331" spans="1:14">
      <c r="A331" s="37"/>
      <c r="B331" s="55">
        <v>1</v>
      </c>
      <c r="C331" s="33" t="s">
        <v>1340</v>
      </c>
      <c r="D331" s="34"/>
      <c r="E331" s="34"/>
      <c r="F331" s="680" t="str">
        <f>F315</f>
        <v>Dihitung</v>
      </c>
      <c r="G331" s="681">
        <f>'Volume Backup'!U317</f>
        <v>1</v>
      </c>
      <c r="H331" s="46" t="str">
        <f>'Volume Backup'!V317</f>
        <v>unit</v>
      </c>
      <c r="I331" s="682">
        <v>2688000</v>
      </c>
      <c r="J331" s="200">
        <f t="shared" ref="J331" si="327">G331*I331</f>
        <v>2688000</v>
      </c>
      <c r="K331" s="204">
        <f>I331</f>
        <v>2688000</v>
      </c>
      <c r="L331" s="200">
        <f t="shared" ref="L331" si="328">K331*G331</f>
        <v>2688000</v>
      </c>
      <c r="M331" s="670">
        <f t="shared" ref="M331" si="329">L331/J331*100</f>
        <v>100</v>
      </c>
      <c r="N331" s="10"/>
    </row>
    <row r="332" spans="1:14" s="70" customFormat="1">
      <c r="A332" s="64" t="s">
        <v>1387</v>
      </c>
      <c r="B332" s="65"/>
      <c r="C332" s="66" t="s">
        <v>1302</v>
      </c>
      <c r="D332" s="67"/>
      <c r="E332" s="67"/>
      <c r="F332" s="697"/>
      <c r="G332" s="696"/>
      <c r="H332" s="68"/>
      <c r="I332" s="698"/>
      <c r="J332" s="202"/>
      <c r="K332" s="207"/>
      <c r="L332" s="202"/>
      <c r="M332" s="669"/>
      <c r="N332" s="69"/>
    </row>
    <row r="333" spans="1:14">
      <c r="A333" s="47"/>
      <c r="B333" s="56">
        <v>1</v>
      </c>
      <c r="C333" s="48" t="s">
        <v>185</v>
      </c>
      <c r="D333" s="49"/>
      <c r="E333" s="49"/>
      <c r="F333" s="50" t="str">
        <f t="shared" ref="F333:F347" si="330">F260</f>
        <v>Pk.plamPVC.01</v>
      </c>
      <c r="G333" s="681">
        <f>'Volume Backup'!U319</f>
        <v>20</v>
      </c>
      <c r="H333" s="46" t="str">
        <f>'Volume Backup'!V319</f>
        <v>m'</v>
      </c>
      <c r="I333" s="51">
        <f t="shared" ref="I333:I346" si="331">I260</f>
        <v>72264.5</v>
      </c>
      <c r="J333" s="200">
        <f t="shared" ref="J333:J347" si="332">G333*I333</f>
        <v>1445290</v>
      </c>
      <c r="K333" s="205">
        <f t="shared" ref="K333:K347" si="333">K260</f>
        <v>69504.38</v>
      </c>
      <c r="L333" s="200">
        <f t="shared" ref="L333:L347" si="334">K333*G333</f>
        <v>1390087.6</v>
      </c>
      <c r="M333" s="670">
        <f t="shared" ref="M333:M347" si="335">L333/J333*100</f>
        <v>96.18053124286476</v>
      </c>
      <c r="N333" s="10"/>
    </row>
    <row r="334" spans="1:14">
      <c r="A334" s="47"/>
      <c r="B334" s="56">
        <f>B333+1</f>
        <v>2</v>
      </c>
      <c r="C334" s="48" t="s">
        <v>1303</v>
      </c>
      <c r="D334" s="49"/>
      <c r="E334" s="49"/>
      <c r="F334" s="50" t="str">
        <f t="shared" si="330"/>
        <v>Pk.plamPVC.03</v>
      </c>
      <c r="G334" s="681">
        <f>'Volume Backup'!U320</f>
        <v>20</v>
      </c>
      <c r="H334" s="46" t="str">
        <f>'Volume Backup'!V320</f>
        <v>m'</v>
      </c>
      <c r="I334" s="51">
        <f t="shared" si="331"/>
        <v>139799</v>
      </c>
      <c r="J334" s="200">
        <f t="shared" si="332"/>
        <v>2795980</v>
      </c>
      <c r="K334" s="205">
        <f t="shared" si="333"/>
        <v>132663.07999999999</v>
      </c>
      <c r="L334" s="200">
        <f t="shared" si="334"/>
        <v>2653261.5999999996</v>
      </c>
      <c r="M334" s="670">
        <f t="shared" si="335"/>
        <v>94.89558580533479</v>
      </c>
      <c r="N334" s="10"/>
    </row>
    <row r="335" spans="1:14">
      <c r="A335" s="47"/>
      <c r="B335" s="56">
        <f>B334+1</f>
        <v>3</v>
      </c>
      <c r="C335" s="48" t="s">
        <v>1304</v>
      </c>
      <c r="D335" s="49"/>
      <c r="E335" s="49"/>
      <c r="F335" s="50" t="str">
        <f t="shared" si="330"/>
        <v>Pk.plamPVC.04</v>
      </c>
      <c r="G335" s="681">
        <f>'Volume Backup'!U321</f>
        <v>20</v>
      </c>
      <c r="H335" s="46" t="str">
        <f>'Volume Backup'!V321</f>
        <v>m'</v>
      </c>
      <c r="I335" s="51">
        <f t="shared" si="331"/>
        <v>218955</v>
      </c>
      <c r="J335" s="200">
        <f t="shared" si="332"/>
        <v>4379100</v>
      </c>
      <c r="K335" s="205">
        <f t="shared" si="333"/>
        <v>207241.32</v>
      </c>
      <c r="L335" s="200">
        <f t="shared" si="334"/>
        <v>4144826.4000000004</v>
      </c>
      <c r="M335" s="670">
        <f t="shared" si="335"/>
        <v>94.65018839487567</v>
      </c>
      <c r="N335" s="10"/>
    </row>
    <row r="336" spans="1:14">
      <c r="A336" s="47"/>
      <c r="B336" s="56">
        <f t="shared" ref="B336:B347" si="336">B335+1</f>
        <v>4</v>
      </c>
      <c r="C336" s="48" t="s">
        <v>1393</v>
      </c>
      <c r="D336" s="49"/>
      <c r="E336" s="49"/>
      <c r="F336" s="50" t="str">
        <f t="shared" si="330"/>
        <v>A.5.1.1.4</v>
      </c>
      <c r="G336" s="681">
        <f>'Volume Backup'!U322</f>
        <v>1</v>
      </c>
      <c r="H336" s="46" t="str">
        <f>'Volume Backup'!V322</f>
        <v>unit</v>
      </c>
      <c r="I336" s="51">
        <f t="shared" si="331"/>
        <v>3487061.05</v>
      </c>
      <c r="J336" s="200">
        <f t="shared" ref="J336" si="337">G336*I336</f>
        <v>3487061.05</v>
      </c>
      <c r="K336" s="205">
        <f t="shared" si="333"/>
        <v>3487061.05</v>
      </c>
      <c r="L336" s="200">
        <f t="shared" ref="L336" si="338">K336*G336</f>
        <v>3487061.05</v>
      </c>
      <c r="M336" s="670">
        <f t="shared" ref="M336" si="339">L336/J336*100</f>
        <v>100</v>
      </c>
      <c r="N336" s="10"/>
    </row>
    <row r="337" spans="1:16">
      <c r="A337" s="47"/>
      <c r="B337" s="56">
        <f t="shared" si="336"/>
        <v>5</v>
      </c>
      <c r="C337" s="48" t="s">
        <v>1305</v>
      </c>
      <c r="D337" s="49"/>
      <c r="E337" s="49"/>
      <c r="F337" s="50" t="str">
        <f t="shared" si="330"/>
        <v>A.5.1.1</v>
      </c>
      <c r="G337" s="681">
        <f>'Volume Backup'!U323</f>
        <v>1</v>
      </c>
      <c r="H337" s="46" t="str">
        <f>'Volume Backup'!V323</f>
        <v>unit</v>
      </c>
      <c r="I337" s="51">
        <f t="shared" si="331"/>
        <v>6607459.6846846845</v>
      </c>
      <c r="J337" s="200">
        <f t="shared" si="332"/>
        <v>6607459.6846846845</v>
      </c>
      <c r="K337" s="205">
        <f t="shared" si="333"/>
        <v>780275</v>
      </c>
      <c r="L337" s="200">
        <f t="shared" si="334"/>
        <v>780275</v>
      </c>
      <c r="M337" s="670">
        <f t="shared" si="335"/>
        <v>11.809001299070895</v>
      </c>
      <c r="N337" s="10"/>
    </row>
    <row r="338" spans="1:16">
      <c r="A338" s="47"/>
      <c r="B338" s="56">
        <f t="shared" si="336"/>
        <v>6</v>
      </c>
      <c r="C338" s="48" t="s">
        <v>1306</v>
      </c>
      <c r="D338" s="49"/>
      <c r="E338" s="49"/>
      <c r="F338" s="50" t="str">
        <f t="shared" si="330"/>
        <v>A.5.1.1.19A</v>
      </c>
      <c r="G338" s="681">
        <f>'Volume Backup'!U324</f>
        <v>1</v>
      </c>
      <c r="H338" s="46" t="str">
        <f>'Volume Backup'!V324</f>
        <v>unit</v>
      </c>
      <c r="I338" s="51">
        <f t="shared" si="331"/>
        <v>821588.75</v>
      </c>
      <c r="J338" s="200">
        <f t="shared" si="332"/>
        <v>821588.75</v>
      </c>
      <c r="K338" s="205">
        <f t="shared" si="333"/>
        <v>74088.75</v>
      </c>
      <c r="L338" s="200">
        <f t="shared" si="334"/>
        <v>74088.75</v>
      </c>
      <c r="M338" s="670">
        <f t="shared" si="335"/>
        <v>9.0177415403996228</v>
      </c>
      <c r="N338" s="10"/>
    </row>
    <row r="339" spans="1:16">
      <c r="A339" s="47"/>
      <c r="B339" s="56">
        <f t="shared" si="336"/>
        <v>7</v>
      </c>
      <c r="C339" s="48" t="s">
        <v>1307</v>
      </c>
      <c r="D339" s="49"/>
      <c r="E339" s="49"/>
      <c r="F339" s="50" t="str">
        <f t="shared" si="330"/>
        <v>A.5.1.1.14</v>
      </c>
      <c r="G339" s="681">
        <f>'Volume Backup'!U325</f>
        <v>1</v>
      </c>
      <c r="H339" s="46" t="str">
        <f>'Volume Backup'!V325</f>
        <v>unit</v>
      </c>
      <c r="I339" s="51">
        <f t="shared" si="331"/>
        <v>339681.25</v>
      </c>
      <c r="J339" s="200">
        <f t="shared" si="332"/>
        <v>339681.25</v>
      </c>
      <c r="K339" s="205">
        <f t="shared" si="333"/>
        <v>125834.20749999999</v>
      </c>
      <c r="L339" s="200">
        <f t="shared" si="334"/>
        <v>125834.20749999999</v>
      </c>
      <c r="M339" s="670">
        <f t="shared" si="335"/>
        <v>37.044790520524757</v>
      </c>
      <c r="N339" s="10"/>
    </row>
    <row r="340" spans="1:16">
      <c r="A340" s="47"/>
      <c r="B340" s="56">
        <f t="shared" si="336"/>
        <v>8</v>
      </c>
      <c r="C340" s="48" t="s">
        <v>1308</v>
      </c>
      <c r="D340" s="49"/>
      <c r="E340" s="49"/>
      <c r="F340" s="50" t="str">
        <f t="shared" si="330"/>
        <v>A.5.1.3</v>
      </c>
      <c r="G340" s="681">
        <f>'Volume Backup'!U326</f>
        <v>1</v>
      </c>
      <c r="H340" s="46" t="str">
        <f>'Volume Backup'!V326</f>
        <v>unit</v>
      </c>
      <c r="I340" s="51">
        <f t="shared" si="331"/>
        <v>4865052.2874999996</v>
      </c>
      <c r="J340" s="200">
        <f t="shared" si="332"/>
        <v>4865052.2874999996</v>
      </c>
      <c r="K340" s="205">
        <f t="shared" si="333"/>
        <v>446904.6004</v>
      </c>
      <c r="L340" s="200">
        <f t="shared" si="334"/>
        <v>446904.6004</v>
      </c>
      <c r="M340" s="670">
        <f t="shared" si="335"/>
        <v>9.1860184431779359</v>
      </c>
      <c r="N340" s="10"/>
    </row>
    <row r="341" spans="1:16">
      <c r="A341" s="47"/>
      <c r="B341" s="56">
        <f t="shared" si="336"/>
        <v>9</v>
      </c>
      <c r="C341" s="48" t="s">
        <v>1309</v>
      </c>
      <c r="D341" s="49"/>
      <c r="E341" s="49"/>
      <c r="F341" s="50" t="str">
        <f t="shared" si="330"/>
        <v>A.5.1.1.19</v>
      </c>
      <c r="G341" s="681">
        <f>'Volume Backup'!U327</f>
        <v>1</v>
      </c>
      <c r="H341" s="46" t="str">
        <f>'Volume Backup'!V327</f>
        <v>unit</v>
      </c>
      <c r="I341" s="51">
        <f t="shared" si="331"/>
        <v>315531.25</v>
      </c>
      <c r="J341" s="200">
        <f t="shared" si="332"/>
        <v>315531.25</v>
      </c>
      <c r="K341" s="205">
        <f t="shared" si="333"/>
        <v>153957.929</v>
      </c>
      <c r="L341" s="200">
        <f t="shared" si="334"/>
        <v>153957.929</v>
      </c>
      <c r="M341" s="670">
        <f t="shared" si="335"/>
        <v>48.793242824601371</v>
      </c>
      <c r="N341" s="10"/>
    </row>
    <row r="342" spans="1:16">
      <c r="A342" s="47"/>
      <c r="B342" s="56">
        <f t="shared" si="336"/>
        <v>10</v>
      </c>
      <c r="C342" s="48" t="s">
        <v>1310</v>
      </c>
      <c r="D342" s="49"/>
      <c r="E342" s="49"/>
      <c r="F342" s="50" t="str">
        <f t="shared" si="330"/>
        <v>Dihitung</v>
      </c>
      <c r="G342" s="681">
        <f>'Volume Backup'!U328</f>
        <v>1</v>
      </c>
      <c r="H342" s="46" t="str">
        <f>'Volume Backup'!V328</f>
        <v>unit</v>
      </c>
      <c r="I342" s="51">
        <f t="shared" si="331"/>
        <v>950000</v>
      </c>
      <c r="J342" s="200">
        <f t="shared" si="332"/>
        <v>950000</v>
      </c>
      <c r="K342" s="205">
        <f t="shared" si="333"/>
        <v>950000</v>
      </c>
      <c r="L342" s="200">
        <f t="shared" si="334"/>
        <v>950000</v>
      </c>
      <c r="M342" s="670">
        <f t="shared" si="335"/>
        <v>100</v>
      </c>
      <c r="N342" s="10"/>
    </row>
    <row r="343" spans="1:16">
      <c r="A343" s="47"/>
      <c r="B343" s="56">
        <f t="shared" si="336"/>
        <v>11</v>
      </c>
      <c r="C343" s="48" t="s">
        <v>1312</v>
      </c>
      <c r="D343" s="49"/>
      <c r="E343" s="49"/>
      <c r="F343" s="50" t="str">
        <f t="shared" si="330"/>
        <v>A.4.4.3.36 J</v>
      </c>
      <c r="G343" s="681">
        <f>'Volume Backup'!U329</f>
        <v>23.400000000000002</v>
      </c>
      <c r="H343" s="46" t="str">
        <f>'Volume Backup'!V329</f>
        <v>m2</v>
      </c>
      <c r="I343" s="51">
        <f t="shared" si="331"/>
        <v>429811.59</v>
      </c>
      <c r="J343" s="200">
        <f t="shared" si="332"/>
        <v>10057591.206000002</v>
      </c>
      <c r="K343" s="205">
        <f t="shared" si="333"/>
        <v>429811.59</v>
      </c>
      <c r="L343" s="200">
        <f t="shared" si="334"/>
        <v>10057591.206000002</v>
      </c>
      <c r="M343" s="670">
        <f t="shared" si="335"/>
        <v>100</v>
      </c>
      <c r="N343" s="10"/>
    </row>
    <row r="344" spans="1:16">
      <c r="A344" s="47"/>
      <c r="B344" s="56">
        <f t="shared" si="336"/>
        <v>12</v>
      </c>
      <c r="C344" s="48" t="s">
        <v>1313</v>
      </c>
      <c r="D344" s="49"/>
      <c r="E344" s="49"/>
      <c r="F344" s="50" t="str">
        <f t="shared" si="330"/>
        <v>A.4.4.3.36 J</v>
      </c>
      <c r="G344" s="681">
        <f>'Volume Backup'!U330</f>
        <v>4.5</v>
      </c>
      <c r="H344" s="46" t="str">
        <f>'Volume Backup'!V330</f>
        <v>m2</v>
      </c>
      <c r="I344" s="51">
        <f t="shared" si="331"/>
        <v>429811.59</v>
      </c>
      <c r="J344" s="200">
        <f t="shared" si="332"/>
        <v>1934152.155</v>
      </c>
      <c r="K344" s="205">
        <f t="shared" si="333"/>
        <v>429811.59</v>
      </c>
      <c r="L344" s="200">
        <f t="shared" si="334"/>
        <v>1934152.155</v>
      </c>
      <c r="M344" s="670">
        <f t="shared" si="335"/>
        <v>100</v>
      </c>
      <c r="N344" s="10"/>
    </row>
    <row r="345" spans="1:16">
      <c r="A345" s="47"/>
      <c r="B345" s="56">
        <f t="shared" si="336"/>
        <v>13</v>
      </c>
      <c r="C345" s="48" t="s">
        <v>172</v>
      </c>
      <c r="D345" s="49"/>
      <c r="E345" s="49"/>
      <c r="F345" s="50" t="str">
        <f t="shared" si="330"/>
        <v>PLL.01</v>
      </c>
      <c r="G345" s="681">
        <f>'Volume Backup'!U331</f>
        <v>4.5</v>
      </c>
      <c r="H345" s="46" t="str">
        <f>'Volume Backup'!V331</f>
        <v>m2</v>
      </c>
      <c r="I345" s="51">
        <f t="shared" si="331"/>
        <v>126787.50000000001</v>
      </c>
      <c r="J345" s="200">
        <f t="shared" si="332"/>
        <v>570543.75000000012</v>
      </c>
      <c r="K345" s="205">
        <f t="shared" si="333"/>
        <v>88545.946250000008</v>
      </c>
      <c r="L345" s="200">
        <f t="shared" si="334"/>
        <v>398456.75812500005</v>
      </c>
      <c r="M345" s="670">
        <f t="shared" si="335"/>
        <v>69.838072562358263</v>
      </c>
      <c r="N345" s="10"/>
    </row>
    <row r="346" spans="1:16">
      <c r="A346" s="47"/>
      <c r="B346" s="56">
        <f t="shared" si="336"/>
        <v>14</v>
      </c>
      <c r="C346" s="48" t="s">
        <v>184</v>
      </c>
      <c r="D346" s="49"/>
      <c r="E346" s="49"/>
      <c r="F346" s="50" t="str">
        <f t="shared" si="330"/>
        <v>A.4.5.1.7</v>
      </c>
      <c r="G346" s="681">
        <f>'Volume Backup'!U332</f>
        <v>4.5</v>
      </c>
      <c r="H346" s="46" t="str">
        <f>'Volume Backup'!V332</f>
        <v>m2</v>
      </c>
      <c r="I346" s="51">
        <f t="shared" si="331"/>
        <v>61657.41</v>
      </c>
      <c r="J346" s="200">
        <f t="shared" si="332"/>
        <v>277458.34500000003</v>
      </c>
      <c r="K346" s="205">
        <f t="shared" si="333"/>
        <v>61657.41</v>
      </c>
      <c r="L346" s="200">
        <f t="shared" si="334"/>
        <v>277458.34500000003</v>
      </c>
      <c r="M346" s="670">
        <f t="shared" si="335"/>
        <v>100</v>
      </c>
      <c r="N346" s="10"/>
    </row>
    <row r="347" spans="1:16">
      <c r="A347" s="47"/>
      <c r="B347" s="56">
        <f t="shared" si="336"/>
        <v>15</v>
      </c>
      <c r="C347" s="48" t="s">
        <v>1297</v>
      </c>
      <c r="D347" s="49"/>
      <c r="E347" s="49"/>
      <c r="F347" s="50" t="str">
        <f t="shared" si="330"/>
        <v>A.4.7.1.10</v>
      </c>
      <c r="G347" s="681">
        <f>'Volume Backup'!U333</f>
        <v>4.5</v>
      </c>
      <c r="H347" s="46" t="str">
        <f>'Volume Backup'!V333</f>
        <v>m2</v>
      </c>
      <c r="I347" s="51">
        <f>I319</f>
        <v>43230.484000000004</v>
      </c>
      <c r="J347" s="200">
        <f t="shared" si="332"/>
        <v>194537.17800000001</v>
      </c>
      <c r="K347" s="205">
        <f t="shared" si="333"/>
        <v>28115.778620199999</v>
      </c>
      <c r="L347" s="200">
        <f t="shared" si="334"/>
        <v>126521.00379089999</v>
      </c>
      <c r="M347" s="670">
        <f t="shared" si="335"/>
        <v>65.036927692505117</v>
      </c>
      <c r="N347" s="10"/>
      <c r="O347" s="861">
        <f>SUM(J307:J347)</f>
        <v>106062237.30618468</v>
      </c>
      <c r="P347" s="861">
        <f>SUM(L307:L347)</f>
        <v>90465264.101510316</v>
      </c>
    </row>
    <row r="348" spans="1:16" ht="13.5" thickBot="1">
      <c r="A348" s="15"/>
      <c r="B348" s="1564"/>
      <c r="C348" s="1565"/>
      <c r="D348" s="1566"/>
      <c r="E348" s="1567"/>
      <c r="F348" s="39"/>
      <c r="G348" s="1568"/>
      <c r="H348" s="1567"/>
      <c r="I348" s="18" t="str">
        <f>"Sub Total "  &amp;A71</f>
        <v>Sub Total III.</v>
      </c>
      <c r="J348" s="201">
        <f>SUM(J74:J347)</f>
        <v>900126727.48173821</v>
      </c>
      <c r="K348" s="206"/>
      <c r="L348" s="201">
        <f>SUM(L74:L347)</f>
        <v>811449368.87313581</v>
      </c>
      <c r="M348" s="677">
        <f>L348/J348*100</f>
        <v>90.148347349190175</v>
      </c>
      <c r="N348" s="10"/>
    </row>
    <row r="349" spans="1:16" s="45" customFormat="1" ht="16.5" thickTop="1" thickBot="1">
      <c r="A349" s="52" t="s">
        <v>196</v>
      </c>
      <c r="B349" s="40"/>
      <c r="C349" s="41" t="s">
        <v>1391</v>
      </c>
      <c r="D349" s="42"/>
      <c r="E349" s="42"/>
      <c r="F349" s="53"/>
      <c r="G349" s="43"/>
      <c r="H349" s="43"/>
      <c r="I349" s="54"/>
      <c r="J349" s="43"/>
      <c r="K349" s="203"/>
      <c r="L349" s="43"/>
      <c r="M349" s="668"/>
      <c r="N349" s="44"/>
    </row>
    <row r="350" spans="1:16" s="692" customFormat="1" ht="13.5" thickTop="1">
      <c r="A350" s="683" t="s">
        <v>18</v>
      </c>
      <c r="B350" s="684"/>
      <c r="C350" s="685" t="s">
        <v>1392</v>
      </c>
      <c r="D350" s="686"/>
      <c r="E350" s="686"/>
      <c r="F350" s="693"/>
      <c r="G350" s="694"/>
      <c r="H350" s="687"/>
      <c r="I350" s="695"/>
      <c r="J350" s="688"/>
      <c r="K350" s="689"/>
      <c r="L350" s="688"/>
      <c r="M350" s="690"/>
      <c r="N350" s="691"/>
    </row>
    <row r="351" spans="1:16" s="70" customFormat="1">
      <c r="A351" s="64" t="s">
        <v>1275</v>
      </c>
      <c r="B351" s="65"/>
      <c r="C351" s="66" t="s">
        <v>164</v>
      </c>
      <c r="D351" s="67"/>
      <c r="E351" s="67"/>
      <c r="F351" s="697"/>
      <c r="G351" s="696"/>
      <c r="H351" s="68"/>
      <c r="I351" s="698"/>
      <c r="J351" s="202"/>
      <c r="K351" s="207"/>
      <c r="L351" s="202"/>
      <c r="M351" s="669"/>
      <c r="N351" s="69"/>
    </row>
    <row r="352" spans="1:16">
      <c r="A352" s="47"/>
      <c r="B352" s="56">
        <v>1</v>
      </c>
      <c r="C352" s="48" t="s">
        <v>1347</v>
      </c>
      <c r="D352" s="49"/>
      <c r="E352" s="49"/>
      <c r="F352" s="50" t="str">
        <f>F307</f>
        <v>A.4.4.1.9</v>
      </c>
      <c r="G352" s="681">
        <f>'Volume Backup'!U338</f>
        <v>14.4</v>
      </c>
      <c r="H352" s="46" t="str">
        <f>'Volume Backup'!V338</f>
        <v>m2</v>
      </c>
      <c r="I352" s="51">
        <f>I307</f>
        <v>163284.56125000003</v>
      </c>
      <c r="J352" s="200">
        <f t="shared" ref="J352" si="340">G352*I352</f>
        <v>2351297.6820000005</v>
      </c>
      <c r="K352" s="205">
        <f>K307</f>
        <v>159168.16097500001</v>
      </c>
      <c r="L352" s="200">
        <f t="shared" ref="L352" si="341">K352*G352</f>
        <v>2292021.51804</v>
      </c>
      <c r="M352" s="670">
        <f t="shared" ref="M352" si="342">L352/J352*100</f>
        <v>97.479002152140069</v>
      </c>
      <c r="N352" s="10"/>
    </row>
    <row r="353" spans="1:14">
      <c r="A353" s="47"/>
      <c r="B353" s="56">
        <f>B352+1</f>
        <v>2</v>
      </c>
      <c r="C353" s="48" t="s">
        <v>170</v>
      </c>
      <c r="D353" s="49"/>
      <c r="E353" s="49"/>
      <c r="F353" s="50" t="str">
        <f>F308</f>
        <v>A.4.4.2.4</v>
      </c>
      <c r="G353" s="681">
        <f>'Volume Backup'!U339</f>
        <v>28.8</v>
      </c>
      <c r="H353" s="46" t="str">
        <f>'Volume Backup'!V339</f>
        <v>m2</v>
      </c>
      <c r="I353" s="51">
        <f>I308</f>
        <v>87277.409999999989</v>
      </c>
      <c r="J353" s="200">
        <f>G353*I353</f>
        <v>2513589.4079999998</v>
      </c>
      <c r="K353" s="205">
        <f>K129</f>
        <v>85043.815415999998</v>
      </c>
      <c r="L353" s="200">
        <f>K353*G353</f>
        <v>2449261.8839807999</v>
      </c>
      <c r="M353" s="670">
        <f>L353/J353*100</f>
        <v>97.440810189028298</v>
      </c>
      <c r="N353" s="10"/>
    </row>
    <row r="354" spans="1:14">
      <c r="A354" s="47"/>
      <c r="B354" s="56">
        <f>B353+1</f>
        <v>3</v>
      </c>
      <c r="C354" s="48" t="s">
        <v>163</v>
      </c>
      <c r="D354" s="49"/>
      <c r="E354" s="49"/>
      <c r="F354" s="50" t="str">
        <f>F309</f>
        <v>A.4.4.2.27</v>
      </c>
      <c r="G354" s="681">
        <f>'Volume Backup'!U340</f>
        <v>28.8</v>
      </c>
      <c r="H354" s="46" t="str">
        <f>'Volume Backup'!V340</f>
        <v>m2</v>
      </c>
      <c r="I354" s="51">
        <f>I309</f>
        <v>52737.5625</v>
      </c>
      <c r="J354" s="200">
        <f>G354*I354</f>
        <v>1518841.8</v>
      </c>
      <c r="K354" s="205">
        <f>K130</f>
        <v>51574.231987500003</v>
      </c>
      <c r="L354" s="200">
        <f>K354*G354</f>
        <v>1485337.88124</v>
      </c>
      <c r="M354" s="670">
        <f>L354/J354*100</f>
        <v>97.794113991332082</v>
      </c>
      <c r="N354" s="10"/>
    </row>
    <row r="355" spans="1:14">
      <c r="A355" s="47"/>
      <c r="B355" s="56">
        <f t="shared" ref="B355:B360" si="343">B354+1</f>
        <v>4</v>
      </c>
      <c r="C355" s="48" t="s">
        <v>1348</v>
      </c>
      <c r="D355" s="49"/>
      <c r="E355" s="49"/>
      <c r="F355" s="50" t="str">
        <f>F347</f>
        <v>A.4.7.1.10</v>
      </c>
      <c r="G355" s="681">
        <f>'Volume Backup'!U341</f>
        <v>28.8</v>
      </c>
      <c r="H355" s="46" t="str">
        <f>'Volume Backup'!V341</f>
        <v>m2</v>
      </c>
      <c r="I355" s="51">
        <f>I347</f>
        <v>43230.484000000004</v>
      </c>
      <c r="J355" s="200">
        <f t="shared" ref="J355:J360" si="344">G355*I355</f>
        <v>1245037.9392000001</v>
      </c>
      <c r="K355" s="205">
        <f>K347</f>
        <v>28115.778620199999</v>
      </c>
      <c r="L355" s="200">
        <f t="shared" ref="L355:L360" si="345">K355*G355</f>
        <v>809734.42426175997</v>
      </c>
      <c r="M355" s="670">
        <f t="shared" ref="M355:M360" si="346">L355/J355*100</f>
        <v>65.036927692505117</v>
      </c>
      <c r="N355" s="10"/>
    </row>
    <row r="356" spans="1:14">
      <c r="A356" s="47"/>
      <c r="B356" s="56">
        <f t="shared" si="343"/>
        <v>5</v>
      </c>
      <c r="C356" s="48" t="s">
        <v>2862</v>
      </c>
      <c r="D356" s="49"/>
      <c r="E356" s="49"/>
      <c r="F356" s="50" t="str">
        <f>F310</f>
        <v>A.4.2.1.20</v>
      </c>
      <c r="G356" s="681">
        <f>'Volume Backup'!U342</f>
        <v>38.400000000000006</v>
      </c>
      <c r="H356" s="46" t="str">
        <f>'Volume Backup'!V342</f>
        <v>m2</v>
      </c>
      <c r="I356" s="51">
        <f>I310</f>
        <v>148763.14000000001</v>
      </c>
      <c r="J356" s="200">
        <f t="shared" si="344"/>
        <v>5712504.5760000013</v>
      </c>
      <c r="K356" s="205">
        <f>K310</f>
        <v>148763.14000000001</v>
      </c>
      <c r="L356" s="200">
        <f t="shared" si="345"/>
        <v>5712504.5760000013</v>
      </c>
      <c r="M356" s="670">
        <f t="shared" si="346"/>
        <v>100</v>
      </c>
      <c r="N356" s="10"/>
    </row>
    <row r="357" spans="1:14">
      <c r="A357" s="47"/>
      <c r="B357" s="56">
        <f t="shared" si="343"/>
        <v>6</v>
      </c>
      <c r="C357" s="48" t="s">
        <v>2863</v>
      </c>
      <c r="D357" s="49"/>
      <c r="E357" s="49"/>
      <c r="F357" s="50" t="str">
        <f t="shared" ref="F357:F358" si="347">F311</f>
        <v>A.4.6.1.23 F</v>
      </c>
      <c r="G357" s="681">
        <f>G356</f>
        <v>38.400000000000006</v>
      </c>
      <c r="H357" s="46" t="str">
        <f>H356</f>
        <v>m2</v>
      </c>
      <c r="I357" s="51">
        <f t="shared" ref="I357:I358" si="348">I311</f>
        <v>205940.97</v>
      </c>
      <c r="J357" s="200">
        <f t="shared" si="344"/>
        <v>7908133.2480000015</v>
      </c>
      <c r="K357" s="205">
        <f t="shared" ref="K357:K358" si="349">K311</f>
        <v>205940.97</v>
      </c>
      <c r="L357" s="200">
        <f t="shared" si="345"/>
        <v>7908133.2480000015</v>
      </c>
      <c r="M357" s="670">
        <f t="shared" si="346"/>
        <v>100</v>
      </c>
      <c r="N357" s="10"/>
    </row>
    <row r="358" spans="1:14">
      <c r="A358" s="47"/>
      <c r="B358" s="56">
        <f t="shared" si="343"/>
        <v>7</v>
      </c>
      <c r="C358" s="48" t="s">
        <v>2864</v>
      </c>
      <c r="D358" s="49"/>
      <c r="E358" s="49"/>
      <c r="F358" s="50" t="str">
        <f t="shared" si="347"/>
        <v>A.4.6.1.23 J</v>
      </c>
      <c r="G358" s="681">
        <f>G357</f>
        <v>38.400000000000006</v>
      </c>
      <c r="H358" s="46" t="str">
        <f>H357</f>
        <v>m2</v>
      </c>
      <c r="I358" s="51">
        <f t="shared" si="348"/>
        <v>236285.44</v>
      </c>
      <c r="J358" s="200">
        <f t="shared" si="344"/>
        <v>9073360.8960000016</v>
      </c>
      <c r="K358" s="205">
        <f t="shared" si="349"/>
        <v>236285.44</v>
      </c>
      <c r="L358" s="200">
        <f t="shared" si="345"/>
        <v>9073360.8960000016</v>
      </c>
      <c r="M358" s="670">
        <f t="shared" si="346"/>
        <v>100</v>
      </c>
      <c r="N358" s="10"/>
    </row>
    <row r="359" spans="1:14">
      <c r="A359" s="47"/>
      <c r="B359" s="56">
        <f t="shared" si="343"/>
        <v>8</v>
      </c>
      <c r="C359" s="48" t="s">
        <v>192</v>
      </c>
      <c r="D359" s="49"/>
      <c r="E359" s="49"/>
      <c r="F359" s="50" t="str">
        <f>F313</f>
        <v>A.4.6.1.23 L</v>
      </c>
      <c r="G359" s="681">
        <f>'Volume Backup'!U343</f>
        <v>19.200000000000003</v>
      </c>
      <c r="H359" s="46" t="str">
        <f>'Volume Backup'!V343</f>
        <v>m2</v>
      </c>
      <c r="I359" s="51">
        <f>I313</f>
        <v>711501.21</v>
      </c>
      <c r="J359" s="200">
        <f t="shared" si="344"/>
        <v>13660823.232000001</v>
      </c>
      <c r="K359" s="205">
        <f>K313</f>
        <v>711501.21</v>
      </c>
      <c r="L359" s="200">
        <f t="shared" si="345"/>
        <v>13660823.232000001</v>
      </c>
      <c r="M359" s="670">
        <f t="shared" si="346"/>
        <v>100</v>
      </c>
      <c r="N359" s="10"/>
    </row>
    <row r="360" spans="1:14">
      <c r="A360" s="47"/>
      <c r="B360" s="56">
        <f t="shared" si="343"/>
        <v>9</v>
      </c>
      <c r="C360" s="48" t="s">
        <v>1294</v>
      </c>
      <c r="D360" s="49"/>
      <c r="E360" s="49"/>
      <c r="F360" s="50" t="str">
        <f>F342</f>
        <v>Dihitung</v>
      </c>
      <c r="G360" s="681">
        <f>'Volume Backup'!U344</f>
        <v>128</v>
      </c>
      <c r="H360" s="46" t="str">
        <f>'Volume Backup'!V344</f>
        <v>cm</v>
      </c>
      <c r="I360" s="51">
        <v>45000</v>
      </c>
      <c r="J360" s="200">
        <f t="shared" si="344"/>
        <v>5760000</v>
      </c>
      <c r="K360" s="205">
        <f>I360</f>
        <v>45000</v>
      </c>
      <c r="L360" s="200">
        <f t="shared" si="345"/>
        <v>5760000</v>
      </c>
      <c r="M360" s="670">
        <f t="shared" si="346"/>
        <v>100</v>
      </c>
      <c r="N360" s="10"/>
    </row>
    <row r="361" spans="1:14" s="70" customFormat="1">
      <c r="A361" s="64" t="s">
        <v>1276</v>
      </c>
      <c r="B361" s="65"/>
      <c r="C361" s="66" t="s">
        <v>182</v>
      </c>
      <c r="D361" s="67"/>
      <c r="E361" s="67"/>
      <c r="F361" s="697"/>
      <c r="G361" s="696"/>
      <c r="H361" s="68"/>
      <c r="I361" s="698"/>
      <c r="J361" s="202"/>
      <c r="K361" s="207"/>
      <c r="L361" s="202"/>
      <c r="M361" s="669"/>
      <c r="N361" s="69"/>
    </row>
    <row r="362" spans="1:14">
      <c r="A362" s="37"/>
      <c r="B362" s="55">
        <v>1</v>
      </c>
      <c r="C362" s="33" t="s">
        <v>172</v>
      </c>
      <c r="D362" s="34"/>
      <c r="E362" s="34"/>
      <c r="F362" s="680" t="str">
        <f>F317</f>
        <v>PLL.01</v>
      </c>
      <c r="G362" s="681">
        <f>'Volume Backup'!U346</f>
        <v>76.5</v>
      </c>
      <c r="H362" s="46" t="str">
        <f>'Volume Backup'!V346</f>
        <v>m2</v>
      </c>
      <c r="I362" s="682">
        <f>I283</f>
        <v>126787.50000000001</v>
      </c>
      <c r="J362" s="200">
        <f t="shared" ref="J362:J365" si="350">G362*I362</f>
        <v>9699243.7500000019</v>
      </c>
      <c r="K362" s="204">
        <f>K283</f>
        <v>88545.946250000008</v>
      </c>
      <c r="L362" s="200">
        <f t="shared" ref="L362:L365" si="351">K362*G362</f>
        <v>6773764.8881250005</v>
      </c>
      <c r="M362" s="670">
        <f t="shared" ref="M362:M365" si="352">L362/J362*100</f>
        <v>69.838072562358263</v>
      </c>
      <c r="N362" s="10"/>
    </row>
    <row r="363" spans="1:14">
      <c r="A363" s="47"/>
      <c r="B363" s="56">
        <f>B362+1</f>
        <v>2</v>
      </c>
      <c r="C363" s="48" t="s">
        <v>184</v>
      </c>
      <c r="D363" s="49"/>
      <c r="E363" s="49"/>
      <c r="F363" s="680" t="str">
        <f>F318</f>
        <v>A.4.5.1.7</v>
      </c>
      <c r="G363" s="681">
        <f>'Volume Backup'!U347</f>
        <v>76.5</v>
      </c>
      <c r="H363" s="46" t="str">
        <f>'Volume Backup'!V347</f>
        <v>m2</v>
      </c>
      <c r="I363" s="682">
        <f>I284</f>
        <v>61657.41</v>
      </c>
      <c r="J363" s="200">
        <f t="shared" si="350"/>
        <v>4716791.8650000002</v>
      </c>
      <c r="K363" s="204">
        <f>K284</f>
        <v>61657.41</v>
      </c>
      <c r="L363" s="200">
        <f t="shared" si="351"/>
        <v>4716791.8650000002</v>
      </c>
      <c r="M363" s="670">
        <f t="shared" si="352"/>
        <v>100</v>
      </c>
      <c r="N363" s="10"/>
    </row>
    <row r="364" spans="1:14">
      <c r="A364" s="47"/>
      <c r="B364" s="56">
        <f>B363+1</f>
        <v>3</v>
      </c>
      <c r="C364" s="48" t="s">
        <v>183</v>
      </c>
      <c r="D364" s="49"/>
      <c r="E364" s="49"/>
      <c r="F364" s="50" t="str">
        <f>F106</f>
        <v>A.4.5.1.7A</v>
      </c>
      <c r="G364" s="681">
        <f>'Volume Backup'!U348</f>
        <v>30</v>
      </c>
      <c r="H364" s="46" t="str">
        <f>'Volume Backup'!V348</f>
        <v>m2</v>
      </c>
      <c r="I364" s="51">
        <f>I106</f>
        <v>278127.5</v>
      </c>
      <c r="J364" s="200">
        <f t="shared" si="350"/>
        <v>8343825</v>
      </c>
      <c r="K364" s="205">
        <f>K106</f>
        <v>236658.26424999998</v>
      </c>
      <c r="L364" s="200">
        <f t="shared" si="351"/>
        <v>7099747.9274999993</v>
      </c>
      <c r="M364" s="670">
        <f t="shared" si="352"/>
        <v>85.089847012611116</v>
      </c>
      <c r="N364" s="10"/>
    </row>
    <row r="365" spans="1:14">
      <c r="A365" s="47"/>
      <c r="B365" s="56">
        <f>B364+1</f>
        <v>4</v>
      </c>
      <c r="C365" s="48" t="s">
        <v>1297</v>
      </c>
      <c r="D365" s="49"/>
      <c r="E365" s="49"/>
      <c r="F365" s="50" t="str">
        <f>F355</f>
        <v>A.4.7.1.10</v>
      </c>
      <c r="G365" s="681">
        <f>'Volume Backup'!U349</f>
        <v>76.5</v>
      </c>
      <c r="H365" s="46" t="str">
        <f>'Volume Backup'!V349</f>
        <v>m2</v>
      </c>
      <c r="I365" s="51">
        <f>I355</f>
        <v>43230.484000000004</v>
      </c>
      <c r="J365" s="200">
        <f t="shared" si="350"/>
        <v>3307132.0260000005</v>
      </c>
      <c r="K365" s="205">
        <f>K355</f>
        <v>28115.778620199999</v>
      </c>
      <c r="L365" s="200">
        <f t="shared" si="351"/>
        <v>2150857.0644453</v>
      </c>
      <c r="M365" s="670">
        <f t="shared" si="352"/>
        <v>65.036927692505117</v>
      </c>
      <c r="N365" s="10"/>
    </row>
    <row r="366" spans="1:14" s="70" customFormat="1">
      <c r="A366" s="64" t="s">
        <v>1277</v>
      </c>
      <c r="B366" s="65"/>
      <c r="C366" s="66" t="s">
        <v>162</v>
      </c>
      <c r="D366" s="67"/>
      <c r="E366" s="67"/>
      <c r="F366" s="697"/>
      <c r="G366" s="696"/>
      <c r="H366" s="68"/>
      <c r="I366" s="698"/>
      <c r="J366" s="202"/>
      <c r="K366" s="207"/>
      <c r="L366" s="202"/>
      <c r="M366" s="669"/>
      <c r="N366" s="69"/>
    </row>
    <row r="367" spans="1:14">
      <c r="A367" s="37"/>
      <c r="B367" s="55">
        <v>1</v>
      </c>
      <c r="C367" s="33" t="s">
        <v>1329</v>
      </c>
      <c r="D367" s="34"/>
      <c r="E367" s="34"/>
      <c r="F367" s="680" t="str">
        <f>F210</f>
        <v>A.4.4.3.59 A</v>
      </c>
      <c r="G367" s="681">
        <f>'Volume Backup'!U351</f>
        <v>94.5</v>
      </c>
      <c r="H367" s="46" t="str">
        <f>'Volume Backup'!V351</f>
        <v>m2</v>
      </c>
      <c r="I367" s="682">
        <f>I210</f>
        <v>492245.43</v>
      </c>
      <c r="J367" s="200">
        <f t="shared" ref="J367" si="353">G367*I367</f>
        <v>46517193.134999998</v>
      </c>
      <c r="K367" s="204">
        <f>K210</f>
        <v>492245.43</v>
      </c>
      <c r="L367" s="200">
        <f t="shared" ref="L367" si="354">K367*G367</f>
        <v>46517193.134999998</v>
      </c>
      <c r="M367" s="670">
        <f t="shared" ref="M367" si="355">L367/J367*100</f>
        <v>100</v>
      </c>
      <c r="N367" s="10"/>
    </row>
    <row r="368" spans="1:14">
      <c r="A368" s="37"/>
      <c r="B368" s="56">
        <f>B367+1</f>
        <v>2</v>
      </c>
      <c r="C368" s="33" t="s">
        <v>2869</v>
      </c>
      <c r="D368" s="34"/>
      <c r="E368" s="34"/>
      <c r="F368" s="680" t="str">
        <f>'ANALISA (2)'!D39</f>
        <v>A.4.2.1.21A</v>
      </c>
      <c r="G368" s="681">
        <f>'Volume Backup'!U352</f>
        <v>9</v>
      </c>
      <c r="H368" s="46" t="str">
        <f>'Volume Backup'!V352</f>
        <v>m2</v>
      </c>
      <c r="I368" s="682">
        <f>'ANALISA (2)'!J55</f>
        <v>1924165.86</v>
      </c>
      <c r="J368" s="200">
        <f t="shared" ref="J368" si="356">G368*I368</f>
        <v>17317492.740000002</v>
      </c>
      <c r="K368" s="204">
        <f>I368</f>
        <v>1924165.86</v>
      </c>
      <c r="L368" s="200">
        <f t="shared" ref="L368" si="357">K368*G368</f>
        <v>17317492.740000002</v>
      </c>
      <c r="M368" s="670">
        <f t="shared" ref="M368" si="358">L368/J368*100</f>
        <v>100</v>
      </c>
      <c r="N368" s="10"/>
    </row>
    <row r="369" spans="1:14" s="70" customFormat="1">
      <c r="A369" s="64" t="s">
        <v>1278</v>
      </c>
      <c r="B369" s="65"/>
      <c r="C369" s="66" t="s">
        <v>1284</v>
      </c>
      <c r="D369" s="67"/>
      <c r="E369" s="67"/>
      <c r="F369" s="697"/>
      <c r="G369" s="696"/>
      <c r="H369" s="68"/>
      <c r="I369" s="698"/>
      <c r="J369" s="202"/>
      <c r="K369" s="207"/>
      <c r="L369" s="202"/>
      <c r="M369" s="669"/>
      <c r="N369" s="69"/>
    </row>
    <row r="370" spans="1:14">
      <c r="A370" s="47"/>
      <c r="B370" s="56">
        <v>1</v>
      </c>
      <c r="C370" s="48" t="s">
        <v>1286</v>
      </c>
      <c r="D370" s="49"/>
      <c r="E370" s="49"/>
      <c r="F370" s="50" t="str">
        <f t="shared" ref="F370:F376" si="359">F323</f>
        <v>PK.Elek.01</v>
      </c>
      <c r="G370" s="681">
        <f>'Volume Backup'!U354</f>
        <v>17</v>
      </c>
      <c r="H370" s="46" t="str">
        <f>'Volume Backup'!V354</f>
        <v>titik</v>
      </c>
      <c r="I370" s="51">
        <f t="shared" ref="I370:I376" si="360">I323</f>
        <v>298100</v>
      </c>
      <c r="J370" s="200">
        <f t="shared" ref="J370:J376" si="361">G370*I370</f>
        <v>5067700</v>
      </c>
      <c r="K370" s="205">
        <f t="shared" ref="K370:K376" si="362">K323</f>
        <v>279433.55</v>
      </c>
      <c r="L370" s="200">
        <f t="shared" ref="L370:L376" si="363">K370*G370</f>
        <v>4750370.3499999996</v>
      </c>
      <c r="M370" s="670">
        <f t="shared" ref="M370:M376" si="364">L370/J370*100</f>
        <v>93.738191881918809</v>
      </c>
      <c r="N370" s="10"/>
    </row>
    <row r="371" spans="1:14">
      <c r="A371" s="47"/>
      <c r="B371" s="56">
        <f t="shared" ref="B371:B376" si="365">B370+1</f>
        <v>2</v>
      </c>
      <c r="C371" s="48" t="s">
        <v>1298</v>
      </c>
      <c r="D371" s="49"/>
      <c r="E371" s="49"/>
      <c r="F371" s="50" t="str">
        <f t="shared" si="359"/>
        <v>PK Supl. 4 D</v>
      </c>
      <c r="G371" s="681">
        <f>'Volume Backup'!U355</f>
        <v>48</v>
      </c>
      <c r="H371" s="46" t="str">
        <f>'Volume Backup'!V355</f>
        <v>m'</v>
      </c>
      <c r="I371" s="51">
        <f t="shared" si="360"/>
        <v>50646</v>
      </c>
      <c r="J371" s="200">
        <f t="shared" si="361"/>
        <v>2431008</v>
      </c>
      <c r="K371" s="205">
        <f t="shared" si="362"/>
        <v>50646</v>
      </c>
      <c r="L371" s="200">
        <f t="shared" si="363"/>
        <v>2431008</v>
      </c>
      <c r="M371" s="670">
        <f t="shared" si="364"/>
        <v>100</v>
      </c>
      <c r="N371" s="10"/>
    </row>
    <row r="372" spans="1:14">
      <c r="A372" s="47"/>
      <c r="B372" s="56">
        <f t="shared" si="365"/>
        <v>3</v>
      </c>
      <c r="C372" s="48" t="s">
        <v>1326</v>
      </c>
      <c r="D372" s="49"/>
      <c r="E372" s="49"/>
      <c r="F372" s="50" t="str">
        <f t="shared" si="359"/>
        <v>PK.Elek.36</v>
      </c>
      <c r="G372" s="681">
        <f>'Volume Backup'!U356</f>
        <v>4</v>
      </c>
      <c r="H372" s="46" t="str">
        <f>'Volume Backup'!V356</f>
        <v>unit</v>
      </c>
      <c r="I372" s="51">
        <f t="shared" si="360"/>
        <v>132704</v>
      </c>
      <c r="J372" s="200">
        <f t="shared" si="361"/>
        <v>530816</v>
      </c>
      <c r="K372" s="205">
        <f t="shared" si="362"/>
        <v>58822.5</v>
      </c>
      <c r="L372" s="200">
        <f t="shared" si="363"/>
        <v>235290</v>
      </c>
      <c r="M372" s="670">
        <f t="shared" si="364"/>
        <v>44.326094164456229</v>
      </c>
      <c r="N372" s="10"/>
    </row>
    <row r="373" spans="1:14">
      <c r="A373" s="47"/>
      <c r="B373" s="56">
        <f t="shared" si="365"/>
        <v>4</v>
      </c>
      <c r="C373" s="48" t="s">
        <v>1327</v>
      </c>
      <c r="D373" s="49"/>
      <c r="E373" s="49"/>
      <c r="F373" s="50" t="str">
        <f t="shared" si="359"/>
        <v>PK.Elek.39</v>
      </c>
      <c r="G373" s="681">
        <f>'Volume Backup'!U357</f>
        <v>10</v>
      </c>
      <c r="H373" s="46" t="str">
        <f>'Volume Backup'!V357</f>
        <v>unit</v>
      </c>
      <c r="I373" s="51">
        <f t="shared" si="360"/>
        <v>167354</v>
      </c>
      <c r="J373" s="200">
        <f t="shared" si="361"/>
        <v>1673540</v>
      </c>
      <c r="K373" s="205">
        <f t="shared" si="362"/>
        <v>70141.5</v>
      </c>
      <c r="L373" s="200">
        <f t="shared" si="363"/>
        <v>701415</v>
      </c>
      <c r="M373" s="670">
        <f t="shared" si="364"/>
        <v>41.912054686472985</v>
      </c>
      <c r="N373" s="10"/>
    </row>
    <row r="374" spans="1:14">
      <c r="A374" s="47"/>
      <c r="B374" s="56">
        <f t="shared" si="365"/>
        <v>5</v>
      </c>
      <c r="C374" s="48" t="s">
        <v>1299</v>
      </c>
      <c r="D374" s="49"/>
      <c r="E374" s="49"/>
      <c r="F374" s="50" t="str">
        <f t="shared" si="359"/>
        <v>PK.Elek.29</v>
      </c>
      <c r="G374" s="681">
        <f>'Volume Backup'!U358</f>
        <v>4</v>
      </c>
      <c r="H374" s="46" t="str">
        <f>'Volume Backup'!V358</f>
        <v>unit</v>
      </c>
      <c r="I374" s="51">
        <f t="shared" si="360"/>
        <v>53366.5</v>
      </c>
      <c r="J374" s="200">
        <f t="shared" si="361"/>
        <v>213466</v>
      </c>
      <c r="K374" s="205">
        <f t="shared" si="362"/>
        <v>37265.800000000003</v>
      </c>
      <c r="L374" s="200">
        <f t="shared" si="363"/>
        <v>149063.20000000001</v>
      </c>
      <c r="M374" s="670">
        <f t="shared" si="364"/>
        <v>69.829949500154598</v>
      </c>
      <c r="N374" s="10"/>
    </row>
    <row r="375" spans="1:14">
      <c r="A375" s="47"/>
      <c r="B375" s="56">
        <f t="shared" si="365"/>
        <v>6</v>
      </c>
      <c r="C375" s="48" t="s">
        <v>1300</v>
      </c>
      <c r="D375" s="49"/>
      <c r="E375" s="49"/>
      <c r="F375" s="50" t="str">
        <f t="shared" si="359"/>
        <v>PK.Elek.30</v>
      </c>
      <c r="G375" s="681">
        <f>'Volume Backup'!U359</f>
        <v>2</v>
      </c>
      <c r="H375" s="46" t="str">
        <f>'Volume Backup'!V359</f>
        <v>unit</v>
      </c>
      <c r="I375" s="51">
        <f t="shared" si="360"/>
        <v>55099</v>
      </c>
      <c r="J375" s="200">
        <f t="shared" si="361"/>
        <v>110198</v>
      </c>
      <c r="K375" s="205">
        <f t="shared" si="362"/>
        <v>38051.199999999997</v>
      </c>
      <c r="L375" s="200">
        <f t="shared" si="363"/>
        <v>76102.399999999994</v>
      </c>
      <c r="M375" s="670">
        <f t="shared" si="364"/>
        <v>69.059692553403877</v>
      </c>
      <c r="N375" s="10"/>
    </row>
    <row r="376" spans="1:14">
      <c r="A376" s="47"/>
      <c r="B376" s="56">
        <f t="shared" si="365"/>
        <v>7</v>
      </c>
      <c r="C376" s="48" t="s">
        <v>1301</v>
      </c>
      <c r="D376" s="49"/>
      <c r="E376" s="49"/>
      <c r="F376" s="50" t="str">
        <f t="shared" si="359"/>
        <v>PK.Elek.28</v>
      </c>
      <c r="G376" s="681">
        <f>'Volume Backup'!U360</f>
        <v>2</v>
      </c>
      <c r="H376" s="46" t="str">
        <f>'Volume Backup'!V360</f>
        <v>unit</v>
      </c>
      <c r="I376" s="51">
        <f t="shared" si="360"/>
        <v>60874</v>
      </c>
      <c r="J376" s="200">
        <f t="shared" si="361"/>
        <v>121748</v>
      </c>
      <c r="K376" s="205">
        <f t="shared" si="362"/>
        <v>42218</v>
      </c>
      <c r="L376" s="200">
        <f t="shared" si="363"/>
        <v>84436</v>
      </c>
      <c r="M376" s="670">
        <f t="shared" si="364"/>
        <v>69.353089989157937</v>
      </c>
      <c r="N376" s="10"/>
    </row>
    <row r="377" spans="1:14" s="70" customFormat="1">
      <c r="A377" s="64" t="s">
        <v>1279</v>
      </c>
      <c r="B377" s="65"/>
      <c r="C377" s="66" t="s">
        <v>1316</v>
      </c>
      <c r="D377" s="67"/>
      <c r="E377" s="67"/>
      <c r="F377" s="697"/>
      <c r="G377" s="696"/>
      <c r="H377" s="68"/>
      <c r="I377" s="698"/>
      <c r="J377" s="202"/>
      <c r="K377" s="207"/>
      <c r="L377" s="202"/>
      <c r="M377" s="669"/>
      <c r="N377" s="69"/>
    </row>
    <row r="378" spans="1:14">
      <c r="A378" s="37"/>
      <c r="B378" s="55">
        <v>1</v>
      </c>
      <c r="C378" s="33" t="s">
        <v>1340</v>
      </c>
      <c r="D378" s="34"/>
      <c r="E378" s="34"/>
      <c r="F378" s="680" t="str">
        <f>F360</f>
        <v>Dihitung</v>
      </c>
      <c r="G378" s="681">
        <f>'Volume Backup'!U362</f>
        <v>5</v>
      </c>
      <c r="H378" s="46" t="str">
        <f>'Volume Backup'!V362</f>
        <v>unit</v>
      </c>
      <c r="I378" s="682">
        <v>2688000</v>
      </c>
      <c r="J378" s="200">
        <f t="shared" ref="J378" si="366">G378*I378</f>
        <v>13440000</v>
      </c>
      <c r="K378" s="204">
        <f>I378</f>
        <v>2688000</v>
      </c>
      <c r="L378" s="200">
        <f t="shared" ref="L378" si="367">K378*G378</f>
        <v>13440000</v>
      </c>
      <c r="M378" s="670">
        <f t="shared" ref="M378" si="368">L378/J378*100</f>
        <v>100</v>
      </c>
      <c r="N378" s="10"/>
    </row>
    <row r="379" spans="1:14" s="70" customFormat="1">
      <c r="A379" s="64" t="s">
        <v>1280</v>
      </c>
      <c r="B379" s="65"/>
      <c r="C379" s="66" t="s">
        <v>1302</v>
      </c>
      <c r="D379" s="67"/>
      <c r="E379" s="67"/>
      <c r="F379" s="697"/>
      <c r="G379" s="696"/>
      <c r="H379" s="68"/>
      <c r="I379" s="698"/>
      <c r="J379" s="202"/>
      <c r="K379" s="207"/>
      <c r="L379" s="202"/>
      <c r="M379" s="669"/>
      <c r="N379" s="69"/>
    </row>
    <row r="380" spans="1:14">
      <c r="A380" s="47"/>
      <c r="B380" s="56">
        <v>1</v>
      </c>
      <c r="C380" s="48" t="s">
        <v>185</v>
      </c>
      <c r="D380" s="49"/>
      <c r="E380" s="49"/>
      <c r="F380" s="50" t="str">
        <f t="shared" ref="F380:F389" si="369">F333</f>
        <v>Pk.plamPVC.01</v>
      </c>
      <c r="G380" s="681">
        <f>'Volume Backup'!U364</f>
        <v>20</v>
      </c>
      <c r="H380" s="46" t="str">
        <f>'Volume Backup'!V364</f>
        <v>m'</v>
      </c>
      <c r="I380" s="51">
        <f t="shared" ref="I380:I389" si="370">I333</f>
        <v>72264.5</v>
      </c>
      <c r="J380" s="200">
        <f t="shared" ref="J380:J394" si="371">G380*I380</f>
        <v>1445290</v>
      </c>
      <c r="K380" s="205">
        <f t="shared" ref="K380:K389" si="372">K333</f>
        <v>69504.38</v>
      </c>
      <c r="L380" s="200">
        <f t="shared" ref="L380:L394" si="373">K380*G380</f>
        <v>1390087.6</v>
      </c>
      <c r="M380" s="670">
        <f t="shared" ref="M380:M394" si="374">L380/J380*100</f>
        <v>96.18053124286476</v>
      </c>
      <c r="N380" s="10"/>
    </row>
    <row r="381" spans="1:14">
      <c r="A381" s="47"/>
      <c r="B381" s="56">
        <f>B380+1</f>
        <v>2</v>
      </c>
      <c r="C381" s="48" t="s">
        <v>1303</v>
      </c>
      <c r="D381" s="49"/>
      <c r="E381" s="49"/>
      <c r="F381" s="50" t="str">
        <f t="shared" si="369"/>
        <v>Pk.plamPVC.03</v>
      </c>
      <c r="G381" s="681">
        <f>'Volume Backup'!U365</f>
        <v>20</v>
      </c>
      <c r="H381" s="46" t="str">
        <f>'Volume Backup'!V365</f>
        <v>m'</v>
      </c>
      <c r="I381" s="51">
        <f t="shared" si="370"/>
        <v>139799</v>
      </c>
      <c r="J381" s="200">
        <f t="shared" si="371"/>
        <v>2795980</v>
      </c>
      <c r="K381" s="205">
        <f t="shared" si="372"/>
        <v>132663.07999999999</v>
      </c>
      <c r="L381" s="200">
        <f t="shared" si="373"/>
        <v>2653261.5999999996</v>
      </c>
      <c r="M381" s="670">
        <f t="shared" si="374"/>
        <v>94.89558580533479</v>
      </c>
      <c r="N381" s="10"/>
    </row>
    <row r="382" spans="1:14">
      <c r="A382" s="47"/>
      <c r="B382" s="56">
        <f>B381+1</f>
        <v>3</v>
      </c>
      <c r="C382" s="48" t="s">
        <v>1304</v>
      </c>
      <c r="D382" s="49"/>
      <c r="E382" s="49"/>
      <c r="F382" s="50" t="str">
        <f t="shared" si="369"/>
        <v>Pk.plamPVC.04</v>
      </c>
      <c r="G382" s="681">
        <f>'Volume Backup'!U366</f>
        <v>20</v>
      </c>
      <c r="H382" s="46" t="str">
        <f>'Volume Backup'!V366</f>
        <v>m'</v>
      </c>
      <c r="I382" s="51">
        <f t="shared" si="370"/>
        <v>218955</v>
      </c>
      <c r="J382" s="200">
        <f t="shared" si="371"/>
        <v>4379100</v>
      </c>
      <c r="K382" s="205">
        <f t="shared" si="372"/>
        <v>207241.32</v>
      </c>
      <c r="L382" s="200">
        <f t="shared" si="373"/>
        <v>4144826.4000000004</v>
      </c>
      <c r="M382" s="670">
        <f t="shared" si="374"/>
        <v>94.65018839487567</v>
      </c>
      <c r="N382" s="10"/>
    </row>
    <row r="383" spans="1:14">
      <c r="A383" s="47"/>
      <c r="B383" s="56">
        <f t="shared" ref="B383:B394" si="375">B382+1</f>
        <v>4</v>
      </c>
      <c r="C383" s="48" t="s">
        <v>1393</v>
      </c>
      <c r="D383" s="49"/>
      <c r="E383" s="49"/>
      <c r="F383" s="50" t="str">
        <f t="shared" si="369"/>
        <v>A.5.1.1.4</v>
      </c>
      <c r="G383" s="681">
        <f>'Volume Backup'!U367</f>
        <v>4</v>
      </c>
      <c r="H383" s="46" t="str">
        <f>'Volume Backup'!V367</f>
        <v>unit</v>
      </c>
      <c r="I383" s="51">
        <f t="shared" si="370"/>
        <v>3487061.05</v>
      </c>
      <c r="J383" s="200">
        <f t="shared" si="371"/>
        <v>13948244.199999999</v>
      </c>
      <c r="K383" s="205">
        <f t="shared" si="372"/>
        <v>3487061.05</v>
      </c>
      <c r="L383" s="200">
        <f t="shared" si="373"/>
        <v>13948244.199999999</v>
      </c>
      <c r="M383" s="670">
        <f t="shared" si="374"/>
        <v>100</v>
      </c>
      <c r="N383" s="10"/>
    </row>
    <row r="384" spans="1:14">
      <c r="A384" s="47"/>
      <c r="B384" s="56">
        <f t="shared" si="375"/>
        <v>5</v>
      </c>
      <c r="C384" s="48" t="s">
        <v>1305</v>
      </c>
      <c r="D384" s="49"/>
      <c r="E384" s="49"/>
      <c r="F384" s="50" t="str">
        <f t="shared" si="369"/>
        <v>A.5.1.1</v>
      </c>
      <c r="G384" s="681">
        <f>'Volume Backup'!U368</f>
        <v>4</v>
      </c>
      <c r="H384" s="46" t="str">
        <f>'Volume Backup'!V368</f>
        <v>unit</v>
      </c>
      <c r="I384" s="51">
        <f t="shared" si="370"/>
        <v>6607459.6846846845</v>
      </c>
      <c r="J384" s="200">
        <f t="shared" si="371"/>
        <v>26429838.738738738</v>
      </c>
      <c r="K384" s="205">
        <f t="shared" si="372"/>
        <v>780275</v>
      </c>
      <c r="L384" s="200">
        <f t="shared" si="373"/>
        <v>3121100</v>
      </c>
      <c r="M384" s="670">
        <f t="shared" si="374"/>
        <v>11.809001299070895</v>
      </c>
      <c r="N384" s="10"/>
    </row>
    <row r="385" spans="1:16">
      <c r="A385" s="47"/>
      <c r="B385" s="56">
        <f t="shared" si="375"/>
        <v>6</v>
      </c>
      <c r="C385" s="48" t="s">
        <v>1306</v>
      </c>
      <c r="D385" s="49"/>
      <c r="E385" s="49"/>
      <c r="F385" s="50" t="str">
        <f t="shared" si="369"/>
        <v>A.5.1.1.19A</v>
      </c>
      <c r="G385" s="681">
        <f>'Volume Backup'!U369</f>
        <v>4</v>
      </c>
      <c r="H385" s="46" t="str">
        <f>'Volume Backup'!V369</f>
        <v>unit</v>
      </c>
      <c r="I385" s="51">
        <f t="shared" si="370"/>
        <v>821588.75</v>
      </c>
      <c r="J385" s="200">
        <f t="shared" si="371"/>
        <v>3286355</v>
      </c>
      <c r="K385" s="205">
        <f t="shared" si="372"/>
        <v>74088.75</v>
      </c>
      <c r="L385" s="200">
        <f t="shared" si="373"/>
        <v>296355</v>
      </c>
      <c r="M385" s="670">
        <f t="shared" si="374"/>
        <v>9.0177415403996228</v>
      </c>
      <c r="N385" s="10"/>
    </row>
    <row r="386" spans="1:16">
      <c r="A386" s="47"/>
      <c r="B386" s="56">
        <f t="shared" si="375"/>
        <v>7</v>
      </c>
      <c r="C386" s="48" t="s">
        <v>1307</v>
      </c>
      <c r="D386" s="49"/>
      <c r="E386" s="49"/>
      <c r="F386" s="50" t="str">
        <f t="shared" si="369"/>
        <v>A.5.1.1.14</v>
      </c>
      <c r="G386" s="681">
        <f>'Volume Backup'!U370</f>
        <v>4</v>
      </c>
      <c r="H386" s="46" t="str">
        <f>'Volume Backup'!V370</f>
        <v>unit</v>
      </c>
      <c r="I386" s="51">
        <f t="shared" si="370"/>
        <v>339681.25</v>
      </c>
      <c r="J386" s="200">
        <f t="shared" si="371"/>
        <v>1358725</v>
      </c>
      <c r="K386" s="205">
        <f t="shared" si="372"/>
        <v>125834.20749999999</v>
      </c>
      <c r="L386" s="200">
        <f t="shared" si="373"/>
        <v>503336.82999999996</v>
      </c>
      <c r="M386" s="670">
        <f t="shared" si="374"/>
        <v>37.044790520524757</v>
      </c>
      <c r="N386" s="10"/>
    </row>
    <row r="387" spans="1:16">
      <c r="A387" s="47"/>
      <c r="B387" s="56">
        <f t="shared" si="375"/>
        <v>8</v>
      </c>
      <c r="C387" s="48" t="s">
        <v>1308</v>
      </c>
      <c r="D387" s="49"/>
      <c r="E387" s="49"/>
      <c r="F387" s="50" t="str">
        <f t="shared" si="369"/>
        <v>A.5.1.3</v>
      </c>
      <c r="G387" s="681">
        <f>'Volume Backup'!U371</f>
        <v>4</v>
      </c>
      <c r="H387" s="46" t="str">
        <f>'Volume Backup'!V371</f>
        <v>unit</v>
      </c>
      <c r="I387" s="51">
        <f t="shared" si="370"/>
        <v>4865052.2874999996</v>
      </c>
      <c r="J387" s="200">
        <f t="shared" si="371"/>
        <v>19460209.149999999</v>
      </c>
      <c r="K387" s="205">
        <f t="shared" si="372"/>
        <v>446904.6004</v>
      </c>
      <c r="L387" s="200">
        <f t="shared" si="373"/>
        <v>1787618.4016</v>
      </c>
      <c r="M387" s="670">
        <f t="shared" si="374"/>
        <v>9.1860184431779359</v>
      </c>
      <c r="N387" s="10"/>
    </row>
    <row r="388" spans="1:16">
      <c r="A388" s="47"/>
      <c r="B388" s="56">
        <f t="shared" si="375"/>
        <v>9</v>
      </c>
      <c r="C388" s="48" t="s">
        <v>1309</v>
      </c>
      <c r="D388" s="49"/>
      <c r="E388" s="49"/>
      <c r="F388" s="50" t="str">
        <f t="shared" si="369"/>
        <v>A.5.1.1.19</v>
      </c>
      <c r="G388" s="681">
        <f>'Volume Backup'!U372</f>
        <v>4</v>
      </c>
      <c r="H388" s="46" t="str">
        <f>'Volume Backup'!V372</f>
        <v>unit</v>
      </c>
      <c r="I388" s="51">
        <f t="shared" si="370"/>
        <v>315531.25</v>
      </c>
      <c r="J388" s="200">
        <f t="shared" si="371"/>
        <v>1262125</v>
      </c>
      <c r="K388" s="205">
        <f t="shared" si="372"/>
        <v>153957.929</v>
      </c>
      <c r="L388" s="200">
        <f t="shared" si="373"/>
        <v>615831.71600000001</v>
      </c>
      <c r="M388" s="670">
        <f t="shared" si="374"/>
        <v>48.793242824601371</v>
      </c>
      <c r="N388" s="10"/>
    </row>
    <row r="389" spans="1:16">
      <c r="A389" s="47"/>
      <c r="B389" s="56">
        <f t="shared" si="375"/>
        <v>10</v>
      </c>
      <c r="C389" s="48" t="s">
        <v>1310</v>
      </c>
      <c r="D389" s="49"/>
      <c r="E389" s="49"/>
      <c r="F389" s="50" t="str">
        <f t="shared" si="369"/>
        <v>Dihitung</v>
      </c>
      <c r="G389" s="681">
        <f>'Volume Backup'!U373</f>
        <v>4</v>
      </c>
      <c r="H389" s="46" t="str">
        <f>'Volume Backup'!V373</f>
        <v>unit</v>
      </c>
      <c r="I389" s="51">
        <f t="shared" si="370"/>
        <v>950000</v>
      </c>
      <c r="J389" s="200">
        <f t="shared" si="371"/>
        <v>3800000</v>
      </c>
      <c r="K389" s="205">
        <f t="shared" si="372"/>
        <v>950000</v>
      </c>
      <c r="L389" s="200">
        <f t="shared" si="373"/>
        <v>3800000</v>
      </c>
      <c r="M389" s="670">
        <f t="shared" si="374"/>
        <v>100</v>
      </c>
      <c r="N389" s="10"/>
    </row>
    <row r="390" spans="1:16">
      <c r="A390" s="47"/>
      <c r="B390" s="56">
        <f t="shared" si="375"/>
        <v>11</v>
      </c>
      <c r="C390" s="48" t="s">
        <v>1312</v>
      </c>
      <c r="D390" s="49"/>
      <c r="E390" s="49"/>
      <c r="F390" s="50" t="str">
        <f t="shared" ref="F390:F394" si="376">F343</f>
        <v>A.4.4.3.36 J</v>
      </c>
      <c r="G390" s="681">
        <f>'Volume Backup'!U374</f>
        <v>62.400000000000006</v>
      </c>
      <c r="H390" s="46" t="str">
        <f>'Volume Backup'!V374</f>
        <v>m2</v>
      </c>
      <c r="I390" s="51">
        <f t="shared" ref="I390:I394" si="377">I343</f>
        <v>429811.59</v>
      </c>
      <c r="J390" s="200">
        <f t="shared" si="371"/>
        <v>26820243.216000006</v>
      </c>
      <c r="K390" s="205">
        <f t="shared" ref="K390:K394" si="378">K343</f>
        <v>429811.59</v>
      </c>
      <c r="L390" s="200">
        <f t="shared" si="373"/>
        <v>26820243.216000006</v>
      </c>
      <c r="M390" s="670">
        <f t="shared" si="374"/>
        <v>100</v>
      </c>
      <c r="N390" s="10"/>
    </row>
    <row r="391" spans="1:16">
      <c r="A391" s="47"/>
      <c r="B391" s="56">
        <f t="shared" si="375"/>
        <v>12</v>
      </c>
      <c r="C391" s="48" t="s">
        <v>1313</v>
      </c>
      <c r="D391" s="49"/>
      <c r="E391" s="49"/>
      <c r="F391" s="50" t="str">
        <f t="shared" si="376"/>
        <v>A.4.4.3.36 J</v>
      </c>
      <c r="G391" s="681">
        <f>'Volume Backup'!U375</f>
        <v>9</v>
      </c>
      <c r="H391" s="46" t="str">
        <f>'Volume Backup'!V375</f>
        <v>m2</v>
      </c>
      <c r="I391" s="51">
        <f t="shared" si="377"/>
        <v>429811.59</v>
      </c>
      <c r="J391" s="200">
        <f t="shared" si="371"/>
        <v>3868304.31</v>
      </c>
      <c r="K391" s="205">
        <f t="shared" si="378"/>
        <v>429811.59</v>
      </c>
      <c r="L391" s="200">
        <f t="shared" si="373"/>
        <v>3868304.31</v>
      </c>
      <c r="M391" s="670">
        <f t="shared" si="374"/>
        <v>100</v>
      </c>
      <c r="N391" s="10"/>
    </row>
    <row r="392" spans="1:16">
      <c r="A392" s="47"/>
      <c r="B392" s="56">
        <f t="shared" si="375"/>
        <v>13</v>
      </c>
      <c r="C392" s="48" t="s">
        <v>172</v>
      </c>
      <c r="D392" s="49"/>
      <c r="E392" s="49"/>
      <c r="F392" s="50" t="str">
        <f t="shared" si="376"/>
        <v>PLL.01</v>
      </c>
      <c r="G392" s="681">
        <f>'Volume Backup'!U376</f>
        <v>9</v>
      </c>
      <c r="H392" s="46" t="str">
        <f>'Volume Backup'!V376</f>
        <v>m2</v>
      </c>
      <c r="I392" s="51">
        <f t="shared" si="377"/>
        <v>126787.50000000001</v>
      </c>
      <c r="J392" s="200">
        <f t="shared" si="371"/>
        <v>1141087.5000000002</v>
      </c>
      <c r="K392" s="205">
        <f t="shared" si="378"/>
        <v>88545.946250000008</v>
      </c>
      <c r="L392" s="200">
        <f t="shared" si="373"/>
        <v>796913.5162500001</v>
      </c>
      <c r="M392" s="670">
        <f t="shared" si="374"/>
        <v>69.838072562358263</v>
      </c>
      <c r="N392" s="10"/>
    </row>
    <row r="393" spans="1:16">
      <c r="A393" s="47"/>
      <c r="B393" s="56">
        <f t="shared" si="375"/>
        <v>14</v>
      </c>
      <c r="C393" s="48" t="s">
        <v>184</v>
      </c>
      <c r="D393" s="49"/>
      <c r="E393" s="49"/>
      <c r="F393" s="50" t="str">
        <f t="shared" si="376"/>
        <v>A.4.5.1.7</v>
      </c>
      <c r="G393" s="681">
        <f>'Volume Backup'!U377</f>
        <v>9</v>
      </c>
      <c r="H393" s="46" t="str">
        <f>'Volume Backup'!V377</f>
        <v>m2</v>
      </c>
      <c r="I393" s="51">
        <f t="shared" si="377"/>
        <v>61657.41</v>
      </c>
      <c r="J393" s="200">
        <f t="shared" si="371"/>
        <v>554916.69000000006</v>
      </c>
      <c r="K393" s="205">
        <f t="shared" si="378"/>
        <v>61657.41</v>
      </c>
      <c r="L393" s="200">
        <f t="shared" si="373"/>
        <v>554916.69000000006</v>
      </c>
      <c r="M393" s="670">
        <f t="shared" si="374"/>
        <v>100</v>
      </c>
      <c r="N393" s="10"/>
    </row>
    <row r="394" spans="1:16">
      <c r="A394" s="47"/>
      <c r="B394" s="56">
        <f t="shared" si="375"/>
        <v>15</v>
      </c>
      <c r="C394" s="48" t="s">
        <v>1297</v>
      </c>
      <c r="D394" s="49"/>
      <c r="E394" s="49"/>
      <c r="F394" s="50" t="str">
        <f t="shared" si="376"/>
        <v>A.4.7.1.10</v>
      </c>
      <c r="G394" s="681">
        <f>'Volume Backup'!U378</f>
        <v>9</v>
      </c>
      <c r="H394" s="46" t="str">
        <f>'Volume Backup'!V378</f>
        <v>m2</v>
      </c>
      <c r="I394" s="51">
        <f t="shared" si="377"/>
        <v>43230.484000000004</v>
      </c>
      <c r="J394" s="200">
        <f t="shared" si="371"/>
        <v>389074.35600000003</v>
      </c>
      <c r="K394" s="205">
        <f t="shared" si="378"/>
        <v>28115.778620199999</v>
      </c>
      <c r="L394" s="200">
        <f t="shared" si="373"/>
        <v>253042.00758179999</v>
      </c>
      <c r="M394" s="670">
        <f t="shared" si="374"/>
        <v>65.036927692505117</v>
      </c>
      <c r="N394" s="10"/>
      <c r="O394" s="861">
        <f>SUM(J352:J394)</f>
        <v>274173236.45793873</v>
      </c>
      <c r="P394" s="861">
        <f>SUM(L352:L394)</f>
        <v>220148791.71702465</v>
      </c>
    </row>
    <row r="395" spans="1:16" s="692" customFormat="1">
      <c r="A395" s="683" t="s">
        <v>19</v>
      </c>
      <c r="B395" s="684"/>
      <c r="C395" s="685" t="s">
        <v>1394</v>
      </c>
      <c r="D395" s="686"/>
      <c r="E395" s="686"/>
      <c r="F395" s="693"/>
      <c r="G395" s="694"/>
      <c r="H395" s="687"/>
      <c r="I395" s="695"/>
      <c r="J395" s="688"/>
      <c r="K395" s="689"/>
      <c r="L395" s="688"/>
      <c r="M395" s="690"/>
      <c r="N395" s="691"/>
    </row>
    <row r="396" spans="1:16" s="70" customFormat="1">
      <c r="A396" s="64" t="s">
        <v>1282</v>
      </c>
      <c r="B396" s="65"/>
      <c r="C396" s="66" t="s">
        <v>164</v>
      </c>
      <c r="D396" s="67"/>
      <c r="E396" s="67"/>
      <c r="F396" s="697"/>
      <c r="G396" s="696"/>
      <c r="H396" s="68"/>
      <c r="I396" s="698"/>
      <c r="J396" s="202"/>
      <c r="K396" s="207"/>
      <c r="L396" s="202"/>
      <c r="M396" s="669"/>
      <c r="N396" s="69"/>
    </row>
    <row r="397" spans="1:16">
      <c r="A397" s="47"/>
      <c r="B397" s="56">
        <v>1</v>
      </c>
      <c r="C397" s="48" t="s">
        <v>1347</v>
      </c>
      <c r="D397" s="49"/>
      <c r="E397" s="49"/>
      <c r="F397" s="50" t="str">
        <f>F352</f>
        <v>A.4.4.1.9</v>
      </c>
      <c r="G397" s="681">
        <f>'Volume Backup'!U381</f>
        <v>12.8</v>
      </c>
      <c r="H397" s="46" t="str">
        <f>'Volume Backup'!V381</f>
        <v>m2</v>
      </c>
      <c r="I397" s="51">
        <f>I352</f>
        <v>163284.56125000003</v>
      </c>
      <c r="J397" s="200">
        <f t="shared" ref="J397" si="379">G397*I397</f>
        <v>2090042.3840000005</v>
      </c>
      <c r="K397" s="205">
        <f>K352</f>
        <v>159168.16097500001</v>
      </c>
      <c r="L397" s="200">
        <f t="shared" ref="L397" si="380">K397*G397</f>
        <v>2037352.4604800001</v>
      </c>
      <c r="M397" s="670">
        <f t="shared" ref="M397" si="381">L397/J397*100</f>
        <v>97.479002152140069</v>
      </c>
      <c r="N397" s="10"/>
    </row>
    <row r="398" spans="1:16">
      <c r="A398" s="47"/>
      <c r="B398" s="56">
        <f>B397+1</f>
        <v>2</v>
      </c>
      <c r="C398" s="48" t="s">
        <v>170</v>
      </c>
      <c r="D398" s="49"/>
      <c r="E398" s="49"/>
      <c r="F398" s="50" t="str">
        <f>F353</f>
        <v>A.4.4.2.4</v>
      </c>
      <c r="G398" s="681">
        <f>'Volume Backup'!U382</f>
        <v>25.6</v>
      </c>
      <c r="H398" s="46" t="str">
        <f>'Volume Backup'!V382</f>
        <v>m2</v>
      </c>
      <c r="I398" s="51">
        <f>I353</f>
        <v>87277.409999999989</v>
      </c>
      <c r="J398" s="200">
        <f>G398*I398</f>
        <v>2234301.696</v>
      </c>
      <c r="K398" s="205">
        <f>K353</f>
        <v>85043.815415999998</v>
      </c>
      <c r="L398" s="200">
        <f>K398*G398</f>
        <v>2177121.6746495999</v>
      </c>
      <c r="M398" s="670">
        <f>L398/J398*100</f>
        <v>97.440810189028298</v>
      </c>
      <c r="N398" s="10"/>
    </row>
    <row r="399" spans="1:16">
      <c r="A399" s="47"/>
      <c r="B399" s="56">
        <f>B398+1</f>
        <v>3</v>
      </c>
      <c r="C399" s="48" t="s">
        <v>163</v>
      </c>
      <c r="D399" s="49"/>
      <c r="E399" s="49"/>
      <c r="F399" s="50" t="str">
        <f>F354</f>
        <v>A.4.4.2.27</v>
      </c>
      <c r="G399" s="681">
        <f>'Volume Backup'!U383</f>
        <v>25.6</v>
      </c>
      <c r="H399" s="46" t="str">
        <f>'Volume Backup'!V383</f>
        <v>m2</v>
      </c>
      <c r="I399" s="51">
        <f>I354</f>
        <v>52737.5625</v>
      </c>
      <c r="J399" s="200">
        <f>G399*I399</f>
        <v>1350081.6</v>
      </c>
      <c r="K399" s="205">
        <f>K354</f>
        <v>51574.231987500003</v>
      </c>
      <c r="L399" s="200">
        <f>K399*G399</f>
        <v>1320300.3388800002</v>
      </c>
      <c r="M399" s="670">
        <f>L399/J399*100</f>
        <v>97.794113991332082</v>
      </c>
      <c r="N399" s="10"/>
    </row>
    <row r="400" spans="1:16">
      <c r="A400" s="47"/>
      <c r="B400" s="56">
        <f t="shared" ref="B400:B404" si="382">B399+1</f>
        <v>4</v>
      </c>
      <c r="C400" s="48" t="s">
        <v>2862</v>
      </c>
      <c r="D400" s="49"/>
      <c r="E400" s="49"/>
      <c r="F400" s="50" t="str">
        <f>F356</f>
        <v>A.4.2.1.20</v>
      </c>
      <c r="G400" s="681">
        <f>'Volume Backup'!U384</f>
        <v>16</v>
      </c>
      <c r="H400" s="46" t="str">
        <f>'Volume Backup'!V384</f>
        <v>m2</v>
      </c>
      <c r="I400" s="51">
        <f>I356</f>
        <v>148763.14000000001</v>
      </c>
      <c r="J400" s="200">
        <f t="shared" ref="J400:J404" si="383">G400*I400</f>
        <v>2380210.2400000002</v>
      </c>
      <c r="K400" s="205">
        <f>I400</f>
        <v>148763.14000000001</v>
      </c>
      <c r="L400" s="200">
        <f t="shared" ref="L400:L404" si="384">K400*G400</f>
        <v>2380210.2400000002</v>
      </c>
      <c r="M400" s="670">
        <f t="shared" ref="M400:M404" si="385">L400/J400*100</f>
        <v>100</v>
      </c>
      <c r="N400" s="10"/>
    </row>
    <row r="401" spans="1:14">
      <c r="A401" s="47"/>
      <c r="B401" s="56">
        <f t="shared" si="382"/>
        <v>5</v>
      </c>
      <c r="C401" s="48" t="s">
        <v>2863</v>
      </c>
      <c r="D401" s="49"/>
      <c r="E401" s="49"/>
      <c r="F401" s="50" t="str">
        <f t="shared" ref="F401:F403" si="386">F357</f>
        <v>A.4.6.1.23 F</v>
      </c>
      <c r="G401" s="681">
        <f>G400</f>
        <v>16</v>
      </c>
      <c r="H401" s="46" t="str">
        <f>H400</f>
        <v>m2</v>
      </c>
      <c r="I401" s="51">
        <f t="shared" ref="I401:I403" si="387">I357</f>
        <v>205940.97</v>
      </c>
      <c r="J401" s="200">
        <f t="shared" si="383"/>
        <v>3295055.52</v>
      </c>
      <c r="K401" s="205">
        <f>I401</f>
        <v>205940.97</v>
      </c>
      <c r="L401" s="200">
        <f t="shared" si="384"/>
        <v>3295055.52</v>
      </c>
      <c r="M401" s="670">
        <f t="shared" si="385"/>
        <v>100</v>
      </c>
      <c r="N401" s="10"/>
    </row>
    <row r="402" spans="1:14">
      <c r="A402" s="47"/>
      <c r="B402" s="56">
        <f t="shared" si="382"/>
        <v>6</v>
      </c>
      <c r="C402" s="48" t="s">
        <v>2864</v>
      </c>
      <c r="D402" s="49"/>
      <c r="E402" s="49"/>
      <c r="F402" s="50" t="str">
        <f t="shared" si="386"/>
        <v>A.4.6.1.23 J</v>
      </c>
      <c r="G402" s="681">
        <f>G401</f>
        <v>16</v>
      </c>
      <c r="H402" s="46" t="str">
        <f>H401</f>
        <v>m2</v>
      </c>
      <c r="I402" s="51">
        <f t="shared" si="387"/>
        <v>236285.44</v>
      </c>
      <c r="J402" s="200">
        <f t="shared" si="383"/>
        <v>3780567.04</v>
      </c>
      <c r="K402" s="205">
        <f>I402</f>
        <v>236285.44</v>
      </c>
      <c r="L402" s="200">
        <f t="shared" si="384"/>
        <v>3780567.04</v>
      </c>
      <c r="M402" s="670">
        <f t="shared" si="385"/>
        <v>100</v>
      </c>
      <c r="N402" s="10"/>
    </row>
    <row r="403" spans="1:14">
      <c r="A403" s="47"/>
      <c r="B403" s="56">
        <f t="shared" si="382"/>
        <v>7</v>
      </c>
      <c r="C403" s="48" t="s">
        <v>192</v>
      </c>
      <c r="D403" s="49"/>
      <c r="E403" s="49"/>
      <c r="F403" s="50" t="str">
        <f t="shared" si="386"/>
        <v>A.4.6.1.23 L</v>
      </c>
      <c r="G403" s="681">
        <f>'Volume Backup'!U385</f>
        <v>17.919999999999998</v>
      </c>
      <c r="H403" s="46" t="str">
        <f>'Volume Backup'!V385</f>
        <v>m2</v>
      </c>
      <c r="I403" s="51">
        <f t="shared" si="387"/>
        <v>711501.21</v>
      </c>
      <c r="J403" s="200">
        <f t="shared" si="383"/>
        <v>12750101.683199998</v>
      </c>
      <c r="K403" s="205">
        <f>K359</f>
        <v>711501.21</v>
      </c>
      <c r="L403" s="200">
        <f t="shared" si="384"/>
        <v>12750101.683199998</v>
      </c>
      <c r="M403" s="670">
        <f t="shared" si="385"/>
        <v>100</v>
      </c>
      <c r="N403" s="10"/>
    </row>
    <row r="404" spans="1:14">
      <c r="A404" s="47"/>
      <c r="B404" s="56">
        <f t="shared" si="382"/>
        <v>8</v>
      </c>
      <c r="C404" s="48" t="s">
        <v>1294</v>
      </c>
      <c r="D404" s="49"/>
      <c r="E404" s="49"/>
      <c r="F404" s="50" t="str">
        <f>F389</f>
        <v>Dihitung</v>
      </c>
      <c r="G404" s="681">
        <f>'Volume Backup'!U386</f>
        <v>118</v>
      </c>
      <c r="H404" s="46" t="str">
        <f>'Volume Backup'!V386</f>
        <v>cm</v>
      </c>
      <c r="I404" s="51">
        <v>45000</v>
      </c>
      <c r="J404" s="200">
        <f t="shared" si="383"/>
        <v>5310000</v>
      </c>
      <c r="K404" s="205">
        <f>I404</f>
        <v>45000</v>
      </c>
      <c r="L404" s="200">
        <f t="shared" si="384"/>
        <v>5310000</v>
      </c>
      <c r="M404" s="670">
        <f t="shared" si="385"/>
        <v>100</v>
      </c>
      <c r="N404" s="10"/>
    </row>
    <row r="405" spans="1:14" s="70" customFormat="1">
      <c r="A405" s="64" t="s">
        <v>1283</v>
      </c>
      <c r="B405" s="65"/>
      <c r="C405" s="66" t="s">
        <v>182</v>
      </c>
      <c r="D405" s="67"/>
      <c r="E405" s="67"/>
      <c r="F405" s="697"/>
      <c r="G405" s="696"/>
      <c r="H405" s="68"/>
      <c r="I405" s="698"/>
      <c r="J405" s="202"/>
      <c r="K405" s="207"/>
      <c r="L405" s="202"/>
      <c r="M405" s="669"/>
      <c r="N405" s="69"/>
    </row>
    <row r="406" spans="1:14">
      <c r="A406" s="37"/>
      <c r="B406" s="55">
        <v>1</v>
      </c>
      <c r="C406" s="33" t="s">
        <v>172</v>
      </c>
      <c r="D406" s="34"/>
      <c r="E406" s="34"/>
      <c r="F406" s="680" t="str">
        <f>F362</f>
        <v>PLL.01</v>
      </c>
      <c r="G406" s="681">
        <f>'Volume Backup'!U388</f>
        <v>21</v>
      </c>
      <c r="H406" s="46" t="str">
        <f>'Volume Backup'!V388</f>
        <v>m2</v>
      </c>
      <c r="I406" s="682">
        <f>I362</f>
        <v>126787.50000000001</v>
      </c>
      <c r="J406" s="200">
        <f t="shared" ref="J406:J408" si="388">G406*I406</f>
        <v>2662537.5000000005</v>
      </c>
      <c r="K406" s="204">
        <f>K362</f>
        <v>88545.946250000008</v>
      </c>
      <c r="L406" s="200">
        <f t="shared" ref="L406:L408" si="389">K406*G406</f>
        <v>1859464.8712500001</v>
      </c>
      <c r="M406" s="670">
        <f t="shared" ref="M406:M408" si="390">L406/J406*100</f>
        <v>69.838072562358263</v>
      </c>
      <c r="N406" s="10"/>
    </row>
    <row r="407" spans="1:14">
      <c r="A407" s="47"/>
      <c r="B407" s="56">
        <f>B406+1</f>
        <v>2</v>
      </c>
      <c r="C407" s="48" t="s">
        <v>184</v>
      </c>
      <c r="D407" s="49"/>
      <c r="E407" s="49"/>
      <c r="F407" s="50" t="str">
        <f>F363</f>
        <v>A.4.5.1.7</v>
      </c>
      <c r="G407" s="681">
        <f>'Volume Backup'!U389</f>
        <v>21</v>
      </c>
      <c r="H407" s="46" t="str">
        <f>'Volume Backup'!V389</f>
        <v>m2</v>
      </c>
      <c r="I407" s="51">
        <f>I363</f>
        <v>61657.41</v>
      </c>
      <c r="J407" s="200">
        <f t="shared" si="388"/>
        <v>1294805.6100000001</v>
      </c>
      <c r="K407" s="205">
        <f>K363</f>
        <v>61657.41</v>
      </c>
      <c r="L407" s="200">
        <f t="shared" si="389"/>
        <v>1294805.6100000001</v>
      </c>
      <c r="M407" s="670">
        <f t="shared" si="390"/>
        <v>100</v>
      </c>
      <c r="N407" s="10"/>
    </row>
    <row r="408" spans="1:14">
      <c r="A408" s="47"/>
      <c r="B408" s="56">
        <f>B407+1</f>
        <v>3</v>
      </c>
      <c r="C408" s="48" t="s">
        <v>1297</v>
      </c>
      <c r="D408" s="49"/>
      <c r="E408" s="49"/>
      <c r="F408" s="50" t="str">
        <f>F365</f>
        <v>A.4.7.1.10</v>
      </c>
      <c r="G408" s="681">
        <f>'Volume Backup'!U390</f>
        <v>21</v>
      </c>
      <c r="H408" s="46" t="str">
        <f>'Volume Backup'!V390</f>
        <v>m2</v>
      </c>
      <c r="I408" s="51">
        <f>I365</f>
        <v>43230.484000000004</v>
      </c>
      <c r="J408" s="200">
        <f t="shared" si="388"/>
        <v>907840.16400000011</v>
      </c>
      <c r="K408" s="205">
        <f>K365</f>
        <v>28115.778620199999</v>
      </c>
      <c r="L408" s="200">
        <f t="shared" si="389"/>
        <v>590431.35102419998</v>
      </c>
      <c r="M408" s="670">
        <f t="shared" si="390"/>
        <v>65.036927692505117</v>
      </c>
      <c r="N408" s="10"/>
    </row>
    <row r="409" spans="1:14" s="70" customFormat="1">
      <c r="A409" s="64" t="s">
        <v>1352</v>
      </c>
      <c r="B409" s="65"/>
      <c r="C409" s="66" t="s">
        <v>162</v>
      </c>
      <c r="D409" s="67"/>
      <c r="E409" s="67"/>
      <c r="F409" s="697"/>
      <c r="G409" s="696"/>
      <c r="H409" s="68"/>
      <c r="I409" s="698"/>
      <c r="J409" s="202"/>
      <c r="K409" s="207"/>
      <c r="L409" s="202"/>
      <c r="M409" s="669"/>
      <c r="N409" s="69"/>
    </row>
    <row r="410" spans="1:14">
      <c r="A410" s="37"/>
      <c r="B410" s="55">
        <v>1</v>
      </c>
      <c r="C410" s="33" t="s">
        <v>1311</v>
      </c>
      <c r="D410" s="34"/>
      <c r="E410" s="34"/>
      <c r="F410" s="680" t="str">
        <f>F321</f>
        <v>A.4.4.3.59 B</v>
      </c>
      <c r="G410" s="681">
        <f>'Volume Backup'!U392</f>
        <v>21</v>
      </c>
      <c r="H410" s="46" t="str">
        <f>'Volume Backup'!V392</f>
        <v>m2</v>
      </c>
      <c r="I410" s="682">
        <f>I321</f>
        <v>576770.43000000005</v>
      </c>
      <c r="J410" s="200">
        <f t="shared" ref="J410" si="391">G410*I410</f>
        <v>12112179.030000001</v>
      </c>
      <c r="K410" s="204">
        <f>K321</f>
        <v>576770.43000000005</v>
      </c>
      <c r="L410" s="200">
        <f t="shared" ref="L410" si="392">K410*G410</f>
        <v>12112179.030000001</v>
      </c>
      <c r="M410" s="670">
        <f t="shared" ref="M410" si="393">L410/J410*100</f>
        <v>100</v>
      </c>
      <c r="N410" s="10"/>
    </row>
    <row r="411" spans="1:14" s="70" customFormat="1">
      <c r="A411" s="64" t="s">
        <v>1353</v>
      </c>
      <c r="B411" s="65"/>
      <c r="C411" s="66" t="s">
        <v>1284</v>
      </c>
      <c r="D411" s="67"/>
      <c r="E411" s="67"/>
      <c r="F411" s="697"/>
      <c r="G411" s="696"/>
      <c r="H411" s="68"/>
      <c r="I411" s="698"/>
      <c r="J411" s="202"/>
      <c r="K411" s="207"/>
      <c r="L411" s="202"/>
      <c r="M411" s="669"/>
      <c r="N411" s="69"/>
    </row>
    <row r="412" spans="1:14">
      <c r="A412" s="47"/>
      <c r="B412" s="56">
        <v>1</v>
      </c>
      <c r="C412" s="48" t="s">
        <v>1286</v>
      </c>
      <c r="D412" s="49"/>
      <c r="E412" s="49"/>
      <c r="F412" s="50" t="str">
        <f t="shared" ref="F412:F418" si="394">F370</f>
        <v>PK.Elek.01</v>
      </c>
      <c r="G412" s="681">
        <f>'Volume Backup'!U394</f>
        <v>17</v>
      </c>
      <c r="H412" s="46" t="str">
        <f>'Volume Backup'!V394</f>
        <v>titik</v>
      </c>
      <c r="I412" s="51">
        <f t="shared" ref="I412:I418" si="395">I370</f>
        <v>298100</v>
      </c>
      <c r="J412" s="200">
        <f t="shared" ref="J412:J418" si="396">G412*I412</f>
        <v>5067700</v>
      </c>
      <c r="K412" s="205">
        <f t="shared" ref="K412:K418" si="397">K370</f>
        <v>279433.55</v>
      </c>
      <c r="L412" s="200">
        <f t="shared" ref="L412:L418" si="398">K412*G412</f>
        <v>4750370.3499999996</v>
      </c>
      <c r="M412" s="670">
        <f t="shared" ref="M412:M418" si="399">L412/J412*100</f>
        <v>93.738191881918809</v>
      </c>
      <c r="N412" s="10"/>
    </row>
    <row r="413" spans="1:14">
      <c r="A413" s="47"/>
      <c r="B413" s="56">
        <f t="shared" ref="B413:B418" si="400">B412+1</f>
        <v>2</v>
      </c>
      <c r="C413" s="48" t="s">
        <v>1298</v>
      </c>
      <c r="D413" s="49"/>
      <c r="E413" s="49"/>
      <c r="F413" s="50" t="str">
        <f t="shared" si="394"/>
        <v>PK Supl. 4 D</v>
      </c>
      <c r="G413" s="681">
        <f>'Volume Backup'!U395</f>
        <v>24</v>
      </c>
      <c r="H413" s="46" t="str">
        <f>'Volume Backup'!V395</f>
        <v>m'</v>
      </c>
      <c r="I413" s="51">
        <f t="shared" si="395"/>
        <v>50646</v>
      </c>
      <c r="J413" s="200">
        <f t="shared" si="396"/>
        <v>1215504</v>
      </c>
      <c r="K413" s="205">
        <f t="shared" si="397"/>
        <v>50646</v>
      </c>
      <c r="L413" s="200">
        <f t="shared" si="398"/>
        <v>1215504</v>
      </c>
      <c r="M413" s="670">
        <f t="shared" si="399"/>
        <v>100</v>
      </c>
      <c r="N413" s="10"/>
    </row>
    <row r="414" spans="1:14">
      <c r="A414" s="47"/>
      <c r="B414" s="56">
        <f t="shared" si="400"/>
        <v>3</v>
      </c>
      <c r="C414" s="48" t="s">
        <v>1326</v>
      </c>
      <c r="D414" s="49"/>
      <c r="E414" s="49"/>
      <c r="F414" s="50" t="str">
        <f t="shared" si="394"/>
        <v>PK.Elek.36</v>
      </c>
      <c r="G414" s="681">
        <f>'Volume Backup'!U396</f>
        <v>8</v>
      </c>
      <c r="H414" s="46" t="str">
        <f>'Volume Backup'!V396</f>
        <v>unit</v>
      </c>
      <c r="I414" s="51">
        <f t="shared" si="395"/>
        <v>132704</v>
      </c>
      <c r="J414" s="200">
        <f t="shared" si="396"/>
        <v>1061632</v>
      </c>
      <c r="K414" s="205">
        <f t="shared" si="397"/>
        <v>58822.5</v>
      </c>
      <c r="L414" s="200">
        <f t="shared" si="398"/>
        <v>470580</v>
      </c>
      <c r="M414" s="670">
        <f t="shared" si="399"/>
        <v>44.326094164456229</v>
      </c>
      <c r="N414" s="10"/>
    </row>
    <row r="415" spans="1:14">
      <c r="A415" s="47"/>
      <c r="B415" s="56">
        <f t="shared" si="400"/>
        <v>4</v>
      </c>
      <c r="C415" s="48" t="s">
        <v>1327</v>
      </c>
      <c r="D415" s="49"/>
      <c r="E415" s="49"/>
      <c r="F415" s="50" t="str">
        <f t="shared" si="394"/>
        <v>PK.Elek.39</v>
      </c>
      <c r="G415" s="681">
        <f>'Volume Backup'!U397</f>
        <v>4</v>
      </c>
      <c r="H415" s="46" t="str">
        <f>'Volume Backup'!V397</f>
        <v>unit</v>
      </c>
      <c r="I415" s="51">
        <f t="shared" si="395"/>
        <v>167354</v>
      </c>
      <c r="J415" s="200">
        <f t="shared" si="396"/>
        <v>669416</v>
      </c>
      <c r="K415" s="205">
        <f t="shared" si="397"/>
        <v>70141.5</v>
      </c>
      <c r="L415" s="200">
        <f t="shared" si="398"/>
        <v>280566</v>
      </c>
      <c r="M415" s="670">
        <f t="shared" si="399"/>
        <v>41.912054686472985</v>
      </c>
      <c r="N415" s="10"/>
    </row>
    <row r="416" spans="1:14">
      <c r="A416" s="47"/>
      <c r="B416" s="56">
        <f t="shared" si="400"/>
        <v>5</v>
      </c>
      <c r="C416" s="48" t="s">
        <v>1299</v>
      </c>
      <c r="D416" s="49"/>
      <c r="E416" s="49"/>
      <c r="F416" s="50" t="str">
        <f t="shared" si="394"/>
        <v>PK.Elek.29</v>
      </c>
      <c r="G416" s="681">
        <f>'Volume Backup'!U398</f>
        <v>1</v>
      </c>
      <c r="H416" s="46" t="str">
        <f>'Volume Backup'!V398</f>
        <v>unit</v>
      </c>
      <c r="I416" s="51">
        <f t="shared" si="395"/>
        <v>53366.5</v>
      </c>
      <c r="J416" s="200">
        <f t="shared" si="396"/>
        <v>53366.5</v>
      </c>
      <c r="K416" s="205">
        <f t="shared" si="397"/>
        <v>37265.800000000003</v>
      </c>
      <c r="L416" s="200">
        <f t="shared" si="398"/>
        <v>37265.800000000003</v>
      </c>
      <c r="M416" s="670">
        <f t="shared" si="399"/>
        <v>69.829949500154598</v>
      </c>
      <c r="N416" s="10"/>
    </row>
    <row r="417" spans="1:14">
      <c r="A417" s="47"/>
      <c r="B417" s="56">
        <f t="shared" si="400"/>
        <v>6</v>
      </c>
      <c r="C417" s="48" t="s">
        <v>1300</v>
      </c>
      <c r="D417" s="49"/>
      <c r="E417" s="49"/>
      <c r="F417" s="50" t="str">
        <f t="shared" si="394"/>
        <v>PK.Elek.30</v>
      </c>
      <c r="G417" s="681">
        <f>'Volume Backup'!U399</f>
        <v>2</v>
      </c>
      <c r="H417" s="46" t="str">
        <f>'Volume Backup'!V399</f>
        <v>unit</v>
      </c>
      <c r="I417" s="51">
        <f t="shared" si="395"/>
        <v>55099</v>
      </c>
      <c r="J417" s="200">
        <f t="shared" si="396"/>
        <v>110198</v>
      </c>
      <c r="K417" s="205">
        <f t="shared" si="397"/>
        <v>38051.199999999997</v>
      </c>
      <c r="L417" s="200">
        <f t="shared" si="398"/>
        <v>76102.399999999994</v>
      </c>
      <c r="M417" s="670">
        <f t="shared" si="399"/>
        <v>69.059692553403877</v>
      </c>
      <c r="N417" s="10"/>
    </row>
    <row r="418" spans="1:14">
      <c r="A418" s="47"/>
      <c r="B418" s="56">
        <f t="shared" si="400"/>
        <v>7</v>
      </c>
      <c r="C418" s="48" t="s">
        <v>1301</v>
      </c>
      <c r="D418" s="49"/>
      <c r="E418" s="49"/>
      <c r="F418" s="50" t="str">
        <f t="shared" si="394"/>
        <v>PK.Elek.28</v>
      </c>
      <c r="G418" s="681">
        <f>'Volume Backup'!U400</f>
        <v>4</v>
      </c>
      <c r="H418" s="46" t="str">
        <f>'Volume Backup'!V400</f>
        <v>unit</v>
      </c>
      <c r="I418" s="51">
        <f t="shared" si="395"/>
        <v>60874</v>
      </c>
      <c r="J418" s="200">
        <f t="shared" si="396"/>
        <v>243496</v>
      </c>
      <c r="K418" s="205">
        <f t="shared" si="397"/>
        <v>42218</v>
      </c>
      <c r="L418" s="200">
        <f t="shared" si="398"/>
        <v>168872</v>
      </c>
      <c r="M418" s="670">
        <f t="shared" si="399"/>
        <v>69.353089989157937</v>
      </c>
      <c r="N418" s="10"/>
    </row>
    <row r="419" spans="1:14" s="70" customFormat="1">
      <c r="A419" s="64" t="s">
        <v>1354</v>
      </c>
      <c r="B419" s="65"/>
      <c r="C419" s="66" t="s">
        <v>1316</v>
      </c>
      <c r="D419" s="67"/>
      <c r="E419" s="67"/>
      <c r="F419" s="697"/>
      <c r="G419" s="696"/>
      <c r="H419" s="68"/>
      <c r="I419" s="698"/>
      <c r="J419" s="202"/>
      <c r="K419" s="207"/>
      <c r="L419" s="202"/>
      <c r="M419" s="669"/>
      <c r="N419" s="69"/>
    </row>
    <row r="420" spans="1:14">
      <c r="A420" s="37"/>
      <c r="B420" s="55">
        <v>1</v>
      </c>
      <c r="C420" s="33" t="s">
        <v>1317</v>
      </c>
      <c r="D420" s="34"/>
      <c r="E420" s="34"/>
      <c r="F420" s="680" t="str">
        <f>F404</f>
        <v>Dihitung</v>
      </c>
      <c r="G420" s="681">
        <f>'Volume Backup'!U402</f>
        <v>1</v>
      </c>
      <c r="H420" s="46" t="str">
        <f>'Volume Backup'!V402</f>
        <v>unit</v>
      </c>
      <c r="I420" s="682">
        <v>2688000</v>
      </c>
      <c r="J420" s="200">
        <f t="shared" ref="J420:J421" si="401">G420*I420</f>
        <v>2688000</v>
      </c>
      <c r="K420" s="204">
        <f>I420</f>
        <v>2688000</v>
      </c>
      <c r="L420" s="200">
        <f t="shared" ref="L420:L421" si="402">K420*G420</f>
        <v>2688000</v>
      </c>
      <c r="M420" s="670">
        <f t="shared" ref="M420:M421" si="403">L420/J420*100</f>
        <v>100</v>
      </c>
      <c r="N420" s="10"/>
    </row>
    <row r="421" spans="1:14">
      <c r="A421" s="47"/>
      <c r="B421" s="56">
        <f>B420+1</f>
        <v>2</v>
      </c>
      <c r="C421" s="48" t="s">
        <v>1318</v>
      </c>
      <c r="D421" s="49"/>
      <c r="E421" s="49"/>
      <c r="F421" s="50" t="str">
        <f>F420</f>
        <v>Dihitung</v>
      </c>
      <c r="G421" s="681">
        <f>'Volume Backup'!U403</f>
        <v>1</v>
      </c>
      <c r="H421" s="46" t="str">
        <f>'Volume Backup'!V403</f>
        <v>unit</v>
      </c>
      <c r="I421" s="51">
        <f>I420</f>
        <v>2688000</v>
      </c>
      <c r="J421" s="200">
        <f t="shared" si="401"/>
        <v>2688000</v>
      </c>
      <c r="K421" s="205">
        <f>I421</f>
        <v>2688000</v>
      </c>
      <c r="L421" s="200">
        <f t="shared" si="402"/>
        <v>2688000</v>
      </c>
      <c r="M421" s="670">
        <f t="shared" si="403"/>
        <v>100</v>
      </c>
      <c r="N421" s="10"/>
    </row>
    <row r="422" spans="1:14" s="70" customFormat="1">
      <c r="A422" s="64" t="s">
        <v>1355</v>
      </c>
      <c r="B422" s="65"/>
      <c r="C422" s="66" t="s">
        <v>189</v>
      </c>
      <c r="D422" s="67"/>
      <c r="E422" s="67"/>
      <c r="F422" s="697"/>
      <c r="G422" s="696"/>
      <c r="H422" s="68"/>
      <c r="I422" s="698"/>
      <c r="J422" s="202"/>
      <c r="K422" s="207"/>
      <c r="L422" s="202"/>
      <c r="M422" s="669"/>
      <c r="N422" s="69"/>
    </row>
    <row r="423" spans="1:14">
      <c r="A423" s="37"/>
      <c r="B423" s="56">
        <v>1</v>
      </c>
      <c r="C423" s="33" t="s">
        <v>1296</v>
      </c>
      <c r="D423" s="34"/>
      <c r="E423" s="34"/>
      <c r="F423" s="680" t="str">
        <f>F304</f>
        <v>A.4.2.1.14</v>
      </c>
      <c r="G423" s="681">
        <f>'Volume Backup'!U405</f>
        <v>5.4</v>
      </c>
      <c r="H423" s="46" t="str">
        <f>'Volume Backup'!V405</f>
        <v>m2</v>
      </c>
      <c r="I423" s="682">
        <f>I154</f>
        <v>1043860.18</v>
      </c>
      <c r="J423" s="200">
        <f t="shared" ref="J423" si="404">G423*I423</f>
        <v>5636844.972000001</v>
      </c>
      <c r="K423" s="682">
        <f>K154</f>
        <v>1043860.18</v>
      </c>
      <c r="L423" s="200">
        <f t="shared" ref="L423" si="405">K423*G423</f>
        <v>5636844.972000001</v>
      </c>
      <c r="M423" s="670">
        <f t="shared" ref="M423" si="406">L423/J423*100</f>
        <v>100</v>
      </c>
      <c r="N423" s="10"/>
    </row>
    <row r="424" spans="1:14" s="70" customFormat="1">
      <c r="A424" s="64" t="s">
        <v>1356</v>
      </c>
      <c r="B424" s="65"/>
      <c r="C424" s="66" t="s">
        <v>1302</v>
      </c>
      <c r="D424" s="67"/>
      <c r="E424" s="67"/>
      <c r="F424" s="697"/>
      <c r="G424" s="696"/>
      <c r="H424" s="68"/>
      <c r="I424" s="698"/>
      <c r="J424" s="202"/>
      <c r="K424" s="207"/>
      <c r="L424" s="202"/>
      <c r="M424" s="669"/>
      <c r="N424" s="69"/>
    </row>
    <row r="425" spans="1:14">
      <c r="A425" s="47"/>
      <c r="B425" s="56">
        <v>1</v>
      </c>
      <c r="C425" s="48" t="s">
        <v>185</v>
      </c>
      <c r="D425" s="49"/>
      <c r="E425" s="49"/>
      <c r="F425" s="50" t="str">
        <f t="shared" ref="F425:F439" si="407">F380</f>
        <v>Pk.plamPVC.01</v>
      </c>
      <c r="G425" s="681">
        <f>'Volume Backup'!U407</f>
        <v>20</v>
      </c>
      <c r="H425" s="46" t="str">
        <f>'Volume Backup'!V407</f>
        <v>m'</v>
      </c>
      <c r="I425" s="51">
        <f t="shared" ref="I425:I439" si="408">I380</f>
        <v>72264.5</v>
      </c>
      <c r="J425" s="200">
        <f t="shared" ref="J425:J439" si="409">G425*I425</f>
        <v>1445290</v>
      </c>
      <c r="K425" s="205">
        <f t="shared" ref="K425:K439" si="410">K380</f>
        <v>69504.38</v>
      </c>
      <c r="L425" s="200">
        <f t="shared" ref="L425:L439" si="411">K425*G425</f>
        <v>1390087.6</v>
      </c>
      <c r="M425" s="670">
        <f t="shared" ref="M425:M439" si="412">L425/J425*100</f>
        <v>96.18053124286476</v>
      </c>
      <c r="N425" s="10"/>
    </row>
    <row r="426" spans="1:14">
      <c r="A426" s="47"/>
      <c r="B426" s="56">
        <f>B425+1</f>
        <v>2</v>
      </c>
      <c r="C426" s="48" t="s">
        <v>1303</v>
      </c>
      <c r="D426" s="49"/>
      <c r="E426" s="49"/>
      <c r="F426" s="50" t="str">
        <f t="shared" si="407"/>
        <v>Pk.plamPVC.03</v>
      </c>
      <c r="G426" s="681">
        <f>'Volume Backup'!U408</f>
        <v>20</v>
      </c>
      <c r="H426" s="46" t="str">
        <f>'Volume Backup'!V408</f>
        <v>m'</v>
      </c>
      <c r="I426" s="51">
        <f t="shared" si="408"/>
        <v>139799</v>
      </c>
      <c r="J426" s="200">
        <f t="shared" si="409"/>
        <v>2795980</v>
      </c>
      <c r="K426" s="205">
        <f t="shared" si="410"/>
        <v>132663.07999999999</v>
      </c>
      <c r="L426" s="200">
        <f t="shared" si="411"/>
        <v>2653261.5999999996</v>
      </c>
      <c r="M426" s="670">
        <f t="shared" si="412"/>
        <v>94.89558580533479</v>
      </c>
      <c r="N426" s="10"/>
    </row>
    <row r="427" spans="1:14">
      <c r="A427" s="47"/>
      <c r="B427" s="56">
        <f>B426+1</f>
        <v>3</v>
      </c>
      <c r="C427" s="48" t="s">
        <v>1304</v>
      </c>
      <c r="D427" s="49"/>
      <c r="E427" s="49"/>
      <c r="F427" s="50" t="str">
        <f t="shared" si="407"/>
        <v>Pk.plamPVC.04</v>
      </c>
      <c r="G427" s="681">
        <f>'Volume Backup'!U409</f>
        <v>20</v>
      </c>
      <c r="H427" s="46" t="str">
        <f>'Volume Backup'!V409</f>
        <v>m'</v>
      </c>
      <c r="I427" s="51">
        <f t="shared" si="408"/>
        <v>218955</v>
      </c>
      <c r="J427" s="200">
        <f t="shared" si="409"/>
        <v>4379100</v>
      </c>
      <c r="K427" s="205">
        <f t="shared" si="410"/>
        <v>207241.32</v>
      </c>
      <c r="L427" s="200">
        <f t="shared" si="411"/>
        <v>4144826.4000000004</v>
      </c>
      <c r="M427" s="670">
        <f t="shared" si="412"/>
        <v>94.65018839487567</v>
      </c>
      <c r="N427" s="10"/>
    </row>
    <row r="428" spans="1:14">
      <c r="A428" s="47"/>
      <c r="B428" s="56">
        <f t="shared" ref="B428:B439" si="413">B427+1</f>
        <v>4</v>
      </c>
      <c r="C428" s="48" t="s">
        <v>1393</v>
      </c>
      <c r="D428" s="49"/>
      <c r="E428" s="49"/>
      <c r="F428" s="50" t="str">
        <f t="shared" si="407"/>
        <v>A.5.1.1.4</v>
      </c>
      <c r="G428" s="681">
        <f>'Volume Backup'!U410</f>
        <v>1</v>
      </c>
      <c r="H428" s="46" t="str">
        <f>'Volume Backup'!V410</f>
        <v>unit</v>
      </c>
      <c r="I428" s="51">
        <f t="shared" si="408"/>
        <v>3487061.05</v>
      </c>
      <c r="J428" s="200">
        <f t="shared" si="409"/>
        <v>3487061.05</v>
      </c>
      <c r="K428" s="205">
        <f t="shared" si="410"/>
        <v>3487061.05</v>
      </c>
      <c r="L428" s="200">
        <f t="shared" si="411"/>
        <v>3487061.05</v>
      </c>
      <c r="M428" s="670">
        <f t="shared" si="412"/>
        <v>100</v>
      </c>
      <c r="N428" s="10"/>
    </row>
    <row r="429" spans="1:14">
      <c r="A429" s="47"/>
      <c r="B429" s="56">
        <f t="shared" si="413"/>
        <v>5</v>
      </c>
      <c r="C429" s="48" t="s">
        <v>1305</v>
      </c>
      <c r="D429" s="49"/>
      <c r="E429" s="49"/>
      <c r="F429" s="50" t="str">
        <f t="shared" si="407"/>
        <v>A.5.1.1</v>
      </c>
      <c r="G429" s="681">
        <f>'Volume Backup'!U411</f>
        <v>1</v>
      </c>
      <c r="H429" s="46" t="str">
        <f>'Volume Backup'!V411</f>
        <v>unit</v>
      </c>
      <c r="I429" s="51">
        <f t="shared" si="408"/>
        <v>6607459.6846846845</v>
      </c>
      <c r="J429" s="200">
        <f t="shared" si="409"/>
        <v>6607459.6846846845</v>
      </c>
      <c r="K429" s="205">
        <f t="shared" si="410"/>
        <v>780275</v>
      </c>
      <c r="L429" s="200">
        <f t="shared" si="411"/>
        <v>780275</v>
      </c>
      <c r="M429" s="670">
        <f t="shared" si="412"/>
        <v>11.809001299070895</v>
      </c>
      <c r="N429" s="10"/>
    </row>
    <row r="430" spans="1:14">
      <c r="A430" s="47"/>
      <c r="B430" s="56">
        <f t="shared" si="413"/>
        <v>6</v>
      </c>
      <c r="C430" s="48" t="s">
        <v>1306</v>
      </c>
      <c r="D430" s="49"/>
      <c r="E430" s="49"/>
      <c r="F430" s="50" t="str">
        <f t="shared" si="407"/>
        <v>A.5.1.1.19A</v>
      </c>
      <c r="G430" s="681">
        <f>'Volume Backup'!U412</f>
        <v>1</v>
      </c>
      <c r="H430" s="46" t="str">
        <f>'Volume Backup'!V412</f>
        <v>unit</v>
      </c>
      <c r="I430" s="51">
        <f t="shared" si="408"/>
        <v>821588.75</v>
      </c>
      <c r="J430" s="200">
        <f t="shared" si="409"/>
        <v>821588.75</v>
      </c>
      <c r="K430" s="205">
        <f t="shared" si="410"/>
        <v>74088.75</v>
      </c>
      <c r="L430" s="200">
        <f t="shared" si="411"/>
        <v>74088.75</v>
      </c>
      <c r="M430" s="670">
        <f t="shared" si="412"/>
        <v>9.0177415403996228</v>
      </c>
      <c r="N430" s="10"/>
    </row>
    <row r="431" spans="1:14">
      <c r="A431" s="47"/>
      <c r="B431" s="56">
        <f t="shared" si="413"/>
        <v>7</v>
      </c>
      <c r="C431" s="48" t="s">
        <v>1307</v>
      </c>
      <c r="D431" s="49"/>
      <c r="E431" s="49"/>
      <c r="F431" s="50" t="str">
        <f t="shared" si="407"/>
        <v>A.5.1.1.14</v>
      </c>
      <c r="G431" s="681">
        <f>'Volume Backup'!U413</f>
        <v>11</v>
      </c>
      <c r="H431" s="46" t="str">
        <f>'Volume Backup'!V413</f>
        <v>unit</v>
      </c>
      <c r="I431" s="51">
        <f t="shared" si="408"/>
        <v>339681.25</v>
      </c>
      <c r="J431" s="200">
        <f t="shared" si="409"/>
        <v>3736493.75</v>
      </c>
      <c r="K431" s="205">
        <f t="shared" si="410"/>
        <v>125834.20749999999</v>
      </c>
      <c r="L431" s="200">
        <f t="shared" si="411"/>
        <v>1384176.2825</v>
      </c>
      <c r="M431" s="670">
        <f t="shared" si="412"/>
        <v>37.044790520524757</v>
      </c>
      <c r="N431" s="10"/>
    </row>
    <row r="432" spans="1:14">
      <c r="A432" s="47"/>
      <c r="B432" s="56">
        <f t="shared" si="413"/>
        <v>8</v>
      </c>
      <c r="C432" s="48" t="s">
        <v>1308</v>
      </c>
      <c r="D432" s="49"/>
      <c r="E432" s="49"/>
      <c r="F432" s="50" t="str">
        <f t="shared" si="407"/>
        <v>A.5.1.3</v>
      </c>
      <c r="G432" s="681">
        <f>'Volume Backup'!U414</f>
        <v>1</v>
      </c>
      <c r="H432" s="46" t="str">
        <f>'Volume Backup'!V414</f>
        <v>unit</v>
      </c>
      <c r="I432" s="51">
        <f t="shared" si="408"/>
        <v>4865052.2874999996</v>
      </c>
      <c r="J432" s="200">
        <f t="shared" si="409"/>
        <v>4865052.2874999996</v>
      </c>
      <c r="K432" s="205">
        <f t="shared" si="410"/>
        <v>446904.6004</v>
      </c>
      <c r="L432" s="200">
        <f t="shared" si="411"/>
        <v>446904.6004</v>
      </c>
      <c r="M432" s="670">
        <f t="shared" si="412"/>
        <v>9.1860184431779359</v>
      </c>
      <c r="N432" s="10"/>
    </row>
    <row r="433" spans="1:18">
      <c r="A433" s="47"/>
      <c r="B433" s="56">
        <f t="shared" si="413"/>
        <v>9</v>
      </c>
      <c r="C433" s="48" t="s">
        <v>1309</v>
      </c>
      <c r="D433" s="49"/>
      <c r="E433" s="49"/>
      <c r="F433" s="50" t="str">
        <f t="shared" si="407"/>
        <v>A.5.1.1.19</v>
      </c>
      <c r="G433" s="681">
        <f>'Volume Backup'!U415</f>
        <v>1</v>
      </c>
      <c r="H433" s="46" t="str">
        <f>'Volume Backup'!V415</f>
        <v>unit</v>
      </c>
      <c r="I433" s="51">
        <f t="shared" si="408"/>
        <v>315531.25</v>
      </c>
      <c r="J433" s="200">
        <f t="shared" si="409"/>
        <v>315531.25</v>
      </c>
      <c r="K433" s="205">
        <f t="shared" si="410"/>
        <v>153957.929</v>
      </c>
      <c r="L433" s="200">
        <f t="shared" si="411"/>
        <v>153957.929</v>
      </c>
      <c r="M433" s="670">
        <f t="shared" si="412"/>
        <v>48.793242824601371</v>
      </c>
      <c r="N433" s="10"/>
    </row>
    <row r="434" spans="1:18">
      <c r="A434" s="47"/>
      <c r="B434" s="56">
        <f t="shared" si="413"/>
        <v>10</v>
      </c>
      <c r="C434" s="48" t="s">
        <v>1310</v>
      </c>
      <c r="D434" s="49"/>
      <c r="E434" s="49"/>
      <c r="F434" s="50" t="str">
        <f t="shared" si="407"/>
        <v>Dihitung</v>
      </c>
      <c r="G434" s="681">
        <f>'Volume Backup'!U416</f>
        <v>1</v>
      </c>
      <c r="H434" s="46" t="str">
        <f>'Volume Backup'!V416</f>
        <v>unit</v>
      </c>
      <c r="I434" s="51">
        <f t="shared" si="408"/>
        <v>950000</v>
      </c>
      <c r="J434" s="200">
        <f t="shared" si="409"/>
        <v>950000</v>
      </c>
      <c r="K434" s="205">
        <f t="shared" si="410"/>
        <v>950000</v>
      </c>
      <c r="L434" s="200">
        <f t="shared" si="411"/>
        <v>950000</v>
      </c>
      <c r="M434" s="670">
        <f t="shared" si="412"/>
        <v>100</v>
      </c>
      <c r="N434" s="10"/>
    </row>
    <row r="435" spans="1:18">
      <c r="A435" s="47"/>
      <c r="B435" s="56">
        <f t="shared" si="413"/>
        <v>11</v>
      </c>
      <c r="C435" s="48" t="s">
        <v>1312</v>
      </c>
      <c r="D435" s="49"/>
      <c r="E435" s="49"/>
      <c r="F435" s="50" t="str">
        <f t="shared" si="407"/>
        <v>A.4.4.3.36 J</v>
      </c>
      <c r="G435" s="681">
        <f>'Volume Backup'!U417</f>
        <v>23.400000000000002</v>
      </c>
      <c r="H435" s="46" t="str">
        <f>'Volume Backup'!V417</f>
        <v>m2</v>
      </c>
      <c r="I435" s="51">
        <f t="shared" si="408"/>
        <v>429811.59</v>
      </c>
      <c r="J435" s="200">
        <f t="shared" si="409"/>
        <v>10057591.206000002</v>
      </c>
      <c r="K435" s="205">
        <f t="shared" si="410"/>
        <v>429811.59</v>
      </c>
      <c r="L435" s="200">
        <f t="shared" si="411"/>
        <v>10057591.206000002</v>
      </c>
      <c r="M435" s="670">
        <f t="shared" si="412"/>
        <v>100</v>
      </c>
      <c r="N435" s="10"/>
    </row>
    <row r="436" spans="1:18">
      <c r="A436" s="47"/>
      <c r="B436" s="56">
        <f t="shared" si="413"/>
        <v>12</v>
      </c>
      <c r="C436" s="48" t="s">
        <v>1313</v>
      </c>
      <c r="D436" s="49"/>
      <c r="E436" s="49"/>
      <c r="F436" s="50" t="str">
        <f t="shared" si="407"/>
        <v>A.4.4.3.36 J</v>
      </c>
      <c r="G436" s="681">
        <f>'Volume Backup'!U418</f>
        <v>4.5</v>
      </c>
      <c r="H436" s="46" t="str">
        <f>'Volume Backup'!V418</f>
        <v>m2</v>
      </c>
      <c r="I436" s="51">
        <f t="shared" si="408"/>
        <v>429811.59</v>
      </c>
      <c r="J436" s="200">
        <f t="shared" si="409"/>
        <v>1934152.155</v>
      </c>
      <c r="K436" s="205">
        <f t="shared" si="410"/>
        <v>429811.59</v>
      </c>
      <c r="L436" s="200">
        <f t="shared" si="411"/>
        <v>1934152.155</v>
      </c>
      <c r="M436" s="670">
        <f t="shared" si="412"/>
        <v>100</v>
      </c>
      <c r="N436" s="10"/>
    </row>
    <row r="437" spans="1:18">
      <c r="A437" s="47"/>
      <c r="B437" s="56">
        <f t="shared" si="413"/>
        <v>13</v>
      </c>
      <c r="C437" s="48" t="s">
        <v>172</v>
      </c>
      <c r="D437" s="49"/>
      <c r="E437" s="49"/>
      <c r="F437" s="50" t="str">
        <f t="shared" si="407"/>
        <v>PLL.01</v>
      </c>
      <c r="G437" s="681">
        <f>'Volume Backup'!U419</f>
        <v>4.5</v>
      </c>
      <c r="H437" s="46" t="str">
        <f>'Volume Backup'!V419</f>
        <v>m2</v>
      </c>
      <c r="I437" s="51">
        <f t="shared" si="408"/>
        <v>126787.50000000001</v>
      </c>
      <c r="J437" s="200">
        <f t="shared" si="409"/>
        <v>570543.75000000012</v>
      </c>
      <c r="K437" s="205">
        <f t="shared" si="410"/>
        <v>88545.946250000008</v>
      </c>
      <c r="L437" s="200">
        <f t="shared" si="411"/>
        <v>398456.75812500005</v>
      </c>
      <c r="M437" s="670">
        <f t="shared" si="412"/>
        <v>69.838072562358263</v>
      </c>
      <c r="N437" s="10"/>
    </row>
    <row r="438" spans="1:18">
      <c r="A438" s="47"/>
      <c r="B438" s="56">
        <f t="shared" si="413"/>
        <v>14</v>
      </c>
      <c r="C438" s="48" t="s">
        <v>184</v>
      </c>
      <c r="D438" s="49"/>
      <c r="E438" s="49"/>
      <c r="F438" s="50" t="str">
        <f t="shared" si="407"/>
        <v>A.4.5.1.7</v>
      </c>
      <c r="G438" s="681">
        <f>'Volume Backup'!U420</f>
        <v>4.5</v>
      </c>
      <c r="H438" s="46" t="str">
        <f>'Volume Backup'!V420</f>
        <v>m2</v>
      </c>
      <c r="I438" s="51">
        <f t="shared" si="408"/>
        <v>61657.41</v>
      </c>
      <c r="J438" s="200">
        <f t="shared" si="409"/>
        <v>277458.34500000003</v>
      </c>
      <c r="K438" s="205">
        <f t="shared" si="410"/>
        <v>61657.41</v>
      </c>
      <c r="L438" s="200">
        <f t="shared" si="411"/>
        <v>277458.34500000003</v>
      </c>
      <c r="M438" s="670">
        <f t="shared" si="412"/>
        <v>100</v>
      </c>
      <c r="N438" s="10"/>
    </row>
    <row r="439" spans="1:18">
      <c r="A439" s="47"/>
      <c r="B439" s="56">
        <f t="shared" si="413"/>
        <v>15</v>
      </c>
      <c r="C439" s="48" t="s">
        <v>1297</v>
      </c>
      <c r="D439" s="49"/>
      <c r="E439" s="49"/>
      <c r="F439" s="50" t="str">
        <f t="shared" si="407"/>
        <v>A.4.7.1.10</v>
      </c>
      <c r="G439" s="681">
        <f>'Volume Backup'!U421</f>
        <v>4.5</v>
      </c>
      <c r="H439" s="46" t="str">
        <f>'Volume Backup'!V421</f>
        <v>m2</v>
      </c>
      <c r="I439" s="51">
        <f t="shared" si="408"/>
        <v>43230.484000000004</v>
      </c>
      <c r="J439" s="200">
        <f t="shared" si="409"/>
        <v>194537.17800000001</v>
      </c>
      <c r="K439" s="205">
        <f t="shared" si="410"/>
        <v>28115.778620199999</v>
      </c>
      <c r="L439" s="200">
        <f t="shared" si="411"/>
        <v>126521.00379089999</v>
      </c>
      <c r="M439" s="670">
        <f t="shared" si="412"/>
        <v>65.036927692505117</v>
      </c>
      <c r="N439" s="10"/>
      <c r="O439" s="861">
        <f>SUM(J397:J439)</f>
        <v>112039719.34538467</v>
      </c>
      <c r="P439" s="861">
        <f>SUM(L397:L439)</f>
        <v>95178514.021299705</v>
      </c>
    </row>
    <row r="440" spans="1:18" s="692" customFormat="1">
      <c r="A440" s="683" t="s">
        <v>20</v>
      </c>
      <c r="B440" s="684"/>
      <c r="C440" s="685" t="s">
        <v>1402</v>
      </c>
      <c r="D440" s="686"/>
      <c r="E440" s="686"/>
      <c r="F440" s="693"/>
      <c r="G440" s="694"/>
      <c r="H440" s="687"/>
      <c r="I440" s="695"/>
      <c r="J440" s="688"/>
      <c r="K440" s="689"/>
      <c r="L440" s="688"/>
      <c r="M440" s="690"/>
      <c r="N440" s="691"/>
    </row>
    <row r="441" spans="1:18" s="70" customFormat="1">
      <c r="A441" s="64" t="s">
        <v>1290</v>
      </c>
      <c r="B441" s="65"/>
      <c r="C441" s="66" t="s">
        <v>164</v>
      </c>
      <c r="D441" s="67"/>
      <c r="E441" s="67"/>
      <c r="F441" s="697"/>
      <c r="G441" s="696"/>
      <c r="H441" s="68"/>
      <c r="I441" s="698"/>
      <c r="J441" s="202"/>
      <c r="K441" s="207"/>
      <c r="L441" s="202"/>
      <c r="M441" s="669"/>
      <c r="N441" s="69"/>
    </row>
    <row r="442" spans="1:18">
      <c r="A442" s="47"/>
      <c r="B442" s="56">
        <v>1</v>
      </c>
      <c r="C442" s="48" t="s">
        <v>2862</v>
      </c>
      <c r="D442" s="49"/>
      <c r="E442" s="49"/>
      <c r="F442" s="50" t="str">
        <f>F400</f>
        <v>A.4.2.1.20</v>
      </c>
      <c r="G442" s="681">
        <f>'Volume Backup'!U424</f>
        <v>38.400000000000006</v>
      </c>
      <c r="H442" s="46" t="str">
        <f>'Volume Backup'!V424</f>
        <v>m2</v>
      </c>
      <c r="I442" s="51">
        <f>I400</f>
        <v>148763.14000000001</v>
      </c>
      <c r="J442" s="200">
        <f t="shared" ref="J442:J446" si="414">G442*I442</f>
        <v>5712504.5760000013</v>
      </c>
      <c r="K442" s="205">
        <f>I442</f>
        <v>148763.14000000001</v>
      </c>
      <c r="L442" s="200">
        <f t="shared" ref="L442:L446" si="415">K442*G442</f>
        <v>5712504.5760000013</v>
      </c>
      <c r="M442" s="670">
        <f t="shared" ref="M442:M446" si="416">L442/J442*100</f>
        <v>100</v>
      </c>
      <c r="N442" s="10"/>
      <c r="Q442" s="1463">
        <f>G166+G167+G270+G271+G343+G344+G390+G391+G435+G436+G539+G540+G669+G670+G713+G714+G751+G752</f>
        <v>367.60000000000008</v>
      </c>
      <c r="R442" s="1463">
        <f>I435</f>
        <v>429811.59</v>
      </c>
    </row>
    <row r="443" spans="1:18">
      <c r="A443" s="47"/>
      <c r="B443" s="56">
        <f t="shared" ref="B443:B446" si="417">B442+1</f>
        <v>2</v>
      </c>
      <c r="C443" s="48" t="s">
        <v>2863</v>
      </c>
      <c r="D443" s="49"/>
      <c r="E443" s="49"/>
      <c r="F443" s="50" t="str">
        <f t="shared" ref="F443:F445" si="418">F401</f>
        <v>A.4.6.1.23 F</v>
      </c>
      <c r="G443" s="681">
        <f>G442</f>
        <v>38.400000000000006</v>
      </c>
      <c r="H443" s="46" t="str">
        <f>H442</f>
        <v>m2</v>
      </c>
      <c r="I443" s="51">
        <f t="shared" ref="I443:I445" si="419">I401</f>
        <v>205940.97</v>
      </c>
      <c r="J443" s="200">
        <f t="shared" si="414"/>
        <v>7908133.2480000015</v>
      </c>
      <c r="K443" s="205">
        <f>I443</f>
        <v>205940.97</v>
      </c>
      <c r="L443" s="200">
        <f t="shared" si="415"/>
        <v>7908133.2480000015</v>
      </c>
      <c r="M443" s="670">
        <f t="shared" si="416"/>
        <v>100</v>
      </c>
      <c r="N443" s="10"/>
      <c r="R443" s="1463">
        <f>Q442*R442</f>
        <v>157998740.48400006</v>
      </c>
    </row>
    <row r="444" spans="1:18">
      <c r="A444" s="47"/>
      <c r="B444" s="56">
        <f t="shared" si="417"/>
        <v>3</v>
      </c>
      <c r="C444" s="48" t="s">
        <v>2864</v>
      </c>
      <c r="D444" s="49"/>
      <c r="E444" s="49"/>
      <c r="F444" s="50" t="str">
        <f t="shared" si="418"/>
        <v>A.4.6.1.23 J</v>
      </c>
      <c r="G444" s="681">
        <f>G443</f>
        <v>38.400000000000006</v>
      </c>
      <c r="H444" s="46" t="str">
        <f>H443</f>
        <v>m2</v>
      </c>
      <c r="I444" s="51">
        <f t="shared" si="419"/>
        <v>236285.44</v>
      </c>
      <c r="J444" s="200">
        <f t="shared" si="414"/>
        <v>9073360.8960000016</v>
      </c>
      <c r="K444" s="205">
        <f>I444</f>
        <v>236285.44</v>
      </c>
      <c r="L444" s="200">
        <f t="shared" si="415"/>
        <v>9073360.8960000016</v>
      </c>
      <c r="M444" s="670">
        <f t="shared" si="416"/>
        <v>100</v>
      </c>
      <c r="N444" s="10"/>
    </row>
    <row r="445" spans="1:18">
      <c r="A445" s="47"/>
      <c r="B445" s="56">
        <f t="shared" si="417"/>
        <v>4</v>
      </c>
      <c r="C445" s="48" t="s">
        <v>192</v>
      </c>
      <c r="D445" s="49"/>
      <c r="E445" s="49"/>
      <c r="F445" s="50" t="str">
        <f t="shared" si="418"/>
        <v>A.4.6.1.23 L</v>
      </c>
      <c r="G445" s="681">
        <f>'Volume Backup'!U425</f>
        <v>5.44</v>
      </c>
      <c r="H445" s="46" t="str">
        <f>'Volume Backup'!V425</f>
        <v>m2</v>
      </c>
      <c r="I445" s="51">
        <f t="shared" si="419"/>
        <v>711501.21</v>
      </c>
      <c r="J445" s="200">
        <f t="shared" si="414"/>
        <v>3870566.5824000002</v>
      </c>
      <c r="K445" s="205">
        <f>I445</f>
        <v>711501.21</v>
      </c>
      <c r="L445" s="200">
        <f t="shared" si="415"/>
        <v>3870566.5824000002</v>
      </c>
      <c r="M445" s="670">
        <f t="shared" si="416"/>
        <v>100</v>
      </c>
      <c r="N445" s="10"/>
    </row>
    <row r="446" spans="1:18">
      <c r="A446" s="47"/>
      <c r="B446" s="56">
        <f t="shared" si="417"/>
        <v>5</v>
      </c>
      <c r="C446" s="48" t="s">
        <v>1294</v>
      </c>
      <c r="D446" s="49"/>
      <c r="E446" s="49"/>
      <c r="F446" s="50" t="str">
        <f>F434</f>
        <v>Dihitung</v>
      </c>
      <c r="G446" s="681">
        <f>'Volume Backup'!U426</f>
        <v>128</v>
      </c>
      <c r="H446" s="46" t="str">
        <f>'Volume Backup'!V426</f>
        <v>cm</v>
      </c>
      <c r="I446" s="51">
        <v>45000</v>
      </c>
      <c r="J446" s="200">
        <f t="shared" si="414"/>
        <v>5760000</v>
      </c>
      <c r="K446" s="205">
        <f>I446</f>
        <v>45000</v>
      </c>
      <c r="L446" s="200">
        <f t="shared" si="415"/>
        <v>5760000</v>
      </c>
      <c r="M446" s="670">
        <f t="shared" si="416"/>
        <v>100</v>
      </c>
      <c r="N446" s="10"/>
    </row>
    <row r="447" spans="1:18" s="70" customFormat="1">
      <c r="A447" s="64" t="s">
        <v>1291</v>
      </c>
      <c r="B447" s="65"/>
      <c r="C447" s="66" t="s">
        <v>182</v>
      </c>
      <c r="D447" s="67"/>
      <c r="E447" s="67"/>
      <c r="F447" s="697"/>
      <c r="G447" s="696"/>
      <c r="H447" s="68"/>
      <c r="I447" s="698"/>
      <c r="J447" s="202"/>
      <c r="K447" s="207"/>
      <c r="L447" s="202"/>
      <c r="M447" s="669"/>
      <c r="N447" s="69"/>
    </row>
    <row r="448" spans="1:18">
      <c r="A448" s="37"/>
      <c r="B448" s="55">
        <v>1</v>
      </c>
      <c r="C448" s="33" t="s">
        <v>172</v>
      </c>
      <c r="D448" s="34"/>
      <c r="E448" s="34"/>
      <c r="F448" s="680" t="str">
        <f>F362</f>
        <v>PLL.01</v>
      </c>
      <c r="G448" s="681">
        <f>'Volume Backup'!U428</f>
        <v>32</v>
      </c>
      <c r="H448" s="46" t="str">
        <f>'Volume Backup'!V428</f>
        <v>m2</v>
      </c>
      <c r="I448" s="682">
        <f>I362</f>
        <v>126787.50000000001</v>
      </c>
      <c r="J448" s="200">
        <f t="shared" ref="J448:J451" si="420">G448*I448</f>
        <v>4057200.0000000005</v>
      </c>
      <c r="K448" s="204">
        <f>K362</f>
        <v>88545.946250000008</v>
      </c>
      <c r="L448" s="200">
        <f t="shared" ref="L448:L451" si="421">K448*G448</f>
        <v>2833470.2800000003</v>
      </c>
      <c r="M448" s="670">
        <f t="shared" ref="M448:M451" si="422">L448/J448*100</f>
        <v>69.838072562358278</v>
      </c>
      <c r="N448" s="10"/>
    </row>
    <row r="449" spans="1:14">
      <c r="A449" s="47"/>
      <c r="B449" s="56">
        <f>B448+1</f>
        <v>2</v>
      </c>
      <c r="C449" s="48" t="s">
        <v>184</v>
      </c>
      <c r="D449" s="49"/>
      <c r="E449" s="49"/>
      <c r="F449" s="680" t="str">
        <f>F363</f>
        <v>A.4.5.1.7</v>
      </c>
      <c r="G449" s="681">
        <f>'Volume Backup'!U429</f>
        <v>56</v>
      </c>
      <c r="H449" s="46" t="str">
        <f>'Volume Backup'!V429</f>
        <v>m2</v>
      </c>
      <c r="I449" s="682">
        <f>I363</f>
        <v>61657.41</v>
      </c>
      <c r="J449" s="200">
        <f t="shared" si="420"/>
        <v>3452814.96</v>
      </c>
      <c r="K449" s="204">
        <f>K363</f>
        <v>61657.41</v>
      </c>
      <c r="L449" s="200">
        <f t="shared" si="421"/>
        <v>3452814.96</v>
      </c>
      <c r="M449" s="670">
        <f t="shared" si="422"/>
        <v>100</v>
      </c>
      <c r="N449" s="10"/>
    </row>
    <row r="450" spans="1:14">
      <c r="A450" s="47"/>
      <c r="B450" s="56">
        <f>B449+1</f>
        <v>3</v>
      </c>
      <c r="C450" s="48" t="s">
        <v>1448</v>
      </c>
      <c r="D450" s="49"/>
      <c r="E450" s="49"/>
      <c r="F450" s="680" t="str">
        <f>F451</f>
        <v>A.4.7.1.10</v>
      </c>
      <c r="G450" s="681">
        <f>'Volume Backup'!U430</f>
        <v>32</v>
      </c>
      <c r="H450" s="46" t="str">
        <f>'Volume Backup'!V430</f>
        <v>m2</v>
      </c>
      <c r="I450" s="682">
        <f>I451</f>
        <v>43230.484000000004</v>
      </c>
      <c r="J450" s="200">
        <f t="shared" si="420"/>
        <v>1383375.4880000001</v>
      </c>
      <c r="K450" s="204">
        <f>K451</f>
        <v>28115.778620199999</v>
      </c>
      <c r="L450" s="200">
        <f t="shared" si="421"/>
        <v>899704.91584639996</v>
      </c>
      <c r="M450" s="670">
        <f t="shared" si="422"/>
        <v>65.036927692505117</v>
      </c>
      <c r="N450" s="10"/>
    </row>
    <row r="451" spans="1:14">
      <c r="A451" s="47"/>
      <c r="B451" s="56">
        <f>B450+1</f>
        <v>4</v>
      </c>
      <c r="C451" s="48" t="s">
        <v>1449</v>
      </c>
      <c r="D451" s="49"/>
      <c r="E451" s="49"/>
      <c r="F451" s="680" t="str">
        <f>F365</f>
        <v>A.4.7.1.10</v>
      </c>
      <c r="G451" s="681">
        <f>'Volume Backup'!U431</f>
        <v>24</v>
      </c>
      <c r="H451" s="46" t="str">
        <f>'Volume Backup'!V431</f>
        <v>m2</v>
      </c>
      <c r="I451" s="682">
        <f>I365</f>
        <v>43230.484000000004</v>
      </c>
      <c r="J451" s="200">
        <f t="shared" si="420"/>
        <v>1037531.6160000002</v>
      </c>
      <c r="K451" s="204">
        <f>K365</f>
        <v>28115.778620199999</v>
      </c>
      <c r="L451" s="200">
        <f t="shared" si="421"/>
        <v>674778.68688479997</v>
      </c>
      <c r="M451" s="670">
        <f t="shared" si="422"/>
        <v>65.036927692505117</v>
      </c>
      <c r="N451" s="10"/>
    </row>
    <row r="452" spans="1:14" s="70" customFormat="1">
      <c r="A452" s="64" t="s">
        <v>1357</v>
      </c>
      <c r="B452" s="65"/>
      <c r="C452" s="66" t="s">
        <v>162</v>
      </c>
      <c r="D452" s="67"/>
      <c r="E452" s="67"/>
      <c r="F452" s="697"/>
      <c r="G452" s="696"/>
      <c r="H452" s="68"/>
      <c r="I452" s="698"/>
      <c r="J452" s="202"/>
      <c r="K452" s="207"/>
      <c r="L452" s="202"/>
      <c r="M452" s="669"/>
      <c r="N452" s="69"/>
    </row>
    <row r="453" spans="1:14">
      <c r="A453" s="37"/>
      <c r="B453" s="55">
        <v>1</v>
      </c>
      <c r="C453" s="33" t="s">
        <v>1311</v>
      </c>
      <c r="D453" s="34"/>
      <c r="E453" s="34"/>
      <c r="F453" s="680" t="str">
        <f>F410</f>
        <v>A.4.4.3.59 B</v>
      </c>
      <c r="G453" s="681">
        <f>'Volume Backup'!U433</f>
        <v>32</v>
      </c>
      <c r="H453" s="46" t="str">
        <f>'Volume Backup'!V433</f>
        <v>m2</v>
      </c>
      <c r="I453" s="682">
        <f>I410</f>
        <v>576770.43000000005</v>
      </c>
      <c r="J453" s="200">
        <f t="shared" ref="J453" si="423">G453*I453</f>
        <v>18456653.760000002</v>
      </c>
      <c r="K453" s="204">
        <f>K410</f>
        <v>576770.43000000005</v>
      </c>
      <c r="L453" s="200">
        <f t="shared" ref="L453" si="424">K453*G453</f>
        <v>18456653.760000002</v>
      </c>
      <c r="M453" s="670">
        <f t="shared" ref="M453" si="425">L453/J453*100</f>
        <v>100</v>
      </c>
      <c r="N453" s="10"/>
    </row>
    <row r="454" spans="1:14" s="70" customFormat="1">
      <c r="A454" s="64" t="s">
        <v>1358</v>
      </c>
      <c r="B454" s="65"/>
      <c r="C454" s="66" t="s">
        <v>1284</v>
      </c>
      <c r="D454" s="67"/>
      <c r="E454" s="67"/>
      <c r="F454" s="697"/>
      <c r="G454" s="696"/>
      <c r="H454" s="68"/>
      <c r="I454" s="698"/>
      <c r="J454" s="202"/>
      <c r="K454" s="207"/>
      <c r="L454" s="202"/>
      <c r="M454" s="669"/>
      <c r="N454" s="69"/>
    </row>
    <row r="455" spans="1:14">
      <c r="A455" s="47"/>
      <c r="B455" s="56">
        <v>1</v>
      </c>
      <c r="C455" s="48" t="s">
        <v>1286</v>
      </c>
      <c r="D455" s="49"/>
      <c r="E455" s="49"/>
      <c r="F455" s="50" t="str">
        <f t="shared" ref="F455:F462" si="426">F290</f>
        <v>PK.Elek.01</v>
      </c>
      <c r="G455" s="681">
        <f>'Volume Backup'!U435</f>
        <v>18</v>
      </c>
      <c r="H455" s="46" t="str">
        <f>'Volume Backup'!V435</f>
        <v>titik</v>
      </c>
      <c r="I455" s="51">
        <f t="shared" ref="I455:I462" si="427">I290</f>
        <v>298100</v>
      </c>
      <c r="J455" s="200">
        <f t="shared" ref="J455:J462" si="428">G455*I455</f>
        <v>5365800</v>
      </c>
      <c r="K455" s="205">
        <f t="shared" ref="K455:K462" si="429">K290</f>
        <v>279433.55</v>
      </c>
      <c r="L455" s="200">
        <f t="shared" ref="L455:L462" si="430">K455*G455</f>
        <v>5029803.8999999994</v>
      </c>
      <c r="M455" s="670">
        <f t="shared" ref="M455:M462" si="431">L455/J455*100</f>
        <v>93.738191881918809</v>
      </c>
      <c r="N455" s="10"/>
    </row>
    <row r="456" spans="1:14">
      <c r="A456" s="47"/>
      <c r="B456" s="56">
        <f>B455+1</f>
        <v>2</v>
      </c>
      <c r="C456" s="48" t="s">
        <v>1298</v>
      </c>
      <c r="D456" s="49"/>
      <c r="E456" s="49"/>
      <c r="F456" s="50" t="str">
        <f t="shared" si="426"/>
        <v>PK Supl. 4 D</v>
      </c>
      <c r="G456" s="681">
        <f>'Volume Backup'!U436</f>
        <v>16</v>
      </c>
      <c r="H456" s="46" t="str">
        <f>'Volume Backup'!V436</f>
        <v>m'</v>
      </c>
      <c r="I456" s="51">
        <f t="shared" si="427"/>
        <v>50646</v>
      </c>
      <c r="J456" s="200">
        <f t="shared" si="428"/>
        <v>810336</v>
      </c>
      <c r="K456" s="205">
        <f t="shared" si="429"/>
        <v>50646</v>
      </c>
      <c r="L456" s="200">
        <f t="shared" si="430"/>
        <v>810336</v>
      </c>
      <c r="M456" s="670">
        <f t="shared" si="431"/>
        <v>100</v>
      </c>
      <c r="N456" s="10"/>
    </row>
    <row r="457" spans="1:14">
      <c r="A457" s="47"/>
      <c r="B457" s="56">
        <f>B456+1</f>
        <v>3</v>
      </c>
      <c r="C457" s="48" t="s">
        <v>1326</v>
      </c>
      <c r="D457" s="49"/>
      <c r="E457" s="49"/>
      <c r="F457" s="50" t="str">
        <f t="shared" si="426"/>
        <v>PK.Elek.36</v>
      </c>
      <c r="G457" s="681">
        <f>'Volume Backup'!U437</f>
        <v>4</v>
      </c>
      <c r="H457" s="46" t="str">
        <f>'Volume Backup'!V437</f>
        <v>unit</v>
      </c>
      <c r="I457" s="51">
        <f t="shared" si="427"/>
        <v>132704</v>
      </c>
      <c r="J457" s="200">
        <f t="shared" si="428"/>
        <v>530816</v>
      </c>
      <c r="K457" s="205">
        <f t="shared" si="429"/>
        <v>58822.5</v>
      </c>
      <c r="L457" s="200">
        <f t="shared" si="430"/>
        <v>235290</v>
      </c>
      <c r="M457" s="670">
        <f t="shared" si="431"/>
        <v>44.326094164456229</v>
      </c>
      <c r="N457" s="10"/>
    </row>
    <row r="458" spans="1:14">
      <c r="A458" s="47"/>
      <c r="B458" s="56">
        <f>B457+1</f>
        <v>4</v>
      </c>
      <c r="C458" s="48" t="s">
        <v>1319</v>
      </c>
      <c r="D458" s="49"/>
      <c r="E458" s="49"/>
      <c r="F458" s="50" t="str">
        <f t="shared" si="426"/>
        <v>Dihitung</v>
      </c>
      <c r="G458" s="681">
        <f>'Volume Backup'!U438</f>
        <v>6</v>
      </c>
      <c r="H458" s="46" t="str">
        <f>'Volume Backup'!V438</f>
        <v>unit</v>
      </c>
      <c r="I458" s="51">
        <f t="shared" si="427"/>
        <v>600000</v>
      </c>
      <c r="J458" s="200">
        <f t="shared" si="428"/>
        <v>3600000</v>
      </c>
      <c r="K458" s="205">
        <f t="shared" si="429"/>
        <v>600000</v>
      </c>
      <c r="L458" s="200">
        <f t="shared" si="430"/>
        <v>3600000</v>
      </c>
      <c r="M458" s="670">
        <f t="shared" si="431"/>
        <v>100</v>
      </c>
      <c r="N458" s="10"/>
    </row>
    <row r="459" spans="1:14">
      <c r="A459" s="47"/>
      <c r="B459" s="56">
        <f t="shared" ref="B459:B462" si="432">B458+1</f>
        <v>5</v>
      </c>
      <c r="C459" s="48" t="s">
        <v>1325</v>
      </c>
      <c r="D459" s="49"/>
      <c r="E459" s="49"/>
      <c r="F459" s="50" t="str">
        <f t="shared" si="426"/>
        <v>Dihitung</v>
      </c>
      <c r="G459" s="681">
        <f>'Volume Backup'!U439</f>
        <v>1</v>
      </c>
      <c r="H459" s="46" t="str">
        <f>'Volume Backup'!V439</f>
        <v>unit</v>
      </c>
      <c r="I459" s="51">
        <f t="shared" si="427"/>
        <v>4200000</v>
      </c>
      <c r="J459" s="200">
        <f t="shared" si="428"/>
        <v>4200000</v>
      </c>
      <c r="K459" s="205">
        <f t="shared" si="429"/>
        <v>4200000</v>
      </c>
      <c r="L459" s="200">
        <f t="shared" si="430"/>
        <v>4200000</v>
      </c>
      <c r="M459" s="670">
        <f t="shared" si="431"/>
        <v>100</v>
      </c>
      <c r="N459" s="10"/>
    </row>
    <row r="460" spans="1:14">
      <c r="A460" s="47"/>
      <c r="B460" s="56">
        <f t="shared" si="432"/>
        <v>6</v>
      </c>
      <c r="C460" s="48" t="s">
        <v>1299</v>
      </c>
      <c r="D460" s="49"/>
      <c r="E460" s="49"/>
      <c r="F460" s="50" t="str">
        <f t="shared" si="426"/>
        <v>PK.Elek.29</v>
      </c>
      <c r="G460" s="681">
        <f>'Volume Backup'!U440</f>
        <v>1</v>
      </c>
      <c r="H460" s="46" t="str">
        <f>'Volume Backup'!V440</f>
        <v>unit</v>
      </c>
      <c r="I460" s="51">
        <f t="shared" si="427"/>
        <v>53366.5</v>
      </c>
      <c r="J460" s="200">
        <f t="shared" si="428"/>
        <v>53366.5</v>
      </c>
      <c r="K460" s="205">
        <f t="shared" si="429"/>
        <v>37265.800000000003</v>
      </c>
      <c r="L460" s="200">
        <f t="shared" si="430"/>
        <v>37265.800000000003</v>
      </c>
      <c r="M460" s="670">
        <f t="shared" si="431"/>
        <v>69.829949500154598</v>
      </c>
      <c r="N460" s="10"/>
    </row>
    <row r="461" spans="1:14">
      <c r="A461" s="47"/>
      <c r="B461" s="56">
        <f t="shared" si="432"/>
        <v>7</v>
      </c>
      <c r="C461" s="48" t="s">
        <v>1300</v>
      </c>
      <c r="D461" s="49"/>
      <c r="E461" s="49"/>
      <c r="F461" s="50" t="str">
        <f t="shared" si="426"/>
        <v>PK.Elek.30</v>
      </c>
      <c r="G461" s="681">
        <f>'Volume Backup'!U441</f>
        <v>2</v>
      </c>
      <c r="H461" s="46" t="str">
        <f>'Volume Backup'!V441</f>
        <v>unit</v>
      </c>
      <c r="I461" s="51">
        <f t="shared" si="427"/>
        <v>55099</v>
      </c>
      <c r="J461" s="200">
        <f t="shared" si="428"/>
        <v>110198</v>
      </c>
      <c r="K461" s="205">
        <f t="shared" si="429"/>
        <v>38051.199999999997</v>
      </c>
      <c r="L461" s="200">
        <f t="shared" si="430"/>
        <v>76102.399999999994</v>
      </c>
      <c r="M461" s="670">
        <f t="shared" si="431"/>
        <v>69.059692553403877</v>
      </c>
      <c r="N461" s="10"/>
    </row>
    <row r="462" spans="1:14">
      <c r="A462" s="47"/>
      <c r="B462" s="56">
        <f t="shared" si="432"/>
        <v>8</v>
      </c>
      <c r="C462" s="48" t="s">
        <v>1301</v>
      </c>
      <c r="D462" s="49"/>
      <c r="E462" s="49"/>
      <c r="F462" s="50" t="str">
        <f t="shared" si="426"/>
        <v>PK.Elek.28</v>
      </c>
      <c r="G462" s="681">
        <f>'Volume Backup'!U442</f>
        <v>6</v>
      </c>
      <c r="H462" s="46" t="str">
        <f>'Volume Backup'!V442</f>
        <v>unit</v>
      </c>
      <c r="I462" s="51">
        <f t="shared" si="427"/>
        <v>60874</v>
      </c>
      <c r="J462" s="200">
        <f t="shared" si="428"/>
        <v>365244</v>
      </c>
      <c r="K462" s="205">
        <f t="shared" si="429"/>
        <v>42218</v>
      </c>
      <c r="L462" s="200">
        <f t="shared" si="430"/>
        <v>253308</v>
      </c>
      <c r="M462" s="670">
        <f t="shared" si="431"/>
        <v>69.353089989157937</v>
      </c>
      <c r="N462" s="10"/>
    </row>
    <row r="463" spans="1:14" s="70" customFormat="1">
      <c r="A463" s="64" t="s">
        <v>1359</v>
      </c>
      <c r="B463" s="65"/>
      <c r="C463" s="66" t="s">
        <v>1316</v>
      </c>
      <c r="D463" s="67"/>
      <c r="E463" s="67"/>
      <c r="F463" s="697"/>
      <c r="G463" s="696"/>
      <c r="H463" s="68"/>
      <c r="I463" s="698"/>
      <c r="J463" s="202"/>
      <c r="K463" s="207"/>
      <c r="L463" s="202"/>
      <c r="M463" s="669"/>
      <c r="N463" s="69"/>
    </row>
    <row r="464" spans="1:14">
      <c r="A464" s="37"/>
      <c r="B464" s="55">
        <v>1</v>
      </c>
      <c r="C464" s="33" t="s">
        <v>1315</v>
      </c>
      <c r="D464" s="34"/>
      <c r="E464" s="34"/>
      <c r="F464" s="680" t="str">
        <f>F299</f>
        <v>A.4.2.1.11 ff</v>
      </c>
      <c r="G464" s="681">
        <f>'Volume Backup'!U444</f>
        <v>16.5</v>
      </c>
      <c r="H464" s="46" t="str">
        <f>'Volume Backup'!V444</f>
        <v>m'</v>
      </c>
      <c r="I464" s="682">
        <f>I299</f>
        <v>194695</v>
      </c>
      <c r="J464" s="200">
        <f t="shared" ref="J464:J467" si="433">G464*I464</f>
        <v>3212467.5</v>
      </c>
      <c r="K464" s="204">
        <f>K299</f>
        <v>194695</v>
      </c>
      <c r="L464" s="200">
        <f t="shared" ref="L464:L467" si="434">K464*G464</f>
        <v>3212467.5</v>
      </c>
      <c r="M464" s="670">
        <f t="shared" ref="M464:M467" si="435">L464/J464*100</f>
        <v>100</v>
      </c>
      <c r="N464" s="10"/>
    </row>
    <row r="465" spans="1:16">
      <c r="A465" s="47"/>
      <c r="B465" s="56">
        <f>B464+1</f>
        <v>2</v>
      </c>
      <c r="C465" s="48" t="s">
        <v>1320</v>
      </c>
      <c r="D465" s="49"/>
      <c r="E465" s="49"/>
      <c r="F465" s="680" t="str">
        <f>F300</f>
        <v>A.4.2.1.13</v>
      </c>
      <c r="G465" s="681">
        <f>'Volume Backup'!U445</f>
        <v>3.0720000000000001</v>
      </c>
      <c r="H465" s="46" t="str">
        <f>'Volume Backup'!V445</f>
        <v>m2</v>
      </c>
      <c r="I465" s="682">
        <f>I300</f>
        <v>897931.04</v>
      </c>
      <c r="J465" s="200">
        <f t="shared" si="433"/>
        <v>2758444.1548800003</v>
      </c>
      <c r="K465" s="204">
        <f>K300</f>
        <v>897931.04</v>
      </c>
      <c r="L465" s="200">
        <f t="shared" si="434"/>
        <v>2758444.1548800003</v>
      </c>
      <c r="M465" s="670">
        <f t="shared" si="435"/>
        <v>100</v>
      </c>
      <c r="N465" s="10"/>
    </row>
    <row r="466" spans="1:16">
      <c r="A466" s="47"/>
      <c r="B466" s="56">
        <f t="shared" ref="B466:B467" si="436">B465+1</f>
        <v>3</v>
      </c>
      <c r="C466" s="48" t="s">
        <v>1442</v>
      </c>
      <c r="D466" s="49"/>
      <c r="E466" s="49"/>
      <c r="F466" s="680" t="str">
        <f>F301</f>
        <v>A.4.6.2.17B</v>
      </c>
      <c r="G466" s="681">
        <f>'Volume Backup'!U446</f>
        <v>8.2800000000000011</v>
      </c>
      <c r="H466" s="46" t="str">
        <f>'Volume Backup'!V446</f>
        <v>m2</v>
      </c>
      <c r="I466" s="682">
        <f>I301</f>
        <v>307561.17499999999</v>
      </c>
      <c r="J466" s="200">
        <f t="shared" si="433"/>
        <v>2546606.5290000001</v>
      </c>
      <c r="K466" s="204">
        <f>K301</f>
        <v>184039.70144999999</v>
      </c>
      <c r="L466" s="200">
        <f t="shared" si="434"/>
        <v>1523848.7280060002</v>
      </c>
      <c r="M466" s="670">
        <f t="shared" si="435"/>
        <v>59.838404977481318</v>
      </c>
      <c r="N466" s="10"/>
    </row>
    <row r="467" spans="1:16">
      <c r="A467" s="47"/>
      <c r="B467" s="56">
        <f t="shared" si="436"/>
        <v>4</v>
      </c>
      <c r="C467" s="48" t="s">
        <v>1321</v>
      </c>
      <c r="D467" s="49"/>
      <c r="E467" s="49"/>
      <c r="F467" s="680" t="str">
        <f>F302</f>
        <v>Dihitung</v>
      </c>
      <c r="G467" s="681">
        <f>'Volume Backup'!U447</f>
        <v>2.7600000000000002</v>
      </c>
      <c r="H467" s="46" t="str">
        <f>'Volume Backup'!V447</f>
        <v>m2</v>
      </c>
      <c r="I467" s="682">
        <f>I302</f>
        <v>420000</v>
      </c>
      <c r="J467" s="200">
        <f t="shared" si="433"/>
        <v>1159200</v>
      </c>
      <c r="K467" s="204">
        <f>K302</f>
        <v>420000</v>
      </c>
      <c r="L467" s="200">
        <f t="shared" si="434"/>
        <v>1159200</v>
      </c>
      <c r="M467" s="670">
        <f t="shared" si="435"/>
        <v>100</v>
      </c>
      <c r="N467" s="10"/>
    </row>
    <row r="468" spans="1:16" s="70" customFormat="1">
      <c r="A468" s="64" t="s">
        <v>1360</v>
      </c>
      <c r="B468" s="65"/>
      <c r="C468" s="66" t="s">
        <v>189</v>
      </c>
      <c r="D468" s="67"/>
      <c r="E468" s="67"/>
      <c r="F468" s="697"/>
      <c r="G468" s="696"/>
      <c r="H468" s="68"/>
      <c r="I468" s="698"/>
      <c r="J468" s="202"/>
      <c r="K468" s="207"/>
      <c r="L468" s="202"/>
      <c r="M468" s="669"/>
      <c r="N468" s="69"/>
    </row>
    <row r="469" spans="1:16">
      <c r="A469" s="37"/>
      <c r="B469" s="56">
        <v>1</v>
      </c>
      <c r="C469" s="33" t="s">
        <v>1296</v>
      </c>
      <c r="D469" s="34"/>
      <c r="E469" s="34"/>
      <c r="F469" s="680" t="str">
        <f>F423</f>
        <v>A.4.2.1.14</v>
      </c>
      <c r="G469" s="681">
        <f>'Volume Backup'!U449</f>
        <v>5.4</v>
      </c>
      <c r="H469" s="46" t="str">
        <f>'Volume Backup'!V449</f>
        <v>m2</v>
      </c>
      <c r="I469" s="682">
        <f>I200</f>
        <v>1043860.18</v>
      </c>
      <c r="J469" s="200">
        <f t="shared" ref="J469" si="437">G469*I469</f>
        <v>5636844.972000001</v>
      </c>
      <c r="K469" s="682">
        <f>K200</f>
        <v>1043860.18</v>
      </c>
      <c r="L469" s="200">
        <f t="shared" ref="L469" si="438">K469*G469</f>
        <v>5636844.972000001</v>
      </c>
      <c r="M469" s="670">
        <f t="shared" ref="M469" si="439">L469/J469*100</f>
        <v>100</v>
      </c>
      <c r="N469" s="10"/>
      <c r="O469" s="861">
        <f>SUM(J442:J469)</f>
        <v>91061464.782280013</v>
      </c>
      <c r="P469" s="861">
        <f>SUM(L442:L469)</f>
        <v>87174899.36001721</v>
      </c>
    </row>
    <row r="470" spans="1:16" s="692" customFormat="1">
      <c r="A470" s="683" t="s">
        <v>21</v>
      </c>
      <c r="B470" s="684"/>
      <c r="C470" s="685" t="s">
        <v>1328</v>
      </c>
      <c r="D470" s="686"/>
      <c r="E470" s="686"/>
      <c r="F470" s="693"/>
      <c r="G470" s="694"/>
      <c r="H470" s="687"/>
      <c r="I470" s="695"/>
      <c r="J470" s="688"/>
      <c r="K470" s="689"/>
      <c r="L470" s="688"/>
      <c r="M470" s="690"/>
      <c r="N470" s="691"/>
    </row>
    <row r="471" spans="1:16" s="70" customFormat="1">
      <c r="A471" s="64" t="s">
        <v>1361</v>
      </c>
      <c r="B471" s="65"/>
      <c r="C471" s="66" t="s">
        <v>164</v>
      </c>
      <c r="D471" s="67"/>
      <c r="E471" s="67"/>
      <c r="F471" s="697"/>
      <c r="G471" s="696"/>
      <c r="H471" s="68"/>
      <c r="I471" s="698"/>
      <c r="J471" s="202"/>
      <c r="K471" s="207"/>
      <c r="L471" s="202"/>
      <c r="M471" s="669"/>
      <c r="N471" s="69"/>
    </row>
    <row r="472" spans="1:16">
      <c r="A472" s="47"/>
      <c r="B472" s="56">
        <v>1</v>
      </c>
      <c r="C472" s="48" t="s">
        <v>2862</v>
      </c>
      <c r="D472" s="49"/>
      <c r="E472" s="49"/>
      <c r="F472" s="50" t="str">
        <f>F442</f>
        <v>A.4.2.1.20</v>
      </c>
      <c r="G472" s="681">
        <f>'Volume Backup'!U452</f>
        <v>25.6</v>
      </c>
      <c r="H472" s="46" t="str">
        <f>'Volume Backup'!V452</f>
        <v>m2</v>
      </c>
      <c r="I472" s="51">
        <f>I442</f>
        <v>148763.14000000001</v>
      </c>
      <c r="J472" s="200">
        <f t="shared" ref="J472:J474" si="440">G472*I472</f>
        <v>3808336.3840000005</v>
      </c>
      <c r="K472" s="205">
        <f>K442</f>
        <v>148763.14000000001</v>
      </c>
      <c r="L472" s="200">
        <f t="shared" ref="L472:L474" si="441">K472*G472</f>
        <v>3808336.3840000005</v>
      </c>
      <c r="M472" s="670">
        <f t="shared" ref="M472:M474" si="442">L472/J472*100</f>
        <v>100</v>
      </c>
      <c r="N472" s="10"/>
    </row>
    <row r="473" spans="1:16">
      <c r="A473" s="47"/>
      <c r="B473" s="56">
        <f t="shared" ref="B473:B474" si="443">B472+1</f>
        <v>2</v>
      </c>
      <c r="C473" s="48" t="s">
        <v>2863</v>
      </c>
      <c r="D473" s="49"/>
      <c r="E473" s="49"/>
      <c r="F473" s="50" t="str">
        <f t="shared" ref="F473:F474" si="444">F443</f>
        <v>A.4.6.1.23 F</v>
      </c>
      <c r="G473" s="681">
        <f>G472</f>
        <v>25.6</v>
      </c>
      <c r="H473" s="46" t="str">
        <f>H472</f>
        <v>m2</v>
      </c>
      <c r="I473" s="51">
        <f t="shared" ref="I473:I474" si="445">I443</f>
        <v>205940.97</v>
      </c>
      <c r="J473" s="200">
        <f t="shared" si="440"/>
        <v>5272088.8320000004</v>
      </c>
      <c r="K473" s="205">
        <f>I473</f>
        <v>205940.97</v>
      </c>
      <c r="L473" s="200">
        <f t="shared" si="441"/>
        <v>5272088.8320000004</v>
      </c>
      <c r="M473" s="670">
        <f t="shared" si="442"/>
        <v>100</v>
      </c>
      <c r="N473" s="10"/>
    </row>
    <row r="474" spans="1:16">
      <c r="A474" s="47"/>
      <c r="B474" s="56">
        <f t="shared" si="443"/>
        <v>3</v>
      </c>
      <c r="C474" s="48" t="s">
        <v>2864</v>
      </c>
      <c r="D474" s="49"/>
      <c r="E474" s="49"/>
      <c r="F474" s="50" t="str">
        <f t="shared" si="444"/>
        <v>A.4.6.1.23 J</v>
      </c>
      <c r="G474" s="681">
        <f>G473</f>
        <v>25.6</v>
      </c>
      <c r="H474" s="46" t="str">
        <f>H473</f>
        <v>m2</v>
      </c>
      <c r="I474" s="51">
        <f t="shared" si="445"/>
        <v>236285.44</v>
      </c>
      <c r="J474" s="200">
        <f t="shared" si="440"/>
        <v>6048907.2640000004</v>
      </c>
      <c r="K474" s="205">
        <f>I474</f>
        <v>236285.44</v>
      </c>
      <c r="L474" s="200">
        <f t="shared" si="441"/>
        <v>6048907.2640000004</v>
      </c>
      <c r="M474" s="670">
        <f t="shared" si="442"/>
        <v>100</v>
      </c>
      <c r="N474" s="10"/>
    </row>
    <row r="475" spans="1:16" s="70" customFormat="1">
      <c r="A475" s="64" t="s">
        <v>1362</v>
      </c>
      <c r="B475" s="65"/>
      <c r="C475" s="66" t="s">
        <v>182</v>
      </c>
      <c r="D475" s="67"/>
      <c r="E475" s="67"/>
      <c r="F475" s="697"/>
      <c r="G475" s="696"/>
      <c r="H475" s="68"/>
      <c r="I475" s="698"/>
      <c r="J475" s="202"/>
      <c r="K475" s="207"/>
      <c r="L475" s="202"/>
      <c r="M475" s="669"/>
      <c r="N475" s="69"/>
    </row>
    <row r="476" spans="1:16">
      <c r="A476" s="37"/>
      <c r="B476" s="55">
        <v>1</v>
      </c>
      <c r="C476" s="33" t="s">
        <v>172</v>
      </c>
      <c r="D476" s="34"/>
      <c r="E476" s="34"/>
      <c r="F476" s="680" t="str">
        <f>F448</f>
        <v>PLL.01</v>
      </c>
      <c r="G476" s="681">
        <f>'Volume Backup'!U454</f>
        <v>24.5</v>
      </c>
      <c r="H476" s="46" t="str">
        <f>'Volume Backup'!V454</f>
        <v>m2</v>
      </c>
      <c r="I476" s="682">
        <f>I448</f>
        <v>126787.50000000001</v>
      </c>
      <c r="J476" s="200">
        <f t="shared" ref="J476:J477" si="446">G476*I476</f>
        <v>3106293.7500000005</v>
      </c>
      <c r="K476" s="204">
        <f>K448</f>
        <v>88545.946250000008</v>
      </c>
      <c r="L476" s="200">
        <f t="shared" ref="L476:L477" si="447">K476*G476</f>
        <v>2169375.683125</v>
      </c>
      <c r="M476" s="670">
        <f t="shared" ref="M476:M477" si="448">L476/J476*100</f>
        <v>69.838072562358263</v>
      </c>
      <c r="N476" s="10"/>
    </row>
    <row r="477" spans="1:16">
      <c r="A477" s="47"/>
      <c r="B477" s="56">
        <f>B476+1</f>
        <v>2</v>
      </c>
      <c r="C477" s="48" t="s">
        <v>1330</v>
      </c>
      <c r="D477" s="49"/>
      <c r="E477" s="49"/>
      <c r="F477" s="50" t="str">
        <f>F472</f>
        <v>A.4.2.1.20</v>
      </c>
      <c r="G477" s="681">
        <f>'Volume Backup'!U455</f>
        <v>29.05</v>
      </c>
      <c r="H477" s="46" t="str">
        <f>'Volume Backup'!V455</f>
        <v>m2</v>
      </c>
      <c r="I477" s="51">
        <f>I472</f>
        <v>148763.14000000001</v>
      </c>
      <c r="J477" s="200">
        <f t="shared" si="446"/>
        <v>4321569.2170000002</v>
      </c>
      <c r="K477" s="205">
        <f>K472</f>
        <v>148763.14000000001</v>
      </c>
      <c r="L477" s="200">
        <f t="shared" si="447"/>
        <v>4321569.2170000002</v>
      </c>
      <c r="M477" s="670">
        <f t="shared" si="448"/>
        <v>100</v>
      </c>
      <c r="N477" s="10"/>
    </row>
    <row r="478" spans="1:16" s="70" customFormat="1">
      <c r="A478" s="64" t="s">
        <v>1363</v>
      </c>
      <c r="B478" s="65"/>
      <c r="C478" s="66" t="s">
        <v>162</v>
      </c>
      <c r="D478" s="67"/>
      <c r="E478" s="67"/>
      <c r="F478" s="697"/>
      <c r="G478" s="696"/>
      <c r="H478" s="68"/>
      <c r="I478" s="698"/>
      <c r="J478" s="202"/>
      <c r="K478" s="207"/>
      <c r="L478" s="202"/>
      <c r="M478" s="669"/>
      <c r="N478" s="69"/>
    </row>
    <row r="479" spans="1:16">
      <c r="A479" s="37"/>
      <c r="B479" s="55">
        <v>1</v>
      </c>
      <c r="C479" s="33" t="s">
        <v>1329</v>
      </c>
      <c r="D479" s="34"/>
      <c r="E479" s="34"/>
      <c r="F479" s="680" t="str">
        <f>F210</f>
        <v>A.4.4.3.59 A</v>
      </c>
      <c r="G479" s="681">
        <f>'Volume Backup'!U457</f>
        <v>24.5</v>
      </c>
      <c r="H479" s="46" t="str">
        <f>'Volume Backup'!V457</f>
        <v>m2</v>
      </c>
      <c r="I479" s="682">
        <f>I210</f>
        <v>492245.43</v>
      </c>
      <c r="J479" s="200">
        <f t="shared" ref="J479" si="449">G479*I479</f>
        <v>12060013.035</v>
      </c>
      <c r="K479" s="204">
        <f>I479</f>
        <v>492245.43</v>
      </c>
      <c r="L479" s="200">
        <f t="shared" ref="L479" si="450">K479*G479</f>
        <v>12060013.035</v>
      </c>
      <c r="M479" s="670">
        <f t="shared" ref="M479" si="451">L479/J479*100</f>
        <v>100</v>
      </c>
      <c r="N479" s="10"/>
    </row>
    <row r="480" spans="1:16" s="70" customFormat="1">
      <c r="A480" s="64" t="s">
        <v>1364</v>
      </c>
      <c r="B480" s="65"/>
      <c r="C480" s="66" t="s">
        <v>1332</v>
      </c>
      <c r="D480" s="67"/>
      <c r="E480" s="67"/>
      <c r="F480" s="697"/>
      <c r="G480" s="696"/>
      <c r="H480" s="68"/>
      <c r="I480" s="698"/>
      <c r="J480" s="202"/>
      <c r="K480" s="207"/>
      <c r="L480" s="202"/>
      <c r="M480" s="669"/>
      <c r="N480" s="69"/>
    </row>
    <row r="481" spans="1:14">
      <c r="A481" s="47"/>
      <c r="B481" s="56">
        <v>1</v>
      </c>
      <c r="C481" s="48" t="s">
        <v>161</v>
      </c>
      <c r="D481" s="49"/>
      <c r="E481" s="49"/>
      <c r="F481" s="50" t="str">
        <f>F212</f>
        <v>A.4.4.1.9</v>
      </c>
      <c r="G481" s="681">
        <f>'Volume Backup'!U459</f>
        <v>0.72</v>
      </c>
      <c r="H481" s="46" t="str">
        <f>'Volume Backup'!V459</f>
        <v>m2</v>
      </c>
      <c r="I481" s="51">
        <f>I212</f>
        <v>163284.56125000003</v>
      </c>
      <c r="J481" s="200">
        <f t="shared" ref="J481:J485" si="452">G481*I481</f>
        <v>117564.88410000001</v>
      </c>
      <c r="K481" s="51">
        <f>K212</f>
        <v>159168.16097500001</v>
      </c>
      <c r="L481" s="200">
        <f t="shared" ref="L481:L485" si="453">K481*G481</f>
        <v>114601.075902</v>
      </c>
      <c r="M481" s="670">
        <f t="shared" ref="M481:M485" si="454">L481/J481*100</f>
        <v>97.479002152140083</v>
      </c>
      <c r="N481" s="10"/>
    </row>
    <row r="482" spans="1:14">
      <c r="A482" s="47"/>
      <c r="B482" s="56">
        <f>B481+1</f>
        <v>2</v>
      </c>
      <c r="C482" s="48" t="s">
        <v>178</v>
      </c>
      <c r="D482" s="49"/>
      <c r="E482" s="49"/>
      <c r="F482" s="50" t="str">
        <f>F213</f>
        <v>A.4.1.1.17B</v>
      </c>
      <c r="G482" s="681">
        <f>'Volume Backup'!U460</f>
        <v>7.12</v>
      </c>
      <c r="H482" s="46" t="str">
        <f>'Volume Backup'!V460</f>
        <v>kg</v>
      </c>
      <c r="I482" s="51">
        <f>I213</f>
        <v>29709.387500000001</v>
      </c>
      <c r="J482" s="200">
        <f t="shared" si="452"/>
        <v>211530.83900000001</v>
      </c>
      <c r="K482" s="51">
        <f>K213</f>
        <v>15696.006725000003</v>
      </c>
      <c r="L482" s="200">
        <f t="shared" si="453"/>
        <v>111755.56788200002</v>
      </c>
      <c r="M482" s="670">
        <f t="shared" si="454"/>
        <v>52.831808548728922</v>
      </c>
      <c r="N482" s="10"/>
    </row>
    <row r="483" spans="1:14">
      <c r="A483" s="47"/>
      <c r="B483" s="56">
        <f t="shared" ref="B483:B485" si="455">B482+1</f>
        <v>3</v>
      </c>
      <c r="C483" s="48" t="s">
        <v>169</v>
      </c>
      <c r="D483" s="49"/>
      <c r="E483" s="49"/>
      <c r="F483" s="50" t="str">
        <f>F214</f>
        <v>A.4.1.1.10</v>
      </c>
      <c r="G483" s="681">
        <f>'Volume Backup'!U461</f>
        <v>7.1999999999999995E-2</v>
      </c>
      <c r="H483" s="46" t="str">
        <f>'Volume Backup'!V461</f>
        <v>m3</v>
      </c>
      <c r="I483" s="51">
        <f>I214</f>
        <v>1412631.84296875</v>
      </c>
      <c r="J483" s="200">
        <f t="shared" si="452"/>
        <v>101709.49269375</v>
      </c>
      <c r="K483" s="51">
        <f>K214</f>
        <v>1264799.3809187501</v>
      </c>
      <c r="L483" s="200">
        <f t="shared" si="453"/>
        <v>91065.555426149993</v>
      </c>
      <c r="M483" s="670">
        <f t="shared" si="454"/>
        <v>89.534961795897274</v>
      </c>
      <c r="N483" s="10"/>
    </row>
    <row r="484" spans="1:14">
      <c r="A484" s="47"/>
      <c r="B484" s="56">
        <f t="shared" si="455"/>
        <v>4</v>
      </c>
      <c r="C484" s="48" t="s">
        <v>1333</v>
      </c>
      <c r="D484" s="49"/>
      <c r="E484" s="49"/>
      <c r="F484" s="50" t="str">
        <f>F215</f>
        <v>A.4.4.3.36 J</v>
      </c>
      <c r="G484" s="681">
        <f>'Volume Backup'!U462</f>
        <v>0.72</v>
      </c>
      <c r="H484" s="46" t="str">
        <f>'Volume Backup'!V462</f>
        <v>m2</v>
      </c>
      <c r="I484" s="51">
        <f>I215</f>
        <v>429811.59</v>
      </c>
      <c r="J484" s="200">
        <f t="shared" si="452"/>
        <v>309464.34480000002</v>
      </c>
      <c r="K484" s="51">
        <f>K215</f>
        <v>429811.59</v>
      </c>
      <c r="L484" s="200">
        <f t="shared" si="453"/>
        <v>309464.34480000002</v>
      </c>
      <c r="M484" s="670">
        <f t="shared" si="454"/>
        <v>100</v>
      </c>
      <c r="N484" s="10"/>
    </row>
    <row r="485" spans="1:14">
      <c r="A485" s="47"/>
      <c r="B485" s="56">
        <f t="shared" si="455"/>
        <v>5</v>
      </c>
      <c r="C485" s="48" t="s">
        <v>1334</v>
      </c>
      <c r="D485" s="49"/>
      <c r="E485" s="49"/>
      <c r="F485" s="50" t="str">
        <f>F216</f>
        <v>A.4.4.3.36 J</v>
      </c>
      <c r="G485" s="681">
        <f>'Volume Backup'!U463</f>
        <v>1</v>
      </c>
      <c r="H485" s="46" t="str">
        <f>'Volume Backup'!V463</f>
        <v>m2</v>
      </c>
      <c r="I485" s="51">
        <f>I216</f>
        <v>429811.59</v>
      </c>
      <c r="J485" s="200">
        <f t="shared" si="452"/>
        <v>429811.59</v>
      </c>
      <c r="K485" s="51">
        <f>K216</f>
        <v>429811.59</v>
      </c>
      <c r="L485" s="200">
        <f t="shared" si="453"/>
        <v>429811.59</v>
      </c>
      <c r="M485" s="670">
        <f t="shared" si="454"/>
        <v>100</v>
      </c>
      <c r="N485" s="10"/>
    </row>
    <row r="486" spans="1:14" s="70" customFormat="1">
      <c r="A486" s="64" t="s">
        <v>1365</v>
      </c>
      <c r="B486" s="65"/>
      <c r="C486" s="66" t="s">
        <v>1284</v>
      </c>
      <c r="D486" s="67"/>
      <c r="E486" s="67"/>
      <c r="F486" s="697"/>
      <c r="G486" s="696"/>
      <c r="H486" s="68"/>
      <c r="I486" s="698"/>
      <c r="J486" s="202"/>
      <c r="K486" s="207"/>
      <c r="L486" s="202"/>
      <c r="M486" s="669"/>
      <c r="N486" s="69"/>
    </row>
    <row r="487" spans="1:14">
      <c r="A487" s="47"/>
      <c r="B487" s="56">
        <v>1</v>
      </c>
      <c r="C487" s="48" t="s">
        <v>1286</v>
      </c>
      <c r="D487" s="49"/>
      <c r="E487" s="49"/>
      <c r="F487" s="50" t="str">
        <f>F455</f>
        <v>PK.Elek.01</v>
      </c>
      <c r="G487" s="681">
        <f>'Volume Backup'!U465</f>
        <v>7</v>
      </c>
      <c r="H487" s="46" t="str">
        <f>'Volume Backup'!V465</f>
        <v>titik</v>
      </c>
      <c r="I487" s="51">
        <f>I455</f>
        <v>298100</v>
      </c>
      <c r="J487" s="200">
        <f t="shared" ref="J487:J492" si="456">G487*I487</f>
        <v>2086700</v>
      </c>
      <c r="K487" s="205">
        <f>K455</f>
        <v>279433.55</v>
      </c>
      <c r="L487" s="200">
        <f t="shared" ref="L487:L492" si="457">K487*G487</f>
        <v>1956034.8499999999</v>
      </c>
      <c r="M487" s="670">
        <f t="shared" ref="M487:M492" si="458">L487/J487*100</f>
        <v>93.738191881918809</v>
      </c>
      <c r="N487" s="10"/>
    </row>
    <row r="488" spans="1:14">
      <c r="A488" s="47"/>
      <c r="B488" s="56">
        <f>B487+1</f>
        <v>2</v>
      </c>
      <c r="C488" s="48" t="s">
        <v>1298</v>
      </c>
      <c r="D488" s="49"/>
      <c r="E488" s="49"/>
      <c r="F488" s="50" t="str">
        <f>F456</f>
        <v>PK Supl. 4 D</v>
      </c>
      <c r="G488" s="681">
        <f>'Volume Backup'!U466</f>
        <v>34.222222222222221</v>
      </c>
      <c r="H488" s="46" t="str">
        <f>'Volume Backup'!V466</f>
        <v>m'</v>
      </c>
      <c r="I488" s="51">
        <f>I456</f>
        <v>50646</v>
      </c>
      <c r="J488" s="200">
        <f t="shared" si="456"/>
        <v>1733218.6666666665</v>
      </c>
      <c r="K488" s="205">
        <f>K456</f>
        <v>50646</v>
      </c>
      <c r="L488" s="200">
        <f t="shared" si="457"/>
        <v>1733218.6666666665</v>
      </c>
      <c r="M488" s="670">
        <f t="shared" si="458"/>
        <v>100</v>
      </c>
      <c r="N488" s="10"/>
    </row>
    <row r="489" spans="1:14">
      <c r="A489" s="47"/>
      <c r="B489" s="56">
        <f t="shared" ref="B489:B492" si="459">B488+1</f>
        <v>3</v>
      </c>
      <c r="C489" s="48" t="s">
        <v>1326</v>
      </c>
      <c r="D489" s="49"/>
      <c r="E489" s="49"/>
      <c r="F489" s="50" t="str">
        <f>F457</f>
        <v>PK.Elek.36</v>
      </c>
      <c r="G489" s="681">
        <f>'Volume Backup'!U467</f>
        <v>3</v>
      </c>
      <c r="H489" s="46" t="str">
        <f>'Volume Backup'!V467</f>
        <v>unit</v>
      </c>
      <c r="I489" s="51">
        <f>I457</f>
        <v>132704</v>
      </c>
      <c r="J489" s="200">
        <f t="shared" si="456"/>
        <v>398112</v>
      </c>
      <c r="K489" s="205">
        <f>K457</f>
        <v>58822.5</v>
      </c>
      <c r="L489" s="200">
        <f t="shared" si="457"/>
        <v>176467.5</v>
      </c>
      <c r="M489" s="670">
        <f t="shared" si="458"/>
        <v>44.326094164456229</v>
      </c>
      <c r="N489" s="10"/>
    </row>
    <row r="490" spans="1:14">
      <c r="A490" s="47"/>
      <c r="B490" s="56">
        <f t="shared" si="459"/>
        <v>4</v>
      </c>
      <c r="C490" s="48" t="s">
        <v>1299</v>
      </c>
      <c r="D490" s="49"/>
      <c r="E490" s="49"/>
      <c r="F490" s="50" t="str">
        <f>F460</f>
        <v>PK.Elek.29</v>
      </c>
      <c r="G490" s="681">
        <f>'Volume Backup'!U468</f>
        <v>1</v>
      </c>
      <c r="H490" s="46" t="str">
        <f>'Volume Backup'!V468</f>
        <v>unit</v>
      </c>
      <c r="I490" s="51">
        <f>I460</f>
        <v>53366.5</v>
      </c>
      <c r="J490" s="200">
        <f t="shared" si="456"/>
        <v>53366.5</v>
      </c>
      <c r="K490" s="205">
        <f>K460</f>
        <v>37265.800000000003</v>
      </c>
      <c r="L490" s="200">
        <f t="shared" si="457"/>
        <v>37265.800000000003</v>
      </c>
      <c r="M490" s="670">
        <f t="shared" si="458"/>
        <v>69.829949500154598</v>
      </c>
      <c r="N490" s="10"/>
    </row>
    <row r="491" spans="1:14">
      <c r="A491" s="47"/>
      <c r="B491" s="56">
        <f t="shared" si="459"/>
        <v>5</v>
      </c>
      <c r="C491" s="48" t="s">
        <v>1300</v>
      </c>
      <c r="D491" s="49"/>
      <c r="E491" s="49"/>
      <c r="F491" s="50" t="str">
        <f>F461</f>
        <v>PK.Elek.30</v>
      </c>
      <c r="G491" s="681">
        <f>'Volume Backup'!U469</f>
        <v>1</v>
      </c>
      <c r="H491" s="46" t="str">
        <f>'Volume Backup'!V469</f>
        <v>unit</v>
      </c>
      <c r="I491" s="51">
        <f>I461</f>
        <v>55099</v>
      </c>
      <c r="J491" s="200">
        <f t="shared" si="456"/>
        <v>55099</v>
      </c>
      <c r="K491" s="205">
        <f>K461</f>
        <v>38051.199999999997</v>
      </c>
      <c r="L491" s="200">
        <f t="shared" si="457"/>
        <v>38051.199999999997</v>
      </c>
      <c r="M491" s="670">
        <f t="shared" si="458"/>
        <v>69.059692553403877</v>
      </c>
      <c r="N491" s="10"/>
    </row>
    <row r="492" spans="1:14">
      <c r="A492" s="47"/>
      <c r="B492" s="56">
        <f t="shared" si="459"/>
        <v>6</v>
      </c>
      <c r="C492" s="48" t="s">
        <v>1301</v>
      </c>
      <c r="D492" s="49"/>
      <c r="E492" s="49"/>
      <c r="F492" s="50" t="str">
        <f>F462</f>
        <v>PK.Elek.28</v>
      </c>
      <c r="G492" s="681">
        <f>'Volume Backup'!U470</f>
        <v>2</v>
      </c>
      <c r="H492" s="46" t="str">
        <f>'Volume Backup'!V470</f>
        <v>unit</v>
      </c>
      <c r="I492" s="51">
        <f>I462</f>
        <v>60874</v>
      </c>
      <c r="J492" s="200">
        <f t="shared" si="456"/>
        <v>121748</v>
      </c>
      <c r="K492" s="205">
        <f>K462</f>
        <v>42218</v>
      </c>
      <c r="L492" s="200">
        <f t="shared" si="457"/>
        <v>84436</v>
      </c>
      <c r="M492" s="670">
        <f t="shared" si="458"/>
        <v>69.353089989157937</v>
      </c>
      <c r="N492" s="10"/>
    </row>
    <row r="493" spans="1:14" s="70" customFormat="1">
      <c r="A493" s="64" t="s">
        <v>1366</v>
      </c>
      <c r="B493" s="65"/>
      <c r="C493" s="66" t="s">
        <v>166</v>
      </c>
      <c r="D493" s="67"/>
      <c r="E493" s="67"/>
      <c r="F493" s="697"/>
      <c r="G493" s="696"/>
      <c r="H493" s="68"/>
      <c r="I493" s="698"/>
      <c r="J493" s="202"/>
      <c r="K493" s="207"/>
      <c r="L493" s="202"/>
      <c r="M493" s="669"/>
      <c r="N493" s="69"/>
    </row>
    <row r="494" spans="1:14">
      <c r="A494" s="47"/>
      <c r="B494" s="56">
        <v>1</v>
      </c>
      <c r="C494" s="48" t="s">
        <v>185</v>
      </c>
      <c r="D494" s="49"/>
      <c r="E494" s="49"/>
      <c r="F494" s="50" t="str">
        <f>F425</f>
        <v>Pk.plamPVC.01</v>
      </c>
      <c r="G494" s="681">
        <f>'Volume Backup'!U472</f>
        <v>120</v>
      </c>
      <c r="H494" s="46" t="str">
        <f>'Volume Backup'!V472</f>
        <v>m'</v>
      </c>
      <c r="I494" s="51">
        <f>I425</f>
        <v>72264.5</v>
      </c>
      <c r="J494" s="200">
        <f t="shared" ref="J494:J497" si="460">G494*I494</f>
        <v>8671740</v>
      </c>
      <c r="K494" s="205">
        <f>K425</f>
        <v>69504.38</v>
      </c>
      <c r="L494" s="200">
        <f t="shared" ref="L494:L497" si="461">K494*G494</f>
        <v>8340525.6000000006</v>
      </c>
      <c r="M494" s="670">
        <f t="shared" ref="M494:M497" si="462">L494/J494*100</f>
        <v>96.18053124286476</v>
      </c>
      <c r="N494" s="10"/>
    </row>
    <row r="495" spans="1:14">
      <c r="A495" s="47"/>
      <c r="B495" s="56">
        <f>B494+1</f>
        <v>2</v>
      </c>
      <c r="C495" s="48" t="s">
        <v>1303</v>
      </c>
      <c r="D495" s="49"/>
      <c r="E495" s="49"/>
      <c r="F495" s="50" t="str">
        <f>F426</f>
        <v>Pk.plamPVC.03</v>
      </c>
      <c r="G495" s="681">
        <f>'Volume Backup'!U473</f>
        <v>120</v>
      </c>
      <c r="H495" s="46" t="str">
        <f>'Volume Backup'!V473</f>
        <v>m'</v>
      </c>
      <c r="I495" s="51">
        <f>I426</f>
        <v>139799</v>
      </c>
      <c r="J495" s="200">
        <f t="shared" si="460"/>
        <v>16775880</v>
      </c>
      <c r="K495" s="205">
        <f>K426</f>
        <v>132663.07999999999</v>
      </c>
      <c r="L495" s="200">
        <f t="shared" si="461"/>
        <v>15919569.599999998</v>
      </c>
      <c r="M495" s="670">
        <f t="shared" si="462"/>
        <v>94.89558580533479</v>
      </c>
      <c r="N495" s="10"/>
    </row>
    <row r="496" spans="1:14">
      <c r="A496" s="47"/>
      <c r="B496" s="56">
        <f t="shared" ref="B496:B497" si="463">B495+1</f>
        <v>3</v>
      </c>
      <c r="C496" s="48" t="s">
        <v>188</v>
      </c>
      <c r="D496" s="49"/>
      <c r="E496" s="49"/>
      <c r="F496" s="50" t="str">
        <f>F227</f>
        <v>A.5.1.3A</v>
      </c>
      <c r="G496" s="681">
        <f>'Volume Backup'!U474</f>
        <v>1</v>
      </c>
      <c r="H496" s="46" t="str">
        <f>'Volume Backup'!V474</f>
        <v>unit</v>
      </c>
      <c r="I496" s="51">
        <f>I227</f>
        <v>2519052.2875000001</v>
      </c>
      <c r="J496" s="200">
        <f t="shared" si="460"/>
        <v>2519052.2875000001</v>
      </c>
      <c r="K496" s="51">
        <f>K227</f>
        <v>446904.6004</v>
      </c>
      <c r="L496" s="200">
        <f t="shared" si="461"/>
        <v>446904.6004</v>
      </c>
      <c r="M496" s="670">
        <f t="shared" si="462"/>
        <v>17.740981503941885</v>
      </c>
      <c r="N496" s="10"/>
    </row>
    <row r="497" spans="1:16">
      <c r="A497" s="47"/>
      <c r="B497" s="56">
        <f t="shared" si="463"/>
        <v>4</v>
      </c>
      <c r="C497" s="48" t="s">
        <v>1309</v>
      </c>
      <c r="D497" s="49"/>
      <c r="E497" s="49"/>
      <c r="F497" s="50" t="str">
        <f>F228</f>
        <v>A.5.1.1.19</v>
      </c>
      <c r="G497" s="681">
        <f>'Volume Backup'!U475</f>
        <v>1</v>
      </c>
      <c r="H497" s="46" t="str">
        <f>'Volume Backup'!V475</f>
        <v>unit</v>
      </c>
      <c r="I497" s="51">
        <f>I228</f>
        <v>315531.25</v>
      </c>
      <c r="J497" s="200">
        <f t="shared" si="460"/>
        <v>315531.25</v>
      </c>
      <c r="K497" s="51">
        <f>K228</f>
        <v>153957.929</v>
      </c>
      <c r="L497" s="200">
        <f t="shared" si="461"/>
        <v>153957.929</v>
      </c>
      <c r="M497" s="670">
        <f t="shared" si="462"/>
        <v>48.793242824601371</v>
      </c>
      <c r="N497" s="10"/>
    </row>
    <row r="498" spans="1:16" s="70" customFormat="1">
      <c r="A498" s="64" t="s">
        <v>1367</v>
      </c>
      <c r="B498" s="65"/>
      <c r="C498" s="66" t="s">
        <v>1316</v>
      </c>
      <c r="D498" s="67"/>
      <c r="E498" s="67"/>
      <c r="F498" s="697"/>
      <c r="G498" s="696"/>
      <c r="H498" s="68"/>
      <c r="I498" s="698"/>
      <c r="J498" s="202"/>
      <c r="K498" s="207"/>
      <c r="L498" s="202"/>
      <c r="M498" s="669"/>
      <c r="N498" s="69"/>
    </row>
    <row r="499" spans="1:16">
      <c r="A499" s="37"/>
      <c r="B499" s="55">
        <v>1</v>
      </c>
      <c r="C499" s="33" t="s">
        <v>1331</v>
      </c>
      <c r="D499" s="34"/>
      <c r="E499" s="34"/>
      <c r="F499" s="680" t="str">
        <f>F465</f>
        <v>A.4.2.1.13</v>
      </c>
      <c r="G499" s="681">
        <f>'Volume Backup'!U477</f>
        <v>8</v>
      </c>
      <c r="H499" s="46" t="str">
        <f>'Volume Backup'!V477</f>
        <v>m2</v>
      </c>
      <c r="I499" s="682">
        <f>I465</f>
        <v>897931.04</v>
      </c>
      <c r="J499" s="200">
        <f t="shared" ref="J499:J500" si="464">G499*I499</f>
        <v>7183448.3200000003</v>
      </c>
      <c r="K499" s="204">
        <f>K465</f>
        <v>897931.04</v>
      </c>
      <c r="L499" s="200">
        <f t="shared" ref="L499:L500" si="465">K499*G499</f>
        <v>7183448.3200000003</v>
      </c>
      <c r="M499" s="670">
        <f t="shared" ref="M499:M500" si="466">L499/J499*100</f>
        <v>100</v>
      </c>
      <c r="N499" s="10"/>
    </row>
    <row r="500" spans="1:16">
      <c r="A500" s="47"/>
      <c r="B500" s="56">
        <f>B499+1</f>
        <v>2</v>
      </c>
      <c r="C500" s="48" t="s">
        <v>1321</v>
      </c>
      <c r="D500" s="49"/>
      <c r="E500" s="49"/>
      <c r="F500" s="50" t="str">
        <f>F467</f>
        <v>Dihitung</v>
      </c>
      <c r="G500" s="681">
        <f>'Volume Backup'!U478</f>
        <v>2</v>
      </c>
      <c r="H500" s="46" t="str">
        <f>'Volume Backup'!V478</f>
        <v>m2</v>
      </c>
      <c r="I500" s="51">
        <f>I467</f>
        <v>420000</v>
      </c>
      <c r="J500" s="200">
        <f t="shared" si="464"/>
        <v>840000</v>
      </c>
      <c r="K500" s="205">
        <f>K467</f>
        <v>420000</v>
      </c>
      <c r="L500" s="200">
        <f t="shared" si="465"/>
        <v>840000</v>
      </c>
      <c r="M500" s="670">
        <f t="shared" si="466"/>
        <v>100</v>
      </c>
      <c r="N500" s="10"/>
      <c r="O500" s="861">
        <f>SUM(J471:J500)</f>
        <v>76541185.656760424</v>
      </c>
      <c r="P500" s="861">
        <f>SUM(L471:L500)</f>
        <v>71646868.615201816</v>
      </c>
    </row>
    <row r="501" spans="1:16" s="692" customFormat="1">
      <c r="A501" s="683" t="s">
        <v>22</v>
      </c>
      <c r="B501" s="684"/>
      <c r="C501" s="685" t="s">
        <v>1395</v>
      </c>
      <c r="D501" s="686"/>
      <c r="E501" s="686"/>
      <c r="F501" s="693"/>
      <c r="G501" s="694"/>
      <c r="H501" s="687"/>
      <c r="I501" s="695"/>
      <c r="J501" s="688"/>
      <c r="K501" s="689"/>
      <c r="L501" s="688"/>
      <c r="M501" s="690"/>
      <c r="N501" s="691"/>
    </row>
    <row r="502" spans="1:16" s="70" customFormat="1">
      <c r="A502" s="64" t="s">
        <v>1369</v>
      </c>
      <c r="B502" s="65"/>
      <c r="C502" s="66" t="s">
        <v>164</v>
      </c>
      <c r="D502" s="67"/>
      <c r="E502" s="67"/>
      <c r="F502" s="697"/>
      <c r="G502" s="696"/>
      <c r="H502" s="68"/>
      <c r="I502" s="698"/>
      <c r="J502" s="202"/>
      <c r="K502" s="207"/>
      <c r="L502" s="202"/>
      <c r="M502" s="669"/>
      <c r="N502" s="69"/>
    </row>
    <row r="503" spans="1:16">
      <c r="A503" s="47"/>
      <c r="B503" s="56">
        <v>1</v>
      </c>
      <c r="C503" s="48" t="s">
        <v>2862</v>
      </c>
      <c r="D503" s="49"/>
      <c r="E503" s="49"/>
      <c r="F503" s="50" t="str">
        <f>F472</f>
        <v>A.4.2.1.20</v>
      </c>
      <c r="G503" s="681">
        <f>'Volume Backup'!U481</f>
        <v>32</v>
      </c>
      <c r="H503" s="46" t="str">
        <f>'Volume Backup'!V481</f>
        <v>m2</v>
      </c>
      <c r="I503" s="51">
        <f>I472</f>
        <v>148763.14000000001</v>
      </c>
      <c r="J503" s="200">
        <f t="shared" ref="J503:J507" si="467">G503*I503</f>
        <v>4760420.4800000004</v>
      </c>
      <c r="K503" s="205">
        <f>K477</f>
        <v>148763.14000000001</v>
      </c>
      <c r="L503" s="200">
        <f t="shared" ref="L503:L507" si="468">K503*G503</f>
        <v>4760420.4800000004</v>
      </c>
      <c r="M503" s="670">
        <f t="shared" ref="M503:M507" si="469">L503/J503*100</f>
        <v>100</v>
      </c>
      <c r="N503" s="10"/>
    </row>
    <row r="504" spans="1:16">
      <c r="A504" s="47"/>
      <c r="B504" s="56">
        <f t="shared" ref="B504:B507" si="470">B503+1</f>
        <v>2</v>
      </c>
      <c r="C504" s="48" t="s">
        <v>2863</v>
      </c>
      <c r="D504" s="49"/>
      <c r="E504" s="49"/>
      <c r="F504" s="50" t="str">
        <f t="shared" ref="F504:F505" si="471">F473</f>
        <v>A.4.6.1.23 F</v>
      </c>
      <c r="G504" s="681">
        <f>G503</f>
        <v>32</v>
      </c>
      <c r="H504" s="46" t="str">
        <f>H503</f>
        <v>m2</v>
      </c>
      <c r="I504" s="51">
        <f t="shared" ref="I504:I505" si="472">I473</f>
        <v>205940.97</v>
      </c>
      <c r="J504" s="200">
        <f t="shared" si="467"/>
        <v>6590111.04</v>
      </c>
      <c r="K504" s="205">
        <f>I504</f>
        <v>205940.97</v>
      </c>
      <c r="L504" s="200">
        <f t="shared" si="468"/>
        <v>6590111.04</v>
      </c>
      <c r="M504" s="670">
        <f t="shared" si="469"/>
        <v>100</v>
      </c>
      <c r="N504" s="10"/>
    </row>
    <row r="505" spans="1:16">
      <c r="A505" s="47"/>
      <c r="B505" s="56">
        <f t="shared" si="470"/>
        <v>3</v>
      </c>
      <c r="C505" s="48" t="s">
        <v>2864</v>
      </c>
      <c r="D505" s="49"/>
      <c r="E505" s="49"/>
      <c r="F505" s="50" t="str">
        <f t="shared" si="471"/>
        <v>A.4.6.1.23 J</v>
      </c>
      <c r="G505" s="681">
        <f>G504</f>
        <v>32</v>
      </c>
      <c r="H505" s="46" t="str">
        <f>H504</f>
        <v>m2</v>
      </c>
      <c r="I505" s="51">
        <f t="shared" si="472"/>
        <v>236285.44</v>
      </c>
      <c r="J505" s="200">
        <f t="shared" si="467"/>
        <v>7561134.0800000001</v>
      </c>
      <c r="K505" s="205">
        <f>I505</f>
        <v>236285.44</v>
      </c>
      <c r="L505" s="200">
        <f t="shared" si="468"/>
        <v>7561134.0800000001</v>
      </c>
      <c r="M505" s="670">
        <f t="shared" si="469"/>
        <v>100</v>
      </c>
      <c r="N505" s="10"/>
    </row>
    <row r="506" spans="1:16">
      <c r="A506" s="47"/>
      <c r="B506" s="56">
        <f t="shared" si="470"/>
        <v>4</v>
      </c>
      <c r="C506" s="48" t="s">
        <v>192</v>
      </c>
      <c r="D506" s="49"/>
      <c r="E506" s="49"/>
      <c r="F506" s="50" t="str">
        <f>F445</f>
        <v>A.4.6.1.23 L</v>
      </c>
      <c r="G506" s="681">
        <f>'Volume Backup'!U482</f>
        <v>17.12</v>
      </c>
      <c r="H506" s="46" t="str">
        <f>'Volume Backup'!V482</f>
        <v>m2</v>
      </c>
      <c r="I506" s="51">
        <f>I445</f>
        <v>711501.21</v>
      </c>
      <c r="J506" s="200">
        <f t="shared" si="467"/>
        <v>12180900.7152</v>
      </c>
      <c r="K506" s="205">
        <f>K445</f>
        <v>711501.21</v>
      </c>
      <c r="L506" s="200">
        <f t="shared" si="468"/>
        <v>12180900.7152</v>
      </c>
      <c r="M506" s="670">
        <f t="shared" si="469"/>
        <v>100</v>
      </c>
      <c r="N506" s="10"/>
    </row>
    <row r="507" spans="1:16">
      <c r="A507" s="47"/>
      <c r="B507" s="56">
        <f t="shared" si="470"/>
        <v>5</v>
      </c>
      <c r="C507" s="48" t="s">
        <v>1294</v>
      </c>
      <c r="D507" s="49"/>
      <c r="E507" s="49"/>
      <c r="F507" s="50" t="str">
        <f>F500</f>
        <v>Dihitung</v>
      </c>
      <c r="G507" s="681">
        <f>'Volume Backup'!U483</f>
        <v>110</v>
      </c>
      <c r="H507" s="46" t="str">
        <f>'Volume Backup'!V483</f>
        <v>cm</v>
      </c>
      <c r="I507" s="51">
        <v>45000</v>
      </c>
      <c r="J507" s="200">
        <f t="shared" si="467"/>
        <v>4950000</v>
      </c>
      <c r="K507" s="205">
        <f>I507</f>
        <v>45000</v>
      </c>
      <c r="L507" s="200">
        <f t="shared" si="468"/>
        <v>4950000</v>
      </c>
      <c r="M507" s="670">
        <f t="shared" si="469"/>
        <v>100</v>
      </c>
      <c r="N507" s="10"/>
    </row>
    <row r="508" spans="1:16" s="70" customFormat="1">
      <c r="A508" s="64" t="s">
        <v>1370</v>
      </c>
      <c r="B508" s="65"/>
      <c r="C508" s="66" t="s">
        <v>182</v>
      </c>
      <c r="D508" s="67"/>
      <c r="E508" s="67"/>
      <c r="F508" s="697"/>
      <c r="G508" s="696"/>
      <c r="H508" s="68"/>
      <c r="I508" s="698"/>
      <c r="J508" s="202"/>
      <c r="K508" s="207"/>
      <c r="L508" s="202"/>
      <c r="M508" s="669"/>
      <c r="N508" s="69"/>
    </row>
    <row r="509" spans="1:16">
      <c r="A509" s="37"/>
      <c r="B509" s="55">
        <v>1</v>
      </c>
      <c r="C509" s="33" t="s">
        <v>172</v>
      </c>
      <c r="D509" s="34"/>
      <c r="E509" s="34"/>
      <c r="F509" s="680" t="str">
        <f>F448</f>
        <v>PLL.01</v>
      </c>
      <c r="G509" s="681">
        <f>'Volume Backup'!U485</f>
        <v>65</v>
      </c>
      <c r="H509" s="46" t="str">
        <f>'Volume Backup'!V485</f>
        <v>m2</v>
      </c>
      <c r="I509" s="682">
        <f>I448</f>
        <v>126787.50000000001</v>
      </c>
      <c r="J509" s="200">
        <f t="shared" ref="J509:J512" si="473">G509*I509</f>
        <v>8241187.5000000009</v>
      </c>
      <c r="K509" s="682">
        <f>K448</f>
        <v>88545.946250000008</v>
      </c>
      <c r="L509" s="200">
        <f t="shared" ref="L509:L512" si="474">K509*G509</f>
        <v>5755486.5062500006</v>
      </c>
      <c r="M509" s="670">
        <f t="shared" ref="M509:M512" si="475">L509/J509*100</f>
        <v>69.838072562358278</v>
      </c>
      <c r="N509" s="10"/>
    </row>
    <row r="510" spans="1:16">
      <c r="A510" s="47"/>
      <c r="B510" s="56">
        <f>B509+1</f>
        <v>2</v>
      </c>
      <c r="C510" s="48" t="s">
        <v>184</v>
      </c>
      <c r="D510" s="49"/>
      <c r="E510" s="49"/>
      <c r="F510" s="680" t="str">
        <f>F449</f>
        <v>A.4.5.1.7</v>
      </c>
      <c r="G510" s="681">
        <f>'Volume Backup'!U486</f>
        <v>105</v>
      </c>
      <c r="H510" s="46" t="str">
        <f>'Volume Backup'!V486</f>
        <v>m2</v>
      </c>
      <c r="I510" s="682">
        <f>I449</f>
        <v>61657.41</v>
      </c>
      <c r="J510" s="200">
        <f t="shared" si="473"/>
        <v>6474028.0500000007</v>
      </c>
      <c r="K510" s="682">
        <f>K449</f>
        <v>61657.41</v>
      </c>
      <c r="L510" s="200">
        <f t="shared" si="474"/>
        <v>6474028.0500000007</v>
      </c>
      <c r="M510" s="670">
        <f t="shared" si="475"/>
        <v>100</v>
      </c>
      <c r="N510" s="10"/>
    </row>
    <row r="511" spans="1:16">
      <c r="A511" s="47"/>
      <c r="B511" s="56">
        <f>B510+1</f>
        <v>3</v>
      </c>
      <c r="C511" s="48" t="s">
        <v>1448</v>
      </c>
      <c r="D511" s="49"/>
      <c r="E511" s="49"/>
      <c r="F511" s="680" t="str">
        <f>F512</f>
        <v>A.4.7.1.10</v>
      </c>
      <c r="G511" s="681">
        <f>'Volume Backup'!U487</f>
        <v>65</v>
      </c>
      <c r="H511" s="46" t="str">
        <f>'Volume Backup'!V487</f>
        <v>m2</v>
      </c>
      <c r="I511" s="682">
        <f>I512</f>
        <v>43230.484000000004</v>
      </c>
      <c r="J511" s="200">
        <f t="shared" si="473"/>
        <v>2809981.4600000004</v>
      </c>
      <c r="K511" s="682">
        <f>K512</f>
        <v>28115.778620199999</v>
      </c>
      <c r="L511" s="200">
        <f t="shared" si="474"/>
        <v>1827525.6103129999</v>
      </c>
      <c r="M511" s="670">
        <f t="shared" si="475"/>
        <v>65.036927692505117</v>
      </c>
      <c r="N511" s="10"/>
    </row>
    <row r="512" spans="1:16">
      <c r="A512" s="47"/>
      <c r="B512" s="56">
        <f>B511+1</f>
        <v>4</v>
      </c>
      <c r="C512" s="48" t="s">
        <v>1449</v>
      </c>
      <c r="D512" s="49"/>
      <c r="E512" s="49"/>
      <c r="F512" s="680" t="str">
        <f>F451</f>
        <v>A.4.7.1.10</v>
      </c>
      <c r="G512" s="681">
        <f>'Volume Backup'!U488</f>
        <v>40</v>
      </c>
      <c r="H512" s="46" t="str">
        <f>'Volume Backup'!V488</f>
        <v>m2</v>
      </c>
      <c r="I512" s="682">
        <f>I451</f>
        <v>43230.484000000004</v>
      </c>
      <c r="J512" s="200">
        <f t="shared" si="473"/>
        <v>1729219.36</v>
      </c>
      <c r="K512" s="682">
        <f>K451</f>
        <v>28115.778620199999</v>
      </c>
      <c r="L512" s="200">
        <f t="shared" si="474"/>
        <v>1124631.144808</v>
      </c>
      <c r="M512" s="670">
        <f t="shared" si="475"/>
        <v>65.036927692505117</v>
      </c>
      <c r="N512" s="10"/>
    </row>
    <row r="513" spans="1:14" s="70" customFormat="1">
      <c r="A513" s="64" t="s">
        <v>1371</v>
      </c>
      <c r="B513" s="65"/>
      <c r="C513" s="66" t="s">
        <v>162</v>
      </c>
      <c r="D513" s="67"/>
      <c r="E513" s="67"/>
      <c r="F513" s="697"/>
      <c r="G513" s="696"/>
      <c r="H513" s="68"/>
      <c r="I513" s="698"/>
      <c r="J513" s="202"/>
      <c r="K513" s="207"/>
      <c r="L513" s="202"/>
      <c r="M513" s="669"/>
      <c r="N513" s="69"/>
    </row>
    <row r="514" spans="1:14">
      <c r="A514" s="37"/>
      <c r="B514" s="55">
        <v>1</v>
      </c>
      <c r="C514" s="33" t="s">
        <v>1311</v>
      </c>
      <c r="D514" s="34"/>
      <c r="E514" s="34"/>
      <c r="F514" s="680" t="str">
        <f>F453</f>
        <v>A.4.4.3.59 B</v>
      </c>
      <c r="G514" s="681">
        <f>'Volume Backup'!U490</f>
        <v>65</v>
      </c>
      <c r="H514" s="46" t="str">
        <f>'Volume Backup'!V490</f>
        <v>m2</v>
      </c>
      <c r="I514" s="682">
        <f>I453</f>
        <v>576770.43000000005</v>
      </c>
      <c r="J514" s="200">
        <f t="shared" ref="J514" si="476">G514*I514</f>
        <v>37490077.950000003</v>
      </c>
      <c r="K514" s="204">
        <f>K453</f>
        <v>576770.43000000005</v>
      </c>
      <c r="L514" s="200">
        <f t="shared" ref="L514" si="477">K514*G514</f>
        <v>37490077.950000003</v>
      </c>
      <c r="M514" s="670">
        <f t="shared" ref="M514" si="478">L514/J514*100</f>
        <v>100</v>
      </c>
      <c r="N514" s="10"/>
    </row>
    <row r="515" spans="1:14" s="70" customFormat="1">
      <c r="A515" s="64" t="s">
        <v>1372</v>
      </c>
      <c r="B515" s="65"/>
      <c r="C515" s="66" t="s">
        <v>1284</v>
      </c>
      <c r="D515" s="67"/>
      <c r="E515" s="67"/>
      <c r="F515" s="697"/>
      <c r="G515" s="696"/>
      <c r="H515" s="68"/>
      <c r="I515" s="698"/>
      <c r="J515" s="202"/>
      <c r="K515" s="207"/>
      <c r="L515" s="202"/>
      <c r="M515" s="669"/>
      <c r="N515" s="69"/>
    </row>
    <row r="516" spans="1:14">
      <c r="A516" s="47"/>
      <c r="B516" s="56">
        <v>1</v>
      </c>
      <c r="C516" s="48" t="s">
        <v>1286</v>
      </c>
      <c r="D516" s="49"/>
      <c r="E516" s="49"/>
      <c r="F516" s="50" t="str">
        <f t="shared" ref="F516:F523" si="479">F290</f>
        <v>PK.Elek.01</v>
      </c>
      <c r="G516" s="681">
        <f>'Volume Backup'!U492</f>
        <v>17</v>
      </c>
      <c r="H516" s="46" t="str">
        <f>'Volume Backup'!V492</f>
        <v>titik</v>
      </c>
      <c r="I516" s="51">
        <f t="shared" ref="I516:I523" si="480">I290</f>
        <v>298100</v>
      </c>
      <c r="J516" s="200">
        <f t="shared" ref="J516:J523" si="481">G516*I516</f>
        <v>5067700</v>
      </c>
      <c r="K516" s="51">
        <f t="shared" ref="K516:K523" si="482">K290</f>
        <v>279433.55</v>
      </c>
      <c r="L516" s="200">
        <f t="shared" ref="L516:L523" si="483">K516*G516</f>
        <v>4750370.3499999996</v>
      </c>
      <c r="M516" s="670">
        <f t="shared" ref="M516:M523" si="484">L516/J516*100</f>
        <v>93.738191881918809</v>
      </c>
      <c r="N516" s="10"/>
    </row>
    <row r="517" spans="1:14">
      <c r="A517" s="47"/>
      <c r="B517" s="56">
        <f>B516+1</f>
        <v>2</v>
      </c>
      <c r="C517" s="48" t="s">
        <v>1298</v>
      </c>
      <c r="D517" s="49"/>
      <c r="E517" s="49"/>
      <c r="F517" s="50" t="str">
        <f t="shared" si="479"/>
        <v>PK Supl. 4 D</v>
      </c>
      <c r="G517" s="681">
        <f>'Volume Backup'!U493</f>
        <v>20</v>
      </c>
      <c r="H517" s="46" t="str">
        <f>'Volume Backup'!V493</f>
        <v>m'</v>
      </c>
      <c r="I517" s="51">
        <f t="shared" si="480"/>
        <v>50646</v>
      </c>
      <c r="J517" s="200">
        <f t="shared" si="481"/>
        <v>1012920</v>
      </c>
      <c r="K517" s="51">
        <f t="shared" si="482"/>
        <v>50646</v>
      </c>
      <c r="L517" s="200">
        <f t="shared" si="483"/>
        <v>1012920</v>
      </c>
      <c r="M517" s="670">
        <f t="shared" si="484"/>
        <v>100</v>
      </c>
      <c r="N517" s="10"/>
    </row>
    <row r="518" spans="1:14">
      <c r="A518" s="47"/>
      <c r="B518" s="56">
        <f>B517+1</f>
        <v>3</v>
      </c>
      <c r="C518" s="48" t="s">
        <v>1326</v>
      </c>
      <c r="D518" s="49"/>
      <c r="E518" s="49"/>
      <c r="F518" s="50" t="str">
        <f t="shared" si="479"/>
        <v>PK.Elek.36</v>
      </c>
      <c r="G518" s="681">
        <f>'Volume Backup'!U494</f>
        <v>4</v>
      </c>
      <c r="H518" s="46" t="str">
        <f>'Volume Backup'!V494</f>
        <v>unit</v>
      </c>
      <c r="I518" s="51">
        <f t="shared" si="480"/>
        <v>132704</v>
      </c>
      <c r="J518" s="200">
        <f t="shared" si="481"/>
        <v>530816</v>
      </c>
      <c r="K518" s="51">
        <f t="shared" si="482"/>
        <v>58822.5</v>
      </c>
      <c r="L518" s="200">
        <f t="shared" si="483"/>
        <v>235290</v>
      </c>
      <c r="M518" s="670">
        <f t="shared" si="484"/>
        <v>44.326094164456229</v>
      </c>
      <c r="N518" s="10"/>
    </row>
    <row r="519" spans="1:14">
      <c r="A519" s="47"/>
      <c r="B519" s="56">
        <f>B518+1</f>
        <v>4</v>
      </c>
      <c r="C519" s="48" t="s">
        <v>1319</v>
      </c>
      <c r="D519" s="49"/>
      <c r="E519" s="49"/>
      <c r="F519" s="50" t="str">
        <f t="shared" si="479"/>
        <v>Dihitung</v>
      </c>
      <c r="G519" s="681">
        <f>'Volume Backup'!U495</f>
        <v>10</v>
      </c>
      <c r="H519" s="46" t="str">
        <f>'Volume Backup'!V495</f>
        <v>unit</v>
      </c>
      <c r="I519" s="51">
        <f t="shared" si="480"/>
        <v>600000</v>
      </c>
      <c r="J519" s="200">
        <f t="shared" si="481"/>
        <v>6000000</v>
      </c>
      <c r="K519" s="51">
        <f t="shared" si="482"/>
        <v>600000</v>
      </c>
      <c r="L519" s="200">
        <f t="shared" si="483"/>
        <v>6000000</v>
      </c>
      <c r="M519" s="670">
        <f t="shared" si="484"/>
        <v>100</v>
      </c>
      <c r="N519" s="10"/>
    </row>
    <row r="520" spans="1:14">
      <c r="A520" s="47"/>
      <c r="B520" s="56">
        <f t="shared" ref="B520:B523" si="485">B519+1</f>
        <v>5</v>
      </c>
      <c r="C520" s="48" t="s">
        <v>1325</v>
      </c>
      <c r="D520" s="49"/>
      <c r="E520" s="49"/>
      <c r="F520" s="50" t="str">
        <f t="shared" si="479"/>
        <v>Dihitung</v>
      </c>
      <c r="G520" s="681">
        <f>'Volume Backup'!U496</f>
        <v>4</v>
      </c>
      <c r="H520" s="46" t="str">
        <f>'Volume Backup'!V496</f>
        <v>unit</v>
      </c>
      <c r="I520" s="51">
        <f t="shared" si="480"/>
        <v>4200000</v>
      </c>
      <c r="J520" s="200">
        <f t="shared" si="481"/>
        <v>16800000</v>
      </c>
      <c r="K520" s="51">
        <f t="shared" si="482"/>
        <v>4200000</v>
      </c>
      <c r="L520" s="200">
        <f t="shared" si="483"/>
        <v>16800000</v>
      </c>
      <c r="M520" s="670">
        <f t="shared" si="484"/>
        <v>100</v>
      </c>
      <c r="N520" s="10"/>
    </row>
    <row r="521" spans="1:14">
      <c r="A521" s="47"/>
      <c r="B521" s="56">
        <f t="shared" si="485"/>
        <v>6</v>
      </c>
      <c r="C521" s="48" t="s">
        <v>1299</v>
      </c>
      <c r="D521" s="49"/>
      <c r="E521" s="49"/>
      <c r="F521" s="50" t="str">
        <f t="shared" si="479"/>
        <v>PK.Elek.29</v>
      </c>
      <c r="G521" s="681">
        <f>'Volume Backup'!U497</f>
        <v>2</v>
      </c>
      <c r="H521" s="46" t="str">
        <f>'Volume Backup'!V497</f>
        <v>unit</v>
      </c>
      <c r="I521" s="51">
        <f t="shared" si="480"/>
        <v>53366.5</v>
      </c>
      <c r="J521" s="200">
        <f t="shared" si="481"/>
        <v>106733</v>
      </c>
      <c r="K521" s="51">
        <f t="shared" si="482"/>
        <v>37265.800000000003</v>
      </c>
      <c r="L521" s="200">
        <f t="shared" si="483"/>
        <v>74531.600000000006</v>
      </c>
      <c r="M521" s="670">
        <f t="shared" si="484"/>
        <v>69.829949500154598</v>
      </c>
      <c r="N521" s="10"/>
    </row>
    <row r="522" spans="1:14">
      <c r="A522" s="47"/>
      <c r="B522" s="56">
        <f t="shared" si="485"/>
        <v>7</v>
      </c>
      <c r="C522" s="48" t="s">
        <v>1300</v>
      </c>
      <c r="D522" s="49"/>
      <c r="E522" s="49"/>
      <c r="F522" s="50" t="str">
        <f t="shared" si="479"/>
        <v>PK.Elek.30</v>
      </c>
      <c r="G522" s="681">
        <f>'Volume Backup'!U498</f>
        <v>2</v>
      </c>
      <c r="H522" s="46" t="str">
        <f>'Volume Backup'!V498</f>
        <v>unit</v>
      </c>
      <c r="I522" s="51">
        <f t="shared" si="480"/>
        <v>55099</v>
      </c>
      <c r="J522" s="200">
        <f t="shared" si="481"/>
        <v>110198</v>
      </c>
      <c r="K522" s="51">
        <f t="shared" si="482"/>
        <v>38051.199999999997</v>
      </c>
      <c r="L522" s="200">
        <f t="shared" si="483"/>
        <v>76102.399999999994</v>
      </c>
      <c r="M522" s="670">
        <f t="shared" si="484"/>
        <v>69.059692553403877</v>
      </c>
      <c r="N522" s="10"/>
    </row>
    <row r="523" spans="1:14">
      <c r="A523" s="47"/>
      <c r="B523" s="56">
        <f t="shared" si="485"/>
        <v>8</v>
      </c>
      <c r="C523" s="48" t="s">
        <v>1301</v>
      </c>
      <c r="D523" s="49"/>
      <c r="E523" s="49"/>
      <c r="F523" s="50" t="str">
        <f t="shared" si="479"/>
        <v>PK.Elek.28</v>
      </c>
      <c r="G523" s="681">
        <f>'Volume Backup'!U499</f>
        <v>16</v>
      </c>
      <c r="H523" s="46" t="str">
        <f>'Volume Backup'!V499</f>
        <v>unit</v>
      </c>
      <c r="I523" s="51">
        <f t="shared" si="480"/>
        <v>60874</v>
      </c>
      <c r="J523" s="200">
        <f t="shared" si="481"/>
        <v>973984</v>
      </c>
      <c r="K523" s="51">
        <f t="shared" si="482"/>
        <v>42218</v>
      </c>
      <c r="L523" s="200">
        <f t="shared" si="483"/>
        <v>675488</v>
      </c>
      <c r="M523" s="670">
        <f t="shared" si="484"/>
        <v>69.353089989157937</v>
      </c>
      <c r="N523" s="10"/>
    </row>
    <row r="524" spans="1:14" s="70" customFormat="1">
      <c r="A524" s="64" t="s">
        <v>1373</v>
      </c>
      <c r="B524" s="65"/>
      <c r="C524" s="66" t="s">
        <v>1316</v>
      </c>
      <c r="D524" s="67"/>
      <c r="E524" s="67"/>
      <c r="F524" s="697"/>
      <c r="G524" s="696"/>
      <c r="H524" s="68"/>
      <c r="I524" s="698"/>
      <c r="J524" s="202"/>
      <c r="K524" s="207"/>
      <c r="L524" s="202"/>
      <c r="M524" s="669"/>
      <c r="N524" s="69"/>
    </row>
    <row r="525" spans="1:14">
      <c r="A525" s="37"/>
      <c r="B525" s="55">
        <v>1</v>
      </c>
      <c r="C525" s="33" t="s">
        <v>1340</v>
      </c>
      <c r="D525" s="34"/>
      <c r="E525" s="34"/>
      <c r="F525" s="680" t="str">
        <f>F520</f>
        <v>Dihitung</v>
      </c>
      <c r="G525" s="681">
        <f>'Volume Backup'!U501</f>
        <v>2</v>
      </c>
      <c r="H525" s="46" t="str">
        <f>'Volume Backup'!V501</f>
        <v>unit</v>
      </c>
      <c r="I525" s="682">
        <v>2688000</v>
      </c>
      <c r="J525" s="200">
        <f t="shared" ref="J525" si="486">G525*I525</f>
        <v>5376000</v>
      </c>
      <c r="K525" s="204">
        <f>I525</f>
        <v>2688000</v>
      </c>
      <c r="L525" s="200">
        <f t="shared" ref="L525" si="487">K525*G525</f>
        <v>5376000</v>
      </c>
      <c r="M525" s="670">
        <f t="shared" ref="M525" si="488">L525/J525*100</f>
        <v>100</v>
      </c>
      <c r="N525" s="10"/>
    </row>
    <row r="526" spans="1:14" s="70" customFormat="1">
      <c r="A526" s="64" t="s">
        <v>1366</v>
      </c>
      <c r="B526" s="65"/>
      <c r="C526" s="66" t="s">
        <v>189</v>
      </c>
      <c r="D526" s="67"/>
      <c r="E526" s="67"/>
      <c r="F526" s="697"/>
      <c r="G526" s="696"/>
      <c r="H526" s="68"/>
      <c r="I526" s="698"/>
      <c r="J526" s="202"/>
      <c r="K526" s="207"/>
      <c r="L526" s="202"/>
      <c r="M526" s="669"/>
      <c r="N526" s="69"/>
    </row>
    <row r="527" spans="1:14">
      <c r="A527" s="37"/>
      <c r="B527" s="56">
        <v>1</v>
      </c>
      <c r="C527" s="33" t="s">
        <v>1296</v>
      </c>
      <c r="D527" s="34"/>
      <c r="E527" s="34"/>
      <c r="F527" s="680" t="str">
        <f>F469</f>
        <v>A.4.2.1.14</v>
      </c>
      <c r="G527" s="681">
        <f>'Volume Backup'!U503</f>
        <v>18.25</v>
      </c>
      <c r="H527" s="46" t="str">
        <f>'Volume Backup'!V503</f>
        <v>m2</v>
      </c>
      <c r="I527" s="682">
        <f>I304</f>
        <v>1043860.18</v>
      </c>
      <c r="J527" s="200">
        <f t="shared" ref="J527" si="489">G527*I527</f>
        <v>19050448.285</v>
      </c>
      <c r="K527" s="682">
        <f>K304</f>
        <v>1043860.18</v>
      </c>
      <c r="L527" s="200">
        <f t="shared" ref="L527" si="490">K527*G527</f>
        <v>19050448.285</v>
      </c>
      <c r="M527" s="670">
        <f t="shared" ref="M527" si="491">L527/J527*100</f>
        <v>100</v>
      </c>
      <c r="N527" s="10"/>
    </row>
    <row r="528" spans="1:14" s="70" customFormat="1">
      <c r="A528" s="64" t="s">
        <v>1375</v>
      </c>
      <c r="B528" s="65"/>
      <c r="C528" s="66" t="s">
        <v>1302</v>
      </c>
      <c r="D528" s="67"/>
      <c r="E528" s="67"/>
      <c r="F528" s="697"/>
      <c r="G528" s="696"/>
      <c r="H528" s="68"/>
      <c r="I528" s="698"/>
      <c r="J528" s="202"/>
      <c r="K528" s="207"/>
      <c r="L528" s="202"/>
      <c r="M528" s="669"/>
      <c r="N528" s="69"/>
    </row>
    <row r="529" spans="1:16">
      <c r="A529" s="47"/>
      <c r="B529" s="56">
        <v>1</v>
      </c>
      <c r="C529" s="48" t="s">
        <v>185</v>
      </c>
      <c r="D529" s="49"/>
      <c r="E529" s="49"/>
      <c r="F529" s="50" t="str">
        <f t="shared" ref="F529:F543" si="492">F425</f>
        <v>Pk.plamPVC.01</v>
      </c>
      <c r="G529" s="681">
        <f>'Volume Backup'!U505</f>
        <v>20</v>
      </c>
      <c r="H529" s="46" t="str">
        <f>'Volume Backup'!V505</f>
        <v>m'</v>
      </c>
      <c r="I529" s="51">
        <f t="shared" ref="I529:I543" si="493">I425</f>
        <v>72264.5</v>
      </c>
      <c r="J529" s="200">
        <f t="shared" ref="J529:J543" si="494">G529*I529</f>
        <v>1445290</v>
      </c>
      <c r="K529" s="205">
        <f t="shared" ref="K529:K543" si="495">K425</f>
        <v>69504.38</v>
      </c>
      <c r="L529" s="200">
        <f t="shared" ref="L529:L543" si="496">K529*G529</f>
        <v>1390087.6</v>
      </c>
      <c r="M529" s="670">
        <f t="shared" ref="M529:M543" si="497">L529/J529*100</f>
        <v>96.18053124286476</v>
      </c>
      <c r="N529" s="10"/>
    </row>
    <row r="530" spans="1:16">
      <c r="A530" s="47"/>
      <c r="B530" s="56">
        <f>B529+1</f>
        <v>2</v>
      </c>
      <c r="C530" s="48" t="s">
        <v>1303</v>
      </c>
      <c r="D530" s="49"/>
      <c r="E530" s="49"/>
      <c r="F530" s="50" t="str">
        <f t="shared" si="492"/>
        <v>Pk.plamPVC.03</v>
      </c>
      <c r="G530" s="681">
        <f>'Volume Backup'!U506</f>
        <v>20</v>
      </c>
      <c r="H530" s="46" t="str">
        <f>'Volume Backup'!V506</f>
        <v>m'</v>
      </c>
      <c r="I530" s="51">
        <f t="shared" si="493"/>
        <v>139799</v>
      </c>
      <c r="J530" s="200">
        <f t="shared" si="494"/>
        <v>2795980</v>
      </c>
      <c r="K530" s="205">
        <f t="shared" si="495"/>
        <v>132663.07999999999</v>
      </c>
      <c r="L530" s="200">
        <f t="shared" si="496"/>
        <v>2653261.5999999996</v>
      </c>
      <c r="M530" s="670">
        <f t="shared" si="497"/>
        <v>94.89558580533479</v>
      </c>
      <c r="N530" s="10"/>
    </row>
    <row r="531" spans="1:16">
      <c r="A531" s="47"/>
      <c r="B531" s="56">
        <f>B530+1</f>
        <v>3</v>
      </c>
      <c r="C531" s="48" t="s">
        <v>1304</v>
      </c>
      <c r="D531" s="49"/>
      <c r="E531" s="49"/>
      <c r="F531" s="50" t="str">
        <f t="shared" si="492"/>
        <v>Pk.plamPVC.04</v>
      </c>
      <c r="G531" s="681">
        <f>'Volume Backup'!U507</f>
        <v>20</v>
      </c>
      <c r="H531" s="46" t="str">
        <f>'Volume Backup'!V507</f>
        <v>m'</v>
      </c>
      <c r="I531" s="51">
        <f t="shared" si="493"/>
        <v>218955</v>
      </c>
      <c r="J531" s="200">
        <f t="shared" si="494"/>
        <v>4379100</v>
      </c>
      <c r="K531" s="205">
        <f t="shared" si="495"/>
        <v>207241.32</v>
      </c>
      <c r="L531" s="200">
        <f t="shared" si="496"/>
        <v>4144826.4000000004</v>
      </c>
      <c r="M531" s="670">
        <f t="shared" si="497"/>
        <v>94.65018839487567</v>
      </c>
      <c r="N531" s="10"/>
    </row>
    <row r="532" spans="1:16">
      <c r="A532" s="47"/>
      <c r="B532" s="56">
        <f t="shared" ref="B532:B543" si="498">B531+1</f>
        <v>4</v>
      </c>
      <c r="C532" s="48" t="s">
        <v>1393</v>
      </c>
      <c r="D532" s="49"/>
      <c r="E532" s="49"/>
      <c r="F532" s="50" t="str">
        <f t="shared" si="492"/>
        <v>A.5.1.1.4</v>
      </c>
      <c r="G532" s="681">
        <f>'Volume Backup'!U508</f>
        <v>1</v>
      </c>
      <c r="H532" s="46" t="str">
        <f>'Volume Backup'!V508</f>
        <v>unit</v>
      </c>
      <c r="I532" s="51">
        <f t="shared" si="493"/>
        <v>3487061.05</v>
      </c>
      <c r="J532" s="200">
        <f t="shared" si="494"/>
        <v>3487061.05</v>
      </c>
      <c r="K532" s="205">
        <f t="shared" si="495"/>
        <v>3487061.05</v>
      </c>
      <c r="L532" s="200">
        <f t="shared" si="496"/>
        <v>3487061.05</v>
      </c>
      <c r="M532" s="670">
        <f t="shared" si="497"/>
        <v>100</v>
      </c>
      <c r="N532" s="10"/>
    </row>
    <row r="533" spans="1:16">
      <c r="A533" s="47"/>
      <c r="B533" s="56">
        <f t="shared" si="498"/>
        <v>5</v>
      </c>
      <c r="C533" s="48" t="s">
        <v>1305</v>
      </c>
      <c r="D533" s="49"/>
      <c r="E533" s="49"/>
      <c r="F533" s="50" t="str">
        <f t="shared" si="492"/>
        <v>A.5.1.1</v>
      </c>
      <c r="G533" s="681">
        <f>'Volume Backup'!U509</f>
        <v>2</v>
      </c>
      <c r="H533" s="46" t="str">
        <f>'Volume Backup'!V509</f>
        <v>unit</v>
      </c>
      <c r="I533" s="51">
        <f t="shared" si="493"/>
        <v>6607459.6846846845</v>
      </c>
      <c r="J533" s="200">
        <f t="shared" si="494"/>
        <v>13214919.369369369</v>
      </c>
      <c r="K533" s="205">
        <f t="shared" si="495"/>
        <v>780275</v>
      </c>
      <c r="L533" s="200">
        <f t="shared" si="496"/>
        <v>1560550</v>
      </c>
      <c r="M533" s="670">
        <f t="shared" si="497"/>
        <v>11.809001299070895</v>
      </c>
      <c r="N533" s="10"/>
    </row>
    <row r="534" spans="1:16">
      <c r="A534" s="47"/>
      <c r="B534" s="56">
        <f t="shared" si="498"/>
        <v>6</v>
      </c>
      <c r="C534" s="48" t="s">
        <v>1306</v>
      </c>
      <c r="D534" s="49"/>
      <c r="E534" s="49"/>
      <c r="F534" s="50" t="str">
        <f t="shared" si="492"/>
        <v>A.5.1.1.19A</v>
      </c>
      <c r="G534" s="681">
        <f>'Volume Backup'!U510</f>
        <v>2</v>
      </c>
      <c r="H534" s="46" t="str">
        <f>'Volume Backup'!V510</f>
        <v>unit</v>
      </c>
      <c r="I534" s="51">
        <f t="shared" si="493"/>
        <v>821588.75</v>
      </c>
      <c r="J534" s="200">
        <f t="shared" si="494"/>
        <v>1643177.5</v>
      </c>
      <c r="K534" s="205">
        <f t="shared" si="495"/>
        <v>74088.75</v>
      </c>
      <c r="L534" s="200">
        <f t="shared" si="496"/>
        <v>148177.5</v>
      </c>
      <c r="M534" s="670">
        <f t="shared" si="497"/>
        <v>9.0177415403996228</v>
      </c>
      <c r="N534" s="10"/>
    </row>
    <row r="535" spans="1:16">
      <c r="A535" s="47"/>
      <c r="B535" s="56">
        <f t="shared" si="498"/>
        <v>7</v>
      </c>
      <c r="C535" s="48" t="s">
        <v>1307</v>
      </c>
      <c r="D535" s="49"/>
      <c r="E535" s="49"/>
      <c r="F535" s="50" t="str">
        <f t="shared" si="492"/>
        <v>A.5.1.1.14</v>
      </c>
      <c r="G535" s="681">
        <f>'Volume Backup'!U511</f>
        <v>2</v>
      </c>
      <c r="H535" s="46" t="str">
        <f>'Volume Backup'!V511</f>
        <v>unit</v>
      </c>
      <c r="I535" s="51">
        <f t="shared" si="493"/>
        <v>339681.25</v>
      </c>
      <c r="J535" s="200">
        <f t="shared" si="494"/>
        <v>679362.5</v>
      </c>
      <c r="K535" s="205">
        <f t="shared" si="495"/>
        <v>125834.20749999999</v>
      </c>
      <c r="L535" s="200">
        <f t="shared" si="496"/>
        <v>251668.41499999998</v>
      </c>
      <c r="M535" s="670">
        <f t="shared" si="497"/>
        <v>37.044790520524757</v>
      </c>
      <c r="N535" s="10"/>
    </row>
    <row r="536" spans="1:16">
      <c r="A536" s="47"/>
      <c r="B536" s="56">
        <f t="shared" si="498"/>
        <v>8</v>
      </c>
      <c r="C536" s="48" t="s">
        <v>1308</v>
      </c>
      <c r="D536" s="49"/>
      <c r="E536" s="49"/>
      <c r="F536" s="50" t="str">
        <f t="shared" si="492"/>
        <v>A.5.1.3</v>
      </c>
      <c r="G536" s="681">
        <f>'Volume Backup'!U512</f>
        <v>2</v>
      </c>
      <c r="H536" s="46" t="str">
        <f>'Volume Backup'!V512</f>
        <v>unit</v>
      </c>
      <c r="I536" s="51">
        <f t="shared" si="493"/>
        <v>4865052.2874999996</v>
      </c>
      <c r="J536" s="200">
        <f t="shared" si="494"/>
        <v>9730104.5749999993</v>
      </c>
      <c r="K536" s="205">
        <f t="shared" si="495"/>
        <v>446904.6004</v>
      </c>
      <c r="L536" s="200">
        <f t="shared" si="496"/>
        <v>893809.20079999999</v>
      </c>
      <c r="M536" s="670">
        <f t="shared" si="497"/>
        <v>9.1860184431779359</v>
      </c>
      <c r="N536" s="10"/>
    </row>
    <row r="537" spans="1:16">
      <c r="A537" s="47"/>
      <c r="B537" s="56">
        <f t="shared" si="498"/>
        <v>9</v>
      </c>
      <c r="C537" s="48" t="s">
        <v>1309</v>
      </c>
      <c r="D537" s="49"/>
      <c r="E537" s="49"/>
      <c r="F537" s="50" t="str">
        <f t="shared" si="492"/>
        <v>A.5.1.1.19</v>
      </c>
      <c r="G537" s="681">
        <f>'Volume Backup'!U513</f>
        <v>2</v>
      </c>
      <c r="H537" s="46" t="str">
        <f>'Volume Backup'!V513</f>
        <v>unit</v>
      </c>
      <c r="I537" s="51">
        <f t="shared" si="493"/>
        <v>315531.25</v>
      </c>
      <c r="J537" s="200">
        <f t="shared" si="494"/>
        <v>631062.5</v>
      </c>
      <c r="K537" s="205">
        <f t="shared" si="495"/>
        <v>153957.929</v>
      </c>
      <c r="L537" s="200">
        <f t="shared" si="496"/>
        <v>307915.85800000001</v>
      </c>
      <c r="M537" s="670">
        <f t="shared" si="497"/>
        <v>48.793242824601371</v>
      </c>
      <c r="N537" s="10"/>
    </row>
    <row r="538" spans="1:16">
      <c r="A538" s="47"/>
      <c r="B538" s="56">
        <f t="shared" si="498"/>
        <v>10</v>
      </c>
      <c r="C538" s="48" t="s">
        <v>1310</v>
      </c>
      <c r="D538" s="49"/>
      <c r="E538" s="49"/>
      <c r="F538" s="50" t="str">
        <f t="shared" si="492"/>
        <v>Dihitung</v>
      </c>
      <c r="G538" s="681">
        <f>'Volume Backup'!U514</f>
        <v>2</v>
      </c>
      <c r="H538" s="46" t="str">
        <f>'Volume Backup'!V514</f>
        <v>unit</v>
      </c>
      <c r="I538" s="51">
        <f t="shared" si="493"/>
        <v>950000</v>
      </c>
      <c r="J538" s="200">
        <f t="shared" si="494"/>
        <v>1900000</v>
      </c>
      <c r="K538" s="205">
        <f t="shared" si="495"/>
        <v>950000</v>
      </c>
      <c r="L538" s="200">
        <f t="shared" si="496"/>
        <v>1900000</v>
      </c>
      <c r="M538" s="670">
        <f t="shared" si="497"/>
        <v>100</v>
      </c>
      <c r="N538" s="10"/>
    </row>
    <row r="539" spans="1:16">
      <c r="A539" s="47"/>
      <c r="B539" s="56">
        <f t="shared" si="498"/>
        <v>11</v>
      </c>
      <c r="C539" s="48" t="s">
        <v>1312</v>
      </c>
      <c r="D539" s="49"/>
      <c r="E539" s="49"/>
      <c r="F539" s="50" t="str">
        <f t="shared" si="492"/>
        <v>A.4.4.3.36 J</v>
      </c>
      <c r="G539" s="681">
        <f>'Volume Backup'!U515</f>
        <v>31.200000000000003</v>
      </c>
      <c r="H539" s="46" t="str">
        <f>'Volume Backup'!V515</f>
        <v>m2</v>
      </c>
      <c r="I539" s="51">
        <f t="shared" si="493"/>
        <v>429811.59</v>
      </c>
      <c r="J539" s="200">
        <f t="shared" si="494"/>
        <v>13410121.608000003</v>
      </c>
      <c r="K539" s="205">
        <f t="shared" si="495"/>
        <v>429811.59</v>
      </c>
      <c r="L539" s="200">
        <f t="shared" si="496"/>
        <v>13410121.608000003</v>
      </c>
      <c r="M539" s="670">
        <f t="shared" si="497"/>
        <v>100</v>
      </c>
      <c r="N539" s="10"/>
    </row>
    <row r="540" spans="1:16">
      <c r="A540" s="47"/>
      <c r="B540" s="56">
        <f t="shared" si="498"/>
        <v>12</v>
      </c>
      <c r="C540" s="48" t="s">
        <v>1313</v>
      </c>
      <c r="D540" s="49"/>
      <c r="E540" s="49"/>
      <c r="F540" s="50" t="str">
        <f t="shared" si="492"/>
        <v>A.4.4.3.36 J</v>
      </c>
      <c r="G540" s="681">
        <f>'Volume Backup'!U516</f>
        <v>4.5</v>
      </c>
      <c r="H540" s="46" t="str">
        <f>'Volume Backup'!V516</f>
        <v>m2</v>
      </c>
      <c r="I540" s="51">
        <f t="shared" si="493"/>
        <v>429811.59</v>
      </c>
      <c r="J540" s="200">
        <f t="shared" si="494"/>
        <v>1934152.155</v>
      </c>
      <c r="K540" s="205">
        <f t="shared" si="495"/>
        <v>429811.59</v>
      </c>
      <c r="L540" s="200">
        <f t="shared" si="496"/>
        <v>1934152.155</v>
      </c>
      <c r="M540" s="670">
        <f t="shared" si="497"/>
        <v>100</v>
      </c>
      <c r="N540" s="10"/>
    </row>
    <row r="541" spans="1:16">
      <c r="A541" s="47"/>
      <c r="B541" s="56">
        <f t="shared" si="498"/>
        <v>13</v>
      </c>
      <c r="C541" s="48" t="s">
        <v>172</v>
      </c>
      <c r="D541" s="49"/>
      <c r="E541" s="49"/>
      <c r="F541" s="50" t="str">
        <f t="shared" si="492"/>
        <v>PLL.01</v>
      </c>
      <c r="G541" s="681">
        <f>'Volume Backup'!U517</f>
        <v>4.5</v>
      </c>
      <c r="H541" s="46" t="str">
        <f>'Volume Backup'!V517</f>
        <v>m2</v>
      </c>
      <c r="I541" s="51">
        <f t="shared" si="493"/>
        <v>126787.50000000001</v>
      </c>
      <c r="J541" s="200">
        <f t="shared" si="494"/>
        <v>570543.75000000012</v>
      </c>
      <c r="K541" s="205">
        <f t="shared" si="495"/>
        <v>88545.946250000008</v>
      </c>
      <c r="L541" s="200">
        <f t="shared" si="496"/>
        <v>398456.75812500005</v>
      </c>
      <c r="M541" s="670">
        <f t="shared" si="497"/>
        <v>69.838072562358263</v>
      </c>
      <c r="N541" s="10"/>
    </row>
    <row r="542" spans="1:16">
      <c r="A542" s="47"/>
      <c r="B542" s="56">
        <f t="shared" si="498"/>
        <v>14</v>
      </c>
      <c r="C542" s="48" t="s">
        <v>184</v>
      </c>
      <c r="D542" s="49"/>
      <c r="E542" s="49"/>
      <c r="F542" s="50" t="str">
        <f t="shared" si="492"/>
        <v>A.4.5.1.7</v>
      </c>
      <c r="G542" s="681">
        <f>'Volume Backup'!U518</f>
        <v>4.5</v>
      </c>
      <c r="H542" s="46" t="str">
        <f>'Volume Backup'!V518</f>
        <v>m2</v>
      </c>
      <c r="I542" s="51">
        <f t="shared" si="493"/>
        <v>61657.41</v>
      </c>
      <c r="J542" s="200">
        <f t="shared" si="494"/>
        <v>277458.34500000003</v>
      </c>
      <c r="K542" s="205">
        <f t="shared" si="495"/>
        <v>61657.41</v>
      </c>
      <c r="L542" s="200">
        <f t="shared" si="496"/>
        <v>277458.34500000003</v>
      </c>
      <c r="M542" s="670">
        <f t="shared" si="497"/>
        <v>100</v>
      </c>
      <c r="N542" s="10"/>
    </row>
    <row r="543" spans="1:16">
      <c r="A543" s="47"/>
      <c r="B543" s="56">
        <f t="shared" si="498"/>
        <v>15</v>
      </c>
      <c r="C543" s="48" t="s">
        <v>1297</v>
      </c>
      <c r="D543" s="49"/>
      <c r="E543" s="49"/>
      <c r="F543" s="50" t="str">
        <f t="shared" si="492"/>
        <v>A.4.7.1.10</v>
      </c>
      <c r="G543" s="681">
        <f>'Volume Backup'!U519</f>
        <v>4.5</v>
      </c>
      <c r="H543" s="46" t="str">
        <f>'Volume Backup'!V519</f>
        <v>m2</v>
      </c>
      <c r="I543" s="51">
        <f t="shared" si="493"/>
        <v>43230.484000000004</v>
      </c>
      <c r="J543" s="200">
        <f t="shared" si="494"/>
        <v>194537.17800000001</v>
      </c>
      <c r="K543" s="205">
        <f t="shared" si="495"/>
        <v>28115.778620199999</v>
      </c>
      <c r="L543" s="200">
        <f t="shared" si="496"/>
        <v>126521.00379089999</v>
      </c>
      <c r="M543" s="670">
        <f t="shared" si="497"/>
        <v>65.036927692505117</v>
      </c>
      <c r="N543" s="10"/>
      <c r="O543" s="861">
        <f>SUM(J503:J543)</f>
        <v>204108730.45056936</v>
      </c>
      <c r="P543" s="861">
        <f>SUM(L503:L543)</f>
        <v>175649533.70528692</v>
      </c>
    </row>
    <row r="544" spans="1:16" s="692" customFormat="1">
      <c r="A544" s="683" t="s">
        <v>71</v>
      </c>
      <c r="B544" s="684"/>
      <c r="C544" s="685" t="s">
        <v>1396</v>
      </c>
      <c r="D544" s="686"/>
      <c r="E544" s="686"/>
      <c r="F544" s="693"/>
      <c r="G544" s="694"/>
      <c r="H544" s="687"/>
      <c r="I544" s="695"/>
      <c r="J544" s="688"/>
      <c r="K544" s="689"/>
      <c r="L544" s="688"/>
      <c r="M544" s="690"/>
      <c r="N544" s="691"/>
    </row>
    <row r="545" spans="1:14" s="70" customFormat="1">
      <c r="A545" s="64" t="s">
        <v>1376</v>
      </c>
      <c r="B545" s="65"/>
      <c r="C545" s="66" t="s">
        <v>164</v>
      </c>
      <c r="D545" s="67"/>
      <c r="E545" s="67"/>
      <c r="F545" s="697"/>
      <c r="G545" s="696"/>
      <c r="H545" s="68"/>
      <c r="I545" s="698"/>
      <c r="J545" s="202"/>
      <c r="K545" s="207"/>
      <c r="L545" s="202"/>
      <c r="M545" s="669"/>
      <c r="N545" s="69"/>
    </row>
    <row r="546" spans="1:14">
      <c r="A546" s="47"/>
      <c r="B546" s="56">
        <v>1</v>
      </c>
      <c r="C546" s="48" t="s">
        <v>2862</v>
      </c>
      <c r="D546" s="49"/>
      <c r="E546" s="49"/>
      <c r="F546" s="50" t="str">
        <f>F503</f>
        <v>A.4.2.1.20</v>
      </c>
      <c r="G546" s="681">
        <f>'Volume Backup'!U522</f>
        <v>32</v>
      </c>
      <c r="H546" s="46" t="str">
        <f>'Volume Backup'!V522</f>
        <v>m2</v>
      </c>
      <c r="I546" s="51">
        <f>I503</f>
        <v>148763.14000000001</v>
      </c>
      <c r="J546" s="200">
        <f t="shared" ref="J546:J549" si="499">G546*I546</f>
        <v>4760420.4800000004</v>
      </c>
      <c r="K546" s="205">
        <f>I546</f>
        <v>148763.14000000001</v>
      </c>
      <c r="L546" s="200">
        <f t="shared" ref="L546:L549" si="500">K546*G546</f>
        <v>4760420.4800000004</v>
      </c>
      <c r="M546" s="670">
        <f t="shared" ref="M546:M549" si="501">L546/J546*100</f>
        <v>100</v>
      </c>
      <c r="N546" s="10"/>
    </row>
    <row r="547" spans="1:14">
      <c r="A547" s="47"/>
      <c r="B547" s="56">
        <f t="shared" ref="B547:B549" si="502">B546+1</f>
        <v>2</v>
      </c>
      <c r="C547" s="48" t="s">
        <v>2863</v>
      </c>
      <c r="D547" s="49"/>
      <c r="E547" s="49"/>
      <c r="F547" s="50" t="str">
        <f t="shared" ref="F547:F549" si="503">F504</f>
        <v>A.4.6.1.23 F</v>
      </c>
      <c r="G547" s="681">
        <f>G546</f>
        <v>32</v>
      </c>
      <c r="H547" s="46" t="str">
        <f>H546</f>
        <v>m2</v>
      </c>
      <c r="I547" s="51">
        <f t="shared" ref="I547:I549" si="504">I504</f>
        <v>205940.97</v>
      </c>
      <c r="J547" s="200">
        <f t="shared" si="499"/>
        <v>6590111.04</v>
      </c>
      <c r="K547" s="205">
        <f t="shared" ref="K547:K549" si="505">I547</f>
        <v>205940.97</v>
      </c>
      <c r="L547" s="200">
        <f t="shared" si="500"/>
        <v>6590111.04</v>
      </c>
      <c r="M547" s="670">
        <f t="shared" si="501"/>
        <v>100</v>
      </c>
      <c r="N547" s="10"/>
    </row>
    <row r="548" spans="1:14">
      <c r="A548" s="47"/>
      <c r="B548" s="56">
        <f t="shared" si="502"/>
        <v>3</v>
      </c>
      <c r="C548" s="48" t="s">
        <v>2864</v>
      </c>
      <c r="D548" s="49"/>
      <c r="E548" s="49"/>
      <c r="F548" s="50" t="str">
        <f t="shared" si="503"/>
        <v>A.4.6.1.23 J</v>
      </c>
      <c r="G548" s="681">
        <f>G547</f>
        <v>32</v>
      </c>
      <c r="H548" s="46" t="str">
        <f>H547</f>
        <v>m2</v>
      </c>
      <c r="I548" s="51">
        <f t="shared" si="504"/>
        <v>236285.44</v>
      </c>
      <c r="J548" s="200">
        <f t="shared" si="499"/>
        <v>7561134.0800000001</v>
      </c>
      <c r="K548" s="205">
        <f t="shared" si="505"/>
        <v>236285.44</v>
      </c>
      <c r="L548" s="200">
        <f t="shared" si="500"/>
        <v>7561134.0800000001</v>
      </c>
      <c r="M548" s="670">
        <f t="shared" si="501"/>
        <v>100</v>
      </c>
      <c r="N548" s="10"/>
    </row>
    <row r="549" spans="1:14">
      <c r="A549" s="47"/>
      <c r="B549" s="56">
        <f t="shared" si="502"/>
        <v>4</v>
      </c>
      <c r="C549" s="48" t="s">
        <v>192</v>
      </c>
      <c r="D549" s="49"/>
      <c r="E549" s="49"/>
      <c r="F549" s="50" t="str">
        <f t="shared" si="503"/>
        <v>A.4.6.1.23 L</v>
      </c>
      <c r="G549" s="681">
        <f>'Volume Backup'!U523</f>
        <v>9.6000000000000014</v>
      </c>
      <c r="H549" s="46" t="str">
        <f>'Volume Backup'!V523</f>
        <v>m2</v>
      </c>
      <c r="I549" s="51">
        <f t="shared" si="504"/>
        <v>711501.21</v>
      </c>
      <c r="J549" s="200">
        <f t="shared" si="499"/>
        <v>6830411.6160000004</v>
      </c>
      <c r="K549" s="205">
        <f t="shared" si="505"/>
        <v>711501.21</v>
      </c>
      <c r="L549" s="200">
        <f t="shared" si="500"/>
        <v>6830411.6160000004</v>
      </c>
      <c r="M549" s="670">
        <f t="shared" si="501"/>
        <v>100</v>
      </c>
      <c r="N549" s="10"/>
    </row>
    <row r="550" spans="1:14" s="70" customFormat="1">
      <c r="A550" s="64" t="s">
        <v>1377</v>
      </c>
      <c r="B550" s="65"/>
      <c r="C550" s="66" t="s">
        <v>182</v>
      </c>
      <c r="D550" s="67"/>
      <c r="E550" s="67"/>
      <c r="F550" s="697"/>
      <c r="G550" s="696"/>
      <c r="H550" s="68"/>
      <c r="I550" s="698"/>
      <c r="J550" s="202"/>
      <c r="K550" s="207"/>
      <c r="L550" s="202"/>
      <c r="M550" s="669"/>
      <c r="N550" s="69"/>
    </row>
    <row r="551" spans="1:14">
      <c r="A551" s="37"/>
      <c r="B551" s="55">
        <v>1</v>
      </c>
      <c r="C551" s="33" t="s">
        <v>172</v>
      </c>
      <c r="D551" s="34"/>
      <c r="E551" s="34"/>
      <c r="F551" s="680" t="str">
        <f>F509</f>
        <v>PLL.01</v>
      </c>
      <c r="G551" s="681">
        <f>'Volume Backup'!U525</f>
        <v>20</v>
      </c>
      <c r="H551" s="46" t="str">
        <f>'Volume Backup'!V525</f>
        <v>m2</v>
      </c>
      <c r="I551" s="682">
        <f>I509</f>
        <v>126787.50000000001</v>
      </c>
      <c r="J551" s="200">
        <f t="shared" ref="J551:J552" si="506">G551*I551</f>
        <v>2535750.0000000005</v>
      </c>
      <c r="K551" s="204">
        <f>K509</f>
        <v>88545.946250000008</v>
      </c>
      <c r="L551" s="200">
        <f t="shared" ref="L551:L552" si="507">K551*G551</f>
        <v>1770918.9250000003</v>
      </c>
      <c r="M551" s="670">
        <f t="shared" ref="M551:M552" si="508">L551/J551*100</f>
        <v>69.838072562358278</v>
      </c>
      <c r="N551" s="10"/>
    </row>
    <row r="552" spans="1:14">
      <c r="A552" s="47"/>
      <c r="B552" s="56">
        <f>B551+1</f>
        <v>2</v>
      </c>
      <c r="C552" s="48" t="s">
        <v>1397</v>
      </c>
      <c r="D552" s="49"/>
      <c r="E552" s="49"/>
      <c r="F552" s="680" t="str">
        <f>F510</f>
        <v>A.4.5.1.7</v>
      </c>
      <c r="G552" s="681">
        <f>'Volume Backup'!U526</f>
        <v>20</v>
      </c>
      <c r="H552" s="46" t="str">
        <f>'Volume Backup'!V526</f>
        <v>m2</v>
      </c>
      <c r="I552" s="682">
        <f>I510</f>
        <v>61657.41</v>
      </c>
      <c r="J552" s="200">
        <f t="shared" si="506"/>
        <v>1233148.2000000002</v>
      </c>
      <c r="K552" s="204">
        <f>K510</f>
        <v>61657.41</v>
      </c>
      <c r="L552" s="200">
        <f t="shared" si="507"/>
        <v>1233148.2000000002</v>
      </c>
      <c r="M552" s="670">
        <f t="shared" si="508"/>
        <v>100</v>
      </c>
      <c r="N552" s="10"/>
    </row>
    <row r="553" spans="1:14">
      <c r="A553" s="47"/>
      <c r="B553" s="56">
        <f>B552+1</f>
        <v>3</v>
      </c>
      <c r="C553" s="48" t="s">
        <v>1297</v>
      </c>
      <c r="D553" s="49"/>
      <c r="E553" s="49"/>
      <c r="F553" s="680" t="str">
        <f>F512</f>
        <v>A.4.7.1.10</v>
      </c>
      <c r="G553" s="681">
        <f>'Volume Backup'!U527</f>
        <v>20</v>
      </c>
      <c r="H553" s="46" t="str">
        <f>'Volume Backup'!V527</f>
        <v>m2</v>
      </c>
      <c r="I553" s="682">
        <f>I512</f>
        <v>43230.484000000004</v>
      </c>
      <c r="J553" s="200">
        <f t="shared" ref="J553" si="509">G553*I553</f>
        <v>864609.68</v>
      </c>
      <c r="K553" s="204">
        <f>K512</f>
        <v>28115.778620199999</v>
      </c>
      <c r="L553" s="200">
        <f t="shared" ref="L553" si="510">K553*G553</f>
        <v>562315.57240399998</v>
      </c>
      <c r="M553" s="670">
        <f t="shared" ref="M553" si="511">L553/J553*100</f>
        <v>65.036927692505117</v>
      </c>
      <c r="N553" s="10"/>
    </row>
    <row r="554" spans="1:14" s="70" customFormat="1">
      <c r="A554" s="64" t="s">
        <v>1378</v>
      </c>
      <c r="B554" s="65"/>
      <c r="C554" s="66" t="s">
        <v>162</v>
      </c>
      <c r="D554" s="67"/>
      <c r="E554" s="67"/>
      <c r="F554" s="697"/>
      <c r="G554" s="696"/>
      <c r="H554" s="68"/>
      <c r="I554" s="698"/>
      <c r="J554" s="202"/>
      <c r="K554" s="207"/>
      <c r="L554" s="202"/>
      <c r="M554" s="669"/>
      <c r="N554" s="69"/>
    </row>
    <row r="555" spans="1:14">
      <c r="A555" s="37"/>
      <c r="B555" s="55">
        <v>1</v>
      </c>
      <c r="C555" s="33" t="s">
        <v>1329</v>
      </c>
      <c r="D555" s="34"/>
      <c r="E555" s="34"/>
      <c r="F555" s="680" t="str">
        <f>F479</f>
        <v>A.4.4.3.59 A</v>
      </c>
      <c r="G555" s="681">
        <f>'Volume Backup'!U529</f>
        <v>20</v>
      </c>
      <c r="H555" s="46" t="str">
        <f>'Volume Backup'!V529</f>
        <v>m2</v>
      </c>
      <c r="I555" s="682">
        <f>I479</f>
        <v>492245.43</v>
      </c>
      <c r="J555" s="200">
        <f t="shared" ref="J555" si="512">G555*I555</f>
        <v>9844908.5999999996</v>
      </c>
      <c r="K555" s="204">
        <f>K479</f>
        <v>492245.43</v>
      </c>
      <c r="L555" s="200">
        <f t="shared" ref="L555" si="513">K555*G555</f>
        <v>9844908.5999999996</v>
      </c>
      <c r="M555" s="670">
        <f t="shared" ref="M555" si="514">L555/J555*100</f>
        <v>100</v>
      </c>
      <c r="N555" s="10"/>
    </row>
    <row r="556" spans="1:14" s="70" customFormat="1">
      <c r="A556" s="64" t="s">
        <v>1403</v>
      </c>
      <c r="B556" s="65"/>
      <c r="C556" s="66" t="s">
        <v>1284</v>
      </c>
      <c r="D556" s="67"/>
      <c r="E556" s="67"/>
      <c r="F556" s="697"/>
      <c r="G556" s="696"/>
      <c r="H556" s="68"/>
      <c r="I556" s="698"/>
      <c r="J556" s="202"/>
      <c r="K556" s="207"/>
      <c r="L556" s="202"/>
      <c r="M556" s="669"/>
      <c r="N556" s="69"/>
    </row>
    <row r="557" spans="1:14">
      <c r="A557" s="47"/>
      <c r="B557" s="56">
        <v>1</v>
      </c>
      <c r="C557" s="48" t="s">
        <v>1286</v>
      </c>
      <c r="D557" s="49"/>
      <c r="E557" s="49"/>
      <c r="F557" s="50" t="str">
        <f>F516</f>
        <v>PK.Elek.01</v>
      </c>
      <c r="G557" s="681">
        <f>'Volume Backup'!U531</f>
        <v>8</v>
      </c>
      <c r="H557" s="46" t="str">
        <f>'Volume Backup'!V531</f>
        <v>titik</v>
      </c>
      <c r="I557" s="51">
        <f>I516</f>
        <v>298100</v>
      </c>
      <c r="J557" s="200">
        <f t="shared" ref="J557:J562" si="515">G557*I557</f>
        <v>2384800</v>
      </c>
      <c r="K557" s="51">
        <f>K516</f>
        <v>279433.55</v>
      </c>
      <c r="L557" s="200">
        <f t="shared" ref="L557:L562" si="516">K557*G557</f>
        <v>2235468.4</v>
      </c>
      <c r="M557" s="670">
        <f t="shared" ref="M557:M562" si="517">L557/J557*100</f>
        <v>93.738191881918823</v>
      </c>
      <c r="N557" s="10"/>
    </row>
    <row r="558" spans="1:14">
      <c r="A558" s="47"/>
      <c r="B558" s="56">
        <f>B557+1</f>
        <v>2</v>
      </c>
      <c r="C558" s="48" t="s">
        <v>1298</v>
      </c>
      <c r="D558" s="49"/>
      <c r="E558" s="49"/>
      <c r="F558" s="50" t="str">
        <f>F517</f>
        <v>PK Supl. 4 D</v>
      </c>
      <c r="G558" s="681">
        <f>'Volume Backup'!U532</f>
        <v>9</v>
      </c>
      <c r="H558" s="46" t="str">
        <f>'Volume Backup'!V532</f>
        <v>m'</v>
      </c>
      <c r="I558" s="51">
        <f>I517</f>
        <v>50646</v>
      </c>
      <c r="J558" s="200">
        <f t="shared" si="515"/>
        <v>455814</v>
      </c>
      <c r="K558" s="51">
        <f>K517</f>
        <v>50646</v>
      </c>
      <c r="L558" s="200">
        <f t="shared" si="516"/>
        <v>455814</v>
      </c>
      <c r="M558" s="670">
        <f t="shared" si="517"/>
        <v>100</v>
      </c>
      <c r="N558" s="10"/>
    </row>
    <row r="559" spans="1:14">
      <c r="A559" s="47"/>
      <c r="B559" s="56">
        <f t="shared" ref="B559:B562" si="518">B558+1</f>
        <v>3</v>
      </c>
      <c r="C559" s="48" t="s">
        <v>1326</v>
      </c>
      <c r="D559" s="49"/>
      <c r="E559" s="49"/>
      <c r="F559" s="50" t="str">
        <f>F518</f>
        <v>PK.Elek.36</v>
      </c>
      <c r="G559" s="681">
        <f>'Volume Backup'!U533</f>
        <v>4</v>
      </c>
      <c r="H559" s="46" t="str">
        <f>'Volume Backup'!V533</f>
        <v>unit</v>
      </c>
      <c r="I559" s="51">
        <f>I518</f>
        <v>132704</v>
      </c>
      <c r="J559" s="200">
        <f t="shared" si="515"/>
        <v>530816</v>
      </c>
      <c r="K559" s="51">
        <f>K518</f>
        <v>58822.5</v>
      </c>
      <c r="L559" s="200">
        <f t="shared" si="516"/>
        <v>235290</v>
      </c>
      <c r="M559" s="670">
        <f t="shared" si="517"/>
        <v>44.326094164456229</v>
      </c>
      <c r="N559" s="10"/>
    </row>
    <row r="560" spans="1:14">
      <c r="A560" s="47"/>
      <c r="B560" s="56">
        <f t="shared" si="518"/>
        <v>4</v>
      </c>
      <c r="C560" s="48" t="s">
        <v>1299</v>
      </c>
      <c r="D560" s="49"/>
      <c r="E560" s="49"/>
      <c r="F560" s="50" t="str">
        <f>F521</f>
        <v>PK.Elek.29</v>
      </c>
      <c r="G560" s="681">
        <f>'Volume Backup'!U534</f>
        <v>1</v>
      </c>
      <c r="H560" s="46" t="str">
        <f>'Volume Backup'!V534</f>
        <v>unit</v>
      </c>
      <c r="I560" s="51">
        <f>I521</f>
        <v>53366.5</v>
      </c>
      <c r="J560" s="200">
        <f t="shared" si="515"/>
        <v>53366.5</v>
      </c>
      <c r="K560" s="51">
        <f>K521</f>
        <v>37265.800000000003</v>
      </c>
      <c r="L560" s="200">
        <f t="shared" si="516"/>
        <v>37265.800000000003</v>
      </c>
      <c r="M560" s="670">
        <f t="shared" si="517"/>
        <v>69.829949500154598</v>
      </c>
      <c r="N560" s="10"/>
    </row>
    <row r="561" spans="1:16">
      <c r="A561" s="47"/>
      <c r="B561" s="56">
        <f t="shared" si="518"/>
        <v>5</v>
      </c>
      <c r="C561" s="48" t="s">
        <v>1300</v>
      </c>
      <c r="D561" s="49"/>
      <c r="E561" s="49"/>
      <c r="F561" s="50" t="str">
        <f>F522</f>
        <v>PK.Elek.30</v>
      </c>
      <c r="G561" s="681">
        <f>'Volume Backup'!U535</f>
        <v>1</v>
      </c>
      <c r="H561" s="46" t="str">
        <f>'Volume Backup'!V535</f>
        <v>unit</v>
      </c>
      <c r="I561" s="51">
        <f>I522</f>
        <v>55099</v>
      </c>
      <c r="J561" s="200">
        <f t="shared" si="515"/>
        <v>55099</v>
      </c>
      <c r="K561" s="51">
        <f>K522</f>
        <v>38051.199999999997</v>
      </c>
      <c r="L561" s="200">
        <f t="shared" si="516"/>
        <v>38051.199999999997</v>
      </c>
      <c r="M561" s="670">
        <f t="shared" si="517"/>
        <v>69.059692553403877</v>
      </c>
      <c r="N561" s="10"/>
    </row>
    <row r="562" spans="1:16">
      <c r="A562" s="47"/>
      <c r="B562" s="56">
        <f t="shared" si="518"/>
        <v>6</v>
      </c>
      <c r="C562" s="48" t="s">
        <v>1301</v>
      </c>
      <c r="D562" s="49"/>
      <c r="E562" s="49"/>
      <c r="F562" s="50" t="str">
        <f>F523</f>
        <v>PK.Elek.28</v>
      </c>
      <c r="G562" s="681">
        <f>'Volume Backup'!U536</f>
        <v>2</v>
      </c>
      <c r="H562" s="46" t="str">
        <f>'Volume Backup'!V536</f>
        <v>unit</v>
      </c>
      <c r="I562" s="51">
        <f>I523</f>
        <v>60874</v>
      </c>
      <c r="J562" s="200">
        <f t="shared" si="515"/>
        <v>121748</v>
      </c>
      <c r="K562" s="51">
        <f>K523</f>
        <v>42218</v>
      </c>
      <c r="L562" s="200">
        <f t="shared" si="516"/>
        <v>84436</v>
      </c>
      <c r="M562" s="670">
        <f t="shared" si="517"/>
        <v>69.353089989157937</v>
      </c>
      <c r="N562" s="10"/>
    </row>
    <row r="563" spans="1:16" s="70" customFormat="1">
      <c r="A563" s="64" t="s">
        <v>1379</v>
      </c>
      <c r="B563" s="65"/>
      <c r="C563" s="66" t="s">
        <v>1316</v>
      </c>
      <c r="D563" s="67"/>
      <c r="E563" s="67"/>
      <c r="F563" s="697"/>
      <c r="G563" s="696"/>
      <c r="H563" s="68"/>
      <c r="I563" s="698"/>
      <c r="J563" s="202"/>
      <c r="K563" s="207"/>
      <c r="L563" s="202"/>
      <c r="M563" s="669"/>
      <c r="N563" s="69"/>
    </row>
    <row r="564" spans="1:16">
      <c r="A564" s="37"/>
      <c r="B564" s="55">
        <v>1</v>
      </c>
      <c r="C564" s="33" t="s">
        <v>1340</v>
      </c>
      <c r="D564" s="34"/>
      <c r="E564" s="34"/>
      <c r="F564" s="680" t="str">
        <f>F538</f>
        <v>Dihitung</v>
      </c>
      <c r="G564" s="681">
        <f>'Volume Backup'!U538</f>
        <v>1</v>
      </c>
      <c r="H564" s="46" t="str">
        <f>'Volume Backup'!V538</f>
        <v>unit</v>
      </c>
      <c r="I564" s="682">
        <v>2688000</v>
      </c>
      <c r="J564" s="200">
        <f t="shared" ref="J564" si="519">G564*I564</f>
        <v>2688000</v>
      </c>
      <c r="K564" s="204">
        <f>I564</f>
        <v>2688000</v>
      </c>
      <c r="L564" s="200">
        <f t="shared" ref="L564" si="520">K564*G564</f>
        <v>2688000</v>
      </c>
      <c r="M564" s="670">
        <f t="shared" ref="M564" si="521">L564/J564*100</f>
        <v>100</v>
      </c>
      <c r="N564" s="10"/>
      <c r="O564" s="861">
        <f>SUM(J545:J564)</f>
        <v>46510137.196000002</v>
      </c>
      <c r="P564" s="861">
        <f>SUM(L545:L564)</f>
        <v>44927693.913404003</v>
      </c>
    </row>
    <row r="565" spans="1:16" s="692" customFormat="1">
      <c r="A565" s="683" t="s">
        <v>82</v>
      </c>
      <c r="B565" s="684"/>
      <c r="C565" s="685" t="s">
        <v>1400</v>
      </c>
      <c r="D565" s="686"/>
      <c r="E565" s="686"/>
      <c r="F565" s="693"/>
      <c r="G565" s="694"/>
      <c r="H565" s="687"/>
      <c r="I565" s="695"/>
      <c r="J565" s="688"/>
      <c r="K565" s="689"/>
      <c r="L565" s="688"/>
      <c r="M565" s="690"/>
      <c r="N565" s="691"/>
    </row>
    <row r="566" spans="1:16" s="70" customFormat="1">
      <c r="A566" s="64" t="s">
        <v>1382</v>
      </c>
      <c r="B566" s="65"/>
      <c r="C566" s="66" t="s">
        <v>164</v>
      </c>
      <c r="D566" s="67"/>
      <c r="E566" s="67"/>
      <c r="F566" s="697"/>
      <c r="G566" s="696"/>
      <c r="H566" s="68"/>
      <c r="I566" s="698"/>
      <c r="J566" s="202"/>
      <c r="K566" s="207"/>
      <c r="L566" s="202"/>
      <c r="M566" s="669"/>
      <c r="N566" s="69"/>
    </row>
    <row r="567" spans="1:16">
      <c r="A567" s="47"/>
      <c r="B567" s="56">
        <v>1</v>
      </c>
      <c r="C567" s="48" t="s">
        <v>1347</v>
      </c>
      <c r="D567" s="49"/>
      <c r="E567" s="49"/>
      <c r="F567" s="50" t="str">
        <f>F397</f>
        <v>A.4.4.1.9</v>
      </c>
      <c r="G567" s="681">
        <f>'Volume Backup'!U541</f>
        <v>12.8</v>
      </c>
      <c r="H567" s="46" t="str">
        <f>'Volume Backup'!V541</f>
        <v>m2</v>
      </c>
      <c r="I567" s="51">
        <f>I397</f>
        <v>163284.56125000003</v>
      </c>
      <c r="J567" s="200">
        <f t="shared" ref="J567" si="522">G567*I567</f>
        <v>2090042.3840000005</v>
      </c>
      <c r="K567" s="51">
        <f>K397</f>
        <v>159168.16097500001</v>
      </c>
      <c r="L567" s="200">
        <f t="shared" ref="L567" si="523">K567*G567</f>
        <v>2037352.4604800001</v>
      </c>
      <c r="M567" s="670">
        <f t="shared" ref="M567" si="524">L567/J567*100</f>
        <v>97.479002152140069</v>
      </c>
      <c r="N567" s="10"/>
    </row>
    <row r="568" spans="1:16">
      <c r="A568" s="47"/>
      <c r="B568" s="56">
        <f>B567+1</f>
        <v>2</v>
      </c>
      <c r="C568" s="48" t="s">
        <v>170</v>
      </c>
      <c r="D568" s="49"/>
      <c r="E568" s="49"/>
      <c r="F568" s="50" t="str">
        <f>F398</f>
        <v>A.4.4.2.4</v>
      </c>
      <c r="G568" s="681">
        <f>'Volume Backup'!U542</f>
        <v>25.6</v>
      </c>
      <c r="H568" s="46" t="str">
        <f>'Volume Backup'!V542</f>
        <v>m2</v>
      </c>
      <c r="I568" s="51">
        <f>I398</f>
        <v>87277.409999999989</v>
      </c>
      <c r="J568" s="200">
        <f>G568*I568</f>
        <v>2234301.696</v>
      </c>
      <c r="K568" s="51">
        <f>K398</f>
        <v>85043.815415999998</v>
      </c>
      <c r="L568" s="200">
        <f>K568*G568</f>
        <v>2177121.6746495999</v>
      </c>
      <c r="M568" s="670">
        <f>L568/J568*100</f>
        <v>97.440810189028298</v>
      </c>
      <c r="N568" s="10"/>
    </row>
    <row r="569" spans="1:16">
      <c r="A569" s="47"/>
      <c r="B569" s="56">
        <f>B568+1</f>
        <v>3</v>
      </c>
      <c r="C569" s="48" t="s">
        <v>163</v>
      </c>
      <c r="D569" s="49"/>
      <c r="E569" s="49"/>
      <c r="F569" s="50" t="str">
        <f>F399</f>
        <v>A.4.4.2.27</v>
      </c>
      <c r="G569" s="681">
        <f>'Volume Backup'!U543</f>
        <v>25.6</v>
      </c>
      <c r="H569" s="46" t="str">
        <f>'Volume Backup'!V543</f>
        <v>m2</v>
      </c>
      <c r="I569" s="51">
        <f>I399</f>
        <v>52737.5625</v>
      </c>
      <c r="J569" s="200">
        <f>G569*I569</f>
        <v>1350081.6</v>
      </c>
      <c r="K569" s="51">
        <f>K399</f>
        <v>51574.231987500003</v>
      </c>
      <c r="L569" s="200">
        <f>K569*G569</f>
        <v>1320300.3388800002</v>
      </c>
      <c r="M569" s="670">
        <f>L569/J569*100</f>
        <v>97.794113991332082</v>
      </c>
      <c r="N569" s="10"/>
    </row>
    <row r="570" spans="1:16">
      <c r="A570" s="47"/>
      <c r="B570" s="56">
        <f t="shared" ref="B570:B574" si="525">B569+1</f>
        <v>4</v>
      </c>
      <c r="C570" s="48" t="s">
        <v>2862</v>
      </c>
      <c r="D570" s="49"/>
      <c r="E570" s="49"/>
      <c r="F570" s="50" t="str">
        <f>F546</f>
        <v>A.4.2.1.20</v>
      </c>
      <c r="G570" s="681">
        <f>'Volume Backup'!U544</f>
        <v>38.400000000000006</v>
      </c>
      <c r="H570" s="46" t="str">
        <f>'Volume Backup'!V544</f>
        <v>m2</v>
      </c>
      <c r="I570" s="51">
        <f>I546</f>
        <v>148763.14000000001</v>
      </c>
      <c r="J570" s="200">
        <f t="shared" ref="J570:J574" si="526">G570*I570</f>
        <v>5712504.5760000013</v>
      </c>
      <c r="K570" s="51">
        <f>K400</f>
        <v>148763.14000000001</v>
      </c>
      <c r="L570" s="200">
        <f t="shared" ref="L570:L574" si="527">K570*G570</f>
        <v>5712504.5760000013</v>
      </c>
      <c r="M570" s="670">
        <f t="shared" ref="M570:M574" si="528">L570/J570*100</f>
        <v>100</v>
      </c>
      <c r="N570" s="10"/>
    </row>
    <row r="571" spans="1:16">
      <c r="A571" s="47"/>
      <c r="B571" s="56">
        <f t="shared" si="525"/>
        <v>5</v>
      </c>
      <c r="C571" s="48" t="s">
        <v>2863</v>
      </c>
      <c r="D571" s="49"/>
      <c r="E571" s="49"/>
      <c r="F571" s="50" t="str">
        <f t="shared" ref="F571:F572" si="529">F547</f>
        <v>A.4.6.1.23 F</v>
      </c>
      <c r="G571" s="681">
        <f>G570</f>
        <v>38.400000000000006</v>
      </c>
      <c r="H571" s="46" t="str">
        <f>H570</f>
        <v>m2</v>
      </c>
      <c r="I571" s="51">
        <f t="shared" ref="I571:I572" si="530">I547</f>
        <v>205940.97</v>
      </c>
      <c r="J571" s="200">
        <f t="shared" si="526"/>
        <v>7908133.2480000015</v>
      </c>
      <c r="K571" s="205">
        <f>I571</f>
        <v>205940.97</v>
      </c>
      <c r="L571" s="200">
        <f t="shared" si="527"/>
        <v>7908133.2480000015</v>
      </c>
      <c r="M571" s="670">
        <f t="shared" si="528"/>
        <v>100</v>
      </c>
      <c r="N571" s="10"/>
    </row>
    <row r="572" spans="1:16">
      <c r="A572" s="47"/>
      <c r="B572" s="56">
        <f t="shared" si="525"/>
        <v>6</v>
      </c>
      <c r="C572" s="48" t="s">
        <v>2864</v>
      </c>
      <c r="D572" s="49"/>
      <c r="E572" s="49"/>
      <c r="F572" s="50" t="str">
        <f t="shared" si="529"/>
        <v>A.4.6.1.23 J</v>
      </c>
      <c r="G572" s="681">
        <f>G571</f>
        <v>38.400000000000006</v>
      </c>
      <c r="H572" s="46" t="str">
        <f>H571</f>
        <v>m2</v>
      </c>
      <c r="I572" s="51">
        <f t="shared" si="530"/>
        <v>236285.44</v>
      </c>
      <c r="J572" s="200">
        <f t="shared" si="526"/>
        <v>9073360.8960000016</v>
      </c>
      <c r="K572" s="205">
        <f>I572</f>
        <v>236285.44</v>
      </c>
      <c r="L572" s="200">
        <f t="shared" si="527"/>
        <v>9073360.8960000016</v>
      </c>
      <c r="M572" s="670">
        <f t="shared" si="528"/>
        <v>100</v>
      </c>
      <c r="N572" s="10"/>
    </row>
    <row r="573" spans="1:16">
      <c r="A573" s="47"/>
      <c r="B573" s="56">
        <f t="shared" si="525"/>
        <v>7</v>
      </c>
      <c r="C573" s="48" t="s">
        <v>192</v>
      </c>
      <c r="D573" s="49"/>
      <c r="E573" s="49"/>
      <c r="F573" s="50" t="str">
        <f>F549</f>
        <v>A.4.6.1.23 L</v>
      </c>
      <c r="G573" s="681">
        <f>'Volume Backup'!U545</f>
        <v>17.919999999999998</v>
      </c>
      <c r="H573" s="46" t="str">
        <f>'Volume Backup'!V545</f>
        <v>m2</v>
      </c>
      <c r="I573" s="51">
        <f>I549</f>
        <v>711501.21</v>
      </c>
      <c r="J573" s="200">
        <f t="shared" si="526"/>
        <v>12750101.683199998</v>
      </c>
      <c r="K573" s="205">
        <f>K549</f>
        <v>711501.21</v>
      </c>
      <c r="L573" s="200">
        <f t="shared" si="527"/>
        <v>12750101.683199998</v>
      </c>
      <c r="M573" s="670">
        <f t="shared" si="528"/>
        <v>100</v>
      </c>
      <c r="N573" s="10"/>
    </row>
    <row r="574" spans="1:16">
      <c r="A574" s="47"/>
      <c r="B574" s="56">
        <f t="shared" si="525"/>
        <v>8</v>
      </c>
      <c r="C574" s="48" t="s">
        <v>1294</v>
      </c>
      <c r="D574" s="49"/>
      <c r="E574" s="49"/>
      <c r="F574" s="50" t="str">
        <f>F564</f>
        <v>Dihitung</v>
      </c>
      <c r="G574" s="681">
        <f>'Volume Backup'!U546</f>
        <v>145</v>
      </c>
      <c r="H574" s="46" t="str">
        <f>'Volume Backup'!V546</f>
        <v>cm</v>
      </c>
      <c r="I574" s="51">
        <v>45000</v>
      </c>
      <c r="J574" s="200">
        <f t="shared" si="526"/>
        <v>6525000</v>
      </c>
      <c r="K574" s="205">
        <f>I574</f>
        <v>45000</v>
      </c>
      <c r="L574" s="200">
        <f t="shared" si="527"/>
        <v>6525000</v>
      </c>
      <c r="M574" s="670">
        <f t="shared" si="528"/>
        <v>100</v>
      </c>
      <c r="N574" s="10"/>
    </row>
    <row r="575" spans="1:16" s="70" customFormat="1">
      <c r="A575" s="64" t="s">
        <v>1383</v>
      </c>
      <c r="B575" s="65"/>
      <c r="C575" s="66" t="s">
        <v>182</v>
      </c>
      <c r="D575" s="67"/>
      <c r="E575" s="67"/>
      <c r="F575" s="697"/>
      <c r="G575" s="696"/>
      <c r="H575" s="68"/>
      <c r="I575" s="698"/>
      <c r="J575" s="202"/>
      <c r="K575" s="207"/>
      <c r="L575" s="202"/>
      <c r="M575" s="669"/>
      <c r="N575" s="69"/>
    </row>
    <row r="576" spans="1:16">
      <c r="A576" s="37"/>
      <c r="B576" s="55">
        <v>1</v>
      </c>
      <c r="C576" s="33" t="s">
        <v>172</v>
      </c>
      <c r="D576" s="34"/>
      <c r="E576" s="34"/>
      <c r="F576" s="680" t="str">
        <f>F551</f>
        <v>PLL.01</v>
      </c>
      <c r="G576" s="681">
        <f>'Volume Backup'!U548</f>
        <v>60</v>
      </c>
      <c r="H576" s="46" t="str">
        <f>'Volume Backup'!V548</f>
        <v>m2</v>
      </c>
      <c r="I576" s="682">
        <f>I551</f>
        <v>126787.50000000001</v>
      </c>
      <c r="J576" s="200">
        <f t="shared" ref="J576:J579" si="531">G576*I576</f>
        <v>7607250.0000000009</v>
      </c>
      <c r="K576" s="204">
        <f>K551</f>
        <v>88545.946250000008</v>
      </c>
      <c r="L576" s="200">
        <f t="shared" ref="L576:L579" si="532">K576*G576</f>
        <v>5312756.7750000004</v>
      </c>
      <c r="M576" s="670">
        <f t="shared" ref="M576:M579" si="533">L576/J576*100</f>
        <v>69.838072562358278</v>
      </c>
      <c r="N576" s="10"/>
    </row>
    <row r="577" spans="1:14">
      <c r="A577" s="47"/>
      <c r="B577" s="56">
        <f>B576+1</f>
        <v>2</v>
      </c>
      <c r="C577" s="48" t="s">
        <v>184</v>
      </c>
      <c r="D577" s="49"/>
      <c r="E577" s="49"/>
      <c r="F577" s="680" t="str">
        <f>F552</f>
        <v>A.4.5.1.7</v>
      </c>
      <c r="G577" s="681">
        <f>'Volume Backup'!U549</f>
        <v>108</v>
      </c>
      <c r="H577" s="46" t="str">
        <f>'Volume Backup'!V549</f>
        <v>m2</v>
      </c>
      <c r="I577" s="682">
        <f>I552</f>
        <v>61657.41</v>
      </c>
      <c r="J577" s="200">
        <f t="shared" si="531"/>
        <v>6659000.2800000003</v>
      </c>
      <c r="K577" s="204">
        <f>K552</f>
        <v>61657.41</v>
      </c>
      <c r="L577" s="200">
        <f t="shared" si="532"/>
        <v>6659000.2800000003</v>
      </c>
      <c r="M577" s="670">
        <f t="shared" si="533"/>
        <v>100</v>
      </c>
      <c r="N577" s="10"/>
    </row>
    <row r="578" spans="1:14">
      <c r="A578" s="47"/>
      <c r="B578" s="56">
        <f>B577+1</f>
        <v>3</v>
      </c>
      <c r="C578" s="48" t="s">
        <v>1448</v>
      </c>
      <c r="D578" s="49"/>
      <c r="E578" s="49"/>
      <c r="F578" s="680" t="str">
        <f>F553</f>
        <v>A.4.7.1.10</v>
      </c>
      <c r="G578" s="681">
        <f>'Volume Backup'!U550</f>
        <v>60</v>
      </c>
      <c r="H578" s="46" t="str">
        <f>'Volume Backup'!V550</f>
        <v>m2</v>
      </c>
      <c r="I578" s="682">
        <f>I553</f>
        <v>43230.484000000004</v>
      </c>
      <c r="J578" s="200">
        <f t="shared" si="531"/>
        <v>2593829.04</v>
      </c>
      <c r="K578" s="204">
        <f>K553</f>
        <v>28115.778620199999</v>
      </c>
      <c r="L578" s="200">
        <f t="shared" si="532"/>
        <v>1686946.7172119999</v>
      </c>
      <c r="M578" s="670">
        <f t="shared" si="533"/>
        <v>65.036927692505131</v>
      </c>
      <c r="N578" s="10"/>
    </row>
    <row r="579" spans="1:14">
      <c r="A579" s="47"/>
      <c r="B579" s="56">
        <f>B578+1</f>
        <v>4</v>
      </c>
      <c r="C579" s="48" t="s">
        <v>1449</v>
      </c>
      <c r="D579" s="49"/>
      <c r="E579" s="49"/>
      <c r="F579" s="680" t="str">
        <f>F578</f>
        <v>A.4.7.1.10</v>
      </c>
      <c r="G579" s="681">
        <f>'Volume Backup'!U551</f>
        <v>48</v>
      </c>
      <c r="H579" s="46" t="str">
        <f>'Volume Backup'!V551</f>
        <v>m2</v>
      </c>
      <c r="I579" s="51">
        <f>I578</f>
        <v>43230.484000000004</v>
      </c>
      <c r="J579" s="200">
        <f t="shared" si="531"/>
        <v>2075063.2320000003</v>
      </c>
      <c r="K579" s="205">
        <f>K578</f>
        <v>28115.778620199999</v>
      </c>
      <c r="L579" s="200">
        <f t="shared" si="532"/>
        <v>1349557.3737695999</v>
      </c>
      <c r="M579" s="670">
        <f t="shared" si="533"/>
        <v>65.036927692505117</v>
      </c>
      <c r="N579" s="10"/>
    </row>
    <row r="580" spans="1:14" s="70" customFormat="1">
      <c r="A580" s="64" t="s">
        <v>1384</v>
      </c>
      <c r="B580" s="65"/>
      <c r="C580" s="66" t="s">
        <v>162</v>
      </c>
      <c r="D580" s="67"/>
      <c r="E580" s="67"/>
      <c r="F580" s="697"/>
      <c r="G580" s="696"/>
      <c r="H580" s="68"/>
      <c r="I580" s="698"/>
      <c r="J580" s="202"/>
      <c r="K580" s="207"/>
      <c r="L580" s="202"/>
      <c r="M580" s="669"/>
      <c r="N580" s="69"/>
    </row>
    <row r="581" spans="1:14">
      <c r="A581" s="37"/>
      <c r="B581" s="55">
        <v>1</v>
      </c>
      <c r="C581" s="33" t="s">
        <v>1311</v>
      </c>
      <c r="D581" s="34"/>
      <c r="E581" s="34"/>
      <c r="F581" s="680" t="str">
        <f>F514</f>
        <v>A.4.4.3.59 B</v>
      </c>
      <c r="G581" s="681">
        <f>'Volume Backup'!U553</f>
        <v>60</v>
      </c>
      <c r="H581" s="46" t="str">
        <f>'Volume Backup'!V553</f>
        <v>m2</v>
      </c>
      <c r="I581" s="682">
        <f>I514</f>
        <v>576770.43000000005</v>
      </c>
      <c r="J581" s="200">
        <f t="shared" ref="J581" si="534">G581*I581</f>
        <v>34606225.800000004</v>
      </c>
      <c r="K581" s="682">
        <f>K514</f>
        <v>576770.43000000005</v>
      </c>
      <c r="L581" s="200">
        <f t="shared" ref="L581" si="535">K581*G581</f>
        <v>34606225.800000004</v>
      </c>
      <c r="M581" s="670">
        <f t="shared" ref="M581" si="536">L581/J581*100</f>
        <v>100</v>
      </c>
      <c r="N581" s="10"/>
    </row>
    <row r="582" spans="1:14" s="70" customFormat="1">
      <c r="A582" s="64" t="s">
        <v>1385</v>
      </c>
      <c r="B582" s="65"/>
      <c r="C582" s="66" t="s">
        <v>1284</v>
      </c>
      <c r="D582" s="67"/>
      <c r="E582" s="67"/>
      <c r="F582" s="697"/>
      <c r="G582" s="696"/>
      <c r="H582" s="68"/>
      <c r="I582" s="698"/>
      <c r="J582" s="202"/>
      <c r="K582" s="207"/>
      <c r="L582" s="202"/>
      <c r="M582" s="669"/>
      <c r="N582" s="69"/>
    </row>
    <row r="583" spans="1:14">
      <c r="A583" s="47"/>
      <c r="B583" s="56">
        <v>1</v>
      </c>
      <c r="C583" s="48" t="s">
        <v>1286</v>
      </c>
      <c r="D583" s="49"/>
      <c r="E583" s="49"/>
      <c r="F583" s="50" t="str">
        <f t="shared" ref="F583:F590" si="537">F516</f>
        <v>PK.Elek.01</v>
      </c>
      <c r="G583" s="681">
        <f>'Volume Backup'!U555</f>
        <v>17</v>
      </c>
      <c r="H583" s="46" t="str">
        <f>'Volume Backup'!V555</f>
        <v>titik</v>
      </c>
      <c r="I583" s="51">
        <f t="shared" ref="I583:I590" si="538">I516</f>
        <v>298100</v>
      </c>
      <c r="J583" s="200">
        <f t="shared" ref="J583:J590" si="539">G583*I583</f>
        <v>5067700</v>
      </c>
      <c r="K583" s="205">
        <f t="shared" ref="K583:K590" si="540">K516</f>
        <v>279433.55</v>
      </c>
      <c r="L583" s="200">
        <f t="shared" ref="L583:L590" si="541">K583*G583</f>
        <v>4750370.3499999996</v>
      </c>
      <c r="M583" s="670">
        <f t="shared" ref="M583:M590" si="542">L583/J583*100</f>
        <v>93.738191881918809</v>
      </c>
      <c r="N583" s="10"/>
    </row>
    <row r="584" spans="1:14">
      <c r="A584" s="47"/>
      <c r="B584" s="56">
        <f>B583+1</f>
        <v>2</v>
      </c>
      <c r="C584" s="48" t="s">
        <v>1298</v>
      </c>
      <c r="D584" s="49"/>
      <c r="E584" s="49"/>
      <c r="F584" s="50" t="str">
        <f t="shared" si="537"/>
        <v>PK Supl. 4 D</v>
      </c>
      <c r="G584" s="681">
        <f>'Volume Backup'!U556</f>
        <v>24</v>
      </c>
      <c r="H584" s="46" t="str">
        <f>'Volume Backup'!V556</f>
        <v>m'</v>
      </c>
      <c r="I584" s="51">
        <f t="shared" si="538"/>
        <v>50646</v>
      </c>
      <c r="J584" s="200">
        <f t="shared" si="539"/>
        <v>1215504</v>
      </c>
      <c r="K584" s="205">
        <f t="shared" si="540"/>
        <v>50646</v>
      </c>
      <c r="L584" s="200">
        <f t="shared" si="541"/>
        <v>1215504</v>
      </c>
      <c r="M584" s="670">
        <f t="shared" si="542"/>
        <v>100</v>
      </c>
      <c r="N584" s="10"/>
    </row>
    <row r="585" spans="1:14">
      <c r="A585" s="47"/>
      <c r="B585" s="56">
        <f>B584+1</f>
        <v>3</v>
      </c>
      <c r="C585" s="48" t="s">
        <v>1326</v>
      </c>
      <c r="D585" s="49"/>
      <c r="E585" s="49"/>
      <c r="F585" s="50" t="str">
        <f t="shared" si="537"/>
        <v>PK.Elek.36</v>
      </c>
      <c r="G585" s="681">
        <f>'Volume Backup'!U557</f>
        <v>4</v>
      </c>
      <c r="H585" s="46" t="str">
        <f>'Volume Backup'!V557</f>
        <v>unit</v>
      </c>
      <c r="I585" s="51">
        <f t="shared" si="538"/>
        <v>132704</v>
      </c>
      <c r="J585" s="200">
        <f t="shared" si="539"/>
        <v>530816</v>
      </c>
      <c r="K585" s="205">
        <f t="shared" si="540"/>
        <v>58822.5</v>
      </c>
      <c r="L585" s="200">
        <f t="shared" si="541"/>
        <v>235290</v>
      </c>
      <c r="M585" s="670">
        <f t="shared" si="542"/>
        <v>44.326094164456229</v>
      </c>
      <c r="N585" s="10"/>
    </row>
    <row r="586" spans="1:14">
      <c r="A586" s="47"/>
      <c r="B586" s="56">
        <f>B585+1</f>
        <v>4</v>
      </c>
      <c r="C586" s="48" t="s">
        <v>1319</v>
      </c>
      <c r="D586" s="49"/>
      <c r="E586" s="49"/>
      <c r="F586" s="50" t="str">
        <f t="shared" si="537"/>
        <v>Dihitung</v>
      </c>
      <c r="G586" s="681">
        <f>'Volume Backup'!U558</f>
        <v>10</v>
      </c>
      <c r="H586" s="46" t="str">
        <f>'Volume Backup'!V558</f>
        <v>unit</v>
      </c>
      <c r="I586" s="51">
        <f t="shared" si="538"/>
        <v>600000</v>
      </c>
      <c r="J586" s="200">
        <f t="shared" si="539"/>
        <v>6000000</v>
      </c>
      <c r="K586" s="205">
        <f t="shared" si="540"/>
        <v>600000</v>
      </c>
      <c r="L586" s="200">
        <f t="shared" si="541"/>
        <v>6000000</v>
      </c>
      <c r="M586" s="670">
        <f t="shared" si="542"/>
        <v>100</v>
      </c>
      <c r="N586" s="10"/>
    </row>
    <row r="587" spans="1:14">
      <c r="A587" s="47"/>
      <c r="B587" s="56">
        <f t="shared" ref="B587:B590" si="543">B586+1</f>
        <v>5</v>
      </c>
      <c r="C587" s="48" t="s">
        <v>1325</v>
      </c>
      <c r="D587" s="49"/>
      <c r="E587" s="49"/>
      <c r="F587" s="50" t="str">
        <f t="shared" si="537"/>
        <v>Dihitung</v>
      </c>
      <c r="G587" s="681">
        <f>'Volume Backup'!U559</f>
        <v>4</v>
      </c>
      <c r="H587" s="46" t="str">
        <f>'Volume Backup'!V559</f>
        <v>unit</v>
      </c>
      <c r="I587" s="51">
        <f t="shared" si="538"/>
        <v>4200000</v>
      </c>
      <c r="J587" s="200">
        <f t="shared" si="539"/>
        <v>16800000</v>
      </c>
      <c r="K587" s="205">
        <f t="shared" si="540"/>
        <v>4200000</v>
      </c>
      <c r="L587" s="200">
        <f t="shared" si="541"/>
        <v>16800000</v>
      </c>
      <c r="M587" s="670">
        <f t="shared" si="542"/>
        <v>100</v>
      </c>
      <c r="N587" s="10"/>
    </row>
    <row r="588" spans="1:14">
      <c r="A588" s="47"/>
      <c r="B588" s="56">
        <f t="shared" si="543"/>
        <v>6</v>
      </c>
      <c r="C588" s="48" t="s">
        <v>1299</v>
      </c>
      <c r="D588" s="49"/>
      <c r="E588" s="49"/>
      <c r="F588" s="50" t="str">
        <f t="shared" si="537"/>
        <v>PK.Elek.29</v>
      </c>
      <c r="G588" s="681">
        <f>'Volume Backup'!U560</f>
        <v>2</v>
      </c>
      <c r="H588" s="46" t="str">
        <f>'Volume Backup'!V560</f>
        <v>unit</v>
      </c>
      <c r="I588" s="51">
        <f t="shared" si="538"/>
        <v>53366.5</v>
      </c>
      <c r="J588" s="200">
        <f t="shared" si="539"/>
        <v>106733</v>
      </c>
      <c r="K588" s="205">
        <f t="shared" si="540"/>
        <v>37265.800000000003</v>
      </c>
      <c r="L588" s="200">
        <f t="shared" si="541"/>
        <v>74531.600000000006</v>
      </c>
      <c r="M588" s="670">
        <f t="shared" si="542"/>
        <v>69.829949500154598</v>
      </c>
      <c r="N588" s="10"/>
    </row>
    <row r="589" spans="1:14">
      <c r="A589" s="47"/>
      <c r="B589" s="56">
        <f t="shared" si="543"/>
        <v>7</v>
      </c>
      <c r="C589" s="48" t="s">
        <v>1300</v>
      </c>
      <c r="D589" s="49"/>
      <c r="E589" s="49"/>
      <c r="F589" s="50" t="str">
        <f t="shared" si="537"/>
        <v>PK.Elek.30</v>
      </c>
      <c r="G589" s="681">
        <f>'Volume Backup'!U561</f>
        <v>2</v>
      </c>
      <c r="H589" s="46" t="str">
        <f>'Volume Backup'!V561</f>
        <v>unit</v>
      </c>
      <c r="I589" s="51">
        <f t="shared" si="538"/>
        <v>55099</v>
      </c>
      <c r="J589" s="200">
        <f t="shared" si="539"/>
        <v>110198</v>
      </c>
      <c r="K589" s="205">
        <f t="shared" si="540"/>
        <v>38051.199999999997</v>
      </c>
      <c r="L589" s="200">
        <f t="shared" si="541"/>
        <v>76102.399999999994</v>
      </c>
      <c r="M589" s="670">
        <f t="shared" si="542"/>
        <v>69.059692553403877</v>
      </c>
      <c r="N589" s="10"/>
    </row>
    <row r="590" spans="1:14">
      <c r="A590" s="47"/>
      <c r="B590" s="56">
        <f t="shared" si="543"/>
        <v>8</v>
      </c>
      <c r="C590" s="48" t="s">
        <v>1301</v>
      </c>
      <c r="D590" s="49"/>
      <c r="E590" s="49"/>
      <c r="F590" s="50" t="str">
        <f t="shared" si="537"/>
        <v>PK.Elek.28</v>
      </c>
      <c r="G590" s="681">
        <f>'Volume Backup'!U562</f>
        <v>16</v>
      </c>
      <c r="H590" s="46" t="str">
        <f>'Volume Backup'!V562</f>
        <v>unit</v>
      </c>
      <c r="I590" s="51">
        <f t="shared" si="538"/>
        <v>60874</v>
      </c>
      <c r="J590" s="200">
        <f t="shared" si="539"/>
        <v>973984</v>
      </c>
      <c r="K590" s="205">
        <f t="shared" si="540"/>
        <v>42218</v>
      </c>
      <c r="L590" s="200">
        <f t="shared" si="541"/>
        <v>675488</v>
      </c>
      <c r="M590" s="670">
        <f t="shared" si="542"/>
        <v>69.353089989157937</v>
      </c>
      <c r="N590" s="10"/>
    </row>
    <row r="591" spans="1:14" s="70" customFormat="1">
      <c r="A591" s="64" t="s">
        <v>1386</v>
      </c>
      <c r="B591" s="65"/>
      <c r="C591" s="66" t="s">
        <v>1316</v>
      </c>
      <c r="D591" s="67"/>
      <c r="E591" s="67"/>
      <c r="F591" s="697"/>
      <c r="G591" s="696"/>
      <c r="H591" s="68"/>
      <c r="I591" s="698"/>
      <c r="J591" s="202"/>
      <c r="K591" s="207"/>
      <c r="L591" s="202"/>
      <c r="M591" s="669"/>
      <c r="N591" s="69"/>
    </row>
    <row r="592" spans="1:14">
      <c r="A592" s="37"/>
      <c r="B592" s="56">
        <v>1</v>
      </c>
      <c r="C592" s="33" t="s">
        <v>2826</v>
      </c>
      <c r="D592" s="34"/>
      <c r="E592" s="34"/>
      <c r="F592" s="680" t="str">
        <f>F464</f>
        <v>A.4.2.1.11 ff</v>
      </c>
      <c r="G592" s="681">
        <f>'Volume Backup'!U564</f>
        <v>31.599999999999998</v>
      </c>
      <c r="H592" s="46" t="str">
        <f>'Volume Backup'!V564</f>
        <v>m'</v>
      </c>
      <c r="I592" s="682">
        <f>I464</f>
        <v>194695</v>
      </c>
      <c r="J592" s="200">
        <f t="shared" ref="J592" si="544">G592*I592</f>
        <v>6152362</v>
      </c>
      <c r="K592" s="682">
        <f>K464</f>
        <v>194695</v>
      </c>
      <c r="L592" s="200">
        <f t="shared" ref="L592" si="545">K592*G592</f>
        <v>6152362</v>
      </c>
      <c r="M592" s="670">
        <f t="shared" ref="M592" si="546">L592/J592*100</f>
        <v>100</v>
      </c>
      <c r="N592" s="10"/>
    </row>
    <row r="593" spans="1:16">
      <c r="A593" s="37"/>
      <c r="B593" s="56">
        <f>B592+1</f>
        <v>2</v>
      </c>
      <c r="C593" s="33" t="s">
        <v>2827</v>
      </c>
      <c r="D593" s="34"/>
      <c r="E593" s="34"/>
      <c r="F593" s="680" t="str">
        <f>F465</f>
        <v>A.4.2.1.13</v>
      </c>
      <c r="G593" s="681">
        <f>'Volume Backup'!U565</f>
        <v>6.1440000000000001</v>
      </c>
      <c r="H593" s="46" t="str">
        <f>'Volume Backup'!V565</f>
        <v>m2</v>
      </c>
      <c r="I593" s="682">
        <f>I465</f>
        <v>897931.04</v>
      </c>
      <c r="J593" s="200">
        <f t="shared" ref="J593:J594" si="547">G593*I593</f>
        <v>5516888.3097600006</v>
      </c>
      <c r="K593" s="682">
        <f>K465</f>
        <v>897931.04</v>
      </c>
      <c r="L593" s="200">
        <f t="shared" ref="L593:L594" si="548">K593*G593</f>
        <v>5516888.3097600006</v>
      </c>
      <c r="M593" s="670">
        <f t="shared" ref="M593:M594" si="549">L593/J593*100</f>
        <v>100</v>
      </c>
      <c r="N593" s="10"/>
    </row>
    <row r="594" spans="1:16">
      <c r="A594" s="37"/>
      <c r="B594" s="56">
        <f t="shared" ref="B594:B595" si="550">B593+1</f>
        <v>3</v>
      </c>
      <c r="C594" s="33" t="s">
        <v>1442</v>
      </c>
      <c r="D594" s="34"/>
      <c r="E594" s="34"/>
      <c r="F594" s="680" t="str">
        <f>F466</f>
        <v>A.4.6.2.17B</v>
      </c>
      <c r="G594" s="681">
        <f>'Volume Backup'!U566</f>
        <v>26.400000000000002</v>
      </c>
      <c r="H594" s="46" t="str">
        <f>'Volume Backup'!V566</f>
        <v>m2</v>
      </c>
      <c r="I594" s="682">
        <f>I466</f>
        <v>307561.17499999999</v>
      </c>
      <c r="J594" s="200">
        <f t="shared" si="547"/>
        <v>8119615.0200000005</v>
      </c>
      <c r="K594" s="682">
        <f>K466</f>
        <v>184039.70144999999</v>
      </c>
      <c r="L594" s="200">
        <f t="shared" si="548"/>
        <v>4858648.1182800001</v>
      </c>
      <c r="M594" s="670">
        <f t="shared" si="549"/>
        <v>59.838404977481311</v>
      </c>
      <c r="N594" s="10"/>
    </row>
    <row r="595" spans="1:16">
      <c r="A595" s="37"/>
      <c r="B595" s="56">
        <f t="shared" si="550"/>
        <v>4</v>
      </c>
      <c r="C595" s="33" t="s">
        <v>1321</v>
      </c>
      <c r="D595" s="34"/>
      <c r="E595" s="34"/>
      <c r="F595" s="680" t="str">
        <f>F467</f>
        <v>Dihitung</v>
      </c>
      <c r="G595" s="681">
        <f>'Volume Backup'!U567</f>
        <v>8.8000000000000007</v>
      </c>
      <c r="H595" s="46" t="str">
        <f>'Volume Backup'!V567</f>
        <v>m2</v>
      </c>
      <c r="I595" s="682">
        <f>I467</f>
        <v>420000</v>
      </c>
      <c r="J595" s="200">
        <f t="shared" ref="J595" si="551">G595*I595</f>
        <v>3696000.0000000005</v>
      </c>
      <c r="K595" s="682">
        <f>K467</f>
        <v>420000</v>
      </c>
      <c r="L595" s="200">
        <f t="shared" ref="L595" si="552">K595*G595</f>
        <v>3696000.0000000005</v>
      </c>
      <c r="M595" s="670">
        <f t="shared" ref="M595" si="553">L595/J595*100</f>
        <v>100</v>
      </c>
      <c r="N595" s="10"/>
    </row>
    <row r="596" spans="1:16" s="70" customFormat="1">
      <c r="A596" s="64" t="s">
        <v>1387</v>
      </c>
      <c r="B596" s="65"/>
      <c r="C596" s="66" t="s">
        <v>189</v>
      </c>
      <c r="D596" s="67"/>
      <c r="E596" s="67"/>
      <c r="F596" s="697"/>
      <c r="G596" s="696"/>
      <c r="H596" s="68"/>
      <c r="I596" s="698"/>
      <c r="J596" s="202"/>
      <c r="K596" s="207"/>
      <c r="L596" s="202"/>
      <c r="M596" s="669"/>
      <c r="N596" s="69"/>
    </row>
    <row r="597" spans="1:16">
      <c r="A597" s="37"/>
      <c r="B597" s="56">
        <v>1</v>
      </c>
      <c r="C597" s="33" t="s">
        <v>1296</v>
      </c>
      <c r="D597" s="34"/>
      <c r="E597" s="34"/>
      <c r="F597" s="680" t="str">
        <f>F527</f>
        <v>A.4.2.1.14</v>
      </c>
      <c r="G597" s="681">
        <f>'Volume Backup'!U569</f>
        <v>55</v>
      </c>
      <c r="H597" s="46" t="str">
        <f>'Volume Backup'!V569</f>
        <v>m2</v>
      </c>
      <c r="I597" s="682">
        <f>I304</f>
        <v>1043860.18</v>
      </c>
      <c r="J597" s="200">
        <f t="shared" ref="J597" si="554">G597*I597</f>
        <v>57412309.900000006</v>
      </c>
      <c r="K597" s="682">
        <f>K304</f>
        <v>1043860.18</v>
      </c>
      <c r="L597" s="200">
        <f t="shared" ref="L597" si="555">K597*G597</f>
        <v>57412309.900000006</v>
      </c>
      <c r="M597" s="670">
        <f t="shared" ref="M597" si="556">L597/J597*100</f>
        <v>100</v>
      </c>
      <c r="N597" s="10"/>
      <c r="O597" s="861">
        <f>SUM(J567:J597)</f>
        <v>212887004.66496003</v>
      </c>
      <c r="P597" s="861">
        <f>SUM(L567:L597)</f>
        <v>204581856.50123119</v>
      </c>
    </row>
    <row r="598" spans="1:16" s="692" customFormat="1">
      <c r="A598" s="683" t="s">
        <v>100</v>
      </c>
      <c r="B598" s="684"/>
      <c r="C598" s="685" t="s">
        <v>1401</v>
      </c>
      <c r="D598" s="686"/>
      <c r="E598" s="686"/>
      <c r="F598" s="693"/>
      <c r="G598" s="694"/>
      <c r="H598" s="687"/>
      <c r="I598" s="695"/>
      <c r="J598" s="688"/>
      <c r="K598" s="689"/>
      <c r="L598" s="688"/>
      <c r="M598" s="690"/>
      <c r="N598" s="691"/>
    </row>
    <row r="599" spans="1:16" s="70" customFormat="1">
      <c r="A599" s="64" t="s">
        <v>1404</v>
      </c>
      <c r="B599" s="65"/>
      <c r="C599" s="66" t="s">
        <v>164</v>
      </c>
      <c r="D599" s="67"/>
      <c r="E599" s="67"/>
      <c r="F599" s="697"/>
      <c r="G599" s="696"/>
      <c r="H599" s="68"/>
      <c r="I599" s="698"/>
      <c r="J599" s="202"/>
      <c r="K599" s="207"/>
      <c r="L599" s="202"/>
      <c r="M599" s="669"/>
      <c r="N599" s="69"/>
    </row>
    <row r="600" spans="1:16">
      <c r="A600" s="47"/>
      <c r="B600" s="56">
        <v>1</v>
      </c>
      <c r="C600" s="48" t="s">
        <v>2862</v>
      </c>
      <c r="D600" s="49"/>
      <c r="E600" s="49"/>
      <c r="F600" s="50" t="str">
        <f>F570</f>
        <v>A.4.2.1.20</v>
      </c>
      <c r="G600" s="681">
        <f>'Volume Backup'!U572</f>
        <v>56</v>
      </c>
      <c r="H600" s="46" t="str">
        <f>'Volume Backup'!V572</f>
        <v>m2</v>
      </c>
      <c r="I600" s="51">
        <f>I570</f>
        <v>148763.14000000001</v>
      </c>
      <c r="J600" s="200">
        <f t="shared" ref="J600:J604" si="557">G600*I600</f>
        <v>8330735.8400000008</v>
      </c>
      <c r="K600" s="205">
        <f>K570</f>
        <v>148763.14000000001</v>
      </c>
      <c r="L600" s="200">
        <f t="shared" ref="L600:L604" si="558">K600*G600</f>
        <v>8330735.8400000008</v>
      </c>
      <c r="M600" s="670">
        <f t="shared" ref="M600:M604" si="559">L600/J600*100</f>
        <v>100</v>
      </c>
      <c r="N600" s="10"/>
    </row>
    <row r="601" spans="1:16">
      <c r="A601" s="47"/>
      <c r="B601" s="56">
        <f t="shared" ref="B601:B604" si="560">B600+1</f>
        <v>2</v>
      </c>
      <c r="C601" s="48" t="s">
        <v>2863</v>
      </c>
      <c r="D601" s="49"/>
      <c r="E601" s="49"/>
      <c r="F601" s="50" t="str">
        <f t="shared" ref="F601:F602" si="561">F571</f>
        <v>A.4.6.1.23 F</v>
      </c>
      <c r="G601" s="681">
        <f>G600</f>
        <v>56</v>
      </c>
      <c r="H601" s="46" t="str">
        <f>H600</f>
        <v>m2</v>
      </c>
      <c r="I601" s="51">
        <f t="shared" ref="I601:I602" si="562">I571</f>
        <v>205940.97</v>
      </c>
      <c r="J601" s="200">
        <f t="shared" si="557"/>
        <v>11532694.32</v>
      </c>
      <c r="K601" s="205">
        <f>I601</f>
        <v>205940.97</v>
      </c>
      <c r="L601" s="200">
        <f t="shared" si="558"/>
        <v>11532694.32</v>
      </c>
      <c r="M601" s="670">
        <f t="shared" si="559"/>
        <v>100</v>
      </c>
      <c r="N601" s="10"/>
    </row>
    <row r="602" spans="1:16">
      <c r="A602" s="47"/>
      <c r="B602" s="56">
        <f t="shared" si="560"/>
        <v>3</v>
      </c>
      <c r="C602" s="48" t="s">
        <v>2864</v>
      </c>
      <c r="D602" s="49"/>
      <c r="E602" s="49"/>
      <c r="F602" s="50" t="str">
        <f t="shared" si="561"/>
        <v>A.4.6.1.23 J</v>
      </c>
      <c r="G602" s="681">
        <f>G601</f>
        <v>56</v>
      </c>
      <c r="H602" s="46" t="str">
        <f>H601</f>
        <v>m2</v>
      </c>
      <c r="I602" s="51">
        <f t="shared" si="562"/>
        <v>236285.44</v>
      </c>
      <c r="J602" s="200">
        <f t="shared" si="557"/>
        <v>13231984.640000001</v>
      </c>
      <c r="K602" s="205">
        <f>I602</f>
        <v>236285.44</v>
      </c>
      <c r="L602" s="200">
        <f t="shared" si="558"/>
        <v>13231984.640000001</v>
      </c>
      <c r="M602" s="670">
        <f t="shared" si="559"/>
        <v>100</v>
      </c>
      <c r="N602" s="10"/>
    </row>
    <row r="603" spans="1:16">
      <c r="A603" s="47"/>
      <c r="B603" s="56">
        <f t="shared" si="560"/>
        <v>4</v>
      </c>
      <c r="C603" s="48" t="s">
        <v>192</v>
      </c>
      <c r="D603" s="49"/>
      <c r="E603" s="49"/>
      <c r="F603" s="50" t="str">
        <f>F573</f>
        <v>A.4.6.1.23 L</v>
      </c>
      <c r="G603" s="681">
        <f>'Volume Backup'!U573</f>
        <v>6.4</v>
      </c>
      <c r="H603" s="46" t="str">
        <f>'Volume Backup'!V573</f>
        <v>m2</v>
      </c>
      <c r="I603" s="51">
        <f>I573</f>
        <v>711501.21</v>
      </c>
      <c r="J603" s="200">
        <f t="shared" si="557"/>
        <v>4553607.7439999999</v>
      </c>
      <c r="K603" s="205">
        <f>K573</f>
        <v>711501.21</v>
      </c>
      <c r="L603" s="200">
        <f t="shared" si="558"/>
        <v>4553607.7439999999</v>
      </c>
      <c r="M603" s="670">
        <f t="shared" si="559"/>
        <v>100</v>
      </c>
      <c r="N603" s="10"/>
    </row>
    <row r="604" spans="1:16">
      <c r="A604" s="47"/>
      <c r="B604" s="56">
        <f t="shared" si="560"/>
        <v>5</v>
      </c>
      <c r="C604" s="48" t="s">
        <v>1294</v>
      </c>
      <c r="D604" s="49"/>
      <c r="E604" s="49"/>
      <c r="F604" s="50" t="str">
        <f>F595</f>
        <v>Dihitung</v>
      </c>
      <c r="G604" s="681">
        <f>'Volume Backup'!U574</f>
        <v>125</v>
      </c>
      <c r="H604" s="46" t="str">
        <f>'Volume Backup'!V574</f>
        <v>cm</v>
      </c>
      <c r="I604" s="51">
        <v>45000</v>
      </c>
      <c r="J604" s="200">
        <f t="shared" si="557"/>
        <v>5625000</v>
      </c>
      <c r="K604" s="205">
        <f>I604</f>
        <v>45000</v>
      </c>
      <c r="L604" s="200">
        <f t="shared" si="558"/>
        <v>5625000</v>
      </c>
      <c r="M604" s="670">
        <f t="shared" si="559"/>
        <v>100</v>
      </c>
      <c r="N604" s="10"/>
    </row>
    <row r="605" spans="1:16" s="70" customFormat="1">
      <c r="A605" s="64" t="s">
        <v>1405</v>
      </c>
      <c r="B605" s="65"/>
      <c r="C605" s="66" t="s">
        <v>182</v>
      </c>
      <c r="D605" s="67"/>
      <c r="E605" s="67"/>
      <c r="F605" s="697"/>
      <c r="G605" s="696"/>
      <c r="H605" s="68"/>
      <c r="I605" s="698"/>
      <c r="J605" s="202"/>
      <c r="K605" s="207"/>
      <c r="L605" s="202"/>
      <c r="M605" s="669"/>
      <c r="N605" s="69"/>
    </row>
    <row r="606" spans="1:16">
      <c r="A606" s="37"/>
      <c r="B606" s="55">
        <v>1</v>
      </c>
      <c r="C606" s="33" t="s">
        <v>172</v>
      </c>
      <c r="D606" s="34"/>
      <c r="E606" s="34"/>
      <c r="F606" s="680" t="str">
        <f>F576</f>
        <v>PLL.01</v>
      </c>
      <c r="G606" s="681">
        <f>'Volume Backup'!U576</f>
        <v>10</v>
      </c>
      <c r="H606" s="46" t="str">
        <f>'Volume Backup'!V576</f>
        <v>m2</v>
      </c>
      <c r="I606" s="682">
        <f>I576</f>
        <v>126787.50000000001</v>
      </c>
      <c r="J606" s="200">
        <f t="shared" ref="J606:J609" si="563">G606*I606</f>
        <v>1267875.0000000002</v>
      </c>
      <c r="K606" s="204">
        <f>K551</f>
        <v>88545.946250000008</v>
      </c>
      <c r="L606" s="200">
        <f t="shared" ref="L606:L609" si="564">K606*G606</f>
        <v>885459.46250000014</v>
      </c>
      <c r="M606" s="670">
        <f t="shared" ref="M606:M609" si="565">L606/J606*100</f>
        <v>69.838072562358278</v>
      </c>
      <c r="N606" s="10"/>
    </row>
    <row r="607" spans="1:16">
      <c r="A607" s="47"/>
      <c r="B607" s="56">
        <f>B606+1</f>
        <v>2</v>
      </c>
      <c r="C607" s="48" t="s">
        <v>184</v>
      </c>
      <c r="D607" s="49"/>
      <c r="E607" s="49"/>
      <c r="F607" s="680" t="str">
        <f>F577</f>
        <v>A.4.5.1.7</v>
      </c>
      <c r="G607" s="681">
        <f>'Volume Backup'!U577</f>
        <v>18</v>
      </c>
      <c r="H607" s="46" t="str">
        <f>'Volume Backup'!V577</f>
        <v>m2</v>
      </c>
      <c r="I607" s="682">
        <f>I577</f>
        <v>61657.41</v>
      </c>
      <c r="J607" s="200">
        <f t="shared" si="563"/>
        <v>1109833.3800000001</v>
      </c>
      <c r="K607" s="204">
        <f>K552</f>
        <v>61657.41</v>
      </c>
      <c r="L607" s="200">
        <f t="shared" si="564"/>
        <v>1109833.3800000001</v>
      </c>
      <c r="M607" s="670">
        <f t="shared" si="565"/>
        <v>100</v>
      </c>
      <c r="N607" s="10"/>
    </row>
    <row r="608" spans="1:16">
      <c r="A608" s="47"/>
      <c r="B608" s="56">
        <f>B607+1</f>
        <v>3</v>
      </c>
      <c r="C608" s="48" t="s">
        <v>1448</v>
      </c>
      <c r="D608" s="49"/>
      <c r="E608" s="49"/>
      <c r="F608" s="680" t="str">
        <f>F578</f>
        <v>A.4.7.1.10</v>
      </c>
      <c r="G608" s="681">
        <f>'Volume Backup'!U578</f>
        <v>10</v>
      </c>
      <c r="H608" s="46" t="str">
        <f>'Volume Backup'!V578</f>
        <v>m2</v>
      </c>
      <c r="I608" s="682">
        <f>I578</f>
        <v>43230.484000000004</v>
      </c>
      <c r="J608" s="200">
        <f t="shared" si="563"/>
        <v>432304.84</v>
      </c>
      <c r="K608" s="204">
        <f>K553</f>
        <v>28115.778620199999</v>
      </c>
      <c r="L608" s="200">
        <f t="shared" si="564"/>
        <v>281157.78620199999</v>
      </c>
      <c r="M608" s="670">
        <f t="shared" si="565"/>
        <v>65.036927692505117</v>
      </c>
      <c r="N608" s="10"/>
    </row>
    <row r="609" spans="1:14">
      <c r="A609" s="47"/>
      <c r="B609" s="56">
        <f>B608+1</f>
        <v>4</v>
      </c>
      <c r="C609" s="48" t="s">
        <v>1449</v>
      </c>
      <c r="D609" s="49"/>
      <c r="E609" s="49"/>
      <c r="F609" s="680" t="str">
        <f>F579</f>
        <v>A.4.7.1.10</v>
      </c>
      <c r="G609" s="681">
        <f>'Volume Backup'!U579</f>
        <v>8</v>
      </c>
      <c r="H609" s="46" t="str">
        <f>'Volume Backup'!V579</f>
        <v>m2</v>
      </c>
      <c r="I609" s="682">
        <f>I579</f>
        <v>43230.484000000004</v>
      </c>
      <c r="J609" s="200">
        <f t="shared" si="563"/>
        <v>345843.87200000003</v>
      </c>
      <c r="K609" s="204">
        <f>K608</f>
        <v>28115.778620199999</v>
      </c>
      <c r="L609" s="200">
        <f t="shared" si="564"/>
        <v>224926.22896159999</v>
      </c>
      <c r="M609" s="670">
        <f t="shared" si="565"/>
        <v>65.036927692505117</v>
      </c>
      <c r="N609" s="10"/>
    </row>
    <row r="610" spans="1:14" s="70" customFormat="1">
      <c r="A610" s="64" t="s">
        <v>1406</v>
      </c>
      <c r="B610" s="65"/>
      <c r="C610" s="66" t="s">
        <v>162</v>
      </c>
      <c r="D610" s="67"/>
      <c r="E610" s="67"/>
      <c r="F610" s="697"/>
      <c r="G610" s="696"/>
      <c r="H610" s="68"/>
      <c r="I610" s="698"/>
      <c r="J610" s="202"/>
      <c r="K610" s="207"/>
      <c r="L610" s="202"/>
      <c r="M610" s="669"/>
      <c r="N610" s="69"/>
    </row>
    <row r="611" spans="1:14">
      <c r="A611" s="37"/>
      <c r="B611" s="55">
        <v>1</v>
      </c>
      <c r="C611" s="33" t="s">
        <v>1311</v>
      </c>
      <c r="D611" s="34"/>
      <c r="E611" s="34"/>
      <c r="F611" s="680" t="str">
        <f>F581</f>
        <v>A.4.4.3.59 B</v>
      </c>
      <c r="G611" s="681">
        <f>'Volume Backup'!U581</f>
        <v>10</v>
      </c>
      <c r="H611" s="46" t="str">
        <f>'Volume Backup'!V581</f>
        <v>m2</v>
      </c>
      <c r="I611" s="682">
        <f>I581</f>
        <v>576770.43000000005</v>
      </c>
      <c r="J611" s="200">
        <f t="shared" ref="J611" si="566">G611*I611</f>
        <v>5767704.3000000007</v>
      </c>
      <c r="K611" s="204">
        <f>K581</f>
        <v>576770.43000000005</v>
      </c>
      <c r="L611" s="200">
        <f t="shared" ref="L611" si="567">K611*G611</f>
        <v>5767704.3000000007</v>
      </c>
      <c r="M611" s="670">
        <f t="shared" ref="M611" si="568">L611/J611*100</f>
        <v>100</v>
      </c>
      <c r="N611" s="10"/>
    </row>
    <row r="612" spans="1:14" s="70" customFormat="1">
      <c r="A612" s="64" t="s">
        <v>1407</v>
      </c>
      <c r="B612" s="65"/>
      <c r="C612" s="66" t="s">
        <v>1284</v>
      </c>
      <c r="D612" s="67"/>
      <c r="E612" s="67"/>
      <c r="F612" s="697"/>
      <c r="G612" s="696"/>
      <c r="H612" s="68"/>
      <c r="I612" s="698"/>
      <c r="J612" s="202"/>
      <c r="K612" s="207"/>
      <c r="L612" s="202"/>
      <c r="M612" s="669"/>
      <c r="N612" s="69"/>
    </row>
    <row r="613" spans="1:14">
      <c r="A613" s="47"/>
      <c r="B613" s="56">
        <v>1</v>
      </c>
      <c r="C613" s="48" t="s">
        <v>1286</v>
      </c>
      <c r="D613" s="49"/>
      <c r="E613" s="49"/>
      <c r="F613" s="50" t="str">
        <f t="shared" ref="F613:F620" si="569">F583</f>
        <v>PK.Elek.01</v>
      </c>
      <c r="G613" s="681">
        <f>'Volume Backup'!U583</f>
        <v>17</v>
      </c>
      <c r="H613" s="46" t="str">
        <f>'Volume Backup'!V583</f>
        <v>titik</v>
      </c>
      <c r="I613" s="51">
        <f t="shared" ref="I613:I620" si="570">I583</f>
        <v>298100</v>
      </c>
      <c r="J613" s="200">
        <f t="shared" ref="J613:J620" si="571">G613*I613</f>
        <v>5067700</v>
      </c>
      <c r="K613" s="205">
        <f t="shared" ref="K613:K620" si="572">K583</f>
        <v>279433.55</v>
      </c>
      <c r="L613" s="200">
        <f t="shared" ref="L613:L620" si="573">K613*G613</f>
        <v>4750370.3499999996</v>
      </c>
      <c r="M613" s="670">
        <f t="shared" ref="M613:M620" si="574">L613/J613*100</f>
        <v>93.738191881918809</v>
      </c>
      <c r="N613" s="10"/>
    </row>
    <row r="614" spans="1:14">
      <c r="A614" s="47"/>
      <c r="B614" s="56">
        <f>B613+1</f>
        <v>2</v>
      </c>
      <c r="C614" s="48" t="s">
        <v>1298</v>
      </c>
      <c r="D614" s="49"/>
      <c r="E614" s="49"/>
      <c r="F614" s="50" t="str">
        <f t="shared" si="569"/>
        <v>PK Supl. 4 D</v>
      </c>
      <c r="G614" s="681">
        <f>'Volume Backup'!U584</f>
        <v>4</v>
      </c>
      <c r="H614" s="46" t="str">
        <f>'Volume Backup'!V584</f>
        <v>m'</v>
      </c>
      <c r="I614" s="51">
        <f t="shared" si="570"/>
        <v>50646</v>
      </c>
      <c r="J614" s="200">
        <f t="shared" si="571"/>
        <v>202584</v>
      </c>
      <c r="K614" s="205">
        <f t="shared" si="572"/>
        <v>50646</v>
      </c>
      <c r="L614" s="200">
        <f t="shared" si="573"/>
        <v>202584</v>
      </c>
      <c r="M614" s="670">
        <f t="shared" si="574"/>
        <v>100</v>
      </c>
      <c r="N614" s="10"/>
    </row>
    <row r="615" spans="1:14">
      <c r="A615" s="47"/>
      <c r="B615" s="56">
        <f>B614+1</f>
        <v>3</v>
      </c>
      <c r="C615" s="48" t="s">
        <v>1326</v>
      </c>
      <c r="D615" s="49"/>
      <c r="E615" s="49"/>
      <c r="F615" s="50" t="str">
        <f t="shared" si="569"/>
        <v>PK.Elek.36</v>
      </c>
      <c r="G615" s="681">
        <f>'Volume Backup'!U585</f>
        <v>4</v>
      </c>
      <c r="H615" s="46" t="str">
        <f>'Volume Backup'!V585</f>
        <v>unit</v>
      </c>
      <c r="I615" s="51">
        <f t="shared" si="570"/>
        <v>132704</v>
      </c>
      <c r="J615" s="200">
        <f t="shared" si="571"/>
        <v>530816</v>
      </c>
      <c r="K615" s="205">
        <f t="shared" si="572"/>
        <v>58822.5</v>
      </c>
      <c r="L615" s="200">
        <f t="shared" si="573"/>
        <v>235290</v>
      </c>
      <c r="M615" s="670">
        <f t="shared" si="574"/>
        <v>44.326094164456229</v>
      </c>
      <c r="N615" s="10"/>
    </row>
    <row r="616" spans="1:14">
      <c r="A616" s="47"/>
      <c r="B616" s="56">
        <f>B615+1</f>
        <v>4</v>
      </c>
      <c r="C616" s="48" t="s">
        <v>1319</v>
      </c>
      <c r="D616" s="49"/>
      <c r="E616" s="49"/>
      <c r="F616" s="50" t="str">
        <f t="shared" si="569"/>
        <v>Dihitung</v>
      </c>
      <c r="G616" s="681">
        <f>'Volume Backup'!U586</f>
        <v>10</v>
      </c>
      <c r="H616" s="46" t="str">
        <f>'Volume Backup'!V586</f>
        <v>unit</v>
      </c>
      <c r="I616" s="51">
        <f t="shared" si="570"/>
        <v>600000</v>
      </c>
      <c r="J616" s="200">
        <f t="shared" si="571"/>
        <v>6000000</v>
      </c>
      <c r="K616" s="205">
        <f t="shared" si="572"/>
        <v>600000</v>
      </c>
      <c r="L616" s="200">
        <f t="shared" si="573"/>
        <v>6000000</v>
      </c>
      <c r="M616" s="670">
        <f t="shared" si="574"/>
        <v>100</v>
      </c>
      <c r="N616" s="10"/>
    </row>
    <row r="617" spans="1:14">
      <c r="A617" s="47"/>
      <c r="B617" s="56">
        <f t="shared" ref="B617:B620" si="575">B616+1</f>
        <v>5</v>
      </c>
      <c r="C617" s="48" t="s">
        <v>1325</v>
      </c>
      <c r="D617" s="49"/>
      <c r="E617" s="49"/>
      <c r="F617" s="50" t="str">
        <f t="shared" si="569"/>
        <v>Dihitung</v>
      </c>
      <c r="G617" s="681">
        <f>'Volume Backup'!U587</f>
        <v>4</v>
      </c>
      <c r="H617" s="46" t="str">
        <f>'Volume Backup'!V587</f>
        <v>unit</v>
      </c>
      <c r="I617" s="51">
        <f t="shared" si="570"/>
        <v>4200000</v>
      </c>
      <c r="J617" s="200">
        <f t="shared" si="571"/>
        <v>16800000</v>
      </c>
      <c r="K617" s="205">
        <f t="shared" si="572"/>
        <v>4200000</v>
      </c>
      <c r="L617" s="200">
        <f t="shared" si="573"/>
        <v>16800000</v>
      </c>
      <c r="M617" s="670">
        <f t="shared" si="574"/>
        <v>100</v>
      </c>
      <c r="N617" s="10"/>
    </row>
    <row r="618" spans="1:14">
      <c r="A618" s="47"/>
      <c r="B618" s="56">
        <f t="shared" si="575"/>
        <v>6</v>
      </c>
      <c r="C618" s="48" t="s">
        <v>1299</v>
      </c>
      <c r="D618" s="49"/>
      <c r="E618" s="49"/>
      <c r="F618" s="50" t="str">
        <f t="shared" si="569"/>
        <v>PK.Elek.29</v>
      </c>
      <c r="G618" s="681">
        <f>'Volume Backup'!U588</f>
        <v>2</v>
      </c>
      <c r="H618" s="46" t="str">
        <f>'Volume Backup'!V588</f>
        <v>unit</v>
      </c>
      <c r="I618" s="51">
        <f t="shared" si="570"/>
        <v>53366.5</v>
      </c>
      <c r="J618" s="200">
        <f t="shared" si="571"/>
        <v>106733</v>
      </c>
      <c r="K618" s="205">
        <f t="shared" si="572"/>
        <v>37265.800000000003</v>
      </c>
      <c r="L618" s="200">
        <f t="shared" si="573"/>
        <v>74531.600000000006</v>
      </c>
      <c r="M618" s="670">
        <f t="shared" si="574"/>
        <v>69.829949500154598</v>
      </c>
      <c r="N618" s="10"/>
    </row>
    <row r="619" spans="1:14">
      <c r="A619" s="47"/>
      <c r="B619" s="56">
        <f t="shared" si="575"/>
        <v>7</v>
      </c>
      <c r="C619" s="48" t="s">
        <v>1300</v>
      </c>
      <c r="D619" s="49"/>
      <c r="E619" s="49"/>
      <c r="F619" s="50" t="str">
        <f t="shared" si="569"/>
        <v>PK.Elek.30</v>
      </c>
      <c r="G619" s="681">
        <f>'Volume Backup'!U589</f>
        <v>2</v>
      </c>
      <c r="H619" s="46" t="str">
        <f>'Volume Backup'!V589</f>
        <v>unit</v>
      </c>
      <c r="I619" s="51">
        <f t="shared" si="570"/>
        <v>55099</v>
      </c>
      <c r="J619" s="200">
        <f t="shared" si="571"/>
        <v>110198</v>
      </c>
      <c r="K619" s="205">
        <f t="shared" si="572"/>
        <v>38051.199999999997</v>
      </c>
      <c r="L619" s="200">
        <f t="shared" si="573"/>
        <v>76102.399999999994</v>
      </c>
      <c r="M619" s="670">
        <f t="shared" si="574"/>
        <v>69.059692553403877</v>
      </c>
      <c r="N619" s="10"/>
    </row>
    <row r="620" spans="1:14">
      <c r="A620" s="47"/>
      <c r="B620" s="56">
        <f t="shared" si="575"/>
        <v>8</v>
      </c>
      <c r="C620" s="48" t="s">
        <v>1301</v>
      </c>
      <c r="D620" s="49"/>
      <c r="E620" s="49"/>
      <c r="F620" s="50" t="str">
        <f t="shared" si="569"/>
        <v>PK.Elek.28</v>
      </c>
      <c r="G620" s="681">
        <f>'Volume Backup'!U590</f>
        <v>16</v>
      </c>
      <c r="H620" s="46" t="str">
        <f>'Volume Backup'!V590</f>
        <v>unit</v>
      </c>
      <c r="I620" s="51">
        <f t="shared" si="570"/>
        <v>60874</v>
      </c>
      <c r="J620" s="200">
        <f t="shared" si="571"/>
        <v>973984</v>
      </c>
      <c r="K620" s="205">
        <f t="shared" si="572"/>
        <v>42218</v>
      </c>
      <c r="L620" s="200">
        <f t="shared" si="573"/>
        <v>675488</v>
      </c>
      <c r="M620" s="670">
        <f t="shared" si="574"/>
        <v>69.353089989157937</v>
      </c>
      <c r="N620" s="10"/>
    </row>
    <row r="621" spans="1:14" s="70" customFormat="1">
      <c r="A621" s="64" t="s">
        <v>1408</v>
      </c>
      <c r="B621" s="65"/>
      <c r="C621" s="66" t="s">
        <v>1316</v>
      </c>
      <c r="D621" s="67"/>
      <c r="E621" s="67"/>
      <c r="F621" s="697"/>
      <c r="G621" s="696"/>
      <c r="H621" s="68"/>
      <c r="I621" s="698"/>
      <c r="J621" s="202"/>
      <c r="K621" s="207"/>
      <c r="L621" s="202"/>
      <c r="M621" s="669"/>
      <c r="N621" s="69"/>
    </row>
    <row r="622" spans="1:14">
      <c r="A622" s="37"/>
      <c r="B622" s="55">
        <v>1</v>
      </c>
      <c r="C622" s="33" t="s">
        <v>1315</v>
      </c>
      <c r="D622" s="34"/>
      <c r="E622" s="34"/>
      <c r="F622" s="680" t="str">
        <f>F592</f>
        <v>A.4.2.1.11 ff</v>
      </c>
      <c r="G622" s="681">
        <f>'Volume Backup'!U592</f>
        <v>19.599999999999998</v>
      </c>
      <c r="H622" s="46" t="str">
        <f>'Volume Backup'!V592</f>
        <v>m'</v>
      </c>
      <c r="I622" s="682">
        <f>I592</f>
        <v>194695</v>
      </c>
      <c r="J622" s="200">
        <f t="shared" ref="J622:J625" si="576">G622*I622</f>
        <v>3816021.9999999995</v>
      </c>
      <c r="K622" s="204">
        <f>K592</f>
        <v>194695</v>
      </c>
      <c r="L622" s="200">
        <f t="shared" ref="L622:L625" si="577">K622*G622</f>
        <v>3816021.9999999995</v>
      </c>
      <c r="M622" s="670">
        <f t="shared" ref="M622:M625" si="578">L622/J622*100</f>
        <v>100</v>
      </c>
      <c r="N622" s="10"/>
    </row>
    <row r="623" spans="1:14">
      <c r="A623" s="47"/>
      <c r="B623" s="56">
        <f>B622+1</f>
        <v>2</v>
      </c>
      <c r="C623" s="48" t="s">
        <v>1320</v>
      </c>
      <c r="D623" s="49"/>
      <c r="E623" s="49"/>
      <c r="F623" s="680" t="str">
        <f>F593</f>
        <v>A.4.2.1.13</v>
      </c>
      <c r="G623" s="681">
        <f>'Volume Backup'!U593</f>
        <v>3.0720000000000001</v>
      </c>
      <c r="H623" s="46" t="str">
        <f>'Volume Backup'!V593</f>
        <v>m2</v>
      </c>
      <c r="I623" s="682">
        <f>I593</f>
        <v>897931.04</v>
      </c>
      <c r="J623" s="200">
        <f t="shared" si="576"/>
        <v>2758444.1548800003</v>
      </c>
      <c r="K623" s="204">
        <f>K593</f>
        <v>897931.04</v>
      </c>
      <c r="L623" s="200">
        <f t="shared" si="577"/>
        <v>2758444.1548800003</v>
      </c>
      <c r="M623" s="670">
        <f t="shared" si="578"/>
        <v>100</v>
      </c>
      <c r="N623" s="10"/>
    </row>
    <row r="624" spans="1:14">
      <c r="A624" s="47"/>
      <c r="B624" s="56">
        <f t="shared" ref="B624:B625" si="579">B623+1</f>
        <v>3</v>
      </c>
      <c r="C624" s="48" t="s">
        <v>1442</v>
      </c>
      <c r="D624" s="49"/>
      <c r="E624" s="49"/>
      <c r="F624" s="680" t="str">
        <f>F594</f>
        <v>A.4.6.2.17B</v>
      </c>
      <c r="G624" s="681">
        <f>'Volume Backup'!U594</f>
        <v>12</v>
      </c>
      <c r="H624" s="46" t="str">
        <f>'Volume Backup'!V594</f>
        <v>m2</v>
      </c>
      <c r="I624" s="682">
        <f>I594</f>
        <v>307561.17499999999</v>
      </c>
      <c r="J624" s="200">
        <f t="shared" ref="J624" si="580">G624*I624</f>
        <v>3690734.0999999996</v>
      </c>
      <c r="K624" s="204">
        <f>K594</f>
        <v>184039.70144999999</v>
      </c>
      <c r="L624" s="200">
        <f t="shared" ref="L624" si="581">K624*G624</f>
        <v>2208476.4173999997</v>
      </c>
      <c r="M624" s="670">
        <f t="shared" ref="M624" si="582">L624/J624*100</f>
        <v>59.838404977481311</v>
      </c>
      <c r="N624" s="10"/>
    </row>
    <row r="625" spans="1:16">
      <c r="A625" s="47"/>
      <c r="B625" s="56">
        <f t="shared" si="579"/>
        <v>4</v>
      </c>
      <c r="C625" s="48" t="s">
        <v>1321</v>
      </c>
      <c r="D625" s="49"/>
      <c r="E625" s="49"/>
      <c r="F625" s="680" t="str">
        <f>F595</f>
        <v>Dihitung</v>
      </c>
      <c r="G625" s="681">
        <f>'Volume Backup'!U595</f>
        <v>4</v>
      </c>
      <c r="H625" s="46" t="str">
        <f>'Volume Backup'!V595</f>
        <v>m2</v>
      </c>
      <c r="I625" s="682">
        <f>I595</f>
        <v>420000</v>
      </c>
      <c r="J625" s="200">
        <f t="shared" si="576"/>
        <v>1680000</v>
      </c>
      <c r="K625" s="204">
        <f>K595</f>
        <v>420000</v>
      </c>
      <c r="L625" s="200">
        <f t="shared" si="577"/>
        <v>1680000</v>
      </c>
      <c r="M625" s="670">
        <f t="shared" si="578"/>
        <v>100</v>
      </c>
      <c r="N625" s="10"/>
    </row>
    <row r="626" spans="1:16" s="70" customFormat="1">
      <c r="A626" s="64" t="s">
        <v>1409</v>
      </c>
      <c r="B626" s="65"/>
      <c r="C626" s="66" t="s">
        <v>189</v>
      </c>
      <c r="D626" s="67"/>
      <c r="E626" s="67"/>
      <c r="F626" s="697"/>
      <c r="G626" s="696"/>
      <c r="H626" s="68"/>
      <c r="I626" s="698"/>
      <c r="J626" s="202"/>
      <c r="K626" s="207"/>
      <c r="L626" s="202"/>
      <c r="M626" s="669"/>
      <c r="N626" s="69"/>
    </row>
    <row r="627" spans="1:16">
      <c r="A627" s="37"/>
      <c r="B627" s="56">
        <v>1</v>
      </c>
      <c r="C627" s="33" t="s">
        <v>1296</v>
      </c>
      <c r="D627" s="34"/>
      <c r="E627" s="34"/>
      <c r="F627" s="680" t="str">
        <f>F597</f>
        <v>A.4.2.1.14</v>
      </c>
      <c r="G627" s="681">
        <f>'Volume Backup'!U597</f>
        <v>25</v>
      </c>
      <c r="H627" s="46" t="str">
        <f>'Volume Backup'!V597</f>
        <v>m2</v>
      </c>
      <c r="I627" s="682">
        <f>I469</f>
        <v>1043860.18</v>
      </c>
      <c r="J627" s="200">
        <f t="shared" ref="J627" si="583">G627*I627</f>
        <v>26096504.5</v>
      </c>
      <c r="K627" s="682">
        <f>K469</f>
        <v>1043860.18</v>
      </c>
      <c r="L627" s="200">
        <f t="shared" ref="L627" si="584">K627*G627</f>
        <v>26096504.5</v>
      </c>
      <c r="M627" s="670">
        <f t="shared" ref="M627" si="585">L627/J627*100</f>
        <v>100</v>
      </c>
      <c r="N627" s="10"/>
      <c r="O627" s="861">
        <f>SUM(J600:J627)</f>
        <v>120031303.69088</v>
      </c>
      <c r="P627" s="861">
        <f>SUM(L600:L627)</f>
        <v>116916917.12394361</v>
      </c>
    </row>
    <row r="628" spans="1:16" s="692" customFormat="1">
      <c r="A628" s="683" t="s">
        <v>15</v>
      </c>
      <c r="B628" s="684"/>
      <c r="C628" s="685" t="s">
        <v>2828</v>
      </c>
      <c r="D628" s="686"/>
      <c r="E628" s="686"/>
      <c r="F628" s="693"/>
      <c r="G628" s="694"/>
      <c r="H628" s="687"/>
      <c r="I628" s="695"/>
      <c r="J628" s="688"/>
      <c r="K628" s="689"/>
      <c r="L628" s="688"/>
      <c r="M628" s="690"/>
      <c r="N628" s="691"/>
    </row>
    <row r="629" spans="1:16" s="70" customFormat="1">
      <c r="A629" s="64" t="s">
        <v>1410</v>
      </c>
      <c r="B629" s="65"/>
      <c r="C629" s="66" t="s">
        <v>164</v>
      </c>
      <c r="D629" s="67"/>
      <c r="E629" s="67"/>
      <c r="F629" s="697"/>
      <c r="G629" s="696"/>
      <c r="H629" s="68"/>
      <c r="I629" s="698"/>
      <c r="J629" s="202"/>
      <c r="K629" s="207"/>
      <c r="L629" s="202"/>
      <c r="M629" s="669"/>
      <c r="N629" s="69"/>
    </row>
    <row r="630" spans="1:16">
      <c r="A630" s="47"/>
      <c r="B630" s="56">
        <v>1</v>
      </c>
      <c r="C630" s="48" t="s">
        <v>1347</v>
      </c>
      <c r="D630" s="49"/>
      <c r="E630" s="49"/>
      <c r="F630" s="50" t="str">
        <f>F567</f>
        <v>A.4.4.1.9</v>
      </c>
      <c r="G630" s="681">
        <f>'Volume Backup'!U600</f>
        <v>12.8</v>
      </c>
      <c r="H630" s="46" t="str">
        <f>'Volume Backup'!V600</f>
        <v>m2</v>
      </c>
      <c r="I630" s="51">
        <f>I567</f>
        <v>163284.56125000003</v>
      </c>
      <c r="J630" s="200">
        <f t="shared" ref="J630" si="586">G630*I630</f>
        <v>2090042.3840000005</v>
      </c>
      <c r="K630" s="51">
        <f>K567</f>
        <v>159168.16097500001</v>
      </c>
      <c r="L630" s="200">
        <f t="shared" ref="L630" si="587">K630*G630</f>
        <v>2037352.4604800001</v>
      </c>
      <c r="M630" s="670">
        <f t="shared" ref="M630" si="588">L630/J630*100</f>
        <v>97.479002152140069</v>
      </c>
      <c r="N630" s="10"/>
    </row>
    <row r="631" spans="1:16">
      <c r="A631" s="47"/>
      <c r="B631" s="56">
        <f>B630+1</f>
        <v>2</v>
      </c>
      <c r="C631" s="48" t="s">
        <v>170</v>
      </c>
      <c r="D631" s="49"/>
      <c r="E631" s="49"/>
      <c r="F631" s="50" t="str">
        <f>F568</f>
        <v>A.4.4.2.4</v>
      </c>
      <c r="G631" s="681">
        <f>'Volume Backup'!U601</f>
        <v>25.6</v>
      </c>
      <c r="H631" s="46" t="str">
        <f>'Volume Backup'!V601</f>
        <v>m2</v>
      </c>
      <c r="I631" s="51">
        <f>I568</f>
        <v>87277.409999999989</v>
      </c>
      <c r="J631" s="200">
        <f>G631*I631</f>
        <v>2234301.696</v>
      </c>
      <c r="K631" s="51">
        <f>K568</f>
        <v>85043.815415999998</v>
      </c>
      <c r="L631" s="200">
        <f>K631*G631</f>
        <v>2177121.6746495999</v>
      </c>
      <c r="M631" s="670">
        <f>L631/J631*100</f>
        <v>97.440810189028298</v>
      </c>
      <c r="N631" s="10"/>
    </row>
    <row r="632" spans="1:16">
      <c r="A632" s="47"/>
      <c r="B632" s="56">
        <f>B631+1</f>
        <v>3</v>
      </c>
      <c r="C632" s="48" t="s">
        <v>163</v>
      </c>
      <c r="D632" s="49"/>
      <c r="E632" s="49"/>
      <c r="F632" s="50" t="str">
        <f>F569</f>
        <v>A.4.4.2.27</v>
      </c>
      <c r="G632" s="681">
        <f>'Volume Backup'!U602</f>
        <v>25.6</v>
      </c>
      <c r="H632" s="46" t="str">
        <f>'Volume Backup'!V602</f>
        <v>m2</v>
      </c>
      <c r="I632" s="51">
        <f>I569</f>
        <v>52737.5625</v>
      </c>
      <c r="J632" s="200">
        <f>G632*I632</f>
        <v>1350081.6</v>
      </c>
      <c r="K632" s="51">
        <f>K569</f>
        <v>51574.231987500003</v>
      </c>
      <c r="L632" s="200">
        <f>K632*G632</f>
        <v>1320300.3388800002</v>
      </c>
      <c r="M632" s="670">
        <f>L632/J632*100</f>
        <v>97.794113991332082</v>
      </c>
      <c r="N632" s="10"/>
    </row>
    <row r="633" spans="1:16">
      <c r="A633" s="47"/>
      <c r="B633" s="56">
        <f t="shared" ref="B633:B637" si="589">B632+1</f>
        <v>4</v>
      </c>
      <c r="C633" s="48" t="s">
        <v>2862</v>
      </c>
      <c r="D633" s="49"/>
      <c r="E633" s="49"/>
      <c r="F633" s="50" t="str">
        <f>F600</f>
        <v>A.4.2.1.20</v>
      </c>
      <c r="G633" s="681">
        <f>'Volume Backup'!U603</f>
        <v>57.6</v>
      </c>
      <c r="H633" s="46" t="str">
        <f>'Volume Backup'!V603</f>
        <v>m2</v>
      </c>
      <c r="I633" s="51">
        <f>I600</f>
        <v>148763.14000000001</v>
      </c>
      <c r="J633" s="200">
        <f t="shared" ref="J633:J637" si="590">G633*I633</f>
        <v>8568756.8640000019</v>
      </c>
      <c r="K633" s="51">
        <f>K570</f>
        <v>148763.14000000001</v>
      </c>
      <c r="L633" s="200">
        <f t="shared" ref="L633:L637" si="591">K633*G633</f>
        <v>8568756.8640000019</v>
      </c>
      <c r="M633" s="670">
        <f t="shared" ref="M633:M637" si="592">L633/J633*100</f>
        <v>100</v>
      </c>
      <c r="N633" s="10"/>
    </row>
    <row r="634" spans="1:16">
      <c r="A634" s="47"/>
      <c r="B634" s="56">
        <f t="shared" si="589"/>
        <v>5</v>
      </c>
      <c r="C634" s="48" t="s">
        <v>2863</v>
      </c>
      <c r="D634" s="49"/>
      <c r="E634" s="49"/>
      <c r="F634" s="50" t="str">
        <f t="shared" ref="F634:F635" si="593">F601</f>
        <v>A.4.6.1.23 F</v>
      </c>
      <c r="G634" s="681">
        <f>G633</f>
        <v>57.6</v>
      </c>
      <c r="H634" s="46" t="str">
        <f>H633</f>
        <v>m2</v>
      </c>
      <c r="I634" s="51">
        <f t="shared" ref="I634:I635" si="594">I601</f>
        <v>205940.97</v>
      </c>
      <c r="J634" s="200">
        <f t="shared" si="590"/>
        <v>11862199.872</v>
      </c>
      <c r="K634" s="205">
        <f>I634</f>
        <v>205940.97</v>
      </c>
      <c r="L634" s="200">
        <f t="shared" si="591"/>
        <v>11862199.872</v>
      </c>
      <c r="M634" s="670">
        <f t="shared" si="592"/>
        <v>100</v>
      </c>
      <c r="N634" s="10"/>
    </row>
    <row r="635" spans="1:16">
      <c r="A635" s="47"/>
      <c r="B635" s="56">
        <f t="shared" si="589"/>
        <v>6</v>
      </c>
      <c r="C635" s="48" t="s">
        <v>2864</v>
      </c>
      <c r="D635" s="49"/>
      <c r="E635" s="49"/>
      <c r="F635" s="50" t="str">
        <f t="shared" si="593"/>
        <v>A.4.6.1.23 J</v>
      </c>
      <c r="G635" s="681">
        <f>G634</f>
        <v>57.6</v>
      </c>
      <c r="H635" s="46" t="str">
        <f>H634</f>
        <v>m2</v>
      </c>
      <c r="I635" s="51">
        <f t="shared" si="594"/>
        <v>236285.44</v>
      </c>
      <c r="J635" s="200">
        <f t="shared" si="590"/>
        <v>13610041.344000001</v>
      </c>
      <c r="K635" s="205">
        <f>I635</f>
        <v>236285.44</v>
      </c>
      <c r="L635" s="200">
        <f t="shared" si="591"/>
        <v>13610041.344000001</v>
      </c>
      <c r="M635" s="670">
        <f t="shared" si="592"/>
        <v>100</v>
      </c>
      <c r="N635" s="10"/>
    </row>
    <row r="636" spans="1:16">
      <c r="A636" s="47"/>
      <c r="B636" s="56">
        <f t="shared" si="589"/>
        <v>7</v>
      </c>
      <c r="C636" s="48" t="s">
        <v>192</v>
      </c>
      <c r="D636" s="49"/>
      <c r="E636" s="49"/>
      <c r="F636" s="50" t="str">
        <f>F573</f>
        <v>A.4.6.1.23 L</v>
      </c>
      <c r="G636" s="681">
        <f>'Volume Backup'!U604</f>
        <v>17.919999999999998</v>
      </c>
      <c r="H636" s="46" t="str">
        <f>'Volume Backup'!V604</f>
        <v>m2</v>
      </c>
      <c r="I636" s="51">
        <f>I573</f>
        <v>711501.21</v>
      </c>
      <c r="J636" s="200">
        <f t="shared" si="590"/>
        <v>12750101.683199998</v>
      </c>
      <c r="K636" s="51">
        <f>K573</f>
        <v>711501.21</v>
      </c>
      <c r="L636" s="200">
        <f t="shared" si="591"/>
        <v>12750101.683199998</v>
      </c>
      <c r="M636" s="670">
        <f t="shared" si="592"/>
        <v>100</v>
      </c>
      <c r="N636" s="10"/>
    </row>
    <row r="637" spans="1:16">
      <c r="A637" s="47"/>
      <c r="B637" s="56">
        <f t="shared" si="589"/>
        <v>8</v>
      </c>
      <c r="C637" s="48" t="s">
        <v>1294</v>
      </c>
      <c r="D637" s="49"/>
      <c r="E637" s="49"/>
      <c r="F637" s="50" t="str">
        <f>F574</f>
        <v>Dihitung</v>
      </c>
      <c r="G637" s="681">
        <f>'Volume Backup'!U605</f>
        <v>120</v>
      </c>
      <c r="H637" s="46" t="str">
        <f>'Volume Backup'!V605</f>
        <v>cm</v>
      </c>
      <c r="I637" s="51">
        <f>I574</f>
        <v>45000</v>
      </c>
      <c r="J637" s="200">
        <f t="shared" si="590"/>
        <v>5400000</v>
      </c>
      <c r="K637" s="51">
        <f>K574</f>
        <v>45000</v>
      </c>
      <c r="L637" s="200">
        <f t="shared" si="591"/>
        <v>5400000</v>
      </c>
      <c r="M637" s="670">
        <f t="shared" si="592"/>
        <v>100</v>
      </c>
      <c r="N637" s="10"/>
    </row>
    <row r="638" spans="1:16" s="70" customFormat="1">
      <c r="A638" s="64" t="s">
        <v>1411</v>
      </c>
      <c r="B638" s="65"/>
      <c r="C638" s="66" t="s">
        <v>182</v>
      </c>
      <c r="D638" s="67"/>
      <c r="E638" s="67"/>
      <c r="F638" s="697"/>
      <c r="G638" s="696"/>
      <c r="H638" s="68"/>
      <c r="I638" s="698"/>
      <c r="J638" s="202"/>
      <c r="K638" s="207"/>
      <c r="L638" s="202"/>
      <c r="M638" s="669"/>
      <c r="N638" s="69"/>
    </row>
    <row r="639" spans="1:16">
      <c r="A639" s="37"/>
      <c r="B639" s="55">
        <v>1</v>
      </c>
      <c r="C639" s="33" t="s">
        <v>172</v>
      </c>
      <c r="D639" s="34"/>
      <c r="E639" s="34"/>
      <c r="F639" s="680" t="str">
        <f>F606</f>
        <v>PLL.01</v>
      </c>
      <c r="G639" s="681">
        <f>'Volume Backup'!U607</f>
        <v>20</v>
      </c>
      <c r="H639" s="46" t="str">
        <f>'Volume Backup'!V607</f>
        <v>m2</v>
      </c>
      <c r="I639" s="682">
        <f>I606</f>
        <v>126787.50000000001</v>
      </c>
      <c r="J639" s="200">
        <f t="shared" ref="J639:J642" si="595">G639*I639</f>
        <v>2535750.0000000005</v>
      </c>
      <c r="K639" s="682">
        <f>K606</f>
        <v>88545.946250000008</v>
      </c>
      <c r="L639" s="200">
        <f t="shared" ref="L639:L642" si="596">K639*G639</f>
        <v>1770918.9250000003</v>
      </c>
      <c r="M639" s="670">
        <f t="shared" ref="M639:M642" si="597">L639/J639*100</f>
        <v>69.838072562358278</v>
      </c>
      <c r="N639" s="10"/>
    </row>
    <row r="640" spans="1:16">
      <c r="A640" s="47"/>
      <c r="B640" s="56">
        <f>B639+1</f>
        <v>2</v>
      </c>
      <c r="C640" s="48" t="s">
        <v>184</v>
      </c>
      <c r="D640" s="49"/>
      <c r="E640" s="49"/>
      <c r="F640" s="680" t="str">
        <f>F607</f>
        <v>A.4.5.1.7</v>
      </c>
      <c r="G640" s="681">
        <f>'Volume Backup'!U608</f>
        <v>36</v>
      </c>
      <c r="H640" s="46" t="str">
        <f>'Volume Backup'!V608</f>
        <v>m2</v>
      </c>
      <c r="I640" s="682">
        <f>I607</f>
        <v>61657.41</v>
      </c>
      <c r="J640" s="200">
        <f t="shared" si="595"/>
        <v>2219666.7600000002</v>
      </c>
      <c r="K640" s="682">
        <f>K607</f>
        <v>61657.41</v>
      </c>
      <c r="L640" s="200">
        <f t="shared" si="596"/>
        <v>2219666.7600000002</v>
      </c>
      <c r="M640" s="670">
        <f t="shared" si="597"/>
        <v>100</v>
      </c>
      <c r="N640" s="10"/>
    </row>
    <row r="641" spans="1:14">
      <c r="A641" s="47"/>
      <c r="B641" s="56">
        <f t="shared" ref="B641:B642" si="598">B640+1</f>
        <v>3</v>
      </c>
      <c r="C641" s="48" t="s">
        <v>183</v>
      </c>
      <c r="D641" s="49"/>
      <c r="E641" s="49"/>
      <c r="F641" s="50" t="str">
        <f>F364</f>
        <v>A.4.5.1.7A</v>
      </c>
      <c r="G641" s="681">
        <f>'Volume Backup'!U609</f>
        <v>20</v>
      </c>
      <c r="H641" s="46" t="str">
        <f>'Volume Backup'!V609</f>
        <v>m2</v>
      </c>
      <c r="I641" s="51">
        <f>I364</f>
        <v>278127.5</v>
      </c>
      <c r="J641" s="200">
        <f t="shared" ref="J641" si="599">G641*I641</f>
        <v>5562550</v>
      </c>
      <c r="K641" s="51">
        <f>K364</f>
        <v>236658.26424999998</v>
      </c>
      <c r="L641" s="200">
        <f t="shared" ref="L641" si="600">K641*G641</f>
        <v>4733165.2849999992</v>
      </c>
      <c r="M641" s="670">
        <f t="shared" ref="M641" si="601">L641/J641*100</f>
        <v>85.089847012611102</v>
      </c>
      <c r="N641" s="10"/>
    </row>
    <row r="642" spans="1:14">
      <c r="A642" s="47"/>
      <c r="B642" s="56">
        <f t="shared" si="598"/>
        <v>4</v>
      </c>
      <c r="C642" s="48" t="s">
        <v>1297</v>
      </c>
      <c r="D642" s="49"/>
      <c r="E642" s="49"/>
      <c r="F642" s="50" t="str">
        <f>F365</f>
        <v>A.4.7.1.10</v>
      </c>
      <c r="G642" s="681">
        <f>'Volume Backup'!U610</f>
        <v>36</v>
      </c>
      <c r="H642" s="46" t="str">
        <f>'Volume Backup'!V610</f>
        <v>m2</v>
      </c>
      <c r="I642" s="51">
        <f>I365</f>
        <v>43230.484000000004</v>
      </c>
      <c r="J642" s="200">
        <f t="shared" si="595"/>
        <v>1556297.4240000001</v>
      </c>
      <c r="K642" s="51">
        <f>K365</f>
        <v>28115.778620199999</v>
      </c>
      <c r="L642" s="200">
        <f t="shared" si="596"/>
        <v>1012168.0303272</v>
      </c>
      <c r="M642" s="670">
        <f t="shared" si="597"/>
        <v>65.036927692505117</v>
      </c>
      <c r="N642" s="10"/>
    </row>
    <row r="643" spans="1:14" s="70" customFormat="1">
      <c r="A643" s="64" t="s">
        <v>1412</v>
      </c>
      <c r="B643" s="65"/>
      <c r="C643" s="66" t="s">
        <v>162</v>
      </c>
      <c r="D643" s="67"/>
      <c r="E643" s="67"/>
      <c r="F643" s="697"/>
      <c r="G643" s="696"/>
      <c r="H643" s="68"/>
      <c r="I643" s="698"/>
      <c r="J643" s="202"/>
      <c r="K643" s="207"/>
      <c r="L643" s="202"/>
      <c r="M643" s="669"/>
      <c r="N643" s="69"/>
    </row>
    <row r="644" spans="1:14">
      <c r="A644" s="37"/>
      <c r="B644" s="55">
        <v>1</v>
      </c>
      <c r="C644" s="33" t="s">
        <v>1311</v>
      </c>
      <c r="D644" s="34"/>
      <c r="E644" s="34"/>
      <c r="F644" s="680" t="str">
        <f>F611</f>
        <v>A.4.4.3.59 B</v>
      </c>
      <c r="G644" s="681">
        <f>'Volume Backup'!U612</f>
        <v>20</v>
      </c>
      <c r="H644" s="46" t="str">
        <f>'Volume Backup'!V612</f>
        <v>m2</v>
      </c>
      <c r="I644" s="682">
        <f>I611</f>
        <v>576770.43000000005</v>
      </c>
      <c r="J644" s="200">
        <f t="shared" ref="J644" si="602">G644*I644</f>
        <v>11535408.600000001</v>
      </c>
      <c r="K644" s="204">
        <f>K611</f>
        <v>576770.43000000005</v>
      </c>
      <c r="L644" s="200">
        <f t="shared" ref="L644" si="603">K644*G644</f>
        <v>11535408.600000001</v>
      </c>
      <c r="M644" s="670">
        <f t="shared" ref="M644" si="604">L644/J644*100</f>
        <v>100</v>
      </c>
      <c r="N644" s="10"/>
    </row>
    <row r="645" spans="1:14" s="70" customFormat="1">
      <c r="A645" s="64" t="s">
        <v>1413</v>
      </c>
      <c r="B645" s="65"/>
      <c r="C645" s="66" t="s">
        <v>1284</v>
      </c>
      <c r="D645" s="67"/>
      <c r="E645" s="67"/>
      <c r="F645" s="697"/>
      <c r="G645" s="696"/>
      <c r="H645" s="68"/>
      <c r="I645" s="698"/>
      <c r="J645" s="202"/>
      <c r="K645" s="207"/>
      <c r="L645" s="202"/>
      <c r="M645" s="669"/>
      <c r="N645" s="69"/>
    </row>
    <row r="646" spans="1:14">
      <c r="A646" s="47"/>
      <c r="B646" s="56">
        <v>1</v>
      </c>
      <c r="C646" s="48" t="s">
        <v>1286</v>
      </c>
      <c r="D646" s="49"/>
      <c r="E646" s="49"/>
      <c r="F646" s="50" t="str">
        <f t="shared" ref="F646:F652" si="605">F412</f>
        <v>PK.Elek.01</v>
      </c>
      <c r="G646" s="681">
        <f>'Volume Backup'!U614</f>
        <v>17</v>
      </c>
      <c r="H646" s="46" t="str">
        <f>'Volume Backup'!V614</f>
        <v>titik</v>
      </c>
      <c r="I646" s="51">
        <f t="shared" ref="I646:I652" si="606">I412</f>
        <v>298100</v>
      </c>
      <c r="J646" s="200">
        <f t="shared" ref="J646:J652" si="607">G646*I646</f>
        <v>5067700</v>
      </c>
      <c r="K646" s="51">
        <f t="shared" ref="K646:K652" si="608">K412</f>
        <v>279433.55</v>
      </c>
      <c r="L646" s="200">
        <f t="shared" ref="L646:L652" si="609">K646*G646</f>
        <v>4750370.3499999996</v>
      </c>
      <c r="M646" s="670">
        <f t="shared" ref="M646:M652" si="610">L646/J646*100</f>
        <v>93.738191881918809</v>
      </c>
      <c r="N646" s="10"/>
    </row>
    <row r="647" spans="1:14">
      <c r="A647" s="47"/>
      <c r="B647" s="56">
        <f t="shared" ref="B647:B652" si="611">B646+1</f>
        <v>2</v>
      </c>
      <c r="C647" s="48" t="s">
        <v>1298</v>
      </c>
      <c r="D647" s="49"/>
      <c r="E647" s="49"/>
      <c r="F647" s="50" t="str">
        <f t="shared" si="605"/>
        <v>PK Supl. 4 D</v>
      </c>
      <c r="G647" s="681">
        <f>'Volume Backup'!U615</f>
        <v>5</v>
      </c>
      <c r="H647" s="46" t="str">
        <f>'Volume Backup'!V615</f>
        <v>m'</v>
      </c>
      <c r="I647" s="51">
        <f t="shared" si="606"/>
        <v>50646</v>
      </c>
      <c r="J647" s="200">
        <f t="shared" si="607"/>
        <v>253230</v>
      </c>
      <c r="K647" s="51">
        <f t="shared" si="608"/>
        <v>50646</v>
      </c>
      <c r="L647" s="200">
        <f t="shared" si="609"/>
        <v>253230</v>
      </c>
      <c r="M647" s="670">
        <f t="shared" si="610"/>
        <v>100</v>
      </c>
      <c r="N647" s="10"/>
    </row>
    <row r="648" spans="1:14">
      <c r="A648" s="47"/>
      <c r="B648" s="56">
        <f t="shared" si="611"/>
        <v>3</v>
      </c>
      <c r="C648" s="48" t="s">
        <v>1326</v>
      </c>
      <c r="D648" s="49"/>
      <c r="E648" s="49"/>
      <c r="F648" s="50" t="str">
        <f t="shared" si="605"/>
        <v>PK.Elek.36</v>
      </c>
      <c r="G648" s="681">
        <f>'Volume Backup'!U616</f>
        <v>8</v>
      </c>
      <c r="H648" s="46" t="str">
        <f>'Volume Backup'!V616</f>
        <v>unit</v>
      </c>
      <c r="I648" s="51">
        <f t="shared" si="606"/>
        <v>132704</v>
      </c>
      <c r="J648" s="200">
        <f t="shared" si="607"/>
        <v>1061632</v>
      </c>
      <c r="K648" s="51">
        <f t="shared" si="608"/>
        <v>58822.5</v>
      </c>
      <c r="L648" s="200">
        <f t="shared" si="609"/>
        <v>470580</v>
      </c>
      <c r="M648" s="670">
        <f t="shared" si="610"/>
        <v>44.326094164456229</v>
      </c>
      <c r="N648" s="10"/>
    </row>
    <row r="649" spans="1:14">
      <c r="A649" s="47"/>
      <c r="B649" s="56">
        <f t="shared" si="611"/>
        <v>4</v>
      </c>
      <c r="C649" s="48" t="s">
        <v>1327</v>
      </c>
      <c r="D649" s="49"/>
      <c r="E649" s="49"/>
      <c r="F649" s="50" t="str">
        <f t="shared" si="605"/>
        <v>PK.Elek.39</v>
      </c>
      <c r="G649" s="681">
        <f>'Volume Backup'!U617</f>
        <v>4</v>
      </c>
      <c r="H649" s="46" t="str">
        <f>'Volume Backup'!V617</f>
        <v>unit</v>
      </c>
      <c r="I649" s="51">
        <f t="shared" si="606"/>
        <v>167354</v>
      </c>
      <c r="J649" s="200">
        <f t="shared" si="607"/>
        <v>669416</v>
      </c>
      <c r="K649" s="51">
        <f t="shared" si="608"/>
        <v>70141.5</v>
      </c>
      <c r="L649" s="200">
        <f t="shared" si="609"/>
        <v>280566</v>
      </c>
      <c r="M649" s="670">
        <f t="shared" si="610"/>
        <v>41.912054686472985</v>
      </c>
      <c r="N649" s="10"/>
    </row>
    <row r="650" spans="1:14">
      <c r="A650" s="47"/>
      <c r="B650" s="56">
        <f t="shared" si="611"/>
        <v>5</v>
      </c>
      <c r="C650" s="48" t="s">
        <v>1299</v>
      </c>
      <c r="D650" s="49"/>
      <c r="E650" s="49"/>
      <c r="F650" s="50" t="str">
        <f t="shared" si="605"/>
        <v>PK.Elek.29</v>
      </c>
      <c r="G650" s="681">
        <f>'Volume Backup'!U618</f>
        <v>1</v>
      </c>
      <c r="H650" s="46" t="str">
        <f>'Volume Backup'!V618</f>
        <v>unit</v>
      </c>
      <c r="I650" s="51">
        <f t="shared" si="606"/>
        <v>53366.5</v>
      </c>
      <c r="J650" s="200">
        <f t="shared" si="607"/>
        <v>53366.5</v>
      </c>
      <c r="K650" s="51">
        <f t="shared" si="608"/>
        <v>37265.800000000003</v>
      </c>
      <c r="L650" s="200">
        <f t="shared" si="609"/>
        <v>37265.800000000003</v>
      </c>
      <c r="M650" s="670">
        <f t="shared" si="610"/>
        <v>69.829949500154598</v>
      </c>
      <c r="N650" s="10"/>
    </row>
    <row r="651" spans="1:14">
      <c r="A651" s="47"/>
      <c r="B651" s="56">
        <f t="shared" si="611"/>
        <v>6</v>
      </c>
      <c r="C651" s="48" t="s">
        <v>1300</v>
      </c>
      <c r="D651" s="49"/>
      <c r="E651" s="49"/>
      <c r="F651" s="50" t="str">
        <f t="shared" si="605"/>
        <v>PK.Elek.30</v>
      </c>
      <c r="G651" s="681">
        <f>'Volume Backup'!U619</f>
        <v>2</v>
      </c>
      <c r="H651" s="46" t="str">
        <f>'Volume Backup'!V619</f>
        <v>unit</v>
      </c>
      <c r="I651" s="51">
        <f t="shared" si="606"/>
        <v>55099</v>
      </c>
      <c r="J651" s="200">
        <f t="shared" si="607"/>
        <v>110198</v>
      </c>
      <c r="K651" s="51">
        <f t="shared" si="608"/>
        <v>38051.199999999997</v>
      </c>
      <c r="L651" s="200">
        <f t="shared" si="609"/>
        <v>76102.399999999994</v>
      </c>
      <c r="M651" s="670">
        <f t="shared" si="610"/>
        <v>69.059692553403877</v>
      </c>
      <c r="N651" s="10"/>
    </row>
    <row r="652" spans="1:14">
      <c r="A652" s="47"/>
      <c r="B652" s="56">
        <f t="shared" si="611"/>
        <v>7</v>
      </c>
      <c r="C652" s="48" t="s">
        <v>1301</v>
      </c>
      <c r="D652" s="49"/>
      <c r="E652" s="49"/>
      <c r="F652" s="50" t="str">
        <f t="shared" si="605"/>
        <v>PK.Elek.28</v>
      </c>
      <c r="G652" s="681">
        <f>'Volume Backup'!U620</f>
        <v>4</v>
      </c>
      <c r="H652" s="46" t="str">
        <f>'Volume Backup'!V620</f>
        <v>unit</v>
      </c>
      <c r="I652" s="51">
        <f t="shared" si="606"/>
        <v>60874</v>
      </c>
      <c r="J652" s="200">
        <f t="shared" si="607"/>
        <v>243496</v>
      </c>
      <c r="K652" s="51">
        <f t="shared" si="608"/>
        <v>42218</v>
      </c>
      <c r="L652" s="200">
        <f t="shared" si="609"/>
        <v>168872</v>
      </c>
      <c r="M652" s="670">
        <f t="shared" si="610"/>
        <v>69.353089989157937</v>
      </c>
      <c r="N652" s="10"/>
    </row>
    <row r="653" spans="1:14" s="70" customFormat="1">
      <c r="A653" s="64" t="s">
        <v>1414</v>
      </c>
      <c r="B653" s="65"/>
      <c r="C653" s="66" t="s">
        <v>1316</v>
      </c>
      <c r="D653" s="67"/>
      <c r="E653" s="67"/>
      <c r="F653" s="697"/>
      <c r="G653" s="696"/>
      <c r="H653" s="68"/>
      <c r="I653" s="698"/>
      <c r="J653" s="202"/>
      <c r="K653" s="207"/>
      <c r="L653" s="202"/>
      <c r="M653" s="669"/>
      <c r="N653" s="69"/>
    </row>
    <row r="654" spans="1:14">
      <c r="A654" s="37"/>
      <c r="B654" s="55">
        <v>1</v>
      </c>
      <c r="C654" s="33" t="s">
        <v>1317</v>
      </c>
      <c r="D654" s="34"/>
      <c r="E654" s="34"/>
      <c r="F654" s="680" t="str">
        <f>F637</f>
        <v>Dihitung</v>
      </c>
      <c r="G654" s="681">
        <f>'Volume Backup'!U622</f>
        <v>1</v>
      </c>
      <c r="H654" s="46" t="str">
        <f>'Volume Backup'!V622</f>
        <v>unit</v>
      </c>
      <c r="I654" s="682">
        <v>2688000</v>
      </c>
      <c r="J654" s="200">
        <f t="shared" ref="J654:J655" si="612">G654*I654</f>
        <v>2688000</v>
      </c>
      <c r="K654" s="204">
        <f>I654</f>
        <v>2688000</v>
      </c>
      <c r="L654" s="200">
        <f t="shared" ref="L654:L655" si="613">K654*G654</f>
        <v>2688000</v>
      </c>
      <c r="M654" s="670">
        <f t="shared" ref="M654:M655" si="614">L654/J654*100</f>
        <v>100</v>
      </c>
      <c r="N654" s="10"/>
    </row>
    <row r="655" spans="1:14">
      <c r="A655" s="47"/>
      <c r="B655" s="56">
        <f>B654+1</f>
        <v>2</v>
      </c>
      <c r="C655" s="48" t="s">
        <v>1318</v>
      </c>
      <c r="D655" s="49"/>
      <c r="E655" s="49"/>
      <c r="F655" s="50" t="str">
        <f>F654</f>
        <v>Dihitung</v>
      </c>
      <c r="G655" s="681">
        <f>'Volume Backup'!U623</f>
        <v>1</v>
      </c>
      <c r="H655" s="46" t="str">
        <f>'Volume Backup'!V623</f>
        <v>unit</v>
      </c>
      <c r="I655" s="51">
        <f>I654</f>
        <v>2688000</v>
      </c>
      <c r="J655" s="200">
        <f t="shared" si="612"/>
        <v>2688000</v>
      </c>
      <c r="K655" s="205">
        <f>I655</f>
        <v>2688000</v>
      </c>
      <c r="L655" s="200">
        <f t="shared" si="613"/>
        <v>2688000</v>
      </c>
      <c r="M655" s="670">
        <f t="shared" si="614"/>
        <v>100</v>
      </c>
      <c r="N655" s="10"/>
    </row>
    <row r="656" spans="1:14" s="70" customFormat="1">
      <c r="A656" s="64" t="s">
        <v>1415</v>
      </c>
      <c r="B656" s="65"/>
      <c r="C656" s="66" t="s">
        <v>189</v>
      </c>
      <c r="D656" s="67"/>
      <c r="E656" s="67"/>
      <c r="F656" s="697"/>
      <c r="G656" s="696"/>
      <c r="H656" s="68"/>
      <c r="I656" s="698"/>
      <c r="J656" s="202"/>
      <c r="K656" s="207"/>
      <c r="L656" s="202"/>
      <c r="M656" s="669"/>
      <c r="N656" s="69"/>
    </row>
    <row r="657" spans="1:14">
      <c r="A657" s="37"/>
      <c r="B657" s="56">
        <v>1</v>
      </c>
      <c r="C657" s="33" t="s">
        <v>1296</v>
      </c>
      <c r="D657" s="34"/>
      <c r="E657" s="34"/>
      <c r="F657" s="680" t="str">
        <f>F627</f>
        <v>A.4.2.1.14</v>
      </c>
      <c r="G657" s="681">
        <f>'Volume Backup'!U625</f>
        <v>9.7200000000000006</v>
      </c>
      <c r="H657" s="46" t="str">
        <f>'Volume Backup'!V625</f>
        <v>m2</v>
      </c>
      <c r="I657" s="682">
        <f>I423</f>
        <v>1043860.18</v>
      </c>
      <c r="J657" s="200">
        <f t="shared" ref="J657" si="615">G657*I657</f>
        <v>10146320.949600002</v>
      </c>
      <c r="K657" s="682">
        <f>K423</f>
        <v>1043860.18</v>
      </c>
      <c r="L657" s="200">
        <f t="shared" ref="L657" si="616">K657*G657</f>
        <v>10146320.949600002</v>
      </c>
      <c r="M657" s="670">
        <f t="shared" ref="M657" si="617">L657/J657*100</f>
        <v>100</v>
      </c>
      <c r="N657" s="10"/>
    </row>
    <row r="658" spans="1:14" s="70" customFormat="1">
      <c r="A658" s="64" t="s">
        <v>1416</v>
      </c>
      <c r="B658" s="65"/>
      <c r="C658" s="66" t="s">
        <v>1302</v>
      </c>
      <c r="D658" s="67"/>
      <c r="E658" s="67"/>
      <c r="F658" s="697"/>
      <c r="G658" s="696"/>
      <c r="H658" s="68"/>
      <c r="I658" s="698"/>
      <c r="J658" s="202"/>
      <c r="K658" s="207"/>
      <c r="L658" s="202"/>
      <c r="M658" s="669"/>
      <c r="N658" s="69"/>
    </row>
    <row r="659" spans="1:14">
      <c r="A659" s="47"/>
      <c r="B659" s="56">
        <v>1</v>
      </c>
      <c r="C659" s="48" t="s">
        <v>185</v>
      </c>
      <c r="D659" s="49"/>
      <c r="E659" s="49"/>
      <c r="F659" s="50" t="str">
        <f t="shared" ref="F659:F673" si="618">F529</f>
        <v>Pk.plamPVC.01</v>
      </c>
      <c r="G659" s="681">
        <f>'Volume Backup'!U627</f>
        <v>20</v>
      </c>
      <c r="H659" s="46" t="str">
        <f>'Volume Backup'!V627</f>
        <v>m'</v>
      </c>
      <c r="I659" s="51">
        <f t="shared" ref="I659:I673" si="619">I529</f>
        <v>72264.5</v>
      </c>
      <c r="J659" s="200">
        <f t="shared" ref="J659:J673" si="620">G659*I659</f>
        <v>1445290</v>
      </c>
      <c r="K659" s="51">
        <f t="shared" ref="K659:K673" si="621">K529</f>
        <v>69504.38</v>
      </c>
      <c r="L659" s="200">
        <f t="shared" ref="L659:L673" si="622">K659*G659</f>
        <v>1390087.6</v>
      </c>
      <c r="M659" s="670">
        <f t="shared" ref="M659:M673" si="623">L659/J659*100</f>
        <v>96.18053124286476</v>
      </c>
      <c r="N659" s="10"/>
    </row>
    <row r="660" spans="1:14">
      <c r="A660" s="47"/>
      <c r="B660" s="56">
        <f>B659+1</f>
        <v>2</v>
      </c>
      <c r="C660" s="48" t="s">
        <v>1303</v>
      </c>
      <c r="D660" s="49"/>
      <c r="E660" s="49"/>
      <c r="F660" s="50" t="str">
        <f t="shared" si="618"/>
        <v>Pk.plamPVC.03</v>
      </c>
      <c r="G660" s="681">
        <f>'Volume Backup'!U628</f>
        <v>20</v>
      </c>
      <c r="H660" s="46" t="str">
        <f>'Volume Backup'!V628</f>
        <v>m'</v>
      </c>
      <c r="I660" s="51">
        <f t="shared" si="619"/>
        <v>139799</v>
      </c>
      <c r="J660" s="200">
        <f t="shared" si="620"/>
        <v>2795980</v>
      </c>
      <c r="K660" s="51">
        <f t="shared" si="621"/>
        <v>132663.07999999999</v>
      </c>
      <c r="L660" s="200">
        <f t="shared" si="622"/>
        <v>2653261.5999999996</v>
      </c>
      <c r="M660" s="670">
        <f t="shared" si="623"/>
        <v>94.89558580533479</v>
      </c>
      <c r="N660" s="10"/>
    </row>
    <row r="661" spans="1:14">
      <c r="A661" s="47"/>
      <c r="B661" s="56">
        <f>B660+1</f>
        <v>3</v>
      </c>
      <c r="C661" s="48" t="s">
        <v>1304</v>
      </c>
      <c r="D661" s="49"/>
      <c r="E661" s="49"/>
      <c r="F661" s="50" t="str">
        <f t="shared" si="618"/>
        <v>Pk.plamPVC.04</v>
      </c>
      <c r="G661" s="681">
        <f>'Volume Backup'!U629</f>
        <v>20</v>
      </c>
      <c r="H661" s="46" t="str">
        <f>'Volume Backup'!V629</f>
        <v>m'</v>
      </c>
      <c r="I661" s="51">
        <f t="shared" si="619"/>
        <v>218955</v>
      </c>
      <c r="J661" s="200">
        <f t="shared" si="620"/>
        <v>4379100</v>
      </c>
      <c r="K661" s="51">
        <f t="shared" si="621"/>
        <v>207241.32</v>
      </c>
      <c r="L661" s="200">
        <f t="shared" si="622"/>
        <v>4144826.4000000004</v>
      </c>
      <c r="M661" s="670">
        <f t="shared" si="623"/>
        <v>94.65018839487567</v>
      </c>
      <c r="N661" s="10"/>
    </row>
    <row r="662" spans="1:14">
      <c r="A662" s="47"/>
      <c r="B662" s="56">
        <f t="shared" ref="B662:B673" si="624">B661+1</f>
        <v>4</v>
      </c>
      <c r="C662" s="48" t="s">
        <v>1393</v>
      </c>
      <c r="D662" s="49"/>
      <c r="E662" s="49"/>
      <c r="F662" s="50" t="str">
        <f t="shared" si="618"/>
        <v>A.5.1.1.4</v>
      </c>
      <c r="G662" s="681">
        <f>'Volume Backup'!U630</f>
        <v>1</v>
      </c>
      <c r="H662" s="46" t="str">
        <f>'Volume Backup'!V630</f>
        <v>unit</v>
      </c>
      <c r="I662" s="51">
        <f t="shared" si="619"/>
        <v>3487061.05</v>
      </c>
      <c r="J662" s="200">
        <f t="shared" si="620"/>
        <v>3487061.05</v>
      </c>
      <c r="K662" s="51">
        <f t="shared" si="621"/>
        <v>3487061.05</v>
      </c>
      <c r="L662" s="200">
        <f t="shared" si="622"/>
        <v>3487061.05</v>
      </c>
      <c r="M662" s="670">
        <f t="shared" si="623"/>
        <v>100</v>
      </c>
      <c r="N662" s="10"/>
    </row>
    <row r="663" spans="1:14">
      <c r="A663" s="47"/>
      <c r="B663" s="56">
        <f t="shared" si="624"/>
        <v>5</v>
      </c>
      <c r="C663" s="48" t="s">
        <v>1305</v>
      </c>
      <c r="D663" s="49"/>
      <c r="E663" s="49"/>
      <c r="F663" s="50" t="str">
        <f t="shared" si="618"/>
        <v>A.5.1.1</v>
      </c>
      <c r="G663" s="681">
        <f>'Volume Backup'!U631</f>
        <v>1</v>
      </c>
      <c r="H663" s="46" t="str">
        <f>'Volume Backup'!V631</f>
        <v>unit</v>
      </c>
      <c r="I663" s="51">
        <f t="shared" si="619"/>
        <v>6607459.6846846845</v>
      </c>
      <c r="J663" s="200">
        <f t="shared" si="620"/>
        <v>6607459.6846846845</v>
      </c>
      <c r="K663" s="51">
        <f t="shared" si="621"/>
        <v>780275</v>
      </c>
      <c r="L663" s="200">
        <f t="shared" si="622"/>
        <v>780275</v>
      </c>
      <c r="M663" s="670">
        <f t="shared" si="623"/>
        <v>11.809001299070895</v>
      </c>
      <c r="N663" s="10"/>
    </row>
    <row r="664" spans="1:14">
      <c r="A664" s="47"/>
      <c r="B664" s="56">
        <f t="shared" si="624"/>
        <v>6</v>
      </c>
      <c r="C664" s="48" t="s">
        <v>1306</v>
      </c>
      <c r="D664" s="49"/>
      <c r="E664" s="49"/>
      <c r="F664" s="50" t="str">
        <f t="shared" si="618"/>
        <v>A.5.1.1.19A</v>
      </c>
      <c r="G664" s="681">
        <f>'Volume Backup'!U632</f>
        <v>1</v>
      </c>
      <c r="H664" s="46" t="str">
        <f>'Volume Backup'!V632</f>
        <v>unit</v>
      </c>
      <c r="I664" s="51">
        <f t="shared" si="619"/>
        <v>821588.75</v>
      </c>
      <c r="J664" s="200">
        <f t="shared" si="620"/>
        <v>821588.75</v>
      </c>
      <c r="K664" s="51">
        <f t="shared" si="621"/>
        <v>74088.75</v>
      </c>
      <c r="L664" s="200">
        <f t="shared" si="622"/>
        <v>74088.75</v>
      </c>
      <c r="M664" s="670">
        <f t="shared" si="623"/>
        <v>9.0177415403996228</v>
      </c>
      <c r="N664" s="10"/>
    </row>
    <row r="665" spans="1:14">
      <c r="A665" s="47"/>
      <c r="B665" s="56">
        <f t="shared" si="624"/>
        <v>7</v>
      </c>
      <c r="C665" s="48" t="s">
        <v>1307</v>
      </c>
      <c r="D665" s="49"/>
      <c r="E665" s="49"/>
      <c r="F665" s="50" t="str">
        <f t="shared" si="618"/>
        <v>A.5.1.1.14</v>
      </c>
      <c r="G665" s="681">
        <f>'Volume Backup'!U633</f>
        <v>1</v>
      </c>
      <c r="H665" s="46" t="str">
        <f>'Volume Backup'!V633</f>
        <v>unit</v>
      </c>
      <c r="I665" s="51">
        <f t="shared" si="619"/>
        <v>339681.25</v>
      </c>
      <c r="J665" s="200">
        <f t="shared" si="620"/>
        <v>339681.25</v>
      </c>
      <c r="K665" s="51">
        <f t="shared" si="621"/>
        <v>125834.20749999999</v>
      </c>
      <c r="L665" s="200">
        <f t="shared" si="622"/>
        <v>125834.20749999999</v>
      </c>
      <c r="M665" s="670">
        <f t="shared" si="623"/>
        <v>37.044790520524757</v>
      </c>
      <c r="N665" s="10"/>
    </row>
    <row r="666" spans="1:14">
      <c r="A666" s="47"/>
      <c r="B666" s="56">
        <f t="shared" si="624"/>
        <v>8</v>
      </c>
      <c r="C666" s="48" t="s">
        <v>1308</v>
      </c>
      <c r="D666" s="49"/>
      <c r="E666" s="49"/>
      <c r="F666" s="50" t="str">
        <f t="shared" si="618"/>
        <v>A.5.1.3</v>
      </c>
      <c r="G666" s="681">
        <f>'Volume Backup'!U634</f>
        <v>1</v>
      </c>
      <c r="H666" s="46" t="str">
        <f>'Volume Backup'!V634</f>
        <v>unit</v>
      </c>
      <c r="I666" s="51">
        <f t="shared" si="619"/>
        <v>4865052.2874999996</v>
      </c>
      <c r="J666" s="200">
        <f t="shared" si="620"/>
        <v>4865052.2874999996</v>
      </c>
      <c r="K666" s="51">
        <f t="shared" si="621"/>
        <v>446904.6004</v>
      </c>
      <c r="L666" s="200">
        <f t="shared" si="622"/>
        <v>446904.6004</v>
      </c>
      <c r="M666" s="670">
        <f t="shared" si="623"/>
        <v>9.1860184431779359</v>
      </c>
      <c r="N666" s="10"/>
    </row>
    <row r="667" spans="1:14">
      <c r="A667" s="47"/>
      <c r="B667" s="56">
        <f t="shared" si="624"/>
        <v>9</v>
      </c>
      <c r="C667" s="48" t="s">
        <v>1309</v>
      </c>
      <c r="D667" s="49"/>
      <c r="E667" s="49"/>
      <c r="F667" s="50" t="str">
        <f t="shared" si="618"/>
        <v>A.5.1.1.19</v>
      </c>
      <c r="G667" s="681">
        <f>'Volume Backup'!U635</f>
        <v>1</v>
      </c>
      <c r="H667" s="46" t="str">
        <f>'Volume Backup'!V635</f>
        <v>unit</v>
      </c>
      <c r="I667" s="51">
        <f t="shared" si="619"/>
        <v>315531.25</v>
      </c>
      <c r="J667" s="200">
        <f t="shared" si="620"/>
        <v>315531.25</v>
      </c>
      <c r="K667" s="51">
        <f t="shared" si="621"/>
        <v>153957.929</v>
      </c>
      <c r="L667" s="200">
        <f t="shared" si="622"/>
        <v>153957.929</v>
      </c>
      <c r="M667" s="670">
        <f t="shared" si="623"/>
        <v>48.793242824601371</v>
      </c>
      <c r="N667" s="10"/>
    </row>
    <row r="668" spans="1:14">
      <c r="A668" s="47"/>
      <c r="B668" s="56">
        <f t="shared" si="624"/>
        <v>10</v>
      </c>
      <c r="C668" s="48" t="s">
        <v>1310</v>
      </c>
      <c r="D668" s="49"/>
      <c r="E668" s="49"/>
      <c r="F668" s="50" t="str">
        <f t="shared" si="618"/>
        <v>Dihitung</v>
      </c>
      <c r="G668" s="681">
        <f>'Volume Backup'!U636</f>
        <v>1</v>
      </c>
      <c r="H668" s="46" t="str">
        <f>'Volume Backup'!V636</f>
        <v>unit</v>
      </c>
      <c r="I668" s="51">
        <f t="shared" si="619"/>
        <v>950000</v>
      </c>
      <c r="J668" s="200">
        <f t="shared" si="620"/>
        <v>950000</v>
      </c>
      <c r="K668" s="51">
        <f t="shared" si="621"/>
        <v>950000</v>
      </c>
      <c r="L668" s="200">
        <f t="shared" si="622"/>
        <v>950000</v>
      </c>
      <c r="M668" s="670">
        <f t="shared" si="623"/>
        <v>100</v>
      </c>
      <c r="N668" s="10"/>
    </row>
    <row r="669" spans="1:14">
      <c r="A669" s="47"/>
      <c r="B669" s="56">
        <f t="shared" si="624"/>
        <v>11</v>
      </c>
      <c r="C669" s="48" t="s">
        <v>1312</v>
      </c>
      <c r="D669" s="49"/>
      <c r="E669" s="49"/>
      <c r="F669" s="50" t="str">
        <f t="shared" si="618"/>
        <v>A.4.4.3.36 J</v>
      </c>
      <c r="G669" s="681">
        <f>'Volume Backup'!U637</f>
        <v>23.400000000000002</v>
      </c>
      <c r="H669" s="46" t="str">
        <f>'Volume Backup'!V637</f>
        <v>m2</v>
      </c>
      <c r="I669" s="51">
        <f t="shared" si="619"/>
        <v>429811.59</v>
      </c>
      <c r="J669" s="200">
        <f t="shared" si="620"/>
        <v>10057591.206000002</v>
      </c>
      <c r="K669" s="51">
        <f t="shared" si="621"/>
        <v>429811.59</v>
      </c>
      <c r="L669" s="200">
        <f t="shared" si="622"/>
        <v>10057591.206000002</v>
      </c>
      <c r="M669" s="670">
        <f t="shared" si="623"/>
        <v>100</v>
      </c>
      <c r="N669" s="10"/>
    </row>
    <row r="670" spans="1:14">
      <c r="A670" s="47"/>
      <c r="B670" s="56">
        <f t="shared" si="624"/>
        <v>12</v>
      </c>
      <c r="C670" s="48" t="s">
        <v>1313</v>
      </c>
      <c r="D670" s="49"/>
      <c r="E670" s="49"/>
      <c r="F670" s="50" t="str">
        <f t="shared" si="618"/>
        <v>A.4.4.3.36 J</v>
      </c>
      <c r="G670" s="681">
        <f>'Volume Backup'!U638</f>
        <v>4.5</v>
      </c>
      <c r="H670" s="46" t="str">
        <f>'Volume Backup'!V638</f>
        <v>m2</v>
      </c>
      <c r="I670" s="51">
        <f t="shared" si="619"/>
        <v>429811.59</v>
      </c>
      <c r="J670" s="200">
        <f t="shared" si="620"/>
        <v>1934152.155</v>
      </c>
      <c r="K670" s="51">
        <f t="shared" si="621"/>
        <v>429811.59</v>
      </c>
      <c r="L670" s="200">
        <f t="shared" si="622"/>
        <v>1934152.155</v>
      </c>
      <c r="M670" s="670">
        <f t="shared" si="623"/>
        <v>100</v>
      </c>
      <c r="N670" s="10"/>
    </row>
    <row r="671" spans="1:14">
      <c r="A671" s="47"/>
      <c r="B671" s="56">
        <f t="shared" si="624"/>
        <v>13</v>
      </c>
      <c r="C671" s="48" t="s">
        <v>172</v>
      </c>
      <c r="D671" s="49"/>
      <c r="E671" s="49"/>
      <c r="F671" s="50" t="str">
        <f t="shared" si="618"/>
        <v>PLL.01</v>
      </c>
      <c r="G671" s="681">
        <f>'Volume Backup'!U639</f>
        <v>4.5</v>
      </c>
      <c r="H671" s="46" t="str">
        <f>'Volume Backup'!V639</f>
        <v>m2</v>
      </c>
      <c r="I671" s="51">
        <f t="shared" si="619"/>
        <v>126787.50000000001</v>
      </c>
      <c r="J671" s="200">
        <f t="shared" si="620"/>
        <v>570543.75000000012</v>
      </c>
      <c r="K671" s="51">
        <f t="shared" si="621"/>
        <v>88545.946250000008</v>
      </c>
      <c r="L671" s="200">
        <f t="shared" si="622"/>
        <v>398456.75812500005</v>
      </c>
      <c r="M671" s="670">
        <f t="shared" si="623"/>
        <v>69.838072562358263</v>
      </c>
      <c r="N671" s="10"/>
    </row>
    <row r="672" spans="1:14">
      <c r="A672" s="47"/>
      <c r="B672" s="56">
        <f t="shared" si="624"/>
        <v>14</v>
      </c>
      <c r="C672" s="48" t="s">
        <v>184</v>
      </c>
      <c r="D672" s="49"/>
      <c r="E672" s="49"/>
      <c r="F672" s="50" t="str">
        <f t="shared" si="618"/>
        <v>A.4.5.1.7</v>
      </c>
      <c r="G672" s="681">
        <f>'Volume Backup'!U640</f>
        <v>4.5</v>
      </c>
      <c r="H672" s="46" t="str">
        <f>'Volume Backup'!V640</f>
        <v>m2</v>
      </c>
      <c r="I672" s="51">
        <f t="shared" si="619"/>
        <v>61657.41</v>
      </c>
      <c r="J672" s="200">
        <f t="shared" si="620"/>
        <v>277458.34500000003</v>
      </c>
      <c r="K672" s="51">
        <f t="shared" si="621"/>
        <v>61657.41</v>
      </c>
      <c r="L672" s="200">
        <f t="shared" si="622"/>
        <v>277458.34500000003</v>
      </c>
      <c r="M672" s="670">
        <f t="shared" si="623"/>
        <v>100</v>
      </c>
      <c r="N672" s="10"/>
    </row>
    <row r="673" spans="1:16">
      <c r="A673" s="47"/>
      <c r="B673" s="56">
        <f t="shared" si="624"/>
        <v>15</v>
      </c>
      <c r="C673" s="48" t="s">
        <v>1297</v>
      </c>
      <c r="D673" s="49"/>
      <c r="E673" s="49"/>
      <c r="F673" s="50" t="str">
        <f t="shared" si="618"/>
        <v>A.4.7.1.10</v>
      </c>
      <c r="G673" s="681">
        <f>'Volume Backup'!U641</f>
        <v>4.5</v>
      </c>
      <c r="H673" s="46" t="str">
        <f>'Volume Backup'!V641</f>
        <v>m2</v>
      </c>
      <c r="I673" s="51">
        <f t="shared" si="619"/>
        <v>43230.484000000004</v>
      </c>
      <c r="J673" s="200">
        <f t="shared" si="620"/>
        <v>194537.17800000001</v>
      </c>
      <c r="K673" s="51">
        <f t="shared" si="621"/>
        <v>28115.778620199999</v>
      </c>
      <c r="L673" s="200">
        <f t="shared" si="622"/>
        <v>126521.00379089999</v>
      </c>
      <c r="M673" s="670">
        <f t="shared" si="623"/>
        <v>65.036927692505117</v>
      </c>
      <c r="N673" s="10"/>
      <c r="O673" s="861">
        <f>SUM(J629:J673)</f>
        <v>143297584.58298469</v>
      </c>
      <c r="P673" s="861">
        <f>SUM(L629:L673)</f>
        <v>127556985.94195268</v>
      </c>
    </row>
    <row r="674" spans="1:16" s="692" customFormat="1">
      <c r="A674" s="683" t="s">
        <v>134</v>
      </c>
      <c r="B674" s="684"/>
      <c r="C674" s="685" t="s">
        <v>2829</v>
      </c>
      <c r="D674" s="686"/>
      <c r="E674" s="686"/>
      <c r="F674" s="693"/>
      <c r="G674" s="694"/>
      <c r="H674" s="687"/>
      <c r="I674" s="695"/>
      <c r="J674" s="688"/>
      <c r="K674" s="689"/>
      <c r="L674" s="688"/>
      <c r="M674" s="690"/>
      <c r="N674" s="691"/>
    </row>
    <row r="675" spans="1:16" s="70" customFormat="1">
      <c r="A675" s="64" t="s">
        <v>1417</v>
      </c>
      <c r="B675" s="65"/>
      <c r="C675" s="66" t="s">
        <v>164</v>
      </c>
      <c r="D675" s="67"/>
      <c r="E675" s="67"/>
      <c r="F675" s="697"/>
      <c r="G675" s="696"/>
      <c r="H675" s="68"/>
      <c r="I675" s="698"/>
      <c r="J675" s="202"/>
      <c r="K675" s="207"/>
      <c r="L675" s="202"/>
      <c r="M675" s="669"/>
      <c r="N675" s="69"/>
    </row>
    <row r="676" spans="1:16">
      <c r="A676" s="47"/>
      <c r="B676" s="56">
        <v>1</v>
      </c>
      <c r="C676" s="48" t="s">
        <v>2862</v>
      </c>
      <c r="D676" s="49"/>
      <c r="E676" s="49"/>
      <c r="F676" s="50" t="str">
        <f>F633</f>
        <v>A.4.2.1.20</v>
      </c>
      <c r="G676" s="681">
        <f>'Volume Backup'!U644</f>
        <v>38.400000000000006</v>
      </c>
      <c r="H676" s="46" t="str">
        <f>'Volume Backup'!V644</f>
        <v>m2</v>
      </c>
      <c r="I676" s="51">
        <f>I633</f>
        <v>148763.14000000001</v>
      </c>
      <c r="J676" s="200">
        <f t="shared" ref="J676:J680" si="625">G676*I676</f>
        <v>5712504.5760000013</v>
      </c>
      <c r="K676" s="205">
        <f>I676</f>
        <v>148763.14000000001</v>
      </c>
      <c r="L676" s="200">
        <f t="shared" ref="L676:L680" si="626">K676*G676</f>
        <v>5712504.5760000013</v>
      </c>
      <c r="M676" s="670">
        <f t="shared" ref="M676:M680" si="627">L676/J676*100</f>
        <v>100</v>
      </c>
      <c r="N676" s="10"/>
    </row>
    <row r="677" spans="1:16">
      <c r="A677" s="47"/>
      <c r="B677" s="56">
        <f t="shared" ref="B677:B680" si="628">B676+1</f>
        <v>2</v>
      </c>
      <c r="C677" s="48" t="s">
        <v>2863</v>
      </c>
      <c r="D677" s="49"/>
      <c r="E677" s="49"/>
      <c r="F677" s="50" t="str">
        <f t="shared" ref="F677:F678" si="629">F634</f>
        <v>A.4.6.1.23 F</v>
      </c>
      <c r="G677" s="681">
        <f>G676</f>
        <v>38.400000000000006</v>
      </c>
      <c r="H677" s="46" t="str">
        <f>H676</f>
        <v>m2</v>
      </c>
      <c r="I677" s="51">
        <f t="shared" ref="I677:I678" si="630">I634</f>
        <v>205940.97</v>
      </c>
      <c r="J677" s="200">
        <f t="shared" si="625"/>
        <v>7908133.2480000015</v>
      </c>
      <c r="K677" s="205">
        <f>I677</f>
        <v>205940.97</v>
      </c>
      <c r="L677" s="200">
        <f t="shared" si="626"/>
        <v>7908133.2480000015</v>
      </c>
      <c r="M677" s="670">
        <f t="shared" si="627"/>
        <v>100</v>
      </c>
      <c r="N677" s="10"/>
    </row>
    <row r="678" spans="1:16">
      <c r="A678" s="47"/>
      <c r="B678" s="56">
        <f t="shared" si="628"/>
        <v>3</v>
      </c>
      <c r="C678" s="48" t="s">
        <v>2864</v>
      </c>
      <c r="D678" s="49"/>
      <c r="E678" s="49"/>
      <c r="F678" s="50" t="str">
        <f t="shared" si="629"/>
        <v>A.4.6.1.23 J</v>
      </c>
      <c r="G678" s="681">
        <f>G677</f>
        <v>38.400000000000006</v>
      </c>
      <c r="H678" s="46" t="str">
        <f>H677</f>
        <v>m2</v>
      </c>
      <c r="I678" s="51">
        <f t="shared" si="630"/>
        <v>236285.44</v>
      </c>
      <c r="J678" s="200">
        <f t="shared" si="625"/>
        <v>9073360.8960000016</v>
      </c>
      <c r="K678" s="205">
        <f>I678</f>
        <v>236285.44</v>
      </c>
      <c r="L678" s="200">
        <f t="shared" si="626"/>
        <v>9073360.8960000016</v>
      </c>
      <c r="M678" s="670">
        <f t="shared" si="627"/>
        <v>100</v>
      </c>
      <c r="N678" s="10"/>
    </row>
    <row r="679" spans="1:16">
      <c r="A679" s="47"/>
      <c r="B679" s="56">
        <f t="shared" si="628"/>
        <v>4</v>
      </c>
      <c r="C679" s="48" t="s">
        <v>192</v>
      </c>
      <c r="D679" s="49"/>
      <c r="E679" s="49"/>
      <c r="F679" s="50" t="str">
        <f>F636</f>
        <v>A.4.6.1.23 L</v>
      </c>
      <c r="G679" s="681">
        <f>'Volume Backup'!U645</f>
        <v>38.400000000000006</v>
      </c>
      <c r="H679" s="46" t="str">
        <f>'Volume Backup'!V645</f>
        <v>m2</v>
      </c>
      <c r="I679" s="51">
        <f>I636</f>
        <v>711501.21</v>
      </c>
      <c r="J679" s="200">
        <f t="shared" si="625"/>
        <v>27321646.464000002</v>
      </c>
      <c r="K679" s="205">
        <f>K636</f>
        <v>711501.21</v>
      </c>
      <c r="L679" s="200">
        <f t="shared" si="626"/>
        <v>27321646.464000002</v>
      </c>
      <c r="M679" s="670">
        <f t="shared" si="627"/>
        <v>100</v>
      </c>
      <c r="N679" s="10"/>
    </row>
    <row r="680" spans="1:16">
      <c r="A680" s="47"/>
      <c r="B680" s="56">
        <f t="shared" si="628"/>
        <v>5</v>
      </c>
      <c r="C680" s="48" t="s">
        <v>1294</v>
      </c>
      <c r="D680" s="49"/>
      <c r="E680" s="49"/>
      <c r="F680" s="50" t="str">
        <f>F668</f>
        <v>Dihitung</v>
      </c>
      <c r="G680" s="681">
        <f>'Volume Backup'!U646</f>
        <v>160</v>
      </c>
      <c r="H680" s="46" t="str">
        <f>'Volume Backup'!V646</f>
        <v>cm</v>
      </c>
      <c r="I680" s="51">
        <v>45000</v>
      </c>
      <c r="J680" s="200">
        <f t="shared" si="625"/>
        <v>7200000</v>
      </c>
      <c r="K680" s="205">
        <f>I680</f>
        <v>45000</v>
      </c>
      <c r="L680" s="200">
        <f t="shared" si="626"/>
        <v>7200000</v>
      </c>
      <c r="M680" s="670">
        <f t="shared" si="627"/>
        <v>100</v>
      </c>
      <c r="N680" s="10"/>
    </row>
    <row r="681" spans="1:16" s="70" customFormat="1">
      <c r="A681" s="64" t="s">
        <v>1418</v>
      </c>
      <c r="B681" s="65"/>
      <c r="C681" s="66" t="s">
        <v>182</v>
      </c>
      <c r="D681" s="67"/>
      <c r="E681" s="67"/>
      <c r="F681" s="697"/>
      <c r="G681" s="696"/>
      <c r="H681" s="68"/>
      <c r="I681" s="698"/>
      <c r="J681" s="202"/>
      <c r="K681" s="207"/>
      <c r="L681" s="202"/>
      <c r="M681" s="669"/>
      <c r="N681" s="69"/>
    </row>
    <row r="682" spans="1:16">
      <c r="A682" s="37"/>
      <c r="B682" s="55">
        <v>1</v>
      </c>
      <c r="C682" s="33" t="s">
        <v>172</v>
      </c>
      <c r="D682" s="34"/>
      <c r="E682" s="34"/>
      <c r="F682" s="680" t="str">
        <f>F639</f>
        <v>PLL.01</v>
      </c>
      <c r="G682" s="681">
        <f>'Volume Backup'!U648</f>
        <v>66</v>
      </c>
      <c r="H682" s="46" t="str">
        <f>'Volume Backup'!V648</f>
        <v>m2</v>
      </c>
      <c r="I682" s="682">
        <f>I639</f>
        <v>126787.50000000001</v>
      </c>
      <c r="J682" s="200">
        <f t="shared" ref="J682:J686" si="631">G682*I682</f>
        <v>8367975.0000000009</v>
      </c>
      <c r="K682" s="682">
        <f>K639</f>
        <v>88545.946250000008</v>
      </c>
      <c r="L682" s="200">
        <f t="shared" ref="L682:L686" si="632">K682*G682</f>
        <v>5844032.4525000006</v>
      </c>
      <c r="M682" s="670">
        <f t="shared" ref="M682:M686" si="633">L682/J682*100</f>
        <v>69.838072562358278</v>
      </c>
      <c r="N682" s="10"/>
    </row>
    <row r="683" spans="1:16">
      <c r="A683" s="47"/>
      <c r="B683" s="56">
        <f>B682+1</f>
        <v>2</v>
      </c>
      <c r="C683" s="48" t="s">
        <v>184</v>
      </c>
      <c r="D683" s="49"/>
      <c r="E683" s="49"/>
      <c r="F683" s="680" t="str">
        <f>F640</f>
        <v>A.4.5.1.7</v>
      </c>
      <c r="G683" s="681">
        <f>'Volume Backup'!U649</f>
        <v>114</v>
      </c>
      <c r="H683" s="46" t="str">
        <f>'Volume Backup'!V649</f>
        <v>m2</v>
      </c>
      <c r="I683" s="682">
        <f>I640</f>
        <v>61657.41</v>
      </c>
      <c r="J683" s="200">
        <f t="shared" si="631"/>
        <v>7028944.7400000002</v>
      </c>
      <c r="K683" s="682">
        <f>K640</f>
        <v>61657.41</v>
      </c>
      <c r="L683" s="200">
        <f t="shared" si="632"/>
        <v>7028944.7400000002</v>
      </c>
      <c r="M683" s="670">
        <f t="shared" si="633"/>
        <v>100</v>
      </c>
      <c r="N683" s="10"/>
    </row>
    <row r="684" spans="1:16">
      <c r="A684" s="47"/>
      <c r="B684" s="56">
        <f t="shared" ref="B684:B686" si="634">B683+1</f>
        <v>3</v>
      </c>
      <c r="C684" s="48" t="s">
        <v>183</v>
      </c>
      <c r="D684" s="49"/>
      <c r="E684" s="49"/>
      <c r="F684" s="680" t="str">
        <f>F641</f>
        <v>A.4.5.1.7A</v>
      </c>
      <c r="G684" s="681">
        <f>'Volume Backup'!U650</f>
        <v>10</v>
      </c>
      <c r="H684" s="46" t="str">
        <f>'Volume Backup'!V650</f>
        <v>m2</v>
      </c>
      <c r="I684" s="682">
        <f>I641</f>
        <v>278127.5</v>
      </c>
      <c r="J684" s="200">
        <f t="shared" ref="J684" si="635">G684*I684</f>
        <v>2781275</v>
      </c>
      <c r="K684" s="682">
        <f>K641</f>
        <v>236658.26424999998</v>
      </c>
      <c r="L684" s="200">
        <f t="shared" ref="L684" si="636">K684*G684</f>
        <v>2366582.6424999996</v>
      </c>
      <c r="M684" s="670">
        <f t="shared" ref="M684" si="637">L684/J684*100</f>
        <v>85.089847012611102</v>
      </c>
      <c r="N684" s="10"/>
    </row>
    <row r="685" spans="1:16">
      <c r="A685" s="47"/>
      <c r="B685" s="56">
        <f t="shared" si="634"/>
        <v>4</v>
      </c>
      <c r="C685" s="48" t="s">
        <v>1448</v>
      </c>
      <c r="D685" s="49"/>
      <c r="E685" s="49"/>
      <c r="F685" s="680" t="str">
        <f>F642</f>
        <v>A.4.7.1.10</v>
      </c>
      <c r="G685" s="681">
        <f>'Volume Backup'!U651</f>
        <v>66</v>
      </c>
      <c r="H685" s="46" t="str">
        <f>'Volume Backup'!V651</f>
        <v>m2</v>
      </c>
      <c r="I685" s="682">
        <f>I642</f>
        <v>43230.484000000004</v>
      </c>
      <c r="J685" s="200">
        <f t="shared" si="631"/>
        <v>2853211.9440000001</v>
      </c>
      <c r="K685" s="682">
        <f>K642</f>
        <v>28115.778620199999</v>
      </c>
      <c r="L685" s="200">
        <f t="shared" si="632"/>
        <v>1855641.3889331999</v>
      </c>
      <c r="M685" s="670">
        <f t="shared" si="633"/>
        <v>65.036927692505131</v>
      </c>
      <c r="N685" s="10"/>
    </row>
    <row r="686" spans="1:16">
      <c r="A686" s="47"/>
      <c r="B686" s="56">
        <f t="shared" si="634"/>
        <v>5</v>
      </c>
      <c r="C686" s="48" t="s">
        <v>1449</v>
      </c>
      <c r="D686" s="49"/>
      <c r="E686" s="49"/>
      <c r="F686" s="50" t="str">
        <f>F685</f>
        <v>A.4.7.1.10</v>
      </c>
      <c r="G686" s="681">
        <f>'Volume Backup'!U652</f>
        <v>48</v>
      </c>
      <c r="H686" s="46" t="str">
        <f>'Volume Backup'!V652</f>
        <v>m2</v>
      </c>
      <c r="I686" s="51">
        <f>I685</f>
        <v>43230.484000000004</v>
      </c>
      <c r="J686" s="200">
        <f t="shared" si="631"/>
        <v>2075063.2320000003</v>
      </c>
      <c r="K686" s="51">
        <f>K685</f>
        <v>28115.778620199999</v>
      </c>
      <c r="L686" s="200">
        <f t="shared" si="632"/>
        <v>1349557.3737695999</v>
      </c>
      <c r="M686" s="670">
        <f t="shared" si="633"/>
        <v>65.036927692505117</v>
      </c>
      <c r="N686" s="10"/>
    </row>
    <row r="687" spans="1:16" s="70" customFormat="1">
      <c r="A687" s="64" t="s">
        <v>1419</v>
      </c>
      <c r="B687" s="65"/>
      <c r="C687" s="66" t="s">
        <v>162</v>
      </c>
      <c r="D687" s="67"/>
      <c r="E687" s="67"/>
      <c r="F687" s="697"/>
      <c r="G687" s="696"/>
      <c r="H687" s="68"/>
      <c r="I687" s="698"/>
      <c r="J687" s="202"/>
      <c r="K687" s="207"/>
      <c r="L687" s="202"/>
      <c r="M687" s="669"/>
      <c r="N687" s="69"/>
    </row>
    <row r="688" spans="1:16">
      <c r="A688" s="37"/>
      <c r="B688" s="55">
        <v>1</v>
      </c>
      <c r="C688" s="33" t="s">
        <v>1311</v>
      </c>
      <c r="D688" s="34"/>
      <c r="E688" s="34"/>
      <c r="F688" s="680" t="str">
        <f>F644</f>
        <v>A.4.4.3.59 B</v>
      </c>
      <c r="G688" s="681">
        <f>'Volume Backup'!U654</f>
        <v>66</v>
      </c>
      <c r="H688" s="46" t="str">
        <f>'Volume Backup'!V654</f>
        <v>m2</v>
      </c>
      <c r="I688" s="682">
        <f>I644</f>
        <v>576770.43000000005</v>
      </c>
      <c r="J688" s="200">
        <f t="shared" ref="J688" si="638">G688*I688</f>
        <v>38066848.380000003</v>
      </c>
      <c r="K688" s="204">
        <f>K644</f>
        <v>576770.43000000005</v>
      </c>
      <c r="L688" s="200">
        <f t="shared" ref="L688" si="639">K688*G688</f>
        <v>38066848.380000003</v>
      </c>
      <c r="M688" s="670">
        <f t="shared" ref="M688" si="640">L688/J688*100</f>
        <v>100</v>
      </c>
      <c r="N688" s="10"/>
    </row>
    <row r="689" spans="1:14" s="70" customFormat="1">
      <c r="A689" s="64" t="s">
        <v>1420</v>
      </c>
      <c r="B689" s="65"/>
      <c r="C689" s="66" t="s">
        <v>1284</v>
      </c>
      <c r="D689" s="67"/>
      <c r="E689" s="67"/>
      <c r="F689" s="697"/>
      <c r="G689" s="696"/>
      <c r="H689" s="68"/>
      <c r="I689" s="698"/>
      <c r="J689" s="202"/>
      <c r="K689" s="202"/>
      <c r="L689" s="202"/>
      <c r="M689" s="669"/>
      <c r="N689" s="69"/>
    </row>
    <row r="690" spans="1:14">
      <c r="A690" s="47"/>
      <c r="B690" s="56">
        <v>1</v>
      </c>
      <c r="C690" s="48" t="s">
        <v>1286</v>
      </c>
      <c r="D690" s="49"/>
      <c r="E690" s="49"/>
      <c r="F690" s="50" t="str">
        <f t="shared" ref="F690:F697" si="641">F613</f>
        <v>PK.Elek.01</v>
      </c>
      <c r="G690" s="681">
        <f>'Volume Backup'!U656</f>
        <v>18</v>
      </c>
      <c r="H690" s="46" t="str">
        <f>'Volume Backup'!V656</f>
        <v>titik</v>
      </c>
      <c r="I690" s="51">
        <f t="shared" ref="I690:I697" si="642">I613</f>
        <v>298100</v>
      </c>
      <c r="J690" s="200">
        <f t="shared" ref="J690:J697" si="643">G690*I690</f>
        <v>5365800</v>
      </c>
      <c r="K690" s="51">
        <f t="shared" ref="K690:K697" si="644">K613</f>
        <v>279433.55</v>
      </c>
      <c r="L690" s="200">
        <f t="shared" ref="L690:L697" si="645">K690*G690</f>
        <v>5029803.8999999994</v>
      </c>
      <c r="M690" s="670">
        <f t="shared" ref="M690:M697" si="646">L690/J690*100</f>
        <v>93.738191881918809</v>
      </c>
      <c r="N690" s="10"/>
    </row>
    <row r="691" spans="1:14">
      <c r="A691" s="47"/>
      <c r="B691" s="56">
        <f>B690+1</f>
        <v>2</v>
      </c>
      <c r="C691" s="48" t="s">
        <v>1298</v>
      </c>
      <c r="D691" s="49"/>
      <c r="E691" s="49"/>
      <c r="F691" s="50" t="str">
        <f t="shared" si="641"/>
        <v>PK Supl. 4 D</v>
      </c>
      <c r="G691" s="681">
        <f>'Volume Backup'!U657</f>
        <v>24</v>
      </c>
      <c r="H691" s="46" t="str">
        <f>'Volume Backup'!V657</f>
        <v>m'</v>
      </c>
      <c r="I691" s="51">
        <f t="shared" si="642"/>
        <v>50646</v>
      </c>
      <c r="J691" s="200">
        <f t="shared" si="643"/>
        <v>1215504</v>
      </c>
      <c r="K691" s="51">
        <f t="shared" si="644"/>
        <v>50646</v>
      </c>
      <c r="L691" s="200">
        <f t="shared" si="645"/>
        <v>1215504</v>
      </c>
      <c r="M691" s="670">
        <f t="shared" si="646"/>
        <v>100</v>
      </c>
      <c r="N691" s="10"/>
    </row>
    <row r="692" spans="1:14">
      <c r="A692" s="47"/>
      <c r="B692" s="56">
        <f>B691+1</f>
        <v>3</v>
      </c>
      <c r="C692" s="48" t="s">
        <v>1326</v>
      </c>
      <c r="D692" s="49"/>
      <c r="E692" s="49"/>
      <c r="F692" s="50" t="str">
        <f t="shared" si="641"/>
        <v>PK.Elek.36</v>
      </c>
      <c r="G692" s="681">
        <f>'Volume Backup'!U658</f>
        <v>4</v>
      </c>
      <c r="H692" s="46" t="str">
        <f>'Volume Backup'!V658</f>
        <v>unit</v>
      </c>
      <c r="I692" s="51">
        <f t="shared" si="642"/>
        <v>132704</v>
      </c>
      <c r="J692" s="200">
        <f t="shared" si="643"/>
        <v>530816</v>
      </c>
      <c r="K692" s="51">
        <f t="shared" si="644"/>
        <v>58822.5</v>
      </c>
      <c r="L692" s="200">
        <f t="shared" si="645"/>
        <v>235290</v>
      </c>
      <c r="M692" s="670">
        <f t="shared" si="646"/>
        <v>44.326094164456229</v>
      </c>
      <c r="N692" s="10"/>
    </row>
    <row r="693" spans="1:14">
      <c r="A693" s="47"/>
      <c r="B693" s="56">
        <f>B692+1</f>
        <v>4</v>
      </c>
      <c r="C693" s="48" t="s">
        <v>1319</v>
      </c>
      <c r="D693" s="49"/>
      <c r="E693" s="49"/>
      <c r="F693" s="50" t="str">
        <f t="shared" si="641"/>
        <v>Dihitung</v>
      </c>
      <c r="G693" s="681">
        <f>'Volume Backup'!U659</f>
        <v>10</v>
      </c>
      <c r="H693" s="46" t="str">
        <f>'Volume Backup'!V659</f>
        <v>unit</v>
      </c>
      <c r="I693" s="51">
        <f t="shared" si="642"/>
        <v>600000</v>
      </c>
      <c r="J693" s="200">
        <f t="shared" si="643"/>
        <v>6000000</v>
      </c>
      <c r="K693" s="51">
        <f t="shared" si="644"/>
        <v>600000</v>
      </c>
      <c r="L693" s="200">
        <f t="shared" si="645"/>
        <v>6000000</v>
      </c>
      <c r="M693" s="670">
        <f t="shared" si="646"/>
        <v>100</v>
      </c>
      <c r="N693" s="10"/>
    </row>
    <row r="694" spans="1:14">
      <c r="A694" s="47"/>
      <c r="B694" s="56">
        <f t="shared" ref="B694:B697" si="647">B693+1</f>
        <v>5</v>
      </c>
      <c r="C694" s="48" t="s">
        <v>1325</v>
      </c>
      <c r="D694" s="49"/>
      <c r="E694" s="49"/>
      <c r="F694" s="50" t="str">
        <f t="shared" si="641"/>
        <v>Dihitung</v>
      </c>
      <c r="G694" s="681">
        <f>'Volume Backup'!U660</f>
        <v>6</v>
      </c>
      <c r="H694" s="46" t="str">
        <f>'Volume Backup'!V660</f>
        <v>unit</v>
      </c>
      <c r="I694" s="51">
        <f t="shared" si="642"/>
        <v>4200000</v>
      </c>
      <c r="J694" s="200">
        <f t="shared" si="643"/>
        <v>25200000</v>
      </c>
      <c r="K694" s="51">
        <f t="shared" si="644"/>
        <v>4200000</v>
      </c>
      <c r="L694" s="200">
        <f t="shared" si="645"/>
        <v>25200000</v>
      </c>
      <c r="M694" s="670">
        <f t="shared" si="646"/>
        <v>100</v>
      </c>
      <c r="N694" s="10"/>
    </row>
    <row r="695" spans="1:14">
      <c r="A695" s="47"/>
      <c r="B695" s="56">
        <f t="shared" si="647"/>
        <v>6</v>
      </c>
      <c r="C695" s="48" t="s">
        <v>1299</v>
      </c>
      <c r="D695" s="49"/>
      <c r="E695" s="49"/>
      <c r="F695" s="50" t="str">
        <f t="shared" si="641"/>
        <v>PK.Elek.29</v>
      </c>
      <c r="G695" s="681">
        <f>'Volume Backup'!U661</f>
        <v>3</v>
      </c>
      <c r="H695" s="46" t="str">
        <f>'Volume Backup'!V661</f>
        <v>unit</v>
      </c>
      <c r="I695" s="51">
        <f t="shared" si="642"/>
        <v>53366.5</v>
      </c>
      <c r="J695" s="200">
        <f t="shared" si="643"/>
        <v>160099.5</v>
      </c>
      <c r="K695" s="51">
        <f t="shared" si="644"/>
        <v>37265.800000000003</v>
      </c>
      <c r="L695" s="200">
        <f t="shared" si="645"/>
        <v>111797.40000000001</v>
      </c>
      <c r="M695" s="670">
        <f t="shared" si="646"/>
        <v>69.829949500154598</v>
      </c>
      <c r="N695" s="10"/>
    </row>
    <row r="696" spans="1:14">
      <c r="A696" s="47"/>
      <c r="B696" s="56">
        <f t="shared" si="647"/>
        <v>7</v>
      </c>
      <c r="C696" s="48" t="s">
        <v>1300</v>
      </c>
      <c r="D696" s="49"/>
      <c r="E696" s="49"/>
      <c r="F696" s="50" t="str">
        <f t="shared" si="641"/>
        <v>PK.Elek.30</v>
      </c>
      <c r="G696" s="681">
        <f>'Volume Backup'!U662</f>
        <v>2</v>
      </c>
      <c r="H696" s="46" t="str">
        <f>'Volume Backup'!V662</f>
        <v>unit</v>
      </c>
      <c r="I696" s="51">
        <f t="shared" si="642"/>
        <v>55099</v>
      </c>
      <c r="J696" s="200">
        <f t="shared" si="643"/>
        <v>110198</v>
      </c>
      <c r="K696" s="51">
        <f t="shared" si="644"/>
        <v>38051.199999999997</v>
      </c>
      <c r="L696" s="200">
        <f t="shared" si="645"/>
        <v>76102.399999999994</v>
      </c>
      <c r="M696" s="670">
        <f t="shared" si="646"/>
        <v>69.059692553403877</v>
      </c>
      <c r="N696" s="10"/>
    </row>
    <row r="697" spans="1:14">
      <c r="A697" s="47"/>
      <c r="B697" s="56">
        <f t="shared" si="647"/>
        <v>8</v>
      </c>
      <c r="C697" s="48" t="s">
        <v>1301</v>
      </c>
      <c r="D697" s="49"/>
      <c r="E697" s="49"/>
      <c r="F697" s="50" t="str">
        <f t="shared" si="641"/>
        <v>PK.Elek.28</v>
      </c>
      <c r="G697" s="681">
        <f>'Volume Backup'!U663</f>
        <v>25</v>
      </c>
      <c r="H697" s="46" t="str">
        <f>'Volume Backup'!V663</f>
        <v>unit</v>
      </c>
      <c r="I697" s="51">
        <f t="shared" si="642"/>
        <v>60874</v>
      </c>
      <c r="J697" s="200">
        <f t="shared" si="643"/>
        <v>1521850</v>
      </c>
      <c r="K697" s="51">
        <f t="shared" si="644"/>
        <v>42218</v>
      </c>
      <c r="L697" s="200">
        <f t="shared" si="645"/>
        <v>1055450</v>
      </c>
      <c r="M697" s="670">
        <f t="shared" si="646"/>
        <v>69.353089989157937</v>
      </c>
      <c r="N697" s="10"/>
    </row>
    <row r="698" spans="1:14" s="70" customFormat="1">
      <c r="A698" s="64" t="s">
        <v>1421</v>
      </c>
      <c r="B698" s="65"/>
      <c r="C698" s="66" t="s">
        <v>1316</v>
      </c>
      <c r="D698" s="67"/>
      <c r="E698" s="67"/>
      <c r="F698" s="697"/>
      <c r="G698" s="696"/>
      <c r="H698" s="68"/>
      <c r="I698" s="698"/>
      <c r="J698" s="202"/>
      <c r="K698" s="207"/>
      <c r="L698" s="202"/>
      <c r="M698" s="669"/>
      <c r="N698" s="69"/>
    </row>
    <row r="699" spans="1:14">
      <c r="A699" s="37"/>
      <c r="B699" s="56">
        <v>1</v>
      </c>
      <c r="C699" s="33" t="s">
        <v>1340</v>
      </c>
      <c r="D699" s="34"/>
      <c r="E699" s="34"/>
      <c r="F699" s="680" t="str">
        <f>F694</f>
        <v>Dihitung</v>
      </c>
      <c r="G699" s="681">
        <f>'Volume Backup'!U665</f>
        <v>2</v>
      </c>
      <c r="H699" s="46" t="str">
        <f>'Volume Backup'!V665</f>
        <v>unit</v>
      </c>
      <c r="I699" s="682">
        <v>2688000</v>
      </c>
      <c r="J699" s="200">
        <f t="shared" ref="J699" si="648">G699*I699</f>
        <v>5376000</v>
      </c>
      <c r="K699" s="204">
        <f>I699</f>
        <v>2688000</v>
      </c>
      <c r="L699" s="200">
        <f t="shared" ref="L699" si="649">K699*G699</f>
        <v>5376000</v>
      </c>
      <c r="M699" s="670">
        <f t="shared" ref="M699" si="650">L699/J699*100</f>
        <v>100</v>
      </c>
      <c r="N699" s="10"/>
    </row>
    <row r="700" spans="1:14" s="70" customFormat="1">
      <c r="A700" s="64" t="s">
        <v>1422</v>
      </c>
      <c r="B700" s="65"/>
      <c r="C700" s="66" t="s">
        <v>189</v>
      </c>
      <c r="D700" s="67"/>
      <c r="E700" s="67"/>
      <c r="F700" s="697"/>
      <c r="G700" s="696"/>
      <c r="H700" s="68"/>
      <c r="I700" s="698"/>
      <c r="J700" s="202"/>
      <c r="K700" s="207"/>
      <c r="L700" s="202"/>
      <c r="M700" s="669"/>
      <c r="N700" s="69"/>
    </row>
    <row r="701" spans="1:14">
      <c r="A701" s="37"/>
      <c r="B701" s="56">
        <v>1</v>
      </c>
      <c r="C701" s="33" t="s">
        <v>1296</v>
      </c>
      <c r="D701" s="34"/>
      <c r="E701" s="34"/>
      <c r="F701" s="680" t="str">
        <f>F657</f>
        <v>A.4.2.1.14</v>
      </c>
      <c r="G701" s="681">
        <f>'Volume Backup'!U667</f>
        <v>30</v>
      </c>
      <c r="H701" s="46" t="str">
        <f>'Volume Backup'!V667</f>
        <v>m2</v>
      </c>
      <c r="I701" s="682">
        <f>I597</f>
        <v>1043860.18</v>
      </c>
      <c r="J701" s="200">
        <f t="shared" ref="J701" si="651">G701*I701</f>
        <v>31315805.400000002</v>
      </c>
      <c r="K701" s="682">
        <f>K597</f>
        <v>1043860.18</v>
      </c>
      <c r="L701" s="200">
        <f t="shared" ref="L701" si="652">K701*G701</f>
        <v>31315805.400000002</v>
      </c>
      <c r="M701" s="670">
        <f t="shared" ref="M701" si="653">L701/J701*100</f>
        <v>100</v>
      </c>
      <c r="N701" s="10"/>
    </row>
    <row r="702" spans="1:14" s="70" customFormat="1">
      <c r="A702" s="64" t="s">
        <v>1423</v>
      </c>
      <c r="B702" s="65"/>
      <c r="C702" s="66" t="s">
        <v>1302</v>
      </c>
      <c r="D702" s="67"/>
      <c r="E702" s="67"/>
      <c r="F702" s="697"/>
      <c r="G702" s="696"/>
      <c r="H702" s="68"/>
      <c r="I702" s="698"/>
      <c r="J702" s="202"/>
      <c r="K702" s="207"/>
      <c r="L702" s="202"/>
      <c r="M702" s="669"/>
      <c r="N702" s="69"/>
    </row>
    <row r="703" spans="1:14">
      <c r="A703" s="47"/>
      <c r="B703" s="56">
        <v>1</v>
      </c>
      <c r="C703" s="48" t="s">
        <v>185</v>
      </c>
      <c r="D703" s="49"/>
      <c r="E703" s="49"/>
      <c r="F703" s="50" t="str">
        <f t="shared" ref="F703:F717" si="654">F659</f>
        <v>Pk.plamPVC.01</v>
      </c>
      <c r="G703" s="681">
        <f>'Volume Backup'!U669</f>
        <v>20</v>
      </c>
      <c r="H703" s="46" t="str">
        <f>'Volume Backup'!V669</f>
        <v>m'</v>
      </c>
      <c r="I703" s="51">
        <f t="shared" ref="I703:I717" si="655">I659</f>
        <v>72264.5</v>
      </c>
      <c r="J703" s="200">
        <f t="shared" ref="J703:J717" si="656">G703*I703</f>
        <v>1445290</v>
      </c>
      <c r="K703" s="51">
        <f t="shared" ref="K703:K717" si="657">K659</f>
        <v>69504.38</v>
      </c>
      <c r="L703" s="200">
        <f t="shared" ref="L703:L717" si="658">K703*G703</f>
        <v>1390087.6</v>
      </c>
      <c r="M703" s="670">
        <f t="shared" ref="M703:M717" si="659">L703/J703*100</f>
        <v>96.18053124286476</v>
      </c>
      <c r="N703" s="10"/>
    </row>
    <row r="704" spans="1:14">
      <c r="A704" s="47"/>
      <c r="B704" s="56">
        <f>B703+1</f>
        <v>2</v>
      </c>
      <c r="C704" s="48" t="s">
        <v>1303</v>
      </c>
      <c r="D704" s="49"/>
      <c r="E704" s="49"/>
      <c r="F704" s="50" t="str">
        <f t="shared" si="654"/>
        <v>Pk.plamPVC.03</v>
      </c>
      <c r="G704" s="681">
        <f>'Volume Backup'!U670</f>
        <v>20</v>
      </c>
      <c r="H704" s="46" t="str">
        <f>'Volume Backup'!V670</f>
        <v>m'</v>
      </c>
      <c r="I704" s="51">
        <f t="shared" si="655"/>
        <v>139799</v>
      </c>
      <c r="J704" s="200">
        <f t="shared" si="656"/>
        <v>2795980</v>
      </c>
      <c r="K704" s="51">
        <f t="shared" si="657"/>
        <v>132663.07999999999</v>
      </c>
      <c r="L704" s="200">
        <f t="shared" si="658"/>
        <v>2653261.5999999996</v>
      </c>
      <c r="M704" s="670">
        <f t="shared" si="659"/>
        <v>94.89558580533479</v>
      </c>
      <c r="N704" s="10"/>
    </row>
    <row r="705" spans="1:16">
      <c r="A705" s="47"/>
      <c r="B705" s="56">
        <f>B704+1</f>
        <v>3</v>
      </c>
      <c r="C705" s="48" t="s">
        <v>1304</v>
      </c>
      <c r="D705" s="49"/>
      <c r="E705" s="49"/>
      <c r="F705" s="50" t="str">
        <f t="shared" si="654"/>
        <v>Pk.plamPVC.04</v>
      </c>
      <c r="G705" s="681">
        <f>'Volume Backup'!U671</f>
        <v>20</v>
      </c>
      <c r="H705" s="46" t="str">
        <f>'Volume Backup'!V671</f>
        <v>m'</v>
      </c>
      <c r="I705" s="51">
        <f t="shared" si="655"/>
        <v>218955</v>
      </c>
      <c r="J705" s="200">
        <f t="shared" si="656"/>
        <v>4379100</v>
      </c>
      <c r="K705" s="51">
        <f t="shared" si="657"/>
        <v>207241.32</v>
      </c>
      <c r="L705" s="200">
        <f t="shared" si="658"/>
        <v>4144826.4000000004</v>
      </c>
      <c r="M705" s="670">
        <f t="shared" si="659"/>
        <v>94.65018839487567</v>
      </c>
      <c r="N705" s="10"/>
    </row>
    <row r="706" spans="1:16">
      <c r="A706" s="47"/>
      <c r="B706" s="56">
        <f t="shared" ref="B706:B717" si="660">B705+1</f>
        <v>4</v>
      </c>
      <c r="C706" s="48" t="s">
        <v>1393</v>
      </c>
      <c r="D706" s="49"/>
      <c r="E706" s="49"/>
      <c r="F706" s="50" t="str">
        <f t="shared" si="654"/>
        <v>A.5.1.1.4</v>
      </c>
      <c r="G706" s="681">
        <f>'Volume Backup'!U672</f>
        <v>2</v>
      </c>
      <c r="H706" s="46" t="str">
        <f>'Volume Backup'!V672</f>
        <v>unit</v>
      </c>
      <c r="I706" s="51">
        <f t="shared" si="655"/>
        <v>3487061.05</v>
      </c>
      <c r="J706" s="200">
        <f t="shared" si="656"/>
        <v>6974122.0999999996</v>
      </c>
      <c r="K706" s="51">
        <f t="shared" si="657"/>
        <v>3487061.05</v>
      </c>
      <c r="L706" s="200">
        <f t="shared" si="658"/>
        <v>6974122.0999999996</v>
      </c>
      <c r="M706" s="670">
        <f t="shared" si="659"/>
        <v>100</v>
      </c>
      <c r="N706" s="10"/>
    </row>
    <row r="707" spans="1:16">
      <c r="A707" s="47"/>
      <c r="B707" s="56">
        <f t="shared" si="660"/>
        <v>5</v>
      </c>
      <c r="C707" s="48" t="s">
        <v>1305</v>
      </c>
      <c r="D707" s="49"/>
      <c r="E707" s="49"/>
      <c r="F707" s="50" t="str">
        <f t="shared" si="654"/>
        <v>A.5.1.1</v>
      </c>
      <c r="G707" s="681">
        <f>'Volume Backup'!U673</f>
        <v>2</v>
      </c>
      <c r="H707" s="46" t="str">
        <f>'Volume Backup'!V673</f>
        <v>unit</v>
      </c>
      <c r="I707" s="51">
        <f t="shared" si="655"/>
        <v>6607459.6846846845</v>
      </c>
      <c r="J707" s="200">
        <f t="shared" si="656"/>
        <v>13214919.369369369</v>
      </c>
      <c r="K707" s="51">
        <f t="shared" si="657"/>
        <v>780275</v>
      </c>
      <c r="L707" s="200">
        <f t="shared" si="658"/>
        <v>1560550</v>
      </c>
      <c r="M707" s="670">
        <f t="shared" si="659"/>
        <v>11.809001299070895</v>
      </c>
      <c r="N707" s="10"/>
    </row>
    <row r="708" spans="1:16">
      <c r="A708" s="47"/>
      <c r="B708" s="56">
        <f t="shared" si="660"/>
        <v>6</v>
      </c>
      <c r="C708" s="48" t="s">
        <v>1306</v>
      </c>
      <c r="D708" s="49"/>
      <c r="E708" s="49"/>
      <c r="F708" s="50" t="str">
        <f t="shared" si="654"/>
        <v>A.5.1.1.19A</v>
      </c>
      <c r="G708" s="681">
        <f>'Volume Backup'!U674</f>
        <v>2</v>
      </c>
      <c r="H708" s="46" t="str">
        <f>'Volume Backup'!V674</f>
        <v>unit</v>
      </c>
      <c r="I708" s="51">
        <f t="shared" si="655"/>
        <v>821588.75</v>
      </c>
      <c r="J708" s="200">
        <f t="shared" si="656"/>
        <v>1643177.5</v>
      </c>
      <c r="K708" s="51">
        <f t="shared" si="657"/>
        <v>74088.75</v>
      </c>
      <c r="L708" s="200">
        <f t="shared" si="658"/>
        <v>148177.5</v>
      </c>
      <c r="M708" s="670">
        <f t="shared" si="659"/>
        <v>9.0177415403996228</v>
      </c>
      <c r="N708" s="10"/>
    </row>
    <row r="709" spans="1:16">
      <c r="A709" s="47"/>
      <c r="B709" s="56">
        <f t="shared" si="660"/>
        <v>7</v>
      </c>
      <c r="C709" s="48" t="s">
        <v>1307</v>
      </c>
      <c r="D709" s="49"/>
      <c r="E709" s="49"/>
      <c r="F709" s="50" t="str">
        <f t="shared" si="654"/>
        <v>A.5.1.1.14</v>
      </c>
      <c r="G709" s="681">
        <f>'Volume Backup'!U675</f>
        <v>2</v>
      </c>
      <c r="H709" s="46" t="str">
        <f>'Volume Backup'!V675</f>
        <v>unit</v>
      </c>
      <c r="I709" s="51">
        <f t="shared" si="655"/>
        <v>339681.25</v>
      </c>
      <c r="J709" s="200">
        <f t="shared" si="656"/>
        <v>679362.5</v>
      </c>
      <c r="K709" s="51">
        <f t="shared" si="657"/>
        <v>125834.20749999999</v>
      </c>
      <c r="L709" s="200">
        <f t="shared" si="658"/>
        <v>251668.41499999998</v>
      </c>
      <c r="M709" s="670">
        <f t="shared" si="659"/>
        <v>37.044790520524757</v>
      </c>
      <c r="N709" s="10"/>
    </row>
    <row r="710" spans="1:16">
      <c r="A710" s="47"/>
      <c r="B710" s="56">
        <f t="shared" si="660"/>
        <v>8</v>
      </c>
      <c r="C710" s="48" t="s">
        <v>1308</v>
      </c>
      <c r="D710" s="49"/>
      <c r="E710" s="49"/>
      <c r="F710" s="50" t="str">
        <f t="shared" si="654"/>
        <v>A.5.1.3</v>
      </c>
      <c r="G710" s="681">
        <f>'Volume Backup'!U676</f>
        <v>2</v>
      </c>
      <c r="H710" s="46" t="str">
        <f>'Volume Backup'!V676</f>
        <v>unit</v>
      </c>
      <c r="I710" s="51">
        <f t="shared" si="655"/>
        <v>4865052.2874999996</v>
      </c>
      <c r="J710" s="200">
        <f t="shared" si="656"/>
        <v>9730104.5749999993</v>
      </c>
      <c r="K710" s="51">
        <f t="shared" si="657"/>
        <v>446904.6004</v>
      </c>
      <c r="L710" s="200">
        <f t="shared" si="658"/>
        <v>893809.20079999999</v>
      </c>
      <c r="M710" s="670">
        <f t="shared" si="659"/>
        <v>9.1860184431779359</v>
      </c>
      <c r="N710" s="10"/>
    </row>
    <row r="711" spans="1:16">
      <c r="A711" s="47"/>
      <c r="B711" s="56">
        <f t="shared" si="660"/>
        <v>9</v>
      </c>
      <c r="C711" s="48" t="s">
        <v>1309</v>
      </c>
      <c r="D711" s="49"/>
      <c r="E711" s="49"/>
      <c r="F711" s="50" t="str">
        <f t="shared" si="654"/>
        <v>A.5.1.1.19</v>
      </c>
      <c r="G711" s="681">
        <f>'Volume Backup'!U677</f>
        <v>2</v>
      </c>
      <c r="H711" s="46" t="str">
        <f>'Volume Backup'!V677</f>
        <v>unit</v>
      </c>
      <c r="I711" s="51">
        <f t="shared" si="655"/>
        <v>315531.25</v>
      </c>
      <c r="J711" s="200">
        <f t="shared" si="656"/>
        <v>631062.5</v>
      </c>
      <c r="K711" s="51">
        <f t="shared" si="657"/>
        <v>153957.929</v>
      </c>
      <c r="L711" s="200">
        <f t="shared" si="658"/>
        <v>307915.85800000001</v>
      </c>
      <c r="M711" s="670">
        <f t="shared" si="659"/>
        <v>48.793242824601371</v>
      </c>
      <c r="N711" s="10"/>
    </row>
    <row r="712" spans="1:16">
      <c r="A712" s="47"/>
      <c r="B712" s="56">
        <f t="shared" si="660"/>
        <v>10</v>
      </c>
      <c r="C712" s="48" t="s">
        <v>1310</v>
      </c>
      <c r="D712" s="49"/>
      <c r="E712" s="49"/>
      <c r="F712" s="50" t="str">
        <f t="shared" si="654"/>
        <v>Dihitung</v>
      </c>
      <c r="G712" s="681">
        <f>'Volume Backup'!U678</f>
        <v>2</v>
      </c>
      <c r="H712" s="46" t="str">
        <f>'Volume Backup'!V678</f>
        <v>unit</v>
      </c>
      <c r="I712" s="51">
        <f t="shared" si="655"/>
        <v>950000</v>
      </c>
      <c r="J712" s="200">
        <f t="shared" si="656"/>
        <v>1900000</v>
      </c>
      <c r="K712" s="51">
        <f t="shared" si="657"/>
        <v>950000</v>
      </c>
      <c r="L712" s="200">
        <f t="shared" si="658"/>
        <v>1900000</v>
      </c>
      <c r="M712" s="670">
        <f t="shared" si="659"/>
        <v>100</v>
      </c>
      <c r="N712" s="10"/>
    </row>
    <row r="713" spans="1:16">
      <c r="A713" s="47"/>
      <c r="B713" s="56">
        <f t="shared" si="660"/>
        <v>11</v>
      </c>
      <c r="C713" s="48" t="s">
        <v>1312</v>
      </c>
      <c r="D713" s="49"/>
      <c r="E713" s="49"/>
      <c r="F713" s="50" t="str">
        <f t="shared" si="654"/>
        <v>A.4.4.3.36 J</v>
      </c>
      <c r="G713" s="681">
        <f>'Volume Backup'!U679</f>
        <v>22.400000000000002</v>
      </c>
      <c r="H713" s="46" t="str">
        <f>'Volume Backup'!V679</f>
        <v>m2</v>
      </c>
      <c r="I713" s="51">
        <f t="shared" si="655"/>
        <v>429811.59</v>
      </c>
      <c r="J713" s="200">
        <f t="shared" si="656"/>
        <v>9627779.6160000023</v>
      </c>
      <c r="K713" s="51">
        <f t="shared" si="657"/>
        <v>429811.59</v>
      </c>
      <c r="L713" s="200">
        <f t="shared" si="658"/>
        <v>9627779.6160000023</v>
      </c>
      <c r="M713" s="670">
        <f t="shared" si="659"/>
        <v>100</v>
      </c>
      <c r="N713" s="10"/>
    </row>
    <row r="714" spans="1:16">
      <c r="A714" s="47"/>
      <c r="B714" s="56">
        <f t="shared" si="660"/>
        <v>12</v>
      </c>
      <c r="C714" s="48" t="s">
        <v>1313</v>
      </c>
      <c r="D714" s="49"/>
      <c r="E714" s="49"/>
      <c r="F714" s="50" t="str">
        <f t="shared" si="654"/>
        <v>A.4.4.3.36 J</v>
      </c>
      <c r="G714" s="681">
        <f>'Volume Backup'!U680</f>
        <v>3</v>
      </c>
      <c r="H714" s="46" t="str">
        <f>'Volume Backup'!V680</f>
        <v>m2</v>
      </c>
      <c r="I714" s="51">
        <f t="shared" si="655"/>
        <v>429811.59</v>
      </c>
      <c r="J714" s="200">
        <f t="shared" si="656"/>
        <v>1289434.77</v>
      </c>
      <c r="K714" s="51">
        <f t="shared" si="657"/>
        <v>429811.59</v>
      </c>
      <c r="L714" s="200">
        <f t="shared" si="658"/>
        <v>1289434.77</v>
      </c>
      <c r="M714" s="670">
        <f t="shared" si="659"/>
        <v>100</v>
      </c>
      <c r="N714" s="10"/>
    </row>
    <row r="715" spans="1:16">
      <c r="A715" s="47"/>
      <c r="B715" s="56">
        <f t="shared" si="660"/>
        <v>13</v>
      </c>
      <c r="C715" s="48" t="s">
        <v>172</v>
      </c>
      <c r="D715" s="49"/>
      <c r="E715" s="49"/>
      <c r="F715" s="50" t="str">
        <f t="shared" si="654"/>
        <v>PLL.01</v>
      </c>
      <c r="G715" s="681">
        <f>'Volume Backup'!U681</f>
        <v>3</v>
      </c>
      <c r="H715" s="46" t="str">
        <f>'Volume Backup'!V681</f>
        <v>m2</v>
      </c>
      <c r="I715" s="51">
        <f t="shared" si="655"/>
        <v>126787.50000000001</v>
      </c>
      <c r="J715" s="200">
        <f t="shared" si="656"/>
        <v>380362.50000000006</v>
      </c>
      <c r="K715" s="51">
        <f t="shared" si="657"/>
        <v>88545.946250000008</v>
      </c>
      <c r="L715" s="200">
        <f t="shared" si="658"/>
        <v>265637.83875</v>
      </c>
      <c r="M715" s="670">
        <f t="shared" si="659"/>
        <v>69.838072562358263</v>
      </c>
      <c r="N715" s="10"/>
    </row>
    <row r="716" spans="1:16">
      <c r="A716" s="47"/>
      <c r="B716" s="56">
        <f t="shared" si="660"/>
        <v>14</v>
      </c>
      <c r="C716" s="48" t="s">
        <v>184</v>
      </c>
      <c r="D716" s="49"/>
      <c r="E716" s="49"/>
      <c r="F716" s="50" t="str">
        <f t="shared" si="654"/>
        <v>A.4.5.1.7</v>
      </c>
      <c r="G716" s="681">
        <f>'Volume Backup'!U682</f>
        <v>3</v>
      </c>
      <c r="H716" s="46" t="str">
        <f>'Volume Backup'!V682</f>
        <v>m2</v>
      </c>
      <c r="I716" s="51">
        <f t="shared" si="655"/>
        <v>61657.41</v>
      </c>
      <c r="J716" s="200">
        <f t="shared" si="656"/>
        <v>184972.23</v>
      </c>
      <c r="K716" s="51">
        <f t="shared" si="657"/>
        <v>61657.41</v>
      </c>
      <c r="L716" s="200">
        <f t="shared" si="658"/>
        <v>184972.23</v>
      </c>
      <c r="M716" s="670">
        <f t="shared" si="659"/>
        <v>100</v>
      </c>
      <c r="N716" s="10"/>
    </row>
    <row r="717" spans="1:16">
      <c r="A717" s="47"/>
      <c r="B717" s="56">
        <f t="shared" si="660"/>
        <v>15</v>
      </c>
      <c r="C717" s="48" t="s">
        <v>1297</v>
      </c>
      <c r="D717" s="49"/>
      <c r="E717" s="49"/>
      <c r="F717" s="50" t="str">
        <f t="shared" si="654"/>
        <v>A.4.7.1.10</v>
      </c>
      <c r="G717" s="681">
        <f>'Volume Backup'!U683</f>
        <v>3</v>
      </c>
      <c r="H717" s="46" t="str">
        <f>'Volume Backup'!V683</f>
        <v>m2</v>
      </c>
      <c r="I717" s="51">
        <f t="shared" si="655"/>
        <v>43230.484000000004</v>
      </c>
      <c r="J717" s="200">
        <f t="shared" si="656"/>
        <v>129691.45200000002</v>
      </c>
      <c r="K717" s="51">
        <f t="shared" si="657"/>
        <v>28115.778620199999</v>
      </c>
      <c r="L717" s="200">
        <f t="shared" si="658"/>
        <v>84347.335860599997</v>
      </c>
      <c r="M717" s="670">
        <f t="shared" si="659"/>
        <v>65.036927692505117</v>
      </c>
      <c r="N717" s="10"/>
      <c r="O717" s="861">
        <f>SUM(J676:J717)</f>
        <v>250190395.49236935</v>
      </c>
      <c r="P717" s="861">
        <f>SUM(L676:L717)</f>
        <v>221019595.72611344</v>
      </c>
    </row>
    <row r="718" spans="1:16" s="692" customFormat="1">
      <c r="A718" s="683" t="s">
        <v>112</v>
      </c>
      <c r="B718" s="684"/>
      <c r="C718" s="685" t="s">
        <v>1424</v>
      </c>
      <c r="D718" s="686"/>
      <c r="E718" s="686"/>
      <c r="F718" s="693"/>
      <c r="G718" s="694"/>
      <c r="H718" s="687"/>
      <c r="I718" s="695"/>
      <c r="J718" s="688"/>
      <c r="K718" s="689"/>
      <c r="L718" s="688"/>
      <c r="M718" s="690"/>
      <c r="N718" s="691"/>
    </row>
    <row r="719" spans="1:16" s="70" customFormat="1">
      <c r="A719" s="64" t="s">
        <v>1425</v>
      </c>
      <c r="B719" s="65"/>
      <c r="C719" s="66" t="s">
        <v>164</v>
      </c>
      <c r="D719" s="67"/>
      <c r="E719" s="67"/>
      <c r="F719" s="697"/>
      <c r="G719" s="696"/>
      <c r="H719" s="68"/>
      <c r="I719" s="698"/>
      <c r="J719" s="202"/>
      <c r="K719" s="207"/>
      <c r="L719" s="202"/>
      <c r="M719" s="669"/>
      <c r="N719" s="69"/>
    </row>
    <row r="720" spans="1:16">
      <c r="A720" s="47"/>
      <c r="B720" s="56">
        <v>1</v>
      </c>
      <c r="C720" s="48" t="s">
        <v>1347</v>
      </c>
      <c r="D720" s="49"/>
      <c r="E720" s="49"/>
      <c r="F720" s="50" t="str">
        <f>F630</f>
        <v>A.4.4.1.9</v>
      </c>
      <c r="G720" s="681">
        <f>'Volume Backup'!U686</f>
        <v>5</v>
      </c>
      <c r="H720" s="46" t="str">
        <f>'Volume Backup'!V686</f>
        <v>m2</v>
      </c>
      <c r="I720" s="51">
        <f>I630</f>
        <v>163284.56125000003</v>
      </c>
      <c r="J720" s="200">
        <f t="shared" ref="J720" si="661">G720*I720</f>
        <v>816422.80625000014</v>
      </c>
      <c r="K720" s="51">
        <f>K630</f>
        <v>159168.16097500001</v>
      </c>
      <c r="L720" s="200">
        <f t="shared" ref="L720" si="662">K720*G720</f>
        <v>795840.80487500003</v>
      </c>
      <c r="M720" s="670">
        <f t="shared" ref="M720" si="663">L720/J720*100</f>
        <v>97.479002152140069</v>
      </c>
      <c r="N720" s="10"/>
    </row>
    <row r="721" spans="1:16">
      <c r="A721" s="47"/>
      <c r="B721" s="56">
        <f>B720+1</f>
        <v>2</v>
      </c>
      <c r="C721" s="48" t="s">
        <v>170</v>
      </c>
      <c r="D721" s="49"/>
      <c r="E721" s="49"/>
      <c r="F721" s="50" t="str">
        <f>F631</f>
        <v>A.4.4.2.4</v>
      </c>
      <c r="G721" s="681">
        <f>'Volume Backup'!U687</f>
        <v>10</v>
      </c>
      <c r="H721" s="46" t="str">
        <f>'Volume Backup'!V687</f>
        <v>m2</v>
      </c>
      <c r="I721" s="51">
        <f>I631</f>
        <v>87277.409999999989</v>
      </c>
      <c r="J721" s="200">
        <f>G721*I721</f>
        <v>872774.09999999986</v>
      </c>
      <c r="K721" s="51">
        <f>K631</f>
        <v>85043.815415999998</v>
      </c>
      <c r="L721" s="200">
        <f>K721*G721</f>
        <v>850438.15415999992</v>
      </c>
      <c r="M721" s="670">
        <f>L721/J721*100</f>
        <v>97.440810189028298</v>
      </c>
      <c r="N721" s="10"/>
    </row>
    <row r="722" spans="1:16">
      <c r="A722" s="47"/>
      <c r="B722" s="56">
        <f>B721+1</f>
        <v>3</v>
      </c>
      <c r="C722" s="48" t="s">
        <v>163</v>
      </c>
      <c r="D722" s="49"/>
      <c r="E722" s="49"/>
      <c r="F722" s="50" t="str">
        <f>F632</f>
        <v>A.4.4.2.27</v>
      </c>
      <c r="G722" s="681">
        <f>'Volume Backup'!U688</f>
        <v>10</v>
      </c>
      <c r="H722" s="46" t="str">
        <f>'Volume Backup'!V688</f>
        <v>m2</v>
      </c>
      <c r="I722" s="51">
        <f>I632</f>
        <v>52737.5625</v>
      </c>
      <c r="J722" s="200">
        <f>G722*I722</f>
        <v>527375.625</v>
      </c>
      <c r="K722" s="51">
        <f>K632</f>
        <v>51574.231987500003</v>
      </c>
      <c r="L722" s="200">
        <f>K722*G722</f>
        <v>515742.31987500004</v>
      </c>
      <c r="M722" s="670">
        <f>L722/J722*100</f>
        <v>97.794113991332082</v>
      </c>
      <c r="N722" s="10"/>
    </row>
    <row r="723" spans="1:16">
      <c r="A723" s="47"/>
      <c r="B723" s="56">
        <f t="shared" ref="B723" si="664">B722+1</f>
        <v>4</v>
      </c>
      <c r="C723" s="48" t="s">
        <v>165</v>
      </c>
      <c r="D723" s="49"/>
      <c r="E723" s="49"/>
      <c r="F723" s="50" t="str">
        <f>F717</f>
        <v>A.4.7.1.10</v>
      </c>
      <c r="G723" s="681">
        <f>'Volume Backup'!U689</f>
        <v>10</v>
      </c>
      <c r="H723" s="46" t="str">
        <f>'Volume Backup'!V689</f>
        <v>m2</v>
      </c>
      <c r="I723" s="51">
        <f>I717</f>
        <v>43230.484000000004</v>
      </c>
      <c r="J723" s="200">
        <f t="shared" ref="J723" si="665">G723*I723</f>
        <v>432304.84</v>
      </c>
      <c r="K723" s="51">
        <f>K717</f>
        <v>28115.778620199999</v>
      </c>
      <c r="L723" s="200">
        <f t="shared" ref="L723" si="666">K723*G723</f>
        <v>281157.78620199999</v>
      </c>
      <c r="M723" s="670">
        <f t="shared" ref="M723" si="667">L723/J723*100</f>
        <v>65.036927692505117</v>
      </c>
      <c r="N723" s="10"/>
    </row>
    <row r="724" spans="1:16" s="70" customFormat="1">
      <c r="A724" s="64" t="s">
        <v>1426</v>
      </c>
      <c r="B724" s="65"/>
      <c r="C724" s="66" t="s">
        <v>182</v>
      </c>
      <c r="D724" s="67"/>
      <c r="E724" s="67"/>
      <c r="F724" s="697"/>
      <c r="G724" s="696"/>
      <c r="H724" s="68"/>
      <c r="I724" s="698"/>
      <c r="J724" s="202"/>
      <c r="K724" s="207"/>
      <c r="L724" s="202"/>
      <c r="M724" s="669"/>
      <c r="N724" s="69"/>
    </row>
    <row r="725" spans="1:16">
      <c r="A725" s="37"/>
      <c r="B725" s="55">
        <v>1</v>
      </c>
      <c r="C725" s="33" t="s">
        <v>172</v>
      </c>
      <c r="D725" s="34"/>
      <c r="E725" s="34"/>
      <c r="F725" s="680" t="str">
        <f>F682</f>
        <v>PLL.01</v>
      </c>
      <c r="G725" s="681">
        <f>'Volume Backup'!U691</f>
        <v>12</v>
      </c>
      <c r="H725" s="46" t="str">
        <f>'Volume Backup'!V691</f>
        <v>m2</v>
      </c>
      <c r="I725" s="682">
        <f>I682</f>
        <v>126787.50000000001</v>
      </c>
      <c r="J725" s="200">
        <f t="shared" ref="J725:J727" si="668">G725*I725</f>
        <v>1521450.0000000002</v>
      </c>
      <c r="K725" s="204">
        <f>K682</f>
        <v>88545.946250000008</v>
      </c>
      <c r="L725" s="200">
        <f t="shared" ref="L725:L727" si="669">K725*G725</f>
        <v>1062551.355</v>
      </c>
      <c r="M725" s="670">
        <f t="shared" ref="M725:M727" si="670">L725/J725*100</f>
        <v>69.838072562358263</v>
      </c>
      <c r="N725" s="10"/>
    </row>
    <row r="726" spans="1:16">
      <c r="A726" s="47"/>
      <c r="B726" s="56">
        <f>B725+1</f>
        <v>2</v>
      </c>
      <c r="C726" s="48" t="s">
        <v>184</v>
      </c>
      <c r="D726" s="49"/>
      <c r="E726" s="49"/>
      <c r="F726" s="680" t="str">
        <f>F683</f>
        <v>A.4.5.1.7</v>
      </c>
      <c r="G726" s="681">
        <f>'Volume Backup'!U692</f>
        <v>12</v>
      </c>
      <c r="H726" s="46" t="str">
        <f>'Volume Backup'!V692</f>
        <v>m2</v>
      </c>
      <c r="I726" s="682">
        <f>I683</f>
        <v>61657.41</v>
      </c>
      <c r="J726" s="200">
        <f t="shared" si="668"/>
        <v>739888.92</v>
      </c>
      <c r="K726" s="204">
        <f>K683</f>
        <v>61657.41</v>
      </c>
      <c r="L726" s="200">
        <f t="shared" si="669"/>
        <v>739888.92</v>
      </c>
      <c r="M726" s="670">
        <f t="shared" si="670"/>
        <v>100</v>
      </c>
      <c r="N726" s="10"/>
    </row>
    <row r="727" spans="1:16">
      <c r="A727" s="47"/>
      <c r="B727" s="56">
        <f>B726+1</f>
        <v>3</v>
      </c>
      <c r="C727" s="48" t="s">
        <v>1449</v>
      </c>
      <c r="D727" s="49"/>
      <c r="E727" s="49"/>
      <c r="F727" s="50" t="str">
        <f>F717</f>
        <v>A.4.7.1.10</v>
      </c>
      <c r="G727" s="681">
        <f>'Volume Backup'!U693</f>
        <v>12</v>
      </c>
      <c r="H727" s="46" t="str">
        <f>'Volume Backup'!V693</f>
        <v>m2</v>
      </c>
      <c r="I727" s="51">
        <f>I717</f>
        <v>43230.484000000004</v>
      </c>
      <c r="J727" s="200">
        <f t="shared" si="668"/>
        <v>518765.80800000008</v>
      </c>
      <c r="K727" s="205">
        <f>K717</f>
        <v>28115.778620199999</v>
      </c>
      <c r="L727" s="200">
        <f t="shared" si="669"/>
        <v>337389.34344239999</v>
      </c>
      <c r="M727" s="670">
        <f t="shared" si="670"/>
        <v>65.036927692505117</v>
      </c>
      <c r="N727" s="10"/>
    </row>
    <row r="728" spans="1:16" s="70" customFormat="1">
      <c r="A728" s="64" t="s">
        <v>1427</v>
      </c>
      <c r="B728" s="65"/>
      <c r="C728" s="66" t="s">
        <v>162</v>
      </c>
      <c r="D728" s="67"/>
      <c r="E728" s="67"/>
      <c r="F728" s="697"/>
      <c r="G728" s="696"/>
      <c r="H728" s="68"/>
      <c r="I728" s="698"/>
      <c r="J728" s="202"/>
      <c r="K728" s="207"/>
      <c r="L728" s="202"/>
      <c r="M728" s="669"/>
      <c r="N728" s="69"/>
    </row>
    <row r="729" spans="1:16">
      <c r="A729" s="37"/>
      <c r="B729" s="55">
        <v>1</v>
      </c>
      <c r="C729" s="33" t="s">
        <v>180</v>
      </c>
      <c r="D729" s="34"/>
      <c r="E729" s="34"/>
      <c r="F729" s="680" t="str">
        <f>F713</f>
        <v>A.4.4.3.36 J</v>
      </c>
      <c r="G729" s="681">
        <f>'Volume Backup'!U695</f>
        <v>12</v>
      </c>
      <c r="H729" s="46" t="str">
        <f>'Volume Backup'!V695</f>
        <v>m2</v>
      </c>
      <c r="I729" s="682">
        <f>I713</f>
        <v>429811.59</v>
      </c>
      <c r="J729" s="200">
        <f t="shared" ref="J729" si="671">G729*I729</f>
        <v>5157739.08</v>
      </c>
      <c r="K729" s="204">
        <f>K713</f>
        <v>429811.59</v>
      </c>
      <c r="L729" s="200">
        <f t="shared" ref="L729" si="672">K729*G729</f>
        <v>5157739.08</v>
      </c>
      <c r="M729" s="670">
        <f t="shared" ref="M729" si="673">L729/J729*100</f>
        <v>100</v>
      </c>
      <c r="N729" s="10"/>
    </row>
    <row r="730" spans="1:16" s="70" customFormat="1">
      <c r="A730" s="64" t="s">
        <v>1428</v>
      </c>
      <c r="B730" s="65"/>
      <c r="C730" s="66" t="s">
        <v>1284</v>
      </c>
      <c r="D730" s="67"/>
      <c r="E730" s="67"/>
      <c r="F730" s="697"/>
      <c r="G730" s="696"/>
      <c r="H730" s="68"/>
      <c r="I730" s="698"/>
      <c r="J730" s="202"/>
      <c r="K730" s="207"/>
      <c r="L730" s="202"/>
      <c r="M730" s="669"/>
      <c r="N730" s="69"/>
    </row>
    <row r="731" spans="1:16">
      <c r="A731" s="47"/>
      <c r="B731" s="56">
        <v>1</v>
      </c>
      <c r="C731" s="48" t="s">
        <v>1286</v>
      </c>
      <c r="D731" s="49"/>
      <c r="E731" s="49"/>
      <c r="F731" s="50" t="str">
        <f>F690</f>
        <v>PK.Elek.01</v>
      </c>
      <c r="G731" s="681">
        <f>'Volume Backup'!U697</f>
        <v>5</v>
      </c>
      <c r="H731" s="46" t="str">
        <f>'Volume Backup'!V697</f>
        <v>ttk</v>
      </c>
      <c r="I731" s="51">
        <f>I690</f>
        <v>298100</v>
      </c>
      <c r="J731" s="200">
        <f t="shared" ref="J731:J734" si="674">G731*I731</f>
        <v>1490500</v>
      </c>
      <c r="K731" s="205">
        <f>K690</f>
        <v>279433.55</v>
      </c>
      <c r="L731" s="200">
        <f t="shared" ref="L731:L734" si="675">K731*G731</f>
        <v>1397167.75</v>
      </c>
      <c r="M731" s="670">
        <f t="shared" ref="M731:M734" si="676">L731/J731*100</f>
        <v>93.738191881918823</v>
      </c>
      <c r="N731" s="10"/>
    </row>
    <row r="732" spans="1:16">
      <c r="A732" s="47"/>
      <c r="B732" s="56">
        <f>B731+1</f>
        <v>2</v>
      </c>
      <c r="C732" s="48" t="s">
        <v>1327</v>
      </c>
      <c r="D732" s="49"/>
      <c r="E732" s="49"/>
      <c r="F732" s="50" t="str">
        <f>F649</f>
        <v>PK.Elek.39</v>
      </c>
      <c r="G732" s="681">
        <f>'Volume Backup'!U698</f>
        <v>1</v>
      </c>
      <c r="H732" s="46" t="str">
        <f>'Volume Backup'!V698</f>
        <v>unit</v>
      </c>
      <c r="I732" s="51">
        <f>I649</f>
        <v>167354</v>
      </c>
      <c r="J732" s="200">
        <f t="shared" si="674"/>
        <v>167354</v>
      </c>
      <c r="K732" s="205">
        <f>K649</f>
        <v>70141.5</v>
      </c>
      <c r="L732" s="200">
        <f t="shared" si="675"/>
        <v>70141.5</v>
      </c>
      <c r="M732" s="670">
        <f t="shared" si="676"/>
        <v>41.912054686472985</v>
      </c>
      <c r="N732" s="10"/>
    </row>
    <row r="733" spans="1:16">
      <c r="A733" s="47"/>
      <c r="B733" s="56">
        <f>B732+1</f>
        <v>3</v>
      </c>
      <c r="C733" s="48" t="s">
        <v>1299</v>
      </c>
      <c r="D733" s="49"/>
      <c r="E733" s="49"/>
      <c r="F733" s="50" t="str">
        <f>F695</f>
        <v>PK.Elek.29</v>
      </c>
      <c r="G733" s="681">
        <f>'Volume Backup'!U699</f>
        <v>1</v>
      </c>
      <c r="H733" s="46" t="str">
        <f>'Volume Backup'!V699</f>
        <v>unit</v>
      </c>
      <c r="I733" s="51">
        <f>I695</f>
        <v>53366.5</v>
      </c>
      <c r="J733" s="200">
        <f t="shared" si="674"/>
        <v>53366.5</v>
      </c>
      <c r="K733" s="205">
        <f>K695</f>
        <v>37265.800000000003</v>
      </c>
      <c r="L733" s="200">
        <f t="shared" si="675"/>
        <v>37265.800000000003</v>
      </c>
      <c r="M733" s="670">
        <f t="shared" si="676"/>
        <v>69.829949500154598</v>
      </c>
      <c r="N733" s="10"/>
    </row>
    <row r="734" spans="1:16">
      <c r="A734" s="47"/>
      <c r="B734" s="56">
        <f t="shared" ref="B734" si="677">B733+1</f>
        <v>4</v>
      </c>
      <c r="C734" s="48" t="s">
        <v>1301</v>
      </c>
      <c r="D734" s="49"/>
      <c r="E734" s="49"/>
      <c r="F734" s="50" t="str">
        <f>F697</f>
        <v>PK.Elek.28</v>
      </c>
      <c r="G734" s="681">
        <f>'Volume Backup'!U700</f>
        <v>4</v>
      </c>
      <c r="H734" s="46" t="str">
        <f>'Volume Backup'!V700</f>
        <v>unit</v>
      </c>
      <c r="I734" s="51">
        <f>I697</f>
        <v>60874</v>
      </c>
      <c r="J734" s="200">
        <f t="shared" si="674"/>
        <v>243496</v>
      </c>
      <c r="K734" s="205">
        <f>K697</f>
        <v>42218</v>
      </c>
      <c r="L734" s="200">
        <f t="shared" si="675"/>
        <v>168872</v>
      </c>
      <c r="M734" s="670">
        <f t="shared" si="676"/>
        <v>69.353089989157937</v>
      </c>
      <c r="N734" s="10"/>
    </row>
    <row r="735" spans="1:16" s="70" customFormat="1">
      <c r="A735" s="64" t="s">
        <v>1429</v>
      </c>
      <c r="B735" s="65"/>
      <c r="C735" s="66" t="s">
        <v>189</v>
      </c>
      <c r="D735" s="67"/>
      <c r="E735" s="67"/>
      <c r="F735" s="697"/>
      <c r="G735" s="696"/>
      <c r="H735" s="68"/>
      <c r="I735" s="698"/>
      <c r="J735" s="202"/>
      <c r="K735" s="207"/>
      <c r="L735" s="202"/>
      <c r="M735" s="669"/>
      <c r="N735" s="69"/>
    </row>
    <row r="736" spans="1:16">
      <c r="A736" s="47"/>
      <c r="B736" s="56">
        <v>1</v>
      </c>
      <c r="C736" s="48" t="s">
        <v>1433</v>
      </c>
      <c r="D736" s="49"/>
      <c r="E736" s="49"/>
      <c r="F736" s="50" t="str">
        <f>F23</f>
        <v>Supl. LCS</v>
      </c>
      <c r="G736" s="681">
        <f>'Volume Backup'!U702</f>
        <v>10</v>
      </c>
      <c r="H736" s="46" t="str">
        <f>'Volume Backup'!V702</f>
        <v>m2</v>
      </c>
      <c r="I736" s="51">
        <f>I23</f>
        <v>1786496.63</v>
      </c>
      <c r="J736" s="200">
        <f t="shared" ref="J736" si="678">G736*I736</f>
        <v>17864966.299999997</v>
      </c>
      <c r="K736" s="205">
        <f>K23</f>
        <v>1786496.63</v>
      </c>
      <c r="L736" s="200">
        <f t="shared" ref="L736" si="679">K736*G736</f>
        <v>17864966.299999997</v>
      </c>
      <c r="M736" s="670">
        <f t="shared" ref="M736" si="680">L736/J736*100</f>
        <v>100</v>
      </c>
      <c r="N736" s="10"/>
      <c r="O736" s="861">
        <f>SUM(J720:J736)</f>
        <v>30406403.979249999</v>
      </c>
      <c r="P736" s="861">
        <f>SUM(L720:L736)</f>
        <v>29279161.113554396</v>
      </c>
    </row>
    <row r="737" spans="1:15" s="692" customFormat="1">
      <c r="A737" s="683" t="s">
        <v>85</v>
      </c>
      <c r="B737" s="684"/>
      <c r="C737" s="685" t="s">
        <v>2875</v>
      </c>
      <c r="D737" s="686"/>
      <c r="E737" s="686"/>
      <c r="F737" s="693"/>
      <c r="G737" s="694"/>
      <c r="H737" s="687"/>
      <c r="I737" s="695"/>
      <c r="J737" s="688"/>
      <c r="K737" s="689"/>
      <c r="L737" s="688"/>
      <c r="M737" s="690"/>
      <c r="N737" s="691"/>
    </row>
    <row r="738" spans="1:15" s="70" customFormat="1">
      <c r="A738" s="64" t="s">
        <v>944</v>
      </c>
      <c r="B738" s="65"/>
      <c r="C738" s="66" t="s">
        <v>1316</v>
      </c>
      <c r="D738" s="67"/>
      <c r="E738" s="67"/>
      <c r="F738" s="697"/>
      <c r="G738" s="696"/>
      <c r="H738" s="68"/>
      <c r="I738" s="698"/>
      <c r="J738" s="202"/>
      <c r="K738" s="207"/>
      <c r="L738" s="202"/>
      <c r="M738" s="669"/>
      <c r="N738" s="69"/>
    </row>
    <row r="739" spans="1:15">
      <c r="A739" s="37"/>
      <c r="B739" s="56">
        <v>1</v>
      </c>
      <c r="C739" s="33" t="s">
        <v>1340</v>
      </c>
      <c r="D739" s="34"/>
      <c r="E739" s="34"/>
      <c r="F739" s="680" t="str">
        <f>F699</f>
        <v>Dihitung</v>
      </c>
      <c r="G739" s="681">
        <f>'Volume Backup'!U705</f>
        <v>5</v>
      </c>
      <c r="H739" s="46" t="str">
        <f>'Volume Backup'!V705</f>
        <v>unit</v>
      </c>
      <c r="I739" s="682">
        <f>I699</f>
        <v>2688000</v>
      </c>
      <c r="J739" s="200">
        <f t="shared" ref="J739" si="681">G739*I739</f>
        <v>13440000</v>
      </c>
      <c r="K739" s="204">
        <f>I739</f>
        <v>2688000</v>
      </c>
      <c r="L739" s="200">
        <f t="shared" ref="L739" si="682">K739*G739</f>
        <v>13440000</v>
      </c>
      <c r="M739" s="670">
        <f t="shared" ref="M739" si="683">L739/J739*100</f>
        <v>100</v>
      </c>
      <c r="N739" s="10"/>
    </row>
    <row r="740" spans="1:15" s="70" customFormat="1">
      <c r="A740" s="64" t="s">
        <v>945</v>
      </c>
      <c r="B740" s="65"/>
      <c r="C740" s="66" t="s">
        <v>1302</v>
      </c>
      <c r="D740" s="67"/>
      <c r="E740" s="67"/>
      <c r="F740" s="697"/>
      <c r="G740" s="696"/>
      <c r="H740" s="68"/>
      <c r="I740" s="698"/>
      <c r="J740" s="202"/>
      <c r="K740" s="207"/>
      <c r="L740" s="202"/>
      <c r="M740" s="669"/>
      <c r="N740" s="69"/>
    </row>
    <row r="741" spans="1:15">
      <c r="A741" s="47"/>
      <c r="B741" s="56">
        <v>1</v>
      </c>
      <c r="C741" s="48" t="s">
        <v>185</v>
      </c>
      <c r="D741" s="49"/>
      <c r="E741" s="49"/>
      <c r="F741" s="50" t="str">
        <f t="shared" ref="F741:F755" si="684">F703</f>
        <v>Pk.plamPVC.01</v>
      </c>
      <c r="G741" s="681">
        <f>'Volume Backup'!U707</f>
        <v>45</v>
      </c>
      <c r="H741" s="46" t="str">
        <f>'Volume Backup'!V707</f>
        <v>m'</v>
      </c>
      <c r="I741" s="51">
        <f t="shared" ref="I741:I755" si="685">I703</f>
        <v>72264.5</v>
      </c>
      <c r="J741" s="200">
        <f t="shared" ref="J741:J755" si="686">G741*I741</f>
        <v>3251902.5</v>
      </c>
      <c r="K741" s="51">
        <f t="shared" ref="K741:K755" si="687">K703</f>
        <v>69504.38</v>
      </c>
      <c r="L741" s="200">
        <f t="shared" ref="L741:L755" si="688">K741*G741</f>
        <v>3127697.1</v>
      </c>
      <c r="M741" s="670">
        <f t="shared" ref="M741:M755" si="689">L741/J741*100</f>
        <v>96.18053124286476</v>
      </c>
      <c r="N741" s="10"/>
    </row>
    <row r="742" spans="1:15">
      <c r="A742" s="47"/>
      <c r="B742" s="56">
        <f>B741+1</f>
        <v>2</v>
      </c>
      <c r="C742" s="48" t="s">
        <v>1303</v>
      </c>
      <c r="D742" s="49"/>
      <c r="E742" s="49"/>
      <c r="F742" s="50" t="str">
        <f t="shared" si="684"/>
        <v>Pk.plamPVC.03</v>
      </c>
      <c r="G742" s="681">
        <f>'Volume Backup'!U708</f>
        <v>45</v>
      </c>
      <c r="H742" s="46" t="str">
        <f>'Volume Backup'!V708</f>
        <v>m'</v>
      </c>
      <c r="I742" s="51">
        <f t="shared" si="685"/>
        <v>139799</v>
      </c>
      <c r="J742" s="200">
        <f t="shared" si="686"/>
        <v>6290955</v>
      </c>
      <c r="K742" s="51">
        <f t="shared" si="687"/>
        <v>132663.07999999999</v>
      </c>
      <c r="L742" s="200">
        <f t="shared" si="688"/>
        <v>5969838.5999999996</v>
      </c>
      <c r="M742" s="670">
        <f t="shared" si="689"/>
        <v>94.89558580533479</v>
      </c>
      <c r="N742" s="10"/>
    </row>
    <row r="743" spans="1:15">
      <c r="A743" s="47"/>
      <c r="B743" s="56">
        <f>B742+1</f>
        <v>3</v>
      </c>
      <c r="C743" s="48" t="s">
        <v>1304</v>
      </c>
      <c r="D743" s="49"/>
      <c r="E743" s="49"/>
      <c r="F743" s="50" t="str">
        <f t="shared" si="684"/>
        <v>Pk.plamPVC.04</v>
      </c>
      <c r="G743" s="681">
        <f>'Volume Backup'!U709</f>
        <v>45</v>
      </c>
      <c r="H743" s="46" t="str">
        <f>'Volume Backup'!V709</f>
        <v>m'</v>
      </c>
      <c r="I743" s="51">
        <f t="shared" si="685"/>
        <v>218955</v>
      </c>
      <c r="J743" s="200">
        <f t="shared" si="686"/>
        <v>9852975</v>
      </c>
      <c r="K743" s="51">
        <f t="shared" si="687"/>
        <v>207241.32</v>
      </c>
      <c r="L743" s="200">
        <f t="shared" si="688"/>
        <v>9325859.4000000004</v>
      </c>
      <c r="M743" s="670">
        <f t="shared" si="689"/>
        <v>94.65018839487567</v>
      </c>
      <c r="N743" s="10"/>
    </row>
    <row r="744" spans="1:15">
      <c r="A744" s="47"/>
      <c r="B744" s="56">
        <f t="shared" ref="B744:B755" si="690">B743+1</f>
        <v>4</v>
      </c>
      <c r="C744" s="48" t="s">
        <v>1393</v>
      </c>
      <c r="D744" s="49"/>
      <c r="E744" s="49"/>
      <c r="F744" s="50" t="str">
        <f t="shared" si="684"/>
        <v>A.5.1.1.4</v>
      </c>
      <c r="G744" s="681">
        <f>'Volume Backup'!U710</f>
        <v>4</v>
      </c>
      <c r="H744" s="46" t="str">
        <f>'Volume Backup'!V710</f>
        <v>unit</v>
      </c>
      <c r="I744" s="51">
        <f t="shared" si="685"/>
        <v>3487061.05</v>
      </c>
      <c r="J744" s="200">
        <f t="shared" si="686"/>
        <v>13948244.199999999</v>
      </c>
      <c r="K744" s="51">
        <f t="shared" si="687"/>
        <v>3487061.05</v>
      </c>
      <c r="L744" s="200">
        <f t="shared" si="688"/>
        <v>13948244.199999999</v>
      </c>
      <c r="M744" s="670">
        <f t="shared" si="689"/>
        <v>100</v>
      </c>
      <c r="N744" s="10"/>
    </row>
    <row r="745" spans="1:15">
      <c r="A745" s="47"/>
      <c r="B745" s="56">
        <f t="shared" si="690"/>
        <v>5</v>
      </c>
      <c r="C745" s="48" t="s">
        <v>1305</v>
      </c>
      <c r="D745" s="49"/>
      <c r="E745" s="49"/>
      <c r="F745" s="50" t="str">
        <f t="shared" si="684"/>
        <v>A.5.1.1</v>
      </c>
      <c r="G745" s="681">
        <f>'Volume Backup'!U711</f>
        <v>4</v>
      </c>
      <c r="H745" s="46" t="str">
        <f>'Volume Backup'!V711</f>
        <v>unit</v>
      </c>
      <c r="I745" s="51">
        <f t="shared" si="685"/>
        <v>6607459.6846846845</v>
      </c>
      <c r="J745" s="200">
        <f t="shared" si="686"/>
        <v>26429838.738738738</v>
      </c>
      <c r="K745" s="51">
        <f t="shared" si="687"/>
        <v>780275</v>
      </c>
      <c r="L745" s="200">
        <f t="shared" si="688"/>
        <v>3121100</v>
      </c>
      <c r="M745" s="670">
        <f t="shared" si="689"/>
        <v>11.809001299070895</v>
      </c>
      <c r="N745" s="10"/>
    </row>
    <row r="746" spans="1:15">
      <c r="A746" s="47"/>
      <c r="B746" s="56">
        <f t="shared" si="690"/>
        <v>6</v>
      </c>
      <c r="C746" s="48" t="s">
        <v>1306</v>
      </c>
      <c r="D746" s="49"/>
      <c r="E746" s="49"/>
      <c r="F746" s="50" t="str">
        <f t="shared" si="684"/>
        <v>A.5.1.1.19A</v>
      </c>
      <c r="G746" s="681">
        <f>'Volume Backup'!U712</f>
        <v>4</v>
      </c>
      <c r="H746" s="46" t="str">
        <f>'Volume Backup'!V712</f>
        <v>unit</v>
      </c>
      <c r="I746" s="51">
        <f t="shared" si="685"/>
        <v>821588.75</v>
      </c>
      <c r="J746" s="200">
        <f t="shared" si="686"/>
        <v>3286355</v>
      </c>
      <c r="K746" s="51">
        <f t="shared" si="687"/>
        <v>74088.75</v>
      </c>
      <c r="L746" s="200">
        <f t="shared" si="688"/>
        <v>296355</v>
      </c>
      <c r="M746" s="670">
        <f t="shared" si="689"/>
        <v>9.0177415403996228</v>
      </c>
      <c r="N746" s="10"/>
      <c r="O746" s="1462"/>
    </row>
    <row r="747" spans="1:15">
      <c r="A747" s="47"/>
      <c r="B747" s="56">
        <f t="shared" si="690"/>
        <v>7</v>
      </c>
      <c r="C747" s="48" t="s">
        <v>1307</v>
      </c>
      <c r="D747" s="49"/>
      <c r="E747" s="49"/>
      <c r="F747" s="50" t="str">
        <f t="shared" si="684"/>
        <v>A.5.1.1.14</v>
      </c>
      <c r="G747" s="681">
        <f>'Volume Backup'!U713</f>
        <v>4</v>
      </c>
      <c r="H747" s="46" t="str">
        <f>'Volume Backup'!V713</f>
        <v>unit</v>
      </c>
      <c r="I747" s="51">
        <f t="shared" si="685"/>
        <v>339681.25</v>
      </c>
      <c r="J747" s="200">
        <f t="shared" si="686"/>
        <v>1358725</v>
      </c>
      <c r="K747" s="51">
        <f t="shared" si="687"/>
        <v>125834.20749999999</v>
      </c>
      <c r="L747" s="200">
        <f t="shared" si="688"/>
        <v>503336.82999999996</v>
      </c>
      <c r="M747" s="670">
        <f t="shared" si="689"/>
        <v>37.044790520524757</v>
      </c>
      <c r="N747" s="10"/>
    </row>
    <row r="748" spans="1:15">
      <c r="A748" s="47"/>
      <c r="B748" s="56">
        <f t="shared" si="690"/>
        <v>8</v>
      </c>
      <c r="C748" s="48" t="s">
        <v>1308</v>
      </c>
      <c r="D748" s="49"/>
      <c r="E748" s="49"/>
      <c r="F748" s="50" t="str">
        <f t="shared" si="684"/>
        <v>A.5.1.3</v>
      </c>
      <c r="G748" s="681">
        <f>'Volume Backup'!U714</f>
        <v>4</v>
      </c>
      <c r="H748" s="46" t="str">
        <f>'Volume Backup'!V714</f>
        <v>unit</v>
      </c>
      <c r="I748" s="51">
        <f t="shared" si="685"/>
        <v>4865052.2874999996</v>
      </c>
      <c r="J748" s="200">
        <f t="shared" si="686"/>
        <v>19460209.149999999</v>
      </c>
      <c r="K748" s="51">
        <f t="shared" si="687"/>
        <v>446904.6004</v>
      </c>
      <c r="L748" s="200">
        <f t="shared" si="688"/>
        <v>1787618.4016</v>
      </c>
      <c r="M748" s="670">
        <f t="shared" si="689"/>
        <v>9.1860184431779359</v>
      </c>
      <c r="N748" s="10"/>
    </row>
    <row r="749" spans="1:15">
      <c r="A749" s="47"/>
      <c r="B749" s="56">
        <f t="shared" si="690"/>
        <v>9</v>
      </c>
      <c r="C749" s="48" t="s">
        <v>1309</v>
      </c>
      <c r="D749" s="49"/>
      <c r="E749" s="49"/>
      <c r="F749" s="50" t="str">
        <f t="shared" si="684"/>
        <v>A.5.1.1.19</v>
      </c>
      <c r="G749" s="681">
        <f>'Volume Backup'!U715</f>
        <v>4</v>
      </c>
      <c r="H749" s="46" t="str">
        <f>'Volume Backup'!V715</f>
        <v>unit</v>
      </c>
      <c r="I749" s="51">
        <f t="shared" si="685"/>
        <v>315531.25</v>
      </c>
      <c r="J749" s="200">
        <f t="shared" si="686"/>
        <v>1262125</v>
      </c>
      <c r="K749" s="51">
        <f t="shared" si="687"/>
        <v>153957.929</v>
      </c>
      <c r="L749" s="200">
        <f t="shared" si="688"/>
        <v>615831.71600000001</v>
      </c>
      <c r="M749" s="670">
        <f t="shared" si="689"/>
        <v>48.793242824601371</v>
      </c>
      <c r="N749" s="10"/>
    </row>
    <row r="750" spans="1:15">
      <c r="A750" s="47"/>
      <c r="B750" s="56">
        <f t="shared" si="690"/>
        <v>10</v>
      </c>
      <c r="C750" s="48" t="s">
        <v>1310</v>
      </c>
      <c r="D750" s="49"/>
      <c r="E750" s="49"/>
      <c r="F750" s="50" t="str">
        <f t="shared" si="684"/>
        <v>Dihitung</v>
      </c>
      <c r="G750" s="681">
        <f>'Volume Backup'!U716</f>
        <v>4</v>
      </c>
      <c r="H750" s="46" t="str">
        <f>'Volume Backup'!V716</f>
        <v>unit</v>
      </c>
      <c r="I750" s="51">
        <f t="shared" si="685"/>
        <v>950000</v>
      </c>
      <c r="J750" s="200">
        <f t="shared" si="686"/>
        <v>3800000</v>
      </c>
      <c r="K750" s="51">
        <f t="shared" si="687"/>
        <v>950000</v>
      </c>
      <c r="L750" s="200">
        <f t="shared" si="688"/>
        <v>3800000</v>
      </c>
      <c r="M750" s="670">
        <f t="shared" si="689"/>
        <v>100</v>
      </c>
      <c r="N750" s="10"/>
    </row>
    <row r="751" spans="1:15">
      <c r="A751" s="47"/>
      <c r="B751" s="56">
        <f t="shared" si="690"/>
        <v>11</v>
      </c>
      <c r="C751" s="48" t="s">
        <v>1312</v>
      </c>
      <c r="D751" s="49"/>
      <c r="E751" s="49"/>
      <c r="F751" s="50" t="str">
        <f t="shared" si="684"/>
        <v>A.4.4.3.36 J</v>
      </c>
      <c r="G751" s="681">
        <f>'Volume Backup'!U717</f>
        <v>72.8</v>
      </c>
      <c r="H751" s="46" t="str">
        <f>'Volume Backup'!V717</f>
        <v>m2</v>
      </c>
      <c r="I751" s="51">
        <f t="shared" si="685"/>
        <v>429811.59</v>
      </c>
      <c r="J751" s="200">
        <f t="shared" si="686"/>
        <v>31290283.752</v>
      </c>
      <c r="K751" s="51">
        <f t="shared" si="687"/>
        <v>429811.59</v>
      </c>
      <c r="L751" s="200">
        <f t="shared" si="688"/>
        <v>31290283.752</v>
      </c>
      <c r="M751" s="670">
        <f t="shared" si="689"/>
        <v>100</v>
      </c>
      <c r="N751" s="10"/>
    </row>
    <row r="752" spans="1:15">
      <c r="A752" s="47"/>
      <c r="B752" s="56">
        <f t="shared" si="690"/>
        <v>12</v>
      </c>
      <c r="C752" s="48" t="s">
        <v>1313</v>
      </c>
      <c r="D752" s="49"/>
      <c r="E752" s="49"/>
      <c r="F752" s="50" t="str">
        <f t="shared" si="684"/>
        <v>A.4.4.3.36 J</v>
      </c>
      <c r="G752" s="681">
        <f>'Volume Backup'!U718</f>
        <v>15</v>
      </c>
      <c r="H752" s="46" t="str">
        <f>'Volume Backup'!V718</f>
        <v>m2</v>
      </c>
      <c r="I752" s="51">
        <f t="shared" si="685"/>
        <v>429811.59</v>
      </c>
      <c r="J752" s="200">
        <f t="shared" si="686"/>
        <v>6447173.8500000006</v>
      </c>
      <c r="K752" s="51">
        <f t="shared" si="687"/>
        <v>429811.59</v>
      </c>
      <c r="L752" s="200">
        <f t="shared" si="688"/>
        <v>6447173.8500000006</v>
      </c>
      <c r="M752" s="670">
        <f t="shared" si="689"/>
        <v>100</v>
      </c>
      <c r="N752" s="10"/>
    </row>
    <row r="753" spans="1:16">
      <c r="A753" s="47"/>
      <c r="B753" s="56">
        <f t="shared" si="690"/>
        <v>13</v>
      </c>
      <c r="C753" s="48" t="s">
        <v>172</v>
      </c>
      <c r="D753" s="49"/>
      <c r="E753" s="49"/>
      <c r="F753" s="50" t="str">
        <f t="shared" si="684"/>
        <v>PLL.01</v>
      </c>
      <c r="G753" s="681">
        <f>'Volume Backup'!U719</f>
        <v>15</v>
      </c>
      <c r="H753" s="46" t="str">
        <f>'Volume Backup'!V719</f>
        <v>m2</v>
      </c>
      <c r="I753" s="51">
        <f t="shared" si="685"/>
        <v>126787.50000000001</v>
      </c>
      <c r="J753" s="200">
        <f t="shared" si="686"/>
        <v>1901812.5000000002</v>
      </c>
      <c r="K753" s="51">
        <f t="shared" si="687"/>
        <v>88545.946250000008</v>
      </c>
      <c r="L753" s="200">
        <f t="shared" si="688"/>
        <v>1328189.1937500001</v>
      </c>
      <c r="M753" s="670">
        <f t="shared" si="689"/>
        <v>69.838072562358278</v>
      </c>
      <c r="N753" s="10"/>
    </row>
    <row r="754" spans="1:16">
      <c r="A754" s="47"/>
      <c r="B754" s="56">
        <f t="shared" si="690"/>
        <v>14</v>
      </c>
      <c r="C754" s="48" t="s">
        <v>184</v>
      </c>
      <c r="D754" s="49"/>
      <c r="E754" s="49"/>
      <c r="F754" s="50" t="str">
        <f t="shared" si="684"/>
        <v>A.4.5.1.7</v>
      </c>
      <c r="G754" s="681">
        <f>'Volume Backup'!U720</f>
        <v>15</v>
      </c>
      <c r="H754" s="46" t="str">
        <f>'Volume Backup'!V720</f>
        <v>m2</v>
      </c>
      <c r="I754" s="51">
        <f t="shared" si="685"/>
        <v>61657.41</v>
      </c>
      <c r="J754" s="200">
        <f t="shared" si="686"/>
        <v>924861.15</v>
      </c>
      <c r="K754" s="51">
        <f t="shared" si="687"/>
        <v>61657.41</v>
      </c>
      <c r="L754" s="200">
        <f t="shared" si="688"/>
        <v>924861.15</v>
      </c>
      <c r="M754" s="670">
        <f t="shared" si="689"/>
        <v>100</v>
      </c>
      <c r="N754" s="10"/>
    </row>
    <row r="755" spans="1:16">
      <c r="A755" s="47"/>
      <c r="B755" s="56">
        <f t="shared" si="690"/>
        <v>15</v>
      </c>
      <c r="C755" s="48" t="s">
        <v>1297</v>
      </c>
      <c r="D755" s="49"/>
      <c r="E755" s="49"/>
      <c r="F755" s="50" t="str">
        <f t="shared" si="684"/>
        <v>A.4.7.1.10</v>
      </c>
      <c r="G755" s="681">
        <f>'Volume Backup'!U721</f>
        <v>15</v>
      </c>
      <c r="H755" s="46" t="str">
        <f>'Volume Backup'!V721</f>
        <v>m2</v>
      </c>
      <c r="I755" s="51">
        <f t="shared" si="685"/>
        <v>43230.484000000004</v>
      </c>
      <c r="J755" s="200">
        <f t="shared" si="686"/>
        <v>648457.26</v>
      </c>
      <c r="K755" s="51">
        <f t="shared" si="687"/>
        <v>28115.778620199999</v>
      </c>
      <c r="L755" s="200">
        <f t="shared" si="688"/>
        <v>421736.67930299998</v>
      </c>
      <c r="M755" s="670">
        <f t="shared" si="689"/>
        <v>65.036927692505131</v>
      </c>
      <c r="N755" s="10"/>
      <c r="O755" s="861">
        <f>SUM(J738:J755)</f>
        <v>143593918.10073873</v>
      </c>
      <c r="P755" s="861">
        <f>SUM(L738:L755)</f>
        <v>96348125.872652993</v>
      </c>
    </row>
    <row r="756" spans="1:16" ht="13.5" thickBot="1">
      <c r="A756" s="15"/>
      <c r="B756" s="1564"/>
      <c r="C756" s="1565"/>
      <c r="D756" s="1566"/>
      <c r="E756" s="1567"/>
      <c r="F756" s="39"/>
      <c r="G756" s="1568"/>
      <c r="H756" s="1567"/>
      <c r="I756" s="18" t="str">
        <f>"Sub Total "  &amp;A349</f>
        <v>Sub Total IV.</v>
      </c>
      <c r="J756" s="201">
        <f>SUM(J352:J755)</f>
        <v>1704841084.400116</v>
      </c>
      <c r="K756" s="206"/>
      <c r="L756" s="201">
        <f>SUM(L352:L755)</f>
        <v>1490428943.6116815</v>
      </c>
      <c r="M756" s="677">
        <f>L756/J756*100</f>
        <v>87.423335655717153</v>
      </c>
      <c r="N756" s="10"/>
    </row>
    <row r="757" spans="1:16" s="45" customFormat="1" ht="16.5" thickTop="1" thickBot="1">
      <c r="A757" s="52" t="s">
        <v>197</v>
      </c>
      <c r="B757" s="40"/>
      <c r="C757" s="41" t="s">
        <v>190</v>
      </c>
      <c r="D757" s="42"/>
      <c r="E757" s="42"/>
      <c r="F757" s="53"/>
      <c r="G757" s="43"/>
      <c r="H757" s="43"/>
      <c r="I757" s="54"/>
      <c r="J757" s="43"/>
      <c r="K757" s="203"/>
      <c r="L757" s="43"/>
      <c r="M757" s="668"/>
      <c r="N757" s="44"/>
    </row>
    <row r="758" spans="1:16" ht="13.5" thickTop="1">
      <c r="A758" s="37"/>
      <c r="B758" s="55">
        <v>1</v>
      </c>
      <c r="C758" s="33" t="s">
        <v>191</v>
      </c>
      <c r="D758" s="34"/>
      <c r="E758" s="34"/>
      <c r="F758" s="680" t="s">
        <v>151</v>
      </c>
      <c r="G758" s="681">
        <f>'Volume Backup'!U724</f>
        <v>1</v>
      </c>
      <c r="H758" s="46" t="str">
        <f>'Volume Backup'!V724</f>
        <v>ls</v>
      </c>
      <c r="I758" s="682">
        <v>2500000</v>
      </c>
      <c r="J758" s="200">
        <f t="shared" ref="J758:J759" si="691">G758*I758</f>
        <v>2500000</v>
      </c>
      <c r="K758" s="204">
        <f>I758</f>
        <v>2500000</v>
      </c>
      <c r="L758" s="200">
        <f t="shared" ref="L758:L759" si="692">K758*G758</f>
        <v>2500000</v>
      </c>
      <c r="M758" s="670">
        <f t="shared" ref="M758:M759" si="693">L758/J758*100</f>
        <v>100</v>
      </c>
      <c r="N758" s="10"/>
    </row>
    <row r="759" spans="1:16">
      <c r="A759" s="37"/>
      <c r="B759" s="55">
        <f>B758+1</f>
        <v>2</v>
      </c>
      <c r="C759" s="33" t="s">
        <v>127</v>
      </c>
      <c r="D759" s="34"/>
      <c r="E759" s="34"/>
      <c r="F759" s="680" t="s">
        <v>151</v>
      </c>
      <c r="G759" s="681">
        <f>'Volume Backup'!U725</f>
        <v>1</v>
      </c>
      <c r="H759" s="46" t="str">
        <f>'Volume Backup'!V725</f>
        <v>ls</v>
      </c>
      <c r="I759" s="682">
        <v>1997842.63239765</v>
      </c>
      <c r="J759" s="200">
        <f t="shared" si="691"/>
        <v>1997842.63239765</v>
      </c>
      <c r="K759" s="204">
        <f>I759</f>
        <v>1997842.63239765</v>
      </c>
      <c r="L759" s="200">
        <f t="shared" si="692"/>
        <v>1997842.63239765</v>
      </c>
      <c r="M759" s="670">
        <f t="shared" si="693"/>
        <v>100</v>
      </c>
      <c r="N759" s="10"/>
      <c r="O759" s="861">
        <f>SUM(J758:J759)</f>
        <v>4497842.6323976498</v>
      </c>
      <c r="P759" s="861">
        <f>SUM(L758:L759)</f>
        <v>4497842.6323976498</v>
      </c>
    </row>
    <row r="760" spans="1:16" ht="13.5" thickBot="1">
      <c r="A760" s="15"/>
      <c r="B760" s="1564"/>
      <c r="C760" s="1565"/>
      <c r="D760" s="1566"/>
      <c r="E760" s="1567"/>
      <c r="F760" s="39"/>
      <c r="G760" s="1568"/>
      <c r="H760" s="1567"/>
      <c r="I760" s="18" t="str">
        <f>"Sub Total "&amp;  A757</f>
        <v>Sub Total V.</v>
      </c>
      <c r="J760" s="201">
        <f>SUM(J758:J759)</f>
        <v>4497842.6323976498</v>
      </c>
      <c r="K760" s="206"/>
      <c r="L760" s="201">
        <f>SUM(L758:L759)</f>
        <v>4497842.6323976498</v>
      </c>
      <c r="M760" s="677">
        <f>L760/J760*100</f>
        <v>100</v>
      </c>
      <c r="N760" s="10"/>
    </row>
    <row r="761" spans="1:16" ht="22.5" customHeight="1" thickTop="1" thickBot="1">
      <c r="A761" s="1580" t="s">
        <v>1265</v>
      </c>
      <c r="B761" s="1581"/>
      <c r="C761" s="1581"/>
      <c r="D761" s="1581"/>
      <c r="E761" s="1581"/>
      <c r="F761" s="1581"/>
      <c r="G761" s="1581"/>
      <c r="H761" s="1581"/>
      <c r="I761" s="1582"/>
      <c r="J761" s="201">
        <f>J760+J756+J348+J70+J18</f>
        <v>3603603603.6036034</v>
      </c>
      <c r="K761" s="206"/>
      <c r="L761" s="201">
        <f>L760+L756+L348+L70+L18</f>
        <v>3215645733.2476883</v>
      </c>
      <c r="M761" s="677">
        <f>L761/J761*100</f>
        <v>89.234169097623365</v>
      </c>
      <c r="N761" s="10"/>
      <c r="O761" s="863">
        <f>Rekapitulasi!J55</f>
        <v>3603603603.6036034</v>
      </c>
    </row>
    <row r="762" spans="1:16" ht="13.5" thickTop="1">
      <c r="K762" s="208"/>
    </row>
    <row r="763" spans="1:16">
      <c r="O763" s="1463">
        <f>J761-O761</f>
        <v>0</v>
      </c>
    </row>
    <row r="764" spans="1:16">
      <c r="J764" s="1384">
        <v>-1997842.6323976517</v>
      </c>
    </row>
    <row r="765" spans="1:16">
      <c r="O765" s="863"/>
    </row>
  </sheetData>
  <mergeCells count="9">
    <mergeCell ref="A761:I761"/>
    <mergeCell ref="K6:K8"/>
    <mergeCell ref="L6:L8"/>
    <mergeCell ref="M6:M8"/>
    <mergeCell ref="A1:M1"/>
    <mergeCell ref="B6:E8"/>
    <mergeCell ref="I6:I8"/>
    <mergeCell ref="J6:J8"/>
    <mergeCell ref="G7:H7"/>
  </mergeCells>
  <phoneticPr fontId="37" type="noConversion"/>
  <pageMargins left="0.7" right="0.7" top="0.75" bottom="0.75" header="0.3" footer="0.3"/>
  <pageSetup paperSize="9" scale="6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8"/>
  <sheetViews>
    <sheetView topLeftCell="A7" zoomScale="115" zoomScaleNormal="115" workbookViewId="0">
      <selection activeCell="M19" sqref="M19"/>
    </sheetView>
  </sheetViews>
  <sheetFormatPr defaultColWidth="11.42578125" defaultRowHeight="15"/>
  <cols>
    <col min="1" max="1" width="3" customWidth="1"/>
    <col min="7" max="7" width="25.140625" customWidth="1"/>
    <col min="8" max="8" width="3.85546875" customWidth="1"/>
  </cols>
  <sheetData>
    <row r="2" spans="2:7">
      <c r="G2" s="1375"/>
    </row>
    <row r="3" spans="2:7">
      <c r="G3" s="1375"/>
    </row>
    <row r="4" spans="2:7">
      <c r="G4" s="1375"/>
    </row>
    <row r="5" spans="2:7">
      <c r="G5" s="1375"/>
    </row>
    <row r="6" spans="2:7">
      <c r="G6" s="1375"/>
    </row>
    <row r="7" spans="2:7" ht="15.75" thickBot="1">
      <c r="G7" s="1375"/>
    </row>
    <row r="8" spans="2:7" ht="15.75" thickTop="1">
      <c r="B8" s="1601" t="str">
        <f>'Rencana Anggaran Biaya'!C22</f>
        <v>Pekerjaan Pemasangan Rangka Besi Hollow</v>
      </c>
      <c r="C8" s="1602"/>
      <c r="D8" s="1602"/>
      <c r="E8" s="1602"/>
      <c r="F8" s="1602"/>
      <c r="G8" s="1464">
        <f>'Rencana Anggaran Biaya'!J22+'Rencana Anggaran Biaya'!J68+'Rencana Anggaran Biaya'!J100</f>
        <v>136953294.10399997</v>
      </c>
    </row>
    <row r="9" spans="2:7">
      <c r="B9" s="1599" t="str">
        <f>'Rencana Anggaran Biaya'!C23</f>
        <v>Pekerjaan Pemasangan Ornamen Cutting</v>
      </c>
      <c r="C9" s="1600"/>
      <c r="D9" s="1600"/>
      <c r="E9" s="1600"/>
      <c r="F9" s="1600"/>
      <c r="G9" s="1467">
        <f>'Rencana Anggaran Biaya'!J23+'Rencana Anggaran Biaya'!J736</f>
        <v>383739476.12400001</v>
      </c>
    </row>
    <row r="10" spans="2:7">
      <c r="B10" s="1599" t="str">
        <f>'Rencana Anggaran Biaya'!C96</f>
        <v>Pekerjaan Pemasangan Rangka Kayu</v>
      </c>
      <c r="C10" s="1600"/>
      <c r="D10" s="1600"/>
      <c r="E10" s="1600"/>
      <c r="F10" s="1600"/>
      <c r="G10" s="1467">
        <f>'Rencana Anggaran Biaya'!J96+'Rencana Anggaran Biaya'!J131+'Rencana Anggaran Biaya'!J173+'Rencana Anggaran Biaya'!J203+'Rencana Anggaran Biaya'!J234+'Rencana Anggaran Biaya'!J277+'Rencana Anggaran Biaya'!J310+'Rencana Anggaran Biaya'!J356+'Rencana Anggaran Biaya'!J400+'Rencana Anggaran Biaya'!J442+'Rencana Anggaran Biaya'!J472+'Rencana Anggaran Biaya'!J503+'Rencana Anggaran Biaya'!J546+'Rencana Anggaran Biaya'!J570+'Rencana Anggaran Biaya'!J600+'Rencana Anggaran Biaya'!J633+'Rencana Anggaran Biaya'!J633+'Rencana Anggaran Biaya'!J676</f>
        <v>112107902.30400005</v>
      </c>
    </row>
    <row r="11" spans="2:7">
      <c r="B11" s="1599" t="str">
        <f>'Rencana Anggaran Biaya'!C97</f>
        <v>Pekerjaan Pemasangan Multipleks</v>
      </c>
      <c r="C11" s="1600"/>
      <c r="D11" s="1600"/>
      <c r="E11" s="1600"/>
      <c r="F11" s="1600"/>
      <c r="G11" s="1467">
        <f>'Rencana Anggaran Biaya'!J97+'Rencana Anggaran Biaya'!J132+'Rencana Anggaran Biaya'!J174+'Rencana Anggaran Biaya'!J204+'Rencana Anggaran Biaya'!J235+'Rencana Anggaran Biaya'!J278+'Rencana Anggaran Biaya'!J311+'Rencana Anggaran Biaya'!J357+'Rencana Anggaran Biaya'!J401+'Rencana Anggaran Biaya'!J443+'Rencana Anggaran Biaya'!J473+'Rencana Anggaran Biaya'!J504+'Rencana Anggaran Biaya'!J547+'Rencana Anggaran Biaya'!J571+'Rencana Anggaran Biaya'!J601+'Rencana Anggaran Biaya'!J634+'Rencana Anggaran Biaya'!J634+'Rencana Anggaran Biaya'!J677</f>
        <v>155197114.99200001</v>
      </c>
    </row>
    <row r="12" spans="2:7">
      <c r="B12" s="1599" t="str">
        <f>'Rencana Anggaran Biaya'!C98</f>
        <v>Pekerjaan Pemasangan HPL</v>
      </c>
      <c r="C12" s="1600"/>
      <c r="D12" s="1600"/>
      <c r="E12" s="1600"/>
      <c r="F12" s="1600"/>
      <c r="G12" s="1467">
        <f>'Rencana Anggaran Biaya'!J98+'Rencana Anggaran Biaya'!J133+'Rencana Anggaran Biaya'!J175+'Rencana Anggaran Biaya'!J205+'Rencana Anggaran Biaya'!J236+'Rencana Anggaran Biaya'!J279+'Rencana Anggaran Biaya'!J312+'Rencana Anggaran Biaya'!J358+'Rencana Anggaran Biaya'!J402+'Rencana Anggaran Biaya'!J444+'Rencana Anggaran Biaya'!J474+'Rencana Anggaran Biaya'!J505+'Rencana Anggaran Biaya'!J548+'Rencana Anggaran Biaya'!J572+'Rencana Anggaran Biaya'!J602+'Rencana Anggaran Biaya'!J635+'Rencana Anggaran Biaya'!J635+'Rencana Anggaran Biaya'!J678</f>
        <v>178064707.58400002</v>
      </c>
    </row>
    <row r="13" spans="2:7">
      <c r="B13" s="1465" t="str">
        <f>'Rencana Anggaran Biaya'!C99</f>
        <v>Pekerjaan Pemasangan WPC</v>
      </c>
      <c r="C13" s="1466"/>
      <c r="D13" s="1466"/>
      <c r="E13" s="1466"/>
      <c r="F13" s="1466"/>
      <c r="G13" s="1467">
        <f>'Rencana Anggaran Biaya'!J99+'Rencana Anggaran Biaya'!J134+'Rencana Anggaran Biaya'!J176+'Rencana Anggaran Biaya'!J206+'Rencana Anggaran Biaya'!J237+'Rencana Anggaran Biaya'!J280+'Rencana Anggaran Biaya'!J313+'Rencana Anggaran Biaya'!J359+'Rencana Anggaran Biaya'!J403+'Rencana Anggaran Biaya'!J445+'Rencana Anggaran Biaya'!J475+'Rencana Anggaran Biaya'!J506+'Rencana Anggaran Biaya'!J549+'Rencana Anggaran Biaya'!J573+'Rencana Anggaran Biaya'!J603+'Rencana Anggaran Biaya'!J636+'Rencana Anggaran Biaya'!J636+'Rencana Anggaran Biaya'!J679</f>
        <v>184648794.01919997</v>
      </c>
    </row>
    <row r="14" spans="2:7">
      <c r="B14" s="1599" t="str">
        <f>'Rencana Anggaran Biaya'!C109</f>
        <v>Pekerjaan Pemasangan Granit Tensile</v>
      </c>
      <c r="C14" s="1600"/>
      <c r="D14" s="1600"/>
      <c r="E14" s="1600"/>
      <c r="F14" s="1600"/>
      <c r="G14" s="1467">
        <f>'Rencana Anggaran Biaya'!J109+'Rencana Anggaran Biaya'!J141+'Rencana Anggaran Biaya'!J184+'Rencana Anggaran Biaya'!J245+'Rencana Anggaran Biaya'!J288+'Rencana Anggaran Biaya'!J321+'Rencana Anggaran Biaya'!J410+'Rencana Anggaran Biaya'!J453+'Rencana Anggaran Biaya'!J514+'Rencana Anggaran Biaya'!J581+'Rencana Anggaran Biaya'!J611+'Rencana Anggaran Biaya'!J644+'Rencana Anggaran Biaya'!J688</f>
        <v>259489016.45700005</v>
      </c>
    </row>
    <row r="15" spans="2:7">
      <c r="B15" s="1465" t="str">
        <f>'Rencana Anggaran Biaya'!C555</f>
        <v>Pekerjaan Pemasangan Vinyl</v>
      </c>
      <c r="C15" s="1466"/>
      <c r="D15" s="1466"/>
      <c r="E15" s="1466"/>
      <c r="F15" s="1466"/>
      <c r="G15" s="1467">
        <f>'Rencana Anggaran Biaya'!J555+'Rencana Anggaran Biaya'!J479+'Rencana Anggaran Biaya'!J367+'Rencana Anggaran Biaya'!J210</f>
        <v>75313550.789999992</v>
      </c>
    </row>
    <row r="16" spans="2:7">
      <c r="B16" s="1465" t="str">
        <f>'Rencana Anggaran Biaya'!C25</f>
        <v>Pekerjaan Pintu Jendela</v>
      </c>
      <c r="C16" s="1466"/>
      <c r="D16" s="1466"/>
      <c r="E16" s="1466"/>
      <c r="F16" s="1466"/>
      <c r="G16" s="1467">
        <f>'Rencana Anggaran Biaya'!J26+'Rencana Anggaran Biaya'!J27+'Rencana Anggaran Biaya'!J28+'Rencana Anggaran Biaya'!J29+'Rencana Anggaran Biaya'!J119+'Rencana Anggaran Biaya'!J120+'Rencana Anggaran Biaya'!J121+'Rencana Anggaran Biaya'!J122+'Rencana Anggaran Biaya'!J123+'Rencana Anggaran Biaya'!J151+'Rencana Anggaran Biaya'!J152+'Rencana Anggaran Biaya'!J195+'Rencana Anggaran Biaya'!J196+'Rencana Anggaran Biaya'!J197+'Rencana Anggaran Biaya'!J198+'Rencana Anggaran Biaya'!J230+'Rencana Anggaran Biaya'!J231+'Rencana Anggaran Biaya'!J256+'Rencana Anggaran Biaya'!J299+'Rencana Anggaran Biaya'!J300+'Rencana Anggaran Biaya'!J301+'Rencana Anggaran Biaya'!J302+'Rencana Anggaran Biaya'!J331+'Rencana Anggaran Biaya'!J378+'Rencana Anggaran Biaya'!J420+'Rencana Anggaran Biaya'!J421+'Rencana Anggaran Biaya'!J464+'Rencana Anggaran Biaya'!J465+'Rencana Anggaran Biaya'!J466+'Rencana Anggaran Biaya'!J467+'Rencana Anggaran Biaya'!J499+'Rencana Anggaran Biaya'!J500+'Rencana Anggaran Biaya'!J525+'Rencana Anggaran Biaya'!J564+'Rencana Anggaran Biaya'!J592+'Rencana Anggaran Biaya'!J593+'Rencana Anggaran Biaya'!J594+'Rencana Anggaran Biaya'!J595+'Rencana Anggaran Biaya'!J622+'Rencana Anggaran Biaya'!J623+'Rencana Anggaran Biaya'!J624+'Rencana Anggaran Biaya'!J625+'Rencana Anggaran Biaya'!J654+'Rencana Anggaran Biaya'!J655+'Rencana Anggaran Biaya'!J699+'Rencana Anggaran Biaya'!J739</f>
        <v>397661960.67325497</v>
      </c>
    </row>
    <row r="17" spans="2:7">
      <c r="B17" s="1599" t="str">
        <f>'Rencana Anggaran Biaya'!C689</f>
        <v>Pekerjaan Elektrikal</v>
      </c>
      <c r="C17" s="1600"/>
      <c r="D17" s="1600"/>
      <c r="E17" s="1600"/>
      <c r="F17" s="1600"/>
      <c r="G17" s="1467">
        <f>'Rencana Anggaran Biaya'!J690+'Rencana Anggaran Biaya'!J691+'Rencana Anggaran Biaya'!J692+'Rencana Anggaran Biaya'!J693+'Rencana Anggaran Biaya'!J694+'Rencana Anggaran Biaya'!J695+'Rencana Anggaran Biaya'!J696+'Rencana Anggaran Biaya'!J697+'Rencana Anggaran Biaya'!J646+'Rencana Anggaran Biaya'!J647+'Rencana Anggaran Biaya'!J648+'Rencana Anggaran Biaya'!J649+'Rencana Anggaran Biaya'!J650+'Rencana Anggaran Biaya'!J651+'Rencana Anggaran Biaya'!J652+'Rencana Anggaran Biaya'!J613+'Rencana Anggaran Biaya'!J614+'Rencana Anggaran Biaya'!J615+'Rencana Anggaran Biaya'!J616+'Rencana Anggaran Biaya'!J617+'Rencana Anggaran Biaya'!J618+'Rencana Anggaran Biaya'!J619+'Rencana Anggaran Biaya'!J620+'Rencana Anggaran Biaya'!J583+'Rencana Anggaran Biaya'!J584+'Rencana Anggaran Biaya'!J585+'Rencana Anggaran Biaya'!J586+'Rencana Anggaran Biaya'!J587+'Rencana Anggaran Biaya'!J588+'Rencana Anggaran Biaya'!J589+'Rencana Anggaran Biaya'!J590+'Rencana Anggaran Biaya'!J557+'Rencana Anggaran Biaya'!J558+'Rencana Anggaran Biaya'!J559+'Rencana Anggaran Biaya'!J560+'Rencana Anggaran Biaya'!J561+'Rencana Anggaran Biaya'!J562+'Rencana Anggaran Biaya'!J516+'Rencana Anggaran Biaya'!J517+'Rencana Anggaran Biaya'!J518+'Rencana Anggaran Biaya'!J519+'Rencana Anggaran Biaya'!J520+'Rencana Anggaran Biaya'!J521+'Rencana Anggaran Biaya'!J522+'Rencana Anggaran Biaya'!J523+'Rencana Anggaran Biaya'!J487+'Rencana Anggaran Biaya'!J488+'Rencana Anggaran Biaya'!J489+'Rencana Anggaran Biaya'!J490+'Rencana Anggaran Biaya'!J491+'Rencana Anggaran Biaya'!J492+'Rencana Anggaran Biaya'!J455+'Rencana Anggaran Biaya'!J456+'Rencana Anggaran Biaya'!J457+'Rencana Anggaran Biaya'!J458+'Rencana Anggaran Biaya'!J459+'Rencana Anggaran Biaya'!J460+'Rencana Anggaran Biaya'!J461+'Rencana Anggaran Biaya'!J462+'Rencana Anggaran Biaya'!J412+'Rencana Anggaran Biaya'!J413+'Rencana Anggaran Biaya'!J414+'Rencana Anggaran Biaya'!J415+'Rencana Anggaran Biaya'!J416+'Rencana Anggaran Biaya'!J417+'Rencana Anggaran Biaya'!J418+'Rencana Anggaran Biaya'!J370+'Rencana Anggaran Biaya'!J371+'Rencana Anggaran Biaya'!J372+'Rencana Anggaran Biaya'!J373+'Rencana Anggaran Biaya'!J374+'Rencana Anggaran Biaya'!J375+'Rencana Anggaran Biaya'!J376+'Rencana Anggaran Biaya'!J323+'Rencana Anggaran Biaya'!J324+'Rencana Anggaran Biaya'!J325+'Rencana Anggaran Biaya'!J326+'Rencana Anggaran Biaya'!J327+'Rencana Anggaran Biaya'!J328+'Rencana Anggaran Biaya'!J329+'Rencana Anggaran Biaya'!J290+'Rencana Anggaran Biaya'!J291+'Rencana Anggaran Biaya'!J292+'Rencana Anggaran Biaya'!J293+'Rencana Anggaran Biaya'!J294+'Rencana Anggaran Biaya'!J295+'Rencana Anggaran Biaya'!J296+'Rencana Anggaran Biaya'!J297+'Rencana Anggaran Biaya'!J247+'Rencana Anggaran Biaya'!J248+'Rencana Anggaran Biaya'!J249+'Rencana Anggaran Biaya'!J250+'Rencana Anggaran Biaya'!J251+'Rencana Anggaran Biaya'!J252+'Rencana Anggaran Biaya'!J253+'Rencana Anggaran Biaya'!J254+'Rencana Anggaran Biaya'!J218+'Rencana Anggaran Biaya'!J219+'Rencana Anggaran Biaya'!J220+'Rencana Anggaran Biaya'!J221+'Rencana Anggaran Biaya'!J222+'Rencana Anggaran Biaya'!J223+'Rencana Anggaran Biaya'!J186+'Rencana Anggaran Biaya'!J187+'Rencana Anggaran Biaya'!J188+'Rencana Anggaran Biaya'!J189+'Rencana Anggaran Biaya'!J190+'Rencana Anggaran Biaya'!J191+'Rencana Anggaran Biaya'!J192+'Rencana Anggaran Biaya'!J193+'Rencana Anggaran Biaya'!J143+'Rencana Anggaran Biaya'!J144+'Rencana Anggaran Biaya'!J145+'Rencana Anggaran Biaya'!J146+'Rencana Anggaran Biaya'!J147+'Rencana Anggaran Biaya'!J148+'Rencana Anggaran Biaya'!J149+'Rencana Anggaran Biaya'!J111+'Rencana Anggaran Biaya'!J112+'Rencana Anggaran Biaya'!J113+'Rencana Anggaran Biaya'!J114+'Rencana Anggaran Biaya'!J115+'Rencana Anggaran Biaya'!J116+'Rencana Anggaran Biaya'!J117+'Rencana Anggaran Biaya'!J57+'Rencana Anggaran Biaya'!J58+'Rencana Anggaran Biaya'!J59</f>
        <v>290009851.13333333</v>
      </c>
    </row>
    <row r="18" spans="2:7">
      <c r="B18" s="1465" t="str">
        <f>'Rencana Anggaran Biaya'!C60</f>
        <v>Pekerjaan Plafon</v>
      </c>
      <c r="C18" s="1466"/>
      <c r="D18" s="1466"/>
      <c r="E18" s="1466"/>
      <c r="F18" s="1466"/>
      <c r="G18" s="1467">
        <f>'Rencana Anggaran Biaya'!J61+'Rencana Anggaran Biaya'!J62+'Rencana Anggaran Biaya'!J63+'Rencana Anggaran Biaya'!J104+'Rencana Anggaran Biaya'!J105+'Rencana Anggaran Biaya'!J106+'Rencana Anggaran Biaya'!J107+'Rencana Anggaran Biaya'!J137+'Rencana Anggaran Biaya'!J138+'Rencana Anggaran Biaya'!J139+'Rencana Anggaran Biaya'!J179+'Rencana Anggaran Biaya'!J180+'Rencana Anggaran Biaya'!J181+'Rencana Anggaran Biaya'!J182+'Rencana Anggaran Biaya'!J207+'Rencana Anggaran Biaya'!J208+'Rencana Anggaran Biaya'!J240+'Rencana Anggaran Biaya'!J241+'Rencana Anggaran Biaya'!J242+'Rencana Anggaran Biaya'!J243+'Rencana Anggaran Biaya'!J283+'Rencana Anggaran Biaya'!J284+'Rencana Anggaran Biaya'!J285+'Rencana Anggaran Biaya'!J286+'Rencana Anggaran Biaya'!J317+'Rencana Anggaran Biaya'!J318+'Rencana Anggaran Biaya'!J319+'Rencana Anggaran Biaya'!J362+'Rencana Anggaran Biaya'!J363+'Rencana Anggaran Biaya'!J364+'Rencana Anggaran Biaya'!J365+'Rencana Anggaran Biaya'!J406+'Rencana Anggaran Biaya'!J407+'Rencana Anggaran Biaya'!J408+'Rencana Anggaran Biaya'!J448+'Rencana Anggaran Biaya'!J449+'Rencana Anggaran Biaya'!J450+'Rencana Anggaran Biaya'!J451+'Rencana Anggaran Biaya'!J476+'Rencana Anggaran Biaya'!J477+'Rencana Anggaran Biaya'!J509+'Rencana Anggaran Biaya'!J511+'Rencana Anggaran Biaya'!J510+'Rencana Anggaran Biaya'!J512+'Rencana Anggaran Biaya'!J551+'Rencana Anggaran Biaya'!J552+'Rencana Anggaran Biaya'!J553+'Rencana Anggaran Biaya'!J576+'Rencana Anggaran Biaya'!J577+'Rencana Anggaran Biaya'!J578+'Rencana Anggaran Biaya'!J579+'Rencana Anggaran Biaya'!J606+'Rencana Anggaran Biaya'!J607+'Rencana Anggaran Biaya'!J608+'Rencana Anggaran Biaya'!J609+'Rencana Anggaran Biaya'!J639+'Rencana Anggaran Biaya'!J640+'Rencana Anggaran Biaya'!J641+'Rencana Anggaran Biaya'!J642+'Rencana Anggaran Biaya'!J682+'Rencana Anggaran Biaya'!J683+'Rencana Anggaran Biaya'!J684+'Rencana Anggaran Biaya'!J685+'Rencana Anggaran Biaya'!J686+'Rencana Anggaran Biaya'!J725+'Rencana Anggaran Biaya'!J726+'Rencana Anggaran Biaya'!J727</f>
        <v>204805332.24899998</v>
      </c>
    </row>
    <row r="19" spans="2:7" ht="15.75" thickBot="1">
      <c r="B19" s="1468" t="str">
        <f>'Rencana Anggaran Biaya'!C155</f>
        <v>Pekerjaan Toilet</v>
      </c>
      <c r="C19" s="1469"/>
      <c r="D19" s="1469"/>
      <c r="E19" s="1469"/>
      <c r="F19" s="1469"/>
      <c r="G19" s="1470">
        <f>'Rencana Anggaran Biaya'!J156+'Rencana Anggaran Biaya'!J157+'Rencana Anggaran Biaya'!J158+'Rencana Anggaran Biaya'!J159+'Rencana Anggaran Biaya'!J160+'Rencana Anggaran Biaya'!J161+'Rencana Anggaran Biaya'!J162+'Rencana Anggaran Biaya'!J163+'Rencana Anggaran Biaya'!J164+'Rencana Anggaran Biaya'!J165+'Rencana Anggaran Biaya'!J166+'Rencana Anggaran Biaya'!J167+'Rencana Anggaran Biaya'!J168+'Rencana Anggaran Biaya'!J169+'Rencana Anggaran Biaya'!J170+'Rencana Anggaran Biaya'!J260+'Rencana Anggaran Biaya'!J261+'Rencana Anggaran Biaya'!J262+'Rencana Anggaran Biaya'!J263+'Rencana Anggaran Biaya'!J264+'Rencana Anggaran Biaya'!J265+'Rencana Anggaran Biaya'!J266+'Rencana Anggaran Biaya'!J267+'Rencana Anggaran Biaya'!J268+'Rencana Anggaran Biaya'!J269+'Rencana Anggaran Biaya'!J270+'Rencana Anggaran Biaya'!J271+'Rencana Anggaran Biaya'!J272+'Rencana Anggaran Biaya'!J273+'Rencana Anggaran Biaya'!J274+'Rencana Anggaran Biaya'!J333+'Rencana Anggaran Biaya'!J334+'Rencana Anggaran Biaya'!J335+'Rencana Anggaran Biaya'!J336+'Rencana Anggaran Biaya'!J337+'Rencana Anggaran Biaya'!J338+'Rencana Anggaran Biaya'!J339+'Rencana Anggaran Biaya'!J340+'Rencana Anggaran Biaya'!J341+'Rencana Anggaran Biaya'!J342+'Rencana Anggaran Biaya'!J343+'Rencana Anggaran Biaya'!J344+'Rencana Anggaran Biaya'!J345+'Rencana Anggaran Biaya'!J346+'Rencana Anggaran Biaya'!J347+'Rencana Anggaran Biaya'!J380+'Rencana Anggaran Biaya'!J381+'Rencana Anggaran Biaya'!J382+'Rencana Anggaran Biaya'!J383+'Rencana Anggaran Biaya'!J384+'Rencana Anggaran Biaya'!J385+'Rencana Anggaran Biaya'!J386+'Rencana Anggaran Biaya'!J387+'Rencana Anggaran Biaya'!J388+'Rencana Anggaran Biaya'!J389+'Rencana Anggaran Biaya'!J390+'Rencana Anggaran Biaya'!J391+'Rencana Anggaran Biaya'!J392+'Rencana Anggaran Biaya'!J394+'Rencana Anggaran Biaya'!J393+'Rencana Anggaran Biaya'!J425+'Rencana Anggaran Biaya'!J426+'Rencana Anggaran Biaya'!J427+'Rencana Anggaran Biaya'!J428+'Rencana Anggaran Biaya'!J429+'Rencana Anggaran Biaya'!J430+'Rencana Anggaran Biaya'!J431+'Rencana Anggaran Biaya'!J432+'Rencana Anggaran Biaya'!J433+'Rencana Anggaran Biaya'!J434+'Rencana Anggaran Biaya'!J435+'Rencana Anggaran Biaya'!J436+'Rencana Anggaran Biaya'!J437+'Rencana Anggaran Biaya'!J438+'Rencana Anggaran Biaya'!J439+'Rencana Anggaran Biaya'!J494+'Rencana Anggaran Biaya'!J495+'Rencana Anggaran Biaya'!J496+'Rencana Anggaran Biaya'!J497+'Rencana Anggaran Biaya'!J529+'Rencana Anggaran Biaya'!J530+'Rencana Anggaran Biaya'!J531+'Rencana Anggaran Biaya'!J532+'Rencana Anggaran Biaya'!J533+'Rencana Anggaran Biaya'!J534+'Rencana Anggaran Biaya'!J535+'Rencana Anggaran Biaya'!J536+'Rencana Anggaran Biaya'!J537+'Rencana Anggaran Biaya'!J538+'Rencana Anggaran Biaya'!J539+'Rencana Anggaran Biaya'!J540+'Rencana Anggaran Biaya'!J541+'Rencana Anggaran Biaya'!J542+'Rencana Anggaran Biaya'!J543+'Rencana Anggaran Biaya'!J659+'Rencana Anggaran Biaya'!J660+'Rencana Anggaran Biaya'!J661+'Rencana Anggaran Biaya'!J662+'Rencana Anggaran Biaya'!J663+'Rencana Anggaran Biaya'!J664+'Rencana Anggaran Biaya'!J665+'Rencana Anggaran Biaya'!J666+'Rencana Anggaran Biaya'!J667+'Rencana Anggaran Biaya'!J668+'Rencana Anggaran Biaya'!J669+'Rencana Anggaran Biaya'!J670+'Rencana Anggaran Biaya'!J671+'Rencana Anggaran Biaya'!J672+'Rencana Anggaran Biaya'!J673+'Rencana Anggaran Biaya'!J703+'Rencana Anggaran Biaya'!J704+'Rencana Anggaran Biaya'!J705+'Rencana Anggaran Biaya'!J706+'Rencana Anggaran Biaya'!J707+'Rencana Anggaran Biaya'!J708+'Rencana Anggaran Biaya'!J709+'Rencana Anggaran Biaya'!J710+'Rencana Anggaran Biaya'!J711+'Rencana Anggaran Biaya'!J712+'Rencana Anggaran Biaya'!J713+'Rencana Anggaran Biaya'!J714+'Rencana Anggaran Biaya'!J715+'Rencana Anggaran Biaya'!J716+'Rencana Anggaran Biaya'!J717+'Rencana Anggaran Biaya'!J741+'Rencana Anggaran Biaya'!J742+'Rencana Anggaran Biaya'!J743+'Rencana Anggaran Biaya'!J744+'Rencana Anggaran Biaya'!J745+'Rencana Anggaran Biaya'!J746+'Rencana Anggaran Biaya'!J747+'Rencana Anggaran Biaya'!J748+'Rencana Anggaran Biaya'!J749+'Rencana Anggaran Biaya'!J750+'Rencana Anggaran Biaya'!J751+'Rencana Anggaran Biaya'!J752+'Rencana Anggaran Biaya'!J753+'Rencana Anggaran Biaya'!J754+'Rencana Anggaran Biaya'!J755+'Rencana Anggaran Biaya'!J225+'Rencana Anggaran Biaya'!J226+'Rencana Anggaran Biaya'!J227+'Rencana Anggaran Biaya'!J228</f>
        <v>609120936.13432443</v>
      </c>
    </row>
    <row r="20" spans="2:7" ht="16.5" thickTop="1" thickBot="1">
      <c r="B20" s="1471" t="s">
        <v>2876</v>
      </c>
      <c r="C20" s="1469"/>
      <c r="D20" s="1469"/>
      <c r="E20" s="1469"/>
      <c r="F20" s="1469"/>
      <c r="G20" s="1470">
        <f>SUM(G8:G19)</f>
        <v>2987111936.5641131</v>
      </c>
    </row>
    <row r="21" spans="2:7" ht="15.75" thickTop="1">
      <c r="G21" s="1375"/>
    </row>
    <row r="22" spans="2:7">
      <c r="G22" s="1375"/>
    </row>
    <row r="23" spans="2:7">
      <c r="G23" s="1375"/>
    </row>
    <row r="24" spans="2:7">
      <c r="G24" s="1375"/>
    </row>
    <row r="25" spans="2:7">
      <c r="G25" s="1375"/>
    </row>
    <row r="26" spans="2:7">
      <c r="G26" s="1375"/>
    </row>
    <row r="27" spans="2:7">
      <c r="G27" s="1375"/>
    </row>
    <row r="28" spans="2:7">
      <c r="G28" s="1375"/>
    </row>
  </sheetData>
  <mergeCells count="7">
    <mergeCell ref="B17:F17"/>
    <mergeCell ref="B14:F14"/>
    <mergeCell ref="B8:F8"/>
    <mergeCell ref="B9:F9"/>
    <mergeCell ref="B10:F10"/>
    <mergeCell ref="B11:F11"/>
    <mergeCell ref="B12:F1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789"/>
  <sheetViews>
    <sheetView view="pageBreakPreview" zoomScale="115" zoomScaleNormal="55" zoomScaleSheetLayoutView="115" workbookViewId="0">
      <pane ySplit="8" topLeftCell="A763" activePane="bottomLeft" state="frozen"/>
      <selection pane="bottomLeft" activeCell="G776" sqref="G776"/>
    </sheetView>
  </sheetViews>
  <sheetFormatPr defaultColWidth="9.140625" defaultRowHeight="12.75"/>
  <cols>
    <col min="1" max="1" width="5.85546875" style="19" customWidth="1"/>
    <col min="2" max="2" width="3.42578125" style="8" customWidth="1"/>
    <col min="3" max="3" width="10.140625" style="20" customWidth="1"/>
    <col min="4" max="4" width="2.42578125" style="8" customWidth="1"/>
    <col min="5" max="5" width="45.7109375" style="8" customWidth="1"/>
    <col min="6" max="6" width="14.7109375" style="19" customWidth="1"/>
    <col min="7" max="7" width="10.42578125" style="8" bestFit="1" customWidth="1"/>
    <col min="8" max="8" width="5.42578125" style="19" customWidth="1"/>
    <col min="9" max="9" width="19.7109375" style="21" customWidth="1"/>
    <col min="10" max="10" width="19.85546875" style="8" customWidth="1"/>
    <col min="11" max="11" width="19.7109375" style="21" customWidth="1"/>
    <col min="12" max="12" width="19.85546875" style="8" customWidth="1"/>
    <col min="13" max="13" width="16.28515625" style="8" customWidth="1"/>
    <col min="14" max="14" width="5.42578125" style="8" customWidth="1"/>
    <col min="15" max="15" width="19" style="9" bestFit="1" customWidth="1"/>
    <col min="16" max="16" width="28" style="9" customWidth="1"/>
    <col min="17" max="17" width="23.140625" style="9" customWidth="1"/>
    <col min="18" max="18" width="26.42578125" style="9" customWidth="1"/>
    <col min="19" max="19" width="17.42578125" style="9" bestFit="1" customWidth="1"/>
    <col min="20" max="21" width="9.140625" style="9"/>
    <col min="22" max="24" width="11.42578125" style="9" bestFit="1" customWidth="1"/>
    <col min="25" max="16384" width="9.140625" style="9"/>
  </cols>
  <sheetData>
    <row r="1" spans="1:14" s="666" customFormat="1" ht="28.5" thickTop="1">
      <c r="A1" s="1590" t="s">
        <v>2835</v>
      </c>
      <c r="B1" s="1591"/>
      <c r="C1" s="1591"/>
      <c r="D1" s="1591"/>
      <c r="E1" s="1591"/>
      <c r="F1" s="1591"/>
      <c r="G1" s="1591"/>
      <c r="H1" s="1591"/>
      <c r="I1" s="1591"/>
      <c r="J1" s="1591"/>
      <c r="K1" s="1591"/>
      <c r="L1" s="1591"/>
      <c r="M1" s="1592"/>
      <c r="N1" s="665"/>
    </row>
    <row r="2" spans="1:14">
      <c r="A2" s="699" t="s">
        <v>199</v>
      </c>
      <c r="B2" s="191"/>
      <c r="C2" s="192"/>
      <c r="D2" s="191" t="s">
        <v>0</v>
      </c>
      <c r="E2" s="71" t="s">
        <v>2831</v>
      </c>
      <c r="F2" s="191"/>
      <c r="G2" s="191"/>
      <c r="H2" s="191"/>
      <c r="I2" s="193"/>
      <c r="J2" s="191"/>
      <c r="K2" s="193"/>
      <c r="L2" s="191"/>
      <c r="M2" s="700"/>
    </row>
    <row r="3" spans="1:14">
      <c r="A3" s="699" t="s">
        <v>198</v>
      </c>
      <c r="B3" s="191"/>
      <c r="C3" s="192"/>
      <c r="D3" s="194" t="s">
        <v>0</v>
      </c>
      <c r="E3" s="71" t="s">
        <v>173</v>
      </c>
      <c r="F3" s="191"/>
      <c r="G3" s="191"/>
      <c r="H3" s="191"/>
      <c r="I3" s="193"/>
      <c r="J3" s="191"/>
      <c r="K3" s="193"/>
      <c r="L3" s="191"/>
      <c r="M3" s="700"/>
    </row>
    <row r="4" spans="1:14">
      <c r="A4" s="699" t="s">
        <v>200</v>
      </c>
      <c r="B4" s="191"/>
      <c r="C4" s="192"/>
      <c r="D4" s="194" t="s">
        <v>0</v>
      </c>
      <c r="E4" s="71">
        <v>2023</v>
      </c>
      <c r="F4" s="191"/>
      <c r="G4" s="191"/>
      <c r="H4" s="191"/>
      <c r="I4" s="193"/>
      <c r="J4" s="191"/>
      <c r="K4" s="193"/>
      <c r="L4" s="191"/>
      <c r="M4" s="700"/>
    </row>
    <row r="5" spans="1:14" ht="13.5" thickBot="1">
      <c r="A5" s="701"/>
      <c r="B5" s="195"/>
      <c r="C5" s="196"/>
      <c r="D5" s="197"/>
      <c r="E5" s="198"/>
      <c r="F5" s="198"/>
      <c r="G5" s="198"/>
      <c r="H5" s="198"/>
      <c r="I5" s="199"/>
      <c r="J5" s="195"/>
      <c r="K5" s="199"/>
      <c r="L5" s="195"/>
      <c r="M5" s="702"/>
    </row>
    <row r="6" spans="1:14" s="36" customFormat="1" ht="16.5" customHeight="1" thickTop="1">
      <c r="A6" s="671"/>
      <c r="B6" s="1593" t="s">
        <v>10</v>
      </c>
      <c r="C6" s="1594"/>
      <c r="D6" s="1594"/>
      <c r="E6" s="1594"/>
      <c r="F6" s="672"/>
      <c r="G6" s="673"/>
      <c r="H6" s="674"/>
      <c r="I6" s="1597" t="s">
        <v>13</v>
      </c>
      <c r="J6" s="1586" t="s">
        <v>14</v>
      </c>
      <c r="K6" s="1583" t="s">
        <v>1263</v>
      </c>
      <c r="L6" s="1586" t="s">
        <v>1262</v>
      </c>
      <c r="M6" s="1588" t="s">
        <v>1264</v>
      </c>
      <c r="N6" s="35"/>
    </row>
    <row r="7" spans="1:14" s="36" customFormat="1" ht="15">
      <c r="A7" s="11" t="s">
        <v>9</v>
      </c>
      <c r="B7" s="1593"/>
      <c r="C7" s="1594"/>
      <c r="D7" s="1594"/>
      <c r="E7" s="1594"/>
      <c r="F7" s="675" t="s">
        <v>11</v>
      </c>
      <c r="G7" s="1594" t="s">
        <v>12</v>
      </c>
      <c r="H7" s="1594"/>
      <c r="I7" s="1597"/>
      <c r="J7" s="1586"/>
      <c r="K7" s="1584"/>
      <c r="L7" s="1586"/>
      <c r="M7" s="1588"/>
      <c r="N7" s="35"/>
    </row>
    <row r="8" spans="1:14" s="36" customFormat="1" ht="16.5" customHeight="1" thickBot="1">
      <c r="A8" s="676"/>
      <c r="B8" s="1595"/>
      <c r="C8" s="1596"/>
      <c r="D8" s="1596"/>
      <c r="E8" s="1596"/>
      <c r="F8" s="13"/>
      <c r="G8" s="12"/>
      <c r="H8" s="14"/>
      <c r="I8" s="1598"/>
      <c r="J8" s="1587"/>
      <c r="K8" s="1585"/>
      <c r="L8" s="1587"/>
      <c r="M8" s="1589"/>
      <c r="N8" s="35"/>
    </row>
    <row r="9" spans="1:14" ht="14.25" thickTop="1" thickBot="1">
      <c r="A9" s="209"/>
      <c r="B9" s="210"/>
      <c r="C9" s="211"/>
      <c r="D9" s="210"/>
      <c r="E9" s="210"/>
      <c r="F9" s="212"/>
      <c r="G9" s="210"/>
      <c r="H9" s="212"/>
      <c r="I9" s="213"/>
      <c r="J9" s="214"/>
      <c r="K9" s="213"/>
      <c r="L9" s="214"/>
      <c r="M9" s="667"/>
      <c r="N9" s="10"/>
    </row>
    <row r="10" spans="1:14" s="45" customFormat="1" ht="16.5" thickTop="1" thickBot="1">
      <c r="A10" s="52" t="s">
        <v>193</v>
      </c>
      <c r="B10" s="40"/>
      <c r="C10" s="41" t="s">
        <v>181</v>
      </c>
      <c r="D10" s="42"/>
      <c r="E10" s="42"/>
      <c r="F10" s="53"/>
      <c r="G10" s="43"/>
      <c r="H10" s="43"/>
      <c r="I10" s="54"/>
      <c r="J10" s="43"/>
      <c r="K10" s="203"/>
      <c r="L10" s="43"/>
      <c r="M10" s="668"/>
      <c r="N10" s="44"/>
    </row>
    <row r="11" spans="1:14" ht="13.5" thickTop="1">
      <c r="A11" s="47"/>
      <c r="B11" s="56">
        <v>1</v>
      </c>
      <c r="C11" s="48" t="s">
        <v>168</v>
      </c>
      <c r="D11" s="49"/>
      <c r="E11" s="49"/>
      <c r="F11" s="50" t="s">
        <v>151</v>
      </c>
      <c r="G11" s="681">
        <f>'Volume Backup'!U11</f>
        <v>1</v>
      </c>
      <c r="H11" s="46" t="str">
        <f>'Volume Backup'!V11</f>
        <v>ls</v>
      </c>
      <c r="I11" s="51"/>
      <c r="J11" s="200">
        <f t="shared" ref="J11:J17" si="0">G11*I11</f>
        <v>0</v>
      </c>
      <c r="K11" s="205"/>
      <c r="L11" s="200">
        <f t="shared" ref="L11:L17" si="1">K11*G11</f>
        <v>0</v>
      </c>
      <c r="M11" s="670"/>
      <c r="N11" s="10"/>
    </row>
    <row r="12" spans="1:14">
      <c r="A12" s="47"/>
      <c r="B12" s="56">
        <f>B11+1</f>
        <v>2</v>
      </c>
      <c r="C12" s="48" t="s">
        <v>174</v>
      </c>
      <c r="D12" s="49"/>
      <c r="E12" s="49"/>
      <c r="F12" s="50" t="str">
        <f>F11</f>
        <v>Dihitung</v>
      </c>
      <c r="G12" s="681">
        <f>'Volume Backup'!U12</f>
        <v>1</v>
      </c>
      <c r="H12" s="46" t="str">
        <f>'Volume Backup'!V12</f>
        <v>ls</v>
      </c>
      <c r="I12" s="51"/>
      <c r="J12" s="200">
        <f t="shared" si="0"/>
        <v>0</v>
      </c>
      <c r="K12" s="205"/>
      <c r="L12" s="200">
        <f t="shared" si="1"/>
        <v>0</v>
      </c>
      <c r="M12" s="670"/>
      <c r="N12" s="10"/>
    </row>
    <row r="13" spans="1:14">
      <c r="A13" s="47"/>
      <c r="B13" s="56">
        <f>B12+1</f>
        <v>3</v>
      </c>
      <c r="C13" s="48" t="s">
        <v>175</v>
      </c>
      <c r="D13" s="49"/>
      <c r="E13" s="49"/>
      <c r="F13" s="50" t="str">
        <f>F12</f>
        <v>Dihitung</v>
      </c>
      <c r="G13" s="681">
        <f>'Volume Backup'!U13</f>
        <v>1</v>
      </c>
      <c r="H13" s="46" t="str">
        <f>'Volume Backup'!V13</f>
        <v>ls</v>
      </c>
      <c r="I13" s="51"/>
      <c r="J13" s="200">
        <f t="shared" si="0"/>
        <v>0</v>
      </c>
      <c r="K13" s="205"/>
      <c r="L13" s="200">
        <f t="shared" si="1"/>
        <v>0</v>
      </c>
      <c r="M13" s="670"/>
      <c r="N13" s="10"/>
    </row>
    <row r="14" spans="1:14">
      <c r="A14" s="47"/>
      <c r="B14" s="56">
        <f t="shared" ref="B14:B17" si="2">B13+1</f>
        <v>4</v>
      </c>
      <c r="C14" s="48" t="s">
        <v>179</v>
      </c>
      <c r="D14" s="49"/>
      <c r="E14" s="49"/>
      <c r="F14" s="50" t="str">
        <f>F13</f>
        <v>Dihitung</v>
      </c>
      <c r="G14" s="681">
        <f>'Volume Backup'!U14</f>
        <v>1</v>
      </c>
      <c r="H14" s="46" t="str">
        <f>'Volume Backup'!V14</f>
        <v>ls</v>
      </c>
      <c r="I14" s="51"/>
      <c r="J14" s="200">
        <f t="shared" si="0"/>
        <v>0</v>
      </c>
      <c r="K14" s="205"/>
      <c r="L14" s="200">
        <f t="shared" si="1"/>
        <v>0</v>
      </c>
      <c r="M14" s="670"/>
      <c r="N14" s="10"/>
    </row>
    <row r="15" spans="1:14">
      <c r="A15" s="47"/>
      <c r="B15" s="56">
        <f t="shared" si="2"/>
        <v>5</v>
      </c>
      <c r="C15" s="48" t="s">
        <v>176</v>
      </c>
      <c r="D15" s="49"/>
      <c r="E15" s="49"/>
      <c r="F15" s="50" t="str">
        <f t="shared" ref="F15:F17" si="3">F14</f>
        <v>Dihitung</v>
      </c>
      <c r="G15" s="681">
        <f>'Volume Backup'!U15</f>
        <v>1</v>
      </c>
      <c r="H15" s="46" t="str">
        <f>'Volume Backup'!V15</f>
        <v>ls</v>
      </c>
      <c r="I15" s="51"/>
      <c r="J15" s="200">
        <f t="shared" si="0"/>
        <v>0</v>
      </c>
      <c r="K15" s="205"/>
      <c r="L15" s="200">
        <f t="shared" si="1"/>
        <v>0</v>
      </c>
      <c r="M15" s="670"/>
      <c r="N15" s="10"/>
    </row>
    <row r="16" spans="1:14">
      <c r="A16" s="47"/>
      <c r="B16" s="56">
        <f t="shared" si="2"/>
        <v>6</v>
      </c>
      <c r="C16" s="48" t="s">
        <v>1266</v>
      </c>
      <c r="D16" s="49"/>
      <c r="E16" s="49"/>
      <c r="F16" s="50" t="str">
        <f t="shared" si="3"/>
        <v>Dihitung</v>
      </c>
      <c r="G16" s="681">
        <f>'Volume Backup'!U16</f>
        <v>1</v>
      </c>
      <c r="H16" s="46" t="str">
        <f>'Volume Backup'!V16</f>
        <v>ls</v>
      </c>
      <c r="I16" s="51"/>
      <c r="J16" s="200">
        <f t="shared" si="0"/>
        <v>0</v>
      </c>
      <c r="K16" s="205"/>
      <c r="L16" s="200">
        <f t="shared" si="1"/>
        <v>0</v>
      </c>
      <c r="M16" s="670"/>
      <c r="N16" s="10"/>
    </row>
    <row r="17" spans="1:16">
      <c r="A17" s="47"/>
      <c r="B17" s="56">
        <f t="shared" si="2"/>
        <v>7</v>
      </c>
      <c r="C17" s="48" t="s">
        <v>177</v>
      </c>
      <c r="D17" s="49"/>
      <c r="E17" s="49"/>
      <c r="F17" s="50" t="str">
        <f t="shared" si="3"/>
        <v>Dihitung</v>
      </c>
      <c r="G17" s="681">
        <f>'Volume Backup'!U17</f>
        <v>1</v>
      </c>
      <c r="H17" s="46" t="str">
        <f>'Volume Backup'!V17</f>
        <v>ls</v>
      </c>
      <c r="I17" s="51"/>
      <c r="J17" s="200">
        <f t="shared" si="0"/>
        <v>0</v>
      </c>
      <c r="K17" s="205"/>
      <c r="L17" s="200">
        <f t="shared" si="1"/>
        <v>0</v>
      </c>
      <c r="M17" s="670"/>
      <c r="N17" s="10"/>
      <c r="O17" s="862">
        <f>SUM(J11:J17)</f>
        <v>0</v>
      </c>
      <c r="P17" s="862">
        <f>SUM(L11:L17)</f>
        <v>0</v>
      </c>
    </row>
    <row r="18" spans="1:16" ht="13.5" thickBot="1">
      <c r="A18" s="15"/>
      <c r="B18" s="16"/>
      <c r="C18" s="38"/>
      <c r="D18" s="17"/>
      <c r="E18" s="17"/>
      <c r="F18" s="39"/>
      <c r="G18" s="17"/>
      <c r="H18" s="17"/>
      <c r="I18" s="18" t="str">
        <f>"Sub Total "  &amp;A10</f>
        <v>Sub Total I.</v>
      </c>
      <c r="J18" s="201">
        <f>SUM(J11:J17)</f>
        <v>0</v>
      </c>
      <c r="K18" s="206"/>
      <c r="L18" s="201">
        <f>SUM(L11:L17)</f>
        <v>0</v>
      </c>
      <c r="M18" s="677"/>
      <c r="N18" s="10"/>
    </row>
    <row r="19" spans="1:16" s="45" customFormat="1" ht="16.5" thickTop="1" thickBot="1">
      <c r="A19" s="52" t="s">
        <v>194</v>
      </c>
      <c r="B19" s="40"/>
      <c r="C19" s="41" t="s">
        <v>1430</v>
      </c>
      <c r="D19" s="42"/>
      <c r="E19" s="42"/>
      <c r="F19" s="53"/>
      <c r="G19" s="43"/>
      <c r="H19" s="43"/>
      <c r="I19" s="54"/>
      <c r="J19" s="43"/>
      <c r="K19" s="203"/>
      <c r="L19" s="43"/>
      <c r="M19" s="668"/>
      <c r="N19" s="44"/>
    </row>
    <row r="20" spans="1:16" s="692" customFormat="1" ht="13.5" thickTop="1">
      <c r="A20" s="683" t="s">
        <v>18</v>
      </c>
      <c r="B20" s="684"/>
      <c r="C20" s="685" t="s">
        <v>1267</v>
      </c>
      <c r="D20" s="686"/>
      <c r="E20" s="686"/>
      <c r="F20" s="693"/>
      <c r="G20" s="694"/>
      <c r="H20" s="687"/>
      <c r="I20" s="695"/>
      <c r="J20" s="688"/>
      <c r="K20" s="689"/>
      <c r="L20" s="688"/>
      <c r="M20" s="690"/>
      <c r="N20" s="691"/>
    </row>
    <row r="21" spans="1:16" s="70" customFormat="1">
      <c r="A21" s="64" t="s">
        <v>1275</v>
      </c>
      <c r="B21" s="65"/>
      <c r="C21" s="66" t="s">
        <v>167</v>
      </c>
      <c r="D21" s="67"/>
      <c r="E21" s="67"/>
      <c r="F21" s="697"/>
      <c r="G21" s="696"/>
      <c r="H21" s="68"/>
      <c r="I21" s="698"/>
      <c r="J21" s="202"/>
      <c r="K21" s="207"/>
      <c r="L21" s="202"/>
      <c r="M21" s="669"/>
      <c r="N21" s="69"/>
    </row>
    <row r="22" spans="1:16">
      <c r="A22" s="37"/>
      <c r="B22" s="55">
        <v>1</v>
      </c>
      <c r="C22" s="33" t="s">
        <v>1269</v>
      </c>
      <c r="D22" s="34"/>
      <c r="E22" s="34"/>
      <c r="F22" s="680" t="str">
        <f>'AHSP STR'!B277</f>
        <v>A 4.2.1.1</v>
      </c>
      <c r="G22" s="681">
        <f>'Volume Backup'!U22</f>
        <v>2228.5466666666666</v>
      </c>
      <c r="H22" s="46" t="str">
        <f>'Volume Backup'!V22</f>
        <v>kg</v>
      </c>
      <c r="I22" s="682"/>
      <c r="J22" s="200">
        <f>G22*I22</f>
        <v>0</v>
      </c>
      <c r="K22" s="204"/>
      <c r="L22" s="200">
        <f>K22*G22</f>
        <v>0</v>
      </c>
      <c r="M22" s="670"/>
      <c r="N22" s="10"/>
    </row>
    <row r="23" spans="1:16">
      <c r="A23" s="47"/>
      <c r="B23" s="56">
        <f>B22+1</f>
        <v>2</v>
      </c>
      <c r="C23" s="48" t="s">
        <v>1433</v>
      </c>
      <c r="D23" s="49"/>
      <c r="E23" s="49"/>
      <c r="F23" s="50" t="str">
        <f>analisa!A50</f>
        <v>Supl. LCS</v>
      </c>
      <c r="G23" s="681">
        <f>'Volume Backup'!U23</f>
        <v>204.8</v>
      </c>
      <c r="H23" s="46" t="str">
        <f>'Volume Backup'!V23</f>
        <v>m2</v>
      </c>
      <c r="I23" s="51"/>
      <c r="J23" s="200">
        <f t="shared" ref="J23:J24" si="4">G23*I23</f>
        <v>0</v>
      </c>
      <c r="K23" s="205"/>
      <c r="L23" s="200">
        <f t="shared" ref="L23:L24" si="5">K23*G23</f>
        <v>0</v>
      </c>
      <c r="M23" s="670"/>
      <c r="N23" s="10"/>
    </row>
    <row r="24" spans="1:16">
      <c r="A24" s="37"/>
      <c r="B24" s="56">
        <f t="shared" ref="B24" si="6">B23+1</f>
        <v>3</v>
      </c>
      <c r="C24" s="33" t="s">
        <v>1294</v>
      </c>
      <c r="D24" s="34"/>
      <c r="E24" s="34"/>
      <c r="F24" s="680" t="str">
        <f>F17</f>
        <v>Dihitung</v>
      </c>
      <c r="G24" s="681">
        <f>'Volume Backup'!U24</f>
        <v>800</v>
      </c>
      <c r="H24" s="46" t="str">
        <f>'Volume Backup'!V24</f>
        <v>cm</v>
      </c>
      <c r="I24" s="682"/>
      <c r="J24" s="200">
        <f t="shared" si="4"/>
        <v>0</v>
      </c>
      <c r="K24" s="204"/>
      <c r="L24" s="200">
        <f t="shared" si="5"/>
        <v>0</v>
      </c>
      <c r="M24" s="670"/>
      <c r="N24" s="10"/>
      <c r="O24" s="860"/>
      <c r="P24" s="860"/>
    </row>
    <row r="25" spans="1:16" s="70" customFormat="1">
      <c r="A25" s="64" t="s">
        <v>1276</v>
      </c>
      <c r="B25" s="65"/>
      <c r="C25" s="66" t="s">
        <v>1316</v>
      </c>
      <c r="D25" s="67"/>
      <c r="E25" s="67"/>
      <c r="F25" s="697"/>
      <c r="G25" s="696"/>
      <c r="H25" s="68"/>
      <c r="I25" s="698"/>
      <c r="J25" s="202"/>
      <c r="K25" s="207"/>
      <c r="L25" s="202"/>
      <c r="M25" s="669"/>
      <c r="N25" s="69"/>
    </row>
    <row r="26" spans="1:16">
      <c r="A26" s="47"/>
      <c r="B26" s="56">
        <v>1</v>
      </c>
      <c r="C26" s="48" t="s">
        <v>1436</v>
      </c>
      <c r="D26" s="49"/>
      <c r="E26" s="49"/>
      <c r="F26" s="50" t="str">
        <f>analisa!A3</f>
        <v>A.4.2.1.11 ff</v>
      </c>
      <c r="G26" s="681">
        <f>'Volume Backup'!U26</f>
        <v>507</v>
      </c>
      <c r="H26" s="46" t="str">
        <f>'Volume Backup'!V26</f>
        <v>m'</v>
      </c>
      <c r="I26" s="51"/>
      <c r="J26" s="200">
        <f>G26*I26</f>
        <v>0</v>
      </c>
      <c r="K26" s="205"/>
      <c r="L26" s="200">
        <f>K26*G26</f>
        <v>0</v>
      </c>
      <c r="M26" s="670"/>
      <c r="N26" s="10"/>
    </row>
    <row r="27" spans="1:16">
      <c r="A27" s="47"/>
      <c r="B27" s="56">
        <f>B26+1</f>
        <v>2</v>
      </c>
      <c r="C27" s="48" t="s">
        <v>1437</v>
      </c>
      <c r="D27" s="49"/>
      <c r="E27" s="49"/>
      <c r="F27" s="50" t="str">
        <f>analisa!A16</f>
        <v>A.4.2.1.13</v>
      </c>
      <c r="G27" s="681">
        <f>'Volume Backup'!U27</f>
        <v>99.84</v>
      </c>
      <c r="H27" s="46" t="str">
        <f>'Volume Backup'!V27</f>
        <v>m2</v>
      </c>
      <c r="I27" s="51"/>
      <c r="J27" s="200">
        <f t="shared" ref="J27:J29" si="7">G27*I27</f>
        <v>0</v>
      </c>
      <c r="K27" s="205"/>
      <c r="L27" s="200">
        <f t="shared" ref="L27:L29" si="8">K27*G27</f>
        <v>0</v>
      </c>
      <c r="M27" s="670"/>
      <c r="N27" s="10"/>
    </row>
    <row r="28" spans="1:16">
      <c r="A28" s="47"/>
      <c r="B28" s="56">
        <f t="shared" ref="B28:B29" si="9">B27+1</f>
        <v>3</v>
      </c>
      <c r="C28" s="48" t="s">
        <v>1438</v>
      </c>
      <c r="D28" s="49"/>
      <c r="E28" s="49"/>
      <c r="F28" s="50" t="str">
        <f>'AHSP ARS'!B100</f>
        <v>A.4.6.2.17B</v>
      </c>
      <c r="G28" s="681">
        <f>'Volume Backup'!U28</f>
        <v>19.499999999999989</v>
      </c>
      <c r="H28" s="46" t="str">
        <f>'Volume Backup'!V28</f>
        <v>m2</v>
      </c>
      <c r="I28" s="51"/>
      <c r="J28" s="200">
        <f t="shared" si="7"/>
        <v>0</v>
      </c>
      <c r="K28" s="205"/>
      <c r="L28" s="200">
        <f t="shared" si="8"/>
        <v>0</v>
      </c>
      <c r="M28" s="670"/>
      <c r="N28" s="10"/>
    </row>
    <row r="29" spans="1:16">
      <c r="A29" s="47"/>
      <c r="B29" s="56">
        <f t="shared" si="9"/>
        <v>4</v>
      </c>
      <c r="C29" s="48" t="s">
        <v>1434</v>
      </c>
      <c r="D29" s="49"/>
      <c r="E29" s="49"/>
      <c r="F29" s="50" t="str">
        <f>F24</f>
        <v>Dihitung</v>
      </c>
      <c r="G29" s="681">
        <f>'Volume Backup'!U29</f>
        <v>59.669999999999995</v>
      </c>
      <c r="H29" s="46" t="str">
        <f>'Volume Backup'!V29</f>
        <v>m2</v>
      </c>
      <c r="I29" s="51"/>
      <c r="J29" s="200">
        <f t="shared" si="7"/>
        <v>0</v>
      </c>
      <c r="K29" s="205"/>
      <c r="L29" s="200">
        <f t="shared" si="8"/>
        <v>0</v>
      </c>
      <c r="M29" s="670"/>
      <c r="N29" s="10"/>
      <c r="O29" s="860">
        <f>SUM(J22:J29)</f>
        <v>0</v>
      </c>
      <c r="P29" s="860">
        <f>SUM(L22:L29)</f>
        <v>0</v>
      </c>
    </row>
    <row r="30" spans="1:16" s="692" customFormat="1">
      <c r="A30" s="683" t="s">
        <v>19</v>
      </c>
      <c r="B30" s="684"/>
      <c r="C30" s="685" t="s">
        <v>1268</v>
      </c>
      <c r="D30" s="686"/>
      <c r="E30" s="686"/>
      <c r="F30" s="693"/>
      <c r="G30" s="694"/>
      <c r="H30" s="687"/>
      <c r="I30" s="695"/>
      <c r="J30" s="688"/>
      <c r="K30" s="689"/>
      <c r="L30" s="688"/>
      <c r="M30" s="690"/>
      <c r="N30" s="691"/>
    </row>
    <row r="31" spans="1:16" s="70" customFormat="1">
      <c r="A31" s="64" t="s">
        <v>1282</v>
      </c>
      <c r="B31" s="65"/>
      <c r="C31" s="66" t="s">
        <v>1270</v>
      </c>
      <c r="D31" s="67"/>
      <c r="E31" s="67"/>
      <c r="F31" s="697"/>
      <c r="G31" s="696"/>
      <c r="H31" s="68"/>
      <c r="I31" s="698"/>
      <c r="J31" s="202"/>
      <c r="K31" s="207"/>
      <c r="L31" s="202"/>
      <c r="M31" s="669"/>
      <c r="N31" s="69"/>
    </row>
    <row r="32" spans="1:16">
      <c r="A32" s="37"/>
      <c r="B32" s="55">
        <v>1</v>
      </c>
      <c r="C32" s="33" t="s">
        <v>1271</v>
      </c>
      <c r="D32" s="34"/>
      <c r="E32" s="34"/>
      <c r="F32" s="680" t="str">
        <f>'AHSP STR'!B5</f>
        <v>A.2.3.1.1</v>
      </c>
      <c r="G32" s="681">
        <f>'Volume Backup'!U32</f>
        <v>4</v>
      </c>
      <c r="H32" s="46" t="str">
        <f>'Volume Backup'!V32</f>
        <v>m3</v>
      </c>
      <c r="I32" s="682"/>
      <c r="J32" s="200">
        <f>G32*I32</f>
        <v>0</v>
      </c>
      <c r="K32" s="204"/>
      <c r="L32" s="200">
        <f>K32*G32</f>
        <v>0</v>
      </c>
      <c r="M32" s="670"/>
      <c r="N32" s="10"/>
    </row>
    <row r="33" spans="1:16">
      <c r="A33" s="47"/>
      <c r="B33" s="56">
        <f>B32+1</f>
        <v>2</v>
      </c>
      <c r="C33" s="48" t="s">
        <v>161</v>
      </c>
      <c r="D33" s="49"/>
      <c r="E33" s="49"/>
      <c r="F33" s="50" t="str">
        <f>'AHSP STR'!B78</f>
        <v>A.4.1.1.20A</v>
      </c>
      <c r="G33" s="681">
        <f>'Volume Backup'!U33</f>
        <v>5.6</v>
      </c>
      <c r="H33" s="46" t="str">
        <f>'Volume Backup'!V33</f>
        <v>m2</v>
      </c>
      <c r="I33" s="51"/>
      <c r="J33" s="200">
        <f t="shared" ref="J33:J35" si="10">G33*I33</f>
        <v>0</v>
      </c>
      <c r="K33" s="205"/>
      <c r="L33" s="200">
        <f t="shared" ref="L33:L35" si="11">K33*G33</f>
        <v>0</v>
      </c>
      <c r="M33" s="670"/>
      <c r="N33" s="10"/>
    </row>
    <row r="34" spans="1:16">
      <c r="A34" s="37"/>
      <c r="B34" s="56">
        <f t="shared" ref="B34:B39" si="12">B33+1</f>
        <v>3</v>
      </c>
      <c r="C34" s="33" t="s">
        <v>178</v>
      </c>
      <c r="D34" s="34"/>
      <c r="E34" s="34"/>
      <c r="F34" s="680" t="str">
        <f>'AHSP STR'!B38</f>
        <v>A.4.1.1.17B</v>
      </c>
      <c r="G34" s="681">
        <f>'Volume Backup'!U34</f>
        <v>155.30666666666667</v>
      </c>
      <c r="H34" s="46" t="str">
        <f>'Volume Backup'!V34</f>
        <v>kg</v>
      </c>
      <c r="I34" s="682"/>
      <c r="J34" s="200">
        <f t="shared" si="10"/>
        <v>0</v>
      </c>
      <c r="K34" s="204"/>
      <c r="L34" s="200">
        <f t="shared" si="11"/>
        <v>0</v>
      </c>
      <c r="M34" s="670"/>
      <c r="N34" s="10"/>
    </row>
    <row r="35" spans="1:16">
      <c r="A35" s="37"/>
      <c r="B35" s="56">
        <f t="shared" si="12"/>
        <v>4</v>
      </c>
      <c r="C35" s="33" t="s">
        <v>169</v>
      </c>
      <c r="D35" s="34"/>
      <c r="E35" s="34"/>
      <c r="F35" s="680" t="str">
        <f>'AHSP STR'!B18</f>
        <v>A.4.1.1.10</v>
      </c>
      <c r="G35" s="681">
        <f>'Volume Backup'!U35</f>
        <v>1.4</v>
      </c>
      <c r="H35" s="46" t="str">
        <f>'Volume Backup'!V35</f>
        <v>m3</v>
      </c>
      <c r="I35" s="682"/>
      <c r="J35" s="200">
        <f t="shared" si="10"/>
        <v>0</v>
      </c>
      <c r="K35" s="204"/>
      <c r="L35" s="200">
        <f t="shared" si="11"/>
        <v>0</v>
      </c>
      <c r="M35" s="670"/>
      <c r="N35" s="10"/>
      <c r="O35" s="860"/>
      <c r="P35" s="860"/>
    </row>
    <row r="36" spans="1:16" s="70" customFormat="1">
      <c r="A36" s="64" t="s">
        <v>1283</v>
      </c>
      <c r="B36" s="65"/>
      <c r="C36" s="66" t="s">
        <v>1272</v>
      </c>
      <c r="D36" s="67"/>
      <c r="E36" s="67"/>
      <c r="F36" s="697"/>
      <c r="G36" s="696"/>
      <c r="H36" s="68"/>
      <c r="I36" s="698"/>
      <c r="J36" s="202"/>
      <c r="K36" s="207"/>
      <c r="L36" s="202"/>
      <c r="M36" s="669"/>
      <c r="N36" s="69"/>
      <c r="O36" s="860"/>
      <c r="P36" s="860"/>
    </row>
    <row r="37" spans="1:16">
      <c r="A37" s="47"/>
      <c r="B37" s="56">
        <v>1</v>
      </c>
      <c r="C37" s="48" t="s">
        <v>161</v>
      </c>
      <c r="D37" s="49"/>
      <c r="E37" s="49"/>
      <c r="F37" s="50" t="str">
        <f>'AHSP STR'!B118</f>
        <v>A.4.1.1.21A</v>
      </c>
      <c r="G37" s="681">
        <f>'Volume Backup'!U37</f>
        <v>33.599999999999994</v>
      </c>
      <c r="H37" s="46" t="str">
        <f>'Volume Backup'!V37</f>
        <v>m2</v>
      </c>
      <c r="I37" s="51"/>
      <c r="J37" s="200">
        <f>G37*I37</f>
        <v>0</v>
      </c>
      <c r="K37" s="205"/>
      <c r="L37" s="200">
        <f>K37*G37</f>
        <v>0</v>
      </c>
      <c r="M37" s="670"/>
      <c r="N37" s="10"/>
    </row>
    <row r="38" spans="1:16">
      <c r="A38" s="47"/>
      <c r="B38" s="56">
        <f t="shared" si="12"/>
        <v>2</v>
      </c>
      <c r="C38" s="48" t="s">
        <v>178</v>
      </c>
      <c r="D38" s="49"/>
      <c r="E38" s="49"/>
      <c r="F38" s="50" t="str">
        <f>F34</f>
        <v>A.4.1.1.17B</v>
      </c>
      <c r="G38" s="681">
        <f>'Volume Backup'!U38</f>
        <v>418.71359999999999</v>
      </c>
      <c r="H38" s="46" t="str">
        <f>'Volume Backup'!V38</f>
        <v>kg</v>
      </c>
      <c r="I38" s="51"/>
      <c r="J38" s="200">
        <f t="shared" ref="J38:J59" si="13">G38*I38</f>
        <v>0</v>
      </c>
      <c r="K38" s="205"/>
      <c r="L38" s="200">
        <f t="shared" ref="L38:L47" si="14">K38*G38</f>
        <v>0</v>
      </c>
      <c r="M38" s="670"/>
      <c r="N38" s="10"/>
    </row>
    <row r="39" spans="1:16">
      <c r="A39" s="47"/>
      <c r="B39" s="56">
        <f t="shared" si="12"/>
        <v>3</v>
      </c>
      <c r="C39" s="48" t="s">
        <v>169</v>
      </c>
      <c r="D39" s="49"/>
      <c r="E39" s="49"/>
      <c r="F39" s="50" t="str">
        <f>F35</f>
        <v>A.4.1.1.10</v>
      </c>
      <c r="G39" s="681">
        <f>'Volume Backup'!U39</f>
        <v>5.9471999999999987</v>
      </c>
      <c r="H39" s="46" t="str">
        <f>'Volume Backup'!V39</f>
        <v>m3</v>
      </c>
      <c r="I39" s="51"/>
      <c r="J39" s="200">
        <f t="shared" si="13"/>
        <v>0</v>
      </c>
      <c r="K39" s="205"/>
      <c r="L39" s="200">
        <f t="shared" si="14"/>
        <v>0</v>
      </c>
      <c r="M39" s="670"/>
      <c r="N39" s="10"/>
      <c r="O39" s="860"/>
      <c r="P39" s="860"/>
    </row>
    <row r="40" spans="1:16" s="70" customFormat="1">
      <c r="A40" s="64" t="s">
        <v>1352</v>
      </c>
      <c r="B40" s="65"/>
      <c r="C40" s="66" t="s">
        <v>187</v>
      </c>
      <c r="D40" s="67"/>
      <c r="E40" s="67"/>
      <c r="F40" s="697"/>
      <c r="G40" s="696"/>
      <c r="H40" s="68"/>
      <c r="I40" s="698"/>
      <c r="J40" s="202"/>
      <c r="K40" s="207"/>
      <c r="L40" s="202"/>
      <c r="M40" s="669"/>
      <c r="N40" s="69"/>
    </row>
    <row r="41" spans="1:16">
      <c r="A41" s="47"/>
      <c r="B41" s="56">
        <v>1</v>
      </c>
      <c r="C41" s="48" t="s">
        <v>161</v>
      </c>
      <c r="D41" s="49"/>
      <c r="E41" s="49"/>
      <c r="F41" s="50" t="str">
        <f>'AHSP STR'!B161</f>
        <v>A.4.1.1.22A</v>
      </c>
      <c r="G41" s="681">
        <f>'Volume Backup'!U41</f>
        <v>30.72</v>
      </c>
      <c r="H41" s="46" t="str">
        <f>'Volume Backup'!V41</f>
        <v>m2</v>
      </c>
      <c r="I41" s="51"/>
      <c r="J41" s="200">
        <f t="shared" si="13"/>
        <v>0</v>
      </c>
      <c r="K41" s="205"/>
      <c r="L41" s="200">
        <f t="shared" si="14"/>
        <v>0</v>
      </c>
      <c r="M41" s="670"/>
      <c r="N41" s="10"/>
    </row>
    <row r="42" spans="1:16">
      <c r="A42" s="47"/>
      <c r="B42" s="56">
        <f t="shared" ref="B42:B43" si="15">B41+1</f>
        <v>2</v>
      </c>
      <c r="C42" s="48" t="s">
        <v>178</v>
      </c>
      <c r="D42" s="49"/>
      <c r="E42" s="49"/>
      <c r="F42" s="50" t="str">
        <f>F38</f>
        <v>A.4.1.1.17B</v>
      </c>
      <c r="G42" s="681">
        <f>'Volume Backup'!U42</f>
        <v>238.76266666666669</v>
      </c>
      <c r="H42" s="46" t="str">
        <f>'Volume Backup'!V42</f>
        <v>kg</v>
      </c>
      <c r="I42" s="51"/>
      <c r="J42" s="200">
        <f t="shared" si="13"/>
        <v>0</v>
      </c>
      <c r="K42" s="205"/>
      <c r="L42" s="200">
        <f t="shared" si="14"/>
        <v>0</v>
      </c>
      <c r="M42" s="670"/>
      <c r="N42" s="10"/>
    </row>
    <row r="43" spans="1:16">
      <c r="A43" s="47"/>
      <c r="B43" s="56">
        <f t="shared" si="15"/>
        <v>3</v>
      </c>
      <c r="C43" s="48" t="s">
        <v>169</v>
      </c>
      <c r="D43" s="49"/>
      <c r="E43" s="49"/>
      <c r="F43" s="50" t="str">
        <f>F39</f>
        <v>A.4.1.1.10</v>
      </c>
      <c r="G43" s="681">
        <f>'Volume Backup'!U43</f>
        <v>4.6079999999999997</v>
      </c>
      <c r="H43" s="46" t="str">
        <f>'Volume Backup'!V43</f>
        <v>m3</v>
      </c>
      <c r="I43" s="51"/>
      <c r="J43" s="200">
        <f t="shared" si="13"/>
        <v>0</v>
      </c>
      <c r="K43" s="205"/>
      <c r="L43" s="200">
        <f t="shared" si="14"/>
        <v>0</v>
      </c>
      <c r="M43" s="670"/>
      <c r="N43" s="10"/>
      <c r="O43" s="860"/>
      <c r="P43" s="860"/>
    </row>
    <row r="44" spans="1:16" s="70" customFormat="1">
      <c r="A44" s="64" t="s">
        <v>1353</v>
      </c>
      <c r="B44" s="65"/>
      <c r="C44" s="66" t="s">
        <v>1273</v>
      </c>
      <c r="D44" s="67"/>
      <c r="E44" s="67"/>
      <c r="F44" s="697"/>
      <c r="G44" s="696"/>
      <c r="H44" s="68"/>
      <c r="I44" s="698"/>
      <c r="J44" s="202"/>
      <c r="K44" s="207"/>
      <c r="L44" s="202"/>
      <c r="M44" s="669"/>
      <c r="N44" s="69"/>
    </row>
    <row r="45" spans="1:16">
      <c r="A45" s="47"/>
      <c r="B45" s="56">
        <v>1</v>
      </c>
      <c r="C45" s="48" t="s">
        <v>161</v>
      </c>
      <c r="D45" s="49"/>
      <c r="E45" s="49"/>
      <c r="F45" s="50" t="str">
        <f>'AHSP STR'!B207</f>
        <v>A.4.1.1.23A</v>
      </c>
      <c r="G45" s="681">
        <f>'Volume Backup'!U45</f>
        <v>50.4</v>
      </c>
      <c r="H45" s="46" t="str">
        <f>'Volume Backup'!V45</f>
        <v>m2</v>
      </c>
      <c r="I45" s="51"/>
      <c r="J45" s="200">
        <f t="shared" si="13"/>
        <v>0</v>
      </c>
      <c r="K45" s="205"/>
      <c r="L45" s="200">
        <f t="shared" si="14"/>
        <v>0</v>
      </c>
      <c r="M45" s="670"/>
      <c r="N45" s="10"/>
    </row>
    <row r="46" spans="1:16">
      <c r="A46" s="47"/>
      <c r="B46" s="56">
        <f t="shared" ref="B46:B47" si="16">B45+1</f>
        <v>2</v>
      </c>
      <c r="C46" s="48" t="s">
        <v>178</v>
      </c>
      <c r="D46" s="49"/>
      <c r="E46" s="49"/>
      <c r="F46" s="50" t="str">
        <f>F42</f>
        <v>A.4.1.1.17B</v>
      </c>
      <c r="G46" s="681">
        <f>'Volume Backup'!U46</f>
        <v>628.07039999999995</v>
      </c>
      <c r="H46" s="46" t="str">
        <f>'Volume Backup'!V46</f>
        <v>kg</v>
      </c>
      <c r="I46" s="51"/>
      <c r="J46" s="200">
        <f t="shared" si="13"/>
        <v>0</v>
      </c>
      <c r="K46" s="205"/>
      <c r="L46" s="200">
        <f t="shared" si="14"/>
        <v>0</v>
      </c>
      <c r="M46" s="670"/>
      <c r="N46" s="10"/>
    </row>
    <row r="47" spans="1:16">
      <c r="A47" s="47"/>
      <c r="B47" s="56">
        <f t="shared" si="16"/>
        <v>3</v>
      </c>
      <c r="C47" s="48" t="s">
        <v>169</v>
      </c>
      <c r="D47" s="49"/>
      <c r="E47" s="49"/>
      <c r="F47" s="50" t="str">
        <f>F43</f>
        <v>A.4.1.1.10</v>
      </c>
      <c r="G47" s="681">
        <f>'Volume Backup'!U47</f>
        <v>8.9207999999999998</v>
      </c>
      <c r="H47" s="46" t="str">
        <f>'Volume Backup'!V47</f>
        <v>m3</v>
      </c>
      <c r="I47" s="51"/>
      <c r="J47" s="200">
        <f t="shared" si="13"/>
        <v>0</v>
      </c>
      <c r="K47" s="205"/>
      <c r="L47" s="200">
        <f t="shared" si="14"/>
        <v>0</v>
      </c>
      <c r="M47" s="670"/>
      <c r="N47" s="10"/>
      <c r="O47" s="860"/>
      <c r="P47" s="860"/>
    </row>
    <row r="48" spans="1:16" s="70" customFormat="1">
      <c r="A48" s="64" t="s">
        <v>1354</v>
      </c>
      <c r="B48" s="65"/>
      <c r="C48" s="66" t="s">
        <v>1274</v>
      </c>
      <c r="D48" s="67"/>
      <c r="E48" s="67"/>
      <c r="F48" s="697"/>
      <c r="G48" s="696"/>
      <c r="H48" s="68"/>
      <c r="I48" s="698"/>
      <c r="J48" s="202"/>
      <c r="K48" s="207"/>
      <c r="L48" s="202"/>
      <c r="M48" s="669"/>
      <c r="N48" s="69"/>
    </row>
    <row r="49" spans="1:16">
      <c r="A49" s="47"/>
      <c r="B49" s="56">
        <v>1</v>
      </c>
      <c r="C49" s="48" t="s">
        <v>161</v>
      </c>
      <c r="D49" s="49"/>
      <c r="E49" s="49"/>
      <c r="F49" s="50" t="str">
        <f>'AHSP STR'!B253</f>
        <v>A.4.1.1.24A</v>
      </c>
      <c r="G49" s="681">
        <f>'Volume Backup'!U49</f>
        <v>20.400000000000006</v>
      </c>
      <c r="H49" s="46" t="str">
        <f>'Volume Backup'!V49</f>
        <v>m2</v>
      </c>
      <c r="I49" s="51"/>
      <c r="J49" s="200">
        <f t="shared" si="13"/>
        <v>0</v>
      </c>
      <c r="K49" s="205"/>
      <c r="L49" s="200">
        <f t="shared" ref="L49:L52" si="17">K49*G49</f>
        <v>0</v>
      </c>
      <c r="M49" s="670"/>
      <c r="N49" s="10"/>
    </row>
    <row r="50" spans="1:16">
      <c r="A50" s="47"/>
      <c r="B50" s="56">
        <f t="shared" ref="B50:B52" si="18">B49+1</f>
        <v>2</v>
      </c>
      <c r="C50" s="48" t="s">
        <v>178</v>
      </c>
      <c r="D50" s="49"/>
      <c r="E50" s="49"/>
      <c r="F50" s="50" t="str">
        <f>F46</f>
        <v>A.4.1.1.17B</v>
      </c>
      <c r="G50" s="681">
        <f>'Volume Backup'!U50</f>
        <v>288.36</v>
      </c>
      <c r="H50" s="46" t="str">
        <f>'Volume Backup'!V50</f>
        <v>kg</v>
      </c>
      <c r="I50" s="51"/>
      <c r="J50" s="200">
        <f t="shared" si="13"/>
        <v>0</v>
      </c>
      <c r="K50" s="205"/>
      <c r="L50" s="200">
        <f t="shared" si="17"/>
        <v>0</v>
      </c>
      <c r="M50" s="670"/>
      <c r="N50" s="10"/>
    </row>
    <row r="51" spans="1:16">
      <c r="A51" s="47"/>
      <c r="B51" s="56">
        <f t="shared" si="18"/>
        <v>3</v>
      </c>
      <c r="C51" s="48" t="s">
        <v>169</v>
      </c>
      <c r="D51" s="49"/>
      <c r="E51" s="49"/>
      <c r="F51" s="50" t="str">
        <f>F47</f>
        <v>A.4.1.1.10</v>
      </c>
      <c r="G51" s="681">
        <f>'Volume Backup'!U51</f>
        <v>5.831999999999999</v>
      </c>
      <c r="H51" s="46" t="str">
        <f>'Volume Backup'!V51</f>
        <v>m3</v>
      </c>
      <c r="I51" s="51"/>
      <c r="J51" s="200">
        <f t="shared" si="13"/>
        <v>0</v>
      </c>
      <c r="K51" s="205"/>
      <c r="L51" s="200">
        <f t="shared" si="17"/>
        <v>0</v>
      </c>
      <c r="M51" s="670"/>
      <c r="N51" s="10"/>
    </row>
    <row r="52" spans="1:16">
      <c r="A52" s="47"/>
      <c r="B52" s="56">
        <f t="shared" si="18"/>
        <v>4</v>
      </c>
      <c r="C52" s="48" t="s">
        <v>2822</v>
      </c>
      <c r="D52" s="49"/>
      <c r="E52" s="49"/>
      <c r="F52" s="50" t="str">
        <f>analisa!A137</f>
        <v>A.4.5.2.7 A</v>
      </c>
      <c r="G52" s="681">
        <f>'Volume Backup'!U52</f>
        <v>30</v>
      </c>
      <c r="H52" s="46" t="str">
        <f>'Volume Backup'!V52</f>
        <v>m2</v>
      </c>
      <c r="I52" s="51"/>
      <c r="J52" s="200">
        <f t="shared" si="13"/>
        <v>0</v>
      </c>
      <c r="K52" s="205"/>
      <c r="L52" s="200">
        <f t="shared" si="17"/>
        <v>0</v>
      </c>
      <c r="M52" s="670"/>
      <c r="N52" s="10"/>
      <c r="O52" s="860"/>
      <c r="P52" s="860"/>
    </row>
    <row r="53" spans="1:16" s="70" customFormat="1">
      <c r="A53" s="64" t="s">
        <v>1355</v>
      </c>
      <c r="B53" s="65"/>
      <c r="C53" s="66" t="s">
        <v>166</v>
      </c>
      <c r="D53" s="67"/>
      <c r="E53" s="67"/>
      <c r="F53" s="697"/>
      <c r="G53" s="696"/>
      <c r="H53" s="68"/>
      <c r="I53" s="698"/>
      <c r="J53" s="202"/>
      <c r="K53" s="207"/>
      <c r="L53" s="202"/>
      <c r="M53" s="669"/>
      <c r="N53" s="69"/>
    </row>
    <row r="54" spans="1:16">
      <c r="A54" s="37"/>
      <c r="B54" s="55">
        <v>1</v>
      </c>
      <c r="C54" s="33" t="s">
        <v>1281</v>
      </c>
      <c r="D54" s="34"/>
      <c r="E54" s="34"/>
      <c r="F54" s="680" t="str">
        <f>'AHS PL'!B5</f>
        <v>Pk.RF.01</v>
      </c>
      <c r="G54" s="681">
        <f>'Volume Backup'!U54</f>
        <v>4</v>
      </c>
      <c r="H54" s="46" t="str">
        <f>'Volume Backup'!V54</f>
        <v>unit</v>
      </c>
      <c r="I54" s="682"/>
      <c r="J54" s="200">
        <f t="shared" si="13"/>
        <v>0</v>
      </c>
      <c r="K54" s="204"/>
      <c r="L54" s="200">
        <f t="shared" ref="L54:L55" si="19">K54*G54</f>
        <v>0</v>
      </c>
      <c r="M54" s="670"/>
      <c r="N54" s="10"/>
    </row>
    <row r="55" spans="1:16">
      <c r="A55" s="37"/>
      <c r="B55" s="55">
        <f>B54+1</f>
        <v>2</v>
      </c>
      <c r="C55" s="33" t="s">
        <v>186</v>
      </c>
      <c r="D55" s="34"/>
      <c r="E55" s="34"/>
      <c r="F55" s="680" t="str">
        <f>'AHS PL'!B63</f>
        <v>Pk.plamPVC.03</v>
      </c>
      <c r="G55" s="681">
        <f>'Volume Backup'!U55</f>
        <v>30</v>
      </c>
      <c r="H55" s="46" t="str">
        <f>'Volume Backup'!V55</f>
        <v>m'</v>
      </c>
      <c r="I55" s="682"/>
      <c r="J55" s="200">
        <f t="shared" si="13"/>
        <v>0</v>
      </c>
      <c r="K55" s="204"/>
      <c r="L55" s="200">
        <f t="shared" si="19"/>
        <v>0</v>
      </c>
      <c r="M55" s="670"/>
      <c r="N55" s="10"/>
      <c r="O55" s="860"/>
      <c r="P55" s="860"/>
    </row>
    <row r="56" spans="1:16" s="70" customFormat="1">
      <c r="A56" s="64" t="s">
        <v>1356</v>
      </c>
      <c r="B56" s="65"/>
      <c r="C56" s="66" t="s">
        <v>1284</v>
      </c>
      <c r="D56" s="67"/>
      <c r="E56" s="67"/>
      <c r="F56" s="697"/>
      <c r="G56" s="696"/>
      <c r="H56" s="68"/>
      <c r="I56" s="698"/>
      <c r="J56" s="202"/>
      <c r="K56" s="207"/>
      <c r="L56" s="202"/>
      <c r="M56" s="669"/>
      <c r="N56" s="69"/>
    </row>
    <row r="57" spans="1:16">
      <c r="A57" s="37"/>
      <c r="B57" s="55">
        <v>1</v>
      </c>
      <c r="C57" s="33" t="s">
        <v>1285</v>
      </c>
      <c r="D57" s="34"/>
      <c r="E57" s="34"/>
      <c r="F57" s="680" t="str">
        <f>F29</f>
        <v>Dihitung</v>
      </c>
      <c r="G57" s="681">
        <f>'Volume Backup'!U57</f>
        <v>1</v>
      </c>
      <c r="H57" s="46" t="str">
        <f>'Volume Backup'!V57</f>
        <v>unit</v>
      </c>
      <c r="I57" s="682"/>
      <c r="J57" s="200">
        <f t="shared" si="13"/>
        <v>0</v>
      </c>
      <c r="K57" s="204"/>
      <c r="L57" s="200">
        <f t="shared" ref="L57:L59" si="20">K57*G57</f>
        <v>0</v>
      </c>
      <c r="M57" s="670"/>
      <c r="N57" s="10"/>
    </row>
    <row r="58" spans="1:16">
      <c r="A58" s="37"/>
      <c r="B58" s="55">
        <f>B57+1</f>
        <v>2</v>
      </c>
      <c r="C58" s="33" t="s">
        <v>1286</v>
      </c>
      <c r="D58" s="34"/>
      <c r="E58" s="34"/>
      <c r="F58" s="680" t="str">
        <f>'AHS EL'!B4</f>
        <v>PK.Elek.01</v>
      </c>
      <c r="G58" s="681">
        <f>'Volume Backup'!U58</f>
        <v>6</v>
      </c>
      <c r="H58" s="46" t="str">
        <f>'Volume Backup'!V58</f>
        <v>titik</v>
      </c>
      <c r="I58" s="682"/>
      <c r="J58" s="200">
        <f t="shared" si="13"/>
        <v>0</v>
      </c>
      <c r="K58" s="204"/>
      <c r="L58" s="200">
        <f t="shared" si="20"/>
        <v>0</v>
      </c>
      <c r="M58" s="670"/>
      <c r="N58" s="10"/>
    </row>
    <row r="59" spans="1:16">
      <c r="A59" s="37"/>
      <c r="B59" s="55">
        <f t="shared" ref="B59" si="21">B58+1</f>
        <v>3</v>
      </c>
      <c r="C59" s="33" t="s">
        <v>1287</v>
      </c>
      <c r="D59" s="34"/>
      <c r="E59" s="34"/>
      <c r="F59" s="680" t="str">
        <f>'AHS EL'!B102</f>
        <v>PK.Elek.39</v>
      </c>
      <c r="G59" s="681">
        <f>'Volume Backup'!U59</f>
        <v>8</v>
      </c>
      <c r="H59" s="46" t="str">
        <f>'Volume Backup'!V59</f>
        <v>unit</v>
      </c>
      <c r="I59" s="682"/>
      <c r="J59" s="200">
        <f t="shared" si="13"/>
        <v>0</v>
      </c>
      <c r="K59" s="204"/>
      <c r="L59" s="200">
        <f t="shared" si="20"/>
        <v>0</v>
      </c>
      <c r="M59" s="670"/>
      <c r="N59" s="10"/>
      <c r="O59" s="860"/>
      <c r="P59" s="860"/>
    </row>
    <row r="60" spans="1:16" s="70" customFormat="1">
      <c r="A60" s="64" t="s">
        <v>1431</v>
      </c>
      <c r="B60" s="65"/>
      <c r="C60" s="66" t="s">
        <v>182</v>
      </c>
      <c r="D60" s="67"/>
      <c r="E60" s="67"/>
      <c r="F60" s="697"/>
      <c r="G60" s="696"/>
      <c r="H60" s="68"/>
      <c r="I60" s="698"/>
      <c r="J60" s="202"/>
      <c r="K60" s="207"/>
      <c r="L60" s="202"/>
      <c r="M60" s="669"/>
      <c r="N60" s="69"/>
    </row>
    <row r="61" spans="1:16">
      <c r="A61" s="37"/>
      <c r="B61" s="55">
        <v>1</v>
      </c>
      <c r="C61" s="33" t="s">
        <v>172</v>
      </c>
      <c r="D61" s="34"/>
      <c r="E61" s="34"/>
      <c r="F61" s="680" t="str">
        <f>'AHSP ARS'!B81</f>
        <v>PLL.01</v>
      </c>
      <c r="G61" s="681">
        <f>'Volume Backup'!U61</f>
        <v>48.599999999999994</v>
      </c>
      <c r="H61" s="46" t="str">
        <f>'Volume Backup'!V61</f>
        <v>m2</v>
      </c>
      <c r="I61" s="682"/>
      <c r="J61" s="200">
        <f t="shared" ref="J61:J63" si="22">G61*I61</f>
        <v>0</v>
      </c>
      <c r="K61" s="204"/>
      <c r="L61" s="200">
        <f t="shared" ref="L61:L63" si="23">K61*G61</f>
        <v>0</v>
      </c>
      <c r="M61" s="670"/>
      <c r="N61" s="10"/>
    </row>
    <row r="62" spans="1:16">
      <c r="A62" s="37"/>
      <c r="B62" s="55">
        <f>B61+1</f>
        <v>2</v>
      </c>
      <c r="C62" s="33" t="s">
        <v>184</v>
      </c>
      <c r="D62" s="34"/>
      <c r="E62" s="34"/>
      <c r="F62" s="680" t="str">
        <f>analisa!A121</f>
        <v>A.4.5.1.7</v>
      </c>
      <c r="G62" s="681">
        <f>'Volume Backup'!U62</f>
        <v>48.599999999999994</v>
      </c>
      <c r="H62" s="46" t="str">
        <f>'Volume Backup'!V62</f>
        <v>m2</v>
      </c>
      <c r="I62" s="682"/>
      <c r="J62" s="200">
        <f t="shared" si="22"/>
        <v>0</v>
      </c>
      <c r="K62" s="204"/>
      <c r="L62" s="200">
        <f t="shared" si="23"/>
        <v>0</v>
      </c>
      <c r="M62" s="670"/>
      <c r="N62" s="10"/>
    </row>
    <row r="63" spans="1:16">
      <c r="A63" s="37"/>
      <c r="B63" s="55">
        <f>B62+1</f>
        <v>3</v>
      </c>
      <c r="C63" s="33" t="s">
        <v>1297</v>
      </c>
      <c r="D63" s="34"/>
      <c r="E63" s="34"/>
      <c r="F63" s="680" t="str">
        <f>'AHSP ARS'!B119</f>
        <v>A.4.7.1.10</v>
      </c>
      <c r="G63" s="681">
        <f>'Volume Backup'!U63</f>
        <v>48.599999999999994</v>
      </c>
      <c r="H63" s="46" t="str">
        <f>'Volume Backup'!V63</f>
        <v>m2</v>
      </c>
      <c r="I63" s="682"/>
      <c r="J63" s="200">
        <f t="shared" si="22"/>
        <v>0</v>
      </c>
      <c r="K63" s="204"/>
      <c r="L63" s="200">
        <f t="shared" si="23"/>
        <v>0</v>
      </c>
      <c r="M63" s="670"/>
      <c r="N63" s="10"/>
      <c r="O63" s="860"/>
      <c r="P63" s="860"/>
    </row>
    <row r="64" spans="1:16" s="70" customFormat="1">
      <c r="A64" s="64" t="s">
        <v>1432</v>
      </c>
      <c r="B64" s="65"/>
      <c r="C64" s="66" t="s">
        <v>1288</v>
      </c>
      <c r="D64" s="67"/>
      <c r="E64" s="67"/>
      <c r="F64" s="697"/>
      <c r="G64" s="696"/>
      <c r="H64" s="68"/>
      <c r="I64" s="698"/>
      <c r="J64" s="202"/>
      <c r="K64" s="207"/>
      <c r="L64" s="202"/>
      <c r="M64" s="669"/>
      <c r="N64" s="69"/>
    </row>
    <row r="65" spans="1:16">
      <c r="A65" s="37"/>
      <c r="B65" s="55">
        <v>1</v>
      </c>
      <c r="C65" s="33" t="s">
        <v>165</v>
      </c>
      <c r="D65" s="34"/>
      <c r="E65" s="34"/>
      <c r="F65" s="680" t="str">
        <f>F63</f>
        <v>A.4.7.1.10</v>
      </c>
      <c r="G65" s="681">
        <f>'Volume Backup'!U65</f>
        <v>93.86399999999999</v>
      </c>
      <c r="H65" s="46" t="str">
        <f>'Volume Backup'!V65</f>
        <v>m2</v>
      </c>
      <c r="I65" s="682"/>
      <c r="J65" s="200">
        <f t="shared" ref="J65:J66" si="24">G65*I65</f>
        <v>0</v>
      </c>
      <c r="K65" s="204"/>
      <c r="L65" s="200">
        <f t="shared" ref="L65:L66" si="25">K65*G65</f>
        <v>0</v>
      </c>
      <c r="M65" s="670"/>
      <c r="N65" s="10"/>
    </row>
    <row r="66" spans="1:16">
      <c r="A66" s="37"/>
      <c r="B66" s="55">
        <f>B65+1</f>
        <v>2</v>
      </c>
      <c r="C66" s="33" t="s">
        <v>1289</v>
      </c>
      <c r="D66" s="34"/>
      <c r="E66" s="34"/>
      <c r="F66" s="680" t="str">
        <f>analisa!A220</f>
        <v>A.4.7.1.10 K</v>
      </c>
      <c r="G66" s="681">
        <f>'Volume Backup'!U66</f>
        <v>20.400000000000006</v>
      </c>
      <c r="H66" s="46" t="str">
        <f>'Volume Backup'!V66</f>
        <v>m2</v>
      </c>
      <c r="I66" s="682"/>
      <c r="J66" s="200">
        <f t="shared" si="24"/>
        <v>0</v>
      </c>
      <c r="K66" s="204"/>
      <c r="L66" s="200">
        <f t="shared" si="25"/>
        <v>0</v>
      </c>
      <c r="M66" s="670"/>
      <c r="N66" s="10"/>
      <c r="O66" s="860">
        <f>SUM(J32:J66)</f>
        <v>0</v>
      </c>
      <c r="P66" s="860">
        <f>SUM(L32:L66)</f>
        <v>0</v>
      </c>
    </row>
    <row r="67" spans="1:16" ht="13.5" thickBot="1">
      <c r="A67" s="15"/>
      <c r="B67" s="16"/>
      <c r="C67" s="38"/>
      <c r="D67" s="17"/>
      <c r="E67" s="17"/>
      <c r="F67" s="39"/>
      <c r="G67" s="17"/>
      <c r="H67" s="17"/>
      <c r="I67" s="18" t="str">
        <f>"Sub Total "  &amp;A19</f>
        <v>Sub Total II.</v>
      </c>
      <c r="J67" s="678">
        <f>SUM(J22:J66)</f>
        <v>0</v>
      </c>
      <c r="K67" s="679"/>
      <c r="L67" s="678">
        <f>SUM(L22:L66)</f>
        <v>0</v>
      </c>
      <c r="M67" s="677"/>
      <c r="N67" s="10"/>
    </row>
    <row r="68" spans="1:16" s="45" customFormat="1" ht="16.5" thickTop="1" thickBot="1">
      <c r="A68" s="52" t="s">
        <v>195</v>
      </c>
      <c r="B68" s="40"/>
      <c r="C68" s="41" t="s">
        <v>1292</v>
      </c>
      <c r="D68" s="42"/>
      <c r="E68" s="42"/>
      <c r="F68" s="53"/>
      <c r="G68" s="43"/>
      <c r="H68" s="43"/>
      <c r="I68" s="54"/>
      <c r="J68" s="43"/>
      <c r="K68" s="203"/>
      <c r="L68" s="43"/>
      <c r="M68" s="668"/>
      <c r="N68" s="44"/>
    </row>
    <row r="69" spans="1:16" s="692" customFormat="1" ht="13.5" thickTop="1">
      <c r="A69" s="683" t="s">
        <v>18</v>
      </c>
      <c r="B69" s="684"/>
      <c r="C69" s="685" t="s">
        <v>1345</v>
      </c>
      <c r="D69" s="686"/>
      <c r="E69" s="686"/>
      <c r="F69" s="693"/>
      <c r="G69" s="694"/>
      <c r="H69" s="687"/>
      <c r="I69" s="695"/>
      <c r="J69" s="688"/>
      <c r="K69" s="689"/>
      <c r="L69" s="688"/>
      <c r="M69" s="690"/>
      <c r="N69" s="691"/>
    </row>
    <row r="70" spans="1:16" s="70" customFormat="1">
      <c r="A70" s="64" t="s">
        <v>1275</v>
      </c>
      <c r="B70" s="65"/>
      <c r="C70" s="66" t="s">
        <v>1272</v>
      </c>
      <c r="D70" s="67"/>
      <c r="E70" s="67"/>
      <c r="F70" s="697"/>
      <c r="G70" s="696"/>
      <c r="H70" s="68"/>
      <c r="I70" s="698"/>
      <c r="J70" s="202"/>
      <c r="K70" s="207"/>
      <c r="L70" s="202"/>
      <c r="M70" s="669"/>
      <c r="N70" s="69"/>
    </row>
    <row r="71" spans="1:16">
      <c r="A71" s="47"/>
      <c r="B71" s="56">
        <v>1</v>
      </c>
      <c r="C71" s="48" t="s">
        <v>1271</v>
      </c>
      <c r="D71" s="49"/>
      <c r="E71" s="49"/>
      <c r="F71" s="50" t="str">
        <f>F32</f>
        <v>A.2.3.1.1</v>
      </c>
      <c r="G71" s="681">
        <f>'Volume Backup'!U74</f>
        <v>0.06</v>
      </c>
      <c r="H71" s="46" t="str">
        <f>'Volume Backup'!V74</f>
        <v>m3</v>
      </c>
      <c r="I71" s="51"/>
      <c r="J71" s="200">
        <f t="shared" ref="J71:J74" si="26">G71*I71</f>
        <v>0</v>
      </c>
      <c r="K71" s="205"/>
      <c r="L71" s="200">
        <f t="shared" ref="L71:L74" si="27">K71*G71</f>
        <v>0</v>
      </c>
      <c r="M71" s="670"/>
      <c r="N71" s="10"/>
    </row>
    <row r="72" spans="1:16">
      <c r="A72" s="47"/>
      <c r="B72" s="56">
        <f t="shared" ref="B72:B74" si="28">B71+1</f>
        <v>2</v>
      </c>
      <c r="C72" s="48" t="s">
        <v>161</v>
      </c>
      <c r="D72" s="49"/>
      <c r="E72" s="49"/>
      <c r="F72" s="50" t="str">
        <f>F37</f>
        <v>A.4.1.1.21A</v>
      </c>
      <c r="G72" s="681">
        <f>'Volume Backup'!U75</f>
        <v>0.8</v>
      </c>
      <c r="H72" s="46" t="str">
        <f>'Volume Backup'!V75</f>
        <v>m2</v>
      </c>
      <c r="I72" s="51"/>
      <c r="J72" s="200">
        <f t="shared" si="26"/>
        <v>0</v>
      </c>
      <c r="K72" s="205"/>
      <c r="L72" s="200">
        <f t="shared" si="27"/>
        <v>0</v>
      </c>
      <c r="M72" s="670"/>
      <c r="N72" s="10"/>
    </row>
    <row r="73" spans="1:16">
      <c r="A73" s="47"/>
      <c r="B73" s="56">
        <f t="shared" si="28"/>
        <v>3</v>
      </c>
      <c r="C73" s="48" t="s">
        <v>178</v>
      </c>
      <c r="D73" s="49"/>
      <c r="E73" s="49"/>
      <c r="F73" s="50" t="str">
        <f t="shared" ref="F73:F74" si="29">F38</f>
        <v>A.4.1.1.17B</v>
      </c>
      <c r="G73" s="681">
        <f>'Volume Backup'!U76</f>
        <v>14.933333333333334</v>
      </c>
      <c r="H73" s="46" t="str">
        <f>'Volume Backup'!V76</f>
        <v>kg</v>
      </c>
      <c r="I73" s="51"/>
      <c r="J73" s="200">
        <f t="shared" si="26"/>
        <v>0</v>
      </c>
      <c r="K73" s="205"/>
      <c r="L73" s="200">
        <f t="shared" si="27"/>
        <v>0</v>
      </c>
      <c r="M73" s="670"/>
      <c r="N73" s="10"/>
    </row>
    <row r="74" spans="1:16">
      <c r="A74" s="47"/>
      <c r="B74" s="56">
        <f t="shared" si="28"/>
        <v>4</v>
      </c>
      <c r="C74" s="48" t="s">
        <v>169</v>
      </c>
      <c r="D74" s="49"/>
      <c r="E74" s="49"/>
      <c r="F74" s="50" t="str">
        <f t="shared" si="29"/>
        <v>A.4.1.1.10</v>
      </c>
      <c r="G74" s="681">
        <f>'Volume Backup'!U77</f>
        <v>0.06</v>
      </c>
      <c r="H74" s="46" t="str">
        <f>'Volume Backup'!V77</f>
        <v>m3</v>
      </c>
      <c r="I74" s="51"/>
      <c r="J74" s="200">
        <f t="shared" si="26"/>
        <v>0</v>
      </c>
      <c r="K74" s="205"/>
      <c r="L74" s="200">
        <f t="shared" si="27"/>
        <v>0</v>
      </c>
      <c r="M74" s="670"/>
      <c r="N74" s="10"/>
      <c r="O74" s="860"/>
      <c r="P74" s="860"/>
    </row>
    <row r="75" spans="1:16" s="70" customFormat="1">
      <c r="A75" s="64" t="s">
        <v>1276</v>
      </c>
      <c r="B75" s="65"/>
      <c r="C75" s="66" t="s">
        <v>187</v>
      </c>
      <c r="D75" s="67"/>
      <c r="E75" s="67"/>
      <c r="F75" s="697"/>
      <c r="G75" s="696"/>
      <c r="H75" s="68"/>
      <c r="I75" s="698"/>
      <c r="J75" s="202"/>
      <c r="K75" s="207"/>
      <c r="L75" s="202"/>
      <c r="M75" s="669"/>
      <c r="N75" s="69"/>
    </row>
    <row r="76" spans="1:16">
      <c r="A76" s="37"/>
      <c r="B76" s="55">
        <v>1</v>
      </c>
      <c r="C76" s="33" t="s">
        <v>161</v>
      </c>
      <c r="D76" s="34"/>
      <c r="E76" s="34"/>
      <c r="F76" s="680" t="str">
        <f>F41</f>
        <v>A.4.1.1.22A</v>
      </c>
      <c r="G76" s="681">
        <f>'Volume Backup'!U79</f>
        <v>3.84</v>
      </c>
      <c r="H76" s="46" t="str">
        <f>'Volume Backup'!V79</f>
        <v>m2</v>
      </c>
      <c r="I76" s="682"/>
      <c r="J76" s="200">
        <f t="shared" ref="J76:J78" si="30">G76*I76</f>
        <v>0</v>
      </c>
      <c r="K76" s="204"/>
      <c r="L76" s="200">
        <f t="shared" ref="L76:L78" si="31">K76*G76</f>
        <v>0</v>
      </c>
      <c r="M76" s="670"/>
      <c r="N76" s="10"/>
    </row>
    <row r="77" spans="1:16">
      <c r="A77" s="47"/>
      <c r="B77" s="56">
        <f>B76+1</f>
        <v>2</v>
      </c>
      <c r="C77" s="48" t="s">
        <v>178</v>
      </c>
      <c r="D77" s="49"/>
      <c r="E77" s="49"/>
      <c r="F77" s="680" t="str">
        <f t="shared" ref="F77:F78" si="32">F42</f>
        <v>A.4.1.1.17B</v>
      </c>
      <c r="G77" s="681">
        <f>'Volume Backup'!U80</f>
        <v>71.765333333333331</v>
      </c>
      <c r="H77" s="46" t="str">
        <f>'Volume Backup'!V80</f>
        <v>kg</v>
      </c>
      <c r="I77" s="682"/>
      <c r="J77" s="200">
        <f t="shared" si="30"/>
        <v>0</v>
      </c>
      <c r="K77" s="204"/>
      <c r="L77" s="200">
        <f t="shared" si="31"/>
        <v>0</v>
      </c>
      <c r="M77" s="670"/>
      <c r="N77" s="10"/>
    </row>
    <row r="78" spans="1:16">
      <c r="A78" s="47"/>
      <c r="B78" s="56">
        <f>B77+1</f>
        <v>3</v>
      </c>
      <c r="C78" s="48" t="s">
        <v>169</v>
      </c>
      <c r="D78" s="49"/>
      <c r="E78" s="49"/>
      <c r="F78" s="680" t="str">
        <f t="shared" si="32"/>
        <v>A.4.1.1.10</v>
      </c>
      <c r="G78" s="681">
        <f>'Volume Backup'!U81</f>
        <v>0.14399999999999999</v>
      </c>
      <c r="H78" s="46" t="str">
        <f>'Volume Backup'!V81</f>
        <v>m3</v>
      </c>
      <c r="I78" s="682"/>
      <c r="J78" s="200">
        <f t="shared" si="30"/>
        <v>0</v>
      </c>
      <c r="K78" s="204"/>
      <c r="L78" s="200">
        <f t="shared" si="31"/>
        <v>0</v>
      </c>
      <c r="M78" s="670"/>
      <c r="N78" s="10"/>
      <c r="O78" s="860"/>
      <c r="P78" s="860"/>
    </row>
    <row r="79" spans="1:16" s="70" customFormat="1">
      <c r="A79" s="64" t="s">
        <v>1277</v>
      </c>
      <c r="B79" s="65"/>
      <c r="C79" s="66" t="s">
        <v>1273</v>
      </c>
      <c r="D79" s="67"/>
      <c r="E79" s="67"/>
      <c r="F79" s="697"/>
      <c r="G79" s="696"/>
      <c r="H79" s="68"/>
      <c r="I79" s="698"/>
      <c r="J79" s="202"/>
      <c r="K79" s="207"/>
      <c r="L79" s="202"/>
      <c r="M79" s="669"/>
      <c r="N79" s="69"/>
    </row>
    <row r="80" spans="1:16">
      <c r="A80" s="37"/>
      <c r="B80" s="55">
        <v>1</v>
      </c>
      <c r="C80" s="33" t="s">
        <v>161</v>
      </c>
      <c r="D80" s="34"/>
      <c r="E80" s="34"/>
      <c r="F80" s="680" t="str">
        <f>F45</f>
        <v>A.4.1.1.23A</v>
      </c>
      <c r="G80" s="681">
        <f>'Volume Backup'!U83</f>
        <v>0.8</v>
      </c>
      <c r="H80" s="46" t="str">
        <f>'Volume Backup'!V83</f>
        <v>m2</v>
      </c>
      <c r="I80" s="682"/>
      <c r="J80" s="200">
        <f t="shared" ref="J80" si="33">G80*I80</f>
        <v>0</v>
      </c>
      <c r="K80" s="204"/>
      <c r="L80" s="200">
        <f t="shared" ref="L80" si="34">K80*G80</f>
        <v>0</v>
      </c>
      <c r="M80" s="670"/>
      <c r="N80" s="10"/>
    </row>
    <row r="81" spans="1:16">
      <c r="A81" s="47"/>
      <c r="B81" s="56">
        <f>B80+1</f>
        <v>2</v>
      </c>
      <c r="C81" s="48" t="s">
        <v>178</v>
      </c>
      <c r="D81" s="49"/>
      <c r="E81" s="49"/>
      <c r="F81" s="680" t="str">
        <f t="shared" ref="F81:F82" si="35">F46</f>
        <v>A.4.1.1.17B</v>
      </c>
      <c r="G81" s="681">
        <f>'Volume Backup'!U84</f>
        <v>14.933333333333334</v>
      </c>
      <c r="H81" s="46" t="str">
        <f>'Volume Backup'!V84</f>
        <v>kg</v>
      </c>
      <c r="I81" s="682"/>
      <c r="J81" s="200">
        <f>G81*I81</f>
        <v>0</v>
      </c>
      <c r="K81" s="204"/>
      <c r="L81" s="200">
        <f>K81*G81</f>
        <v>0</v>
      </c>
      <c r="M81" s="670"/>
      <c r="N81" s="10"/>
    </row>
    <row r="82" spans="1:16">
      <c r="A82" s="47"/>
      <c r="B82" s="56">
        <f>B81+1</f>
        <v>3</v>
      </c>
      <c r="C82" s="48" t="s">
        <v>169</v>
      </c>
      <c r="D82" s="49"/>
      <c r="E82" s="49"/>
      <c r="F82" s="680" t="str">
        <f t="shared" si="35"/>
        <v>A.4.1.1.10</v>
      </c>
      <c r="G82" s="681">
        <f>'Volume Backup'!U85</f>
        <v>0.06</v>
      </c>
      <c r="H82" s="46" t="str">
        <f>'Volume Backup'!V85</f>
        <v>m3</v>
      </c>
      <c r="I82" s="682"/>
      <c r="J82" s="200">
        <f>G82*I82</f>
        <v>0</v>
      </c>
      <c r="K82" s="204"/>
      <c r="L82" s="200">
        <f>K82*G82</f>
        <v>0</v>
      </c>
      <c r="M82" s="670"/>
      <c r="N82" s="10"/>
      <c r="O82" s="860"/>
      <c r="P82" s="860"/>
    </row>
    <row r="83" spans="1:16" s="70" customFormat="1">
      <c r="A83" s="64" t="s">
        <v>1278</v>
      </c>
      <c r="B83" s="65"/>
      <c r="C83" s="66" t="s">
        <v>1388</v>
      </c>
      <c r="D83" s="67"/>
      <c r="E83" s="67"/>
      <c r="F83" s="697"/>
      <c r="G83" s="696"/>
      <c r="H83" s="68"/>
      <c r="I83" s="698"/>
      <c r="J83" s="202"/>
      <c r="K83" s="207"/>
      <c r="L83" s="202"/>
      <c r="M83" s="669"/>
      <c r="N83" s="69"/>
    </row>
    <row r="84" spans="1:16">
      <c r="A84" s="37"/>
      <c r="B84" s="55">
        <v>1</v>
      </c>
      <c r="C84" s="33" t="s">
        <v>1271</v>
      </c>
      <c r="D84" s="34"/>
      <c r="E84" s="34"/>
      <c r="F84" s="680" t="str">
        <f>F71</f>
        <v>A.2.3.1.1</v>
      </c>
      <c r="G84" s="681">
        <f>'Volume Backup'!U87</f>
        <v>1.1200000000000001</v>
      </c>
      <c r="H84" s="46" t="str">
        <f>'Volume Backup'!V87</f>
        <v>m3</v>
      </c>
      <c r="I84" s="682"/>
      <c r="J84" s="200">
        <f t="shared" ref="J84:J85" si="36">G84*I84</f>
        <v>0</v>
      </c>
      <c r="K84" s="204"/>
      <c r="L84" s="200">
        <f t="shared" ref="L84:L85" si="37">K84*G84</f>
        <v>0</v>
      </c>
      <c r="M84" s="670"/>
      <c r="N84" s="10"/>
    </row>
    <row r="85" spans="1:16">
      <c r="A85" s="37"/>
      <c r="B85" s="56">
        <f>B84+1</f>
        <v>2</v>
      </c>
      <c r="C85" s="33" t="s">
        <v>1389</v>
      </c>
      <c r="D85" s="34"/>
      <c r="E85" s="34"/>
      <c r="F85" s="680" t="str">
        <f>'AHSP ARS'!B5</f>
        <v>A.4.4.1.9</v>
      </c>
      <c r="G85" s="681">
        <f>'Volume Backup'!U88</f>
        <v>8.4</v>
      </c>
      <c r="H85" s="46" t="str">
        <f>'Volume Backup'!V88</f>
        <v>m2</v>
      </c>
      <c r="I85" s="682"/>
      <c r="J85" s="200">
        <f t="shared" si="36"/>
        <v>0</v>
      </c>
      <c r="K85" s="204"/>
      <c r="L85" s="200">
        <f t="shared" si="37"/>
        <v>0</v>
      </c>
      <c r="M85" s="670"/>
      <c r="N85" s="10"/>
    </row>
    <row r="86" spans="1:16">
      <c r="A86" s="47"/>
      <c r="B86" s="56">
        <f>B85+1</f>
        <v>3</v>
      </c>
      <c r="C86" s="48" t="s">
        <v>161</v>
      </c>
      <c r="D86" s="49"/>
      <c r="E86" s="49"/>
      <c r="F86" s="50" t="str">
        <f>F49</f>
        <v>A.4.1.1.24A</v>
      </c>
      <c r="G86" s="681">
        <f>'Volume Backup'!U89</f>
        <v>1.24</v>
      </c>
      <c r="H86" s="46" t="str">
        <f>'Volume Backup'!V89</f>
        <v>m2</v>
      </c>
      <c r="I86" s="51"/>
      <c r="J86" s="200">
        <f>G86*I86</f>
        <v>0</v>
      </c>
      <c r="K86" s="205"/>
      <c r="L86" s="200">
        <f>K86*G86</f>
        <v>0</v>
      </c>
      <c r="M86" s="670"/>
      <c r="N86" s="10"/>
    </row>
    <row r="87" spans="1:16">
      <c r="A87" s="47"/>
      <c r="B87" s="56">
        <f>B86+1</f>
        <v>4</v>
      </c>
      <c r="C87" s="48" t="s">
        <v>169</v>
      </c>
      <c r="D87" s="49"/>
      <c r="E87" s="49"/>
      <c r="F87" s="50" t="str">
        <f>F82</f>
        <v>A.4.1.1.10</v>
      </c>
      <c r="G87" s="681">
        <f>'Volume Backup'!U90</f>
        <v>0.84000000000000008</v>
      </c>
      <c r="H87" s="46" t="str">
        <f>'Volume Backup'!V90</f>
        <v>m3</v>
      </c>
      <c r="I87" s="51"/>
      <c r="J87" s="200">
        <f>G87*I87</f>
        <v>0</v>
      </c>
      <c r="K87" s="205"/>
      <c r="L87" s="200">
        <f>K87*G87</f>
        <v>0</v>
      </c>
      <c r="M87" s="670"/>
      <c r="N87" s="10"/>
      <c r="O87" s="860"/>
      <c r="P87" s="860"/>
    </row>
    <row r="88" spans="1:16" s="70" customFormat="1">
      <c r="A88" s="64" t="s">
        <v>1279</v>
      </c>
      <c r="B88" s="65"/>
      <c r="C88" s="66" t="s">
        <v>164</v>
      </c>
      <c r="D88" s="67"/>
      <c r="E88" s="67"/>
      <c r="F88" s="697"/>
      <c r="G88" s="696"/>
      <c r="H88" s="68"/>
      <c r="I88" s="698"/>
      <c r="J88" s="202"/>
      <c r="K88" s="207"/>
      <c r="L88" s="202"/>
      <c r="M88" s="669"/>
      <c r="N88" s="69"/>
    </row>
    <row r="89" spans="1:16">
      <c r="A89" s="47"/>
      <c r="B89" s="56">
        <v>1</v>
      </c>
      <c r="C89" s="48" t="s">
        <v>1347</v>
      </c>
      <c r="D89" s="49"/>
      <c r="E89" s="49"/>
      <c r="F89" s="50" t="str">
        <f>F85</f>
        <v>A.4.4.1.9</v>
      </c>
      <c r="G89" s="681">
        <f>'Volume Backup'!U92</f>
        <v>9.6000000000000014</v>
      </c>
      <c r="H89" s="46" t="str">
        <f>'Volume Backup'!V92</f>
        <v>m2</v>
      </c>
      <c r="I89" s="51"/>
      <c r="J89" s="200">
        <f t="shared" ref="J89" si="38">G89*I89</f>
        <v>0</v>
      </c>
      <c r="K89" s="205"/>
      <c r="L89" s="200">
        <f t="shared" ref="L89" si="39">K89*G89</f>
        <v>0</v>
      </c>
      <c r="M89" s="670"/>
      <c r="N89" s="10"/>
    </row>
    <row r="90" spans="1:16">
      <c r="A90" s="47"/>
      <c r="B90" s="56">
        <f>B89+1</f>
        <v>2</v>
      </c>
      <c r="C90" s="48" t="s">
        <v>170</v>
      </c>
      <c r="D90" s="49"/>
      <c r="E90" s="49"/>
      <c r="F90" s="50" t="str">
        <f>'AHSP ARS'!B25</f>
        <v>A.4.4.2.4</v>
      </c>
      <c r="G90" s="681">
        <f>'Volume Backup'!U93</f>
        <v>19.200000000000003</v>
      </c>
      <c r="H90" s="46" t="str">
        <f>'Volume Backup'!V93</f>
        <v>m2</v>
      </c>
      <c r="I90" s="51"/>
      <c r="J90" s="200">
        <f>G90*I90</f>
        <v>0</v>
      </c>
      <c r="K90" s="205"/>
      <c r="L90" s="200">
        <f>K90*G90</f>
        <v>0</v>
      </c>
      <c r="M90" s="670"/>
      <c r="N90" s="10"/>
    </row>
    <row r="91" spans="1:16">
      <c r="A91" s="47"/>
      <c r="B91" s="56">
        <f>B90+1</f>
        <v>3</v>
      </c>
      <c r="C91" s="48" t="s">
        <v>163</v>
      </c>
      <c r="D91" s="49"/>
      <c r="E91" s="49"/>
      <c r="F91" s="50" t="str">
        <f>'AHSP ARS'!B44</f>
        <v>A.4.4.2.27</v>
      </c>
      <c r="G91" s="681">
        <f>'Volume Backup'!U94</f>
        <v>19.200000000000003</v>
      </c>
      <c r="H91" s="46" t="str">
        <f>'Volume Backup'!V94</f>
        <v>m2</v>
      </c>
      <c r="I91" s="51"/>
      <c r="J91" s="200">
        <f>G91*I91</f>
        <v>0</v>
      </c>
      <c r="K91" s="205"/>
      <c r="L91" s="200">
        <f>K91*G91</f>
        <v>0</v>
      </c>
      <c r="M91" s="670"/>
      <c r="N91" s="10"/>
    </row>
    <row r="92" spans="1:16">
      <c r="A92" s="47"/>
      <c r="B92" s="56">
        <f t="shared" ref="B92:B98" si="40">B91+1</f>
        <v>4</v>
      </c>
      <c r="C92" s="48" t="s">
        <v>1348</v>
      </c>
      <c r="D92" s="49"/>
      <c r="E92" s="49"/>
      <c r="F92" s="50" t="str">
        <f>'AHSP ARS'!B119</f>
        <v>A.4.7.1.10</v>
      </c>
      <c r="G92" s="681">
        <f>'Volume Backup'!U95</f>
        <v>19.200000000000003</v>
      </c>
      <c r="H92" s="46" t="str">
        <f>'Volume Backup'!V95</f>
        <v>m2</v>
      </c>
      <c r="I92" s="51"/>
      <c r="J92" s="200">
        <f t="shared" ref="J92:J98" si="41">G92*I92</f>
        <v>0</v>
      </c>
      <c r="K92" s="205"/>
      <c r="L92" s="200">
        <f t="shared" ref="L92:L98" si="42">K92*G92</f>
        <v>0</v>
      </c>
      <c r="M92" s="670"/>
      <c r="N92" s="10"/>
    </row>
    <row r="93" spans="1:16">
      <c r="A93" s="47"/>
      <c r="B93" s="56">
        <f t="shared" si="40"/>
        <v>5</v>
      </c>
      <c r="C93" s="48" t="s">
        <v>1295</v>
      </c>
      <c r="D93" s="49"/>
      <c r="E93" s="49"/>
      <c r="F93" s="50" t="str">
        <f>analisa!A153</f>
        <v>A.4.6.1.23 G</v>
      </c>
      <c r="G93" s="681">
        <f>'Volume Backup'!U96</f>
        <v>76.800000000000011</v>
      </c>
      <c r="H93" s="46" t="str">
        <f>'Volume Backup'!V96</f>
        <v>m2</v>
      </c>
      <c r="I93" s="51"/>
      <c r="J93" s="200">
        <f t="shared" si="41"/>
        <v>0</v>
      </c>
      <c r="K93" s="205"/>
      <c r="L93" s="200">
        <f t="shared" si="42"/>
        <v>0</v>
      </c>
      <c r="M93" s="670"/>
      <c r="N93" s="10"/>
    </row>
    <row r="94" spans="1:16">
      <c r="A94" s="47"/>
      <c r="B94" s="56">
        <f t="shared" si="40"/>
        <v>6</v>
      </c>
      <c r="C94" s="48" t="s">
        <v>192</v>
      </c>
      <c r="D94" s="49"/>
      <c r="E94" s="49"/>
      <c r="F94" s="50" t="str">
        <f>analisa!A204</f>
        <v>A.4.6.1.23 L</v>
      </c>
      <c r="G94" s="681">
        <f>'Volume Backup'!U97</f>
        <v>12.8</v>
      </c>
      <c r="H94" s="46" t="str">
        <f>'Volume Backup'!V97</f>
        <v>m2</v>
      </c>
      <c r="I94" s="51"/>
      <c r="J94" s="200">
        <f t="shared" si="41"/>
        <v>0</v>
      </c>
      <c r="K94" s="205"/>
      <c r="L94" s="200">
        <f t="shared" si="42"/>
        <v>0</v>
      </c>
      <c r="M94" s="670"/>
      <c r="N94" s="10"/>
    </row>
    <row r="95" spans="1:16">
      <c r="A95" s="47"/>
      <c r="B95" s="56">
        <f t="shared" si="40"/>
        <v>7</v>
      </c>
      <c r="C95" s="48" t="s">
        <v>1339</v>
      </c>
      <c r="D95" s="49"/>
      <c r="E95" s="49"/>
      <c r="F95" s="50" t="str">
        <f>analisa!A170</f>
        <v>A.4.6.1.23 G1</v>
      </c>
      <c r="G95" s="681" t="e">
        <f>'Volume Backup'!#REF!</f>
        <v>#REF!</v>
      </c>
      <c r="H95" s="46" t="e">
        <f>'Volume Backup'!#REF!</f>
        <v>#REF!</v>
      </c>
      <c r="I95" s="51"/>
      <c r="J95" s="200" t="e">
        <f t="shared" si="41"/>
        <v>#REF!</v>
      </c>
      <c r="K95" s="205"/>
      <c r="L95" s="200" t="e">
        <f t="shared" si="42"/>
        <v>#REF!</v>
      </c>
      <c r="M95" s="670"/>
      <c r="N95" s="10"/>
    </row>
    <row r="96" spans="1:16">
      <c r="A96" s="47"/>
      <c r="B96" s="56">
        <f t="shared" si="40"/>
        <v>8</v>
      </c>
      <c r="C96" s="48" t="s">
        <v>1269</v>
      </c>
      <c r="D96" s="49"/>
      <c r="E96" s="49"/>
      <c r="F96" s="50" t="str">
        <f>F22</f>
        <v>A 4.2.1.1</v>
      </c>
      <c r="G96" s="681">
        <f>'Volume Backup'!U98</f>
        <v>123.95466666666665</v>
      </c>
      <c r="H96" s="46" t="str">
        <f>'Volume Backup'!V98</f>
        <v>kg</v>
      </c>
      <c r="I96" s="51"/>
      <c r="J96" s="200">
        <f t="shared" si="41"/>
        <v>0</v>
      </c>
      <c r="K96" s="205"/>
      <c r="L96" s="200">
        <f t="shared" si="42"/>
        <v>0</v>
      </c>
      <c r="M96" s="670"/>
      <c r="N96" s="10"/>
    </row>
    <row r="97" spans="1:16">
      <c r="A97" s="47"/>
      <c r="B97" s="56">
        <f t="shared" si="40"/>
        <v>9</v>
      </c>
      <c r="C97" s="48" t="s">
        <v>1435</v>
      </c>
      <c r="D97" s="49"/>
      <c r="E97" s="49"/>
      <c r="F97" s="50" t="str">
        <f>analisa!A187</f>
        <v>A.4.6.1.23 H</v>
      </c>
      <c r="G97" s="681">
        <f>'Volume Backup'!U99</f>
        <v>9.6000000000000014</v>
      </c>
      <c r="H97" s="46" t="str">
        <f>'Volume Backup'!V99</f>
        <v>m2</v>
      </c>
      <c r="I97" s="51"/>
      <c r="J97" s="200">
        <f t="shared" si="41"/>
        <v>0</v>
      </c>
      <c r="K97" s="205"/>
      <c r="L97" s="200">
        <f t="shared" si="42"/>
        <v>0</v>
      </c>
      <c r="M97" s="670"/>
      <c r="N97" s="10"/>
    </row>
    <row r="98" spans="1:16">
      <c r="A98" s="47"/>
      <c r="B98" s="56">
        <f t="shared" si="40"/>
        <v>10</v>
      </c>
      <c r="C98" s="48" t="s">
        <v>1294</v>
      </c>
      <c r="D98" s="49"/>
      <c r="E98" s="49"/>
      <c r="F98" s="50" t="str">
        <f>F29</f>
        <v>Dihitung</v>
      </c>
      <c r="G98" s="681">
        <f>'Volume Backup'!U100</f>
        <v>150</v>
      </c>
      <c r="H98" s="46" t="str">
        <f>'Volume Backup'!V100</f>
        <v>cm</v>
      </c>
      <c r="I98" s="51"/>
      <c r="J98" s="200">
        <f t="shared" si="41"/>
        <v>0</v>
      </c>
      <c r="K98" s="205"/>
      <c r="L98" s="200">
        <f t="shared" si="42"/>
        <v>0</v>
      </c>
      <c r="M98" s="670"/>
      <c r="N98" s="10"/>
      <c r="O98" s="860"/>
      <c r="P98" s="860"/>
    </row>
    <row r="99" spans="1:16" s="70" customFormat="1">
      <c r="A99" s="64" t="s">
        <v>1280</v>
      </c>
      <c r="B99" s="65"/>
      <c r="C99" s="66" t="s">
        <v>182</v>
      </c>
      <c r="D99" s="67"/>
      <c r="E99" s="67"/>
      <c r="F99" s="697"/>
      <c r="G99" s="696"/>
      <c r="H99" s="68"/>
      <c r="I99" s="698"/>
      <c r="J99" s="202"/>
      <c r="K99" s="207"/>
      <c r="L99" s="202"/>
      <c r="M99" s="669"/>
      <c r="N99" s="69"/>
    </row>
    <row r="100" spans="1:16">
      <c r="A100" s="37"/>
      <c r="B100" s="55">
        <v>1</v>
      </c>
      <c r="C100" s="33" t="s">
        <v>172</v>
      </c>
      <c r="D100" s="34"/>
      <c r="E100" s="34"/>
      <c r="F100" s="680" t="str">
        <f>F61</f>
        <v>PLL.01</v>
      </c>
      <c r="G100" s="681">
        <f>'Volume Backup'!U102</f>
        <v>6</v>
      </c>
      <c r="H100" s="46" t="str">
        <f>'Volume Backup'!V102</f>
        <v>m2</v>
      </c>
      <c r="I100" s="682"/>
      <c r="J100" s="200">
        <f t="shared" ref="J100:J103" si="43">G100*I100</f>
        <v>0</v>
      </c>
      <c r="K100" s="204"/>
      <c r="L100" s="200">
        <f t="shared" ref="L100:L103" si="44">K100*G100</f>
        <v>0</v>
      </c>
      <c r="M100" s="670"/>
      <c r="N100" s="10"/>
    </row>
    <row r="101" spans="1:16">
      <c r="A101" s="47"/>
      <c r="B101" s="56">
        <f>B100+1</f>
        <v>2</v>
      </c>
      <c r="C101" s="48" t="s">
        <v>184</v>
      </c>
      <c r="D101" s="49"/>
      <c r="E101" s="49"/>
      <c r="F101" s="50" t="str">
        <f>F62</f>
        <v>A.4.5.1.7</v>
      </c>
      <c r="G101" s="681">
        <f>'Volume Backup'!U103</f>
        <v>6</v>
      </c>
      <c r="H101" s="46" t="str">
        <f>'Volume Backup'!V103</f>
        <v>m2</v>
      </c>
      <c r="I101" s="51"/>
      <c r="J101" s="200">
        <f t="shared" si="43"/>
        <v>0</v>
      </c>
      <c r="K101" s="205"/>
      <c r="L101" s="200">
        <f t="shared" si="44"/>
        <v>0</v>
      </c>
      <c r="M101" s="670"/>
      <c r="N101" s="10"/>
    </row>
    <row r="102" spans="1:16">
      <c r="A102" s="47"/>
      <c r="B102" s="56">
        <f t="shared" ref="B102:B103" si="45">B101+1</f>
        <v>3</v>
      </c>
      <c r="C102" s="48" t="s">
        <v>183</v>
      </c>
      <c r="D102" s="49"/>
      <c r="E102" s="49"/>
      <c r="F102" s="50" t="str">
        <f>'AHSP ARS'!B62</f>
        <v>A.4.5.1.7A</v>
      </c>
      <c r="G102" s="681">
        <f>'Volume Backup'!U104</f>
        <v>10</v>
      </c>
      <c r="H102" s="46" t="str">
        <f>'Volume Backup'!V104</f>
        <v>m2</v>
      </c>
      <c r="I102" s="51"/>
      <c r="J102" s="200">
        <f t="shared" si="43"/>
        <v>0</v>
      </c>
      <c r="K102" s="205"/>
      <c r="L102" s="200">
        <f t="shared" si="44"/>
        <v>0</v>
      </c>
      <c r="M102" s="670"/>
      <c r="N102" s="10"/>
    </row>
    <row r="103" spans="1:16">
      <c r="A103" s="47"/>
      <c r="B103" s="56">
        <f t="shared" si="45"/>
        <v>4</v>
      </c>
      <c r="C103" s="48" t="s">
        <v>1297</v>
      </c>
      <c r="D103" s="49"/>
      <c r="E103" s="49"/>
      <c r="F103" s="50" t="str">
        <f>F92</f>
        <v>A.4.7.1.10</v>
      </c>
      <c r="G103" s="681">
        <f>'Volume Backup'!U105</f>
        <v>6</v>
      </c>
      <c r="H103" s="46" t="str">
        <f>'Volume Backup'!V105</f>
        <v>m2</v>
      </c>
      <c r="I103" s="51"/>
      <c r="J103" s="200">
        <f t="shared" si="43"/>
        <v>0</v>
      </c>
      <c r="K103" s="205"/>
      <c r="L103" s="200">
        <f t="shared" si="44"/>
        <v>0</v>
      </c>
      <c r="M103" s="670"/>
      <c r="N103" s="10"/>
      <c r="O103" s="860"/>
      <c r="P103" s="860"/>
    </row>
    <row r="104" spans="1:16" s="70" customFormat="1">
      <c r="A104" s="64" t="s">
        <v>1349</v>
      </c>
      <c r="B104" s="65"/>
      <c r="C104" s="66" t="s">
        <v>162</v>
      </c>
      <c r="D104" s="67"/>
      <c r="E104" s="67"/>
      <c r="F104" s="697"/>
      <c r="G104" s="696"/>
      <c r="H104" s="68"/>
      <c r="I104" s="698"/>
      <c r="J104" s="202"/>
      <c r="K104" s="207"/>
      <c r="L104" s="202"/>
      <c r="M104" s="669"/>
      <c r="N104" s="69"/>
    </row>
    <row r="105" spans="1:16">
      <c r="A105" s="37"/>
      <c r="B105" s="55">
        <v>1</v>
      </c>
      <c r="C105" s="33" t="s">
        <v>1311</v>
      </c>
      <c r="D105" s="34"/>
      <c r="E105" s="34"/>
      <c r="F105" s="680" t="str">
        <f>analisa!A105</f>
        <v>A.4.4.3.59 B</v>
      </c>
      <c r="G105" s="681">
        <f>'Volume Backup'!U107</f>
        <v>6</v>
      </c>
      <c r="H105" s="46" t="str">
        <f>'Volume Backup'!V107</f>
        <v>m2</v>
      </c>
      <c r="I105" s="682"/>
      <c r="J105" s="200">
        <f t="shared" ref="J105" si="46">G105*I105</f>
        <v>0</v>
      </c>
      <c r="K105" s="204"/>
      <c r="L105" s="200">
        <f t="shared" ref="L105" si="47">K105*G105</f>
        <v>0</v>
      </c>
      <c r="M105" s="670"/>
      <c r="N105" s="10"/>
      <c r="O105" s="860"/>
      <c r="P105" s="860"/>
    </row>
    <row r="106" spans="1:16" s="70" customFormat="1">
      <c r="A106" s="64" t="s">
        <v>1350</v>
      </c>
      <c r="B106" s="65"/>
      <c r="C106" s="66" t="s">
        <v>1284</v>
      </c>
      <c r="D106" s="67"/>
      <c r="E106" s="67"/>
      <c r="F106" s="697"/>
      <c r="G106" s="696"/>
      <c r="H106" s="68"/>
      <c r="I106" s="698"/>
      <c r="J106" s="202"/>
      <c r="K106" s="207"/>
      <c r="L106" s="202"/>
      <c r="M106" s="669"/>
      <c r="N106" s="69"/>
    </row>
    <row r="107" spans="1:16">
      <c r="A107" s="47"/>
      <c r="B107" s="56">
        <v>1</v>
      </c>
      <c r="C107" s="48" t="s">
        <v>1286</v>
      </c>
      <c r="D107" s="49"/>
      <c r="E107" s="49"/>
      <c r="F107" s="50" t="str">
        <f>F58</f>
        <v>PK.Elek.01</v>
      </c>
      <c r="G107" s="681">
        <f>'Volume Backup'!U109</f>
        <v>13</v>
      </c>
      <c r="H107" s="46" t="str">
        <f>'Volume Backup'!V109</f>
        <v>titik</v>
      </c>
      <c r="I107" s="51"/>
      <c r="J107" s="200">
        <f t="shared" ref="J107:J113" si="48">G107*I107</f>
        <v>0</v>
      </c>
      <c r="K107" s="205"/>
      <c r="L107" s="200">
        <f t="shared" ref="L107:L113" si="49">K107*G107</f>
        <v>0</v>
      </c>
      <c r="M107" s="670"/>
      <c r="N107" s="10"/>
    </row>
    <row r="108" spans="1:16">
      <c r="A108" s="47"/>
      <c r="B108" s="56">
        <f t="shared" ref="B108:B113" si="50">B107+1</f>
        <v>2</v>
      </c>
      <c r="C108" s="48" t="s">
        <v>1298</v>
      </c>
      <c r="D108" s="49"/>
      <c r="E108" s="49"/>
      <c r="F108" s="50" t="str">
        <f>analisa!A255</f>
        <v>PK Supl. 4 D</v>
      </c>
      <c r="G108" s="681">
        <f>'Volume Backup'!U110</f>
        <v>7</v>
      </c>
      <c r="H108" s="46" t="str">
        <f>'Volume Backup'!V110</f>
        <v>m'</v>
      </c>
      <c r="I108" s="51"/>
      <c r="J108" s="200">
        <f t="shared" si="48"/>
        <v>0</v>
      </c>
      <c r="K108" s="205"/>
      <c r="L108" s="200">
        <f t="shared" si="49"/>
        <v>0</v>
      </c>
      <c r="M108" s="670"/>
      <c r="N108" s="10"/>
    </row>
    <row r="109" spans="1:16">
      <c r="A109" s="47"/>
      <c r="B109" s="56">
        <f t="shared" si="50"/>
        <v>3</v>
      </c>
      <c r="C109" s="48" t="s">
        <v>1326</v>
      </c>
      <c r="D109" s="49"/>
      <c r="E109" s="49"/>
      <c r="F109" s="50" t="str">
        <f>'AHS EL'!B83</f>
        <v>PK.Elek.36</v>
      </c>
      <c r="G109" s="681">
        <f>'Volume Backup'!U111</f>
        <v>4</v>
      </c>
      <c r="H109" s="46" t="str">
        <f>'Volume Backup'!V111</f>
        <v>unit</v>
      </c>
      <c r="I109" s="51"/>
      <c r="J109" s="200">
        <f t="shared" si="48"/>
        <v>0</v>
      </c>
      <c r="K109" s="205"/>
      <c r="L109" s="200">
        <f t="shared" si="49"/>
        <v>0</v>
      </c>
      <c r="M109" s="670"/>
      <c r="N109" s="10"/>
    </row>
    <row r="110" spans="1:16">
      <c r="A110" s="47"/>
      <c r="B110" s="56">
        <f t="shared" si="50"/>
        <v>4</v>
      </c>
      <c r="C110" s="48" t="s">
        <v>1327</v>
      </c>
      <c r="D110" s="49"/>
      <c r="E110" s="49"/>
      <c r="F110" s="50" t="str">
        <f>F59</f>
        <v>PK.Elek.39</v>
      </c>
      <c r="G110" s="681">
        <f>'Volume Backup'!U112</f>
        <v>4</v>
      </c>
      <c r="H110" s="46" t="str">
        <f>'Volume Backup'!V112</f>
        <v>unit</v>
      </c>
      <c r="I110" s="51"/>
      <c r="J110" s="200">
        <f t="shared" si="48"/>
        <v>0</v>
      </c>
      <c r="K110" s="205"/>
      <c r="L110" s="200">
        <f t="shared" si="49"/>
        <v>0</v>
      </c>
      <c r="M110" s="670"/>
      <c r="N110" s="10"/>
    </row>
    <row r="111" spans="1:16">
      <c r="A111" s="47"/>
      <c r="B111" s="56">
        <f t="shared" si="50"/>
        <v>5</v>
      </c>
      <c r="C111" s="48" t="s">
        <v>1299</v>
      </c>
      <c r="D111" s="49"/>
      <c r="E111" s="49"/>
      <c r="F111" s="50" t="str">
        <f>'AHS EL'!B44</f>
        <v>PK.Elek.29</v>
      </c>
      <c r="G111" s="681">
        <f>'Volume Backup'!U113</f>
        <v>1</v>
      </c>
      <c r="H111" s="46" t="str">
        <f>'Volume Backup'!V113</f>
        <v>unit</v>
      </c>
      <c r="I111" s="51"/>
      <c r="J111" s="200">
        <f t="shared" si="48"/>
        <v>0</v>
      </c>
      <c r="K111" s="205"/>
      <c r="L111" s="200">
        <f t="shared" si="49"/>
        <v>0</v>
      </c>
      <c r="M111" s="670"/>
      <c r="N111" s="10"/>
    </row>
    <row r="112" spans="1:16">
      <c r="A112" s="47"/>
      <c r="B112" s="56">
        <f t="shared" si="50"/>
        <v>6</v>
      </c>
      <c r="C112" s="48" t="s">
        <v>1300</v>
      </c>
      <c r="D112" s="49"/>
      <c r="E112" s="49"/>
      <c r="F112" s="50" t="str">
        <f>'AHS EL'!B64</f>
        <v>PK.Elek.30</v>
      </c>
      <c r="G112" s="681">
        <f>'Volume Backup'!U114</f>
        <v>1</v>
      </c>
      <c r="H112" s="46" t="str">
        <f>'Volume Backup'!V114</f>
        <v>unit</v>
      </c>
      <c r="I112" s="51"/>
      <c r="J112" s="200">
        <f t="shared" si="48"/>
        <v>0</v>
      </c>
      <c r="K112" s="205"/>
      <c r="L112" s="200">
        <f t="shared" si="49"/>
        <v>0</v>
      </c>
      <c r="M112" s="670"/>
      <c r="N112" s="10"/>
    </row>
    <row r="113" spans="1:16">
      <c r="A113" s="47"/>
      <c r="B113" s="56">
        <f t="shared" si="50"/>
        <v>7</v>
      </c>
      <c r="C113" s="48" t="s">
        <v>1301</v>
      </c>
      <c r="D113" s="49"/>
      <c r="E113" s="49"/>
      <c r="F113" s="50" t="str">
        <f>'AHS EL'!B24</f>
        <v>PK.Elek.28</v>
      </c>
      <c r="G113" s="681">
        <f>'Volume Backup'!U115</f>
        <v>4</v>
      </c>
      <c r="H113" s="46" t="str">
        <f>'Volume Backup'!V115</f>
        <v>unit</v>
      </c>
      <c r="I113" s="51"/>
      <c r="J113" s="200">
        <f t="shared" si="48"/>
        <v>0</v>
      </c>
      <c r="K113" s="205"/>
      <c r="L113" s="200">
        <f t="shared" si="49"/>
        <v>0</v>
      </c>
      <c r="M113" s="670"/>
      <c r="N113" s="10"/>
      <c r="O113" s="860"/>
      <c r="P113" s="860"/>
    </row>
    <row r="114" spans="1:16" s="70" customFormat="1">
      <c r="A114" s="64" t="s">
        <v>1351</v>
      </c>
      <c r="B114" s="65"/>
      <c r="C114" s="66" t="s">
        <v>1316</v>
      </c>
      <c r="D114" s="67"/>
      <c r="E114" s="67"/>
      <c r="F114" s="697"/>
      <c r="G114" s="696"/>
      <c r="H114" s="68"/>
      <c r="I114" s="698"/>
      <c r="J114" s="202"/>
      <c r="K114" s="207"/>
      <c r="L114" s="202"/>
      <c r="M114" s="669"/>
      <c r="N114" s="69"/>
    </row>
    <row r="115" spans="1:16">
      <c r="A115" s="37"/>
      <c r="B115" s="55">
        <v>1</v>
      </c>
      <c r="C115" s="33" t="s">
        <v>1346</v>
      </c>
      <c r="D115" s="34"/>
      <c r="E115" s="34"/>
      <c r="F115" s="680" t="str">
        <f>F26</f>
        <v>A.4.2.1.11 ff</v>
      </c>
      <c r="G115" s="681">
        <f>'Volume Backup'!U117</f>
        <v>18.8</v>
      </c>
      <c r="H115" s="46" t="str">
        <f>'Volume Backup'!V117</f>
        <v>m'</v>
      </c>
      <c r="I115" s="682"/>
      <c r="J115" s="200">
        <f t="shared" ref="J115:J118" si="51">G115*I115</f>
        <v>0</v>
      </c>
      <c r="K115" s="204"/>
      <c r="L115" s="200">
        <f t="shared" ref="L115:L118" si="52">K115*G115</f>
        <v>0</v>
      </c>
      <c r="M115" s="670"/>
      <c r="N115" s="10"/>
    </row>
    <row r="116" spans="1:16">
      <c r="A116" s="37"/>
      <c r="B116" s="56">
        <f>B115+1</f>
        <v>2</v>
      </c>
      <c r="C116" s="33" t="s">
        <v>1441</v>
      </c>
      <c r="D116" s="34"/>
      <c r="E116" s="34"/>
      <c r="F116" s="680" t="str">
        <f>analisa!A16</f>
        <v>A.4.2.1.13</v>
      </c>
      <c r="G116" s="681">
        <f>'Volume Backup'!U118</f>
        <v>3.1500000000000004</v>
      </c>
      <c r="H116" s="46" t="str">
        <f>'Volume Backup'!V118</f>
        <v>m2</v>
      </c>
      <c r="I116" s="682"/>
      <c r="J116" s="200">
        <f t="shared" si="51"/>
        <v>0</v>
      </c>
      <c r="K116" s="204"/>
      <c r="L116" s="200">
        <f t="shared" si="52"/>
        <v>0</v>
      </c>
      <c r="M116" s="670"/>
      <c r="N116" s="10"/>
    </row>
    <row r="117" spans="1:16">
      <c r="A117" s="37"/>
      <c r="B117" s="56">
        <f>B116+1</f>
        <v>3</v>
      </c>
      <c r="C117" s="33" t="s">
        <v>1442</v>
      </c>
      <c r="D117" s="34"/>
      <c r="E117" s="34"/>
      <c r="F117" s="680" t="str">
        <f>F28</f>
        <v>A.4.6.2.17B</v>
      </c>
      <c r="G117" s="681">
        <f>'Volume Backup'!U120</f>
        <v>6.4500000000000011</v>
      </c>
      <c r="H117" s="46" t="str">
        <f>'Volume Backup'!V120</f>
        <v>m2</v>
      </c>
      <c r="I117" s="682"/>
      <c r="J117" s="200">
        <f t="shared" si="51"/>
        <v>0</v>
      </c>
      <c r="K117" s="204"/>
      <c r="L117" s="200">
        <f t="shared" si="52"/>
        <v>0</v>
      </c>
      <c r="M117" s="670"/>
      <c r="N117" s="10"/>
    </row>
    <row r="118" spans="1:16">
      <c r="A118" s="37"/>
      <c r="B118" s="56">
        <f>B117+1</f>
        <v>4</v>
      </c>
      <c r="C118" s="33" t="s">
        <v>1321</v>
      </c>
      <c r="D118" s="34"/>
      <c r="E118" s="34"/>
      <c r="F118" s="680" t="str">
        <f>F29</f>
        <v>Dihitung</v>
      </c>
      <c r="G118" s="681">
        <f>'Volume Backup'!U121</f>
        <v>2.4000000000000004</v>
      </c>
      <c r="H118" s="46" t="str">
        <f>'Volume Backup'!V121</f>
        <v>m2</v>
      </c>
      <c r="I118" s="682"/>
      <c r="J118" s="200">
        <f t="shared" si="51"/>
        <v>0</v>
      </c>
      <c r="K118" s="204"/>
      <c r="L118" s="200">
        <f t="shared" si="52"/>
        <v>0</v>
      </c>
      <c r="M118" s="670"/>
      <c r="N118" s="10"/>
      <c r="O118" s="860"/>
      <c r="P118" s="860"/>
    </row>
    <row r="119" spans="1:16" s="70" customFormat="1">
      <c r="A119" s="64" t="s">
        <v>1390</v>
      </c>
      <c r="B119" s="65"/>
      <c r="C119" s="66" t="s">
        <v>189</v>
      </c>
      <c r="D119" s="67"/>
      <c r="E119" s="67"/>
      <c r="F119" s="697"/>
      <c r="G119" s="696"/>
      <c r="H119" s="68"/>
      <c r="I119" s="698"/>
      <c r="J119" s="202"/>
      <c r="K119" s="207"/>
      <c r="L119" s="202"/>
      <c r="M119" s="669"/>
      <c r="N119" s="69"/>
    </row>
    <row r="120" spans="1:16">
      <c r="A120" s="37"/>
      <c r="B120" s="55">
        <v>1</v>
      </c>
      <c r="C120" s="33" t="s">
        <v>1296</v>
      </c>
      <c r="D120" s="34"/>
      <c r="E120" s="34"/>
      <c r="F120" s="680" t="str">
        <f>analisa!A35</f>
        <v>A.4.2.1.14</v>
      </c>
      <c r="G120" s="681">
        <f>'Volume Backup'!U123</f>
        <v>6.4500000000000011</v>
      </c>
      <c r="H120" s="46" t="str">
        <f>'Volume Backup'!V123</f>
        <v>m2</v>
      </c>
      <c r="I120" s="682"/>
      <c r="J120" s="200">
        <f t="shared" ref="J120:J124" si="53">G120*I120</f>
        <v>0</v>
      </c>
      <c r="K120" s="204"/>
      <c r="L120" s="200">
        <f t="shared" ref="L120:L124" si="54">K120*G120</f>
        <v>0</v>
      </c>
      <c r="M120" s="670"/>
      <c r="N120" s="10"/>
    </row>
    <row r="121" spans="1:16">
      <c r="A121" s="37"/>
      <c r="B121" s="56">
        <f>B120+1</f>
        <v>2</v>
      </c>
      <c r="C121" s="33" t="s">
        <v>1443</v>
      </c>
      <c r="D121" s="34"/>
      <c r="E121" s="34"/>
      <c r="F121" s="680" t="str">
        <f>F118</f>
        <v>Dihitung</v>
      </c>
      <c r="G121" s="681" t="e">
        <f>'Volume Backup'!#REF!</f>
        <v>#REF!</v>
      </c>
      <c r="H121" s="46" t="e">
        <f>'Volume Backup'!#REF!</f>
        <v>#REF!</v>
      </c>
      <c r="I121" s="682"/>
      <c r="J121" s="200" t="e">
        <f t="shared" si="53"/>
        <v>#REF!</v>
      </c>
      <c r="K121" s="204"/>
      <c r="L121" s="200" t="e">
        <f t="shared" si="54"/>
        <v>#REF!</v>
      </c>
      <c r="M121" s="670"/>
      <c r="N121" s="10"/>
    </row>
    <row r="122" spans="1:16">
      <c r="A122" s="37"/>
      <c r="B122" s="56">
        <f>B121+1</f>
        <v>3</v>
      </c>
      <c r="C122" s="33" t="s">
        <v>1322</v>
      </c>
      <c r="D122" s="34"/>
      <c r="E122" s="34"/>
      <c r="F122" s="680" t="str">
        <f>F121</f>
        <v>Dihitung</v>
      </c>
      <c r="G122" s="681" t="e">
        <f>'Volume Backup'!#REF!</f>
        <v>#REF!</v>
      </c>
      <c r="H122" s="46" t="e">
        <f>'Volume Backup'!#REF!</f>
        <v>#REF!</v>
      </c>
      <c r="I122" s="682"/>
      <c r="J122" s="200" t="e">
        <f t="shared" si="53"/>
        <v>#REF!</v>
      </c>
      <c r="K122" s="204"/>
      <c r="L122" s="200" t="e">
        <f t="shared" si="54"/>
        <v>#REF!</v>
      </c>
      <c r="M122" s="670"/>
      <c r="N122" s="10"/>
    </row>
    <row r="123" spans="1:16">
      <c r="A123" s="37"/>
      <c r="B123" s="56">
        <f>B122+1</f>
        <v>4</v>
      </c>
      <c r="C123" s="33" t="s">
        <v>1444</v>
      </c>
      <c r="D123" s="34"/>
      <c r="E123" s="34"/>
      <c r="F123" s="680" t="str">
        <f>F122</f>
        <v>Dihitung</v>
      </c>
      <c r="G123" s="681" t="e">
        <f>'Volume Backup'!#REF!</f>
        <v>#REF!</v>
      </c>
      <c r="H123" s="46" t="e">
        <f>'Volume Backup'!#REF!</f>
        <v>#REF!</v>
      </c>
      <c r="I123" s="682"/>
      <c r="J123" s="200" t="e">
        <f t="shared" si="53"/>
        <v>#REF!</v>
      </c>
      <c r="K123" s="204"/>
      <c r="L123" s="200" t="e">
        <f t="shared" si="54"/>
        <v>#REF!</v>
      </c>
      <c r="M123" s="670"/>
      <c r="N123" s="10"/>
    </row>
    <row r="124" spans="1:16">
      <c r="A124" s="37"/>
      <c r="B124" s="56">
        <f>B123+1</f>
        <v>5</v>
      </c>
      <c r="C124" s="33" t="s">
        <v>1445</v>
      </c>
      <c r="D124" s="34"/>
      <c r="E124" s="34"/>
      <c r="F124" s="680" t="str">
        <f>F123</f>
        <v>Dihitung</v>
      </c>
      <c r="G124" s="681" t="e">
        <f>'Volume Backup'!#REF!</f>
        <v>#REF!</v>
      </c>
      <c r="H124" s="46" t="e">
        <f>'Volume Backup'!#REF!</f>
        <v>#REF!</v>
      </c>
      <c r="I124" s="682"/>
      <c r="J124" s="200" t="e">
        <f t="shared" si="53"/>
        <v>#REF!</v>
      </c>
      <c r="K124" s="204"/>
      <c r="L124" s="200" t="e">
        <f t="shared" si="54"/>
        <v>#REF!</v>
      </c>
      <c r="M124" s="670"/>
      <c r="N124" s="10"/>
      <c r="O124" s="860" t="e">
        <f>SUM(J71:J124)</f>
        <v>#REF!</v>
      </c>
      <c r="P124" s="860" t="e">
        <f>SUM(L71:L124)</f>
        <v>#REF!</v>
      </c>
    </row>
    <row r="125" spans="1:16" s="692" customFormat="1">
      <c r="A125" s="683" t="s">
        <v>19</v>
      </c>
      <c r="B125" s="684"/>
      <c r="C125" s="685" t="s">
        <v>1293</v>
      </c>
      <c r="D125" s="686"/>
      <c r="E125" s="686"/>
      <c r="F125" s="693"/>
      <c r="G125" s="694"/>
      <c r="H125" s="687"/>
      <c r="I125" s="695"/>
      <c r="J125" s="688"/>
      <c r="K125" s="689"/>
      <c r="L125" s="688"/>
      <c r="M125" s="690"/>
      <c r="N125" s="691"/>
    </row>
    <row r="126" spans="1:16" s="70" customFormat="1">
      <c r="A126" s="64" t="s">
        <v>1282</v>
      </c>
      <c r="B126" s="65"/>
      <c r="C126" s="66" t="s">
        <v>164</v>
      </c>
      <c r="D126" s="67"/>
      <c r="E126" s="67"/>
      <c r="F126" s="697"/>
      <c r="G126" s="696"/>
      <c r="H126" s="68"/>
      <c r="I126" s="698"/>
      <c r="J126" s="202"/>
      <c r="K126" s="207"/>
      <c r="L126" s="202"/>
      <c r="M126" s="669"/>
      <c r="N126" s="69"/>
    </row>
    <row r="127" spans="1:16">
      <c r="A127" s="47"/>
      <c r="B127" s="56">
        <v>1</v>
      </c>
      <c r="C127" s="48" t="s">
        <v>1347</v>
      </c>
      <c r="D127" s="49"/>
      <c r="E127" s="49"/>
      <c r="F127" s="50" t="str">
        <f>F89</f>
        <v>A.4.4.1.9</v>
      </c>
      <c r="G127" s="681">
        <f>'Volume Backup'!U126</f>
        <v>12.8</v>
      </c>
      <c r="H127" s="46" t="str">
        <f>'Volume Backup'!V126</f>
        <v>m2</v>
      </c>
      <c r="I127" s="51"/>
      <c r="J127" s="200">
        <f t="shared" ref="J127" si="55">G127*I127</f>
        <v>0</v>
      </c>
      <c r="K127" s="205"/>
      <c r="L127" s="200">
        <f t="shared" ref="L127" si="56">K127*G127</f>
        <v>0</v>
      </c>
      <c r="M127" s="670"/>
      <c r="N127" s="10"/>
    </row>
    <row r="128" spans="1:16">
      <c r="A128" s="47"/>
      <c r="B128" s="56">
        <f>B127+1</f>
        <v>2</v>
      </c>
      <c r="C128" s="48" t="s">
        <v>170</v>
      </c>
      <c r="D128" s="49"/>
      <c r="E128" s="49"/>
      <c r="F128" s="50" t="str">
        <f t="shared" ref="F128:F129" si="57">F90</f>
        <v>A.4.4.2.4</v>
      </c>
      <c r="G128" s="681">
        <f>'Volume Backup'!U127</f>
        <v>25.6</v>
      </c>
      <c r="H128" s="46" t="str">
        <f>'Volume Backup'!V127</f>
        <v>m2</v>
      </c>
      <c r="I128" s="51"/>
      <c r="J128" s="200">
        <f>G128*I128</f>
        <v>0</v>
      </c>
      <c r="K128" s="205"/>
      <c r="L128" s="200">
        <f>K128*G128</f>
        <v>0</v>
      </c>
      <c r="M128" s="670"/>
      <c r="N128" s="10"/>
    </row>
    <row r="129" spans="1:16">
      <c r="A129" s="47"/>
      <c r="B129" s="56">
        <f>B128+1</f>
        <v>3</v>
      </c>
      <c r="C129" s="48" t="s">
        <v>163</v>
      </c>
      <c r="D129" s="49"/>
      <c r="E129" s="49"/>
      <c r="F129" s="50" t="str">
        <f t="shared" si="57"/>
        <v>A.4.4.2.27</v>
      </c>
      <c r="G129" s="681">
        <f>'Volume Backup'!U128</f>
        <v>25.6</v>
      </c>
      <c r="H129" s="46" t="str">
        <f>'Volume Backup'!V128</f>
        <v>m2</v>
      </c>
      <c r="I129" s="51"/>
      <c r="J129" s="200">
        <f>G129*I129</f>
        <v>0</v>
      </c>
      <c r="K129" s="205"/>
      <c r="L129" s="200">
        <f>K129*G129</f>
        <v>0</v>
      </c>
      <c r="M129" s="670"/>
      <c r="N129" s="10"/>
    </row>
    <row r="130" spans="1:16">
      <c r="A130" s="47"/>
      <c r="B130" s="56">
        <f t="shared" ref="B130:B133" si="58">B129+1</f>
        <v>4</v>
      </c>
      <c r="C130" s="48" t="s">
        <v>1295</v>
      </c>
      <c r="D130" s="49"/>
      <c r="E130" s="49"/>
      <c r="F130" s="50" t="str">
        <f>F93</f>
        <v>A.4.6.1.23 G</v>
      </c>
      <c r="G130" s="681">
        <f>'Volume Backup'!U129</f>
        <v>38.400000000000006</v>
      </c>
      <c r="H130" s="46" t="str">
        <f>'Volume Backup'!V129</f>
        <v>m2</v>
      </c>
      <c r="I130" s="51"/>
      <c r="J130" s="200">
        <f t="shared" ref="J130:J147" si="59">G130*I130</f>
        <v>0</v>
      </c>
      <c r="K130" s="205"/>
      <c r="L130" s="200">
        <f t="shared" ref="L130:L147" si="60">K130*G130</f>
        <v>0</v>
      </c>
      <c r="M130" s="670"/>
      <c r="N130" s="10"/>
    </row>
    <row r="131" spans="1:16">
      <c r="A131" s="47"/>
      <c r="B131" s="56">
        <f t="shared" si="58"/>
        <v>5</v>
      </c>
      <c r="C131" s="48" t="s">
        <v>192</v>
      </c>
      <c r="D131" s="49"/>
      <c r="E131" s="49"/>
      <c r="F131" s="50" t="str">
        <f>F94</f>
        <v>A.4.6.1.23 L</v>
      </c>
      <c r="G131" s="681">
        <f>'Volume Backup'!U130</f>
        <v>17.919999999999998</v>
      </c>
      <c r="H131" s="46" t="str">
        <f>'Volume Backup'!V130</f>
        <v>m2</v>
      </c>
      <c r="I131" s="51"/>
      <c r="J131" s="200">
        <f t="shared" si="59"/>
        <v>0</v>
      </c>
      <c r="K131" s="205"/>
      <c r="L131" s="200">
        <f t="shared" si="60"/>
        <v>0</v>
      </c>
      <c r="M131" s="670"/>
      <c r="N131" s="10"/>
    </row>
    <row r="132" spans="1:16">
      <c r="A132" s="47"/>
      <c r="B132" s="56">
        <f t="shared" si="58"/>
        <v>6</v>
      </c>
      <c r="C132" s="48" t="s">
        <v>1338</v>
      </c>
      <c r="D132" s="49"/>
      <c r="E132" s="49"/>
      <c r="F132" s="50" t="str">
        <f t="shared" ref="F132" si="61">F95</f>
        <v>A.4.6.1.23 G1</v>
      </c>
      <c r="G132" s="681" t="e">
        <f>'Volume Backup'!#REF!</f>
        <v>#REF!</v>
      </c>
      <c r="H132" s="46" t="e">
        <f>'Volume Backup'!#REF!</f>
        <v>#REF!</v>
      </c>
      <c r="I132" s="51"/>
      <c r="J132" s="200" t="e">
        <f t="shared" si="59"/>
        <v>#REF!</v>
      </c>
      <c r="K132" s="205"/>
      <c r="L132" s="200" t="e">
        <f t="shared" si="60"/>
        <v>#REF!</v>
      </c>
      <c r="M132" s="670"/>
      <c r="N132" s="10"/>
    </row>
    <row r="133" spans="1:16">
      <c r="A133" s="47"/>
      <c r="B133" s="56">
        <f t="shared" si="58"/>
        <v>7</v>
      </c>
      <c r="C133" s="48" t="s">
        <v>1294</v>
      </c>
      <c r="D133" s="49"/>
      <c r="E133" s="49"/>
      <c r="F133" s="50" t="str">
        <f>F98</f>
        <v>Dihitung</v>
      </c>
      <c r="G133" s="681">
        <f>'Volume Backup'!U131</f>
        <v>120</v>
      </c>
      <c r="H133" s="46" t="str">
        <f>'Volume Backup'!V131</f>
        <v>cm</v>
      </c>
      <c r="I133" s="51"/>
      <c r="J133" s="200">
        <f t="shared" si="59"/>
        <v>0</v>
      </c>
      <c r="K133" s="205"/>
      <c r="L133" s="200">
        <f t="shared" si="60"/>
        <v>0</v>
      </c>
      <c r="M133" s="670"/>
      <c r="N133" s="10"/>
      <c r="O133" s="860"/>
      <c r="P133" s="860"/>
    </row>
    <row r="134" spans="1:16" s="70" customFormat="1">
      <c r="A134" s="64" t="s">
        <v>1283</v>
      </c>
      <c r="B134" s="65"/>
      <c r="C134" s="66" t="s">
        <v>182</v>
      </c>
      <c r="D134" s="67"/>
      <c r="E134" s="67"/>
      <c r="F134" s="697"/>
      <c r="G134" s="696"/>
      <c r="H134" s="68"/>
      <c r="I134" s="698"/>
      <c r="J134" s="202"/>
      <c r="K134" s="207"/>
      <c r="L134" s="202"/>
      <c r="M134" s="669"/>
      <c r="N134" s="69"/>
    </row>
    <row r="135" spans="1:16">
      <c r="A135" s="37"/>
      <c r="B135" s="55">
        <v>1</v>
      </c>
      <c r="C135" s="33" t="s">
        <v>172</v>
      </c>
      <c r="D135" s="34"/>
      <c r="E135" s="34"/>
      <c r="F135" s="680" t="str">
        <f>F100</f>
        <v>PLL.01</v>
      </c>
      <c r="G135" s="681">
        <f>'Volume Backup'!U133</f>
        <v>16.8</v>
      </c>
      <c r="H135" s="46" t="str">
        <f>'Volume Backup'!V133</f>
        <v>m2</v>
      </c>
      <c r="I135" s="682"/>
      <c r="J135" s="200">
        <f t="shared" si="59"/>
        <v>0</v>
      </c>
      <c r="K135" s="204"/>
      <c r="L135" s="200">
        <f t="shared" si="60"/>
        <v>0</v>
      </c>
      <c r="M135" s="670"/>
      <c r="N135" s="10"/>
    </row>
    <row r="136" spans="1:16">
      <c r="A136" s="47"/>
      <c r="B136" s="56">
        <f>B135+1</f>
        <v>2</v>
      </c>
      <c r="C136" s="48" t="s">
        <v>184</v>
      </c>
      <c r="D136" s="49"/>
      <c r="E136" s="49"/>
      <c r="F136" s="50" t="str">
        <f>F101</f>
        <v>A.4.5.1.7</v>
      </c>
      <c r="G136" s="681">
        <f>'Volume Backup'!U134</f>
        <v>16.8</v>
      </c>
      <c r="H136" s="46" t="str">
        <f>'Volume Backup'!V134</f>
        <v>m2</v>
      </c>
      <c r="I136" s="51"/>
      <c r="J136" s="200">
        <f t="shared" si="59"/>
        <v>0</v>
      </c>
      <c r="K136" s="205"/>
      <c r="L136" s="200">
        <f t="shared" si="60"/>
        <v>0</v>
      </c>
      <c r="M136" s="670"/>
      <c r="N136" s="10"/>
    </row>
    <row r="137" spans="1:16">
      <c r="A137" s="47"/>
      <c r="B137" s="56">
        <f>B136+1</f>
        <v>3</v>
      </c>
      <c r="C137" s="48" t="s">
        <v>1297</v>
      </c>
      <c r="D137" s="49"/>
      <c r="E137" s="49"/>
      <c r="F137" s="50" t="str">
        <f>F103</f>
        <v>A.4.7.1.10</v>
      </c>
      <c r="G137" s="681">
        <f>'Volume Backup'!U135</f>
        <v>16.8</v>
      </c>
      <c r="H137" s="46" t="str">
        <f>'Volume Backup'!V135</f>
        <v>m2</v>
      </c>
      <c r="I137" s="51"/>
      <c r="J137" s="200">
        <f t="shared" si="59"/>
        <v>0</v>
      </c>
      <c r="K137" s="205"/>
      <c r="L137" s="200">
        <f t="shared" si="60"/>
        <v>0</v>
      </c>
      <c r="M137" s="670"/>
      <c r="N137" s="10"/>
      <c r="O137" s="860"/>
      <c r="P137" s="860"/>
    </row>
    <row r="138" spans="1:16" s="70" customFormat="1">
      <c r="A138" s="64" t="s">
        <v>1352</v>
      </c>
      <c r="B138" s="65"/>
      <c r="C138" s="66" t="s">
        <v>162</v>
      </c>
      <c r="D138" s="67"/>
      <c r="E138" s="67"/>
      <c r="F138" s="697"/>
      <c r="G138" s="696"/>
      <c r="H138" s="68"/>
      <c r="I138" s="698"/>
      <c r="J138" s="202"/>
      <c r="K138" s="207"/>
      <c r="L138" s="202"/>
      <c r="M138" s="669"/>
      <c r="N138" s="69"/>
    </row>
    <row r="139" spans="1:16">
      <c r="A139" s="37"/>
      <c r="B139" s="55">
        <v>1</v>
      </c>
      <c r="C139" s="33" t="s">
        <v>1311</v>
      </c>
      <c r="D139" s="34"/>
      <c r="E139" s="34"/>
      <c r="F139" s="680" t="str">
        <f>F105</f>
        <v>A.4.4.3.59 B</v>
      </c>
      <c r="G139" s="681">
        <f>'Volume Backup'!U137</f>
        <v>16.8</v>
      </c>
      <c r="H139" s="46" t="str">
        <f>'Volume Backup'!V137</f>
        <v>m2</v>
      </c>
      <c r="I139" s="682"/>
      <c r="J139" s="200">
        <f t="shared" ref="J139" si="62">G139*I139</f>
        <v>0</v>
      </c>
      <c r="K139" s="204"/>
      <c r="L139" s="200">
        <f t="shared" ref="L139" si="63">K139*G139</f>
        <v>0</v>
      </c>
      <c r="M139" s="670"/>
      <c r="N139" s="10"/>
      <c r="O139" s="860"/>
      <c r="P139" s="860"/>
    </row>
    <row r="140" spans="1:16" s="70" customFormat="1">
      <c r="A140" s="64" t="s">
        <v>1353</v>
      </c>
      <c r="B140" s="65"/>
      <c r="C140" s="66" t="s">
        <v>1284</v>
      </c>
      <c r="D140" s="67"/>
      <c r="E140" s="67"/>
      <c r="F140" s="697"/>
      <c r="G140" s="696"/>
      <c r="H140" s="68"/>
      <c r="I140" s="698"/>
      <c r="J140" s="202"/>
      <c r="K140" s="207"/>
      <c r="L140" s="202"/>
      <c r="M140" s="669"/>
      <c r="N140" s="69"/>
    </row>
    <row r="141" spans="1:16">
      <c r="A141" s="47"/>
      <c r="B141" s="56">
        <v>1</v>
      </c>
      <c r="C141" s="48" t="s">
        <v>1286</v>
      </c>
      <c r="D141" s="49"/>
      <c r="E141" s="49"/>
      <c r="F141" s="50" t="str">
        <f t="shared" ref="F141:F146" si="64">F107</f>
        <v>PK.Elek.01</v>
      </c>
      <c r="G141" s="681">
        <f>'Volume Backup'!U139</f>
        <v>17</v>
      </c>
      <c r="H141" s="46" t="str">
        <f>'Volume Backup'!V139</f>
        <v>titik</v>
      </c>
      <c r="I141" s="51"/>
      <c r="J141" s="200">
        <f t="shared" si="59"/>
        <v>0</v>
      </c>
      <c r="K141" s="205"/>
      <c r="L141" s="200">
        <f t="shared" si="60"/>
        <v>0</v>
      </c>
      <c r="M141" s="670"/>
      <c r="N141" s="10"/>
    </row>
    <row r="142" spans="1:16">
      <c r="A142" s="47"/>
      <c r="B142" s="56">
        <f t="shared" ref="B142:B147" si="65">B141+1</f>
        <v>2</v>
      </c>
      <c r="C142" s="48" t="s">
        <v>1298</v>
      </c>
      <c r="D142" s="49"/>
      <c r="E142" s="49"/>
      <c r="F142" s="50" t="str">
        <f t="shared" si="64"/>
        <v>PK Supl. 4 D</v>
      </c>
      <c r="G142" s="681">
        <f>'Volume Backup'!U140</f>
        <v>12</v>
      </c>
      <c r="H142" s="46" t="str">
        <f>'Volume Backup'!V140</f>
        <v>m'</v>
      </c>
      <c r="I142" s="51"/>
      <c r="J142" s="200">
        <f t="shared" si="59"/>
        <v>0</v>
      </c>
      <c r="K142" s="205"/>
      <c r="L142" s="200">
        <f t="shared" si="60"/>
        <v>0</v>
      </c>
      <c r="M142" s="670"/>
      <c r="N142" s="10"/>
    </row>
    <row r="143" spans="1:16">
      <c r="A143" s="47"/>
      <c r="B143" s="56">
        <f t="shared" si="65"/>
        <v>3</v>
      </c>
      <c r="C143" s="48" t="s">
        <v>1326</v>
      </c>
      <c r="D143" s="49"/>
      <c r="E143" s="49"/>
      <c r="F143" s="50" t="str">
        <f t="shared" si="64"/>
        <v>PK.Elek.36</v>
      </c>
      <c r="G143" s="681">
        <f>'Volume Backup'!U141</f>
        <v>8</v>
      </c>
      <c r="H143" s="46" t="str">
        <f>'Volume Backup'!V141</f>
        <v>unit</v>
      </c>
      <c r="I143" s="51"/>
      <c r="J143" s="200">
        <f t="shared" si="59"/>
        <v>0</v>
      </c>
      <c r="K143" s="205"/>
      <c r="L143" s="200">
        <f t="shared" si="60"/>
        <v>0</v>
      </c>
      <c r="M143" s="670"/>
      <c r="N143" s="10"/>
    </row>
    <row r="144" spans="1:16">
      <c r="A144" s="47"/>
      <c r="B144" s="56">
        <f t="shared" si="65"/>
        <v>4</v>
      </c>
      <c r="C144" s="48" t="s">
        <v>1327</v>
      </c>
      <c r="D144" s="49"/>
      <c r="E144" s="49"/>
      <c r="F144" s="50" t="str">
        <f t="shared" si="64"/>
        <v>PK.Elek.39</v>
      </c>
      <c r="G144" s="681">
        <f>'Volume Backup'!U142</f>
        <v>4</v>
      </c>
      <c r="H144" s="46" t="str">
        <f>'Volume Backup'!V142</f>
        <v>unit</v>
      </c>
      <c r="I144" s="51"/>
      <c r="J144" s="200">
        <f t="shared" si="59"/>
        <v>0</v>
      </c>
      <c r="K144" s="205"/>
      <c r="L144" s="200">
        <f t="shared" si="60"/>
        <v>0</v>
      </c>
      <c r="M144" s="670"/>
      <c r="N144" s="10"/>
    </row>
    <row r="145" spans="1:16">
      <c r="A145" s="47"/>
      <c r="B145" s="56">
        <f t="shared" si="65"/>
        <v>5</v>
      </c>
      <c r="C145" s="48" t="s">
        <v>1299</v>
      </c>
      <c r="D145" s="49"/>
      <c r="E145" s="49"/>
      <c r="F145" s="50" t="str">
        <f t="shared" si="64"/>
        <v>PK.Elek.29</v>
      </c>
      <c r="G145" s="681">
        <f>'Volume Backup'!U143</f>
        <v>1</v>
      </c>
      <c r="H145" s="46" t="str">
        <f>'Volume Backup'!V143</f>
        <v>unit</v>
      </c>
      <c r="I145" s="51"/>
      <c r="J145" s="200">
        <f t="shared" si="59"/>
        <v>0</v>
      </c>
      <c r="K145" s="205"/>
      <c r="L145" s="200">
        <f t="shared" si="60"/>
        <v>0</v>
      </c>
      <c r="M145" s="670"/>
      <c r="N145" s="10"/>
    </row>
    <row r="146" spans="1:16">
      <c r="A146" s="47"/>
      <c r="B146" s="56">
        <f t="shared" si="65"/>
        <v>6</v>
      </c>
      <c r="C146" s="48" t="s">
        <v>1300</v>
      </c>
      <c r="D146" s="49"/>
      <c r="E146" s="49"/>
      <c r="F146" s="50" t="str">
        <f t="shared" si="64"/>
        <v>PK.Elek.30</v>
      </c>
      <c r="G146" s="681">
        <f>'Volume Backup'!U144</f>
        <v>2</v>
      </c>
      <c r="H146" s="46" t="str">
        <f>'Volume Backup'!V144</f>
        <v>unit</v>
      </c>
      <c r="I146" s="51"/>
      <c r="J146" s="200">
        <f t="shared" si="59"/>
        <v>0</v>
      </c>
      <c r="K146" s="205"/>
      <c r="L146" s="200">
        <f t="shared" si="60"/>
        <v>0</v>
      </c>
      <c r="M146" s="670"/>
      <c r="N146" s="10"/>
    </row>
    <row r="147" spans="1:16">
      <c r="A147" s="47"/>
      <c r="B147" s="56">
        <f t="shared" si="65"/>
        <v>7</v>
      </c>
      <c r="C147" s="48" t="s">
        <v>1301</v>
      </c>
      <c r="D147" s="49"/>
      <c r="E147" s="49"/>
      <c r="F147" s="50" t="str">
        <f>'AHS EL'!B24</f>
        <v>PK.Elek.28</v>
      </c>
      <c r="G147" s="681">
        <f>'Volume Backup'!U145</f>
        <v>4</v>
      </c>
      <c r="H147" s="46" t="str">
        <f>'Volume Backup'!V145</f>
        <v>unit</v>
      </c>
      <c r="I147" s="51"/>
      <c r="J147" s="200">
        <f t="shared" si="59"/>
        <v>0</v>
      </c>
      <c r="K147" s="205"/>
      <c r="L147" s="200">
        <f t="shared" si="60"/>
        <v>0</v>
      </c>
      <c r="M147" s="670"/>
      <c r="N147" s="10"/>
      <c r="O147" s="860"/>
      <c r="P147" s="860"/>
    </row>
    <row r="148" spans="1:16" s="70" customFormat="1">
      <c r="A148" s="64" t="s">
        <v>1354</v>
      </c>
      <c r="B148" s="65"/>
      <c r="C148" s="66" t="s">
        <v>1316</v>
      </c>
      <c r="D148" s="67"/>
      <c r="E148" s="67"/>
      <c r="F148" s="697"/>
      <c r="G148" s="696"/>
      <c r="H148" s="68"/>
      <c r="I148" s="698"/>
      <c r="J148" s="202"/>
      <c r="K148" s="207"/>
      <c r="L148" s="202"/>
      <c r="M148" s="669"/>
      <c r="N148" s="69"/>
    </row>
    <row r="149" spans="1:16">
      <c r="A149" s="37"/>
      <c r="B149" s="55">
        <v>1</v>
      </c>
      <c r="C149" s="33" t="s">
        <v>1317</v>
      </c>
      <c r="D149" s="34"/>
      <c r="E149" s="34"/>
      <c r="F149" s="680" t="str">
        <f>F133</f>
        <v>Dihitung</v>
      </c>
      <c r="G149" s="681">
        <f>'Volume Backup'!U147</f>
        <v>1</v>
      </c>
      <c r="H149" s="46" t="str">
        <f>'Volume Backup'!V147</f>
        <v>unit</v>
      </c>
      <c r="I149" s="682"/>
      <c r="J149" s="200">
        <f t="shared" ref="J149:J150" si="66">G149*I149</f>
        <v>0</v>
      </c>
      <c r="K149" s="204"/>
      <c r="L149" s="200">
        <f t="shared" ref="L149:L150" si="67">K149*G149</f>
        <v>0</v>
      </c>
      <c r="M149" s="670"/>
      <c r="N149" s="10"/>
    </row>
    <row r="150" spans="1:16">
      <c r="A150" s="47"/>
      <c r="B150" s="56">
        <f>B149+1</f>
        <v>2</v>
      </c>
      <c r="C150" s="48" t="s">
        <v>1318</v>
      </c>
      <c r="D150" s="49"/>
      <c r="E150" s="49"/>
      <c r="F150" s="50" t="str">
        <f>F149</f>
        <v>Dihitung</v>
      </c>
      <c r="G150" s="681">
        <f>'Volume Backup'!U148</f>
        <v>1</v>
      </c>
      <c r="H150" s="46" t="str">
        <f>'Volume Backup'!V148</f>
        <v>unit</v>
      </c>
      <c r="I150" s="51"/>
      <c r="J150" s="200">
        <f t="shared" si="66"/>
        <v>0</v>
      </c>
      <c r="K150" s="205"/>
      <c r="L150" s="200">
        <f t="shared" si="67"/>
        <v>0</v>
      </c>
      <c r="M150" s="670"/>
      <c r="N150" s="10"/>
      <c r="O150" s="860"/>
      <c r="P150" s="860"/>
    </row>
    <row r="151" spans="1:16" s="70" customFormat="1">
      <c r="A151" s="64" t="s">
        <v>1355</v>
      </c>
      <c r="B151" s="65"/>
      <c r="C151" s="66" t="s">
        <v>189</v>
      </c>
      <c r="D151" s="67"/>
      <c r="E151" s="67"/>
      <c r="F151" s="697"/>
      <c r="G151" s="696"/>
      <c r="H151" s="68"/>
      <c r="I151" s="698"/>
      <c r="J151" s="202"/>
      <c r="K151" s="207"/>
      <c r="L151" s="202"/>
      <c r="M151" s="669"/>
      <c r="N151" s="69"/>
    </row>
    <row r="152" spans="1:16">
      <c r="A152" s="37"/>
      <c r="B152" s="55">
        <v>1</v>
      </c>
      <c r="C152" s="33" t="s">
        <v>1341</v>
      </c>
      <c r="D152" s="34"/>
      <c r="E152" s="34"/>
      <c r="F152" s="680" t="str">
        <f>F150</f>
        <v>Dihitung</v>
      </c>
      <c r="G152" s="681" t="e">
        <f>'Volume Backup'!#REF!</f>
        <v>#REF!</v>
      </c>
      <c r="H152" s="46" t="e">
        <f>'Volume Backup'!#REF!</f>
        <v>#REF!</v>
      </c>
      <c r="I152" s="682"/>
      <c r="J152" s="200" t="e">
        <f t="shared" ref="J152:J157" si="68">G152*I152</f>
        <v>#REF!</v>
      </c>
      <c r="K152" s="204"/>
      <c r="L152" s="200" t="e">
        <f t="shared" ref="L152:L157" si="69">K152*G152</f>
        <v>#REF!</v>
      </c>
      <c r="M152" s="670"/>
      <c r="N152" s="10"/>
    </row>
    <row r="153" spans="1:16">
      <c r="A153" s="47"/>
      <c r="B153" s="56">
        <f>B152+1</f>
        <v>2</v>
      </c>
      <c r="C153" s="48" t="s">
        <v>1322</v>
      </c>
      <c r="D153" s="49"/>
      <c r="E153" s="49"/>
      <c r="F153" s="50" t="str">
        <f>F152</f>
        <v>Dihitung</v>
      </c>
      <c r="G153" s="681" t="e">
        <f>'Volume Backup'!#REF!</f>
        <v>#REF!</v>
      </c>
      <c r="H153" s="46" t="e">
        <f>'Volume Backup'!#REF!</f>
        <v>#REF!</v>
      </c>
      <c r="I153" s="51"/>
      <c r="J153" s="200" t="e">
        <f t="shared" si="68"/>
        <v>#REF!</v>
      </c>
      <c r="K153" s="205"/>
      <c r="L153" s="200" t="e">
        <f t="shared" si="69"/>
        <v>#REF!</v>
      </c>
      <c r="M153" s="670"/>
      <c r="N153" s="10"/>
    </row>
    <row r="154" spans="1:16">
      <c r="A154" s="47"/>
      <c r="B154" s="56">
        <f t="shared" ref="B154:B157" si="70">B153+1</f>
        <v>3</v>
      </c>
      <c r="C154" s="48" t="s">
        <v>1323</v>
      </c>
      <c r="D154" s="49"/>
      <c r="E154" s="49"/>
      <c r="F154" s="50" t="str">
        <f>F153</f>
        <v>Dihitung</v>
      </c>
      <c r="G154" s="681" t="e">
        <f>'Volume Backup'!#REF!</f>
        <v>#REF!</v>
      </c>
      <c r="H154" s="46" t="e">
        <f>'Volume Backup'!#REF!</f>
        <v>#REF!</v>
      </c>
      <c r="I154" s="51"/>
      <c r="J154" s="200" t="e">
        <f t="shared" si="68"/>
        <v>#REF!</v>
      </c>
      <c r="K154" s="205"/>
      <c r="L154" s="200" t="e">
        <f t="shared" si="69"/>
        <v>#REF!</v>
      </c>
      <c r="M154" s="670"/>
      <c r="N154" s="10"/>
    </row>
    <row r="155" spans="1:16">
      <c r="A155" s="47"/>
      <c r="B155" s="56">
        <f t="shared" si="70"/>
        <v>4</v>
      </c>
      <c r="C155" s="48" t="s">
        <v>1447</v>
      </c>
      <c r="D155" s="49"/>
      <c r="E155" s="49"/>
      <c r="F155" s="50" t="str">
        <f>F154</f>
        <v>Dihitung</v>
      </c>
      <c r="G155" s="681" t="e">
        <f>'Volume Backup'!#REF!</f>
        <v>#REF!</v>
      </c>
      <c r="H155" s="46" t="e">
        <f>'Volume Backup'!#REF!</f>
        <v>#REF!</v>
      </c>
      <c r="I155" s="51"/>
      <c r="J155" s="200" t="e">
        <f t="shared" si="68"/>
        <v>#REF!</v>
      </c>
      <c r="K155" s="205"/>
      <c r="L155" s="200" t="e">
        <f t="shared" si="69"/>
        <v>#REF!</v>
      </c>
      <c r="M155" s="670"/>
      <c r="N155" s="10"/>
    </row>
    <row r="156" spans="1:16">
      <c r="A156" s="47"/>
      <c r="B156" s="56">
        <f t="shared" si="70"/>
        <v>5</v>
      </c>
      <c r="C156" s="48" t="s">
        <v>1446</v>
      </c>
      <c r="D156" s="49"/>
      <c r="E156" s="49"/>
      <c r="F156" s="50" t="str">
        <f>F155</f>
        <v>Dihitung</v>
      </c>
      <c r="G156" s="681" t="e">
        <f>'Volume Backup'!#REF!</f>
        <v>#REF!</v>
      </c>
      <c r="H156" s="46" t="e">
        <f>'Volume Backup'!#REF!</f>
        <v>#REF!</v>
      </c>
      <c r="I156" s="51"/>
      <c r="J156" s="200" t="e">
        <f t="shared" si="68"/>
        <v>#REF!</v>
      </c>
      <c r="K156" s="205"/>
      <c r="L156" s="200" t="e">
        <f t="shared" si="69"/>
        <v>#REF!</v>
      </c>
      <c r="M156" s="670"/>
      <c r="N156" s="10"/>
    </row>
    <row r="157" spans="1:16">
      <c r="A157" s="37"/>
      <c r="B157" s="56">
        <f t="shared" si="70"/>
        <v>6</v>
      </c>
      <c r="C157" s="33" t="s">
        <v>1296</v>
      </c>
      <c r="D157" s="34"/>
      <c r="E157" s="34"/>
      <c r="F157" s="680" t="str">
        <f>F120</f>
        <v>A.4.2.1.14</v>
      </c>
      <c r="G157" s="681">
        <f>'Volume Backup'!U150</f>
        <v>5.4</v>
      </c>
      <c r="H157" s="46" t="str">
        <f>'Volume Backup'!V150</f>
        <v>m2</v>
      </c>
      <c r="I157" s="682"/>
      <c r="J157" s="200">
        <f t="shared" si="68"/>
        <v>0</v>
      </c>
      <c r="K157" s="204"/>
      <c r="L157" s="200">
        <f t="shared" si="69"/>
        <v>0</v>
      </c>
      <c r="M157" s="670"/>
      <c r="N157" s="10"/>
      <c r="O157" s="860"/>
      <c r="P157" s="860"/>
    </row>
    <row r="158" spans="1:16" s="70" customFormat="1">
      <c r="A158" s="64" t="s">
        <v>1356</v>
      </c>
      <c r="B158" s="65"/>
      <c r="C158" s="66" t="s">
        <v>1302</v>
      </c>
      <c r="D158" s="67"/>
      <c r="E158" s="67"/>
      <c r="F158" s="697"/>
      <c r="G158" s="696"/>
      <c r="H158" s="68"/>
      <c r="I158" s="698"/>
      <c r="J158" s="202"/>
      <c r="K158" s="207"/>
      <c r="L158" s="202"/>
      <c r="M158" s="669"/>
      <c r="N158" s="69"/>
    </row>
    <row r="159" spans="1:16">
      <c r="A159" s="47"/>
      <c r="B159" s="56">
        <v>1</v>
      </c>
      <c r="C159" s="48" t="s">
        <v>185</v>
      </c>
      <c r="D159" s="49"/>
      <c r="E159" s="49"/>
      <c r="F159" s="50" t="str">
        <f>'AHS PL'!B24</f>
        <v>Pk.plamPVC.01</v>
      </c>
      <c r="G159" s="681">
        <f>'Volume Backup'!U152</f>
        <v>20</v>
      </c>
      <c r="H159" s="46" t="str">
        <f>'Volume Backup'!V152</f>
        <v>m'</v>
      </c>
      <c r="I159" s="51"/>
      <c r="J159" s="200">
        <f t="shared" ref="J159:J175" si="71">G159*I159</f>
        <v>0</v>
      </c>
      <c r="K159" s="205"/>
      <c r="L159" s="200">
        <f t="shared" ref="L159:L175" si="72">K159*G159</f>
        <v>0</v>
      </c>
      <c r="M159" s="670"/>
      <c r="N159" s="10"/>
    </row>
    <row r="160" spans="1:16">
      <c r="A160" s="47"/>
      <c r="B160" s="56">
        <f>B159+1</f>
        <v>2</v>
      </c>
      <c r="C160" s="48" t="s">
        <v>1303</v>
      </c>
      <c r="D160" s="49"/>
      <c r="E160" s="49"/>
      <c r="F160" s="50" t="str">
        <f>'AHS PL'!B63</f>
        <v>Pk.plamPVC.03</v>
      </c>
      <c r="G160" s="681">
        <f>'Volume Backup'!U153</f>
        <v>20</v>
      </c>
      <c r="H160" s="46" t="str">
        <f>'Volume Backup'!V153</f>
        <v>m'</v>
      </c>
      <c r="I160" s="51"/>
      <c r="J160" s="200">
        <f t="shared" si="71"/>
        <v>0</v>
      </c>
      <c r="K160" s="205"/>
      <c r="L160" s="200">
        <f t="shared" si="72"/>
        <v>0</v>
      </c>
      <c r="M160" s="670"/>
      <c r="N160" s="10"/>
    </row>
    <row r="161" spans="1:16">
      <c r="A161" s="47"/>
      <c r="B161" s="56">
        <f>B160+1</f>
        <v>3</v>
      </c>
      <c r="C161" s="48" t="s">
        <v>1304</v>
      </c>
      <c r="D161" s="49"/>
      <c r="E161" s="49"/>
      <c r="F161" s="50" t="str">
        <f>'AHS PL'!B82</f>
        <v>Pk.plamPVC.04</v>
      </c>
      <c r="G161" s="681">
        <f>'Volume Backup'!U154</f>
        <v>20</v>
      </c>
      <c r="H161" s="46" t="str">
        <f>'Volume Backup'!V154</f>
        <v>m'</v>
      </c>
      <c r="I161" s="51"/>
      <c r="J161" s="200">
        <f t="shared" si="71"/>
        <v>0</v>
      </c>
      <c r="K161" s="205"/>
      <c r="L161" s="200">
        <f t="shared" si="72"/>
        <v>0</v>
      </c>
      <c r="M161" s="670"/>
      <c r="N161" s="10"/>
    </row>
    <row r="162" spans="1:16">
      <c r="A162" s="47"/>
      <c r="B162" s="56">
        <f t="shared" ref="B162:B175" si="73">B161+1</f>
        <v>4</v>
      </c>
      <c r="C162" s="48" t="s">
        <v>1393</v>
      </c>
      <c r="D162" s="49"/>
      <c r="E162" s="49"/>
      <c r="F162" s="50" t="str">
        <f>analisa!A237</f>
        <v>A.5.1.1.4</v>
      </c>
      <c r="G162" s="681">
        <f>'Volume Backup'!U155</f>
        <v>1</v>
      </c>
      <c r="H162" s="46" t="str">
        <f>'Volume Backup'!V155</f>
        <v>unit</v>
      </c>
      <c r="I162" s="51"/>
      <c r="J162" s="200">
        <f t="shared" si="71"/>
        <v>0</v>
      </c>
      <c r="K162" s="205"/>
      <c r="L162" s="200">
        <f t="shared" si="72"/>
        <v>0</v>
      </c>
      <c r="M162" s="670"/>
      <c r="N162" s="10"/>
    </row>
    <row r="163" spans="1:16">
      <c r="A163" s="47"/>
      <c r="B163" s="56">
        <f t="shared" si="73"/>
        <v>5</v>
      </c>
      <c r="C163" s="48" t="s">
        <v>1305</v>
      </c>
      <c r="D163" s="49"/>
      <c r="E163" s="49"/>
      <c r="F163" s="50" t="str">
        <f>'AHSP ARS'!B139</f>
        <v>A.5.1.1</v>
      </c>
      <c r="G163" s="681">
        <f>'Volume Backup'!U156</f>
        <v>1</v>
      </c>
      <c r="H163" s="46" t="str">
        <f>'Volume Backup'!V156</f>
        <v>unit</v>
      </c>
      <c r="I163" s="51"/>
      <c r="J163" s="200">
        <f t="shared" si="71"/>
        <v>0</v>
      </c>
      <c r="K163" s="205"/>
      <c r="L163" s="200">
        <f t="shared" si="72"/>
        <v>0</v>
      </c>
      <c r="M163" s="670"/>
      <c r="N163" s="10"/>
    </row>
    <row r="164" spans="1:16">
      <c r="A164" s="47"/>
      <c r="B164" s="56">
        <f t="shared" si="73"/>
        <v>6</v>
      </c>
      <c r="C164" s="48" t="s">
        <v>1306</v>
      </c>
      <c r="D164" s="49"/>
      <c r="E164" s="49"/>
      <c r="F164" s="50" t="str">
        <f>'AHSP ARS'!B235</f>
        <v>A.5.1.1.19A</v>
      </c>
      <c r="G164" s="681">
        <f>'Volume Backup'!U157</f>
        <v>1</v>
      </c>
      <c r="H164" s="46" t="str">
        <f>'Volume Backup'!V157</f>
        <v>unit</v>
      </c>
      <c r="I164" s="51"/>
      <c r="J164" s="200">
        <f t="shared" si="71"/>
        <v>0</v>
      </c>
      <c r="K164" s="205"/>
      <c r="L164" s="200">
        <f t="shared" si="72"/>
        <v>0</v>
      </c>
      <c r="M164" s="670"/>
      <c r="N164" s="10"/>
    </row>
    <row r="165" spans="1:16">
      <c r="A165" s="47"/>
      <c r="B165" s="56">
        <f t="shared" si="73"/>
        <v>7</v>
      </c>
      <c r="C165" s="48" t="s">
        <v>1307</v>
      </c>
      <c r="D165" s="49"/>
      <c r="E165" s="49"/>
      <c r="F165" s="50" t="str">
        <f>'AHSP ARS'!B198</f>
        <v>A.5.1.1.14</v>
      </c>
      <c r="G165" s="681">
        <f>'Volume Backup'!U158</f>
        <v>11</v>
      </c>
      <c r="H165" s="46" t="str">
        <f>'Volume Backup'!V158</f>
        <v>unit</v>
      </c>
      <c r="I165" s="51"/>
      <c r="J165" s="200">
        <f t="shared" si="71"/>
        <v>0</v>
      </c>
      <c r="K165" s="205"/>
      <c r="L165" s="200">
        <f t="shared" si="72"/>
        <v>0</v>
      </c>
      <c r="M165" s="670"/>
      <c r="N165" s="10"/>
    </row>
    <row r="166" spans="1:16">
      <c r="A166" s="47"/>
      <c r="B166" s="56">
        <f t="shared" si="73"/>
        <v>8</v>
      </c>
      <c r="C166" s="48" t="s">
        <v>1308</v>
      </c>
      <c r="D166" s="49"/>
      <c r="E166" s="49"/>
      <c r="F166" s="50" t="str">
        <f>'AHSP ARS'!B158</f>
        <v>A.5.1.3</v>
      </c>
      <c r="G166" s="681">
        <f>'Volume Backup'!U159</f>
        <v>1</v>
      </c>
      <c r="H166" s="46" t="str">
        <f>'Volume Backup'!V159</f>
        <v>unit</v>
      </c>
      <c r="I166" s="51"/>
      <c r="J166" s="200">
        <f t="shared" si="71"/>
        <v>0</v>
      </c>
      <c r="K166" s="205"/>
      <c r="L166" s="200">
        <f t="shared" si="72"/>
        <v>0</v>
      </c>
      <c r="M166" s="670"/>
      <c r="N166" s="10"/>
    </row>
    <row r="167" spans="1:16">
      <c r="A167" s="47"/>
      <c r="B167" s="56">
        <f t="shared" si="73"/>
        <v>9</v>
      </c>
      <c r="C167" s="48" t="s">
        <v>1309</v>
      </c>
      <c r="D167" s="49"/>
      <c r="E167" s="49"/>
      <c r="F167" s="50" t="str">
        <f>'AHSP ARS'!B216</f>
        <v>A.5.1.1.19</v>
      </c>
      <c r="G167" s="681">
        <f>'Volume Backup'!U160</f>
        <v>1</v>
      </c>
      <c r="H167" s="46" t="str">
        <f>'Volume Backup'!V160</f>
        <v>unit</v>
      </c>
      <c r="I167" s="51"/>
      <c r="J167" s="200">
        <f t="shared" si="71"/>
        <v>0</v>
      </c>
      <c r="K167" s="205"/>
      <c r="L167" s="200">
        <f t="shared" si="72"/>
        <v>0</v>
      </c>
      <c r="M167" s="670"/>
      <c r="N167" s="10"/>
    </row>
    <row r="168" spans="1:16">
      <c r="A168" s="47"/>
      <c r="B168" s="56">
        <f t="shared" si="73"/>
        <v>10</v>
      </c>
      <c r="C168" s="48" t="s">
        <v>1310</v>
      </c>
      <c r="D168" s="49"/>
      <c r="E168" s="49"/>
      <c r="F168" s="50" t="str">
        <f>F156</f>
        <v>Dihitung</v>
      </c>
      <c r="G168" s="681">
        <f>'Volume Backup'!U161</f>
        <v>1</v>
      </c>
      <c r="H168" s="46" t="str">
        <f>'Volume Backup'!V161</f>
        <v>unit</v>
      </c>
      <c r="I168" s="51"/>
      <c r="J168" s="200">
        <f t="shared" si="71"/>
        <v>0</v>
      </c>
      <c r="K168" s="205"/>
      <c r="L168" s="200">
        <f t="shared" si="72"/>
        <v>0</v>
      </c>
      <c r="M168" s="670"/>
      <c r="N168" s="10"/>
    </row>
    <row r="169" spans="1:16">
      <c r="A169" s="47"/>
      <c r="B169" s="56">
        <f t="shared" si="73"/>
        <v>11</v>
      </c>
      <c r="C169" s="48" t="s">
        <v>1295</v>
      </c>
      <c r="D169" s="49"/>
      <c r="E169" s="49"/>
      <c r="F169" s="50" t="str">
        <f>F130</f>
        <v>A.4.6.1.23 G</v>
      </c>
      <c r="G169" s="681" t="e">
        <f>'Volume Backup'!#REF!</f>
        <v>#REF!</v>
      </c>
      <c r="H169" s="46" t="e">
        <f>'Volume Backup'!#REF!</f>
        <v>#REF!</v>
      </c>
      <c r="I169" s="51"/>
      <c r="J169" s="200" t="e">
        <f t="shared" si="71"/>
        <v>#REF!</v>
      </c>
      <c r="K169" s="205"/>
      <c r="L169" s="200" t="e">
        <f t="shared" si="72"/>
        <v>#REF!</v>
      </c>
      <c r="M169" s="670"/>
      <c r="N169" s="10"/>
    </row>
    <row r="170" spans="1:16">
      <c r="A170" s="47"/>
      <c r="B170" s="56">
        <f t="shared" si="73"/>
        <v>12</v>
      </c>
      <c r="C170" s="48" t="s">
        <v>192</v>
      </c>
      <c r="D170" s="49"/>
      <c r="E170" s="49"/>
      <c r="F170" s="50" t="str">
        <f>F131</f>
        <v>A.4.6.1.23 L</v>
      </c>
      <c r="G170" s="681" t="e">
        <f>'Volume Backup'!#REF!</f>
        <v>#REF!</v>
      </c>
      <c r="H170" s="46" t="e">
        <f>'Volume Backup'!#REF!</f>
        <v>#REF!</v>
      </c>
      <c r="I170" s="51"/>
      <c r="J170" s="200" t="e">
        <f t="shared" si="71"/>
        <v>#REF!</v>
      </c>
      <c r="K170" s="205"/>
      <c r="L170" s="200" t="e">
        <f t="shared" si="72"/>
        <v>#REF!</v>
      </c>
      <c r="M170" s="670"/>
      <c r="N170" s="10"/>
    </row>
    <row r="171" spans="1:16">
      <c r="A171" s="47"/>
      <c r="B171" s="56">
        <f t="shared" si="73"/>
        <v>13</v>
      </c>
      <c r="C171" s="48" t="s">
        <v>1312</v>
      </c>
      <c r="D171" s="49"/>
      <c r="E171" s="49"/>
      <c r="F171" s="50" t="str">
        <f>analisa!A70</f>
        <v>A.4.4.3.36 J</v>
      </c>
      <c r="G171" s="681">
        <f>'Volume Backup'!U162</f>
        <v>23.400000000000002</v>
      </c>
      <c r="H171" s="46" t="str">
        <f>'Volume Backup'!V162</f>
        <v>m2</v>
      </c>
      <c r="I171" s="51"/>
      <c r="J171" s="200">
        <f t="shared" si="71"/>
        <v>0</v>
      </c>
      <c r="K171" s="205"/>
      <c r="L171" s="200">
        <f t="shared" si="72"/>
        <v>0</v>
      </c>
      <c r="M171" s="670"/>
      <c r="N171" s="10"/>
    </row>
    <row r="172" spans="1:16">
      <c r="A172" s="47"/>
      <c r="B172" s="56">
        <f t="shared" si="73"/>
        <v>14</v>
      </c>
      <c r="C172" s="48" t="s">
        <v>1313</v>
      </c>
      <c r="D172" s="49"/>
      <c r="E172" s="49"/>
      <c r="F172" s="50" t="str">
        <f>F171</f>
        <v>A.4.4.3.36 J</v>
      </c>
      <c r="G172" s="681">
        <f>'Volume Backup'!U163</f>
        <v>4.5</v>
      </c>
      <c r="H172" s="46" t="str">
        <f>'Volume Backup'!V163</f>
        <v>m2</v>
      </c>
      <c r="I172" s="51"/>
      <c r="J172" s="200">
        <f t="shared" si="71"/>
        <v>0</v>
      </c>
      <c r="K172" s="205"/>
      <c r="L172" s="200">
        <f t="shared" si="72"/>
        <v>0</v>
      </c>
      <c r="M172" s="670"/>
      <c r="N172" s="10"/>
    </row>
    <row r="173" spans="1:16">
      <c r="A173" s="47"/>
      <c r="B173" s="56">
        <f t="shared" si="73"/>
        <v>15</v>
      </c>
      <c r="C173" s="48" t="s">
        <v>172</v>
      </c>
      <c r="D173" s="49"/>
      <c r="E173" s="49"/>
      <c r="F173" s="50" t="str">
        <f>F135</f>
        <v>PLL.01</v>
      </c>
      <c r="G173" s="681">
        <f>'Volume Backup'!U164</f>
        <v>4.5</v>
      </c>
      <c r="H173" s="46" t="str">
        <f>'Volume Backup'!V164</f>
        <v>m2</v>
      </c>
      <c r="I173" s="51"/>
      <c r="J173" s="200">
        <f t="shared" si="71"/>
        <v>0</v>
      </c>
      <c r="K173" s="205"/>
      <c r="L173" s="200">
        <f t="shared" si="72"/>
        <v>0</v>
      </c>
      <c r="M173" s="670"/>
      <c r="N173" s="10"/>
    </row>
    <row r="174" spans="1:16">
      <c r="A174" s="47"/>
      <c r="B174" s="56">
        <f t="shared" si="73"/>
        <v>16</v>
      </c>
      <c r="C174" s="48" t="s">
        <v>184</v>
      </c>
      <c r="D174" s="49"/>
      <c r="E174" s="49"/>
      <c r="F174" s="50" t="str">
        <f>F101</f>
        <v>A.4.5.1.7</v>
      </c>
      <c r="G174" s="681">
        <f>'Volume Backup'!U165</f>
        <v>4.5</v>
      </c>
      <c r="H174" s="46" t="str">
        <f>'Volume Backup'!V165</f>
        <v>m2</v>
      </c>
      <c r="I174" s="51"/>
      <c r="J174" s="200">
        <f t="shared" si="71"/>
        <v>0</v>
      </c>
      <c r="K174" s="205"/>
      <c r="L174" s="200">
        <f t="shared" si="72"/>
        <v>0</v>
      </c>
      <c r="M174" s="670"/>
      <c r="N174" s="10"/>
    </row>
    <row r="175" spans="1:16">
      <c r="A175" s="47"/>
      <c r="B175" s="56">
        <f t="shared" si="73"/>
        <v>17</v>
      </c>
      <c r="C175" s="48" t="s">
        <v>1297</v>
      </c>
      <c r="D175" s="49"/>
      <c r="E175" s="49"/>
      <c r="F175" s="50" t="str">
        <f>F103</f>
        <v>A.4.7.1.10</v>
      </c>
      <c r="G175" s="681">
        <f>'Volume Backup'!U166</f>
        <v>4.5</v>
      </c>
      <c r="H175" s="46" t="str">
        <f>'Volume Backup'!V166</f>
        <v>m2</v>
      </c>
      <c r="I175" s="51"/>
      <c r="J175" s="200">
        <f t="shared" si="71"/>
        <v>0</v>
      </c>
      <c r="K175" s="205"/>
      <c r="L175" s="200">
        <f t="shared" si="72"/>
        <v>0</v>
      </c>
      <c r="M175" s="670"/>
      <c r="N175" s="10"/>
      <c r="O175" s="860" t="e">
        <f>SUM(J127:J175)</f>
        <v>#REF!</v>
      </c>
      <c r="P175" s="860" t="e">
        <f>SUM(L127:L175)</f>
        <v>#REF!</v>
      </c>
    </row>
    <row r="176" spans="1:16" s="692" customFormat="1">
      <c r="A176" s="683" t="s">
        <v>20</v>
      </c>
      <c r="B176" s="684"/>
      <c r="C176" s="685" t="s">
        <v>1314</v>
      </c>
      <c r="D176" s="686"/>
      <c r="E176" s="686"/>
      <c r="F176" s="693"/>
      <c r="G176" s="694"/>
      <c r="H176" s="687"/>
      <c r="I176" s="695"/>
      <c r="J176" s="688"/>
      <c r="K176" s="689"/>
      <c r="L176" s="688"/>
      <c r="M176" s="690"/>
      <c r="N176" s="691"/>
    </row>
    <row r="177" spans="1:16" s="70" customFormat="1">
      <c r="A177" s="64" t="s">
        <v>1290</v>
      </c>
      <c r="B177" s="65"/>
      <c r="C177" s="66" t="s">
        <v>164</v>
      </c>
      <c r="D177" s="67"/>
      <c r="E177" s="67"/>
      <c r="F177" s="697"/>
      <c r="G177" s="696"/>
      <c r="H177" s="68"/>
      <c r="I177" s="698"/>
      <c r="J177" s="202"/>
      <c r="K177" s="207"/>
      <c r="L177" s="202"/>
      <c r="M177" s="669"/>
      <c r="N177" s="69"/>
    </row>
    <row r="178" spans="1:16">
      <c r="A178" s="47"/>
      <c r="B178" s="56">
        <v>1</v>
      </c>
      <c r="C178" s="48" t="s">
        <v>1295</v>
      </c>
      <c r="D178" s="49"/>
      <c r="E178" s="49"/>
      <c r="F178" s="50" t="str">
        <f>F169</f>
        <v>A.4.6.1.23 G</v>
      </c>
      <c r="G178" s="681">
        <f>'Volume Backup'!U169</f>
        <v>38.400000000000006</v>
      </c>
      <c r="H178" s="46" t="str">
        <f>'Volume Backup'!V169</f>
        <v>m2</v>
      </c>
      <c r="I178" s="51"/>
      <c r="J178" s="200">
        <f t="shared" ref="J178:J181" si="74">G178*I178</f>
        <v>0</v>
      </c>
      <c r="K178" s="205"/>
      <c r="L178" s="200">
        <f t="shared" ref="L178:L181" si="75">K178*G178</f>
        <v>0</v>
      </c>
      <c r="M178" s="670"/>
      <c r="N178" s="10"/>
    </row>
    <row r="179" spans="1:16">
      <c r="A179" s="47"/>
      <c r="B179" s="56">
        <f t="shared" ref="B179:B181" si="76">B178+1</f>
        <v>2</v>
      </c>
      <c r="C179" s="48" t="s">
        <v>192</v>
      </c>
      <c r="D179" s="49"/>
      <c r="E179" s="49"/>
      <c r="F179" s="50" t="str">
        <f>F170</f>
        <v>A.4.6.1.23 L</v>
      </c>
      <c r="G179" s="681">
        <f>'Volume Backup'!U170</f>
        <v>5.44</v>
      </c>
      <c r="H179" s="46" t="str">
        <f>'Volume Backup'!V170</f>
        <v>m2</v>
      </c>
      <c r="I179" s="51"/>
      <c r="J179" s="200">
        <f t="shared" si="74"/>
        <v>0</v>
      </c>
      <c r="K179" s="205"/>
      <c r="L179" s="200">
        <f t="shared" si="75"/>
        <v>0</v>
      </c>
      <c r="M179" s="670"/>
      <c r="N179" s="10"/>
    </row>
    <row r="180" spans="1:16">
      <c r="A180" s="47"/>
      <c r="B180" s="56">
        <f t="shared" si="76"/>
        <v>3</v>
      </c>
      <c r="C180" s="48" t="s">
        <v>1339</v>
      </c>
      <c r="D180" s="49"/>
      <c r="E180" s="49"/>
      <c r="F180" s="50" t="str">
        <f>F132</f>
        <v>A.4.6.1.23 G1</v>
      </c>
      <c r="G180" s="681" t="e">
        <f>'Volume Backup'!#REF!</f>
        <v>#REF!</v>
      </c>
      <c r="H180" s="46" t="e">
        <f>'Volume Backup'!#REF!</f>
        <v>#REF!</v>
      </c>
      <c r="I180" s="51"/>
      <c r="J180" s="200" t="e">
        <f t="shared" si="74"/>
        <v>#REF!</v>
      </c>
      <c r="K180" s="205"/>
      <c r="L180" s="200" t="e">
        <f t="shared" si="75"/>
        <v>#REF!</v>
      </c>
      <c r="M180" s="670"/>
      <c r="N180" s="10"/>
    </row>
    <row r="181" spans="1:16">
      <c r="A181" s="47"/>
      <c r="B181" s="56">
        <f t="shared" si="76"/>
        <v>4</v>
      </c>
      <c r="C181" s="48" t="s">
        <v>1294</v>
      </c>
      <c r="D181" s="49"/>
      <c r="E181" s="49"/>
      <c r="F181" s="50" t="str">
        <f>F168</f>
        <v>Dihitung</v>
      </c>
      <c r="G181" s="681">
        <f>'Volume Backup'!U171</f>
        <v>120</v>
      </c>
      <c r="H181" s="46" t="str">
        <f>'Volume Backup'!V171</f>
        <v>cm</v>
      </c>
      <c r="I181" s="51"/>
      <c r="J181" s="200">
        <f t="shared" si="74"/>
        <v>0</v>
      </c>
      <c r="K181" s="205"/>
      <c r="L181" s="200">
        <f t="shared" si="75"/>
        <v>0</v>
      </c>
      <c r="M181" s="670"/>
      <c r="N181" s="10"/>
      <c r="O181" s="860"/>
      <c r="P181" s="860"/>
    </row>
    <row r="182" spans="1:16" s="70" customFormat="1">
      <c r="A182" s="64" t="s">
        <v>1291</v>
      </c>
      <c r="B182" s="65"/>
      <c r="C182" s="66" t="s">
        <v>182</v>
      </c>
      <c r="D182" s="67"/>
      <c r="E182" s="67"/>
      <c r="F182" s="697"/>
      <c r="G182" s="696"/>
      <c r="H182" s="68"/>
      <c r="I182" s="698"/>
      <c r="J182" s="202"/>
      <c r="K182" s="207"/>
      <c r="L182" s="202"/>
      <c r="M182" s="669"/>
      <c r="N182" s="69"/>
    </row>
    <row r="183" spans="1:16">
      <c r="A183" s="37"/>
      <c r="B183" s="55">
        <v>1</v>
      </c>
      <c r="C183" s="33" t="s">
        <v>172</v>
      </c>
      <c r="D183" s="34"/>
      <c r="E183" s="34"/>
      <c r="F183" s="680" t="str">
        <f>F173</f>
        <v>PLL.01</v>
      </c>
      <c r="G183" s="681">
        <f>'Volume Backup'!U173</f>
        <v>25.6</v>
      </c>
      <c r="H183" s="46" t="str">
        <f>'Volume Backup'!V173</f>
        <v>m2</v>
      </c>
      <c r="I183" s="682"/>
      <c r="J183" s="200">
        <f t="shared" ref="J183:J186" si="77">G183*I183</f>
        <v>0</v>
      </c>
      <c r="K183" s="204"/>
      <c r="L183" s="200">
        <f t="shared" ref="L183:L186" si="78">K183*G183</f>
        <v>0</v>
      </c>
      <c r="M183" s="670"/>
      <c r="N183" s="10"/>
    </row>
    <row r="184" spans="1:16">
      <c r="A184" s="47"/>
      <c r="B184" s="56">
        <f>B183+1</f>
        <v>2</v>
      </c>
      <c r="C184" s="48" t="s">
        <v>184</v>
      </c>
      <c r="D184" s="49"/>
      <c r="E184" s="49"/>
      <c r="F184" s="50" t="str">
        <f>F174</f>
        <v>A.4.5.1.7</v>
      </c>
      <c r="G184" s="681">
        <f>'Volume Backup'!U174</f>
        <v>49.6</v>
      </c>
      <c r="H184" s="46" t="str">
        <f>'Volume Backup'!V174</f>
        <v>m2</v>
      </c>
      <c r="I184" s="51"/>
      <c r="J184" s="200">
        <f t="shared" si="77"/>
        <v>0</v>
      </c>
      <c r="K184" s="205"/>
      <c r="L184" s="200">
        <f t="shared" si="78"/>
        <v>0</v>
      </c>
      <c r="M184" s="670"/>
      <c r="N184" s="10"/>
    </row>
    <row r="185" spans="1:16">
      <c r="A185" s="47"/>
      <c r="B185" s="56">
        <f>B184+1</f>
        <v>3</v>
      </c>
      <c r="C185" s="48" t="s">
        <v>1448</v>
      </c>
      <c r="D185" s="49"/>
      <c r="E185" s="49"/>
      <c r="F185" s="50" t="str">
        <f>F175</f>
        <v>A.4.7.1.10</v>
      </c>
      <c r="G185" s="681">
        <f>'Volume Backup'!U175</f>
        <v>25.6</v>
      </c>
      <c r="H185" s="46" t="str">
        <f>'Volume Backup'!V175</f>
        <v>m2</v>
      </c>
      <c r="I185" s="51"/>
      <c r="J185" s="200">
        <f t="shared" si="77"/>
        <v>0</v>
      </c>
      <c r="K185" s="205"/>
      <c r="L185" s="200">
        <f t="shared" si="78"/>
        <v>0</v>
      </c>
      <c r="M185" s="670"/>
      <c r="N185" s="10"/>
    </row>
    <row r="186" spans="1:16">
      <c r="A186" s="47"/>
      <c r="B186" s="56">
        <f>B185+1</f>
        <v>4</v>
      </c>
      <c r="C186" s="48" t="s">
        <v>1449</v>
      </c>
      <c r="D186" s="49"/>
      <c r="E186" s="49"/>
      <c r="F186" s="50" t="str">
        <f>F175</f>
        <v>A.4.7.1.10</v>
      </c>
      <c r="G186" s="681">
        <f>'Volume Backup'!U176</f>
        <v>24</v>
      </c>
      <c r="H186" s="46" t="str">
        <f>'Volume Backup'!V176</f>
        <v>m2</v>
      </c>
      <c r="I186" s="51"/>
      <c r="J186" s="200">
        <f t="shared" si="77"/>
        <v>0</v>
      </c>
      <c r="K186" s="205"/>
      <c r="L186" s="200">
        <f t="shared" si="78"/>
        <v>0</v>
      </c>
      <c r="M186" s="670"/>
      <c r="N186" s="10"/>
      <c r="O186" s="860"/>
      <c r="P186" s="860"/>
    </row>
    <row r="187" spans="1:16" s="70" customFormat="1">
      <c r="A187" s="64" t="s">
        <v>1357</v>
      </c>
      <c r="B187" s="65"/>
      <c r="C187" s="66" t="s">
        <v>162</v>
      </c>
      <c r="D187" s="67"/>
      <c r="E187" s="67"/>
      <c r="F187" s="697"/>
      <c r="G187" s="696"/>
      <c r="H187" s="68"/>
      <c r="I187" s="698"/>
      <c r="J187" s="202"/>
      <c r="K187" s="207"/>
      <c r="L187" s="202"/>
      <c r="M187" s="669"/>
      <c r="N187" s="69"/>
    </row>
    <row r="188" spans="1:16">
      <c r="A188" s="37"/>
      <c r="B188" s="55">
        <v>1</v>
      </c>
      <c r="C188" s="33" t="s">
        <v>1311</v>
      </c>
      <c r="D188" s="34"/>
      <c r="E188" s="34"/>
      <c r="F188" s="680" t="str">
        <f>F139</f>
        <v>A.4.4.3.59 B</v>
      </c>
      <c r="G188" s="681">
        <f>'Volume Backup'!U178</f>
        <v>25.6</v>
      </c>
      <c r="H188" s="46" t="str">
        <f>'Volume Backup'!V178</f>
        <v>m2</v>
      </c>
      <c r="I188" s="682"/>
      <c r="J188" s="200">
        <f t="shared" ref="J188" si="79">G188*I188</f>
        <v>0</v>
      </c>
      <c r="K188" s="204"/>
      <c r="L188" s="200">
        <f t="shared" ref="L188" si="80">K188*G188</f>
        <v>0</v>
      </c>
      <c r="M188" s="670"/>
      <c r="N188" s="10"/>
      <c r="O188" s="860"/>
      <c r="P188" s="860"/>
    </row>
    <row r="189" spans="1:16" s="70" customFormat="1">
      <c r="A189" s="64" t="s">
        <v>1358</v>
      </c>
      <c r="B189" s="65"/>
      <c r="C189" s="66" t="s">
        <v>1284</v>
      </c>
      <c r="D189" s="67"/>
      <c r="E189" s="67"/>
      <c r="F189" s="697"/>
      <c r="G189" s="696"/>
      <c r="H189" s="68"/>
      <c r="I189" s="698"/>
      <c r="J189" s="202"/>
      <c r="K189" s="207"/>
      <c r="L189" s="202"/>
      <c r="M189" s="669"/>
      <c r="N189" s="69"/>
    </row>
    <row r="190" spans="1:16">
      <c r="A190" s="47"/>
      <c r="B190" s="56">
        <v>1</v>
      </c>
      <c r="C190" s="48" t="s">
        <v>1286</v>
      </c>
      <c r="D190" s="49"/>
      <c r="E190" s="49"/>
      <c r="F190" s="50" t="str">
        <f>F141</f>
        <v>PK.Elek.01</v>
      </c>
      <c r="G190" s="681">
        <f>'Volume Backup'!U180</f>
        <v>18</v>
      </c>
      <c r="H190" s="46" t="str">
        <f>'Volume Backup'!V180</f>
        <v>titik</v>
      </c>
      <c r="I190" s="51"/>
      <c r="J190" s="200">
        <f t="shared" ref="J190:J197" si="81">G190*I190</f>
        <v>0</v>
      </c>
      <c r="K190" s="205"/>
      <c r="L190" s="200">
        <f t="shared" ref="L190:L197" si="82">K190*G190</f>
        <v>0</v>
      </c>
      <c r="M190" s="670"/>
      <c r="N190" s="10"/>
    </row>
    <row r="191" spans="1:16">
      <c r="A191" s="47"/>
      <c r="B191" s="56">
        <f>B190+1</f>
        <v>2</v>
      </c>
      <c r="C191" s="48" t="s">
        <v>1298</v>
      </c>
      <c r="D191" s="49"/>
      <c r="E191" s="49"/>
      <c r="F191" s="50" t="str">
        <f>F142</f>
        <v>PK Supl. 4 D</v>
      </c>
      <c r="G191" s="681">
        <f>'Volume Backup'!U181</f>
        <v>12.8</v>
      </c>
      <c r="H191" s="46" t="str">
        <f>'Volume Backup'!V181</f>
        <v>m'</v>
      </c>
      <c r="I191" s="51"/>
      <c r="J191" s="200">
        <f t="shared" si="81"/>
        <v>0</v>
      </c>
      <c r="K191" s="205"/>
      <c r="L191" s="200">
        <f t="shared" si="82"/>
        <v>0</v>
      </c>
      <c r="M191" s="670"/>
      <c r="N191" s="10"/>
    </row>
    <row r="192" spans="1:16">
      <c r="A192" s="47"/>
      <c r="B192" s="56">
        <f>B191+1</f>
        <v>3</v>
      </c>
      <c r="C192" s="48" t="s">
        <v>1326</v>
      </c>
      <c r="D192" s="49"/>
      <c r="E192" s="49"/>
      <c r="F192" s="50" t="str">
        <f>F143</f>
        <v>PK.Elek.36</v>
      </c>
      <c r="G192" s="681">
        <f>'Volume Backup'!U182</f>
        <v>4</v>
      </c>
      <c r="H192" s="46" t="str">
        <f>'Volume Backup'!V182</f>
        <v>unit</v>
      </c>
      <c r="I192" s="51"/>
      <c r="J192" s="200">
        <f t="shared" si="81"/>
        <v>0</v>
      </c>
      <c r="K192" s="205"/>
      <c r="L192" s="200">
        <f t="shared" si="82"/>
        <v>0</v>
      </c>
      <c r="M192" s="670"/>
      <c r="N192" s="10"/>
    </row>
    <row r="193" spans="1:16">
      <c r="A193" s="47"/>
      <c r="B193" s="56">
        <f>B192+1</f>
        <v>4</v>
      </c>
      <c r="C193" s="48" t="s">
        <v>1319</v>
      </c>
      <c r="D193" s="49"/>
      <c r="E193" s="49"/>
      <c r="F193" s="50" t="str">
        <f>F181</f>
        <v>Dihitung</v>
      </c>
      <c r="G193" s="681">
        <f>'Volume Backup'!U183</f>
        <v>6</v>
      </c>
      <c r="H193" s="46" t="str">
        <f>'Volume Backup'!V183</f>
        <v>unit</v>
      </c>
      <c r="I193" s="51"/>
      <c r="J193" s="200">
        <f t="shared" si="81"/>
        <v>0</v>
      </c>
      <c r="K193" s="205"/>
      <c r="L193" s="200">
        <f t="shared" si="82"/>
        <v>0</v>
      </c>
      <c r="M193" s="670"/>
      <c r="N193" s="10"/>
    </row>
    <row r="194" spans="1:16">
      <c r="A194" s="47"/>
      <c r="B194" s="56">
        <f t="shared" ref="B194:B197" si="83">B193+1</f>
        <v>5</v>
      </c>
      <c r="C194" s="48" t="s">
        <v>1325</v>
      </c>
      <c r="D194" s="49"/>
      <c r="E194" s="49"/>
      <c r="F194" s="50" t="str">
        <f>F193</f>
        <v>Dihitung</v>
      </c>
      <c r="G194" s="681">
        <f>'Volume Backup'!U184</f>
        <v>1</v>
      </c>
      <c r="H194" s="46" t="str">
        <f>'Volume Backup'!V184</f>
        <v>unit</v>
      </c>
      <c r="I194" s="51"/>
      <c r="J194" s="200">
        <f t="shared" si="81"/>
        <v>0</v>
      </c>
      <c r="K194" s="205"/>
      <c r="L194" s="200">
        <f t="shared" si="82"/>
        <v>0</v>
      </c>
      <c r="M194" s="670"/>
      <c r="N194" s="10"/>
    </row>
    <row r="195" spans="1:16">
      <c r="A195" s="47"/>
      <c r="B195" s="56">
        <f t="shared" si="83"/>
        <v>6</v>
      </c>
      <c r="C195" s="48" t="s">
        <v>1299</v>
      </c>
      <c r="D195" s="49"/>
      <c r="E195" s="49"/>
      <c r="F195" s="50" t="str">
        <f>F145</f>
        <v>PK.Elek.29</v>
      </c>
      <c r="G195" s="681">
        <f>'Volume Backup'!U185</f>
        <v>1</v>
      </c>
      <c r="H195" s="46" t="str">
        <f>'Volume Backup'!V185</f>
        <v>unit</v>
      </c>
      <c r="I195" s="51"/>
      <c r="J195" s="200">
        <f t="shared" si="81"/>
        <v>0</v>
      </c>
      <c r="K195" s="205"/>
      <c r="L195" s="200">
        <f t="shared" si="82"/>
        <v>0</v>
      </c>
      <c r="M195" s="670"/>
      <c r="N195" s="10"/>
    </row>
    <row r="196" spans="1:16">
      <c r="A196" s="47"/>
      <c r="B196" s="56">
        <f t="shared" si="83"/>
        <v>7</v>
      </c>
      <c r="C196" s="48" t="s">
        <v>1300</v>
      </c>
      <c r="D196" s="49"/>
      <c r="E196" s="49"/>
      <c r="F196" s="50" t="str">
        <f t="shared" ref="F196:F197" si="84">F146</f>
        <v>PK.Elek.30</v>
      </c>
      <c r="G196" s="681">
        <f>'Volume Backup'!U186</f>
        <v>2</v>
      </c>
      <c r="H196" s="46" t="str">
        <f>'Volume Backup'!V186</f>
        <v>unit</v>
      </c>
      <c r="I196" s="51"/>
      <c r="J196" s="200">
        <f t="shared" si="81"/>
        <v>0</v>
      </c>
      <c r="K196" s="205"/>
      <c r="L196" s="200">
        <f t="shared" si="82"/>
        <v>0</v>
      </c>
      <c r="M196" s="670"/>
      <c r="N196" s="10"/>
    </row>
    <row r="197" spans="1:16">
      <c r="A197" s="47"/>
      <c r="B197" s="56">
        <f t="shared" si="83"/>
        <v>8</v>
      </c>
      <c r="C197" s="48" t="s">
        <v>1301</v>
      </c>
      <c r="D197" s="49"/>
      <c r="E197" s="49"/>
      <c r="F197" s="50" t="str">
        <f t="shared" si="84"/>
        <v>PK.Elek.28</v>
      </c>
      <c r="G197" s="681">
        <f>'Volume Backup'!U187</f>
        <v>6</v>
      </c>
      <c r="H197" s="46" t="str">
        <f>'Volume Backup'!V187</f>
        <v>unit</v>
      </c>
      <c r="I197" s="51"/>
      <c r="J197" s="200">
        <f t="shared" si="81"/>
        <v>0</v>
      </c>
      <c r="K197" s="205"/>
      <c r="L197" s="200">
        <f t="shared" si="82"/>
        <v>0</v>
      </c>
      <c r="M197" s="670"/>
      <c r="N197" s="10"/>
      <c r="O197" s="860"/>
      <c r="P197" s="860"/>
    </row>
    <row r="198" spans="1:16" s="70" customFormat="1">
      <c r="A198" s="64" t="s">
        <v>1359</v>
      </c>
      <c r="B198" s="65"/>
      <c r="C198" s="66" t="s">
        <v>1316</v>
      </c>
      <c r="D198" s="67"/>
      <c r="E198" s="67"/>
      <c r="F198" s="697"/>
      <c r="G198" s="696"/>
      <c r="H198" s="68"/>
      <c r="I198" s="698"/>
      <c r="J198" s="202"/>
      <c r="K198" s="207"/>
      <c r="L198" s="202"/>
      <c r="M198" s="669"/>
      <c r="N198" s="69"/>
    </row>
    <row r="199" spans="1:16">
      <c r="A199" s="37"/>
      <c r="B199" s="55">
        <v>1</v>
      </c>
      <c r="C199" s="33" t="s">
        <v>1315</v>
      </c>
      <c r="D199" s="34"/>
      <c r="E199" s="34"/>
      <c r="F199" s="680" t="str">
        <f>F115</f>
        <v>A.4.2.1.11 ff</v>
      </c>
      <c r="G199" s="681">
        <f>'Volume Backup'!U189</f>
        <v>16.5</v>
      </c>
      <c r="H199" s="46" t="str">
        <f>'Volume Backup'!V189</f>
        <v>m'</v>
      </c>
      <c r="I199" s="682"/>
      <c r="J199" s="200">
        <f t="shared" ref="J199:J202" si="85">G199*I199</f>
        <v>0</v>
      </c>
      <c r="K199" s="204"/>
      <c r="L199" s="200">
        <f t="shared" ref="L199:L202" si="86">K199*G199</f>
        <v>0</v>
      </c>
      <c r="M199" s="670"/>
      <c r="N199" s="10"/>
    </row>
    <row r="200" spans="1:16">
      <c r="A200" s="47"/>
      <c r="B200" s="56">
        <f>B199+1</f>
        <v>2</v>
      </c>
      <c r="C200" s="48" t="s">
        <v>1320</v>
      </c>
      <c r="D200" s="49"/>
      <c r="E200" s="49"/>
      <c r="F200" s="680" t="str">
        <f t="shared" ref="F200:F202" si="87">F116</f>
        <v>A.4.2.1.13</v>
      </c>
      <c r="G200" s="681">
        <f>'Volume Backup'!U190</f>
        <v>3.0720000000000001</v>
      </c>
      <c r="H200" s="46" t="str">
        <f>'Volume Backup'!V190</f>
        <v>m2</v>
      </c>
      <c r="I200" s="682"/>
      <c r="J200" s="200">
        <f t="shared" si="85"/>
        <v>0</v>
      </c>
      <c r="K200" s="204"/>
      <c r="L200" s="200">
        <f t="shared" si="86"/>
        <v>0</v>
      </c>
      <c r="M200" s="670"/>
      <c r="N200" s="10"/>
    </row>
    <row r="201" spans="1:16">
      <c r="A201" s="47"/>
      <c r="B201" s="56">
        <f t="shared" ref="B201:B202" si="88">B200+1</f>
        <v>3</v>
      </c>
      <c r="C201" s="48" t="s">
        <v>1442</v>
      </c>
      <c r="D201" s="49"/>
      <c r="E201" s="49"/>
      <c r="F201" s="680" t="str">
        <f t="shared" si="87"/>
        <v>A.4.6.2.17B</v>
      </c>
      <c r="G201" s="681">
        <f>'Volume Backup'!U191</f>
        <v>8.2800000000000011</v>
      </c>
      <c r="H201" s="46" t="str">
        <f>'Volume Backup'!V191</f>
        <v>m2</v>
      </c>
      <c r="I201" s="682"/>
      <c r="J201" s="200">
        <f t="shared" si="85"/>
        <v>0</v>
      </c>
      <c r="K201" s="204"/>
      <c r="L201" s="200">
        <f t="shared" si="86"/>
        <v>0</v>
      </c>
      <c r="M201" s="670"/>
      <c r="N201" s="10"/>
    </row>
    <row r="202" spans="1:16">
      <c r="A202" s="47"/>
      <c r="B202" s="56">
        <f t="shared" si="88"/>
        <v>4</v>
      </c>
      <c r="C202" s="48" t="s">
        <v>1321</v>
      </c>
      <c r="D202" s="49"/>
      <c r="E202" s="49"/>
      <c r="F202" s="680" t="str">
        <f t="shared" si="87"/>
        <v>Dihitung</v>
      </c>
      <c r="G202" s="681">
        <f>'Volume Backup'!U192</f>
        <v>2.7600000000000002</v>
      </c>
      <c r="H202" s="46" t="str">
        <f>'Volume Backup'!V192</f>
        <v>m2</v>
      </c>
      <c r="I202" s="682"/>
      <c r="J202" s="200">
        <f t="shared" si="85"/>
        <v>0</v>
      </c>
      <c r="K202" s="204"/>
      <c r="L202" s="200">
        <f t="shared" si="86"/>
        <v>0</v>
      </c>
      <c r="M202" s="670"/>
      <c r="N202" s="10"/>
      <c r="O202" s="860"/>
      <c r="P202" s="860"/>
    </row>
    <row r="203" spans="1:16" s="70" customFormat="1">
      <c r="A203" s="64" t="s">
        <v>1360</v>
      </c>
      <c r="B203" s="65"/>
      <c r="C203" s="66" t="s">
        <v>189</v>
      </c>
      <c r="D203" s="67"/>
      <c r="E203" s="67"/>
      <c r="F203" s="697"/>
      <c r="G203" s="696"/>
      <c r="H203" s="68"/>
      <c r="I203" s="698"/>
      <c r="J203" s="202"/>
      <c r="K203" s="207"/>
      <c r="L203" s="202"/>
      <c r="M203" s="669"/>
      <c r="N203" s="69"/>
    </row>
    <row r="204" spans="1:16">
      <c r="A204" s="37"/>
      <c r="B204" s="55">
        <v>1</v>
      </c>
      <c r="C204" s="33" t="s">
        <v>1324</v>
      </c>
      <c r="D204" s="34"/>
      <c r="E204" s="34"/>
      <c r="F204" s="680" t="str">
        <f>F202</f>
        <v>Dihitung</v>
      </c>
      <c r="G204" s="681" t="e">
        <f>'Volume Backup'!#REF!</f>
        <v>#REF!</v>
      </c>
      <c r="H204" s="46" t="e">
        <f>'Volume Backup'!#REF!</f>
        <v>#REF!</v>
      </c>
      <c r="I204" s="682"/>
      <c r="J204" s="200" t="e">
        <f t="shared" ref="J204:J206" si="89">G204*I204</f>
        <v>#REF!</v>
      </c>
      <c r="K204" s="204"/>
      <c r="L204" s="200" t="e">
        <f t="shared" ref="L204:L206" si="90">K204*G204</f>
        <v>#REF!</v>
      </c>
      <c r="M204" s="670"/>
      <c r="N204" s="10"/>
    </row>
    <row r="205" spans="1:16">
      <c r="A205" s="47"/>
      <c r="B205" s="56">
        <f>B204+1</f>
        <v>2</v>
      </c>
      <c r="C205" s="48" t="s">
        <v>1322</v>
      </c>
      <c r="D205" s="49"/>
      <c r="E205" s="49"/>
      <c r="F205" s="50" t="str">
        <f>F204</f>
        <v>Dihitung</v>
      </c>
      <c r="G205" s="681" t="e">
        <f>'Volume Backup'!#REF!</f>
        <v>#REF!</v>
      </c>
      <c r="H205" s="46" t="e">
        <f>'Volume Backup'!#REF!</f>
        <v>#REF!</v>
      </c>
      <c r="I205" s="51"/>
      <c r="J205" s="200" t="e">
        <f t="shared" si="89"/>
        <v>#REF!</v>
      </c>
      <c r="K205" s="205"/>
      <c r="L205" s="200" t="e">
        <f t="shared" si="90"/>
        <v>#REF!</v>
      </c>
      <c r="M205" s="670"/>
      <c r="N205" s="10"/>
    </row>
    <row r="206" spans="1:16">
      <c r="A206" s="37"/>
      <c r="B206" s="56">
        <f t="shared" ref="B206" si="91">B205+1</f>
        <v>3</v>
      </c>
      <c r="C206" s="33" t="s">
        <v>1296</v>
      </c>
      <c r="D206" s="34"/>
      <c r="E206" s="34"/>
      <c r="F206" s="680" t="str">
        <f>F157</f>
        <v>A.4.2.1.14</v>
      </c>
      <c r="G206" s="681">
        <f>'Volume Backup'!U194</f>
        <v>5.4</v>
      </c>
      <c r="H206" s="46" t="str">
        <f>'Volume Backup'!V194</f>
        <v>m2</v>
      </c>
      <c r="I206" s="682"/>
      <c r="J206" s="200">
        <f t="shared" si="89"/>
        <v>0</v>
      </c>
      <c r="K206" s="204"/>
      <c r="L206" s="200">
        <f t="shared" si="90"/>
        <v>0</v>
      </c>
      <c r="M206" s="670"/>
      <c r="N206" s="10"/>
      <c r="O206" s="860" t="e">
        <f>SUM(J177:J206)</f>
        <v>#REF!</v>
      </c>
      <c r="P206" s="860" t="e">
        <f>SUM(L177:L206)</f>
        <v>#REF!</v>
      </c>
    </row>
    <row r="207" spans="1:16" s="692" customFormat="1">
      <c r="A207" s="683" t="s">
        <v>21</v>
      </c>
      <c r="B207" s="684"/>
      <c r="C207" s="685" t="s">
        <v>1328</v>
      </c>
      <c r="D207" s="686"/>
      <c r="E207" s="686"/>
      <c r="F207" s="693"/>
      <c r="G207" s="694"/>
      <c r="H207" s="687"/>
      <c r="I207" s="695"/>
      <c r="J207" s="688"/>
      <c r="K207" s="689"/>
      <c r="L207" s="688"/>
      <c r="M207" s="690"/>
      <c r="N207" s="691"/>
    </row>
    <row r="208" spans="1:16" s="70" customFormat="1">
      <c r="A208" s="64" t="s">
        <v>1361</v>
      </c>
      <c r="B208" s="65"/>
      <c r="C208" s="66" t="s">
        <v>164</v>
      </c>
      <c r="D208" s="67"/>
      <c r="E208" s="67"/>
      <c r="F208" s="697"/>
      <c r="G208" s="696"/>
      <c r="H208" s="68"/>
      <c r="I208" s="698"/>
      <c r="J208" s="202"/>
      <c r="K208" s="207"/>
      <c r="L208" s="202"/>
      <c r="M208" s="669"/>
      <c r="N208" s="69"/>
    </row>
    <row r="209" spans="1:16">
      <c r="A209" s="47"/>
      <c r="B209" s="56">
        <v>1</v>
      </c>
      <c r="C209" s="48" t="s">
        <v>1295</v>
      </c>
      <c r="D209" s="49"/>
      <c r="E209" s="49"/>
      <c r="F209" s="50" t="str">
        <f>F178</f>
        <v>A.4.6.1.23 G</v>
      </c>
      <c r="G209" s="681">
        <f>'Volume Backup'!U197</f>
        <v>57.6</v>
      </c>
      <c r="H209" s="46" t="str">
        <f>'Volume Backup'!V197</f>
        <v>m2</v>
      </c>
      <c r="I209" s="51"/>
      <c r="J209" s="200">
        <f t="shared" ref="J209:J210" si="92">G209*I209</f>
        <v>0</v>
      </c>
      <c r="K209" s="205"/>
      <c r="L209" s="200">
        <f t="shared" ref="L209:L210" si="93">K209*G209</f>
        <v>0</v>
      </c>
      <c r="M209" s="670"/>
      <c r="N209" s="10"/>
    </row>
    <row r="210" spans="1:16">
      <c r="A210" s="47"/>
      <c r="B210" s="56">
        <f>B209+1</f>
        <v>2</v>
      </c>
      <c r="C210" s="48" t="s">
        <v>1339</v>
      </c>
      <c r="D210" s="49"/>
      <c r="E210" s="49"/>
      <c r="F210" s="50" t="str">
        <f>F180</f>
        <v>A.4.6.1.23 G1</v>
      </c>
      <c r="G210" s="681" t="e">
        <f>'Volume Backup'!#REF!</f>
        <v>#REF!</v>
      </c>
      <c r="H210" s="46" t="e">
        <f>'Volume Backup'!#REF!</f>
        <v>#REF!</v>
      </c>
      <c r="I210" s="51"/>
      <c r="J210" s="200" t="e">
        <f t="shared" si="92"/>
        <v>#REF!</v>
      </c>
      <c r="K210" s="205"/>
      <c r="L210" s="200" t="e">
        <f t="shared" si="93"/>
        <v>#REF!</v>
      </c>
      <c r="M210" s="670"/>
      <c r="N210" s="10"/>
      <c r="O210" s="860"/>
      <c r="P210" s="860"/>
    </row>
    <row r="211" spans="1:16" s="70" customFormat="1">
      <c r="A211" s="64" t="s">
        <v>1362</v>
      </c>
      <c r="B211" s="65"/>
      <c r="C211" s="66" t="s">
        <v>182</v>
      </c>
      <c r="D211" s="67"/>
      <c r="E211" s="67"/>
      <c r="F211" s="697"/>
      <c r="G211" s="696"/>
      <c r="H211" s="68"/>
      <c r="I211" s="698"/>
      <c r="J211" s="202"/>
      <c r="K211" s="207"/>
      <c r="L211" s="202"/>
      <c r="M211" s="669"/>
      <c r="N211" s="69"/>
    </row>
    <row r="212" spans="1:16">
      <c r="A212" s="37"/>
      <c r="B212" s="55">
        <v>1</v>
      </c>
      <c r="C212" s="33" t="s">
        <v>172</v>
      </c>
      <c r="D212" s="34"/>
      <c r="E212" s="34"/>
      <c r="F212" s="680" t="str">
        <f>F183</f>
        <v>PLL.01</v>
      </c>
      <c r="G212" s="681">
        <f>'Volume Backup'!U199</f>
        <v>18.2</v>
      </c>
      <c r="H212" s="46" t="str">
        <f>'Volume Backup'!V199</f>
        <v>m2</v>
      </c>
      <c r="I212" s="682"/>
      <c r="J212" s="200">
        <f t="shared" ref="J212:J213" si="94">G212*I212</f>
        <v>0</v>
      </c>
      <c r="K212" s="204"/>
      <c r="L212" s="200">
        <f t="shared" ref="L212:L213" si="95">K212*G212</f>
        <v>0</v>
      </c>
      <c r="M212" s="670"/>
      <c r="N212" s="10"/>
    </row>
    <row r="213" spans="1:16">
      <c r="A213" s="47"/>
      <c r="B213" s="56">
        <f>B212+1</f>
        <v>2</v>
      </c>
      <c r="C213" s="48" t="s">
        <v>1330</v>
      </c>
      <c r="D213" s="49"/>
      <c r="E213" s="49"/>
      <c r="F213" s="50" t="str">
        <f>F209</f>
        <v>A.4.6.1.23 G</v>
      </c>
      <c r="G213" s="681">
        <f>'Volume Backup'!U200</f>
        <v>29.05</v>
      </c>
      <c r="H213" s="46" t="str">
        <f>'Volume Backup'!V200</f>
        <v>m2</v>
      </c>
      <c r="I213" s="51"/>
      <c r="J213" s="200">
        <f t="shared" si="94"/>
        <v>0</v>
      </c>
      <c r="K213" s="205"/>
      <c r="L213" s="200">
        <f t="shared" si="95"/>
        <v>0</v>
      </c>
      <c r="M213" s="670"/>
      <c r="N213" s="10"/>
      <c r="O213" s="860"/>
      <c r="P213" s="860"/>
    </row>
    <row r="214" spans="1:16" s="70" customFormat="1">
      <c r="A214" s="64" t="s">
        <v>1363</v>
      </c>
      <c r="B214" s="65"/>
      <c r="C214" s="66" t="s">
        <v>162</v>
      </c>
      <c r="D214" s="67"/>
      <c r="E214" s="67"/>
      <c r="F214" s="697"/>
      <c r="G214" s="696"/>
      <c r="H214" s="68"/>
      <c r="I214" s="698"/>
      <c r="J214" s="202"/>
      <c r="K214" s="207"/>
      <c r="L214" s="202"/>
      <c r="M214" s="669"/>
      <c r="N214" s="69"/>
    </row>
    <row r="215" spans="1:16">
      <c r="A215" s="37"/>
      <c r="B215" s="55">
        <v>1</v>
      </c>
      <c r="C215" s="33" t="s">
        <v>1329</v>
      </c>
      <c r="D215" s="34"/>
      <c r="E215" s="34"/>
      <c r="F215" s="680" t="str">
        <f>analisa!A89</f>
        <v>A.4.4.3.59 A</v>
      </c>
      <c r="G215" s="681">
        <f>'Volume Backup'!U202</f>
        <v>14</v>
      </c>
      <c r="H215" s="46" t="str">
        <f>'Volume Backup'!V202</f>
        <v>m2</v>
      </c>
      <c r="I215" s="682"/>
      <c r="J215" s="200">
        <f t="shared" ref="J215" si="96">G215*I215</f>
        <v>0</v>
      </c>
      <c r="K215" s="204"/>
      <c r="L215" s="200">
        <f t="shared" ref="L215" si="97">K215*G215</f>
        <v>0</v>
      </c>
      <c r="M215" s="670"/>
      <c r="N215" s="10"/>
      <c r="O215" s="860"/>
      <c r="P215" s="860"/>
    </row>
    <row r="216" spans="1:16" s="70" customFormat="1">
      <c r="A216" s="64" t="s">
        <v>1364</v>
      </c>
      <c r="B216" s="65"/>
      <c r="C216" s="66" t="s">
        <v>1332</v>
      </c>
      <c r="D216" s="67"/>
      <c r="E216" s="67"/>
      <c r="F216" s="697"/>
      <c r="G216" s="696"/>
      <c r="H216" s="68"/>
      <c r="I216" s="698"/>
      <c r="J216" s="202"/>
      <c r="K216" s="207"/>
      <c r="L216" s="202"/>
      <c r="M216" s="669"/>
      <c r="N216" s="69"/>
    </row>
    <row r="217" spans="1:16">
      <c r="A217" s="47"/>
      <c r="B217" s="56">
        <v>1</v>
      </c>
      <c r="C217" s="48" t="s">
        <v>161</v>
      </c>
      <c r="D217" s="49"/>
      <c r="E217" s="49"/>
      <c r="F217" s="50" t="str">
        <f>F85</f>
        <v>A.4.4.1.9</v>
      </c>
      <c r="G217" s="681">
        <f>'Volume Backup'!U204</f>
        <v>1.8720000000000001</v>
      </c>
      <c r="H217" s="46" t="str">
        <f>'Volume Backup'!V204</f>
        <v>m2</v>
      </c>
      <c r="I217" s="51"/>
      <c r="J217" s="200">
        <f t="shared" ref="J217:J221" si="98">G217*I217</f>
        <v>0</v>
      </c>
      <c r="K217" s="205"/>
      <c r="L217" s="200">
        <f t="shared" ref="L217:L221" si="99">K217*G217</f>
        <v>0</v>
      </c>
      <c r="M217" s="670"/>
      <c r="N217" s="10"/>
    </row>
    <row r="218" spans="1:16">
      <c r="A218" s="47"/>
      <c r="B218" s="56">
        <f>B217+1</f>
        <v>2</v>
      </c>
      <c r="C218" s="48" t="s">
        <v>178</v>
      </c>
      <c r="D218" s="49"/>
      <c r="E218" s="49"/>
      <c r="F218" s="50" t="str">
        <f>F81</f>
        <v>A.4.1.1.17B</v>
      </c>
      <c r="G218" s="681">
        <f>'Volume Backup'!U205</f>
        <v>18.512</v>
      </c>
      <c r="H218" s="46" t="str">
        <f>'Volume Backup'!V205</f>
        <v>kg</v>
      </c>
      <c r="I218" s="51"/>
      <c r="J218" s="200">
        <f t="shared" si="98"/>
        <v>0</v>
      </c>
      <c r="K218" s="205"/>
      <c r="L218" s="200">
        <f t="shared" si="99"/>
        <v>0</v>
      </c>
      <c r="M218" s="670"/>
      <c r="N218" s="10"/>
    </row>
    <row r="219" spans="1:16">
      <c r="A219" s="47"/>
      <c r="B219" s="56">
        <f t="shared" ref="B219:B221" si="100">B218+1</f>
        <v>3</v>
      </c>
      <c r="C219" s="48" t="s">
        <v>169</v>
      </c>
      <c r="D219" s="49"/>
      <c r="E219" s="49"/>
      <c r="F219" s="50" t="str">
        <f>F82</f>
        <v>A.4.1.1.10</v>
      </c>
      <c r="G219" s="681">
        <f>'Volume Backup'!U206</f>
        <v>0.18720000000000001</v>
      </c>
      <c r="H219" s="46" t="str">
        <f>'Volume Backup'!V206</f>
        <v>m3</v>
      </c>
      <c r="I219" s="51"/>
      <c r="J219" s="200">
        <f t="shared" si="98"/>
        <v>0</v>
      </c>
      <c r="K219" s="205"/>
      <c r="L219" s="200">
        <f t="shared" si="99"/>
        <v>0</v>
      </c>
      <c r="M219" s="670"/>
      <c r="N219" s="10"/>
    </row>
    <row r="220" spans="1:16">
      <c r="A220" s="47"/>
      <c r="B220" s="56">
        <f t="shared" si="100"/>
        <v>4</v>
      </c>
      <c r="C220" s="48" t="s">
        <v>1333</v>
      </c>
      <c r="D220" s="49"/>
      <c r="E220" s="49"/>
      <c r="F220" s="50" t="str">
        <f>F171</f>
        <v>A.4.4.3.36 J</v>
      </c>
      <c r="G220" s="681">
        <f>'Volume Backup'!U207</f>
        <v>1.8720000000000001</v>
      </c>
      <c r="H220" s="46" t="str">
        <f>'Volume Backup'!V207</f>
        <v>m2</v>
      </c>
      <c r="I220" s="51"/>
      <c r="J220" s="200">
        <f t="shared" si="98"/>
        <v>0</v>
      </c>
      <c r="K220" s="205"/>
      <c r="L220" s="200">
        <f t="shared" si="99"/>
        <v>0</v>
      </c>
      <c r="M220" s="670"/>
      <c r="N220" s="10"/>
    </row>
    <row r="221" spans="1:16">
      <c r="A221" s="47"/>
      <c r="B221" s="56">
        <f t="shared" si="100"/>
        <v>5</v>
      </c>
      <c r="C221" s="48" t="s">
        <v>1334</v>
      </c>
      <c r="D221" s="49"/>
      <c r="E221" s="49"/>
      <c r="F221" s="50" t="str">
        <f>F220</f>
        <v>A.4.4.3.36 J</v>
      </c>
      <c r="G221" s="681">
        <f>'Volume Backup'!U208</f>
        <v>2.6</v>
      </c>
      <c r="H221" s="46" t="str">
        <f>'Volume Backup'!V208</f>
        <v>m2</v>
      </c>
      <c r="I221" s="51"/>
      <c r="J221" s="200">
        <f t="shared" si="98"/>
        <v>0</v>
      </c>
      <c r="K221" s="205"/>
      <c r="L221" s="200">
        <f t="shared" si="99"/>
        <v>0</v>
      </c>
      <c r="M221" s="670"/>
      <c r="N221" s="10"/>
      <c r="O221" s="860"/>
      <c r="P221" s="860"/>
    </row>
    <row r="222" spans="1:16" s="70" customFormat="1">
      <c r="A222" s="64" t="s">
        <v>1365</v>
      </c>
      <c r="B222" s="65"/>
      <c r="C222" s="66" t="s">
        <v>1284</v>
      </c>
      <c r="D222" s="67"/>
      <c r="E222" s="67"/>
      <c r="F222" s="697"/>
      <c r="G222" s="696"/>
      <c r="H222" s="68"/>
      <c r="I222" s="698"/>
      <c r="J222" s="202"/>
      <c r="K222" s="207"/>
      <c r="L222" s="202"/>
      <c r="M222" s="669"/>
      <c r="N222" s="69"/>
    </row>
    <row r="223" spans="1:16">
      <c r="A223" s="47"/>
      <c r="B223" s="56">
        <v>1</v>
      </c>
      <c r="C223" s="48" t="s">
        <v>1286</v>
      </c>
      <c r="D223" s="49"/>
      <c r="E223" s="49"/>
      <c r="F223" s="50" t="str">
        <f>F190</f>
        <v>PK.Elek.01</v>
      </c>
      <c r="G223" s="681">
        <f>'Volume Backup'!U210</f>
        <v>7</v>
      </c>
      <c r="H223" s="46" t="str">
        <f>'Volume Backup'!V210</f>
        <v>titik</v>
      </c>
      <c r="I223" s="51"/>
      <c r="J223" s="200">
        <f t="shared" ref="J223:J228" si="101">G223*I223</f>
        <v>0</v>
      </c>
      <c r="K223" s="205"/>
      <c r="L223" s="200">
        <f t="shared" ref="L223:L228" si="102">K223*G223</f>
        <v>0</v>
      </c>
      <c r="M223" s="670"/>
      <c r="N223" s="10"/>
    </row>
    <row r="224" spans="1:16">
      <c r="A224" s="47"/>
      <c r="B224" s="56">
        <f>B223+1</f>
        <v>2</v>
      </c>
      <c r="C224" s="48" t="s">
        <v>1298</v>
      </c>
      <c r="D224" s="49"/>
      <c r="E224" s="49"/>
      <c r="F224" s="50" t="str">
        <f>F191</f>
        <v>PK Supl. 4 D</v>
      </c>
      <c r="G224" s="681">
        <f>'Volume Backup'!U211</f>
        <v>34.222222222222221</v>
      </c>
      <c r="H224" s="46" t="str">
        <f>'Volume Backup'!V211</f>
        <v>m'</v>
      </c>
      <c r="I224" s="51"/>
      <c r="J224" s="200">
        <f t="shared" si="101"/>
        <v>0</v>
      </c>
      <c r="K224" s="205"/>
      <c r="L224" s="200">
        <f t="shared" si="102"/>
        <v>0</v>
      </c>
      <c r="M224" s="670"/>
      <c r="N224" s="10"/>
    </row>
    <row r="225" spans="1:16">
      <c r="A225" s="47"/>
      <c r="B225" s="56">
        <f t="shared" ref="B225:B228" si="103">B224+1</f>
        <v>3</v>
      </c>
      <c r="C225" s="48" t="s">
        <v>1326</v>
      </c>
      <c r="D225" s="49"/>
      <c r="E225" s="49"/>
      <c r="F225" s="50" t="str">
        <f>F192</f>
        <v>PK.Elek.36</v>
      </c>
      <c r="G225" s="681">
        <f>'Volume Backup'!U212</f>
        <v>3</v>
      </c>
      <c r="H225" s="46" t="str">
        <f>'Volume Backup'!V212</f>
        <v>unit</v>
      </c>
      <c r="I225" s="51"/>
      <c r="J225" s="200">
        <f t="shared" si="101"/>
        <v>0</v>
      </c>
      <c r="K225" s="205"/>
      <c r="L225" s="200">
        <f t="shared" si="102"/>
        <v>0</v>
      </c>
      <c r="M225" s="670"/>
      <c r="N225" s="10"/>
    </row>
    <row r="226" spans="1:16">
      <c r="A226" s="47"/>
      <c r="B226" s="56">
        <f t="shared" si="103"/>
        <v>4</v>
      </c>
      <c r="C226" s="48" t="s">
        <v>1299</v>
      </c>
      <c r="D226" s="49"/>
      <c r="E226" s="49"/>
      <c r="F226" s="50" t="str">
        <f>F195</f>
        <v>PK.Elek.29</v>
      </c>
      <c r="G226" s="681">
        <f>'Volume Backup'!U213</f>
        <v>1</v>
      </c>
      <c r="H226" s="46" t="str">
        <f>'Volume Backup'!V213</f>
        <v>unit</v>
      </c>
      <c r="I226" s="51"/>
      <c r="J226" s="200">
        <f t="shared" si="101"/>
        <v>0</v>
      </c>
      <c r="K226" s="205"/>
      <c r="L226" s="200">
        <f t="shared" si="102"/>
        <v>0</v>
      </c>
      <c r="M226" s="670"/>
      <c r="N226" s="10"/>
    </row>
    <row r="227" spans="1:16">
      <c r="A227" s="47"/>
      <c r="B227" s="56">
        <f t="shared" si="103"/>
        <v>5</v>
      </c>
      <c r="C227" s="48" t="s">
        <v>1300</v>
      </c>
      <c r="D227" s="49"/>
      <c r="E227" s="49"/>
      <c r="F227" s="50" t="str">
        <f>F196</f>
        <v>PK.Elek.30</v>
      </c>
      <c r="G227" s="681">
        <f>'Volume Backup'!U214</f>
        <v>1</v>
      </c>
      <c r="H227" s="46" t="str">
        <f>'Volume Backup'!V214</f>
        <v>unit</v>
      </c>
      <c r="I227" s="51"/>
      <c r="J227" s="200">
        <f t="shared" si="101"/>
        <v>0</v>
      </c>
      <c r="K227" s="205"/>
      <c r="L227" s="200">
        <f t="shared" si="102"/>
        <v>0</v>
      </c>
      <c r="M227" s="670"/>
      <c r="N227" s="10"/>
    </row>
    <row r="228" spans="1:16">
      <c r="A228" s="47"/>
      <c r="B228" s="56">
        <f t="shared" si="103"/>
        <v>6</v>
      </c>
      <c r="C228" s="48" t="s">
        <v>1301</v>
      </c>
      <c r="D228" s="49"/>
      <c r="E228" s="49"/>
      <c r="F228" s="50" t="str">
        <f>F197</f>
        <v>PK.Elek.28</v>
      </c>
      <c r="G228" s="681">
        <f>'Volume Backup'!U215</f>
        <v>2</v>
      </c>
      <c r="H228" s="46" t="str">
        <f>'Volume Backup'!V215</f>
        <v>unit</v>
      </c>
      <c r="I228" s="51"/>
      <c r="J228" s="200">
        <f t="shared" si="101"/>
        <v>0</v>
      </c>
      <c r="K228" s="205"/>
      <c r="L228" s="200">
        <f t="shared" si="102"/>
        <v>0</v>
      </c>
      <c r="M228" s="670"/>
      <c r="N228" s="10"/>
      <c r="O228" s="860"/>
      <c r="P228" s="860"/>
    </row>
    <row r="229" spans="1:16" s="70" customFormat="1">
      <c r="A229" s="64" t="s">
        <v>1366</v>
      </c>
      <c r="B229" s="65"/>
      <c r="C229" s="66" t="s">
        <v>166</v>
      </c>
      <c r="D229" s="67"/>
      <c r="E229" s="67"/>
      <c r="F229" s="697"/>
      <c r="G229" s="696"/>
      <c r="H229" s="68"/>
      <c r="I229" s="698"/>
      <c r="J229" s="202"/>
      <c r="K229" s="207"/>
      <c r="L229" s="202"/>
      <c r="M229" s="669"/>
      <c r="N229" s="69"/>
    </row>
    <row r="230" spans="1:16">
      <c r="A230" s="47"/>
      <c r="B230" s="56">
        <v>1</v>
      </c>
      <c r="C230" s="48" t="s">
        <v>185</v>
      </c>
      <c r="D230" s="49"/>
      <c r="E230" s="49"/>
      <c r="F230" s="50" t="str">
        <f>F159</f>
        <v>Pk.plamPVC.01</v>
      </c>
      <c r="G230" s="681">
        <f>'Volume Backup'!U217</f>
        <v>30</v>
      </c>
      <c r="H230" s="46" t="str">
        <f>'Volume Backup'!V217</f>
        <v>m'</v>
      </c>
      <c r="I230" s="51"/>
      <c r="J230" s="200">
        <f t="shared" ref="J230:J233" si="104">G230*I230</f>
        <v>0</v>
      </c>
      <c r="K230" s="205"/>
      <c r="L230" s="200">
        <f t="shared" ref="L230:L233" si="105">K230*G230</f>
        <v>0</v>
      </c>
      <c r="M230" s="670"/>
      <c r="N230" s="10"/>
    </row>
    <row r="231" spans="1:16">
      <c r="A231" s="47"/>
      <c r="B231" s="56">
        <f>B230+1</f>
        <v>2</v>
      </c>
      <c r="C231" s="48" t="s">
        <v>1303</v>
      </c>
      <c r="D231" s="49"/>
      <c r="E231" s="49"/>
      <c r="F231" s="50" t="str">
        <f>F160</f>
        <v>Pk.plamPVC.03</v>
      </c>
      <c r="G231" s="681">
        <f>'Volume Backup'!U218</f>
        <v>30</v>
      </c>
      <c r="H231" s="46" t="str">
        <f>'Volume Backup'!V218</f>
        <v>m'</v>
      </c>
      <c r="I231" s="51"/>
      <c r="J231" s="200">
        <f t="shared" si="104"/>
        <v>0</v>
      </c>
      <c r="K231" s="205"/>
      <c r="L231" s="200">
        <f t="shared" si="105"/>
        <v>0</v>
      </c>
      <c r="M231" s="670"/>
      <c r="N231" s="10"/>
    </row>
    <row r="232" spans="1:16">
      <c r="A232" s="47"/>
      <c r="B232" s="56">
        <f t="shared" ref="B232:B233" si="106">B231+1</f>
        <v>3</v>
      </c>
      <c r="C232" s="48" t="s">
        <v>188</v>
      </c>
      <c r="D232" s="49"/>
      <c r="E232" s="49"/>
      <c r="F232" s="50" t="str">
        <f>'AHSP ARS'!B178</f>
        <v>A.5.1.3A</v>
      </c>
      <c r="G232" s="681">
        <f>'Volume Backup'!U219</f>
        <v>1</v>
      </c>
      <c r="H232" s="46" t="str">
        <f>'Volume Backup'!V219</f>
        <v>unit</v>
      </c>
      <c r="I232" s="51"/>
      <c r="J232" s="200">
        <f t="shared" si="104"/>
        <v>0</v>
      </c>
      <c r="K232" s="205"/>
      <c r="L232" s="200">
        <f t="shared" si="105"/>
        <v>0</v>
      </c>
      <c r="M232" s="670"/>
      <c r="N232" s="10"/>
    </row>
    <row r="233" spans="1:16">
      <c r="A233" s="47"/>
      <c r="B233" s="56">
        <f t="shared" si="106"/>
        <v>4</v>
      </c>
      <c r="C233" s="48" t="s">
        <v>1309</v>
      </c>
      <c r="D233" s="49"/>
      <c r="E233" s="49"/>
      <c r="F233" s="50" t="str">
        <f>'AHSP ARS'!B216</f>
        <v>A.5.1.1.19</v>
      </c>
      <c r="G233" s="681">
        <f>'Volume Backup'!U220</f>
        <v>1</v>
      </c>
      <c r="H233" s="46" t="str">
        <f>'Volume Backup'!V220</f>
        <v>unit</v>
      </c>
      <c r="I233" s="51"/>
      <c r="J233" s="200">
        <f t="shared" si="104"/>
        <v>0</v>
      </c>
      <c r="K233" s="205"/>
      <c r="L233" s="200">
        <f t="shared" si="105"/>
        <v>0</v>
      </c>
      <c r="M233" s="670"/>
      <c r="N233" s="10"/>
      <c r="O233" s="860"/>
      <c r="P233" s="860"/>
    </row>
    <row r="234" spans="1:16" s="70" customFormat="1">
      <c r="A234" s="64" t="s">
        <v>1367</v>
      </c>
      <c r="B234" s="65"/>
      <c r="C234" s="66" t="s">
        <v>1316</v>
      </c>
      <c r="D234" s="67"/>
      <c r="E234" s="67"/>
      <c r="F234" s="697"/>
      <c r="G234" s="696"/>
      <c r="H234" s="68"/>
      <c r="I234" s="698"/>
      <c r="J234" s="202"/>
      <c r="K234" s="207"/>
      <c r="L234" s="202"/>
      <c r="M234" s="669"/>
      <c r="N234" s="69"/>
    </row>
    <row r="235" spans="1:16">
      <c r="A235" s="37"/>
      <c r="B235" s="55">
        <v>1</v>
      </c>
      <c r="C235" s="33" t="s">
        <v>1331</v>
      </c>
      <c r="D235" s="34"/>
      <c r="E235" s="34"/>
      <c r="F235" s="680" t="str">
        <f>F200</f>
        <v>A.4.2.1.13</v>
      </c>
      <c r="G235" s="681">
        <f>'Volume Backup'!U222</f>
        <v>8</v>
      </c>
      <c r="H235" s="46" t="str">
        <f>'Volume Backup'!V222</f>
        <v>m2</v>
      </c>
      <c r="I235" s="682"/>
      <c r="J235" s="200">
        <f t="shared" ref="J235:J236" si="107">G235*I235</f>
        <v>0</v>
      </c>
      <c r="K235" s="204"/>
      <c r="L235" s="200">
        <f t="shared" ref="L235:L236" si="108">K235*G235</f>
        <v>0</v>
      </c>
      <c r="M235" s="670"/>
      <c r="N235" s="10"/>
    </row>
    <row r="236" spans="1:16">
      <c r="A236" s="47"/>
      <c r="B236" s="56">
        <f>B235+1</f>
        <v>2</v>
      </c>
      <c r="C236" s="48" t="s">
        <v>1321</v>
      </c>
      <c r="D236" s="49"/>
      <c r="E236" s="49"/>
      <c r="F236" s="50" t="str">
        <f>F202</f>
        <v>Dihitung</v>
      </c>
      <c r="G236" s="681">
        <f>'Volume Backup'!U223</f>
        <v>2</v>
      </c>
      <c r="H236" s="46" t="str">
        <f>'Volume Backup'!V223</f>
        <v>m2</v>
      </c>
      <c r="I236" s="51"/>
      <c r="J236" s="200">
        <f t="shared" si="107"/>
        <v>0</v>
      </c>
      <c r="K236" s="205"/>
      <c r="L236" s="200">
        <f t="shared" si="108"/>
        <v>0</v>
      </c>
      <c r="M236" s="670"/>
      <c r="N236" s="10"/>
      <c r="O236" s="860"/>
      <c r="P236" s="860"/>
    </row>
    <row r="237" spans="1:16" s="70" customFormat="1">
      <c r="A237" s="64" t="s">
        <v>1368</v>
      </c>
      <c r="B237" s="65"/>
      <c r="C237" s="66" t="s">
        <v>189</v>
      </c>
      <c r="D237" s="67"/>
      <c r="E237" s="67"/>
      <c r="F237" s="697"/>
      <c r="G237" s="696"/>
      <c r="H237" s="68"/>
      <c r="I237" s="698"/>
      <c r="J237" s="202"/>
      <c r="K237" s="207"/>
      <c r="L237" s="202"/>
      <c r="M237" s="669"/>
      <c r="N237" s="69"/>
    </row>
    <row r="238" spans="1:16">
      <c r="A238" s="37"/>
      <c r="B238" s="55">
        <v>1</v>
      </c>
      <c r="C238" s="33" t="s">
        <v>1336</v>
      </c>
      <c r="D238" s="34"/>
      <c r="E238" s="34"/>
      <c r="F238" s="680" t="str">
        <f>F236</f>
        <v>Dihitung</v>
      </c>
      <c r="G238" s="681" t="e">
        <f>'Volume Backup'!#REF!</f>
        <v>#REF!</v>
      </c>
      <c r="H238" s="46" t="e">
        <f>'Volume Backup'!#REF!</f>
        <v>#REF!</v>
      </c>
      <c r="I238" s="682"/>
      <c r="J238" s="200" t="e">
        <f t="shared" ref="J238:J239" si="109">G238*I238</f>
        <v>#REF!</v>
      </c>
      <c r="K238" s="204"/>
      <c r="L238" s="200" t="e">
        <f t="shared" ref="L238:L239" si="110">K238*G238</f>
        <v>#REF!</v>
      </c>
      <c r="M238" s="670"/>
      <c r="N238" s="10"/>
    </row>
    <row r="239" spans="1:16">
      <c r="A239" s="47"/>
      <c r="B239" s="56">
        <f>B238+1</f>
        <v>2</v>
      </c>
      <c r="C239" s="48" t="s">
        <v>1335</v>
      </c>
      <c r="D239" s="49"/>
      <c r="E239" s="49"/>
      <c r="F239" s="50" t="str">
        <f>F238</f>
        <v>Dihitung</v>
      </c>
      <c r="G239" s="681" t="e">
        <f>'Volume Backup'!#REF!</f>
        <v>#REF!</v>
      </c>
      <c r="H239" s="46" t="e">
        <f>'Volume Backup'!#REF!</f>
        <v>#REF!</v>
      </c>
      <c r="I239" s="51"/>
      <c r="J239" s="200" t="e">
        <f t="shared" si="109"/>
        <v>#REF!</v>
      </c>
      <c r="K239" s="205"/>
      <c r="L239" s="200" t="e">
        <f t="shared" si="110"/>
        <v>#REF!</v>
      </c>
      <c r="M239" s="670"/>
      <c r="N239" s="10"/>
      <c r="O239" s="860" t="e">
        <f>SUM(J209:J239)</f>
        <v>#REF!</v>
      </c>
      <c r="P239" s="860" t="e">
        <f>SUM(L209:L239)</f>
        <v>#REF!</v>
      </c>
    </row>
    <row r="240" spans="1:16" s="692" customFormat="1">
      <c r="A240" s="683" t="s">
        <v>22</v>
      </c>
      <c r="B240" s="684"/>
      <c r="C240" s="685" t="s">
        <v>1337</v>
      </c>
      <c r="D240" s="686"/>
      <c r="E240" s="686"/>
      <c r="F240" s="693"/>
      <c r="G240" s="694"/>
      <c r="H240" s="687"/>
      <c r="I240" s="695"/>
      <c r="J240" s="688"/>
      <c r="K240" s="689"/>
      <c r="L240" s="688"/>
      <c r="M240" s="690"/>
      <c r="N240" s="691"/>
    </row>
    <row r="241" spans="1:16" s="70" customFormat="1">
      <c r="A241" s="64" t="s">
        <v>1369</v>
      </c>
      <c r="B241" s="65"/>
      <c r="C241" s="66" t="s">
        <v>164</v>
      </c>
      <c r="D241" s="67"/>
      <c r="E241" s="67"/>
      <c r="F241" s="697"/>
      <c r="G241" s="696"/>
      <c r="H241" s="68"/>
      <c r="I241" s="698"/>
      <c r="J241" s="202"/>
      <c r="K241" s="207"/>
      <c r="L241" s="202"/>
      <c r="M241" s="669"/>
      <c r="N241" s="69"/>
    </row>
    <row r="242" spans="1:16">
      <c r="A242" s="47"/>
      <c r="B242" s="56">
        <v>1</v>
      </c>
      <c r="C242" s="48" t="s">
        <v>1295</v>
      </c>
      <c r="D242" s="49"/>
      <c r="E242" s="49"/>
      <c r="F242" s="50" t="str">
        <f>F209</f>
        <v>A.4.6.1.23 G</v>
      </c>
      <c r="G242" s="681">
        <f>'Volume Backup'!U226</f>
        <v>35.200000000000003</v>
      </c>
      <c r="H242" s="46" t="str">
        <f>'Volume Backup'!V226</f>
        <v>m2</v>
      </c>
      <c r="I242" s="51"/>
      <c r="J242" s="200">
        <f t="shared" ref="J242:J245" si="111">G242*I242</f>
        <v>0</v>
      </c>
      <c r="K242" s="205"/>
      <c r="L242" s="200">
        <f t="shared" ref="L242:L245" si="112">K242*G242</f>
        <v>0</v>
      </c>
      <c r="M242" s="670"/>
      <c r="N242" s="10"/>
    </row>
    <row r="243" spans="1:16">
      <c r="A243" s="47"/>
      <c r="B243" s="56">
        <f t="shared" ref="B243:B245" si="113">B242+1</f>
        <v>2</v>
      </c>
      <c r="C243" s="48" t="s">
        <v>192</v>
      </c>
      <c r="D243" s="49"/>
      <c r="E243" s="49"/>
      <c r="F243" s="50" t="str">
        <f>F179</f>
        <v>A.4.6.1.23 L</v>
      </c>
      <c r="G243" s="681">
        <f>'Volume Backup'!U227</f>
        <v>25.6</v>
      </c>
      <c r="H243" s="46" t="str">
        <f>'Volume Backup'!V227</f>
        <v>m2</v>
      </c>
      <c r="I243" s="51"/>
      <c r="J243" s="200">
        <f t="shared" si="111"/>
        <v>0</v>
      </c>
      <c r="K243" s="205"/>
      <c r="L243" s="200">
        <f t="shared" si="112"/>
        <v>0</v>
      </c>
      <c r="M243" s="670"/>
      <c r="N243" s="10"/>
    </row>
    <row r="244" spans="1:16">
      <c r="A244" s="47"/>
      <c r="B244" s="56">
        <f t="shared" si="113"/>
        <v>3</v>
      </c>
      <c r="C244" s="48" t="s">
        <v>1339</v>
      </c>
      <c r="D244" s="49"/>
      <c r="E244" s="49"/>
      <c r="F244" s="50" t="str">
        <f>F210</f>
        <v>A.4.6.1.23 G1</v>
      </c>
      <c r="G244" s="681" t="e">
        <f>'Volume Backup'!#REF!</f>
        <v>#REF!</v>
      </c>
      <c r="H244" s="46" t="e">
        <f>'Volume Backup'!#REF!</f>
        <v>#REF!</v>
      </c>
      <c r="I244" s="51"/>
      <c r="J244" s="200" t="e">
        <f t="shared" si="111"/>
        <v>#REF!</v>
      </c>
      <c r="K244" s="205"/>
      <c r="L244" s="200" t="e">
        <f t="shared" si="112"/>
        <v>#REF!</v>
      </c>
      <c r="M244" s="670"/>
      <c r="N244" s="10"/>
    </row>
    <row r="245" spans="1:16">
      <c r="A245" s="47"/>
      <c r="B245" s="56">
        <f t="shared" si="113"/>
        <v>4</v>
      </c>
      <c r="C245" s="48" t="s">
        <v>1294</v>
      </c>
      <c r="D245" s="49"/>
      <c r="E245" s="49"/>
      <c r="F245" s="50" t="str">
        <f>F239</f>
        <v>Dihitung</v>
      </c>
      <c r="G245" s="681">
        <f>'Volume Backup'!U228</f>
        <v>120</v>
      </c>
      <c r="H245" s="46" t="str">
        <f>'Volume Backup'!V228</f>
        <v>cm</v>
      </c>
      <c r="I245" s="51"/>
      <c r="J245" s="200">
        <f t="shared" si="111"/>
        <v>0</v>
      </c>
      <c r="K245" s="205"/>
      <c r="L245" s="200">
        <f t="shared" si="112"/>
        <v>0</v>
      </c>
      <c r="M245" s="670"/>
      <c r="N245" s="10"/>
      <c r="O245" s="860"/>
      <c r="P245" s="860"/>
    </row>
    <row r="246" spans="1:16" s="70" customFormat="1">
      <c r="A246" s="64" t="s">
        <v>1370</v>
      </c>
      <c r="B246" s="65"/>
      <c r="C246" s="66" t="s">
        <v>182</v>
      </c>
      <c r="D246" s="67"/>
      <c r="E246" s="67"/>
      <c r="F246" s="697"/>
      <c r="G246" s="696"/>
      <c r="H246" s="68"/>
      <c r="I246" s="698"/>
      <c r="J246" s="202"/>
      <c r="K246" s="207"/>
      <c r="L246" s="202"/>
      <c r="M246" s="669"/>
      <c r="N246" s="69"/>
    </row>
    <row r="247" spans="1:16">
      <c r="A247" s="37"/>
      <c r="B247" s="55">
        <v>1</v>
      </c>
      <c r="C247" s="33" t="s">
        <v>172</v>
      </c>
      <c r="D247" s="34"/>
      <c r="E247" s="34"/>
      <c r="F247" s="680" t="str">
        <f>F212</f>
        <v>PLL.01</v>
      </c>
      <c r="G247" s="681">
        <f>'Volume Backup'!U230</f>
        <v>45.5</v>
      </c>
      <c r="H247" s="46" t="str">
        <f>'Volume Backup'!V230</f>
        <v>m2</v>
      </c>
      <c r="I247" s="682"/>
      <c r="J247" s="200">
        <f t="shared" ref="J247:J250" si="114">G247*I247</f>
        <v>0</v>
      </c>
      <c r="K247" s="204"/>
      <c r="L247" s="200">
        <f t="shared" ref="L247:L250" si="115">K247*G247</f>
        <v>0</v>
      </c>
      <c r="M247" s="670"/>
      <c r="N247" s="10"/>
    </row>
    <row r="248" spans="1:16">
      <c r="A248" s="47"/>
      <c r="B248" s="56">
        <f>B247+1</f>
        <v>2</v>
      </c>
      <c r="C248" s="48" t="s">
        <v>184</v>
      </c>
      <c r="D248" s="49"/>
      <c r="E248" s="49"/>
      <c r="F248" s="50" t="str">
        <f>F184</f>
        <v>A.4.5.1.7</v>
      </c>
      <c r="G248" s="681">
        <f>'Volume Backup'!U231</f>
        <v>73.5</v>
      </c>
      <c r="H248" s="46" t="str">
        <f>'Volume Backup'!V231</f>
        <v>m2</v>
      </c>
      <c r="I248" s="51"/>
      <c r="J248" s="200">
        <f t="shared" si="114"/>
        <v>0</v>
      </c>
      <c r="K248" s="205"/>
      <c r="L248" s="200">
        <f t="shared" si="115"/>
        <v>0</v>
      </c>
      <c r="M248" s="670"/>
      <c r="N248" s="10"/>
    </row>
    <row r="249" spans="1:16">
      <c r="A249" s="47"/>
      <c r="B249" s="56">
        <f>B248+1</f>
        <v>3</v>
      </c>
      <c r="C249" s="48" t="s">
        <v>1448</v>
      </c>
      <c r="D249" s="49"/>
      <c r="E249" s="49"/>
      <c r="F249" s="50" t="str">
        <f t="shared" ref="F249:F250" si="116">F185</f>
        <v>A.4.7.1.10</v>
      </c>
      <c r="G249" s="681">
        <f>'Volume Backup'!U232</f>
        <v>45.5</v>
      </c>
      <c r="H249" s="46" t="str">
        <f>'Volume Backup'!V232</f>
        <v>m2</v>
      </c>
      <c r="I249" s="51"/>
      <c r="J249" s="200">
        <f t="shared" si="114"/>
        <v>0</v>
      </c>
      <c r="K249" s="205"/>
      <c r="L249" s="200">
        <f t="shared" si="115"/>
        <v>0</v>
      </c>
      <c r="M249" s="670"/>
      <c r="N249" s="10"/>
    </row>
    <row r="250" spans="1:16">
      <c r="A250" s="47"/>
      <c r="B250" s="56">
        <f>B249+1</f>
        <v>4</v>
      </c>
      <c r="C250" s="48" t="s">
        <v>1449</v>
      </c>
      <c r="D250" s="49"/>
      <c r="E250" s="49"/>
      <c r="F250" s="50" t="str">
        <f t="shared" si="116"/>
        <v>A.4.7.1.10</v>
      </c>
      <c r="G250" s="681">
        <f>'Volume Backup'!U233</f>
        <v>28</v>
      </c>
      <c r="H250" s="46" t="str">
        <f>'Volume Backup'!V233</f>
        <v>m2</v>
      </c>
      <c r="I250" s="51"/>
      <c r="J250" s="200">
        <f t="shared" si="114"/>
        <v>0</v>
      </c>
      <c r="K250" s="205"/>
      <c r="L250" s="200">
        <f t="shared" si="115"/>
        <v>0</v>
      </c>
      <c r="M250" s="670"/>
      <c r="N250" s="10"/>
      <c r="O250" s="860"/>
      <c r="P250" s="860"/>
    </row>
    <row r="251" spans="1:16" s="70" customFormat="1">
      <c r="A251" s="64" t="s">
        <v>1371</v>
      </c>
      <c r="B251" s="65"/>
      <c r="C251" s="66" t="s">
        <v>162</v>
      </c>
      <c r="D251" s="67"/>
      <c r="E251" s="67"/>
      <c r="F251" s="697"/>
      <c r="G251" s="696"/>
      <c r="H251" s="68"/>
      <c r="I251" s="698"/>
      <c r="J251" s="202"/>
      <c r="K251" s="207"/>
      <c r="L251" s="202"/>
      <c r="M251" s="669"/>
      <c r="N251" s="69"/>
    </row>
    <row r="252" spans="1:16">
      <c r="A252" s="37"/>
      <c r="B252" s="55">
        <v>1</v>
      </c>
      <c r="C252" s="33" t="s">
        <v>1311</v>
      </c>
      <c r="D252" s="34"/>
      <c r="E252" s="34"/>
      <c r="F252" s="680" t="str">
        <f>F188</f>
        <v>A.4.4.3.59 B</v>
      </c>
      <c r="G252" s="681">
        <f>'Volume Backup'!U235</f>
        <v>45.5</v>
      </c>
      <c r="H252" s="46" t="str">
        <f>'Volume Backup'!V235</f>
        <v>m2</v>
      </c>
      <c r="I252" s="682"/>
      <c r="J252" s="200">
        <f t="shared" ref="J252" si="117">G252*I252</f>
        <v>0</v>
      </c>
      <c r="K252" s="204"/>
      <c r="L252" s="200">
        <f t="shared" ref="L252" si="118">K252*G252</f>
        <v>0</v>
      </c>
      <c r="M252" s="670"/>
      <c r="N252" s="10"/>
      <c r="O252" s="860"/>
      <c r="P252" s="860"/>
    </row>
    <row r="253" spans="1:16" s="70" customFormat="1">
      <c r="A253" s="64" t="s">
        <v>1372</v>
      </c>
      <c r="B253" s="65"/>
      <c r="C253" s="66" t="s">
        <v>1284</v>
      </c>
      <c r="D253" s="67"/>
      <c r="E253" s="67"/>
      <c r="F253" s="697"/>
      <c r="G253" s="696"/>
      <c r="H253" s="68"/>
      <c r="I253" s="698"/>
      <c r="J253" s="202"/>
      <c r="K253" s="207"/>
      <c r="L253" s="202"/>
      <c r="M253" s="669"/>
      <c r="N253" s="69"/>
    </row>
    <row r="254" spans="1:16">
      <c r="A254" s="47"/>
      <c r="B254" s="56">
        <v>1</v>
      </c>
      <c r="C254" s="48" t="s">
        <v>1286</v>
      </c>
      <c r="D254" s="49"/>
      <c r="E254" s="49"/>
      <c r="F254" s="50" t="str">
        <f>F223</f>
        <v>PK.Elek.01</v>
      </c>
      <c r="G254" s="681">
        <f>'Volume Backup'!U237</f>
        <v>17</v>
      </c>
      <c r="H254" s="46" t="str">
        <f>'Volume Backup'!V237</f>
        <v>titik</v>
      </c>
      <c r="I254" s="51"/>
      <c r="J254" s="200">
        <f t="shared" ref="J254:J261" si="119">G254*I254</f>
        <v>0</v>
      </c>
      <c r="K254" s="205"/>
      <c r="L254" s="200">
        <f t="shared" ref="L254:L261" si="120">K254*G254</f>
        <v>0</v>
      </c>
      <c r="M254" s="670"/>
      <c r="N254" s="10"/>
    </row>
    <row r="255" spans="1:16">
      <c r="A255" s="47"/>
      <c r="B255" s="56">
        <f>B254+1</f>
        <v>2</v>
      </c>
      <c r="C255" s="48" t="s">
        <v>1298</v>
      </c>
      <c r="D255" s="49"/>
      <c r="E255" s="49"/>
      <c r="F255" s="50" t="str">
        <f>F224</f>
        <v>PK Supl. 4 D</v>
      </c>
      <c r="G255" s="681">
        <f>'Volume Backup'!U238</f>
        <v>14</v>
      </c>
      <c r="H255" s="46" t="str">
        <f>'Volume Backup'!V238</f>
        <v>m'</v>
      </c>
      <c r="I255" s="51"/>
      <c r="J255" s="200">
        <f t="shared" si="119"/>
        <v>0</v>
      </c>
      <c r="K255" s="205"/>
      <c r="L255" s="200">
        <f t="shared" si="120"/>
        <v>0</v>
      </c>
      <c r="M255" s="670"/>
      <c r="N255" s="10"/>
    </row>
    <row r="256" spans="1:16">
      <c r="A256" s="47"/>
      <c r="B256" s="56">
        <f>B255+1</f>
        <v>3</v>
      </c>
      <c r="C256" s="48" t="s">
        <v>1326</v>
      </c>
      <c r="D256" s="49"/>
      <c r="E256" s="49"/>
      <c r="F256" s="50" t="str">
        <f>F225</f>
        <v>PK.Elek.36</v>
      </c>
      <c r="G256" s="681">
        <f>'Volume Backup'!U239</f>
        <v>4</v>
      </c>
      <c r="H256" s="46" t="str">
        <f>'Volume Backup'!V239</f>
        <v>unit</v>
      </c>
      <c r="I256" s="51"/>
      <c r="J256" s="200">
        <f t="shared" si="119"/>
        <v>0</v>
      </c>
      <c r="K256" s="205"/>
      <c r="L256" s="200">
        <f t="shared" si="120"/>
        <v>0</v>
      </c>
      <c r="M256" s="670"/>
      <c r="N256" s="10"/>
    </row>
    <row r="257" spans="1:16">
      <c r="A257" s="47"/>
      <c r="B257" s="56">
        <f>B256+1</f>
        <v>4</v>
      </c>
      <c r="C257" s="48" t="s">
        <v>1319</v>
      </c>
      <c r="D257" s="49"/>
      <c r="E257" s="49"/>
      <c r="F257" s="50" t="str">
        <f>F193</f>
        <v>Dihitung</v>
      </c>
      <c r="G257" s="681">
        <f>'Volume Backup'!U240</f>
        <v>10</v>
      </c>
      <c r="H257" s="46" t="str">
        <f>'Volume Backup'!V240</f>
        <v>unit</v>
      </c>
      <c r="I257" s="51"/>
      <c r="J257" s="200">
        <f t="shared" si="119"/>
        <v>0</v>
      </c>
      <c r="K257" s="51"/>
      <c r="L257" s="200">
        <f t="shared" si="120"/>
        <v>0</v>
      </c>
      <c r="M257" s="670"/>
      <c r="N257" s="10"/>
    </row>
    <row r="258" spans="1:16">
      <c r="A258" s="47"/>
      <c r="B258" s="56">
        <f t="shared" ref="B258:B261" si="121">B257+1</f>
        <v>5</v>
      </c>
      <c r="C258" s="48" t="s">
        <v>1325</v>
      </c>
      <c r="D258" s="49"/>
      <c r="E258" s="49"/>
      <c r="F258" s="50" t="str">
        <f>F194</f>
        <v>Dihitung</v>
      </c>
      <c r="G258" s="681">
        <f>'Volume Backup'!U241</f>
        <v>4</v>
      </c>
      <c r="H258" s="46" t="str">
        <f>'Volume Backup'!V241</f>
        <v>unit</v>
      </c>
      <c r="I258" s="51"/>
      <c r="J258" s="200">
        <f t="shared" si="119"/>
        <v>0</v>
      </c>
      <c r="K258" s="51"/>
      <c r="L258" s="200">
        <f t="shared" si="120"/>
        <v>0</v>
      </c>
      <c r="M258" s="670"/>
      <c r="N258" s="10"/>
    </row>
    <row r="259" spans="1:16">
      <c r="A259" s="47"/>
      <c r="B259" s="56">
        <f t="shared" si="121"/>
        <v>6</v>
      </c>
      <c r="C259" s="48" t="s">
        <v>1299</v>
      </c>
      <c r="D259" s="49"/>
      <c r="E259" s="49"/>
      <c r="F259" s="50" t="str">
        <f>F226</f>
        <v>PK.Elek.29</v>
      </c>
      <c r="G259" s="681">
        <f>'Volume Backup'!U242</f>
        <v>2</v>
      </c>
      <c r="H259" s="46" t="str">
        <f>'Volume Backup'!V242</f>
        <v>unit</v>
      </c>
      <c r="I259" s="51"/>
      <c r="J259" s="200">
        <f t="shared" si="119"/>
        <v>0</v>
      </c>
      <c r="K259" s="205"/>
      <c r="L259" s="200">
        <f t="shared" si="120"/>
        <v>0</v>
      </c>
      <c r="M259" s="670"/>
      <c r="N259" s="10"/>
    </row>
    <row r="260" spans="1:16">
      <c r="A260" s="47"/>
      <c r="B260" s="56">
        <f t="shared" si="121"/>
        <v>7</v>
      </c>
      <c r="C260" s="48" t="s">
        <v>1300</v>
      </c>
      <c r="D260" s="49"/>
      <c r="E260" s="49"/>
      <c r="F260" s="50" t="str">
        <f t="shared" ref="F260:F261" si="122">F227</f>
        <v>PK.Elek.30</v>
      </c>
      <c r="G260" s="681">
        <f>'Volume Backup'!U243</f>
        <v>2</v>
      </c>
      <c r="H260" s="46" t="str">
        <f>'Volume Backup'!V243</f>
        <v>unit</v>
      </c>
      <c r="I260" s="51"/>
      <c r="J260" s="200">
        <f t="shared" si="119"/>
        <v>0</v>
      </c>
      <c r="K260" s="205"/>
      <c r="L260" s="200">
        <f t="shared" si="120"/>
        <v>0</v>
      </c>
      <c r="M260" s="670"/>
      <c r="N260" s="10"/>
    </row>
    <row r="261" spans="1:16">
      <c r="A261" s="47"/>
      <c r="B261" s="56">
        <f t="shared" si="121"/>
        <v>8</v>
      </c>
      <c r="C261" s="48" t="s">
        <v>1301</v>
      </c>
      <c r="D261" s="49"/>
      <c r="E261" s="49"/>
      <c r="F261" s="50" t="str">
        <f t="shared" si="122"/>
        <v>PK.Elek.28</v>
      </c>
      <c r="G261" s="681">
        <f>'Volume Backup'!U244</f>
        <v>16</v>
      </c>
      <c r="H261" s="46" t="str">
        <f>'Volume Backup'!V244</f>
        <v>unit</v>
      </c>
      <c r="I261" s="51"/>
      <c r="J261" s="200">
        <f t="shared" si="119"/>
        <v>0</v>
      </c>
      <c r="K261" s="205"/>
      <c r="L261" s="200">
        <f t="shared" si="120"/>
        <v>0</v>
      </c>
      <c r="M261" s="670"/>
      <c r="N261" s="10"/>
      <c r="O261" s="860"/>
      <c r="P261" s="860"/>
    </row>
    <row r="262" spans="1:16" s="70" customFormat="1">
      <c r="A262" s="64" t="s">
        <v>1373</v>
      </c>
      <c r="B262" s="65"/>
      <c r="C262" s="66" t="s">
        <v>1316</v>
      </c>
      <c r="D262" s="67"/>
      <c r="E262" s="67"/>
      <c r="F262" s="697"/>
      <c r="G262" s="696"/>
      <c r="H262" s="68"/>
      <c r="I262" s="698"/>
      <c r="J262" s="202"/>
      <c r="K262" s="207"/>
      <c r="L262" s="202"/>
      <c r="M262" s="669"/>
      <c r="N262" s="69"/>
    </row>
    <row r="263" spans="1:16">
      <c r="A263" s="37"/>
      <c r="B263" s="55">
        <v>1</v>
      </c>
      <c r="C263" s="33" t="s">
        <v>1340</v>
      </c>
      <c r="D263" s="34"/>
      <c r="E263" s="34"/>
      <c r="F263" s="680" t="str">
        <f>F258</f>
        <v>Dihitung</v>
      </c>
      <c r="G263" s="681">
        <f>'Volume Backup'!U246</f>
        <v>2</v>
      </c>
      <c r="H263" s="46" t="str">
        <f>'Volume Backup'!V246</f>
        <v>unit</v>
      </c>
      <c r="I263" s="682"/>
      <c r="J263" s="200">
        <f t="shared" ref="J263" si="123">G263*I263</f>
        <v>0</v>
      </c>
      <c r="K263" s="682"/>
      <c r="L263" s="200">
        <f t="shared" ref="L263" si="124">K263*G263</f>
        <v>0</v>
      </c>
      <c r="M263" s="670"/>
      <c r="N263" s="10"/>
    </row>
    <row r="264" spans="1:16" s="70" customFormat="1">
      <c r="A264" s="64" t="s">
        <v>1374</v>
      </c>
      <c r="B264" s="65"/>
      <c r="C264" s="66" t="s">
        <v>189</v>
      </c>
      <c r="D264" s="67"/>
      <c r="E264" s="67"/>
      <c r="F264" s="697"/>
      <c r="G264" s="696"/>
      <c r="H264" s="68"/>
      <c r="I264" s="698"/>
      <c r="J264" s="202"/>
      <c r="K264" s="698"/>
      <c r="L264" s="202"/>
      <c r="M264" s="669"/>
      <c r="N264" s="69"/>
    </row>
    <row r="265" spans="1:16">
      <c r="A265" s="37"/>
      <c r="B265" s="55">
        <v>1</v>
      </c>
      <c r="C265" s="33" t="s">
        <v>1342</v>
      </c>
      <c r="D265" s="34"/>
      <c r="E265" s="34"/>
      <c r="F265" s="680" t="str">
        <f>F263</f>
        <v>Dihitung</v>
      </c>
      <c r="G265" s="681" t="e">
        <f>'Volume Backup'!#REF!</f>
        <v>#REF!</v>
      </c>
      <c r="H265" s="46" t="e">
        <f>'Volume Backup'!#REF!</f>
        <v>#REF!</v>
      </c>
      <c r="I265" s="682"/>
      <c r="J265" s="200" t="e">
        <f t="shared" ref="J265:J268" si="125">G265*I265</f>
        <v>#REF!</v>
      </c>
      <c r="K265" s="682"/>
      <c r="L265" s="200" t="e">
        <f t="shared" ref="L265:L268" si="126">K265*G265</f>
        <v>#REF!</v>
      </c>
      <c r="M265" s="670"/>
      <c r="N265" s="10"/>
    </row>
    <row r="266" spans="1:16">
      <c r="A266" s="47"/>
      <c r="B266" s="56">
        <f t="shared" ref="B266:B268" si="127">B265+1</f>
        <v>2</v>
      </c>
      <c r="C266" s="48" t="s">
        <v>1343</v>
      </c>
      <c r="D266" s="49"/>
      <c r="E266" s="49"/>
      <c r="F266" s="50" t="str">
        <f>F265</f>
        <v>Dihitung</v>
      </c>
      <c r="G266" s="681" t="e">
        <f>'Volume Backup'!#REF!</f>
        <v>#REF!</v>
      </c>
      <c r="H266" s="46" t="e">
        <f>'Volume Backup'!#REF!</f>
        <v>#REF!</v>
      </c>
      <c r="I266" s="51"/>
      <c r="J266" s="200" t="e">
        <f t="shared" si="125"/>
        <v>#REF!</v>
      </c>
      <c r="K266" s="51"/>
      <c r="L266" s="200" t="e">
        <f t="shared" si="126"/>
        <v>#REF!</v>
      </c>
      <c r="M266" s="670"/>
      <c r="N266" s="10"/>
    </row>
    <row r="267" spans="1:16">
      <c r="A267" s="47"/>
      <c r="B267" s="56">
        <f t="shared" si="127"/>
        <v>3</v>
      </c>
      <c r="C267" s="48" t="s">
        <v>1322</v>
      </c>
      <c r="D267" s="49"/>
      <c r="E267" s="49"/>
      <c r="F267" s="50" t="str">
        <f>F266</f>
        <v>Dihitung</v>
      </c>
      <c r="G267" s="681" t="e">
        <f>'Volume Backup'!#REF!</f>
        <v>#REF!</v>
      </c>
      <c r="H267" s="46" t="e">
        <f>'Volume Backup'!#REF!</f>
        <v>#REF!</v>
      </c>
      <c r="I267" s="51"/>
      <c r="J267" s="200" t="e">
        <f t="shared" si="125"/>
        <v>#REF!</v>
      </c>
      <c r="K267" s="51"/>
      <c r="L267" s="200" t="e">
        <f t="shared" si="126"/>
        <v>#REF!</v>
      </c>
      <c r="M267" s="670"/>
      <c r="N267" s="10"/>
    </row>
    <row r="268" spans="1:16">
      <c r="A268" s="37"/>
      <c r="B268" s="56">
        <f t="shared" si="127"/>
        <v>4</v>
      </c>
      <c r="C268" s="33" t="s">
        <v>1296</v>
      </c>
      <c r="D268" s="34"/>
      <c r="E268" s="34"/>
      <c r="F268" s="680" t="str">
        <f>F206</f>
        <v>A.4.2.1.14</v>
      </c>
      <c r="G268" s="681">
        <f>'Volume Backup'!U248</f>
        <v>18.25</v>
      </c>
      <c r="H268" s="46" t="str">
        <f>'Volume Backup'!V248</f>
        <v>m2</v>
      </c>
      <c r="I268" s="682"/>
      <c r="J268" s="200">
        <f t="shared" si="125"/>
        <v>0</v>
      </c>
      <c r="K268" s="204"/>
      <c r="L268" s="200">
        <f t="shared" si="126"/>
        <v>0</v>
      </c>
      <c r="M268" s="670"/>
      <c r="N268" s="10"/>
      <c r="O268" s="860"/>
      <c r="P268" s="860"/>
    </row>
    <row r="269" spans="1:16" s="70" customFormat="1">
      <c r="A269" s="64" t="s">
        <v>1375</v>
      </c>
      <c r="B269" s="65"/>
      <c r="C269" s="66" t="s">
        <v>1302</v>
      </c>
      <c r="D269" s="67"/>
      <c r="E269" s="67"/>
      <c r="F269" s="697"/>
      <c r="G269" s="696"/>
      <c r="H269" s="68"/>
      <c r="I269" s="698"/>
      <c r="J269" s="202"/>
      <c r="K269" s="207"/>
      <c r="L269" s="202"/>
      <c r="M269" s="669"/>
      <c r="N269" s="69"/>
    </row>
    <row r="270" spans="1:16">
      <c r="A270" s="47"/>
      <c r="B270" s="56">
        <v>1</v>
      </c>
      <c r="C270" s="48" t="s">
        <v>185</v>
      </c>
      <c r="D270" s="49"/>
      <c r="E270" s="49"/>
      <c r="F270" s="50" t="str">
        <f>F159</f>
        <v>Pk.plamPVC.01</v>
      </c>
      <c r="G270" s="681">
        <f>'Volume Backup'!U250</f>
        <v>20</v>
      </c>
      <c r="H270" s="46" t="str">
        <f>'Volume Backup'!V250</f>
        <v>m'</v>
      </c>
      <c r="I270" s="51"/>
      <c r="J270" s="200">
        <f t="shared" ref="J270:J286" si="128">G270*I270</f>
        <v>0</v>
      </c>
      <c r="K270" s="205"/>
      <c r="L270" s="200">
        <f t="shared" ref="L270:L286" si="129">K270*G270</f>
        <v>0</v>
      </c>
      <c r="M270" s="670"/>
      <c r="N270" s="10"/>
    </row>
    <row r="271" spans="1:16">
      <c r="A271" s="47"/>
      <c r="B271" s="56">
        <f>B270+1</f>
        <v>2</v>
      </c>
      <c r="C271" s="48" t="s">
        <v>1303</v>
      </c>
      <c r="D271" s="49"/>
      <c r="E271" s="49"/>
      <c r="F271" s="50" t="str">
        <f t="shared" ref="F271:F285" si="130">F160</f>
        <v>Pk.plamPVC.03</v>
      </c>
      <c r="G271" s="681">
        <f>'Volume Backup'!U251</f>
        <v>20</v>
      </c>
      <c r="H271" s="46" t="str">
        <f>'Volume Backup'!V251</f>
        <v>m'</v>
      </c>
      <c r="I271" s="51"/>
      <c r="J271" s="200">
        <f t="shared" si="128"/>
        <v>0</v>
      </c>
      <c r="K271" s="205"/>
      <c r="L271" s="200">
        <f t="shared" si="129"/>
        <v>0</v>
      </c>
      <c r="M271" s="670"/>
      <c r="N271" s="10"/>
    </row>
    <row r="272" spans="1:16">
      <c r="A272" s="47"/>
      <c r="B272" s="56">
        <f>B271+1</f>
        <v>3</v>
      </c>
      <c r="C272" s="48" t="s">
        <v>1304</v>
      </c>
      <c r="D272" s="49"/>
      <c r="E272" s="49"/>
      <c r="F272" s="50" t="str">
        <f t="shared" si="130"/>
        <v>Pk.plamPVC.04</v>
      </c>
      <c r="G272" s="681">
        <f>'Volume Backup'!U252</f>
        <v>20</v>
      </c>
      <c r="H272" s="46" t="str">
        <f>'Volume Backup'!V252</f>
        <v>m'</v>
      </c>
      <c r="I272" s="51"/>
      <c r="J272" s="200">
        <f t="shared" si="128"/>
        <v>0</v>
      </c>
      <c r="K272" s="205"/>
      <c r="L272" s="200">
        <f t="shared" si="129"/>
        <v>0</v>
      </c>
      <c r="M272" s="670"/>
      <c r="N272" s="10"/>
    </row>
    <row r="273" spans="1:16">
      <c r="A273" s="47"/>
      <c r="B273" s="56">
        <f t="shared" ref="B273:B286" si="131">B272+1</f>
        <v>4</v>
      </c>
      <c r="C273" s="48" t="s">
        <v>1393</v>
      </c>
      <c r="D273" s="49"/>
      <c r="E273" s="49"/>
      <c r="F273" s="50" t="str">
        <f t="shared" si="130"/>
        <v>A.5.1.1.4</v>
      </c>
      <c r="G273" s="681">
        <f>'Volume Backup'!U253</f>
        <v>1</v>
      </c>
      <c r="H273" s="46" t="str">
        <f>'Volume Backup'!V253</f>
        <v>unit</v>
      </c>
      <c r="I273" s="51"/>
      <c r="J273" s="200">
        <f t="shared" si="128"/>
        <v>0</v>
      </c>
      <c r="K273" s="205"/>
      <c r="L273" s="200">
        <f t="shared" si="129"/>
        <v>0</v>
      </c>
      <c r="M273" s="670"/>
      <c r="N273" s="10"/>
    </row>
    <row r="274" spans="1:16">
      <c r="A274" s="47"/>
      <c r="B274" s="56">
        <f t="shared" si="131"/>
        <v>5</v>
      </c>
      <c r="C274" s="48" t="s">
        <v>1305</v>
      </c>
      <c r="D274" s="49"/>
      <c r="E274" s="49"/>
      <c r="F274" s="50" t="str">
        <f t="shared" si="130"/>
        <v>A.5.1.1</v>
      </c>
      <c r="G274" s="681">
        <f>'Volume Backup'!U254</f>
        <v>2</v>
      </c>
      <c r="H274" s="46" t="str">
        <f>'Volume Backup'!V254</f>
        <v>unit</v>
      </c>
      <c r="I274" s="51"/>
      <c r="J274" s="200">
        <f t="shared" si="128"/>
        <v>0</v>
      </c>
      <c r="K274" s="205"/>
      <c r="L274" s="200">
        <f t="shared" si="129"/>
        <v>0</v>
      </c>
      <c r="M274" s="670"/>
      <c r="N274" s="10"/>
    </row>
    <row r="275" spans="1:16">
      <c r="A275" s="47"/>
      <c r="B275" s="56">
        <f t="shared" si="131"/>
        <v>6</v>
      </c>
      <c r="C275" s="48" t="s">
        <v>1306</v>
      </c>
      <c r="D275" s="49"/>
      <c r="E275" s="49"/>
      <c r="F275" s="50" t="str">
        <f t="shared" si="130"/>
        <v>A.5.1.1.19A</v>
      </c>
      <c r="G275" s="681">
        <f>'Volume Backup'!U255</f>
        <v>2</v>
      </c>
      <c r="H275" s="46" t="str">
        <f>'Volume Backup'!V255</f>
        <v>unit</v>
      </c>
      <c r="I275" s="51"/>
      <c r="J275" s="200">
        <f t="shared" si="128"/>
        <v>0</v>
      </c>
      <c r="K275" s="205"/>
      <c r="L275" s="200">
        <f t="shared" si="129"/>
        <v>0</v>
      </c>
      <c r="M275" s="670"/>
      <c r="N275" s="10"/>
    </row>
    <row r="276" spans="1:16">
      <c r="A276" s="47"/>
      <c r="B276" s="56">
        <f t="shared" si="131"/>
        <v>7</v>
      </c>
      <c r="C276" s="48" t="s">
        <v>1307</v>
      </c>
      <c r="D276" s="49"/>
      <c r="E276" s="49"/>
      <c r="F276" s="50" t="str">
        <f t="shared" si="130"/>
        <v>A.5.1.1.14</v>
      </c>
      <c r="G276" s="681">
        <f>'Volume Backup'!U256</f>
        <v>2</v>
      </c>
      <c r="H276" s="46" t="str">
        <f>'Volume Backup'!V256</f>
        <v>unit</v>
      </c>
      <c r="I276" s="51"/>
      <c r="J276" s="200">
        <f t="shared" si="128"/>
        <v>0</v>
      </c>
      <c r="K276" s="205"/>
      <c r="L276" s="200">
        <f t="shared" si="129"/>
        <v>0</v>
      </c>
      <c r="M276" s="670"/>
      <c r="N276" s="10"/>
    </row>
    <row r="277" spans="1:16">
      <c r="A277" s="47"/>
      <c r="B277" s="56">
        <f t="shared" si="131"/>
        <v>8</v>
      </c>
      <c r="C277" s="48" t="s">
        <v>1308</v>
      </c>
      <c r="D277" s="49"/>
      <c r="E277" s="49"/>
      <c r="F277" s="50" t="str">
        <f t="shared" si="130"/>
        <v>A.5.1.3</v>
      </c>
      <c r="G277" s="681">
        <f>'Volume Backup'!U257</f>
        <v>2</v>
      </c>
      <c r="H277" s="46" t="str">
        <f>'Volume Backup'!V257</f>
        <v>unit</v>
      </c>
      <c r="I277" s="51"/>
      <c r="J277" s="200">
        <f t="shared" si="128"/>
        <v>0</v>
      </c>
      <c r="K277" s="205"/>
      <c r="L277" s="200">
        <f t="shared" si="129"/>
        <v>0</v>
      </c>
      <c r="M277" s="670"/>
      <c r="N277" s="10"/>
    </row>
    <row r="278" spans="1:16">
      <c r="A278" s="47"/>
      <c r="B278" s="56">
        <f t="shared" si="131"/>
        <v>9</v>
      </c>
      <c r="C278" s="48" t="s">
        <v>1309</v>
      </c>
      <c r="D278" s="49"/>
      <c r="E278" s="49"/>
      <c r="F278" s="50" t="str">
        <f t="shared" si="130"/>
        <v>A.5.1.1.19</v>
      </c>
      <c r="G278" s="681">
        <f>'Volume Backup'!U258</f>
        <v>2</v>
      </c>
      <c r="H278" s="46" t="str">
        <f>'Volume Backup'!V258</f>
        <v>unit</v>
      </c>
      <c r="I278" s="51"/>
      <c r="J278" s="200">
        <f t="shared" si="128"/>
        <v>0</v>
      </c>
      <c r="K278" s="205"/>
      <c r="L278" s="200">
        <f t="shared" si="129"/>
        <v>0</v>
      </c>
      <c r="M278" s="670"/>
      <c r="N278" s="10"/>
    </row>
    <row r="279" spans="1:16">
      <c r="A279" s="47"/>
      <c r="B279" s="56">
        <f t="shared" si="131"/>
        <v>10</v>
      </c>
      <c r="C279" s="48" t="s">
        <v>1310</v>
      </c>
      <c r="D279" s="49"/>
      <c r="E279" s="49"/>
      <c r="F279" s="50" t="str">
        <f t="shared" si="130"/>
        <v>Dihitung</v>
      </c>
      <c r="G279" s="681">
        <f>'Volume Backup'!U259</f>
        <v>2</v>
      </c>
      <c r="H279" s="46" t="str">
        <f>'Volume Backup'!V259</f>
        <v>unit</v>
      </c>
      <c r="I279" s="51"/>
      <c r="J279" s="200">
        <f t="shared" si="128"/>
        <v>0</v>
      </c>
      <c r="K279" s="205"/>
      <c r="L279" s="200">
        <f t="shared" si="129"/>
        <v>0</v>
      </c>
      <c r="M279" s="670"/>
      <c r="N279" s="10"/>
    </row>
    <row r="280" spans="1:16">
      <c r="A280" s="47"/>
      <c r="B280" s="56">
        <f t="shared" si="131"/>
        <v>11</v>
      </c>
      <c r="C280" s="48" t="s">
        <v>1295</v>
      </c>
      <c r="D280" s="49"/>
      <c r="E280" s="49"/>
      <c r="F280" s="50" t="str">
        <f t="shared" si="130"/>
        <v>A.4.6.1.23 G</v>
      </c>
      <c r="G280" s="681" t="e">
        <f>'Volume Backup'!#REF!</f>
        <v>#REF!</v>
      </c>
      <c r="H280" s="46" t="e">
        <f>'Volume Backup'!#REF!</f>
        <v>#REF!</v>
      </c>
      <c r="I280" s="51"/>
      <c r="J280" s="200" t="e">
        <f t="shared" si="128"/>
        <v>#REF!</v>
      </c>
      <c r="K280" s="205"/>
      <c r="L280" s="200" t="e">
        <f t="shared" si="129"/>
        <v>#REF!</v>
      </c>
      <c r="M280" s="670"/>
      <c r="N280" s="10"/>
    </row>
    <row r="281" spans="1:16">
      <c r="A281" s="47"/>
      <c r="B281" s="56">
        <f t="shared" si="131"/>
        <v>12</v>
      </c>
      <c r="C281" s="48" t="s">
        <v>192</v>
      </c>
      <c r="D281" s="49"/>
      <c r="E281" s="49"/>
      <c r="F281" s="50" t="str">
        <f t="shared" si="130"/>
        <v>A.4.6.1.23 L</v>
      </c>
      <c r="G281" s="681" t="e">
        <f>'Volume Backup'!#REF!</f>
        <v>#REF!</v>
      </c>
      <c r="H281" s="46" t="e">
        <f>'Volume Backup'!#REF!</f>
        <v>#REF!</v>
      </c>
      <c r="I281" s="51"/>
      <c r="J281" s="200" t="e">
        <f t="shared" si="128"/>
        <v>#REF!</v>
      </c>
      <c r="K281" s="205"/>
      <c r="L281" s="200" t="e">
        <f t="shared" si="129"/>
        <v>#REF!</v>
      </c>
      <c r="M281" s="670"/>
      <c r="N281" s="10"/>
    </row>
    <row r="282" spans="1:16">
      <c r="A282" s="47"/>
      <c r="B282" s="56">
        <f t="shared" si="131"/>
        <v>13</v>
      </c>
      <c r="C282" s="48" t="s">
        <v>1312</v>
      </c>
      <c r="D282" s="49"/>
      <c r="E282" s="49"/>
      <c r="F282" s="50" t="str">
        <f t="shared" si="130"/>
        <v>A.4.4.3.36 J</v>
      </c>
      <c r="G282" s="681">
        <f>'Volume Backup'!U260</f>
        <v>31.200000000000003</v>
      </c>
      <c r="H282" s="46" t="str">
        <f>'Volume Backup'!V260</f>
        <v>m2</v>
      </c>
      <c r="I282" s="51"/>
      <c r="J282" s="200">
        <f t="shared" si="128"/>
        <v>0</v>
      </c>
      <c r="K282" s="205"/>
      <c r="L282" s="200">
        <f t="shared" si="129"/>
        <v>0</v>
      </c>
      <c r="M282" s="670"/>
      <c r="N282" s="10"/>
    </row>
    <row r="283" spans="1:16">
      <c r="A283" s="47"/>
      <c r="B283" s="56">
        <f t="shared" si="131"/>
        <v>14</v>
      </c>
      <c r="C283" s="48" t="s">
        <v>1313</v>
      </c>
      <c r="D283" s="49"/>
      <c r="E283" s="49"/>
      <c r="F283" s="50" t="str">
        <f t="shared" si="130"/>
        <v>A.4.4.3.36 J</v>
      </c>
      <c r="G283" s="681">
        <f>'Volume Backup'!U261</f>
        <v>4.5</v>
      </c>
      <c r="H283" s="46" t="str">
        <f>'Volume Backup'!V261</f>
        <v>m2</v>
      </c>
      <c r="I283" s="51"/>
      <c r="J283" s="200">
        <f t="shared" si="128"/>
        <v>0</v>
      </c>
      <c r="K283" s="205"/>
      <c r="L283" s="200">
        <f t="shared" si="129"/>
        <v>0</v>
      </c>
      <c r="M283" s="670"/>
      <c r="N283" s="10"/>
    </row>
    <row r="284" spans="1:16">
      <c r="A284" s="47"/>
      <c r="B284" s="56">
        <f t="shared" si="131"/>
        <v>15</v>
      </c>
      <c r="C284" s="48" t="s">
        <v>172</v>
      </c>
      <c r="D284" s="49"/>
      <c r="E284" s="49"/>
      <c r="F284" s="50" t="str">
        <f t="shared" si="130"/>
        <v>PLL.01</v>
      </c>
      <c r="G284" s="681">
        <f>'Volume Backup'!U262</f>
        <v>4.5</v>
      </c>
      <c r="H284" s="46" t="str">
        <f>'Volume Backup'!V262</f>
        <v>m2</v>
      </c>
      <c r="I284" s="51"/>
      <c r="J284" s="200">
        <f t="shared" si="128"/>
        <v>0</v>
      </c>
      <c r="K284" s="205"/>
      <c r="L284" s="200">
        <f t="shared" si="129"/>
        <v>0</v>
      </c>
      <c r="M284" s="670"/>
      <c r="N284" s="10"/>
    </row>
    <row r="285" spans="1:16">
      <c r="A285" s="47"/>
      <c r="B285" s="56">
        <f t="shared" si="131"/>
        <v>16</v>
      </c>
      <c r="C285" s="48" t="s">
        <v>184</v>
      </c>
      <c r="D285" s="49"/>
      <c r="E285" s="49"/>
      <c r="F285" s="50" t="str">
        <f t="shared" si="130"/>
        <v>A.4.5.1.7</v>
      </c>
      <c r="G285" s="681">
        <f>'Volume Backup'!U263</f>
        <v>4.5</v>
      </c>
      <c r="H285" s="46" t="str">
        <f>'Volume Backup'!V263</f>
        <v>m2</v>
      </c>
      <c r="I285" s="51"/>
      <c r="J285" s="200">
        <f t="shared" si="128"/>
        <v>0</v>
      </c>
      <c r="K285" s="205"/>
      <c r="L285" s="200">
        <f t="shared" si="129"/>
        <v>0</v>
      </c>
      <c r="M285" s="670"/>
      <c r="N285" s="10"/>
    </row>
    <row r="286" spans="1:16">
      <c r="A286" s="47"/>
      <c r="B286" s="56">
        <f t="shared" si="131"/>
        <v>17</v>
      </c>
      <c r="C286" s="48" t="s">
        <v>1297</v>
      </c>
      <c r="D286" s="49"/>
      <c r="E286" s="49"/>
      <c r="F286" s="50" t="str">
        <f>F175</f>
        <v>A.4.7.1.10</v>
      </c>
      <c r="G286" s="681">
        <f>'Volume Backup'!U264</f>
        <v>4.5</v>
      </c>
      <c r="H286" s="46" t="str">
        <f>'Volume Backup'!V264</f>
        <v>m2</v>
      </c>
      <c r="I286" s="51"/>
      <c r="J286" s="200">
        <f t="shared" si="128"/>
        <v>0</v>
      </c>
      <c r="K286" s="205"/>
      <c r="L286" s="200">
        <f t="shared" si="129"/>
        <v>0</v>
      </c>
      <c r="M286" s="670"/>
      <c r="N286" s="10"/>
      <c r="O286" s="861" t="e">
        <f>SUM(J242:J286)</f>
        <v>#REF!</v>
      </c>
      <c r="P286" s="861" t="e">
        <f>SUM(L242:L286)</f>
        <v>#REF!</v>
      </c>
    </row>
    <row r="287" spans="1:16" s="692" customFormat="1">
      <c r="A287" s="683" t="s">
        <v>71</v>
      </c>
      <c r="B287" s="684"/>
      <c r="C287" s="685" t="s">
        <v>1344</v>
      </c>
      <c r="D287" s="686"/>
      <c r="E287" s="686"/>
      <c r="F287" s="693"/>
      <c r="G287" s="694"/>
      <c r="H287" s="687"/>
      <c r="I287" s="695"/>
      <c r="J287" s="688"/>
      <c r="K287" s="689"/>
      <c r="L287" s="688"/>
      <c r="M287" s="690"/>
      <c r="N287" s="691"/>
    </row>
    <row r="288" spans="1:16" s="70" customFormat="1">
      <c r="A288" s="64" t="s">
        <v>1376</v>
      </c>
      <c r="B288" s="65"/>
      <c r="C288" s="66" t="s">
        <v>164</v>
      </c>
      <c r="D288" s="67"/>
      <c r="E288" s="67"/>
      <c r="F288" s="697"/>
      <c r="G288" s="696"/>
      <c r="H288" s="68"/>
      <c r="I288" s="698"/>
      <c r="J288" s="202"/>
      <c r="K288" s="207"/>
      <c r="L288" s="202"/>
      <c r="M288" s="669"/>
      <c r="N288" s="69"/>
    </row>
    <row r="289" spans="1:14">
      <c r="A289" s="47"/>
      <c r="B289" s="56">
        <v>1</v>
      </c>
      <c r="C289" s="48" t="s">
        <v>1295</v>
      </c>
      <c r="D289" s="49"/>
      <c r="E289" s="49"/>
      <c r="F289" s="50" t="str">
        <f>F242</f>
        <v>A.4.6.1.23 G</v>
      </c>
      <c r="G289" s="681">
        <f>'Volume Backup'!U267</f>
        <v>64</v>
      </c>
      <c r="H289" s="46" t="str">
        <f>'Volume Backup'!V267</f>
        <v>m2</v>
      </c>
      <c r="I289" s="51"/>
      <c r="J289" s="200">
        <f t="shared" ref="J289:J292" si="132">G289*I289</f>
        <v>0</v>
      </c>
      <c r="K289" s="205"/>
      <c r="L289" s="200">
        <f t="shared" ref="L289:L292" si="133">K289*G289</f>
        <v>0</v>
      </c>
      <c r="M289" s="670"/>
      <c r="N289" s="10"/>
    </row>
    <row r="290" spans="1:14">
      <c r="A290" s="47"/>
      <c r="B290" s="56">
        <f t="shared" ref="B290:B292" si="134">B289+1</f>
        <v>2</v>
      </c>
      <c r="C290" s="48" t="s">
        <v>192</v>
      </c>
      <c r="D290" s="49"/>
      <c r="E290" s="49"/>
      <c r="F290" s="50" t="str">
        <f>F243</f>
        <v>A.4.6.1.23 L</v>
      </c>
      <c r="G290" s="681">
        <f>'Volume Backup'!U268</f>
        <v>17.12</v>
      </c>
      <c r="H290" s="46" t="str">
        <f>'Volume Backup'!V268</f>
        <v>m2</v>
      </c>
      <c r="I290" s="51"/>
      <c r="J290" s="200">
        <f t="shared" si="132"/>
        <v>0</v>
      </c>
      <c r="K290" s="205"/>
      <c r="L290" s="200">
        <f t="shared" si="133"/>
        <v>0</v>
      </c>
      <c r="M290" s="670"/>
      <c r="N290" s="10"/>
    </row>
    <row r="291" spans="1:14">
      <c r="A291" s="47"/>
      <c r="B291" s="56">
        <f t="shared" si="134"/>
        <v>3</v>
      </c>
      <c r="C291" s="48" t="s">
        <v>1339</v>
      </c>
      <c r="D291" s="49"/>
      <c r="E291" s="49"/>
      <c r="F291" s="50" t="str">
        <f>F244</f>
        <v>A.4.6.1.23 G1</v>
      </c>
      <c r="G291" s="681" t="e">
        <f>'Volume Backup'!#REF!</f>
        <v>#REF!</v>
      </c>
      <c r="H291" s="46" t="e">
        <f>'Volume Backup'!#REF!</f>
        <v>#REF!</v>
      </c>
      <c r="I291" s="51"/>
      <c r="J291" s="200" t="e">
        <f t="shared" si="132"/>
        <v>#REF!</v>
      </c>
      <c r="K291" s="205"/>
      <c r="L291" s="200" t="e">
        <f t="shared" si="133"/>
        <v>#REF!</v>
      </c>
      <c r="M291" s="670"/>
      <c r="N291" s="10"/>
    </row>
    <row r="292" spans="1:14">
      <c r="A292" s="47"/>
      <c r="B292" s="56">
        <f t="shared" si="134"/>
        <v>4</v>
      </c>
      <c r="C292" s="48" t="s">
        <v>1294</v>
      </c>
      <c r="D292" s="49"/>
      <c r="E292" s="49"/>
      <c r="F292" s="50" t="str">
        <f>F245</f>
        <v>Dihitung</v>
      </c>
      <c r="G292" s="681">
        <f>'Volume Backup'!U269</f>
        <v>144</v>
      </c>
      <c r="H292" s="46" t="str">
        <f>'Volume Backup'!V269</f>
        <v>cm</v>
      </c>
      <c r="I292" s="51"/>
      <c r="J292" s="200">
        <f t="shared" si="132"/>
        <v>0</v>
      </c>
      <c r="K292" s="205"/>
      <c r="L292" s="200">
        <f t="shared" si="133"/>
        <v>0</v>
      </c>
      <c r="M292" s="670"/>
      <c r="N292" s="10"/>
    </row>
    <row r="293" spans="1:14" s="70" customFormat="1">
      <c r="A293" s="64" t="s">
        <v>1377</v>
      </c>
      <c r="B293" s="65"/>
      <c r="C293" s="66" t="s">
        <v>182</v>
      </c>
      <c r="D293" s="67"/>
      <c r="E293" s="67"/>
      <c r="F293" s="697"/>
      <c r="G293" s="696"/>
      <c r="H293" s="68"/>
      <c r="I293" s="698"/>
      <c r="J293" s="202"/>
      <c r="K293" s="207"/>
      <c r="L293" s="202"/>
      <c r="M293" s="669"/>
      <c r="N293" s="69"/>
    </row>
    <row r="294" spans="1:14">
      <c r="A294" s="37"/>
      <c r="B294" s="55">
        <v>1</v>
      </c>
      <c r="C294" s="33" t="s">
        <v>172</v>
      </c>
      <c r="D294" s="34"/>
      <c r="E294" s="34"/>
      <c r="F294" s="680" t="str">
        <f>F247</f>
        <v>PLL.01</v>
      </c>
      <c r="G294" s="681">
        <f>'Volume Backup'!U271</f>
        <v>52</v>
      </c>
      <c r="H294" s="46" t="str">
        <f>'Volume Backup'!V271</f>
        <v>m2</v>
      </c>
      <c r="I294" s="682"/>
      <c r="J294" s="200">
        <f t="shared" ref="J294:J297" si="135">G294*I294</f>
        <v>0</v>
      </c>
      <c r="K294" s="204"/>
      <c r="L294" s="200">
        <f t="shared" ref="L294:L297" si="136">K294*G294</f>
        <v>0</v>
      </c>
      <c r="M294" s="670"/>
      <c r="N294" s="10"/>
    </row>
    <row r="295" spans="1:14">
      <c r="A295" s="47"/>
      <c r="B295" s="56">
        <f>B294+1</f>
        <v>2</v>
      </c>
      <c r="C295" s="48" t="s">
        <v>184</v>
      </c>
      <c r="D295" s="49"/>
      <c r="E295" s="49"/>
      <c r="F295" s="680" t="str">
        <f t="shared" ref="F295:F297" si="137">F248</f>
        <v>A.4.5.1.7</v>
      </c>
      <c r="G295" s="681">
        <f>'Volume Backup'!U272</f>
        <v>84</v>
      </c>
      <c r="H295" s="46" t="str">
        <f>'Volume Backup'!V272</f>
        <v>m2</v>
      </c>
      <c r="I295" s="682"/>
      <c r="J295" s="200">
        <f t="shared" si="135"/>
        <v>0</v>
      </c>
      <c r="K295" s="204"/>
      <c r="L295" s="200">
        <f t="shared" si="136"/>
        <v>0</v>
      </c>
      <c r="M295" s="670"/>
      <c r="N295" s="10"/>
    </row>
    <row r="296" spans="1:14">
      <c r="A296" s="47"/>
      <c r="B296" s="56">
        <f>B295+1</f>
        <v>3</v>
      </c>
      <c r="C296" s="48" t="s">
        <v>1448</v>
      </c>
      <c r="D296" s="49"/>
      <c r="E296" s="49"/>
      <c r="F296" s="680" t="str">
        <f t="shared" si="137"/>
        <v>A.4.7.1.10</v>
      </c>
      <c r="G296" s="681">
        <f>'Volume Backup'!U273</f>
        <v>52</v>
      </c>
      <c r="H296" s="46" t="str">
        <f>'Volume Backup'!V273</f>
        <v>m2</v>
      </c>
      <c r="I296" s="682"/>
      <c r="J296" s="200">
        <f t="shared" si="135"/>
        <v>0</v>
      </c>
      <c r="K296" s="204"/>
      <c r="L296" s="200">
        <f t="shared" si="136"/>
        <v>0</v>
      </c>
      <c r="M296" s="670"/>
      <c r="N296" s="10"/>
    </row>
    <row r="297" spans="1:14">
      <c r="A297" s="47"/>
      <c r="B297" s="56">
        <f>B296+1</f>
        <v>4</v>
      </c>
      <c r="C297" s="48" t="s">
        <v>1449</v>
      </c>
      <c r="D297" s="49"/>
      <c r="E297" s="49"/>
      <c r="F297" s="680" t="str">
        <f t="shared" si="137"/>
        <v>A.4.7.1.10</v>
      </c>
      <c r="G297" s="681">
        <f>'Volume Backup'!U274</f>
        <v>32</v>
      </c>
      <c r="H297" s="46" t="str">
        <f>'Volume Backup'!V274</f>
        <v>m2</v>
      </c>
      <c r="I297" s="682"/>
      <c r="J297" s="200">
        <f t="shared" si="135"/>
        <v>0</v>
      </c>
      <c r="K297" s="204"/>
      <c r="L297" s="200">
        <f t="shared" si="136"/>
        <v>0</v>
      </c>
      <c r="M297" s="670"/>
      <c r="N297" s="10"/>
    </row>
    <row r="298" spans="1:14" s="70" customFormat="1">
      <c r="A298" s="64" t="s">
        <v>1378</v>
      </c>
      <c r="B298" s="65"/>
      <c r="C298" s="66" t="s">
        <v>162</v>
      </c>
      <c r="D298" s="67"/>
      <c r="E298" s="67"/>
      <c r="F298" s="697"/>
      <c r="G298" s="696"/>
      <c r="H298" s="68"/>
      <c r="I298" s="698"/>
      <c r="J298" s="202"/>
      <c r="K298" s="207"/>
      <c r="L298" s="202"/>
      <c r="M298" s="669"/>
      <c r="N298" s="69"/>
    </row>
    <row r="299" spans="1:14">
      <c r="A299" s="37"/>
      <c r="B299" s="55">
        <v>1</v>
      </c>
      <c r="C299" s="33" t="s">
        <v>1311</v>
      </c>
      <c r="D299" s="34"/>
      <c r="E299" s="34"/>
      <c r="F299" s="680" t="str">
        <f>F252</f>
        <v>A.4.4.3.59 B</v>
      </c>
      <c r="G299" s="681">
        <f>'Volume Backup'!U276</f>
        <v>52</v>
      </c>
      <c r="H299" s="46" t="str">
        <f>'Volume Backup'!V276</f>
        <v>m2</v>
      </c>
      <c r="I299" s="682"/>
      <c r="J299" s="200">
        <f t="shared" ref="J299" si="138">G299*I299</f>
        <v>0</v>
      </c>
      <c r="K299" s="204"/>
      <c r="L299" s="200">
        <f t="shared" ref="L299" si="139">K299*G299</f>
        <v>0</v>
      </c>
      <c r="M299" s="670"/>
      <c r="N299" s="10"/>
    </row>
    <row r="300" spans="1:14" s="70" customFormat="1">
      <c r="A300" s="64" t="s">
        <v>1403</v>
      </c>
      <c r="B300" s="65"/>
      <c r="C300" s="66" t="s">
        <v>1284</v>
      </c>
      <c r="D300" s="67"/>
      <c r="E300" s="67"/>
      <c r="F300" s="697"/>
      <c r="G300" s="696"/>
      <c r="H300" s="68"/>
      <c r="I300" s="698"/>
      <c r="J300" s="202"/>
      <c r="K300" s="207"/>
      <c r="L300" s="202"/>
      <c r="M300" s="669"/>
      <c r="N300" s="69"/>
    </row>
    <row r="301" spans="1:14">
      <c r="A301" s="47"/>
      <c r="B301" s="56">
        <v>1</v>
      </c>
      <c r="C301" s="48" t="s">
        <v>1286</v>
      </c>
      <c r="D301" s="49"/>
      <c r="E301" s="49"/>
      <c r="F301" s="50" t="str">
        <f>F254</f>
        <v>PK.Elek.01</v>
      </c>
      <c r="G301" s="681">
        <f>'Volume Backup'!U278</f>
        <v>31</v>
      </c>
      <c r="H301" s="46" t="str">
        <f>'Volume Backup'!V278</f>
        <v>titik</v>
      </c>
      <c r="I301" s="51"/>
      <c r="J301" s="200">
        <f t="shared" ref="J301:J308" si="140">G301*I301</f>
        <v>0</v>
      </c>
      <c r="K301" s="205"/>
      <c r="L301" s="200">
        <f t="shared" ref="L301:L308" si="141">K301*G301</f>
        <v>0</v>
      </c>
      <c r="M301" s="670"/>
      <c r="N301" s="10"/>
    </row>
    <row r="302" spans="1:14">
      <c r="A302" s="47"/>
      <c r="B302" s="56">
        <f>B301+1</f>
        <v>2</v>
      </c>
      <c r="C302" s="48" t="s">
        <v>1298</v>
      </c>
      <c r="D302" s="49"/>
      <c r="E302" s="49"/>
      <c r="F302" s="50" t="str">
        <f>F255</f>
        <v>PK Supl. 4 D</v>
      </c>
      <c r="G302" s="681">
        <f>'Volume Backup'!U279</f>
        <v>16</v>
      </c>
      <c r="H302" s="46" t="str">
        <f>'Volume Backup'!V279</f>
        <v>m'</v>
      </c>
      <c r="I302" s="51"/>
      <c r="J302" s="200">
        <f t="shared" si="140"/>
        <v>0</v>
      </c>
      <c r="K302" s="205"/>
      <c r="L302" s="200">
        <f t="shared" si="141"/>
        <v>0</v>
      </c>
      <c r="M302" s="670"/>
      <c r="N302" s="10"/>
    </row>
    <row r="303" spans="1:14">
      <c r="A303" s="47"/>
      <c r="B303" s="56">
        <f>B302+1</f>
        <v>3</v>
      </c>
      <c r="C303" s="48" t="s">
        <v>1326</v>
      </c>
      <c r="D303" s="49"/>
      <c r="E303" s="49"/>
      <c r="F303" s="50" t="str">
        <f t="shared" ref="F303:F308" si="142">F256</f>
        <v>PK.Elek.36</v>
      </c>
      <c r="G303" s="681">
        <f>'Volume Backup'!U280</f>
        <v>4</v>
      </c>
      <c r="H303" s="46" t="str">
        <f>'Volume Backup'!V280</f>
        <v>unit</v>
      </c>
      <c r="I303" s="51"/>
      <c r="J303" s="200">
        <f t="shared" si="140"/>
        <v>0</v>
      </c>
      <c r="K303" s="205"/>
      <c r="L303" s="200">
        <f t="shared" si="141"/>
        <v>0</v>
      </c>
      <c r="M303" s="670"/>
      <c r="N303" s="10"/>
    </row>
    <row r="304" spans="1:14">
      <c r="A304" s="47"/>
      <c r="B304" s="56">
        <f>B303+1</f>
        <v>4</v>
      </c>
      <c r="C304" s="48" t="s">
        <v>1319</v>
      </c>
      <c r="D304" s="49"/>
      <c r="E304" s="49"/>
      <c r="F304" s="50" t="str">
        <f t="shared" si="142"/>
        <v>Dihitung</v>
      </c>
      <c r="G304" s="681">
        <f>'Volume Backup'!U281</f>
        <v>10</v>
      </c>
      <c r="H304" s="46" t="str">
        <f>'Volume Backup'!V281</f>
        <v>unit</v>
      </c>
      <c r="I304" s="51"/>
      <c r="J304" s="200">
        <f t="shared" si="140"/>
        <v>0</v>
      </c>
      <c r="K304" s="205"/>
      <c r="L304" s="200">
        <f t="shared" si="141"/>
        <v>0</v>
      </c>
      <c r="M304" s="670"/>
      <c r="N304" s="10"/>
    </row>
    <row r="305" spans="1:16">
      <c r="A305" s="47"/>
      <c r="B305" s="56">
        <f t="shared" ref="B305:B308" si="143">B304+1</f>
        <v>5</v>
      </c>
      <c r="C305" s="48" t="s">
        <v>1325</v>
      </c>
      <c r="D305" s="49"/>
      <c r="E305" s="49"/>
      <c r="F305" s="50" t="str">
        <f t="shared" si="142"/>
        <v>Dihitung</v>
      </c>
      <c r="G305" s="681">
        <f>'Volume Backup'!U282</f>
        <v>4</v>
      </c>
      <c r="H305" s="46" t="str">
        <f>'Volume Backup'!V282</f>
        <v>unit</v>
      </c>
      <c r="I305" s="51"/>
      <c r="J305" s="200">
        <f t="shared" si="140"/>
        <v>0</v>
      </c>
      <c r="K305" s="205"/>
      <c r="L305" s="200">
        <f t="shared" si="141"/>
        <v>0</v>
      </c>
      <c r="M305" s="670"/>
      <c r="N305" s="10"/>
    </row>
    <row r="306" spans="1:16">
      <c r="A306" s="47"/>
      <c r="B306" s="56">
        <f t="shared" si="143"/>
        <v>6</v>
      </c>
      <c r="C306" s="48" t="s">
        <v>1299</v>
      </c>
      <c r="D306" s="49"/>
      <c r="E306" s="49"/>
      <c r="F306" s="50" t="str">
        <f t="shared" si="142"/>
        <v>PK.Elek.29</v>
      </c>
      <c r="G306" s="681">
        <f>'Volume Backup'!U283</f>
        <v>2</v>
      </c>
      <c r="H306" s="46" t="str">
        <f>'Volume Backup'!V283</f>
        <v>unit</v>
      </c>
      <c r="I306" s="51"/>
      <c r="J306" s="200">
        <f t="shared" si="140"/>
        <v>0</v>
      </c>
      <c r="K306" s="205"/>
      <c r="L306" s="200">
        <f t="shared" si="141"/>
        <v>0</v>
      </c>
      <c r="M306" s="670"/>
      <c r="N306" s="10"/>
    </row>
    <row r="307" spans="1:16">
      <c r="A307" s="47"/>
      <c r="B307" s="56">
        <f t="shared" si="143"/>
        <v>7</v>
      </c>
      <c r="C307" s="48" t="s">
        <v>1300</v>
      </c>
      <c r="D307" s="49"/>
      <c r="E307" s="49"/>
      <c r="F307" s="50" t="str">
        <f t="shared" si="142"/>
        <v>PK.Elek.30</v>
      </c>
      <c r="G307" s="681">
        <f>'Volume Backup'!U284</f>
        <v>2</v>
      </c>
      <c r="H307" s="46" t="str">
        <f>'Volume Backup'!V284</f>
        <v>unit</v>
      </c>
      <c r="I307" s="51"/>
      <c r="J307" s="200">
        <f t="shared" si="140"/>
        <v>0</v>
      </c>
      <c r="K307" s="205"/>
      <c r="L307" s="200">
        <f t="shared" si="141"/>
        <v>0</v>
      </c>
      <c r="M307" s="670"/>
      <c r="N307" s="10"/>
    </row>
    <row r="308" spans="1:16">
      <c r="A308" s="47"/>
      <c r="B308" s="56">
        <f t="shared" si="143"/>
        <v>8</v>
      </c>
      <c r="C308" s="48" t="s">
        <v>1301</v>
      </c>
      <c r="D308" s="49"/>
      <c r="E308" s="49"/>
      <c r="F308" s="50" t="str">
        <f t="shared" si="142"/>
        <v>PK.Elek.28</v>
      </c>
      <c r="G308" s="681">
        <f>'Volume Backup'!U285</f>
        <v>16</v>
      </c>
      <c r="H308" s="46" t="str">
        <f>'Volume Backup'!V285</f>
        <v>unit</v>
      </c>
      <c r="I308" s="51"/>
      <c r="J308" s="200">
        <f t="shared" si="140"/>
        <v>0</v>
      </c>
      <c r="K308" s="205"/>
      <c r="L308" s="200">
        <f t="shared" si="141"/>
        <v>0</v>
      </c>
      <c r="M308" s="670"/>
      <c r="N308" s="10"/>
    </row>
    <row r="309" spans="1:16" s="70" customFormat="1">
      <c r="A309" s="64" t="s">
        <v>1379</v>
      </c>
      <c r="B309" s="65"/>
      <c r="C309" s="66" t="s">
        <v>1316</v>
      </c>
      <c r="D309" s="67"/>
      <c r="E309" s="67"/>
      <c r="F309" s="697"/>
      <c r="G309" s="696"/>
      <c r="H309" s="68"/>
      <c r="I309" s="698"/>
      <c r="J309" s="202"/>
      <c r="K309" s="207"/>
      <c r="L309" s="202"/>
      <c r="M309" s="669"/>
      <c r="N309" s="69"/>
    </row>
    <row r="310" spans="1:16">
      <c r="A310" s="37"/>
      <c r="B310" s="56">
        <v>1</v>
      </c>
      <c r="C310" s="33" t="s">
        <v>1450</v>
      </c>
      <c r="D310" s="34"/>
      <c r="E310" s="34"/>
      <c r="F310" s="680" t="str">
        <f>F199</f>
        <v>A.4.2.1.11 ff</v>
      </c>
      <c r="G310" s="681">
        <f>'Volume Backup'!U287</f>
        <v>23.490000000000002</v>
      </c>
      <c r="H310" s="46" t="str">
        <f>'Volume Backup'!V287</f>
        <v>m'</v>
      </c>
      <c r="I310" s="682"/>
      <c r="J310" s="200">
        <f t="shared" ref="J310:J313" si="144">G310*I310</f>
        <v>0</v>
      </c>
      <c r="K310" s="204"/>
      <c r="L310" s="200">
        <f t="shared" ref="L310:L313" si="145">K310*G310</f>
        <v>0</v>
      </c>
      <c r="M310" s="670"/>
      <c r="N310" s="10"/>
    </row>
    <row r="311" spans="1:16">
      <c r="A311" s="37"/>
      <c r="B311" s="56">
        <f t="shared" ref="B311:B313" si="146">B310+1</f>
        <v>2</v>
      </c>
      <c r="C311" s="33" t="s">
        <v>1346</v>
      </c>
      <c r="D311" s="34"/>
      <c r="E311" s="34"/>
      <c r="F311" s="680" t="str">
        <f t="shared" ref="F311:F313" si="147">F200</f>
        <v>A.4.2.1.13</v>
      </c>
      <c r="G311" s="681">
        <f>'Volume Backup'!U288</f>
        <v>2.1120000000000001</v>
      </c>
      <c r="H311" s="46" t="str">
        <f>'Volume Backup'!V288</f>
        <v>m2</v>
      </c>
      <c r="I311" s="682"/>
      <c r="J311" s="200">
        <f t="shared" si="144"/>
        <v>0</v>
      </c>
      <c r="K311" s="204"/>
      <c r="L311" s="200">
        <f t="shared" si="145"/>
        <v>0</v>
      </c>
      <c r="M311" s="670"/>
      <c r="N311" s="10"/>
    </row>
    <row r="312" spans="1:16">
      <c r="A312" s="37"/>
      <c r="B312" s="56">
        <f t="shared" si="146"/>
        <v>3</v>
      </c>
      <c r="C312" s="33" t="s">
        <v>1451</v>
      </c>
      <c r="D312" s="34"/>
      <c r="E312" s="34"/>
      <c r="F312" s="680" t="str">
        <f t="shared" si="147"/>
        <v>A.4.6.2.17B</v>
      </c>
      <c r="G312" s="681">
        <f>'Volume Backup'!U289</f>
        <v>15.122999999999999</v>
      </c>
      <c r="H312" s="46" t="str">
        <f>'Volume Backup'!V289</f>
        <v>m2</v>
      </c>
      <c r="I312" s="682"/>
      <c r="J312" s="200">
        <f t="shared" si="144"/>
        <v>0</v>
      </c>
      <c r="K312" s="204"/>
      <c r="L312" s="200">
        <f t="shared" si="145"/>
        <v>0</v>
      </c>
      <c r="M312" s="670"/>
      <c r="N312" s="10"/>
    </row>
    <row r="313" spans="1:16">
      <c r="A313" s="37"/>
      <c r="B313" s="56">
        <f t="shared" si="146"/>
        <v>4</v>
      </c>
      <c r="C313" s="33" t="s">
        <v>1321</v>
      </c>
      <c r="D313" s="34"/>
      <c r="E313" s="34"/>
      <c r="F313" s="680" t="str">
        <f t="shared" si="147"/>
        <v>Dihitung</v>
      </c>
      <c r="G313" s="681">
        <f>'Volume Backup'!U290</f>
        <v>4.5960000000000001</v>
      </c>
      <c r="H313" s="46" t="str">
        <f>'Volume Backup'!V290</f>
        <v>m2</v>
      </c>
      <c r="I313" s="682"/>
      <c r="J313" s="200">
        <f t="shared" si="144"/>
        <v>0</v>
      </c>
      <c r="K313" s="204"/>
      <c r="L313" s="200">
        <f t="shared" si="145"/>
        <v>0</v>
      </c>
      <c r="M313" s="670"/>
      <c r="N313" s="10"/>
    </row>
    <row r="314" spans="1:16" s="70" customFormat="1">
      <c r="A314" s="64" t="s">
        <v>1380</v>
      </c>
      <c r="B314" s="65"/>
      <c r="C314" s="66" t="s">
        <v>189</v>
      </c>
      <c r="D314" s="67"/>
      <c r="E314" s="67"/>
      <c r="F314" s="697"/>
      <c r="G314" s="696"/>
      <c r="H314" s="68"/>
      <c r="I314" s="698"/>
      <c r="J314" s="202"/>
      <c r="K314" s="207"/>
      <c r="L314" s="202"/>
      <c r="M314" s="669"/>
      <c r="N314" s="69"/>
    </row>
    <row r="315" spans="1:16">
      <c r="A315" s="37"/>
      <c r="B315" s="55">
        <v>1</v>
      </c>
      <c r="C315" s="33" t="s">
        <v>1342</v>
      </c>
      <c r="D315" s="34"/>
      <c r="E315" s="34"/>
      <c r="F315" s="680" t="str">
        <f>F313</f>
        <v>Dihitung</v>
      </c>
      <c r="G315" s="681" t="e">
        <f>'Volume Backup'!#REF!</f>
        <v>#REF!</v>
      </c>
      <c r="H315" s="46" t="e">
        <f>'Volume Backup'!#REF!</f>
        <v>#REF!</v>
      </c>
      <c r="I315" s="682"/>
      <c r="J315" s="200" t="e">
        <f t="shared" ref="J315:J318" si="148">G315*I315</f>
        <v>#REF!</v>
      </c>
      <c r="K315" s="682"/>
      <c r="L315" s="200" t="e">
        <f t="shared" ref="L315:L318" si="149">K315*G315</f>
        <v>#REF!</v>
      </c>
      <c r="M315" s="670"/>
      <c r="N315" s="10"/>
    </row>
    <row r="316" spans="1:16">
      <c r="A316" s="47"/>
      <c r="B316" s="56">
        <f t="shared" ref="B316:B318" si="150">B315+1</f>
        <v>2</v>
      </c>
      <c r="C316" s="48" t="s">
        <v>1343</v>
      </c>
      <c r="D316" s="49"/>
      <c r="E316" s="49"/>
      <c r="F316" s="50" t="str">
        <f>F315</f>
        <v>Dihitung</v>
      </c>
      <c r="G316" s="681" t="e">
        <f>'Volume Backup'!#REF!</f>
        <v>#REF!</v>
      </c>
      <c r="H316" s="46" t="e">
        <f>'Volume Backup'!#REF!</f>
        <v>#REF!</v>
      </c>
      <c r="I316" s="682"/>
      <c r="J316" s="200" t="e">
        <f t="shared" si="148"/>
        <v>#REF!</v>
      </c>
      <c r="K316" s="682"/>
      <c r="L316" s="200" t="e">
        <f t="shared" si="149"/>
        <v>#REF!</v>
      </c>
      <c r="M316" s="670"/>
      <c r="N316" s="10"/>
    </row>
    <row r="317" spans="1:16">
      <c r="A317" s="47"/>
      <c r="B317" s="56">
        <f t="shared" si="150"/>
        <v>3</v>
      </c>
      <c r="C317" s="48" t="s">
        <v>1322</v>
      </c>
      <c r="D317" s="49"/>
      <c r="E317" s="49"/>
      <c r="F317" s="50" t="str">
        <f>F316</f>
        <v>Dihitung</v>
      </c>
      <c r="G317" s="681" t="e">
        <f>'Volume Backup'!#REF!</f>
        <v>#REF!</v>
      </c>
      <c r="H317" s="46" t="e">
        <f>'Volume Backup'!#REF!</f>
        <v>#REF!</v>
      </c>
      <c r="I317" s="682"/>
      <c r="J317" s="200" t="e">
        <f t="shared" si="148"/>
        <v>#REF!</v>
      </c>
      <c r="K317" s="682"/>
      <c r="L317" s="200" t="e">
        <f t="shared" si="149"/>
        <v>#REF!</v>
      </c>
      <c r="M317" s="670"/>
      <c r="N317" s="10"/>
    </row>
    <row r="318" spans="1:16">
      <c r="A318" s="37"/>
      <c r="B318" s="56">
        <f t="shared" si="150"/>
        <v>4</v>
      </c>
      <c r="C318" s="33" t="s">
        <v>1296</v>
      </c>
      <c r="D318" s="34"/>
      <c r="E318" s="34"/>
      <c r="F318" s="680" t="str">
        <f>F268</f>
        <v>A.4.2.1.14</v>
      </c>
      <c r="G318" s="681">
        <f>'Volume Backup'!U292</f>
        <v>18.25</v>
      </c>
      <c r="H318" s="46" t="str">
        <f>'Volume Backup'!V292</f>
        <v>m2</v>
      </c>
      <c r="I318" s="682"/>
      <c r="J318" s="200">
        <f t="shared" si="148"/>
        <v>0</v>
      </c>
      <c r="K318" s="204"/>
      <c r="L318" s="200">
        <f t="shared" si="149"/>
        <v>0</v>
      </c>
      <c r="M318" s="670"/>
      <c r="N318" s="10"/>
      <c r="O318" s="861" t="e">
        <f>SUM(J289:J318)</f>
        <v>#REF!</v>
      </c>
      <c r="P318" s="861" t="e">
        <f>SUM(L289:L318)</f>
        <v>#REF!</v>
      </c>
    </row>
    <row r="319" spans="1:16" s="692" customFormat="1">
      <c r="A319" s="683" t="s">
        <v>82</v>
      </c>
      <c r="B319" s="684"/>
      <c r="C319" s="685" t="s">
        <v>1381</v>
      </c>
      <c r="D319" s="686"/>
      <c r="E319" s="686"/>
      <c r="F319" s="693"/>
      <c r="G319" s="694"/>
      <c r="H319" s="687"/>
      <c r="I319" s="695"/>
      <c r="J319" s="688"/>
      <c r="K319" s="689"/>
      <c r="L319" s="688"/>
      <c r="M319" s="690"/>
      <c r="N319" s="691"/>
    </row>
    <row r="320" spans="1:16" s="70" customFormat="1">
      <c r="A320" s="64" t="s">
        <v>1382</v>
      </c>
      <c r="B320" s="65"/>
      <c r="C320" s="66" t="s">
        <v>164</v>
      </c>
      <c r="D320" s="67"/>
      <c r="E320" s="67"/>
      <c r="F320" s="697"/>
      <c r="G320" s="696"/>
      <c r="H320" s="68"/>
      <c r="I320" s="698"/>
      <c r="J320" s="202"/>
      <c r="K320" s="207"/>
      <c r="L320" s="202"/>
      <c r="M320" s="669"/>
      <c r="N320" s="69"/>
    </row>
    <row r="321" spans="1:14">
      <c r="A321" s="47"/>
      <c r="B321" s="56">
        <v>1</v>
      </c>
      <c r="C321" s="48" t="s">
        <v>1347</v>
      </c>
      <c r="D321" s="49"/>
      <c r="E321" s="49"/>
      <c r="F321" s="50" t="str">
        <f>F127</f>
        <v>A.4.4.1.9</v>
      </c>
      <c r="G321" s="681">
        <f>'Volume Backup'!U295</f>
        <v>19.200000000000003</v>
      </c>
      <c r="H321" s="46" t="str">
        <f>'Volume Backup'!V295</f>
        <v>m2</v>
      </c>
      <c r="I321" s="51"/>
      <c r="J321" s="200">
        <f t="shared" ref="J321" si="151">G321*I321</f>
        <v>0</v>
      </c>
      <c r="K321" s="205"/>
      <c r="L321" s="200">
        <f t="shared" ref="L321" si="152">K321*G321</f>
        <v>0</v>
      </c>
      <c r="M321" s="670"/>
      <c r="N321" s="10"/>
    </row>
    <row r="322" spans="1:14">
      <c r="A322" s="47"/>
      <c r="B322" s="56">
        <f>B321+1</f>
        <v>2</v>
      </c>
      <c r="C322" s="48" t="s">
        <v>170</v>
      </c>
      <c r="D322" s="49"/>
      <c r="E322" s="49"/>
      <c r="F322" s="50" t="str">
        <f t="shared" ref="F322:F327" si="153">F128</f>
        <v>A.4.4.2.4</v>
      </c>
      <c r="G322" s="681">
        <f>'Volume Backup'!U296</f>
        <v>19.200000000000003</v>
      </c>
      <c r="H322" s="46" t="str">
        <f>'Volume Backup'!V296</f>
        <v>m2</v>
      </c>
      <c r="I322" s="51"/>
      <c r="J322" s="200">
        <f>G322*I322</f>
        <v>0</v>
      </c>
      <c r="K322" s="205"/>
      <c r="L322" s="200">
        <f>K322*G322</f>
        <v>0</v>
      </c>
      <c r="M322" s="670"/>
      <c r="N322" s="10"/>
    </row>
    <row r="323" spans="1:14">
      <c r="A323" s="47"/>
      <c r="B323" s="56">
        <f>B322+1</f>
        <v>3</v>
      </c>
      <c r="C323" s="48" t="s">
        <v>163</v>
      </c>
      <c r="D323" s="49"/>
      <c r="E323" s="49"/>
      <c r="F323" s="50" t="str">
        <f t="shared" si="153"/>
        <v>A.4.4.2.27</v>
      </c>
      <c r="G323" s="681">
        <f>'Volume Backup'!U297</f>
        <v>19.200000000000003</v>
      </c>
      <c r="H323" s="46" t="str">
        <f>'Volume Backup'!V297</f>
        <v>m2</v>
      </c>
      <c r="I323" s="51"/>
      <c r="J323" s="200">
        <f>G323*I323</f>
        <v>0</v>
      </c>
      <c r="K323" s="205"/>
      <c r="L323" s="200">
        <f>K323*G323</f>
        <v>0</v>
      </c>
      <c r="M323" s="670"/>
      <c r="N323" s="10"/>
    </row>
    <row r="324" spans="1:14">
      <c r="A324" s="47"/>
      <c r="B324" s="56">
        <f t="shared" ref="B324:B327" si="154">B323+1</f>
        <v>4</v>
      </c>
      <c r="C324" s="48" t="s">
        <v>1295</v>
      </c>
      <c r="D324" s="49"/>
      <c r="E324" s="49"/>
      <c r="F324" s="50" t="str">
        <f t="shared" si="153"/>
        <v>A.4.6.1.23 G</v>
      </c>
      <c r="G324" s="681">
        <f>'Volume Backup'!U298</f>
        <v>12.8</v>
      </c>
      <c r="H324" s="46" t="str">
        <f>'Volume Backup'!V298</f>
        <v>m2</v>
      </c>
      <c r="I324" s="51"/>
      <c r="J324" s="200">
        <f t="shared" ref="J324:J327" si="155">G324*I324</f>
        <v>0</v>
      </c>
      <c r="K324" s="205"/>
      <c r="L324" s="200">
        <f t="shared" ref="L324:L327" si="156">K324*G324</f>
        <v>0</v>
      </c>
      <c r="M324" s="670"/>
      <c r="N324" s="10"/>
    </row>
    <row r="325" spans="1:14">
      <c r="A325" s="47"/>
      <c r="B325" s="56">
        <f t="shared" si="154"/>
        <v>5</v>
      </c>
      <c r="C325" s="48" t="s">
        <v>192</v>
      </c>
      <c r="D325" s="49"/>
      <c r="E325" s="49"/>
      <c r="F325" s="50" t="str">
        <f t="shared" si="153"/>
        <v>A.4.6.1.23 L</v>
      </c>
      <c r="G325" s="681">
        <f>'Volume Backup'!U299</f>
        <v>12.8</v>
      </c>
      <c r="H325" s="46" t="str">
        <f>'Volume Backup'!V299</f>
        <v>m2</v>
      </c>
      <c r="I325" s="51"/>
      <c r="J325" s="200">
        <f t="shared" si="155"/>
        <v>0</v>
      </c>
      <c r="K325" s="205"/>
      <c r="L325" s="200">
        <f t="shared" si="156"/>
        <v>0</v>
      </c>
      <c r="M325" s="670"/>
      <c r="N325" s="10"/>
    </row>
    <row r="326" spans="1:14">
      <c r="A326" s="47"/>
      <c r="B326" s="56">
        <f t="shared" si="154"/>
        <v>6</v>
      </c>
      <c r="C326" s="48" t="s">
        <v>1452</v>
      </c>
      <c r="D326" s="49"/>
      <c r="E326" s="49"/>
      <c r="F326" s="50" t="str">
        <f>F297</f>
        <v>A.4.7.1.10</v>
      </c>
      <c r="G326" s="681">
        <f>'Volume Backup'!U300</f>
        <v>6</v>
      </c>
      <c r="H326" s="46" t="str">
        <f>'Volume Backup'!V300</f>
        <v>m2</v>
      </c>
      <c r="I326" s="51"/>
      <c r="J326" s="200">
        <f t="shared" si="155"/>
        <v>0</v>
      </c>
      <c r="K326" s="205"/>
      <c r="L326" s="200">
        <f t="shared" si="156"/>
        <v>0</v>
      </c>
      <c r="M326" s="670"/>
      <c r="N326" s="10"/>
    </row>
    <row r="327" spans="1:14">
      <c r="A327" s="47"/>
      <c r="B327" s="56">
        <f t="shared" si="154"/>
        <v>7</v>
      </c>
      <c r="C327" s="48" t="s">
        <v>1294</v>
      </c>
      <c r="D327" s="49"/>
      <c r="E327" s="49"/>
      <c r="F327" s="50" t="str">
        <f t="shared" si="153"/>
        <v>Dihitung</v>
      </c>
      <c r="G327" s="681">
        <f>'Volume Backup'!U301</f>
        <v>200</v>
      </c>
      <c r="H327" s="46" t="str">
        <f>'Volume Backup'!V301</f>
        <v>cm</v>
      </c>
      <c r="I327" s="51"/>
      <c r="J327" s="200">
        <f t="shared" si="155"/>
        <v>0</v>
      </c>
      <c r="K327" s="205"/>
      <c r="L327" s="200">
        <f t="shared" si="156"/>
        <v>0</v>
      </c>
      <c r="M327" s="670"/>
      <c r="N327" s="10"/>
    </row>
    <row r="328" spans="1:14" s="70" customFormat="1">
      <c r="A328" s="64" t="s">
        <v>1383</v>
      </c>
      <c r="B328" s="65"/>
      <c r="C328" s="66" t="s">
        <v>182</v>
      </c>
      <c r="D328" s="67"/>
      <c r="E328" s="67"/>
      <c r="F328" s="697"/>
      <c r="G328" s="696"/>
      <c r="H328" s="68"/>
      <c r="I328" s="698"/>
      <c r="J328" s="202"/>
      <c r="K328" s="207"/>
      <c r="L328" s="202"/>
      <c r="M328" s="669"/>
      <c r="N328" s="69"/>
    </row>
    <row r="329" spans="1:14">
      <c r="A329" s="37"/>
      <c r="B329" s="55">
        <v>1</v>
      </c>
      <c r="C329" s="33" t="s">
        <v>172</v>
      </c>
      <c r="D329" s="34"/>
      <c r="E329" s="34"/>
      <c r="F329" s="680" t="str">
        <f>F294</f>
        <v>PLL.01</v>
      </c>
      <c r="G329" s="681">
        <f>'Volume Backup'!U303</f>
        <v>30</v>
      </c>
      <c r="H329" s="46" t="str">
        <f>'Volume Backup'!V303</f>
        <v>m2</v>
      </c>
      <c r="I329" s="682"/>
      <c r="J329" s="200">
        <f t="shared" ref="J329:J331" si="157">G329*I329</f>
        <v>0</v>
      </c>
      <c r="K329" s="204"/>
      <c r="L329" s="200">
        <f t="shared" ref="L329:L331" si="158">K329*G329</f>
        <v>0</v>
      </c>
      <c r="M329" s="670"/>
      <c r="N329" s="10"/>
    </row>
    <row r="330" spans="1:14">
      <c r="A330" s="47"/>
      <c r="B330" s="56">
        <f>B329+1</f>
        <v>2</v>
      </c>
      <c r="C330" s="48" t="s">
        <v>184</v>
      </c>
      <c r="D330" s="49"/>
      <c r="E330" s="49"/>
      <c r="F330" s="680" t="str">
        <f t="shared" ref="F330:F331" si="159">F295</f>
        <v>A.4.5.1.7</v>
      </c>
      <c r="G330" s="681">
        <f>'Volume Backup'!U304</f>
        <v>30</v>
      </c>
      <c r="H330" s="46" t="str">
        <f>'Volume Backup'!V304</f>
        <v>m2</v>
      </c>
      <c r="I330" s="682"/>
      <c r="J330" s="200">
        <f t="shared" si="157"/>
        <v>0</v>
      </c>
      <c r="K330" s="204"/>
      <c r="L330" s="200">
        <f t="shared" si="158"/>
        <v>0</v>
      </c>
      <c r="M330" s="670"/>
      <c r="N330" s="10"/>
    </row>
    <row r="331" spans="1:14">
      <c r="A331" s="47"/>
      <c r="B331" s="56">
        <f>B330+1</f>
        <v>3</v>
      </c>
      <c r="C331" s="48" t="s">
        <v>1449</v>
      </c>
      <c r="D331" s="49"/>
      <c r="E331" s="49"/>
      <c r="F331" s="680" t="str">
        <f t="shared" si="159"/>
        <v>A.4.7.1.10</v>
      </c>
      <c r="G331" s="681">
        <f>'Volume Backup'!U305</f>
        <v>30</v>
      </c>
      <c r="H331" s="46" t="str">
        <f>'Volume Backup'!V305</f>
        <v>m2</v>
      </c>
      <c r="I331" s="682"/>
      <c r="J331" s="200">
        <f t="shared" si="157"/>
        <v>0</v>
      </c>
      <c r="K331" s="204"/>
      <c r="L331" s="200">
        <f t="shared" si="158"/>
        <v>0</v>
      </c>
      <c r="M331" s="670"/>
      <c r="N331" s="10"/>
    </row>
    <row r="332" spans="1:14" s="70" customFormat="1">
      <c r="A332" s="64" t="s">
        <v>1384</v>
      </c>
      <c r="B332" s="65"/>
      <c r="C332" s="66" t="s">
        <v>162</v>
      </c>
      <c r="D332" s="67"/>
      <c r="E332" s="67"/>
      <c r="F332" s="697"/>
      <c r="G332" s="696"/>
      <c r="H332" s="68"/>
      <c r="I332" s="698"/>
      <c r="J332" s="202"/>
      <c r="K332" s="207"/>
      <c r="L332" s="202"/>
      <c r="M332" s="669"/>
      <c r="N332" s="69"/>
    </row>
    <row r="333" spans="1:14">
      <c r="A333" s="37"/>
      <c r="B333" s="55">
        <v>1</v>
      </c>
      <c r="C333" s="33" t="s">
        <v>1311</v>
      </c>
      <c r="D333" s="34"/>
      <c r="E333" s="34"/>
      <c r="F333" s="680" t="str">
        <f>F299</f>
        <v>A.4.4.3.59 B</v>
      </c>
      <c r="G333" s="681">
        <f>'Volume Backup'!U307</f>
        <v>30</v>
      </c>
      <c r="H333" s="46" t="str">
        <f>'Volume Backup'!V307</f>
        <v>m2</v>
      </c>
      <c r="I333" s="682"/>
      <c r="J333" s="200">
        <f t="shared" ref="J333" si="160">G333*I333</f>
        <v>0</v>
      </c>
      <c r="K333" s="204"/>
      <c r="L333" s="200">
        <f t="shared" ref="L333" si="161">K333*G333</f>
        <v>0</v>
      </c>
      <c r="M333" s="670"/>
      <c r="N333" s="10"/>
    </row>
    <row r="334" spans="1:14" s="70" customFormat="1">
      <c r="A334" s="64" t="s">
        <v>1385</v>
      </c>
      <c r="B334" s="65"/>
      <c r="C334" s="66" t="s">
        <v>1284</v>
      </c>
      <c r="D334" s="67"/>
      <c r="E334" s="67"/>
      <c r="F334" s="697"/>
      <c r="G334" s="696"/>
      <c r="H334" s="68"/>
      <c r="I334" s="698"/>
      <c r="J334" s="202"/>
      <c r="K334" s="207"/>
      <c r="L334" s="202"/>
      <c r="M334" s="669"/>
      <c r="N334" s="69"/>
    </row>
    <row r="335" spans="1:14">
      <c r="A335" s="47"/>
      <c r="B335" s="56">
        <v>1</v>
      </c>
      <c r="C335" s="48" t="s">
        <v>1286</v>
      </c>
      <c r="D335" s="49"/>
      <c r="E335" s="49"/>
      <c r="F335" s="50" t="str">
        <f>F301</f>
        <v>PK.Elek.01</v>
      </c>
      <c r="G335" s="681">
        <f>'Volume Backup'!U309</f>
        <v>17</v>
      </c>
      <c r="H335" s="46" t="str">
        <f>'Volume Backup'!V309</f>
        <v>titik</v>
      </c>
      <c r="I335" s="51"/>
      <c r="J335" s="200">
        <f t="shared" ref="J335:J341" si="162">G335*I335</f>
        <v>0</v>
      </c>
      <c r="K335" s="205"/>
      <c r="L335" s="200">
        <f t="shared" ref="L335:L341" si="163">K335*G335</f>
        <v>0</v>
      </c>
      <c r="M335" s="670"/>
      <c r="N335" s="10"/>
    </row>
    <row r="336" spans="1:14">
      <c r="A336" s="47"/>
      <c r="B336" s="56">
        <f>B335+1</f>
        <v>2</v>
      </c>
      <c r="C336" s="48" t="s">
        <v>1298</v>
      </c>
      <c r="D336" s="49"/>
      <c r="E336" s="49"/>
      <c r="F336" s="50" t="str">
        <f t="shared" ref="F336:F337" si="164">F302</f>
        <v>PK Supl. 4 D</v>
      </c>
      <c r="G336" s="681">
        <f>'Volume Backup'!U310</f>
        <v>12</v>
      </c>
      <c r="H336" s="46" t="str">
        <f>'Volume Backup'!V310</f>
        <v>m'</v>
      </c>
      <c r="I336" s="51"/>
      <c r="J336" s="200">
        <f t="shared" si="162"/>
        <v>0</v>
      </c>
      <c r="K336" s="205"/>
      <c r="L336" s="200">
        <f t="shared" si="163"/>
        <v>0</v>
      </c>
      <c r="M336" s="670"/>
      <c r="N336" s="10"/>
    </row>
    <row r="337" spans="1:14">
      <c r="A337" s="47"/>
      <c r="B337" s="56">
        <f>B336+1</f>
        <v>3</v>
      </c>
      <c r="C337" s="48" t="s">
        <v>1326</v>
      </c>
      <c r="D337" s="49"/>
      <c r="E337" s="49"/>
      <c r="F337" s="50" t="str">
        <f t="shared" si="164"/>
        <v>PK.Elek.36</v>
      </c>
      <c r="G337" s="681">
        <f>'Volume Backup'!U311</f>
        <v>4</v>
      </c>
      <c r="H337" s="46" t="str">
        <f>'Volume Backup'!V311</f>
        <v>unit</v>
      </c>
      <c r="I337" s="51"/>
      <c r="J337" s="200">
        <f t="shared" si="162"/>
        <v>0</v>
      </c>
      <c r="K337" s="205"/>
      <c r="L337" s="200">
        <f t="shared" si="163"/>
        <v>0</v>
      </c>
      <c r="M337" s="670"/>
      <c r="N337" s="10"/>
    </row>
    <row r="338" spans="1:14">
      <c r="A338" s="47"/>
      <c r="B338" s="56">
        <f>B337+1</f>
        <v>4</v>
      </c>
      <c r="C338" s="48" t="s">
        <v>1327</v>
      </c>
      <c r="D338" s="49"/>
      <c r="E338" s="49"/>
      <c r="F338" s="50" t="str">
        <f>F144</f>
        <v>PK.Elek.39</v>
      </c>
      <c r="G338" s="681">
        <f>'Volume Backup'!U312</f>
        <v>10</v>
      </c>
      <c r="H338" s="46" t="str">
        <f>'Volume Backup'!V312</f>
        <v>unit</v>
      </c>
      <c r="I338" s="51"/>
      <c r="J338" s="200">
        <f t="shared" si="162"/>
        <v>0</v>
      </c>
      <c r="K338" s="205"/>
      <c r="L338" s="200">
        <f t="shared" si="163"/>
        <v>0</v>
      </c>
      <c r="M338" s="670"/>
      <c r="N338" s="10"/>
    </row>
    <row r="339" spans="1:14">
      <c r="A339" s="47"/>
      <c r="B339" s="56">
        <f t="shared" ref="B339:B341" si="165">B338+1</f>
        <v>5</v>
      </c>
      <c r="C339" s="48" t="s">
        <v>1299</v>
      </c>
      <c r="D339" s="49"/>
      <c r="E339" s="49"/>
      <c r="F339" s="50" t="str">
        <f t="shared" ref="F339:F341" si="166">F145</f>
        <v>PK.Elek.29</v>
      </c>
      <c r="G339" s="681">
        <f>'Volume Backup'!U313</f>
        <v>4</v>
      </c>
      <c r="H339" s="46" t="str">
        <f>'Volume Backup'!V313</f>
        <v>unit</v>
      </c>
      <c r="I339" s="51"/>
      <c r="J339" s="200">
        <f t="shared" si="162"/>
        <v>0</v>
      </c>
      <c r="K339" s="205"/>
      <c r="L339" s="200">
        <f t="shared" si="163"/>
        <v>0</v>
      </c>
      <c r="M339" s="670"/>
      <c r="N339" s="10"/>
    </row>
    <row r="340" spans="1:14">
      <c r="A340" s="47"/>
      <c r="B340" s="56">
        <f t="shared" si="165"/>
        <v>6</v>
      </c>
      <c r="C340" s="48" t="s">
        <v>1300</v>
      </c>
      <c r="D340" s="49"/>
      <c r="E340" s="49"/>
      <c r="F340" s="50" t="str">
        <f t="shared" si="166"/>
        <v>PK.Elek.30</v>
      </c>
      <c r="G340" s="681">
        <f>'Volume Backup'!U314</f>
        <v>2</v>
      </c>
      <c r="H340" s="46" t="str">
        <f>'Volume Backup'!V314</f>
        <v>unit</v>
      </c>
      <c r="I340" s="51"/>
      <c r="J340" s="200">
        <f t="shared" si="162"/>
        <v>0</v>
      </c>
      <c r="K340" s="205"/>
      <c r="L340" s="200">
        <f t="shared" si="163"/>
        <v>0</v>
      </c>
      <c r="M340" s="670"/>
      <c r="N340" s="10"/>
    </row>
    <row r="341" spans="1:14">
      <c r="A341" s="47"/>
      <c r="B341" s="56">
        <f t="shared" si="165"/>
        <v>7</v>
      </c>
      <c r="C341" s="48" t="s">
        <v>1301</v>
      </c>
      <c r="D341" s="49"/>
      <c r="E341" s="49"/>
      <c r="F341" s="50" t="str">
        <f t="shared" si="166"/>
        <v>PK.Elek.28</v>
      </c>
      <c r="G341" s="681">
        <f>'Volume Backup'!U315</f>
        <v>2</v>
      </c>
      <c r="H341" s="46" t="str">
        <f>'Volume Backup'!V315</f>
        <v>unit</v>
      </c>
      <c r="I341" s="51"/>
      <c r="J341" s="200">
        <f t="shared" si="162"/>
        <v>0</v>
      </c>
      <c r="K341" s="205"/>
      <c r="L341" s="200">
        <f t="shared" si="163"/>
        <v>0</v>
      </c>
      <c r="M341" s="670"/>
      <c r="N341" s="10"/>
    </row>
    <row r="342" spans="1:14" s="70" customFormat="1">
      <c r="A342" s="64" t="s">
        <v>1386</v>
      </c>
      <c r="B342" s="65"/>
      <c r="C342" s="66" t="s">
        <v>1316</v>
      </c>
      <c r="D342" s="67"/>
      <c r="E342" s="67"/>
      <c r="F342" s="697"/>
      <c r="G342" s="696"/>
      <c r="H342" s="68"/>
      <c r="I342" s="698"/>
      <c r="J342" s="202"/>
      <c r="K342" s="207"/>
      <c r="L342" s="202"/>
      <c r="M342" s="669"/>
      <c r="N342" s="69"/>
    </row>
    <row r="343" spans="1:14">
      <c r="A343" s="37"/>
      <c r="B343" s="55">
        <v>1</v>
      </c>
      <c r="C343" s="33" t="s">
        <v>1340</v>
      </c>
      <c r="D343" s="34"/>
      <c r="E343" s="34"/>
      <c r="F343" s="680" t="str">
        <f>F327</f>
        <v>Dihitung</v>
      </c>
      <c r="G343" s="681">
        <f>'Volume Backup'!U317</f>
        <v>1</v>
      </c>
      <c r="H343" s="46" t="str">
        <f>'Volume Backup'!V317</f>
        <v>unit</v>
      </c>
      <c r="I343" s="682"/>
      <c r="J343" s="200">
        <f t="shared" ref="J343" si="167">G343*I343</f>
        <v>0</v>
      </c>
      <c r="K343" s="204"/>
      <c r="L343" s="200">
        <f t="shared" ref="L343" si="168">K343*G343</f>
        <v>0</v>
      </c>
      <c r="M343" s="670"/>
      <c r="N343" s="10"/>
    </row>
    <row r="344" spans="1:14" s="70" customFormat="1">
      <c r="A344" s="64" t="s">
        <v>1387</v>
      </c>
      <c r="B344" s="65"/>
      <c r="C344" s="66" t="s">
        <v>1302</v>
      </c>
      <c r="D344" s="67"/>
      <c r="E344" s="67"/>
      <c r="F344" s="697"/>
      <c r="G344" s="696"/>
      <c r="H344" s="68"/>
      <c r="I344" s="698"/>
      <c r="J344" s="202"/>
      <c r="K344" s="207"/>
      <c r="L344" s="202"/>
      <c r="M344" s="669"/>
      <c r="N344" s="69"/>
    </row>
    <row r="345" spans="1:14">
      <c r="A345" s="47"/>
      <c r="B345" s="56">
        <v>1</v>
      </c>
      <c r="C345" s="48" t="s">
        <v>185</v>
      </c>
      <c r="D345" s="49"/>
      <c r="E345" s="49"/>
      <c r="F345" s="50" t="str">
        <f>F270</f>
        <v>Pk.plamPVC.01</v>
      </c>
      <c r="G345" s="681">
        <f>'Volume Backup'!U319</f>
        <v>20</v>
      </c>
      <c r="H345" s="46" t="str">
        <f>'Volume Backup'!V319</f>
        <v>m'</v>
      </c>
      <c r="I345" s="51"/>
      <c r="J345" s="200">
        <f t="shared" ref="J345:J361" si="169">G345*I345</f>
        <v>0</v>
      </c>
      <c r="K345" s="205"/>
      <c r="L345" s="200">
        <f t="shared" ref="L345:L361" si="170">K345*G345</f>
        <v>0</v>
      </c>
      <c r="M345" s="670"/>
      <c r="N345" s="10"/>
    </row>
    <row r="346" spans="1:14">
      <c r="A346" s="47"/>
      <c r="B346" s="56">
        <f>B345+1</f>
        <v>2</v>
      </c>
      <c r="C346" s="48" t="s">
        <v>1303</v>
      </c>
      <c r="D346" s="49"/>
      <c r="E346" s="49"/>
      <c r="F346" s="50" t="str">
        <f t="shared" ref="F346:F361" si="171">F271</f>
        <v>Pk.plamPVC.03</v>
      </c>
      <c r="G346" s="681">
        <f>'Volume Backup'!U320</f>
        <v>20</v>
      </c>
      <c r="H346" s="46" t="str">
        <f>'Volume Backup'!V320</f>
        <v>m'</v>
      </c>
      <c r="I346" s="51"/>
      <c r="J346" s="200">
        <f t="shared" si="169"/>
        <v>0</v>
      </c>
      <c r="K346" s="205"/>
      <c r="L346" s="200">
        <f t="shared" si="170"/>
        <v>0</v>
      </c>
      <c r="M346" s="670"/>
      <c r="N346" s="10"/>
    </row>
    <row r="347" spans="1:14">
      <c r="A347" s="47"/>
      <c r="B347" s="56">
        <f>B346+1</f>
        <v>3</v>
      </c>
      <c r="C347" s="48" t="s">
        <v>1304</v>
      </c>
      <c r="D347" s="49"/>
      <c r="E347" s="49"/>
      <c r="F347" s="50" t="str">
        <f t="shared" si="171"/>
        <v>Pk.plamPVC.04</v>
      </c>
      <c r="G347" s="681">
        <f>'Volume Backup'!U321</f>
        <v>20</v>
      </c>
      <c r="H347" s="46" t="str">
        <f>'Volume Backup'!V321</f>
        <v>m'</v>
      </c>
      <c r="I347" s="51"/>
      <c r="J347" s="200">
        <f t="shared" si="169"/>
        <v>0</v>
      </c>
      <c r="K347" s="205"/>
      <c r="L347" s="200">
        <f t="shared" si="170"/>
        <v>0</v>
      </c>
      <c r="M347" s="670"/>
      <c r="N347" s="10"/>
    </row>
    <row r="348" spans="1:14">
      <c r="A348" s="47"/>
      <c r="B348" s="56">
        <f t="shared" ref="B348:B361" si="172">B347+1</f>
        <v>4</v>
      </c>
      <c r="C348" s="48" t="s">
        <v>1393</v>
      </c>
      <c r="D348" s="49"/>
      <c r="E348" s="49"/>
      <c r="F348" s="50" t="str">
        <f t="shared" si="171"/>
        <v>A.5.1.1.4</v>
      </c>
      <c r="G348" s="681">
        <f>'Volume Backup'!U322</f>
        <v>1</v>
      </c>
      <c r="H348" s="46" t="str">
        <f>'Volume Backup'!V322</f>
        <v>unit</v>
      </c>
      <c r="I348" s="51"/>
      <c r="J348" s="200">
        <f t="shared" si="169"/>
        <v>0</v>
      </c>
      <c r="K348" s="205"/>
      <c r="L348" s="200">
        <f t="shared" si="170"/>
        <v>0</v>
      </c>
      <c r="M348" s="670"/>
      <c r="N348" s="10"/>
    </row>
    <row r="349" spans="1:14">
      <c r="A349" s="47"/>
      <c r="B349" s="56">
        <f t="shared" si="172"/>
        <v>5</v>
      </c>
      <c r="C349" s="48" t="s">
        <v>1305</v>
      </c>
      <c r="D349" s="49"/>
      <c r="E349" s="49"/>
      <c r="F349" s="50" t="str">
        <f t="shared" si="171"/>
        <v>A.5.1.1</v>
      </c>
      <c r="G349" s="681">
        <f>'Volume Backup'!U323</f>
        <v>1</v>
      </c>
      <c r="H349" s="46" t="str">
        <f>'Volume Backup'!V323</f>
        <v>unit</v>
      </c>
      <c r="I349" s="51"/>
      <c r="J349" s="200">
        <f t="shared" si="169"/>
        <v>0</v>
      </c>
      <c r="K349" s="205"/>
      <c r="L349" s="200">
        <f t="shared" si="170"/>
        <v>0</v>
      </c>
      <c r="M349" s="670"/>
      <c r="N349" s="10"/>
    </row>
    <row r="350" spans="1:14">
      <c r="A350" s="47"/>
      <c r="B350" s="56">
        <f t="shared" si="172"/>
        <v>6</v>
      </c>
      <c r="C350" s="48" t="s">
        <v>1306</v>
      </c>
      <c r="D350" s="49"/>
      <c r="E350" s="49"/>
      <c r="F350" s="50" t="str">
        <f t="shared" si="171"/>
        <v>A.5.1.1.19A</v>
      </c>
      <c r="G350" s="681">
        <f>'Volume Backup'!U324</f>
        <v>1</v>
      </c>
      <c r="H350" s="46" t="str">
        <f>'Volume Backup'!V324</f>
        <v>unit</v>
      </c>
      <c r="I350" s="51"/>
      <c r="J350" s="200">
        <f t="shared" si="169"/>
        <v>0</v>
      </c>
      <c r="K350" s="205"/>
      <c r="L350" s="200">
        <f t="shared" si="170"/>
        <v>0</v>
      </c>
      <c r="M350" s="670"/>
      <c r="N350" s="10"/>
    </row>
    <row r="351" spans="1:14">
      <c r="A351" s="47"/>
      <c r="B351" s="56">
        <f t="shared" si="172"/>
        <v>7</v>
      </c>
      <c r="C351" s="48" t="s">
        <v>1307</v>
      </c>
      <c r="D351" s="49"/>
      <c r="E351" s="49"/>
      <c r="F351" s="50" t="str">
        <f t="shared" si="171"/>
        <v>A.5.1.1.14</v>
      </c>
      <c r="G351" s="681">
        <f>'Volume Backup'!U325</f>
        <v>1</v>
      </c>
      <c r="H351" s="46" t="str">
        <f>'Volume Backup'!V325</f>
        <v>unit</v>
      </c>
      <c r="I351" s="51"/>
      <c r="J351" s="200">
        <f t="shared" si="169"/>
        <v>0</v>
      </c>
      <c r="K351" s="205"/>
      <c r="L351" s="200">
        <f t="shared" si="170"/>
        <v>0</v>
      </c>
      <c r="M351" s="670"/>
      <c r="N351" s="10"/>
    </row>
    <row r="352" spans="1:14">
      <c r="A352" s="47"/>
      <c r="B352" s="56">
        <f t="shared" si="172"/>
        <v>8</v>
      </c>
      <c r="C352" s="48" t="s">
        <v>1308</v>
      </c>
      <c r="D352" s="49"/>
      <c r="E352" s="49"/>
      <c r="F352" s="50" t="str">
        <f t="shared" si="171"/>
        <v>A.5.1.3</v>
      </c>
      <c r="G352" s="681">
        <f>'Volume Backup'!U326</f>
        <v>1</v>
      </c>
      <c r="H352" s="46" t="str">
        <f>'Volume Backup'!V326</f>
        <v>unit</v>
      </c>
      <c r="I352" s="51"/>
      <c r="J352" s="200">
        <f t="shared" si="169"/>
        <v>0</v>
      </c>
      <c r="K352" s="205"/>
      <c r="L352" s="200">
        <f t="shared" si="170"/>
        <v>0</v>
      </c>
      <c r="M352" s="670"/>
      <c r="N352" s="10"/>
    </row>
    <row r="353" spans="1:16">
      <c r="A353" s="47"/>
      <c r="B353" s="56">
        <f t="shared" si="172"/>
        <v>9</v>
      </c>
      <c r="C353" s="48" t="s">
        <v>1309</v>
      </c>
      <c r="D353" s="49"/>
      <c r="E353" s="49"/>
      <c r="F353" s="50" t="str">
        <f t="shared" si="171"/>
        <v>A.5.1.1.19</v>
      </c>
      <c r="G353" s="681">
        <f>'Volume Backup'!U327</f>
        <v>1</v>
      </c>
      <c r="H353" s="46" t="str">
        <f>'Volume Backup'!V327</f>
        <v>unit</v>
      </c>
      <c r="I353" s="51"/>
      <c r="J353" s="200">
        <f t="shared" si="169"/>
        <v>0</v>
      </c>
      <c r="K353" s="205"/>
      <c r="L353" s="200">
        <f t="shared" si="170"/>
        <v>0</v>
      </c>
      <c r="M353" s="670"/>
      <c r="N353" s="10"/>
    </row>
    <row r="354" spans="1:16">
      <c r="A354" s="47"/>
      <c r="B354" s="56">
        <f t="shared" si="172"/>
        <v>10</v>
      </c>
      <c r="C354" s="48" t="s">
        <v>1310</v>
      </c>
      <c r="D354" s="49"/>
      <c r="E354" s="49"/>
      <c r="F354" s="50" t="str">
        <f t="shared" si="171"/>
        <v>Dihitung</v>
      </c>
      <c r="G354" s="681">
        <f>'Volume Backup'!U328</f>
        <v>1</v>
      </c>
      <c r="H354" s="46" t="str">
        <f>'Volume Backup'!V328</f>
        <v>unit</v>
      </c>
      <c r="I354" s="51"/>
      <c r="J354" s="200">
        <f t="shared" si="169"/>
        <v>0</v>
      </c>
      <c r="K354" s="205"/>
      <c r="L354" s="200">
        <f t="shared" si="170"/>
        <v>0</v>
      </c>
      <c r="M354" s="670"/>
      <c r="N354" s="10"/>
    </row>
    <row r="355" spans="1:16">
      <c r="A355" s="47"/>
      <c r="B355" s="56">
        <f t="shared" si="172"/>
        <v>11</v>
      </c>
      <c r="C355" s="48" t="s">
        <v>1295</v>
      </c>
      <c r="D355" s="49"/>
      <c r="E355" s="49"/>
      <c r="F355" s="50" t="str">
        <f t="shared" si="171"/>
        <v>A.4.6.1.23 G</v>
      </c>
      <c r="G355" s="681" t="e">
        <f>'Volume Backup'!#REF!</f>
        <v>#REF!</v>
      </c>
      <c r="H355" s="46" t="e">
        <f>'Volume Backup'!#REF!</f>
        <v>#REF!</v>
      </c>
      <c r="I355" s="51"/>
      <c r="J355" s="200" t="e">
        <f t="shared" si="169"/>
        <v>#REF!</v>
      </c>
      <c r="K355" s="205"/>
      <c r="L355" s="200" t="e">
        <f t="shared" si="170"/>
        <v>#REF!</v>
      </c>
      <c r="M355" s="670"/>
      <c r="N355" s="10"/>
    </row>
    <row r="356" spans="1:16">
      <c r="A356" s="47"/>
      <c r="B356" s="56">
        <f t="shared" si="172"/>
        <v>12</v>
      </c>
      <c r="C356" s="48" t="s">
        <v>192</v>
      </c>
      <c r="D356" s="49"/>
      <c r="E356" s="49"/>
      <c r="F356" s="50" t="str">
        <f t="shared" si="171"/>
        <v>A.4.6.1.23 L</v>
      </c>
      <c r="G356" s="681" t="e">
        <f>'Volume Backup'!#REF!</f>
        <v>#REF!</v>
      </c>
      <c r="H356" s="46" t="e">
        <f>'Volume Backup'!#REF!</f>
        <v>#REF!</v>
      </c>
      <c r="I356" s="51"/>
      <c r="J356" s="200" t="e">
        <f t="shared" si="169"/>
        <v>#REF!</v>
      </c>
      <c r="K356" s="205"/>
      <c r="L356" s="200" t="e">
        <f t="shared" si="170"/>
        <v>#REF!</v>
      </c>
      <c r="M356" s="670"/>
      <c r="N356" s="10"/>
    </row>
    <row r="357" spans="1:16">
      <c r="A357" s="47"/>
      <c r="B357" s="56">
        <f t="shared" si="172"/>
        <v>13</v>
      </c>
      <c r="C357" s="48" t="s">
        <v>1312</v>
      </c>
      <c r="D357" s="49"/>
      <c r="E357" s="49"/>
      <c r="F357" s="50" t="str">
        <f t="shared" si="171"/>
        <v>A.4.4.3.36 J</v>
      </c>
      <c r="G357" s="681">
        <f>'Volume Backup'!U329</f>
        <v>23.400000000000002</v>
      </c>
      <c r="H357" s="46" t="str">
        <f>'Volume Backup'!V329</f>
        <v>m2</v>
      </c>
      <c r="I357" s="51"/>
      <c r="J357" s="200">
        <f t="shared" si="169"/>
        <v>0</v>
      </c>
      <c r="K357" s="205"/>
      <c r="L357" s="200">
        <f t="shared" si="170"/>
        <v>0</v>
      </c>
      <c r="M357" s="670"/>
      <c r="N357" s="10"/>
    </row>
    <row r="358" spans="1:16">
      <c r="A358" s="47"/>
      <c r="B358" s="56">
        <f t="shared" si="172"/>
        <v>14</v>
      </c>
      <c r="C358" s="48" t="s">
        <v>1313</v>
      </c>
      <c r="D358" s="49"/>
      <c r="E358" s="49"/>
      <c r="F358" s="50" t="str">
        <f t="shared" si="171"/>
        <v>A.4.4.3.36 J</v>
      </c>
      <c r="G358" s="681">
        <f>'Volume Backup'!U330</f>
        <v>4.5</v>
      </c>
      <c r="H358" s="46" t="str">
        <f>'Volume Backup'!V330</f>
        <v>m2</v>
      </c>
      <c r="I358" s="51"/>
      <c r="J358" s="200">
        <f t="shared" si="169"/>
        <v>0</v>
      </c>
      <c r="K358" s="205"/>
      <c r="L358" s="200">
        <f t="shared" si="170"/>
        <v>0</v>
      </c>
      <c r="M358" s="670"/>
      <c r="N358" s="10"/>
    </row>
    <row r="359" spans="1:16">
      <c r="A359" s="47"/>
      <c r="B359" s="56">
        <f t="shared" si="172"/>
        <v>15</v>
      </c>
      <c r="C359" s="48" t="s">
        <v>172</v>
      </c>
      <c r="D359" s="49"/>
      <c r="E359" s="49"/>
      <c r="F359" s="50" t="str">
        <f t="shared" si="171"/>
        <v>PLL.01</v>
      </c>
      <c r="G359" s="681">
        <f>'Volume Backup'!U331</f>
        <v>4.5</v>
      </c>
      <c r="H359" s="46" t="str">
        <f>'Volume Backup'!V331</f>
        <v>m2</v>
      </c>
      <c r="I359" s="51"/>
      <c r="J359" s="200">
        <f t="shared" si="169"/>
        <v>0</v>
      </c>
      <c r="K359" s="205"/>
      <c r="L359" s="200">
        <f t="shared" si="170"/>
        <v>0</v>
      </c>
      <c r="M359" s="670"/>
      <c r="N359" s="10"/>
    </row>
    <row r="360" spans="1:16">
      <c r="A360" s="47"/>
      <c r="B360" s="56">
        <f t="shared" si="172"/>
        <v>16</v>
      </c>
      <c r="C360" s="48" t="s">
        <v>184</v>
      </c>
      <c r="D360" s="49"/>
      <c r="E360" s="49"/>
      <c r="F360" s="50" t="str">
        <f t="shared" si="171"/>
        <v>A.4.5.1.7</v>
      </c>
      <c r="G360" s="681">
        <f>'Volume Backup'!U332</f>
        <v>4.5</v>
      </c>
      <c r="H360" s="46" t="str">
        <f>'Volume Backup'!V332</f>
        <v>m2</v>
      </c>
      <c r="I360" s="51"/>
      <c r="J360" s="200">
        <f t="shared" si="169"/>
        <v>0</v>
      </c>
      <c r="K360" s="205"/>
      <c r="L360" s="200">
        <f t="shared" si="170"/>
        <v>0</v>
      </c>
      <c r="M360" s="670"/>
      <c r="N360" s="10"/>
    </row>
    <row r="361" spans="1:16">
      <c r="A361" s="47"/>
      <c r="B361" s="56">
        <f t="shared" si="172"/>
        <v>17</v>
      </c>
      <c r="C361" s="48" t="s">
        <v>1297</v>
      </c>
      <c r="D361" s="49"/>
      <c r="E361" s="49"/>
      <c r="F361" s="50" t="str">
        <f t="shared" si="171"/>
        <v>A.4.7.1.10</v>
      </c>
      <c r="G361" s="681">
        <f>'Volume Backup'!U333</f>
        <v>4.5</v>
      </c>
      <c r="H361" s="46" t="str">
        <f>'Volume Backup'!V333</f>
        <v>m2</v>
      </c>
      <c r="I361" s="51"/>
      <c r="J361" s="200">
        <f t="shared" si="169"/>
        <v>0</v>
      </c>
      <c r="K361" s="205"/>
      <c r="L361" s="200">
        <f t="shared" si="170"/>
        <v>0</v>
      </c>
      <c r="M361" s="670"/>
      <c r="N361" s="10"/>
      <c r="O361" s="861" t="e">
        <f>SUM(J321:J361)</f>
        <v>#REF!</v>
      </c>
      <c r="P361" s="861" t="e">
        <f>SUM(L321:L361)</f>
        <v>#REF!</v>
      </c>
    </row>
    <row r="362" spans="1:16" ht="13.5" thickBot="1">
      <c r="A362" s="15"/>
      <c r="B362" s="16"/>
      <c r="C362" s="38"/>
      <c r="D362" s="17"/>
      <c r="E362" s="17"/>
      <c r="F362" s="39"/>
      <c r="G362" s="17"/>
      <c r="H362" s="17"/>
      <c r="I362" s="18" t="str">
        <f>"Sub Total "  &amp;A68</f>
        <v>Sub Total III.</v>
      </c>
      <c r="J362" s="201" t="e">
        <f>SUM(J71:J361)</f>
        <v>#REF!</v>
      </c>
      <c r="K362" s="206"/>
      <c r="L362" s="201" t="e">
        <f>SUM(L71:L361)</f>
        <v>#REF!</v>
      </c>
      <c r="M362" s="677"/>
      <c r="N362" s="10"/>
    </row>
    <row r="363" spans="1:16" s="45" customFormat="1" ht="16.5" thickTop="1" thickBot="1">
      <c r="A363" s="52" t="s">
        <v>196</v>
      </c>
      <c r="B363" s="40"/>
      <c r="C363" s="41" t="s">
        <v>1391</v>
      </c>
      <c r="D363" s="42"/>
      <c r="E363" s="42"/>
      <c r="F363" s="53"/>
      <c r="G363" s="43"/>
      <c r="H363" s="43"/>
      <c r="I363" s="54"/>
      <c r="J363" s="43"/>
      <c r="K363" s="203"/>
      <c r="L363" s="43"/>
      <c r="M363" s="668"/>
      <c r="N363" s="44"/>
    </row>
    <row r="364" spans="1:16" s="692" customFormat="1" ht="13.5" thickTop="1">
      <c r="A364" s="683" t="s">
        <v>18</v>
      </c>
      <c r="B364" s="684"/>
      <c r="C364" s="685" t="s">
        <v>1392</v>
      </c>
      <c r="D364" s="686"/>
      <c r="E364" s="686"/>
      <c r="F364" s="693"/>
      <c r="G364" s="694"/>
      <c r="H364" s="687"/>
      <c r="I364" s="695"/>
      <c r="J364" s="688"/>
      <c r="K364" s="689"/>
      <c r="L364" s="688"/>
      <c r="M364" s="690"/>
      <c r="N364" s="691"/>
    </row>
    <row r="365" spans="1:16" s="70" customFormat="1">
      <c r="A365" s="64" t="s">
        <v>1275</v>
      </c>
      <c r="B365" s="65"/>
      <c r="C365" s="66" t="s">
        <v>164</v>
      </c>
      <c r="D365" s="67"/>
      <c r="E365" s="67"/>
      <c r="F365" s="697"/>
      <c r="G365" s="696"/>
      <c r="H365" s="68"/>
      <c r="I365" s="698"/>
      <c r="J365" s="202"/>
      <c r="K365" s="207"/>
      <c r="L365" s="202"/>
      <c r="M365" s="669"/>
      <c r="N365" s="69"/>
    </row>
    <row r="366" spans="1:16">
      <c r="A366" s="47"/>
      <c r="B366" s="56">
        <v>1</v>
      </c>
      <c r="C366" s="48" t="s">
        <v>1347</v>
      </c>
      <c r="D366" s="49"/>
      <c r="E366" s="49"/>
      <c r="F366" s="50" t="str">
        <f>F321</f>
        <v>A.4.4.1.9</v>
      </c>
      <c r="G366" s="681">
        <f>'Volume Backup'!U338</f>
        <v>14.4</v>
      </c>
      <c r="H366" s="46" t="str">
        <f>'Volume Backup'!V338</f>
        <v>m2</v>
      </c>
      <c r="I366" s="51"/>
      <c r="J366" s="200">
        <f t="shared" ref="J366" si="173">G366*I366</f>
        <v>0</v>
      </c>
      <c r="K366" s="205"/>
      <c r="L366" s="200">
        <f t="shared" ref="L366" si="174">K366*G366</f>
        <v>0</v>
      </c>
      <c r="M366" s="670"/>
      <c r="N366" s="10"/>
    </row>
    <row r="367" spans="1:16">
      <c r="A367" s="47"/>
      <c r="B367" s="56">
        <f>B366+1</f>
        <v>2</v>
      </c>
      <c r="C367" s="48" t="s">
        <v>170</v>
      </c>
      <c r="D367" s="49"/>
      <c r="E367" s="49"/>
      <c r="F367" s="50" t="str">
        <f t="shared" ref="F367:F368" si="175">F322</f>
        <v>A.4.4.2.4</v>
      </c>
      <c r="G367" s="681">
        <f>'Volume Backup'!U339</f>
        <v>28.8</v>
      </c>
      <c r="H367" s="46" t="str">
        <f>'Volume Backup'!V339</f>
        <v>m2</v>
      </c>
      <c r="I367" s="51"/>
      <c r="J367" s="200">
        <f>G367*I367</f>
        <v>0</v>
      </c>
      <c r="K367" s="205"/>
      <c r="L367" s="200">
        <f>K367*G367</f>
        <v>0</v>
      </c>
      <c r="M367" s="670"/>
      <c r="N367" s="10"/>
    </row>
    <row r="368" spans="1:16">
      <c r="A368" s="47"/>
      <c r="B368" s="56">
        <f>B367+1</f>
        <v>3</v>
      </c>
      <c r="C368" s="48" t="s">
        <v>163</v>
      </c>
      <c r="D368" s="49"/>
      <c r="E368" s="49"/>
      <c r="F368" s="50" t="str">
        <f t="shared" si="175"/>
        <v>A.4.4.2.27</v>
      </c>
      <c r="G368" s="681">
        <f>'Volume Backup'!U340</f>
        <v>28.8</v>
      </c>
      <c r="H368" s="46" t="str">
        <f>'Volume Backup'!V340</f>
        <v>m2</v>
      </c>
      <c r="I368" s="51"/>
      <c r="J368" s="200">
        <f>G368*I368</f>
        <v>0</v>
      </c>
      <c r="K368" s="205"/>
      <c r="L368" s="200">
        <f>K368*G368</f>
        <v>0</v>
      </c>
      <c r="M368" s="670"/>
      <c r="N368" s="10"/>
    </row>
    <row r="369" spans="1:14">
      <c r="A369" s="47"/>
      <c r="B369" s="56">
        <f t="shared" ref="B369:B373" si="176">B368+1</f>
        <v>4</v>
      </c>
      <c r="C369" s="48" t="s">
        <v>1348</v>
      </c>
      <c r="D369" s="49"/>
      <c r="E369" s="49"/>
      <c r="F369" s="50" t="str">
        <f>F361</f>
        <v>A.4.7.1.10</v>
      </c>
      <c r="G369" s="681">
        <f>'Volume Backup'!U341</f>
        <v>28.8</v>
      </c>
      <c r="H369" s="46" t="str">
        <f>'Volume Backup'!V341</f>
        <v>m2</v>
      </c>
      <c r="I369" s="51"/>
      <c r="J369" s="200">
        <f t="shared" ref="J369:J373" si="177">G369*I369</f>
        <v>0</v>
      </c>
      <c r="K369" s="205"/>
      <c r="L369" s="200">
        <f t="shared" ref="L369:L373" si="178">K369*G369</f>
        <v>0</v>
      </c>
      <c r="M369" s="670"/>
      <c r="N369" s="10"/>
    </row>
    <row r="370" spans="1:14">
      <c r="A370" s="47"/>
      <c r="B370" s="56">
        <f t="shared" si="176"/>
        <v>5</v>
      </c>
      <c r="C370" s="48" t="s">
        <v>1295</v>
      </c>
      <c r="D370" s="49"/>
      <c r="E370" s="49"/>
      <c r="F370" s="50" t="str">
        <f>F324</f>
        <v>A.4.6.1.23 G</v>
      </c>
      <c r="G370" s="681">
        <f>'Volume Backup'!U342</f>
        <v>38.400000000000006</v>
      </c>
      <c r="H370" s="46" t="str">
        <f>'Volume Backup'!V342</f>
        <v>m2</v>
      </c>
      <c r="I370" s="51"/>
      <c r="J370" s="200">
        <f t="shared" si="177"/>
        <v>0</v>
      </c>
      <c r="K370" s="205"/>
      <c r="L370" s="200">
        <f t="shared" si="178"/>
        <v>0</v>
      </c>
      <c r="M370" s="670"/>
      <c r="N370" s="10"/>
    </row>
    <row r="371" spans="1:14">
      <c r="A371" s="47"/>
      <c r="B371" s="56">
        <f t="shared" si="176"/>
        <v>6</v>
      </c>
      <c r="C371" s="48" t="s">
        <v>192</v>
      </c>
      <c r="D371" s="49"/>
      <c r="E371" s="49"/>
      <c r="F371" s="50" t="str">
        <f>F325</f>
        <v>A.4.6.1.23 L</v>
      </c>
      <c r="G371" s="681">
        <f>'Volume Backup'!U343</f>
        <v>19.200000000000003</v>
      </c>
      <c r="H371" s="46" t="str">
        <f>'Volume Backup'!V343</f>
        <v>m2</v>
      </c>
      <c r="I371" s="51"/>
      <c r="J371" s="200">
        <f t="shared" si="177"/>
        <v>0</v>
      </c>
      <c r="K371" s="205"/>
      <c r="L371" s="200">
        <f t="shared" si="178"/>
        <v>0</v>
      </c>
      <c r="M371" s="670"/>
      <c r="N371" s="10"/>
    </row>
    <row r="372" spans="1:14">
      <c r="A372" s="47"/>
      <c r="B372" s="56">
        <f t="shared" si="176"/>
        <v>7</v>
      </c>
      <c r="C372" s="48" t="s">
        <v>1339</v>
      </c>
      <c r="D372" s="49"/>
      <c r="E372" s="49"/>
      <c r="F372" s="50" t="str">
        <f>F291</f>
        <v>A.4.6.1.23 G1</v>
      </c>
      <c r="G372" s="681" t="e">
        <f>'Volume Backup'!#REF!</f>
        <v>#REF!</v>
      </c>
      <c r="H372" s="46" t="e">
        <f>'Volume Backup'!#REF!</f>
        <v>#REF!</v>
      </c>
      <c r="I372" s="51"/>
      <c r="J372" s="200" t="e">
        <f t="shared" si="177"/>
        <v>#REF!</v>
      </c>
      <c r="K372" s="205"/>
      <c r="L372" s="200" t="e">
        <f t="shared" si="178"/>
        <v>#REF!</v>
      </c>
      <c r="M372" s="670"/>
      <c r="N372" s="10"/>
    </row>
    <row r="373" spans="1:14">
      <c r="A373" s="47"/>
      <c r="B373" s="56">
        <f t="shared" si="176"/>
        <v>8</v>
      </c>
      <c r="C373" s="48" t="s">
        <v>1294</v>
      </c>
      <c r="D373" s="49"/>
      <c r="E373" s="49"/>
      <c r="F373" s="50" t="str">
        <f>F354</f>
        <v>Dihitung</v>
      </c>
      <c r="G373" s="681">
        <f>'Volume Backup'!U344</f>
        <v>128</v>
      </c>
      <c r="H373" s="46" t="str">
        <f>'Volume Backup'!V344</f>
        <v>cm</v>
      </c>
      <c r="I373" s="51"/>
      <c r="J373" s="200">
        <f t="shared" si="177"/>
        <v>0</v>
      </c>
      <c r="K373" s="205"/>
      <c r="L373" s="200">
        <f t="shared" si="178"/>
        <v>0</v>
      </c>
      <c r="M373" s="670"/>
      <c r="N373" s="10"/>
    </row>
    <row r="374" spans="1:14" s="70" customFormat="1">
      <c r="A374" s="64" t="s">
        <v>1276</v>
      </c>
      <c r="B374" s="65"/>
      <c r="C374" s="66" t="s">
        <v>182</v>
      </c>
      <c r="D374" s="67"/>
      <c r="E374" s="67"/>
      <c r="F374" s="697"/>
      <c r="G374" s="696"/>
      <c r="H374" s="68"/>
      <c r="I374" s="698"/>
      <c r="J374" s="202"/>
      <c r="K374" s="207"/>
      <c r="L374" s="202"/>
      <c r="M374" s="669"/>
      <c r="N374" s="69"/>
    </row>
    <row r="375" spans="1:14">
      <c r="A375" s="37"/>
      <c r="B375" s="55">
        <v>1</v>
      </c>
      <c r="C375" s="33" t="s">
        <v>172</v>
      </c>
      <c r="D375" s="34"/>
      <c r="E375" s="34"/>
      <c r="F375" s="680" t="str">
        <f>F329</f>
        <v>PLL.01</v>
      </c>
      <c r="G375" s="681">
        <f>'Volume Backup'!U346</f>
        <v>76.5</v>
      </c>
      <c r="H375" s="46" t="str">
        <f>'Volume Backup'!V346</f>
        <v>m2</v>
      </c>
      <c r="I375" s="682"/>
      <c r="J375" s="200">
        <f t="shared" ref="J375:J378" si="179">G375*I375</f>
        <v>0</v>
      </c>
      <c r="K375" s="204"/>
      <c r="L375" s="200">
        <f t="shared" ref="L375:L378" si="180">K375*G375</f>
        <v>0</v>
      </c>
      <c r="M375" s="670"/>
      <c r="N375" s="10"/>
    </row>
    <row r="376" spans="1:14">
      <c r="A376" s="47"/>
      <c r="B376" s="56">
        <f>B375+1</f>
        <v>2</v>
      </c>
      <c r="C376" s="48" t="s">
        <v>184</v>
      </c>
      <c r="D376" s="49"/>
      <c r="E376" s="49"/>
      <c r="F376" s="680" t="str">
        <f>F330</f>
        <v>A.4.5.1.7</v>
      </c>
      <c r="G376" s="681">
        <f>'Volume Backup'!U347</f>
        <v>76.5</v>
      </c>
      <c r="H376" s="46" t="str">
        <f>'Volume Backup'!V347</f>
        <v>m2</v>
      </c>
      <c r="I376" s="682"/>
      <c r="J376" s="200">
        <f t="shared" si="179"/>
        <v>0</v>
      </c>
      <c r="K376" s="204"/>
      <c r="L376" s="200">
        <f t="shared" si="180"/>
        <v>0</v>
      </c>
      <c r="M376" s="670"/>
      <c r="N376" s="10"/>
    </row>
    <row r="377" spans="1:14">
      <c r="A377" s="47"/>
      <c r="B377" s="56">
        <f>B376+1</f>
        <v>3</v>
      </c>
      <c r="C377" s="48" t="s">
        <v>183</v>
      </c>
      <c r="D377" s="49"/>
      <c r="E377" s="49"/>
      <c r="F377" s="50" t="str">
        <f>F102</f>
        <v>A.4.5.1.7A</v>
      </c>
      <c r="G377" s="681">
        <f>'Volume Backup'!U348</f>
        <v>30</v>
      </c>
      <c r="H377" s="46" t="str">
        <f>'Volume Backup'!V348</f>
        <v>m2</v>
      </c>
      <c r="I377" s="51"/>
      <c r="J377" s="200">
        <f t="shared" si="179"/>
        <v>0</v>
      </c>
      <c r="K377" s="205"/>
      <c r="L377" s="200">
        <f t="shared" si="180"/>
        <v>0</v>
      </c>
      <c r="M377" s="670"/>
      <c r="N377" s="10"/>
    </row>
    <row r="378" spans="1:14">
      <c r="A378" s="47"/>
      <c r="B378" s="56">
        <f>B377+1</f>
        <v>4</v>
      </c>
      <c r="C378" s="48" t="s">
        <v>1297</v>
      </c>
      <c r="D378" s="49"/>
      <c r="E378" s="49"/>
      <c r="F378" s="50" t="str">
        <f>F369</f>
        <v>A.4.7.1.10</v>
      </c>
      <c r="G378" s="681">
        <f>'Volume Backup'!U349</f>
        <v>76.5</v>
      </c>
      <c r="H378" s="46" t="str">
        <f>'Volume Backup'!V349</f>
        <v>m2</v>
      </c>
      <c r="I378" s="51"/>
      <c r="J378" s="200">
        <f t="shared" si="179"/>
        <v>0</v>
      </c>
      <c r="K378" s="205"/>
      <c r="L378" s="200">
        <f t="shared" si="180"/>
        <v>0</v>
      </c>
      <c r="M378" s="670"/>
      <c r="N378" s="10"/>
    </row>
    <row r="379" spans="1:14" s="70" customFormat="1">
      <c r="A379" s="64" t="s">
        <v>1277</v>
      </c>
      <c r="B379" s="65"/>
      <c r="C379" s="66" t="s">
        <v>162</v>
      </c>
      <c r="D379" s="67"/>
      <c r="E379" s="67"/>
      <c r="F379" s="697"/>
      <c r="G379" s="696"/>
      <c r="H379" s="68"/>
      <c r="I379" s="698"/>
      <c r="J379" s="202"/>
      <c r="K379" s="207"/>
      <c r="L379" s="202"/>
      <c r="M379" s="669"/>
      <c r="N379" s="69"/>
    </row>
    <row r="380" spans="1:14">
      <c r="A380" s="37"/>
      <c r="B380" s="55">
        <v>1</v>
      </c>
      <c r="C380" s="33" t="s">
        <v>1329</v>
      </c>
      <c r="D380" s="34"/>
      <c r="E380" s="34"/>
      <c r="F380" s="680" t="str">
        <f>F215</f>
        <v>A.4.4.3.59 A</v>
      </c>
      <c r="G380" s="681">
        <f>'Volume Backup'!U351</f>
        <v>94.5</v>
      </c>
      <c r="H380" s="46" t="str">
        <f>'Volume Backup'!V351</f>
        <v>m2</v>
      </c>
      <c r="I380" s="682"/>
      <c r="J380" s="200">
        <f t="shared" ref="J380" si="181">G380*I380</f>
        <v>0</v>
      </c>
      <c r="K380" s="204"/>
      <c r="L380" s="200">
        <f t="shared" ref="L380" si="182">K380*G380</f>
        <v>0</v>
      </c>
      <c r="M380" s="670"/>
      <c r="N380" s="10"/>
    </row>
    <row r="381" spans="1:14" s="70" customFormat="1">
      <c r="A381" s="64" t="s">
        <v>1278</v>
      </c>
      <c r="B381" s="65"/>
      <c r="C381" s="66" t="s">
        <v>1284</v>
      </c>
      <c r="D381" s="67"/>
      <c r="E381" s="67"/>
      <c r="F381" s="697"/>
      <c r="G381" s="696"/>
      <c r="H381" s="68"/>
      <c r="I381" s="698"/>
      <c r="J381" s="202"/>
      <c r="K381" s="207"/>
      <c r="L381" s="202"/>
      <c r="M381" s="669"/>
      <c r="N381" s="69"/>
    </row>
    <row r="382" spans="1:14">
      <c r="A382" s="47"/>
      <c r="B382" s="56">
        <v>1</v>
      </c>
      <c r="C382" s="48" t="s">
        <v>1286</v>
      </c>
      <c r="D382" s="49"/>
      <c r="E382" s="49"/>
      <c r="F382" s="50" t="str">
        <f>F335</f>
        <v>PK.Elek.01</v>
      </c>
      <c r="G382" s="681">
        <f>'Volume Backup'!U354</f>
        <v>17</v>
      </c>
      <c r="H382" s="46" t="str">
        <f>'Volume Backup'!V354</f>
        <v>titik</v>
      </c>
      <c r="I382" s="51"/>
      <c r="J382" s="200">
        <f t="shared" ref="J382:J388" si="183">G382*I382</f>
        <v>0</v>
      </c>
      <c r="K382" s="205"/>
      <c r="L382" s="200">
        <f t="shared" ref="L382:L388" si="184">K382*G382</f>
        <v>0</v>
      </c>
      <c r="M382" s="670"/>
      <c r="N382" s="10"/>
    </row>
    <row r="383" spans="1:14">
      <c r="A383" s="47"/>
      <c r="B383" s="56">
        <f t="shared" ref="B383:B388" si="185">B382+1</f>
        <v>2</v>
      </c>
      <c r="C383" s="48" t="s">
        <v>1298</v>
      </c>
      <c r="D383" s="49"/>
      <c r="E383" s="49"/>
      <c r="F383" s="50" t="str">
        <f>F336</f>
        <v>PK Supl. 4 D</v>
      </c>
      <c r="G383" s="681">
        <f>'Volume Backup'!U355</f>
        <v>48</v>
      </c>
      <c r="H383" s="46" t="str">
        <f>'Volume Backup'!V355</f>
        <v>m'</v>
      </c>
      <c r="I383" s="51"/>
      <c r="J383" s="200">
        <f t="shared" si="183"/>
        <v>0</v>
      </c>
      <c r="K383" s="205"/>
      <c r="L383" s="200">
        <f t="shared" si="184"/>
        <v>0</v>
      </c>
      <c r="M383" s="670"/>
      <c r="N383" s="10"/>
    </row>
    <row r="384" spans="1:14">
      <c r="A384" s="47"/>
      <c r="B384" s="56">
        <f t="shared" si="185"/>
        <v>3</v>
      </c>
      <c r="C384" s="48" t="s">
        <v>1326</v>
      </c>
      <c r="D384" s="49"/>
      <c r="E384" s="49"/>
      <c r="F384" s="50" t="str">
        <f>F337</f>
        <v>PK.Elek.36</v>
      </c>
      <c r="G384" s="681">
        <f>'Volume Backup'!U356</f>
        <v>4</v>
      </c>
      <c r="H384" s="46" t="str">
        <f>'Volume Backup'!V356</f>
        <v>unit</v>
      </c>
      <c r="I384" s="51"/>
      <c r="J384" s="200">
        <f t="shared" si="183"/>
        <v>0</v>
      </c>
      <c r="K384" s="205"/>
      <c r="L384" s="200">
        <f t="shared" si="184"/>
        <v>0</v>
      </c>
      <c r="M384" s="670"/>
      <c r="N384" s="10"/>
    </row>
    <row r="385" spans="1:14">
      <c r="A385" s="47"/>
      <c r="B385" s="56">
        <f t="shared" si="185"/>
        <v>4</v>
      </c>
      <c r="C385" s="48" t="s">
        <v>1327</v>
      </c>
      <c r="D385" s="49"/>
      <c r="E385" s="49"/>
      <c r="F385" s="50" t="str">
        <f t="shared" ref="F385:F388" si="186">F338</f>
        <v>PK.Elek.39</v>
      </c>
      <c r="G385" s="681">
        <f>'Volume Backup'!U357</f>
        <v>10</v>
      </c>
      <c r="H385" s="46" t="str">
        <f>'Volume Backup'!V357</f>
        <v>unit</v>
      </c>
      <c r="I385" s="51"/>
      <c r="J385" s="200">
        <f t="shared" si="183"/>
        <v>0</v>
      </c>
      <c r="K385" s="205"/>
      <c r="L385" s="200">
        <f t="shared" si="184"/>
        <v>0</v>
      </c>
      <c r="M385" s="670"/>
      <c r="N385" s="10"/>
    </row>
    <row r="386" spans="1:14">
      <c r="A386" s="47"/>
      <c r="B386" s="56">
        <f t="shared" si="185"/>
        <v>5</v>
      </c>
      <c r="C386" s="48" t="s">
        <v>1299</v>
      </c>
      <c r="D386" s="49"/>
      <c r="E386" s="49"/>
      <c r="F386" s="50" t="str">
        <f t="shared" si="186"/>
        <v>PK.Elek.29</v>
      </c>
      <c r="G386" s="681">
        <f>'Volume Backup'!U358</f>
        <v>4</v>
      </c>
      <c r="H386" s="46" t="str">
        <f>'Volume Backup'!V358</f>
        <v>unit</v>
      </c>
      <c r="I386" s="51"/>
      <c r="J386" s="200">
        <f t="shared" si="183"/>
        <v>0</v>
      </c>
      <c r="K386" s="205"/>
      <c r="L386" s="200">
        <f t="shared" si="184"/>
        <v>0</v>
      </c>
      <c r="M386" s="670"/>
      <c r="N386" s="10"/>
    </row>
    <row r="387" spans="1:14">
      <c r="A387" s="47"/>
      <c r="B387" s="56">
        <f t="shared" si="185"/>
        <v>6</v>
      </c>
      <c r="C387" s="48" t="s">
        <v>1300</v>
      </c>
      <c r="D387" s="49"/>
      <c r="E387" s="49"/>
      <c r="F387" s="50" t="str">
        <f t="shared" si="186"/>
        <v>PK.Elek.30</v>
      </c>
      <c r="G387" s="681">
        <f>'Volume Backup'!U359</f>
        <v>2</v>
      </c>
      <c r="H387" s="46" t="str">
        <f>'Volume Backup'!V359</f>
        <v>unit</v>
      </c>
      <c r="I387" s="51"/>
      <c r="J387" s="200">
        <f t="shared" si="183"/>
        <v>0</v>
      </c>
      <c r="K387" s="205"/>
      <c r="L387" s="200">
        <f t="shared" si="184"/>
        <v>0</v>
      </c>
      <c r="M387" s="670"/>
      <c r="N387" s="10"/>
    </row>
    <row r="388" spans="1:14">
      <c r="A388" s="47"/>
      <c r="B388" s="56">
        <f t="shared" si="185"/>
        <v>7</v>
      </c>
      <c r="C388" s="48" t="s">
        <v>1301</v>
      </c>
      <c r="D388" s="49"/>
      <c r="E388" s="49"/>
      <c r="F388" s="50" t="str">
        <f t="shared" si="186"/>
        <v>PK.Elek.28</v>
      </c>
      <c r="G388" s="681">
        <f>'Volume Backup'!U360</f>
        <v>2</v>
      </c>
      <c r="H388" s="46" t="str">
        <f>'Volume Backup'!V360</f>
        <v>unit</v>
      </c>
      <c r="I388" s="51"/>
      <c r="J388" s="200">
        <f t="shared" si="183"/>
        <v>0</v>
      </c>
      <c r="K388" s="205"/>
      <c r="L388" s="200">
        <f t="shared" si="184"/>
        <v>0</v>
      </c>
      <c r="M388" s="670"/>
      <c r="N388" s="10"/>
    </row>
    <row r="389" spans="1:14" s="70" customFormat="1">
      <c r="A389" s="64" t="s">
        <v>1279</v>
      </c>
      <c r="B389" s="65"/>
      <c r="C389" s="66" t="s">
        <v>1316</v>
      </c>
      <c r="D389" s="67"/>
      <c r="E389" s="67"/>
      <c r="F389" s="697"/>
      <c r="G389" s="696"/>
      <c r="H389" s="68"/>
      <c r="I389" s="698"/>
      <c r="J389" s="202"/>
      <c r="K389" s="207"/>
      <c r="L389" s="202"/>
      <c r="M389" s="669"/>
      <c r="N389" s="69"/>
    </row>
    <row r="390" spans="1:14">
      <c r="A390" s="37"/>
      <c r="B390" s="55">
        <v>1</v>
      </c>
      <c r="C390" s="33" t="s">
        <v>1340</v>
      </c>
      <c r="D390" s="34"/>
      <c r="E390" s="34"/>
      <c r="F390" s="680" t="str">
        <f>F373</f>
        <v>Dihitung</v>
      </c>
      <c r="G390" s="681">
        <f>'Volume Backup'!U362</f>
        <v>5</v>
      </c>
      <c r="H390" s="46" t="str">
        <f>'Volume Backup'!V362</f>
        <v>unit</v>
      </c>
      <c r="I390" s="682"/>
      <c r="J390" s="200">
        <f t="shared" ref="J390" si="187">G390*I390</f>
        <v>0</v>
      </c>
      <c r="K390" s="204"/>
      <c r="L390" s="200">
        <f t="shared" ref="L390" si="188">K390*G390</f>
        <v>0</v>
      </c>
      <c r="M390" s="670"/>
      <c r="N390" s="10"/>
    </row>
    <row r="391" spans="1:14" s="70" customFormat="1">
      <c r="A391" s="64" t="s">
        <v>1280</v>
      </c>
      <c r="B391" s="65"/>
      <c r="C391" s="66" t="s">
        <v>1302</v>
      </c>
      <c r="D391" s="67"/>
      <c r="E391" s="67"/>
      <c r="F391" s="697"/>
      <c r="G391" s="696"/>
      <c r="H391" s="68"/>
      <c r="I391" s="698"/>
      <c r="J391" s="202"/>
      <c r="K391" s="207"/>
      <c r="L391" s="202"/>
      <c r="M391" s="669"/>
      <c r="N391" s="69"/>
    </row>
    <row r="392" spans="1:14">
      <c r="A392" s="47"/>
      <c r="B392" s="56">
        <v>1</v>
      </c>
      <c r="C392" s="48" t="s">
        <v>185</v>
      </c>
      <c r="D392" s="49"/>
      <c r="E392" s="49"/>
      <c r="F392" s="50" t="str">
        <f>F345</f>
        <v>Pk.plamPVC.01</v>
      </c>
      <c r="G392" s="681">
        <f>'Volume Backup'!U364</f>
        <v>20</v>
      </c>
      <c r="H392" s="46" t="str">
        <f>'Volume Backup'!V364</f>
        <v>m'</v>
      </c>
      <c r="I392" s="51"/>
      <c r="J392" s="200">
        <f t="shared" ref="J392:J408" si="189">G392*I392</f>
        <v>0</v>
      </c>
      <c r="K392" s="205"/>
      <c r="L392" s="200">
        <f t="shared" ref="L392:L408" si="190">K392*G392</f>
        <v>0</v>
      </c>
      <c r="M392" s="670"/>
      <c r="N392" s="10"/>
    </row>
    <row r="393" spans="1:14">
      <c r="A393" s="47"/>
      <c r="B393" s="56">
        <f>B392+1</f>
        <v>2</v>
      </c>
      <c r="C393" s="48" t="s">
        <v>1303</v>
      </c>
      <c r="D393" s="49"/>
      <c r="E393" s="49"/>
      <c r="F393" s="50" t="str">
        <f t="shared" ref="F393:F408" si="191">F346</f>
        <v>Pk.plamPVC.03</v>
      </c>
      <c r="G393" s="681">
        <f>'Volume Backup'!U365</f>
        <v>20</v>
      </c>
      <c r="H393" s="46" t="str">
        <f>'Volume Backup'!V365</f>
        <v>m'</v>
      </c>
      <c r="I393" s="51"/>
      <c r="J393" s="200">
        <f t="shared" si="189"/>
        <v>0</v>
      </c>
      <c r="K393" s="205"/>
      <c r="L393" s="200">
        <f t="shared" si="190"/>
        <v>0</v>
      </c>
      <c r="M393" s="670"/>
      <c r="N393" s="10"/>
    </row>
    <row r="394" spans="1:14">
      <c r="A394" s="47"/>
      <c r="B394" s="56">
        <f>B393+1</f>
        <v>3</v>
      </c>
      <c r="C394" s="48" t="s">
        <v>1304</v>
      </c>
      <c r="D394" s="49"/>
      <c r="E394" s="49"/>
      <c r="F394" s="50" t="str">
        <f t="shared" si="191"/>
        <v>Pk.plamPVC.04</v>
      </c>
      <c r="G394" s="681">
        <f>'Volume Backup'!U366</f>
        <v>20</v>
      </c>
      <c r="H394" s="46" t="str">
        <f>'Volume Backup'!V366</f>
        <v>m'</v>
      </c>
      <c r="I394" s="51"/>
      <c r="J394" s="200">
        <f t="shared" si="189"/>
        <v>0</v>
      </c>
      <c r="K394" s="205"/>
      <c r="L394" s="200">
        <f t="shared" si="190"/>
        <v>0</v>
      </c>
      <c r="M394" s="670"/>
      <c r="N394" s="10"/>
    </row>
    <row r="395" spans="1:14">
      <c r="A395" s="47"/>
      <c r="B395" s="56">
        <f t="shared" ref="B395:B408" si="192">B394+1</f>
        <v>4</v>
      </c>
      <c r="C395" s="48" t="s">
        <v>1393</v>
      </c>
      <c r="D395" s="49"/>
      <c r="E395" s="49"/>
      <c r="F395" s="50" t="str">
        <f t="shared" si="191"/>
        <v>A.5.1.1.4</v>
      </c>
      <c r="G395" s="681">
        <f>'Volume Backup'!U367</f>
        <v>4</v>
      </c>
      <c r="H395" s="46" t="str">
        <f>'Volume Backup'!V367</f>
        <v>unit</v>
      </c>
      <c r="I395" s="51"/>
      <c r="J395" s="200">
        <f t="shared" si="189"/>
        <v>0</v>
      </c>
      <c r="K395" s="205"/>
      <c r="L395" s="200">
        <f t="shared" si="190"/>
        <v>0</v>
      </c>
      <c r="M395" s="670"/>
      <c r="N395" s="10"/>
    </row>
    <row r="396" spans="1:14">
      <c r="A396" s="47"/>
      <c r="B396" s="56">
        <f t="shared" si="192"/>
        <v>5</v>
      </c>
      <c r="C396" s="48" t="s">
        <v>1305</v>
      </c>
      <c r="D396" s="49"/>
      <c r="E396" s="49"/>
      <c r="F396" s="50" t="str">
        <f t="shared" si="191"/>
        <v>A.5.1.1</v>
      </c>
      <c r="G396" s="681">
        <f>'Volume Backup'!U368</f>
        <v>4</v>
      </c>
      <c r="H396" s="46" t="str">
        <f>'Volume Backup'!V368</f>
        <v>unit</v>
      </c>
      <c r="I396" s="51"/>
      <c r="J396" s="200">
        <f t="shared" si="189"/>
        <v>0</v>
      </c>
      <c r="K396" s="205"/>
      <c r="L396" s="200">
        <f t="shared" si="190"/>
        <v>0</v>
      </c>
      <c r="M396" s="670"/>
      <c r="N396" s="10"/>
    </row>
    <row r="397" spans="1:14">
      <c r="A397" s="47"/>
      <c r="B397" s="56">
        <f t="shared" si="192"/>
        <v>6</v>
      </c>
      <c r="C397" s="48" t="s">
        <v>1306</v>
      </c>
      <c r="D397" s="49"/>
      <c r="E397" s="49"/>
      <c r="F397" s="50" t="str">
        <f t="shared" si="191"/>
        <v>A.5.1.1.19A</v>
      </c>
      <c r="G397" s="681">
        <f>'Volume Backup'!U369</f>
        <v>4</v>
      </c>
      <c r="H397" s="46" t="str">
        <f>'Volume Backup'!V369</f>
        <v>unit</v>
      </c>
      <c r="I397" s="51"/>
      <c r="J397" s="200">
        <f t="shared" si="189"/>
        <v>0</v>
      </c>
      <c r="K397" s="205"/>
      <c r="L397" s="200">
        <f t="shared" si="190"/>
        <v>0</v>
      </c>
      <c r="M397" s="670"/>
      <c r="N397" s="10"/>
    </row>
    <row r="398" spans="1:14">
      <c r="A398" s="47"/>
      <c r="B398" s="56">
        <f t="shared" si="192"/>
        <v>7</v>
      </c>
      <c r="C398" s="48" t="s">
        <v>1307</v>
      </c>
      <c r="D398" s="49"/>
      <c r="E398" s="49"/>
      <c r="F398" s="50" t="str">
        <f t="shared" si="191"/>
        <v>A.5.1.1.14</v>
      </c>
      <c r="G398" s="681">
        <f>'Volume Backup'!U370</f>
        <v>4</v>
      </c>
      <c r="H398" s="46" t="str">
        <f>'Volume Backup'!V370</f>
        <v>unit</v>
      </c>
      <c r="I398" s="51"/>
      <c r="J398" s="200">
        <f t="shared" si="189"/>
        <v>0</v>
      </c>
      <c r="K398" s="205"/>
      <c r="L398" s="200">
        <f t="shared" si="190"/>
        <v>0</v>
      </c>
      <c r="M398" s="670"/>
      <c r="N398" s="10"/>
    </row>
    <row r="399" spans="1:14">
      <c r="A399" s="47"/>
      <c r="B399" s="56">
        <f t="shared" si="192"/>
        <v>8</v>
      </c>
      <c r="C399" s="48" t="s">
        <v>1308</v>
      </c>
      <c r="D399" s="49"/>
      <c r="E399" s="49"/>
      <c r="F399" s="50" t="str">
        <f t="shared" si="191"/>
        <v>A.5.1.3</v>
      </c>
      <c r="G399" s="681">
        <f>'Volume Backup'!U371</f>
        <v>4</v>
      </c>
      <c r="H399" s="46" t="str">
        <f>'Volume Backup'!V371</f>
        <v>unit</v>
      </c>
      <c r="I399" s="51"/>
      <c r="J399" s="200">
        <f t="shared" si="189"/>
        <v>0</v>
      </c>
      <c r="K399" s="205"/>
      <c r="L399" s="200">
        <f t="shared" si="190"/>
        <v>0</v>
      </c>
      <c r="M399" s="670"/>
      <c r="N399" s="10"/>
    </row>
    <row r="400" spans="1:14">
      <c r="A400" s="47"/>
      <c r="B400" s="56">
        <f t="shared" si="192"/>
        <v>9</v>
      </c>
      <c r="C400" s="48" t="s">
        <v>1309</v>
      </c>
      <c r="D400" s="49"/>
      <c r="E400" s="49"/>
      <c r="F400" s="50" t="str">
        <f t="shared" si="191"/>
        <v>A.5.1.1.19</v>
      </c>
      <c r="G400" s="681">
        <f>'Volume Backup'!U372</f>
        <v>4</v>
      </c>
      <c r="H400" s="46" t="str">
        <f>'Volume Backup'!V372</f>
        <v>unit</v>
      </c>
      <c r="I400" s="51"/>
      <c r="J400" s="200">
        <f t="shared" si="189"/>
        <v>0</v>
      </c>
      <c r="K400" s="205"/>
      <c r="L400" s="200">
        <f t="shared" si="190"/>
        <v>0</v>
      </c>
      <c r="M400" s="670"/>
      <c r="N400" s="10"/>
    </row>
    <row r="401" spans="1:16">
      <c r="A401" s="47"/>
      <c r="B401" s="56">
        <f t="shared" si="192"/>
        <v>10</v>
      </c>
      <c r="C401" s="48" t="s">
        <v>1310</v>
      </c>
      <c r="D401" s="49"/>
      <c r="E401" s="49"/>
      <c r="F401" s="50" t="str">
        <f t="shared" si="191"/>
        <v>Dihitung</v>
      </c>
      <c r="G401" s="681">
        <f>'Volume Backup'!U373</f>
        <v>4</v>
      </c>
      <c r="H401" s="46" t="str">
        <f>'Volume Backup'!V373</f>
        <v>unit</v>
      </c>
      <c r="I401" s="51"/>
      <c r="J401" s="200">
        <f t="shared" si="189"/>
        <v>0</v>
      </c>
      <c r="K401" s="205"/>
      <c r="L401" s="200">
        <f t="shared" si="190"/>
        <v>0</v>
      </c>
      <c r="M401" s="670"/>
      <c r="N401" s="10"/>
    </row>
    <row r="402" spans="1:16">
      <c r="A402" s="47"/>
      <c r="B402" s="56">
        <f t="shared" si="192"/>
        <v>11</v>
      </c>
      <c r="C402" s="48" t="s">
        <v>1295</v>
      </c>
      <c r="D402" s="49"/>
      <c r="E402" s="49"/>
      <c r="F402" s="50" t="str">
        <f t="shared" si="191"/>
        <v>A.4.6.1.23 G</v>
      </c>
      <c r="G402" s="681" t="e">
        <f>'Volume Backup'!#REF!</f>
        <v>#REF!</v>
      </c>
      <c r="H402" s="46" t="e">
        <f>'Volume Backup'!#REF!</f>
        <v>#REF!</v>
      </c>
      <c r="I402" s="51"/>
      <c r="J402" s="200" t="e">
        <f t="shared" si="189"/>
        <v>#REF!</v>
      </c>
      <c r="K402" s="205"/>
      <c r="L402" s="200" t="e">
        <f t="shared" si="190"/>
        <v>#REF!</v>
      </c>
      <c r="M402" s="670"/>
      <c r="N402" s="10"/>
    </row>
    <row r="403" spans="1:16">
      <c r="A403" s="47"/>
      <c r="B403" s="56">
        <f t="shared" si="192"/>
        <v>12</v>
      </c>
      <c r="C403" s="48" t="s">
        <v>192</v>
      </c>
      <c r="D403" s="49"/>
      <c r="E403" s="49"/>
      <c r="F403" s="50" t="str">
        <f t="shared" si="191"/>
        <v>A.4.6.1.23 L</v>
      </c>
      <c r="G403" s="681" t="e">
        <f>'Volume Backup'!#REF!</f>
        <v>#REF!</v>
      </c>
      <c r="H403" s="46" t="e">
        <f>'Volume Backup'!#REF!</f>
        <v>#REF!</v>
      </c>
      <c r="I403" s="51"/>
      <c r="J403" s="200" t="e">
        <f t="shared" si="189"/>
        <v>#REF!</v>
      </c>
      <c r="K403" s="205"/>
      <c r="L403" s="200" t="e">
        <f t="shared" si="190"/>
        <v>#REF!</v>
      </c>
      <c r="M403" s="670"/>
      <c r="N403" s="10"/>
    </row>
    <row r="404" spans="1:16">
      <c r="A404" s="47"/>
      <c r="B404" s="56">
        <f t="shared" si="192"/>
        <v>13</v>
      </c>
      <c r="C404" s="48" t="s">
        <v>1312</v>
      </c>
      <c r="D404" s="49"/>
      <c r="E404" s="49"/>
      <c r="F404" s="50" t="str">
        <f t="shared" si="191"/>
        <v>A.4.4.3.36 J</v>
      </c>
      <c r="G404" s="681">
        <f>'Volume Backup'!U374</f>
        <v>62.400000000000006</v>
      </c>
      <c r="H404" s="46" t="str">
        <f>'Volume Backup'!V374</f>
        <v>m2</v>
      </c>
      <c r="I404" s="51"/>
      <c r="J404" s="200">
        <f t="shared" si="189"/>
        <v>0</v>
      </c>
      <c r="K404" s="205"/>
      <c r="L404" s="200">
        <f t="shared" si="190"/>
        <v>0</v>
      </c>
      <c r="M404" s="670"/>
      <c r="N404" s="10"/>
    </row>
    <row r="405" spans="1:16">
      <c r="A405" s="47"/>
      <c r="B405" s="56">
        <f t="shared" si="192"/>
        <v>14</v>
      </c>
      <c r="C405" s="48" t="s">
        <v>1313</v>
      </c>
      <c r="D405" s="49"/>
      <c r="E405" s="49"/>
      <c r="F405" s="50" t="str">
        <f t="shared" si="191"/>
        <v>A.4.4.3.36 J</v>
      </c>
      <c r="G405" s="681">
        <f>'Volume Backup'!U375</f>
        <v>9</v>
      </c>
      <c r="H405" s="46" t="str">
        <f>'Volume Backup'!V375</f>
        <v>m2</v>
      </c>
      <c r="I405" s="51"/>
      <c r="J405" s="200">
        <f t="shared" si="189"/>
        <v>0</v>
      </c>
      <c r="K405" s="205"/>
      <c r="L405" s="200">
        <f t="shared" si="190"/>
        <v>0</v>
      </c>
      <c r="M405" s="670"/>
      <c r="N405" s="10"/>
    </row>
    <row r="406" spans="1:16">
      <c r="A406" s="47"/>
      <c r="B406" s="56">
        <f t="shared" si="192"/>
        <v>15</v>
      </c>
      <c r="C406" s="48" t="s">
        <v>172</v>
      </c>
      <c r="D406" s="49"/>
      <c r="E406" s="49"/>
      <c r="F406" s="50" t="str">
        <f t="shared" si="191"/>
        <v>PLL.01</v>
      </c>
      <c r="G406" s="681">
        <f>'Volume Backup'!U376</f>
        <v>9</v>
      </c>
      <c r="H406" s="46" t="str">
        <f>'Volume Backup'!V376</f>
        <v>m2</v>
      </c>
      <c r="I406" s="51"/>
      <c r="J406" s="200">
        <f t="shared" si="189"/>
        <v>0</v>
      </c>
      <c r="K406" s="205"/>
      <c r="L406" s="200">
        <f t="shared" si="190"/>
        <v>0</v>
      </c>
      <c r="M406" s="670"/>
      <c r="N406" s="10"/>
    </row>
    <row r="407" spans="1:16">
      <c r="A407" s="47"/>
      <c r="B407" s="56">
        <f t="shared" si="192"/>
        <v>16</v>
      </c>
      <c r="C407" s="48" t="s">
        <v>184</v>
      </c>
      <c r="D407" s="49"/>
      <c r="E407" s="49"/>
      <c r="F407" s="50" t="str">
        <f t="shared" si="191"/>
        <v>A.4.5.1.7</v>
      </c>
      <c r="G407" s="681">
        <f>'Volume Backup'!U377</f>
        <v>9</v>
      </c>
      <c r="H407" s="46" t="str">
        <f>'Volume Backup'!V377</f>
        <v>m2</v>
      </c>
      <c r="I407" s="51"/>
      <c r="J407" s="200">
        <f t="shared" si="189"/>
        <v>0</v>
      </c>
      <c r="K407" s="205"/>
      <c r="L407" s="200">
        <f t="shared" si="190"/>
        <v>0</v>
      </c>
      <c r="M407" s="670"/>
      <c r="N407" s="10"/>
    </row>
    <row r="408" spans="1:16">
      <c r="A408" s="47"/>
      <c r="B408" s="56">
        <f t="shared" si="192"/>
        <v>17</v>
      </c>
      <c r="C408" s="48" t="s">
        <v>1297</v>
      </c>
      <c r="D408" s="49"/>
      <c r="E408" s="49"/>
      <c r="F408" s="50" t="str">
        <f t="shared" si="191"/>
        <v>A.4.7.1.10</v>
      </c>
      <c r="G408" s="681">
        <f>'Volume Backup'!U378</f>
        <v>9</v>
      </c>
      <c r="H408" s="46" t="str">
        <f>'Volume Backup'!V378</f>
        <v>m2</v>
      </c>
      <c r="I408" s="51"/>
      <c r="J408" s="200">
        <f t="shared" si="189"/>
        <v>0</v>
      </c>
      <c r="K408" s="205"/>
      <c r="L408" s="200">
        <f t="shared" si="190"/>
        <v>0</v>
      </c>
      <c r="M408" s="670"/>
      <c r="N408" s="10"/>
      <c r="O408" s="861" t="e">
        <f>SUM(J366:J408)</f>
        <v>#REF!</v>
      </c>
      <c r="P408" s="861" t="e">
        <f>SUM(L366:L408)</f>
        <v>#REF!</v>
      </c>
    </row>
    <row r="409" spans="1:16" s="692" customFormat="1">
      <c r="A409" s="683" t="s">
        <v>19</v>
      </c>
      <c r="B409" s="684"/>
      <c r="C409" s="685" t="s">
        <v>1394</v>
      </c>
      <c r="D409" s="686"/>
      <c r="E409" s="686"/>
      <c r="F409" s="693"/>
      <c r="G409" s="694"/>
      <c r="H409" s="687"/>
      <c r="I409" s="695"/>
      <c r="J409" s="688"/>
      <c r="K409" s="689"/>
      <c r="L409" s="688"/>
      <c r="M409" s="690"/>
      <c r="N409" s="691"/>
    </row>
    <row r="410" spans="1:16" s="70" customFormat="1">
      <c r="A410" s="64" t="s">
        <v>1282</v>
      </c>
      <c r="B410" s="65"/>
      <c r="C410" s="66" t="s">
        <v>164</v>
      </c>
      <c r="D410" s="67"/>
      <c r="E410" s="67"/>
      <c r="F410" s="697"/>
      <c r="G410" s="696"/>
      <c r="H410" s="68"/>
      <c r="I410" s="698"/>
      <c r="J410" s="202"/>
      <c r="K410" s="207"/>
      <c r="L410" s="202"/>
      <c r="M410" s="669"/>
      <c r="N410" s="69"/>
    </row>
    <row r="411" spans="1:16">
      <c r="A411" s="47"/>
      <c r="B411" s="56">
        <v>1</v>
      </c>
      <c r="C411" s="48" t="s">
        <v>1347</v>
      </c>
      <c r="D411" s="49"/>
      <c r="E411" s="49"/>
      <c r="F411" s="50" t="str">
        <f>F366</f>
        <v>A.4.4.1.9</v>
      </c>
      <c r="G411" s="681">
        <f>'Volume Backup'!U381</f>
        <v>12.8</v>
      </c>
      <c r="H411" s="46" t="str">
        <f>'Volume Backup'!V381</f>
        <v>m2</v>
      </c>
      <c r="I411" s="51"/>
      <c r="J411" s="200">
        <f t="shared" ref="J411" si="193">G411*I411</f>
        <v>0</v>
      </c>
      <c r="K411" s="205"/>
      <c r="L411" s="200">
        <f t="shared" ref="L411" si="194">K411*G411</f>
        <v>0</v>
      </c>
      <c r="M411" s="670"/>
      <c r="N411" s="10"/>
    </row>
    <row r="412" spans="1:16">
      <c r="A412" s="47"/>
      <c r="B412" s="56">
        <f>B411+1</f>
        <v>2</v>
      </c>
      <c r="C412" s="48" t="s">
        <v>170</v>
      </c>
      <c r="D412" s="49"/>
      <c r="E412" s="49"/>
      <c r="F412" s="50" t="str">
        <f t="shared" ref="F412:F413" si="195">F367</f>
        <v>A.4.4.2.4</v>
      </c>
      <c r="G412" s="681">
        <f>'Volume Backup'!U382</f>
        <v>25.6</v>
      </c>
      <c r="H412" s="46" t="str">
        <f>'Volume Backup'!V382</f>
        <v>m2</v>
      </c>
      <c r="I412" s="51"/>
      <c r="J412" s="200">
        <f>G412*I412</f>
        <v>0</v>
      </c>
      <c r="K412" s="205"/>
      <c r="L412" s="200">
        <f>K412*G412</f>
        <v>0</v>
      </c>
      <c r="M412" s="670"/>
      <c r="N412" s="10"/>
    </row>
    <row r="413" spans="1:16">
      <c r="A413" s="47"/>
      <c r="B413" s="56">
        <f>B412+1</f>
        <v>3</v>
      </c>
      <c r="C413" s="48" t="s">
        <v>163</v>
      </c>
      <c r="D413" s="49"/>
      <c r="E413" s="49"/>
      <c r="F413" s="50" t="str">
        <f t="shared" si="195"/>
        <v>A.4.4.2.27</v>
      </c>
      <c r="G413" s="681">
        <f>'Volume Backup'!U383</f>
        <v>25.6</v>
      </c>
      <c r="H413" s="46" t="str">
        <f>'Volume Backup'!V383</f>
        <v>m2</v>
      </c>
      <c r="I413" s="51"/>
      <c r="J413" s="200">
        <f>G413*I413</f>
        <v>0</v>
      </c>
      <c r="K413" s="205"/>
      <c r="L413" s="200">
        <f>K413*G413</f>
        <v>0</v>
      </c>
      <c r="M413" s="670"/>
      <c r="N413" s="10"/>
    </row>
    <row r="414" spans="1:16">
      <c r="A414" s="47"/>
      <c r="B414" s="56">
        <f t="shared" ref="B414:B417" si="196">B413+1</f>
        <v>4</v>
      </c>
      <c r="C414" s="48" t="s">
        <v>1295</v>
      </c>
      <c r="D414" s="49"/>
      <c r="E414" s="49"/>
      <c r="F414" s="50" t="str">
        <f>F402</f>
        <v>A.4.6.1.23 G</v>
      </c>
      <c r="G414" s="681">
        <f>'Volume Backup'!U384</f>
        <v>16</v>
      </c>
      <c r="H414" s="46" t="str">
        <f>'Volume Backup'!V384</f>
        <v>m2</v>
      </c>
      <c r="I414" s="51"/>
      <c r="J414" s="200">
        <f t="shared" ref="J414:J417" si="197">G414*I414</f>
        <v>0</v>
      </c>
      <c r="K414" s="205"/>
      <c r="L414" s="200">
        <f t="shared" ref="L414:L417" si="198">K414*G414</f>
        <v>0</v>
      </c>
      <c r="M414" s="670"/>
      <c r="N414" s="10"/>
    </row>
    <row r="415" spans="1:16">
      <c r="A415" s="47"/>
      <c r="B415" s="56">
        <f t="shared" si="196"/>
        <v>5</v>
      </c>
      <c r="C415" s="48" t="s">
        <v>192</v>
      </c>
      <c r="D415" s="49"/>
      <c r="E415" s="49"/>
      <c r="F415" s="50" t="str">
        <f>F403</f>
        <v>A.4.6.1.23 L</v>
      </c>
      <c r="G415" s="681">
        <f>'Volume Backup'!U385</f>
        <v>17.919999999999998</v>
      </c>
      <c r="H415" s="46" t="str">
        <f>'Volume Backup'!V385</f>
        <v>m2</v>
      </c>
      <c r="I415" s="51"/>
      <c r="J415" s="200">
        <f t="shared" si="197"/>
        <v>0</v>
      </c>
      <c r="K415" s="205"/>
      <c r="L415" s="200">
        <f t="shared" si="198"/>
        <v>0</v>
      </c>
      <c r="M415" s="670"/>
      <c r="N415" s="10"/>
    </row>
    <row r="416" spans="1:16">
      <c r="A416" s="47"/>
      <c r="B416" s="56">
        <f t="shared" si="196"/>
        <v>6</v>
      </c>
      <c r="C416" s="48" t="s">
        <v>1338</v>
      </c>
      <c r="D416" s="49"/>
      <c r="E416" s="49"/>
      <c r="F416" s="50" t="str">
        <f>F372</f>
        <v>A.4.6.1.23 G1</v>
      </c>
      <c r="G416" s="681" t="e">
        <f>'Volume Backup'!#REF!</f>
        <v>#REF!</v>
      </c>
      <c r="H416" s="46" t="e">
        <f>'Volume Backup'!#REF!</f>
        <v>#REF!</v>
      </c>
      <c r="I416" s="51"/>
      <c r="J416" s="200" t="e">
        <f t="shared" si="197"/>
        <v>#REF!</v>
      </c>
      <c r="K416" s="205"/>
      <c r="L416" s="200" t="e">
        <f t="shared" si="198"/>
        <v>#REF!</v>
      </c>
      <c r="M416" s="670"/>
      <c r="N416" s="10"/>
    </row>
    <row r="417" spans="1:14">
      <c r="A417" s="47"/>
      <c r="B417" s="56">
        <f t="shared" si="196"/>
        <v>7</v>
      </c>
      <c r="C417" s="48" t="s">
        <v>1294</v>
      </c>
      <c r="D417" s="49"/>
      <c r="E417" s="49"/>
      <c r="F417" s="50" t="str">
        <f>F401</f>
        <v>Dihitung</v>
      </c>
      <c r="G417" s="681">
        <f>'Volume Backup'!U386</f>
        <v>118</v>
      </c>
      <c r="H417" s="46" t="str">
        <f>'Volume Backup'!V386</f>
        <v>cm</v>
      </c>
      <c r="I417" s="51"/>
      <c r="J417" s="200">
        <f t="shared" si="197"/>
        <v>0</v>
      </c>
      <c r="K417" s="205"/>
      <c r="L417" s="200">
        <f t="shared" si="198"/>
        <v>0</v>
      </c>
      <c r="M417" s="670"/>
      <c r="N417" s="10"/>
    </row>
    <row r="418" spans="1:14" s="70" customFormat="1">
      <c r="A418" s="64" t="s">
        <v>1283</v>
      </c>
      <c r="B418" s="65"/>
      <c r="C418" s="66" t="s">
        <v>182</v>
      </c>
      <c r="D418" s="67"/>
      <c r="E418" s="67"/>
      <c r="F418" s="697"/>
      <c r="G418" s="696"/>
      <c r="H418" s="68"/>
      <c r="I418" s="698"/>
      <c r="J418" s="202"/>
      <c r="K418" s="207"/>
      <c r="L418" s="202"/>
      <c r="M418" s="669"/>
      <c r="N418" s="69"/>
    </row>
    <row r="419" spans="1:14">
      <c r="A419" s="37"/>
      <c r="B419" s="55">
        <v>1</v>
      </c>
      <c r="C419" s="33" t="s">
        <v>172</v>
      </c>
      <c r="D419" s="34"/>
      <c r="E419" s="34"/>
      <c r="F419" s="680" t="str">
        <f>F375</f>
        <v>PLL.01</v>
      </c>
      <c r="G419" s="681">
        <f>'Volume Backup'!U388</f>
        <v>21</v>
      </c>
      <c r="H419" s="46" t="str">
        <f>'Volume Backup'!V388</f>
        <v>m2</v>
      </c>
      <c r="I419" s="682"/>
      <c r="J419" s="200">
        <f t="shared" ref="J419:J421" si="199">G419*I419</f>
        <v>0</v>
      </c>
      <c r="K419" s="204"/>
      <c r="L419" s="200">
        <f t="shared" ref="L419:L421" si="200">K419*G419</f>
        <v>0</v>
      </c>
      <c r="M419" s="670"/>
      <c r="N419" s="10"/>
    </row>
    <row r="420" spans="1:14">
      <c r="A420" s="47"/>
      <c r="B420" s="56">
        <f>B419+1</f>
        <v>2</v>
      </c>
      <c r="C420" s="48" t="s">
        <v>184</v>
      </c>
      <c r="D420" s="49"/>
      <c r="E420" s="49"/>
      <c r="F420" s="50" t="str">
        <f>F376</f>
        <v>A.4.5.1.7</v>
      </c>
      <c r="G420" s="681">
        <f>'Volume Backup'!U389</f>
        <v>21</v>
      </c>
      <c r="H420" s="46" t="str">
        <f>'Volume Backup'!V389</f>
        <v>m2</v>
      </c>
      <c r="I420" s="51"/>
      <c r="J420" s="200">
        <f t="shared" si="199"/>
        <v>0</v>
      </c>
      <c r="K420" s="205"/>
      <c r="L420" s="200">
        <f t="shared" si="200"/>
        <v>0</v>
      </c>
      <c r="M420" s="670"/>
      <c r="N420" s="10"/>
    </row>
    <row r="421" spans="1:14">
      <c r="A421" s="47"/>
      <c r="B421" s="56">
        <f>B420+1</f>
        <v>3</v>
      </c>
      <c r="C421" s="48" t="s">
        <v>1297</v>
      </c>
      <c r="D421" s="49"/>
      <c r="E421" s="49"/>
      <c r="F421" s="50" t="str">
        <f>F378</f>
        <v>A.4.7.1.10</v>
      </c>
      <c r="G421" s="681">
        <f>'Volume Backup'!U390</f>
        <v>21</v>
      </c>
      <c r="H421" s="46" t="str">
        <f>'Volume Backup'!V390</f>
        <v>m2</v>
      </c>
      <c r="I421" s="51"/>
      <c r="J421" s="200">
        <f t="shared" si="199"/>
        <v>0</v>
      </c>
      <c r="K421" s="205"/>
      <c r="L421" s="200">
        <f t="shared" si="200"/>
        <v>0</v>
      </c>
      <c r="M421" s="670"/>
      <c r="N421" s="10"/>
    </row>
    <row r="422" spans="1:14" s="70" customFormat="1">
      <c r="A422" s="64" t="s">
        <v>1352</v>
      </c>
      <c r="B422" s="65"/>
      <c r="C422" s="66" t="s">
        <v>162</v>
      </c>
      <c r="D422" s="67"/>
      <c r="E422" s="67"/>
      <c r="F422" s="697"/>
      <c r="G422" s="696"/>
      <c r="H422" s="68"/>
      <c r="I422" s="698"/>
      <c r="J422" s="202"/>
      <c r="K422" s="207"/>
      <c r="L422" s="202"/>
      <c r="M422" s="669"/>
      <c r="N422" s="69"/>
    </row>
    <row r="423" spans="1:14">
      <c r="A423" s="37"/>
      <c r="B423" s="55">
        <v>1</v>
      </c>
      <c r="C423" s="33" t="s">
        <v>1311</v>
      </c>
      <c r="D423" s="34"/>
      <c r="E423" s="34"/>
      <c r="F423" s="680" t="str">
        <f>F333</f>
        <v>A.4.4.3.59 B</v>
      </c>
      <c r="G423" s="681">
        <f>'Volume Backup'!U392</f>
        <v>21</v>
      </c>
      <c r="H423" s="46" t="str">
        <f>'Volume Backup'!V392</f>
        <v>m2</v>
      </c>
      <c r="I423" s="682"/>
      <c r="J423" s="200">
        <f t="shared" ref="J423" si="201">G423*I423</f>
        <v>0</v>
      </c>
      <c r="K423" s="204"/>
      <c r="L423" s="200">
        <f t="shared" ref="L423" si="202">K423*G423</f>
        <v>0</v>
      </c>
      <c r="M423" s="670"/>
      <c r="N423" s="10"/>
    </row>
    <row r="424" spans="1:14" s="70" customFormat="1">
      <c r="A424" s="64" t="s">
        <v>1353</v>
      </c>
      <c r="B424" s="65"/>
      <c r="C424" s="66" t="s">
        <v>1284</v>
      </c>
      <c r="D424" s="67"/>
      <c r="E424" s="67"/>
      <c r="F424" s="697"/>
      <c r="G424" s="696"/>
      <c r="H424" s="68"/>
      <c r="I424" s="698"/>
      <c r="J424" s="202"/>
      <c r="K424" s="207"/>
      <c r="L424" s="202"/>
      <c r="M424" s="669"/>
      <c r="N424" s="69"/>
    </row>
    <row r="425" spans="1:14">
      <c r="A425" s="47"/>
      <c r="B425" s="56">
        <v>1</v>
      </c>
      <c r="C425" s="48" t="s">
        <v>1286</v>
      </c>
      <c r="D425" s="49"/>
      <c r="E425" s="49"/>
      <c r="F425" s="50" t="str">
        <f>F382</f>
        <v>PK.Elek.01</v>
      </c>
      <c r="G425" s="681">
        <f>'Volume Backup'!U394</f>
        <v>17</v>
      </c>
      <c r="H425" s="46" t="str">
        <f>'Volume Backup'!V394</f>
        <v>titik</v>
      </c>
      <c r="I425" s="51"/>
      <c r="J425" s="200">
        <f t="shared" ref="J425:J431" si="203">G425*I425</f>
        <v>0</v>
      </c>
      <c r="K425" s="205"/>
      <c r="L425" s="200">
        <f t="shared" ref="L425:L431" si="204">K425*G425</f>
        <v>0</v>
      </c>
      <c r="M425" s="670"/>
      <c r="N425" s="10"/>
    </row>
    <row r="426" spans="1:14">
      <c r="A426" s="47"/>
      <c r="B426" s="56">
        <f t="shared" ref="B426:B431" si="205">B425+1</f>
        <v>2</v>
      </c>
      <c r="C426" s="48" t="s">
        <v>1298</v>
      </c>
      <c r="D426" s="49"/>
      <c r="E426" s="49"/>
      <c r="F426" s="50" t="str">
        <f t="shared" ref="F426:F431" si="206">F383</f>
        <v>PK Supl. 4 D</v>
      </c>
      <c r="G426" s="681">
        <f>'Volume Backup'!U395</f>
        <v>24</v>
      </c>
      <c r="H426" s="46" t="str">
        <f>'Volume Backup'!V395</f>
        <v>m'</v>
      </c>
      <c r="I426" s="51"/>
      <c r="J426" s="200">
        <f t="shared" si="203"/>
        <v>0</v>
      </c>
      <c r="K426" s="205"/>
      <c r="L426" s="200">
        <f t="shared" si="204"/>
        <v>0</v>
      </c>
      <c r="M426" s="670"/>
      <c r="N426" s="10"/>
    </row>
    <row r="427" spans="1:14">
      <c r="A427" s="47"/>
      <c r="B427" s="56">
        <f t="shared" si="205"/>
        <v>3</v>
      </c>
      <c r="C427" s="48" t="s">
        <v>1326</v>
      </c>
      <c r="D427" s="49"/>
      <c r="E427" s="49"/>
      <c r="F427" s="50" t="str">
        <f t="shared" si="206"/>
        <v>PK.Elek.36</v>
      </c>
      <c r="G427" s="681">
        <f>'Volume Backup'!U396</f>
        <v>8</v>
      </c>
      <c r="H427" s="46" t="str">
        <f>'Volume Backup'!V396</f>
        <v>unit</v>
      </c>
      <c r="I427" s="51"/>
      <c r="J427" s="200">
        <f t="shared" si="203"/>
        <v>0</v>
      </c>
      <c r="K427" s="205"/>
      <c r="L427" s="200">
        <f t="shared" si="204"/>
        <v>0</v>
      </c>
      <c r="M427" s="670"/>
      <c r="N427" s="10"/>
    </row>
    <row r="428" spans="1:14">
      <c r="A428" s="47"/>
      <c r="B428" s="56">
        <f t="shared" si="205"/>
        <v>4</v>
      </c>
      <c r="C428" s="48" t="s">
        <v>1327</v>
      </c>
      <c r="D428" s="49"/>
      <c r="E428" s="49"/>
      <c r="F428" s="50" t="str">
        <f t="shared" si="206"/>
        <v>PK.Elek.39</v>
      </c>
      <c r="G428" s="681">
        <f>'Volume Backup'!U397</f>
        <v>4</v>
      </c>
      <c r="H428" s="46" t="str">
        <f>'Volume Backup'!V397</f>
        <v>unit</v>
      </c>
      <c r="I428" s="51"/>
      <c r="J428" s="200">
        <f t="shared" si="203"/>
        <v>0</v>
      </c>
      <c r="K428" s="205"/>
      <c r="L428" s="200">
        <f t="shared" si="204"/>
        <v>0</v>
      </c>
      <c r="M428" s="670"/>
      <c r="N428" s="10"/>
    </row>
    <row r="429" spans="1:14">
      <c r="A429" s="47"/>
      <c r="B429" s="56">
        <f t="shared" si="205"/>
        <v>5</v>
      </c>
      <c r="C429" s="48" t="s">
        <v>1299</v>
      </c>
      <c r="D429" s="49"/>
      <c r="E429" s="49"/>
      <c r="F429" s="50" t="str">
        <f t="shared" si="206"/>
        <v>PK.Elek.29</v>
      </c>
      <c r="G429" s="681">
        <f>'Volume Backup'!U398</f>
        <v>1</v>
      </c>
      <c r="H429" s="46" t="str">
        <f>'Volume Backup'!V398</f>
        <v>unit</v>
      </c>
      <c r="I429" s="51"/>
      <c r="J429" s="200">
        <f t="shared" si="203"/>
        <v>0</v>
      </c>
      <c r="K429" s="205"/>
      <c r="L429" s="200">
        <f t="shared" si="204"/>
        <v>0</v>
      </c>
      <c r="M429" s="670"/>
      <c r="N429" s="10"/>
    </row>
    <row r="430" spans="1:14">
      <c r="A430" s="47"/>
      <c r="B430" s="56">
        <f t="shared" si="205"/>
        <v>6</v>
      </c>
      <c r="C430" s="48" t="s">
        <v>1300</v>
      </c>
      <c r="D430" s="49"/>
      <c r="E430" s="49"/>
      <c r="F430" s="50" t="str">
        <f t="shared" si="206"/>
        <v>PK.Elek.30</v>
      </c>
      <c r="G430" s="681">
        <f>'Volume Backup'!U399</f>
        <v>2</v>
      </c>
      <c r="H430" s="46" t="str">
        <f>'Volume Backup'!V399</f>
        <v>unit</v>
      </c>
      <c r="I430" s="51"/>
      <c r="J430" s="200">
        <f t="shared" si="203"/>
        <v>0</v>
      </c>
      <c r="K430" s="205"/>
      <c r="L430" s="200">
        <f t="shared" si="204"/>
        <v>0</v>
      </c>
      <c r="M430" s="670"/>
      <c r="N430" s="10"/>
    </row>
    <row r="431" spans="1:14">
      <c r="A431" s="47"/>
      <c r="B431" s="56">
        <f t="shared" si="205"/>
        <v>7</v>
      </c>
      <c r="C431" s="48" t="s">
        <v>1301</v>
      </c>
      <c r="D431" s="49"/>
      <c r="E431" s="49"/>
      <c r="F431" s="50" t="str">
        <f t="shared" si="206"/>
        <v>PK.Elek.28</v>
      </c>
      <c r="G431" s="681">
        <f>'Volume Backup'!U400</f>
        <v>4</v>
      </c>
      <c r="H431" s="46" t="str">
        <f>'Volume Backup'!V400</f>
        <v>unit</v>
      </c>
      <c r="I431" s="51"/>
      <c r="J431" s="200">
        <f t="shared" si="203"/>
        <v>0</v>
      </c>
      <c r="K431" s="205"/>
      <c r="L431" s="200">
        <f t="shared" si="204"/>
        <v>0</v>
      </c>
      <c r="M431" s="670"/>
      <c r="N431" s="10"/>
    </row>
    <row r="432" spans="1:14" s="70" customFormat="1">
      <c r="A432" s="64" t="s">
        <v>1354</v>
      </c>
      <c r="B432" s="65"/>
      <c r="C432" s="66" t="s">
        <v>1316</v>
      </c>
      <c r="D432" s="67"/>
      <c r="E432" s="67"/>
      <c r="F432" s="697"/>
      <c r="G432" s="696"/>
      <c r="H432" s="68"/>
      <c r="I432" s="698"/>
      <c r="J432" s="202"/>
      <c r="K432" s="207"/>
      <c r="L432" s="202"/>
      <c r="M432" s="669"/>
      <c r="N432" s="69"/>
    </row>
    <row r="433" spans="1:14">
      <c r="A433" s="37"/>
      <c r="B433" s="55">
        <v>1</v>
      </c>
      <c r="C433" s="33" t="s">
        <v>1317</v>
      </c>
      <c r="D433" s="34"/>
      <c r="E433" s="34"/>
      <c r="F433" s="680" t="str">
        <f>F417</f>
        <v>Dihitung</v>
      </c>
      <c r="G433" s="681">
        <f>'Volume Backup'!U402</f>
        <v>1</v>
      </c>
      <c r="H433" s="46" t="str">
        <f>'Volume Backup'!V402</f>
        <v>unit</v>
      </c>
      <c r="I433" s="682"/>
      <c r="J433" s="200">
        <f t="shared" ref="J433:J434" si="207">G433*I433</f>
        <v>0</v>
      </c>
      <c r="K433" s="204"/>
      <c r="L433" s="200">
        <f t="shared" ref="L433:L434" si="208">K433*G433</f>
        <v>0</v>
      </c>
      <c r="M433" s="670"/>
      <c r="N433" s="10"/>
    </row>
    <row r="434" spans="1:14">
      <c r="A434" s="47"/>
      <c r="B434" s="56">
        <f>B433+1</f>
        <v>2</v>
      </c>
      <c r="C434" s="48" t="s">
        <v>1318</v>
      </c>
      <c r="D434" s="49"/>
      <c r="E434" s="49"/>
      <c r="F434" s="50" t="str">
        <f>F433</f>
        <v>Dihitung</v>
      </c>
      <c r="G434" s="681">
        <f>'Volume Backup'!U403</f>
        <v>1</v>
      </c>
      <c r="H434" s="46" t="str">
        <f>'Volume Backup'!V403</f>
        <v>unit</v>
      </c>
      <c r="I434" s="51"/>
      <c r="J434" s="200">
        <f t="shared" si="207"/>
        <v>0</v>
      </c>
      <c r="K434" s="205"/>
      <c r="L434" s="200">
        <f t="shared" si="208"/>
        <v>0</v>
      </c>
      <c r="M434" s="670"/>
      <c r="N434" s="10"/>
    </row>
    <row r="435" spans="1:14" s="70" customFormat="1">
      <c r="A435" s="64" t="s">
        <v>1355</v>
      </c>
      <c r="B435" s="65"/>
      <c r="C435" s="66" t="s">
        <v>189</v>
      </c>
      <c r="D435" s="67"/>
      <c r="E435" s="67"/>
      <c r="F435" s="697"/>
      <c r="G435" s="696"/>
      <c r="H435" s="68"/>
      <c r="I435" s="698"/>
      <c r="J435" s="202"/>
      <c r="K435" s="207"/>
      <c r="L435" s="202"/>
      <c r="M435" s="669"/>
      <c r="N435" s="69"/>
    </row>
    <row r="436" spans="1:14">
      <c r="A436" s="37"/>
      <c r="B436" s="55">
        <v>1</v>
      </c>
      <c r="C436" s="33" t="s">
        <v>1341</v>
      </c>
      <c r="D436" s="34"/>
      <c r="E436" s="34"/>
      <c r="F436" s="680" t="str">
        <f>F434</f>
        <v>Dihitung</v>
      </c>
      <c r="G436" s="681" t="e">
        <f>'Volume Backup'!#REF!</f>
        <v>#REF!</v>
      </c>
      <c r="H436" s="46" t="e">
        <f>'Volume Backup'!#REF!</f>
        <v>#REF!</v>
      </c>
      <c r="I436" s="682"/>
      <c r="J436" s="200" t="e">
        <f t="shared" ref="J436:J441" si="209">G436*I436</f>
        <v>#REF!</v>
      </c>
      <c r="K436" s="682"/>
      <c r="L436" s="200" t="e">
        <f t="shared" ref="L436:L441" si="210">K436*G436</f>
        <v>#REF!</v>
      </c>
      <c r="M436" s="670"/>
      <c r="N436" s="10"/>
    </row>
    <row r="437" spans="1:14">
      <c r="A437" s="47"/>
      <c r="B437" s="56">
        <f>B436+1</f>
        <v>2</v>
      </c>
      <c r="C437" s="48" t="s">
        <v>1322</v>
      </c>
      <c r="D437" s="49"/>
      <c r="E437" s="49"/>
      <c r="F437" s="50" t="str">
        <f>F436</f>
        <v>Dihitung</v>
      </c>
      <c r="G437" s="681" t="e">
        <f>'Volume Backup'!#REF!</f>
        <v>#REF!</v>
      </c>
      <c r="H437" s="46" t="e">
        <f>'Volume Backup'!#REF!</f>
        <v>#REF!</v>
      </c>
      <c r="I437" s="682"/>
      <c r="J437" s="200" t="e">
        <f t="shared" si="209"/>
        <v>#REF!</v>
      </c>
      <c r="K437" s="682"/>
      <c r="L437" s="200" t="e">
        <f t="shared" si="210"/>
        <v>#REF!</v>
      </c>
      <c r="M437" s="670"/>
      <c r="N437" s="10"/>
    </row>
    <row r="438" spans="1:14">
      <c r="A438" s="47"/>
      <c r="B438" s="56">
        <f t="shared" ref="B438:B441" si="211">B437+1</f>
        <v>3</v>
      </c>
      <c r="C438" s="48" t="s">
        <v>1323</v>
      </c>
      <c r="D438" s="49"/>
      <c r="E438" s="49"/>
      <c r="F438" s="50" t="str">
        <f>F437</f>
        <v>Dihitung</v>
      </c>
      <c r="G438" s="681" t="e">
        <f>'Volume Backup'!#REF!</f>
        <v>#REF!</v>
      </c>
      <c r="H438" s="46" t="e">
        <f>'Volume Backup'!#REF!</f>
        <v>#REF!</v>
      </c>
      <c r="I438" s="682"/>
      <c r="J438" s="200" t="e">
        <f t="shared" si="209"/>
        <v>#REF!</v>
      </c>
      <c r="K438" s="682"/>
      <c r="L438" s="200" t="e">
        <f t="shared" si="210"/>
        <v>#REF!</v>
      </c>
      <c r="M438" s="670"/>
      <c r="N438" s="10"/>
    </row>
    <row r="439" spans="1:14">
      <c r="A439" s="47"/>
      <c r="B439" s="56">
        <f t="shared" si="211"/>
        <v>4</v>
      </c>
      <c r="C439" s="48" t="s">
        <v>1447</v>
      </c>
      <c r="D439" s="49"/>
      <c r="E439" s="49"/>
      <c r="F439" s="50" t="str">
        <f>F438</f>
        <v>Dihitung</v>
      </c>
      <c r="G439" s="681" t="e">
        <f>'Volume Backup'!#REF!</f>
        <v>#REF!</v>
      </c>
      <c r="H439" s="46" t="e">
        <f>'Volume Backup'!#REF!</f>
        <v>#REF!</v>
      </c>
      <c r="I439" s="682"/>
      <c r="J439" s="200" t="e">
        <f t="shared" si="209"/>
        <v>#REF!</v>
      </c>
      <c r="K439" s="682"/>
      <c r="L439" s="200" t="e">
        <f t="shared" si="210"/>
        <v>#REF!</v>
      </c>
      <c r="M439" s="670"/>
      <c r="N439" s="10"/>
    </row>
    <row r="440" spans="1:14">
      <c r="A440" s="47"/>
      <c r="B440" s="56">
        <f t="shared" si="211"/>
        <v>5</v>
      </c>
      <c r="C440" s="48" t="s">
        <v>1446</v>
      </c>
      <c r="D440" s="49"/>
      <c r="E440" s="49"/>
      <c r="F440" s="50" t="str">
        <f>F439</f>
        <v>Dihitung</v>
      </c>
      <c r="G440" s="681" t="e">
        <f>'Volume Backup'!#REF!</f>
        <v>#REF!</v>
      </c>
      <c r="H440" s="46" t="e">
        <f>'Volume Backup'!#REF!</f>
        <v>#REF!</v>
      </c>
      <c r="I440" s="682"/>
      <c r="J440" s="200" t="e">
        <f t="shared" si="209"/>
        <v>#REF!</v>
      </c>
      <c r="K440" s="682"/>
      <c r="L440" s="200" t="e">
        <f t="shared" si="210"/>
        <v>#REF!</v>
      </c>
      <c r="M440" s="670"/>
      <c r="N440" s="10"/>
    </row>
    <row r="441" spans="1:14">
      <c r="A441" s="37"/>
      <c r="B441" s="56">
        <f t="shared" si="211"/>
        <v>6</v>
      </c>
      <c r="C441" s="33" t="s">
        <v>1296</v>
      </c>
      <c r="D441" s="34"/>
      <c r="E441" s="34"/>
      <c r="F441" s="680" t="str">
        <f>F318</f>
        <v>A.4.2.1.14</v>
      </c>
      <c r="G441" s="681">
        <f>'Volume Backup'!U405</f>
        <v>5.4</v>
      </c>
      <c r="H441" s="46" t="str">
        <f>'Volume Backup'!V405</f>
        <v>m2</v>
      </c>
      <c r="I441" s="682"/>
      <c r="J441" s="200">
        <f t="shared" si="209"/>
        <v>0</v>
      </c>
      <c r="K441" s="682"/>
      <c r="L441" s="200">
        <f t="shared" si="210"/>
        <v>0</v>
      </c>
      <c r="M441" s="670"/>
      <c r="N441" s="10"/>
    </row>
    <row r="442" spans="1:14" s="70" customFormat="1">
      <c r="A442" s="64" t="s">
        <v>1356</v>
      </c>
      <c r="B442" s="65"/>
      <c r="C442" s="66" t="s">
        <v>1302</v>
      </c>
      <c r="D442" s="67"/>
      <c r="E442" s="67"/>
      <c r="F442" s="697"/>
      <c r="G442" s="696"/>
      <c r="H442" s="68"/>
      <c r="I442" s="698"/>
      <c r="J442" s="202"/>
      <c r="K442" s="207"/>
      <c r="L442" s="202"/>
      <c r="M442" s="669"/>
      <c r="N442" s="69"/>
    </row>
    <row r="443" spans="1:14">
      <c r="A443" s="47"/>
      <c r="B443" s="56">
        <v>1</v>
      </c>
      <c r="C443" s="48" t="s">
        <v>185</v>
      </c>
      <c r="D443" s="49"/>
      <c r="E443" s="49"/>
      <c r="F443" s="50" t="str">
        <f>F392</f>
        <v>Pk.plamPVC.01</v>
      </c>
      <c r="G443" s="681">
        <f>'Volume Backup'!U407</f>
        <v>20</v>
      </c>
      <c r="H443" s="46" t="str">
        <f>'Volume Backup'!V407</f>
        <v>m'</v>
      </c>
      <c r="I443" s="51"/>
      <c r="J443" s="200">
        <f t="shared" ref="J443:J459" si="212">G443*I443</f>
        <v>0</v>
      </c>
      <c r="K443" s="205"/>
      <c r="L443" s="200">
        <f t="shared" ref="L443:L459" si="213">K443*G443</f>
        <v>0</v>
      </c>
      <c r="M443" s="670"/>
      <c r="N443" s="10"/>
    </row>
    <row r="444" spans="1:14">
      <c r="A444" s="47"/>
      <c r="B444" s="56">
        <f>B443+1</f>
        <v>2</v>
      </c>
      <c r="C444" s="48" t="s">
        <v>1303</v>
      </c>
      <c r="D444" s="49"/>
      <c r="E444" s="49"/>
      <c r="F444" s="50" t="str">
        <f t="shared" ref="F444:F459" si="214">F393</f>
        <v>Pk.plamPVC.03</v>
      </c>
      <c r="G444" s="681">
        <f>'Volume Backup'!U408</f>
        <v>20</v>
      </c>
      <c r="H444" s="46" t="str">
        <f>'Volume Backup'!V408</f>
        <v>m'</v>
      </c>
      <c r="I444" s="51"/>
      <c r="J444" s="200">
        <f t="shared" si="212"/>
        <v>0</v>
      </c>
      <c r="K444" s="205"/>
      <c r="L444" s="200">
        <f t="shared" si="213"/>
        <v>0</v>
      </c>
      <c r="M444" s="670"/>
      <c r="N444" s="10"/>
    </row>
    <row r="445" spans="1:14">
      <c r="A445" s="47"/>
      <c r="B445" s="56">
        <f>B444+1</f>
        <v>3</v>
      </c>
      <c r="C445" s="48" t="s">
        <v>1304</v>
      </c>
      <c r="D445" s="49"/>
      <c r="E445" s="49"/>
      <c r="F445" s="50" t="str">
        <f t="shared" si="214"/>
        <v>Pk.plamPVC.04</v>
      </c>
      <c r="G445" s="681">
        <f>'Volume Backup'!U409</f>
        <v>20</v>
      </c>
      <c r="H445" s="46" t="str">
        <f>'Volume Backup'!V409</f>
        <v>m'</v>
      </c>
      <c r="I445" s="51"/>
      <c r="J445" s="200">
        <f t="shared" si="212"/>
        <v>0</v>
      </c>
      <c r="K445" s="205"/>
      <c r="L445" s="200">
        <f t="shared" si="213"/>
        <v>0</v>
      </c>
      <c r="M445" s="670"/>
      <c r="N445" s="10"/>
    </row>
    <row r="446" spans="1:14">
      <c r="A446" s="47"/>
      <c r="B446" s="56">
        <f t="shared" ref="B446:B459" si="215">B445+1</f>
        <v>4</v>
      </c>
      <c r="C446" s="48" t="s">
        <v>1393</v>
      </c>
      <c r="D446" s="49"/>
      <c r="E446" s="49"/>
      <c r="F446" s="50" t="str">
        <f t="shared" si="214"/>
        <v>A.5.1.1.4</v>
      </c>
      <c r="G446" s="681">
        <f>'Volume Backup'!U410</f>
        <v>1</v>
      </c>
      <c r="H446" s="46" t="str">
        <f>'Volume Backup'!V410</f>
        <v>unit</v>
      </c>
      <c r="I446" s="51"/>
      <c r="J446" s="200">
        <f t="shared" si="212"/>
        <v>0</v>
      </c>
      <c r="K446" s="205"/>
      <c r="L446" s="200">
        <f t="shared" si="213"/>
        <v>0</v>
      </c>
      <c r="M446" s="670"/>
      <c r="N446" s="10"/>
    </row>
    <row r="447" spans="1:14">
      <c r="A447" s="47"/>
      <c r="B447" s="56">
        <f t="shared" si="215"/>
        <v>5</v>
      </c>
      <c r="C447" s="48" t="s">
        <v>1305</v>
      </c>
      <c r="D447" s="49"/>
      <c r="E447" s="49"/>
      <c r="F447" s="50" t="str">
        <f t="shared" si="214"/>
        <v>A.5.1.1</v>
      </c>
      <c r="G447" s="681">
        <f>'Volume Backup'!U411</f>
        <v>1</v>
      </c>
      <c r="H447" s="46" t="str">
        <f>'Volume Backup'!V411</f>
        <v>unit</v>
      </c>
      <c r="I447" s="51"/>
      <c r="J447" s="200">
        <f t="shared" si="212"/>
        <v>0</v>
      </c>
      <c r="K447" s="205"/>
      <c r="L447" s="200">
        <f t="shared" si="213"/>
        <v>0</v>
      </c>
      <c r="M447" s="670"/>
      <c r="N447" s="10"/>
    </row>
    <row r="448" spans="1:14">
      <c r="A448" s="47"/>
      <c r="B448" s="56">
        <f t="shared" si="215"/>
        <v>6</v>
      </c>
      <c r="C448" s="48" t="s">
        <v>1306</v>
      </c>
      <c r="D448" s="49"/>
      <c r="E448" s="49"/>
      <c r="F448" s="50" t="str">
        <f t="shared" si="214"/>
        <v>A.5.1.1.19A</v>
      </c>
      <c r="G448" s="681">
        <f>'Volume Backup'!U412</f>
        <v>1</v>
      </c>
      <c r="H448" s="46" t="str">
        <f>'Volume Backup'!V412</f>
        <v>unit</v>
      </c>
      <c r="I448" s="51"/>
      <c r="J448" s="200">
        <f t="shared" si="212"/>
        <v>0</v>
      </c>
      <c r="K448" s="205"/>
      <c r="L448" s="200">
        <f t="shared" si="213"/>
        <v>0</v>
      </c>
      <c r="M448" s="670"/>
      <c r="N448" s="10"/>
    </row>
    <row r="449" spans="1:16">
      <c r="A449" s="47"/>
      <c r="B449" s="56">
        <f t="shared" si="215"/>
        <v>7</v>
      </c>
      <c r="C449" s="48" t="s">
        <v>1307</v>
      </c>
      <c r="D449" s="49"/>
      <c r="E449" s="49"/>
      <c r="F449" s="50" t="str">
        <f t="shared" si="214"/>
        <v>A.5.1.1.14</v>
      </c>
      <c r="G449" s="681">
        <f>'Volume Backup'!U413</f>
        <v>11</v>
      </c>
      <c r="H449" s="46" t="str">
        <f>'Volume Backup'!V413</f>
        <v>unit</v>
      </c>
      <c r="I449" s="51"/>
      <c r="J449" s="200">
        <f t="shared" si="212"/>
        <v>0</v>
      </c>
      <c r="K449" s="205"/>
      <c r="L449" s="200">
        <f t="shared" si="213"/>
        <v>0</v>
      </c>
      <c r="M449" s="670"/>
      <c r="N449" s="10"/>
    </row>
    <row r="450" spans="1:16">
      <c r="A450" s="47"/>
      <c r="B450" s="56">
        <f t="shared" si="215"/>
        <v>8</v>
      </c>
      <c r="C450" s="48" t="s">
        <v>1308</v>
      </c>
      <c r="D450" s="49"/>
      <c r="E450" s="49"/>
      <c r="F450" s="50" t="str">
        <f t="shared" si="214"/>
        <v>A.5.1.3</v>
      </c>
      <c r="G450" s="681">
        <f>'Volume Backup'!U414</f>
        <v>1</v>
      </c>
      <c r="H450" s="46" t="str">
        <f>'Volume Backup'!V414</f>
        <v>unit</v>
      </c>
      <c r="I450" s="51"/>
      <c r="J450" s="200">
        <f t="shared" si="212"/>
        <v>0</v>
      </c>
      <c r="K450" s="205"/>
      <c r="L450" s="200">
        <f t="shared" si="213"/>
        <v>0</v>
      </c>
      <c r="M450" s="670"/>
      <c r="N450" s="10"/>
    </row>
    <row r="451" spans="1:16">
      <c r="A451" s="47"/>
      <c r="B451" s="56">
        <f t="shared" si="215"/>
        <v>9</v>
      </c>
      <c r="C451" s="48" t="s">
        <v>1309</v>
      </c>
      <c r="D451" s="49"/>
      <c r="E451" s="49"/>
      <c r="F451" s="50" t="str">
        <f t="shared" si="214"/>
        <v>A.5.1.1.19</v>
      </c>
      <c r="G451" s="681">
        <f>'Volume Backup'!U415</f>
        <v>1</v>
      </c>
      <c r="H451" s="46" t="str">
        <f>'Volume Backup'!V415</f>
        <v>unit</v>
      </c>
      <c r="I451" s="51"/>
      <c r="J451" s="200">
        <f t="shared" si="212"/>
        <v>0</v>
      </c>
      <c r="K451" s="205"/>
      <c r="L451" s="200">
        <f t="shared" si="213"/>
        <v>0</v>
      </c>
      <c r="M451" s="670"/>
      <c r="N451" s="10"/>
    </row>
    <row r="452" spans="1:16">
      <c r="A452" s="47"/>
      <c r="B452" s="56">
        <f t="shared" si="215"/>
        <v>10</v>
      </c>
      <c r="C452" s="48" t="s">
        <v>1310</v>
      </c>
      <c r="D452" s="49"/>
      <c r="E452" s="49"/>
      <c r="F452" s="50" t="str">
        <f t="shared" si="214"/>
        <v>Dihitung</v>
      </c>
      <c r="G452" s="681">
        <f>'Volume Backup'!U416</f>
        <v>1</v>
      </c>
      <c r="H452" s="46" t="str">
        <f>'Volume Backup'!V416</f>
        <v>unit</v>
      </c>
      <c r="I452" s="51"/>
      <c r="J452" s="200">
        <f t="shared" si="212"/>
        <v>0</v>
      </c>
      <c r="K452" s="205"/>
      <c r="L452" s="200">
        <f t="shared" si="213"/>
        <v>0</v>
      </c>
      <c r="M452" s="670"/>
      <c r="N452" s="10"/>
    </row>
    <row r="453" spans="1:16">
      <c r="A453" s="47"/>
      <c r="B453" s="56">
        <f t="shared" si="215"/>
        <v>11</v>
      </c>
      <c r="C453" s="48" t="s">
        <v>1295</v>
      </c>
      <c r="D453" s="49"/>
      <c r="E453" s="49"/>
      <c r="F453" s="50" t="str">
        <f t="shared" si="214"/>
        <v>A.4.6.1.23 G</v>
      </c>
      <c r="G453" s="681" t="e">
        <f>'Volume Backup'!#REF!</f>
        <v>#REF!</v>
      </c>
      <c r="H453" s="46" t="e">
        <f>'Volume Backup'!#REF!</f>
        <v>#REF!</v>
      </c>
      <c r="I453" s="51"/>
      <c r="J453" s="200" t="e">
        <f t="shared" si="212"/>
        <v>#REF!</v>
      </c>
      <c r="K453" s="205"/>
      <c r="L453" s="200" t="e">
        <f t="shared" si="213"/>
        <v>#REF!</v>
      </c>
      <c r="M453" s="670"/>
      <c r="N453" s="10"/>
    </row>
    <row r="454" spans="1:16">
      <c r="A454" s="47"/>
      <c r="B454" s="56">
        <f t="shared" si="215"/>
        <v>12</v>
      </c>
      <c r="C454" s="48" t="s">
        <v>192</v>
      </c>
      <c r="D454" s="49"/>
      <c r="E454" s="49"/>
      <c r="F454" s="50" t="str">
        <f t="shared" si="214"/>
        <v>A.4.6.1.23 L</v>
      </c>
      <c r="G454" s="681" t="e">
        <f>'Volume Backup'!#REF!</f>
        <v>#REF!</v>
      </c>
      <c r="H454" s="46" t="e">
        <f>'Volume Backup'!#REF!</f>
        <v>#REF!</v>
      </c>
      <c r="I454" s="51"/>
      <c r="J454" s="200" t="e">
        <f t="shared" si="212"/>
        <v>#REF!</v>
      </c>
      <c r="K454" s="205"/>
      <c r="L454" s="200" t="e">
        <f t="shared" si="213"/>
        <v>#REF!</v>
      </c>
      <c r="M454" s="670"/>
      <c r="N454" s="10"/>
    </row>
    <row r="455" spans="1:16">
      <c r="A455" s="47"/>
      <c r="B455" s="56">
        <f t="shared" si="215"/>
        <v>13</v>
      </c>
      <c r="C455" s="48" t="s">
        <v>1312</v>
      </c>
      <c r="D455" s="49"/>
      <c r="E455" s="49"/>
      <c r="F455" s="50" t="str">
        <f t="shared" si="214"/>
        <v>A.4.4.3.36 J</v>
      </c>
      <c r="G455" s="681">
        <f>'Volume Backup'!U417</f>
        <v>23.400000000000002</v>
      </c>
      <c r="H455" s="46" t="str">
        <f>'Volume Backup'!V417</f>
        <v>m2</v>
      </c>
      <c r="I455" s="51"/>
      <c r="J455" s="200">
        <f t="shared" si="212"/>
        <v>0</v>
      </c>
      <c r="K455" s="205"/>
      <c r="L455" s="200">
        <f t="shared" si="213"/>
        <v>0</v>
      </c>
      <c r="M455" s="670"/>
      <c r="N455" s="10"/>
    </row>
    <row r="456" spans="1:16">
      <c r="A456" s="47"/>
      <c r="B456" s="56">
        <f t="shared" si="215"/>
        <v>14</v>
      </c>
      <c r="C456" s="48" t="s">
        <v>1313</v>
      </c>
      <c r="D456" s="49"/>
      <c r="E456" s="49"/>
      <c r="F456" s="50" t="str">
        <f t="shared" si="214"/>
        <v>A.4.4.3.36 J</v>
      </c>
      <c r="G456" s="681">
        <f>'Volume Backup'!U418</f>
        <v>4.5</v>
      </c>
      <c r="H456" s="46" t="str">
        <f>'Volume Backup'!V418</f>
        <v>m2</v>
      </c>
      <c r="I456" s="51"/>
      <c r="J456" s="200">
        <f t="shared" si="212"/>
        <v>0</v>
      </c>
      <c r="K456" s="205"/>
      <c r="L456" s="200">
        <f t="shared" si="213"/>
        <v>0</v>
      </c>
      <c r="M456" s="670"/>
      <c r="N456" s="10"/>
    </row>
    <row r="457" spans="1:16">
      <c r="A457" s="47"/>
      <c r="B457" s="56">
        <f t="shared" si="215"/>
        <v>15</v>
      </c>
      <c r="C457" s="48" t="s">
        <v>172</v>
      </c>
      <c r="D457" s="49"/>
      <c r="E457" s="49"/>
      <c r="F457" s="50" t="str">
        <f t="shared" si="214"/>
        <v>PLL.01</v>
      </c>
      <c r="G457" s="681">
        <f>'Volume Backup'!U419</f>
        <v>4.5</v>
      </c>
      <c r="H457" s="46" t="str">
        <f>'Volume Backup'!V419</f>
        <v>m2</v>
      </c>
      <c r="I457" s="51"/>
      <c r="J457" s="200">
        <f t="shared" si="212"/>
        <v>0</v>
      </c>
      <c r="K457" s="205"/>
      <c r="L457" s="200">
        <f t="shared" si="213"/>
        <v>0</v>
      </c>
      <c r="M457" s="670"/>
      <c r="N457" s="10"/>
    </row>
    <row r="458" spans="1:16">
      <c r="A458" s="47"/>
      <c r="B458" s="56">
        <f t="shared" si="215"/>
        <v>16</v>
      </c>
      <c r="C458" s="48" t="s">
        <v>184</v>
      </c>
      <c r="D458" s="49"/>
      <c r="E458" s="49"/>
      <c r="F458" s="50" t="str">
        <f t="shared" si="214"/>
        <v>A.4.5.1.7</v>
      </c>
      <c r="G458" s="681">
        <f>'Volume Backup'!U420</f>
        <v>4.5</v>
      </c>
      <c r="H458" s="46" t="str">
        <f>'Volume Backup'!V420</f>
        <v>m2</v>
      </c>
      <c r="I458" s="51"/>
      <c r="J458" s="200">
        <f t="shared" si="212"/>
        <v>0</v>
      </c>
      <c r="K458" s="205"/>
      <c r="L458" s="200">
        <f t="shared" si="213"/>
        <v>0</v>
      </c>
      <c r="M458" s="670"/>
      <c r="N458" s="10"/>
    </row>
    <row r="459" spans="1:16">
      <c r="A459" s="47"/>
      <c r="B459" s="56">
        <f t="shared" si="215"/>
        <v>17</v>
      </c>
      <c r="C459" s="48" t="s">
        <v>1297</v>
      </c>
      <c r="D459" s="49"/>
      <c r="E459" s="49"/>
      <c r="F459" s="50" t="str">
        <f t="shared" si="214"/>
        <v>A.4.7.1.10</v>
      </c>
      <c r="G459" s="681">
        <f>'Volume Backup'!U421</f>
        <v>4.5</v>
      </c>
      <c r="H459" s="46" t="str">
        <f>'Volume Backup'!V421</f>
        <v>m2</v>
      </c>
      <c r="I459" s="51"/>
      <c r="J459" s="200">
        <f t="shared" si="212"/>
        <v>0</v>
      </c>
      <c r="K459" s="205"/>
      <c r="L459" s="200">
        <f t="shared" si="213"/>
        <v>0</v>
      </c>
      <c r="M459" s="670"/>
      <c r="N459" s="10"/>
      <c r="O459" s="861" t="e">
        <f>SUM(J411:J459)</f>
        <v>#REF!</v>
      </c>
      <c r="P459" s="861" t="e">
        <f>SUM(L411:L459)</f>
        <v>#REF!</v>
      </c>
    </row>
    <row r="460" spans="1:16" s="692" customFormat="1">
      <c r="A460" s="683" t="s">
        <v>20</v>
      </c>
      <c r="B460" s="684"/>
      <c r="C460" s="685" t="s">
        <v>1402</v>
      </c>
      <c r="D460" s="686"/>
      <c r="E460" s="686"/>
      <c r="F460" s="693"/>
      <c r="G460" s="694"/>
      <c r="H460" s="687"/>
      <c r="I460" s="695"/>
      <c r="J460" s="688"/>
      <c r="K460" s="689"/>
      <c r="L460" s="688"/>
      <c r="M460" s="690"/>
      <c r="N460" s="691"/>
    </row>
    <row r="461" spans="1:16" s="70" customFormat="1">
      <c r="A461" s="64" t="s">
        <v>1290</v>
      </c>
      <c r="B461" s="65"/>
      <c r="C461" s="66" t="s">
        <v>164</v>
      </c>
      <c r="D461" s="67"/>
      <c r="E461" s="67"/>
      <c r="F461" s="697"/>
      <c r="G461" s="696"/>
      <c r="H461" s="68"/>
      <c r="I461" s="698"/>
      <c r="J461" s="202"/>
      <c r="K461" s="207"/>
      <c r="L461" s="202"/>
      <c r="M461" s="669"/>
      <c r="N461" s="69"/>
    </row>
    <row r="462" spans="1:16">
      <c r="A462" s="47"/>
      <c r="B462" s="56">
        <v>1</v>
      </c>
      <c r="C462" s="48" t="s">
        <v>1295</v>
      </c>
      <c r="D462" s="49"/>
      <c r="E462" s="49"/>
      <c r="F462" s="50" t="str">
        <f>F453</f>
        <v>A.4.6.1.23 G</v>
      </c>
      <c r="G462" s="681">
        <f>'Volume Backup'!U424</f>
        <v>38.400000000000006</v>
      </c>
      <c r="H462" s="46" t="str">
        <f>'Volume Backup'!V424</f>
        <v>m2</v>
      </c>
      <c r="I462" s="51"/>
      <c r="J462" s="200">
        <f t="shared" ref="J462:J465" si="216">G462*I462</f>
        <v>0</v>
      </c>
      <c r="K462" s="205"/>
      <c r="L462" s="200">
        <f t="shared" ref="L462:L465" si="217">K462*G462</f>
        <v>0</v>
      </c>
      <c r="M462" s="670"/>
      <c r="N462" s="10"/>
    </row>
    <row r="463" spans="1:16">
      <c r="A463" s="47"/>
      <c r="B463" s="56">
        <f t="shared" ref="B463:B465" si="218">B462+1</f>
        <v>2</v>
      </c>
      <c r="C463" s="48" t="s">
        <v>192</v>
      </c>
      <c r="D463" s="49"/>
      <c r="E463" s="49"/>
      <c r="F463" s="50" t="str">
        <f>F454</f>
        <v>A.4.6.1.23 L</v>
      </c>
      <c r="G463" s="681">
        <f>'Volume Backup'!U425</f>
        <v>5.44</v>
      </c>
      <c r="H463" s="46" t="str">
        <f>'Volume Backup'!V425</f>
        <v>m2</v>
      </c>
      <c r="I463" s="51"/>
      <c r="J463" s="200">
        <f t="shared" si="216"/>
        <v>0</v>
      </c>
      <c r="K463" s="205"/>
      <c r="L463" s="200">
        <f t="shared" si="217"/>
        <v>0</v>
      </c>
      <c r="M463" s="670"/>
      <c r="N463" s="10"/>
    </row>
    <row r="464" spans="1:16">
      <c r="A464" s="47"/>
      <c r="B464" s="56">
        <f t="shared" si="218"/>
        <v>3</v>
      </c>
      <c r="C464" s="48" t="s">
        <v>1339</v>
      </c>
      <c r="D464" s="49"/>
      <c r="E464" s="49"/>
      <c r="F464" s="50" t="str">
        <f>F416</f>
        <v>A.4.6.1.23 G1</v>
      </c>
      <c r="G464" s="681" t="e">
        <f>'Volume Backup'!#REF!</f>
        <v>#REF!</v>
      </c>
      <c r="H464" s="46" t="e">
        <f>'Volume Backup'!#REF!</f>
        <v>#REF!</v>
      </c>
      <c r="I464" s="51"/>
      <c r="J464" s="200" t="e">
        <f t="shared" si="216"/>
        <v>#REF!</v>
      </c>
      <c r="K464" s="205"/>
      <c r="L464" s="200" t="e">
        <f t="shared" si="217"/>
        <v>#REF!</v>
      </c>
      <c r="M464" s="670"/>
      <c r="N464" s="10"/>
    </row>
    <row r="465" spans="1:14">
      <c r="A465" s="47"/>
      <c r="B465" s="56">
        <f t="shared" si="218"/>
        <v>4</v>
      </c>
      <c r="C465" s="48" t="s">
        <v>1294</v>
      </c>
      <c r="D465" s="49"/>
      <c r="E465" s="49"/>
      <c r="F465" s="50" t="str">
        <f>F452</f>
        <v>Dihitung</v>
      </c>
      <c r="G465" s="681">
        <f>'Volume Backup'!U426</f>
        <v>128</v>
      </c>
      <c r="H465" s="46" t="str">
        <f>'Volume Backup'!V426</f>
        <v>cm</v>
      </c>
      <c r="I465" s="51"/>
      <c r="J465" s="200">
        <f t="shared" si="216"/>
        <v>0</v>
      </c>
      <c r="K465" s="205"/>
      <c r="L465" s="200">
        <f t="shared" si="217"/>
        <v>0</v>
      </c>
      <c r="M465" s="670"/>
      <c r="N465" s="10"/>
    </row>
    <row r="466" spans="1:14" s="70" customFormat="1">
      <c r="A466" s="64" t="s">
        <v>1291</v>
      </c>
      <c r="B466" s="65"/>
      <c r="C466" s="66" t="s">
        <v>182</v>
      </c>
      <c r="D466" s="67"/>
      <c r="E466" s="67"/>
      <c r="F466" s="697"/>
      <c r="G466" s="696"/>
      <c r="H466" s="68"/>
      <c r="I466" s="698"/>
      <c r="J466" s="202"/>
      <c r="K466" s="207"/>
      <c r="L466" s="202"/>
      <c r="M466" s="669"/>
      <c r="N466" s="69"/>
    </row>
    <row r="467" spans="1:14">
      <c r="A467" s="37"/>
      <c r="B467" s="55">
        <v>1</v>
      </c>
      <c r="C467" s="33" t="s">
        <v>172</v>
      </c>
      <c r="D467" s="34"/>
      <c r="E467" s="34"/>
      <c r="F467" s="680" t="str">
        <f>F375</f>
        <v>PLL.01</v>
      </c>
      <c r="G467" s="681">
        <f>'Volume Backup'!U428</f>
        <v>32</v>
      </c>
      <c r="H467" s="46" t="str">
        <f>'Volume Backup'!V428</f>
        <v>m2</v>
      </c>
      <c r="I467" s="682"/>
      <c r="J467" s="200">
        <f t="shared" ref="J467:J470" si="219">G467*I467</f>
        <v>0</v>
      </c>
      <c r="K467" s="204"/>
      <c r="L467" s="200">
        <f t="shared" ref="L467:L470" si="220">K467*G467</f>
        <v>0</v>
      </c>
      <c r="M467" s="670"/>
      <c r="N467" s="10"/>
    </row>
    <row r="468" spans="1:14">
      <c r="A468" s="47"/>
      <c r="B468" s="56">
        <f>B467+1</f>
        <v>2</v>
      </c>
      <c r="C468" s="48" t="s">
        <v>184</v>
      </c>
      <c r="D468" s="49"/>
      <c r="E468" s="49"/>
      <c r="F468" s="680" t="str">
        <f t="shared" ref="F468:F470" si="221">F376</f>
        <v>A.4.5.1.7</v>
      </c>
      <c r="G468" s="681">
        <f>'Volume Backup'!U429</f>
        <v>56</v>
      </c>
      <c r="H468" s="46" t="str">
        <f>'Volume Backup'!V429</f>
        <v>m2</v>
      </c>
      <c r="I468" s="682"/>
      <c r="J468" s="200">
        <f t="shared" si="219"/>
        <v>0</v>
      </c>
      <c r="K468" s="204"/>
      <c r="L468" s="200">
        <f t="shared" si="220"/>
        <v>0</v>
      </c>
      <c r="M468" s="670"/>
      <c r="N468" s="10"/>
    </row>
    <row r="469" spans="1:14">
      <c r="A469" s="47"/>
      <c r="B469" s="56">
        <f>B468+1</f>
        <v>3</v>
      </c>
      <c r="C469" s="48" t="s">
        <v>1448</v>
      </c>
      <c r="D469" s="49"/>
      <c r="E469" s="49"/>
      <c r="F469" s="680" t="str">
        <f>F470</f>
        <v>A.4.7.1.10</v>
      </c>
      <c r="G469" s="681">
        <f>'Volume Backup'!U430</f>
        <v>32</v>
      </c>
      <c r="H469" s="46" t="str">
        <f>'Volume Backup'!V430</f>
        <v>m2</v>
      </c>
      <c r="I469" s="682"/>
      <c r="J469" s="200">
        <f t="shared" si="219"/>
        <v>0</v>
      </c>
      <c r="K469" s="204"/>
      <c r="L469" s="200">
        <f t="shared" si="220"/>
        <v>0</v>
      </c>
      <c r="M469" s="670"/>
      <c r="N469" s="10"/>
    </row>
    <row r="470" spans="1:14">
      <c r="A470" s="47"/>
      <c r="B470" s="56">
        <f>B469+1</f>
        <v>4</v>
      </c>
      <c r="C470" s="48" t="s">
        <v>1449</v>
      </c>
      <c r="D470" s="49"/>
      <c r="E470" s="49"/>
      <c r="F470" s="680" t="str">
        <f t="shared" si="221"/>
        <v>A.4.7.1.10</v>
      </c>
      <c r="G470" s="681">
        <f>'Volume Backup'!U431</f>
        <v>24</v>
      </c>
      <c r="H470" s="46" t="str">
        <f>'Volume Backup'!V431</f>
        <v>m2</v>
      </c>
      <c r="I470" s="682"/>
      <c r="J470" s="200">
        <f t="shared" si="219"/>
        <v>0</v>
      </c>
      <c r="K470" s="204"/>
      <c r="L470" s="200">
        <f t="shared" si="220"/>
        <v>0</v>
      </c>
      <c r="M470" s="670"/>
      <c r="N470" s="10"/>
    </row>
    <row r="471" spans="1:14" s="70" customFormat="1">
      <c r="A471" s="64" t="s">
        <v>1357</v>
      </c>
      <c r="B471" s="65"/>
      <c r="C471" s="66" t="s">
        <v>162</v>
      </c>
      <c r="D471" s="67"/>
      <c r="E471" s="67"/>
      <c r="F471" s="697"/>
      <c r="G471" s="696"/>
      <c r="H471" s="68"/>
      <c r="I471" s="698"/>
      <c r="J471" s="202"/>
      <c r="K471" s="207"/>
      <c r="L471" s="202"/>
      <c r="M471" s="669"/>
      <c r="N471" s="69"/>
    </row>
    <row r="472" spans="1:14">
      <c r="A472" s="37"/>
      <c r="B472" s="55">
        <v>1</v>
      </c>
      <c r="C472" s="33" t="s">
        <v>1311</v>
      </c>
      <c r="D472" s="34"/>
      <c r="E472" s="34"/>
      <c r="F472" s="680" t="str">
        <f>F423</f>
        <v>A.4.4.3.59 B</v>
      </c>
      <c r="G472" s="681">
        <f>'Volume Backup'!U433</f>
        <v>32</v>
      </c>
      <c r="H472" s="46" t="str">
        <f>'Volume Backup'!V433</f>
        <v>m2</v>
      </c>
      <c r="I472" s="682"/>
      <c r="J472" s="200">
        <f t="shared" ref="J472" si="222">G472*I472</f>
        <v>0</v>
      </c>
      <c r="K472" s="204"/>
      <c r="L472" s="200">
        <f t="shared" ref="L472" si="223">K472*G472</f>
        <v>0</v>
      </c>
      <c r="M472" s="670"/>
      <c r="N472" s="10"/>
    </row>
    <row r="473" spans="1:14" s="70" customFormat="1">
      <c r="A473" s="64" t="s">
        <v>1358</v>
      </c>
      <c r="B473" s="65"/>
      <c r="C473" s="66" t="s">
        <v>1284</v>
      </c>
      <c r="D473" s="67"/>
      <c r="E473" s="67"/>
      <c r="F473" s="697"/>
      <c r="G473" s="696"/>
      <c r="H473" s="68"/>
      <c r="I473" s="698"/>
      <c r="J473" s="202"/>
      <c r="K473" s="207"/>
      <c r="L473" s="202"/>
      <c r="M473" s="669"/>
      <c r="N473" s="69"/>
    </row>
    <row r="474" spans="1:14">
      <c r="A474" s="47"/>
      <c r="B474" s="56">
        <v>1</v>
      </c>
      <c r="C474" s="48" t="s">
        <v>1286</v>
      </c>
      <c r="D474" s="49"/>
      <c r="E474" s="49"/>
      <c r="F474" s="50" t="str">
        <f>F301</f>
        <v>PK.Elek.01</v>
      </c>
      <c r="G474" s="681">
        <f>'Volume Backup'!U435</f>
        <v>18</v>
      </c>
      <c r="H474" s="46" t="str">
        <f>'Volume Backup'!V435</f>
        <v>titik</v>
      </c>
      <c r="I474" s="51"/>
      <c r="J474" s="200">
        <f t="shared" ref="J474:J481" si="224">G474*I474</f>
        <v>0</v>
      </c>
      <c r="K474" s="205"/>
      <c r="L474" s="200">
        <f t="shared" ref="L474:L481" si="225">K474*G474</f>
        <v>0</v>
      </c>
      <c r="M474" s="670"/>
      <c r="N474" s="10"/>
    </row>
    <row r="475" spans="1:14">
      <c r="A475" s="47"/>
      <c r="B475" s="56">
        <f>B474+1</f>
        <v>2</v>
      </c>
      <c r="C475" s="48" t="s">
        <v>1298</v>
      </c>
      <c r="D475" s="49"/>
      <c r="E475" s="49"/>
      <c r="F475" s="50" t="str">
        <f t="shared" ref="F475:F481" si="226">F302</f>
        <v>PK Supl. 4 D</v>
      </c>
      <c r="G475" s="681">
        <f>'Volume Backup'!U436</f>
        <v>16</v>
      </c>
      <c r="H475" s="46" t="str">
        <f>'Volume Backup'!V436</f>
        <v>m'</v>
      </c>
      <c r="I475" s="51"/>
      <c r="J475" s="200">
        <f t="shared" si="224"/>
        <v>0</v>
      </c>
      <c r="K475" s="205"/>
      <c r="L475" s="200">
        <f t="shared" si="225"/>
        <v>0</v>
      </c>
      <c r="M475" s="670"/>
      <c r="N475" s="10"/>
    </row>
    <row r="476" spans="1:14">
      <c r="A476" s="47"/>
      <c r="B476" s="56">
        <f>B475+1</f>
        <v>3</v>
      </c>
      <c r="C476" s="48" t="s">
        <v>1326</v>
      </c>
      <c r="D476" s="49"/>
      <c r="E476" s="49"/>
      <c r="F476" s="50" t="str">
        <f t="shared" si="226"/>
        <v>PK.Elek.36</v>
      </c>
      <c r="G476" s="681">
        <f>'Volume Backup'!U437</f>
        <v>4</v>
      </c>
      <c r="H476" s="46" t="str">
        <f>'Volume Backup'!V437</f>
        <v>unit</v>
      </c>
      <c r="I476" s="51"/>
      <c r="J476" s="200">
        <f t="shared" si="224"/>
        <v>0</v>
      </c>
      <c r="K476" s="205"/>
      <c r="L476" s="200">
        <f t="shared" si="225"/>
        <v>0</v>
      </c>
      <c r="M476" s="670"/>
      <c r="N476" s="10"/>
    </row>
    <row r="477" spans="1:14">
      <c r="A477" s="47"/>
      <c r="B477" s="56">
        <f>B476+1</f>
        <v>4</v>
      </c>
      <c r="C477" s="48" t="s">
        <v>1319</v>
      </c>
      <c r="D477" s="49"/>
      <c r="E477" s="49"/>
      <c r="F477" s="50" t="str">
        <f t="shared" si="226"/>
        <v>Dihitung</v>
      </c>
      <c r="G477" s="681">
        <f>'Volume Backup'!U438</f>
        <v>6</v>
      </c>
      <c r="H477" s="46" t="str">
        <f>'Volume Backup'!V438</f>
        <v>unit</v>
      </c>
      <c r="I477" s="51"/>
      <c r="J477" s="200">
        <f t="shared" si="224"/>
        <v>0</v>
      </c>
      <c r="K477" s="205"/>
      <c r="L477" s="200">
        <f t="shared" si="225"/>
        <v>0</v>
      </c>
      <c r="M477" s="670"/>
      <c r="N477" s="10"/>
    </row>
    <row r="478" spans="1:14">
      <c r="A478" s="47"/>
      <c r="B478" s="56">
        <f t="shared" ref="B478:B481" si="227">B477+1</f>
        <v>5</v>
      </c>
      <c r="C478" s="48" t="s">
        <v>1325</v>
      </c>
      <c r="D478" s="49"/>
      <c r="E478" s="49"/>
      <c r="F478" s="50" t="str">
        <f t="shared" si="226"/>
        <v>Dihitung</v>
      </c>
      <c r="G478" s="681">
        <f>'Volume Backup'!U439</f>
        <v>1</v>
      </c>
      <c r="H478" s="46" t="str">
        <f>'Volume Backup'!V439</f>
        <v>unit</v>
      </c>
      <c r="I478" s="51"/>
      <c r="J478" s="200">
        <f t="shared" si="224"/>
        <v>0</v>
      </c>
      <c r="K478" s="205"/>
      <c r="L478" s="200">
        <f t="shared" si="225"/>
        <v>0</v>
      </c>
      <c r="M478" s="670"/>
      <c r="N478" s="10"/>
    </row>
    <row r="479" spans="1:14">
      <c r="A479" s="47"/>
      <c r="B479" s="56">
        <f t="shared" si="227"/>
        <v>6</v>
      </c>
      <c r="C479" s="48" t="s">
        <v>1299</v>
      </c>
      <c r="D479" s="49"/>
      <c r="E479" s="49"/>
      <c r="F479" s="50" t="str">
        <f t="shared" si="226"/>
        <v>PK.Elek.29</v>
      </c>
      <c r="G479" s="681">
        <f>'Volume Backup'!U440</f>
        <v>1</v>
      </c>
      <c r="H479" s="46" t="str">
        <f>'Volume Backup'!V440</f>
        <v>unit</v>
      </c>
      <c r="I479" s="51"/>
      <c r="J479" s="200">
        <f t="shared" si="224"/>
        <v>0</v>
      </c>
      <c r="K479" s="205"/>
      <c r="L479" s="200">
        <f t="shared" si="225"/>
        <v>0</v>
      </c>
      <c r="M479" s="670"/>
      <c r="N479" s="10"/>
    </row>
    <row r="480" spans="1:14">
      <c r="A480" s="47"/>
      <c r="B480" s="56">
        <f t="shared" si="227"/>
        <v>7</v>
      </c>
      <c r="C480" s="48" t="s">
        <v>1300</v>
      </c>
      <c r="D480" s="49"/>
      <c r="E480" s="49"/>
      <c r="F480" s="50" t="str">
        <f t="shared" si="226"/>
        <v>PK.Elek.30</v>
      </c>
      <c r="G480" s="681">
        <f>'Volume Backup'!U441</f>
        <v>2</v>
      </c>
      <c r="H480" s="46" t="str">
        <f>'Volume Backup'!V441</f>
        <v>unit</v>
      </c>
      <c r="I480" s="51"/>
      <c r="J480" s="200">
        <f t="shared" si="224"/>
        <v>0</v>
      </c>
      <c r="K480" s="205"/>
      <c r="L480" s="200">
        <f t="shared" si="225"/>
        <v>0</v>
      </c>
      <c r="M480" s="670"/>
      <c r="N480" s="10"/>
    </row>
    <row r="481" spans="1:16">
      <c r="A481" s="47"/>
      <c r="B481" s="56">
        <f t="shared" si="227"/>
        <v>8</v>
      </c>
      <c r="C481" s="48" t="s">
        <v>1301</v>
      </c>
      <c r="D481" s="49"/>
      <c r="E481" s="49"/>
      <c r="F481" s="50" t="str">
        <f t="shared" si="226"/>
        <v>PK.Elek.28</v>
      </c>
      <c r="G481" s="681">
        <f>'Volume Backup'!U442</f>
        <v>6</v>
      </c>
      <c r="H481" s="46" t="str">
        <f>'Volume Backup'!V442</f>
        <v>unit</v>
      </c>
      <c r="I481" s="51"/>
      <c r="J481" s="200">
        <f t="shared" si="224"/>
        <v>0</v>
      </c>
      <c r="K481" s="205"/>
      <c r="L481" s="200">
        <f t="shared" si="225"/>
        <v>0</v>
      </c>
      <c r="M481" s="670"/>
      <c r="N481" s="10"/>
    </row>
    <row r="482" spans="1:16" s="70" customFormat="1">
      <c r="A482" s="64" t="s">
        <v>1359</v>
      </c>
      <c r="B482" s="65"/>
      <c r="C482" s="66" t="s">
        <v>1316</v>
      </c>
      <c r="D482" s="67"/>
      <c r="E482" s="67"/>
      <c r="F482" s="697"/>
      <c r="G482" s="696"/>
      <c r="H482" s="68"/>
      <c r="I482" s="698"/>
      <c r="J482" s="202"/>
      <c r="K482" s="207"/>
      <c r="L482" s="202"/>
      <c r="M482" s="669"/>
      <c r="N482" s="69"/>
    </row>
    <row r="483" spans="1:16">
      <c r="A483" s="37"/>
      <c r="B483" s="55">
        <v>1</v>
      </c>
      <c r="C483" s="33" t="s">
        <v>1315</v>
      </c>
      <c r="D483" s="34"/>
      <c r="E483" s="34"/>
      <c r="F483" s="680" t="str">
        <f>F310</f>
        <v>A.4.2.1.11 ff</v>
      </c>
      <c r="G483" s="681">
        <f>'Volume Backup'!U444</f>
        <v>16.5</v>
      </c>
      <c r="H483" s="46" t="str">
        <f>'Volume Backup'!V444</f>
        <v>m'</v>
      </c>
      <c r="I483" s="682"/>
      <c r="J483" s="200">
        <f t="shared" ref="J483:J486" si="228">G483*I483</f>
        <v>0</v>
      </c>
      <c r="K483" s="204"/>
      <c r="L483" s="200">
        <f t="shared" ref="L483:L486" si="229">K483*G483</f>
        <v>0</v>
      </c>
      <c r="M483" s="670"/>
      <c r="N483" s="10"/>
    </row>
    <row r="484" spans="1:16">
      <c r="A484" s="47"/>
      <c r="B484" s="56">
        <f>B483+1</f>
        <v>2</v>
      </c>
      <c r="C484" s="48" t="s">
        <v>1320</v>
      </c>
      <c r="D484" s="49"/>
      <c r="E484" s="49"/>
      <c r="F484" s="680" t="str">
        <f t="shared" ref="F484:F486" si="230">F311</f>
        <v>A.4.2.1.13</v>
      </c>
      <c r="G484" s="681">
        <f>'Volume Backup'!U445</f>
        <v>3.0720000000000001</v>
      </c>
      <c r="H484" s="46" t="str">
        <f>'Volume Backup'!V445</f>
        <v>m2</v>
      </c>
      <c r="I484" s="682"/>
      <c r="J484" s="200">
        <f t="shared" si="228"/>
        <v>0</v>
      </c>
      <c r="K484" s="204"/>
      <c r="L484" s="200">
        <f t="shared" si="229"/>
        <v>0</v>
      </c>
      <c r="M484" s="670"/>
      <c r="N484" s="10"/>
    </row>
    <row r="485" spans="1:16">
      <c r="A485" s="47"/>
      <c r="B485" s="56">
        <f t="shared" ref="B485:B486" si="231">B484+1</f>
        <v>3</v>
      </c>
      <c r="C485" s="48" t="s">
        <v>1442</v>
      </c>
      <c r="D485" s="49"/>
      <c r="E485" s="49"/>
      <c r="F485" s="680" t="str">
        <f t="shared" si="230"/>
        <v>A.4.6.2.17B</v>
      </c>
      <c r="G485" s="681">
        <f>'Volume Backup'!U446</f>
        <v>8.2800000000000011</v>
      </c>
      <c r="H485" s="46" t="str">
        <f>'Volume Backup'!V446</f>
        <v>m2</v>
      </c>
      <c r="I485" s="682"/>
      <c r="J485" s="200">
        <f t="shared" si="228"/>
        <v>0</v>
      </c>
      <c r="K485" s="204"/>
      <c r="L485" s="200">
        <f t="shared" si="229"/>
        <v>0</v>
      </c>
      <c r="M485" s="670"/>
      <c r="N485" s="10"/>
    </row>
    <row r="486" spans="1:16">
      <c r="A486" s="47"/>
      <c r="B486" s="56">
        <f t="shared" si="231"/>
        <v>4</v>
      </c>
      <c r="C486" s="48" t="s">
        <v>1321</v>
      </c>
      <c r="D486" s="49"/>
      <c r="E486" s="49"/>
      <c r="F486" s="680" t="str">
        <f t="shared" si="230"/>
        <v>Dihitung</v>
      </c>
      <c r="G486" s="681">
        <f>'Volume Backup'!U447</f>
        <v>2.7600000000000002</v>
      </c>
      <c r="H486" s="46" t="str">
        <f>'Volume Backup'!V447</f>
        <v>m2</v>
      </c>
      <c r="I486" s="682"/>
      <c r="J486" s="200">
        <f t="shared" si="228"/>
        <v>0</v>
      </c>
      <c r="K486" s="204"/>
      <c r="L486" s="200">
        <f t="shared" si="229"/>
        <v>0</v>
      </c>
      <c r="M486" s="670"/>
      <c r="N486" s="10"/>
    </row>
    <row r="487" spans="1:16" s="70" customFormat="1">
      <c r="A487" s="64" t="s">
        <v>1360</v>
      </c>
      <c r="B487" s="65"/>
      <c r="C487" s="66" t="s">
        <v>189</v>
      </c>
      <c r="D487" s="67"/>
      <c r="E487" s="67"/>
      <c r="F487" s="697"/>
      <c r="G487" s="696"/>
      <c r="H487" s="68"/>
      <c r="I487" s="698"/>
      <c r="J487" s="202"/>
      <c r="K487" s="207"/>
      <c r="L487" s="202"/>
      <c r="M487" s="669"/>
      <c r="N487" s="69"/>
    </row>
    <row r="488" spans="1:16">
      <c r="A488" s="37"/>
      <c r="B488" s="55">
        <v>1</v>
      </c>
      <c r="C488" s="33" t="s">
        <v>1324</v>
      </c>
      <c r="D488" s="34"/>
      <c r="E488" s="34"/>
      <c r="F488" s="680" t="str">
        <f>F486</f>
        <v>Dihitung</v>
      </c>
      <c r="G488" s="681" t="e">
        <f>'Volume Backup'!#REF!</f>
        <v>#REF!</v>
      </c>
      <c r="H488" s="46" t="e">
        <f>'Volume Backup'!#REF!</f>
        <v>#REF!</v>
      </c>
      <c r="I488" s="682"/>
      <c r="J488" s="200" t="e">
        <f t="shared" ref="J488:J490" si="232">G488*I488</f>
        <v>#REF!</v>
      </c>
      <c r="K488" s="682"/>
      <c r="L488" s="200" t="e">
        <f t="shared" ref="L488:L490" si="233">K488*G488</f>
        <v>#REF!</v>
      </c>
      <c r="M488" s="670"/>
      <c r="N488" s="10"/>
    </row>
    <row r="489" spans="1:16">
      <c r="A489" s="47"/>
      <c r="B489" s="56">
        <f>B488+1</f>
        <v>2</v>
      </c>
      <c r="C489" s="48" t="s">
        <v>1322</v>
      </c>
      <c r="D489" s="49"/>
      <c r="E489" s="49"/>
      <c r="F489" s="50" t="str">
        <f>F488</f>
        <v>Dihitung</v>
      </c>
      <c r="G489" s="681" t="e">
        <f>'Volume Backup'!#REF!</f>
        <v>#REF!</v>
      </c>
      <c r="H489" s="46" t="e">
        <f>'Volume Backup'!#REF!</f>
        <v>#REF!</v>
      </c>
      <c r="I489" s="682"/>
      <c r="J489" s="200" t="e">
        <f t="shared" si="232"/>
        <v>#REF!</v>
      </c>
      <c r="K489" s="682"/>
      <c r="L489" s="200" t="e">
        <f t="shared" si="233"/>
        <v>#REF!</v>
      </c>
      <c r="M489" s="670"/>
      <c r="N489" s="10"/>
    </row>
    <row r="490" spans="1:16">
      <c r="A490" s="37"/>
      <c r="B490" s="56">
        <f t="shared" ref="B490" si="234">B489+1</f>
        <v>3</v>
      </c>
      <c r="C490" s="33" t="s">
        <v>1296</v>
      </c>
      <c r="D490" s="34"/>
      <c r="E490" s="34"/>
      <c r="F490" s="680" t="str">
        <f>F441</f>
        <v>A.4.2.1.14</v>
      </c>
      <c r="G490" s="681">
        <f>'Volume Backup'!U449</f>
        <v>5.4</v>
      </c>
      <c r="H490" s="46" t="str">
        <f>'Volume Backup'!V449</f>
        <v>m2</v>
      </c>
      <c r="I490" s="682"/>
      <c r="J490" s="200">
        <f t="shared" si="232"/>
        <v>0</v>
      </c>
      <c r="K490" s="682"/>
      <c r="L490" s="200">
        <f t="shared" si="233"/>
        <v>0</v>
      </c>
      <c r="M490" s="670"/>
      <c r="N490" s="10"/>
      <c r="O490" s="861" t="e">
        <f>SUM(J462:J490)</f>
        <v>#REF!</v>
      </c>
      <c r="P490" s="861" t="e">
        <f>SUM(L462:L490)</f>
        <v>#REF!</v>
      </c>
    </row>
    <row r="491" spans="1:16" s="692" customFormat="1">
      <c r="A491" s="683" t="s">
        <v>21</v>
      </c>
      <c r="B491" s="684"/>
      <c r="C491" s="685" t="s">
        <v>1328</v>
      </c>
      <c r="D491" s="686"/>
      <c r="E491" s="686"/>
      <c r="F491" s="693"/>
      <c r="G491" s="694"/>
      <c r="H491" s="687"/>
      <c r="I491" s="695"/>
      <c r="J491" s="688"/>
      <c r="K491" s="689"/>
      <c r="L491" s="688"/>
      <c r="M491" s="690"/>
      <c r="N491" s="691"/>
    </row>
    <row r="492" spans="1:16" s="70" customFormat="1">
      <c r="A492" s="64" t="s">
        <v>1361</v>
      </c>
      <c r="B492" s="65"/>
      <c r="C492" s="66" t="s">
        <v>164</v>
      </c>
      <c r="D492" s="67"/>
      <c r="E492" s="67"/>
      <c r="F492" s="697"/>
      <c r="G492" s="696"/>
      <c r="H492" s="68"/>
      <c r="I492" s="698"/>
      <c r="J492" s="202"/>
      <c r="K492" s="207"/>
      <c r="L492" s="202"/>
      <c r="M492" s="669"/>
      <c r="N492" s="69"/>
    </row>
    <row r="493" spans="1:16">
      <c r="A493" s="47"/>
      <c r="B493" s="56">
        <v>1</v>
      </c>
      <c r="C493" s="48" t="s">
        <v>1295</v>
      </c>
      <c r="D493" s="49"/>
      <c r="E493" s="49"/>
      <c r="F493" s="50" t="str">
        <f>F462</f>
        <v>A.4.6.1.23 G</v>
      </c>
      <c r="G493" s="681">
        <f>'Volume Backup'!U452</f>
        <v>25.6</v>
      </c>
      <c r="H493" s="46" t="str">
        <f>'Volume Backup'!V452</f>
        <v>m2</v>
      </c>
      <c r="I493" s="51"/>
      <c r="J493" s="200">
        <f t="shared" ref="J493:J494" si="235">G493*I493</f>
        <v>0</v>
      </c>
      <c r="K493" s="205"/>
      <c r="L493" s="200">
        <f t="shared" ref="L493:L494" si="236">K493*G493</f>
        <v>0</v>
      </c>
      <c r="M493" s="670"/>
      <c r="N493" s="10"/>
    </row>
    <row r="494" spans="1:16">
      <c r="A494" s="47"/>
      <c r="B494" s="56">
        <f>B493+1</f>
        <v>2</v>
      </c>
      <c r="C494" s="48" t="s">
        <v>1339</v>
      </c>
      <c r="D494" s="49"/>
      <c r="E494" s="49"/>
      <c r="F494" s="50" t="str">
        <f>F464</f>
        <v>A.4.6.1.23 G1</v>
      </c>
      <c r="G494" s="681" t="e">
        <f>'Volume Backup'!#REF!</f>
        <v>#REF!</v>
      </c>
      <c r="H494" s="46" t="e">
        <f>'Volume Backup'!#REF!</f>
        <v>#REF!</v>
      </c>
      <c r="I494" s="51"/>
      <c r="J494" s="200" t="e">
        <f t="shared" si="235"/>
        <v>#REF!</v>
      </c>
      <c r="K494" s="205"/>
      <c r="L494" s="200" t="e">
        <f t="shared" si="236"/>
        <v>#REF!</v>
      </c>
      <c r="M494" s="670"/>
      <c r="N494" s="10"/>
    </row>
    <row r="495" spans="1:16" s="70" customFormat="1">
      <c r="A495" s="64" t="s">
        <v>1362</v>
      </c>
      <c r="B495" s="65"/>
      <c r="C495" s="66" t="s">
        <v>182</v>
      </c>
      <c r="D495" s="67"/>
      <c r="E495" s="67"/>
      <c r="F495" s="697"/>
      <c r="G495" s="696"/>
      <c r="H495" s="68"/>
      <c r="I495" s="698"/>
      <c r="J495" s="202"/>
      <c r="K495" s="207"/>
      <c r="L495" s="202"/>
      <c r="M495" s="669"/>
      <c r="N495" s="69"/>
    </row>
    <row r="496" spans="1:16">
      <c r="A496" s="37"/>
      <c r="B496" s="55">
        <v>1</v>
      </c>
      <c r="C496" s="33" t="s">
        <v>172</v>
      </c>
      <c r="D496" s="34"/>
      <c r="E496" s="34"/>
      <c r="F496" s="680" t="str">
        <f>F467</f>
        <v>PLL.01</v>
      </c>
      <c r="G496" s="681">
        <f>'Volume Backup'!U454</f>
        <v>24.5</v>
      </c>
      <c r="H496" s="46" t="str">
        <f>'Volume Backup'!V454</f>
        <v>m2</v>
      </c>
      <c r="I496" s="682"/>
      <c r="J496" s="200">
        <f t="shared" ref="J496:J497" si="237">G496*I496</f>
        <v>0</v>
      </c>
      <c r="K496" s="204"/>
      <c r="L496" s="200">
        <f t="shared" ref="L496:L497" si="238">K496*G496</f>
        <v>0</v>
      </c>
      <c r="M496" s="670"/>
      <c r="N496" s="10"/>
    </row>
    <row r="497" spans="1:14">
      <c r="A497" s="47"/>
      <c r="B497" s="56">
        <f>B496+1</f>
        <v>2</v>
      </c>
      <c r="C497" s="48" t="s">
        <v>1330</v>
      </c>
      <c r="D497" s="49"/>
      <c r="E497" s="49"/>
      <c r="F497" s="50" t="str">
        <f>F493</f>
        <v>A.4.6.1.23 G</v>
      </c>
      <c r="G497" s="681">
        <f>'Volume Backup'!U455</f>
        <v>29.05</v>
      </c>
      <c r="H497" s="46" t="str">
        <f>'Volume Backup'!V455</f>
        <v>m2</v>
      </c>
      <c r="I497" s="51"/>
      <c r="J497" s="200">
        <f t="shared" si="237"/>
        <v>0</v>
      </c>
      <c r="K497" s="205"/>
      <c r="L497" s="200">
        <f t="shared" si="238"/>
        <v>0</v>
      </c>
      <c r="M497" s="670"/>
      <c r="N497" s="10"/>
    </row>
    <row r="498" spans="1:14" s="70" customFormat="1">
      <c r="A498" s="64" t="s">
        <v>1363</v>
      </c>
      <c r="B498" s="65"/>
      <c r="C498" s="66" t="s">
        <v>162</v>
      </c>
      <c r="D498" s="67"/>
      <c r="E498" s="67"/>
      <c r="F498" s="697"/>
      <c r="G498" s="696"/>
      <c r="H498" s="68"/>
      <c r="I498" s="698"/>
      <c r="J498" s="202"/>
      <c r="K498" s="207"/>
      <c r="L498" s="202"/>
      <c r="M498" s="669"/>
      <c r="N498" s="69"/>
    </row>
    <row r="499" spans="1:14">
      <c r="A499" s="37"/>
      <c r="B499" s="55">
        <v>1</v>
      </c>
      <c r="C499" s="33" t="s">
        <v>1329</v>
      </c>
      <c r="D499" s="34"/>
      <c r="E499" s="34"/>
      <c r="F499" s="680" t="str">
        <f>F215</f>
        <v>A.4.4.3.59 A</v>
      </c>
      <c r="G499" s="681">
        <f>'Volume Backup'!U457</f>
        <v>24.5</v>
      </c>
      <c r="H499" s="46" t="str">
        <f>'Volume Backup'!V457</f>
        <v>m2</v>
      </c>
      <c r="I499" s="682"/>
      <c r="J499" s="200">
        <f t="shared" ref="J499" si="239">G499*I499</f>
        <v>0</v>
      </c>
      <c r="K499" s="204"/>
      <c r="L499" s="200">
        <f t="shared" ref="L499" si="240">K499*G499</f>
        <v>0</v>
      </c>
      <c r="M499" s="670"/>
      <c r="N499" s="10"/>
    </row>
    <row r="500" spans="1:14" s="70" customFormat="1">
      <c r="A500" s="64" t="s">
        <v>1364</v>
      </c>
      <c r="B500" s="65"/>
      <c r="C500" s="66" t="s">
        <v>1332</v>
      </c>
      <c r="D500" s="67"/>
      <c r="E500" s="67"/>
      <c r="F500" s="697"/>
      <c r="G500" s="696"/>
      <c r="H500" s="68"/>
      <c r="I500" s="698"/>
      <c r="J500" s="202"/>
      <c r="K500" s="207"/>
      <c r="L500" s="202"/>
      <c r="M500" s="669"/>
      <c r="N500" s="69"/>
    </row>
    <row r="501" spans="1:14">
      <c r="A501" s="47"/>
      <c r="B501" s="56">
        <v>1</v>
      </c>
      <c r="C501" s="48" t="s">
        <v>161</v>
      </c>
      <c r="D501" s="49"/>
      <c r="E501" s="49"/>
      <c r="F501" s="50" t="str">
        <f>F217</f>
        <v>A.4.4.1.9</v>
      </c>
      <c r="G501" s="681">
        <f>'Volume Backup'!U459</f>
        <v>0.72</v>
      </c>
      <c r="H501" s="46" t="str">
        <f>'Volume Backup'!V459</f>
        <v>m2</v>
      </c>
      <c r="I501" s="51"/>
      <c r="J501" s="200">
        <f t="shared" ref="J501:J505" si="241">G501*I501</f>
        <v>0</v>
      </c>
      <c r="K501" s="51"/>
      <c r="L501" s="200">
        <f t="shared" ref="L501:L505" si="242">K501*G501</f>
        <v>0</v>
      </c>
      <c r="M501" s="670"/>
      <c r="N501" s="10"/>
    </row>
    <row r="502" spans="1:14">
      <c r="A502" s="47"/>
      <c r="B502" s="56">
        <f>B501+1</f>
        <v>2</v>
      </c>
      <c r="C502" s="48" t="s">
        <v>178</v>
      </c>
      <c r="D502" s="49"/>
      <c r="E502" s="49"/>
      <c r="F502" s="50" t="str">
        <f t="shared" ref="F502:F505" si="243">F218</f>
        <v>A.4.1.1.17B</v>
      </c>
      <c r="G502" s="681">
        <f>'Volume Backup'!U460</f>
        <v>7.12</v>
      </c>
      <c r="H502" s="46" t="str">
        <f>'Volume Backup'!V460</f>
        <v>kg</v>
      </c>
      <c r="I502" s="51"/>
      <c r="J502" s="200">
        <f t="shared" si="241"/>
        <v>0</v>
      </c>
      <c r="K502" s="51"/>
      <c r="L502" s="200">
        <f t="shared" si="242"/>
        <v>0</v>
      </c>
      <c r="M502" s="670"/>
      <c r="N502" s="10"/>
    </row>
    <row r="503" spans="1:14">
      <c r="A503" s="47"/>
      <c r="B503" s="56">
        <f t="shared" ref="B503:B505" si="244">B502+1</f>
        <v>3</v>
      </c>
      <c r="C503" s="48" t="s">
        <v>169</v>
      </c>
      <c r="D503" s="49"/>
      <c r="E503" s="49"/>
      <c r="F503" s="50" t="str">
        <f t="shared" si="243"/>
        <v>A.4.1.1.10</v>
      </c>
      <c r="G503" s="681">
        <f>'Volume Backup'!U461</f>
        <v>7.1999999999999995E-2</v>
      </c>
      <c r="H503" s="46" t="str">
        <f>'Volume Backup'!V461</f>
        <v>m3</v>
      </c>
      <c r="I503" s="51"/>
      <c r="J503" s="200">
        <f t="shared" si="241"/>
        <v>0</v>
      </c>
      <c r="K503" s="51"/>
      <c r="L503" s="200">
        <f t="shared" si="242"/>
        <v>0</v>
      </c>
      <c r="M503" s="670"/>
      <c r="N503" s="10"/>
    </row>
    <row r="504" spans="1:14">
      <c r="A504" s="47"/>
      <c r="B504" s="56">
        <f t="shared" si="244"/>
        <v>4</v>
      </c>
      <c r="C504" s="48" t="s">
        <v>1333</v>
      </c>
      <c r="D504" s="49"/>
      <c r="E504" s="49"/>
      <c r="F504" s="50" t="str">
        <f t="shared" si="243"/>
        <v>A.4.4.3.36 J</v>
      </c>
      <c r="G504" s="681">
        <f>'Volume Backup'!U462</f>
        <v>0.72</v>
      </c>
      <c r="H504" s="46" t="str">
        <f>'Volume Backup'!V462</f>
        <v>m2</v>
      </c>
      <c r="I504" s="51"/>
      <c r="J504" s="200">
        <f t="shared" si="241"/>
        <v>0</v>
      </c>
      <c r="K504" s="51"/>
      <c r="L504" s="200">
        <f t="shared" si="242"/>
        <v>0</v>
      </c>
      <c r="M504" s="670"/>
      <c r="N504" s="10"/>
    </row>
    <row r="505" spans="1:14">
      <c r="A505" s="47"/>
      <c r="B505" s="56">
        <f t="shared" si="244"/>
        <v>5</v>
      </c>
      <c r="C505" s="48" t="s">
        <v>1334</v>
      </c>
      <c r="D505" s="49"/>
      <c r="E505" s="49"/>
      <c r="F505" s="50" t="str">
        <f t="shared" si="243"/>
        <v>A.4.4.3.36 J</v>
      </c>
      <c r="G505" s="681">
        <f>'Volume Backup'!U463</f>
        <v>1</v>
      </c>
      <c r="H505" s="46" t="str">
        <f>'Volume Backup'!V463</f>
        <v>m2</v>
      </c>
      <c r="I505" s="51"/>
      <c r="J505" s="200">
        <f t="shared" si="241"/>
        <v>0</v>
      </c>
      <c r="K505" s="51"/>
      <c r="L505" s="200">
        <f t="shared" si="242"/>
        <v>0</v>
      </c>
      <c r="M505" s="670"/>
      <c r="N505" s="10"/>
    </row>
    <row r="506" spans="1:14" s="70" customFormat="1">
      <c r="A506" s="64" t="s">
        <v>1365</v>
      </c>
      <c r="B506" s="65"/>
      <c r="C506" s="66" t="s">
        <v>1284</v>
      </c>
      <c r="D506" s="67"/>
      <c r="E506" s="67"/>
      <c r="F506" s="697"/>
      <c r="G506" s="696"/>
      <c r="H506" s="68"/>
      <c r="I506" s="698"/>
      <c r="J506" s="202"/>
      <c r="K506" s="207"/>
      <c r="L506" s="202"/>
      <c r="M506" s="669"/>
      <c r="N506" s="69"/>
    </row>
    <row r="507" spans="1:14">
      <c r="A507" s="47"/>
      <c r="B507" s="56">
        <v>1</v>
      </c>
      <c r="C507" s="48" t="s">
        <v>1286</v>
      </c>
      <c r="D507" s="49"/>
      <c r="E507" s="49"/>
      <c r="F507" s="50" t="str">
        <f>F474</f>
        <v>PK.Elek.01</v>
      </c>
      <c r="G507" s="681">
        <f>'Volume Backup'!U465</f>
        <v>7</v>
      </c>
      <c r="H507" s="46" t="str">
        <f>'Volume Backup'!V465</f>
        <v>titik</v>
      </c>
      <c r="I507" s="51"/>
      <c r="J507" s="200">
        <f t="shared" ref="J507:J512" si="245">G507*I507</f>
        <v>0</v>
      </c>
      <c r="K507" s="205"/>
      <c r="L507" s="200">
        <f t="shared" ref="L507:L512" si="246">K507*G507</f>
        <v>0</v>
      </c>
      <c r="M507" s="670"/>
      <c r="N507" s="10"/>
    </row>
    <row r="508" spans="1:14">
      <c r="A508" s="47"/>
      <c r="B508" s="56">
        <f>B507+1</f>
        <v>2</v>
      </c>
      <c r="C508" s="48" t="s">
        <v>1298</v>
      </c>
      <c r="D508" s="49"/>
      <c r="E508" s="49"/>
      <c r="F508" s="50" t="str">
        <f t="shared" ref="F508:F509" si="247">F475</f>
        <v>PK Supl. 4 D</v>
      </c>
      <c r="G508" s="681">
        <f>'Volume Backup'!U466</f>
        <v>34.222222222222221</v>
      </c>
      <c r="H508" s="46" t="str">
        <f>'Volume Backup'!V466</f>
        <v>m'</v>
      </c>
      <c r="I508" s="51"/>
      <c r="J508" s="200">
        <f t="shared" si="245"/>
        <v>0</v>
      </c>
      <c r="K508" s="205"/>
      <c r="L508" s="200">
        <f t="shared" si="246"/>
        <v>0</v>
      </c>
      <c r="M508" s="670"/>
      <c r="N508" s="10"/>
    </row>
    <row r="509" spans="1:14">
      <c r="A509" s="47"/>
      <c r="B509" s="56">
        <f t="shared" ref="B509:B512" si="248">B508+1</f>
        <v>3</v>
      </c>
      <c r="C509" s="48" t="s">
        <v>1326</v>
      </c>
      <c r="D509" s="49"/>
      <c r="E509" s="49"/>
      <c r="F509" s="50" t="str">
        <f t="shared" si="247"/>
        <v>PK.Elek.36</v>
      </c>
      <c r="G509" s="681">
        <f>'Volume Backup'!U467</f>
        <v>3</v>
      </c>
      <c r="H509" s="46" t="str">
        <f>'Volume Backup'!V467</f>
        <v>unit</v>
      </c>
      <c r="I509" s="51"/>
      <c r="J509" s="200">
        <f t="shared" si="245"/>
        <v>0</v>
      </c>
      <c r="K509" s="205"/>
      <c r="L509" s="200">
        <f t="shared" si="246"/>
        <v>0</v>
      </c>
      <c r="M509" s="670"/>
      <c r="N509" s="10"/>
    </row>
    <row r="510" spans="1:14">
      <c r="A510" s="47"/>
      <c r="B510" s="56">
        <f t="shared" si="248"/>
        <v>4</v>
      </c>
      <c r="C510" s="48" t="s">
        <v>1299</v>
      </c>
      <c r="D510" s="49"/>
      <c r="E510" s="49"/>
      <c r="F510" s="50" t="str">
        <f>F479</f>
        <v>PK.Elek.29</v>
      </c>
      <c r="G510" s="681">
        <f>'Volume Backup'!U468</f>
        <v>1</v>
      </c>
      <c r="H510" s="46" t="str">
        <f>'Volume Backup'!V468</f>
        <v>unit</v>
      </c>
      <c r="I510" s="51"/>
      <c r="J510" s="200">
        <f t="shared" si="245"/>
        <v>0</v>
      </c>
      <c r="K510" s="205"/>
      <c r="L510" s="200">
        <f t="shared" si="246"/>
        <v>0</v>
      </c>
      <c r="M510" s="670"/>
      <c r="N510" s="10"/>
    </row>
    <row r="511" spans="1:14">
      <c r="A511" s="47"/>
      <c r="B511" s="56">
        <f t="shared" si="248"/>
        <v>5</v>
      </c>
      <c r="C511" s="48" t="s">
        <v>1300</v>
      </c>
      <c r="D511" s="49"/>
      <c r="E511" s="49"/>
      <c r="F511" s="50" t="str">
        <f t="shared" ref="F511:F512" si="249">F480</f>
        <v>PK.Elek.30</v>
      </c>
      <c r="G511" s="681">
        <f>'Volume Backup'!U469</f>
        <v>1</v>
      </c>
      <c r="H511" s="46" t="str">
        <f>'Volume Backup'!V469</f>
        <v>unit</v>
      </c>
      <c r="I511" s="51"/>
      <c r="J511" s="200">
        <f t="shared" si="245"/>
        <v>0</v>
      </c>
      <c r="K511" s="205"/>
      <c r="L511" s="200">
        <f t="shared" si="246"/>
        <v>0</v>
      </c>
      <c r="M511" s="670"/>
      <c r="N511" s="10"/>
    </row>
    <row r="512" spans="1:14">
      <c r="A512" s="47"/>
      <c r="B512" s="56">
        <f t="shared" si="248"/>
        <v>6</v>
      </c>
      <c r="C512" s="48" t="s">
        <v>1301</v>
      </c>
      <c r="D512" s="49"/>
      <c r="E512" s="49"/>
      <c r="F512" s="50" t="str">
        <f t="shared" si="249"/>
        <v>PK.Elek.28</v>
      </c>
      <c r="G512" s="681">
        <f>'Volume Backup'!U470</f>
        <v>2</v>
      </c>
      <c r="H512" s="46" t="str">
        <f>'Volume Backup'!V470</f>
        <v>unit</v>
      </c>
      <c r="I512" s="51"/>
      <c r="J512" s="200">
        <f t="shared" si="245"/>
        <v>0</v>
      </c>
      <c r="K512" s="205"/>
      <c r="L512" s="200">
        <f t="shared" si="246"/>
        <v>0</v>
      </c>
      <c r="M512" s="670"/>
      <c r="N512" s="10"/>
    </row>
    <row r="513" spans="1:16" s="70" customFormat="1">
      <c r="A513" s="64" t="s">
        <v>1366</v>
      </c>
      <c r="B513" s="65"/>
      <c r="C513" s="66" t="s">
        <v>166</v>
      </c>
      <c r="D513" s="67"/>
      <c r="E513" s="67"/>
      <c r="F513" s="697"/>
      <c r="G513" s="696"/>
      <c r="H513" s="68"/>
      <c r="I513" s="698"/>
      <c r="J513" s="202"/>
      <c r="K513" s="207"/>
      <c r="L513" s="202"/>
      <c r="M513" s="669"/>
      <c r="N513" s="69"/>
    </row>
    <row r="514" spans="1:16">
      <c r="A514" s="47"/>
      <c r="B514" s="56">
        <v>1</v>
      </c>
      <c r="C514" s="48" t="s">
        <v>185</v>
      </c>
      <c r="D514" s="49"/>
      <c r="E514" s="49"/>
      <c r="F514" s="50" t="str">
        <f>F443</f>
        <v>Pk.plamPVC.01</v>
      </c>
      <c r="G514" s="681">
        <f>'Volume Backup'!U472</f>
        <v>120</v>
      </c>
      <c r="H514" s="46" t="str">
        <f>'Volume Backup'!V472</f>
        <v>m'</v>
      </c>
      <c r="I514" s="51"/>
      <c r="J514" s="200">
        <f t="shared" ref="J514:J517" si="250">G514*I514</f>
        <v>0</v>
      </c>
      <c r="K514" s="205"/>
      <c r="L514" s="200">
        <f t="shared" ref="L514:L517" si="251">K514*G514</f>
        <v>0</v>
      </c>
      <c r="M514" s="670"/>
      <c r="N514" s="10"/>
    </row>
    <row r="515" spans="1:16">
      <c r="A515" s="47"/>
      <c r="B515" s="56">
        <f>B514+1</f>
        <v>2</v>
      </c>
      <c r="C515" s="48" t="s">
        <v>1303</v>
      </c>
      <c r="D515" s="49"/>
      <c r="E515" s="49"/>
      <c r="F515" s="50" t="str">
        <f>F444</f>
        <v>Pk.plamPVC.03</v>
      </c>
      <c r="G515" s="681">
        <f>'Volume Backup'!U473</f>
        <v>120</v>
      </c>
      <c r="H515" s="46" t="str">
        <f>'Volume Backup'!V473</f>
        <v>m'</v>
      </c>
      <c r="I515" s="51"/>
      <c r="J515" s="200">
        <f t="shared" si="250"/>
        <v>0</v>
      </c>
      <c r="K515" s="205"/>
      <c r="L515" s="200">
        <f t="shared" si="251"/>
        <v>0</v>
      </c>
      <c r="M515" s="670"/>
      <c r="N515" s="10"/>
    </row>
    <row r="516" spans="1:16">
      <c r="A516" s="47"/>
      <c r="B516" s="56">
        <f t="shared" ref="B516:B517" si="252">B515+1</f>
        <v>3</v>
      </c>
      <c r="C516" s="48" t="s">
        <v>188</v>
      </c>
      <c r="D516" s="49"/>
      <c r="E516" s="49"/>
      <c r="F516" s="50" t="str">
        <f>F232</f>
        <v>A.5.1.3A</v>
      </c>
      <c r="G516" s="681">
        <f>'Volume Backup'!U474</f>
        <v>1</v>
      </c>
      <c r="H516" s="46" t="str">
        <f>'Volume Backup'!V474</f>
        <v>unit</v>
      </c>
      <c r="I516" s="51"/>
      <c r="J516" s="200">
        <f t="shared" si="250"/>
        <v>0</v>
      </c>
      <c r="K516" s="51"/>
      <c r="L516" s="200">
        <f t="shared" si="251"/>
        <v>0</v>
      </c>
      <c r="M516" s="670"/>
      <c r="N516" s="10"/>
    </row>
    <row r="517" spans="1:16">
      <c r="A517" s="47"/>
      <c r="B517" s="56">
        <f t="shared" si="252"/>
        <v>4</v>
      </c>
      <c r="C517" s="48" t="s">
        <v>1309</v>
      </c>
      <c r="D517" s="49"/>
      <c r="E517" s="49"/>
      <c r="F517" s="50" t="str">
        <f>F233</f>
        <v>A.5.1.1.19</v>
      </c>
      <c r="G517" s="681">
        <f>'Volume Backup'!U475</f>
        <v>1</v>
      </c>
      <c r="H517" s="46" t="str">
        <f>'Volume Backup'!V475</f>
        <v>unit</v>
      </c>
      <c r="I517" s="51"/>
      <c r="J517" s="200">
        <f t="shared" si="250"/>
        <v>0</v>
      </c>
      <c r="K517" s="51"/>
      <c r="L517" s="200">
        <f t="shared" si="251"/>
        <v>0</v>
      </c>
      <c r="M517" s="670"/>
      <c r="N517" s="10"/>
    </row>
    <row r="518" spans="1:16" s="70" customFormat="1">
      <c r="A518" s="64" t="s">
        <v>1367</v>
      </c>
      <c r="B518" s="65"/>
      <c r="C518" s="66" t="s">
        <v>1316</v>
      </c>
      <c r="D518" s="67"/>
      <c r="E518" s="67"/>
      <c r="F518" s="697"/>
      <c r="G518" s="696"/>
      <c r="H518" s="68"/>
      <c r="I518" s="698"/>
      <c r="J518" s="202"/>
      <c r="K518" s="207"/>
      <c r="L518" s="202"/>
      <c r="M518" s="669"/>
      <c r="N518" s="69"/>
    </row>
    <row r="519" spans="1:16">
      <c r="A519" s="37"/>
      <c r="B519" s="55">
        <v>1</v>
      </c>
      <c r="C519" s="33" t="s">
        <v>1331</v>
      </c>
      <c r="D519" s="34"/>
      <c r="E519" s="34"/>
      <c r="F519" s="680" t="str">
        <f>F484</f>
        <v>A.4.2.1.13</v>
      </c>
      <c r="G519" s="681">
        <f>'Volume Backup'!U477</f>
        <v>8</v>
      </c>
      <c r="H519" s="46" t="str">
        <f>'Volume Backup'!V477</f>
        <v>m2</v>
      </c>
      <c r="I519" s="682"/>
      <c r="J519" s="200">
        <f t="shared" ref="J519:J520" si="253">G519*I519</f>
        <v>0</v>
      </c>
      <c r="K519" s="204"/>
      <c r="L519" s="200">
        <f t="shared" ref="L519:L520" si="254">K519*G519</f>
        <v>0</v>
      </c>
      <c r="M519" s="670"/>
      <c r="N519" s="10"/>
    </row>
    <row r="520" spans="1:16">
      <c r="A520" s="47"/>
      <c r="B520" s="56">
        <f>B519+1</f>
        <v>2</v>
      </c>
      <c r="C520" s="48" t="s">
        <v>1321</v>
      </c>
      <c r="D520" s="49"/>
      <c r="E520" s="49"/>
      <c r="F520" s="50" t="str">
        <f>F486</f>
        <v>Dihitung</v>
      </c>
      <c r="G520" s="681">
        <f>'Volume Backup'!U478</f>
        <v>2</v>
      </c>
      <c r="H520" s="46" t="str">
        <f>'Volume Backup'!V478</f>
        <v>m2</v>
      </c>
      <c r="I520" s="51"/>
      <c r="J520" s="200">
        <f t="shared" si="253"/>
        <v>0</v>
      </c>
      <c r="K520" s="205"/>
      <c r="L520" s="200">
        <f t="shared" si="254"/>
        <v>0</v>
      </c>
      <c r="M520" s="670"/>
      <c r="N520" s="10"/>
    </row>
    <row r="521" spans="1:16" s="70" customFormat="1">
      <c r="A521" s="64" t="s">
        <v>1368</v>
      </c>
      <c r="B521" s="65"/>
      <c r="C521" s="66" t="s">
        <v>189</v>
      </c>
      <c r="D521" s="67"/>
      <c r="E521" s="67"/>
      <c r="F521" s="697"/>
      <c r="G521" s="696"/>
      <c r="H521" s="68"/>
      <c r="I521" s="698"/>
      <c r="J521" s="202"/>
      <c r="K521" s="207"/>
      <c r="L521" s="202"/>
      <c r="M521" s="669"/>
      <c r="N521" s="69"/>
    </row>
    <row r="522" spans="1:16">
      <c r="A522" s="37"/>
      <c r="B522" s="55">
        <v>1</v>
      </c>
      <c r="C522" s="33" t="s">
        <v>1336</v>
      </c>
      <c r="D522" s="34"/>
      <c r="E522" s="34"/>
      <c r="F522" s="680" t="str">
        <f>F520</f>
        <v>Dihitung</v>
      </c>
      <c r="G522" s="681" t="e">
        <f>'Volume Backup'!#REF!</f>
        <v>#REF!</v>
      </c>
      <c r="H522" s="46" t="e">
        <f>'Volume Backup'!#REF!</f>
        <v>#REF!</v>
      </c>
      <c r="I522" s="682"/>
      <c r="J522" s="200" t="e">
        <f t="shared" ref="J522:J523" si="255">G522*I522</f>
        <v>#REF!</v>
      </c>
      <c r="K522" s="682"/>
      <c r="L522" s="200" t="e">
        <f t="shared" ref="L522:L523" si="256">K522*G522</f>
        <v>#REF!</v>
      </c>
      <c r="M522" s="670"/>
      <c r="N522" s="10"/>
    </row>
    <row r="523" spans="1:16">
      <c r="A523" s="47"/>
      <c r="B523" s="56">
        <f>B522+1</f>
        <v>2</v>
      </c>
      <c r="C523" s="48" t="s">
        <v>1335</v>
      </c>
      <c r="D523" s="49"/>
      <c r="E523" s="49"/>
      <c r="F523" s="50" t="str">
        <f>F522</f>
        <v>Dihitung</v>
      </c>
      <c r="G523" s="681" t="e">
        <f>'Volume Backup'!#REF!</f>
        <v>#REF!</v>
      </c>
      <c r="H523" s="46" t="e">
        <f>'Volume Backup'!#REF!</f>
        <v>#REF!</v>
      </c>
      <c r="I523" s="682"/>
      <c r="J523" s="200" t="e">
        <f t="shared" si="255"/>
        <v>#REF!</v>
      </c>
      <c r="K523" s="682"/>
      <c r="L523" s="200" t="e">
        <f t="shared" si="256"/>
        <v>#REF!</v>
      </c>
      <c r="M523" s="670"/>
      <c r="N523" s="10"/>
      <c r="O523" s="861" t="e">
        <f>SUM(J493:J523)</f>
        <v>#REF!</v>
      </c>
      <c r="P523" s="861" t="e">
        <f>SUM(L493:L523)</f>
        <v>#REF!</v>
      </c>
    </row>
    <row r="524" spans="1:16" s="692" customFormat="1">
      <c r="A524" s="683" t="s">
        <v>22</v>
      </c>
      <c r="B524" s="684"/>
      <c r="C524" s="685" t="s">
        <v>1395</v>
      </c>
      <c r="D524" s="686"/>
      <c r="E524" s="686"/>
      <c r="F524" s="693"/>
      <c r="G524" s="694"/>
      <c r="H524" s="687"/>
      <c r="I524" s="695"/>
      <c r="J524" s="688"/>
      <c r="K524" s="689"/>
      <c r="L524" s="688"/>
      <c r="M524" s="690"/>
      <c r="N524" s="691"/>
    </row>
    <row r="525" spans="1:16" s="70" customFormat="1">
      <c r="A525" s="64" t="s">
        <v>1369</v>
      </c>
      <c r="B525" s="65"/>
      <c r="C525" s="66" t="s">
        <v>164</v>
      </c>
      <c r="D525" s="67"/>
      <c r="E525" s="67"/>
      <c r="F525" s="697"/>
      <c r="G525" s="696"/>
      <c r="H525" s="68"/>
      <c r="I525" s="698"/>
      <c r="J525" s="202"/>
      <c r="K525" s="207"/>
      <c r="L525" s="202"/>
      <c r="M525" s="669"/>
      <c r="N525" s="69"/>
    </row>
    <row r="526" spans="1:16">
      <c r="A526" s="47"/>
      <c r="B526" s="56">
        <v>1</v>
      </c>
      <c r="C526" s="48" t="s">
        <v>1295</v>
      </c>
      <c r="D526" s="49"/>
      <c r="E526" s="49"/>
      <c r="F526" s="50" t="str">
        <f>F497</f>
        <v>A.4.6.1.23 G</v>
      </c>
      <c r="G526" s="681">
        <f>'Volume Backup'!U481</f>
        <v>32</v>
      </c>
      <c r="H526" s="46" t="str">
        <f>'Volume Backup'!V481</f>
        <v>m2</v>
      </c>
      <c r="I526" s="51"/>
      <c r="J526" s="200">
        <f t="shared" ref="J526:J529" si="257">G526*I526</f>
        <v>0</v>
      </c>
      <c r="K526" s="205"/>
      <c r="L526" s="200">
        <f t="shared" ref="L526:L529" si="258">K526*G526</f>
        <v>0</v>
      </c>
      <c r="M526" s="670"/>
      <c r="N526" s="10"/>
    </row>
    <row r="527" spans="1:16">
      <c r="A527" s="47"/>
      <c r="B527" s="56">
        <f t="shared" ref="B527:B529" si="259">B526+1</f>
        <v>2</v>
      </c>
      <c r="C527" s="48" t="s">
        <v>192</v>
      </c>
      <c r="D527" s="49"/>
      <c r="E527" s="49"/>
      <c r="F527" s="50" t="str">
        <f>F463</f>
        <v>A.4.6.1.23 L</v>
      </c>
      <c r="G527" s="681">
        <f>'Volume Backup'!U482</f>
        <v>17.12</v>
      </c>
      <c r="H527" s="46" t="str">
        <f>'Volume Backup'!V482</f>
        <v>m2</v>
      </c>
      <c r="I527" s="51"/>
      <c r="J527" s="200">
        <f t="shared" si="257"/>
        <v>0</v>
      </c>
      <c r="K527" s="205"/>
      <c r="L527" s="200">
        <f t="shared" si="258"/>
        <v>0</v>
      </c>
      <c r="M527" s="670"/>
      <c r="N527" s="10"/>
    </row>
    <row r="528" spans="1:16">
      <c r="A528" s="47"/>
      <c r="B528" s="56">
        <f t="shared" si="259"/>
        <v>3</v>
      </c>
      <c r="C528" s="48" t="s">
        <v>1339</v>
      </c>
      <c r="D528" s="49"/>
      <c r="E528" s="49"/>
      <c r="F528" s="50" t="str">
        <f>F494</f>
        <v>A.4.6.1.23 G1</v>
      </c>
      <c r="G528" s="681" t="e">
        <f>'Volume Backup'!#REF!</f>
        <v>#REF!</v>
      </c>
      <c r="H528" s="46" t="e">
        <f>'Volume Backup'!#REF!</f>
        <v>#REF!</v>
      </c>
      <c r="I528" s="51"/>
      <c r="J528" s="200" t="e">
        <f t="shared" si="257"/>
        <v>#REF!</v>
      </c>
      <c r="K528" s="205"/>
      <c r="L528" s="200" t="e">
        <f t="shared" si="258"/>
        <v>#REF!</v>
      </c>
      <c r="M528" s="670"/>
      <c r="N528" s="10"/>
    </row>
    <row r="529" spans="1:14">
      <c r="A529" s="47"/>
      <c r="B529" s="56">
        <f t="shared" si="259"/>
        <v>4</v>
      </c>
      <c r="C529" s="48" t="s">
        <v>1294</v>
      </c>
      <c r="D529" s="49"/>
      <c r="E529" s="49"/>
      <c r="F529" s="50" t="str">
        <f>F523</f>
        <v>Dihitung</v>
      </c>
      <c r="G529" s="681">
        <f>'Volume Backup'!U483</f>
        <v>110</v>
      </c>
      <c r="H529" s="46" t="str">
        <f>'Volume Backup'!V483</f>
        <v>cm</v>
      </c>
      <c r="I529" s="51"/>
      <c r="J529" s="200">
        <f t="shared" si="257"/>
        <v>0</v>
      </c>
      <c r="K529" s="205"/>
      <c r="L529" s="200">
        <f t="shared" si="258"/>
        <v>0</v>
      </c>
      <c r="M529" s="670"/>
      <c r="N529" s="10"/>
    </row>
    <row r="530" spans="1:14" s="70" customFormat="1">
      <c r="A530" s="64" t="s">
        <v>1370</v>
      </c>
      <c r="B530" s="65"/>
      <c r="C530" s="66" t="s">
        <v>182</v>
      </c>
      <c r="D530" s="67"/>
      <c r="E530" s="67"/>
      <c r="F530" s="697"/>
      <c r="G530" s="696"/>
      <c r="H530" s="68"/>
      <c r="I530" s="698"/>
      <c r="J530" s="202"/>
      <c r="K530" s="207"/>
      <c r="L530" s="202"/>
      <c r="M530" s="669"/>
      <c r="N530" s="69"/>
    </row>
    <row r="531" spans="1:14">
      <c r="A531" s="37"/>
      <c r="B531" s="55">
        <v>1</v>
      </c>
      <c r="C531" s="33" t="s">
        <v>172</v>
      </c>
      <c r="D531" s="34"/>
      <c r="E531" s="34"/>
      <c r="F531" s="680" t="str">
        <f>F467</f>
        <v>PLL.01</v>
      </c>
      <c r="G531" s="681">
        <f>'Volume Backup'!U485</f>
        <v>65</v>
      </c>
      <c r="H531" s="46" t="str">
        <f>'Volume Backup'!V485</f>
        <v>m2</v>
      </c>
      <c r="I531" s="682"/>
      <c r="J531" s="200">
        <f t="shared" ref="J531:J534" si="260">G531*I531</f>
        <v>0</v>
      </c>
      <c r="K531" s="682"/>
      <c r="L531" s="200">
        <f t="shared" ref="L531:L534" si="261">K531*G531</f>
        <v>0</v>
      </c>
      <c r="M531" s="670"/>
      <c r="N531" s="10"/>
    </row>
    <row r="532" spans="1:14">
      <c r="A532" s="47"/>
      <c r="B532" s="56">
        <f>B531+1</f>
        <v>2</v>
      </c>
      <c r="C532" s="48" t="s">
        <v>184</v>
      </c>
      <c r="D532" s="49"/>
      <c r="E532" s="49"/>
      <c r="F532" s="680" t="str">
        <f t="shared" ref="F532:F534" si="262">F468</f>
        <v>A.4.5.1.7</v>
      </c>
      <c r="G532" s="681">
        <f>'Volume Backup'!U486</f>
        <v>105</v>
      </c>
      <c r="H532" s="46" t="str">
        <f>'Volume Backup'!V486</f>
        <v>m2</v>
      </c>
      <c r="I532" s="682"/>
      <c r="J532" s="200">
        <f t="shared" si="260"/>
        <v>0</v>
      </c>
      <c r="K532" s="682"/>
      <c r="L532" s="200">
        <f t="shared" si="261"/>
        <v>0</v>
      </c>
      <c r="M532" s="670"/>
      <c r="N532" s="10"/>
    </row>
    <row r="533" spans="1:14">
      <c r="A533" s="47"/>
      <c r="B533" s="56">
        <f>B532+1</f>
        <v>3</v>
      </c>
      <c r="C533" s="48" t="s">
        <v>1448</v>
      </c>
      <c r="D533" s="49"/>
      <c r="E533" s="49"/>
      <c r="F533" s="680" t="str">
        <f>F534</f>
        <v>A.4.7.1.10</v>
      </c>
      <c r="G533" s="681">
        <f>'Volume Backup'!U487</f>
        <v>65</v>
      </c>
      <c r="H533" s="46" t="str">
        <f>'Volume Backup'!V487</f>
        <v>m2</v>
      </c>
      <c r="I533" s="682"/>
      <c r="J533" s="200">
        <f t="shared" si="260"/>
        <v>0</v>
      </c>
      <c r="K533" s="682"/>
      <c r="L533" s="200">
        <f t="shared" si="261"/>
        <v>0</v>
      </c>
      <c r="M533" s="670"/>
      <c r="N533" s="10"/>
    </row>
    <row r="534" spans="1:14">
      <c r="A534" s="47"/>
      <c r="B534" s="56">
        <f>B533+1</f>
        <v>4</v>
      </c>
      <c r="C534" s="48" t="s">
        <v>1449</v>
      </c>
      <c r="D534" s="49"/>
      <c r="E534" s="49"/>
      <c r="F534" s="680" t="str">
        <f t="shared" si="262"/>
        <v>A.4.7.1.10</v>
      </c>
      <c r="G534" s="681">
        <f>'Volume Backup'!U488</f>
        <v>40</v>
      </c>
      <c r="H534" s="46" t="str">
        <f>'Volume Backup'!V488</f>
        <v>m2</v>
      </c>
      <c r="I534" s="682"/>
      <c r="J534" s="200">
        <f t="shared" si="260"/>
        <v>0</v>
      </c>
      <c r="K534" s="682"/>
      <c r="L534" s="200">
        <f t="shared" si="261"/>
        <v>0</v>
      </c>
      <c r="M534" s="670"/>
      <c r="N534" s="10"/>
    </row>
    <row r="535" spans="1:14" s="70" customFormat="1">
      <c r="A535" s="64" t="s">
        <v>1371</v>
      </c>
      <c r="B535" s="65"/>
      <c r="C535" s="66" t="s">
        <v>162</v>
      </c>
      <c r="D535" s="67"/>
      <c r="E535" s="67"/>
      <c r="F535" s="697"/>
      <c r="G535" s="696"/>
      <c r="H535" s="68"/>
      <c r="I535" s="698"/>
      <c r="J535" s="202"/>
      <c r="K535" s="207"/>
      <c r="L535" s="202"/>
      <c r="M535" s="669"/>
      <c r="N535" s="69"/>
    </row>
    <row r="536" spans="1:14">
      <c r="A536" s="37"/>
      <c r="B536" s="55">
        <v>1</v>
      </c>
      <c r="C536" s="33" t="s">
        <v>1311</v>
      </c>
      <c r="D536" s="34"/>
      <c r="E536" s="34"/>
      <c r="F536" s="680" t="str">
        <f>F472</f>
        <v>A.4.4.3.59 B</v>
      </c>
      <c r="G536" s="681">
        <f>'Volume Backup'!U490</f>
        <v>65</v>
      </c>
      <c r="H536" s="46" t="str">
        <f>'Volume Backup'!V490</f>
        <v>m2</v>
      </c>
      <c r="I536" s="682"/>
      <c r="J536" s="200">
        <f t="shared" ref="J536" si="263">G536*I536</f>
        <v>0</v>
      </c>
      <c r="K536" s="204"/>
      <c r="L536" s="200">
        <f t="shared" ref="L536" si="264">K536*G536</f>
        <v>0</v>
      </c>
      <c r="M536" s="670"/>
      <c r="N536" s="10"/>
    </row>
    <row r="537" spans="1:14" s="70" customFormat="1">
      <c r="A537" s="64" t="s">
        <v>1372</v>
      </c>
      <c r="B537" s="65"/>
      <c r="C537" s="66" t="s">
        <v>1284</v>
      </c>
      <c r="D537" s="67"/>
      <c r="E537" s="67"/>
      <c r="F537" s="697"/>
      <c r="G537" s="696"/>
      <c r="H537" s="68"/>
      <c r="I537" s="698"/>
      <c r="J537" s="202"/>
      <c r="K537" s="207"/>
      <c r="L537" s="202"/>
      <c r="M537" s="669"/>
      <c r="N537" s="69"/>
    </row>
    <row r="538" spans="1:14">
      <c r="A538" s="47"/>
      <c r="B538" s="56">
        <v>1</v>
      </c>
      <c r="C538" s="48" t="s">
        <v>1286</v>
      </c>
      <c r="D538" s="49"/>
      <c r="E538" s="49"/>
      <c r="F538" s="50" t="str">
        <f>F301</f>
        <v>PK.Elek.01</v>
      </c>
      <c r="G538" s="681">
        <f>'Volume Backup'!U492</f>
        <v>17</v>
      </c>
      <c r="H538" s="46" t="str">
        <f>'Volume Backup'!V492</f>
        <v>titik</v>
      </c>
      <c r="I538" s="51"/>
      <c r="J538" s="200">
        <f t="shared" ref="J538:J545" si="265">G538*I538</f>
        <v>0</v>
      </c>
      <c r="K538" s="51"/>
      <c r="L538" s="200">
        <f t="shared" ref="L538:L545" si="266">K538*G538</f>
        <v>0</v>
      </c>
      <c r="M538" s="670"/>
      <c r="N538" s="10"/>
    </row>
    <row r="539" spans="1:14">
      <c r="A539" s="47"/>
      <c r="B539" s="56">
        <f>B538+1</f>
        <v>2</v>
      </c>
      <c r="C539" s="48" t="s">
        <v>1298</v>
      </c>
      <c r="D539" s="49"/>
      <c r="E539" s="49"/>
      <c r="F539" s="50" t="str">
        <f t="shared" ref="F539:F545" si="267">F302</f>
        <v>PK Supl. 4 D</v>
      </c>
      <c r="G539" s="681">
        <f>'Volume Backup'!U493</f>
        <v>20</v>
      </c>
      <c r="H539" s="46" t="str">
        <f>'Volume Backup'!V493</f>
        <v>m'</v>
      </c>
      <c r="I539" s="51"/>
      <c r="J539" s="200">
        <f t="shared" si="265"/>
        <v>0</v>
      </c>
      <c r="K539" s="51"/>
      <c r="L539" s="200">
        <f t="shared" si="266"/>
        <v>0</v>
      </c>
      <c r="M539" s="670"/>
      <c r="N539" s="10"/>
    </row>
    <row r="540" spans="1:14">
      <c r="A540" s="47"/>
      <c r="B540" s="56">
        <f>B539+1</f>
        <v>3</v>
      </c>
      <c r="C540" s="48" t="s">
        <v>1326</v>
      </c>
      <c r="D540" s="49"/>
      <c r="E540" s="49"/>
      <c r="F540" s="50" t="str">
        <f t="shared" si="267"/>
        <v>PK.Elek.36</v>
      </c>
      <c r="G540" s="681">
        <f>'Volume Backup'!U494</f>
        <v>4</v>
      </c>
      <c r="H540" s="46" t="str">
        <f>'Volume Backup'!V494</f>
        <v>unit</v>
      </c>
      <c r="I540" s="51"/>
      <c r="J540" s="200">
        <f t="shared" si="265"/>
        <v>0</v>
      </c>
      <c r="K540" s="51"/>
      <c r="L540" s="200">
        <f t="shared" si="266"/>
        <v>0</v>
      </c>
      <c r="M540" s="670"/>
      <c r="N540" s="10"/>
    </row>
    <row r="541" spans="1:14">
      <c r="A541" s="47"/>
      <c r="B541" s="56">
        <f>B540+1</f>
        <v>4</v>
      </c>
      <c r="C541" s="48" t="s">
        <v>1319</v>
      </c>
      <c r="D541" s="49"/>
      <c r="E541" s="49"/>
      <c r="F541" s="50" t="str">
        <f t="shared" si="267"/>
        <v>Dihitung</v>
      </c>
      <c r="G541" s="681">
        <f>'Volume Backup'!U495</f>
        <v>10</v>
      </c>
      <c r="H541" s="46" t="str">
        <f>'Volume Backup'!V495</f>
        <v>unit</v>
      </c>
      <c r="I541" s="51"/>
      <c r="J541" s="200">
        <f t="shared" si="265"/>
        <v>0</v>
      </c>
      <c r="K541" s="51"/>
      <c r="L541" s="200">
        <f t="shared" si="266"/>
        <v>0</v>
      </c>
      <c r="M541" s="670"/>
      <c r="N541" s="10"/>
    </row>
    <row r="542" spans="1:14">
      <c r="A542" s="47"/>
      <c r="B542" s="56">
        <f t="shared" ref="B542:B545" si="268">B541+1</f>
        <v>5</v>
      </c>
      <c r="C542" s="48" t="s">
        <v>1325</v>
      </c>
      <c r="D542" s="49"/>
      <c r="E542" s="49"/>
      <c r="F542" s="50" t="str">
        <f t="shared" si="267"/>
        <v>Dihitung</v>
      </c>
      <c r="G542" s="681">
        <f>'Volume Backup'!U496</f>
        <v>4</v>
      </c>
      <c r="H542" s="46" t="str">
        <f>'Volume Backup'!V496</f>
        <v>unit</v>
      </c>
      <c r="I542" s="51"/>
      <c r="J542" s="200">
        <f t="shared" si="265"/>
        <v>0</v>
      </c>
      <c r="K542" s="51"/>
      <c r="L542" s="200">
        <f t="shared" si="266"/>
        <v>0</v>
      </c>
      <c r="M542" s="670"/>
      <c r="N542" s="10"/>
    </row>
    <row r="543" spans="1:14">
      <c r="A543" s="47"/>
      <c r="B543" s="56">
        <f t="shared" si="268"/>
        <v>6</v>
      </c>
      <c r="C543" s="48" t="s">
        <v>1299</v>
      </c>
      <c r="D543" s="49"/>
      <c r="E543" s="49"/>
      <c r="F543" s="50" t="str">
        <f t="shared" si="267"/>
        <v>PK.Elek.29</v>
      </c>
      <c r="G543" s="681">
        <f>'Volume Backup'!U497</f>
        <v>2</v>
      </c>
      <c r="H543" s="46" t="str">
        <f>'Volume Backup'!V497</f>
        <v>unit</v>
      </c>
      <c r="I543" s="51"/>
      <c r="J543" s="200">
        <f t="shared" si="265"/>
        <v>0</v>
      </c>
      <c r="K543" s="51"/>
      <c r="L543" s="200">
        <f t="shared" si="266"/>
        <v>0</v>
      </c>
      <c r="M543" s="670"/>
      <c r="N543" s="10"/>
    </row>
    <row r="544" spans="1:14">
      <c r="A544" s="47"/>
      <c r="B544" s="56">
        <f t="shared" si="268"/>
        <v>7</v>
      </c>
      <c r="C544" s="48" t="s">
        <v>1300</v>
      </c>
      <c r="D544" s="49"/>
      <c r="E544" s="49"/>
      <c r="F544" s="50" t="str">
        <f t="shared" si="267"/>
        <v>PK.Elek.30</v>
      </c>
      <c r="G544" s="681">
        <f>'Volume Backup'!U498</f>
        <v>2</v>
      </c>
      <c r="H544" s="46" t="str">
        <f>'Volume Backup'!V498</f>
        <v>unit</v>
      </c>
      <c r="I544" s="51"/>
      <c r="J544" s="200">
        <f t="shared" si="265"/>
        <v>0</v>
      </c>
      <c r="K544" s="51"/>
      <c r="L544" s="200">
        <f t="shared" si="266"/>
        <v>0</v>
      </c>
      <c r="M544" s="670"/>
      <c r="N544" s="10"/>
    </row>
    <row r="545" spans="1:14">
      <c r="A545" s="47"/>
      <c r="B545" s="56">
        <f t="shared" si="268"/>
        <v>8</v>
      </c>
      <c r="C545" s="48" t="s">
        <v>1301</v>
      </c>
      <c r="D545" s="49"/>
      <c r="E545" s="49"/>
      <c r="F545" s="50" t="str">
        <f t="shared" si="267"/>
        <v>PK.Elek.28</v>
      </c>
      <c r="G545" s="681">
        <f>'Volume Backup'!U499</f>
        <v>16</v>
      </c>
      <c r="H545" s="46" t="str">
        <f>'Volume Backup'!V499</f>
        <v>unit</v>
      </c>
      <c r="I545" s="51"/>
      <c r="J545" s="200">
        <f t="shared" si="265"/>
        <v>0</v>
      </c>
      <c r="K545" s="51"/>
      <c r="L545" s="200">
        <f t="shared" si="266"/>
        <v>0</v>
      </c>
      <c r="M545" s="670"/>
      <c r="N545" s="10"/>
    </row>
    <row r="546" spans="1:14" s="70" customFormat="1">
      <c r="A546" s="64" t="s">
        <v>1373</v>
      </c>
      <c r="B546" s="65"/>
      <c r="C546" s="66" t="s">
        <v>1316</v>
      </c>
      <c r="D546" s="67"/>
      <c r="E546" s="67"/>
      <c r="F546" s="697"/>
      <c r="G546" s="696"/>
      <c r="H546" s="68"/>
      <c r="I546" s="698"/>
      <c r="J546" s="202"/>
      <c r="K546" s="207"/>
      <c r="L546" s="202"/>
      <c r="M546" s="669"/>
      <c r="N546" s="69"/>
    </row>
    <row r="547" spans="1:14">
      <c r="A547" s="37"/>
      <c r="B547" s="55">
        <v>1</v>
      </c>
      <c r="C547" s="33" t="s">
        <v>1340</v>
      </c>
      <c r="D547" s="34"/>
      <c r="E547" s="34"/>
      <c r="F547" s="680" t="str">
        <f>F542</f>
        <v>Dihitung</v>
      </c>
      <c r="G547" s="681">
        <f>'Volume Backup'!U501</f>
        <v>2</v>
      </c>
      <c r="H547" s="46" t="str">
        <f>'Volume Backup'!V501</f>
        <v>unit</v>
      </c>
      <c r="I547" s="682"/>
      <c r="J547" s="200">
        <f t="shared" ref="J547" si="269">G547*I547</f>
        <v>0</v>
      </c>
      <c r="K547" s="204"/>
      <c r="L547" s="200">
        <f t="shared" ref="L547" si="270">K547*G547</f>
        <v>0</v>
      </c>
      <c r="M547" s="670"/>
      <c r="N547" s="10"/>
    </row>
    <row r="548" spans="1:14" s="70" customFormat="1">
      <c r="A548" s="64" t="s">
        <v>1366</v>
      </c>
      <c r="B548" s="65"/>
      <c r="C548" s="66" t="s">
        <v>189</v>
      </c>
      <c r="D548" s="67"/>
      <c r="E548" s="67"/>
      <c r="F548" s="697"/>
      <c r="G548" s="696"/>
      <c r="H548" s="68"/>
      <c r="I548" s="698"/>
      <c r="J548" s="202"/>
      <c r="K548" s="207"/>
      <c r="L548" s="202"/>
      <c r="M548" s="669"/>
      <c r="N548" s="69"/>
    </row>
    <row r="549" spans="1:14">
      <c r="A549" s="37"/>
      <c r="B549" s="55">
        <v>1</v>
      </c>
      <c r="C549" s="33" t="s">
        <v>1342</v>
      </c>
      <c r="D549" s="34"/>
      <c r="E549" s="34"/>
      <c r="F549" s="680" t="str">
        <f>F547</f>
        <v>Dihitung</v>
      </c>
      <c r="G549" s="681" t="e">
        <f>'Volume Backup'!#REF!</f>
        <v>#REF!</v>
      </c>
      <c r="H549" s="46" t="e">
        <f>'Volume Backup'!#REF!</f>
        <v>#REF!</v>
      </c>
      <c r="I549" s="682"/>
      <c r="J549" s="200" t="e">
        <f t="shared" ref="J549:J552" si="271">G549*I549</f>
        <v>#REF!</v>
      </c>
      <c r="K549" s="682"/>
      <c r="L549" s="200" t="e">
        <f t="shared" ref="L549:L552" si="272">K549*G549</f>
        <v>#REF!</v>
      </c>
      <c r="M549" s="670"/>
      <c r="N549" s="10"/>
    </row>
    <row r="550" spans="1:14">
      <c r="A550" s="47"/>
      <c r="B550" s="56">
        <f t="shared" ref="B550:B552" si="273">B549+1</f>
        <v>2</v>
      </c>
      <c r="C550" s="48" t="s">
        <v>1343</v>
      </c>
      <c r="D550" s="49"/>
      <c r="E550" s="49"/>
      <c r="F550" s="50" t="str">
        <f>F549</f>
        <v>Dihitung</v>
      </c>
      <c r="G550" s="681" t="e">
        <f>'Volume Backup'!#REF!</f>
        <v>#REF!</v>
      </c>
      <c r="H550" s="46" t="e">
        <f>'Volume Backup'!#REF!</f>
        <v>#REF!</v>
      </c>
      <c r="I550" s="682"/>
      <c r="J550" s="200" t="e">
        <f t="shared" si="271"/>
        <v>#REF!</v>
      </c>
      <c r="K550" s="682"/>
      <c r="L550" s="200" t="e">
        <f t="shared" si="272"/>
        <v>#REF!</v>
      </c>
      <c r="M550" s="670"/>
      <c r="N550" s="10"/>
    </row>
    <row r="551" spans="1:14">
      <c r="A551" s="47"/>
      <c r="B551" s="56">
        <f t="shared" si="273"/>
        <v>3</v>
      </c>
      <c r="C551" s="48" t="s">
        <v>1322</v>
      </c>
      <c r="D551" s="49"/>
      <c r="E551" s="49"/>
      <c r="F551" s="50" t="str">
        <f>F550</f>
        <v>Dihitung</v>
      </c>
      <c r="G551" s="681" t="e">
        <f>'Volume Backup'!#REF!</f>
        <v>#REF!</v>
      </c>
      <c r="H551" s="46" t="e">
        <f>'Volume Backup'!#REF!</f>
        <v>#REF!</v>
      </c>
      <c r="I551" s="682"/>
      <c r="J551" s="200" t="e">
        <f t="shared" si="271"/>
        <v>#REF!</v>
      </c>
      <c r="K551" s="682"/>
      <c r="L551" s="200" t="e">
        <f t="shared" si="272"/>
        <v>#REF!</v>
      </c>
      <c r="M551" s="670"/>
      <c r="N551" s="10"/>
    </row>
    <row r="552" spans="1:14">
      <c r="A552" s="37"/>
      <c r="B552" s="56">
        <f t="shared" si="273"/>
        <v>4</v>
      </c>
      <c r="C552" s="33" t="s">
        <v>1296</v>
      </c>
      <c r="D552" s="34"/>
      <c r="E552" s="34"/>
      <c r="F552" s="680" t="str">
        <f>F490</f>
        <v>A.4.2.1.14</v>
      </c>
      <c r="G552" s="681">
        <f>'Volume Backup'!U503</f>
        <v>18.25</v>
      </c>
      <c r="H552" s="46" t="str">
        <f>'Volume Backup'!V503</f>
        <v>m2</v>
      </c>
      <c r="I552" s="682"/>
      <c r="J552" s="200">
        <f t="shared" si="271"/>
        <v>0</v>
      </c>
      <c r="K552" s="682"/>
      <c r="L552" s="200">
        <f t="shared" si="272"/>
        <v>0</v>
      </c>
      <c r="M552" s="670"/>
      <c r="N552" s="10"/>
    </row>
    <row r="553" spans="1:14" s="70" customFormat="1">
      <c r="A553" s="64" t="s">
        <v>1375</v>
      </c>
      <c r="B553" s="65"/>
      <c r="C553" s="66" t="s">
        <v>1302</v>
      </c>
      <c r="D553" s="67"/>
      <c r="E553" s="67"/>
      <c r="F553" s="697"/>
      <c r="G553" s="696"/>
      <c r="H553" s="68"/>
      <c r="I553" s="698"/>
      <c r="J553" s="202"/>
      <c r="K553" s="207"/>
      <c r="L553" s="202"/>
      <c r="M553" s="669"/>
      <c r="N553" s="69"/>
    </row>
    <row r="554" spans="1:14">
      <c r="A554" s="47"/>
      <c r="B554" s="56">
        <v>1</v>
      </c>
      <c r="C554" s="48" t="s">
        <v>185</v>
      </c>
      <c r="D554" s="49"/>
      <c r="E554" s="49"/>
      <c r="F554" s="50" t="str">
        <f>F443</f>
        <v>Pk.plamPVC.01</v>
      </c>
      <c r="G554" s="681">
        <f>'Volume Backup'!U505</f>
        <v>20</v>
      </c>
      <c r="H554" s="46" t="str">
        <f>'Volume Backup'!V505</f>
        <v>m'</v>
      </c>
      <c r="I554" s="51"/>
      <c r="J554" s="200">
        <f t="shared" ref="J554:J570" si="274">G554*I554</f>
        <v>0</v>
      </c>
      <c r="K554" s="205"/>
      <c r="L554" s="200">
        <f t="shared" ref="L554:L570" si="275">K554*G554</f>
        <v>0</v>
      </c>
      <c r="M554" s="670"/>
      <c r="N554" s="10"/>
    </row>
    <row r="555" spans="1:14">
      <c r="A555" s="47"/>
      <c r="B555" s="56">
        <f>B554+1</f>
        <v>2</v>
      </c>
      <c r="C555" s="48" t="s">
        <v>1303</v>
      </c>
      <c r="D555" s="49"/>
      <c r="E555" s="49"/>
      <c r="F555" s="50" t="str">
        <f t="shared" ref="F555:F570" si="276">F444</f>
        <v>Pk.plamPVC.03</v>
      </c>
      <c r="G555" s="681">
        <f>'Volume Backup'!U506</f>
        <v>20</v>
      </c>
      <c r="H555" s="46" t="str">
        <f>'Volume Backup'!V506</f>
        <v>m'</v>
      </c>
      <c r="I555" s="51"/>
      <c r="J555" s="200">
        <f t="shared" si="274"/>
        <v>0</v>
      </c>
      <c r="K555" s="205"/>
      <c r="L555" s="200">
        <f t="shared" si="275"/>
        <v>0</v>
      </c>
      <c r="M555" s="670"/>
      <c r="N555" s="10"/>
    </row>
    <row r="556" spans="1:14">
      <c r="A556" s="47"/>
      <c r="B556" s="56">
        <f>B555+1</f>
        <v>3</v>
      </c>
      <c r="C556" s="48" t="s">
        <v>1304</v>
      </c>
      <c r="D556" s="49"/>
      <c r="E556" s="49"/>
      <c r="F556" s="50" t="str">
        <f t="shared" si="276"/>
        <v>Pk.plamPVC.04</v>
      </c>
      <c r="G556" s="681">
        <f>'Volume Backup'!U507</f>
        <v>20</v>
      </c>
      <c r="H556" s="46" t="str">
        <f>'Volume Backup'!V507</f>
        <v>m'</v>
      </c>
      <c r="I556" s="51"/>
      <c r="J556" s="200">
        <f t="shared" si="274"/>
        <v>0</v>
      </c>
      <c r="K556" s="205"/>
      <c r="L556" s="200">
        <f t="shared" si="275"/>
        <v>0</v>
      </c>
      <c r="M556" s="670"/>
      <c r="N556" s="10"/>
    </row>
    <row r="557" spans="1:14">
      <c r="A557" s="47"/>
      <c r="B557" s="56">
        <f t="shared" ref="B557:B570" si="277">B556+1</f>
        <v>4</v>
      </c>
      <c r="C557" s="48" t="s">
        <v>1393</v>
      </c>
      <c r="D557" s="49"/>
      <c r="E557" s="49"/>
      <c r="F557" s="50" t="str">
        <f t="shared" si="276"/>
        <v>A.5.1.1.4</v>
      </c>
      <c r="G557" s="681">
        <f>'Volume Backup'!U508</f>
        <v>1</v>
      </c>
      <c r="H557" s="46" t="str">
        <f>'Volume Backup'!V508</f>
        <v>unit</v>
      </c>
      <c r="I557" s="51"/>
      <c r="J557" s="200">
        <f t="shared" si="274"/>
        <v>0</v>
      </c>
      <c r="K557" s="205"/>
      <c r="L557" s="200">
        <f t="shared" si="275"/>
        <v>0</v>
      </c>
      <c r="M557" s="670"/>
      <c r="N557" s="10"/>
    </row>
    <row r="558" spans="1:14">
      <c r="A558" s="47"/>
      <c r="B558" s="56">
        <f t="shared" si="277"/>
        <v>5</v>
      </c>
      <c r="C558" s="48" t="s">
        <v>1305</v>
      </c>
      <c r="D558" s="49"/>
      <c r="E558" s="49"/>
      <c r="F558" s="50" t="str">
        <f t="shared" si="276"/>
        <v>A.5.1.1</v>
      </c>
      <c r="G558" s="681">
        <f>'Volume Backup'!U509</f>
        <v>2</v>
      </c>
      <c r="H558" s="46" t="str">
        <f>'Volume Backup'!V509</f>
        <v>unit</v>
      </c>
      <c r="I558" s="51"/>
      <c r="J558" s="200">
        <f t="shared" si="274"/>
        <v>0</v>
      </c>
      <c r="K558" s="205"/>
      <c r="L558" s="200">
        <f t="shared" si="275"/>
        <v>0</v>
      </c>
      <c r="M558" s="670"/>
      <c r="N558" s="10"/>
    </row>
    <row r="559" spans="1:14">
      <c r="A559" s="47"/>
      <c r="B559" s="56">
        <f t="shared" si="277"/>
        <v>6</v>
      </c>
      <c r="C559" s="48" t="s">
        <v>1306</v>
      </c>
      <c r="D559" s="49"/>
      <c r="E559" s="49"/>
      <c r="F559" s="50" t="str">
        <f t="shared" si="276"/>
        <v>A.5.1.1.19A</v>
      </c>
      <c r="G559" s="681">
        <f>'Volume Backup'!U510</f>
        <v>2</v>
      </c>
      <c r="H559" s="46" t="str">
        <f>'Volume Backup'!V510</f>
        <v>unit</v>
      </c>
      <c r="I559" s="51"/>
      <c r="J559" s="200">
        <f t="shared" si="274"/>
        <v>0</v>
      </c>
      <c r="K559" s="205"/>
      <c r="L559" s="200">
        <f t="shared" si="275"/>
        <v>0</v>
      </c>
      <c r="M559" s="670"/>
      <c r="N559" s="10"/>
    </row>
    <row r="560" spans="1:14">
      <c r="A560" s="47"/>
      <c r="B560" s="56">
        <f t="shared" si="277"/>
        <v>7</v>
      </c>
      <c r="C560" s="48" t="s">
        <v>1307</v>
      </c>
      <c r="D560" s="49"/>
      <c r="E560" s="49"/>
      <c r="F560" s="50" t="str">
        <f t="shared" si="276"/>
        <v>A.5.1.1.14</v>
      </c>
      <c r="G560" s="681">
        <f>'Volume Backup'!U511</f>
        <v>2</v>
      </c>
      <c r="H560" s="46" t="str">
        <f>'Volume Backup'!V511</f>
        <v>unit</v>
      </c>
      <c r="I560" s="51"/>
      <c r="J560" s="200">
        <f t="shared" si="274"/>
        <v>0</v>
      </c>
      <c r="K560" s="205"/>
      <c r="L560" s="200">
        <f t="shared" si="275"/>
        <v>0</v>
      </c>
      <c r="M560" s="670"/>
      <c r="N560" s="10"/>
    </row>
    <row r="561" spans="1:16">
      <c r="A561" s="47"/>
      <c r="B561" s="56">
        <f t="shared" si="277"/>
        <v>8</v>
      </c>
      <c r="C561" s="48" t="s">
        <v>1308</v>
      </c>
      <c r="D561" s="49"/>
      <c r="E561" s="49"/>
      <c r="F561" s="50" t="str">
        <f t="shared" si="276"/>
        <v>A.5.1.3</v>
      </c>
      <c r="G561" s="681">
        <f>'Volume Backup'!U512</f>
        <v>2</v>
      </c>
      <c r="H561" s="46" t="str">
        <f>'Volume Backup'!V512</f>
        <v>unit</v>
      </c>
      <c r="I561" s="51"/>
      <c r="J561" s="200">
        <f t="shared" si="274"/>
        <v>0</v>
      </c>
      <c r="K561" s="205"/>
      <c r="L561" s="200">
        <f t="shared" si="275"/>
        <v>0</v>
      </c>
      <c r="M561" s="670"/>
      <c r="N561" s="10"/>
    </row>
    <row r="562" spans="1:16">
      <c r="A562" s="47"/>
      <c r="B562" s="56">
        <f t="shared" si="277"/>
        <v>9</v>
      </c>
      <c r="C562" s="48" t="s">
        <v>1309</v>
      </c>
      <c r="D562" s="49"/>
      <c r="E562" s="49"/>
      <c r="F562" s="50" t="str">
        <f t="shared" si="276"/>
        <v>A.5.1.1.19</v>
      </c>
      <c r="G562" s="681">
        <f>'Volume Backup'!U513</f>
        <v>2</v>
      </c>
      <c r="H562" s="46" t="str">
        <f>'Volume Backup'!V513</f>
        <v>unit</v>
      </c>
      <c r="I562" s="51"/>
      <c r="J562" s="200">
        <f t="shared" si="274"/>
        <v>0</v>
      </c>
      <c r="K562" s="205"/>
      <c r="L562" s="200">
        <f t="shared" si="275"/>
        <v>0</v>
      </c>
      <c r="M562" s="670"/>
      <c r="N562" s="10"/>
    </row>
    <row r="563" spans="1:16">
      <c r="A563" s="47"/>
      <c r="B563" s="56">
        <f t="shared" si="277"/>
        <v>10</v>
      </c>
      <c r="C563" s="48" t="s">
        <v>1310</v>
      </c>
      <c r="D563" s="49"/>
      <c r="E563" s="49"/>
      <c r="F563" s="50" t="str">
        <f t="shared" si="276"/>
        <v>Dihitung</v>
      </c>
      <c r="G563" s="681">
        <f>'Volume Backup'!U514</f>
        <v>2</v>
      </c>
      <c r="H563" s="46" t="str">
        <f>'Volume Backup'!V514</f>
        <v>unit</v>
      </c>
      <c r="I563" s="51"/>
      <c r="J563" s="200">
        <f t="shared" si="274"/>
        <v>0</v>
      </c>
      <c r="K563" s="205"/>
      <c r="L563" s="200">
        <f t="shared" si="275"/>
        <v>0</v>
      </c>
      <c r="M563" s="670"/>
      <c r="N563" s="10"/>
    </row>
    <row r="564" spans="1:16">
      <c r="A564" s="47"/>
      <c r="B564" s="56">
        <f t="shared" si="277"/>
        <v>11</v>
      </c>
      <c r="C564" s="48" t="s">
        <v>1295</v>
      </c>
      <c r="D564" s="49"/>
      <c r="E564" s="49"/>
      <c r="F564" s="50" t="str">
        <f t="shared" si="276"/>
        <v>A.4.6.1.23 G</v>
      </c>
      <c r="G564" s="681" t="e">
        <f>'Volume Backup'!#REF!</f>
        <v>#REF!</v>
      </c>
      <c r="H564" s="46" t="e">
        <f>'Volume Backup'!#REF!</f>
        <v>#REF!</v>
      </c>
      <c r="I564" s="51"/>
      <c r="J564" s="200" t="e">
        <f t="shared" si="274"/>
        <v>#REF!</v>
      </c>
      <c r="K564" s="205"/>
      <c r="L564" s="200" t="e">
        <f t="shared" si="275"/>
        <v>#REF!</v>
      </c>
      <c r="M564" s="670"/>
      <c r="N564" s="10"/>
    </row>
    <row r="565" spans="1:16">
      <c r="A565" s="47"/>
      <c r="B565" s="56">
        <f t="shared" si="277"/>
        <v>12</v>
      </c>
      <c r="C565" s="48" t="s">
        <v>192</v>
      </c>
      <c r="D565" s="49"/>
      <c r="E565" s="49"/>
      <c r="F565" s="50" t="str">
        <f t="shared" si="276"/>
        <v>A.4.6.1.23 L</v>
      </c>
      <c r="G565" s="681" t="e">
        <f>'Volume Backup'!#REF!</f>
        <v>#REF!</v>
      </c>
      <c r="H565" s="46" t="e">
        <f>'Volume Backup'!#REF!</f>
        <v>#REF!</v>
      </c>
      <c r="I565" s="51"/>
      <c r="J565" s="200" t="e">
        <f t="shared" si="274"/>
        <v>#REF!</v>
      </c>
      <c r="K565" s="205"/>
      <c r="L565" s="200" t="e">
        <f t="shared" si="275"/>
        <v>#REF!</v>
      </c>
      <c r="M565" s="670"/>
      <c r="N565" s="10"/>
    </row>
    <row r="566" spans="1:16">
      <c r="A566" s="47"/>
      <c r="B566" s="56">
        <f t="shared" si="277"/>
        <v>13</v>
      </c>
      <c r="C566" s="48" t="s">
        <v>1312</v>
      </c>
      <c r="D566" s="49"/>
      <c r="E566" s="49"/>
      <c r="F566" s="50" t="str">
        <f t="shared" si="276"/>
        <v>A.4.4.3.36 J</v>
      </c>
      <c r="G566" s="681">
        <f>'Volume Backup'!U515</f>
        <v>31.200000000000003</v>
      </c>
      <c r="H566" s="46" t="str">
        <f>'Volume Backup'!V515</f>
        <v>m2</v>
      </c>
      <c r="I566" s="51"/>
      <c r="J566" s="200">
        <f t="shared" si="274"/>
        <v>0</v>
      </c>
      <c r="K566" s="205"/>
      <c r="L566" s="200">
        <f t="shared" si="275"/>
        <v>0</v>
      </c>
      <c r="M566" s="670"/>
      <c r="N566" s="10"/>
    </row>
    <row r="567" spans="1:16">
      <c r="A567" s="47"/>
      <c r="B567" s="56">
        <f t="shared" si="277"/>
        <v>14</v>
      </c>
      <c r="C567" s="48" t="s">
        <v>1313</v>
      </c>
      <c r="D567" s="49"/>
      <c r="E567" s="49"/>
      <c r="F567" s="50" t="str">
        <f t="shared" si="276"/>
        <v>A.4.4.3.36 J</v>
      </c>
      <c r="G567" s="681">
        <f>'Volume Backup'!U516</f>
        <v>4.5</v>
      </c>
      <c r="H567" s="46" t="str">
        <f>'Volume Backup'!V516</f>
        <v>m2</v>
      </c>
      <c r="I567" s="51"/>
      <c r="J567" s="200">
        <f t="shared" si="274"/>
        <v>0</v>
      </c>
      <c r="K567" s="205"/>
      <c r="L567" s="200">
        <f t="shared" si="275"/>
        <v>0</v>
      </c>
      <c r="M567" s="670"/>
      <c r="N567" s="10"/>
    </row>
    <row r="568" spans="1:16">
      <c r="A568" s="47"/>
      <c r="B568" s="56">
        <f t="shared" si="277"/>
        <v>15</v>
      </c>
      <c r="C568" s="48" t="s">
        <v>172</v>
      </c>
      <c r="D568" s="49"/>
      <c r="E568" s="49"/>
      <c r="F568" s="50" t="str">
        <f t="shared" si="276"/>
        <v>PLL.01</v>
      </c>
      <c r="G568" s="681">
        <f>'Volume Backup'!U517</f>
        <v>4.5</v>
      </c>
      <c r="H568" s="46" t="str">
        <f>'Volume Backup'!V517</f>
        <v>m2</v>
      </c>
      <c r="I568" s="51"/>
      <c r="J568" s="200">
        <f t="shared" si="274"/>
        <v>0</v>
      </c>
      <c r="K568" s="205"/>
      <c r="L568" s="200">
        <f t="shared" si="275"/>
        <v>0</v>
      </c>
      <c r="M568" s="670"/>
      <c r="N568" s="10"/>
    </row>
    <row r="569" spans="1:16">
      <c r="A569" s="47"/>
      <c r="B569" s="56">
        <f t="shared" si="277"/>
        <v>16</v>
      </c>
      <c r="C569" s="48" t="s">
        <v>184</v>
      </c>
      <c r="D569" s="49"/>
      <c r="E569" s="49"/>
      <c r="F569" s="50" t="str">
        <f t="shared" si="276"/>
        <v>A.4.5.1.7</v>
      </c>
      <c r="G569" s="681">
        <f>'Volume Backup'!U518</f>
        <v>4.5</v>
      </c>
      <c r="H569" s="46" t="str">
        <f>'Volume Backup'!V518</f>
        <v>m2</v>
      </c>
      <c r="I569" s="51"/>
      <c r="J569" s="200">
        <f t="shared" si="274"/>
        <v>0</v>
      </c>
      <c r="K569" s="205"/>
      <c r="L569" s="200">
        <f t="shared" si="275"/>
        <v>0</v>
      </c>
      <c r="M569" s="670"/>
      <c r="N569" s="10"/>
    </row>
    <row r="570" spans="1:16">
      <c r="A570" s="47"/>
      <c r="B570" s="56">
        <f t="shared" si="277"/>
        <v>17</v>
      </c>
      <c r="C570" s="48" t="s">
        <v>1297</v>
      </c>
      <c r="D570" s="49"/>
      <c r="E570" s="49"/>
      <c r="F570" s="50" t="str">
        <f t="shared" si="276"/>
        <v>A.4.7.1.10</v>
      </c>
      <c r="G570" s="681">
        <f>'Volume Backup'!U519</f>
        <v>4.5</v>
      </c>
      <c r="H570" s="46" t="str">
        <f>'Volume Backup'!V519</f>
        <v>m2</v>
      </c>
      <c r="I570" s="51"/>
      <c r="J570" s="200">
        <f t="shared" si="274"/>
        <v>0</v>
      </c>
      <c r="K570" s="205"/>
      <c r="L570" s="200">
        <f t="shared" si="275"/>
        <v>0</v>
      </c>
      <c r="M570" s="670"/>
      <c r="N570" s="10"/>
      <c r="O570" s="861" t="e">
        <f>SUM(J526:J570)</f>
        <v>#REF!</v>
      </c>
      <c r="P570" s="861" t="e">
        <f>SUM(L526:L570)</f>
        <v>#REF!</v>
      </c>
    </row>
    <row r="571" spans="1:16" s="692" customFormat="1">
      <c r="A571" s="683" t="s">
        <v>71</v>
      </c>
      <c r="B571" s="684"/>
      <c r="C571" s="685" t="s">
        <v>1396</v>
      </c>
      <c r="D571" s="686"/>
      <c r="E571" s="686"/>
      <c r="F571" s="693"/>
      <c r="G571" s="694"/>
      <c r="H571" s="687"/>
      <c r="I571" s="695"/>
      <c r="J571" s="688"/>
      <c r="K571" s="689"/>
      <c r="L571" s="688"/>
      <c r="M571" s="690"/>
      <c r="N571" s="691"/>
    </row>
    <row r="572" spans="1:16" s="70" customFormat="1">
      <c r="A572" s="64" t="s">
        <v>1376</v>
      </c>
      <c r="B572" s="65"/>
      <c r="C572" s="66" t="s">
        <v>164</v>
      </c>
      <c r="D572" s="67"/>
      <c r="E572" s="67"/>
      <c r="F572" s="697"/>
      <c r="G572" s="696"/>
      <c r="H572" s="68"/>
      <c r="I572" s="698"/>
      <c r="J572" s="202"/>
      <c r="K572" s="207"/>
      <c r="L572" s="202"/>
      <c r="M572" s="669"/>
      <c r="N572" s="69"/>
    </row>
    <row r="573" spans="1:16">
      <c r="A573" s="47"/>
      <c r="B573" s="56">
        <v>1</v>
      </c>
      <c r="C573" s="48" t="s">
        <v>1295</v>
      </c>
      <c r="D573" s="49"/>
      <c r="E573" s="49"/>
      <c r="F573" s="50" t="str">
        <f>F564</f>
        <v>A.4.6.1.23 G</v>
      </c>
      <c r="G573" s="681">
        <f>'Volume Backup'!U522</f>
        <v>32</v>
      </c>
      <c r="H573" s="46" t="str">
        <f>'Volume Backup'!V522</f>
        <v>m2</v>
      </c>
      <c r="I573" s="51"/>
      <c r="J573" s="200">
        <f t="shared" ref="J573:J575" si="278">G573*I573</f>
        <v>0</v>
      </c>
      <c r="K573" s="205"/>
      <c r="L573" s="200">
        <f t="shared" ref="L573:L575" si="279">K573*G573</f>
        <v>0</v>
      </c>
      <c r="M573" s="670"/>
      <c r="N573" s="10"/>
    </row>
    <row r="574" spans="1:16">
      <c r="A574" s="47"/>
      <c r="B574" s="56">
        <f t="shared" ref="B574:B575" si="280">B573+1</f>
        <v>2</v>
      </c>
      <c r="C574" s="48" t="s">
        <v>192</v>
      </c>
      <c r="D574" s="49"/>
      <c r="E574" s="49"/>
      <c r="F574" s="50" t="str">
        <f>F565</f>
        <v>A.4.6.1.23 L</v>
      </c>
      <c r="G574" s="681">
        <f>'Volume Backup'!U523</f>
        <v>9.6000000000000014</v>
      </c>
      <c r="H574" s="46" t="str">
        <f>'Volume Backup'!V523</f>
        <v>m2</v>
      </c>
      <c r="I574" s="51"/>
      <c r="J574" s="200">
        <f t="shared" si="278"/>
        <v>0</v>
      </c>
      <c r="K574" s="205"/>
      <c r="L574" s="200">
        <f t="shared" si="279"/>
        <v>0</v>
      </c>
      <c r="M574" s="670"/>
      <c r="N574" s="10"/>
    </row>
    <row r="575" spans="1:16">
      <c r="A575" s="47"/>
      <c r="B575" s="56">
        <f t="shared" si="280"/>
        <v>3</v>
      </c>
      <c r="C575" s="48" t="s">
        <v>1339</v>
      </c>
      <c r="D575" s="49"/>
      <c r="E575" s="49"/>
      <c r="F575" s="50" t="str">
        <f>F528</f>
        <v>A.4.6.1.23 G1</v>
      </c>
      <c r="G575" s="681" t="e">
        <f>'Volume Backup'!#REF!</f>
        <v>#REF!</v>
      </c>
      <c r="H575" s="46" t="e">
        <f>'Volume Backup'!#REF!</f>
        <v>#REF!</v>
      </c>
      <c r="I575" s="51"/>
      <c r="J575" s="200" t="e">
        <f t="shared" si="278"/>
        <v>#REF!</v>
      </c>
      <c r="K575" s="205"/>
      <c r="L575" s="200" t="e">
        <f t="shared" si="279"/>
        <v>#REF!</v>
      </c>
      <c r="M575" s="670"/>
      <c r="N575" s="10"/>
    </row>
    <row r="576" spans="1:16" s="70" customFormat="1">
      <c r="A576" s="64" t="s">
        <v>1377</v>
      </c>
      <c r="B576" s="65"/>
      <c r="C576" s="66" t="s">
        <v>182</v>
      </c>
      <c r="D576" s="67"/>
      <c r="E576" s="67"/>
      <c r="F576" s="697"/>
      <c r="G576" s="696"/>
      <c r="H576" s="68"/>
      <c r="I576" s="698"/>
      <c r="J576" s="202"/>
      <c r="K576" s="207"/>
      <c r="L576" s="202"/>
      <c r="M576" s="669"/>
      <c r="N576" s="69"/>
    </row>
    <row r="577" spans="1:14">
      <c r="A577" s="37"/>
      <c r="B577" s="55">
        <v>1</v>
      </c>
      <c r="C577" s="33" t="s">
        <v>172</v>
      </c>
      <c r="D577" s="34"/>
      <c r="E577" s="34"/>
      <c r="F577" s="680" t="str">
        <f>F531</f>
        <v>PLL.01</v>
      </c>
      <c r="G577" s="681">
        <f>'Volume Backup'!U525</f>
        <v>20</v>
      </c>
      <c r="H577" s="46" t="str">
        <f>'Volume Backup'!V525</f>
        <v>m2</v>
      </c>
      <c r="I577" s="682"/>
      <c r="J577" s="200">
        <f t="shared" ref="J577:J579" si="281">G577*I577</f>
        <v>0</v>
      </c>
      <c r="K577" s="204"/>
      <c r="L577" s="200">
        <f t="shared" ref="L577:L579" si="282">K577*G577</f>
        <v>0</v>
      </c>
      <c r="M577" s="670"/>
      <c r="N577" s="10"/>
    </row>
    <row r="578" spans="1:14">
      <c r="A578" s="47"/>
      <c r="B578" s="56">
        <f>B577+1</f>
        <v>2</v>
      </c>
      <c r="C578" s="48" t="s">
        <v>1397</v>
      </c>
      <c r="D578" s="49"/>
      <c r="E578" s="49"/>
      <c r="F578" s="680" t="str">
        <f t="shared" ref="F578" si="283">F532</f>
        <v>A.4.5.1.7</v>
      </c>
      <c r="G578" s="681">
        <f>'Volume Backup'!U526</f>
        <v>20</v>
      </c>
      <c r="H578" s="46" t="str">
        <f>'Volume Backup'!V526</f>
        <v>m2</v>
      </c>
      <c r="I578" s="682"/>
      <c r="J578" s="200">
        <f t="shared" si="281"/>
        <v>0</v>
      </c>
      <c r="K578" s="204"/>
      <c r="L578" s="200">
        <f t="shared" si="282"/>
        <v>0</v>
      </c>
      <c r="M578" s="670"/>
      <c r="N578" s="10"/>
    </row>
    <row r="579" spans="1:14">
      <c r="A579" s="47"/>
      <c r="B579" s="56">
        <f>B578+1</f>
        <v>3</v>
      </c>
      <c r="C579" s="48" t="s">
        <v>1297</v>
      </c>
      <c r="D579" s="49"/>
      <c r="E579" s="49"/>
      <c r="F579" s="680" t="str">
        <f>F534</f>
        <v>A.4.7.1.10</v>
      </c>
      <c r="G579" s="681">
        <f>'Volume Backup'!U527</f>
        <v>20</v>
      </c>
      <c r="H579" s="46" t="str">
        <f>'Volume Backup'!V527</f>
        <v>m2</v>
      </c>
      <c r="I579" s="682"/>
      <c r="J579" s="200">
        <f t="shared" si="281"/>
        <v>0</v>
      </c>
      <c r="K579" s="204"/>
      <c r="L579" s="200">
        <f t="shared" si="282"/>
        <v>0</v>
      </c>
      <c r="M579" s="670"/>
      <c r="N579" s="10"/>
    </row>
    <row r="580" spans="1:14" s="70" customFormat="1">
      <c r="A580" s="64" t="s">
        <v>1378</v>
      </c>
      <c r="B580" s="65"/>
      <c r="C580" s="66" t="s">
        <v>162</v>
      </c>
      <c r="D580" s="67"/>
      <c r="E580" s="67"/>
      <c r="F580" s="697"/>
      <c r="G580" s="696"/>
      <c r="H580" s="68"/>
      <c r="I580" s="698"/>
      <c r="J580" s="202"/>
      <c r="K580" s="207"/>
      <c r="L580" s="202"/>
      <c r="M580" s="669"/>
      <c r="N580" s="69"/>
    </row>
    <row r="581" spans="1:14">
      <c r="A581" s="37"/>
      <c r="B581" s="55">
        <v>1</v>
      </c>
      <c r="C581" s="33" t="s">
        <v>1329</v>
      </c>
      <c r="D581" s="34"/>
      <c r="E581" s="34"/>
      <c r="F581" s="680" t="str">
        <f>F499</f>
        <v>A.4.4.3.59 A</v>
      </c>
      <c r="G581" s="681">
        <f>'Volume Backup'!U529</f>
        <v>20</v>
      </c>
      <c r="H581" s="46" t="str">
        <f>'Volume Backup'!V529</f>
        <v>m2</v>
      </c>
      <c r="I581" s="682"/>
      <c r="J581" s="200">
        <f t="shared" ref="J581" si="284">G581*I581</f>
        <v>0</v>
      </c>
      <c r="K581" s="204"/>
      <c r="L581" s="200">
        <f t="shared" ref="L581" si="285">K581*G581</f>
        <v>0</v>
      </c>
      <c r="M581" s="670"/>
      <c r="N581" s="10"/>
    </row>
    <row r="582" spans="1:14" s="70" customFormat="1">
      <c r="A582" s="64" t="s">
        <v>1403</v>
      </c>
      <c r="B582" s="65"/>
      <c r="C582" s="66" t="s">
        <v>1284</v>
      </c>
      <c r="D582" s="67"/>
      <c r="E582" s="67"/>
      <c r="F582" s="697"/>
      <c r="G582" s="696"/>
      <c r="H582" s="68"/>
      <c r="I582" s="698"/>
      <c r="J582" s="202"/>
      <c r="K582" s="207"/>
      <c r="L582" s="202"/>
      <c r="M582" s="669"/>
      <c r="N582" s="69"/>
    </row>
    <row r="583" spans="1:14">
      <c r="A583" s="47"/>
      <c r="B583" s="56">
        <v>1</v>
      </c>
      <c r="C583" s="48" t="s">
        <v>1286</v>
      </c>
      <c r="D583" s="49"/>
      <c r="E583" s="49"/>
      <c r="F583" s="50" t="str">
        <f>F538</f>
        <v>PK.Elek.01</v>
      </c>
      <c r="G583" s="681">
        <f>'Volume Backup'!U531</f>
        <v>8</v>
      </c>
      <c r="H583" s="46" t="str">
        <f>'Volume Backup'!V531</f>
        <v>titik</v>
      </c>
      <c r="I583" s="51"/>
      <c r="J583" s="200">
        <f t="shared" ref="J583:J588" si="286">G583*I583</f>
        <v>0</v>
      </c>
      <c r="K583" s="51"/>
      <c r="L583" s="200">
        <f t="shared" ref="L583:L588" si="287">K583*G583</f>
        <v>0</v>
      </c>
      <c r="M583" s="670"/>
      <c r="N583" s="10"/>
    </row>
    <row r="584" spans="1:14">
      <c r="A584" s="47"/>
      <c r="B584" s="56">
        <f>B583+1</f>
        <v>2</v>
      </c>
      <c r="C584" s="48" t="s">
        <v>1298</v>
      </c>
      <c r="D584" s="49"/>
      <c r="E584" s="49"/>
      <c r="F584" s="50" t="str">
        <f t="shared" ref="F584:F585" si="288">F539</f>
        <v>PK Supl. 4 D</v>
      </c>
      <c r="G584" s="681">
        <f>'Volume Backup'!U532</f>
        <v>9</v>
      </c>
      <c r="H584" s="46" t="str">
        <f>'Volume Backup'!V532</f>
        <v>m'</v>
      </c>
      <c r="I584" s="51"/>
      <c r="J584" s="200">
        <f t="shared" si="286"/>
        <v>0</v>
      </c>
      <c r="K584" s="51"/>
      <c r="L584" s="200">
        <f t="shared" si="287"/>
        <v>0</v>
      </c>
      <c r="M584" s="670"/>
      <c r="N584" s="10"/>
    </row>
    <row r="585" spans="1:14">
      <c r="A585" s="47"/>
      <c r="B585" s="56">
        <f t="shared" ref="B585:B588" si="289">B584+1</f>
        <v>3</v>
      </c>
      <c r="C585" s="48" t="s">
        <v>1326</v>
      </c>
      <c r="D585" s="49"/>
      <c r="E585" s="49"/>
      <c r="F585" s="50" t="str">
        <f t="shared" si="288"/>
        <v>PK.Elek.36</v>
      </c>
      <c r="G585" s="681">
        <f>'Volume Backup'!U533</f>
        <v>4</v>
      </c>
      <c r="H585" s="46" t="str">
        <f>'Volume Backup'!V533</f>
        <v>unit</v>
      </c>
      <c r="I585" s="51"/>
      <c r="J585" s="200">
        <f t="shared" si="286"/>
        <v>0</v>
      </c>
      <c r="K585" s="51"/>
      <c r="L585" s="200">
        <f t="shared" si="287"/>
        <v>0</v>
      </c>
      <c r="M585" s="670"/>
      <c r="N585" s="10"/>
    </row>
    <row r="586" spans="1:14">
      <c r="A586" s="47"/>
      <c r="B586" s="56">
        <f t="shared" si="289"/>
        <v>4</v>
      </c>
      <c r="C586" s="48" t="s">
        <v>1299</v>
      </c>
      <c r="D586" s="49"/>
      <c r="E586" s="49"/>
      <c r="F586" s="50" t="str">
        <f>F543</f>
        <v>PK.Elek.29</v>
      </c>
      <c r="G586" s="681">
        <f>'Volume Backup'!U534</f>
        <v>1</v>
      </c>
      <c r="H586" s="46" t="str">
        <f>'Volume Backup'!V534</f>
        <v>unit</v>
      </c>
      <c r="I586" s="51"/>
      <c r="J586" s="200">
        <f t="shared" si="286"/>
        <v>0</v>
      </c>
      <c r="K586" s="51"/>
      <c r="L586" s="200">
        <f t="shared" si="287"/>
        <v>0</v>
      </c>
      <c r="M586" s="670"/>
      <c r="N586" s="10"/>
    </row>
    <row r="587" spans="1:14">
      <c r="A587" s="47"/>
      <c r="B587" s="56">
        <f t="shared" si="289"/>
        <v>5</v>
      </c>
      <c r="C587" s="48" t="s">
        <v>1300</v>
      </c>
      <c r="D587" s="49"/>
      <c r="E587" s="49"/>
      <c r="F587" s="50" t="str">
        <f t="shared" ref="F587:F588" si="290">F544</f>
        <v>PK.Elek.30</v>
      </c>
      <c r="G587" s="681">
        <f>'Volume Backup'!U535</f>
        <v>1</v>
      </c>
      <c r="H587" s="46" t="str">
        <f>'Volume Backup'!V535</f>
        <v>unit</v>
      </c>
      <c r="I587" s="51"/>
      <c r="J587" s="200">
        <f t="shared" si="286"/>
        <v>0</v>
      </c>
      <c r="K587" s="51"/>
      <c r="L587" s="200">
        <f t="shared" si="287"/>
        <v>0</v>
      </c>
      <c r="M587" s="670"/>
      <c r="N587" s="10"/>
    </row>
    <row r="588" spans="1:14">
      <c r="A588" s="47"/>
      <c r="B588" s="56">
        <f t="shared" si="289"/>
        <v>6</v>
      </c>
      <c r="C588" s="48" t="s">
        <v>1301</v>
      </c>
      <c r="D588" s="49"/>
      <c r="E588" s="49"/>
      <c r="F588" s="50" t="str">
        <f t="shared" si="290"/>
        <v>PK.Elek.28</v>
      </c>
      <c r="G588" s="681">
        <f>'Volume Backup'!U536</f>
        <v>2</v>
      </c>
      <c r="H588" s="46" t="str">
        <f>'Volume Backup'!V536</f>
        <v>unit</v>
      </c>
      <c r="I588" s="51"/>
      <c r="J588" s="200">
        <f t="shared" si="286"/>
        <v>0</v>
      </c>
      <c r="K588" s="51"/>
      <c r="L588" s="200">
        <f t="shared" si="287"/>
        <v>0</v>
      </c>
      <c r="M588" s="670"/>
      <c r="N588" s="10"/>
    </row>
    <row r="589" spans="1:14" s="70" customFormat="1">
      <c r="A589" s="64" t="s">
        <v>1379</v>
      </c>
      <c r="B589" s="65"/>
      <c r="C589" s="66" t="s">
        <v>1316</v>
      </c>
      <c r="D589" s="67"/>
      <c r="E589" s="67"/>
      <c r="F589" s="697"/>
      <c r="G589" s="696"/>
      <c r="H589" s="68"/>
      <c r="I589" s="698"/>
      <c r="J589" s="202"/>
      <c r="K589" s="207"/>
      <c r="L589" s="202"/>
      <c r="M589" s="669"/>
      <c r="N589" s="69"/>
    </row>
    <row r="590" spans="1:14">
      <c r="A590" s="37"/>
      <c r="B590" s="55">
        <v>1</v>
      </c>
      <c r="C590" s="33" t="s">
        <v>1340</v>
      </c>
      <c r="D590" s="34"/>
      <c r="E590" s="34"/>
      <c r="F590" s="680" t="str">
        <f>F563</f>
        <v>Dihitung</v>
      </c>
      <c r="G590" s="681">
        <f>'Volume Backup'!U538</f>
        <v>1</v>
      </c>
      <c r="H590" s="46" t="str">
        <f>'Volume Backup'!V538</f>
        <v>unit</v>
      </c>
      <c r="I590" s="682"/>
      <c r="J590" s="200">
        <f t="shared" ref="J590" si="291">G590*I590</f>
        <v>0</v>
      </c>
      <c r="K590" s="204"/>
      <c r="L590" s="200">
        <f t="shared" ref="L590" si="292">K590*G590</f>
        <v>0</v>
      </c>
      <c r="M590" s="670"/>
      <c r="N590" s="10"/>
    </row>
    <row r="591" spans="1:14" s="70" customFormat="1">
      <c r="A591" s="64" t="s">
        <v>1380</v>
      </c>
      <c r="B591" s="65"/>
      <c r="C591" s="66" t="s">
        <v>189</v>
      </c>
      <c r="D591" s="67"/>
      <c r="E591" s="67"/>
      <c r="F591" s="697"/>
      <c r="G591" s="696"/>
      <c r="H591" s="68"/>
      <c r="I591" s="698"/>
      <c r="J591" s="202"/>
      <c r="K591" s="207"/>
      <c r="L591" s="202"/>
      <c r="M591" s="669"/>
      <c r="N591" s="69"/>
    </row>
    <row r="592" spans="1:14">
      <c r="A592" s="37"/>
      <c r="B592" s="55">
        <v>1</v>
      </c>
      <c r="C592" s="33" t="s">
        <v>1398</v>
      </c>
      <c r="D592" s="34"/>
      <c r="E592" s="34"/>
      <c r="F592" s="680" t="str">
        <f>F590</f>
        <v>Dihitung</v>
      </c>
      <c r="G592" s="681" t="e">
        <f>'Volume Backup'!#REF!</f>
        <v>#REF!</v>
      </c>
      <c r="H592" s="46" t="e">
        <f>'Volume Backup'!#REF!</f>
        <v>#REF!</v>
      </c>
      <c r="I592" s="682"/>
      <c r="J592" s="200" t="e">
        <f t="shared" ref="J592:J593" si="293">G592*I592</f>
        <v>#REF!</v>
      </c>
      <c r="K592" s="204"/>
      <c r="L592" s="200" t="e">
        <f t="shared" ref="L592:L593" si="294">K592*G592</f>
        <v>#REF!</v>
      </c>
      <c r="M592" s="670"/>
      <c r="N592" s="10"/>
    </row>
    <row r="593" spans="1:16">
      <c r="A593" s="47"/>
      <c r="B593" s="56">
        <f>B592+1</f>
        <v>2</v>
      </c>
      <c r="C593" s="48" t="s">
        <v>1399</v>
      </c>
      <c r="D593" s="49"/>
      <c r="E593" s="49"/>
      <c r="F593" s="50" t="str">
        <f>F592</f>
        <v>Dihitung</v>
      </c>
      <c r="G593" s="681" t="e">
        <f>'Volume Backup'!#REF!</f>
        <v>#REF!</v>
      </c>
      <c r="H593" s="46" t="e">
        <f>'Volume Backup'!#REF!</f>
        <v>#REF!</v>
      </c>
      <c r="I593" s="51"/>
      <c r="J593" s="200" t="e">
        <f t="shared" si="293"/>
        <v>#REF!</v>
      </c>
      <c r="K593" s="205"/>
      <c r="L593" s="200" t="e">
        <f t="shared" si="294"/>
        <v>#REF!</v>
      </c>
      <c r="M593" s="670"/>
      <c r="N593" s="10"/>
      <c r="O593" s="861" t="e">
        <f>SUM(J573:J593)</f>
        <v>#REF!</v>
      </c>
      <c r="P593" s="861" t="e">
        <f>SUM(L573:L593)</f>
        <v>#REF!</v>
      </c>
    </row>
    <row r="594" spans="1:16" s="692" customFormat="1">
      <c r="A594" s="683" t="s">
        <v>82</v>
      </c>
      <c r="B594" s="684"/>
      <c r="C594" s="685" t="s">
        <v>1400</v>
      </c>
      <c r="D594" s="686"/>
      <c r="E594" s="686"/>
      <c r="F594" s="693"/>
      <c r="G594" s="694"/>
      <c r="H594" s="687"/>
      <c r="I594" s="695"/>
      <c r="J594" s="688"/>
      <c r="K594" s="689"/>
      <c r="L594" s="688"/>
      <c r="M594" s="690"/>
      <c r="N594" s="691"/>
    </row>
    <row r="595" spans="1:16" s="70" customFormat="1">
      <c r="A595" s="64" t="s">
        <v>1382</v>
      </c>
      <c r="B595" s="65"/>
      <c r="C595" s="66" t="s">
        <v>164</v>
      </c>
      <c r="D595" s="67"/>
      <c r="E595" s="67"/>
      <c r="F595" s="697"/>
      <c r="G595" s="696"/>
      <c r="H595" s="68"/>
      <c r="I595" s="698"/>
      <c r="J595" s="202"/>
      <c r="K595" s="207"/>
      <c r="L595" s="202"/>
      <c r="M595" s="669"/>
      <c r="N595" s="69"/>
    </row>
    <row r="596" spans="1:16">
      <c r="A596" s="47"/>
      <c r="B596" s="56">
        <v>1</v>
      </c>
      <c r="C596" s="48" t="s">
        <v>1347</v>
      </c>
      <c r="D596" s="49"/>
      <c r="E596" s="49"/>
      <c r="F596" s="50" t="str">
        <f>F411</f>
        <v>A.4.4.1.9</v>
      </c>
      <c r="G596" s="681">
        <f>'Volume Backup'!U541</f>
        <v>12.8</v>
      </c>
      <c r="H596" s="46" t="str">
        <f>'Volume Backup'!V541</f>
        <v>m2</v>
      </c>
      <c r="I596" s="51"/>
      <c r="J596" s="200">
        <f t="shared" ref="J596" si="295">G596*I596</f>
        <v>0</v>
      </c>
      <c r="K596" s="51"/>
      <c r="L596" s="200">
        <f t="shared" ref="L596" si="296">K596*G596</f>
        <v>0</v>
      </c>
      <c r="M596" s="670"/>
      <c r="N596" s="10"/>
    </row>
    <row r="597" spans="1:16">
      <c r="A597" s="47"/>
      <c r="B597" s="56">
        <f>B596+1</f>
        <v>2</v>
      </c>
      <c r="C597" s="48" t="s">
        <v>170</v>
      </c>
      <c r="D597" s="49"/>
      <c r="E597" s="49"/>
      <c r="F597" s="50" t="str">
        <f t="shared" ref="F597:F599" si="297">F412</f>
        <v>A.4.4.2.4</v>
      </c>
      <c r="G597" s="681">
        <f>'Volume Backup'!U542</f>
        <v>25.6</v>
      </c>
      <c r="H597" s="46" t="str">
        <f>'Volume Backup'!V542</f>
        <v>m2</v>
      </c>
      <c r="I597" s="51"/>
      <c r="J597" s="200">
        <f>G597*I597</f>
        <v>0</v>
      </c>
      <c r="K597" s="51"/>
      <c r="L597" s="200">
        <f>K597*G597</f>
        <v>0</v>
      </c>
      <c r="M597" s="670"/>
      <c r="N597" s="10"/>
    </row>
    <row r="598" spans="1:16">
      <c r="A598" s="47"/>
      <c r="B598" s="56">
        <f>B597+1</f>
        <v>3</v>
      </c>
      <c r="C598" s="48" t="s">
        <v>163</v>
      </c>
      <c r="D598" s="49"/>
      <c r="E598" s="49"/>
      <c r="F598" s="50" t="str">
        <f t="shared" si="297"/>
        <v>A.4.4.2.27</v>
      </c>
      <c r="G598" s="681">
        <f>'Volume Backup'!U543</f>
        <v>25.6</v>
      </c>
      <c r="H598" s="46" t="str">
        <f>'Volume Backup'!V543</f>
        <v>m2</v>
      </c>
      <c r="I598" s="51"/>
      <c r="J598" s="200">
        <f>G598*I598</f>
        <v>0</v>
      </c>
      <c r="K598" s="51"/>
      <c r="L598" s="200">
        <f>K598*G598</f>
        <v>0</v>
      </c>
      <c r="M598" s="670"/>
      <c r="N598" s="10"/>
    </row>
    <row r="599" spans="1:16">
      <c r="A599" s="47"/>
      <c r="B599" s="56">
        <f t="shared" ref="B599:B602" si="298">B598+1</f>
        <v>4</v>
      </c>
      <c r="C599" s="48" t="s">
        <v>1295</v>
      </c>
      <c r="D599" s="49"/>
      <c r="E599" s="49"/>
      <c r="F599" s="50" t="str">
        <f t="shared" si="297"/>
        <v>A.4.6.1.23 G</v>
      </c>
      <c r="G599" s="681">
        <f>'Volume Backup'!U544</f>
        <v>38.400000000000006</v>
      </c>
      <c r="H599" s="46" t="str">
        <f>'Volume Backup'!V544</f>
        <v>m2</v>
      </c>
      <c r="I599" s="51"/>
      <c r="J599" s="200">
        <f t="shared" ref="J599:J602" si="299">G599*I599</f>
        <v>0</v>
      </c>
      <c r="K599" s="51"/>
      <c r="L599" s="200">
        <f t="shared" ref="L599:L602" si="300">K599*G599</f>
        <v>0</v>
      </c>
      <c r="M599" s="670"/>
      <c r="N599" s="10"/>
    </row>
    <row r="600" spans="1:16">
      <c r="A600" s="47"/>
      <c r="B600" s="56">
        <f t="shared" si="298"/>
        <v>5</v>
      </c>
      <c r="C600" s="48" t="s">
        <v>192</v>
      </c>
      <c r="D600" s="49"/>
      <c r="E600" s="49"/>
      <c r="F600" s="50" t="str">
        <f>F574</f>
        <v>A.4.6.1.23 L</v>
      </c>
      <c r="G600" s="681">
        <f>'Volume Backup'!U545</f>
        <v>17.919999999999998</v>
      </c>
      <c r="H600" s="46" t="str">
        <f>'Volume Backup'!V545</f>
        <v>m2</v>
      </c>
      <c r="I600" s="51"/>
      <c r="J600" s="200">
        <f t="shared" si="299"/>
        <v>0</v>
      </c>
      <c r="K600" s="205"/>
      <c r="L600" s="200">
        <f t="shared" si="300"/>
        <v>0</v>
      </c>
      <c r="M600" s="670"/>
      <c r="N600" s="10"/>
    </row>
    <row r="601" spans="1:16">
      <c r="A601" s="47"/>
      <c r="B601" s="56">
        <f t="shared" si="298"/>
        <v>6</v>
      </c>
      <c r="C601" s="48" t="s">
        <v>1339</v>
      </c>
      <c r="D601" s="49"/>
      <c r="E601" s="49"/>
      <c r="F601" s="50" t="str">
        <f>F575</f>
        <v>A.4.6.1.23 G1</v>
      </c>
      <c r="G601" s="681" t="e">
        <f>'Volume Backup'!#REF!</f>
        <v>#REF!</v>
      </c>
      <c r="H601" s="46" t="e">
        <f>'Volume Backup'!#REF!</f>
        <v>#REF!</v>
      </c>
      <c r="I601" s="51"/>
      <c r="J601" s="200" t="e">
        <f t="shared" si="299"/>
        <v>#REF!</v>
      </c>
      <c r="K601" s="205"/>
      <c r="L601" s="200" t="e">
        <f t="shared" si="300"/>
        <v>#REF!</v>
      </c>
      <c r="M601" s="670"/>
      <c r="N601" s="10"/>
    </row>
    <row r="602" spans="1:16">
      <c r="A602" s="47"/>
      <c r="B602" s="56">
        <f t="shared" si="298"/>
        <v>7</v>
      </c>
      <c r="C602" s="48" t="s">
        <v>1294</v>
      </c>
      <c r="D602" s="49"/>
      <c r="E602" s="49"/>
      <c r="F602" s="50" t="str">
        <f>F593</f>
        <v>Dihitung</v>
      </c>
      <c r="G602" s="681">
        <f>'Volume Backup'!U546</f>
        <v>145</v>
      </c>
      <c r="H602" s="46" t="str">
        <f>'Volume Backup'!V546</f>
        <v>cm</v>
      </c>
      <c r="I602" s="51"/>
      <c r="J602" s="200">
        <f t="shared" si="299"/>
        <v>0</v>
      </c>
      <c r="K602" s="205"/>
      <c r="L602" s="200">
        <f t="shared" si="300"/>
        <v>0</v>
      </c>
      <c r="M602" s="670"/>
      <c r="N602" s="10"/>
    </row>
    <row r="603" spans="1:16" s="70" customFormat="1">
      <c r="A603" s="64" t="s">
        <v>1383</v>
      </c>
      <c r="B603" s="65"/>
      <c r="C603" s="66" t="s">
        <v>182</v>
      </c>
      <c r="D603" s="67"/>
      <c r="E603" s="67"/>
      <c r="F603" s="697"/>
      <c r="G603" s="696"/>
      <c r="H603" s="68"/>
      <c r="I603" s="698"/>
      <c r="J603" s="202"/>
      <c r="K603" s="207"/>
      <c r="L603" s="202"/>
      <c r="M603" s="669"/>
      <c r="N603" s="69"/>
    </row>
    <row r="604" spans="1:16">
      <c r="A604" s="37"/>
      <c r="B604" s="55">
        <v>1</v>
      </c>
      <c r="C604" s="33" t="s">
        <v>172</v>
      </c>
      <c r="D604" s="34"/>
      <c r="E604" s="34"/>
      <c r="F604" s="680" t="str">
        <f>F577</f>
        <v>PLL.01</v>
      </c>
      <c r="G604" s="681">
        <f>'Volume Backup'!U548</f>
        <v>60</v>
      </c>
      <c r="H604" s="46" t="str">
        <f>'Volume Backup'!V548</f>
        <v>m2</v>
      </c>
      <c r="I604" s="682"/>
      <c r="J604" s="200">
        <f t="shared" ref="J604:J607" si="301">G604*I604</f>
        <v>0</v>
      </c>
      <c r="K604" s="204"/>
      <c r="L604" s="200">
        <f t="shared" ref="L604:L607" si="302">K604*G604</f>
        <v>0</v>
      </c>
      <c r="M604" s="670"/>
      <c r="N604" s="10"/>
    </row>
    <row r="605" spans="1:16">
      <c r="A605" s="47"/>
      <c r="B605" s="56">
        <f>B604+1</f>
        <v>2</v>
      </c>
      <c r="C605" s="48" t="s">
        <v>184</v>
      </c>
      <c r="D605" s="49"/>
      <c r="E605" s="49"/>
      <c r="F605" s="680" t="str">
        <f t="shared" ref="F605:F606" si="303">F578</f>
        <v>A.4.5.1.7</v>
      </c>
      <c r="G605" s="681">
        <f>'Volume Backup'!U549</f>
        <v>108</v>
      </c>
      <c r="H605" s="46" t="str">
        <f>'Volume Backup'!V549</f>
        <v>m2</v>
      </c>
      <c r="I605" s="682"/>
      <c r="J605" s="200">
        <f t="shared" si="301"/>
        <v>0</v>
      </c>
      <c r="K605" s="204"/>
      <c r="L605" s="200">
        <f t="shared" si="302"/>
        <v>0</v>
      </c>
      <c r="M605" s="670"/>
      <c r="N605" s="10"/>
    </row>
    <row r="606" spans="1:16">
      <c r="A606" s="47"/>
      <c r="B606" s="56">
        <f>B605+1</f>
        <v>3</v>
      </c>
      <c r="C606" s="48" t="s">
        <v>1448</v>
      </c>
      <c r="D606" s="49"/>
      <c r="E606" s="49"/>
      <c r="F606" s="680" t="str">
        <f t="shared" si="303"/>
        <v>A.4.7.1.10</v>
      </c>
      <c r="G606" s="681">
        <f>'Volume Backup'!U550</f>
        <v>60</v>
      </c>
      <c r="H606" s="46" t="str">
        <f>'Volume Backup'!V550</f>
        <v>m2</v>
      </c>
      <c r="I606" s="682"/>
      <c r="J606" s="200">
        <f t="shared" si="301"/>
        <v>0</v>
      </c>
      <c r="K606" s="204"/>
      <c r="L606" s="200">
        <f t="shared" si="302"/>
        <v>0</v>
      </c>
      <c r="M606" s="670"/>
      <c r="N606" s="10"/>
    </row>
    <row r="607" spans="1:16">
      <c r="A607" s="47"/>
      <c r="B607" s="56">
        <f>B606+1</f>
        <v>4</v>
      </c>
      <c r="C607" s="48" t="s">
        <v>1449</v>
      </c>
      <c r="D607" s="49"/>
      <c r="E607" s="49"/>
      <c r="F607" s="680" t="str">
        <f>F606</f>
        <v>A.4.7.1.10</v>
      </c>
      <c r="G607" s="681">
        <f>'Volume Backup'!U551</f>
        <v>48</v>
      </c>
      <c r="H607" s="46" t="str">
        <f>'Volume Backup'!V551</f>
        <v>m2</v>
      </c>
      <c r="I607" s="51"/>
      <c r="J607" s="200">
        <f t="shared" si="301"/>
        <v>0</v>
      </c>
      <c r="K607" s="205"/>
      <c r="L607" s="200">
        <f t="shared" si="302"/>
        <v>0</v>
      </c>
      <c r="M607" s="670"/>
      <c r="N607" s="10"/>
    </row>
    <row r="608" spans="1:16" s="70" customFormat="1">
      <c r="A608" s="64" t="s">
        <v>1384</v>
      </c>
      <c r="B608" s="65"/>
      <c r="C608" s="66" t="s">
        <v>162</v>
      </c>
      <c r="D608" s="67"/>
      <c r="E608" s="67"/>
      <c r="F608" s="697"/>
      <c r="G608" s="696"/>
      <c r="H608" s="68"/>
      <c r="I608" s="698"/>
      <c r="J608" s="202"/>
      <c r="K608" s="207"/>
      <c r="L608" s="202"/>
      <c r="M608" s="669"/>
      <c r="N608" s="69"/>
    </row>
    <row r="609" spans="1:14">
      <c r="A609" s="37"/>
      <c r="B609" s="55">
        <v>1</v>
      </c>
      <c r="C609" s="33" t="s">
        <v>1311</v>
      </c>
      <c r="D609" s="34"/>
      <c r="E609" s="34"/>
      <c r="F609" s="680" t="str">
        <f>F536</f>
        <v>A.4.4.3.59 B</v>
      </c>
      <c r="G609" s="681">
        <f>'Volume Backup'!U553</f>
        <v>60</v>
      </c>
      <c r="H609" s="46" t="str">
        <f>'Volume Backup'!V553</f>
        <v>m2</v>
      </c>
      <c r="I609" s="682"/>
      <c r="J609" s="200">
        <f t="shared" ref="J609" si="304">G609*I609</f>
        <v>0</v>
      </c>
      <c r="K609" s="682"/>
      <c r="L609" s="200">
        <f t="shared" ref="L609" si="305">K609*G609</f>
        <v>0</v>
      </c>
      <c r="M609" s="670"/>
      <c r="N609" s="10"/>
    </row>
    <row r="610" spans="1:14" s="70" customFormat="1">
      <c r="A610" s="64" t="s">
        <v>1385</v>
      </c>
      <c r="B610" s="65"/>
      <c r="C610" s="66" t="s">
        <v>1284</v>
      </c>
      <c r="D610" s="67"/>
      <c r="E610" s="67"/>
      <c r="F610" s="697"/>
      <c r="G610" s="696"/>
      <c r="H610" s="68"/>
      <c r="I610" s="698"/>
      <c r="J610" s="202"/>
      <c r="K610" s="207"/>
      <c r="L610" s="202"/>
      <c r="M610" s="669"/>
      <c r="N610" s="69"/>
    </row>
    <row r="611" spans="1:14">
      <c r="A611" s="47"/>
      <c r="B611" s="56">
        <v>1</v>
      </c>
      <c r="C611" s="48" t="s">
        <v>1286</v>
      </c>
      <c r="D611" s="49"/>
      <c r="E611" s="49"/>
      <c r="F611" s="50" t="str">
        <f>F538</f>
        <v>PK.Elek.01</v>
      </c>
      <c r="G611" s="681">
        <f>'Volume Backup'!U555</f>
        <v>17</v>
      </c>
      <c r="H611" s="46" t="str">
        <f>'Volume Backup'!V555</f>
        <v>titik</v>
      </c>
      <c r="I611" s="51"/>
      <c r="J611" s="200">
        <f t="shared" ref="J611:J618" si="306">G611*I611</f>
        <v>0</v>
      </c>
      <c r="K611" s="205"/>
      <c r="L611" s="200">
        <f t="shared" ref="L611:L618" si="307">K611*G611</f>
        <v>0</v>
      </c>
      <c r="M611" s="670"/>
      <c r="N611" s="10"/>
    </row>
    <row r="612" spans="1:14">
      <c r="A612" s="47"/>
      <c r="B612" s="56">
        <f>B611+1</f>
        <v>2</v>
      </c>
      <c r="C612" s="48" t="s">
        <v>1298</v>
      </c>
      <c r="D612" s="49"/>
      <c r="E612" s="49"/>
      <c r="F612" s="50" t="str">
        <f t="shared" ref="F612:F618" si="308">F539</f>
        <v>PK Supl. 4 D</v>
      </c>
      <c r="G612" s="681">
        <f>'Volume Backup'!U556</f>
        <v>24</v>
      </c>
      <c r="H612" s="46" t="str">
        <f>'Volume Backup'!V556</f>
        <v>m'</v>
      </c>
      <c r="I612" s="51"/>
      <c r="J612" s="200">
        <f t="shared" si="306"/>
        <v>0</v>
      </c>
      <c r="K612" s="205"/>
      <c r="L612" s="200">
        <f t="shared" si="307"/>
        <v>0</v>
      </c>
      <c r="M612" s="670"/>
      <c r="N612" s="10"/>
    </row>
    <row r="613" spans="1:14">
      <c r="A613" s="47"/>
      <c r="B613" s="56">
        <f>B612+1</f>
        <v>3</v>
      </c>
      <c r="C613" s="48" t="s">
        <v>1326</v>
      </c>
      <c r="D613" s="49"/>
      <c r="E613" s="49"/>
      <c r="F613" s="50" t="str">
        <f t="shared" si="308"/>
        <v>PK.Elek.36</v>
      </c>
      <c r="G613" s="681">
        <f>'Volume Backup'!U557</f>
        <v>4</v>
      </c>
      <c r="H613" s="46" t="str">
        <f>'Volume Backup'!V557</f>
        <v>unit</v>
      </c>
      <c r="I613" s="51"/>
      <c r="J613" s="200">
        <f t="shared" si="306"/>
        <v>0</v>
      </c>
      <c r="K613" s="205"/>
      <c r="L613" s="200">
        <f t="shared" si="307"/>
        <v>0</v>
      </c>
      <c r="M613" s="670"/>
      <c r="N613" s="10"/>
    </row>
    <row r="614" spans="1:14">
      <c r="A614" s="47"/>
      <c r="B614" s="56">
        <f>B613+1</f>
        <v>4</v>
      </c>
      <c r="C614" s="48" t="s">
        <v>1319</v>
      </c>
      <c r="D614" s="49"/>
      <c r="E614" s="49"/>
      <c r="F614" s="50" t="str">
        <f t="shared" si="308"/>
        <v>Dihitung</v>
      </c>
      <c r="G614" s="681">
        <f>'Volume Backup'!U558</f>
        <v>10</v>
      </c>
      <c r="H614" s="46" t="str">
        <f>'Volume Backup'!V558</f>
        <v>unit</v>
      </c>
      <c r="I614" s="51"/>
      <c r="J614" s="200">
        <f t="shared" si="306"/>
        <v>0</v>
      </c>
      <c r="K614" s="205"/>
      <c r="L614" s="200">
        <f t="shared" si="307"/>
        <v>0</v>
      </c>
      <c r="M614" s="670"/>
      <c r="N614" s="10"/>
    </row>
    <row r="615" spans="1:14">
      <c r="A615" s="47"/>
      <c r="B615" s="56">
        <f t="shared" ref="B615:B618" si="309">B614+1</f>
        <v>5</v>
      </c>
      <c r="C615" s="48" t="s">
        <v>1325</v>
      </c>
      <c r="D615" s="49"/>
      <c r="E615" s="49"/>
      <c r="F615" s="50" t="str">
        <f t="shared" si="308"/>
        <v>Dihitung</v>
      </c>
      <c r="G615" s="681">
        <f>'Volume Backup'!U559</f>
        <v>4</v>
      </c>
      <c r="H615" s="46" t="str">
        <f>'Volume Backup'!V559</f>
        <v>unit</v>
      </c>
      <c r="I615" s="51"/>
      <c r="J615" s="200">
        <f t="shared" si="306"/>
        <v>0</v>
      </c>
      <c r="K615" s="205"/>
      <c r="L615" s="200">
        <f t="shared" si="307"/>
        <v>0</v>
      </c>
      <c r="M615" s="670"/>
      <c r="N615" s="10"/>
    </row>
    <row r="616" spans="1:14">
      <c r="A616" s="47"/>
      <c r="B616" s="56">
        <f t="shared" si="309"/>
        <v>6</v>
      </c>
      <c r="C616" s="48" t="s">
        <v>1299</v>
      </c>
      <c r="D616" s="49"/>
      <c r="E616" s="49"/>
      <c r="F616" s="50" t="str">
        <f t="shared" si="308"/>
        <v>PK.Elek.29</v>
      </c>
      <c r="G616" s="681">
        <f>'Volume Backup'!U560</f>
        <v>2</v>
      </c>
      <c r="H616" s="46" t="str">
        <f>'Volume Backup'!V560</f>
        <v>unit</v>
      </c>
      <c r="I616" s="51"/>
      <c r="J616" s="200">
        <f t="shared" si="306"/>
        <v>0</v>
      </c>
      <c r="K616" s="205"/>
      <c r="L616" s="200">
        <f t="shared" si="307"/>
        <v>0</v>
      </c>
      <c r="M616" s="670"/>
      <c r="N616" s="10"/>
    </row>
    <row r="617" spans="1:14">
      <c r="A617" s="47"/>
      <c r="B617" s="56">
        <f t="shared" si="309"/>
        <v>7</v>
      </c>
      <c r="C617" s="48" t="s">
        <v>1300</v>
      </c>
      <c r="D617" s="49"/>
      <c r="E617" s="49"/>
      <c r="F617" s="50" t="str">
        <f t="shared" si="308"/>
        <v>PK.Elek.30</v>
      </c>
      <c r="G617" s="681">
        <f>'Volume Backup'!U561</f>
        <v>2</v>
      </c>
      <c r="H617" s="46" t="str">
        <f>'Volume Backup'!V561</f>
        <v>unit</v>
      </c>
      <c r="I617" s="51"/>
      <c r="J617" s="200">
        <f t="shared" si="306"/>
        <v>0</v>
      </c>
      <c r="K617" s="205"/>
      <c r="L617" s="200">
        <f t="shared" si="307"/>
        <v>0</v>
      </c>
      <c r="M617" s="670"/>
      <c r="N617" s="10"/>
    </row>
    <row r="618" spans="1:14">
      <c r="A618" s="47"/>
      <c r="B618" s="56">
        <f t="shared" si="309"/>
        <v>8</v>
      </c>
      <c r="C618" s="48" t="s">
        <v>1301</v>
      </c>
      <c r="D618" s="49"/>
      <c r="E618" s="49"/>
      <c r="F618" s="50" t="str">
        <f t="shared" si="308"/>
        <v>PK.Elek.28</v>
      </c>
      <c r="G618" s="681">
        <f>'Volume Backup'!U562</f>
        <v>16</v>
      </c>
      <c r="H618" s="46" t="str">
        <f>'Volume Backup'!V562</f>
        <v>unit</v>
      </c>
      <c r="I618" s="51"/>
      <c r="J618" s="200">
        <f t="shared" si="306"/>
        <v>0</v>
      </c>
      <c r="K618" s="205"/>
      <c r="L618" s="200">
        <f t="shared" si="307"/>
        <v>0</v>
      </c>
      <c r="M618" s="670"/>
      <c r="N618" s="10"/>
    </row>
    <row r="619" spans="1:14" s="70" customFormat="1">
      <c r="A619" s="64" t="s">
        <v>1386</v>
      </c>
      <c r="B619" s="65"/>
      <c r="C619" s="66" t="s">
        <v>1316</v>
      </c>
      <c r="D619" s="67"/>
      <c r="E619" s="67"/>
      <c r="F619" s="697"/>
      <c r="G619" s="696"/>
      <c r="H619" s="68"/>
      <c r="I619" s="698"/>
      <c r="J619" s="202"/>
      <c r="K619" s="207"/>
      <c r="L619" s="202"/>
      <c r="M619" s="669"/>
      <c r="N619" s="69"/>
    </row>
    <row r="620" spans="1:14">
      <c r="A620" s="37"/>
      <c r="B620" s="56">
        <v>1</v>
      </c>
      <c r="C620" s="33" t="s">
        <v>2826</v>
      </c>
      <c r="D620" s="34"/>
      <c r="E620" s="34"/>
      <c r="F620" s="680" t="str">
        <f>F483</f>
        <v>A.4.2.1.11 ff</v>
      </c>
      <c r="G620" s="681">
        <f>'Volume Backup'!U564</f>
        <v>31.599999999999998</v>
      </c>
      <c r="H620" s="46" t="str">
        <f>'Volume Backup'!V564</f>
        <v>m'</v>
      </c>
      <c r="I620" s="682"/>
      <c r="J620" s="200">
        <f t="shared" ref="J620:J623" si="310">G620*I620</f>
        <v>0</v>
      </c>
      <c r="K620" s="682"/>
      <c r="L620" s="200">
        <f t="shared" ref="L620:L623" si="311">K620*G620</f>
        <v>0</v>
      </c>
      <c r="M620" s="670"/>
      <c r="N620" s="10"/>
    </row>
    <row r="621" spans="1:14">
      <c r="A621" s="37"/>
      <c r="B621" s="56">
        <f>B620+1</f>
        <v>2</v>
      </c>
      <c r="C621" s="33" t="s">
        <v>2827</v>
      </c>
      <c r="D621" s="34"/>
      <c r="E621" s="34"/>
      <c r="F621" s="680" t="str">
        <f t="shared" ref="F621:F623" si="312">F484</f>
        <v>A.4.2.1.13</v>
      </c>
      <c r="G621" s="681">
        <f>'Volume Backup'!U565</f>
        <v>6.1440000000000001</v>
      </c>
      <c r="H621" s="46" t="str">
        <f>'Volume Backup'!V565</f>
        <v>m2</v>
      </c>
      <c r="I621" s="682"/>
      <c r="J621" s="200">
        <f t="shared" si="310"/>
        <v>0</v>
      </c>
      <c r="K621" s="682"/>
      <c r="L621" s="200">
        <f t="shared" si="311"/>
        <v>0</v>
      </c>
      <c r="M621" s="670"/>
      <c r="N621" s="10"/>
    </row>
    <row r="622" spans="1:14">
      <c r="A622" s="37"/>
      <c r="B622" s="56">
        <f t="shared" ref="B622:B623" si="313">B621+1</f>
        <v>3</v>
      </c>
      <c r="C622" s="33" t="s">
        <v>1442</v>
      </c>
      <c r="D622" s="34"/>
      <c r="E622" s="34"/>
      <c r="F622" s="680" t="str">
        <f t="shared" si="312"/>
        <v>A.4.6.2.17B</v>
      </c>
      <c r="G622" s="681">
        <f>'Volume Backup'!U566</f>
        <v>26.400000000000002</v>
      </c>
      <c r="H622" s="46" t="str">
        <f>'Volume Backup'!V566</f>
        <v>m2</v>
      </c>
      <c r="I622" s="682"/>
      <c r="J622" s="200">
        <f t="shared" si="310"/>
        <v>0</v>
      </c>
      <c r="K622" s="682"/>
      <c r="L622" s="200">
        <f t="shared" si="311"/>
        <v>0</v>
      </c>
      <c r="M622" s="670"/>
      <c r="N622" s="10"/>
    </row>
    <row r="623" spans="1:14">
      <c r="A623" s="37"/>
      <c r="B623" s="56">
        <f t="shared" si="313"/>
        <v>4</v>
      </c>
      <c r="C623" s="33" t="s">
        <v>1321</v>
      </c>
      <c r="D623" s="34"/>
      <c r="E623" s="34"/>
      <c r="F623" s="680" t="str">
        <f t="shared" si="312"/>
        <v>Dihitung</v>
      </c>
      <c r="G623" s="681">
        <f>'Volume Backup'!U567</f>
        <v>8.8000000000000007</v>
      </c>
      <c r="H623" s="46" t="str">
        <f>'Volume Backup'!V567</f>
        <v>m2</v>
      </c>
      <c r="I623" s="682"/>
      <c r="J623" s="200">
        <f t="shared" si="310"/>
        <v>0</v>
      </c>
      <c r="K623" s="682"/>
      <c r="L623" s="200">
        <f t="shared" si="311"/>
        <v>0</v>
      </c>
      <c r="M623" s="670"/>
      <c r="N623" s="10"/>
    </row>
    <row r="624" spans="1:14" s="70" customFormat="1">
      <c r="A624" s="64" t="s">
        <v>1387</v>
      </c>
      <c r="B624" s="65"/>
      <c r="C624" s="66" t="s">
        <v>189</v>
      </c>
      <c r="D624" s="67"/>
      <c r="E624" s="67"/>
      <c r="F624" s="697"/>
      <c r="G624" s="696"/>
      <c r="H624" s="68"/>
      <c r="I624" s="698"/>
      <c r="J624" s="202"/>
      <c r="K624" s="207"/>
      <c r="L624" s="202"/>
      <c r="M624" s="669"/>
      <c r="N624" s="69"/>
    </row>
    <row r="625" spans="1:16">
      <c r="A625" s="37"/>
      <c r="B625" s="55">
        <v>1</v>
      </c>
      <c r="C625" s="33" t="s">
        <v>1342</v>
      </c>
      <c r="D625" s="34"/>
      <c r="E625" s="34"/>
      <c r="F625" s="680" t="str">
        <f>F623</f>
        <v>Dihitung</v>
      </c>
      <c r="G625" s="681" t="e">
        <f>'Volume Backup'!#REF!</f>
        <v>#REF!</v>
      </c>
      <c r="H625" s="46" t="e">
        <f>'Volume Backup'!#REF!</f>
        <v>#REF!</v>
      </c>
      <c r="I625" s="682"/>
      <c r="J625" s="200" t="e">
        <f t="shared" ref="J625:J628" si="314">G625*I625</f>
        <v>#REF!</v>
      </c>
      <c r="K625" s="682"/>
      <c r="L625" s="200" t="e">
        <f t="shared" ref="L625:L628" si="315">K625*G625</f>
        <v>#REF!</v>
      </c>
      <c r="M625" s="670"/>
      <c r="N625" s="10"/>
    </row>
    <row r="626" spans="1:16">
      <c r="A626" s="47"/>
      <c r="B626" s="56">
        <f t="shared" ref="B626:B628" si="316">B625+1</f>
        <v>2</v>
      </c>
      <c r="C626" s="48" t="s">
        <v>1343</v>
      </c>
      <c r="D626" s="49"/>
      <c r="E626" s="49"/>
      <c r="F626" s="50" t="str">
        <f>F625</f>
        <v>Dihitung</v>
      </c>
      <c r="G626" s="681" t="e">
        <f>'Volume Backup'!#REF!</f>
        <v>#REF!</v>
      </c>
      <c r="H626" s="46" t="e">
        <f>'Volume Backup'!#REF!</f>
        <v>#REF!</v>
      </c>
      <c r="I626" s="682"/>
      <c r="J626" s="200" t="e">
        <f t="shared" si="314"/>
        <v>#REF!</v>
      </c>
      <c r="K626" s="682"/>
      <c r="L626" s="200" t="e">
        <f t="shared" si="315"/>
        <v>#REF!</v>
      </c>
      <c r="M626" s="670"/>
      <c r="N626" s="10"/>
    </row>
    <row r="627" spans="1:16">
      <c r="A627" s="47"/>
      <c r="B627" s="56">
        <f t="shared" si="316"/>
        <v>3</v>
      </c>
      <c r="C627" s="48" t="s">
        <v>1322</v>
      </c>
      <c r="D627" s="49"/>
      <c r="E627" s="49"/>
      <c r="F627" s="50" t="str">
        <f>F626</f>
        <v>Dihitung</v>
      </c>
      <c r="G627" s="681" t="e">
        <f>'Volume Backup'!#REF!</f>
        <v>#REF!</v>
      </c>
      <c r="H627" s="46" t="e">
        <f>'Volume Backup'!#REF!</f>
        <v>#REF!</v>
      </c>
      <c r="I627" s="682"/>
      <c r="J627" s="200" t="e">
        <f t="shared" si="314"/>
        <v>#REF!</v>
      </c>
      <c r="K627" s="682"/>
      <c r="L627" s="200" t="e">
        <f t="shared" si="315"/>
        <v>#REF!</v>
      </c>
      <c r="M627" s="670"/>
      <c r="N627" s="10"/>
    </row>
    <row r="628" spans="1:16">
      <c r="A628" s="37"/>
      <c r="B628" s="56">
        <f t="shared" si="316"/>
        <v>4</v>
      </c>
      <c r="C628" s="33" t="s">
        <v>1296</v>
      </c>
      <c r="D628" s="34"/>
      <c r="E628" s="34"/>
      <c r="F628" s="680" t="str">
        <f>F552</f>
        <v>A.4.2.1.14</v>
      </c>
      <c r="G628" s="681">
        <f>'Volume Backup'!U569</f>
        <v>55</v>
      </c>
      <c r="H628" s="46" t="str">
        <f>'Volume Backup'!V569</f>
        <v>m2</v>
      </c>
      <c r="I628" s="682"/>
      <c r="J628" s="200">
        <f t="shared" si="314"/>
        <v>0</v>
      </c>
      <c r="K628" s="682"/>
      <c r="L628" s="200">
        <f t="shared" si="315"/>
        <v>0</v>
      </c>
      <c r="M628" s="670"/>
      <c r="N628" s="10"/>
      <c r="O628" s="861" t="e">
        <f>SUM(J596:J628)</f>
        <v>#REF!</v>
      </c>
      <c r="P628" s="861" t="e">
        <f>SUM(L596:L628)</f>
        <v>#REF!</v>
      </c>
    </row>
    <row r="629" spans="1:16" s="692" customFormat="1">
      <c r="A629" s="683" t="s">
        <v>100</v>
      </c>
      <c r="B629" s="684"/>
      <c r="C629" s="685" t="s">
        <v>1401</v>
      </c>
      <c r="D629" s="686"/>
      <c r="E629" s="686"/>
      <c r="F629" s="693"/>
      <c r="G629" s="694"/>
      <c r="H629" s="687"/>
      <c r="I629" s="695"/>
      <c r="J629" s="688"/>
      <c r="K629" s="689"/>
      <c r="L629" s="688"/>
      <c r="M629" s="690"/>
      <c r="N629" s="691"/>
    </row>
    <row r="630" spans="1:16" s="70" customFormat="1">
      <c r="A630" s="64" t="s">
        <v>1404</v>
      </c>
      <c r="B630" s="65"/>
      <c r="C630" s="66" t="s">
        <v>164</v>
      </c>
      <c r="D630" s="67"/>
      <c r="E630" s="67"/>
      <c r="F630" s="697"/>
      <c r="G630" s="696"/>
      <c r="H630" s="68"/>
      <c r="I630" s="698"/>
      <c r="J630" s="202"/>
      <c r="K630" s="207"/>
      <c r="L630" s="202"/>
      <c r="M630" s="669"/>
      <c r="N630" s="69"/>
    </row>
    <row r="631" spans="1:16">
      <c r="A631" s="47"/>
      <c r="B631" s="56">
        <v>1</v>
      </c>
      <c r="C631" s="48" t="s">
        <v>1295</v>
      </c>
      <c r="D631" s="49"/>
      <c r="E631" s="49"/>
      <c r="F631" s="50" t="str">
        <f>F599</f>
        <v>A.4.6.1.23 G</v>
      </c>
      <c r="G631" s="681">
        <f>'Volume Backup'!U572</f>
        <v>56</v>
      </c>
      <c r="H631" s="46" t="str">
        <f>'Volume Backup'!V572</f>
        <v>m2</v>
      </c>
      <c r="I631" s="51"/>
      <c r="J631" s="200">
        <f t="shared" ref="J631:J634" si="317">G631*I631</f>
        <v>0</v>
      </c>
      <c r="K631" s="205"/>
      <c r="L631" s="200">
        <f t="shared" ref="L631:L634" si="318">K631*G631</f>
        <v>0</v>
      </c>
      <c r="M631" s="670"/>
      <c r="N631" s="10"/>
    </row>
    <row r="632" spans="1:16">
      <c r="A632" s="47"/>
      <c r="B632" s="56">
        <f t="shared" ref="B632:B634" si="319">B631+1</f>
        <v>2</v>
      </c>
      <c r="C632" s="48" t="s">
        <v>192</v>
      </c>
      <c r="D632" s="49"/>
      <c r="E632" s="49"/>
      <c r="F632" s="50" t="str">
        <f>F600</f>
        <v>A.4.6.1.23 L</v>
      </c>
      <c r="G632" s="681">
        <f>'Volume Backup'!U573</f>
        <v>6.4</v>
      </c>
      <c r="H632" s="46" t="str">
        <f>'Volume Backup'!V573</f>
        <v>m2</v>
      </c>
      <c r="I632" s="51"/>
      <c r="J632" s="200">
        <f t="shared" si="317"/>
        <v>0</v>
      </c>
      <c r="K632" s="205"/>
      <c r="L632" s="200">
        <f t="shared" si="318"/>
        <v>0</v>
      </c>
      <c r="M632" s="670"/>
      <c r="N632" s="10"/>
    </row>
    <row r="633" spans="1:16">
      <c r="A633" s="47"/>
      <c r="B633" s="56">
        <f t="shared" si="319"/>
        <v>3</v>
      </c>
      <c r="C633" s="48" t="s">
        <v>1339</v>
      </c>
      <c r="D633" s="49"/>
      <c r="E633" s="49"/>
      <c r="F633" s="50" t="str">
        <f>F601</f>
        <v>A.4.6.1.23 G1</v>
      </c>
      <c r="G633" s="681" t="e">
        <f>'Volume Backup'!#REF!</f>
        <v>#REF!</v>
      </c>
      <c r="H633" s="46" t="e">
        <f>'Volume Backup'!#REF!</f>
        <v>#REF!</v>
      </c>
      <c r="I633" s="51"/>
      <c r="J633" s="200" t="e">
        <f t="shared" si="317"/>
        <v>#REF!</v>
      </c>
      <c r="K633" s="205"/>
      <c r="L633" s="200" t="e">
        <f t="shared" si="318"/>
        <v>#REF!</v>
      </c>
      <c r="M633" s="670"/>
      <c r="N633" s="10"/>
    </row>
    <row r="634" spans="1:16">
      <c r="A634" s="47"/>
      <c r="B634" s="56">
        <f t="shared" si="319"/>
        <v>4</v>
      </c>
      <c r="C634" s="48" t="s">
        <v>1294</v>
      </c>
      <c r="D634" s="49"/>
      <c r="E634" s="49"/>
      <c r="F634" s="50" t="str">
        <f>F627</f>
        <v>Dihitung</v>
      </c>
      <c r="G634" s="681">
        <f>'Volume Backup'!U574</f>
        <v>125</v>
      </c>
      <c r="H634" s="46" t="str">
        <f>'Volume Backup'!V574</f>
        <v>cm</v>
      </c>
      <c r="I634" s="51"/>
      <c r="J634" s="200">
        <f t="shared" si="317"/>
        <v>0</v>
      </c>
      <c r="K634" s="205"/>
      <c r="L634" s="200">
        <f t="shared" si="318"/>
        <v>0</v>
      </c>
      <c r="M634" s="670"/>
      <c r="N634" s="10"/>
    </row>
    <row r="635" spans="1:16" s="70" customFormat="1">
      <c r="A635" s="64" t="s">
        <v>1405</v>
      </c>
      <c r="B635" s="65"/>
      <c r="C635" s="66" t="s">
        <v>182</v>
      </c>
      <c r="D635" s="67"/>
      <c r="E635" s="67"/>
      <c r="F635" s="697"/>
      <c r="G635" s="696"/>
      <c r="H635" s="68"/>
      <c r="I635" s="698"/>
      <c r="J635" s="202"/>
      <c r="K635" s="207"/>
      <c r="L635" s="202"/>
      <c r="M635" s="669"/>
      <c r="N635" s="69"/>
    </row>
    <row r="636" spans="1:16">
      <c r="A636" s="37"/>
      <c r="B636" s="55">
        <v>1</v>
      </c>
      <c r="C636" s="33" t="s">
        <v>172</v>
      </c>
      <c r="D636" s="34"/>
      <c r="E636" s="34"/>
      <c r="F636" s="680" t="str">
        <f>F604</f>
        <v>PLL.01</v>
      </c>
      <c r="G636" s="681">
        <f>'Volume Backup'!U576</f>
        <v>10</v>
      </c>
      <c r="H636" s="46" t="str">
        <f>'Volume Backup'!V576</f>
        <v>m2</v>
      </c>
      <c r="I636" s="682"/>
      <c r="J636" s="200">
        <f t="shared" ref="J636:J639" si="320">G636*I636</f>
        <v>0</v>
      </c>
      <c r="K636" s="204"/>
      <c r="L636" s="200">
        <f t="shared" ref="L636:L639" si="321">K636*G636</f>
        <v>0</v>
      </c>
      <c r="M636" s="670"/>
      <c r="N636" s="10"/>
    </row>
    <row r="637" spans="1:16">
      <c r="A637" s="47"/>
      <c r="B637" s="56">
        <f>B636+1</f>
        <v>2</v>
      </c>
      <c r="C637" s="48" t="s">
        <v>184</v>
      </c>
      <c r="D637" s="49"/>
      <c r="E637" s="49"/>
      <c r="F637" s="680" t="str">
        <f t="shared" ref="F637:F639" si="322">F605</f>
        <v>A.4.5.1.7</v>
      </c>
      <c r="G637" s="681">
        <f>'Volume Backup'!U577</f>
        <v>18</v>
      </c>
      <c r="H637" s="46" t="str">
        <f>'Volume Backup'!V577</f>
        <v>m2</v>
      </c>
      <c r="I637" s="682"/>
      <c r="J637" s="200">
        <f t="shared" si="320"/>
        <v>0</v>
      </c>
      <c r="K637" s="204"/>
      <c r="L637" s="200">
        <f t="shared" si="321"/>
        <v>0</v>
      </c>
      <c r="M637" s="670"/>
      <c r="N637" s="10"/>
    </row>
    <row r="638" spans="1:16">
      <c r="A638" s="47"/>
      <c r="B638" s="56">
        <f>B637+1</f>
        <v>3</v>
      </c>
      <c r="C638" s="48" t="s">
        <v>1448</v>
      </c>
      <c r="D638" s="49"/>
      <c r="E638" s="49"/>
      <c r="F638" s="680" t="str">
        <f t="shared" si="322"/>
        <v>A.4.7.1.10</v>
      </c>
      <c r="G638" s="681">
        <f>'Volume Backup'!U578</f>
        <v>10</v>
      </c>
      <c r="H638" s="46" t="str">
        <f>'Volume Backup'!V578</f>
        <v>m2</v>
      </c>
      <c r="I638" s="682"/>
      <c r="J638" s="200">
        <f t="shared" si="320"/>
        <v>0</v>
      </c>
      <c r="K638" s="204"/>
      <c r="L638" s="200">
        <f t="shared" si="321"/>
        <v>0</v>
      </c>
      <c r="M638" s="670"/>
      <c r="N638" s="10"/>
    </row>
    <row r="639" spans="1:16">
      <c r="A639" s="47"/>
      <c r="B639" s="56">
        <f>B638+1</f>
        <v>4</v>
      </c>
      <c r="C639" s="48" t="s">
        <v>1449</v>
      </c>
      <c r="D639" s="49"/>
      <c r="E639" s="49"/>
      <c r="F639" s="680" t="str">
        <f t="shared" si="322"/>
        <v>A.4.7.1.10</v>
      </c>
      <c r="G639" s="681">
        <f>'Volume Backup'!U579</f>
        <v>8</v>
      </c>
      <c r="H639" s="46" t="str">
        <f>'Volume Backup'!V579</f>
        <v>m2</v>
      </c>
      <c r="I639" s="682"/>
      <c r="J639" s="200">
        <f t="shared" si="320"/>
        <v>0</v>
      </c>
      <c r="K639" s="204"/>
      <c r="L639" s="200">
        <f t="shared" si="321"/>
        <v>0</v>
      </c>
      <c r="M639" s="670"/>
      <c r="N639" s="10"/>
    </row>
    <row r="640" spans="1:16" s="70" customFormat="1">
      <c r="A640" s="64" t="s">
        <v>1406</v>
      </c>
      <c r="B640" s="65"/>
      <c r="C640" s="66" t="s">
        <v>162</v>
      </c>
      <c r="D640" s="67"/>
      <c r="E640" s="67"/>
      <c r="F640" s="697"/>
      <c r="G640" s="696"/>
      <c r="H640" s="68"/>
      <c r="I640" s="698"/>
      <c r="J640" s="202"/>
      <c r="K640" s="207"/>
      <c r="L640" s="202"/>
      <c r="M640" s="669"/>
      <c r="N640" s="69"/>
    </row>
    <row r="641" spans="1:14">
      <c r="A641" s="37"/>
      <c r="B641" s="55">
        <v>1</v>
      </c>
      <c r="C641" s="33" t="s">
        <v>1311</v>
      </c>
      <c r="D641" s="34"/>
      <c r="E641" s="34"/>
      <c r="F641" s="680" t="str">
        <f>F609</f>
        <v>A.4.4.3.59 B</v>
      </c>
      <c r="G641" s="681">
        <f>'Volume Backup'!U581</f>
        <v>10</v>
      </c>
      <c r="H641" s="46" t="str">
        <f>'Volume Backup'!V581</f>
        <v>m2</v>
      </c>
      <c r="I641" s="682"/>
      <c r="J641" s="200">
        <f t="shared" ref="J641" si="323">G641*I641</f>
        <v>0</v>
      </c>
      <c r="K641" s="204"/>
      <c r="L641" s="200">
        <f t="shared" ref="L641" si="324">K641*G641</f>
        <v>0</v>
      </c>
      <c r="M641" s="670"/>
      <c r="N641" s="10"/>
    </row>
    <row r="642" spans="1:14" s="70" customFormat="1">
      <c r="A642" s="64" t="s">
        <v>1407</v>
      </c>
      <c r="B642" s="65"/>
      <c r="C642" s="66" t="s">
        <v>1284</v>
      </c>
      <c r="D642" s="67"/>
      <c r="E642" s="67"/>
      <c r="F642" s="697"/>
      <c r="G642" s="696"/>
      <c r="H642" s="68"/>
      <c r="I642" s="698"/>
      <c r="J642" s="202"/>
      <c r="K642" s="207"/>
      <c r="L642" s="202"/>
      <c r="M642" s="669"/>
      <c r="N642" s="69"/>
    </row>
    <row r="643" spans="1:14">
      <c r="A643" s="47"/>
      <c r="B643" s="56">
        <v>1</v>
      </c>
      <c r="C643" s="48" t="s">
        <v>1286</v>
      </c>
      <c r="D643" s="49"/>
      <c r="E643" s="49"/>
      <c r="F643" s="50" t="str">
        <f>F611</f>
        <v>PK.Elek.01</v>
      </c>
      <c r="G643" s="681">
        <f>'Volume Backup'!U583</f>
        <v>17</v>
      </c>
      <c r="H643" s="46" t="str">
        <f>'Volume Backup'!V583</f>
        <v>titik</v>
      </c>
      <c r="I643" s="51"/>
      <c r="J643" s="200">
        <f t="shared" ref="J643:J650" si="325">G643*I643</f>
        <v>0</v>
      </c>
      <c r="K643" s="205"/>
      <c r="L643" s="200">
        <f t="shared" ref="L643:L650" si="326">K643*G643</f>
        <v>0</v>
      </c>
      <c r="M643" s="670"/>
      <c r="N643" s="10"/>
    </row>
    <row r="644" spans="1:14">
      <c r="A644" s="47"/>
      <c r="B644" s="56">
        <f>B643+1</f>
        <v>2</v>
      </c>
      <c r="C644" s="48" t="s">
        <v>1298</v>
      </c>
      <c r="D644" s="49"/>
      <c r="E644" s="49"/>
      <c r="F644" s="50" t="str">
        <f t="shared" ref="F644:F650" si="327">F612</f>
        <v>PK Supl. 4 D</v>
      </c>
      <c r="G644" s="681">
        <f>'Volume Backup'!U584</f>
        <v>4</v>
      </c>
      <c r="H644" s="46" t="str">
        <f>'Volume Backup'!V584</f>
        <v>m'</v>
      </c>
      <c r="I644" s="51"/>
      <c r="J644" s="200">
        <f t="shared" si="325"/>
        <v>0</v>
      </c>
      <c r="K644" s="205"/>
      <c r="L644" s="200">
        <f t="shared" si="326"/>
        <v>0</v>
      </c>
      <c r="M644" s="670"/>
      <c r="N644" s="10"/>
    </row>
    <row r="645" spans="1:14">
      <c r="A645" s="47"/>
      <c r="B645" s="56">
        <f>B644+1</f>
        <v>3</v>
      </c>
      <c r="C645" s="48" t="s">
        <v>1326</v>
      </c>
      <c r="D645" s="49"/>
      <c r="E645" s="49"/>
      <c r="F645" s="50" t="str">
        <f t="shared" si="327"/>
        <v>PK.Elek.36</v>
      </c>
      <c r="G645" s="681">
        <f>'Volume Backup'!U585</f>
        <v>4</v>
      </c>
      <c r="H645" s="46" t="str">
        <f>'Volume Backup'!V585</f>
        <v>unit</v>
      </c>
      <c r="I645" s="51"/>
      <c r="J645" s="200">
        <f t="shared" si="325"/>
        <v>0</v>
      </c>
      <c r="K645" s="205"/>
      <c r="L645" s="200">
        <f t="shared" si="326"/>
        <v>0</v>
      </c>
      <c r="M645" s="670"/>
      <c r="N645" s="10"/>
    </row>
    <row r="646" spans="1:14">
      <c r="A646" s="47"/>
      <c r="B646" s="56">
        <f>B645+1</f>
        <v>4</v>
      </c>
      <c r="C646" s="48" t="s">
        <v>1319</v>
      </c>
      <c r="D646" s="49"/>
      <c r="E646" s="49"/>
      <c r="F646" s="50" t="str">
        <f t="shared" si="327"/>
        <v>Dihitung</v>
      </c>
      <c r="G646" s="681">
        <f>'Volume Backup'!U586</f>
        <v>10</v>
      </c>
      <c r="H646" s="46" t="str">
        <f>'Volume Backup'!V586</f>
        <v>unit</v>
      </c>
      <c r="I646" s="51"/>
      <c r="J646" s="200">
        <f t="shared" si="325"/>
        <v>0</v>
      </c>
      <c r="K646" s="205"/>
      <c r="L646" s="200">
        <f t="shared" si="326"/>
        <v>0</v>
      </c>
      <c r="M646" s="670"/>
      <c r="N646" s="10"/>
    </row>
    <row r="647" spans="1:14">
      <c r="A647" s="47"/>
      <c r="B647" s="56">
        <f t="shared" ref="B647:B650" si="328">B646+1</f>
        <v>5</v>
      </c>
      <c r="C647" s="48" t="s">
        <v>1325</v>
      </c>
      <c r="D647" s="49"/>
      <c r="E647" s="49"/>
      <c r="F647" s="50" t="str">
        <f t="shared" si="327"/>
        <v>Dihitung</v>
      </c>
      <c r="G647" s="681">
        <f>'Volume Backup'!U587</f>
        <v>4</v>
      </c>
      <c r="H647" s="46" t="str">
        <f>'Volume Backup'!V587</f>
        <v>unit</v>
      </c>
      <c r="I647" s="51"/>
      <c r="J647" s="200">
        <f t="shared" si="325"/>
        <v>0</v>
      </c>
      <c r="K647" s="205"/>
      <c r="L647" s="200">
        <f t="shared" si="326"/>
        <v>0</v>
      </c>
      <c r="M647" s="670"/>
      <c r="N647" s="10"/>
    </row>
    <row r="648" spans="1:14">
      <c r="A648" s="47"/>
      <c r="B648" s="56">
        <f t="shared" si="328"/>
        <v>6</v>
      </c>
      <c r="C648" s="48" t="s">
        <v>1299</v>
      </c>
      <c r="D648" s="49"/>
      <c r="E648" s="49"/>
      <c r="F648" s="50" t="str">
        <f t="shared" si="327"/>
        <v>PK.Elek.29</v>
      </c>
      <c r="G648" s="681">
        <f>'Volume Backup'!U588</f>
        <v>2</v>
      </c>
      <c r="H648" s="46" t="str">
        <f>'Volume Backup'!V588</f>
        <v>unit</v>
      </c>
      <c r="I648" s="51"/>
      <c r="J648" s="200">
        <f t="shared" si="325"/>
        <v>0</v>
      </c>
      <c r="K648" s="205"/>
      <c r="L648" s="200">
        <f t="shared" si="326"/>
        <v>0</v>
      </c>
      <c r="M648" s="670"/>
      <c r="N648" s="10"/>
    </row>
    <row r="649" spans="1:14">
      <c r="A649" s="47"/>
      <c r="B649" s="56">
        <f t="shared" si="328"/>
        <v>7</v>
      </c>
      <c r="C649" s="48" t="s">
        <v>1300</v>
      </c>
      <c r="D649" s="49"/>
      <c r="E649" s="49"/>
      <c r="F649" s="50" t="str">
        <f t="shared" si="327"/>
        <v>PK.Elek.30</v>
      </c>
      <c r="G649" s="681">
        <f>'Volume Backup'!U589</f>
        <v>2</v>
      </c>
      <c r="H649" s="46" t="str">
        <f>'Volume Backup'!V589</f>
        <v>unit</v>
      </c>
      <c r="I649" s="51"/>
      <c r="J649" s="200">
        <f t="shared" si="325"/>
        <v>0</v>
      </c>
      <c r="K649" s="205"/>
      <c r="L649" s="200">
        <f t="shared" si="326"/>
        <v>0</v>
      </c>
      <c r="M649" s="670"/>
      <c r="N649" s="10"/>
    </row>
    <row r="650" spans="1:14">
      <c r="A650" s="47"/>
      <c r="B650" s="56">
        <f t="shared" si="328"/>
        <v>8</v>
      </c>
      <c r="C650" s="48" t="s">
        <v>1301</v>
      </c>
      <c r="D650" s="49"/>
      <c r="E650" s="49"/>
      <c r="F650" s="50" t="str">
        <f t="shared" si="327"/>
        <v>PK.Elek.28</v>
      </c>
      <c r="G650" s="681">
        <f>'Volume Backup'!U590</f>
        <v>16</v>
      </c>
      <c r="H650" s="46" t="str">
        <f>'Volume Backup'!V590</f>
        <v>unit</v>
      </c>
      <c r="I650" s="51"/>
      <c r="J650" s="200">
        <f t="shared" si="325"/>
        <v>0</v>
      </c>
      <c r="K650" s="205"/>
      <c r="L650" s="200">
        <f t="shared" si="326"/>
        <v>0</v>
      </c>
      <c r="M650" s="670"/>
      <c r="N650" s="10"/>
    </row>
    <row r="651" spans="1:14" s="70" customFormat="1">
      <c r="A651" s="64" t="s">
        <v>1408</v>
      </c>
      <c r="B651" s="65"/>
      <c r="C651" s="66" t="s">
        <v>1316</v>
      </c>
      <c r="D651" s="67"/>
      <c r="E651" s="67"/>
      <c r="F651" s="697"/>
      <c r="G651" s="696"/>
      <c r="H651" s="68"/>
      <c r="I651" s="698"/>
      <c r="J651" s="202"/>
      <c r="K651" s="207"/>
      <c r="L651" s="202"/>
      <c r="M651" s="669"/>
      <c r="N651" s="69"/>
    </row>
    <row r="652" spans="1:14">
      <c r="A652" s="37"/>
      <c r="B652" s="55">
        <v>1</v>
      </c>
      <c r="C652" s="33" t="s">
        <v>1315</v>
      </c>
      <c r="D652" s="34"/>
      <c r="E652" s="34"/>
      <c r="F652" s="680" t="str">
        <f>F620</f>
        <v>A.4.2.1.11 ff</v>
      </c>
      <c r="G652" s="681">
        <f>'Volume Backup'!U592</f>
        <v>19.599999999999998</v>
      </c>
      <c r="H652" s="46" t="str">
        <f>'Volume Backup'!V592</f>
        <v>m'</v>
      </c>
      <c r="I652" s="682"/>
      <c r="J652" s="200">
        <f t="shared" ref="J652:J655" si="329">G652*I652</f>
        <v>0</v>
      </c>
      <c r="K652" s="204"/>
      <c r="L652" s="200">
        <f t="shared" ref="L652:L655" si="330">K652*G652</f>
        <v>0</v>
      </c>
      <c r="M652" s="670"/>
      <c r="N652" s="10"/>
    </row>
    <row r="653" spans="1:14">
      <c r="A653" s="47"/>
      <c r="B653" s="56">
        <f>B652+1</f>
        <v>2</v>
      </c>
      <c r="C653" s="48" t="s">
        <v>1320</v>
      </c>
      <c r="D653" s="49"/>
      <c r="E653" s="49"/>
      <c r="F653" s="680" t="str">
        <f t="shared" ref="F653:F655" si="331">F621</f>
        <v>A.4.2.1.13</v>
      </c>
      <c r="G653" s="681">
        <f>'Volume Backup'!U593</f>
        <v>3.0720000000000001</v>
      </c>
      <c r="H653" s="46" t="str">
        <f>'Volume Backup'!V593</f>
        <v>m2</v>
      </c>
      <c r="I653" s="682"/>
      <c r="J653" s="200">
        <f t="shared" si="329"/>
        <v>0</v>
      </c>
      <c r="K653" s="204"/>
      <c r="L653" s="200">
        <f t="shared" si="330"/>
        <v>0</v>
      </c>
      <c r="M653" s="670"/>
      <c r="N653" s="10"/>
    </row>
    <row r="654" spans="1:14">
      <c r="A654" s="47"/>
      <c r="B654" s="56">
        <f t="shared" ref="B654:B655" si="332">B653+1</f>
        <v>3</v>
      </c>
      <c r="C654" s="48" t="s">
        <v>1442</v>
      </c>
      <c r="D654" s="49"/>
      <c r="E654" s="49"/>
      <c r="F654" s="680" t="str">
        <f t="shared" si="331"/>
        <v>A.4.6.2.17B</v>
      </c>
      <c r="G654" s="681">
        <f>'Volume Backup'!U594</f>
        <v>12</v>
      </c>
      <c r="H654" s="46" t="str">
        <f>'Volume Backup'!V594</f>
        <v>m2</v>
      </c>
      <c r="I654" s="682"/>
      <c r="J654" s="200">
        <f t="shared" si="329"/>
        <v>0</v>
      </c>
      <c r="K654" s="204"/>
      <c r="L654" s="200">
        <f t="shared" si="330"/>
        <v>0</v>
      </c>
      <c r="M654" s="670"/>
      <c r="N654" s="10"/>
    </row>
    <row r="655" spans="1:14">
      <c r="A655" s="47"/>
      <c r="B655" s="56">
        <f t="shared" si="332"/>
        <v>4</v>
      </c>
      <c r="C655" s="48" t="s">
        <v>1321</v>
      </c>
      <c r="D655" s="49"/>
      <c r="E655" s="49"/>
      <c r="F655" s="680" t="str">
        <f t="shared" si="331"/>
        <v>Dihitung</v>
      </c>
      <c r="G655" s="681">
        <f>'Volume Backup'!U595</f>
        <v>4</v>
      </c>
      <c r="H655" s="46" t="str">
        <f>'Volume Backup'!V595</f>
        <v>m2</v>
      </c>
      <c r="I655" s="682"/>
      <c r="J655" s="200">
        <f t="shared" si="329"/>
        <v>0</v>
      </c>
      <c r="K655" s="204"/>
      <c r="L655" s="200">
        <f t="shared" si="330"/>
        <v>0</v>
      </c>
      <c r="M655" s="670"/>
      <c r="N655" s="10"/>
    </row>
    <row r="656" spans="1:14" s="70" customFormat="1">
      <c r="A656" s="64" t="s">
        <v>1409</v>
      </c>
      <c r="B656" s="65"/>
      <c r="C656" s="66" t="s">
        <v>189</v>
      </c>
      <c r="D656" s="67"/>
      <c r="E656" s="67"/>
      <c r="F656" s="697"/>
      <c r="G656" s="696"/>
      <c r="H656" s="68"/>
      <c r="I656" s="698"/>
      <c r="J656" s="202"/>
      <c r="K656" s="207"/>
      <c r="L656" s="202"/>
      <c r="M656" s="669"/>
      <c r="N656" s="69"/>
    </row>
    <row r="657" spans="1:16">
      <c r="A657" s="37"/>
      <c r="B657" s="55">
        <v>1</v>
      </c>
      <c r="C657" s="33" t="s">
        <v>1324</v>
      </c>
      <c r="D657" s="34"/>
      <c r="E657" s="34"/>
      <c r="F657" s="680" t="str">
        <f>F655</f>
        <v>Dihitung</v>
      </c>
      <c r="G657" s="681" t="e">
        <f>'Volume Backup'!#REF!</f>
        <v>#REF!</v>
      </c>
      <c r="H657" s="46" t="e">
        <f>'Volume Backup'!#REF!</f>
        <v>#REF!</v>
      </c>
      <c r="I657" s="682"/>
      <c r="J657" s="200" t="e">
        <f t="shared" ref="J657:J659" si="333">G657*I657</f>
        <v>#REF!</v>
      </c>
      <c r="K657" s="682"/>
      <c r="L657" s="200" t="e">
        <f t="shared" ref="L657:L659" si="334">K657*G657</f>
        <v>#REF!</v>
      </c>
      <c r="M657" s="670"/>
      <c r="N657" s="10"/>
    </row>
    <row r="658" spans="1:16">
      <c r="A658" s="47"/>
      <c r="B658" s="56">
        <f>B657+1</f>
        <v>2</v>
      </c>
      <c r="C658" s="48" t="s">
        <v>1322</v>
      </c>
      <c r="D658" s="49"/>
      <c r="E658" s="49"/>
      <c r="F658" s="50" t="str">
        <f>F657</f>
        <v>Dihitung</v>
      </c>
      <c r="G658" s="681" t="e">
        <f>'Volume Backup'!#REF!</f>
        <v>#REF!</v>
      </c>
      <c r="H658" s="46" t="e">
        <f>'Volume Backup'!#REF!</f>
        <v>#REF!</v>
      </c>
      <c r="I658" s="682"/>
      <c r="J658" s="200" t="e">
        <f t="shared" si="333"/>
        <v>#REF!</v>
      </c>
      <c r="K658" s="682"/>
      <c r="L658" s="200" t="e">
        <f t="shared" si="334"/>
        <v>#REF!</v>
      </c>
      <c r="M658" s="670"/>
      <c r="N658" s="10"/>
    </row>
    <row r="659" spans="1:16">
      <c r="A659" s="37"/>
      <c r="B659" s="56">
        <f t="shared" ref="B659" si="335">B658+1</f>
        <v>3</v>
      </c>
      <c r="C659" s="33" t="s">
        <v>1296</v>
      </c>
      <c r="D659" s="34"/>
      <c r="E659" s="34"/>
      <c r="F659" s="680" t="str">
        <f>F628</f>
        <v>A.4.2.1.14</v>
      </c>
      <c r="G659" s="681">
        <f>'Volume Backup'!U597</f>
        <v>25</v>
      </c>
      <c r="H659" s="46" t="str">
        <f>'Volume Backup'!V597</f>
        <v>m2</v>
      </c>
      <c r="I659" s="682"/>
      <c r="J659" s="200">
        <f t="shared" si="333"/>
        <v>0</v>
      </c>
      <c r="K659" s="682"/>
      <c r="L659" s="200">
        <f t="shared" si="334"/>
        <v>0</v>
      </c>
      <c r="M659" s="670"/>
      <c r="N659" s="10"/>
      <c r="O659" s="861" t="e">
        <f>SUM(J631:J659)</f>
        <v>#REF!</v>
      </c>
      <c r="P659" s="861" t="e">
        <f>SUM(L631:L659)</f>
        <v>#REF!</v>
      </c>
    </row>
    <row r="660" spans="1:16" s="692" customFormat="1">
      <c r="A660" s="683" t="s">
        <v>15</v>
      </c>
      <c r="B660" s="684"/>
      <c r="C660" s="685" t="s">
        <v>2828</v>
      </c>
      <c r="D660" s="686"/>
      <c r="E660" s="686"/>
      <c r="F660" s="693"/>
      <c r="G660" s="694"/>
      <c r="H660" s="687"/>
      <c r="I660" s="695"/>
      <c r="J660" s="688"/>
      <c r="K660" s="689"/>
      <c r="L660" s="688"/>
      <c r="M660" s="690"/>
      <c r="N660" s="691"/>
    </row>
    <row r="661" spans="1:16" s="70" customFormat="1">
      <c r="A661" s="64" t="s">
        <v>1410</v>
      </c>
      <c r="B661" s="65"/>
      <c r="C661" s="66" t="s">
        <v>164</v>
      </c>
      <c r="D661" s="67"/>
      <c r="E661" s="67"/>
      <c r="F661" s="697"/>
      <c r="G661" s="696"/>
      <c r="H661" s="68"/>
      <c r="I661" s="698"/>
      <c r="J661" s="202"/>
      <c r="K661" s="207"/>
      <c r="L661" s="202"/>
      <c r="M661" s="669"/>
      <c r="N661" s="69"/>
    </row>
    <row r="662" spans="1:16">
      <c r="A662" s="47"/>
      <c r="B662" s="56">
        <v>1</v>
      </c>
      <c r="C662" s="48" t="s">
        <v>1347</v>
      </c>
      <c r="D662" s="49"/>
      <c r="E662" s="49"/>
      <c r="F662" s="50" t="str">
        <f>F596</f>
        <v>A.4.4.1.9</v>
      </c>
      <c r="G662" s="681">
        <f>'Volume Backup'!U600</f>
        <v>12.8</v>
      </c>
      <c r="H662" s="46" t="str">
        <f>'Volume Backup'!V600</f>
        <v>m2</v>
      </c>
      <c r="I662" s="51"/>
      <c r="J662" s="200">
        <f t="shared" ref="J662" si="336">G662*I662</f>
        <v>0</v>
      </c>
      <c r="K662" s="51"/>
      <c r="L662" s="200">
        <f t="shared" ref="L662" si="337">K662*G662</f>
        <v>0</v>
      </c>
      <c r="M662" s="670"/>
      <c r="N662" s="10"/>
    </row>
    <row r="663" spans="1:16">
      <c r="A663" s="47"/>
      <c r="B663" s="56">
        <f>B662+1</f>
        <v>2</v>
      </c>
      <c r="C663" s="48" t="s">
        <v>170</v>
      </c>
      <c r="D663" s="49"/>
      <c r="E663" s="49"/>
      <c r="F663" s="50" t="str">
        <f t="shared" ref="F663:F668" si="338">F597</f>
        <v>A.4.4.2.4</v>
      </c>
      <c r="G663" s="681">
        <f>'Volume Backup'!U601</f>
        <v>25.6</v>
      </c>
      <c r="H663" s="46" t="str">
        <f>'Volume Backup'!V601</f>
        <v>m2</v>
      </c>
      <c r="I663" s="51"/>
      <c r="J663" s="200">
        <f>G663*I663</f>
        <v>0</v>
      </c>
      <c r="K663" s="51"/>
      <c r="L663" s="200">
        <f>K663*G663</f>
        <v>0</v>
      </c>
      <c r="M663" s="670"/>
      <c r="N663" s="10"/>
    </row>
    <row r="664" spans="1:16">
      <c r="A664" s="47"/>
      <c r="B664" s="56">
        <f>B663+1</f>
        <v>3</v>
      </c>
      <c r="C664" s="48" t="s">
        <v>163</v>
      </c>
      <c r="D664" s="49"/>
      <c r="E664" s="49"/>
      <c r="F664" s="50" t="str">
        <f t="shared" si="338"/>
        <v>A.4.4.2.27</v>
      </c>
      <c r="G664" s="681">
        <f>'Volume Backup'!U602</f>
        <v>25.6</v>
      </c>
      <c r="H664" s="46" t="str">
        <f>'Volume Backup'!V602</f>
        <v>m2</v>
      </c>
      <c r="I664" s="51"/>
      <c r="J664" s="200">
        <f>G664*I664</f>
        <v>0</v>
      </c>
      <c r="K664" s="51"/>
      <c r="L664" s="200">
        <f>K664*G664</f>
        <v>0</v>
      </c>
      <c r="M664" s="670"/>
      <c r="N664" s="10"/>
    </row>
    <row r="665" spans="1:16">
      <c r="A665" s="47"/>
      <c r="B665" s="56">
        <f t="shared" ref="B665:B668" si="339">B664+1</f>
        <v>4</v>
      </c>
      <c r="C665" s="48" t="s">
        <v>1295</v>
      </c>
      <c r="D665" s="49"/>
      <c r="E665" s="49"/>
      <c r="F665" s="50" t="str">
        <f t="shared" si="338"/>
        <v>A.4.6.1.23 G</v>
      </c>
      <c r="G665" s="681">
        <f>'Volume Backup'!U603</f>
        <v>57.6</v>
      </c>
      <c r="H665" s="46" t="str">
        <f>'Volume Backup'!V603</f>
        <v>m2</v>
      </c>
      <c r="I665" s="51"/>
      <c r="J665" s="200">
        <f t="shared" ref="J665:J668" si="340">G665*I665</f>
        <v>0</v>
      </c>
      <c r="K665" s="51"/>
      <c r="L665" s="200">
        <f t="shared" ref="L665:L668" si="341">K665*G665</f>
        <v>0</v>
      </c>
      <c r="M665" s="670"/>
      <c r="N665" s="10"/>
    </row>
    <row r="666" spans="1:16">
      <c r="A666" s="47"/>
      <c r="B666" s="56">
        <f t="shared" si="339"/>
        <v>5</v>
      </c>
      <c r="C666" s="48" t="s">
        <v>192</v>
      </c>
      <c r="D666" s="49"/>
      <c r="E666" s="49"/>
      <c r="F666" s="50" t="str">
        <f t="shared" si="338"/>
        <v>A.4.6.1.23 L</v>
      </c>
      <c r="G666" s="681">
        <f>'Volume Backup'!U604</f>
        <v>17.919999999999998</v>
      </c>
      <c r="H666" s="46" t="str">
        <f>'Volume Backup'!V604</f>
        <v>m2</v>
      </c>
      <c r="I666" s="51"/>
      <c r="J666" s="200">
        <f t="shared" si="340"/>
        <v>0</v>
      </c>
      <c r="K666" s="51"/>
      <c r="L666" s="200">
        <f t="shared" si="341"/>
        <v>0</v>
      </c>
      <c r="M666" s="670"/>
      <c r="N666" s="10"/>
    </row>
    <row r="667" spans="1:16">
      <c r="A667" s="47"/>
      <c r="B667" s="56">
        <f t="shared" si="339"/>
        <v>6</v>
      </c>
      <c r="C667" s="48" t="s">
        <v>1338</v>
      </c>
      <c r="D667" s="49"/>
      <c r="E667" s="49"/>
      <c r="F667" s="50" t="str">
        <f t="shared" si="338"/>
        <v>A.4.6.1.23 G1</v>
      </c>
      <c r="G667" s="681" t="e">
        <f>'Volume Backup'!#REF!</f>
        <v>#REF!</v>
      </c>
      <c r="H667" s="46" t="e">
        <f>'Volume Backup'!#REF!</f>
        <v>#REF!</v>
      </c>
      <c r="I667" s="51"/>
      <c r="J667" s="200" t="e">
        <f t="shared" si="340"/>
        <v>#REF!</v>
      </c>
      <c r="K667" s="51"/>
      <c r="L667" s="200" t="e">
        <f t="shared" si="341"/>
        <v>#REF!</v>
      </c>
      <c r="M667" s="670"/>
      <c r="N667" s="10"/>
    </row>
    <row r="668" spans="1:16">
      <c r="A668" s="47"/>
      <c r="B668" s="56">
        <f t="shared" si="339"/>
        <v>7</v>
      </c>
      <c r="C668" s="48" t="s">
        <v>1294</v>
      </c>
      <c r="D668" s="49"/>
      <c r="E668" s="49"/>
      <c r="F668" s="50" t="str">
        <f t="shared" si="338"/>
        <v>Dihitung</v>
      </c>
      <c r="G668" s="681">
        <f>'Volume Backup'!U605</f>
        <v>120</v>
      </c>
      <c r="H668" s="46" t="str">
        <f>'Volume Backup'!V605</f>
        <v>cm</v>
      </c>
      <c r="I668" s="51"/>
      <c r="J668" s="200">
        <f t="shared" si="340"/>
        <v>0</v>
      </c>
      <c r="K668" s="51"/>
      <c r="L668" s="200">
        <f t="shared" si="341"/>
        <v>0</v>
      </c>
      <c r="M668" s="670"/>
      <c r="N668" s="10"/>
    </row>
    <row r="669" spans="1:16" s="70" customFormat="1">
      <c r="A669" s="64" t="s">
        <v>1411</v>
      </c>
      <c r="B669" s="65"/>
      <c r="C669" s="66" t="s">
        <v>182</v>
      </c>
      <c r="D669" s="67"/>
      <c r="E669" s="67"/>
      <c r="F669" s="697"/>
      <c r="G669" s="696"/>
      <c r="H669" s="68"/>
      <c r="I669" s="698"/>
      <c r="J669" s="202"/>
      <c r="K669" s="207"/>
      <c r="L669" s="202"/>
      <c r="M669" s="669"/>
      <c r="N669" s="69"/>
    </row>
    <row r="670" spans="1:16">
      <c r="A670" s="37"/>
      <c r="B670" s="55">
        <v>1</v>
      </c>
      <c r="C670" s="33" t="s">
        <v>172</v>
      </c>
      <c r="D670" s="34"/>
      <c r="E670" s="34"/>
      <c r="F670" s="680" t="str">
        <f>F636</f>
        <v>PLL.01</v>
      </c>
      <c r="G670" s="681">
        <f>'Volume Backup'!U607</f>
        <v>20</v>
      </c>
      <c r="H670" s="46" t="str">
        <f>'Volume Backup'!V607</f>
        <v>m2</v>
      </c>
      <c r="I670" s="682"/>
      <c r="J670" s="200">
        <f t="shared" ref="J670:J673" si="342">G670*I670</f>
        <v>0</v>
      </c>
      <c r="K670" s="682"/>
      <c r="L670" s="200">
        <f t="shared" ref="L670:L673" si="343">K670*G670</f>
        <v>0</v>
      </c>
      <c r="M670" s="670"/>
      <c r="N670" s="10"/>
    </row>
    <row r="671" spans="1:16">
      <c r="A671" s="47"/>
      <c r="B671" s="56">
        <f>B670+1</f>
        <v>2</v>
      </c>
      <c r="C671" s="48" t="s">
        <v>184</v>
      </c>
      <c r="D671" s="49"/>
      <c r="E671" s="49"/>
      <c r="F671" s="680" t="str">
        <f>F637</f>
        <v>A.4.5.1.7</v>
      </c>
      <c r="G671" s="681">
        <f>'Volume Backup'!U608</f>
        <v>36</v>
      </c>
      <c r="H671" s="46" t="str">
        <f>'Volume Backup'!V608</f>
        <v>m2</v>
      </c>
      <c r="I671" s="682"/>
      <c r="J671" s="200">
        <f t="shared" si="342"/>
        <v>0</v>
      </c>
      <c r="K671" s="682"/>
      <c r="L671" s="200">
        <f t="shared" si="343"/>
        <v>0</v>
      </c>
      <c r="M671" s="670"/>
      <c r="N671" s="10"/>
    </row>
    <row r="672" spans="1:16">
      <c r="A672" s="47"/>
      <c r="B672" s="56">
        <f t="shared" ref="B672:B673" si="344">B671+1</f>
        <v>3</v>
      </c>
      <c r="C672" s="48" t="s">
        <v>183</v>
      </c>
      <c r="D672" s="49"/>
      <c r="E672" s="49"/>
      <c r="F672" s="50" t="str">
        <f>F377</f>
        <v>A.4.5.1.7A</v>
      </c>
      <c r="G672" s="681">
        <f>'Volume Backup'!U609</f>
        <v>20</v>
      </c>
      <c r="H672" s="46" t="str">
        <f>'Volume Backup'!V609</f>
        <v>m2</v>
      </c>
      <c r="I672" s="51"/>
      <c r="J672" s="200">
        <f t="shared" si="342"/>
        <v>0</v>
      </c>
      <c r="K672" s="51"/>
      <c r="L672" s="200">
        <f t="shared" si="343"/>
        <v>0</v>
      </c>
      <c r="M672" s="670"/>
      <c r="N672" s="10"/>
    </row>
    <row r="673" spans="1:14">
      <c r="A673" s="47"/>
      <c r="B673" s="56">
        <f t="shared" si="344"/>
        <v>4</v>
      </c>
      <c r="C673" s="48" t="s">
        <v>1297</v>
      </c>
      <c r="D673" s="49"/>
      <c r="E673" s="49"/>
      <c r="F673" s="50" t="str">
        <f>F378</f>
        <v>A.4.7.1.10</v>
      </c>
      <c r="G673" s="681">
        <f>'Volume Backup'!U610</f>
        <v>36</v>
      </c>
      <c r="H673" s="46" t="str">
        <f>'Volume Backup'!V610</f>
        <v>m2</v>
      </c>
      <c r="I673" s="51"/>
      <c r="J673" s="200">
        <f t="shared" si="342"/>
        <v>0</v>
      </c>
      <c r="K673" s="51"/>
      <c r="L673" s="200">
        <f t="shared" si="343"/>
        <v>0</v>
      </c>
      <c r="M673" s="670"/>
      <c r="N673" s="10"/>
    </row>
    <row r="674" spans="1:14" s="70" customFormat="1">
      <c r="A674" s="64" t="s">
        <v>1412</v>
      </c>
      <c r="B674" s="65"/>
      <c r="C674" s="66" t="s">
        <v>162</v>
      </c>
      <c r="D674" s="67"/>
      <c r="E674" s="67"/>
      <c r="F674" s="697"/>
      <c r="G674" s="696"/>
      <c r="H674" s="68"/>
      <c r="I674" s="698"/>
      <c r="J674" s="202"/>
      <c r="K674" s="207"/>
      <c r="L674" s="202"/>
      <c r="M674" s="669"/>
      <c r="N674" s="69"/>
    </row>
    <row r="675" spans="1:14">
      <c r="A675" s="37"/>
      <c r="B675" s="55">
        <v>1</v>
      </c>
      <c r="C675" s="33" t="s">
        <v>1311</v>
      </c>
      <c r="D675" s="34"/>
      <c r="E675" s="34"/>
      <c r="F675" s="680" t="str">
        <f>F641</f>
        <v>A.4.4.3.59 B</v>
      </c>
      <c r="G675" s="681">
        <f>'Volume Backup'!U612</f>
        <v>20</v>
      </c>
      <c r="H675" s="46" t="str">
        <f>'Volume Backup'!V612</f>
        <v>m2</v>
      </c>
      <c r="I675" s="682"/>
      <c r="J675" s="200">
        <f t="shared" ref="J675" si="345">G675*I675</f>
        <v>0</v>
      </c>
      <c r="K675" s="204"/>
      <c r="L675" s="200">
        <f t="shared" ref="L675" si="346">K675*G675</f>
        <v>0</v>
      </c>
      <c r="M675" s="670"/>
      <c r="N675" s="10"/>
    </row>
    <row r="676" spans="1:14" s="70" customFormat="1">
      <c r="A676" s="64" t="s">
        <v>1413</v>
      </c>
      <c r="B676" s="65"/>
      <c r="C676" s="66" t="s">
        <v>1284</v>
      </c>
      <c r="D676" s="67"/>
      <c r="E676" s="67"/>
      <c r="F676" s="697"/>
      <c r="G676" s="696"/>
      <c r="H676" s="68"/>
      <c r="I676" s="698"/>
      <c r="J676" s="202"/>
      <c r="K676" s="207"/>
      <c r="L676" s="202"/>
      <c r="M676" s="669"/>
      <c r="N676" s="69"/>
    </row>
    <row r="677" spans="1:14">
      <c r="A677" s="47"/>
      <c r="B677" s="56">
        <v>1</v>
      </c>
      <c r="C677" s="48" t="s">
        <v>1286</v>
      </c>
      <c r="D677" s="49"/>
      <c r="E677" s="49"/>
      <c r="F677" s="50" t="str">
        <f>F425</f>
        <v>PK.Elek.01</v>
      </c>
      <c r="G677" s="681">
        <f>'Volume Backup'!U614</f>
        <v>17</v>
      </c>
      <c r="H677" s="46" t="str">
        <f>'Volume Backup'!V614</f>
        <v>titik</v>
      </c>
      <c r="I677" s="51"/>
      <c r="J677" s="200">
        <f t="shared" ref="J677:J683" si="347">G677*I677</f>
        <v>0</v>
      </c>
      <c r="K677" s="51"/>
      <c r="L677" s="200">
        <f t="shared" ref="L677:L683" si="348">K677*G677</f>
        <v>0</v>
      </c>
      <c r="M677" s="670"/>
      <c r="N677" s="10"/>
    </row>
    <row r="678" spans="1:14">
      <c r="A678" s="47"/>
      <c r="B678" s="56">
        <f t="shared" ref="B678:B683" si="349">B677+1</f>
        <v>2</v>
      </c>
      <c r="C678" s="48" t="s">
        <v>1298</v>
      </c>
      <c r="D678" s="49"/>
      <c r="E678" s="49"/>
      <c r="F678" s="50" t="str">
        <f t="shared" ref="F678:F683" si="350">F426</f>
        <v>PK Supl. 4 D</v>
      </c>
      <c r="G678" s="681">
        <f>'Volume Backup'!U615</f>
        <v>5</v>
      </c>
      <c r="H678" s="46" t="str">
        <f>'Volume Backup'!V615</f>
        <v>m'</v>
      </c>
      <c r="I678" s="51"/>
      <c r="J678" s="200">
        <f t="shared" si="347"/>
        <v>0</v>
      </c>
      <c r="K678" s="51"/>
      <c r="L678" s="200">
        <f t="shared" si="348"/>
        <v>0</v>
      </c>
      <c r="M678" s="670"/>
      <c r="N678" s="10"/>
    </row>
    <row r="679" spans="1:14">
      <c r="A679" s="47"/>
      <c r="B679" s="56">
        <f t="shared" si="349"/>
        <v>3</v>
      </c>
      <c r="C679" s="48" t="s">
        <v>1326</v>
      </c>
      <c r="D679" s="49"/>
      <c r="E679" s="49"/>
      <c r="F679" s="50" t="str">
        <f t="shared" si="350"/>
        <v>PK.Elek.36</v>
      </c>
      <c r="G679" s="681">
        <f>'Volume Backup'!U616</f>
        <v>8</v>
      </c>
      <c r="H679" s="46" t="str">
        <f>'Volume Backup'!V616</f>
        <v>unit</v>
      </c>
      <c r="I679" s="51"/>
      <c r="J679" s="200">
        <f t="shared" si="347"/>
        <v>0</v>
      </c>
      <c r="K679" s="51"/>
      <c r="L679" s="200">
        <f t="shared" si="348"/>
        <v>0</v>
      </c>
      <c r="M679" s="670"/>
      <c r="N679" s="10"/>
    </row>
    <row r="680" spans="1:14">
      <c r="A680" s="47"/>
      <c r="B680" s="56">
        <f t="shared" si="349"/>
        <v>4</v>
      </c>
      <c r="C680" s="48" t="s">
        <v>1327</v>
      </c>
      <c r="D680" s="49"/>
      <c r="E680" s="49"/>
      <c r="F680" s="50" t="str">
        <f t="shared" si="350"/>
        <v>PK.Elek.39</v>
      </c>
      <c r="G680" s="681">
        <f>'Volume Backup'!U617</f>
        <v>4</v>
      </c>
      <c r="H680" s="46" t="str">
        <f>'Volume Backup'!V617</f>
        <v>unit</v>
      </c>
      <c r="I680" s="51"/>
      <c r="J680" s="200">
        <f t="shared" si="347"/>
        <v>0</v>
      </c>
      <c r="K680" s="51"/>
      <c r="L680" s="200">
        <f t="shared" si="348"/>
        <v>0</v>
      </c>
      <c r="M680" s="670"/>
      <c r="N680" s="10"/>
    </row>
    <row r="681" spans="1:14">
      <c r="A681" s="47"/>
      <c r="B681" s="56">
        <f t="shared" si="349"/>
        <v>5</v>
      </c>
      <c r="C681" s="48" t="s">
        <v>1299</v>
      </c>
      <c r="D681" s="49"/>
      <c r="E681" s="49"/>
      <c r="F681" s="50" t="str">
        <f t="shared" si="350"/>
        <v>PK.Elek.29</v>
      </c>
      <c r="G681" s="681">
        <f>'Volume Backup'!U618</f>
        <v>1</v>
      </c>
      <c r="H681" s="46" t="str">
        <f>'Volume Backup'!V618</f>
        <v>unit</v>
      </c>
      <c r="I681" s="51"/>
      <c r="J681" s="200">
        <f t="shared" si="347"/>
        <v>0</v>
      </c>
      <c r="K681" s="51"/>
      <c r="L681" s="200">
        <f t="shared" si="348"/>
        <v>0</v>
      </c>
      <c r="M681" s="670"/>
      <c r="N681" s="10"/>
    </row>
    <row r="682" spans="1:14">
      <c r="A682" s="47"/>
      <c r="B682" s="56">
        <f t="shared" si="349"/>
        <v>6</v>
      </c>
      <c r="C682" s="48" t="s">
        <v>1300</v>
      </c>
      <c r="D682" s="49"/>
      <c r="E682" s="49"/>
      <c r="F682" s="50" t="str">
        <f t="shared" si="350"/>
        <v>PK.Elek.30</v>
      </c>
      <c r="G682" s="681">
        <f>'Volume Backup'!U619</f>
        <v>2</v>
      </c>
      <c r="H682" s="46" t="str">
        <f>'Volume Backup'!V619</f>
        <v>unit</v>
      </c>
      <c r="I682" s="51"/>
      <c r="J682" s="200">
        <f t="shared" si="347"/>
        <v>0</v>
      </c>
      <c r="K682" s="51"/>
      <c r="L682" s="200">
        <f t="shared" si="348"/>
        <v>0</v>
      </c>
      <c r="M682" s="670"/>
      <c r="N682" s="10"/>
    </row>
    <row r="683" spans="1:14">
      <c r="A683" s="47"/>
      <c r="B683" s="56">
        <f t="shared" si="349"/>
        <v>7</v>
      </c>
      <c r="C683" s="48" t="s">
        <v>1301</v>
      </c>
      <c r="D683" s="49"/>
      <c r="E683" s="49"/>
      <c r="F683" s="50" t="str">
        <f t="shared" si="350"/>
        <v>PK.Elek.28</v>
      </c>
      <c r="G683" s="681">
        <f>'Volume Backup'!U620</f>
        <v>4</v>
      </c>
      <c r="H683" s="46" t="str">
        <f>'Volume Backup'!V620</f>
        <v>unit</v>
      </c>
      <c r="I683" s="51"/>
      <c r="J683" s="200">
        <f t="shared" si="347"/>
        <v>0</v>
      </c>
      <c r="K683" s="51"/>
      <c r="L683" s="200">
        <f t="shared" si="348"/>
        <v>0</v>
      </c>
      <c r="M683" s="670"/>
      <c r="N683" s="10"/>
    </row>
    <row r="684" spans="1:14" s="70" customFormat="1">
      <c r="A684" s="64" t="s">
        <v>1414</v>
      </c>
      <c r="B684" s="65"/>
      <c r="C684" s="66" t="s">
        <v>1316</v>
      </c>
      <c r="D684" s="67"/>
      <c r="E684" s="67"/>
      <c r="F684" s="697"/>
      <c r="G684" s="696"/>
      <c r="H684" s="68"/>
      <c r="I684" s="698"/>
      <c r="J684" s="202"/>
      <c r="K684" s="207"/>
      <c r="L684" s="202"/>
      <c r="M684" s="669"/>
      <c r="N684" s="69"/>
    </row>
    <row r="685" spans="1:14">
      <c r="A685" s="37"/>
      <c r="B685" s="55">
        <v>1</v>
      </c>
      <c r="C685" s="33" t="s">
        <v>1317</v>
      </c>
      <c r="D685" s="34"/>
      <c r="E685" s="34"/>
      <c r="F685" s="680" t="str">
        <f>F668</f>
        <v>Dihitung</v>
      </c>
      <c r="G685" s="681">
        <f>'Volume Backup'!U622</f>
        <v>1</v>
      </c>
      <c r="H685" s="46" t="str">
        <f>'Volume Backup'!V622</f>
        <v>unit</v>
      </c>
      <c r="I685" s="682"/>
      <c r="J685" s="200">
        <f t="shared" ref="J685:J686" si="351">G685*I685</f>
        <v>0</v>
      </c>
      <c r="K685" s="204"/>
      <c r="L685" s="200">
        <f t="shared" ref="L685:L686" si="352">K685*G685</f>
        <v>0</v>
      </c>
      <c r="M685" s="670"/>
      <c r="N685" s="10"/>
    </row>
    <row r="686" spans="1:14">
      <c r="A686" s="47"/>
      <c r="B686" s="56">
        <f>B685+1</f>
        <v>2</v>
      </c>
      <c r="C686" s="48" t="s">
        <v>1318</v>
      </c>
      <c r="D686" s="49"/>
      <c r="E686" s="49"/>
      <c r="F686" s="50" t="str">
        <f>F685</f>
        <v>Dihitung</v>
      </c>
      <c r="G686" s="681">
        <f>'Volume Backup'!U623</f>
        <v>1</v>
      </c>
      <c r="H686" s="46" t="str">
        <f>'Volume Backup'!V623</f>
        <v>unit</v>
      </c>
      <c r="I686" s="51"/>
      <c r="J686" s="200">
        <f t="shared" si="351"/>
        <v>0</v>
      </c>
      <c r="K686" s="205"/>
      <c r="L686" s="200">
        <f t="shared" si="352"/>
        <v>0</v>
      </c>
      <c r="M686" s="670"/>
      <c r="N686" s="10"/>
    </row>
    <row r="687" spans="1:14" s="70" customFormat="1">
      <c r="A687" s="64" t="s">
        <v>1415</v>
      </c>
      <c r="B687" s="65"/>
      <c r="C687" s="66" t="s">
        <v>189</v>
      </c>
      <c r="D687" s="67"/>
      <c r="E687" s="67"/>
      <c r="F687" s="697"/>
      <c r="G687" s="696"/>
      <c r="H687" s="68"/>
      <c r="I687" s="698"/>
      <c r="J687" s="202"/>
      <c r="K687" s="207"/>
      <c r="L687" s="202"/>
      <c r="M687" s="669"/>
      <c r="N687" s="69"/>
    </row>
    <row r="688" spans="1:14">
      <c r="A688" s="37"/>
      <c r="B688" s="55">
        <v>1</v>
      </c>
      <c r="C688" s="33" t="s">
        <v>1341</v>
      </c>
      <c r="D688" s="34"/>
      <c r="E688" s="34"/>
      <c r="F688" s="680" t="str">
        <f>F686</f>
        <v>Dihitung</v>
      </c>
      <c r="G688" s="681" t="e">
        <f>'Volume Backup'!#REF!</f>
        <v>#REF!</v>
      </c>
      <c r="H688" s="46" t="e">
        <f>'Volume Backup'!#REF!</f>
        <v>#REF!</v>
      </c>
      <c r="I688" s="682"/>
      <c r="J688" s="200" t="e">
        <f t="shared" ref="J688:J693" si="353">G688*I688</f>
        <v>#REF!</v>
      </c>
      <c r="K688" s="682"/>
      <c r="L688" s="200" t="e">
        <f t="shared" ref="L688:L693" si="354">K688*G688</f>
        <v>#REF!</v>
      </c>
      <c r="M688" s="670"/>
      <c r="N688" s="10"/>
    </row>
    <row r="689" spans="1:14">
      <c r="A689" s="47"/>
      <c r="B689" s="56">
        <f>B688+1</f>
        <v>2</v>
      </c>
      <c r="C689" s="48" t="s">
        <v>1322</v>
      </c>
      <c r="D689" s="49"/>
      <c r="E689" s="49"/>
      <c r="F689" s="50" t="str">
        <f>F688</f>
        <v>Dihitung</v>
      </c>
      <c r="G689" s="681" t="e">
        <f>'Volume Backup'!#REF!</f>
        <v>#REF!</v>
      </c>
      <c r="H689" s="46" t="e">
        <f>'Volume Backup'!#REF!</f>
        <v>#REF!</v>
      </c>
      <c r="I689" s="682"/>
      <c r="J689" s="200" t="e">
        <f t="shared" si="353"/>
        <v>#REF!</v>
      </c>
      <c r="K689" s="682"/>
      <c r="L689" s="200" t="e">
        <f t="shared" si="354"/>
        <v>#REF!</v>
      </c>
      <c r="M689" s="670"/>
      <c r="N689" s="10"/>
    </row>
    <row r="690" spans="1:14">
      <c r="A690" s="47"/>
      <c r="B690" s="56">
        <f t="shared" ref="B690:B693" si="355">B689+1</f>
        <v>3</v>
      </c>
      <c r="C690" s="48" t="s">
        <v>1323</v>
      </c>
      <c r="D690" s="49"/>
      <c r="E690" s="49"/>
      <c r="F690" s="50" t="str">
        <f>F689</f>
        <v>Dihitung</v>
      </c>
      <c r="G690" s="681" t="e">
        <f>'Volume Backup'!#REF!</f>
        <v>#REF!</v>
      </c>
      <c r="H690" s="46" t="e">
        <f>'Volume Backup'!#REF!</f>
        <v>#REF!</v>
      </c>
      <c r="I690" s="682"/>
      <c r="J690" s="200" t="e">
        <f t="shared" si="353"/>
        <v>#REF!</v>
      </c>
      <c r="K690" s="682"/>
      <c r="L690" s="200" t="e">
        <f t="shared" si="354"/>
        <v>#REF!</v>
      </c>
      <c r="M690" s="670"/>
      <c r="N690" s="10"/>
    </row>
    <row r="691" spans="1:14">
      <c r="A691" s="47"/>
      <c r="B691" s="56">
        <f t="shared" si="355"/>
        <v>4</v>
      </c>
      <c r="C691" s="48" t="s">
        <v>1447</v>
      </c>
      <c r="D691" s="49"/>
      <c r="E691" s="49"/>
      <c r="F691" s="50" t="str">
        <f>F690</f>
        <v>Dihitung</v>
      </c>
      <c r="G691" s="681" t="e">
        <f>'Volume Backup'!#REF!</f>
        <v>#REF!</v>
      </c>
      <c r="H691" s="46" t="e">
        <f>'Volume Backup'!#REF!</f>
        <v>#REF!</v>
      </c>
      <c r="I691" s="682"/>
      <c r="J691" s="200" t="e">
        <f t="shared" si="353"/>
        <v>#REF!</v>
      </c>
      <c r="K691" s="682"/>
      <c r="L691" s="200" t="e">
        <f t="shared" si="354"/>
        <v>#REF!</v>
      </c>
      <c r="M691" s="670"/>
      <c r="N691" s="10"/>
    </row>
    <row r="692" spans="1:14">
      <c r="A692" s="47"/>
      <c r="B692" s="56">
        <f t="shared" si="355"/>
        <v>5</v>
      </c>
      <c r="C692" s="48" t="s">
        <v>1446</v>
      </c>
      <c r="D692" s="49"/>
      <c r="E692" s="49"/>
      <c r="F692" s="50" t="str">
        <f>F691</f>
        <v>Dihitung</v>
      </c>
      <c r="G692" s="681" t="e">
        <f>'Volume Backup'!#REF!</f>
        <v>#REF!</v>
      </c>
      <c r="H692" s="46" t="e">
        <f>'Volume Backup'!#REF!</f>
        <v>#REF!</v>
      </c>
      <c r="I692" s="682"/>
      <c r="J692" s="200" t="e">
        <f t="shared" si="353"/>
        <v>#REF!</v>
      </c>
      <c r="K692" s="682"/>
      <c r="L692" s="200" t="e">
        <f t="shared" si="354"/>
        <v>#REF!</v>
      </c>
      <c r="M692" s="670"/>
      <c r="N692" s="10"/>
    </row>
    <row r="693" spans="1:14">
      <c r="A693" s="37"/>
      <c r="B693" s="56">
        <f t="shared" si="355"/>
        <v>6</v>
      </c>
      <c r="C693" s="33" t="s">
        <v>1296</v>
      </c>
      <c r="D693" s="34"/>
      <c r="E693" s="34"/>
      <c r="F693" s="680" t="str">
        <f>F659</f>
        <v>A.4.2.1.14</v>
      </c>
      <c r="G693" s="681">
        <f>'Volume Backup'!U625</f>
        <v>9.7200000000000006</v>
      </c>
      <c r="H693" s="46" t="str">
        <f>'Volume Backup'!V625</f>
        <v>m2</v>
      </c>
      <c r="I693" s="682"/>
      <c r="J693" s="200">
        <f t="shared" si="353"/>
        <v>0</v>
      </c>
      <c r="K693" s="682"/>
      <c r="L693" s="200">
        <f t="shared" si="354"/>
        <v>0</v>
      </c>
      <c r="M693" s="670"/>
      <c r="N693" s="10"/>
    </row>
    <row r="694" spans="1:14" s="70" customFormat="1">
      <c r="A694" s="64" t="s">
        <v>1416</v>
      </c>
      <c r="B694" s="65"/>
      <c r="C694" s="66" t="s">
        <v>1302</v>
      </c>
      <c r="D694" s="67"/>
      <c r="E694" s="67"/>
      <c r="F694" s="697"/>
      <c r="G694" s="696"/>
      <c r="H694" s="68"/>
      <c r="I694" s="698"/>
      <c r="J694" s="202"/>
      <c r="K694" s="207"/>
      <c r="L694" s="202"/>
      <c r="M694" s="669"/>
      <c r="N694" s="69"/>
    </row>
    <row r="695" spans="1:14">
      <c r="A695" s="47"/>
      <c r="B695" s="56">
        <v>1</v>
      </c>
      <c r="C695" s="48" t="s">
        <v>185</v>
      </c>
      <c r="D695" s="49"/>
      <c r="E695" s="49"/>
      <c r="F695" s="50" t="str">
        <f>F554</f>
        <v>Pk.plamPVC.01</v>
      </c>
      <c r="G695" s="681">
        <f>'Volume Backup'!U627</f>
        <v>20</v>
      </c>
      <c r="H695" s="46" t="str">
        <f>'Volume Backup'!V627</f>
        <v>m'</v>
      </c>
      <c r="I695" s="51"/>
      <c r="J695" s="200">
        <f t="shared" ref="J695:J711" si="356">G695*I695</f>
        <v>0</v>
      </c>
      <c r="K695" s="51"/>
      <c r="L695" s="200">
        <f t="shared" ref="L695:L711" si="357">K695*G695</f>
        <v>0</v>
      </c>
      <c r="M695" s="670"/>
      <c r="N695" s="10"/>
    </row>
    <row r="696" spans="1:14">
      <c r="A696" s="47"/>
      <c r="B696" s="56">
        <f>B695+1</f>
        <v>2</v>
      </c>
      <c r="C696" s="48" t="s">
        <v>1303</v>
      </c>
      <c r="D696" s="49"/>
      <c r="E696" s="49"/>
      <c r="F696" s="50" t="str">
        <f t="shared" ref="F696:F711" si="358">F555</f>
        <v>Pk.plamPVC.03</v>
      </c>
      <c r="G696" s="681">
        <f>'Volume Backup'!U628</f>
        <v>20</v>
      </c>
      <c r="H696" s="46" t="str">
        <f>'Volume Backup'!V628</f>
        <v>m'</v>
      </c>
      <c r="I696" s="51"/>
      <c r="J696" s="200">
        <f t="shared" si="356"/>
        <v>0</v>
      </c>
      <c r="K696" s="51"/>
      <c r="L696" s="200">
        <f t="shared" si="357"/>
        <v>0</v>
      </c>
      <c r="M696" s="670"/>
      <c r="N696" s="10"/>
    </row>
    <row r="697" spans="1:14">
      <c r="A697" s="47"/>
      <c r="B697" s="56">
        <f>B696+1</f>
        <v>3</v>
      </c>
      <c r="C697" s="48" t="s">
        <v>1304</v>
      </c>
      <c r="D697" s="49"/>
      <c r="E697" s="49"/>
      <c r="F697" s="50" t="str">
        <f t="shared" si="358"/>
        <v>Pk.plamPVC.04</v>
      </c>
      <c r="G697" s="681">
        <f>'Volume Backup'!U629</f>
        <v>20</v>
      </c>
      <c r="H697" s="46" t="str">
        <f>'Volume Backup'!V629</f>
        <v>m'</v>
      </c>
      <c r="I697" s="51"/>
      <c r="J697" s="200">
        <f t="shared" si="356"/>
        <v>0</v>
      </c>
      <c r="K697" s="51"/>
      <c r="L697" s="200">
        <f t="shared" si="357"/>
        <v>0</v>
      </c>
      <c r="M697" s="670"/>
      <c r="N697" s="10"/>
    </row>
    <row r="698" spans="1:14">
      <c r="A698" s="47"/>
      <c r="B698" s="56">
        <f t="shared" ref="B698:B711" si="359">B697+1</f>
        <v>4</v>
      </c>
      <c r="C698" s="48" t="s">
        <v>1393</v>
      </c>
      <c r="D698" s="49"/>
      <c r="E698" s="49"/>
      <c r="F698" s="50" t="str">
        <f t="shared" si="358"/>
        <v>A.5.1.1.4</v>
      </c>
      <c r="G698" s="681">
        <f>'Volume Backup'!U630</f>
        <v>1</v>
      </c>
      <c r="H698" s="46" t="str">
        <f>'Volume Backup'!V630</f>
        <v>unit</v>
      </c>
      <c r="I698" s="51"/>
      <c r="J698" s="200">
        <f t="shared" si="356"/>
        <v>0</v>
      </c>
      <c r="K698" s="51"/>
      <c r="L698" s="200">
        <f t="shared" si="357"/>
        <v>0</v>
      </c>
      <c r="M698" s="670"/>
      <c r="N698" s="10"/>
    </row>
    <row r="699" spans="1:14">
      <c r="A699" s="47"/>
      <c r="B699" s="56">
        <f t="shared" si="359"/>
        <v>5</v>
      </c>
      <c r="C699" s="48" t="s">
        <v>1305</v>
      </c>
      <c r="D699" s="49"/>
      <c r="E699" s="49"/>
      <c r="F699" s="50" t="str">
        <f t="shared" si="358"/>
        <v>A.5.1.1</v>
      </c>
      <c r="G699" s="681">
        <f>'Volume Backup'!U631</f>
        <v>1</v>
      </c>
      <c r="H699" s="46" t="str">
        <f>'Volume Backup'!V631</f>
        <v>unit</v>
      </c>
      <c r="I699" s="51"/>
      <c r="J699" s="200">
        <f t="shared" si="356"/>
        <v>0</v>
      </c>
      <c r="K699" s="51"/>
      <c r="L699" s="200">
        <f t="shared" si="357"/>
        <v>0</v>
      </c>
      <c r="M699" s="670"/>
      <c r="N699" s="10"/>
    </row>
    <row r="700" spans="1:14">
      <c r="A700" s="47"/>
      <c r="B700" s="56">
        <f t="shared" si="359"/>
        <v>6</v>
      </c>
      <c r="C700" s="48" t="s">
        <v>1306</v>
      </c>
      <c r="D700" s="49"/>
      <c r="E700" s="49"/>
      <c r="F700" s="50" t="str">
        <f t="shared" si="358"/>
        <v>A.5.1.1.19A</v>
      </c>
      <c r="G700" s="681">
        <f>'Volume Backup'!U632</f>
        <v>1</v>
      </c>
      <c r="H700" s="46" t="str">
        <f>'Volume Backup'!V632</f>
        <v>unit</v>
      </c>
      <c r="I700" s="51"/>
      <c r="J700" s="200">
        <f t="shared" si="356"/>
        <v>0</v>
      </c>
      <c r="K700" s="51"/>
      <c r="L700" s="200">
        <f t="shared" si="357"/>
        <v>0</v>
      </c>
      <c r="M700" s="670"/>
      <c r="N700" s="10"/>
    </row>
    <row r="701" spans="1:14">
      <c r="A701" s="47"/>
      <c r="B701" s="56">
        <f t="shared" si="359"/>
        <v>7</v>
      </c>
      <c r="C701" s="48" t="s">
        <v>1307</v>
      </c>
      <c r="D701" s="49"/>
      <c r="E701" s="49"/>
      <c r="F701" s="50" t="str">
        <f t="shared" si="358"/>
        <v>A.5.1.1.14</v>
      </c>
      <c r="G701" s="681">
        <f>'Volume Backup'!U633</f>
        <v>1</v>
      </c>
      <c r="H701" s="46" t="str">
        <f>'Volume Backup'!V633</f>
        <v>unit</v>
      </c>
      <c r="I701" s="51"/>
      <c r="J701" s="200">
        <f t="shared" si="356"/>
        <v>0</v>
      </c>
      <c r="K701" s="51"/>
      <c r="L701" s="200">
        <f t="shared" si="357"/>
        <v>0</v>
      </c>
      <c r="M701" s="670"/>
      <c r="N701" s="10"/>
    </row>
    <row r="702" spans="1:14">
      <c r="A702" s="47"/>
      <c r="B702" s="56">
        <f t="shared" si="359"/>
        <v>8</v>
      </c>
      <c r="C702" s="48" t="s">
        <v>1308</v>
      </c>
      <c r="D702" s="49"/>
      <c r="E702" s="49"/>
      <c r="F702" s="50" t="str">
        <f t="shared" si="358"/>
        <v>A.5.1.3</v>
      </c>
      <c r="G702" s="681">
        <f>'Volume Backup'!U634</f>
        <v>1</v>
      </c>
      <c r="H702" s="46" t="str">
        <f>'Volume Backup'!V634</f>
        <v>unit</v>
      </c>
      <c r="I702" s="51"/>
      <c r="J702" s="200">
        <f t="shared" si="356"/>
        <v>0</v>
      </c>
      <c r="K702" s="51"/>
      <c r="L702" s="200">
        <f t="shared" si="357"/>
        <v>0</v>
      </c>
      <c r="M702" s="670"/>
      <c r="N702" s="10"/>
    </row>
    <row r="703" spans="1:14">
      <c r="A703" s="47"/>
      <c r="B703" s="56">
        <f t="shared" si="359"/>
        <v>9</v>
      </c>
      <c r="C703" s="48" t="s">
        <v>1309</v>
      </c>
      <c r="D703" s="49"/>
      <c r="E703" s="49"/>
      <c r="F703" s="50" t="str">
        <f t="shared" si="358"/>
        <v>A.5.1.1.19</v>
      </c>
      <c r="G703" s="681">
        <f>'Volume Backup'!U635</f>
        <v>1</v>
      </c>
      <c r="H703" s="46" t="str">
        <f>'Volume Backup'!V635</f>
        <v>unit</v>
      </c>
      <c r="I703" s="51"/>
      <c r="J703" s="200">
        <f t="shared" si="356"/>
        <v>0</v>
      </c>
      <c r="K703" s="51"/>
      <c r="L703" s="200">
        <f t="shared" si="357"/>
        <v>0</v>
      </c>
      <c r="M703" s="670"/>
      <c r="N703" s="10"/>
    </row>
    <row r="704" spans="1:14">
      <c r="A704" s="47"/>
      <c r="B704" s="56">
        <f t="shared" si="359"/>
        <v>10</v>
      </c>
      <c r="C704" s="48" t="s">
        <v>1310</v>
      </c>
      <c r="D704" s="49"/>
      <c r="E704" s="49"/>
      <c r="F704" s="50" t="str">
        <f t="shared" si="358"/>
        <v>Dihitung</v>
      </c>
      <c r="G704" s="681">
        <f>'Volume Backup'!U636</f>
        <v>1</v>
      </c>
      <c r="H704" s="46" t="str">
        <f>'Volume Backup'!V636</f>
        <v>unit</v>
      </c>
      <c r="I704" s="51"/>
      <c r="J704" s="200">
        <f t="shared" si="356"/>
        <v>0</v>
      </c>
      <c r="K704" s="51"/>
      <c r="L704" s="200">
        <f t="shared" si="357"/>
        <v>0</v>
      </c>
      <c r="M704" s="670"/>
      <c r="N704" s="10"/>
    </row>
    <row r="705" spans="1:16">
      <c r="A705" s="47"/>
      <c r="B705" s="56">
        <f t="shared" si="359"/>
        <v>11</v>
      </c>
      <c r="C705" s="48" t="s">
        <v>1295</v>
      </c>
      <c r="D705" s="49"/>
      <c r="E705" s="49"/>
      <c r="F705" s="50" t="str">
        <f t="shared" si="358"/>
        <v>A.4.6.1.23 G</v>
      </c>
      <c r="G705" s="681" t="e">
        <f>'Volume Backup'!#REF!</f>
        <v>#REF!</v>
      </c>
      <c r="H705" s="46" t="e">
        <f>'Volume Backup'!#REF!</f>
        <v>#REF!</v>
      </c>
      <c r="I705" s="51"/>
      <c r="J705" s="200" t="e">
        <f t="shared" si="356"/>
        <v>#REF!</v>
      </c>
      <c r="K705" s="51"/>
      <c r="L705" s="200" t="e">
        <f t="shared" si="357"/>
        <v>#REF!</v>
      </c>
      <c r="M705" s="670"/>
      <c r="N705" s="10"/>
    </row>
    <row r="706" spans="1:16">
      <c r="A706" s="47"/>
      <c r="B706" s="56">
        <f t="shared" si="359"/>
        <v>12</v>
      </c>
      <c r="C706" s="48" t="s">
        <v>192</v>
      </c>
      <c r="D706" s="49"/>
      <c r="E706" s="49"/>
      <c r="F706" s="50" t="str">
        <f t="shared" si="358"/>
        <v>A.4.6.1.23 L</v>
      </c>
      <c r="G706" s="681" t="e">
        <f>'Volume Backup'!#REF!</f>
        <v>#REF!</v>
      </c>
      <c r="H706" s="46" t="e">
        <f>'Volume Backup'!#REF!</f>
        <v>#REF!</v>
      </c>
      <c r="I706" s="51"/>
      <c r="J706" s="200" t="e">
        <f t="shared" si="356"/>
        <v>#REF!</v>
      </c>
      <c r="K706" s="51"/>
      <c r="L706" s="200" t="e">
        <f t="shared" si="357"/>
        <v>#REF!</v>
      </c>
      <c r="M706" s="670"/>
      <c r="N706" s="10"/>
    </row>
    <row r="707" spans="1:16">
      <c r="A707" s="47"/>
      <c r="B707" s="56">
        <f t="shared" si="359"/>
        <v>13</v>
      </c>
      <c r="C707" s="48" t="s">
        <v>1312</v>
      </c>
      <c r="D707" s="49"/>
      <c r="E707" s="49"/>
      <c r="F707" s="50" t="str">
        <f t="shared" si="358"/>
        <v>A.4.4.3.36 J</v>
      </c>
      <c r="G707" s="681">
        <f>'Volume Backup'!U637</f>
        <v>23.400000000000002</v>
      </c>
      <c r="H707" s="46" t="str">
        <f>'Volume Backup'!V637</f>
        <v>m2</v>
      </c>
      <c r="I707" s="51"/>
      <c r="J707" s="200">
        <f t="shared" si="356"/>
        <v>0</v>
      </c>
      <c r="K707" s="51"/>
      <c r="L707" s="200">
        <f t="shared" si="357"/>
        <v>0</v>
      </c>
      <c r="M707" s="670"/>
      <c r="N707" s="10"/>
    </row>
    <row r="708" spans="1:16">
      <c r="A708" s="47"/>
      <c r="B708" s="56">
        <f t="shared" si="359"/>
        <v>14</v>
      </c>
      <c r="C708" s="48" t="s">
        <v>1313</v>
      </c>
      <c r="D708" s="49"/>
      <c r="E708" s="49"/>
      <c r="F708" s="50" t="str">
        <f t="shared" si="358"/>
        <v>A.4.4.3.36 J</v>
      </c>
      <c r="G708" s="681">
        <f>'Volume Backup'!U638</f>
        <v>4.5</v>
      </c>
      <c r="H708" s="46" t="str">
        <f>'Volume Backup'!V638</f>
        <v>m2</v>
      </c>
      <c r="I708" s="51"/>
      <c r="J708" s="200">
        <f t="shared" si="356"/>
        <v>0</v>
      </c>
      <c r="K708" s="51"/>
      <c r="L708" s="200">
        <f t="shared" si="357"/>
        <v>0</v>
      </c>
      <c r="M708" s="670"/>
      <c r="N708" s="10"/>
    </row>
    <row r="709" spans="1:16">
      <c r="A709" s="47"/>
      <c r="B709" s="56">
        <f t="shared" si="359"/>
        <v>15</v>
      </c>
      <c r="C709" s="48" t="s">
        <v>172</v>
      </c>
      <c r="D709" s="49"/>
      <c r="E709" s="49"/>
      <c r="F709" s="50" t="str">
        <f t="shared" si="358"/>
        <v>PLL.01</v>
      </c>
      <c r="G709" s="681">
        <f>'Volume Backup'!U639</f>
        <v>4.5</v>
      </c>
      <c r="H709" s="46" t="str">
        <f>'Volume Backup'!V639</f>
        <v>m2</v>
      </c>
      <c r="I709" s="51"/>
      <c r="J709" s="200">
        <f t="shared" si="356"/>
        <v>0</v>
      </c>
      <c r="K709" s="51"/>
      <c r="L709" s="200">
        <f t="shared" si="357"/>
        <v>0</v>
      </c>
      <c r="M709" s="670"/>
      <c r="N709" s="10"/>
    </row>
    <row r="710" spans="1:16">
      <c r="A710" s="47"/>
      <c r="B710" s="56">
        <f t="shared" si="359"/>
        <v>16</v>
      </c>
      <c r="C710" s="48" t="s">
        <v>184</v>
      </c>
      <c r="D710" s="49"/>
      <c r="E710" s="49"/>
      <c r="F710" s="50" t="str">
        <f t="shared" si="358"/>
        <v>A.4.5.1.7</v>
      </c>
      <c r="G710" s="681">
        <f>'Volume Backup'!U640</f>
        <v>4.5</v>
      </c>
      <c r="H710" s="46" t="str">
        <f>'Volume Backup'!V640</f>
        <v>m2</v>
      </c>
      <c r="I710" s="51"/>
      <c r="J710" s="200">
        <f t="shared" si="356"/>
        <v>0</v>
      </c>
      <c r="K710" s="51"/>
      <c r="L710" s="200">
        <f t="shared" si="357"/>
        <v>0</v>
      </c>
      <c r="M710" s="670"/>
      <c r="N710" s="10"/>
    </row>
    <row r="711" spans="1:16">
      <c r="A711" s="47"/>
      <c r="B711" s="56">
        <f t="shared" si="359"/>
        <v>17</v>
      </c>
      <c r="C711" s="48" t="s">
        <v>1297</v>
      </c>
      <c r="D711" s="49"/>
      <c r="E711" s="49"/>
      <c r="F711" s="50" t="str">
        <f t="shared" si="358"/>
        <v>A.4.7.1.10</v>
      </c>
      <c r="G711" s="681">
        <f>'Volume Backup'!U641</f>
        <v>4.5</v>
      </c>
      <c r="H711" s="46" t="str">
        <f>'Volume Backup'!V641</f>
        <v>m2</v>
      </c>
      <c r="I711" s="51"/>
      <c r="J711" s="200">
        <f t="shared" si="356"/>
        <v>0</v>
      </c>
      <c r="K711" s="51"/>
      <c r="L711" s="200">
        <f t="shared" si="357"/>
        <v>0</v>
      </c>
      <c r="M711" s="670"/>
      <c r="N711" s="10"/>
      <c r="O711" s="861" t="e">
        <f>SUM(J661:J711)</f>
        <v>#REF!</v>
      </c>
      <c r="P711" s="861" t="e">
        <f>SUM(L661:L711)</f>
        <v>#REF!</v>
      </c>
    </row>
    <row r="712" spans="1:16" s="692" customFormat="1">
      <c r="A712" s="683" t="s">
        <v>134</v>
      </c>
      <c r="B712" s="684"/>
      <c r="C712" s="685" t="s">
        <v>2829</v>
      </c>
      <c r="D712" s="686"/>
      <c r="E712" s="686"/>
      <c r="F712" s="693"/>
      <c r="G712" s="694"/>
      <c r="H712" s="687"/>
      <c r="I712" s="695"/>
      <c r="J712" s="688"/>
      <c r="K712" s="689"/>
      <c r="L712" s="688"/>
      <c r="M712" s="690"/>
      <c r="N712" s="691"/>
    </row>
    <row r="713" spans="1:16" s="70" customFormat="1">
      <c r="A713" s="64" t="s">
        <v>1417</v>
      </c>
      <c r="B713" s="65"/>
      <c r="C713" s="66" t="s">
        <v>164</v>
      </c>
      <c r="D713" s="67"/>
      <c r="E713" s="67"/>
      <c r="F713" s="697"/>
      <c r="G713" s="696"/>
      <c r="H713" s="68"/>
      <c r="I713" s="698"/>
      <c r="J713" s="202"/>
      <c r="K713" s="207"/>
      <c r="L713" s="202"/>
      <c r="M713" s="669"/>
      <c r="N713" s="69"/>
    </row>
    <row r="714" spans="1:16">
      <c r="A714" s="47"/>
      <c r="B714" s="56">
        <v>1</v>
      </c>
      <c r="C714" s="48" t="s">
        <v>1295</v>
      </c>
      <c r="D714" s="49"/>
      <c r="E714" s="49"/>
      <c r="F714" s="50" t="str">
        <f>F705</f>
        <v>A.4.6.1.23 G</v>
      </c>
      <c r="G714" s="681">
        <f>'Volume Backup'!U644</f>
        <v>38.400000000000006</v>
      </c>
      <c r="H714" s="46" t="str">
        <f>'Volume Backup'!V644</f>
        <v>m2</v>
      </c>
      <c r="I714" s="51"/>
      <c r="J714" s="200">
        <f t="shared" ref="J714:J717" si="360">G714*I714</f>
        <v>0</v>
      </c>
      <c r="K714" s="205"/>
      <c r="L714" s="200">
        <f t="shared" ref="L714:L717" si="361">K714*G714</f>
        <v>0</v>
      </c>
      <c r="M714" s="670"/>
      <c r="N714" s="10"/>
    </row>
    <row r="715" spans="1:16">
      <c r="A715" s="47"/>
      <c r="B715" s="56">
        <f t="shared" ref="B715:B717" si="362">B714+1</f>
        <v>2</v>
      </c>
      <c r="C715" s="48" t="s">
        <v>192</v>
      </c>
      <c r="D715" s="49"/>
      <c r="E715" s="49"/>
      <c r="F715" s="50" t="str">
        <f>F666</f>
        <v>A.4.6.1.23 L</v>
      </c>
      <c r="G715" s="681">
        <f>'Volume Backup'!U645</f>
        <v>38.400000000000006</v>
      </c>
      <c r="H715" s="46" t="str">
        <f>'Volume Backup'!V645</f>
        <v>m2</v>
      </c>
      <c r="I715" s="51"/>
      <c r="J715" s="200">
        <f t="shared" si="360"/>
        <v>0</v>
      </c>
      <c r="K715" s="205"/>
      <c r="L715" s="200">
        <f t="shared" si="361"/>
        <v>0</v>
      </c>
      <c r="M715" s="670"/>
      <c r="N715" s="10"/>
    </row>
    <row r="716" spans="1:16">
      <c r="A716" s="47"/>
      <c r="B716" s="56">
        <f t="shared" si="362"/>
        <v>3</v>
      </c>
      <c r="C716" s="48" t="s">
        <v>1339</v>
      </c>
      <c r="D716" s="49"/>
      <c r="E716" s="49"/>
      <c r="F716" s="50" t="str">
        <f>F633</f>
        <v>A.4.6.1.23 G1</v>
      </c>
      <c r="G716" s="681" t="e">
        <f>'Volume Backup'!#REF!</f>
        <v>#REF!</v>
      </c>
      <c r="H716" s="46" t="e">
        <f>'Volume Backup'!#REF!</f>
        <v>#REF!</v>
      </c>
      <c r="I716" s="51"/>
      <c r="J716" s="200" t="e">
        <f t="shared" si="360"/>
        <v>#REF!</v>
      </c>
      <c r="K716" s="205"/>
      <c r="L716" s="200" t="e">
        <f t="shared" si="361"/>
        <v>#REF!</v>
      </c>
      <c r="M716" s="670"/>
      <c r="N716" s="10"/>
    </row>
    <row r="717" spans="1:16">
      <c r="A717" s="47"/>
      <c r="B717" s="56">
        <f t="shared" si="362"/>
        <v>4</v>
      </c>
      <c r="C717" s="48" t="s">
        <v>1294</v>
      </c>
      <c r="D717" s="49"/>
      <c r="E717" s="49"/>
      <c r="F717" s="50" t="str">
        <f>F704</f>
        <v>Dihitung</v>
      </c>
      <c r="G717" s="681">
        <f>'Volume Backup'!U646</f>
        <v>160</v>
      </c>
      <c r="H717" s="46" t="str">
        <f>'Volume Backup'!V646</f>
        <v>cm</v>
      </c>
      <c r="I717" s="51"/>
      <c r="J717" s="200">
        <f t="shared" si="360"/>
        <v>0</v>
      </c>
      <c r="K717" s="205"/>
      <c r="L717" s="200">
        <f t="shared" si="361"/>
        <v>0</v>
      </c>
      <c r="M717" s="670"/>
      <c r="N717" s="10"/>
    </row>
    <row r="718" spans="1:16" s="70" customFormat="1">
      <c r="A718" s="64" t="s">
        <v>1418</v>
      </c>
      <c r="B718" s="65"/>
      <c r="C718" s="66" t="s">
        <v>182</v>
      </c>
      <c r="D718" s="67"/>
      <c r="E718" s="67"/>
      <c r="F718" s="697"/>
      <c r="G718" s="696"/>
      <c r="H718" s="68"/>
      <c r="I718" s="698"/>
      <c r="J718" s="202"/>
      <c r="K718" s="207"/>
      <c r="L718" s="202"/>
      <c r="M718" s="669"/>
      <c r="N718" s="69"/>
    </row>
    <row r="719" spans="1:16">
      <c r="A719" s="37"/>
      <c r="B719" s="55">
        <v>1</v>
      </c>
      <c r="C719" s="33" t="s">
        <v>172</v>
      </c>
      <c r="D719" s="34"/>
      <c r="E719" s="34"/>
      <c r="F719" s="680" t="str">
        <f>F670</f>
        <v>PLL.01</v>
      </c>
      <c r="G719" s="681">
        <f>'Volume Backup'!U648</f>
        <v>66</v>
      </c>
      <c r="H719" s="46" t="str">
        <f>'Volume Backup'!V648</f>
        <v>m2</v>
      </c>
      <c r="I719" s="682"/>
      <c r="J719" s="200">
        <f t="shared" ref="J719:J723" si="363">G719*I719</f>
        <v>0</v>
      </c>
      <c r="K719" s="682"/>
      <c r="L719" s="200">
        <f t="shared" ref="L719:L723" si="364">K719*G719</f>
        <v>0</v>
      </c>
      <c r="M719" s="670"/>
      <c r="N719" s="10"/>
    </row>
    <row r="720" spans="1:16">
      <c r="A720" s="47"/>
      <c r="B720" s="56">
        <f>B719+1</f>
        <v>2</v>
      </c>
      <c r="C720" s="48" t="s">
        <v>184</v>
      </c>
      <c r="D720" s="49"/>
      <c r="E720" s="49"/>
      <c r="F720" s="680" t="str">
        <f t="shared" ref="F720:F722" si="365">F671</f>
        <v>A.4.5.1.7</v>
      </c>
      <c r="G720" s="681">
        <f>'Volume Backup'!U649</f>
        <v>114</v>
      </c>
      <c r="H720" s="46" t="str">
        <f>'Volume Backup'!V649</f>
        <v>m2</v>
      </c>
      <c r="I720" s="682"/>
      <c r="J720" s="200">
        <f t="shared" si="363"/>
        <v>0</v>
      </c>
      <c r="K720" s="682"/>
      <c r="L720" s="200">
        <f t="shared" si="364"/>
        <v>0</v>
      </c>
      <c r="M720" s="670"/>
      <c r="N720" s="10"/>
    </row>
    <row r="721" spans="1:14">
      <c r="A721" s="47"/>
      <c r="B721" s="56">
        <f t="shared" ref="B721:B723" si="366">B720+1</f>
        <v>3</v>
      </c>
      <c r="C721" s="48" t="s">
        <v>183</v>
      </c>
      <c r="D721" s="49"/>
      <c r="E721" s="49"/>
      <c r="F721" s="680" t="str">
        <f t="shared" si="365"/>
        <v>A.4.5.1.7A</v>
      </c>
      <c r="G721" s="681">
        <f>'Volume Backup'!U650</f>
        <v>10</v>
      </c>
      <c r="H721" s="46" t="str">
        <f>'Volume Backup'!V650</f>
        <v>m2</v>
      </c>
      <c r="I721" s="682"/>
      <c r="J721" s="200">
        <f t="shared" si="363"/>
        <v>0</v>
      </c>
      <c r="K721" s="682"/>
      <c r="L721" s="200">
        <f t="shared" si="364"/>
        <v>0</v>
      </c>
      <c r="M721" s="670"/>
      <c r="N721" s="10"/>
    </row>
    <row r="722" spans="1:14">
      <c r="A722" s="47"/>
      <c r="B722" s="56">
        <f t="shared" si="366"/>
        <v>4</v>
      </c>
      <c r="C722" s="48" t="s">
        <v>1448</v>
      </c>
      <c r="D722" s="49"/>
      <c r="E722" s="49"/>
      <c r="F722" s="680" t="str">
        <f t="shared" si="365"/>
        <v>A.4.7.1.10</v>
      </c>
      <c r="G722" s="681">
        <f>'Volume Backup'!U651</f>
        <v>66</v>
      </c>
      <c r="H722" s="46" t="str">
        <f>'Volume Backup'!V651</f>
        <v>m2</v>
      </c>
      <c r="I722" s="682"/>
      <c r="J722" s="200">
        <f t="shared" si="363"/>
        <v>0</v>
      </c>
      <c r="K722" s="682"/>
      <c r="L722" s="200">
        <f t="shared" si="364"/>
        <v>0</v>
      </c>
      <c r="M722" s="670"/>
      <c r="N722" s="10"/>
    </row>
    <row r="723" spans="1:14">
      <c r="A723" s="47"/>
      <c r="B723" s="56">
        <f t="shared" si="366"/>
        <v>5</v>
      </c>
      <c r="C723" s="48" t="s">
        <v>1449</v>
      </c>
      <c r="D723" s="49"/>
      <c r="E723" s="49"/>
      <c r="F723" s="50" t="str">
        <f>F722</f>
        <v>A.4.7.1.10</v>
      </c>
      <c r="G723" s="681">
        <f>'Volume Backup'!U652</f>
        <v>48</v>
      </c>
      <c r="H723" s="46" t="str">
        <f>'Volume Backup'!V652</f>
        <v>m2</v>
      </c>
      <c r="I723" s="51"/>
      <c r="J723" s="200">
        <f t="shared" si="363"/>
        <v>0</v>
      </c>
      <c r="K723" s="51"/>
      <c r="L723" s="200">
        <f t="shared" si="364"/>
        <v>0</v>
      </c>
      <c r="M723" s="670"/>
      <c r="N723" s="10"/>
    </row>
    <row r="724" spans="1:14" s="70" customFormat="1">
      <c r="A724" s="64" t="s">
        <v>1419</v>
      </c>
      <c r="B724" s="65"/>
      <c r="C724" s="66" t="s">
        <v>162</v>
      </c>
      <c r="D724" s="67"/>
      <c r="E724" s="67"/>
      <c r="F724" s="697"/>
      <c r="G724" s="696"/>
      <c r="H724" s="68"/>
      <c r="I724" s="698"/>
      <c r="J724" s="202"/>
      <c r="K724" s="207"/>
      <c r="L724" s="202"/>
      <c r="M724" s="669"/>
      <c r="N724" s="69"/>
    </row>
    <row r="725" spans="1:14">
      <c r="A725" s="37"/>
      <c r="B725" s="55">
        <v>1</v>
      </c>
      <c r="C725" s="33" t="s">
        <v>1311</v>
      </c>
      <c r="D725" s="34"/>
      <c r="E725" s="34"/>
      <c r="F725" s="680" t="str">
        <f>F675</f>
        <v>A.4.4.3.59 B</v>
      </c>
      <c r="G725" s="681">
        <f>'Volume Backup'!U654</f>
        <v>66</v>
      </c>
      <c r="H725" s="46" t="str">
        <f>'Volume Backup'!V654</f>
        <v>m2</v>
      </c>
      <c r="I725" s="682"/>
      <c r="J725" s="200">
        <f t="shared" ref="J725" si="367">G725*I725</f>
        <v>0</v>
      </c>
      <c r="K725" s="204"/>
      <c r="L725" s="200">
        <f t="shared" ref="L725" si="368">K725*G725</f>
        <v>0</v>
      </c>
      <c r="M725" s="670"/>
      <c r="N725" s="10"/>
    </row>
    <row r="726" spans="1:14" s="70" customFormat="1">
      <c r="A726" s="64" t="s">
        <v>1420</v>
      </c>
      <c r="B726" s="65"/>
      <c r="C726" s="66" t="s">
        <v>1284</v>
      </c>
      <c r="D726" s="67"/>
      <c r="E726" s="67"/>
      <c r="F726" s="697"/>
      <c r="G726" s="696"/>
      <c r="H726" s="68"/>
      <c r="I726" s="698"/>
      <c r="J726" s="202"/>
      <c r="K726" s="202"/>
      <c r="L726" s="202"/>
      <c r="M726" s="669"/>
      <c r="N726" s="69"/>
    </row>
    <row r="727" spans="1:14">
      <c r="A727" s="47"/>
      <c r="B727" s="56">
        <v>1</v>
      </c>
      <c r="C727" s="48" t="s">
        <v>1286</v>
      </c>
      <c r="D727" s="49"/>
      <c r="E727" s="49"/>
      <c r="F727" s="50" t="str">
        <f>F643</f>
        <v>PK.Elek.01</v>
      </c>
      <c r="G727" s="681">
        <f>'Volume Backup'!U656</f>
        <v>18</v>
      </c>
      <c r="H727" s="46" t="str">
        <f>'Volume Backup'!V656</f>
        <v>titik</v>
      </c>
      <c r="I727" s="51"/>
      <c r="J727" s="200">
        <f t="shared" ref="J727:J734" si="369">G727*I727</f>
        <v>0</v>
      </c>
      <c r="K727" s="51"/>
      <c r="L727" s="200">
        <f t="shared" ref="L727:L734" si="370">K727*G727</f>
        <v>0</v>
      </c>
      <c r="M727" s="670"/>
      <c r="N727" s="10"/>
    </row>
    <row r="728" spans="1:14">
      <c r="A728" s="47"/>
      <c r="B728" s="56">
        <f>B727+1</f>
        <v>2</v>
      </c>
      <c r="C728" s="48" t="s">
        <v>1298</v>
      </c>
      <c r="D728" s="49"/>
      <c r="E728" s="49"/>
      <c r="F728" s="50" t="str">
        <f t="shared" ref="F728:F734" si="371">F644</f>
        <v>PK Supl. 4 D</v>
      </c>
      <c r="G728" s="681">
        <f>'Volume Backup'!U657</f>
        <v>24</v>
      </c>
      <c r="H728" s="46" t="str">
        <f>'Volume Backup'!V657</f>
        <v>m'</v>
      </c>
      <c r="I728" s="51"/>
      <c r="J728" s="200">
        <f t="shared" si="369"/>
        <v>0</v>
      </c>
      <c r="K728" s="51"/>
      <c r="L728" s="200">
        <f t="shared" si="370"/>
        <v>0</v>
      </c>
      <c r="M728" s="670"/>
      <c r="N728" s="10"/>
    </row>
    <row r="729" spans="1:14">
      <c r="A729" s="47"/>
      <c r="B729" s="56">
        <f>B728+1</f>
        <v>3</v>
      </c>
      <c r="C729" s="48" t="s">
        <v>1326</v>
      </c>
      <c r="D729" s="49"/>
      <c r="E729" s="49"/>
      <c r="F729" s="50" t="str">
        <f t="shared" si="371"/>
        <v>PK.Elek.36</v>
      </c>
      <c r="G729" s="681">
        <f>'Volume Backup'!U658</f>
        <v>4</v>
      </c>
      <c r="H729" s="46" t="str">
        <f>'Volume Backup'!V658</f>
        <v>unit</v>
      </c>
      <c r="I729" s="51"/>
      <c r="J729" s="200">
        <f t="shared" si="369"/>
        <v>0</v>
      </c>
      <c r="K729" s="51"/>
      <c r="L729" s="200">
        <f t="shared" si="370"/>
        <v>0</v>
      </c>
      <c r="M729" s="670"/>
      <c r="N729" s="10"/>
    </row>
    <row r="730" spans="1:14">
      <c r="A730" s="47"/>
      <c r="B730" s="56">
        <f>B729+1</f>
        <v>4</v>
      </c>
      <c r="C730" s="48" t="s">
        <v>1319</v>
      </c>
      <c r="D730" s="49"/>
      <c r="E730" s="49"/>
      <c r="F730" s="50" t="str">
        <f t="shared" si="371"/>
        <v>Dihitung</v>
      </c>
      <c r="G730" s="681">
        <f>'Volume Backup'!U659</f>
        <v>10</v>
      </c>
      <c r="H730" s="46" t="str">
        <f>'Volume Backup'!V659</f>
        <v>unit</v>
      </c>
      <c r="I730" s="51"/>
      <c r="J730" s="200">
        <f t="shared" si="369"/>
        <v>0</v>
      </c>
      <c r="K730" s="51"/>
      <c r="L730" s="200">
        <f t="shared" si="370"/>
        <v>0</v>
      </c>
      <c r="M730" s="670"/>
      <c r="N730" s="10"/>
    </row>
    <row r="731" spans="1:14">
      <c r="A731" s="47"/>
      <c r="B731" s="56">
        <f t="shared" ref="B731:B734" si="372">B730+1</f>
        <v>5</v>
      </c>
      <c r="C731" s="48" t="s">
        <v>1325</v>
      </c>
      <c r="D731" s="49"/>
      <c r="E731" s="49"/>
      <c r="F731" s="50" t="str">
        <f t="shared" si="371"/>
        <v>Dihitung</v>
      </c>
      <c r="G731" s="681">
        <f>'Volume Backup'!U660</f>
        <v>6</v>
      </c>
      <c r="H731" s="46" t="str">
        <f>'Volume Backup'!V660</f>
        <v>unit</v>
      </c>
      <c r="I731" s="51"/>
      <c r="J731" s="200">
        <f t="shared" si="369"/>
        <v>0</v>
      </c>
      <c r="K731" s="51"/>
      <c r="L731" s="200">
        <f t="shared" si="370"/>
        <v>0</v>
      </c>
      <c r="M731" s="670"/>
      <c r="N731" s="10"/>
    </row>
    <row r="732" spans="1:14">
      <c r="A732" s="47"/>
      <c r="B732" s="56">
        <f t="shared" si="372"/>
        <v>6</v>
      </c>
      <c r="C732" s="48" t="s">
        <v>1299</v>
      </c>
      <c r="D732" s="49"/>
      <c r="E732" s="49"/>
      <c r="F732" s="50" t="str">
        <f t="shared" si="371"/>
        <v>PK.Elek.29</v>
      </c>
      <c r="G732" s="681">
        <f>'Volume Backup'!U661</f>
        <v>3</v>
      </c>
      <c r="H732" s="46" t="str">
        <f>'Volume Backup'!V661</f>
        <v>unit</v>
      </c>
      <c r="I732" s="51"/>
      <c r="J732" s="200">
        <f t="shared" si="369"/>
        <v>0</v>
      </c>
      <c r="K732" s="51"/>
      <c r="L732" s="200">
        <f t="shared" si="370"/>
        <v>0</v>
      </c>
      <c r="M732" s="670"/>
      <c r="N732" s="10"/>
    </row>
    <row r="733" spans="1:14">
      <c r="A733" s="47"/>
      <c r="B733" s="56">
        <f t="shared" si="372"/>
        <v>7</v>
      </c>
      <c r="C733" s="48" t="s">
        <v>1300</v>
      </c>
      <c r="D733" s="49"/>
      <c r="E733" s="49"/>
      <c r="F733" s="50" t="str">
        <f t="shared" si="371"/>
        <v>PK.Elek.30</v>
      </c>
      <c r="G733" s="681">
        <f>'Volume Backup'!U662</f>
        <v>2</v>
      </c>
      <c r="H733" s="46" t="str">
        <f>'Volume Backup'!V662</f>
        <v>unit</v>
      </c>
      <c r="I733" s="51"/>
      <c r="J733" s="200">
        <f t="shared" si="369"/>
        <v>0</v>
      </c>
      <c r="K733" s="51"/>
      <c r="L733" s="200">
        <f t="shared" si="370"/>
        <v>0</v>
      </c>
      <c r="M733" s="670"/>
      <c r="N733" s="10"/>
    </row>
    <row r="734" spans="1:14">
      <c r="A734" s="47"/>
      <c r="B734" s="56">
        <f t="shared" si="372"/>
        <v>8</v>
      </c>
      <c r="C734" s="48" t="s">
        <v>1301</v>
      </c>
      <c r="D734" s="49"/>
      <c r="E734" s="49"/>
      <c r="F734" s="50" t="str">
        <f t="shared" si="371"/>
        <v>PK.Elek.28</v>
      </c>
      <c r="G734" s="681">
        <f>'Volume Backup'!U663</f>
        <v>25</v>
      </c>
      <c r="H734" s="46" t="str">
        <f>'Volume Backup'!V663</f>
        <v>unit</v>
      </c>
      <c r="I734" s="51"/>
      <c r="J734" s="200">
        <f t="shared" si="369"/>
        <v>0</v>
      </c>
      <c r="K734" s="51"/>
      <c r="L734" s="200">
        <f t="shared" si="370"/>
        <v>0</v>
      </c>
      <c r="M734" s="670"/>
      <c r="N734" s="10"/>
    </row>
    <row r="735" spans="1:14" s="70" customFormat="1">
      <c r="A735" s="64" t="s">
        <v>1421</v>
      </c>
      <c r="B735" s="65"/>
      <c r="C735" s="66" t="s">
        <v>1316</v>
      </c>
      <c r="D735" s="67"/>
      <c r="E735" s="67"/>
      <c r="F735" s="697"/>
      <c r="G735" s="696"/>
      <c r="H735" s="68"/>
      <c r="I735" s="698"/>
      <c r="J735" s="202"/>
      <c r="K735" s="207"/>
      <c r="L735" s="202"/>
      <c r="M735" s="669"/>
      <c r="N735" s="69"/>
    </row>
    <row r="736" spans="1:14">
      <c r="A736" s="37"/>
      <c r="B736" s="56">
        <v>1</v>
      </c>
      <c r="C736" s="33" t="s">
        <v>1340</v>
      </c>
      <c r="D736" s="34"/>
      <c r="E736" s="34"/>
      <c r="F736" s="680" t="str">
        <f>F731</f>
        <v>Dihitung</v>
      </c>
      <c r="G736" s="681">
        <f>'Volume Backup'!U665</f>
        <v>2</v>
      </c>
      <c r="H736" s="46" t="str">
        <f>'Volume Backup'!V665</f>
        <v>unit</v>
      </c>
      <c r="I736" s="682"/>
      <c r="J736" s="200">
        <f t="shared" ref="J736" si="373">G736*I736</f>
        <v>0</v>
      </c>
      <c r="K736" s="204"/>
      <c r="L736" s="200">
        <f t="shared" ref="L736" si="374">K736*G736</f>
        <v>0</v>
      </c>
      <c r="M736" s="670"/>
      <c r="N736" s="10"/>
    </row>
    <row r="737" spans="1:14" s="70" customFormat="1">
      <c r="A737" s="64" t="s">
        <v>1422</v>
      </c>
      <c r="B737" s="65"/>
      <c r="C737" s="66" t="s">
        <v>189</v>
      </c>
      <c r="D737" s="67"/>
      <c r="E737" s="67"/>
      <c r="F737" s="697"/>
      <c r="G737" s="696"/>
      <c r="H737" s="68"/>
      <c r="I737" s="698"/>
      <c r="J737" s="202"/>
      <c r="K737" s="207"/>
      <c r="L737" s="202"/>
      <c r="M737" s="669"/>
      <c r="N737" s="69"/>
    </row>
    <row r="738" spans="1:14">
      <c r="A738" s="37"/>
      <c r="B738" s="55">
        <v>1</v>
      </c>
      <c r="C738" s="33" t="s">
        <v>1342</v>
      </c>
      <c r="D738" s="34"/>
      <c r="E738" s="34"/>
      <c r="F738" s="680" t="str">
        <f>F736</f>
        <v>Dihitung</v>
      </c>
      <c r="G738" s="681" t="e">
        <f>'Volume Backup'!#REF!</f>
        <v>#REF!</v>
      </c>
      <c r="H738" s="46" t="e">
        <f>'Volume Backup'!#REF!</f>
        <v>#REF!</v>
      </c>
      <c r="I738" s="682"/>
      <c r="J738" s="200" t="e">
        <f t="shared" ref="J738:J741" si="375">G738*I738</f>
        <v>#REF!</v>
      </c>
      <c r="K738" s="682"/>
      <c r="L738" s="200" t="e">
        <f t="shared" ref="L738:L741" si="376">K738*G738</f>
        <v>#REF!</v>
      </c>
      <c r="M738" s="670"/>
      <c r="N738" s="10"/>
    </row>
    <row r="739" spans="1:14">
      <c r="A739" s="47"/>
      <c r="B739" s="56">
        <f t="shared" ref="B739:B741" si="377">B738+1</f>
        <v>2</v>
      </c>
      <c r="C739" s="48" t="s">
        <v>1343</v>
      </c>
      <c r="D739" s="49"/>
      <c r="E739" s="49"/>
      <c r="F739" s="50" t="str">
        <f>F738</f>
        <v>Dihitung</v>
      </c>
      <c r="G739" s="681" t="e">
        <f>'Volume Backup'!#REF!</f>
        <v>#REF!</v>
      </c>
      <c r="H739" s="46" t="e">
        <f>'Volume Backup'!#REF!</f>
        <v>#REF!</v>
      </c>
      <c r="I739" s="682"/>
      <c r="J739" s="200" t="e">
        <f t="shared" si="375"/>
        <v>#REF!</v>
      </c>
      <c r="K739" s="682"/>
      <c r="L739" s="200" t="e">
        <f t="shared" si="376"/>
        <v>#REF!</v>
      </c>
      <c r="M739" s="670"/>
      <c r="N739" s="10"/>
    </row>
    <row r="740" spans="1:14">
      <c r="A740" s="47"/>
      <c r="B740" s="56">
        <f t="shared" si="377"/>
        <v>3</v>
      </c>
      <c r="C740" s="48" t="s">
        <v>1322</v>
      </c>
      <c r="D740" s="49"/>
      <c r="E740" s="49"/>
      <c r="F740" s="50" t="str">
        <f>F739</f>
        <v>Dihitung</v>
      </c>
      <c r="G740" s="681" t="e">
        <f>'Volume Backup'!#REF!</f>
        <v>#REF!</v>
      </c>
      <c r="H740" s="46" t="e">
        <f>'Volume Backup'!#REF!</f>
        <v>#REF!</v>
      </c>
      <c r="I740" s="682"/>
      <c r="J740" s="200" t="e">
        <f t="shared" si="375"/>
        <v>#REF!</v>
      </c>
      <c r="K740" s="682"/>
      <c r="L740" s="200" t="e">
        <f t="shared" si="376"/>
        <v>#REF!</v>
      </c>
      <c r="M740" s="670"/>
      <c r="N740" s="10"/>
    </row>
    <row r="741" spans="1:14">
      <c r="A741" s="37"/>
      <c r="B741" s="56">
        <f t="shared" si="377"/>
        <v>4</v>
      </c>
      <c r="C741" s="33" t="s">
        <v>1296</v>
      </c>
      <c r="D741" s="34"/>
      <c r="E741" s="34"/>
      <c r="F741" s="680" t="str">
        <f>F693</f>
        <v>A.4.2.1.14</v>
      </c>
      <c r="G741" s="681">
        <f>'Volume Backup'!U667</f>
        <v>30</v>
      </c>
      <c r="H741" s="46" t="str">
        <f>'Volume Backup'!V667</f>
        <v>m2</v>
      </c>
      <c r="I741" s="682"/>
      <c r="J741" s="200">
        <f t="shared" si="375"/>
        <v>0</v>
      </c>
      <c r="K741" s="682"/>
      <c r="L741" s="200">
        <f t="shared" si="376"/>
        <v>0</v>
      </c>
      <c r="M741" s="670"/>
      <c r="N741" s="10"/>
    </row>
    <row r="742" spans="1:14" s="70" customFormat="1">
      <c r="A742" s="64" t="s">
        <v>1423</v>
      </c>
      <c r="B742" s="65"/>
      <c r="C742" s="66" t="s">
        <v>1302</v>
      </c>
      <c r="D742" s="67"/>
      <c r="E742" s="67"/>
      <c r="F742" s="697"/>
      <c r="G742" s="696"/>
      <c r="H742" s="68"/>
      <c r="I742" s="698"/>
      <c r="J742" s="202"/>
      <c r="K742" s="207"/>
      <c r="L742" s="202"/>
      <c r="M742" s="669"/>
      <c r="N742" s="69"/>
    </row>
    <row r="743" spans="1:14">
      <c r="A743" s="47"/>
      <c r="B743" s="56">
        <v>1</v>
      </c>
      <c r="C743" s="48" t="s">
        <v>185</v>
      </c>
      <c r="D743" s="49"/>
      <c r="E743" s="49"/>
      <c r="F743" s="50" t="str">
        <f>F695</f>
        <v>Pk.plamPVC.01</v>
      </c>
      <c r="G743" s="681">
        <f>'Volume Backup'!U669</f>
        <v>20</v>
      </c>
      <c r="H743" s="46" t="str">
        <f>'Volume Backup'!V669</f>
        <v>m'</v>
      </c>
      <c r="I743" s="51"/>
      <c r="J743" s="200">
        <f t="shared" ref="J743:J759" si="378">G743*I743</f>
        <v>0</v>
      </c>
      <c r="K743" s="51"/>
      <c r="L743" s="200">
        <f t="shared" ref="L743:L759" si="379">K743*G743</f>
        <v>0</v>
      </c>
      <c r="M743" s="670"/>
      <c r="N743" s="10"/>
    </row>
    <row r="744" spans="1:14">
      <c r="A744" s="47"/>
      <c r="B744" s="56">
        <f>B743+1</f>
        <v>2</v>
      </c>
      <c r="C744" s="48" t="s">
        <v>1303</v>
      </c>
      <c r="D744" s="49"/>
      <c r="E744" s="49"/>
      <c r="F744" s="50" t="str">
        <f t="shared" ref="F744:F759" si="380">F696</f>
        <v>Pk.plamPVC.03</v>
      </c>
      <c r="G744" s="681">
        <f>'Volume Backup'!U670</f>
        <v>20</v>
      </c>
      <c r="H744" s="46" t="str">
        <f>'Volume Backup'!V670</f>
        <v>m'</v>
      </c>
      <c r="I744" s="51"/>
      <c r="J744" s="200">
        <f t="shared" si="378"/>
        <v>0</v>
      </c>
      <c r="K744" s="51"/>
      <c r="L744" s="200">
        <f t="shared" si="379"/>
        <v>0</v>
      </c>
      <c r="M744" s="670"/>
      <c r="N744" s="10"/>
    </row>
    <row r="745" spans="1:14">
      <c r="A745" s="47"/>
      <c r="B745" s="56">
        <f>B744+1</f>
        <v>3</v>
      </c>
      <c r="C745" s="48" t="s">
        <v>1304</v>
      </c>
      <c r="D745" s="49"/>
      <c r="E745" s="49"/>
      <c r="F745" s="50" t="str">
        <f t="shared" si="380"/>
        <v>Pk.plamPVC.04</v>
      </c>
      <c r="G745" s="681">
        <f>'Volume Backup'!U671</f>
        <v>20</v>
      </c>
      <c r="H745" s="46" t="str">
        <f>'Volume Backup'!V671</f>
        <v>m'</v>
      </c>
      <c r="I745" s="51"/>
      <c r="J745" s="200">
        <f t="shared" si="378"/>
        <v>0</v>
      </c>
      <c r="K745" s="51"/>
      <c r="L745" s="200">
        <f t="shared" si="379"/>
        <v>0</v>
      </c>
      <c r="M745" s="670"/>
      <c r="N745" s="10"/>
    </row>
    <row r="746" spans="1:14">
      <c r="A746" s="47"/>
      <c r="B746" s="56">
        <f t="shared" ref="B746:B759" si="381">B745+1</f>
        <v>4</v>
      </c>
      <c r="C746" s="48" t="s">
        <v>1393</v>
      </c>
      <c r="D746" s="49"/>
      <c r="E746" s="49"/>
      <c r="F746" s="50" t="str">
        <f t="shared" si="380"/>
        <v>A.5.1.1.4</v>
      </c>
      <c r="G746" s="681">
        <f>'Volume Backup'!U672</f>
        <v>2</v>
      </c>
      <c r="H746" s="46" t="str">
        <f>'Volume Backup'!V672</f>
        <v>unit</v>
      </c>
      <c r="I746" s="51"/>
      <c r="J746" s="200">
        <f t="shared" si="378"/>
        <v>0</v>
      </c>
      <c r="K746" s="51"/>
      <c r="L746" s="200">
        <f t="shared" si="379"/>
        <v>0</v>
      </c>
      <c r="M746" s="670"/>
      <c r="N746" s="10"/>
    </row>
    <row r="747" spans="1:14">
      <c r="A747" s="47"/>
      <c r="B747" s="56">
        <f t="shared" si="381"/>
        <v>5</v>
      </c>
      <c r="C747" s="48" t="s">
        <v>1305</v>
      </c>
      <c r="D747" s="49"/>
      <c r="E747" s="49"/>
      <c r="F747" s="50" t="str">
        <f t="shared" si="380"/>
        <v>A.5.1.1</v>
      </c>
      <c r="G747" s="681">
        <f>'Volume Backup'!U673</f>
        <v>2</v>
      </c>
      <c r="H747" s="46" t="str">
        <f>'Volume Backup'!V673</f>
        <v>unit</v>
      </c>
      <c r="I747" s="51"/>
      <c r="J747" s="200">
        <f t="shared" si="378"/>
        <v>0</v>
      </c>
      <c r="K747" s="51"/>
      <c r="L747" s="200">
        <f t="shared" si="379"/>
        <v>0</v>
      </c>
      <c r="M747" s="670"/>
      <c r="N747" s="10"/>
    </row>
    <row r="748" spans="1:14">
      <c r="A748" s="47"/>
      <c r="B748" s="56">
        <f t="shared" si="381"/>
        <v>6</v>
      </c>
      <c r="C748" s="48" t="s">
        <v>1306</v>
      </c>
      <c r="D748" s="49"/>
      <c r="E748" s="49"/>
      <c r="F748" s="50" t="str">
        <f t="shared" si="380"/>
        <v>A.5.1.1.19A</v>
      </c>
      <c r="G748" s="681">
        <f>'Volume Backup'!U674</f>
        <v>2</v>
      </c>
      <c r="H748" s="46" t="str">
        <f>'Volume Backup'!V674</f>
        <v>unit</v>
      </c>
      <c r="I748" s="51"/>
      <c r="J748" s="200">
        <f t="shared" si="378"/>
        <v>0</v>
      </c>
      <c r="K748" s="51"/>
      <c r="L748" s="200">
        <f t="shared" si="379"/>
        <v>0</v>
      </c>
      <c r="M748" s="670"/>
      <c r="N748" s="10"/>
    </row>
    <row r="749" spans="1:14">
      <c r="A749" s="47"/>
      <c r="B749" s="56">
        <f t="shared" si="381"/>
        <v>7</v>
      </c>
      <c r="C749" s="48" t="s">
        <v>1307</v>
      </c>
      <c r="D749" s="49"/>
      <c r="E749" s="49"/>
      <c r="F749" s="50" t="str">
        <f t="shared" si="380"/>
        <v>A.5.1.1.14</v>
      </c>
      <c r="G749" s="681">
        <f>'Volume Backup'!U675</f>
        <v>2</v>
      </c>
      <c r="H749" s="46" t="str">
        <f>'Volume Backup'!V675</f>
        <v>unit</v>
      </c>
      <c r="I749" s="51"/>
      <c r="J749" s="200">
        <f t="shared" si="378"/>
        <v>0</v>
      </c>
      <c r="K749" s="51"/>
      <c r="L749" s="200">
        <f t="shared" si="379"/>
        <v>0</v>
      </c>
      <c r="M749" s="670"/>
      <c r="N749" s="10"/>
    </row>
    <row r="750" spans="1:14">
      <c r="A750" s="47"/>
      <c r="B750" s="56">
        <f t="shared" si="381"/>
        <v>8</v>
      </c>
      <c r="C750" s="48" t="s">
        <v>1308</v>
      </c>
      <c r="D750" s="49"/>
      <c r="E750" s="49"/>
      <c r="F750" s="50" t="str">
        <f t="shared" si="380"/>
        <v>A.5.1.3</v>
      </c>
      <c r="G750" s="681">
        <f>'Volume Backup'!U676</f>
        <v>2</v>
      </c>
      <c r="H750" s="46" t="str">
        <f>'Volume Backup'!V676</f>
        <v>unit</v>
      </c>
      <c r="I750" s="51"/>
      <c r="J750" s="200">
        <f t="shared" si="378"/>
        <v>0</v>
      </c>
      <c r="K750" s="51"/>
      <c r="L750" s="200">
        <f t="shared" si="379"/>
        <v>0</v>
      </c>
      <c r="M750" s="670"/>
      <c r="N750" s="10"/>
    </row>
    <row r="751" spans="1:14">
      <c r="A751" s="47"/>
      <c r="B751" s="56">
        <f t="shared" si="381"/>
        <v>9</v>
      </c>
      <c r="C751" s="48" t="s">
        <v>1309</v>
      </c>
      <c r="D751" s="49"/>
      <c r="E751" s="49"/>
      <c r="F751" s="50" t="str">
        <f t="shared" si="380"/>
        <v>A.5.1.1.19</v>
      </c>
      <c r="G751" s="681">
        <f>'Volume Backup'!U677</f>
        <v>2</v>
      </c>
      <c r="H751" s="46" t="str">
        <f>'Volume Backup'!V677</f>
        <v>unit</v>
      </c>
      <c r="I751" s="51"/>
      <c r="J751" s="200">
        <f t="shared" si="378"/>
        <v>0</v>
      </c>
      <c r="K751" s="51"/>
      <c r="L751" s="200">
        <f t="shared" si="379"/>
        <v>0</v>
      </c>
      <c r="M751" s="670"/>
      <c r="N751" s="10"/>
    </row>
    <row r="752" spans="1:14">
      <c r="A752" s="47"/>
      <c r="B752" s="56">
        <f t="shared" si="381"/>
        <v>10</v>
      </c>
      <c r="C752" s="48" t="s">
        <v>1310</v>
      </c>
      <c r="D752" s="49"/>
      <c r="E752" s="49"/>
      <c r="F752" s="50" t="str">
        <f t="shared" si="380"/>
        <v>Dihitung</v>
      </c>
      <c r="G752" s="681">
        <f>'Volume Backup'!U678</f>
        <v>2</v>
      </c>
      <c r="H752" s="46" t="str">
        <f>'Volume Backup'!V678</f>
        <v>unit</v>
      </c>
      <c r="I752" s="51"/>
      <c r="J752" s="200">
        <f t="shared" si="378"/>
        <v>0</v>
      </c>
      <c r="K752" s="51"/>
      <c r="L752" s="200">
        <f t="shared" si="379"/>
        <v>0</v>
      </c>
      <c r="M752" s="670"/>
      <c r="N752" s="10"/>
    </row>
    <row r="753" spans="1:16">
      <c r="A753" s="47"/>
      <c r="B753" s="56">
        <f t="shared" si="381"/>
        <v>11</v>
      </c>
      <c r="C753" s="48" t="s">
        <v>1295</v>
      </c>
      <c r="D753" s="49"/>
      <c r="E753" s="49"/>
      <c r="F753" s="50" t="str">
        <f t="shared" si="380"/>
        <v>A.4.6.1.23 G</v>
      </c>
      <c r="G753" s="681" t="e">
        <f>'Volume Backup'!#REF!</f>
        <v>#REF!</v>
      </c>
      <c r="H753" s="46" t="e">
        <f>'Volume Backup'!#REF!</f>
        <v>#REF!</v>
      </c>
      <c r="I753" s="51"/>
      <c r="J753" s="200" t="e">
        <f t="shared" si="378"/>
        <v>#REF!</v>
      </c>
      <c r="K753" s="51"/>
      <c r="L753" s="200" t="e">
        <f t="shared" si="379"/>
        <v>#REF!</v>
      </c>
      <c r="M753" s="670"/>
      <c r="N753" s="10"/>
    </row>
    <row r="754" spans="1:16">
      <c r="A754" s="47"/>
      <c r="B754" s="56">
        <f t="shared" si="381"/>
        <v>12</v>
      </c>
      <c r="C754" s="48" t="s">
        <v>192</v>
      </c>
      <c r="D754" s="49"/>
      <c r="E754" s="49"/>
      <c r="F754" s="50" t="str">
        <f t="shared" si="380"/>
        <v>A.4.6.1.23 L</v>
      </c>
      <c r="G754" s="681" t="e">
        <f>'Volume Backup'!#REF!</f>
        <v>#REF!</v>
      </c>
      <c r="H754" s="46" t="e">
        <f>'Volume Backup'!#REF!</f>
        <v>#REF!</v>
      </c>
      <c r="I754" s="51"/>
      <c r="J754" s="200" t="e">
        <f t="shared" si="378"/>
        <v>#REF!</v>
      </c>
      <c r="K754" s="51"/>
      <c r="L754" s="200" t="e">
        <f t="shared" si="379"/>
        <v>#REF!</v>
      </c>
      <c r="M754" s="670"/>
      <c r="N754" s="10"/>
    </row>
    <row r="755" spans="1:16">
      <c r="A755" s="47"/>
      <c r="B755" s="56">
        <f t="shared" si="381"/>
        <v>13</v>
      </c>
      <c r="C755" s="48" t="s">
        <v>1312</v>
      </c>
      <c r="D755" s="49"/>
      <c r="E755" s="49"/>
      <c r="F755" s="50" t="str">
        <f t="shared" si="380"/>
        <v>A.4.4.3.36 J</v>
      </c>
      <c r="G755" s="681">
        <f>'Volume Backup'!U679</f>
        <v>22.400000000000002</v>
      </c>
      <c r="H755" s="46" t="str">
        <f>'Volume Backup'!V679</f>
        <v>m2</v>
      </c>
      <c r="I755" s="51"/>
      <c r="J755" s="200">
        <f t="shared" si="378"/>
        <v>0</v>
      </c>
      <c r="K755" s="51"/>
      <c r="L755" s="200">
        <f t="shared" si="379"/>
        <v>0</v>
      </c>
      <c r="M755" s="670"/>
      <c r="N755" s="10"/>
    </row>
    <row r="756" spans="1:16">
      <c r="A756" s="47"/>
      <c r="B756" s="56">
        <f t="shared" si="381"/>
        <v>14</v>
      </c>
      <c r="C756" s="48" t="s">
        <v>1313</v>
      </c>
      <c r="D756" s="49"/>
      <c r="E756" s="49"/>
      <c r="F756" s="50" t="str">
        <f t="shared" si="380"/>
        <v>A.4.4.3.36 J</v>
      </c>
      <c r="G756" s="681">
        <f>'Volume Backup'!U680</f>
        <v>3</v>
      </c>
      <c r="H756" s="46" t="str">
        <f>'Volume Backup'!V680</f>
        <v>m2</v>
      </c>
      <c r="I756" s="51"/>
      <c r="J756" s="200">
        <f t="shared" si="378"/>
        <v>0</v>
      </c>
      <c r="K756" s="51"/>
      <c r="L756" s="200">
        <f t="shared" si="379"/>
        <v>0</v>
      </c>
      <c r="M756" s="670"/>
      <c r="N756" s="10"/>
    </row>
    <row r="757" spans="1:16">
      <c r="A757" s="47"/>
      <c r="B757" s="56">
        <f t="shared" si="381"/>
        <v>15</v>
      </c>
      <c r="C757" s="48" t="s">
        <v>172</v>
      </c>
      <c r="D757" s="49"/>
      <c r="E757" s="49"/>
      <c r="F757" s="50" t="str">
        <f t="shared" si="380"/>
        <v>PLL.01</v>
      </c>
      <c r="G757" s="681">
        <f>'Volume Backup'!U681</f>
        <v>3</v>
      </c>
      <c r="H757" s="46" t="str">
        <f>'Volume Backup'!V681</f>
        <v>m2</v>
      </c>
      <c r="I757" s="51"/>
      <c r="J757" s="200">
        <f t="shared" si="378"/>
        <v>0</v>
      </c>
      <c r="K757" s="51"/>
      <c r="L757" s="200">
        <f t="shared" si="379"/>
        <v>0</v>
      </c>
      <c r="M757" s="670"/>
      <c r="N757" s="10"/>
    </row>
    <row r="758" spans="1:16">
      <c r="A758" s="47"/>
      <c r="B758" s="56">
        <f t="shared" si="381"/>
        <v>16</v>
      </c>
      <c r="C758" s="48" t="s">
        <v>184</v>
      </c>
      <c r="D758" s="49"/>
      <c r="E758" s="49"/>
      <c r="F758" s="50" t="str">
        <f t="shared" si="380"/>
        <v>A.4.5.1.7</v>
      </c>
      <c r="G758" s="681">
        <f>'Volume Backup'!U682</f>
        <v>3</v>
      </c>
      <c r="H758" s="46" t="str">
        <f>'Volume Backup'!V682</f>
        <v>m2</v>
      </c>
      <c r="I758" s="51"/>
      <c r="J758" s="200">
        <f t="shared" si="378"/>
        <v>0</v>
      </c>
      <c r="K758" s="51"/>
      <c r="L758" s="200">
        <f t="shared" si="379"/>
        <v>0</v>
      </c>
      <c r="M758" s="670"/>
      <c r="N758" s="10"/>
    </row>
    <row r="759" spans="1:16">
      <c r="A759" s="47"/>
      <c r="B759" s="56">
        <f t="shared" si="381"/>
        <v>17</v>
      </c>
      <c r="C759" s="48" t="s">
        <v>1297</v>
      </c>
      <c r="D759" s="49"/>
      <c r="E759" s="49"/>
      <c r="F759" s="50" t="str">
        <f t="shared" si="380"/>
        <v>A.4.7.1.10</v>
      </c>
      <c r="G759" s="681">
        <f>'Volume Backup'!U683</f>
        <v>3</v>
      </c>
      <c r="H759" s="46" t="str">
        <f>'Volume Backup'!V683</f>
        <v>m2</v>
      </c>
      <c r="I759" s="51"/>
      <c r="J759" s="200">
        <f t="shared" si="378"/>
        <v>0</v>
      </c>
      <c r="K759" s="51"/>
      <c r="L759" s="200">
        <f t="shared" si="379"/>
        <v>0</v>
      </c>
      <c r="M759" s="670"/>
      <c r="N759" s="10"/>
      <c r="O759" s="861" t="e">
        <f>SUM(J714:J759)</f>
        <v>#REF!</v>
      </c>
      <c r="P759" s="861" t="e">
        <f>SUM(L714:L759)</f>
        <v>#REF!</v>
      </c>
    </row>
    <row r="760" spans="1:16" s="692" customFormat="1">
      <c r="A760" s="683" t="s">
        <v>112</v>
      </c>
      <c r="B760" s="684"/>
      <c r="C760" s="685" t="s">
        <v>1424</v>
      </c>
      <c r="D760" s="686"/>
      <c r="E760" s="686"/>
      <c r="F760" s="693"/>
      <c r="G760" s="694"/>
      <c r="H760" s="687"/>
      <c r="I760" s="695"/>
      <c r="J760" s="688"/>
      <c r="K760" s="689"/>
      <c r="L760" s="688"/>
      <c r="M760" s="690"/>
      <c r="N760" s="691"/>
    </row>
    <row r="761" spans="1:16" s="70" customFormat="1">
      <c r="A761" s="64" t="s">
        <v>1425</v>
      </c>
      <c r="B761" s="65"/>
      <c r="C761" s="66" t="s">
        <v>164</v>
      </c>
      <c r="D761" s="67"/>
      <c r="E761" s="67"/>
      <c r="F761" s="697"/>
      <c r="G761" s="696"/>
      <c r="H761" s="68"/>
      <c r="I761" s="698"/>
      <c r="J761" s="202"/>
      <c r="K761" s="207"/>
      <c r="L761" s="202"/>
      <c r="M761" s="669"/>
      <c r="N761" s="69"/>
    </row>
    <row r="762" spans="1:16">
      <c r="A762" s="47"/>
      <c r="B762" s="56">
        <v>1</v>
      </c>
      <c r="C762" s="48" t="s">
        <v>1347</v>
      </c>
      <c r="D762" s="49"/>
      <c r="E762" s="49"/>
      <c r="F762" s="50" t="str">
        <f>F662</f>
        <v>A.4.4.1.9</v>
      </c>
      <c r="G762" s="681">
        <f>'Volume Backup'!U686</f>
        <v>5</v>
      </c>
      <c r="H762" s="46" t="str">
        <f>'Volume Backup'!V686</f>
        <v>m2</v>
      </c>
      <c r="I762" s="51"/>
      <c r="J762" s="200">
        <f t="shared" ref="J762" si="382">G762*I762</f>
        <v>0</v>
      </c>
      <c r="K762" s="51"/>
      <c r="L762" s="200">
        <f t="shared" ref="L762" si="383">K762*G762</f>
        <v>0</v>
      </c>
      <c r="M762" s="670"/>
      <c r="N762" s="10"/>
    </row>
    <row r="763" spans="1:16">
      <c r="A763" s="47"/>
      <c r="B763" s="56">
        <f>B762+1</f>
        <v>2</v>
      </c>
      <c r="C763" s="48" t="s">
        <v>170</v>
      </c>
      <c r="D763" s="49"/>
      <c r="E763" s="49"/>
      <c r="F763" s="50" t="str">
        <f t="shared" ref="F763:F764" si="384">F663</f>
        <v>A.4.4.2.4</v>
      </c>
      <c r="G763" s="681">
        <f>'Volume Backup'!U687</f>
        <v>10</v>
      </c>
      <c r="H763" s="46" t="str">
        <f>'Volume Backup'!V687</f>
        <v>m2</v>
      </c>
      <c r="I763" s="51"/>
      <c r="J763" s="200">
        <f>G763*I763</f>
        <v>0</v>
      </c>
      <c r="K763" s="51"/>
      <c r="L763" s="200">
        <f>K763*G763</f>
        <v>0</v>
      </c>
      <c r="M763" s="670"/>
      <c r="N763" s="10"/>
    </row>
    <row r="764" spans="1:16">
      <c r="A764" s="47"/>
      <c r="B764" s="56">
        <f>B763+1</f>
        <v>3</v>
      </c>
      <c r="C764" s="48" t="s">
        <v>163</v>
      </c>
      <c r="D764" s="49"/>
      <c r="E764" s="49"/>
      <c r="F764" s="50" t="str">
        <f t="shared" si="384"/>
        <v>A.4.4.2.27</v>
      </c>
      <c r="G764" s="681">
        <f>'Volume Backup'!U688</f>
        <v>10</v>
      </c>
      <c r="H764" s="46" t="str">
        <f>'Volume Backup'!V688</f>
        <v>m2</v>
      </c>
      <c r="I764" s="51"/>
      <c r="J764" s="200">
        <f>G764*I764</f>
        <v>0</v>
      </c>
      <c r="K764" s="51"/>
      <c r="L764" s="200">
        <f>K764*G764</f>
        <v>0</v>
      </c>
      <c r="M764" s="670"/>
      <c r="N764" s="10"/>
    </row>
    <row r="765" spans="1:16">
      <c r="A765" s="47"/>
      <c r="B765" s="56">
        <f t="shared" ref="B765" si="385">B764+1</f>
        <v>4</v>
      </c>
      <c r="C765" s="48" t="s">
        <v>165</v>
      </c>
      <c r="D765" s="49"/>
      <c r="E765" s="49"/>
      <c r="F765" s="50" t="str">
        <f>F759</f>
        <v>A.4.7.1.10</v>
      </c>
      <c r="G765" s="681">
        <f>'Volume Backup'!U689</f>
        <v>10</v>
      </c>
      <c r="H765" s="46" t="str">
        <f>'Volume Backup'!V689</f>
        <v>m2</v>
      </c>
      <c r="I765" s="51"/>
      <c r="J765" s="200">
        <f t="shared" ref="J765" si="386">G765*I765</f>
        <v>0</v>
      </c>
      <c r="K765" s="51"/>
      <c r="L765" s="200">
        <f t="shared" ref="L765" si="387">K765*G765</f>
        <v>0</v>
      </c>
      <c r="M765" s="670"/>
      <c r="N765" s="10"/>
    </row>
    <row r="766" spans="1:16" s="70" customFormat="1">
      <c r="A766" s="64" t="s">
        <v>1426</v>
      </c>
      <c r="B766" s="65"/>
      <c r="C766" s="66" t="s">
        <v>182</v>
      </c>
      <c r="D766" s="67"/>
      <c r="E766" s="67"/>
      <c r="F766" s="697"/>
      <c r="G766" s="696"/>
      <c r="H766" s="68"/>
      <c r="I766" s="698"/>
      <c r="J766" s="202"/>
      <c r="K766" s="207"/>
      <c r="L766" s="202"/>
      <c r="M766" s="669"/>
      <c r="N766" s="69"/>
    </row>
    <row r="767" spans="1:16">
      <c r="A767" s="37"/>
      <c r="B767" s="55">
        <v>1</v>
      </c>
      <c r="C767" s="33" t="s">
        <v>172</v>
      </c>
      <c r="D767" s="34"/>
      <c r="E767" s="34"/>
      <c r="F767" s="680" t="str">
        <f>F719</f>
        <v>PLL.01</v>
      </c>
      <c r="G767" s="681">
        <f>'Volume Backup'!U691</f>
        <v>12</v>
      </c>
      <c r="H767" s="46" t="str">
        <f>'Volume Backup'!V691</f>
        <v>m2</v>
      </c>
      <c r="I767" s="682"/>
      <c r="J767" s="200">
        <f t="shared" ref="J767:J769" si="388">G767*I767</f>
        <v>0</v>
      </c>
      <c r="K767" s="204"/>
      <c r="L767" s="200">
        <f t="shared" ref="L767:L769" si="389">K767*G767</f>
        <v>0</v>
      </c>
      <c r="M767" s="670"/>
      <c r="N767" s="10"/>
    </row>
    <row r="768" spans="1:16">
      <c r="A768" s="47"/>
      <c r="B768" s="56">
        <f>B767+1</f>
        <v>2</v>
      </c>
      <c r="C768" s="48" t="s">
        <v>184</v>
      </c>
      <c r="D768" s="49"/>
      <c r="E768" s="49"/>
      <c r="F768" s="680" t="str">
        <f>F720</f>
        <v>A.4.5.1.7</v>
      </c>
      <c r="G768" s="681">
        <f>'Volume Backup'!U692</f>
        <v>12</v>
      </c>
      <c r="H768" s="46" t="str">
        <f>'Volume Backup'!V692</f>
        <v>m2</v>
      </c>
      <c r="I768" s="682"/>
      <c r="J768" s="200">
        <f t="shared" si="388"/>
        <v>0</v>
      </c>
      <c r="K768" s="204"/>
      <c r="L768" s="200">
        <f t="shared" si="389"/>
        <v>0</v>
      </c>
      <c r="M768" s="670"/>
      <c r="N768" s="10"/>
    </row>
    <row r="769" spans="1:16">
      <c r="A769" s="47"/>
      <c r="B769" s="56">
        <f>B768+1</f>
        <v>3</v>
      </c>
      <c r="C769" s="48" t="s">
        <v>1449</v>
      </c>
      <c r="D769" s="49"/>
      <c r="E769" s="49"/>
      <c r="F769" s="50" t="str">
        <f>F759</f>
        <v>A.4.7.1.10</v>
      </c>
      <c r="G769" s="681">
        <f>'Volume Backup'!U693</f>
        <v>12</v>
      </c>
      <c r="H769" s="46" t="str">
        <f>'Volume Backup'!V693</f>
        <v>m2</v>
      </c>
      <c r="I769" s="51"/>
      <c r="J769" s="200">
        <f t="shared" si="388"/>
        <v>0</v>
      </c>
      <c r="K769" s="205"/>
      <c r="L769" s="200">
        <f t="shared" si="389"/>
        <v>0</v>
      </c>
      <c r="M769" s="670"/>
      <c r="N769" s="10"/>
    </row>
    <row r="770" spans="1:16" s="70" customFormat="1">
      <c r="A770" s="64" t="s">
        <v>1427</v>
      </c>
      <c r="B770" s="65"/>
      <c r="C770" s="66" t="s">
        <v>162</v>
      </c>
      <c r="D770" s="67"/>
      <c r="E770" s="67"/>
      <c r="F770" s="697"/>
      <c r="G770" s="696"/>
      <c r="H770" s="68"/>
      <c r="I770" s="698"/>
      <c r="J770" s="202"/>
      <c r="K770" s="207"/>
      <c r="L770" s="202"/>
      <c r="M770" s="669"/>
      <c r="N770" s="69"/>
    </row>
    <row r="771" spans="1:16">
      <c r="A771" s="37"/>
      <c r="B771" s="55">
        <v>1</v>
      </c>
      <c r="C771" s="33" t="s">
        <v>180</v>
      </c>
      <c r="D771" s="34"/>
      <c r="E771" s="34"/>
      <c r="F771" s="680" t="str">
        <f>F755</f>
        <v>A.4.4.3.36 J</v>
      </c>
      <c r="G771" s="681">
        <f>'Volume Backup'!U695</f>
        <v>12</v>
      </c>
      <c r="H771" s="46" t="str">
        <f>'Volume Backup'!V695</f>
        <v>m2</v>
      </c>
      <c r="I771" s="682"/>
      <c r="J771" s="200">
        <f t="shared" ref="J771" si="390">G771*I771</f>
        <v>0</v>
      </c>
      <c r="K771" s="204"/>
      <c r="L771" s="200">
        <f t="shared" ref="L771" si="391">K771*G771</f>
        <v>0</v>
      </c>
      <c r="M771" s="670"/>
      <c r="N771" s="10"/>
    </row>
    <row r="772" spans="1:16" s="70" customFormat="1">
      <c r="A772" s="64" t="s">
        <v>1428</v>
      </c>
      <c r="B772" s="65"/>
      <c r="C772" s="66" t="s">
        <v>1284</v>
      </c>
      <c r="D772" s="67"/>
      <c r="E772" s="67"/>
      <c r="F772" s="697"/>
      <c r="G772" s="696"/>
      <c r="H772" s="68"/>
      <c r="I772" s="698"/>
      <c r="J772" s="202"/>
      <c r="K772" s="207"/>
      <c r="L772" s="202"/>
      <c r="M772" s="669"/>
      <c r="N772" s="69"/>
    </row>
    <row r="773" spans="1:16">
      <c r="A773" s="47"/>
      <c r="B773" s="56">
        <v>1</v>
      </c>
      <c r="C773" s="48" t="s">
        <v>1286</v>
      </c>
      <c r="D773" s="49"/>
      <c r="E773" s="49"/>
      <c r="F773" s="50" t="str">
        <f>F727</f>
        <v>PK.Elek.01</v>
      </c>
      <c r="G773" s="681">
        <f>'Volume Backup'!U697</f>
        <v>5</v>
      </c>
      <c r="H773" s="46" t="str">
        <f>'Volume Backup'!V697</f>
        <v>ttk</v>
      </c>
      <c r="I773" s="51"/>
      <c r="J773" s="200">
        <f t="shared" ref="J773:J776" si="392">G773*I773</f>
        <v>0</v>
      </c>
      <c r="K773" s="205"/>
      <c r="L773" s="200">
        <f t="shared" ref="L773:L776" si="393">K773*G773</f>
        <v>0</v>
      </c>
      <c r="M773" s="670"/>
      <c r="N773" s="10"/>
    </row>
    <row r="774" spans="1:16">
      <c r="A774" s="47"/>
      <c r="B774" s="56">
        <f>B773+1</f>
        <v>2</v>
      </c>
      <c r="C774" s="48" t="s">
        <v>1327</v>
      </c>
      <c r="D774" s="49"/>
      <c r="E774" s="49"/>
      <c r="F774" s="50" t="str">
        <f>F680</f>
        <v>PK.Elek.39</v>
      </c>
      <c r="G774" s="681">
        <f>'Volume Backup'!U698</f>
        <v>1</v>
      </c>
      <c r="H774" s="46" t="str">
        <f>'Volume Backup'!V698</f>
        <v>unit</v>
      </c>
      <c r="I774" s="51"/>
      <c r="J774" s="200">
        <f t="shared" si="392"/>
        <v>0</v>
      </c>
      <c r="K774" s="205"/>
      <c r="L774" s="200">
        <f t="shared" si="393"/>
        <v>0</v>
      </c>
      <c r="M774" s="670"/>
      <c r="N774" s="10"/>
    </row>
    <row r="775" spans="1:16">
      <c r="A775" s="47"/>
      <c r="B775" s="56">
        <f>B774+1</f>
        <v>3</v>
      </c>
      <c r="C775" s="48" t="s">
        <v>1299</v>
      </c>
      <c r="D775" s="49"/>
      <c r="E775" s="49"/>
      <c r="F775" s="50" t="str">
        <f>F732</f>
        <v>PK.Elek.29</v>
      </c>
      <c r="G775" s="681">
        <f>'Volume Backup'!U699</f>
        <v>1</v>
      </c>
      <c r="H775" s="46" t="str">
        <f>'Volume Backup'!V699</f>
        <v>unit</v>
      </c>
      <c r="I775" s="51"/>
      <c r="J775" s="200">
        <f t="shared" si="392"/>
        <v>0</v>
      </c>
      <c r="K775" s="205"/>
      <c r="L775" s="200">
        <f t="shared" si="393"/>
        <v>0</v>
      </c>
      <c r="M775" s="670"/>
      <c r="N775" s="10"/>
    </row>
    <row r="776" spans="1:16">
      <c r="A776" s="47"/>
      <c r="B776" s="56">
        <f t="shared" ref="B776" si="394">B775+1</f>
        <v>4</v>
      </c>
      <c r="C776" s="48" t="s">
        <v>1301</v>
      </c>
      <c r="D776" s="49"/>
      <c r="E776" s="49"/>
      <c r="F776" s="50" t="str">
        <f>F734</f>
        <v>PK.Elek.28</v>
      </c>
      <c r="G776" s="681">
        <f>'Volume Backup'!U700</f>
        <v>4</v>
      </c>
      <c r="H776" s="46" t="str">
        <f>'Volume Backup'!V700</f>
        <v>unit</v>
      </c>
      <c r="I776" s="51"/>
      <c r="J776" s="200">
        <f t="shared" si="392"/>
        <v>0</v>
      </c>
      <c r="K776" s="205"/>
      <c r="L776" s="200">
        <f t="shared" si="393"/>
        <v>0</v>
      </c>
      <c r="M776" s="670"/>
      <c r="N776" s="10"/>
    </row>
    <row r="777" spans="1:16" s="70" customFormat="1">
      <c r="A777" s="64" t="s">
        <v>1429</v>
      </c>
      <c r="B777" s="65"/>
      <c r="C777" s="66" t="s">
        <v>189</v>
      </c>
      <c r="D777" s="67"/>
      <c r="E777" s="67"/>
      <c r="F777" s="697"/>
      <c r="G777" s="696"/>
      <c r="H777" s="68"/>
      <c r="I777" s="698"/>
      <c r="J777" s="202"/>
      <c r="K777" s="207"/>
      <c r="L777" s="202"/>
      <c r="M777" s="669"/>
      <c r="N777" s="69"/>
    </row>
    <row r="778" spans="1:16">
      <c r="A778" s="37"/>
      <c r="B778" s="55">
        <v>1</v>
      </c>
      <c r="C778" s="33" t="s">
        <v>1399</v>
      </c>
      <c r="D778" s="34"/>
      <c r="E778" s="34"/>
      <c r="F778" s="680" t="str">
        <f>F752</f>
        <v>Dihitung</v>
      </c>
      <c r="G778" s="681" t="e">
        <f>'Volume Backup'!#REF!</f>
        <v>#REF!</v>
      </c>
      <c r="H778" s="46" t="e">
        <f>'Volume Backup'!#REF!</f>
        <v>#REF!</v>
      </c>
      <c r="I778" s="682"/>
      <c r="J778" s="200" t="e">
        <f t="shared" ref="J778:J779" si="395">G778*I778</f>
        <v>#REF!</v>
      </c>
      <c r="K778" s="682"/>
      <c r="L778" s="200" t="e">
        <f t="shared" ref="L778:L779" si="396">K778*G778</f>
        <v>#REF!</v>
      </c>
      <c r="M778" s="670"/>
      <c r="N778" s="10"/>
    </row>
    <row r="779" spans="1:16">
      <c r="A779" s="47"/>
      <c r="B779" s="56">
        <f t="shared" ref="B779" si="397">B778+1</f>
        <v>2</v>
      </c>
      <c r="C779" s="48" t="s">
        <v>1433</v>
      </c>
      <c r="D779" s="49"/>
      <c r="E779" s="49"/>
      <c r="F779" s="50" t="str">
        <f>F23</f>
        <v>Supl. LCS</v>
      </c>
      <c r="G779" s="681">
        <f>'Volume Backup'!U702</f>
        <v>10</v>
      </c>
      <c r="H779" s="46" t="str">
        <f>'Volume Backup'!V702</f>
        <v>m2</v>
      </c>
      <c r="I779" s="51"/>
      <c r="J779" s="200">
        <f t="shared" si="395"/>
        <v>0</v>
      </c>
      <c r="K779" s="205"/>
      <c r="L779" s="200">
        <f t="shared" si="396"/>
        <v>0</v>
      </c>
      <c r="M779" s="670"/>
      <c r="N779" s="10"/>
      <c r="O779" s="861" t="e">
        <f>SUM(J762:J779)</f>
        <v>#REF!</v>
      </c>
      <c r="P779" s="861" t="e">
        <f>SUM(L762:L779)</f>
        <v>#REF!</v>
      </c>
    </row>
    <row r="780" spans="1:16" ht="13.5" thickBot="1">
      <c r="A780" s="15"/>
      <c r="B780" s="16"/>
      <c r="C780" s="38"/>
      <c r="D780" s="17"/>
      <c r="E780" s="17"/>
      <c r="F780" s="39"/>
      <c r="G780" s="17"/>
      <c r="H780" s="17"/>
      <c r="I780" s="18" t="str">
        <f>"Sub Total "  &amp;A363</f>
        <v>Sub Total IV.</v>
      </c>
      <c r="J780" s="201" t="e">
        <f>SUM(J366:J779)</f>
        <v>#REF!</v>
      </c>
      <c r="K780" s="206"/>
      <c r="L780" s="201" t="e">
        <f>SUM(L366:L779)</f>
        <v>#REF!</v>
      </c>
      <c r="M780" s="677"/>
      <c r="N780" s="10"/>
    </row>
    <row r="781" spans="1:16" s="45" customFormat="1" ht="16.5" thickTop="1" thickBot="1">
      <c r="A781" s="52" t="s">
        <v>197</v>
      </c>
      <c r="B781" s="40"/>
      <c r="C781" s="41" t="s">
        <v>190</v>
      </c>
      <c r="D781" s="42"/>
      <c r="E781" s="42"/>
      <c r="F781" s="53"/>
      <c r="G781" s="43"/>
      <c r="H781" s="43"/>
      <c r="I781" s="54"/>
      <c r="J781" s="43"/>
      <c r="K781" s="203"/>
      <c r="L781" s="43"/>
      <c r="M781" s="668"/>
      <c r="N781" s="44"/>
    </row>
    <row r="782" spans="1:16" ht="13.5" thickTop="1">
      <c r="A782" s="37"/>
      <c r="B782" s="55">
        <v>1</v>
      </c>
      <c r="C782" s="33" t="s">
        <v>191</v>
      </c>
      <c r="D782" s="34"/>
      <c r="E782" s="34"/>
      <c r="F782" s="680" t="s">
        <v>151</v>
      </c>
      <c r="G782" s="681">
        <f>'Volume Backup'!U724</f>
        <v>1</v>
      </c>
      <c r="H782" s="46" t="str">
        <f>'Volume Backup'!V724</f>
        <v>ls</v>
      </c>
      <c r="I782" s="682"/>
      <c r="J782" s="200">
        <f t="shared" ref="J782:J783" si="398">G782*I782</f>
        <v>0</v>
      </c>
      <c r="K782" s="204"/>
      <c r="L782" s="200">
        <f t="shared" ref="L782:L783" si="399">K782*G782</f>
        <v>0</v>
      </c>
      <c r="M782" s="670"/>
      <c r="N782" s="10"/>
    </row>
    <row r="783" spans="1:16">
      <c r="A783" s="37"/>
      <c r="B783" s="55">
        <f>B782+1</f>
        <v>2</v>
      </c>
      <c r="C783" s="33" t="s">
        <v>127</v>
      </c>
      <c r="D783" s="34"/>
      <c r="E783" s="34"/>
      <c r="F783" s="680" t="s">
        <v>151</v>
      </c>
      <c r="G783" s="681">
        <f>'Volume Backup'!U725</f>
        <v>1</v>
      </c>
      <c r="H783" s="46" t="str">
        <f>'Volume Backup'!V725</f>
        <v>ls</v>
      </c>
      <c r="I783" s="682"/>
      <c r="J783" s="200">
        <f t="shared" si="398"/>
        <v>0</v>
      </c>
      <c r="K783" s="204"/>
      <c r="L783" s="200">
        <f t="shared" si="399"/>
        <v>0</v>
      </c>
      <c r="M783" s="670"/>
      <c r="N783" s="10"/>
      <c r="O783" s="861">
        <f>SUM(J782:J783)</f>
        <v>0</v>
      </c>
      <c r="P783" s="861">
        <f>SUM(L782:L783)</f>
        <v>0</v>
      </c>
    </row>
    <row r="784" spans="1:16" ht="13.5" thickBot="1">
      <c r="A784" s="15"/>
      <c r="B784" s="16"/>
      <c r="C784" s="38"/>
      <c r="D784" s="17"/>
      <c r="E784" s="17"/>
      <c r="F784" s="39"/>
      <c r="G784" s="17"/>
      <c r="H784" s="17"/>
      <c r="I784" s="18" t="str">
        <f>"Sub Total "&amp;  A781</f>
        <v>Sub Total V.</v>
      </c>
      <c r="J784" s="201">
        <f>SUM(J782:J783)</f>
        <v>0</v>
      </c>
      <c r="K784" s="206"/>
      <c r="L784" s="201">
        <f>SUM(L782:L783)</f>
        <v>0</v>
      </c>
      <c r="M784" s="677"/>
      <c r="N784" s="10"/>
    </row>
    <row r="785" spans="1:15" ht="22.5" customHeight="1" thickTop="1" thickBot="1">
      <c r="A785" s="1580" t="s">
        <v>1265</v>
      </c>
      <c r="B785" s="1581"/>
      <c r="C785" s="1581"/>
      <c r="D785" s="1581"/>
      <c r="E785" s="1581"/>
      <c r="F785" s="1581"/>
      <c r="G785" s="1581"/>
      <c r="H785" s="1581"/>
      <c r="I785" s="1582"/>
      <c r="J785" s="201" t="e">
        <f>J784+J780+J362+J67+J18</f>
        <v>#REF!</v>
      </c>
      <c r="K785" s="206"/>
      <c r="L785" s="201" t="e">
        <f>L784+L780+L362+L67+L18</f>
        <v>#REF!</v>
      </c>
      <c r="M785" s="677"/>
      <c r="N785" s="10"/>
      <c r="O785" s="863" t="e">
        <f>SUM(O10:O783)</f>
        <v>#REF!</v>
      </c>
    </row>
    <row r="786" spans="1:15" ht="13.5" thickTop="1">
      <c r="K786" s="208"/>
    </row>
    <row r="787" spans="1:15">
      <c r="O787" s="9">
        <f>Rekapitulasi!J55</f>
        <v>3603603603.6036034</v>
      </c>
    </row>
    <row r="788" spans="1:15">
      <c r="J788" s="8">
        <v>-3056923.3264722824</v>
      </c>
    </row>
    <row r="789" spans="1:15">
      <c r="O789" s="863" t="e">
        <f>O785-O787</f>
        <v>#REF!</v>
      </c>
    </row>
  </sheetData>
  <mergeCells count="9">
    <mergeCell ref="A785:I785"/>
    <mergeCell ref="A1:M1"/>
    <mergeCell ref="B6:E8"/>
    <mergeCell ref="I6:I8"/>
    <mergeCell ref="J6:J8"/>
    <mergeCell ref="K6:K8"/>
    <mergeCell ref="L6:L8"/>
    <mergeCell ref="M6:M8"/>
    <mergeCell ref="G7:H7"/>
  </mergeCells>
  <pageMargins left="0.7" right="0.7" top="0.75" bottom="0.75" header="0.3" footer="0.3"/>
  <pageSetup paperSize="9" scale="68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249977111117893"/>
    <pageSetUpPr fitToPage="1"/>
  </sheetPr>
  <dimension ref="A1:BG727"/>
  <sheetViews>
    <sheetView showGridLines="0" view="pageBreakPreview" zoomScaleNormal="85" zoomScaleSheetLayoutView="100" workbookViewId="0">
      <pane ySplit="9" topLeftCell="A442" activePane="bottomLeft" state="frozen"/>
      <selection activeCell="B1" sqref="B1"/>
      <selection pane="bottomLeft" activeCell="K471" sqref="K471"/>
    </sheetView>
  </sheetViews>
  <sheetFormatPr defaultColWidth="8.85546875" defaultRowHeight="14.25"/>
  <cols>
    <col min="1" max="1" width="5.85546875" style="19" customWidth="1"/>
    <col min="2" max="2" width="3.42578125" style="8" customWidth="1"/>
    <col min="3" max="3" width="10.140625" style="20" customWidth="1"/>
    <col min="4" max="4" width="2.42578125" style="8" customWidth="1"/>
    <col min="5" max="5" width="45.7109375" style="8" customWidth="1"/>
    <col min="6" max="9" width="7.28515625" style="61" customWidth="1"/>
    <col min="10" max="10" width="7.28515625" style="57" customWidth="1"/>
    <col min="11" max="11" width="7.28515625" style="61" customWidth="1"/>
    <col min="12" max="15" width="7.28515625" style="57" customWidth="1"/>
    <col min="16" max="16" width="8.42578125" style="57" bestFit="1" customWidth="1"/>
    <col min="17" max="19" width="7.28515625" style="57" customWidth="1"/>
    <col min="20" max="20" width="7.28515625" style="61" customWidth="1"/>
    <col min="21" max="21" width="8.42578125" style="61" bestFit="1" customWidth="1"/>
    <col min="22" max="22" width="7.28515625" style="62" customWidth="1"/>
    <col min="23" max="16384" width="8.85546875" style="57"/>
  </cols>
  <sheetData>
    <row r="1" spans="1:26" ht="24" thickTop="1">
      <c r="A1" s="1603" t="s">
        <v>2832</v>
      </c>
      <c r="B1" s="1604"/>
      <c r="C1" s="1604"/>
      <c r="D1" s="1604"/>
      <c r="E1" s="1604"/>
      <c r="F1" s="1604"/>
      <c r="G1" s="1604"/>
      <c r="H1" s="1604"/>
      <c r="I1" s="1604"/>
      <c r="J1" s="1604"/>
      <c r="K1" s="1604"/>
      <c r="L1" s="1604"/>
      <c r="M1" s="1604"/>
      <c r="N1" s="1604"/>
      <c r="O1" s="1604"/>
      <c r="P1" s="1604"/>
      <c r="Q1" s="1604"/>
      <c r="R1" s="1604"/>
      <c r="S1" s="1604"/>
      <c r="T1" s="1604"/>
      <c r="U1" s="1604"/>
      <c r="V1" s="1605"/>
    </row>
    <row r="2" spans="1:26">
      <c r="A2" s="878" t="str">
        <f>'Rencana Anggaran Biaya'!A2</f>
        <v>Judul Pekerjaan</v>
      </c>
      <c r="B2" s="22"/>
      <c r="C2" s="23"/>
      <c r="D2" s="22" t="s">
        <v>0</v>
      </c>
      <c r="E2" s="24" t="str">
        <f>'Rencana Anggaran Biaya'!E2</f>
        <v>Rehabilitasi / Renovasi Ruang Sekretariat DPRD-SU</v>
      </c>
      <c r="F2" s="869"/>
      <c r="G2" s="869"/>
      <c r="H2" s="869"/>
      <c r="I2" s="869"/>
      <c r="J2" s="870"/>
      <c r="K2" s="869"/>
      <c r="L2" s="870"/>
      <c r="M2" s="870"/>
      <c r="N2" s="870"/>
      <c r="O2" s="870"/>
      <c r="P2" s="870"/>
      <c r="Q2" s="870"/>
      <c r="R2" s="870"/>
      <c r="S2" s="870"/>
      <c r="T2" s="869"/>
      <c r="U2" s="869"/>
      <c r="V2" s="871"/>
    </row>
    <row r="3" spans="1:26">
      <c r="A3" s="879" t="str">
        <f>'Rencana Anggaran Biaya'!A3</f>
        <v>Lokasi Pekerjaan</v>
      </c>
      <c r="B3" s="25"/>
      <c r="C3" s="26"/>
      <c r="D3" s="27" t="s">
        <v>0</v>
      </c>
      <c r="E3" s="28" t="str">
        <f>'Rencana Anggaran Biaya'!E3</f>
        <v>Medan, Sumatera Utara</v>
      </c>
      <c r="F3" s="872"/>
      <c r="G3" s="872"/>
      <c r="H3" s="872"/>
      <c r="I3" s="872"/>
      <c r="J3" s="873"/>
      <c r="K3" s="872"/>
      <c r="L3" s="873"/>
      <c r="M3" s="873"/>
      <c r="N3" s="873"/>
      <c r="O3" s="873"/>
      <c r="P3" s="873"/>
      <c r="Q3" s="873"/>
      <c r="R3" s="873"/>
      <c r="S3" s="873"/>
      <c r="T3" s="872"/>
      <c r="U3" s="872"/>
      <c r="V3" s="874"/>
    </row>
    <row r="4" spans="1:26">
      <c r="A4" s="880" t="str">
        <f>'Rencana Anggaran Biaya'!A4</f>
        <v>Tahun Anggaran</v>
      </c>
      <c r="B4" s="29"/>
      <c r="C4" s="30"/>
      <c r="D4" s="31" t="s">
        <v>0</v>
      </c>
      <c r="E4" s="32">
        <f>'Rencana Anggaran Biaya'!E4</f>
        <v>2024</v>
      </c>
      <c r="F4" s="875"/>
      <c r="G4" s="875"/>
      <c r="H4" s="875"/>
      <c r="I4" s="875"/>
      <c r="J4" s="876"/>
      <c r="K4" s="875"/>
      <c r="L4" s="876"/>
      <c r="M4" s="876"/>
      <c r="N4" s="876"/>
      <c r="O4" s="876"/>
      <c r="P4" s="876"/>
      <c r="Q4" s="876"/>
      <c r="R4" s="876"/>
      <c r="S4" s="876"/>
      <c r="T4" s="875"/>
      <c r="U4" s="875"/>
      <c r="V4" s="877"/>
    </row>
    <row r="5" spans="1:26" ht="15" thickBot="1">
      <c r="A5" s="881"/>
      <c r="B5" s="882"/>
      <c r="C5" s="883"/>
      <c r="D5" s="884"/>
      <c r="E5" s="885"/>
      <c r="F5" s="886"/>
      <c r="G5" s="886"/>
      <c r="H5" s="886"/>
      <c r="I5" s="886"/>
      <c r="J5" s="887"/>
      <c r="K5" s="886"/>
      <c r="L5" s="887"/>
      <c r="M5" s="887"/>
      <c r="N5" s="887"/>
      <c r="O5" s="887"/>
      <c r="P5" s="887"/>
      <c r="Q5" s="887"/>
      <c r="R5" s="887"/>
      <c r="S5" s="887"/>
      <c r="T5" s="886"/>
      <c r="U5" s="886"/>
      <c r="V5" s="888"/>
    </row>
    <row r="6" spans="1:26" ht="15.75" customHeight="1" thickTop="1">
      <c r="A6" s="889"/>
      <c r="B6" s="1611" t="s">
        <v>10</v>
      </c>
      <c r="C6" s="1612"/>
      <c r="D6" s="1612"/>
      <c r="E6" s="1612"/>
      <c r="F6" s="1606" t="s">
        <v>113</v>
      </c>
      <c r="G6" s="1607" t="s">
        <v>85</v>
      </c>
      <c r="H6" s="1608" t="s">
        <v>114</v>
      </c>
      <c r="I6" s="1607" t="s">
        <v>115</v>
      </c>
      <c r="J6" s="1608" t="s">
        <v>116</v>
      </c>
      <c r="K6" s="1607" t="s">
        <v>112</v>
      </c>
      <c r="L6" s="1608" t="s">
        <v>117</v>
      </c>
      <c r="M6" s="1607" t="s">
        <v>118</v>
      </c>
      <c r="N6" s="1608" t="s">
        <v>119</v>
      </c>
      <c r="O6" s="1607" t="s">
        <v>120</v>
      </c>
      <c r="P6" s="1608" t="s">
        <v>121</v>
      </c>
      <c r="Q6" s="1607" t="s">
        <v>122</v>
      </c>
      <c r="R6" s="1617" t="s">
        <v>123</v>
      </c>
      <c r="S6" s="1607" t="s">
        <v>124</v>
      </c>
      <c r="T6" s="1608" t="s">
        <v>125</v>
      </c>
      <c r="U6" s="1609" t="s">
        <v>126</v>
      </c>
      <c r="V6" s="1610"/>
    </row>
    <row r="7" spans="1:26" ht="15.75">
      <c r="A7" s="890" t="s">
        <v>9</v>
      </c>
      <c r="B7" s="1611"/>
      <c r="C7" s="1612"/>
      <c r="D7" s="1612"/>
      <c r="E7" s="1612"/>
      <c r="F7" s="1606"/>
      <c r="G7" s="1607"/>
      <c r="H7" s="1608"/>
      <c r="I7" s="1607"/>
      <c r="J7" s="1608"/>
      <c r="K7" s="1607"/>
      <c r="L7" s="1608"/>
      <c r="M7" s="1607"/>
      <c r="N7" s="1608"/>
      <c r="O7" s="1607"/>
      <c r="P7" s="1608"/>
      <c r="Q7" s="1607"/>
      <c r="R7" s="1617"/>
      <c r="S7" s="1607"/>
      <c r="T7" s="1608"/>
      <c r="U7" s="1609"/>
      <c r="V7" s="1610"/>
    </row>
    <row r="8" spans="1:26" ht="15.75" customHeight="1">
      <c r="A8" s="889"/>
      <c r="B8" s="1611"/>
      <c r="C8" s="1612"/>
      <c r="D8" s="1612"/>
      <c r="E8" s="1612"/>
      <c r="F8" s="1606"/>
      <c r="G8" s="1607"/>
      <c r="H8" s="1608"/>
      <c r="I8" s="1607"/>
      <c r="J8" s="1608"/>
      <c r="K8" s="1607"/>
      <c r="L8" s="1608"/>
      <c r="M8" s="1607"/>
      <c r="N8" s="1608"/>
      <c r="O8" s="1607"/>
      <c r="P8" s="1608"/>
      <c r="Q8" s="1607"/>
      <c r="R8" s="1617"/>
      <c r="S8" s="1607"/>
      <c r="T8" s="1608"/>
      <c r="U8" s="1609"/>
      <c r="V8" s="1610"/>
    </row>
    <row r="9" spans="1:26" s="63" customFormat="1" ht="15.75" customHeight="1" thickBot="1">
      <c r="A9" s="891">
        <v>1</v>
      </c>
      <c r="B9" s="1613">
        <v>2</v>
      </c>
      <c r="C9" s="1614"/>
      <c r="D9" s="1614"/>
      <c r="E9" s="1614"/>
      <c r="F9" s="703">
        <v>4</v>
      </c>
      <c r="G9" s="704">
        <v>5</v>
      </c>
      <c r="H9" s="705">
        <v>6</v>
      </c>
      <c r="I9" s="705">
        <v>7</v>
      </c>
      <c r="J9" s="705">
        <v>8</v>
      </c>
      <c r="K9" s="705">
        <v>9</v>
      </c>
      <c r="L9" s="705">
        <v>10</v>
      </c>
      <c r="M9" s="705">
        <v>11</v>
      </c>
      <c r="N9" s="705">
        <v>12</v>
      </c>
      <c r="O9" s="705">
        <v>13</v>
      </c>
      <c r="P9" s="705">
        <v>14</v>
      </c>
      <c r="Q9" s="705">
        <v>15</v>
      </c>
      <c r="R9" s="705">
        <v>16</v>
      </c>
      <c r="S9" s="705">
        <v>17</v>
      </c>
      <c r="T9" s="705">
        <v>18</v>
      </c>
      <c r="U9" s="1615">
        <v>19</v>
      </c>
      <c r="V9" s="1616"/>
    </row>
    <row r="10" spans="1:26" s="75" customFormat="1" ht="21" customHeight="1" thickTop="1" thickBot="1">
      <c r="A10" s="892" t="str">
        <f>'Rencana Anggaran Biaya'!A10</f>
        <v>I.</v>
      </c>
      <c r="B10" s="72"/>
      <c r="C10" s="73" t="str">
        <f>'Rencana Anggaran Biaya'!C10</f>
        <v>Pekerjaan Pendahuluan</v>
      </c>
      <c r="D10" s="74"/>
      <c r="E10" s="74"/>
      <c r="F10" s="714"/>
      <c r="G10" s="714"/>
      <c r="H10" s="714"/>
      <c r="I10" s="714"/>
      <c r="J10" s="714"/>
      <c r="K10" s="714"/>
      <c r="L10" s="714"/>
      <c r="M10" s="714"/>
      <c r="N10" s="714"/>
      <c r="O10" s="714"/>
      <c r="P10" s="714"/>
      <c r="Q10" s="714"/>
      <c r="R10" s="714"/>
      <c r="S10" s="714"/>
      <c r="T10" s="714"/>
      <c r="U10" s="714"/>
      <c r="V10" s="893"/>
    </row>
    <row r="11" spans="1:26" s="59" customFormat="1" ht="13.5" thickTop="1">
      <c r="A11" s="894"/>
      <c r="B11" s="55">
        <f>'Rencana Anggaran Biaya'!B11</f>
        <v>1</v>
      </c>
      <c r="C11" s="55" t="str">
        <f>'Rencana Anggaran Biaya'!C11</f>
        <v>Biaya Sistem Manajemen Keselamatan dan Kesehatan Kerja</v>
      </c>
      <c r="D11" s="34"/>
      <c r="E11" s="34"/>
      <c r="F11" s="715"/>
      <c r="G11" s="715"/>
      <c r="H11" s="715"/>
      <c r="I11" s="715"/>
      <c r="J11" s="715"/>
      <c r="K11" s="715"/>
      <c r="L11" s="715"/>
      <c r="M11" s="715"/>
      <c r="N11" s="715"/>
      <c r="O11" s="715"/>
      <c r="P11" s="715"/>
      <c r="Q11" s="715"/>
      <c r="R11" s="715"/>
      <c r="S11" s="715"/>
      <c r="T11" s="715"/>
      <c r="U11" s="715">
        <v>1</v>
      </c>
      <c r="V11" s="895" t="s">
        <v>16</v>
      </c>
      <c r="Z11" s="60">
        <v>0.1</v>
      </c>
    </row>
    <row r="12" spans="1:26" s="59" customFormat="1" ht="12.75">
      <c r="A12" s="896"/>
      <c r="B12" s="55">
        <f>'Rencana Anggaran Biaya'!B12</f>
        <v>2</v>
      </c>
      <c r="C12" s="55" t="str">
        <f>'Rencana Anggaran Biaya'!C12</f>
        <v>Pekerjaan Pembongkaran Aspal Eksisting</v>
      </c>
      <c r="D12" s="49"/>
      <c r="E12" s="49"/>
      <c r="F12" s="716"/>
      <c r="G12" s="716"/>
      <c r="H12" s="716"/>
      <c r="I12" s="716"/>
      <c r="J12" s="716"/>
      <c r="K12" s="716"/>
      <c r="L12" s="716"/>
      <c r="M12" s="716"/>
      <c r="N12" s="716"/>
      <c r="O12" s="716"/>
      <c r="P12" s="716"/>
      <c r="Q12" s="716"/>
      <c r="R12" s="716"/>
      <c r="S12" s="716"/>
      <c r="T12" s="716"/>
      <c r="U12" s="716">
        <v>1</v>
      </c>
      <c r="V12" s="897" t="s">
        <v>16</v>
      </c>
      <c r="Z12" s="60"/>
    </row>
    <row r="13" spans="1:26" s="59" customFormat="1" ht="12.75">
      <c r="A13" s="896"/>
      <c r="B13" s="55">
        <f>'Rencana Anggaran Biaya'!B13</f>
        <v>3</v>
      </c>
      <c r="C13" s="55" t="str">
        <f>'Rencana Anggaran Biaya'!C13</f>
        <v>Pekerjaan Pembongkaran Dinding Eksisting</v>
      </c>
      <c r="D13" s="49"/>
      <c r="E13" s="49"/>
      <c r="F13" s="716"/>
      <c r="G13" s="716"/>
      <c r="H13" s="716"/>
      <c r="I13" s="716"/>
      <c r="J13" s="716"/>
      <c r="K13" s="716"/>
      <c r="L13" s="716"/>
      <c r="M13" s="716"/>
      <c r="N13" s="716"/>
      <c r="O13" s="716"/>
      <c r="P13" s="716"/>
      <c r="Q13" s="716"/>
      <c r="R13" s="716"/>
      <c r="S13" s="716"/>
      <c r="T13" s="716"/>
      <c r="U13" s="716">
        <v>1</v>
      </c>
      <c r="V13" s="897" t="s">
        <v>16</v>
      </c>
      <c r="Z13" s="60"/>
    </row>
    <row r="14" spans="1:26" s="59" customFormat="1" ht="12.75">
      <c r="A14" s="896"/>
      <c r="B14" s="55">
        <f>'Rencana Anggaran Biaya'!B14</f>
        <v>4</v>
      </c>
      <c r="C14" s="55" t="str">
        <f>'Rencana Anggaran Biaya'!C14</f>
        <v>Pekerjaan Pembongkaran Keramik Eksisting</v>
      </c>
      <c r="D14" s="49"/>
      <c r="E14" s="49"/>
      <c r="F14" s="716"/>
      <c r="G14" s="716"/>
      <c r="H14" s="716"/>
      <c r="I14" s="716"/>
      <c r="J14" s="716"/>
      <c r="K14" s="716"/>
      <c r="L14" s="716"/>
      <c r="M14" s="716"/>
      <c r="N14" s="716"/>
      <c r="O14" s="716"/>
      <c r="P14" s="716"/>
      <c r="Q14" s="716"/>
      <c r="R14" s="716"/>
      <c r="S14" s="716"/>
      <c r="T14" s="716"/>
      <c r="U14" s="716">
        <v>1</v>
      </c>
      <c r="V14" s="897" t="s">
        <v>16</v>
      </c>
      <c r="Z14" s="60"/>
    </row>
    <row r="15" spans="1:26" s="59" customFormat="1" ht="12.75">
      <c r="A15" s="896"/>
      <c r="B15" s="55">
        <f>'Rencana Anggaran Biaya'!B15</f>
        <v>5</v>
      </c>
      <c r="C15" s="55" t="str">
        <f>'Rencana Anggaran Biaya'!C15</f>
        <v>Pekerjaan Pembongkaran Kusen dan Daun Pintu Eksisting</v>
      </c>
      <c r="D15" s="49"/>
      <c r="E15" s="49"/>
      <c r="F15" s="716"/>
      <c r="G15" s="716"/>
      <c r="H15" s="716"/>
      <c r="I15" s="716"/>
      <c r="J15" s="716"/>
      <c r="K15" s="716"/>
      <c r="L15" s="716"/>
      <c r="M15" s="716"/>
      <c r="N15" s="716"/>
      <c r="O15" s="716"/>
      <c r="P15" s="716"/>
      <c r="Q15" s="716"/>
      <c r="R15" s="716"/>
      <c r="S15" s="716"/>
      <c r="T15" s="716"/>
      <c r="U15" s="716">
        <v>1</v>
      </c>
      <c r="V15" s="897" t="s">
        <v>16</v>
      </c>
      <c r="Z15" s="60"/>
    </row>
    <row r="16" spans="1:26" s="59" customFormat="1" ht="12.75">
      <c r="A16" s="896"/>
      <c r="B16" s="55">
        <f>'Rencana Anggaran Biaya'!B16</f>
        <v>6</v>
      </c>
      <c r="C16" s="55" t="str">
        <f>'Rencana Anggaran Biaya'!C16</f>
        <v>Pekerjaan Pembongkaran Plafon Eksisting</v>
      </c>
      <c r="D16" s="49"/>
      <c r="E16" s="49"/>
      <c r="F16" s="716"/>
      <c r="G16" s="716"/>
      <c r="H16" s="716"/>
      <c r="I16" s="716"/>
      <c r="J16" s="716"/>
      <c r="K16" s="716"/>
      <c r="L16" s="716"/>
      <c r="M16" s="716"/>
      <c r="N16" s="716"/>
      <c r="O16" s="716"/>
      <c r="P16" s="716"/>
      <c r="Q16" s="716"/>
      <c r="R16" s="716"/>
      <c r="S16" s="716"/>
      <c r="T16" s="716"/>
      <c r="U16" s="716">
        <v>1</v>
      </c>
      <c r="V16" s="897" t="s">
        <v>16</v>
      </c>
      <c r="Z16" s="60"/>
    </row>
    <row r="17" spans="1:59" s="59" customFormat="1" ht="12.75">
      <c r="A17" s="896"/>
      <c r="B17" s="55">
        <f>'Rencana Anggaran Biaya'!B17</f>
        <v>7</v>
      </c>
      <c r="C17" s="55" t="str">
        <f>'Rencana Anggaran Biaya'!C17</f>
        <v>Pekerjaan Pembuangan Sampah dan Puing Bongkaran</v>
      </c>
      <c r="D17" s="49"/>
      <c r="E17" s="49"/>
      <c r="F17" s="716"/>
      <c r="G17" s="716"/>
      <c r="H17" s="716"/>
      <c r="I17" s="716"/>
      <c r="J17" s="716"/>
      <c r="K17" s="716"/>
      <c r="L17" s="716"/>
      <c r="M17" s="716"/>
      <c r="N17" s="716"/>
      <c r="O17" s="716"/>
      <c r="P17" s="716"/>
      <c r="Q17" s="716"/>
      <c r="R17" s="716"/>
      <c r="S17" s="716"/>
      <c r="T17" s="716"/>
      <c r="U17" s="716">
        <v>1</v>
      </c>
      <c r="V17" s="897" t="s">
        <v>16</v>
      </c>
      <c r="Z17" s="60"/>
    </row>
    <row r="18" spans="1:59" s="59" customFormat="1" ht="13.5" thickBot="1">
      <c r="A18" s="898"/>
      <c r="B18" s="76"/>
      <c r="C18" s="77"/>
      <c r="D18" s="78"/>
      <c r="E18" s="78"/>
      <c r="F18" s="717"/>
      <c r="G18" s="717"/>
      <c r="H18" s="717"/>
      <c r="I18" s="717"/>
      <c r="J18" s="717"/>
      <c r="K18" s="717"/>
      <c r="L18" s="717"/>
      <c r="M18" s="717"/>
      <c r="N18" s="717"/>
      <c r="O18" s="717"/>
      <c r="P18" s="717"/>
      <c r="Q18" s="717"/>
      <c r="R18" s="717"/>
      <c r="S18" s="717"/>
      <c r="T18" s="717"/>
      <c r="U18" s="717"/>
      <c r="V18" s="899"/>
      <c r="Z18" s="60"/>
    </row>
    <row r="19" spans="1:59" s="59" customFormat="1" ht="16.5" thickTop="1" thickBot="1">
      <c r="A19" s="892" t="str">
        <f>'Rencana Anggaran Biaya'!A19</f>
        <v>II.</v>
      </c>
      <c r="B19" s="72"/>
      <c r="C19" s="73" t="str">
        <f>'Rencana Anggaran Biaya'!C19</f>
        <v>Pekerjaan Façade dan Kanopi</v>
      </c>
      <c r="D19" s="74"/>
      <c r="E19" s="74"/>
      <c r="F19" s="714"/>
      <c r="G19" s="714"/>
      <c r="H19" s="714"/>
      <c r="I19" s="714"/>
      <c r="J19" s="714"/>
      <c r="K19" s="714"/>
      <c r="L19" s="714"/>
      <c r="M19" s="714"/>
      <c r="N19" s="714"/>
      <c r="O19" s="714"/>
      <c r="P19" s="714"/>
      <c r="Q19" s="714"/>
      <c r="R19" s="714"/>
      <c r="S19" s="714"/>
      <c r="T19" s="714"/>
      <c r="U19" s="714"/>
      <c r="V19" s="900"/>
      <c r="Z19" s="60"/>
    </row>
    <row r="20" spans="1:59" s="709" customFormat="1" ht="13.5" thickTop="1">
      <c r="A20" s="901" t="str">
        <f>'Rencana Anggaran Biaya'!A20</f>
        <v>A</v>
      </c>
      <c r="B20" s="706"/>
      <c r="C20" s="707" t="str">
        <f>'Rencana Anggaran Biaya'!C20</f>
        <v>Pekerjaan Façade</v>
      </c>
      <c r="D20" s="708"/>
      <c r="E20" s="708"/>
      <c r="F20" s="718"/>
      <c r="G20" s="718"/>
      <c r="H20" s="718"/>
      <c r="I20" s="718"/>
      <c r="J20" s="718"/>
      <c r="K20" s="718"/>
      <c r="L20" s="718"/>
      <c r="M20" s="718"/>
      <c r="N20" s="718"/>
      <c r="O20" s="718"/>
      <c r="P20" s="718"/>
      <c r="Q20" s="718"/>
      <c r="R20" s="718"/>
      <c r="S20" s="718"/>
      <c r="T20" s="718"/>
      <c r="U20" s="718"/>
      <c r="V20" s="902"/>
      <c r="Z20" s="710"/>
    </row>
    <row r="21" spans="1:59" s="59" customFormat="1" ht="12.75">
      <c r="A21" s="903" t="str">
        <f>'Rencana Anggaran Biaya'!A21</f>
        <v>A1</v>
      </c>
      <c r="B21" s="79"/>
      <c r="C21" s="80" t="str">
        <f>'Rencana Anggaran Biaya'!C21</f>
        <v>Pekerjaan Aksesoris</v>
      </c>
      <c r="D21" s="81"/>
      <c r="E21" s="81"/>
      <c r="F21" s="719"/>
      <c r="G21" s="719"/>
      <c r="H21" s="719"/>
      <c r="I21" s="719"/>
      <c r="J21" s="719"/>
      <c r="K21" s="719"/>
      <c r="L21" s="719"/>
      <c r="M21" s="719"/>
      <c r="N21" s="719"/>
      <c r="O21" s="719"/>
      <c r="P21" s="719"/>
      <c r="Q21" s="719"/>
      <c r="R21" s="719"/>
      <c r="S21" s="719"/>
      <c r="T21" s="719"/>
      <c r="U21" s="719"/>
      <c r="V21" s="904"/>
      <c r="Z21" s="60"/>
    </row>
    <row r="22" spans="1:59" s="59" customFormat="1" ht="12.75">
      <c r="A22" s="894"/>
      <c r="B22" s="55">
        <f>'Rencana Anggaran Biaya'!B22</f>
        <v>1</v>
      </c>
      <c r="C22" s="55" t="str">
        <f>'Rencana Anggaran Biaya'!C22</f>
        <v>Pekerjaan Pemasangan Rangka Besi Hollow</v>
      </c>
      <c r="D22" s="34"/>
      <c r="E22" s="34"/>
      <c r="F22" s="715">
        <f>43*6+3.2*25</f>
        <v>338</v>
      </c>
      <c r="G22" s="715"/>
      <c r="H22" s="715"/>
      <c r="I22" s="715"/>
      <c r="J22" s="715"/>
      <c r="K22" s="715"/>
      <c r="L22" s="715"/>
      <c r="M22" s="715"/>
      <c r="N22" s="715"/>
      <c r="O22" s="715"/>
      <c r="P22" s="715"/>
      <c r="Q22" s="715"/>
      <c r="R22" s="715"/>
      <c r="S22" s="715"/>
      <c r="T22" s="715">
        <f>39.56/6</f>
        <v>6.5933333333333337</v>
      </c>
      <c r="U22" s="715">
        <f>F22*T22</f>
        <v>2228.5466666666666</v>
      </c>
      <c r="V22" s="895" t="s">
        <v>3</v>
      </c>
      <c r="Z22" s="60"/>
    </row>
    <row r="23" spans="1:59" s="59" customFormat="1" ht="12.75">
      <c r="A23" s="896"/>
      <c r="B23" s="55">
        <f>'Rencana Anggaran Biaya'!B23</f>
        <v>2</v>
      </c>
      <c r="C23" s="55" t="str">
        <f>'Rencana Anggaran Biaya'!C23</f>
        <v>Pekerjaan Pemasangan Ornamen Cutting</v>
      </c>
      <c r="D23" s="49"/>
      <c r="E23" s="49"/>
      <c r="F23" s="716">
        <v>32</v>
      </c>
      <c r="G23" s="716">
        <v>3.2</v>
      </c>
      <c r="H23" s="716">
        <v>2</v>
      </c>
      <c r="I23" s="716"/>
      <c r="J23" s="716"/>
      <c r="K23" s="716"/>
      <c r="L23" s="716"/>
      <c r="M23" s="716"/>
      <c r="N23" s="716"/>
      <c r="O23" s="716"/>
      <c r="P23" s="716"/>
      <c r="Q23" s="716"/>
      <c r="R23" s="716"/>
      <c r="S23" s="716"/>
      <c r="T23" s="716"/>
      <c r="U23" s="716">
        <f>F23*G23*H23</f>
        <v>204.8</v>
      </c>
      <c r="V23" s="897" t="s">
        <v>7</v>
      </c>
      <c r="Z23" s="60"/>
    </row>
    <row r="24" spans="1:59" s="58" customFormat="1" ht="21" customHeight="1">
      <c r="A24" s="894"/>
      <c r="B24" s="55">
        <f>'Rencana Anggaran Biaya'!B24</f>
        <v>3</v>
      </c>
      <c r="C24" s="55" t="str">
        <f>'Rencana Anggaran Biaya'!C24</f>
        <v>Pekerjaan Pemasangan Signage</v>
      </c>
      <c r="D24" s="34"/>
      <c r="E24" s="34"/>
      <c r="F24" s="715">
        <v>800</v>
      </c>
      <c r="G24" s="715"/>
      <c r="H24" s="715"/>
      <c r="I24" s="715"/>
      <c r="J24" s="715"/>
      <c r="K24" s="715"/>
      <c r="L24" s="715"/>
      <c r="M24" s="715"/>
      <c r="N24" s="715"/>
      <c r="O24" s="715"/>
      <c r="P24" s="715"/>
      <c r="Q24" s="715"/>
      <c r="R24" s="715"/>
      <c r="S24" s="715"/>
      <c r="T24" s="715"/>
      <c r="U24" s="715">
        <f>F24</f>
        <v>800</v>
      </c>
      <c r="V24" s="895" t="s">
        <v>4</v>
      </c>
      <c r="W24" s="59"/>
      <c r="X24" s="59"/>
      <c r="Y24" s="59"/>
      <c r="Z24" s="59"/>
      <c r="AA24" s="59"/>
      <c r="AB24" s="59"/>
      <c r="AC24" s="59"/>
      <c r="AD24" s="59"/>
      <c r="AE24" s="59"/>
      <c r="AF24" s="59"/>
      <c r="AG24" s="59"/>
      <c r="AH24" s="59"/>
      <c r="AI24" s="59"/>
      <c r="AJ24" s="59"/>
      <c r="AK24" s="59"/>
      <c r="AL24" s="59"/>
      <c r="AM24" s="59"/>
      <c r="AN24" s="59"/>
      <c r="AO24" s="59"/>
      <c r="AP24" s="59"/>
      <c r="AQ24" s="59"/>
      <c r="AR24" s="59"/>
      <c r="AS24" s="59"/>
      <c r="AT24" s="59"/>
      <c r="AU24" s="59"/>
      <c r="AV24" s="59"/>
      <c r="AW24" s="59"/>
      <c r="AX24" s="59"/>
      <c r="AY24" s="59"/>
      <c r="AZ24" s="59"/>
      <c r="BA24" s="59"/>
      <c r="BB24" s="59"/>
      <c r="BC24" s="59"/>
      <c r="BD24" s="59"/>
      <c r="BE24" s="59"/>
      <c r="BF24" s="59"/>
      <c r="BG24" s="59"/>
    </row>
    <row r="25" spans="1:59" s="59" customFormat="1" ht="12.75">
      <c r="A25" s="903" t="str">
        <f>'Rencana Anggaran Biaya'!A25</f>
        <v>A2</v>
      </c>
      <c r="B25" s="79"/>
      <c r="C25" s="80" t="str">
        <f>'Rencana Anggaran Biaya'!C25</f>
        <v>Pekerjaan Pintu Jendela</v>
      </c>
      <c r="D25" s="81"/>
      <c r="E25" s="81"/>
      <c r="F25" s="719"/>
      <c r="G25" s="719"/>
      <c r="H25" s="719"/>
      <c r="I25" s="719"/>
      <c r="J25" s="719"/>
      <c r="K25" s="719"/>
      <c r="L25" s="719"/>
      <c r="M25" s="719"/>
      <c r="N25" s="719"/>
      <c r="O25" s="719"/>
      <c r="P25" s="719"/>
      <c r="Q25" s="719"/>
      <c r="R25" s="719"/>
      <c r="S25" s="719"/>
      <c r="T25" s="719"/>
      <c r="U25" s="719"/>
      <c r="V25" s="904"/>
    </row>
    <row r="26" spans="1:59" s="59" customFormat="1" ht="12.75">
      <c r="A26" s="894"/>
      <c r="B26" s="55">
        <f>'Rencana Anggaran Biaya'!B26</f>
        <v>1</v>
      </c>
      <c r="C26" s="55" t="str">
        <f>'Rencana Anggaran Biaya'!C26</f>
        <v>Pekerjaan Pemasangan Kusen Jendela Aluminium</v>
      </c>
      <c r="D26" s="34"/>
      <c r="E26" s="34"/>
      <c r="F26" s="715">
        <v>3.5</v>
      </c>
      <c r="G26" s="715">
        <v>2.5</v>
      </c>
      <c r="H26" s="715"/>
      <c r="I26" s="715"/>
      <c r="J26" s="715"/>
      <c r="K26" s="715"/>
      <c r="L26" s="715"/>
      <c r="M26" s="715"/>
      <c r="N26" s="715"/>
      <c r="O26" s="715">
        <v>26</v>
      </c>
      <c r="P26" s="715"/>
      <c r="Q26" s="715"/>
      <c r="R26" s="715"/>
      <c r="S26" s="715"/>
      <c r="T26" s="715"/>
      <c r="U26" s="715">
        <f>(F26+F26+G26+G26+G26+G26+G26)*O26</f>
        <v>507</v>
      </c>
      <c r="V26" s="895" t="s">
        <v>17</v>
      </c>
      <c r="Z26" s="60"/>
    </row>
    <row r="27" spans="1:59" s="59" customFormat="1" ht="12.75">
      <c r="A27" s="896"/>
      <c r="B27" s="55">
        <f>'Rencana Anggaran Biaya'!B27</f>
        <v>2</v>
      </c>
      <c r="C27" s="55" t="str">
        <f>'Rencana Anggaran Biaya'!C27</f>
        <v>Pekerjaan Pemasangan Daun Jendela Aluminium</v>
      </c>
      <c r="D27" s="49"/>
      <c r="E27" s="49"/>
      <c r="F27" s="716">
        <f>0.6</f>
        <v>0.6</v>
      </c>
      <c r="G27" s="716">
        <v>3.2</v>
      </c>
      <c r="H27" s="716"/>
      <c r="I27" s="716"/>
      <c r="J27" s="716"/>
      <c r="K27" s="716"/>
      <c r="L27" s="716"/>
      <c r="M27" s="716"/>
      <c r="N27" s="716">
        <v>4</v>
      </c>
      <c r="O27" s="716">
        <f>O26</f>
        <v>26</v>
      </c>
      <c r="P27" s="716"/>
      <c r="Q27" s="716"/>
      <c r="R27" s="716"/>
      <c r="S27" s="716"/>
      <c r="T27" s="716"/>
      <c r="U27" s="716">
        <f>F27*G27*N27*O27/2</f>
        <v>99.84</v>
      </c>
      <c r="V27" s="897" t="s">
        <v>7</v>
      </c>
      <c r="Z27" s="60"/>
    </row>
    <row r="28" spans="1:59" s="58" customFormat="1" ht="21" customHeight="1">
      <c r="A28" s="894"/>
      <c r="B28" s="55">
        <f>'Rencana Anggaran Biaya'!B28</f>
        <v>3</v>
      </c>
      <c r="C28" s="55" t="str">
        <f>'Rencana Anggaran Biaya'!C28</f>
        <v xml:space="preserve">Pekerjaan Pemasangan Kaca Mati </v>
      </c>
      <c r="D28" s="34"/>
      <c r="E28" s="34"/>
      <c r="F28" s="715">
        <f>F26-G27</f>
        <v>0.29999999999999982</v>
      </c>
      <c r="G28" s="715">
        <f>G26</f>
        <v>2.5</v>
      </c>
      <c r="H28" s="715"/>
      <c r="I28" s="715"/>
      <c r="J28" s="715"/>
      <c r="K28" s="715"/>
      <c r="L28" s="715"/>
      <c r="M28" s="715"/>
      <c r="N28" s="715"/>
      <c r="O28" s="715">
        <f>O27</f>
        <v>26</v>
      </c>
      <c r="P28" s="715"/>
      <c r="Q28" s="715"/>
      <c r="R28" s="715"/>
      <c r="S28" s="715"/>
      <c r="T28" s="715"/>
      <c r="U28" s="715">
        <f>F28*G28*O28</f>
        <v>19.499999999999989</v>
      </c>
      <c r="V28" s="895" t="s">
        <v>7</v>
      </c>
      <c r="W28" s="59"/>
      <c r="X28" s="59"/>
      <c r="Y28" s="59"/>
      <c r="Z28" s="59"/>
      <c r="AA28" s="59"/>
      <c r="AB28" s="59"/>
      <c r="AC28" s="59"/>
      <c r="AD28" s="59"/>
      <c r="AE28" s="59"/>
      <c r="AF28" s="59"/>
      <c r="AG28" s="59"/>
      <c r="AH28" s="59"/>
      <c r="AI28" s="59"/>
      <c r="AJ28" s="59"/>
      <c r="AK28" s="59"/>
      <c r="AL28" s="59"/>
      <c r="AM28" s="59"/>
      <c r="AN28" s="59"/>
      <c r="AO28" s="59"/>
      <c r="AP28" s="59"/>
      <c r="AQ28" s="59"/>
      <c r="AR28" s="59"/>
      <c r="AS28" s="59"/>
      <c r="AT28" s="59"/>
      <c r="AU28" s="59"/>
      <c r="AV28" s="59"/>
      <c r="AW28" s="59"/>
      <c r="AX28" s="59"/>
      <c r="AY28" s="59"/>
      <c r="AZ28" s="59"/>
      <c r="BA28" s="59"/>
      <c r="BB28" s="59"/>
      <c r="BC28" s="59"/>
      <c r="BD28" s="59"/>
      <c r="BE28" s="59"/>
      <c r="BF28" s="59"/>
      <c r="BG28" s="59"/>
    </row>
    <row r="29" spans="1:59" s="59" customFormat="1" ht="12.75">
      <c r="A29" s="896"/>
      <c r="B29" s="55">
        <f>'Rencana Anggaran Biaya'!B29</f>
        <v>4</v>
      </c>
      <c r="C29" s="55" t="str">
        <f>'Rencana Anggaran Biaya'!C29</f>
        <v>Pekerjaan Pemasangan Sandblast</v>
      </c>
      <c r="D29" s="49"/>
      <c r="E29" s="49"/>
      <c r="F29" s="716"/>
      <c r="G29" s="716"/>
      <c r="H29" s="716"/>
      <c r="I29" s="716"/>
      <c r="J29" s="716"/>
      <c r="K29" s="716"/>
      <c r="L29" s="716"/>
      <c r="M29" s="716"/>
      <c r="N29" s="716"/>
      <c r="O29" s="716"/>
      <c r="P29" s="716"/>
      <c r="Q29" s="716"/>
      <c r="R29" s="716"/>
      <c r="S29" s="716"/>
      <c r="T29" s="716"/>
      <c r="U29" s="716">
        <f>(U27+U28)*1/2</f>
        <v>59.669999999999995</v>
      </c>
      <c r="V29" s="897" t="s">
        <v>7</v>
      </c>
      <c r="Z29" s="60"/>
    </row>
    <row r="30" spans="1:59" s="709" customFormat="1" ht="12.75">
      <c r="A30" s="901" t="str">
        <f>'Rencana Anggaran Biaya'!A30</f>
        <v>B</v>
      </c>
      <c r="B30" s="706"/>
      <c r="C30" s="707" t="str">
        <f>'Rencana Anggaran Biaya'!C30</f>
        <v>Pekerjaan Kanopi</v>
      </c>
      <c r="D30" s="708"/>
      <c r="E30" s="708"/>
      <c r="F30" s="718"/>
      <c r="G30" s="718"/>
      <c r="H30" s="718"/>
      <c r="I30" s="718"/>
      <c r="J30" s="718"/>
      <c r="K30" s="718"/>
      <c r="L30" s="718"/>
      <c r="M30" s="718"/>
      <c r="N30" s="718"/>
      <c r="O30" s="718"/>
      <c r="P30" s="718"/>
      <c r="Q30" s="718"/>
      <c r="R30" s="718"/>
      <c r="S30" s="718"/>
      <c r="T30" s="718"/>
      <c r="U30" s="718"/>
      <c r="V30" s="902"/>
      <c r="Z30" s="710"/>
    </row>
    <row r="31" spans="1:59" s="59" customFormat="1" ht="12.75">
      <c r="A31" s="905" t="str">
        <f>'Rencana Anggaran Biaya'!A31</f>
        <v>B1</v>
      </c>
      <c r="B31" s="65"/>
      <c r="C31" s="66" t="str">
        <f>'Rencana Anggaran Biaya'!C31</f>
        <v>Pekerjaan Pondasi Telapak</v>
      </c>
      <c r="D31" s="67"/>
      <c r="E31" s="67"/>
      <c r="F31" s="720"/>
      <c r="G31" s="720"/>
      <c r="H31" s="720"/>
      <c r="I31" s="720"/>
      <c r="J31" s="720"/>
      <c r="K31" s="720"/>
      <c r="L31" s="720"/>
      <c r="M31" s="720"/>
      <c r="N31" s="720"/>
      <c r="O31" s="720"/>
      <c r="P31" s="720"/>
      <c r="Q31" s="720"/>
      <c r="R31" s="720"/>
      <c r="S31" s="720"/>
      <c r="T31" s="720"/>
      <c r="U31" s="720"/>
      <c r="V31" s="906"/>
    </row>
    <row r="32" spans="1:59" s="59" customFormat="1" ht="12.75">
      <c r="A32" s="896"/>
      <c r="B32" s="56">
        <f>'Rencana Anggaran Biaya'!B32</f>
        <v>1</v>
      </c>
      <c r="C32" s="56" t="str">
        <f>'Rencana Anggaran Biaya'!C32</f>
        <v>Pekerjaan Galian</v>
      </c>
      <c r="D32" s="49"/>
      <c r="E32" s="49"/>
      <c r="F32" s="716">
        <v>1</v>
      </c>
      <c r="G32" s="716">
        <v>1</v>
      </c>
      <c r="H32" s="716">
        <v>1</v>
      </c>
      <c r="I32" s="716"/>
      <c r="J32" s="716"/>
      <c r="K32" s="716"/>
      <c r="L32" s="716"/>
      <c r="M32" s="716"/>
      <c r="N32" s="716"/>
      <c r="O32" s="716">
        <v>4</v>
      </c>
      <c r="P32" s="716"/>
      <c r="Q32" s="716"/>
      <c r="R32" s="716"/>
      <c r="S32" s="716"/>
      <c r="T32" s="716"/>
      <c r="U32" s="716">
        <f>F32*G32*H32*O32</f>
        <v>4</v>
      </c>
      <c r="V32" s="897" t="s">
        <v>6</v>
      </c>
    </row>
    <row r="33" spans="1:22" s="59" customFormat="1" ht="12.75">
      <c r="A33" s="896"/>
      <c r="B33" s="56">
        <f>'Rencana Anggaran Biaya'!B33</f>
        <v>2</v>
      </c>
      <c r="C33" s="56" t="str">
        <f>'Rencana Anggaran Biaya'!C33</f>
        <v>Pekerjaan Pemasangan Bekisting</v>
      </c>
      <c r="D33" s="49"/>
      <c r="E33" s="49"/>
      <c r="F33" s="716">
        <f t="shared" ref="F33:G35" si="0">F32</f>
        <v>1</v>
      </c>
      <c r="G33" s="716">
        <f t="shared" si="0"/>
        <v>1</v>
      </c>
      <c r="H33" s="716">
        <v>0.35</v>
      </c>
      <c r="I33" s="716"/>
      <c r="J33" s="716"/>
      <c r="K33" s="716"/>
      <c r="L33" s="716"/>
      <c r="M33" s="716"/>
      <c r="N33" s="716"/>
      <c r="O33" s="716">
        <f>O32</f>
        <v>4</v>
      </c>
      <c r="P33" s="716"/>
      <c r="Q33" s="716"/>
      <c r="R33" s="716"/>
      <c r="S33" s="716"/>
      <c r="T33" s="716"/>
      <c r="U33" s="716">
        <f>(F33+F33+G33+G33)*H33*O33</f>
        <v>5.6</v>
      </c>
      <c r="V33" s="897" t="s">
        <v>7</v>
      </c>
    </row>
    <row r="34" spans="1:22" s="59" customFormat="1" ht="12.75">
      <c r="A34" s="896"/>
      <c r="B34" s="56">
        <f>'Rencana Anggaran Biaya'!B34</f>
        <v>3</v>
      </c>
      <c r="C34" s="56" t="str">
        <f>'Rencana Anggaran Biaya'!C34</f>
        <v>Pekerjaan Pembesian</v>
      </c>
      <c r="D34" s="49"/>
      <c r="E34" s="49"/>
      <c r="F34" s="716">
        <f t="shared" si="0"/>
        <v>1</v>
      </c>
      <c r="G34" s="716">
        <f t="shared" si="0"/>
        <v>1</v>
      </c>
      <c r="H34" s="716">
        <f>H33</f>
        <v>0.35</v>
      </c>
      <c r="I34" s="716"/>
      <c r="J34" s="716">
        <f>F34/0.15*(G34+G34+H34+H34+0.1)*2*T34</f>
        <v>38.826666666666668</v>
      </c>
      <c r="K34" s="716"/>
      <c r="L34" s="716"/>
      <c r="M34" s="716"/>
      <c r="N34" s="716"/>
      <c r="O34" s="716">
        <f>O33</f>
        <v>4</v>
      </c>
      <c r="P34" s="716"/>
      <c r="Q34" s="716"/>
      <c r="R34" s="716"/>
      <c r="S34" s="716"/>
      <c r="T34" s="716">
        <v>1.04</v>
      </c>
      <c r="U34" s="716">
        <f>J34*O34</f>
        <v>155.30666666666667</v>
      </c>
      <c r="V34" s="897" t="s">
        <v>3</v>
      </c>
    </row>
    <row r="35" spans="1:22" s="59" customFormat="1" ht="12.75">
      <c r="A35" s="896"/>
      <c r="B35" s="56">
        <f>'Rencana Anggaran Biaya'!B35</f>
        <v>4</v>
      </c>
      <c r="C35" s="56" t="str">
        <f>'Rencana Anggaran Biaya'!C35</f>
        <v>Pekerjaan Pengecoran</v>
      </c>
      <c r="D35" s="49"/>
      <c r="E35" s="49"/>
      <c r="F35" s="716">
        <f t="shared" si="0"/>
        <v>1</v>
      </c>
      <c r="G35" s="716">
        <f t="shared" si="0"/>
        <v>1</v>
      </c>
      <c r="H35" s="716">
        <f>H34</f>
        <v>0.35</v>
      </c>
      <c r="I35" s="716"/>
      <c r="J35" s="716"/>
      <c r="K35" s="716"/>
      <c r="L35" s="716"/>
      <c r="M35" s="716"/>
      <c r="N35" s="716"/>
      <c r="O35" s="716">
        <f>O34</f>
        <v>4</v>
      </c>
      <c r="P35" s="716"/>
      <c r="Q35" s="716"/>
      <c r="R35" s="716"/>
      <c r="S35" s="716"/>
      <c r="T35" s="716"/>
      <c r="U35" s="716">
        <f>F35*G35*H35*O35</f>
        <v>1.4</v>
      </c>
      <c r="V35" s="897" t="s">
        <v>6</v>
      </c>
    </row>
    <row r="36" spans="1:22" s="59" customFormat="1" ht="12.75">
      <c r="A36" s="905" t="str">
        <f>'Rencana Anggaran Biaya'!A36</f>
        <v>B2</v>
      </c>
      <c r="B36" s="65"/>
      <c r="C36" s="66" t="str">
        <f>'Rencana Anggaran Biaya'!C36</f>
        <v>Pekerjaan Sloof</v>
      </c>
      <c r="D36" s="67"/>
      <c r="E36" s="67"/>
      <c r="F36" s="720"/>
      <c r="G36" s="720"/>
      <c r="H36" s="720"/>
      <c r="I36" s="720"/>
      <c r="J36" s="720"/>
      <c r="K36" s="720"/>
      <c r="L36" s="720"/>
      <c r="M36" s="720"/>
      <c r="N36" s="720"/>
      <c r="O36" s="720"/>
      <c r="P36" s="720"/>
      <c r="Q36" s="720"/>
      <c r="R36" s="720"/>
      <c r="S36" s="720"/>
      <c r="T36" s="720"/>
      <c r="U36" s="720"/>
      <c r="V36" s="906"/>
    </row>
    <row r="37" spans="1:22" s="59" customFormat="1" ht="12.75">
      <c r="A37" s="896"/>
      <c r="B37" s="56">
        <f>'Rencana Anggaran Biaya'!B37</f>
        <v>1</v>
      </c>
      <c r="C37" s="56" t="str">
        <f>'Rencana Anggaran Biaya'!C37</f>
        <v>Pekerjaan Pemasangan Bekisting</v>
      </c>
      <c r="D37" s="49"/>
      <c r="E37" s="49"/>
      <c r="F37" s="716">
        <v>24</v>
      </c>
      <c r="G37" s="716">
        <v>0.35399999999999998</v>
      </c>
      <c r="H37" s="716">
        <v>0.7</v>
      </c>
      <c r="I37" s="716"/>
      <c r="J37" s="716"/>
      <c r="K37" s="716"/>
      <c r="L37" s="716"/>
      <c r="M37" s="716"/>
      <c r="N37" s="716"/>
      <c r="O37" s="716">
        <v>1</v>
      </c>
      <c r="P37" s="716"/>
      <c r="Q37" s="716"/>
      <c r="R37" s="716"/>
      <c r="S37" s="716"/>
      <c r="T37" s="716"/>
      <c r="U37" s="716">
        <f>F37*H37*2</f>
        <v>33.599999999999994</v>
      </c>
      <c r="V37" s="897" t="s">
        <v>7</v>
      </c>
    </row>
    <row r="38" spans="1:22" s="59" customFormat="1" ht="12.75">
      <c r="A38" s="896"/>
      <c r="B38" s="56">
        <f>'Rencana Anggaran Biaya'!B38</f>
        <v>2</v>
      </c>
      <c r="C38" s="56" t="str">
        <f>'Rencana Anggaran Biaya'!C38</f>
        <v>Pekerjaan Pembesian</v>
      </c>
      <c r="D38" s="49"/>
      <c r="E38" s="49"/>
      <c r="F38" s="716">
        <f t="shared" ref="F38:H39" si="1">F37</f>
        <v>24</v>
      </c>
      <c r="G38" s="716">
        <f t="shared" si="1"/>
        <v>0.35399999999999998</v>
      </c>
      <c r="H38" s="716">
        <f t="shared" si="1"/>
        <v>0.7</v>
      </c>
      <c r="I38" s="716"/>
      <c r="J38" s="716">
        <f>F38*8*T38</f>
        <v>199.68</v>
      </c>
      <c r="K38" s="716">
        <f>F38/0.15*(G38+G38+H38+H38+0.1)*S38</f>
        <v>219.03359999999998</v>
      </c>
      <c r="L38" s="716"/>
      <c r="M38" s="716"/>
      <c r="N38" s="716"/>
      <c r="O38" s="716">
        <f>O37</f>
        <v>1</v>
      </c>
      <c r="P38" s="716"/>
      <c r="Q38" s="716"/>
      <c r="R38" s="716"/>
      <c r="S38" s="716">
        <v>0.62</v>
      </c>
      <c r="T38" s="716">
        <v>1.04</v>
      </c>
      <c r="U38" s="716">
        <f>J38+K38</f>
        <v>418.71359999999999</v>
      </c>
      <c r="V38" s="897" t="s">
        <v>3</v>
      </c>
    </row>
    <row r="39" spans="1:22" s="59" customFormat="1" ht="12.75">
      <c r="A39" s="896"/>
      <c r="B39" s="56">
        <f>'Rencana Anggaran Biaya'!B39</f>
        <v>3</v>
      </c>
      <c r="C39" s="56" t="str">
        <f>'Rencana Anggaran Biaya'!C39</f>
        <v>Pekerjaan Pengecoran</v>
      </c>
      <c r="D39" s="49"/>
      <c r="E39" s="49"/>
      <c r="F39" s="716">
        <f t="shared" si="1"/>
        <v>24</v>
      </c>
      <c r="G39" s="716">
        <f t="shared" si="1"/>
        <v>0.35399999999999998</v>
      </c>
      <c r="H39" s="716">
        <f t="shared" si="1"/>
        <v>0.7</v>
      </c>
      <c r="I39" s="716"/>
      <c r="J39" s="716"/>
      <c r="K39" s="716"/>
      <c r="L39" s="716"/>
      <c r="M39" s="716"/>
      <c r="N39" s="716"/>
      <c r="O39" s="716">
        <f>O38</f>
        <v>1</v>
      </c>
      <c r="P39" s="716"/>
      <c r="Q39" s="716"/>
      <c r="R39" s="716"/>
      <c r="S39" s="716"/>
      <c r="T39" s="716"/>
      <c r="U39" s="716">
        <f>F39*G39*H39*O39</f>
        <v>5.9471999999999987</v>
      </c>
      <c r="V39" s="897" t="s">
        <v>6</v>
      </c>
    </row>
    <row r="40" spans="1:22" s="59" customFormat="1" ht="12.75">
      <c r="A40" s="905" t="str">
        <f>'Rencana Anggaran Biaya'!A40</f>
        <v>B3</v>
      </c>
      <c r="B40" s="65"/>
      <c r="C40" s="66" t="str">
        <f>'Rencana Anggaran Biaya'!C40</f>
        <v>Pekerjaan Kolom</v>
      </c>
      <c r="D40" s="67"/>
      <c r="E40" s="67"/>
      <c r="F40" s="720"/>
      <c r="G40" s="720"/>
      <c r="H40" s="720"/>
      <c r="I40" s="720"/>
      <c r="J40" s="720"/>
      <c r="K40" s="720"/>
      <c r="L40" s="720"/>
      <c r="M40" s="720"/>
      <c r="N40" s="720"/>
      <c r="O40" s="720"/>
      <c r="P40" s="720"/>
      <c r="Q40" s="720"/>
      <c r="R40" s="720"/>
      <c r="S40" s="720"/>
      <c r="T40" s="720"/>
      <c r="U40" s="720"/>
      <c r="V40" s="906"/>
    </row>
    <row r="41" spans="1:22" s="59" customFormat="1" ht="12.75">
      <c r="A41" s="896"/>
      <c r="B41" s="56">
        <f>'Rencana Anggaran Biaya'!B41</f>
        <v>1</v>
      </c>
      <c r="C41" s="56" t="str">
        <f>'Rencana Anggaran Biaya'!C41</f>
        <v>Pekerjaan Pemasangan Bekisting</v>
      </c>
      <c r="D41" s="49"/>
      <c r="E41" s="49"/>
      <c r="F41" s="716">
        <v>0.6</v>
      </c>
      <c r="G41" s="716">
        <v>0.6</v>
      </c>
      <c r="H41" s="716">
        <v>3.2</v>
      </c>
      <c r="I41" s="716"/>
      <c r="J41" s="716"/>
      <c r="K41" s="716"/>
      <c r="L41" s="716"/>
      <c r="M41" s="716"/>
      <c r="N41" s="716"/>
      <c r="O41" s="716">
        <f>O35</f>
        <v>4</v>
      </c>
      <c r="P41" s="716"/>
      <c r="Q41" s="716"/>
      <c r="R41" s="716"/>
      <c r="S41" s="716"/>
      <c r="T41" s="716"/>
      <c r="U41" s="716">
        <f>(F41+F41+G41+G41)*H41*O41</f>
        <v>30.72</v>
      </c>
      <c r="V41" s="897" t="s">
        <v>7</v>
      </c>
    </row>
    <row r="42" spans="1:22" s="59" customFormat="1" ht="12.75">
      <c r="A42" s="896"/>
      <c r="B42" s="56">
        <f>'Rencana Anggaran Biaya'!B42</f>
        <v>2</v>
      </c>
      <c r="C42" s="56" t="str">
        <f>'Rencana Anggaran Biaya'!C42</f>
        <v>Pekerjaan Pembesian</v>
      </c>
      <c r="D42" s="49"/>
      <c r="E42" s="49"/>
      <c r="F42" s="716">
        <f t="shared" ref="F42:H43" si="2">F41</f>
        <v>0.6</v>
      </c>
      <c r="G42" s="716">
        <f t="shared" si="2"/>
        <v>0.6</v>
      </c>
      <c r="H42" s="716">
        <f t="shared" si="2"/>
        <v>3.2</v>
      </c>
      <c r="I42" s="716"/>
      <c r="J42" s="716">
        <f>H42*8*T42</f>
        <v>26.624000000000002</v>
      </c>
      <c r="K42" s="716">
        <f>H42/0.15*(F42+G42+G42+F42+0.1)*S42</f>
        <v>33.06666666666667</v>
      </c>
      <c r="L42" s="716"/>
      <c r="M42" s="716"/>
      <c r="N42" s="716"/>
      <c r="O42" s="716">
        <f>O41</f>
        <v>4</v>
      </c>
      <c r="P42" s="716"/>
      <c r="Q42" s="716"/>
      <c r="R42" s="716"/>
      <c r="S42" s="716">
        <f>S38</f>
        <v>0.62</v>
      </c>
      <c r="T42" s="716">
        <f>T38</f>
        <v>1.04</v>
      </c>
      <c r="U42" s="716">
        <f>(J42+K42)*O42</f>
        <v>238.76266666666669</v>
      </c>
      <c r="V42" s="897" t="s">
        <v>3</v>
      </c>
    </row>
    <row r="43" spans="1:22" s="59" customFormat="1" ht="12.75">
      <c r="A43" s="896"/>
      <c r="B43" s="56">
        <f>'Rencana Anggaran Biaya'!B43</f>
        <v>3</v>
      </c>
      <c r="C43" s="56" t="str">
        <f>'Rencana Anggaran Biaya'!C43</f>
        <v>Pekerjaan Pengecoran</v>
      </c>
      <c r="D43" s="49"/>
      <c r="E43" s="49"/>
      <c r="F43" s="716">
        <f t="shared" si="2"/>
        <v>0.6</v>
      </c>
      <c r="G43" s="716">
        <f t="shared" si="2"/>
        <v>0.6</v>
      </c>
      <c r="H43" s="716">
        <f t="shared" si="2"/>
        <v>3.2</v>
      </c>
      <c r="I43" s="716"/>
      <c r="J43" s="716"/>
      <c r="K43" s="716"/>
      <c r="L43" s="716"/>
      <c r="M43" s="716"/>
      <c r="N43" s="716"/>
      <c r="O43" s="716">
        <f>O42</f>
        <v>4</v>
      </c>
      <c r="P43" s="716"/>
      <c r="Q43" s="716"/>
      <c r="R43" s="716"/>
      <c r="S43" s="716"/>
      <c r="T43" s="716"/>
      <c r="U43" s="716">
        <f>F43*G43*H43*O43</f>
        <v>4.6079999999999997</v>
      </c>
      <c r="V43" s="897" t="s">
        <v>6</v>
      </c>
    </row>
    <row r="44" spans="1:22" s="59" customFormat="1" ht="12.75">
      <c r="A44" s="905" t="str">
        <f>'Rencana Anggaran Biaya'!A44</f>
        <v>B4</v>
      </c>
      <c r="B44" s="65"/>
      <c r="C44" s="66" t="str">
        <f>'Rencana Anggaran Biaya'!C44</f>
        <v>Pekerjaan Balok</v>
      </c>
      <c r="D44" s="67"/>
      <c r="E44" s="67"/>
      <c r="F44" s="720"/>
      <c r="G44" s="720"/>
      <c r="H44" s="720"/>
      <c r="I44" s="720"/>
      <c r="J44" s="720"/>
      <c r="K44" s="720"/>
      <c r="L44" s="720"/>
      <c r="M44" s="720"/>
      <c r="N44" s="720"/>
      <c r="O44" s="720"/>
      <c r="P44" s="720"/>
      <c r="Q44" s="720"/>
      <c r="R44" s="720"/>
      <c r="S44" s="720"/>
      <c r="T44" s="720"/>
      <c r="U44" s="720"/>
      <c r="V44" s="906"/>
    </row>
    <row r="45" spans="1:22" s="59" customFormat="1" ht="12.75">
      <c r="A45" s="896"/>
      <c r="B45" s="56">
        <f>'Rencana Anggaran Biaya'!B45</f>
        <v>1</v>
      </c>
      <c r="C45" s="56" t="str">
        <f>'Rencana Anggaran Biaya'!C45</f>
        <v>Pekerjaan Pemasangan Bekisting</v>
      </c>
      <c r="D45" s="49"/>
      <c r="E45" s="49"/>
      <c r="F45" s="716">
        <f>24+12</f>
        <v>36</v>
      </c>
      <c r="G45" s="716">
        <v>0.35399999999999998</v>
      </c>
      <c r="H45" s="716">
        <v>0.7</v>
      </c>
      <c r="I45" s="716"/>
      <c r="J45" s="716"/>
      <c r="K45" s="716"/>
      <c r="L45" s="716"/>
      <c r="M45" s="716"/>
      <c r="N45" s="716"/>
      <c r="O45" s="716">
        <v>1</v>
      </c>
      <c r="P45" s="716"/>
      <c r="Q45" s="716"/>
      <c r="R45" s="716"/>
      <c r="S45" s="716"/>
      <c r="T45" s="716"/>
      <c r="U45" s="716">
        <f>F45*H45*2</f>
        <v>50.4</v>
      </c>
      <c r="V45" s="897" t="s">
        <v>7</v>
      </c>
    </row>
    <row r="46" spans="1:22" s="59" customFormat="1" ht="12.75">
      <c r="A46" s="896"/>
      <c r="B46" s="56">
        <f>'Rencana Anggaran Biaya'!B46</f>
        <v>2</v>
      </c>
      <c r="C46" s="56" t="str">
        <f>'Rencana Anggaran Biaya'!C46</f>
        <v>Pekerjaan Pembesian</v>
      </c>
      <c r="D46" s="49"/>
      <c r="E46" s="49"/>
      <c r="F46" s="716">
        <f t="shared" ref="F46:H47" si="3">F45</f>
        <v>36</v>
      </c>
      <c r="G46" s="716">
        <f t="shared" si="3"/>
        <v>0.35399999999999998</v>
      </c>
      <c r="H46" s="716">
        <f t="shared" si="3"/>
        <v>0.7</v>
      </c>
      <c r="I46" s="716"/>
      <c r="J46" s="716">
        <f>F46*8*T46</f>
        <v>299.52</v>
      </c>
      <c r="K46" s="716">
        <f>F46/0.15*(G46+G46+H46+H46+0.1)*S46</f>
        <v>328.55039999999997</v>
      </c>
      <c r="L46" s="716"/>
      <c r="M46" s="716"/>
      <c r="N46" s="716"/>
      <c r="O46" s="716">
        <f>O45</f>
        <v>1</v>
      </c>
      <c r="P46" s="716"/>
      <c r="Q46" s="716"/>
      <c r="R46" s="716"/>
      <c r="S46" s="716">
        <v>0.62</v>
      </c>
      <c r="T46" s="716">
        <v>1.04</v>
      </c>
      <c r="U46" s="716">
        <f>J46+K46</f>
        <v>628.07039999999995</v>
      </c>
      <c r="V46" s="897" t="s">
        <v>3</v>
      </c>
    </row>
    <row r="47" spans="1:22" s="59" customFormat="1" ht="12.75">
      <c r="A47" s="896"/>
      <c r="B47" s="56">
        <f>'Rencana Anggaran Biaya'!B47</f>
        <v>3</v>
      </c>
      <c r="C47" s="56" t="str">
        <f>'Rencana Anggaran Biaya'!C47</f>
        <v>Pekerjaan Pengecoran</v>
      </c>
      <c r="D47" s="49"/>
      <c r="E47" s="49"/>
      <c r="F47" s="716">
        <f t="shared" si="3"/>
        <v>36</v>
      </c>
      <c r="G47" s="716">
        <f t="shared" si="3"/>
        <v>0.35399999999999998</v>
      </c>
      <c r="H47" s="716">
        <f t="shared" si="3"/>
        <v>0.7</v>
      </c>
      <c r="I47" s="716"/>
      <c r="J47" s="716"/>
      <c r="K47" s="716"/>
      <c r="L47" s="716"/>
      <c r="M47" s="716"/>
      <c r="N47" s="716"/>
      <c r="O47" s="716">
        <f>O46</f>
        <v>1</v>
      </c>
      <c r="P47" s="716"/>
      <c r="Q47" s="716"/>
      <c r="R47" s="716"/>
      <c r="S47" s="716"/>
      <c r="T47" s="716"/>
      <c r="U47" s="716">
        <f>F47*G47*H47*O47</f>
        <v>8.9207999999999998</v>
      </c>
      <c r="V47" s="897" t="s">
        <v>6</v>
      </c>
    </row>
    <row r="48" spans="1:22" s="59" customFormat="1" ht="12.75">
      <c r="A48" s="905" t="str">
        <f>'Rencana Anggaran Biaya'!A48</f>
        <v>B5</v>
      </c>
      <c r="B48" s="65"/>
      <c r="C48" s="66" t="str">
        <f>'Rencana Anggaran Biaya'!C48</f>
        <v>Pekerjaan Atap</v>
      </c>
      <c r="D48" s="67"/>
      <c r="E48" s="67"/>
      <c r="F48" s="720"/>
      <c r="G48" s="720"/>
      <c r="H48" s="720"/>
      <c r="I48" s="720"/>
      <c r="J48" s="720"/>
      <c r="K48" s="720"/>
      <c r="L48" s="720"/>
      <c r="M48" s="720"/>
      <c r="N48" s="720"/>
      <c r="O48" s="720"/>
      <c r="P48" s="720"/>
      <c r="Q48" s="720"/>
      <c r="R48" s="720"/>
      <c r="S48" s="720"/>
      <c r="T48" s="720"/>
      <c r="U48" s="720"/>
      <c r="V48" s="906"/>
    </row>
    <row r="49" spans="1:22" s="59" customFormat="1" ht="12.75">
      <c r="A49" s="896"/>
      <c r="B49" s="56">
        <f>'Rencana Anggaran Biaya'!B49</f>
        <v>1</v>
      </c>
      <c r="C49" s="56" t="str">
        <f>'Rencana Anggaran Biaya'!C49</f>
        <v>Pekerjaan Pemasangan Bekisting</v>
      </c>
      <c r="D49" s="49"/>
      <c r="E49" s="49"/>
      <c r="F49" s="716">
        <f>4.2</f>
        <v>4.2</v>
      </c>
      <c r="G49" s="716">
        <v>12</v>
      </c>
      <c r="H49" s="716">
        <v>0.12</v>
      </c>
      <c r="I49" s="716"/>
      <c r="J49" s="716"/>
      <c r="K49" s="716"/>
      <c r="L49" s="716"/>
      <c r="M49" s="716"/>
      <c r="N49" s="716"/>
      <c r="O49" s="716"/>
      <c r="P49" s="716"/>
      <c r="Q49" s="716"/>
      <c r="R49" s="716"/>
      <c r="S49" s="716"/>
      <c r="T49" s="716"/>
      <c r="U49" s="716">
        <f>F49*G49-F52*G52</f>
        <v>20.400000000000006</v>
      </c>
      <c r="V49" s="897" t="s">
        <v>7</v>
      </c>
    </row>
    <row r="50" spans="1:22" s="59" customFormat="1" ht="12.75">
      <c r="A50" s="896"/>
      <c r="B50" s="56">
        <f>'Rencana Anggaran Biaya'!B50</f>
        <v>2</v>
      </c>
      <c r="C50" s="56" t="str">
        <f>'Rencana Anggaran Biaya'!C50</f>
        <v>Pekerjaan Pembesian</v>
      </c>
      <c r="D50" s="49"/>
      <c r="E50" s="49"/>
      <c r="F50" s="716">
        <v>1.5</v>
      </c>
      <c r="G50" s="716">
        <f>12+12+4.2+4.2</f>
        <v>32.4</v>
      </c>
      <c r="H50" s="716">
        <f>H49</f>
        <v>0.12</v>
      </c>
      <c r="I50" s="716"/>
      <c r="J50" s="716">
        <f>F50/0.15*G50*T50</f>
        <v>288.36</v>
      </c>
      <c r="K50" s="716"/>
      <c r="L50" s="716"/>
      <c r="M50" s="716"/>
      <c r="N50" s="716"/>
      <c r="O50" s="716"/>
      <c r="P50" s="716"/>
      <c r="Q50" s="716"/>
      <c r="R50" s="716"/>
      <c r="S50" s="716"/>
      <c r="T50" s="716">
        <f>0.89</f>
        <v>0.89</v>
      </c>
      <c r="U50" s="716">
        <f>J50</f>
        <v>288.36</v>
      </c>
      <c r="V50" s="897" t="s">
        <v>3</v>
      </c>
    </row>
    <row r="51" spans="1:22" s="59" customFormat="1" ht="12.75">
      <c r="A51" s="896"/>
      <c r="B51" s="56">
        <f>'Rencana Anggaran Biaya'!B51</f>
        <v>3</v>
      </c>
      <c r="C51" s="56" t="str">
        <f>'Rencana Anggaran Biaya'!C51</f>
        <v>Pekerjaan Pengecoran</v>
      </c>
      <c r="D51" s="49"/>
      <c r="E51" s="49"/>
      <c r="F51" s="716">
        <f>F50</f>
        <v>1.5</v>
      </c>
      <c r="G51" s="716">
        <f>G50</f>
        <v>32.4</v>
      </c>
      <c r="H51" s="716">
        <f>H50</f>
        <v>0.12</v>
      </c>
      <c r="I51" s="716"/>
      <c r="J51" s="716"/>
      <c r="K51" s="716"/>
      <c r="L51" s="716"/>
      <c r="M51" s="716"/>
      <c r="N51" s="716"/>
      <c r="O51" s="716"/>
      <c r="P51" s="716"/>
      <c r="Q51" s="716"/>
      <c r="R51" s="716"/>
      <c r="S51" s="716"/>
      <c r="T51" s="716"/>
      <c r="U51" s="716">
        <f>F51*G51*H51</f>
        <v>5.831999999999999</v>
      </c>
      <c r="V51" s="897" t="s">
        <v>6</v>
      </c>
    </row>
    <row r="52" spans="1:22" s="59" customFormat="1" ht="12.75">
      <c r="A52" s="896"/>
      <c r="B52" s="56">
        <f>'Rencana Anggaran Biaya'!B52</f>
        <v>4</v>
      </c>
      <c r="C52" s="56" t="str">
        <f>'Rencana Anggaran Biaya'!C52</f>
        <v>Pekerjaan Pemasangan Polikarbonat</v>
      </c>
      <c r="D52" s="49"/>
      <c r="E52" s="49"/>
      <c r="F52" s="716">
        <v>4</v>
      </c>
      <c r="G52" s="716">
        <v>7.5</v>
      </c>
      <c r="H52" s="716"/>
      <c r="I52" s="716"/>
      <c r="J52" s="716"/>
      <c r="K52" s="716"/>
      <c r="L52" s="716"/>
      <c r="M52" s="716"/>
      <c r="N52" s="716"/>
      <c r="O52" s="716"/>
      <c r="P52" s="716"/>
      <c r="Q52" s="716"/>
      <c r="R52" s="716"/>
      <c r="S52" s="716"/>
      <c r="T52" s="716"/>
      <c r="U52" s="716">
        <f>F52*G52</f>
        <v>30</v>
      </c>
      <c r="V52" s="897" t="s">
        <v>7</v>
      </c>
    </row>
    <row r="53" spans="1:22" s="59" customFormat="1" ht="12.75">
      <c r="A53" s="905" t="str">
        <f>'Rencana Anggaran Biaya'!A53</f>
        <v>B6</v>
      </c>
      <c r="B53" s="65"/>
      <c r="C53" s="66" t="str">
        <f>'Rencana Anggaran Biaya'!C53</f>
        <v>Pekerjaan Mekanikal</v>
      </c>
      <c r="D53" s="67"/>
      <c r="E53" s="67"/>
      <c r="F53" s="720"/>
      <c r="G53" s="720"/>
      <c r="H53" s="720"/>
      <c r="I53" s="720"/>
      <c r="J53" s="720"/>
      <c r="K53" s="720"/>
      <c r="L53" s="720"/>
      <c r="M53" s="720"/>
      <c r="N53" s="720"/>
      <c r="O53" s="720"/>
      <c r="P53" s="720"/>
      <c r="Q53" s="720"/>
      <c r="R53" s="720"/>
      <c r="S53" s="720"/>
      <c r="T53" s="720"/>
      <c r="U53" s="720"/>
      <c r="V53" s="906"/>
    </row>
    <row r="54" spans="1:22" s="59" customFormat="1" ht="12.75">
      <c r="A54" s="896"/>
      <c r="B54" s="56">
        <f>'Rencana Anggaran Biaya'!B54</f>
        <v>1</v>
      </c>
      <c r="C54" s="56" t="str">
        <f>'Rencana Anggaran Biaya'!C54</f>
        <v>Pekerjaan Pemasangan Roofdrain</v>
      </c>
      <c r="D54" s="49"/>
      <c r="E54" s="49"/>
      <c r="F54" s="716"/>
      <c r="G54" s="716"/>
      <c r="H54" s="716"/>
      <c r="I54" s="716"/>
      <c r="J54" s="716"/>
      <c r="K54" s="716"/>
      <c r="L54" s="716"/>
      <c r="M54" s="716"/>
      <c r="N54" s="716"/>
      <c r="O54" s="716"/>
      <c r="P54" s="716"/>
      <c r="Q54" s="716"/>
      <c r="R54" s="716"/>
      <c r="S54" s="716"/>
      <c r="T54" s="716"/>
      <c r="U54" s="716">
        <v>4</v>
      </c>
      <c r="V54" s="897" t="s">
        <v>5</v>
      </c>
    </row>
    <row r="55" spans="1:22" s="59" customFormat="1" ht="12.75">
      <c r="A55" s="896"/>
      <c r="B55" s="56">
        <f>'Rencana Anggaran Biaya'!B55</f>
        <v>2</v>
      </c>
      <c r="C55" s="56" t="str">
        <f>'Rencana Anggaran Biaya'!C55</f>
        <v>Pekerjaan Instalasi Pipa Air Kotor</v>
      </c>
      <c r="D55" s="49"/>
      <c r="E55" s="49"/>
      <c r="F55" s="716"/>
      <c r="G55" s="716"/>
      <c r="H55" s="716"/>
      <c r="I55" s="716"/>
      <c r="J55" s="716"/>
      <c r="K55" s="716"/>
      <c r="L55" s="716"/>
      <c r="M55" s="716"/>
      <c r="N55" s="716"/>
      <c r="O55" s="716"/>
      <c r="P55" s="716"/>
      <c r="Q55" s="716"/>
      <c r="R55" s="716"/>
      <c r="S55" s="716"/>
      <c r="T55" s="716"/>
      <c r="U55" s="716">
        <v>30</v>
      </c>
      <c r="V55" s="897" t="s">
        <v>17</v>
      </c>
    </row>
    <row r="56" spans="1:22" s="59" customFormat="1" ht="12.75">
      <c r="A56" s="905" t="str">
        <f>'Rencana Anggaran Biaya'!A56</f>
        <v>B7</v>
      </c>
      <c r="B56" s="65"/>
      <c r="C56" s="66" t="str">
        <f>'Rencana Anggaran Biaya'!C56</f>
        <v>Pekerjaan Elektrikal</v>
      </c>
      <c r="D56" s="67"/>
      <c r="E56" s="67"/>
      <c r="F56" s="720"/>
      <c r="G56" s="720"/>
      <c r="H56" s="720"/>
      <c r="I56" s="720"/>
      <c r="J56" s="720"/>
      <c r="K56" s="720"/>
      <c r="L56" s="720"/>
      <c r="M56" s="720"/>
      <c r="N56" s="720"/>
      <c r="O56" s="720"/>
      <c r="P56" s="720"/>
      <c r="Q56" s="720"/>
      <c r="R56" s="720"/>
      <c r="S56" s="720"/>
      <c r="T56" s="720"/>
      <c r="U56" s="720"/>
      <c r="V56" s="906"/>
    </row>
    <row r="57" spans="1:22" s="59" customFormat="1" ht="12.75">
      <c r="A57" s="896"/>
      <c r="B57" s="56">
        <f>'Rencana Anggaran Biaya'!B57</f>
        <v>1</v>
      </c>
      <c r="C57" s="56" t="str">
        <f>'Rencana Anggaran Biaya'!C57</f>
        <v>Pekerjaan Pemasangan MCB</v>
      </c>
      <c r="D57" s="49"/>
      <c r="E57" s="49"/>
      <c r="F57" s="716"/>
      <c r="G57" s="716"/>
      <c r="H57" s="716"/>
      <c r="I57" s="716"/>
      <c r="J57" s="716"/>
      <c r="K57" s="716"/>
      <c r="L57" s="716"/>
      <c r="M57" s="716"/>
      <c r="N57" s="716"/>
      <c r="O57" s="716"/>
      <c r="P57" s="716"/>
      <c r="Q57" s="716"/>
      <c r="R57" s="716"/>
      <c r="S57" s="716"/>
      <c r="T57" s="716"/>
      <c r="U57" s="716">
        <v>1</v>
      </c>
      <c r="V57" s="897" t="s">
        <v>5</v>
      </c>
    </row>
    <row r="58" spans="1:22" s="59" customFormat="1" ht="12.75">
      <c r="A58" s="896"/>
      <c r="B58" s="56">
        <f>'Rencana Anggaran Biaya'!B58</f>
        <v>2</v>
      </c>
      <c r="C58" s="56" t="str">
        <f>'Rencana Anggaran Biaya'!C58</f>
        <v>Pekerjaan Instalasi Kabel NYM</v>
      </c>
      <c r="D58" s="49"/>
      <c r="E58" s="49"/>
      <c r="F58" s="716"/>
      <c r="G58" s="716"/>
      <c r="H58" s="716"/>
      <c r="I58" s="716"/>
      <c r="J58" s="716"/>
      <c r="K58" s="716"/>
      <c r="L58" s="716"/>
      <c r="M58" s="716"/>
      <c r="N58" s="716"/>
      <c r="O58" s="716"/>
      <c r="P58" s="716"/>
      <c r="Q58" s="716"/>
      <c r="R58" s="716"/>
      <c r="S58" s="716"/>
      <c r="T58" s="716"/>
      <c r="U58" s="716">
        <v>6</v>
      </c>
      <c r="V58" s="897" t="s">
        <v>1439</v>
      </c>
    </row>
    <row r="59" spans="1:22" s="59" customFormat="1" ht="12.75">
      <c r="A59" s="896"/>
      <c r="B59" s="56">
        <f>'Rencana Anggaran Biaya'!B59</f>
        <v>3</v>
      </c>
      <c r="C59" s="56" t="str">
        <f>'Rencana Anggaran Biaya'!C59</f>
        <v>Pekerjaan Pemasangan Lampu Downlight</v>
      </c>
      <c r="D59" s="49"/>
      <c r="E59" s="49"/>
      <c r="F59" s="716"/>
      <c r="G59" s="716"/>
      <c r="H59" s="716"/>
      <c r="I59" s="716"/>
      <c r="J59" s="716"/>
      <c r="K59" s="716"/>
      <c r="L59" s="716"/>
      <c r="M59" s="716"/>
      <c r="N59" s="716"/>
      <c r="O59" s="716"/>
      <c r="P59" s="716"/>
      <c r="Q59" s="716"/>
      <c r="R59" s="716"/>
      <c r="S59" s="716"/>
      <c r="T59" s="716"/>
      <c r="U59" s="716">
        <v>8</v>
      </c>
      <c r="V59" s="897" t="s">
        <v>5</v>
      </c>
    </row>
    <row r="60" spans="1:22" s="59" customFormat="1" ht="12.75">
      <c r="A60" s="905" t="str">
        <f>'Rencana Anggaran Biaya'!A60</f>
        <v>B8</v>
      </c>
      <c r="B60" s="65"/>
      <c r="C60" s="66" t="str">
        <f>'Rencana Anggaran Biaya'!C60</f>
        <v>Pekerjaan Plafon</v>
      </c>
      <c r="D60" s="67"/>
      <c r="E60" s="67"/>
      <c r="F60" s="720"/>
      <c r="G60" s="720"/>
      <c r="H60" s="720"/>
      <c r="I60" s="720"/>
      <c r="J60" s="720"/>
      <c r="K60" s="720"/>
      <c r="L60" s="720"/>
      <c r="M60" s="720"/>
      <c r="N60" s="720"/>
      <c r="O60" s="720"/>
      <c r="P60" s="720"/>
      <c r="Q60" s="720"/>
      <c r="R60" s="720"/>
      <c r="S60" s="720"/>
      <c r="T60" s="720"/>
      <c r="U60" s="720"/>
      <c r="V60" s="906"/>
    </row>
    <row r="61" spans="1:22" s="59" customFormat="1" ht="12.75">
      <c r="A61" s="896"/>
      <c r="B61" s="56">
        <f>'Rencana Anggaran Biaya'!B61</f>
        <v>1</v>
      </c>
      <c r="C61" s="56" t="str">
        <f>'Rencana Anggaran Biaya'!C61</f>
        <v>Pekerjaan Pemasangan Rangka Plafon</v>
      </c>
      <c r="D61" s="49"/>
      <c r="E61" s="49"/>
      <c r="F61" s="716">
        <f>F51</f>
        <v>1.5</v>
      </c>
      <c r="G61" s="716">
        <f>G51</f>
        <v>32.4</v>
      </c>
      <c r="H61" s="716"/>
      <c r="I61" s="716"/>
      <c r="J61" s="716"/>
      <c r="K61" s="716"/>
      <c r="L61" s="716"/>
      <c r="M61" s="716"/>
      <c r="N61" s="716"/>
      <c r="O61" s="716"/>
      <c r="P61" s="716"/>
      <c r="Q61" s="716"/>
      <c r="R61" s="716"/>
      <c r="S61" s="716"/>
      <c r="T61" s="716"/>
      <c r="U61" s="716">
        <f>F61*G61</f>
        <v>48.599999999999994</v>
      </c>
      <c r="V61" s="897" t="s">
        <v>7</v>
      </c>
    </row>
    <row r="62" spans="1:22" s="59" customFormat="1" ht="12.75">
      <c r="A62" s="896"/>
      <c r="B62" s="56">
        <f>'Rencana Anggaran Biaya'!B62</f>
        <v>2</v>
      </c>
      <c r="C62" s="56" t="str">
        <f>'Rencana Anggaran Biaya'!C62</f>
        <v>Pekerjaan Pemasangan Plafon Gypsum</v>
      </c>
      <c r="D62" s="49"/>
      <c r="E62" s="49"/>
      <c r="F62" s="716">
        <f>F61</f>
        <v>1.5</v>
      </c>
      <c r="G62" s="716">
        <f>G61</f>
        <v>32.4</v>
      </c>
      <c r="H62" s="716"/>
      <c r="I62" s="716"/>
      <c r="J62" s="716"/>
      <c r="K62" s="716"/>
      <c r="L62" s="716"/>
      <c r="M62" s="716"/>
      <c r="N62" s="716"/>
      <c r="O62" s="716"/>
      <c r="P62" s="716"/>
      <c r="Q62" s="716"/>
      <c r="R62" s="716"/>
      <c r="S62" s="716"/>
      <c r="T62" s="716"/>
      <c r="U62" s="716">
        <f t="shared" ref="U62:U63" si="4">F62*G62</f>
        <v>48.599999999999994</v>
      </c>
      <c r="V62" s="897" t="s">
        <v>7</v>
      </c>
    </row>
    <row r="63" spans="1:22" s="59" customFormat="1" ht="12.75">
      <c r="A63" s="896"/>
      <c r="B63" s="56">
        <f>'Rencana Anggaran Biaya'!B63</f>
        <v>3</v>
      </c>
      <c r="C63" s="56" t="str">
        <f>'Rencana Anggaran Biaya'!C63</f>
        <v>Pekerjaan Pengecatan Plafon</v>
      </c>
      <c r="D63" s="49"/>
      <c r="E63" s="49"/>
      <c r="F63" s="716">
        <f>F62</f>
        <v>1.5</v>
      </c>
      <c r="G63" s="716">
        <f>G62</f>
        <v>32.4</v>
      </c>
      <c r="H63" s="716"/>
      <c r="I63" s="716"/>
      <c r="J63" s="716"/>
      <c r="K63" s="716"/>
      <c r="L63" s="716"/>
      <c r="M63" s="716"/>
      <c r="N63" s="716"/>
      <c r="O63" s="716"/>
      <c r="P63" s="716"/>
      <c r="Q63" s="716"/>
      <c r="R63" s="716"/>
      <c r="S63" s="716"/>
      <c r="T63" s="716"/>
      <c r="U63" s="716">
        <f t="shared" si="4"/>
        <v>48.599999999999994</v>
      </c>
      <c r="V63" s="897" t="s">
        <v>7</v>
      </c>
    </row>
    <row r="64" spans="1:22" s="59" customFormat="1" ht="12.75">
      <c r="A64" s="905" t="str">
        <f>'Rencana Anggaran Biaya'!A64</f>
        <v>B9</v>
      </c>
      <c r="B64" s="65"/>
      <c r="C64" s="66" t="str">
        <f>'Rencana Anggaran Biaya'!C64</f>
        <v>Pekerjaan Finishing Dinding</v>
      </c>
      <c r="D64" s="67"/>
      <c r="E64" s="67"/>
      <c r="F64" s="720"/>
      <c r="G64" s="720"/>
      <c r="H64" s="720"/>
      <c r="I64" s="720"/>
      <c r="J64" s="720"/>
      <c r="K64" s="720"/>
      <c r="L64" s="720"/>
      <c r="M64" s="720"/>
      <c r="N64" s="720"/>
      <c r="O64" s="720"/>
      <c r="P64" s="720"/>
      <c r="Q64" s="720"/>
      <c r="R64" s="720"/>
      <c r="S64" s="720"/>
      <c r="T64" s="720"/>
      <c r="U64" s="720"/>
      <c r="V64" s="906"/>
    </row>
    <row r="65" spans="1:59" s="59" customFormat="1" ht="12.75">
      <c r="A65" s="896"/>
      <c r="B65" s="56">
        <f>'Rencana Anggaran Biaya'!B65</f>
        <v>1</v>
      </c>
      <c r="C65" s="56" t="str">
        <f>'Rencana Anggaran Biaya'!C65</f>
        <v>Pekerjaan Pengecatan</v>
      </c>
      <c r="D65" s="49"/>
      <c r="E65" s="49"/>
      <c r="F65" s="716">
        <f>F43</f>
        <v>0.6</v>
      </c>
      <c r="G65" s="716">
        <f>G43</f>
        <v>0.6</v>
      </c>
      <c r="H65" s="716">
        <f>H43</f>
        <v>3.2</v>
      </c>
      <c r="I65" s="716">
        <f>O43</f>
        <v>4</v>
      </c>
      <c r="J65" s="716"/>
      <c r="K65" s="716">
        <f>F45</f>
        <v>36</v>
      </c>
      <c r="L65" s="716">
        <f>G45</f>
        <v>0.35399999999999998</v>
      </c>
      <c r="M65" s="716">
        <f>H45</f>
        <v>0.7</v>
      </c>
      <c r="N65" s="716"/>
      <c r="O65" s="716"/>
      <c r="P65" s="716"/>
      <c r="Q65" s="716"/>
      <c r="R65" s="716"/>
      <c r="S65" s="716"/>
      <c r="T65" s="716"/>
      <c r="U65" s="716">
        <f>(F65+F65+G65+G65)*H65*I65+(L65+M65+M65)*K65</f>
        <v>93.86399999999999</v>
      </c>
      <c r="V65" s="897" t="s">
        <v>7</v>
      </c>
    </row>
    <row r="66" spans="1:59" s="59" customFormat="1" ht="12.75">
      <c r="A66" s="896"/>
      <c r="B66" s="56">
        <f>'Rencana Anggaran Biaya'!B66</f>
        <v>2</v>
      </c>
      <c r="C66" s="56" t="str">
        <f>'Rencana Anggaran Biaya'!C66</f>
        <v>Pekerjaan Pelapisan Waterproof</v>
      </c>
      <c r="D66" s="49"/>
      <c r="E66" s="49"/>
      <c r="F66" s="716"/>
      <c r="G66" s="716"/>
      <c r="H66" s="716"/>
      <c r="I66" s="716"/>
      <c r="J66" s="716"/>
      <c r="K66" s="716"/>
      <c r="L66" s="716"/>
      <c r="M66" s="716"/>
      <c r="N66" s="716"/>
      <c r="O66" s="716"/>
      <c r="P66" s="716"/>
      <c r="Q66" s="716"/>
      <c r="R66" s="716"/>
      <c r="S66" s="716"/>
      <c r="T66" s="716"/>
      <c r="U66" s="716">
        <f>U49</f>
        <v>20.400000000000006</v>
      </c>
      <c r="V66" s="897" t="s">
        <v>7</v>
      </c>
    </row>
    <row r="67" spans="1:59" s="59" customFormat="1" ht="12.75">
      <c r="A67" s="905" t="str">
        <f>'Rencana Anggaran Biaya'!A67</f>
        <v>B10</v>
      </c>
      <c r="B67" s="65"/>
      <c r="C67" s="66" t="str">
        <f>'Rencana Anggaran Biaya'!C67</f>
        <v xml:space="preserve">Pekerjaan Kanopi </v>
      </c>
      <c r="D67" s="67"/>
      <c r="E67" s="67"/>
      <c r="F67" s="720"/>
      <c r="G67" s="720"/>
      <c r="H67" s="720"/>
      <c r="I67" s="720"/>
      <c r="J67" s="720"/>
      <c r="K67" s="720"/>
      <c r="L67" s="720"/>
      <c r="M67" s="720"/>
      <c r="N67" s="720"/>
      <c r="O67" s="720"/>
      <c r="P67" s="720"/>
      <c r="Q67" s="720"/>
      <c r="R67" s="720"/>
      <c r="S67" s="720"/>
      <c r="T67" s="720"/>
      <c r="U67" s="720"/>
      <c r="V67" s="906"/>
    </row>
    <row r="68" spans="1:59" s="59" customFormat="1" ht="12.75">
      <c r="A68" s="896"/>
      <c r="B68" s="56">
        <f>'Rencana Anggaran Biaya'!B68</f>
        <v>1</v>
      </c>
      <c r="C68" s="56" t="str">
        <f>'Rencana Anggaran Biaya'!C68</f>
        <v>Pekerjaan Pemasangan Rangka Besi Hollow</v>
      </c>
      <c r="D68" s="49"/>
      <c r="E68" s="49"/>
      <c r="F68" s="715">
        <f>16*2+1.2*16/1/2</f>
        <v>41.6</v>
      </c>
      <c r="G68" s="715"/>
      <c r="H68" s="715"/>
      <c r="I68" s="715"/>
      <c r="J68" s="715"/>
      <c r="K68" s="715"/>
      <c r="L68" s="715"/>
      <c r="M68" s="715"/>
      <c r="N68" s="715"/>
      <c r="O68" s="715"/>
      <c r="P68" s="715"/>
      <c r="Q68" s="715"/>
      <c r="R68" s="715"/>
      <c r="S68" s="715"/>
      <c r="T68" s="715">
        <f>39.56/6</f>
        <v>6.5933333333333337</v>
      </c>
      <c r="U68" s="715">
        <f>F68*T68</f>
        <v>274.28266666666667</v>
      </c>
      <c r="V68" s="895" t="s">
        <v>3</v>
      </c>
    </row>
    <row r="69" spans="1:59" s="59" customFormat="1" ht="12.75">
      <c r="A69" s="896"/>
      <c r="B69" s="56">
        <f>'Rencana Anggaran Biaya'!B69</f>
        <v>2</v>
      </c>
      <c r="C69" s="56" t="str">
        <f>'Rencana Anggaran Biaya'!C69</f>
        <v>Pekerjaan Pemasangan Polikarbonat</v>
      </c>
      <c r="D69" s="49"/>
      <c r="E69" s="49"/>
      <c r="F69" s="716">
        <v>16</v>
      </c>
      <c r="G69" s="716">
        <v>1.2</v>
      </c>
      <c r="H69" s="716"/>
      <c r="I69" s="716"/>
      <c r="J69" s="716"/>
      <c r="K69" s="716"/>
      <c r="L69" s="716"/>
      <c r="M69" s="716"/>
      <c r="N69" s="716"/>
      <c r="O69" s="716"/>
      <c r="P69" s="716"/>
      <c r="Q69" s="716"/>
      <c r="R69" s="716"/>
      <c r="S69" s="716"/>
      <c r="T69" s="716"/>
      <c r="U69" s="716">
        <f>F69*G69</f>
        <v>19.2</v>
      </c>
      <c r="V69" s="897" t="s">
        <v>7</v>
      </c>
    </row>
    <row r="70" spans="1:59" ht="15" thickBot="1">
      <c r="A70" s="907"/>
      <c r="B70" s="711"/>
      <c r="C70" s="712"/>
      <c r="D70" s="713"/>
      <c r="E70" s="713"/>
      <c r="F70" s="721"/>
      <c r="G70" s="721"/>
      <c r="H70" s="721"/>
      <c r="I70" s="721"/>
      <c r="J70" s="721"/>
      <c r="K70" s="721"/>
      <c r="L70" s="721"/>
      <c r="M70" s="721"/>
      <c r="N70" s="721"/>
      <c r="O70" s="721"/>
      <c r="P70" s="721"/>
      <c r="Q70" s="721"/>
      <c r="R70" s="721"/>
      <c r="S70" s="721"/>
      <c r="T70" s="721"/>
      <c r="U70" s="721"/>
      <c r="V70" s="908"/>
    </row>
    <row r="71" spans="1:59" s="59" customFormat="1" ht="16.5" thickTop="1" thickBot="1">
      <c r="A71" s="892" t="str">
        <f>'Rencana Anggaran Biaya'!A71</f>
        <v>III.</v>
      </c>
      <c r="B71" s="72"/>
      <c r="C71" s="73" t="str">
        <f>'Rencana Anggaran Biaya'!C71</f>
        <v>Pekerjaan Interior Lantai I</v>
      </c>
      <c r="D71" s="74"/>
      <c r="E71" s="74"/>
      <c r="F71" s="714"/>
      <c r="G71" s="714"/>
      <c r="H71" s="714"/>
      <c r="I71" s="714"/>
      <c r="J71" s="714"/>
      <c r="K71" s="714"/>
      <c r="L71" s="714"/>
      <c r="M71" s="714"/>
      <c r="N71" s="714"/>
      <c r="O71" s="714"/>
      <c r="P71" s="714"/>
      <c r="Q71" s="714"/>
      <c r="R71" s="714"/>
      <c r="S71" s="714"/>
      <c r="T71" s="714"/>
      <c r="U71" s="714"/>
      <c r="V71" s="900"/>
      <c r="Z71" s="60"/>
    </row>
    <row r="72" spans="1:59" s="709" customFormat="1" ht="13.5" thickTop="1">
      <c r="A72" s="901" t="str">
        <f>'Rencana Anggaran Biaya'!A72</f>
        <v>A</v>
      </c>
      <c r="B72" s="706"/>
      <c r="C72" s="707" t="str">
        <f>'Rencana Anggaran Biaya'!C72</f>
        <v>Pekerjaan  Ruang Resepsionis</v>
      </c>
      <c r="D72" s="708"/>
      <c r="E72" s="708"/>
      <c r="F72" s="718"/>
      <c r="G72" s="718"/>
      <c r="H72" s="718"/>
      <c r="I72" s="718"/>
      <c r="J72" s="718"/>
      <c r="K72" s="718"/>
      <c r="L72" s="718"/>
      <c r="M72" s="718"/>
      <c r="N72" s="718"/>
      <c r="O72" s="718"/>
      <c r="P72" s="718"/>
      <c r="Q72" s="718"/>
      <c r="R72" s="718"/>
      <c r="S72" s="718"/>
      <c r="T72" s="718"/>
      <c r="U72" s="718"/>
      <c r="V72" s="902"/>
      <c r="Z72" s="710"/>
    </row>
    <row r="73" spans="1:59" s="59" customFormat="1" ht="12.75">
      <c r="A73" s="903" t="str">
        <f>'Rencana Anggaran Biaya'!A73</f>
        <v>A1</v>
      </c>
      <c r="B73" s="79"/>
      <c r="C73" s="80" t="str">
        <f>'Rencana Anggaran Biaya'!C73</f>
        <v>Pekerjaan Sloof</v>
      </c>
      <c r="D73" s="81"/>
      <c r="E73" s="81"/>
      <c r="F73" s="719"/>
      <c r="G73" s="719"/>
      <c r="H73" s="719"/>
      <c r="I73" s="719"/>
      <c r="J73" s="719"/>
      <c r="K73" s="719"/>
      <c r="L73" s="719"/>
      <c r="M73" s="719"/>
      <c r="N73" s="719"/>
      <c r="O73" s="719"/>
      <c r="P73" s="719"/>
      <c r="Q73" s="719"/>
      <c r="R73" s="719"/>
      <c r="S73" s="719"/>
      <c r="T73" s="719"/>
      <c r="U73" s="719"/>
      <c r="V73" s="904"/>
      <c r="Z73" s="60"/>
    </row>
    <row r="74" spans="1:59" s="59" customFormat="1" ht="12.75">
      <c r="A74" s="894"/>
      <c r="B74" s="55">
        <f>'Rencana Anggaran Biaya'!B74</f>
        <v>1</v>
      </c>
      <c r="C74" s="55" t="str">
        <f>'Rencana Anggaran Biaya'!C74</f>
        <v>Pekerjaan Galian</v>
      </c>
      <c r="D74" s="34"/>
      <c r="E74" s="34"/>
      <c r="F74" s="715">
        <v>2</v>
      </c>
      <c r="G74" s="715">
        <v>0.15</v>
      </c>
      <c r="H74" s="715">
        <v>0.2</v>
      </c>
      <c r="I74" s="715"/>
      <c r="J74" s="715"/>
      <c r="K74" s="715"/>
      <c r="L74" s="715"/>
      <c r="M74" s="715"/>
      <c r="N74" s="715"/>
      <c r="O74" s="715"/>
      <c r="P74" s="715"/>
      <c r="Q74" s="715"/>
      <c r="R74" s="715"/>
      <c r="S74" s="715"/>
      <c r="T74" s="715"/>
      <c r="U74" s="715">
        <f>F74*G74*H74</f>
        <v>0.06</v>
      </c>
      <c r="V74" s="895" t="s">
        <v>6</v>
      </c>
      <c r="Z74" s="60"/>
    </row>
    <row r="75" spans="1:59" s="59" customFormat="1" ht="12.75">
      <c r="A75" s="896"/>
      <c r="B75" s="55">
        <f>'Rencana Anggaran Biaya'!B75</f>
        <v>2</v>
      </c>
      <c r="C75" s="55" t="str">
        <f>'Rencana Anggaran Biaya'!C75</f>
        <v>Pekerjaan Pemasangan Bekisting</v>
      </c>
      <c r="D75" s="49"/>
      <c r="E75" s="49"/>
      <c r="F75" s="716">
        <f>F74</f>
        <v>2</v>
      </c>
      <c r="G75" s="716">
        <f>G74</f>
        <v>0.15</v>
      </c>
      <c r="H75" s="716">
        <f>H74</f>
        <v>0.2</v>
      </c>
      <c r="I75" s="716"/>
      <c r="J75" s="716"/>
      <c r="K75" s="716"/>
      <c r="L75" s="716"/>
      <c r="M75" s="716"/>
      <c r="N75" s="716"/>
      <c r="O75" s="716"/>
      <c r="P75" s="716"/>
      <c r="Q75" s="716"/>
      <c r="R75" s="716"/>
      <c r="S75" s="716"/>
      <c r="T75" s="716"/>
      <c r="U75" s="716">
        <f>F75*H75*2</f>
        <v>0.8</v>
      </c>
      <c r="V75" s="897" t="s">
        <v>7</v>
      </c>
      <c r="Z75" s="60"/>
    </row>
    <row r="76" spans="1:59" s="58" customFormat="1" ht="21" customHeight="1">
      <c r="A76" s="894"/>
      <c r="B76" s="55">
        <f>'Rencana Anggaran Biaya'!B76</f>
        <v>3</v>
      </c>
      <c r="C76" s="55" t="str">
        <f>'Rencana Anggaran Biaya'!C76</f>
        <v>Pekerjaan Pembesian</v>
      </c>
      <c r="D76" s="34"/>
      <c r="E76" s="34"/>
      <c r="F76" s="716">
        <f t="shared" ref="F76:F77" si="5">F75</f>
        <v>2</v>
      </c>
      <c r="G76" s="716">
        <f t="shared" ref="G76:G77" si="6">G75</f>
        <v>0.15</v>
      </c>
      <c r="H76" s="716">
        <f t="shared" ref="H76:H77" si="7">H75</f>
        <v>0.2</v>
      </c>
      <c r="I76" s="715"/>
      <c r="J76" s="715">
        <f>F76*4*T76</f>
        <v>8.32</v>
      </c>
      <c r="K76" s="715">
        <f>F76/0.15*(G76+G76+H76+H76+0.1)*S76</f>
        <v>6.6133333333333333</v>
      </c>
      <c r="L76" s="715"/>
      <c r="M76" s="715"/>
      <c r="N76" s="715"/>
      <c r="O76" s="715"/>
      <c r="P76" s="715"/>
      <c r="Q76" s="715"/>
      <c r="R76" s="715"/>
      <c r="S76" s="715">
        <f>S46</f>
        <v>0.62</v>
      </c>
      <c r="T76" s="715">
        <f>T46</f>
        <v>1.04</v>
      </c>
      <c r="U76" s="715">
        <f>J76+K76</f>
        <v>14.933333333333334</v>
      </c>
      <c r="V76" s="895" t="s">
        <v>3</v>
      </c>
      <c r="W76" s="59"/>
      <c r="X76" s="59"/>
      <c r="Y76" s="59"/>
      <c r="Z76" s="59"/>
      <c r="AA76" s="59"/>
      <c r="AB76" s="59"/>
      <c r="AC76" s="59"/>
      <c r="AD76" s="59"/>
      <c r="AE76" s="59"/>
      <c r="AF76" s="59"/>
      <c r="AG76" s="59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</row>
    <row r="77" spans="1:59" s="58" customFormat="1" ht="21" customHeight="1">
      <c r="A77" s="894"/>
      <c r="B77" s="55">
        <f>'Rencana Anggaran Biaya'!B77</f>
        <v>4</v>
      </c>
      <c r="C77" s="55" t="str">
        <f>'Rencana Anggaran Biaya'!C77</f>
        <v>Pekerjaan Pengecoran</v>
      </c>
      <c r="D77" s="34"/>
      <c r="E77" s="34"/>
      <c r="F77" s="716">
        <f t="shared" si="5"/>
        <v>2</v>
      </c>
      <c r="G77" s="716">
        <f t="shared" si="6"/>
        <v>0.15</v>
      </c>
      <c r="H77" s="716">
        <f t="shared" si="7"/>
        <v>0.2</v>
      </c>
      <c r="I77" s="715"/>
      <c r="J77" s="715"/>
      <c r="K77" s="715"/>
      <c r="L77" s="715"/>
      <c r="M77" s="715"/>
      <c r="N77" s="715"/>
      <c r="O77" s="715"/>
      <c r="P77" s="715"/>
      <c r="Q77" s="715"/>
      <c r="R77" s="715"/>
      <c r="S77" s="715"/>
      <c r="T77" s="715"/>
      <c r="U77" s="715">
        <f>F77*G77*H77</f>
        <v>0.06</v>
      </c>
      <c r="V77" s="895" t="s">
        <v>6</v>
      </c>
      <c r="W77" s="59"/>
      <c r="X77" s="59"/>
      <c r="Y77" s="59"/>
      <c r="Z77" s="59"/>
      <c r="AA77" s="59"/>
      <c r="AB77" s="59"/>
      <c r="AC77" s="59"/>
      <c r="AD77" s="59"/>
      <c r="AE77" s="59"/>
      <c r="AF77" s="59"/>
      <c r="AG77" s="59"/>
      <c r="AH77" s="59"/>
      <c r="AI77" s="59"/>
      <c r="AJ77" s="59"/>
      <c r="AK77" s="59"/>
      <c r="AL77" s="59"/>
      <c r="AM77" s="59"/>
      <c r="AN77" s="59"/>
      <c r="AO77" s="59"/>
      <c r="AP77" s="59"/>
      <c r="AQ77" s="59"/>
      <c r="AR77" s="59"/>
      <c r="AS77" s="59"/>
      <c r="AT77" s="59"/>
      <c r="AU77" s="59"/>
      <c r="AV77" s="59"/>
      <c r="AW77" s="59"/>
      <c r="AX77" s="59"/>
      <c r="AY77" s="59"/>
      <c r="AZ77" s="59"/>
      <c r="BA77" s="59"/>
      <c r="BB77" s="59"/>
      <c r="BC77" s="59"/>
      <c r="BD77" s="59"/>
      <c r="BE77" s="59"/>
      <c r="BF77" s="59"/>
      <c r="BG77" s="59"/>
    </row>
    <row r="78" spans="1:59" s="59" customFormat="1" ht="12.75">
      <c r="A78" s="903" t="str">
        <f>'Rencana Anggaran Biaya'!A78</f>
        <v>A2</v>
      </c>
      <c r="B78" s="79"/>
      <c r="C78" s="80" t="str">
        <f>'Rencana Anggaran Biaya'!C78</f>
        <v>Pekerjaan Kolom</v>
      </c>
      <c r="D78" s="81"/>
      <c r="E78" s="81"/>
      <c r="F78" s="719"/>
      <c r="G78" s="719"/>
      <c r="H78" s="719"/>
      <c r="I78" s="719"/>
      <c r="J78" s="719"/>
      <c r="K78" s="719"/>
      <c r="L78" s="719"/>
      <c r="M78" s="719"/>
      <c r="N78" s="719"/>
      <c r="O78" s="719"/>
      <c r="P78" s="719"/>
      <c r="Q78" s="719"/>
      <c r="R78" s="719"/>
      <c r="S78" s="719"/>
      <c r="T78" s="719"/>
      <c r="U78" s="719"/>
      <c r="V78" s="904"/>
      <c r="Z78" s="60"/>
    </row>
    <row r="79" spans="1:59" s="59" customFormat="1" ht="12.75">
      <c r="A79" s="894"/>
      <c r="B79" s="55">
        <f>'Rencana Anggaran Biaya'!B79</f>
        <v>1</v>
      </c>
      <c r="C79" s="55" t="str">
        <f>'Rencana Anggaran Biaya'!C79</f>
        <v>Pekerjaan Pemasangan Bekisting</v>
      </c>
      <c r="D79" s="34"/>
      <c r="E79" s="34"/>
      <c r="F79" s="716">
        <v>0.15</v>
      </c>
      <c r="G79" s="716">
        <v>0.15</v>
      </c>
      <c r="H79" s="716">
        <v>3.2</v>
      </c>
      <c r="I79" s="716"/>
      <c r="J79" s="716"/>
      <c r="K79" s="716"/>
      <c r="L79" s="716"/>
      <c r="M79" s="716"/>
      <c r="N79" s="716"/>
      <c r="O79" s="716">
        <v>2</v>
      </c>
      <c r="P79" s="716"/>
      <c r="Q79" s="716"/>
      <c r="R79" s="716"/>
      <c r="S79" s="716"/>
      <c r="T79" s="716"/>
      <c r="U79" s="716">
        <f>(F79+F79+G79+G79)*H79*O79</f>
        <v>3.84</v>
      </c>
      <c r="V79" s="897" t="s">
        <v>7</v>
      </c>
      <c r="Z79" s="60"/>
    </row>
    <row r="80" spans="1:59" s="59" customFormat="1" ht="12.75">
      <c r="A80" s="896"/>
      <c r="B80" s="55">
        <f>'Rencana Anggaran Biaya'!B80</f>
        <v>2</v>
      </c>
      <c r="C80" s="55" t="str">
        <f>'Rencana Anggaran Biaya'!C80</f>
        <v>Pekerjaan Pembesian</v>
      </c>
      <c r="D80" s="49"/>
      <c r="E80" s="49"/>
      <c r="F80" s="716">
        <f t="shared" ref="F80:H81" si="8">F79</f>
        <v>0.15</v>
      </c>
      <c r="G80" s="716">
        <f t="shared" si="8"/>
        <v>0.15</v>
      </c>
      <c r="H80" s="716">
        <f t="shared" si="8"/>
        <v>3.2</v>
      </c>
      <c r="I80" s="716"/>
      <c r="J80" s="716">
        <f>H80*8*T80</f>
        <v>26.624000000000002</v>
      </c>
      <c r="K80" s="716">
        <f>H80/0.15*(F80+G80+G80+F80+0.1)*S80</f>
        <v>9.2586666666666666</v>
      </c>
      <c r="L80" s="716"/>
      <c r="M80" s="716"/>
      <c r="N80" s="716"/>
      <c r="O80" s="716">
        <f>O79</f>
        <v>2</v>
      </c>
      <c r="P80" s="716"/>
      <c r="Q80" s="716"/>
      <c r="R80" s="716"/>
      <c r="S80" s="716">
        <f>S76</f>
        <v>0.62</v>
      </c>
      <c r="T80" s="716">
        <f>T76</f>
        <v>1.04</v>
      </c>
      <c r="U80" s="716">
        <f>(J80+K80)*O80</f>
        <v>71.765333333333331</v>
      </c>
      <c r="V80" s="897" t="s">
        <v>3</v>
      </c>
      <c r="Z80" s="60"/>
    </row>
    <row r="81" spans="1:59" s="58" customFormat="1" ht="21" customHeight="1">
      <c r="A81" s="894"/>
      <c r="B81" s="55">
        <f>'Rencana Anggaran Biaya'!B81</f>
        <v>3</v>
      </c>
      <c r="C81" s="55" t="str">
        <f>'Rencana Anggaran Biaya'!C81</f>
        <v>Pekerjaan Pengecoran</v>
      </c>
      <c r="D81" s="34"/>
      <c r="E81" s="34"/>
      <c r="F81" s="716">
        <f t="shared" si="8"/>
        <v>0.15</v>
      </c>
      <c r="G81" s="716">
        <f t="shared" si="8"/>
        <v>0.15</v>
      </c>
      <c r="H81" s="716">
        <f t="shared" si="8"/>
        <v>3.2</v>
      </c>
      <c r="I81" s="716"/>
      <c r="J81" s="716"/>
      <c r="K81" s="716"/>
      <c r="L81" s="716"/>
      <c r="M81" s="716"/>
      <c r="N81" s="716"/>
      <c r="O81" s="716">
        <f>O80</f>
        <v>2</v>
      </c>
      <c r="P81" s="716"/>
      <c r="Q81" s="716"/>
      <c r="R81" s="716"/>
      <c r="S81" s="716"/>
      <c r="T81" s="716"/>
      <c r="U81" s="716">
        <f>F81*G81*H81*O81</f>
        <v>0.14399999999999999</v>
      </c>
      <c r="V81" s="897" t="s">
        <v>6</v>
      </c>
      <c r="W81" s="59"/>
      <c r="X81" s="59"/>
      <c r="Y81" s="59"/>
      <c r="Z81" s="59"/>
      <c r="AA81" s="59"/>
      <c r="AB81" s="59"/>
      <c r="AC81" s="59"/>
      <c r="AD81" s="59"/>
      <c r="AE81" s="59"/>
      <c r="AF81" s="59"/>
      <c r="AG81" s="59"/>
      <c r="AH81" s="59"/>
      <c r="AI81" s="59"/>
      <c r="AJ81" s="59"/>
      <c r="AK81" s="59"/>
      <c r="AL81" s="59"/>
      <c r="AM81" s="59"/>
      <c r="AN81" s="59"/>
      <c r="AO81" s="59"/>
      <c r="AP81" s="59"/>
      <c r="AQ81" s="59"/>
      <c r="AR81" s="59"/>
      <c r="AS81" s="59"/>
      <c r="AT81" s="59"/>
      <c r="AU81" s="59"/>
      <c r="AV81" s="59"/>
      <c r="AW81" s="59"/>
      <c r="AX81" s="59"/>
      <c r="AY81" s="59"/>
      <c r="AZ81" s="59"/>
      <c r="BA81" s="59"/>
      <c r="BB81" s="59"/>
      <c r="BC81" s="59"/>
      <c r="BD81" s="59"/>
      <c r="BE81" s="59"/>
      <c r="BF81" s="59"/>
      <c r="BG81" s="59"/>
    </row>
    <row r="82" spans="1:59" s="59" customFormat="1" ht="12.75">
      <c r="A82" s="903" t="str">
        <f>'Rencana Anggaran Biaya'!A82</f>
        <v>A3</v>
      </c>
      <c r="B82" s="79"/>
      <c r="C82" s="80" t="str">
        <f>'Rencana Anggaran Biaya'!C82</f>
        <v>Pekerjaan Balok</v>
      </c>
      <c r="D82" s="81"/>
      <c r="E82" s="81"/>
      <c r="F82" s="719"/>
      <c r="G82" s="719"/>
      <c r="H82" s="719"/>
      <c r="I82" s="719"/>
      <c r="J82" s="719"/>
      <c r="K82" s="719"/>
      <c r="L82" s="719"/>
      <c r="M82" s="719"/>
      <c r="N82" s="719"/>
      <c r="O82" s="719"/>
      <c r="P82" s="719"/>
      <c r="Q82" s="719"/>
      <c r="R82" s="719"/>
      <c r="S82" s="719"/>
      <c r="T82" s="719"/>
      <c r="U82" s="719"/>
      <c r="V82" s="904"/>
      <c r="Z82" s="60"/>
    </row>
    <row r="83" spans="1:59" s="59" customFormat="1" ht="12.75">
      <c r="A83" s="894"/>
      <c r="B83" s="55">
        <f>'Rencana Anggaran Biaya'!B83</f>
        <v>1</v>
      </c>
      <c r="C83" s="55" t="str">
        <f>'Rencana Anggaran Biaya'!C83</f>
        <v>Pekerjaan Pemasangan Bekisting</v>
      </c>
      <c r="D83" s="34"/>
      <c r="E83" s="34"/>
      <c r="F83" s="716">
        <f>F77</f>
        <v>2</v>
      </c>
      <c r="G83" s="716">
        <f>G77</f>
        <v>0.15</v>
      </c>
      <c r="H83" s="716">
        <f>H77</f>
        <v>0.2</v>
      </c>
      <c r="I83" s="716"/>
      <c r="J83" s="716"/>
      <c r="K83" s="716"/>
      <c r="L83" s="716"/>
      <c r="M83" s="716"/>
      <c r="N83" s="716"/>
      <c r="O83" s="716"/>
      <c r="P83" s="716"/>
      <c r="Q83" s="716"/>
      <c r="R83" s="716"/>
      <c r="S83" s="716"/>
      <c r="T83" s="716"/>
      <c r="U83" s="716">
        <f>F83*H83*2</f>
        <v>0.8</v>
      </c>
      <c r="V83" s="897" t="s">
        <v>7</v>
      </c>
      <c r="Z83" s="60"/>
    </row>
    <row r="84" spans="1:59" s="59" customFormat="1" ht="12.75">
      <c r="A84" s="896"/>
      <c r="B84" s="55">
        <f>'Rencana Anggaran Biaya'!B84</f>
        <v>2</v>
      </c>
      <c r="C84" s="55" t="str">
        <f>'Rencana Anggaran Biaya'!C84</f>
        <v>Pekerjaan Pembesian</v>
      </c>
      <c r="D84" s="49"/>
      <c r="E84" s="49"/>
      <c r="F84" s="716">
        <f t="shared" ref="F84:F85" si="9">F83</f>
        <v>2</v>
      </c>
      <c r="G84" s="716">
        <f t="shared" ref="G84:G85" si="10">G83</f>
        <v>0.15</v>
      </c>
      <c r="H84" s="716">
        <f t="shared" ref="H84:H85" si="11">H83</f>
        <v>0.2</v>
      </c>
      <c r="I84" s="715"/>
      <c r="J84" s="715">
        <f>F84*4*T84</f>
        <v>8.32</v>
      </c>
      <c r="K84" s="715">
        <f>F84/0.15*(G84+G84+H84+H84+0.1)*S84</f>
        <v>6.6133333333333333</v>
      </c>
      <c r="L84" s="715"/>
      <c r="M84" s="715"/>
      <c r="N84" s="715"/>
      <c r="O84" s="715"/>
      <c r="P84" s="715"/>
      <c r="Q84" s="715"/>
      <c r="R84" s="715"/>
      <c r="S84" s="715">
        <f>S80</f>
        <v>0.62</v>
      </c>
      <c r="T84" s="715">
        <f>T80</f>
        <v>1.04</v>
      </c>
      <c r="U84" s="715">
        <f>J84+K84</f>
        <v>14.933333333333334</v>
      </c>
      <c r="V84" s="895" t="s">
        <v>3</v>
      </c>
      <c r="Z84" s="60"/>
    </row>
    <row r="85" spans="1:59" s="58" customFormat="1" ht="21" customHeight="1">
      <c r="A85" s="894"/>
      <c r="B85" s="55">
        <f>'Rencana Anggaran Biaya'!B85</f>
        <v>3</v>
      </c>
      <c r="C85" s="55" t="str">
        <f>'Rencana Anggaran Biaya'!C85</f>
        <v>Pekerjaan Pengecoran</v>
      </c>
      <c r="D85" s="34"/>
      <c r="E85" s="34"/>
      <c r="F85" s="716">
        <f t="shared" si="9"/>
        <v>2</v>
      </c>
      <c r="G85" s="716">
        <f t="shared" si="10"/>
        <v>0.15</v>
      </c>
      <c r="H85" s="716">
        <f t="shared" si="11"/>
        <v>0.2</v>
      </c>
      <c r="I85" s="715"/>
      <c r="J85" s="715"/>
      <c r="K85" s="715"/>
      <c r="L85" s="715"/>
      <c r="M85" s="715"/>
      <c r="N85" s="715"/>
      <c r="O85" s="715"/>
      <c r="P85" s="715"/>
      <c r="Q85" s="715"/>
      <c r="R85" s="715"/>
      <c r="S85" s="715"/>
      <c r="T85" s="715"/>
      <c r="U85" s="715">
        <f>F85*G85*H85</f>
        <v>0.06</v>
      </c>
      <c r="V85" s="895" t="s">
        <v>6</v>
      </c>
      <c r="W85" s="59"/>
      <c r="X85" s="59"/>
      <c r="Y85" s="59"/>
      <c r="Z85" s="59"/>
      <c r="AA85" s="59"/>
      <c r="AB85" s="59"/>
      <c r="AC85" s="59"/>
      <c r="AD85" s="59"/>
      <c r="AE85" s="59"/>
      <c r="AF85" s="59"/>
      <c r="AG85" s="59"/>
      <c r="AH85" s="59"/>
      <c r="AI85" s="59"/>
      <c r="AJ85" s="59"/>
      <c r="AK85" s="59"/>
      <c r="AL85" s="59"/>
      <c r="AM85" s="59"/>
      <c r="AN85" s="59"/>
      <c r="AO85" s="59"/>
      <c r="AP85" s="59"/>
      <c r="AQ85" s="59"/>
      <c r="AR85" s="59"/>
      <c r="AS85" s="59"/>
      <c r="AT85" s="59"/>
      <c r="AU85" s="59"/>
      <c r="AV85" s="59"/>
      <c r="AW85" s="59"/>
      <c r="AX85" s="59"/>
      <c r="AY85" s="59"/>
      <c r="AZ85" s="59"/>
      <c r="BA85" s="59"/>
      <c r="BB85" s="59"/>
      <c r="BC85" s="59"/>
      <c r="BD85" s="59"/>
      <c r="BE85" s="59"/>
      <c r="BF85" s="59"/>
      <c r="BG85" s="59"/>
    </row>
    <row r="86" spans="1:59" s="59" customFormat="1" ht="12.75">
      <c r="A86" s="903" t="str">
        <f>'Rencana Anggaran Biaya'!A86</f>
        <v>A4</v>
      </c>
      <c r="B86" s="79"/>
      <c r="C86" s="80" t="str">
        <f>'Rencana Anggaran Biaya'!C86</f>
        <v>Pekerjaan Teras</v>
      </c>
      <c r="D86" s="81"/>
      <c r="E86" s="81"/>
      <c r="F86" s="719"/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  <c r="R86" s="719"/>
      <c r="S86" s="719"/>
      <c r="T86" s="719"/>
      <c r="U86" s="719"/>
      <c r="V86" s="904"/>
      <c r="Z86" s="60"/>
    </row>
    <row r="87" spans="1:59" s="59" customFormat="1" ht="12.75">
      <c r="A87" s="894"/>
      <c r="B87" s="55">
        <f>'Rencana Anggaran Biaya'!B87</f>
        <v>1</v>
      </c>
      <c r="C87" s="55" t="str">
        <f>'Rencana Anggaran Biaya'!C87</f>
        <v>Pekerjaan Galian</v>
      </c>
      <c r="D87" s="34"/>
      <c r="E87" s="34"/>
      <c r="F87" s="715">
        <f>5+2+2+5</f>
        <v>14</v>
      </c>
      <c r="G87" s="715">
        <v>0.2</v>
      </c>
      <c r="H87" s="715">
        <v>0.4</v>
      </c>
      <c r="I87" s="715"/>
      <c r="J87" s="715"/>
      <c r="K87" s="715"/>
      <c r="L87" s="715"/>
      <c r="M87" s="715"/>
      <c r="N87" s="715"/>
      <c r="O87" s="715"/>
      <c r="P87" s="715"/>
      <c r="Q87" s="715"/>
      <c r="R87" s="715"/>
      <c r="S87" s="715"/>
      <c r="T87" s="715"/>
      <c r="U87" s="715">
        <f>F87*G87*H87</f>
        <v>1.1200000000000001</v>
      </c>
      <c r="V87" s="895" t="s">
        <v>6</v>
      </c>
      <c r="Z87" s="60"/>
    </row>
    <row r="88" spans="1:59" s="59" customFormat="1" ht="12.75">
      <c r="A88" s="896"/>
      <c r="B88" s="55">
        <f>'Rencana Anggaran Biaya'!B88</f>
        <v>2</v>
      </c>
      <c r="C88" s="55" t="str">
        <f>'Rencana Anggaran Biaya'!C88</f>
        <v>Pekerjaan Pemasangan Pondasi Rollag</v>
      </c>
      <c r="D88" s="49"/>
      <c r="E88" s="49"/>
      <c r="F88" s="716">
        <f>F87</f>
        <v>14</v>
      </c>
      <c r="G88" s="716"/>
      <c r="H88" s="716">
        <v>0.6</v>
      </c>
      <c r="I88" s="716"/>
      <c r="J88" s="716"/>
      <c r="K88" s="716"/>
      <c r="L88" s="716"/>
      <c r="M88" s="716"/>
      <c r="N88" s="716"/>
      <c r="O88" s="716"/>
      <c r="P88" s="716"/>
      <c r="Q88" s="716"/>
      <c r="R88" s="716"/>
      <c r="S88" s="716"/>
      <c r="T88" s="716"/>
      <c r="U88" s="716">
        <f>F88*H88</f>
        <v>8.4</v>
      </c>
      <c r="V88" s="897" t="s">
        <v>7</v>
      </c>
      <c r="Z88" s="60"/>
    </row>
    <row r="89" spans="1:59" s="58" customFormat="1" ht="21" customHeight="1">
      <c r="A89" s="894"/>
      <c r="B89" s="55">
        <f>'Rencana Anggaran Biaya'!B89</f>
        <v>3</v>
      </c>
      <c r="C89" s="55" t="str">
        <f>'Rencana Anggaran Biaya'!C89</f>
        <v>Pekerjaan Pemasangan Bekisting</v>
      </c>
      <c r="D89" s="34"/>
      <c r="E89" s="34"/>
      <c r="F89" s="715">
        <v>2</v>
      </c>
      <c r="G89" s="715">
        <v>4.2</v>
      </c>
      <c r="H89" s="715">
        <v>0.1</v>
      </c>
      <c r="I89" s="715"/>
      <c r="J89" s="715"/>
      <c r="K89" s="715"/>
      <c r="L89" s="715"/>
      <c r="M89" s="715"/>
      <c r="N89" s="715"/>
      <c r="O89" s="715"/>
      <c r="P89" s="715"/>
      <c r="Q89" s="715"/>
      <c r="R89" s="715"/>
      <c r="S89" s="715"/>
      <c r="T89" s="715"/>
      <c r="U89" s="715">
        <f>(F89+F89+G89+G89)*H89</f>
        <v>1.24</v>
      </c>
      <c r="V89" s="895" t="s">
        <v>7</v>
      </c>
      <c r="W89" s="59"/>
      <c r="X89" s="59"/>
      <c r="Y89" s="59"/>
      <c r="Z89" s="59"/>
      <c r="AA89" s="59"/>
      <c r="AB89" s="59"/>
      <c r="AC89" s="59"/>
      <c r="AD89" s="59"/>
      <c r="AE89" s="59"/>
      <c r="AF89" s="59"/>
      <c r="AG89" s="59"/>
      <c r="AH89" s="59"/>
      <c r="AI89" s="59"/>
      <c r="AJ89" s="59"/>
      <c r="AK89" s="59"/>
      <c r="AL89" s="59"/>
      <c r="AM89" s="59"/>
      <c r="AN89" s="59"/>
      <c r="AO89" s="59"/>
      <c r="AP89" s="59"/>
      <c r="AQ89" s="59"/>
      <c r="AR89" s="59"/>
      <c r="AS89" s="59"/>
      <c r="AT89" s="59"/>
      <c r="AU89" s="59"/>
      <c r="AV89" s="59"/>
      <c r="AW89" s="59"/>
      <c r="AX89" s="59"/>
      <c r="AY89" s="59"/>
      <c r="AZ89" s="59"/>
      <c r="BA89" s="59"/>
      <c r="BB89" s="59"/>
      <c r="BC89" s="59"/>
      <c r="BD89" s="59"/>
      <c r="BE89" s="59"/>
      <c r="BF89" s="59"/>
      <c r="BG89" s="59"/>
    </row>
    <row r="90" spans="1:59" s="58" customFormat="1" ht="21" customHeight="1">
      <c r="A90" s="894"/>
      <c r="B90" s="55">
        <f>'Rencana Anggaran Biaya'!B90</f>
        <v>4</v>
      </c>
      <c r="C90" s="55" t="str">
        <f>'Rencana Anggaran Biaya'!C90</f>
        <v>Pekerjaan Pengecoran</v>
      </c>
      <c r="D90" s="34"/>
      <c r="E90" s="34"/>
      <c r="F90" s="715">
        <f>F89</f>
        <v>2</v>
      </c>
      <c r="G90" s="715">
        <f>G89</f>
        <v>4.2</v>
      </c>
      <c r="H90" s="715">
        <f>H89</f>
        <v>0.1</v>
      </c>
      <c r="I90" s="715"/>
      <c r="J90" s="715"/>
      <c r="K90" s="715"/>
      <c r="L90" s="715"/>
      <c r="M90" s="715"/>
      <c r="N90" s="715"/>
      <c r="O90" s="715"/>
      <c r="P90" s="715"/>
      <c r="Q90" s="715"/>
      <c r="R90" s="715"/>
      <c r="S90" s="715"/>
      <c r="T90" s="715"/>
      <c r="U90" s="715">
        <f>F90*G90*H90</f>
        <v>0.84000000000000008</v>
      </c>
      <c r="V90" s="895" t="s">
        <v>6</v>
      </c>
      <c r="W90" s="59"/>
      <c r="X90" s="59"/>
      <c r="Y90" s="59"/>
      <c r="Z90" s="59"/>
      <c r="AA90" s="59"/>
      <c r="AB90" s="59"/>
      <c r="AC90" s="59"/>
      <c r="AD90" s="59"/>
      <c r="AE90" s="59"/>
      <c r="AF90" s="59"/>
      <c r="AG90" s="59"/>
      <c r="AH90" s="59"/>
      <c r="AI90" s="59"/>
      <c r="AJ90" s="59"/>
      <c r="AK90" s="59"/>
      <c r="AL90" s="59"/>
      <c r="AM90" s="59"/>
      <c r="AN90" s="59"/>
      <c r="AO90" s="59"/>
      <c r="AP90" s="59"/>
      <c r="AQ90" s="59"/>
      <c r="AR90" s="59"/>
      <c r="AS90" s="59"/>
      <c r="AT90" s="59"/>
      <c r="AU90" s="59"/>
      <c r="AV90" s="59"/>
      <c r="AW90" s="59"/>
      <c r="AX90" s="59"/>
      <c r="AY90" s="59"/>
      <c r="AZ90" s="59"/>
      <c r="BA90" s="59"/>
      <c r="BB90" s="59"/>
      <c r="BC90" s="59"/>
      <c r="BD90" s="59"/>
      <c r="BE90" s="59"/>
      <c r="BF90" s="59"/>
      <c r="BG90" s="59"/>
    </row>
    <row r="91" spans="1:59" s="59" customFormat="1" ht="12.75">
      <c r="A91" s="903" t="str">
        <f>'Rencana Anggaran Biaya'!A91</f>
        <v>A5</v>
      </c>
      <c r="B91" s="79"/>
      <c r="C91" s="80" t="str">
        <f>'Rencana Anggaran Biaya'!C91</f>
        <v>Pekerjaan Dinding</v>
      </c>
      <c r="D91" s="81"/>
      <c r="E91" s="81"/>
      <c r="F91" s="719"/>
      <c r="G91" s="719"/>
      <c r="H91" s="719"/>
      <c r="I91" s="719"/>
      <c r="J91" s="719"/>
      <c r="K91" s="719"/>
      <c r="L91" s="719"/>
      <c r="M91" s="719"/>
      <c r="N91" s="719"/>
      <c r="O91" s="719"/>
      <c r="P91" s="719"/>
      <c r="Q91" s="719"/>
      <c r="R91" s="719"/>
      <c r="S91" s="719"/>
      <c r="T91" s="719"/>
      <c r="U91" s="719"/>
      <c r="V91" s="904"/>
      <c r="Z91" s="60"/>
    </row>
    <row r="92" spans="1:59" s="59" customFormat="1" ht="12.75">
      <c r="A92" s="894"/>
      <c r="B92" s="55">
        <f>'Rencana Anggaran Biaya'!B92</f>
        <v>1</v>
      </c>
      <c r="C92" s="55" t="str">
        <f>'Rencana Anggaran Biaya'!C92</f>
        <v>Pekerjaan Pemasangan Dinding 1/2 Bata</v>
      </c>
      <c r="D92" s="34"/>
      <c r="E92" s="34"/>
      <c r="F92" s="715">
        <v>3</v>
      </c>
      <c r="G92" s="715"/>
      <c r="H92" s="715">
        <f>H81</f>
        <v>3.2</v>
      </c>
      <c r="I92" s="715"/>
      <c r="J92" s="715"/>
      <c r="K92" s="715"/>
      <c r="L92" s="715"/>
      <c r="M92" s="715"/>
      <c r="N92" s="715"/>
      <c r="O92" s="715"/>
      <c r="P92" s="715"/>
      <c r="Q92" s="715"/>
      <c r="R92" s="715"/>
      <c r="S92" s="715"/>
      <c r="T92" s="715"/>
      <c r="U92" s="715">
        <f>F92*H92</f>
        <v>9.6000000000000014</v>
      </c>
      <c r="V92" s="895" t="s">
        <v>7</v>
      </c>
      <c r="Z92" s="60"/>
    </row>
    <row r="93" spans="1:59" s="59" customFormat="1" ht="12.75">
      <c r="A93" s="896"/>
      <c r="B93" s="55">
        <f>'Rencana Anggaran Biaya'!B93</f>
        <v>2</v>
      </c>
      <c r="C93" s="55" t="str">
        <f>'Rencana Anggaran Biaya'!C93</f>
        <v>Pekerjaan Plesteran</v>
      </c>
      <c r="D93" s="49"/>
      <c r="E93" s="49"/>
      <c r="F93" s="716"/>
      <c r="G93" s="716"/>
      <c r="H93" s="716"/>
      <c r="I93" s="716"/>
      <c r="J93" s="716"/>
      <c r="K93" s="716"/>
      <c r="L93" s="716"/>
      <c r="M93" s="716"/>
      <c r="N93" s="716"/>
      <c r="O93" s="716"/>
      <c r="P93" s="716"/>
      <c r="Q93" s="716"/>
      <c r="R93" s="716"/>
      <c r="S93" s="716"/>
      <c r="T93" s="716"/>
      <c r="U93" s="716">
        <f>U92*2</f>
        <v>19.200000000000003</v>
      </c>
      <c r="V93" s="897" t="s">
        <v>7</v>
      </c>
      <c r="Z93" s="60"/>
    </row>
    <row r="94" spans="1:59" s="58" customFormat="1" ht="21" customHeight="1">
      <c r="A94" s="894"/>
      <c r="B94" s="55">
        <f>'Rencana Anggaran Biaya'!B94</f>
        <v>3</v>
      </c>
      <c r="C94" s="55" t="str">
        <f>'Rencana Anggaran Biaya'!C94</f>
        <v>Pekerjaan Acian</v>
      </c>
      <c r="D94" s="34"/>
      <c r="E94" s="34"/>
      <c r="F94" s="715"/>
      <c r="G94" s="715"/>
      <c r="H94" s="715"/>
      <c r="I94" s="715"/>
      <c r="J94" s="715"/>
      <c r="K94" s="715"/>
      <c r="L94" s="715"/>
      <c r="M94" s="715"/>
      <c r="N94" s="715"/>
      <c r="O94" s="715"/>
      <c r="P94" s="715"/>
      <c r="Q94" s="715"/>
      <c r="R94" s="715"/>
      <c r="S94" s="715"/>
      <c r="T94" s="715"/>
      <c r="U94" s="715">
        <f>U93</f>
        <v>19.200000000000003</v>
      </c>
      <c r="V94" s="895" t="s">
        <v>7</v>
      </c>
      <c r="W94" s="59"/>
      <c r="X94" s="59"/>
      <c r="Y94" s="59"/>
      <c r="Z94" s="59"/>
      <c r="AA94" s="59"/>
      <c r="AB94" s="59"/>
      <c r="AC94" s="59"/>
      <c r="AD94" s="59"/>
      <c r="AE94" s="59"/>
      <c r="AF94" s="59"/>
      <c r="AG94" s="59"/>
      <c r="AH94" s="59"/>
      <c r="AI94" s="59"/>
      <c r="AJ94" s="59"/>
      <c r="AK94" s="59"/>
      <c r="AL94" s="59"/>
      <c r="AM94" s="59"/>
      <c r="AN94" s="59"/>
      <c r="AO94" s="59"/>
      <c r="AP94" s="59"/>
      <c r="AQ94" s="59"/>
      <c r="AR94" s="59"/>
      <c r="AS94" s="59"/>
      <c r="AT94" s="59"/>
      <c r="AU94" s="59"/>
      <c r="AV94" s="59"/>
      <c r="AW94" s="59"/>
      <c r="AX94" s="59"/>
      <c r="AY94" s="59"/>
      <c r="AZ94" s="59"/>
      <c r="BA94" s="59"/>
      <c r="BB94" s="59"/>
      <c r="BC94" s="59"/>
      <c r="BD94" s="59"/>
      <c r="BE94" s="59"/>
      <c r="BF94" s="59"/>
      <c r="BG94" s="59"/>
    </row>
    <row r="95" spans="1:59" s="58" customFormat="1" ht="21" customHeight="1">
      <c r="A95" s="894"/>
      <c r="B95" s="55">
        <f>'Rencana Anggaran Biaya'!B95</f>
        <v>4</v>
      </c>
      <c r="C95" s="55" t="str">
        <f>'Rencana Anggaran Biaya'!C95</f>
        <v xml:space="preserve">Pekerjaan Pengecatan Dinding </v>
      </c>
      <c r="D95" s="34"/>
      <c r="E95" s="34"/>
      <c r="F95" s="715"/>
      <c r="G95" s="715"/>
      <c r="H95" s="715"/>
      <c r="I95" s="715"/>
      <c r="J95" s="715"/>
      <c r="K95" s="715"/>
      <c r="L95" s="715"/>
      <c r="M95" s="715"/>
      <c r="N95" s="715"/>
      <c r="O95" s="715"/>
      <c r="P95" s="715"/>
      <c r="Q95" s="715"/>
      <c r="R95" s="715"/>
      <c r="S95" s="715"/>
      <c r="T95" s="715"/>
      <c r="U95" s="715">
        <f>U94</f>
        <v>19.200000000000003</v>
      </c>
      <c r="V95" s="895" t="s">
        <v>7</v>
      </c>
      <c r="W95" s="59"/>
      <c r="X95" s="59"/>
      <c r="Y95" s="59"/>
      <c r="Z95" s="59"/>
      <c r="AA95" s="59"/>
      <c r="AB95" s="59"/>
      <c r="AC95" s="59"/>
      <c r="AD95" s="59"/>
      <c r="AE95" s="59"/>
      <c r="AF95" s="59"/>
      <c r="AG95" s="59"/>
      <c r="AH95" s="59"/>
      <c r="AI95" s="59"/>
      <c r="AJ95" s="59"/>
      <c r="AK95" s="59"/>
      <c r="AL95" s="59"/>
      <c r="AM95" s="59"/>
      <c r="AN95" s="59"/>
      <c r="AO95" s="59"/>
      <c r="AP95" s="59"/>
      <c r="AQ95" s="59"/>
      <c r="AR95" s="59"/>
      <c r="AS95" s="59"/>
      <c r="AT95" s="59"/>
      <c r="AU95" s="59"/>
      <c r="AV95" s="59"/>
      <c r="AW95" s="59"/>
      <c r="AX95" s="59"/>
      <c r="AY95" s="59"/>
      <c r="AZ95" s="59"/>
      <c r="BA95" s="59"/>
      <c r="BB95" s="59"/>
      <c r="BC95" s="59"/>
      <c r="BD95" s="59"/>
      <c r="BE95" s="59"/>
      <c r="BF95" s="59"/>
      <c r="BG95" s="59"/>
    </row>
    <row r="96" spans="1:59" s="59" customFormat="1" ht="12.75">
      <c r="A96" s="894"/>
      <c r="B96" s="55">
        <f>'Rencana Anggaran Biaya'!B96</f>
        <v>5</v>
      </c>
      <c r="C96" s="55" t="str">
        <f>'Rencana Anggaran Biaya'!C96</f>
        <v>Pekerjaan Pemasangan Rangka Kayu</v>
      </c>
      <c r="D96" s="34"/>
      <c r="E96" s="34"/>
      <c r="F96" s="715">
        <v>24</v>
      </c>
      <c r="G96" s="715"/>
      <c r="H96" s="715">
        <f>H92</f>
        <v>3.2</v>
      </c>
      <c r="I96" s="715"/>
      <c r="J96" s="715"/>
      <c r="K96" s="715"/>
      <c r="L96" s="715"/>
      <c r="M96" s="715"/>
      <c r="N96" s="715"/>
      <c r="O96" s="715"/>
      <c r="P96" s="715"/>
      <c r="Q96" s="715"/>
      <c r="R96" s="715"/>
      <c r="S96" s="715"/>
      <c r="T96" s="715"/>
      <c r="U96" s="715">
        <f>F96*H96</f>
        <v>76.800000000000011</v>
      </c>
      <c r="V96" s="895" t="s">
        <v>7</v>
      </c>
      <c r="Z96" s="60"/>
    </row>
    <row r="97" spans="1:59" s="59" customFormat="1" ht="12.75">
      <c r="A97" s="896"/>
      <c r="B97" s="55">
        <f>'Rencana Anggaran Biaya'!B99</f>
        <v>8</v>
      </c>
      <c r="C97" s="55" t="str">
        <f>'Rencana Anggaran Biaya'!C99</f>
        <v>Pekerjaan Pemasangan WPC</v>
      </c>
      <c r="D97" s="49"/>
      <c r="E97" s="49"/>
      <c r="F97" s="716">
        <v>4</v>
      </c>
      <c r="G97" s="716"/>
      <c r="H97" s="716">
        <f>H96</f>
        <v>3.2</v>
      </c>
      <c r="I97" s="716"/>
      <c r="J97" s="716"/>
      <c r="K97" s="716"/>
      <c r="L97" s="716"/>
      <c r="M97" s="716"/>
      <c r="N97" s="716"/>
      <c r="O97" s="716"/>
      <c r="P97" s="716"/>
      <c r="Q97" s="716"/>
      <c r="R97" s="716"/>
      <c r="S97" s="716"/>
      <c r="T97" s="716"/>
      <c r="U97" s="716">
        <f>F97*H97</f>
        <v>12.8</v>
      </c>
      <c r="V97" s="897" t="s">
        <v>7</v>
      </c>
      <c r="Z97" s="60"/>
    </row>
    <row r="98" spans="1:59" s="58" customFormat="1" ht="21" customHeight="1">
      <c r="A98" s="894"/>
      <c r="B98" s="55">
        <f>'Rencana Anggaran Biaya'!B100</f>
        <v>9</v>
      </c>
      <c r="C98" s="55" t="str">
        <f>'Rencana Anggaran Biaya'!C100</f>
        <v>Pekerjaan Pemasangan Rangka Besi Hollow</v>
      </c>
      <c r="D98" s="34"/>
      <c r="E98" s="34"/>
      <c r="F98" s="715">
        <f>F92+F92+H92+H92+H92+H92</f>
        <v>18.799999999999997</v>
      </c>
      <c r="G98" s="715"/>
      <c r="H98" s="715"/>
      <c r="I98" s="715"/>
      <c r="J98" s="715"/>
      <c r="K98" s="715"/>
      <c r="L98" s="715"/>
      <c r="M98" s="715"/>
      <c r="N98" s="715"/>
      <c r="O98" s="715"/>
      <c r="P98" s="715"/>
      <c r="Q98" s="715"/>
      <c r="R98" s="715"/>
      <c r="S98" s="715"/>
      <c r="T98" s="715">
        <f>T22</f>
        <v>6.5933333333333337</v>
      </c>
      <c r="U98" s="715">
        <f>F98*T98</f>
        <v>123.95466666666665</v>
      </c>
      <c r="V98" s="895" t="s">
        <v>3</v>
      </c>
      <c r="W98" s="59"/>
      <c r="X98" s="59"/>
      <c r="Y98" s="59"/>
      <c r="Z98" s="59"/>
      <c r="AA98" s="59"/>
      <c r="AB98" s="59"/>
      <c r="AC98" s="59"/>
      <c r="AD98" s="59"/>
      <c r="AE98" s="59"/>
      <c r="AF98" s="59"/>
      <c r="AG98" s="59"/>
      <c r="AH98" s="59"/>
      <c r="AI98" s="59"/>
      <c r="AJ98" s="59"/>
      <c r="AK98" s="59"/>
      <c r="AL98" s="59"/>
      <c r="AM98" s="59"/>
      <c r="AN98" s="59"/>
      <c r="AO98" s="59"/>
      <c r="AP98" s="59"/>
      <c r="AQ98" s="59"/>
      <c r="AR98" s="59"/>
      <c r="AS98" s="59"/>
      <c r="AT98" s="59"/>
      <c r="AU98" s="59"/>
      <c r="AV98" s="59"/>
      <c r="AW98" s="59"/>
      <c r="AX98" s="59"/>
      <c r="AY98" s="59"/>
      <c r="AZ98" s="59"/>
      <c r="BA98" s="59"/>
      <c r="BB98" s="59"/>
      <c r="BC98" s="59"/>
      <c r="BD98" s="59"/>
      <c r="BE98" s="59"/>
      <c r="BF98" s="59"/>
      <c r="BG98" s="59"/>
    </row>
    <row r="99" spans="1:59" s="58" customFormat="1" ht="21" customHeight="1">
      <c r="A99" s="894"/>
      <c r="B99" s="55">
        <f>'Rencana Anggaran Biaya'!B101</f>
        <v>10</v>
      </c>
      <c r="C99" s="55" t="str">
        <f>'Rencana Anggaran Biaya'!C101</f>
        <v>Pekerjaan Pemasangan Cutting CNC HDF Fin Cat Duco</v>
      </c>
      <c r="D99" s="34"/>
      <c r="E99" s="34"/>
      <c r="F99" s="715">
        <f>F92</f>
        <v>3</v>
      </c>
      <c r="G99" s="715"/>
      <c r="H99" s="715">
        <f>H92</f>
        <v>3.2</v>
      </c>
      <c r="I99" s="715"/>
      <c r="J99" s="715"/>
      <c r="K99" s="715"/>
      <c r="L99" s="715"/>
      <c r="M99" s="715"/>
      <c r="N99" s="715"/>
      <c r="O99" s="715"/>
      <c r="P99" s="715"/>
      <c r="Q99" s="715"/>
      <c r="R99" s="715"/>
      <c r="S99" s="715"/>
      <c r="T99" s="715"/>
      <c r="U99" s="715">
        <f>F99*H99</f>
        <v>9.6000000000000014</v>
      </c>
      <c r="V99" s="895" t="s">
        <v>7</v>
      </c>
      <c r="W99" s="59"/>
      <c r="X99" s="59"/>
      <c r="Y99" s="59"/>
      <c r="Z99" s="59"/>
      <c r="AA99" s="59"/>
      <c r="AB99" s="59"/>
      <c r="AC99" s="59"/>
      <c r="AD99" s="59"/>
      <c r="AE99" s="59"/>
      <c r="AF99" s="59"/>
      <c r="AG99" s="59"/>
      <c r="AH99" s="59"/>
      <c r="AI99" s="59"/>
      <c r="AJ99" s="59"/>
      <c r="AK99" s="59"/>
      <c r="AL99" s="59"/>
      <c r="AM99" s="59"/>
      <c r="AN99" s="59"/>
      <c r="AO99" s="59"/>
      <c r="AP99" s="59"/>
      <c r="AQ99" s="59"/>
      <c r="AR99" s="59"/>
      <c r="AS99" s="59"/>
      <c r="AT99" s="59"/>
      <c r="AU99" s="59"/>
      <c r="AV99" s="59"/>
      <c r="AW99" s="59"/>
      <c r="AX99" s="59"/>
      <c r="AY99" s="59"/>
      <c r="AZ99" s="59"/>
      <c r="BA99" s="59"/>
      <c r="BB99" s="59"/>
      <c r="BC99" s="59"/>
      <c r="BD99" s="59"/>
      <c r="BE99" s="59"/>
      <c r="BF99" s="59"/>
      <c r="BG99" s="59"/>
    </row>
    <row r="100" spans="1:59" s="58" customFormat="1" ht="21" customHeight="1">
      <c r="A100" s="894"/>
      <c r="B100" s="55">
        <f>'Rencana Anggaran Biaya'!B102</f>
        <v>11</v>
      </c>
      <c r="C100" s="55" t="str">
        <f>'Rencana Anggaran Biaya'!C102</f>
        <v>Pekerjaan Pemasangan Signage</v>
      </c>
      <c r="D100" s="34"/>
      <c r="E100" s="34"/>
      <c r="F100" s="715">
        <v>150</v>
      </c>
      <c r="G100" s="715"/>
      <c r="H100" s="715"/>
      <c r="I100" s="715"/>
      <c r="J100" s="715"/>
      <c r="K100" s="715"/>
      <c r="L100" s="715"/>
      <c r="M100" s="715"/>
      <c r="N100" s="715"/>
      <c r="O100" s="715"/>
      <c r="P100" s="715"/>
      <c r="Q100" s="715"/>
      <c r="R100" s="715"/>
      <c r="S100" s="715"/>
      <c r="T100" s="715"/>
      <c r="U100" s="715">
        <f>F100</f>
        <v>150</v>
      </c>
      <c r="V100" s="895" t="s">
        <v>4</v>
      </c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59"/>
      <c r="AM100" s="59"/>
      <c r="AN100" s="59"/>
      <c r="AO100" s="59"/>
      <c r="AP100" s="59"/>
      <c r="AQ100" s="59"/>
      <c r="AR100" s="59"/>
      <c r="AS100" s="59"/>
      <c r="AT100" s="59"/>
      <c r="AU100" s="59"/>
      <c r="AV100" s="59"/>
      <c r="AW100" s="59"/>
      <c r="AX100" s="59"/>
      <c r="AY100" s="59"/>
      <c r="AZ100" s="59"/>
      <c r="BA100" s="59"/>
      <c r="BB100" s="59"/>
      <c r="BC100" s="59"/>
      <c r="BD100" s="59"/>
      <c r="BE100" s="59"/>
      <c r="BF100" s="59"/>
      <c r="BG100" s="59"/>
    </row>
    <row r="101" spans="1:59" s="59" customFormat="1" ht="12.75">
      <c r="A101" s="903" t="str">
        <f>'Rencana Anggaran Biaya'!A103</f>
        <v>A6</v>
      </c>
      <c r="B101" s="79"/>
      <c r="C101" s="80" t="str">
        <f>'Rencana Anggaran Biaya'!C103</f>
        <v>Pekerjaan Plafon</v>
      </c>
      <c r="D101" s="81"/>
      <c r="E101" s="81"/>
      <c r="F101" s="719"/>
      <c r="G101" s="719"/>
      <c r="H101" s="719"/>
      <c r="I101" s="719"/>
      <c r="J101" s="719"/>
      <c r="K101" s="719"/>
      <c r="L101" s="719"/>
      <c r="M101" s="719"/>
      <c r="N101" s="719"/>
      <c r="O101" s="719"/>
      <c r="P101" s="719"/>
      <c r="Q101" s="719"/>
      <c r="R101" s="719"/>
      <c r="S101" s="719"/>
      <c r="T101" s="719"/>
      <c r="U101" s="719"/>
      <c r="V101" s="904"/>
      <c r="Z101" s="60"/>
    </row>
    <row r="102" spans="1:59" s="59" customFormat="1" ht="12.75">
      <c r="A102" s="894"/>
      <c r="B102" s="55">
        <f>'Rencana Anggaran Biaya'!B104</f>
        <v>1</v>
      </c>
      <c r="C102" s="55" t="str">
        <f>'Rencana Anggaran Biaya'!C104</f>
        <v>Pekerjaan Pemasangan Rangka Plafon</v>
      </c>
      <c r="D102" s="34"/>
      <c r="E102" s="34"/>
      <c r="F102" s="715">
        <v>3</v>
      </c>
      <c r="G102" s="715">
        <v>2</v>
      </c>
      <c r="H102" s="715"/>
      <c r="I102" s="715"/>
      <c r="J102" s="715"/>
      <c r="K102" s="715"/>
      <c r="L102" s="715"/>
      <c r="M102" s="715"/>
      <c r="N102" s="715"/>
      <c r="O102" s="715"/>
      <c r="P102" s="715"/>
      <c r="Q102" s="715"/>
      <c r="R102" s="715"/>
      <c r="S102" s="715"/>
      <c r="T102" s="715"/>
      <c r="U102" s="715">
        <f>F102*G102</f>
        <v>6</v>
      </c>
      <c r="V102" s="895" t="s">
        <v>7</v>
      </c>
      <c r="Z102" s="60"/>
    </row>
    <row r="103" spans="1:59" s="59" customFormat="1" ht="12.75">
      <c r="A103" s="896"/>
      <c r="B103" s="55">
        <f>'Rencana Anggaran Biaya'!B105</f>
        <v>2</v>
      </c>
      <c r="C103" s="55" t="str">
        <f>'Rencana Anggaran Biaya'!C105</f>
        <v>Pekerjaan Pemasangan Plafon Gypsum</v>
      </c>
      <c r="D103" s="49"/>
      <c r="E103" s="49"/>
      <c r="F103" s="716"/>
      <c r="G103" s="716"/>
      <c r="H103" s="716"/>
      <c r="I103" s="716"/>
      <c r="J103" s="716"/>
      <c r="K103" s="716"/>
      <c r="L103" s="716"/>
      <c r="M103" s="716"/>
      <c r="N103" s="716"/>
      <c r="O103" s="716"/>
      <c r="P103" s="716"/>
      <c r="Q103" s="716"/>
      <c r="R103" s="716"/>
      <c r="S103" s="716"/>
      <c r="T103" s="716"/>
      <c r="U103" s="716">
        <f>U102</f>
        <v>6</v>
      </c>
      <c r="V103" s="897" t="s">
        <v>7</v>
      </c>
      <c r="Z103" s="60"/>
    </row>
    <row r="104" spans="1:59" s="58" customFormat="1" ht="21" customHeight="1">
      <c r="A104" s="894"/>
      <c r="B104" s="55">
        <f>'Rencana Anggaran Biaya'!B106</f>
        <v>3</v>
      </c>
      <c r="C104" s="55" t="str">
        <f>'Rencana Anggaran Biaya'!C106</f>
        <v>Pekerjaan Pemasangan Plafon PVC</v>
      </c>
      <c r="D104" s="34"/>
      <c r="E104" s="34"/>
      <c r="F104" s="715"/>
      <c r="G104" s="715"/>
      <c r="H104" s="715"/>
      <c r="I104" s="715"/>
      <c r="J104" s="715"/>
      <c r="K104" s="715"/>
      <c r="L104" s="715"/>
      <c r="M104" s="715"/>
      <c r="N104" s="715"/>
      <c r="O104" s="715"/>
      <c r="P104" s="715"/>
      <c r="Q104" s="715"/>
      <c r="R104" s="715"/>
      <c r="S104" s="715"/>
      <c r="T104" s="715"/>
      <c r="U104" s="715">
        <f>10</f>
        <v>10</v>
      </c>
      <c r="V104" s="895" t="s">
        <v>7</v>
      </c>
      <c r="W104" s="59"/>
      <c r="X104" s="59"/>
      <c r="Y104" s="59"/>
      <c r="Z104" s="59"/>
      <c r="AA104" s="59"/>
      <c r="AB104" s="59"/>
      <c r="AC104" s="59"/>
      <c r="AD104" s="59"/>
      <c r="AE104" s="59"/>
      <c r="AF104" s="59"/>
      <c r="AG104" s="59"/>
      <c r="AH104" s="59"/>
      <c r="AI104" s="59"/>
      <c r="AJ104" s="59"/>
      <c r="AK104" s="59"/>
      <c r="AL104" s="59"/>
      <c r="AM104" s="59"/>
      <c r="AN104" s="59"/>
      <c r="AO104" s="59"/>
      <c r="AP104" s="59"/>
      <c r="AQ104" s="59"/>
      <c r="AR104" s="59"/>
      <c r="AS104" s="59"/>
      <c r="AT104" s="59"/>
      <c r="AU104" s="59"/>
      <c r="AV104" s="59"/>
      <c r="AW104" s="59"/>
      <c r="AX104" s="59"/>
      <c r="AY104" s="59"/>
      <c r="AZ104" s="59"/>
      <c r="BA104" s="59"/>
      <c r="BB104" s="59"/>
      <c r="BC104" s="59"/>
      <c r="BD104" s="59"/>
      <c r="BE104" s="59"/>
      <c r="BF104" s="59"/>
      <c r="BG104" s="59"/>
    </row>
    <row r="105" spans="1:59" s="58" customFormat="1" ht="21" customHeight="1">
      <c r="A105" s="894"/>
      <c r="B105" s="55">
        <f>'Rencana Anggaran Biaya'!B107</f>
        <v>4</v>
      </c>
      <c r="C105" s="55" t="str">
        <f>'Rencana Anggaran Biaya'!C107</f>
        <v>Pekerjaan Pengecatan Plafon</v>
      </c>
      <c r="D105" s="34"/>
      <c r="E105" s="34"/>
      <c r="F105" s="715"/>
      <c r="G105" s="715"/>
      <c r="H105" s="715"/>
      <c r="I105" s="715"/>
      <c r="J105" s="715"/>
      <c r="K105" s="715"/>
      <c r="L105" s="715"/>
      <c r="M105" s="715"/>
      <c r="N105" s="715"/>
      <c r="O105" s="715"/>
      <c r="P105" s="715"/>
      <c r="Q105" s="715"/>
      <c r="R105" s="715"/>
      <c r="S105" s="715"/>
      <c r="T105" s="715"/>
      <c r="U105" s="715">
        <f>U103</f>
        <v>6</v>
      </c>
      <c r="V105" s="895" t="s">
        <v>7</v>
      </c>
      <c r="W105" s="59"/>
      <c r="X105" s="59"/>
      <c r="Y105" s="59"/>
      <c r="Z105" s="59"/>
      <c r="AA105" s="59"/>
      <c r="AB105" s="59"/>
      <c r="AC105" s="59"/>
      <c r="AD105" s="59"/>
      <c r="AE105" s="59"/>
      <c r="AF105" s="59"/>
      <c r="AG105" s="59"/>
      <c r="AH105" s="59"/>
      <c r="AI105" s="59"/>
      <c r="AJ105" s="59"/>
      <c r="AK105" s="59"/>
      <c r="AL105" s="59"/>
      <c r="AM105" s="59"/>
      <c r="AN105" s="59"/>
      <c r="AO105" s="59"/>
      <c r="AP105" s="59"/>
      <c r="AQ105" s="59"/>
      <c r="AR105" s="59"/>
      <c r="AS105" s="59"/>
      <c r="AT105" s="59"/>
      <c r="AU105" s="59"/>
      <c r="AV105" s="59"/>
      <c r="AW105" s="59"/>
      <c r="AX105" s="59"/>
      <c r="AY105" s="59"/>
      <c r="AZ105" s="59"/>
      <c r="BA105" s="59"/>
      <c r="BB105" s="59"/>
      <c r="BC105" s="59"/>
      <c r="BD105" s="59"/>
      <c r="BE105" s="59"/>
      <c r="BF105" s="59"/>
      <c r="BG105" s="59"/>
    </row>
    <row r="106" spans="1:59" s="59" customFormat="1" ht="12.75">
      <c r="A106" s="903" t="str">
        <f>'Rencana Anggaran Biaya'!A108</f>
        <v>A7</v>
      </c>
      <c r="B106" s="79"/>
      <c r="C106" s="80" t="str">
        <f>'Rencana Anggaran Biaya'!C108</f>
        <v>Pekerjaan Lantai</v>
      </c>
      <c r="D106" s="81"/>
      <c r="E106" s="81"/>
      <c r="F106" s="719"/>
      <c r="G106" s="719"/>
      <c r="H106" s="719"/>
      <c r="I106" s="719"/>
      <c r="J106" s="719"/>
      <c r="K106" s="719"/>
      <c r="L106" s="719"/>
      <c r="M106" s="719"/>
      <c r="N106" s="719"/>
      <c r="O106" s="719"/>
      <c r="P106" s="719"/>
      <c r="Q106" s="719"/>
      <c r="R106" s="719"/>
      <c r="S106" s="719"/>
      <c r="T106" s="719"/>
      <c r="U106" s="719"/>
      <c r="V106" s="904"/>
      <c r="Z106" s="60"/>
    </row>
    <row r="107" spans="1:59" s="59" customFormat="1" ht="12.75">
      <c r="A107" s="894"/>
      <c r="B107" s="55">
        <f>'Rencana Anggaran Biaya'!B109</f>
        <v>1</v>
      </c>
      <c r="C107" s="55" t="str">
        <f>'Rencana Anggaran Biaya'!C109</f>
        <v>Pekerjaan Pemasangan Granit Tensile</v>
      </c>
      <c r="D107" s="34"/>
      <c r="E107" s="34"/>
      <c r="F107" s="715">
        <f>F102</f>
        <v>3</v>
      </c>
      <c r="G107" s="715">
        <f>G102</f>
        <v>2</v>
      </c>
      <c r="H107" s="715"/>
      <c r="I107" s="715"/>
      <c r="J107" s="715"/>
      <c r="K107" s="715"/>
      <c r="L107" s="715"/>
      <c r="M107" s="715"/>
      <c r="N107" s="715"/>
      <c r="O107" s="715"/>
      <c r="P107" s="715"/>
      <c r="Q107" s="715"/>
      <c r="R107" s="715"/>
      <c r="S107" s="715"/>
      <c r="T107" s="715"/>
      <c r="U107" s="715">
        <f>F107*G107</f>
        <v>6</v>
      </c>
      <c r="V107" s="895" t="s">
        <v>7</v>
      </c>
      <c r="Z107" s="60"/>
    </row>
    <row r="108" spans="1:59" s="59" customFormat="1" ht="12.75">
      <c r="A108" s="903" t="str">
        <f>'Rencana Anggaran Biaya'!A110</f>
        <v>A8</v>
      </c>
      <c r="B108" s="79"/>
      <c r="C108" s="80" t="str">
        <f>'Rencana Anggaran Biaya'!C110</f>
        <v>Pekerjaan Elektrikal</v>
      </c>
      <c r="D108" s="81"/>
      <c r="E108" s="81"/>
      <c r="F108" s="719"/>
      <c r="G108" s="719"/>
      <c r="H108" s="719"/>
      <c r="I108" s="719"/>
      <c r="J108" s="719"/>
      <c r="K108" s="719"/>
      <c r="L108" s="719"/>
      <c r="M108" s="719"/>
      <c r="N108" s="719"/>
      <c r="O108" s="719"/>
      <c r="P108" s="719"/>
      <c r="Q108" s="719"/>
      <c r="R108" s="719"/>
      <c r="S108" s="719"/>
      <c r="T108" s="719"/>
      <c r="U108" s="719"/>
      <c r="V108" s="904"/>
      <c r="Z108" s="60"/>
    </row>
    <row r="109" spans="1:59" s="59" customFormat="1" ht="12.75">
      <c r="A109" s="894"/>
      <c r="B109" s="55">
        <f>'Rencana Anggaran Biaya'!B111</f>
        <v>1</v>
      </c>
      <c r="C109" s="55" t="str">
        <f>'Rencana Anggaran Biaya'!C111</f>
        <v>Pekerjaan Instalasi Kabel NYM</v>
      </c>
      <c r="D109" s="34"/>
      <c r="E109" s="34"/>
      <c r="F109" s="715"/>
      <c r="G109" s="715"/>
      <c r="H109" s="715"/>
      <c r="I109" s="715"/>
      <c r="J109" s="715"/>
      <c r="K109" s="715"/>
      <c r="L109" s="715"/>
      <c r="M109" s="715"/>
      <c r="N109" s="715"/>
      <c r="O109" s="715"/>
      <c r="P109" s="715"/>
      <c r="Q109" s="715"/>
      <c r="R109" s="715"/>
      <c r="S109" s="715"/>
      <c r="T109" s="715"/>
      <c r="U109" s="715">
        <f>1+U111+U112+U115</f>
        <v>13</v>
      </c>
      <c r="V109" s="895" t="s">
        <v>1439</v>
      </c>
      <c r="Z109" s="60"/>
    </row>
    <row r="110" spans="1:59" s="58" customFormat="1" ht="21" customHeight="1">
      <c r="A110" s="894"/>
      <c r="B110" s="55">
        <f>'Rencana Anggaran Biaya'!B112</f>
        <v>2</v>
      </c>
      <c r="C110" s="55" t="str">
        <f>'Rencana Anggaran Biaya'!C112</f>
        <v>Pekerjaan Pemasangan Lampu LED Strips</v>
      </c>
      <c r="D110" s="34"/>
      <c r="E110" s="34"/>
      <c r="F110" s="715"/>
      <c r="G110" s="715"/>
      <c r="H110" s="715"/>
      <c r="I110" s="715"/>
      <c r="J110" s="715"/>
      <c r="K110" s="715"/>
      <c r="L110" s="715"/>
      <c r="M110" s="715"/>
      <c r="N110" s="715"/>
      <c r="O110" s="715"/>
      <c r="P110" s="715"/>
      <c r="Q110" s="715"/>
      <c r="R110" s="715"/>
      <c r="S110" s="715"/>
      <c r="T110" s="715"/>
      <c r="U110" s="715">
        <f>F102+G102+G102</f>
        <v>7</v>
      </c>
      <c r="V110" s="895" t="s">
        <v>17</v>
      </c>
      <c r="W110" s="59"/>
      <c r="X110" s="59"/>
      <c r="Y110" s="59"/>
      <c r="Z110" s="59"/>
      <c r="AA110" s="59"/>
      <c r="AB110" s="59"/>
      <c r="AC110" s="59"/>
      <c r="AD110" s="59"/>
      <c r="AE110" s="59"/>
      <c r="AF110" s="59"/>
      <c r="AG110" s="59"/>
      <c r="AH110" s="59"/>
      <c r="AI110" s="59"/>
      <c r="AJ110" s="59"/>
      <c r="AK110" s="59"/>
      <c r="AL110" s="59"/>
      <c r="AM110" s="59"/>
      <c r="AN110" s="59"/>
      <c r="AO110" s="59"/>
      <c r="AP110" s="59"/>
      <c r="AQ110" s="59"/>
      <c r="AR110" s="59"/>
      <c r="AS110" s="59"/>
      <c r="AT110" s="59"/>
      <c r="AU110" s="59"/>
      <c r="AV110" s="59"/>
      <c r="AW110" s="59"/>
      <c r="AX110" s="59"/>
      <c r="AY110" s="59"/>
      <c r="AZ110" s="59"/>
      <c r="BA110" s="59"/>
      <c r="BB110" s="59"/>
      <c r="BC110" s="59"/>
      <c r="BD110" s="59"/>
      <c r="BE110" s="59"/>
      <c r="BF110" s="59"/>
      <c r="BG110" s="59"/>
    </row>
    <row r="111" spans="1:59" s="58" customFormat="1" ht="21" customHeight="1">
      <c r="A111" s="894"/>
      <c r="B111" s="55">
        <f>'Rencana Anggaran Biaya'!B113</f>
        <v>3</v>
      </c>
      <c r="C111" s="55" t="str">
        <f>'Rencana Anggaran Biaya'!C113</f>
        <v>Pekerjaan Pemasangan Lampu LED Mata Kucing</v>
      </c>
      <c r="D111" s="34"/>
      <c r="E111" s="34"/>
      <c r="F111" s="715"/>
      <c r="G111" s="715"/>
      <c r="H111" s="715"/>
      <c r="I111" s="715"/>
      <c r="J111" s="715"/>
      <c r="K111" s="715"/>
      <c r="L111" s="715"/>
      <c r="M111" s="715"/>
      <c r="N111" s="715"/>
      <c r="O111" s="715"/>
      <c r="P111" s="715"/>
      <c r="Q111" s="715"/>
      <c r="R111" s="715"/>
      <c r="S111" s="715"/>
      <c r="T111" s="715"/>
      <c r="U111" s="715">
        <v>4</v>
      </c>
      <c r="V111" s="895" t="s">
        <v>5</v>
      </c>
      <c r="W111" s="59"/>
      <c r="X111" s="59"/>
      <c r="Y111" s="59"/>
      <c r="Z111" s="59"/>
      <c r="AA111" s="59"/>
      <c r="AB111" s="59"/>
      <c r="AC111" s="59"/>
      <c r="AD111" s="59"/>
      <c r="AE111" s="59"/>
      <c r="AF111" s="59"/>
      <c r="AG111" s="59"/>
      <c r="AH111" s="59"/>
      <c r="AI111" s="59"/>
      <c r="AJ111" s="59"/>
      <c r="AK111" s="59"/>
      <c r="AL111" s="59"/>
      <c r="AM111" s="59"/>
      <c r="AN111" s="59"/>
      <c r="AO111" s="59"/>
      <c r="AP111" s="59"/>
      <c r="AQ111" s="59"/>
      <c r="AR111" s="59"/>
      <c r="AS111" s="59"/>
      <c r="AT111" s="59"/>
      <c r="AU111" s="59"/>
      <c r="AV111" s="59"/>
      <c r="AW111" s="59"/>
      <c r="AX111" s="59"/>
      <c r="AY111" s="59"/>
      <c r="AZ111" s="59"/>
      <c r="BA111" s="59"/>
      <c r="BB111" s="59"/>
      <c r="BC111" s="59"/>
      <c r="BD111" s="59"/>
      <c r="BE111" s="59"/>
      <c r="BF111" s="59"/>
      <c r="BG111" s="59"/>
    </row>
    <row r="112" spans="1:59" s="59" customFormat="1" ht="12.75">
      <c r="A112" s="894"/>
      <c r="B112" s="55">
        <f>'Rencana Anggaran Biaya'!B114</f>
        <v>4</v>
      </c>
      <c r="C112" s="55" t="str">
        <f>'Rencana Anggaran Biaya'!C114</f>
        <v>Pekerjaan Pemasangan Lampu LED Downlight (Inceil)</v>
      </c>
      <c r="D112" s="34"/>
      <c r="E112" s="34"/>
      <c r="F112" s="715"/>
      <c r="G112" s="715"/>
      <c r="H112" s="715"/>
      <c r="I112" s="715"/>
      <c r="J112" s="715"/>
      <c r="K112" s="715"/>
      <c r="L112" s="715"/>
      <c r="M112" s="715"/>
      <c r="N112" s="715"/>
      <c r="O112" s="715"/>
      <c r="P112" s="715"/>
      <c r="Q112" s="715"/>
      <c r="R112" s="715"/>
      <c r="S112" s="715"/>
      <c r="T112" s="715"/>
      <c r="U112" s="715">
        <v>4</v>
      </c>
      <c r="V112" s="895" t="s">
        <v>5</v>
      </c>
      <c r="Z112" s="60"/>
    </row>
    <row r="113" spans="1:59" s="59" customFormat="1" ht="12.75">
      <c r="A113" s="896"/>
      <c r="B113" s="55">
        <f>'Rencana Anggaran Biaya'!B115</f>
        <v>5</v>
      </c>
      <c r="C113" s="55" t="str">
        <f>'Rencana Anggaran Biaya'!C115</f>
        <v>Pekerjaan Pemasangan Saklar Tunggal</v>
      </c>
      <c r="D113" s="49"/>
      <c r="E113" s="49"/>
      <c r="F113" s="716"/>
      <c r="G113" s="716"/>
      <c r="H113" s="716"/>
      <c r="I113" s="716"/>
      <c r="J113" s="716"/>
      <c r="K113" s="716"/>
      <c r="L113" s="716"/>
      <c r="M113" s="716"/>
      <c r="N113" s="716"/>
      <c r="O113" s="716"/>
      <c r="P113" s="716"/>
      <c r="Q113" s="716"/>
      <c r="R113" s="716"/>
      <c r="S113" s="716"/>
      <c r="T113" s="716"/>
      <c r="U113" s="716">
        <v>1</v>
      </c>
      <c r="V113" s="897" t="s">
        <v>5</v>
      </c>
      <c r="Z113" s="60"/>
    </row>
    <row r="114" spans="1:59" s="58" customFormat="1" ht="21" customHeight="1">
      <c r="A114" s="894"/>
      <c r="B114" s="55">
        <f>'Rencana Anggaran Biaya'!B116</f>
        <v>6</v>
      </c>
      <c r="C114" s="55" t="str">
        <f>'Rencana Anggaran Biaya'!C116</f>
        <v>Pekerjaan Pemasangan Saklar Ganda</v>
      </c>
      <c r="D114" s="34"/>
      <c r="E114" s="34"/>
      <c r="F114" s="715"/>
      <c r="G114" s="715"/>
      <c r="H114" s="715"/>
      <c r="I114" s="715"/>
      <c r="J114" s="715"/>
      <c r="K114" s="715"/>
      <c r="L114" s="715"/>
      <c r="M114" s="715"/>
      <c r="N114" s="715"/>
      <c r="O114" s="715"/>
      <c r="P114" s="715"/>
      <c r="Q114" s="715"/>
      <c r="R114" s="715"/>
      <c r="S114" s="715"/>
      <c r="T114" s="715"/>
      <c r="U114" s="715">
        <v>1</v>
      </c>
      <c r="V114" s="895" t="s">
        <v>5</v>
      </c>
      <c r="W114" s="59"/>
      <c r="X114" s="59"/>
      <c r="Y114" s="59"/>
      <c r="Z114" s="59"/>
      <c r="AA114" s="59"/>
      <c r="AB114" s="59"/>
      <c r="AC114" s="59"/>
      <c r="AD114" s="59"/>
      <c r="AE114" s="59"/>
      <c r="AF114" s="59"/>
      <c r="AG114" s="59"/>
      <c r="AH114" s="59"/>
      <c r="AI114" s="59"/>
      <c r="AJ114" s="59"/>
      <c r="AK114" s="59"/>
      <c r="AL114" s="59"/>
      <c r="AM114" s="59"/>
      <c r="AN114" s="59"/>
      <c r="AO114" s="59"/>
      <c r="AP114" s="59"/>
      <c r="AQ114" s="59"/>
      <c r="AR114" s="59"/>
      <c r="AS114" s="59"/>
      <c r="AT114" s="59"/>
      <c r="AU114" s="59"/>
      <c r="AV114" s="59"/>
      <c r="AW114" s="59"/>
      <c r="AX114" s="59"/>
      <c r="AY114" s="59"/>
      <c r="AZ114" s="59"/>
      <c r="BA114" s="59"/>
      <c r="BB114" s="59"/>
      <c r="BC114" s="59"/>
      <c r="BD114" s="59"/>
      <c r="BE114" s="59"/>
      <c r="BF114" s="59"/>
      <c r="BG114" s="59"/>
    </row>
    <row r="115" spans="1:59" s="58" customFormat="1" ht="21" customHeight="1">
      <c r="A115" s="894"/>
      <c r="B115" s="55">
        <f>'Rencana Anggaran Biaya'!B117</f>
        <v>7</v>
      </c>
      <c r="C115" s="55" t="str">
        <f>'Rencana Anggaran Biaya'!C117</f>
        <v>Pekerjaan Pemasangan Stop Kontak Tunggal</v>
      </c>
      <c r="D115" s="34"/>
      <c r="E115" s="34"/>
      <c r="F115" s="715"/>
      <c r="G115" s="715"/>
      <c r="H115" s="715"/>
      <c r="I115" s="715"/>
      <c r="J115" s="715"/>
      <c r="K115" s="715"/>
      <c r="L115" s="715"/>
      <c r="M115" s="715"/>
      <c r="N115" s="715"/>
      <c r="O115" s="715"/>
      <c r="P115" s="715"/>
      <c r="Q115" s="715"/>
      <c r="R115" s="715"/>
      <c r="S115" s="715"/>
      <c r="T115" s="715"/>
      <c r="U115" s="715">
        <v>4</v>
      </c>
      <c r="V115" s="895" t="s">
        <v>5</v>
      </c>
      <c r="W115" s="59"/>
      <c r="X115" s="59"/>
      <c r="Y115" s="59"/>
      <c r="Z115" s="59"/>
      <c r="AA115" s="59"/>
      <c r="AB115" s="59"/>
      <c r="AC115" s="59"/>
      <c r="AD115" s="59"/>
      <c r="AE115" s="59"/>
      <c r="AF115" s="59"/>
      <c r="AG115" s="59"/>
      <c r="AH115" s="59"/>
      <c r="AI115" s="59"/>
      <c r="AJ115" s="59"/>
      <c r="AK115" s="59"/>
      <c r="AL115" s="59"/>
      <c r="AM115" s="59"/>
      <c r="AN115" s="59"/>
      <c r="AO115" s="59"/>
      <c r="AP115" s="59"/>
      <c r="AQ115" s="59"/>
      <c r="AR115" s="59"/>
      <c r="AS115" s="59"/>
      <c r="AT115" s="59"/>
      <c r="AU115" s="59"/>
      <c r="AV115" s="59"/>
      <c r="AW115" s="59"/>
      <c r="AX115" s="59"/>
      <c r="AY115" s="59"/>
      <c r="AZ115" s="59"/>
      <c r="BA115" s="59"/>
      <c r="BB115" s="59"/>
      <c r="BC115" s="59"/>
      <c r="BD115" s="59"/>
      <c r="BE115" s="59"/>
      <c r="BF115" s="59"/>
      <c r="BG115" s="59"/>
    </row>
    <row r="116" spans="1:59" s="59" customFormat="1" ht="12.75">
      <c r="A116" s="903" t="str">
        <f>'Rencana Anggaran Biaya'!A118</f>
        <v>A9</v>
      </c>
      <c r="B116" s="79"/>
      <c r="C116" s="80" t="str">
        <f>'Rencana Anggaran Biaya'!C118</f>
        <v>Pekerjaan Pintu Jendela</v>
      </c>
      <c r="D116" s="81"/>
      <c r="E116" s="81"/>
      <c r="F116" s="719"/>
      <c r="G116" s="719"/>
      <c r="H116" s="719"/>
      <c r="I116" s="719"/>
      <c r="J116" s="719"/>
      <c r="K116" s="719"/>
      <c r="L116" s="719"/>
      <c r="M116" s="719"/>
      <c r="N116" s="719"/>
      <c r="O116" s="719"/>
      <c r="P116" s="719"/>
      <c r="Q116" s="719"/>
      <c r="R116" s="719"/>
      <c r="S116" s="719"/>
      <c r="T116" s="719"/>
      <c r="U116" s="719"/>
      <c r="V116" s="904"/>
      <c r="Z116" s="60"/>
    </row>
    <row r="117" spans="1:59" s="59" customFormat="1" ht="12.75">
      <c r="A117" s="894"/>
      <c r="B117" s="55">
        <f>'Rencana Anggaran Biaya'!B119</f>
        <v>1</v>
      </c>
      <c r="C117" s="55" t="str">
        <f>'Rencana Anggaran Biaya'!C119</f>
        <v xml:space="preserve">Pekerjaan Pemasangan Pintu Rangka Aluminium </v>
      </c>
      <c r="D117" s="34"/>
      <c r="E117" s="34"/>
      <c r="F117" s="715">
        <v>3</v>
      </c>
      <c r="G117" s="715"/>
      <c r="H117" s="715">
        <f>H99</f>
        <v>3.2</v>
      </c>
      <c r="I117" s="715"/>
      <c r="J117" s="715"/>
      <c r="K117" s="715"/>
      <c r="L117" s="715"/>
      <c r="M117" s="715"/>
      <c r="N117" s="715"/>
      <c r="O117" s="715"/>
      <c r="P117" s="715"/>
      <c r="Q117" s="715"/>
      <c r="R117" s="715"/>
      <c r="S117" s="715"/>
      <c r="T117" s="715"/>
      <c r="U117" s="715">
        <f>F117+H117+H117+F117+H117+H117</f>
        <v>18.8</v>
      </c>
      <c r="V117" s="895" t="s">
        <v>17</v>
      </c>
      <c r="Z117" s="60"/>
    </row>
    <row r="118" spans="1:59" s="59" customFormat="1" ht="12.75">
      <c r="A118" s="896"/>
      <c r="B118" s="55">
        <f>'Rencana Anggaran Biaya'!B120</f>
        <v>2</v>
      </c>
      <c r="C118" s="55" t="str">
        <f>'Rencana Anggaran Biaya'!C120</f>
        <v>Pekerjaan Peamsangan Daun Pintu Tempered</v>
      </c>
      <c r="D118" s="49"/>
      <c r="E118" s="49"/>
      <c r="F118" s="716">
        <v>1.5</v>
      </c>
      <c r="G118" s="716">
        <v>2.1</v>
      </c>
      <c r="H118" s="716"/>
      <c r="I118" s="716"/>
      <c r="J118" s="716"/>
      <c r="K118" s="716"/>
      <c r="L118" s="716"/>
      <c r="M118" s="716"/>
      <c r="N118" s="716"/>
      <c r="O118" s="716"/>
      <c r="P118" s="716"/>
      <c r="Q118" s="716"/>
      <c r="R118" s="716"/>
      <c r="S118" s="716"/>
      <c r="T118" s="716"/>
      <c r="U118" s="716">
        <f>F118*G118</f>
        <v>3.1500000000000004</v>
      </c>
      <c r="V118" s="897" t="s">
        <v>7</v>
      </c>
      <c r="Z118" s="60"/>
    </row>
    <row r="119" spans="1:59" s="58" customFormat="1" ht="21" customHeight="1">
      <c r="A119" s="894"/>
      <c r="B119" s="55">
        <f>'Rencana Anggaran Biaya'!B121</f>
        <v>3</v>
      </c>
      <c r="C119" s="55" t="str">
        <f>'Rencana Anggaran Biaya'!C121</f>
        <v>Pekerjaan Pemasangan Motion Sensor Pintu + Rel dan Mesin</v>
      </c>
      <c r="D119" s="34"/>
      <c r="E119" s="34"/>
      <c r="F119" s="715"/>
      <c r="G119" s="715"/>
      <c r="H119" s="715"/>
      <c r="I119" s="715"/>
      <c r="J119" s="715"/>
      <c r="K119" s="715"/>
      <c r="L119" s="715"/>
      <c r="M119" s="715"/>
      <c r="N119" s="715"/>
      <c r="O119" s="715"/>
      <c r="P119" s="715"/>
      <c r="Q119" s="715"/>
      <c r="R119" s="715"/>
      <c r="S119" s="715"/>
      <c r="T119" s="715"/>
      <c r="U119" s="715">
        <v>1</v>
      </c>
      <c r="V119" s="895" t="s">
        <v>16</v>
      </c>
      <c r="W119" s="59"/>
      <c r="X119" s="59"/>
      <c r="Y119" s="59"/>
      <c r="Z119" s="59"/>
      <c r="AA119" s="59"/>
      <c r="AB119" s="59"/>
      <c r="AC119" s="59"/>
      <c r="AD119" s="59"/>
      <c r="AE119" s="59"/>
      <c r="AF119" s="59"/>
      <c r="AG119" s="59"/>
      <c r="AH119" s="59"/>
      <c r="AI119" s="59"/>
      <c r="AJ119" s="59"/>
      <c r="AK119" s="59"/>
      <c r="AL119" s="59"/>
      <c r="AM119" s="59"/>
      <c r="AN119" s="59"/>
      <c r="AO119" s="59"/>
      <c r="AP119" s="59"/>
      <c r="AQ119" s="59"/>
      <c r="AR119" s="59"/>
      <c r="AS119" s="59"/>
      <c r="AT119" s="59"/>
      <c r="AU119" s="59"/>
      <c r="AV119" s="59"/>
      <c r="AW119" s="59"/>
      <c r="AX119" s="59"/>
      <c r="AY119" s="59"/>
      <c r="AZ119" s="59"/>
      <c r="BA119" s="59"/>
      <c r="BB119" s="59"/>
      <c r="BC119" s="59"/>
      <c r="BD119" s="59"/>
      <c r="BE119" s="59"/>
      <c r="BF119" s="59"/>
      <c r="BG119" s="59"/>
    </row>
    <row r="120" spans="1:59" s="58" customFormat="1" ht="21" customHeight="1">
      <c r="A120" s="894"/>
      <c r="B120" s="55">
        <f>'Rencana Anggaran Biaya'!B122</f>
        <v>4</v>
      </c>
      <c r="C120" s="55" t="str">
        <f>'Rencana Anggaran Biaya'!C122</f>
        <v>Pekerjaan Pemasangan Kaca Mati</v>
      </c>
      <c r="D120" s="34"/>
      <c r="E120" s="34"/>
      <c r="F120" s="715"/>
      <c r="G120" s="715"/>
      <c r="H120" s="715"/>
      <c r="I120" s="715"/>
      <c r="J120" s="715"/>
      <c r="K120" s="715"/>
      <c r="L120" s="715"/>
      <c r="M120" s="715"/>
      <c r="N120" s="715"/>
      <c r="O120" s="715"/>
      <c r="P120" s="715"/>
      <c r="Q120" s="715"/>
      <c r="R120" s="715"/>
      <c r="S120" s="715"/>
      <c r="T120" s="715"/>
      <c r="U120" s="715">
        <f>F117*H117-F118*G118</f>
        <v>6.4500000000000011</v>
      </c>
      <c r="V120" s="895" t="s">
        <v>7</v>
      </c>
      <c r="W120" s="59"/>
      <c r="X120" s="59"/>
      <c r="Y120" s="59"/>
      <c r="Z120" s="59"/>
      <c r="AA120" s="59"/>
      <c r="AB120" s="59"/>
      <c r="AC120" s="59"/>
      <c r="AD120" s="59"/>
      <c r="AE120" s="59"/>
      <c r="AF120" s="59"/>
      <c r="AG120" s="59"/>
      <c r="AH120" s="59"/>
      <c r="AI120" s="59"/>
      <c r="AJ120" s="59"/>
      <c r="AK120" s="59"/>
      <c r="AL120" s="59"/>
      <c r="AM120" s="59"/>
      <c r="AN120" s="59"/>
      <c r="AO120" s="59"/>
      <c r="AP120" s="59"/>
      <c r="AQ120" s="59"/>
      <c r="AR120" s="59"/>
      <c r="AS120" s="59"/>
      <c r="AT120" s="59"/>
      <c r="AU120" s="59"/>
      <c r="AV120" s="59"/>
      <c r="AW120" s="59"/>
      <c r="AX120" s="59"/>
      <c r="AY120" s="59"/>
      <c r="AZ120" s="59"/>
      <c r="BA120" s="59"/>
      <c r="BB120" s="59"/>
      <c r="BC120" s="59"/>
      <c r="BD120" s="59"/>
      <c r="BE120" s="59"/>
      <c r="BF120" s="59"/>
      <c r="BG120" s="59"/>
    </row>
    <row r="121" spans="1:59" s="58" customFormat="1" ht="21" customHeight="1">
      <c r="A121" s="894"/>
      <c r="B121" s="55">
        <f>'Rencana Anggaran Biaya'!B123</f>
        <v>5</v>
      </c>
      <c r="C121" s="55" t="str">
        <f>'Rencana Anggaran Biaya'!C123</f>
        <v>Pekerjaan Pemasangan Stiker Sandblast</v>
      </c>
      <c r="D121" s="34"/>
      <c r="E121" s="34"/>
      <c r="F121" s="715">
        <v>3</v>
      </c>
      <c r="G121" s="715"/>
      <c r="H121" s="715">
        <v>0.8</v>
      </c>
      <c r="I121" s="715"/>
      <c r="J121" s="715"/>
      <c r="K121" s="715"/>
      <c r="L121" s="715"/>
      <c r="M121" s="715"/>
      <c r="N121" s="715"/>
      <c r="O121" s="715"/>
      <c r="P121" s="715"/>
      <c r="Q121" s="715"/>
      <c r="R121" s="715"/>
      <c r="S121" s="715"/>
      <c r="T121" s="715"/>
      <c r="U121" s="715">
        <f>F121*H121</f>
        <v>2.4000000000000004</v>
      </c>
      <c r="V121" s="895" t="s">
        <v>7</v>
      </c>
      <c r="W121" s="59"/>
      <c r="X121" s="59"/>
      <c r="Y121" s="59"/>
      <c r="Z121" s="59"/>
      <c r="AA121" s="59"/>
      <c r="AB121" s="59"/>
      <c r="AC121" s="59"/>
      <c r="AD121" s="59"/>
      <c r="AE121" s="59"/>
      <c r="AF121" s="59"/>
      <c r="AG121" s="59"/>
      <c r="AH121" s="59"/>
      <c r="AI121" s="59"/>
      <c r="AJ121" s="59"/>
      <c r="AK121" s="59"/>
      <c r="AL121" s="59"/>
      <c r="AM121" s="59"/>
      <c r="AN121" s="59"/>
      <c r="AO121" s="59"/>
      <c r="AP121" s="59"/>
      <c r="AQ121" s="59"/>
      <c r="AR121" s="59"/>
      <c r="AS121" s="59"/>
      <c r="AT121" s="59"/>
      <c r="AU121" s="59"/>
      <c r="AV121" s="59"/>
      <c r="AW121" s="59"/>
      <c r="AX121" s="59"/>
      <c r="AY121" s="59"/>
      <c r="AZ121" s="59"/>
      <c r="BA121" s="59"/>
      <c r="BB121" s="59"/>
      <c r="BC121" s="59"/>
      <c r="BD121" s="59"/>
      <c r="BE121" s="59"/>
      <c r="BF121" s="59"/>
      <c r="BG121" s="59"/>
    </row>
    <row r="122" spans="1:59" s="59" customFormat="1" ht="12.75">
      <c r="A122" s="903" t="str">
        <f>'Rencana Anggaran Biaya'!A124</f>
        <v>A10</v>
      </c>
      <c r="B122" s="79"/>
      <c r="C122" s="80" t="str">
        <f>'Rencana Anggaran Biaya'!C124</f>
        <v>Pekerjaan Meubeler</v>
      </c>
      <c r="D122" s="81"/>
      <c r="E122" s="81"/>
      <c r="F122" s="719"/>
      <c r="G122" s="719"/>
      <c r="H122" s="719"/>
      <c r="I122" s="719"/>
      <c r="J122" s="719"/>
      <c r="K122" s="719"/>
      <c r="L122" s="719"/>
      <c r="M122" s="719"/>
      <c r="N122" s="719"/>
      <c r="O122" s="719"/>
      <c r="P122" s="719"/>
      <c r="Q122" s="719"/>
      <c r="R122" s="719"/>
      <c r="S122" s="719"/>
      <c r="T122" s="719"/>
      <c r="U122" s="719"/>
      <c r="V122" s="904"/>
      <c r="Z122" s="60"/>
    </row>
    <row r="123" spans="1:59" s="59" customFormat="1" ht="12.75">
      <c r="A123" s="894"/>
      <c r="B123" s="55">
        <f>'Rencana Anggaran Biaya'!B125</f>
        <v>1</v>
      </c>
      <c r="C123" s="55" t="str">
        <f>'Rencana Anggaran Biaya'!C125</f>
        <v>Pekerjaan Roller Blind</v>
      </c>
      <c r="D123" s="34"/>
      <c r="E123" s="34"/>
      <c r="F123" s="715"/>
      <c r="G123" s="715"/>
      <c r="H123" s="715"/>
      <c r="I123" s="715"/>
      <c r="J123" s="715"/>
      <c r="K123" s="715"/>
      <c r="L123" s="715"/>
      <c r="M123" s="715"/>
      <c r="N123" s="715"/>
      <c r="O123" s="715"/>
      <c r="P123" s="715"/>
      <c r="Q123" s="715"/>
      <c r="R123" s="715"/>
      <c r="S123" s="715"/>
      <c r="T123" s="715"/>
      <c r="U123" s="715">
        <f>U120</f>
        <v>6.4500000000000011</v>
      </c>
      <c r="V123" s="895" t="s">
        <v>7</v>
      </c>
      <c r="Z123" s="60"/>
    </row>
    <row r="124" spans="1:59" s="709" customFormat="1" ht="12.75">
      <c r="A124" s="901" t="str">
        <f>'Rencana Anggaran Biaya'!A126</f>
        <v>B</v>
      </c>
      <c r="B124" s="706"/>
      <c r="C124" s="707" t="str">
        <f>'Rencana Anggaran Biaya'!C126</f>
        <v>Pekerjaan Ruang Kabag Umum</v>
      </c>
      <c r="D124" s="708"/>
      <c r="E124" s="708"/>
      <c r="F124" s="718"/>
      <c r="G124" s="718"/>
      <c r="H124" s="718"/>
      <c r="I124" s="718"/>
      <c r="J124" s="718"/>
      <c r="K124" s="718"/>
      <c r="L124" s="718"/>
      <c r="M124" s="718"/>
      <c r="N124" s="718"/>
      <c r="O124" s="718"/>
      <c r="P124" s="718"/>
      <c r="Q124" s="718"/>
      <c r="R124" s="718"/>
      <c r="S124" s="718"/>
      <c r="T124" s="718"/>
      <c r="U124" s="718"/>
      <c r="V124" s="902"/>
      <c r="Z124" s="710"/>
    </row>
    <row r="125" spans="1:59" s="59" customFormat="1" ht="12.75">
      <c r="A125" s="903" t="str">
        <f>'Rencana Anggaran Biaya'!A127</f>
        <v>B1</v>
      </c>
      <c r="B125" s="79"/>
      <c r="C125" s="80" t="str">
        <f>'Rencana Anggaran Biaya'!C127</f>
        <v>Pekerjaan Dinding</v>
      </c>
      <c r="D125" s="81"/>
      <c r="E125" s="81"/>
      <c r="F125" s="719"/>
      <c r="G125" s="719"/>
      <c r="H125" s="719"/>
      <c r="I125" s="719"/>
      <c r="J125" s="719"/>
      <c r="K125" s="719"/>
      <c r="L125" s="719"/>
      <c r="M125" s="719"/>
      <c r="N125" s="719"/>
      <c r="O125" s="719"/>
      <c r="P125" s="719"/>
      <c r="Q125" s="719"/>
      <c r="R125" s="719"/>
      <c r="S125" s="719"/>
      <c r="T125" s="719"/>
      <c r="U125" s="719"/>
      <c r="V125" s="904"/>
      <c r="Z125" s="60"/>
    </row>
    <row r="126" spans="1:59" s="59" customFormat="1" ht="12.75">
      <c r="A126" s="894"/>
      <c r="B126" s="55">
        <f>'Rencana Anggaran Biaya'!B128</f>
        <v>1</v>
      </c>
      <c r="C126" s="55" t="str">
        <f>'Rencana Anggaran Biaya'!C128</f>
        <v>Pekerjaan Pemasangan Dinding 1/2 Bata</v>
      </c>
      <c r="D126" s="34"/>
      <c r="E126" s="34"/>
      <c r="F126" s="715">
        <v>4</v>
      </c>
      <c r="G126" s="715"/>
      <c r="H126" s="715">
        <v>3.2</v>
      </c>
      <c r="I126" s="715"/>
      <c r="J126" s="715"/>
      <c r="K126" s="715"/>
      <c r="L126" s="715"/>
      <c r="M126" s="715"/>
      <c r="N126" s="715"/>
      <c r="O126" s="715"/>
      <c r="P126" s="715"/>
      <c r="Q126" s="715"/>
      <c r="R126" s="715"/>
      <c r="S126" s="715"/>
      <c r="T126" s="715"/>
      <c r="U126" s="715">
        <f>F126*H126</f>
        <v>12.8</v>
      </c>
      <c r="V126" s="895" t="s">
        <v>7</v>
      </c>
      <c r="Z126" s="60"/>
    </row>
    <row r="127" spans="1:59" s="59" customFormat="1" ht="12.75">
      <c r="A127" s="896"/>
      <c r="B127" s="55">
        <f>'Rencana Anggaran Biaya'!B129</f>
        <v>2</v>
      </c>
      <c r="C127" s="55" t="str">
        <f>'Rencana Anggaran Biaya'!C129</f>
        <v>Pekerjaan Plesteran</v>
      </c>
      <c r="D127" s="49"/>
      <c r="E127" s="49"/>
      <c r="F127" s="716"/>
      <c r="G127" s="716"/>
      <c r="H127" s="716"/>
      <c r="I127" s="716"/>
      <c r="J127" s="716"/>
      <c r="K127" s="716"/>
      <c r="L127" s="716"/>
      <c r="M127" s="716"/>
      <c r="N127" s="716"/>
      <c r="O127" s="716"/>
      <c r="P127" s="716"/>
      <c r="Q127" s="716"/>
      <c r="R127" s="716"/>
      <c r="S127" s="716"/>
      <c r="T127" s="716"/>
      <c r="U127" s="716">
        <f>U126*2</f>
        <v>25.6</v>
      </c>
      <c r="V127" s="897" t="s">
        <v>7</v>
      </c>
      <c r="Z127" s="60"/>
    </row>
    <row r="128" spans="1:59" s="58" customFormat="1" ht="21" customHeight="1">
      <c r="A128" s="894"/>
      <c r="B128" s="55">
        <f>'Rencana Anggaran Biaya'!B130</f>
        <v>3</v>
      </c>
      <c r="C128" s="55" t="str">
        <f>'Rencana Anggaran Biaya'!C130</f>
        <v>Pekerjaan Acian</v>
      </c>
      <c r="D128" s="34"/>
      <c r="E128" s="34"/>
      <c r="F128" s="715"/>
      <c r="G128" s="715"/>
      <c r="H128" s="715"/>
      <c r="I128" s="715"/>
      <c r="J128" s="715"/>
      <c r="K128" s="715"/>
      <c r="L128" s="715"/>
      <c r="M128" s="715"/>
      <c r="N128" s="715"/>
      <c r="O128" s="715"/>
      <c r="P128" s="715"/>
      <c r="Q128" s="715"/>
      <c r="R128" s="715"/>
      <c r="S128" s="715"/>
      <c r="T128" s="715"/>
      <c r="U128" s="715">
        <f>U127</f>
        <v>25.6</v>
      </c>
      <c r="V128" s="895" t="s">
        <v>7</v>
      </c>
      <c r="W128" s="59"/>
      <c r="X128" s="59"/>
      <c r="Y128" s="59"/>
      <c r="Z128" s="59"/>
      <c r="AA128" s="59"/>
      <c r="AB128" s="59"/>
      <c r="AC128" s="59"/>
      <c r="AD128" s="59"/>
      <c r="AE128" s="59"/>
      <c r="AF128" s="59"/>
      <c r="AG128" s="59"/>
      <c r="AH128" s="59"/>
      <c r="AI128" s="59"/>
      <c r="AJ128" s="59"/>
      <c r="AK128" s="59"/>
      <c r="AL128" s="59"/>
      <c r="AM128" s="59"/>
      <c r="AN128" s="59"/>
      <c r="AO128" s="59"/>
      <c r="AP128" s="59"/>
      <c r="AQ128" s="59"/>
      <c r="AR128" s="59"/>
      <c r="AS128" s="59"/>
      <c r="AT128" s="59"/>
      <c r="AU128" s="59"/>
      <c r="AV128" s="59"/>
      <c r="AW128" s="59"/>
      <c r="AX128" s="59"/>
      <c r="AY128" s="59"/>
      <c r="AZ128" s="59"/>
      <c r="BA128" s="59"/>
      <c r="BB128" s="59"/>
      <c r="BC128" s="59"/>
      <c r="BD128" s="59"/>
      <c r="BE128" s="59"/>
      <c r="BF128" s="59"/>
      <c r="BG128" s="59"/>
    </row>
    <row r="129" spans="1:59" s="58" customFormat="1" ht="21" customHeight="1">
      <c r="A129" s="894"/>
      <c r="B129" s="55">
        <f>'Rencana Anggaran Biaya'!B131</f>
        <v>4</v>
      </c>
      <c r="C129" s="55" t="str">
        <f>'Rencana Anggaran Biaya'!C131</f>
        <v>Pekerjaan Pemasangan Rangka Kayu</v>
      </c>
      <c r="D129" s="34"/>
      <c r="E129" s="34"/>
      <c r="F129" s="715">
        <v>12</v>
      </c>
      <c r="G129" s="715"/>
      <c r="H129" s="715">
        <f>H126</f>
        <v>3.2</v>
      </c>
      <c r="I129" s="715"/>
      <c r="J129" s="715"/>
      <c r="K129" s="715"/>
      <c r="L129" s="715"/>
      <c r="M129" s="715"/>
      <c r="N129" s="715"/>
      <c r="O129" s="715"/>
      <c r="P129" s="715"/>
      <c r="Q129" s="715"/>
      <c r="R129" s="715"/>
      <c r="S129" s="715"/>
      <c r="T129" s="715"/>
      <c r="U129" s="715">
        <f>F129*H129</f>
        <v>38.400000000000006</v>
      </c>
      <c r="V129" s="895" t="s">
        <v>7</v>
      </c>
      <c r="W129" s="59"/>
      <c r="X129" s="59"/>
      <c r="Y129" s="59"/>
      <c r="Z129" s="59"/>
      <c r="AA129" s="59"/>
      <c r="AB129" s="59"/>
      <c r="AC129" s="59"/>
      <c r="AD129" s="59"/>
      <c r="AE129" s="59"/>
      <c r="AF129" s="59"/>
      <c r="AG129" s="59"/>
      <c r="AH129" s="59"/>
      <c r="AI129" s="59"/>
      <c r="AJ129" s="59"/>
      <c r="AK129" s="59"/>
      <c r="AL129" s="59"/>
      <c r="AM129" s="59"/>
      <c r="AN129" s="59"/>
      <c r="AO129" s="59"/>
      <c r="AP129" s="59"/>
      <c r="AQ129" s="59"/>
      <c r="AR129" s="59"/>
      <c r="AS129" s="59"/>
      <c r="AT129" s="59"/>
      <c r="AU129" s="59"/>
      <c r="AV129" s="59"/>
      <c r="AW129" s="59"/>
      <c r="AX129" s="59"/>
      <c r="AY129" s="59"/>
      <c r="AZ129" s="59"/>
      <c r="BA129" s="59"/>
      <c r="BB129" s="59"/>
      <c r="BC129" s="59"/>
      <c r="BD129" s="59"/>
      <c r="BE129" s="59"/>
      <c r="BF129" s="59"/>
      <c r="BG129" s="59"/>
    </row>
    <row r="130" spans="1:59" s="59" customFormat="1" ht="12.75">
      <c r="A130" s="894"/>
      <c r="B130" s="55">
        <f>'Rencana Anggaran Biaya'!B134</f>
        <v>7</v>
      </c>
      <c r="C130" s="55" t="str">
        <f>'Rencana Anggaran Biaya'!C134</f>
        <v>Pekerjaan Pemasangan WPC</v>
      </c>
      <c r="D130" s="34"/>
      <c r="E130" s="34"/>
      <c r="F130" s="715">
        <f>F126+1.6</f>
        <v>5.6</v>
      </c>
      <c r="G130" s="715"/>
      <c r="H130" s="715">
        <f>H129</f>
        <v>3.2</v>
      </c>
      <c r="I130" s="715"/>
      <c r="J130" s="715"/>
      <c r="K130" s="715"/>
      <c r="L130" s="715"/>
      <c r="M130" s="715"/>
      <c r="N130" s="715"/>
      <c r="O130" s="715"/>
      <c r="P130" s="715"/>
      <c r="Q130" s="715"/>
      <c r="R130" s="715"/>
      <c r="S130" s="715"/>
      <c r="T130" s="715"/>
      <c r="U130" s="715">
        <f>F130*H130</f>
        <v>17.919999999999998</v>
      </c>
      <c r="V130" s="895" t="s">
        <v>7</v>
      </c>
      <c r="Z130" s="60"/>
    </row>
    <row r="131" spans="1:59" s="58" customFormat="1" ht="21" customHeight="1">
      <c r="A131" s="894"/>
      <c r="B131" s="55">
        <f>'Rencana Anggaran Biaya'!B135</f>
        <v>8</v>
      </c>
      <c r="C131" s="55" t="str">
        <f>'Rencana Anggaran Biaya'!C135</f>
        <v>Pekerjaan Pemasangan Signage</v>
      </c>
      <c r="D131" s="34"/>
      <c r="E131" s="34"/>
      <c r="F131" s="715">
        <v>120</v>
      </c>
      <c r="G131" s="715"/>
      <c r="H131" s="715"/>
      <c r="I131" s="715"/>
      <c r="J131" s="715"/>
      <c r="K131" s="715"/>
      <c r="L131" s="715"/>
      <c r="M131" s="715"/>
      <c r="N131" s="715"/>
      <c r="O131" s="715"/>
      <c r="P131" s="715"/>
      <c r="Q131" s="715"/>
      <c r="R131" s="715"/>
      <c r="S131" s="715"/>
      <c r="T131" s="715"/>
      <c r="U131" s="715">
        <f>F131</f>
        <v>120</v>
      </c>
      <c r="V131" s="895" t="s">
        <v>4</v>
      </c>
      <c r="W131" s="59"/>
      <c r="X131" s="59"/>
      <c r="Y131" s="59"/>
      <c r="Z131" s="59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</row>
    <row r="132" spans="1:59" s="59" customFormat="1" ht="12.75">
      <c r="A132" s="903" t="str">
        <f>'Rencana Anggaran Biaya'!A136</f>
        <v>B2</v>
      </c>
      <c r="B132" s="79"/>
      <c r="C132" s="80" t="str">
        <f>'Rencana Anggaran Biaya'!C136</f>
        <v>Pekerjaan Plafon</v>
      </c>
      <c r="D132" s="81"/>
      <c r="E132" s="81"/>
      <c r="F132" s="719"/>
      <c r="G132" s="719"/>
      <c r="H132" s="719"/>
      <c r="I132" s="719"/>
      <c r="J132" s="719"/>
      <c r="K132" s="719"/>
      <c r="L132" s="719"/>
      <c r="M132" s="719"/>
      <c r="N132" s="719"/>
      <c r="O132" s="719"/>
      <c r="P132" s="719"/>
      <c r="Q132" s="719"/>
      <c r="R132" s="719"/>
      <c r="S132" s="719"/>
      <c r="T132" s="719"/>
      <c r="U132" s="719"/>
      <c r="V132" s="904"/>
      <c r="Z132" s="60"/>
    </row>
    <row r="133" spans="1:59" s="59" customFormat="1" ht="12.75">
      <c r="A133" s="894"/>
      <c r="B133" s="55">
        <f>'Rencana Anggaran Biaya'!B137</f>
        <v>1</v>
      </c>
      <c r="C133" s="55" t="str">
        <f>'Rencana Anggaran Biaya'!C137</f>
        <v>Pekerjaan Pemasangan Rangka Plafon</v>
      </c>
      <c r="D133" s="34"/>
      <c r="E133" s="34"/>
      <c r="F133" s="715">
        <v>4</v>
      </c>
      <c r="G133" s="715">
        <v>4.2</v>
      </c>
      <c r="H133" s="715"/>
      <c r="I133" s="715"/>
      <c r="J133" s="715"/>
      <c r="K133" s="715"/>
      <c r="L133" s="715"/>
      <c r="M133" s="715"/>
      <c r="N133" s="715"/>
      <c r="O133" s="715"/>
      <c r="P133" s="715"/>
      <c r="Q133" s="715"/>
      <c r="R133" s="715"/>
      <c r="S133" s="715"/>
      <c r="T133" s="715"/>
      <c r="U133" s="715">
        <f>F133*G133</f>
        <v>16.8</v>
      </c>
      <c r="V133" s="895" t="s">
        <v>7</v>
      </c>
      <c r="Z133" s="60"/>
    </row>
    <row r="134" spans="1:59" s="59" customFormat="1" ht="12.75">
      <c r="A134" s="896"/>
      <c r="B134" s="55">
        <f>'Rencana Anggaran Biaya'!B138</f>
        <v>2</v>
      </c>
      <c r="C134" s="55" t="str">
        <f>'Rencana Anggaran Biaya'!C138</f>
        <v>Pekerjaan Pemasangan Plafon Gypsum</v>
      </c>
      <c r="D134" s="49"/>
      <c r="E134" s="49"/>
      <c r="F134" s="716"/>
      <c r="G134" s="716"/>
      <c r="H134" s="716"/>
      <c r="I134" s="716"/>
      <c r="J134" s="716"/>
      <c r="K134" s="716"/>
      <c r="L134" s="716"/>
      <c r="M134" s="716"/>
      <c r="N134" s="716"/>
      <c r="O134" s="716"/>
      <c r="P134" s="716"/>
      <c r="Q134" s="716"/>
      <c r="R134" s="716"/>
      <c r="S134" s="716"/>
      <c r="T134" s="716"/>
      <c r="U134" s="716">
        <f>U133</f>
        <v>16.8</v>
      </c>
      <c r="V134" s="897" t="s">
        <v>7</v>
      </c>
      <c r="Z134" s="60"/>
    </row>
    <row r="135" spans="1:59" s="58" customFormat="1" ht="21" customHeight="1">
      <c r="A135" s="894"/>
      <c r="B135" s="55">
        <f>'Rencana Anggaran Biaya'!B139</f>
        <v>3</v>
      </c>
      <c r="C135" s="55" t="str">
        <f>'Rencana Anggaran Biaya'!C139</f>
        <v>Pekerjaan Pengecatan Plafon</v>
      </c>
      <c r="D135" s="34"/>
      <c r="E135" s="34"/>
      <c r="F135" s="715"/>
      <c r="G135" s="715"/>
      <c r="H135" s="715"/>
      <c r="I135" s="715"/>
      <c r="J135" s="715"/>
      <c r="K135" s="715"/>
      <c r="L135" s="715"/>
      <c r="M135" s="715"/>
      <c r="N135" s="715"/>
      <c r="O135" s="715"/>
      <c r="P135" s="715"/>
      <c r="Q135" s="715"/>
      <c r="R135" s="715"/>
      <c r="S135" s="715"/>
      <c r="T135" s="715"/>
      <c r="U135" s="715">
        <f>U134</f>
        <v>16.8</v>
      </c>
      <c r="V135" s="895" t="s">
        <v>7</v>
      </c>
      <c r="W135" s="59"/>
      <c r="X135" s="59"/>
      <c r="Y135" s="59"/>
      <c r="Z135" s="59"/>
      <c r="AA135" s="59"/>
      <c r="AB135" s="59"/>
      <c r="AC135" s="59"/>
      <c r="AD135" s="59"/>
      <c r="AE135" s="59"/>
      <c r="AF135" s="59"/>
      <c r="AG135" s="59"/>
      <c r="AH135" s="59"/>
      <c r="AI135" s="59"/>
      <c r="AJ135" s="59"/>
      <c r="AK135" s="59"/>
      <c r="AL135" s="59"/>
      <c r="AM135" s="59"/>
      <c r="AN135" s="59"/>
      <c r="AO135" s="59"/>
      <c r="AP135" s="59"/>
      <c r="AQ135" s="59"/>
      <c r="AR135" s="59"/>
      <c r="AS135" s="59"/>
      <c r="AT135" s="59"/>
      <c r="AU135" s="59"/>
      <c r="AV135" s="59"/>
      <c r="AW135" s="59"/>
      <c r="AX135" s="59"/>
      <c r="AY135" s="59"/>
      <c r="AZ135" s="59"/>
      <c r="BA135" s="59"/>
      <c r="BB135" s="59"/>
      <c r="BC135" s="59"/>
      <c r="BD135" s="59"/>
      <c r="BE135" s="59"/>
      <c r="BF135" s="59"/>
      <c r="BG135" s="59"/>
    </row>
    <row r="136" spans="1:59" s="59" customFormat="1" ht="12.75">
      <c r="A136" s="903" t="str">
        <f>'Rencana Anggaran Biaya'!A140</f>
        <v>B3</v>
      </c>
      <c r="B136" s="79"/>
      <c r="C136" s="80" t="str">
        <f>'Rencana Anggaran Biaya'!C140</f>
        <v>Pekerjaan Lantai</v>
      </c>
      <c r="D136" s="81"/>
      <c r="E136" s="81"/>
      <c r="F136" s="719"/>
      <c r="G136" s="719"/>
      <c r="H136" s="719"/>
      <c r="I136" s="719"/>
      <c r="J136" s="719"/>
      <c r="K136" s="719"/>
      <c r="L136" s="719"/>
      <c r="M136" s="719"/>
      <c r="N136" s="719"/>
      <c r="O136" s="719"/>
      <c r="P136" s="719"/>
      <c r="Q136" s="719"/>
      <c r="R136" s="719"/>
      <c r="S136" s="719"/>
      <c r="T136" s="719"/>
      <c r="U136" s="719"/>
      <c r="V136" s="904"/>
      <c r="Z136" s="60"/>
    </row>
    <row r="137" spans="1:59" s="59" customFormat="1" ht="12.75">
      <c r="A137" s="894"/>
      <c r="B137" s="55">
        <f>'Rencana Anggaran Biaya'!B141</f>
        <v>1</v>
      </c>
      <c r="C137" s="55" t="str">
        <f>'Rencana Anggaran Biaya'!C141</f>
        <v>Pekerjaan Pemasangan Granit Tensile</v>
      </c>
      <c r="D137" s="34"/>
      <c r="E137" s="34"/>
      <c r="F137" s="715"/>
      <c r="G137" s="715"/>
      <c r="H137" s="715"/>
      <c r="I137" s="715"/>
      <c r="J137" s="715"/>
      <c r="K137" s="715"/>
      <c r="L137" s="715"/>
      <c r="M137" s="715"/>
      <c r="N137" s="715"/>
      <c r="O137" s="715"/>
      <c r="P137" s="715"/>
      <c r="Q137" s="715"/>
      <c r="R137" s="715"/>
      <c r="S137" s="715"/>
      <c r="T137" s="715"/>
      <c r="U137" s="715">
        <f>U135</f>
        <v>16.8</v>
      </c>
      <c r="V137" s="895" t="s">
        <v>7</v>
      </c>
      <c r="Z137" s="60"/>
    </row>
    <row r="138" spans="1:59" s="59" customFormat="1" ht="12.75">
      <c r="A138" s="903" t="str">
        <f>'Rencana Anggaran Biaya'!A142</f>
        <v>B4</v>
      </c>
      <c r="B138" s="79"/>
      <c r="C138" s="80" t="str">
        <f>'Rencana Anggaran Biaya'!C142</f>
        <v>Pekerjaan Elektrikal</v>
      </c>
      <c r="D138" s="81"/>
      <c r="E138" s="81"/>
      <c r="F138" s="719"/>
      <c r="G138" s="719"/>
      <c r="H138" s="719"/>
      <c r="I138" s="719"/>
      <c r="J138" s="719"/>
      <c r="K138" s="719"/>
      <c r="L138" s="719"/>
      <c r="M138" s="719"/>
      <c r="N138" s="719"/>
      <c r="O138" s="719"/>
      <c r="P138" s="719"/>
      <c r="Q138" s="719"/>
      <c r="R138" s="719"/>
      <c r="S138" s="719"/>
      <c r="T138" s="719"/>
      <c r="U138" s="719"/>
      <c r="V138" s="904"/>
      <c r="Z138" s="60"/>
    </row>
    <row r="139" spans="1:59" s="59" customFormat="1" ht="12.75">
      <c r="A139" s="894"/>
      <c r="B139" s="55">
        <f>'Rencana Anggaran Biaya'!B143</f>
        <v>1</v>
      </c>
      <c r="C139" s="55" t="str">
        <f>'Rencana Anggaran Biaya'!C143</f>
        <v>Pekerjaan Instalasi Kabel NYM</v>
      </c>
      <c r="D139" s="34"/>
      <c r="E139" s="34"/>
      <c r="F139" s="715"/>
      <c r="G139" s="715"/>
      <c r="H139" s="715"/>
      <c r="I139" s="715"/>
      <c r="J139" s="715"/>
      <c r="K139" s="715"/>
      <c r="L139" s="715"/>
      <c r="M139" s="715"/>
      <c r="N139" s="715"/>
      <c r="O139" s="715"/>
      <c r="P139" s="715"/>
      <c r="Q139" s="715"/>
      <c r="R139" s="715"/>
      <c r="S139" s="715"/>
      <c r="T139" s="715"/>
      <c r="U139" s="715">
        <f>1+U141+U142+U145</f>
        <v>17</v>
      </c>
      <c r="V139" s="895" t="s">
        <v>1439</v>
      </c>
      <c r="Z139" s="60"/>
    </row>
    <row r="140" spans="1:59" s="59" customFormat="1" ht="12.75">
      <c r="A140" s="896"/>
      <c r="B140" s="55">
        <f>'Rencana Anggaran Biaya'!B144</f>
        <v>2</v>
      </c>
      <c r="C140" s="55" t="str">
        <f>'Rencana Anggaran Biaya'!C144</f>
        <v>Pekerjaan Pemasangan Lampu LED Strips</v>
      </c>
      <c r="D140" s="49"/>
      <c r="E140" s="49"/>
      <c r="F140" s="716"/>
      <c r="G140" s="716"/>
      <c r="H140" s="716"/>
      <c r="I140" s="716"/>
      <c r="J140" s="716"/>
      <c r="K140" s="716"/>
      <c r="L140" s="716"/>
      <c r="M140" s="716"/>
      <c r="N140" s="716"/>
      <c r="O140" s="716"/>
      <c r="P140" s="716"/>
      <c r="Q140" s="716"/>
      <c r="R140" s="716"/>
      <c r="S140" s="716"/>
      <c r="T140" s="716"/>
      <c r="U140" s="715">
        <v>12</v>
      </c>
      <c r="V140" s="895" t="s">
        <v>17</v>
      </c>
      <c r="Z140" s="60"/>
    </row>
    <row r="141" spans="1:59" s="58" customFormat="1" ht="21" customHeight="1">
      <c r="A141" s="894"/>
      <c r="B141" s="55">
        <f>'Rencana Anggaran Biaya'!B145</f>
        <v>3</v>
      </c>
      <c r="C141" s="55" t="str">
        <f>'Rencana Anggaran Biaya'!C145</f>
        <v>Pekerjaan Pemasangan Lampu LED Mata Kucing</v>
      </c>
      <c r="D141" s="34"/>
      <c r="E141" s="34"/>
      <c r="F141" s="715"/>
      <c r="G141" s="715"/>
      <c r="H141" s="715"/>
      <c r="I141" s="715"/>
      <c r="J141" s="715"/>
      <c r="K141" s="715"/>
      <c r="L141" s="715"/>
      <c r="M141" s="715"/>
      <c r="N141" s="715"/>
      <c r="O141" s="715"/>
      <c r="P141" s="715"/>
      <c r="Q141" s="715"/>
      <c r="R141" s="715"/>
      <c r="S141" s="715"/>
      <c r="T141" s="715"/>
      <c r="U141" s="715">
        <v>8</v>
      </c>
      <c r="V141" s="895" t="s">
        <v>5</v>
      </c>
      <c r="W141" s="59"/>
      <c r="X141" s="59"/>
      <c r="Y141" s="59"/>
      <c r="Z141" s="59"/>
      <c r="AA141" s="59"/>
      <c r="AB141" s="59"/>
      <c r="AC141" s="59"/>
      <c r="AD141" s="59"/>
      <c r="AE141" s="59"/>
      <c r="AF141" s="59"/>
      <c r="AG141" s="59"/>
      <c r="AH141" s="59"/>
      <c r="AI141" s="59"/>
      <c r="AJ141" s="59"/>
      <c r="AK141" s="59"/>
      <c r="AL141" s="59"/>
      <c r="AM141" s="59"/>
      <c r="AN141" s="59"/>
      <c r="AO141" s="59"/>
      <c r="AP141" s="59"/>
      <c r="AQ141" s="59"/>
      <c r="AR141" s="59"/>
      <c r="AS141" s="59"/>
      <c r="AT141" s="59"/>
      <c r="AU141" s="59"/>
      <c r="AV141" s="59"/>
      <c r="AW141" s="59"/>
      <c r="AX141" s="59"/>
      <c r="AY141" s="59"/>
      <c r="AZ141" s="59"/>
      <c r="BA141" s="59"/>
      <c r="BB141" s="59"/>
      <c r="BC141" s="59"/>
      <c r="BD141" s="59"/>
      <c r="BE141" s="59"/>
      <c r="BF141" s="59"/>
      <c r="BG141" s="59"/>
    </row>
    <row r="142" spans="1:59" s="58" customFormat="1" ht="21" customHeight="1">
      <c r="A142" s="894"/>
      <c r="B142" s="55">
        <f>'Rencana Anggaran Biaya'!B146</f>
        <v>4</v>
      </c>
      <c r="C142" s="55" t="str">
        <f>'Rencana Anggaran Biaya'!C146</f>
        <v>Pekerjaan Pemasangan Lampu LED Downlight (Inceil)</v>
      </c>
      <c r="D142" s="34"/>
      <c r="E142" s="34"/>
      <c r="F142" s="715"/>
      <c r="G142" s="715"/>
      <c r="H142" s="715"/>
      <c r="I142" s="715"/>
      <c r="J142" s="715"/>
      <c r="K142" s="715"/>
      <c r="L142" s="715"/>
      <c r="M142" s="715"/>
      <c r="N142" s="715"/>
      <c r="O142" s="715"/>
      <c r="P142" s="715"/>
      <c r="Q142" s="715"/>
      <c r="R142" s="715"/>
      <c r="S142" s="715"/>
      <c r="T142" s="715"/>
      <c r="U142" s="715">
        <v>4</v>
      </c>
      <c r="V142" s="895" t="s">
        <v>5</v>
      </c>
      <c r="W142" s="59"/>
      <c r="X142" s="59"/>
      <c r="Y142" s="59"/>
      <c r="Z142" s="59"/>
      <c r="AA142" s="59"/>
      <c r="AB142" s="59"/>
      <c r="AC142" s="59"/>
      <c r="AD142" s="59"/>
      <c r="AE142" s="59"/>
      <c r="AF142" s="59"/>
      <c r="AG142" s="59"/>
      <c r="AH142" s="59"/>
      <c r="AI142" s="59"/>
      <c r="AJ142" s="59"/>
      <c r="AK142" s="59"/>
      <c r="AL142" s="59"/>
      <c r="AM142" s="59"/>
      <c r="AN142" s="59"/>
      <c r="AO142" s="59"/>
      <c r="AP142" s="59"/>
      <c r="AQ142" s="59"/>
      <c r="AR142" s="59"/>
      <c r="AS142" s="59"/>
      <c r="AT142" s="59"/>
      <c r="AU142" s="59"/>
      <c r="AV142" s="59"/>
      <c r="AW142" s="59"/>
      <c r="AX142" s="59"/>
      <c r="AY142" s="59"/>
      <c r="AZ142" s="59"/>
      <c r="BA142" s="59"/>
      <c r="BB142" s="59"/>
      <c r="BC142" s="59"/>
      <c r="BD142" s="59"/>
      <c r="BE142" s="59"/>
      <c r="BF142" s="59"/>
      <c r="BG142" s="59"/>
    </row>
    <row r="143" spans="1:59" s="59" customFormat="1" ht="12.75">
      <c r="A143" s="894"/>
      <c r="B143" s="55">
        <f>'Rencana Anggaran Biaya'!B147</f>
        <v>5</v>
      </c>
      <c r="C143" s="55" t="str">
        <f>'Rencana Anggaran Biaya'!C147</f>
        <v>Pekerjaan Pemasangan Saklar Tunggal</v>
      </c>
      <c r="D143" s="34"/>
      <c r="E143" s="34"/>
      <c r="F143" s="715"/>
      <c r="G143" s="715"/>
      <c r="H143" s="715"/>
      <c r="I143" s="715"/>
      <c r="J143" s="715"/>
      <c r="K143" s="715"/>
      <c r="L143" s="715"/>
      <c r="M143" s="715"/>
      <c r="N143" s="715"/>
      <c r="O143" s="715"/>
      <c r="P143" s="715"/>
      <c r="Q143" s="715"/>
      <c r="R143" s="715"/>
      <c r="S143" s="715"/>
      <c r="T143" s="715"/>
      <c r="U143" s="716">
        <v>1</v>
      </c>
      <c r="V143" s="897" t="s">
        <v>5</v>
      </c>
      <c r="Z143" s="60"/>
    </row>
    <row r="144" spans="1:59" s="59" customFormat="1" ht="12.75">
      <c r="A144" s="896"/>
      <c r="B144" s="55">
        <f>'Rencana Anggaran Biaya'!B148</f>
        <v>6</v>
      </c>
      <c r="C144" s="55" t="str">
        <f>'Rencana Anggaran Biaya'!C148</f>
        <v>Pekerjaan Pemasangan Saklar Ganda</v>
      </c>
      <c r="D144" s="49"/>
      <c r="E144" s="49"/>
      <c r="F144" s="716"/>
      <c r="G144" s="716"/>
      <c r="H144" s="716"/>
      <c r="I144" s="716"/>
      <c r="J144" s="716"/>
      <c r="K144" s="716"/>
      <c r="L144" s="716"/>
      <c r="M144" s="716"/>
      <c r="N144" s="716"/>
      <c r="O144" s="716"/>
      <c r="P144" s="716"/>
      <c r="Q144" s="716"/>
      <c r="R144" s="716"/>
      <c r="S144" s="716"/>
      <c r="T144" s="716"/>
      <c r="U144" s="715">
        <v>2</v>
      </c>
      <c r="V144" s="895" t="s">
        <v>5</v>
      </c>
      <c r="Z144" s="60"/>
    </row>
    <row r="145" spans="1:59" s="58" customFormat="1" ht="21" customHeight="1">
      <c r="A145" s="894"/>
      <c r="B145" s="55">
        <f>'Rencana Anggaran Biaya'!B149</f>
        <v>7</v>
      </c>
      <c r="C145" s="55" t="str">
        <f>'Rencana Anggaran Biaya'!C149</f>
        <v>Pekerjaan Pemasangan Stop Kontak Tunggal</v>
      </c>
      <c r="D145" s="34"/>
      <c r="E145" s="34"/>
      <c r="F145" s="715"/>
      <c r="G145" s="715"/>
      <c r="H145" s="715"/>
      <c r="I145" s="715"/>
      <c r="J145" s="715"/>
      <c r="K145" s="715"/>
      <c r="L145" s="715"/>
      <c r="M145" s="715"/>
      <c r="N145" s="715"/>
      <c r="O145" s="715"/>
      <c r="P145" s="715"/>
      <c r="Q145" s="715"/>
      <c r="R145" s="715"/>
      <c r="S145" s="715"/>
      <c r="T145" s="715"/>
      <c r="U145" s="715">
        <v>4</v>
      </c>
      <c r="V145" s="895" t="s">
        <v>5</v>
      </c>
      <c r="W145" s="59"/>
      <c r="X145" s="59"/>
      <c r="Y145" s="59"/>
      <c r="Z145" s="59"/>
      <c r="AA145" s="59"/>
      <c r="AB145" s="59"/>
      <c r="AC145" s="59"/>
      <c r="AD145" s="59"/>
      <c r="AE145" s="59"/>
      <c r="AF145" s="59"/>
      <c r="AG145" s="59"/>
      <c r="AH145" s="59"/>
      <c r="AI145" s="59"/>
      <c r="AJ145" s="59"/>
      <c r="AK145" s="59"/>
      <c r="AL145" s="59"/>
      <c r="AM145" s="59"/>
      <c r="AN145" s="59"/>
      <c r="AO145" s="59"/>
      <c r="AP145" s="59"/>
      <c r="AQ145" s="59"/>
      <c r="AR145" s="59"/>
      <c r="AS145" s="59"/>
      <c r="AT145" s="59"/>
      <c r="AU145" s="59"/>
      <c r="AV145" s="59"/>
      <c r="AW145" s="59"/>
      <c r="AX145" s="59"/>
      <c r="AY145" s="59"/>
      <c r="AZ145" s="59"/>
      <c r="BA145" s="59"/>
      <c r="BB145" s="59"/>
      <c r="BC145" s="59"/>
      <c r="BD145" s="59"/>
      <c r="BE145" s="59"/>
      <c r="BF145" s="59"/>
      <c r="BG145" s="59"/>
    </row>
    <row r="146" spans="1:59" s="59" customFormat="1" ht="12.75">
      <c r="A146" s="903" t="str">
        <f>'Rencana Anggaran Biaya'!A150</f>
        <v>B5</v>
      </c>
      <c r="B146" s="79"/>
      <c r="C146" s="80" t="str">
        <f>'Rencana Anggaran Biaya'!C150</f>
        <v>Pekerjaan Pintu Jendela</v>
      </c>
      <c r="D146" s="81"/>
      <c r="E146" s="81"/>
      <c r="F146" s="719"/>
      <c r="G146" s="719"/>
      <c r="H146" s="719"/>
      <c r="I146" s="719"/>
      <c r="J146" s="719"/>
      <c r="K146" s="719"/>
      <c r="L146" s="719"/>
      <c r="M146" s="719"/>
      <c r="N146" s="719"/>
      <c r="O146" s="719"/>
      <c r="P146" s="719"/>
      <c r="Q146" s="719"/>
      <c r="R146" s="719"/>
      <c r="S146" s="719"/>
      <c r="T146" s="719"/>
      <c r="U146" s="719"/>
      <c r="V146" s="904"/>
      <c r="Z146" s="60"/>
    </row>
    <row r="147" spans="1:59" s="59" customFormat="1" ht="12.75">
      <c r="A147" s="894"/>
      <c r="B147" s="55">
        <f>'Rencana Anggaran Biaya'!B151</f>
        <v>1</v>
      </c>
      <c r="C147" s="55" t="str">
        <f>'Rencana Anggaran Biaya'!C151</f>
        <v>Pekerjaan Pintu Multipleks Fin HPL</v>
      </c>
      <c r="D147" s="34"/>
      <c r="E147" s="34"/>
      <c r="F147" s="715"/>
      <c r="G147" s="715"/>
      <c r="H147" s="715"/>
      <c r="I147" s="715"/>
      <c r="J147" s="715"/>
      <c r="K147" s="715"/>
      <c r="L147" s="715"/>
      <c r="M147" s="715"/>
      <c r="N147" s="715"/>
      <c r="O147" s="715"/>
      <c r="P147" s="715"/>
      <c r="Q147" s="715"/>
      <c r="R147" s="715"/>
      <c r="S147" s="715"/>
      <c r="T147" s="715"/>
      <c r="U147" s="715">
        <v>1</v>
      </c>
      <c r="V147" s="895" t="s">
        <v>5</v>
      </c>
      <c r="Z147" s="60"/>
    </row>
    <row r="148" spans="1:59" s="59" customFormat="1" ht="12.75">
      <c r="A148" s="896"/>
      <c r="B148" s="55">
        <f>'Rencana Anggaran Biaya'!B152</f>
        <v>2</v>
      </c>
      <c r="C148" s="55" t="str">
        <f>'Rencana Anggaran Biaya'!C152</f>
        <v>Pekerjaan Pintu Multipleks Fin WPC</v>
      </c>
      <c r="D148" s="49"/>
      <c r="E148" s="49"/>
      <c r="F148" s="716"/>
      <c r="G148" s="716"/>
      <c r="H148" s="716"/>
      <c r="I148" s="716"/>
      <c r="J148" s="716"/>
      <c r="K148" s="716"/>
      <c r="L148" s="716"/>
      <c r="M148" s="716"/>
      <c r="N148" s="716"/>
      <c r="O148" s="716"/>
      <c r="P148" s="716"/>
      <c r="Q148" s="716"/>
      <c r="R148" s="716"/>
      <c r="S148" s="716"/>
      <c r="T148" s="716"/>
      <c r="U148" s="716">
        <v>1</v>
      </c>
      <c r="V148" s="897" t="s">
        <v>5</v>
      </c>
      <c r="Z148" s="60"/>
    </row>
    <row r="149" spans="1:59" s="59" customFormat="1" ht="12.75">
      <c r="A149" s="903" t="str">
        <f>'Rencana Anggaran Biaya'!A153</f>
        <v>B6</v>
      </c>
      <c r="B149" s="79"/>
      <c r="C149" s="80" t="str">
        <f>'Rencana Anggaran Biaya'!C153</f>
        <v>Pekerjaan Meubeler</v>
      </c>
      <c r="D149" s="81"/>
      <c r="E149" s="81"/>
      <c r="F149" s="719"/>
      <c r="G149" s="719"/>
      <c r="H149" s="719"/>
      <c r="I149" s="719"/>
      <c r="J149" s="719"/>
      <c r="K149" s="719"/>
      <c r="L149" s="719"/>
      <c r="M149" s="719"/>
      <c r="N149" s="719"/>
      <c r="O149" s="719"/>
      <c r="P149" s="719"/>
      <c r="Q149" s="719"/>
      <c r="R149" s="719"/>
      <c r="S149" s="719"/>
      <c r="T149" s="719"/>
      <c r="U149" s="719"/>
      <c r="V149" s="904"/>
      <c r="Z149" s="60"/>
    </row>
    <row r="150" spans="1:59" s="58" customFormat="1" ht="21" customHeight="1">
      <c r="A150" s="894"/>
      <c r="B150" s="55">
        <f>'Rencana Anggaran Biaya'!B154</f>
        <v>1</v>
      </c>
      <c r="C150" s="55" t="str">
        <f>'Rencana Anggaran Biaya'!C154</f>
        <v>Pekerjaan Roller Blind</v>
      </c>
      <c r="D150" s="34"/>
      <c r="E150" s="34"/>
      <c r="F150" s="715">
        <f>1</f>
        <v>1</v>
      </c>
      <c r="G150" s="715">
        <v>2.7</v>
      </c>
      <c r="H150" s="715"/>
      <c r="I150" s="715"/>
      <c r="J150" s="715"/>
      <c r="K150" s="715"/>
      <c r="L150" s="715"/>
      <c r="M150" s="715"/>
      <c r="N150" s="715"/>
      <c r="O150" s="715">
        <v>2</v>
      </c>
      <c r="P150" s="715"/>
      <c r="Q150" s="715"/>
      <c r="R150" s="715"/>
      <c r="S150" s="715"/>
      <c r="T150" s="715"/>
      <c r="U150" s="715">
        <f>F150*G150*O150</f>
        <v>5.4</v>
      </c>
      <c r="V150" s="895" t="s">
        <v>7</v>
      </c>
      <c r="W150" s="59"/>
      <c r="X150" s="59"/>
      <c r="Y150" s="59"/>
      <c r="Z150" s="59"/>
      <c r="AA150" s="59"/>
      <c r="AB150" s="59"/>
      <c r="AC150" s="59"/>
      <c r="AD150" s="59"/>
      <c r="AE150" s="59"/>
      <c r="AF150" s="59"/>
      <c r="AG150" s="59"/>
      <c r="AH150" s="59"/>
      <c r="AI150" s="59"/>
      <c r="AJ150" s="59"/>
      <c r="AK150" s="59"/>
      <c r="AL150" s="59"/>
      <c r="AM150" s="59"/>
      <c r="AN150" s="59"/>
      <c r="AO150" s="59"/>
      <c r="AP150" s="59"/>
      <c r="AQ150" s="59"/>
      <c r="AR150" s="59"/>
      <c r="AS150" s="59"/>
      <c r="AT150" s="59"/>
      <c r="AU150" s="59"/>
      <c r="AV150" s="59"/>
      <c r="AW150" s="59"/>
      <c r="AX150" s="59"/>
      <c r="AY150" s="59"/>
      <c r="AZ150" s="59"/>
      <c r="BA150" s="59"/>
      <c r="BB150" s="59"/>
      <c r="BC150" s="59"/>
      <c r="BD150" s="59"/>
      <c r="BE150" s="59"/>
      <c r="BF150" s="59"/>
      <c r="BG150" s="59"/>
    </row>
    <row r="151" spans="1:59" s="59" customFormat="1" ht="12.75">
      <c r="A151" s="903" t="str">
        <f>'Rencana Anggaran Biaya'!A155</f>
        <v>B7</v>
      </c>
      <c r="B151" s="79"/>
      <c r="C151" s="80" t="str">
        <f>'Rencana Anggaran Biaya'!C155</f>
        <v>Pekerjaan Toilet</v>
      </c>
      <c r="D151" s="81"/>
      <c r="E151" s="81"/>
      <c r="F151" s="719"/>
      <c r="G151" s="719"/>
      <c r="H151" s="719"/>
      <c r="I151" s="719"/>
      <c r="J151" s="719"/>
      <c r="K151" s="719"/>
      <c r="L151" s="719"/>
      <c r="M151" s="719"/>
      <c r="N151" s="719"/>
      <c r="O151" s="719"/>
      <c r="P151" s="719"/>
      <c r="Q151" s="719"/>
      <c r="R151" s="719"/>
      <c r="S151" s="719"/>
      <c r="T151" s="719"/>
      <c r="U151" s="719"/>
      <c r="V151" s="904"/>
      <c r="Z151" s="60"/>
    </row>
    <row r="152" spans="1:59" s="59" customFormat="1" ht="12.75">
      <c r="A152" s="894"/>
      <c r="B152" s="55">
        <f>'Rencana Anggaran Biaya'!B156</f>
        <v>1</v>
      </c>
      <c r="C152" s="55" t="str">
        <f>'Rencana Anggaran Biaya'!C156</f>
        <v>Pekerjaan Instalasi Pipa Air Bersih</v>
      </c>
      <c r="D152" s="34"/>
      <c r="E152" s="34"/>
      <c r="F152" s="715"/>
      <c r="G152" s="715"/>
      <c r="H152" s="715"/>
      <c r="I152" s="715"/>
      <c r="J152" s="715"/>
      <c r="K152" s="715"/>
      <c r="L152" s="715"/>
      <c r="M152" s="715"/>
      <c r="N152" s="715"/>
      <c r="O152" s="715"/>
      <c r="P152" s="715"/>
      <c r="Q152" s="715"/>
      <c r="R152" s="715"/>
      <c r="S152" s="715"/>
      <c r="T152" s="715"/>
      <c r="U152" s="715">
        <v>20</v>
      </c>
      <c r="V152" s="895" t="s">
        <v>17</v>
      </c>
      <c r="Z152" s="60"/>
    </row>
    <row r="153" spans="1:59" s="59" customFormat="1" ht="12.75">
      <c r="A153" s="896"/>
      <c r="B153" s="55">
        <f>'Rencana Anggaran Biaya'!B157</f>
        <v>2</v>
      </c>
      <c r="C153" s="55" t="str">
        <f>'Rencana Anggaran Biaya'!C157</f>
        <v>Pekerjaan Instalasi Pipa Air Kotor Cair</v>
      </c>
      <c r="D153" s="49"/>
      <c r="E153" s="49"/>
      <c r="F153" s="716"/>
      <c r="G153" s="716"/>
      <c r="H153" s="716"/>
      <c r="I153" s="716"/>
      <c r="J153" s="716"/>
      <c r="K153" s="716"/>
      <c r="L153" s="716"/>
      <c r="M153" s="716"/>
      <c r="N153" s="716"/>
      <c r="O153" s="716"/>
      <c r="P153" s="716"/>
      <c r="Q153" s="716"/>
      <c r="R153" s="716"/>
      <c r="S153" s="716"/>
      <c r="T153" s="716"/>
      <c r="U153" s="716">
        <f>U152</f>
        <v>20</v>
      </c>
      <c r="V153" s="897" t="s">
        <v>17</v>
      </c>
      <c r="Z153" s="60"/>
    </row>
    <row r="154" spans="1:59" s="58" customFormat="1" ht="21" customHeight="1">
      <c r="A154" s="894"/>
      <c r="B154" s="55">
        <f>'Rencana Anggaran Biaya'!B158</f>
        <v>3</v>
      </c>
      <c r="C154" s="55" t="str">
        <f>'Rencana Anggaran Biaya'!C158</f>
        <v>Pekerjaan Instalasi Pipa Air Kotor Padat</v>
      </c>
      <c r="D154" s="34"/>
      <c r="E154" s="34"/>
      <c r="F154" s="715"/>
      <c r="G154" s="715"/>
      <c r="H154" s="715"/>
      <c r="I154" s="715"/>
      <c r="J154" s="715"/>
      <c r="K154" s="715"/>
      <c r="L154" s="715"/>
      <c r="M154" s="715"/>
      <c r="N154" s="715"/>
      <c r="O154" s="715"/>
      <c r="P154" s="715"/>
      <c r="Q154" s="715"/>
      <c r="R154" s="715"/>
      <c r="S154" s="715"/>
      <c r="T154" s="715"/>
      <c r="U154" s="715">
        <f>U153</f>
        <v>20</v>
      </c>
      <c r="V154" s="895" t="s">
        <v>17</v>
      </c>
      <c r="W154" s="59"/>
      <c r="X154" s="59"/>
      <c r="Y154" s="59"/>
      <c r="Z154" s="59"/>
      <c r="AA154" s="59"/>
      <c r="AB154" s="59"/>
      <c r="AC154" s="59"/>
      <c r="AD154" s="59"/>
      <c r="AE154" s="59"/>
      <c r="AF154" s="59"/>
      <c r="AG154" s="59"/>
      <c r="AH154" s="59"/>
      <c r="AI154" s="59"/>
      <c r="AJ154" s="59"/>
      <c r="AK154" s="59"/>
      <c r="AL154" s="59"/>
      <c r="AM154" s="59"/>
      <c r="AN154" s="59"/>
      <c r="AO154" s="59"/>
      <c r="AP154" s="59"/>
      <c r="AQ154" s="59"/>
      <c r="AR154" s="59"/>
      <c r="AS154" s="59"/>
      <c r="AT154" s="59"/>
      <c r="AU154" s="59"/>
      <c r="AV154" s="59"/>
      <c r="AW154" s="59"/>
      <c r="AX154" s="59"/>
      <c r="AY154" s="59"/>
      <c r="AZ154" s="59"/>
      <c r="BA154" s="59"/>
      <c r="BB154" s="59"/>
      <c r="BC154" s="59"/>
      <c r="BD154" s="59"/>
      <c r="BE154" s="59"/>
      <c r="BF154" s="59"/>
      <c r="BG154" s="59"/>
    </row>
    <row r="155" spans="1:59" s="58" customFormat="1" ht="21" customHeight="1">
      <c r="A155" s="894"/>
      <c r="B155" s="55">
        <f>'Rencana Anggaran Biaya'!B159</f>
        <v>4</v>
      </c>
      <c r="C155" s="55" t="str">
        <f>'Rencana Anggaran Biaya'!C159</f>
        <v>Pekerjaan Pemasangan Urinoir</v>
      </c>
      <c r="D155" s="34"/>
      <c r="E155" s="34"/>
      <c r="F155" s="715"/>
      <c r="G155" s="715"/>
      <c r="H155" s="715"/>
      <c r="I155" s="715"/>
      <c r="J155" s="715"/>
      <c r="K155" s="715"/>
      <c r="L155" s="715"/>
      <c r="M155" s="715"/>
      <c r="N155" s="715"/>
      <c r="O155" s="715"/>
      <c r="P155" s="715"/>
      <c r="Q155" s="715"/>
      <c r="R155" s="715"/>
      <c r="S155" s="715"/>
      <c r="T155" s="715"/>
      <c r="U155" s="715">
        <v>1</v>
      </c>
      <c r="V155" s="895" t="s">
        <v>5</v>
      </c>
      <c r="W155" s="59"/>
      <c r="X155" s="59"/>
      <c r="Y155" s="59"/>
      <c r="Z155" s="59"/>
      <c r="AA155" s="59"/>
      <c r="AB155" s="59"/>
      <c r="AC155" s="59"/>
      <c r="AD155" s="59"/>
      <c r="AE155" s="59"/>
      <c r="AF155" s="59"/>
      <c r="AG155" s="59"/>
      <c r="AH155" s="59"/>
      <c r="AI155" s="59"/>
      <c r="AJ155" s="59"/>
      <c r="AK155" s="59"/>
      <c r="AL155" s="59"/>
      <c r="AM155" s="59"/>
      <c r="AN155" s="59"/>
      <c r="AO155" s="59"/>
      <c r="AP155" s="59"/>
      <c r="AQ155" s="59"/>
      <c r="AR155" s="59"/>
      <c r="AS155" s="59"/>
      <c r="AT155" s="59"/>
      <c r="AU155" s="59"/>
      <c r="AV155" s="59"/>
      <c r="AW155" s="59"/>
      <c r="AX155" s="59"/>
      <c r="AY155" s="59"/>
      <c r="AZ155" s="59"/>
      <c r="BA155" s="59"/>
      <c r="BB155" s="59"/>
      <c r="BC155" s="59"/>
      <c r="BD155" s="59"/>
      <c r="BE155" s="59"/>
      <c r="BF155" s="59"/>
      <c r="BG155" s="59"/>
    </row>
    <row r="156" spans="1:59" s="59" customFormat="1" ht="12.75">
      <c r="A156" s="894"/>
      <c r="B156" s="55">
        <f>'Rencana Anggaran Biaya'!B160</f>
        <v>5</v>
      </c>
      <c r="C156" s="55" t="str">
        <f>'Rencana Anggaran Biaya'!C160</f>
        <v>Pekerjaan Pemasangan Kloset Duduk</v>
      </c>
      <c r="D156" s="34"/>
      <c r="E156" s="34"/>
      <c r="F156" s="715"/>
      <c r="G156" s="715"/>
      <c r="H156" s="715"/>
      <c r="I156" s="715"/>
      <c r="J156" s="715"/>
      <c r="K156" s="715"/>
      <c r="L156" s="715"/>
      <c r="M156" s="715"/>
      <c r="N156" s="715"/>
      <c r="O156" s="715"/>
      <c r="P156" s="715"/>
      <c r="Q156" s="715"/>
      <c r="R156" s="715"/>
      <c r="S156" s="715"/>
      <c r="T156" s="715"/>
      <c r="U156" s="715">
        <v>1</v>
      </c>
      <c r="V156" s="895" t="s">
        <v>5</v>
      </c>
      <c r="Z156" s="60"/>
    </row>
    <row r="157" spans="1:59" s="59" customFormat="1" ht="12.75">
      <c r="A157" s="896"/>
      <c r="B157" s="55">
        <f>'Rencana Anggaran Biaya'!B161</f>
        <v>6</v>
      </c>
      <c r="C157" s="55" t="str">
        <f>'Rencana Anggaran Biaya'!C161</f>
        <v>Pekerjaan Pemasangan Jetshower</v>
      </c>
      <c r="D157" s="49"/>
      <c r="E157" s="49"/>
      <c r="F157" s="716"/>
      <c r="G157" s="716"/>
      <c r="H157" s="716"/>
      <c r="I157" s="716"/>
      <c r="J157" s="716"/>
      <c r="K157" s="716"/>
      <c r="L157" s="716"/>
      <c r="M157" s="716"/>
      <c r="N157" s="716"/>
      <c r="O157" s="716"/>
      <c r="P157" s="716"/>
      <c r="Q157" s="716"/>
      <c r="R157" s="716"/>
      <c r="S157" s="716"/>
      <c r="T157" s="716"/>
      <c r="U157" s="716">
        <v>1</v>
      </c>
      <c r="V157" s="895" t="s">
        <v>5</v>
      </c>
      <c r="Z157" s="60"/>
    </row>
    <row r="158" spans="1:59" s="58" customFormat="1" ht="21" customHeight="1">
      <c r="A158" s="894"/>
      <c r="B158" s="55">
        <f>'Rencana Anggaran Biaya'!B162</f>
        <v>7</v>
      </c>
      <c r="C158" s="55" t="str">
        <f>'Rencana Anggaran Biaya'!C162</f>
        <v>Pekerjaan Pemasangan Floordrain</v>
      </c>
      <c r="D158" s="34"/>
      <c r="E158" s="34"/>
      <c r="F158" s="715"/>
      <c r="G158" s="715"/>
      <c r="H158" s="715"/>
      <c r="I158" s="715"/>
      <c r="J158" s="715"/>
      <c r="K158" s="715"/>
      <c r="L158" s="715"/>
      <c r="M158" s="715"/>
      <c r="N158" s="715"/>
      <c r="O158" s="715"/>
      <c r="P158" s="715"/>
      <c r="Q158" s="715"/>
      <c r="R158" s="715"/>
      <c r="S158" s="715"/>
      <c r="T158" s="715"/>
      <c r="U158" s="715">
        <v>11</v>
      </c>
      <c r="V158" s="895" t="s">
        <v>5</v>
      </c>
      <c r="W158" s="59"/>
      <c r="X158" s="59"/>
      <c r="Y158" s="59"/>
      <c r="Z158" s="59"/>
      <c r="AA158" s="59"/>
      <c r="AB158" s="59"/>
      <c r="AC158" s="59"/>
      <c r="AD158" s="59"/>
      <c r="AE158" s="59"/>
      <c r="AF158" s="59"/>
      <c r="AG158" s="59"/>
      <c r="AH158" s="59"/>
      <c r="AI158" s="59"/>
      <c r="AJ158" s="59"/>
      <c r="AK158" s="59"/>
      <c r="AL158" s="59"/>
      <c r="AM158" s="59"/>
      <c r="AN158" s="59"/>
      <c r="AO158" s="59"/>
      <c r="AP158" s="59"/>
      <c r="AQ158" s="59"/>
      <c r="AR158" s="59"/>
      <c r="AS158" s="59"/>
      <c r="AT158" s="59"/>
      <c r="AU158" s="59"/>
      <c r="AV158" s="59"/>
      <c r="AW158" s="59"/>
      <c r="AX158" s="59"/>
      <c r="AY158" s="59"/>
      <c r="AZ158" s="59"/>
      <c r="BA158" s="59"/>
      <c r="BB158" s="59"/>
      <c r="BC158" s="59"/>
      <c r="BD158" s="59"/>
      <c r="BE158" s="59"/>
      <c r="BF158" s="59"/>
      <c r="BG158" s="59"/>
    </row>
    <row r="159" spans="1:59" s="58" customFormat="1" ht="21" customHeight="1">
      <c r="A159" s="894"/>
      <c r="B159" s="55">
        <f>'Rencana Anggaran Biaya'!B163</f>
        <v>8</v>
      </c>
      <c r="C159" s="55" t="str">
        <f>'Rencana Anggaran Biaya'!C163</f>
        <v>Pekerjaan Pemasangan Wastafel Wall Hung</v>
      </c>
      <c r="D159" s="34"/>
      <c r="E159" s="34"/>
      <c r="F159" s="715"/>
      <c r="G159" s="715"/>
      <c r="H159" s="715"/>
      <c r="I159" s="715"/>
      <c r="J159" s="715"/>
      <c r="K159" s="715"/>
      <c r="L159" s="715"/>
      <c r="M159" s="715"/>
      <c r="N159" s="715"/>
      <c r="O159" s="715"/>
      <c r="P159" s="715"/>
      <c r="Q159" s="715"/>
      <c r="R159" s="715"/>
      <c r="S159" s="715"/>
      <c r="T159" s="715"/>
      <c r="U159" s="715">
        <v>1</v>
      </c>
      <c r="V159" s="895" t="s">
        <v>5</v>
      </c>
      <c r="W159" s="59"/>
      <c r="X159" s="59"/>
      <c r="Y159" s="59"/>
      <c r="Z159" s="59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</row>
    <row r="160" spans="1:59" s="59" customFormat="1" ht="12.75">
      <c r="A160" s="894"/>
      <c r="B160" s="55">
        <f>'Rencana Anggaran Biaya'!B164</f>
        <v>9</v>
      </c>
      <c r="C160" s="55" t="str">
        <f>'Rencana Anggaran Biaya'!C164</f>
        <v>Pekerjaan Pemasangan Faucet</v>
      </c>
      <c r="D160" s="34"/>
      <c r="E160" s="34"/>
      <c r="F160" s="715"/>
      <c r="G160" s="715"/>
      <c r="H160" s="715"/>
      <c r="I160" s="715"/>
      <c r="J160" s="715"/>
      <c r="K160" s="715"/>
      <c r="L160" s="715"/>
      <c r="M160" s="715"/>
      <c r="N160" s="715"/>
      <c r="O160" s="715"/>
      <c r="P160" s="715"/>
      <c r="Q160" s="715"/>
      <c r="R160" s="715"/>
      <c r="S160" s="715"/>
      <c r="T160" s="715"/>
      <c r="U160" s="715">
        <v>1</v>
      </c>
      <c r="V160" s="895" t="s">
        <v>5</v>
      </c>
      <c r="Z160" s="60"/>
    </row>
    <row r="161" spans="1:59" s="59" customFormat="1" ht="12.75">
      <c r="A161" s="896"/>
      <c r="B161" s="55">
        <f>'Rencana Anggaran Biaya'!B165</f>
        <v>10</v>
      </c>
      <c r="C161" s="55" t="str">
        <f>'Rencana Anggaran Biaya'!C165</f>
        <v>Pekerjaan Pemasangan Exhaust</v>
      </c>
      <c r="D161" s="49"/>
      <c r="E161" s="49"/>
      <c r="F161" s="716"/>
      <c r="G161" s="716"/>
      <c r="H161" s="716"/>
      <c r="I161" s="716"/>
      <c r="J161" s="716"/>
      <c r="K161" s="716"/>
      <c r="L161" s="716"/>
      <c r="M161" s="716"/>
      <c r="N161" s="716"/>
      <c r="O161" s="716"/>
      <c r="P161" s="716"/>
      <c r="Q161" s="716"/>
      <c r="R161" s="716"/>
      <c r="S161" s="716"/>
      <c r="T161" s="716"/>
      <c r="U161" s="716">
        <v>1</v>
      </c>
      <c r="V161" s="895" t="s">
        <v>5</v>
      </c>
      <c r="Z161" s="60"/>
    </row>
    <row r="162" spans="1:59" s="59" customFormat="1" ht="12.75">
      <c r="A162" s="894"/>
      <c r="B162" s="55">
        <f>'Rencana Anggaran Biaya'!B166</f>
        <v>11</v>
      </c>
      <c r="C162" s="55" t="str">
        <f>'Rencana Anggaran Biaya'!C166</f>
        <v>Pekerjaan Pemasangan Granit Dinding</v>
      </c>
      <c r="D162" s="34"/>
      <c r="E162" s="34"/>
      <c r="F162" s="715">
        <v>1.5</v>
      </c>
      <c r="G162" s="715">
        <v>3</v>
      </c>
      <c r="H162" s="715">
        <v>2.6</v>
      </c>
      <c r="I162" s="715"/>
      <c r="J162" s="715"/>
      <c r="K162" s="715"/>
      <c r="L162" s="715"/>
      <c r="M162" s="715"/>
      <c r="N162" s="715"/>
      <c r="O162" s="715"/>
      <c r="P162" s="715"/>
      <c r="Q162" s="715"/>
      <c r="R162" s="715"/>
      <c r="S162" s="715"/>
      <c r="T162" s="715"/>
      <c r="U162" s="715">
        <f>(F162+F162+G162+G162)*H162</f>
        <v>23.400000000000002</v>
      </c>
      <c r="V162" s="895" t="s">
        <v>7</v>
      </c>
      <c r="Z162" s="60"/>
    </row>
    <row r="163" spans="1:59" s="59" customFormat="1" ht="12.75">
      <c r="A163" s="896"/>
      <c r="B163" s="55">
        <f>'Rencana Anggaran Biaya'!B167</f>
        <v>12</v>
      </c>
      <c r="C163" s="55" t="str">
        <f>'Rencana Anggaran Biaya'!C167</f>
        <v>Pekerjaan Pemasangan Granit lantai</v>
      </c>
      <c r="D163" s="49"/>
      <c r="E163" s="49"/>
      <c r="F163" s="716">
        <f t="shared" ref="F163:G166" si="12">F162</f>
        <v>1.5</v>
      </c>
      <c r="G163" s="716">
        <f t="shared" si="12"/>
        <v>3</v>
      </c>
      <c r="H163" s="716"/>
      <c r="I163" s="716"/>
      <c r="J163" s="716"/>
      <c r="K163" s="716"/>
      <c r="L163" s="716"/>
      <c r="M163" s="716"/>
      <c r="N163" s="716"/>
      <c r="O163" s="716"/>
      <c r="P163" s="716"/>
      <c r="Q163" s="716"/>
      <c r="R163" s="716"/>
      <c r="S163" s="716"/>
      <c r="T163" s="716"/>
      <c r="U163" s="716">
        <f>F163*G163</f>
        <v>4.5</v>
      </c>
      <c r="V163" s="897" t="s">
        <v>7</v>
      </c>
      <c r="Z163" s="60"/>
    </row>
    <row r="164" spans="1:59" s="58" customFormat="1" ht="21" customHeight="1">
      <c r="A164" s="894"/>
      <c r="B164" s="55">
        <f>'Rencana Anggaran Biaya'!B168</f>
        <v>13</v>
      </c>
      <c r="C164" s="55" t="str">
        <f>'Rencana Anggaran Biaya'!C168</f>
        <v>Pekerjaan Pemasangan Rangka Plafon</v>
      </c>
      <c r="D164" s="34"/>
      <c r="E164" s="34"/>
      <c r="F164" s="715">
        <f t="shared" si="12"/>
        <v>1.5</v>
      </c>
      <c r="G164" s="715">
        <f t="shared" si="12"/>
        <v>3</v>
      </c>
      <c r="H164" s="715"/>
      <c r="I164" s="715"/>
      <c r="J164" s="715"/>
      <c r="K164" s="715"/>
      <c r="L164" s="715"/>
      <c r="M164" s="715"/>
      <c r="N164" s="715"/>
      <c r="O164" s="715"/>
      <c r="P164" s="715"/>
      <c r="Q164" s="715"/>
      <c r="R164" s="715"/>
      <c r="S164" s="715"/>
      <c r="T164" s="715"/>
      <c r="U164" s="715">
        <f>F164*G164</f>
        <v>4.5</v>
      </c>
      <c r="V164" s="895" t="s">
        <v>7</v>
      </c>
      <c r="W164" s="59"/>
      <c r="X164" s="59"/>
      <c r="Y164" s="59"/>
      <c r="Z164" s="59"/>
      <c r="AA164" s="59"/>
      <c r="AB164" s="59"/>
      <c r="AC164" s="59"/>
      <c r="AD164" s="59"/>
      <c r="AE164" s="59"/>
      <c r="AF164" s="59"/>
      <c r="AG164" s="59"/>
      <c r="AH164" s="59"/>
      <c r="AI164" s="59"/>
      <c r="AJ164" s="59"/>
      <c r="AK164" s="59"/>
      <c r="AL164" s="59"/>
      <c r="AM164" s="59"/>
      <c r="AN164" s="59"/>
      <c r="AO164" s="59"/>
      <c r="AP164" s="59"/>
      <c r="AQ164" s="59"/>
      <c r="AR164" s="59"/>
      <c r="AS164" s="59"/>
      <c r="AT164" s="59"/>
      <c r="AU164" s="59"/>
      <c r="AV164" s="59"/>
      <c r="AW164" s="59"/>
      <c r="AX164" s="59"/>
      <c r="AY164" s="59"/>
      <c r="AZ164" s="59"/>
      <c r="BA164" s="59"/>
      <c r="BB164" s="59"/>
      <c r="BC164" s="59"/>
      <c r="BD164" s="59"/>
      <c r="BE164" s="59"/>
      <c r="BF164" s="59"/>
      <c r="BG164" s="59"/>
    </row>
    <row r="165" spans="1:59" s="58" customFormat="1" ht="21" customHeight="1">
      <c r="A165" s="894"/>
      <c r="B165" s="55">
        <f>'Rencana Anggaran Biaya'!B169</f>
        <v>14</v>
      </c>
      <c r="C165" s="55" t="str">
        <f>'Rencana Anggaran Biaya'!C169</f>
        <v>Pekerjaan Pemasangan Plafon Gypsum</v>
      </c>
      <c r="D165" s="34"/>
      <c r="E165" s="34"/>
      <c r="F165" s="715">
        <f t="shared" si="12"/>
        <v>1.5</v>
      </c>
      <c r="G165" s="715">
        <f t="shared" si="12"/>
        <v>3</v>
      </c>
      <c r="H165" s="715"/>
      <c r="I165" s="715"/>
      <c r="J165" s="715"/>
      <c r="K165" s="715"/>
      <c r="L165" s="715"/>
      <c r="M165" s="715"/>
      <c r="N165" s="715"/>
      <c r="O165" s="715"/>
      <c r="P165" s="715"/>
      <c r="Q165" s="715"/>
      <c r="R165" s="715"/>
      <c r="S165" s="715"/>
      <c r="T165" s="715"/>
      <c r="U165" s="715">
        <f t="shared" ref="U165:U166" si="13">F165*G165</f>
        <v>4.5</v>
      </c>
      <c r="V165" s="895" t="s">
        <v>7</v>
      </c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</row>
    <row r="166" spans="1:59" s="58" customFormat="1" ht="21" customHeight="1">
      <c r="A166" s="894"/>
      <c r="B166" s="55">
        <f>'Rencana Anggaran Biaya'!B170</f>
        <v>15</v>
      </c>
      <c r="C166" s="55" t="str">
        <f>'Rencana Anggaran Biaya'!C170</f>
        <v>Pekerjaan Pengecatan Plafon</v>
      </c>
      <c r="D166" s="34"/>
      <c r="E166" s="34"/>
      <c r="F166" s="715">
        <f t="shared" si="12"/>
        <v>1.5</v>
      </c>
      <c r="G166" s="715">
        <f t="shared" si="12"/>
        <v>3</v>
      </c>
      <c r="H166" s="715"/>
      <c r="I166" s="715"/>
      <c r="J166" s="715"/>
      <c r="K166" s="715"/>
      <c r="L166" s="715"/>
      <c r="M166" s="715"/>
      <c r="N166" s="715"/>
      <c r="O166" s="715"/>
      <c r="P166" s="715"/>
      <c r="Q166" s="715"/>
      <c r="R166" s="715"/>
      <c r="S166" s="715"/>
      <c r="T166" s="715"/>
      <c r="U166" s="715">
        <f t="shared" si="13"/>
        <v>4.5</v>
      </c>
      <c r="V166" s="895" t="s">
        <v>7</v>
      </c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</row>
    <row r="167" spans="1:59" s="709" customFormat="1" ht="12.75">
      <c r="A167" s="901" t="str">
        <f>'Rencana Anggaran Biaya'!A171</f>
        <v>C</v>
      </c>
      <c r="B167" s="706"/>
      <c r="C167" s="707" t="str">
        <f>'Rencana Anggaran Biaya'!C171</f>
        <v>Pekerjaan Ruang Meeting (Umum)</v>
      </c>
      <c r="D167" s="708"/>
      <c r="E167" s="708"/>
      <c r="F167" s="718"/>
      <c r="G167" s="718"/>
      <c r="H167" s="718"/>
      <c r="I167" s="718"/>
      <c r="J167" s="718"/>
      <c r="K167" s="718"/>
      <c r="L167" s="718"/>
      <c r="M167" s="718"/>
      <c r="N167" s="718"/>
      <c r="O167" s="718"/>
      <c r="P167" s="718"/>
      <c r="Q167" s="718"/>
      <c r="R167" s="718"/>
      <c r="S167" s="718"/>
      <c r="T167" s="718"/>
      <c r="U167" s="718"/>
      <c r="V167" s="902"/>
      <c r="Z167" s="710"/>
    </row>
    <row r="168" spans="1:59" s="59" customFormat="1" ht="12.75">
      <c r="A168" s="903" t="str">
        <f>'Rencana Anggaran Biaya'!A172</f>
        <v>C1</v>
      </c>
      <c r="B168" s="79"/>
      <c r="C168" s="80" t="str">
        <f>'Rencana Anggaran Biaya'!C172</f>
        <v>Pekerjaan Dinding</v>
      </c>
      <c r="D168" s="81"/>
      <c r="E168" s="81"/>
      <c r="F168" s="719"/>
      <c r="G168" s="719"/>
      <c r="H168" s="719"/>
      <c r="I168" s="719"/>
      <c r="J168" s="719"/>
      <c r="K168" s="719"/>
      <c r="L168" s="719"/>
      <c r="M168" s="719"/>
      <c r="N168" s="719"/>
      <c r="O168" s="719"/>
      <c r="P168" s="719"/>
      <c r="Q168" s="719"/>
      <c r="R168" s="719"/>
      <c r="S168" s="719"/>
      <c r="T168" s="719"/>
      <c r="U168" s="719"/>
      <c r="V168" s="904"/>
      <c r="Z168" s="60"/>
    </row>
    <row r="169" spans="1:59" s="59" customFormat="1" ht="12.75">
      <c r="A169" s="894"/>
      <c r="B169" s="55">
        <f>'Rencana Anggaran Biaya'!B173</f>
        <v>1</v>
      </c>
      <c r="C169" s="55" t="str">
        <f>'Rencana Anggaran Biaya'!C173</f>
        <v>Pekerjaan Pemasangan Rangka Kayu</v>
      </c>
      <c r="D169" s="34"/>
      <c r="E169" s="34"/>
      <c r="F169" s="715">
        <v>12</v>
      </c>
      <c r="G169" s="715"/>
      <c r="H169" s="715">
        <v>3.2</v>
      </c>
      <c r="I169" s="715"/>
      <c r="J169" s="715"/>
      <c r="K169" s="715"/>
      <c r="L169" s="715"/>
      <c r="M169" s="715"/>
      <c r="N169" s="715"/>
      <c r="O169" s="715"/>
      <c r="P169" s="715"/>
      <c r="Q169" s="715"/>
      <c r="R169" s="715"/>
      <c r="S169" s="715"/>
      <c r="T169" s="715"/>
      <c r="U169" s="715">
        <f>F169*H169</f>
        <v>38.400000000000006</v>
      </c>
      <c r="V169" s="895" t="s">
        <v>7</v>
      </c>
      <c r="Z169" s="60"/>
    </row>
    <row r="170" spans="1:59" s="59" customFormat="1" ht="12.75">
      <c r="A170" s="896"/>
      <c r="B170" s="55">
        <f>'Rencana Anggaran Biaya'!B176</f>
        <v>4</v>
      </c>
      <c r="C170" s="55" t="str">
        <f>'Rencana Anggaran Biaya'!C176</f>
        <v>Pekerjaan Pemasangan WPC</v>
      </c>
      <c r="D170" s="49"/>
      <c r="E170" s="49"/>
      <c r="F170" s="716">
        <v>1.7</v>
      </c>
      <c r="G170" s="716"/>
      <c r="H170" s="716">
        <f>H169</f>
        <v>3.2</v>
      </c>
      <c r="I170" s="716"/>
      <c r="J170" s="716"/>
      <c r="K170" s="716"/>
      <c r="L170" s="716"/>
      <c r="M170" s="716"/>
      <c r="N170" s="716"/>
      <c r="O170" s="716"/>
      <c r="P170" s="716"/>
      <c r="Q170" s="716"/>
      <c r="R170" s="716"/>
      <c r="S170" s="716"/>
      <c r="T170" s="716"/>
      <c r="U170" s="716">
        <f>F170*H170</f>
        <v>5.44</v>
      </c>
      <c r="V170" s="897" t="s">
        <v>7</v>
      </c>
      <c r="Z170" s="60"/>
    </row>
    <row r="171" spans="1:59" s="58" customFormat="1" ht="21" customHeight="1">
      <c r="A171" s="894"/>
      <c r="B171" s="55">
        <f>'Rencana Anggaran Biaya'!B177</f>
        <v>5</v>
      </c>
      <c r="C171" s="55" t="str">
        <f>'Rencana Anggaran Biaya'!C177</f>
        <v>Pekerjaan Pemasangan Signage</v>
      </c>
      <c r="D171" s="34"/>
      <c r="E171" s="34"/>
      <c r="F171" s="715">
        <v>120</v>
      </c>
      <c r="G171" s="715"/>
      <c r="H171" s="715"/>
      <c r="I171" s="715"/>
      <c r="J171" s="715"/>
      <c r="K171" s="715"/>
      <c r="L171" s="715"/>
      <c r="M171" s="715"/>
      <c r="N171" s="715"/>
      <c r="O171" s="715"/>
      <c r="P171" s="715"/>
      <c r="Q171" s="715"/>
      <c r="R171" s="715"/>
      <c r="S171" s="715"/>
      <c r="T171" s="715"/>
      <c r="U171" s="715">
        <f>F171</f>
        <v>120</v>
      </c>
      <c r="V171" s="895" t="s">
        <v>4</v>
      </c>
      <c r="W171" s="59"/>
      <c r="X171" s="59"/>
      <c r="Y171" s="59"/>
      <c r="Z171" s="59"/>
      <c r="AA171" s="59"/>
      <c r="AB171" s="59"/>
      <c r="AC171" s="59"/>
      <c r="AD171" s="59"/>
      <c r="AE171" s="59"/>
      <c r="AF171" s="59"/>
      <c r="AG171" s="59"/>
      <c r="AH171" s="59"/>
      <c r="AI171" s="59"/>
      <c r="AJ171" s="59"/>
      <c r="AK171" s="59"/>
      <c r="AL171" s="59"/>
      <c r="AM171" s="59"/>
      <c r="AN171" s="59"/>
      <c r="AO171" s="59"/>
      <c r="AP171" s="59"/>
      <c r="AQ171" s="59"/>
      <c r="AR171" s="59"/>
      <c r="AS171" s="59"/>
      <c r="AT171" s="59"/>
      <c r="AU171" s="59"/>
      <c r="AV171" s="59"/>
      <c r="AW171" s="59"/>
      <c r="AX171" s="59"/>
      <c r="AY171" s="59"/>
      <c r="AZ171" s="59"/>
      <c r="BA171" s="59"/>
      <c r="BB171" s="59"/>
      <c r="BC171" s="59"/>
      <c r="BD171" s="59"/>
      <c r="BE171" s="59"/>
      <c r="BF171" s="59"/>
      <c r="BG171" s="59"/>
    </row>
    <row r="172" spans="1:59" s="59" customFormat="1" ht="12.75">
      <c r="A172" s="903" t="str">
        <f>'Rencana Anggaran Biaya'!A178</f>
        <v>C2</v>
      </c>
      <c r="B172" s="79"/>
      <c r="C172" s="80" t="str">
        <f>'Rencana Anggaran Biaya'!C178</f>
        <v>Pekerjaan Plafon</v>
      </c>
      <c r="D172" s="81"/>
      <c r="E172" s="81"/>
      <c r="F172" s="719"/>
      <c r="G172" s="719"/>
      <c r="H172" s="719"/>
      <c r="I172" s="719"/>
      <c r="J172" s="719"/>
      <c r="K172" s="719"/>
      <c r="L172" s="719"/>
      <c r="M172" s="719"/>
      <c r="N172" s="719"/>
      <c r="O172" s="719"/>
      <c r="P172" s="719"/>
      <c r="Q172" s="719"/>
      <c r="R172" s="719"/>
      <c r="S172" s="719"/>
      <c r="T172" s="719"/>
      <c r="U172" s="719"/>
      <c r="V172" s="904"/>
      <c r="Z172" s="60"/>
    </row>
    <row r="173" spans="1:59" s="59" customFormat="1" ht="12.75">
      <c r="A173" s="894"/>
      <c r="B173" s="55">
        <f>'Rencana Anggaran Biaya'!B179</f>
        <v>1</v>
      </c>
      <c r="C173" s="55" t="str">
        <f>'Rencana Anggaran Biaya'!C179</f>
        <v>Pekerjaan Pemasangan Rangka Plafon</v>
      </c>
      <c r="D173" s="34"/>
      <c r="E173" s="34"/>
      <c r="F173" s="715">
        <v>6.4</v>
      </c>
      <c r="G173" s="715">
        <v>4</v>
      </c>
      <c r="H173" s="715"/>
      <c r="I173" s="715"/>
      <c r="J173" s="715"/>
      <c r="K173" s="715"/>
      <c r="L173" s="715"/>
      <c r="M173" s="715"/>
      <c r="N173" s="715"/>
      <c r="O173" s="715"/>
      <c r="P173" s="715"/>
      <c r="Q173" s="715"/>
      <c r="R173" s="715"/>
      <c r="S173" s="715"/>
      <c r="T173" s="715"/>
      <c r="U173" s="715">
        <f>F173*G173</f>
        <v>25.6</v>
      </c>
      <c r="V173" s="895" t="s">
        <v>7</v>
      </c>
      <c r="Z173" s="60"/>
    </row>
    <row r="174" spans="1:59" s="59" customFormat="1" ht="12.75">
      <c r="A174" s="896"/>
      <c r="B174" s="55">
        <f>'Rencana Anggaran Biaya'!B180</f>
        <v>2</v>
      </c>
      <c r="C174" s="55" t="str">
        <f>'Rencana Anggaran Biaya'!C180</f>
        <v>Pekerjaan Pemasangan Plafon Gypsum</v>
      </c>
      <c r="D174" s="49"/>
      <c r="E174" s="49"/>
      <c r="F174" s="716">
        <f>F173</f>
        <v>6.4</v>
      </c>
      <c r="G174" s="716">
        <f>G173</f>
        <v>4</v>
      </c>
      <c r="H174" s="716"/>
      <c r="I174" s="716">
        <f>G174</f>
        <v>4</v>
      </c>
      <c r="J174" s="716">
        <v>2</v>
      </c>
      <c r="K174" s="716">
        <v>3</v>
      </c>
      <c r="L174" s="716"/>
      <c r="M174" s="716"/>
      <c r="N174" s="716"/>
      <c r="O174" s="716"/>
      <c r="P174" s="716"/>
      <c r="Q174" s="716"/>
      <c r="R174" s="716"/>
      <c r="S174" s="716"/>
      <c r="T174" s="716"/>
      <c r="U174" s="716">
        <f>F174*G174+I174*J174*K174</f>
        <v>49.6</v>
      </c>
      <c r="V174" s="897" t="s">
        <v>7</v>
      </c>
      <c r="Z174" s="60"/>
    </row>
    <row r="175" spans="1:59" s="58" customFormat="1" ht="21" customHeight="1">
      <c r="A175" s="894"/>
      <c r="B175" s="55">
        <f>'Rencana Anggaran Biaya'!B181</f>
        <v>3</v>
      </c>
      <c r="C175" s="55" t="str">
        <f>'Rencana Anggaran Biaya'!C181</f>
        <v>Pekerjaan Pengecatan Plafon Gypsum Warna Hitam</v>
      </c>
      <c r="D175" s="34"/>
      <c r="E175" s="34"/>
      <c r="F175" s="715">
        <f>F174</f>
        <v>6.4</v>
      </c>
      <c r="G175" s="715">
        <f>G174</f>
        <v>4</v>
      </c>
      <c r="H175" s="715"/>
      <c r="I175" s="715"/>
      <c r="J175" s="715"/>
      <c r="K175" s="715"/>
      <c r="L175" s="715"/>
      <c r="M175" s="715"/>
      <c r="N175" s="715"/>
      <c r="O175" s="715"/>
      <c r="P175" s="715"/>
      <c r="Q175" s="715"/>
      <c r="R175" s="715"/>
      <c r="S175" s="715"/>
      <c r="T175" s="715"/>
      <c r="U175" s="715">
        <f>F175*G175</f>
        <v>25.6</v>
      </c>
      <c r="V175" s="895" t="s">
        <v>7</v>
      </c>
      <c r="W175" s="59"/>
      <c r="X175" s="59"/>
      <c r="Y175" s="59"/>
      <c r="Z175" s="59"/>
      <c r="AA175" s="59"/>
      <c r="AB175" s="59"/>
      <c r="AC175" s="59"/>
      <c r="AD175" s="59"/>
      <c r="AE175" s="59"/>
      <c r="AF175" s="59"/>
      <c r="AG175" s="59"/>
      <c r="AH175" s="59"/>
      <c r="AI175" s="59"/>
      <c r="AJ175" s="59"/>
      <c r="AK175" s="59"/>
      <c r="AL175" s="59"/>
      <c r="AM175" s="59"/>
      <c r="AN175" s="59"/>
      <c r="AO175" s="59"/>
      <c r="AP175" s="59"/>
      <c r="AQ175" s="59"/>
      <c r="AR175" s="59"/>
      <c r="AS175" s="59"/>
      <c r="AT175" s="59"/>
      <c r="AU175" s="59"/>
      <c r="AV175" s="59"/>
      <c r="AW175" s="59"/>
      <c r="AX175" s="59"/>
      <c r="AY175" s="59"/>
      <c r="AZ175" s="59"/>
      <c r="BA175" s="59"/>
      <c r="BB175" s="59"/>
      <c r="BC175" s="59"/>
      <c r="BD175" s="59"/>
      <c r="BE175" s="59"/>
      <c r="BF175" s="59"/>
      <c r="BG175" s="59"/>
    </row>
    <row r="176" spans="1:59" s="58" customFormat="1" ht="21" customHeight="1">
      <c r="A176" s="894"/>
      <c r="B176" s="55">
        <f>'Rencana Anggaran Biaya'!B182</f>
        <v>4</v>
      </c>
      <c r="C176" s="55" t="str">
        <f>'Rencana Anggaran Biaya'!C182</f>
        <v>Pekerjaan Pengecatan Plafon Gypsum Warna Putih</v>
      </c>
      <c r="D176" s="34"/>
      <c r="E176" s="34"/>
      <c r="F176" s="715">
        <f>I174</f>
        <v>4</v>
      </c>
      <c r="G176" s="715">
        <f>J174</f>
        <v>2</v>
      </c>
      <c r="H176" s="715">
        <f>K174</f>
        <v>3</v>
      </c>
      <c r="I176" s="715"/>
      <c r="J176" s="715"/>
      <c r="K176" s="715"/>
      <c r="L176" s="715"/>
      <c r="M176" s="715"/>
      <c r="N176" s="715"/>
      <c r="O176" s="715"/>
      <c r="P176" s="715"/>
      <c r="Q176" s="715"/>
      <c r="R176" s="715"/>
      <c r="S176" s="715"/>
      <c r="T176" s="715"/>
      <c r="U176" s="715">
        <f>F176*G176*H176</f>
        <v>24</v>
      </c>
      <c r="V176" s="895" t="s">
        <v>7</v>
      </c>
      <c r="W176" s="59"/>
      <c r="X176" s="59"/>
      <c r="Y176" s="59"/>
      <c r="Z176" s="59"/>
      <c r="AA176" s="59"/>
      <c r="AB176" s="59"/>
      <c r="AC176" s="59"/>
      <c r="AD176" s="59"/>
      <c r="AE176" s="59"/>
      <c r="AF176" s="59"/>
      <c r="AG176" s="59"/>
      <c r="AH176" s="59"/>
      <c r="AI176" s="59"/>
      <c r="AJ176" s="59"/>
      <c r="AK176" s="59"/>
      <c r="AL176" s="59"/>
      <c r="AM176" s="59"/>
      <c r="AN176" s="59"/>
      <c r="AO176" s="59"/>
      <c r="AP176" s="59"/>
      <c r="AQ176" s="59"/>
      <c r="AR176" s="59"/>
      <c r="AS176" s="59"/>
      <c r="AT176" s="59"/>
      <c r="AU176" s="59"/>
      <c r="AV176" s="59"/>
      <c r="AW176" s="59"/>
      <c r="AX176" s="59"/>
      <c r="AY176" s="59"/>
      <c r="AZ176" s="59"/>
      <c r="BA176" s="59"/>
      <c r="BB176" s="59"/>
      <c r="BC176" s="59"/>
      <c r="BD176" s="59"/>
      <c r="BE176" s="59"/>
      <c r="BF176" s="59"/>
      <c r="BG176" s="59"/>
    </row>
    <row r="177" spans="1:59" s="59" customFormat="1" ht="12.75">
      <c r="A177" s="903" t="str">
        <f>'Rencana Anggaran Biaya'!A183</f>
        <v>C3</v>
      </c>
      <c r="B177" s="79"/>
      <c r="C177" s="80" t="str">
        <f>'Rencana Anggaran Biaya'!C183</f>
        <v>Pekerjaan Lantai</v>
      </c>
      <c r="D177" s="81"/>
      <c r="E177" s="81"/>
      <c r="F177" s="719"/>
      <c r="G177" s="719"/>
      <c r="H177" s="719"/>
      <c r="I177" s="719"/>
      <c r="J177" s="719"/>
      <c r="K177" s="719"/>
      <c r="L177" s="719"/>
      <c r="M177" s="719"/>
      <c r="N177" s="719"/>
      <c r="O177" s="719"/>
      <c r="P177" s="719"/>
      <c r="Q177" s="719"/>
      <c r="R177" s="719"/>
      <c r="S177" s="719"/>
      <c r="T177" s="719"/>
      <c r="U177" s="719"/>
      <c r="V177" s="904"/>
      <c r="Z177" s="60"/>
    </row>
    <row r="178" spans="1:59" s="59" customFormat="1" ht="12.75">
      <c r="A178" s="894"/>
      <c r="B178" s="55">
        <f>'Rencana Anggaran Biaya'!B184</f>
        <v>1</v>
      </c>
      <c r="C178" s="55" t="str">
        <f>'Rencana Anggaran Biaya'!C184</f>
        <v>Pekerjaan Pemasangan Granit Tensile</v>
      </c>
      <c r="D178" s="34"/>
      <c r="E178" s="34"/>
      <c r="F178" s="715">
        <f>F173</f>
        <v>6.4</v>
      </c>
      <c r="G178" s="715">
        <f>G173</f>
        <v>4</v>
      </c>
      <c r="H178" s="715"/>
      <c r="I178" s="715"/>
      <c r="J178" s="715"/>
      <c r="K178" s="715"/>
      <c r="L178" s="715"/>
      <c r="M178" s="715"/>
      <c r="N178" s="715"/>
      <c r="O178" s="715"/>
      <c r="P178" s="715"/>
      <c r="Q178" s="715"/>
      <c r="R178" s="715"/>
      <c r="S178" s="715"/>
      <c r="T178" s="715"/>
      <c r="U178" s="715">
        <f>F178*G178</f>
        <v>25.6</v>
      </c>
      <c r="V178" s="895" t="s">
        <v>7</v>
      </c>
      <c r="Z178" s="60"/>
    </row>
    <row r="179" spans="1:59" s="59" customFormat="1" ht="12.75">
      <c r="A179" s="903" t="str">
        <f>'Rencana Anggaran Biaya'!A185</f>
        <v>C4</v>
      </c>
      <c r="B179" s="79"/>
      <c r="C179" s="80" t="str">
        <f>'Rencana Anggaran Biaya'!C185</f>
        <v>Pekerjaan Elektrikal</v>
      </c>
      <c r="D179" s="81"/>
      <c r="E179" s="81"/>
      <c r="F179" s="719"/>
      <c r="G179" s="719"/>
      <c r="H179" s="719"/>
      <c r="I179" s="719"/>
      <c r="J179" s="719"/>
      <c r="K179" s="719"/>
      <c r="L179" s="719"/>
      <c r="M179" s="719"/>
      <c r="N179" s="719"/>
      <c r="O179" s="719"/>
      <c r="P179" s="719"/>
      <c r="Q179" s="719"/>
      <c r="R179" s="719"/>
      <c r="S179" s="719"/>
      <c r="T179" s="719"/>
      <c r="U179" s="719"/>
      <c r="V179" s="904"/>
      <c r="Z179" s="60"/>
    </row>
    <row r="180" spans="1:59" s="59" customFormat="1" ht="12.75">
      <c r="A180" s="894"/>
      <c r="B180" s="55">
        <f>'Rencana Anggaran Biaya'!B186</f>
        <v>1</v>
      </c>
      <c r="C180" s="55" t="str">
        <f>'Rencana Anggaran Biaya'!C186</f>
        <v>Pekerjaan Instalasi Kabel NYM</v>
      </c>
      <c r="D180" s="34"/>
      <c r="E180" s="34"/>
      <c r="F180" s="715"/>
      <c r="G180" s="715"/>
      <c r="H180" s="715"/>
      <c r="I180" s="715"/>
      <c r="J180" s="715"/>
      <c r="K180" s="715"/>
      <c r="L180" s="715"/>
      <c r="M180" s="715"/>
      <c r="N180" s="715"/>
      <c r="O180" s="715"/>
      <c r="P180" s="715"/>
      <c r="Q180" s="715"/>
      <c r="R180" s="715"/>
      <c r="S180" s="715"/>
      <c r="T180" s="715"/>
      <c r="U180" s="715">
        <f>1+U182+U183+U187+U184</f>
        <v>18</v>
      </c>
      <c r="V180" s="895" t="s">
        <v>1439</v>
      </c>
      <c r="Z180" s="60"/>
    </row>
    <row r="181" spans="1:59" s="59" customFormat="1" ht="12.75">
      <c r="A181" s="896"/>
      <c r="B181" s="55">
        <f>'Rencana Anggaran Biaya'!B187</f>
        <v>2</v>
      </c>
      <c r="C181" s="55" t="str">
        <f>'Rencana Anggaran Biaya'!C187</f>
        <v>Pekerjaan Pemasangan Lampu LED Strips</v>
      </c>
      <c r="D181" s="49"/>
      <c r="E181" s="49"/>
      <c r="F181" s="716"/>
      <c r="G181" s="716"/>
      <c r="H181" s="716"/>
      <c r="I181" s="716"/>
      <c r="J181" s="716"/>
      <c r="K181" s="716"/>
      <c r="L181" s="716"/>
      <c r="M181" s="716"/>
      <c r="N181" s="716"/>
      <c r="O181" s="716"/>
      <c r="P181" s="716"/>
      <c r="Q181" s="716"/>
      <c r="R181" s="716"/>
      <c r="S181" s="716"/>
      <c r="T181" s="716"/>
      <c r="U181" s="715">
        <f>F178*2</f>
        <v>12.8</v>
      </c>
      <c r="V181" s="895" t="s">
        <v>17</v>
      </c>
      <c r="Z181" s="60"/>
    </row>
    <row r="182" spans="1:59" s="58" customFormat="1" ht="21" customHeight="1">
      <c r="A182" s="894"/>
      <c r="B182" s="55">
        <f>'Rencana Anggaran Biaya'!B188</f>
        <v>3</v>
      </c>
      <c r="C182" s="55" t="str">
        <f>'Rencana Anggaran Biaya'!C188</f>
        <v>Pekerjaan Pemasangan Lampu LED Mata Kucing</v>
      </c>
      <c r="D182" s="34"/>
      <c r="E182" s="34"/>
      <c r="F182" s="715"/>
      <c r="G182" s="715"/>
      <c r="H182" s="715"/>
      <c r="I182" s="715"/>
      <c r="J182" s="715"/>
      <c r="K182" s="715"/>
      <c r="L182" s="715"/>
      <c r="M182" s="715"/>
      <c r="N182" s="715"/>
      <c r="O182" s="715"/>
      <c r="P182" s="715"/>
      <c r="Q182" s="715"/>
      <c r="R182" s="715"/>
      <c r="S182" s="715"/>
      <c r="T182" s="715"/>
      <c r="U182" s="715">
        <v>4</v>
      </c>
      <c r="V182" s="895" t="s">
        <v>5</v>
      </c>
      <c r="W182" s="59"/>
      <c r="X182" s="59"/>
      <c r="Y182" s="59"/>
      <c r="Z182" s="59"/>
      <c r="AA182" s="59"/>
      <c r="AB182" s="59"/>
      <c r="AC182" s="59"/>
      <c r="AD182" s="59"/>
      <c r="AE182" s="59"/>
      <c r="AF182" s="59"/>
      <c r="AG182" s="59"/>
      <c r="AH182" s="59"/>
      <c r="AI182" s="59"/>
      <c r="AJ182" s="59"/>
      <c r="AK182" s="59"/>
      <c r="AL182" s="59"/>
      <c r="AM182" s="59"/>
      <c r="AN182" s="59"/>
      <c r="AO182" s="59"/>
      <c r="AP182" s="59"/>
      <c r="AQ182" s="59"/>
      <c r="AR182" s="59"/>
      <c r="AS182" s="59"/>
      <c r="AT182" s="59"/>
      <c r="AU182" s="59"/>
      <c r="AV182" s="59"/>
      <c r="AW182" s="59"/>
      <c r="AX182" s="59"/>
      <c r="AY182" s="59"/>
      <c r="AZ182" s="59"/>
      <c r="BA182" s="59"/>
      <c r="BB182" s="59"/>
      <c r="BC182" s="59"/>
      <c r="BD182" s="59"/>
      <c r="BE182" s="59"/>
      <c r="BF182" s="59"/>
      <c r="BG182" s="59"/>
    </row>
    <row r="183" spans="1:59" s="58" customFormat="1" ht="21" customHeight="1">
      <c r="A183" s="894"/>
      <c r="B183" s="55">
        <f>'Rencana Anggaran Biaya'!B189</f>
        <v>4</v>
      </c>
      <c r="C183" s="55" t="str">
        <f>'Rencana Anggaran Biaya'!C189</f>
        <v>Pekerjaan Pemasangan Lampu LED Magnetic Track Light</v>
      </c>
      <c r="D183" s="34"/>
      <c r="E183" s="34"/>
      <c r="F183" s="715"/>
      <c r="G183" s="715"/>
      <c r="H183" s="715"/>
      <c r="I183" s="715"/>
      <c r="J183" s="715"/>
      <c r="K183" s="715"/>
      <c r="L183" s="715"/>
      <c r="M183" s="715"/>
      <c r="N183" s="715"/>
      <c r="O183" s="715"/>
      <c r="P183" s="715"/>
      <c r="Q183" s="715"/>
      <c r="R183" s="715"/>
      <c r="S183" s="715"/>
      <c r="T183" s="715"/>
      <c r="U183" s="715">
        <v>6</v>
      </c>
      <c r="V183" s="895" t="s">
        <v>5</v>
      </c>
      <c r="W183" s="59"/>
      <c r="X183" s="59"/>
      <c r="Y183" s="59"/>
      <c r="Z183" s="59"/>
      <c r="AA183" s="59"/>
      <c r="AB183" s="59"/>
      <c r="AC183" s="59"/>
      <c r="AD183" s="59"/>
      <c r="AE183" s="59"/>
      <c r="AF183" s="59"/>
      <c r="AG183" s="59"/>
      <c r="AH183" s="59"/>
      <c r="AI183" s="59"/>
      <c r="AJ183" s="59"/>
      <c r="AK183" s="59"/>
      <c r="AL183" s="59"/>
      <c r="AM183" s="59"/>
      <c r="AN183" s="59"/>
      <c r="AO183" s="59"/>
      <c r="AP183" s="59"/>
      <c r="AQ183" s="59"/>
      <c r="AR183" s="59"/>
      <c r="AS183" s="59"/>
      <c r="AT183" s="59"/>
      <c r="AU183" s="59"/>
      <c r="AV183" s="59"/>
      <c r="AW183" s="59"/>
      <c r="AX183" s="59"/>
      <c r="AY183" s="59"/>
      <c r="AZ183" s="59"/>
      <c r="BA183" s="59"/>
      <c r="BB183" s="59"/>
      <c r="BC183" s="59"/>
      <c r="BD183" s="59"/>
      <c r="BE183" s="59"/>
      <c r="BF183" s="59"/>
      <c r="BG183" s="59"/>
    </row>
    <row r="184" spans="1:59" s="59" customFormat="1" ht="12.75">
      <c r="A184" s="894"/>
      <c r="B184" s="55">
        <f>'Rencana Anggaran Biaya'!B190</f>
        <v>5</v>
      </c>
      <c r="C184" s="55" t="str">
        <f>'Rencana Anggaran Biaya'!C190</f>
        <v>Pekerjaan Pemasangan Lampu LED Hanging Track Light</v>
      </c>
      <c r="D184" s="34"/>
      <c r="E184" s="34"/>
      <c r="F184" s="715"/>
      <c r="G184" s="715"/>
      <c r="H184" s="715"/>
      <c r="I184" s="715"/>
      <c r="J184" s="715"/>
      <c r="K184" s="715"/>
      <c r="L184" s="715"/>
      <c r="M184" s="715"/>
      <c r="N184" s="715"/>
      <c r="O184" s="715"/>
      <c r="P184" s="715"/>
      <c r="Q184" s="715"/>
      <c r="R184" s="715"/>
      <c r="S184" s="715"/>
      <c r="T184" s="715"/>
      <c r="U184" s="716">
        <v>1</v>
      </c>
      <c r="V184" s="897" t="s">
        <v>5</v>
      </c>
      <c r="Z184" s="60"/>
    </row>
    <row r="185" spans="1:59" s="59" customFormat="1" ht="12.75">
      <c r="A185" s="896"/>
      <c r="B185" s="55">
        <f>'Rencana Anggaran Biaya'!B191</f>
        <v>6</v>
      </c>
      <c r="C185" s="55" t="str">
        <f>'Rencana Anggaran Biaya'!C191</f>
        <v>Pekerjaan Pemasangan Saklar Tunggal</v>
      </c>
      <c r="D185" s="49"/>
      <c r="E185" s="49"/>
      <c r="F185" s="716"/>
      <c r="G185" s="716"/>
      <c r="H185" s="716"/>
      <c r="I185" s="716"/>
      <c r="J185" s="716"/>
      <c r="K185" s="716"/>
      <c r="L185" s="716"/>
      <c r="M185" s="716"/>
      <c r="N185" s="716"/>
      <c r="O185" s="716"/>
      <c r="P185" s="716"/>
      <c r="Q185" s="716"/>
      <c r="R185" s="716"/>
      <c r="S185" s="716"/>
      <c r="T185" s="716"/>
      <c r="U185" s="715">
        <v>1</v>
      </c>
      <c r="V185" s="895" t="s">
        <v>5</v>
      </c>
      <c r="Z185" s="60"/>
    </row>
    <row r="186" spans="1:59" s="58" customFormat="1" ht="21" customHeight="1">
      <c r="A186" s="894"/>
      <c r="B186" s="55">
        <f>'Rencana Anggaran Biaya'!B192</f>
        <v>7</v>
      </c>
      <c r="C186" s="55" t="str">
        <f>'Rencana Anggaran Biaya'!C192</f>
        <v>Pekerjaan Pemasangan Saklar Ganda</v>
      </c>
      <c r="D186" s="34"/>
      <c r="E186" s="34"/>
      <c r="F186" s="715"/>
      <c r="G186" s="715"/>
      <c r="H186" s="715"/>
      <c r="I186" s="715"/>
      <c r="J186" s="715"/>
      <c r="K186" s="715"/>
      <c r="L186" s="715"/>
      <c r="M186" s="715"/>
      <c r="N186" s="715"/>
      <c r="O186" s="715"/>
      <c r="P186" s="715"/>
      <c r="Q186" s="715"/>
      <c r="R186" s="715"/>
      <c r="S186" s="715"/>
      <c r="T186" s="715"/>
      <c r="U186" s="715">
        <v>2</v>
      </c>
      <c r="V186" s="895" t="s">
        <v>5</v>
      </c>
      <c r="W186" s="59"/>
      <c r="X186" s="59"/>
      <c r="Y186" s="59"/>
      <c r="Z186" s="59"/>
      <c r="AA186" s="59"/>
      <c r="AB186" s="59"/>
      <c r="AC186" s="59"/>
      <c r="AD186" s="59"/>
      <c r="AE186" s="59"/>
      <c r="AF186" s="59"/>
      <c r="AG186" s="59"/>
      <c r="AH186" s="59"/>
      <c r="AI186" s="59"/>
      <c r="AJ186" s="59"/>
      <c r="AK186" s="59"/>
      <c r="AL186" s="59"/>
      <c r="AM186" s="59"/>
      <c r="AN186" s="59"/>
      <c r="AO186" s="59"/>
      <c r="AP186" s="59"/>
      <c r="AQ186" s="59"/>
      <c r="AR186" s="59"/>
      <c r="AS186" s="59"/>
      <c r="AT186" s="59"/>
      <c r="AU186" s="59"/>
      <c r="AV186" s="59"/>
      <c r="AW186" s="59"/>
      <c r="AX186" s="59"/>
      <c r="AY186" s="59"/>
      <c r="AZ186" s="59"/>
      <c r="BA186" s="59"/>
      <c r="BB186" s="59"/>
      <c r="BC186" s="59"/>
      <c r="BD186" s="59"/>
      <c r="BE186" s="59"/>
      <c r="BF186" s="59"/>
      <c r="BG186" s="59"/>
    </row>
    <row r="187" spans="1:59" s="58" customFormat="1" ht="21" customHeight="1">
      <c r="A187" s="894"/>
      <c r="B187" s="55">
        <f>'Rencana Anggaran Biaya'!B193</f>
        <v>8</v>
      </c>
      <c r="C187" s="55" t="str">
        <f>'Rencana Anggaran Biaya'!C193</f>
        <v>Pekerjaan Pemasangan Stop Kontak Tunggal</v>
      </c>
      <c r="D187" s="34"/>
      <c r="E187" s="34"/>
      <c r="F187" s="715"/>
      <c r="G187" s="715"/>
      <c r="H187" s="715"/>
      <c r="I187" s="715"/>
      <c r="J187" s="715"/>
      <c r="K187" s="715"/>
      <c r="L187" s="715"/>
      <c r="M187" s="715"/>
      <c r="N187" s="715"/>
      <c r="O187" s="715"/>
      <c r="P187" s="715"/>
      <c r="Q187" s="715"/>
      <c r="R187" s="715"/>
      <c r="S187" s="715"/>
      <c r="T187" s="715"/>
      <c r="U187" s="715">
        <v>6</v>
      </c>
      <c r="V187" s="895" t="s">
        <v>5</v>
      </c>
      <c r="W187" s="59"/>
      <c r="X187" s="59"/>
      <c r="Y187" s="59"/>
      <c r="Z187" s="59"/>
      <c r="AA187" s="59"/>
      <c r="AB187" s="59"/>
      <c r="AC187" s="59"/>
      <c r="AD187" s="59"/>
      <c r="AE187" s="59"/>
      <c r="AF187" s="59"/>
      <c r="AG187" s="59"/>
      <c r="AH187" s="59"/>
      <c r="AI187" s="59"/>
      <c r="AJ187" s="59"/>
      <c r="AK187" s="59"/>
      <c r="AL187" s="59"/>
      <c r="AM187" s="59"/>
      <c r="AN187" s="59"/>
      <c r="AO187" s="59"/>
      <c r="AP187" s="59"/>
      <c r="AQ187" s="59"/>
      <c r="AR187" s="59"/>
      <c r="AS187" s="59"/>
      <c r="AT187" s="59"/>
      <c r="AU187" s="59"/>
      <c r="AV187" s="59"/>
      <c r="AW187" s="59"/>
      <c r="AX187" s="59"/>
      <c r="AY187" s="59"/>
      <c r="AZ187" s="59"/>
      <c r="BA187" s="59"/>
      <c r="BB187" s="59"/>
      <c r="BC187" s="59"/>
      <c r="BD187" s="59"/>
      <c r="BE187" s="59"/>
      <c r="BF187" s="59"/>
      <c r="BG187" s="59"/>
    </row>
    <row r="188" spans="1:59" s="59" customFormat="1" ht="12.75">
      <c r="A188" s="903" t="str">
        <f>'Rencana Anggaran Biaya'!A194</f>
        <v>C5</v>
      </c>
      <c r="B188" s="79"/>
      <c r="C188" s="80" t="str">
        <f>'Rencana Anggaran Biaya'!C194</f>
        <v>Pekerjaan Pintu Jendela</v>
      </c>
      <c r="D188" s="81"/>
      <c r="E188" s="81"/>
      <c r="F188" s="719"/>
      <c r="G188" s="719"/>
      <c r="H188" s="719"/>
      <c r="I188" s="719"/>
      <c r="J188" s="719"/>
      <c r="K188" s="719"/>
      <c r="L188" s="719"/>
      <c r="M188" s="719"/>
      <c r="N188" s="719"/>
      <c r="O188" s="719"/>
      <c r="P188" s="719"/>
      <c r="Q188" s="719"/>
      <c r="R188" s="719"/>
      <c r="S188" s="719"/>
      <c r="T188" s="719"/>
      <c r="U188" s="719"/>
      <c r="V188" s="904"/>
      <c r="Z188" s="60"/>
    </row>
    <row r="189" spans="1:59" s="59" customFormat="1" ht="12.75">
      <c r="A189" s="894"/>
      <c r="B189" s="55">
        <f>'Rencana Anggaran Biaya'!B195</f>
        <v>1</v>
      </c>
      <c r="C189" s="55" t="str">
        <f>'Rencana Anggaran Biaya'!C195</f>
        <v>Pekerjaan Pemasangan Dinding Partisi Rangka Aluminium</v>
      </c>
      <c r="D189" s="34"/>
      <c r="E189" s="34"/>
      <c r="F189" s="715">
        <v>3.45</v>
      </c>
      <c r="G189" s="715"/>
      <c r="H189" s="715">
        <v>3.2</v>
      </c>
      <c r="I189" s="715"/>
      <c r="J189" s="715"/>
      <c r="K189" s="715"/>
      <c r="L189" s="715"/>
      <c r="M189" s="715"/>
      <c r="N189" s="715"/>
      <c r="O189" s="715"/>
      <c r="P189" s="715"/>
      <c r="Q189" s="715"/>
      <c r="R189" s="715"/>
      <c r="S189" s="715"/>
      <c r="T189" s="715"/>
      <c r="U189" s="715">
        <f>F189+F189+H189+H189+H189</f>
        <v>16.5</v>
      </c>
      <c r="V189" s="895" t="s">
        <v>17</v>
      </c>
      <c r="Z189" s="60"/>
    </row>
    <row r="190" spans="1:59" s="59" customFormat="1" ht="12.75">
      <c r="A190" s="896"/>
      <c r="B190" s="55">
        <f>'Rencana Anggaran Biaya'!B196</f>
        <v>2</v>
      </c>
      <c r="C190" s="55" t="str">
        <f>'Rencana Anggaran Biaya'!C196</f>
        <v>Pekerjaan Pemasangan Pintu Aluminium</v>
      </c>
      <c r="D190" s="49"/>
      <c r="E190" s="49"/>
      <c r="F190" s="716">
        <v>0.96</v>
      </c>
      <c r="G190" s="716"/>
      <c r="H190" s="716">
        <f>H189</f>
        <v>3.2</v>
      </c>
      <c r="I190" s="716"/>
      <c r="J190" s="716"/>
      <c r="K190" s="716"/>
      <c r="L190" s="716"/>
      <c r="M190" s="716"/>
      <c r="N190" s="716"/>
      <c r="O190" s="716"/>
      <c r="P190" s="716"/>
      <c r="Q190" s="716"/>
      <c r="R190" s="716"/>
      <c r="S190" s="716"/>
      <c r="T190" s="716"/>
      <c r="U190" s="716">
        <f>F190*H190</f>
        <v>3.0720000000000001</v>
      </c>
      <c r="V190" s="897" t="s">
        <v>7</v>
      </c>
      <c r="Z190" s="60"/>
    </row>
    <row r="191" spans="1:59" s="58" customFormat="1" ht="21" customHeight="1">
      <c r="A191" s="894"/>
      <c r="B191" s="55">
        <f>'Rencana Anggaran Biaya'!B197</f>
        <v>3</v>
      </c>
      <c r="C191" s="55" t="str">
        <f>'Rencana Anggaran Biaya'!C197</f>
        <v>Pekerjaan Pemasangan Kaca Mati</v>
      </c>
      <c r="D191" s="34"/>
      <c r="E191" s="34"/>
      <c r="F191" s="715">
        <f>F189</f>
        <v>3.45</v>
      </c>
      <c r="G191" s="715"/>
      <c r="H191" s="715">
        <f>H189</f>
        <v>3.2</v>
      </c>
      <c r="I191" s="715"/>
      <c r="J191" s="715">
        <f>F192</f>
        <v>3.45</v>
      </c>
      <c r="K191" s="715">
        <f>H192</f>
        <v>0.8</v>
      </c>
      <c r="L191" s="715"/>
      <c r="M191" s="715"/>
      <c r="N191" s="715"/>
      <c r="O191" s="715"/>
      <c r="P191" s="715"/>
      <c r="Q191" s="715"/>
      <c r="R191" s="715"/>
      <c r="S191" s="715"/>
      <c r="T191" s="715"/>
      <c r="U191" s="715">
        <f>F191*H191-J191*K191</f>
        <v>8.2800000000000011</v>
      </c>
      <c r="V191" s="895" t="s">
        <v>7</v>
      </c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</row>
    <row r="192" spans="1:59" s="58" customFormat="1" ht="21" customHeight="1">
      <c r="A192" s="894"/>
      <c r="B192" s="55">
        <f>'Rencana Anggaran Biaya'!B198</f>
        <v>4</v>
      </c>
      <c r="C192" s="55" t="str">
        <f>'Rencana Anggaran Biaya'!C198</f>
        <v>Pekerjaan Pemasangan Stiker Sandblast</v>
      </c>
      <c r="D192" s="34"/>
      <c r="E192" s="34"/>
      <c r="F192" s="715">
        <f>F189</f>
        <v>3.45</v>
      </c>
      <c r="G192" s="715"/>
      <c r="H192" s="715">
        <v>0.8</v>
      </c>
      <c r="I192" s="715"/>
      <c r="J192" s="715"/>
      <c r="K192" s="715"/>
      <c r="L192" s="715"/>
      <c r="M192" s="715"/>
      <c r="N192" s="715"/>
      <c r="O192" s="715"/>
      <c r="P192" s="715"/>
      <c r="Q192" s="715"/>
      <c r="R192" s="715"/>
      <c r="S192" s="715"/>
      <c r="T192" s="715"/>
      <c r="U192" s="715">
        <f>F192*H192</f>
        <v>2.7600000000000002</v>
      </c>
      <c r="V192" s="895" t="s">
        <v>7</v>
      </c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</row>
    <row r="193" spans="1:59" s="59" customFormat="1" ht="12.75">
      <c r="A193" s="903" t="str">
        <f>'Rencana Anggaran Biaya'!A199</f>
        <v>C6</v>
      </c>
      <c r="B193" s="79"/>
      <c r="C193" s="80" t="str">
        <f>'Rencana Anggaran Biaya'!C199</f>
        <v>Pekerjaan Meubeler</v>
      </c>
      <c r="D193" s="81"/>
      <c r="E193" s="81"/>
      <c r="F193" s="719"/>
      <c r="G193" s="719"/>
      <c r="H193" s="719"/>
      <c r="I193" s="719"/>
      <c r="J193" s="719"/>
      <c r="K193" s="719"/>
      <c r="L193" s="719"/>
      <c r="M193" s="719"/>
      <c r="N193" s="719"/>
      <c r="O193" s="719"/>
      <c r="P193" s="719"/>
      <c r="Q193" s="719"/>
      <c r="R193" s="719"/>
      <c r="S193" s="719"/>
      <c r="T193" s="719"/>
      <c r="U193" s="719"/>
      <c r="V193" s="904"/>
      <c r="Z193" s="60"/>
    </row>
    <row r="194" spans="1:59" s="58" customFormat="1" ht="21" customHeight="1">
      <c r="A194" s="894"/>
      <c r="B194" s="55">
        <f>'Rencana Anggaran Biaya'!B200</f>
        <v>1</v>
      </c>
      <c r="C194" s="55" t="str">
        <f>'Rencana Anggaran Biaya'!C200</f>
        <v>Pekerjaan Roller Blind</v>
      </c>
      <c r="D194" s="34"/>
      <c r="E194" s="34"/>
      <c r="F194" s="715">
        <f>F150</f>
        <v>1</v>
      </c>
      <c r="G194" s="715">
        <f>G150</f>
        <v>2.7</v>
      </c>
      <c r="H194" s="715"/>
      <c r="I194" s="715"/>
      <c r="J194" s="715"/>
      <c r="K194" s="715"/>
      <c r="L194" s="715"/>
      <c r="M194" s="715"/>
      <c r="N194" s="715"/>
      <c r="O194" s="715">
        <f>O150</f>
        <v>2</v>
      </c>
      <c r="P194" s="715"/>
      <c r="Q194" s="715"/>
      <c r="R194" s="715"/>
      <c r="S194" s="715"/>
      <c r="T194" s="715"/>
      <c r="U194" s="715">
        <f>F194*G194*O194</f>
        <v>5.4</v>
      </c>
      <c r="V194" s="895" t="s">
        <v>7</v>
      </c>
      <c r="W194" s="59"/>
      <c r="X194" s="59"/>
      <c r="Y194" s="59"/>
      <c r="Z194" s="59"/>
      <c r="AA194" s="59"/>
      <c r="AB194" s="59"/>
      <c r="AC194" s="59"/>
      <c r="AD194" s="59"/>
      <c r="AE194" s="59"/>
      <c r="AF194" s="59"/>
      <c r="AG194" s="59"/>
      <c r="AH194" s="59"/>
      <c r="AI194" s="59"/>
      <c r="AJ194" s="59"/>
      <c r="AK194" s="59"/>
      <c r="AL194" s="59"/>
      <c r="AM194" s="59"/>
      <c r="AN194" s="59"/>
      <c r="AO194" s="59"/>
      <c r="AP194" s="59"/>
      <c r="AQ194" s="59"/>
      <c r="AR194" s="59"/>
      <c r="AS194" s="59"/>
      <c r="AT194" s="59"/>
      <c r="AU194" s="59"/>
      <c r="AV194" s="59"/>
      <c r="AW194" s="59"/>
      <c r="AX194" s="59"/>
      <c r="AY194" s="59"/>
      <c r="AZ194" s="59"/>
      <c r="BA194" s="59"/>
      <c r="BB194" s="59"/>
      <c r="BC194" s="59"/>
      <c r="BD194" s="59"/>
      <c r="BE194" s="59"/>
      <c r="BF194" s="59"/>
      <c r="BG194" s="59"/>
    </row>
    <row r="195" spans="1:59" s="709" customFormat="1" ht="12.75">
      <c r="A195" s="901" t="str">
        <f>'Rencana Anggaran Biaya'!A201</f>
        <v>D</v>
      </c>
      <c r="B195" s="706"/>
      <c r="C195" s="707" t="str">
        <f>'Rencana Anggaran Biaya'!C201</f>
        <v>Pekerjaan Pantry</v>
      </c>
      <c r="D195" s="708"/>
      <c r="E195" s="708"/>
      <c r="F195" s="718"/>
      <c r="G195" s="718"/>
      <c r="H195" s="718"/>
      <c r="I195" s="718"/>
      <c r="J195" s="718"/>
      <c r="K195" s="718"/>
      <c r="L195" s="718"/>
      <c r="M195" s="718"/>
      <c r="N195" s="718"/>
      <c r="O195" s="718"/>
      <c r="P195" s="718"/>
      <c r="Q195" s="718"/>
      <c r="R195" s="718"/>
      <c r="S195" s="718"/>
      <c r="T195" s="718"/>
      <c r="U195" s="718"/>
      <c r="V195" s="902"/>
      <c r="Z195" s="710"/>
    </row>
    <row r="196" spans="1:59" s="59" customFormat="1" ht="12.75">
      <c r="A196" s="903" t="str">
        <f>'Rencana Anggaran Biaya'!A202</f>
        <v>D1</v>
      </c>
      <c r="B196" s="79"/>
      <c r="C196" s="80" t="str">
        <f>'Rencana Anggaran Biaya'!C202</f>
        <v>Pekerjaan Dinding</v>
      </c>
      <c r="D196" s="81"/>
      <c r="E196" s="81"/>
      <c r="F196" s="719"/>
      <c r="G196" s="719"/>
      <c r="H196" s="719"/>
      <c r="I196" s="719"/>
      <c r="J196" s="719"/>
      <c r="K196" s="719"/>
      <c r="L196" s="719"/>
      <c r="M196" s="719"/>
      <c r="N196" s="719"/>
      <c r="O196" s="719"/>
      <c r="P196" s="719"/>
      <c r="Q196" s="719"/>
      <c r="R196" s="719"/>
      <c r="S196" s="719"/>
      <c r="T196" s="719"/>
      <c r="U196" s="719"/>
      <c r="V196" s="904"/>
      <c r="Z196" s="60"/>
    </row>
    <row r="197" spans="1:59" s="59" customFormat="1" ht="12.75">
      <c r="A197" s="894"/>
      <c r="B197" s="55">
        <f>'Rencana Anggaran Biaya'!B203</f>
        <v>1</v>
      </c>
      <c r="C197" s="55" t="str">
        <f>'Rencana Anggaran Biaya'!C203</f>
        <v>Pekerjaan Pemasangan Rangka Kayu</v>
      </c>
      <c r="D197" s="34"/>
      <c r="E197" s="34"/>
      <c r="F197" s="715">
        <v>18</v>
      </c>
      <c r="G197" s="715"/>
      <c r="H197" s="715">
        <f>H191</f>
        <v>3.2</v>
      </c>
      <c r="I197" s="715"/>
      <c r="J197" s="715"/>
      <c r="K197" s="715"/>
      <c r="L197" s="715"/>
      <c r="M197" s="715"/>
      <c r="N197" s="715"/>
      <c r="O197" s="715"/>
      <c r="P197" s="715"/>
      <c r="Q197" s="715"/>
      <c r="R197" s="715"/>
      <c r="S197" s="715"/>
      <c r="T197" s="715"/>
      <c r="U197" s="715">
        <f>F197*H197</f>
        <v>57.6</v>
      </c>
      <c r="V197" s="895" t="s">
        <v>7</v>
      </c>
      <c r="Z197" s="60"/>
    </row>
    <row r="198" spans="1:59" s="59" customFormat="1" ht="12.75">
      <c r="A198" s="903" t="str">
        <f>'Rencana Anggaran Biaya'!A206</f>
        <v>D2</v>
      </c>
      <c r="B198" s="79"/>
      <c r="C198" s="80" t="str">
        <f>'Rencana Anggaran Biaya'!C206</f>
        <v>Pekerjaan Plafon</v>
      </c>
      <c r="D198" s="81"/>
      <c r="E198" s="81"/>
      <c r="F198" s="719"/>
      <c r="G198" s="719"/>
      <c r="H198" s="719"/>
      <c r="I198" s="719"/>
      <c r="J198" s="719"/>
      <c r="K198" s="719"/>
      <c r="L198" s="719"/>
      <c r="M198" s="719"/>
      <c r="N198" s="719"/>
      <c r="O198" s="719"/>
      <c r="P198" s="719"/>
      <c r="Q198" s="719"/>
      <c r="R198" s="719"/>
      <c r="S198" s="719"/>
      <c r="T198" s="719"/>
      <c r="U198" s="719"/>
      <c r="V198" s="904"/>
      <c r="Z198" s="60"/>
    </row>
    <row r="199" spans="1:59" s="59" customFormat="1" ht="12.75">
      <c r="A199" s="894"/>
      <c r="B199" s="55">
        <f>'Rencana Anggaran Biaya'!B207</f>
        <v>1</v>
      </c>
      <c r="C199" s="55" t="str">
        <f>'Rencana Anggaran Biaya'!C207</f>
        <v>Pekerjaan Pemasangan Rangka Plafon</v>
      </c>
      <c r="D199" s="34"/>
      <c r="E199" s="34"/>
      <c r="F199" s="715">
        <v>5.2</v>
      </c>
      <c r="G199" s="715">
        <v>3.5</v>
      </c>
      <c r="H199" s="715"/>
      <c r="I199" s="715"/>
      <c r="J199" s="715"/>
      <c r="K199" s="715"/>
      <c r="L199" s="715"/>
      <c r="M199" s="715"/>
      <c r="N199" s="715"/>
      <c r="O199" s="715"/>
      <c r="P199" s="715"/>
      <c r="Q199" s="715"/>
      <c r="R199" s="715"/>
      <c r="S199" s="715"/>
      <c r="T199" s="715"/>
      <c r="U199" s="715">
        <f>F199*G199</f>
        <v>18.2</v>
      </c>
      <c r="V199" s="895" t="s">
        <v>7</v>
      </c>
      <c r="Z199" s="60"/>
    </row>
    <row r="200" spans="1:59" s="59" customFormat="1" ht="12.75">
      <c r="A200" s="896"/>
      <c r="B200" s="55">
        <f>'Rencana Anggaran Biaya'!B208</f>
        <v>2</v>
      </c>
      <c r="C200" s="55" t="str">
        <f>'Rencana Anggaran Biaya'!C208</f>
        <v>Pekerjaan Pemasangan Plafon Multipleks Fin HPL</v>
      </c>
      <c r="D200" s="49"/>
      <c r="E200" s="49"/>
      <c r="F200" s="716">
        <v>1.75</v>
      </c>
      <c r="G200" s="716">
        <v>2.6</v>
      </c>
      <c r="H200" s="716"/>
      <c r="I200" s="716">
        <v>3.5</v>
      </c>
      <c r="J200" s="716">
        <v>3.5</v>
      </c>
      <c r="K200" s="716">
        <v>0.45</v>
      </c>
      <c r="L200" s="716"/>
      <c r="M200" s="716"/>
      <c r="N200" s="716"/>
      <c r="O200" s="716"/>
      <c r="P200" s="716"/>
      <c r="Q200" s="716"/>
      <c r="R200" s="716"/>
      <c r="S200" s="716"/>
      <c r="T200" s="716"/>
      <c r="U200" s="716">
        <f>F200*G200+(I200/K200*J200*2*K200)</f>
        <v>29.05</v>
      </c>
      <c r="V200" s="897" t="s">
        <v>7</v>
      </c>
      <c r="Z200" s="60"/>
    </row>
    <row r="201" spans="1:59" s="59" customFormat="1" ht="12.75">
      <c r="A201" s="903" t="str">
        <f>'Rencana Anggaran Biaya'!A209</f>
        <v>D3</v>
      </c>
      <c r="B201" s="79"/>
      <c r="C201" s="80" t="str">
        <f>'Rencana Anggaran Biaya'!C209</f>
        <v>Pekerjaan Lantai</v>
      </c>
      <c r="D201" s="81"/>
      <c r="E201" s="81"/>
      <c r="F201" s="719"/>
      <c r="G201" s="719"/>
      <c r="H201" s="719"/>
      <c r="I201" s="719"/>
      <c r="J201" s="719"/>
      <c r="K201" s="719"/>
      <c r="L201" s="719"/>
      <c r="M201" s="719"/>
      <c r="N201" s="719"/>
      <c r="O201" s="719"/>
      <c r="P201" s="719"/>
      <c r="Q201" s="719"/>
      <c r="R201" s="719"/>
      <c r="S201" s="719"/>
      <c r="T201" s="719"/>
      <c r="U201" s="719"/>
      <c r="V201" s="904"/>
      <c r="Z201" s="60"/>
    </row>
    <row r="202" spans="1:59" s="59" customFormat="1" ht="12.75">
      <c r="A202" s="894"/>
      <c r="B202" s="55">
        <f>'Rencana Anggaran Biaya'!B210</f>
        <v>1</v>
      </c>
      <c r="C202" s="55" t="str">
        <f>'Rencana Anggaran Biaya'!C210</f>
        <v>Pekerjaan Pemasangan Vinyl</v>
      </c>
      <c r="D202" s="34"/>
      <c r="E202" s="34"/>
      <c r="F202" s="715">
        <v>4</v>
      </c>
      <c r="G202" s="715">
        <f>G199</f>
        <v>3.5</v>
      </c>
      <c r="H202" s="715"/>
      <c r="I202" s="715"/>
      <c r="J202" s="715"/>
      <c r="K202" s="715"/>
      <c r="L202" s="715"/>
      <c r="M202" s="715"/>
      <c r="N202" s="715"/>
      <c r="O202" s="715"/>
      <c r="P202" s="715"/>
      <c r="Q202" s="715"/>
      <c r="R202" s="715"/>
      <c r="S202" s="715"/>
      <c r="T202" s="715"/>
      <c r="U202" s="715">
        <f>F202*G202</f>
        <v>14</v>
      </c>
      <c r="V202" s="895" t="s">
        <v>7</v>
      </c>
      <c r="Z202" s="60"/>
    </row>
    <row r="203" spans="1:59" s="59" customFormat="1" ht="12.75">
      <c r="A203" s="903" t="str">
        <f>'Rencana Anggaran Biaya'!A211</f>
        <v>D4</v>
      </c>
      <c r="B203" s="79"/>
      <c r="C203" s="80" t="str">
        <f>'Rencana Anggaran Biaya'!C211</f>
        <v>Pekerjaan Meja Beton</v>
      </c>
      <c r="D203" s="81"/>
      <c r="E203" s="81"/>
      <c r="F203" s="719"/>
      <c r="G203" s="719"/>
      <c r="H203" s="719"/>
      <c r="I203" s="719"/>
      <c r="J203" s="719"/>
      <c r="K203" s="719"/>
      <c r="L203" s="719"/>
      <c r="M203" s="719"/>
      <c r="N203" s="719"/>
      <c r="O203" s="719"/>
      <c r="P203" s="719"/>
      <c r="Q203" s="719"/>
      <c r="R203" s="719"/>
      <c r="S203" s="719"/>
      <c r="T203" s="719"/>
      <c r="U203" s="719"/>
      <c r="V203" s="904"/>
      <c r="Z203" s="60"/>
    </row>
    <row r="204" spans="1:59" s="59" customFormat="1" ht="12.75">
      <c r="A204" s="894"/>
      <c r="B204" s="55">
        <f>'Rencana Anggaran Biaya'!B212</f>
        <v>1</v>
      </c>
      <c r="C204" s="55" t="str">
        <f>'Rencana Anggaran Biaya'!C212</f>
        <v>Pekerjaan Pemasangan Bekisting</v>
      </c>
      <c r="D204" s="34"/>
      <c r="E204" s="34"/>
      <c r="F204" s="715">
        <v>2.6</v>
      </c>
      <c r="G204" s="715">
        <v>0.6</v>
      </c>
      <c r="H204" s="715">
        <v>0.12</v>
      </c>
      <c r="I204" s="715"/>
      <c r="J204" s="715"/>
      <c r="K204" s="715"/>
      <c r="L204" s="715"/>
      <c r="M204" s="715"/>
      <c r="N204" s="715"/>
      <c r="O204" s="715"/>
      <c r="P204" s="715"/>
      <c r="Q204" s="715"/>
      <c r="R204" s="715"/>
      <c r="S204" s="715"/>
      <c r="T204" s="715"/>
      <c r="U204" s="715">
        <f>(F204*H204)+G204*F204</f>
        <v>1.8720000000000001</v>
      </c>
      <c r="V204" s="895" t="s">
        <v>7</v>
      </c>
      <c r="Z204" s="60"/>
    </row>
    <row r="205" spans="1:59" s="59" customFormat="1" ht="12.75">
      <c r="A205" s="894"/>
      <c r="B205" s="55">
        <f>'Rencana Anggaran Biaya'!B213</f>
        <v>2</v>
      </c>
      <c r="C205" s="55" t="str">
        <f>'Rencana Anggaran Biaya'!C213</f>
        <v>Pekerjaan Pembesian</v>
      </c>
      <c r="D205" s="34"/>
      <c r="E205" s="34"/>
      <c r="F205" s="715">
        <f t="shared" ref="F205:H207" si="14">F204</f>
        <v>2.6</v>
      </c>
      <c r="G205" s="715">
        <f t="shared" si="14"/>
        <v>0.6</v>
      </c>
      <c r="H205" s="715">
        <f t="shared" si="14"/>
        <v>0.12</v>
      </c>
      <c r="I205" s="715"/>
      <c r="J205" s="715">
        <f>F205/0.15*G205*2*T205</f>
        <v>18.512</v>
      </c>
      <c r="K205" s="715"/>
      <c r="L205" s="715"/>
      <c r="M205" s="715"/>
      <c r="N205" s="715"/>
      <c r="O205" s="715"/>
      <c r="P205" s="715"/>
      <c r="Q205" s="715"/>
      <c r="R205" s="715"/>
      <c r="S205" s="715"/>
      <c r="T205" s="715">
        <f>T50</f>
        <v>0.89</v>
      </c>
      <c r="U205" s="715">
        <f>J205</f>
        <v>18.512</v>
      </c>
      <c r="V205" s="895" t="s">
        <v>3</v>
      </c>
      <c r="Z205" s="60"/>
    </row>
    <row r="206" spans="1:59" s="59" customFormat="1" ht="12.75">
      <c r="A206" s="894"/>
      <c r="B206" s="55">
        <f>'Rencana Anggaran Biaya'!B214</f>
        <v>3</v>
      </c>
      <c r="C206" s="55" t="str">
        <f>'Rencana Anggaran Biaya'!C214</f>
        <v>Pekerjaan Pengecoran</v>
      </c>
      <c r="D206" s="34"/>
      <c r="E206" s="34"/>
      <c r="F206" s="715">
        <f t="shared" si="14"/>
        <v>2.6</v>
      </c>
      <c r="G206" s="715">
        <f t="shared" si="14"/>
        <v>0.6</v>
      </c>
      <c r="H206" s="715">
        <f t="shared" si="14"/>
        <v>0.12</v>
      </c>
      <c r="I206" s="715"/>
      <c r="J206" s="715"/>
      <c r="K206" s="715"/>
      <c r="L206" s="715"/>
      <c r="M206" s="715"/>
      <c r="N206" s="715"/>
      <c r="O206" s="715"/>
      <c r="P206" s="715"/>
      <c r="Q206" s="715"/>
      <c r="R206" s="715"/>
      <c r="S206" s="715"/>
      <c r="T206" s="715"/>
      <c r="U206" s="715">
        <f>F206*G206*H206</f>
        <v>0.18720000000000001</v>
      </c>
      <c r="V206" s="895" t="s">
        <v>6</v>
      </c>
      <c r="Z206" s="60"/>
    </row>
    <row r="207" spans="1:59" s="59" customFormat="1" ht="12.75">
      <c r="A207" s="894"/>
      <c r="B207" s="55">
        <f>'Rencana Anggaran Biaya'!B215</f>
        <v>4</v>
      </c>
      <c r="C207" s="55" t="str">
        <f>'Rencana Anggaran Biaya'!C215</f>
        <v>Pekerjaan Pemasangan Granit Meja</v>
      </c>
      <c r="D207" s="34"/>
      <c r="E207" s="34"/>
      <c r="F207" s="715">
        <f t="shared" si="14"/>
        <v>2.6</v>
      </c>
      <c r="G207" s="715">
        <f t="shared" si="14"/>
        <v>0.6</v>
      </c>
      <c r="H207" s="715">
        <f t="shared" si="14"/>
        <v>0.12</v>
      </c>
      <c r="I207" s="715"/>
      <c r="J207" s="715"/>
      <c r="K207" s="715"/>
      <c r="L207" s="715"/>
      <c r="M207" s="715"/>
      <c r="N207" s="715"/>
      <c r="O207" s="715"/>
      <c r="P207" s="715"/>
      <c r="Q207" s="715"/>
      <c r="R207" s="715"/>
      <c r="S207" s="715"/>
      <c r="T207" s="715"/>
      <c r="U207" s="715">
        <f>F207*G207+F207*H207</f>
        <v>1.8720000000000001</v>
      </c>
      <c r="V207" s="895" t="s">
        <v>7</v>
      </c>
      <c r="Z207" s="60"/>
    </row>
    <row r="208" spans="1:59" s="59" customFormat="1" ht="12.75">
      <c r="A208" s="894"/>
      <c r="B208" s="55">
        <f>'Rencana Anggaran Biaya'!B216</f>
        <v>5</v>
      </c>
      <c r="C208" s="55" t="str">
        <f>'Rencana Anggaran Biaya'!C216</f>
        <v>Pekerjaan Pemasangan Granit Backsplash</v>
      </c>
      <c r="D208" s="34"/>
      <c r="E208" s="34"/>
      <c r="F208" s="715">
        <f>F207</f>
        <v>2.6</v>
      </c>
      <c r="G208" s="715"/>
      <c r="H208" s="715">
        <v>1</v>
      </c>
      <c r="I208" s="715"/>
      <c r="J208" s="715"/>
      <c r="K208" s="715"/>
      <c r="L208" s="715"/>
      <c r="M208" s="715"/>
      <c r="N208" s="715"/>
      <c r="O208" s="715"/>
      <c r="P208" s="715"/>
      <c r="Q208" s="715"/>
      <c r="R208" s="715"/>
      <c r="S208" s="715"/>
      <c r="T208" s="715"/>
      <c r="U208" s="715">
        <f>F208*H208</f>
        <v>2.6</v>
      </c>
      <c r="V208" s="895" t="s">
        <v>7</v>
      </c>
      <c r="Z208" s="60"/>
    </row>
    <row r="209" spans="1:26" s="59" customFormat="1" ht="12.75">
      <c r="A209" s="903" t="str">
        <f>'Rencana Anggaran Biaya'!A217</f>
        <v>D5</v>
      </c>
      <c r="B209" s="79"/>
      <c r="C209" s="80" t="str">
        <f>'Rencana Anggaran Biaya'!C217</f>
        <v>Pekerjaan Elektrikal</v>
      </c>
      <c r="D209" s="81"/>
      <c r="E209" s="81"/>
      <c r="F209" s="719"/>
      <c r="G209" s="719"/>
      <c r="H209" s="719"/>
      <c r="I209" s="719"/>
      <c r="J209" s="719"/>
      <c r="K209" s="719"/>
      <c r="L209" s="719"/>
      <c r="M209" s="719"/>
      <c r="N209" s="719"/>
      <c r="O209" s="719"/>
      <c r="P209" s="719"/>
      <c r="Q209" s="719"/>
      <c r="R209" s="719"/>
      <c r="S209" s="719"/>
      <c r="T209" s="719"/>
      <c r="U209" s="719"/>
      <c r="V209" s="904"/>
      <c r="Z209" s="60"/>
    </row>
    <row r="210" spans="1:26" s="59" customFormat="1" ht="12.75">
      <c r="A210" s="894"/>
      <c r="B210" s="55">
        <f>'Rencana Anggaran Biaya'!B218</f>
        <v>1</v>
      </c>
      <c r="C210" s="55" t="str">
        <f>'Rencana Anggaran Biaya'!C218</f>
        <v>Pekerjaan Instalasi Kabel NYM</v>
      </c>
      <c r="D210" s="34"/>
      <c r="E210" s="34"/>
      <c r="F210" s="715"/>
      <c r="G210" s="715"/>
      <c r="H210" s="715"/>
      <c r="I210" s="715"/>
      <c r="J210" s="715"/>
      <c r="K210" s="715"/>
      <c r="L210" s="715"/>
      <c r="M210" s="715"/>
      <c r="N210" s="715"/>
      <c r="O210" s="715"/>
      <c r="P210" s="715"/>
      <c r="Q210" s="715"/>
      <c r="R210" s="715"/>
      <c r="S210" s="715"/>
      <c r="T210" s="715"/>
      <c r="U210" s="715">
        <f>1+U212+U213+U215</f>
        <v>7</v>
      </c>
      <c r="V210" s="895" t="s">
        <v>1439</v>
      </c>
      <c r="Z210" s="60"/>
    </row>
    <row r="211" spans="1:26" s="59" customFormat="1" ht="12.75">
      <c r="A211" s="894"/>
      <c r="B211" s="55">
        <f>'Rencana Anggaran Biaya'!B219</f>
        <v>2</v>
      </c>
      <c r="C211" s="55" t="str">
        <f>'Rencana Anggaran Biaya'!C219</f>
        <v>Pekerjaan Pemasangan Lampu LED Strips</v>
      </c>
      <c r="D211" s="34"/>
      <c r="E211" s="34"/>
      <c r="F211" s="715"/>
      <c r="G211" s="715"/>
      <c r="H211" s="715"/>
      <c r="I211" s="715"/>
      <c r="J211" s="715"/>
      <c r="K211" s="715"/>
      <c r="L211" s="715"/>
      <c r="M211" s="715"/>
      <c r="N211" s="715"/>
      <c r="O211" s="715"/>
      <c r="P211" s="715"/>
      <c r="Q211" s="715"/>
      <c r="R211" s="715"/>
      <c r="S211" s="715"/>
      <c r="T211" s="715"/>
      <c r="U211" s="715">
        <f>I200/K200*J200+I200+I200</f>
        <v>34.222222222222221</v>
      </c>
      <c r="V211" s="895" t="s">
        <v>17</v>
      </c>
      <c r="Z211" s="60"/>
    </row>
    <row r="212" spans="1:26" s="59" customFormat="1" ht="12.75">
      <c r="A212" s="894"/>
      <c r="B212" s="55">
        <f>'Rencana Anggaran Biaya'!B220</f>
        <v>3</v>
      </c>
      <c r="C212" s="55" t="str">
        <f>'Rencana Anggaran Biaya'!C220</f>
        <v>Pekerjaan Pemasangan Lampu LED Mata Kucing</v>
      </c>
      <c r="D212" s="34"/>
      <c r="E212" s="34"/>
      <c r="F212" s="715"/>
      <c r="G212" s="715"/>
      <c r="H212" s="715"/>
      <c r="I212" s="715"/>
      <c r="J212" s="715"/>
      <c r="K212" s="715"/>
      <c r="L212" s="715"/>
      <c r="M212" s="715"/>
      <c r="N212" s="715"/>
      <c r="O212" s="715"/>
      <c r="P212" s="715"/>
      <c r="Q212" s="715"/>
      <c r="R212" s="715"/>
      <c r="S212" s="715"/>
      <c r="T212" s="715"/>
      <c r="U212" s="715">
        <v>3</v>
      </c>
      <c r="V212" s="895" t="s">
        <v>5</v>
      </c>
      <c r="Z212" s="60"/>
    </row>
    <row r="213" spans="1:26" s="59" customFormat="1" ht="12.75">
      <c r="A213" s="894"/>
      <c r="B213" s="55">
        <f>'Rencana Anggaran Biaya'!B221</f>
        <v>4</v>
      </c>
      <c r="C213" s="55" t="str">
        <f>'Rencana Anggaran Biaya'!C221</f>
        <v>Pekerjaan Pemasangan Saklar Tunggal</v>
      </c>
      <c r="D213" s="34"/>
      <c r="E213" s="34"/>
      <c r="F213" s="715"/>
      <c r="G213" s="715"/>
      <c r="H213" s="715"/>
      <c r="I213" s="715"/>
      <c r="J213" s="715"/>
      <c r="K213" s="715"/>
      <c r="L213" s="715"/>
      <c r="M213" s="715"/>
      <c r="N213" s="715"/>
      <c r="O213" s="715"/>
      <c r="P213" s="715"/>
      <c r="Q213" s="715"/>
      <c r="R213" s="715"/>
      <c r="S213" s="715"/>
      <c r="T213" s="715"/>
      <c r="U213" s="715">
        <v>1</v>
      </c>
      <c r="V213" s="895" t="s">
        <v>5</v>
      </c>
      <c r="Z213" s="60"/>
    </row>
    <row r="214" spans="1:26" s="59" customFormat="1" ht="12.75">
      <c r="A214" s="894"/>
      <c r="B214" s="55">
        <f>'Rencana Anggaran Biaya'!B222</f>
        <v>5</v>
      </c>
      <c r="C214" s="55" t="str">
        <f>'Rencana Anggaran Biaya'!C222</f>
        <v>Pekerjaan Pemasangan Saklar Ganda</v>
      </c>
      <c r="D214" s="34"/>
      <c r="E214" s="34"/>
      <c r="F214" s="715"/>
      <c r="G214" s="715"/>
      <c r="H214" s="715"/>
      <c r="I214" s="715"/>
      <c r="J214" s="715"/>
      <c r="K214" s="715"/>
      <c r="L214" s="715"/>
      <c r="M214" s="715"/>
      <c r="N214" s="715"/>
      <c r="O214" s="715"/>
      <c r="P214" s="715"/>
      <c r="Q214" s="715"/>
      <c r="R214" s="715"/>
      <c r="S214" s="715"/>
      <c r="T214" s="715"/>
      <c r="U214" s="716">
        <v>1</v>
      </c>
      <c r="V214" s="897" t="s">
        <v>5</v>
      </c>
      <c r="Z214" s="60"/>
    </row>
    <row r="215" spans="1:26" s="59" customFormat="1" ht="12.75">
      <c r="A215" s="894"/>
      <c r="B215" s="55">
        <f>'Rencana Anggaran Biaya'!B223</f>
        <v>6</v>
      </c>
      <c r="C215" s="55" t="str">
        <f>'Rencana Anggaran Biaya'!C223</f>
        <v>Pekerjaan Pemasangan Stop Kontak Tunggal</v>
      </c>
      <c r="D215" s="34"/>
      <c r="E215" s="34"/>
      <c r="F215" s="715"/>
      <c r="G215" s="715"/>
      <c r="H215" s="715"/>
      <c r="I215" s="715"/>
      <c r="J215" s="715"/>
      <c r="K215" s="715"/>
      <c r="L215" s="715"/>
      <c r="M215" s="715"/>
      <c r="N215" s="715"/>
      <c r="O215" s="715"/>
      <c r="P215" s="715"/>
      <c r="Q215" s="715"/>
      <c r="R215" s="715"/>
      <c r="S215" s="715"/>
      <c r="T215" s="715"/>
      <c r="U215" s="715">
        <v>2</v>
      </c>
      <c r="V215" s="895" t="s">
        <v>5</v>
      </c>
      <c r="Z215" s="60"/>
    </row>
    <row r="216" spans="1:26" s="59" customFormat="1" ht="12.75">
      <c r="A216" s="903" t="str">
        <f>'Rencana Anggaran Biaya'!A224</f>
        <v>D6</v>
      </c>
      <c r="B216" s="79"/>
      <c r="C216" s="80" t="str">
        <f>'Rencana Anggaran Biaya'!C224</f>
        <v>Pekerjaan Mekanikal</v>
      </c>
      <c r="D216" s="81"/>
      <c r="E216" s="81"/>
      <c r="F216" s="719"/>
      <c r="G216" s="719"/>
      <c r="H216" s="719"/>
      <c r="I216" s="719"/>
      <c r="J216" s="719"/>
      <c r="K216" s="719"/>
      <c r="L216" s="719"/>
      <c r="M216" s="719"/>
      <c r="N216" s="719"/>
      <c r="O216" s="719"/>
      <c r="P216" s="719"/>
      <c r="Q216" s="719"/>
      <c r="R216" s="719"/>
      <c r="S216" s="719"/>
      <c r="T216" s="719"/>
      <c r="U216" s="719"/>
      <c r="V216" s="909"/>
      <c r="Z216" s="60"/>
    </row>
    <row r="217" spans="1:26" s="59" customFormat="1" ht="12.75">
      <c r="A217" s="894"/>
      <c r="B217" s="55">
        <f>'Rencana Anggaran Biaya'!B225</f>
        <v>1</v>
      </c>
      <c r="C217" s="55" t="str">
        <f>'Rencana Anggaran Biaya'!C225</f>
        <v>Pekerjaan Instalasi Pipa Air Bersih</v>
      </c>
      <c r="D217" s="34"/>
      <c r="E217" s="34"/>
      <c r="F217" s="715"/>
      <c r="G217" s="715"/>
      <c r="H217" s="715"/>
      <c r="I217" s="715"/>
      <c r="J217" s="715"/>
      <c r="K217" s="715"/>
      <c r="L217" s="715"/>
      <c r="M217" s="715"/>
      <c r="N217" s="715"/>
      <c r="O217" s="715"/>
      <c r="P217" s="715"/>
      <c r="Q217" s="715"/>
      <c r="R217" s="715"/>
      <c r="S217" s="715"/>
      <c r="T217" s="715"/>
      <c r="U217" s="715">
        <v>30</v>
      </c>
      <c r="V217" s="895" t="s">
        <v>17</v>
      </c>
      <c r="Z217" s="60"/>
    </row>
    <row r="218" spans="1:26" s="59" customFormat="1" ht="12.75">
      <c r="A218" s="894"/>
      <c r="B218" s="55">
        <f>'Rencana Anggaran Biaya'!B226</f>
        <v>2</v>
      </c>
      <c r="C218" s="55" t="str">
        <f>'Rencana Anggaran Biaya'!C226</f>
        <v>Pekerjaan Instalasi Pipa Air Kotor Cair</v>
      </c>
      <c r="D218" s="34"/>
      <c r="E218" s="34"/>
      <c r="F218" s="715"/>
      <c r="G218" s="715"/>
      <c r="H218" s="715"/>
      <c r="I218" s="715"/>
      <c r="J218" s="715"/>
      <c r="K218" s="715"/>
      <c r="L218" s="715"/>
      <c r="M218" s="715"/>
      <c r="N218" s="715"/>
      <c r="O218" s="715"/>
      <c r="P218" s="715"/>
      <c r="Q218" s="715"/>
      <c r="R218" s="715"/>
      <c r="S218" s="715"/>
      <c r="T218" s="715"/>
      <c r="U218" s="715">
        <v>30</v>
      </c>
      <c r="V218" s="895" t="s">
        <v>17</v>
      </c>
      <c r="Z218" s="60"/>
    </row>
    <row r="219" spans="1:26" s="59" customFormat="1" ht="12.75">
      <c r="A219" s="894"/>
      <c r="B219" s="55">
        <f>'Rencana Anggaran Biaya'!B227</f>
        <v>3</v>
      </c>
      <c r="C219" s="55" t="str">
        <f>'Rencana Anggaran Biaya'!C227</f>
        <v>Pekerjaan Pemasangan Sink</v>
      </c>
      <c r="D219" s="34"/>
      <c r="E219" s="34"/>
      <c r="F219" s="715"/>
      <c r="G219" s="715"/>
      <c r="H219" s="715"/>
      <c r="I219" s="715"/>
      <c r="J219" s="715"/>
      <c r="K219" s="715"/>
      <c r="L219" s="715"/>
      <c r="M219" s="715"/>
      <c r="N219" s="715"/>
      <c r="O219" s="715"/>
      <c r="P219" s="715"/>
      <c r="Q219" s="715"/>
      <c r="R219" s="715"/>
      <c r="S219" s="715"/>
      <c r="T219" s="715"/>
      <c r="U219" s="715">
        <v>1</v>
      </c>
      <c r="V219" s="895" t="s">
        <v>5</v>
      </c>
      <c r="Z219" s="60"/>
    </row>
    <row r="220" spans="1:26" s="59" customFormat="1" ht="12.75">
      <c r="A220" s="894"/>
      <c r="B220" s="55">
        <f>'Rencana Anggaran Biaya'!B228</f>
        <v>4</v>
      </c>
      <c r="C220" s="55" t="str">
        <f>'Rencana Anggaran Biaya'!C228</f>
        <v>Pekerjaan Pemasangan Faucet</v>
      </c>
      <c r="D220" s="34"/>
      <c r="E220" s="34"/>
      <c r="F220" s="715"/>
      <c r="G220" s="715"/>
      <c r="H220" s="715"/>
      <c r="I220" s="715"/>
      <c r="J220" s="715"/>
      <c r="K220" s="715"/>
      <c r="L220" s="715"/>
      <c r="M220" s="715"/>
      <c r="N220" s="715"/>
      <c r="O220" s="715"/>
      <c r="P220" s="715"/>
      <c r="Q220" s="715"/>
      <c r="R220" s="715"/>
      <c r="S220" s="715"/>
      <c r="T220" s="715"/>
      <c r="U220" s="715">
        <v>1</v>
      </c>
      <c r="V220" s="895" t="s">
        <v>5</v>
      </c>
      <c r="Z220" s="60"/>
    </row>
    <row r="221" spans="1:26" s="59" customFormat="1" ht="12.75">
      <c r="A221" s="903" t="str">
        <f>'Rencana Anggaran Biaya'!A229</f>
        <v>D7</v>
      </c>
      <c r="B221" s="79"/>
      <c r="C221" s="80" t="str">
        <f>'Rencana Anggaran Biaya'!C229</f>
        <v>Pekerjaan Pintu Jendela</v>
      </c>
      <c r="D221" s="81"/>
      <c r="E221" s="81"/>
      <c r="F221" s="719"/>
      <c r="G221" s="719"/>
      <c r="H221" s="719"/>
      <c r="I221" s="719"/>
      <c r="J221" s="719"/>
      <c r="K221" s="719"/>
      <c r="L221" s="719"/>
      <c r="M221" s="719"/>
      <c r="N221" s="719"/>
      <c r="O221" s="719"/>
      <c r="P221" s="719"/>
      <c r="Q221" s="719"/>
      <c r="R221" s="719"/>
      <c r="S221" s="719"/>
      <c r="T221" s="719"/>
      <c r="U221" s="719"/>
      <c r="V221" s="904"/>
      <c r="Z221" s="60"/>
    </row>
    <row r="222" spans="1:26" s="59" customFormat="1" ht="12.75">
      <c r="A222" s="894"/>
      <c r="B222" s="55">
        <f>'Rencana Anggaran Biaya'!B230</f>
        <v>1</v>
      </c>
      <c r="C222" s="55" t="str">
        <f>'Rencana Anggaran Biaya'!C230</f>
        <v>Pekerjaan Pemasangan Pintu Geser Aluminium</v>
      </c>
      <c r="D222" s="34"/>
      <c r="E222" s="34"/>
      <c r="F222" s="715">
        <v>2.5</v>
      </c>
      <c r="G222" s="715"/>
      <c r="H222" s="715">
        <v>3.2</v>
      </c>
      <c r="I222" s="715"/>
      <c r="J222" s="715"/>
      <c r="K222" s="715"/>
      <c r="L222" s="715"/>
      <c r="M222" s="715"/>
      <c r="N222" s="715"/>
      <c r="O222" s="715"/>
      <c r="P222" s="715"/>
      <c r="Q222" s="715"/>
      <c r="R222" s="715"/>
      <c r="S222" s="715"/>
      <c r="T222" s="715"/>
      <c r="U222" s="715">
        <f>F222*H222</f>
        <v>8</v>
      </c>
      <c r="V222" s="895" t="s">
        <v>7</v>
      </c>
      <c r="Z222" s="60"/>
    </row>
    <row r="223" spans="1:26" s="59" customFormat="1" ht="12.75">
      <c r="A223" s="894"/>
      <c r="B223" s="55">
        <f>'Rencana Anggaran Biaya'!B231</f>
        <v>2</v>
      </c>
      <c r="C223" s="55" t="str">
        <f>'Rencana Anggaran Biaya'!C231</f>
        <v>Pekerjaan Pemasangan Stiker Sandblast</v>
      </c>
      <c r="D223" s="34"/>
      <c r="E223" s="34"/>
      <c r="F223" s="715">
        <f>F222</f>
        <v>2.5</v>
      </c>
      <c r="G223" s="715"/>
      <c r="H223" s="715">
        <v>0.8</v>
      </c>
      <c r="I223" s="715"/>
      <c r="J223" s="715"/>
      <c r="K223" s="715"/>
      <c r="L223" s="715"/>
      <c r="M223" s="715"/>
      <c r="N223" s="715"/>
      <c r="O223" s="715"/>
      <c r="P223" s="715"/>
      <c r="Q223" s="715"/>
      <c r="R223" s="715"/>
      <c r="S223" s="715"/>
      <c r="T223" s="715"/>
      <c r="U223" s="715">
        <f>F223*H223</f>
        <v>2</v>
      </c>
      <c r="V223" s="895" t="s">
        <v>7</v>
      </c>
      <c r="Z223" s="60"/>
    </row>
    <row r="224" spans="1:26" s="709" customFormat="1" ht="12.75">
      <c r="A224" s="901" t="str">
        <f>'Rencana Anggaran Biaya'!A232</f>
        <v>E</v>
      </c>
      <c r="B224" s="706"/>
      <c r="C224" s="707" t="str">
        <f>'Rencana Anggaran Biaya'!C232</f>
        <v>Pekerjaan Ruang Umum (Tata Usaha)</v>
      </c>
      <c r="D224" s="708"/>
      <c r="E224" s="708"/>
      <c r="F224" s="718"/>
      <c r="G224" s="718"/>
      <c r="H224" s="718"/>
      <c r="I224" s="718"/>
      <c r="J224" s="718"/>
      <c r="K224" s="718"/>
      <c r="L224" s="718"/>
      <c r="M224" s="718"/>
      <c r="N224" s="718"/>
      <c r="O224" s="718"/>
      <c r="P224" s="718"/>
      <c r="Q224" s="718"/>
      <c r="R224" s="718"/>
      <c r="S224" s="718"/>
      <c r="T224" s="718"/>
      <c r="U224" s="718"/>
      <c r="V224" s="902"/>
      <c r="Z224" s="710"/>
    </row>
    <row r="225" spans="1:26" s="59" customFormat="1" ht="12.75">
      <c r="A225" s="903" t="str">
        <f>'Rencana Anggaran Biaya'!A233</f>
        <v>E1</v>
      </c>
      <c r="B225" s="79"/>
      <c r="C225" s="80" t="str">
        <f>'Rencana Anggaran Biaya'!C233</f>
        <v>Pekerjaan Dinding</v>
      </c>
      <c r="D225" s="81"/>
      <c r="E225" s="81"/>
      <c r="F225" s="719"/>
      <c r="G225" s="719"/>
      <c r="H225" s="719"/>
      <c r="I225" s="719"/>
      <c r="J225" s="719"/>
      <c r="K225" s="719"/>
      <c r="L225" s="719"/>
      <c r="M225" s="719"/>
      <c r="N225" s="719"/>
      <c r="O225" s="719"/>
      <c r="P225" s="719"/>
      <c r="Q225" s="719"/>
      <c r="R225" s="719"/>
      <c r="S225" s="719"/>
      <c r="T225" s="719"/>
      <c r="U225" s="719"/>
      <c r="V225" s="904"/>
      <c r="Z225" s="60"/>
    </row>
    <row r="226" spans="1:26" s="59" customFormat="1" ht="12.75">
      <c r="A226" s="894"/>
      <c r="B226" s="55">
        <f>'Rencana Anggaran Biaya'!B234</f>
        <v>1</v>
      </c>
      <c r="C226" s="55" t="str">
        <f>'Rencana Anggaran Biaya'!C234</f>
        <v>Pekerjaan Pemasangan Rangka Kayu</v>
      </c>
      <c r="D226" s="34"/>
      <c r="E226" s="34"/>
      <c r="F226" s="715">
        <v>11</v>
      </c>
      <c r="G226" s="715"/>
      <c r="H226" s="715">
        <f>H222</f>
        <v>3.2</v>
      </c>
      <c r="I226" s="715"/>
      <c r="J226" s="715"/>
      <c r="K226" s="715"/>
      <c r="L226" s="715"/>
      <c r="M226" s="715"/>
      <c r="N226" s="715"/>
      <c r="O226" s="715"/>
      <c r="P226" s="715"/>
      <c r="Q226" s="715"/>
      <c r="R226" s="715"/>
      <c r="S226" s="715"/>
      <c r="T226" s="715"/>
      <c r="U226" s="715">
        <f>F226*H226</f>
        <v>35.200000000000003</v>
      </c>
      <c r="V226" s="895" t="s">
        <v>7</v>
      </c>
      <c r="Z226" s="60"/>
    </row>
    <row r="227" spans="1:26" s="59" customFormat="1" ht="12.75">
      <c r="A227" s="896"/>
      <c r="B227" s="55">
        <f>'Rencana Anggaran Biaya'!B237</f>
        <v>4</v>
      </c>
      <c r="C227" s="55" t="str">
        <f>'Rencana Anggaran Biaya'!C237</f>
        <v>Pekerjaan Pemasangan WPC</v>
      </c>
      <c r="D227" s="49"/>
      <c r="E227" s="49"/>
      <c r="F227" s="716">
        <v>8</v>
      </c>
      <c r="G227" s="716"/>
      <c r="H227" s="716">
        <f>H226</f>
        <v>3.2</v>
      </c>
      <c r="I227" s="716"/>
      <c r="J227" s="716"/>
      <c r="K227" s="716"/>
      <c r="L227" s="716"/>
      <c r="M227" s="716"/>
      <c r="N227" s="716"/>
      <c r="O227" s="716"/>
      <c r="P227" s="716"/>
      <c r="Q227" s="716"/>
      <c r="R227" s="716"/>
      <c r="S227" s="716"/>
      <c r="T227" s="716"/>
      <c r="U227" s="716">
        <f>F227*H227</f>
        <v>25.6</v>
      </c>
      <c r="V227" s="897" t="s">
        <v>7</v>
      </c>
      <c r="Z227" s="60"/>
    </row>
    <row r="228" spans="1:26" s="59" customFormat="1" ht="12.75">
      <c r="A228" s="896"/>
      <c r="B228" s="55">
        <f>'Rencana Anggaran Biaya'!B238</f>
        <v>5</v>
      </c>
      <c r="C228" s="55" t="str">
        <f>'Rencana Anggaran Biaya'!C238</f>
        <v>Pekerjaan Pemasangan Signage</v>
      </c>
      <c r="D228" s="49"/>
      <c r="E228" s="49"/>
      <c r="F228" s="716">
        <v>120</v>
      </c>
      <c r="G228" s="716"/>
      <c r="H228" s="716"/>
      <c r="I228" s="716"/>
      <c r="J228" s="716"/>
      <c r="K228" s="716"/>
      <c r="L228" s="716"/>
      <c r="M228" s="716"/>
      <c r="N228" s="716"/>
      <c r="O228" s="716"/>
      <c r="P228" s="716"/>
      <c r="Q228" s="716"/>
      <c r="R228" s="716"/>
      <c r="S228" s="716"/>
      <c r="T228" s="716"/>
      <c r="U228" s="716">
        <f>F228</f>
        <v>120</v>
      </c>
      <c r="V228" s="897" t="s">
        <v>4</v>
      </c>
      <c r="Z228" s="60"/>
    </row>
    <row r="229" spans="1:26" s="59" customFormat="1" ht="12.75">
      <c r="A229" s="903" t="str">
        <f>'Rencana Anggaran Biaya'!A239</f>
        <v>E2</v>
      </c>
      <c r="B229" s="79"/>
      <c r="C229" s="80" t="str">
        <f>'Rencana Anggaran Biaya'!C239</f>
        <v>Pekerjaan Plafon</v>
      </c>
      <c r="D229" s="81"/>
      <c r="E229" s="81"/>
      <c r="F229" s="719"/>
      <c r="G229" s="719"/>
      <c r="H229" s="719"/>
      <c r="I229" s="719"/>
      <c r="J229" s="719"/>
      <c r="K229" s="719"/>
      <c r="L229" s="719"/>
      <c r="M229" s="719"/>
      <c r="N229" s="719"/>
      <c r="O229" s="719"/>
      <c r="P229" s="719"/>
      <c r="Q229" s="719"/>
      <c r="R229" s="719"/>
      <c r="S229" s="719"/>
      <c r="T229" s="719"/>
      <c r="U229" s="719"/>
      <c r="V229" s="904"/>
      <c r="Z229" s="60"/>
    </row>
    <row r="230" spans="1:26" s="59" customFormat="1" ht="12.75">
      <c r="A230" s="894"/>
      <c r="B230" s="55">
        <f>'Rencana Anggaran Biaya'!B240</f>
        <v>1</v>
      </c>
      <c r="C230" s="55" t="str">
        <f>'Rencana Anggaran Biaya'!C240</f>
        <v>Pekerjaan Pemasangan Rangka Plafon</v>
      </c>
      <c r="D230" s="34"/>
      <c r="E230" s="34"/>
      <c r="F230" s="715">
        <v>7</v>
      </c>
      <c r="G230" s="715">
        <v>6.5</v>
      </c>
      <c r="H230" s="715"/>
      <c r="I230" s="715"/>
      <c r="J230" s="715"/>
      <c r="K230" s="715"/>
      <c r="L230" s="715"/>
      <c r="M230" s="715"/>
      <c r="N230" s="715"/>
      <c r="O230" s="715"/>
      <c r="P230" s="715"/>
      <c r="Q230" s="715"/>
      <c r="R230" s="715"/>
      <c r="S230" s="715"/>
      <c r="T230" s="715"/>
      <c r="U230" s="715">
        <f>F230*G230</f>
        <v>45.5</v>
      </c>
      <c r="V230" s="895" t="s">
        <v>7</v>
      </c>
      <c r="Z230" s="60"/>
    </row>
    <row r="231" spans="1:26" s="59" customFormat="1" ht="12.75">
      <c r="A231" s="896"/>
      <c r="B231" s="55">
        <f>'Rencana Anggaran Biaya'!B241</f>
        <v>2</v>
      </c>
      <c r="C231" s="55" t="str">
        <f>'Rencana Anggaran Biaya'!C241</f>
        <v>Pekerjaan Pemasangan Plafon Gypsum</v>
      </c>
      <c r="D231" s="49"/>
      <c r="E231" s="49"/>
      <c r="F231" s="716">
        <f>F230</f>
        <v>7</v>
      </c>
      <c r="G231" s="716">
        <f>G230</f>
        <v>6.5</v>
      </c>
      <c r="H231" s="716"/>
      <c r="I231" s="716">
        <f>F230</f>
        <v>7</v>
      </c>
      <c r="J231" s="716">
        <v>2</v>
      </c>
      <c r="K231" s="716">
        <v>2</v>
      </c>
      <c r="L231" s="716"/>
      <c r="M231" s="716"/>
      <c r="N231" s="716"/>
      <c r="O231" s="716"/>
      <c r="P231" s="716"/>
      <c r="Q231" s="716"/>
      <c r="R231" s="716"/>
      <c r="S231" s="716"/>
      <c r="T231" s="716"/>
      <c r="U231" s="716">
        <f>F231*G231+I231*J231*K231</f>
        <v>73.5</v>
      </c>
      <c r="V231" s="897" t="s">
        <v>7</v>
      </c>
      <c r="Z231" s="60"/>
    </row>
    <row r="232" spans="1:26" s="59" customFormat="1" ht="12.75">
      <c r="A232" s="894"/>
      <c r="B232" s="55">
        <f>'Rencana Anggaran Biaya'!B242</f>
        <v>3</v>
      </c>
      <c r="C232" s="55" t="str">
        <f>'Rencana Anggaran Biaya'!C242</f>
        <v>Pekerjaan Pengecatan Plafon Gypsum Warna Hitam</v>
      </c>
      <c r="D232" s="34"/>
      <c r="E232" s="34"/>
      <c r="F232" s="715">
        <f>F231</f>
        <v>7</v>
      </c>
      <c r="G232" s="715">
        <f>G231</f>
        <v>6.5</v>
      </c>
      <c r="H232" s="715"/>
      <c r="I232" s="715"/>
      <c r="J232" s="715"/>
      <c r="K232" s="715"/>
      <c r="L232" s="715"/>
      <c r="M232" s="715"/>
      <c r="N232" s="715"/>
      <c r="O232" s="715"/>
      <c r="P232" s="715"/>
      <c r="Q232" s="715"/>
      <c r="R232" s="715"/>
      <c r="S232" s="715"/>
      <c r="T232" s="715"/>
      <c r="U232" s="715">
        <f>F232*G232</f>
        <v>45.5</v>
      </c>
      <c r="V232" s="895" t="s">
        <v>7</v>
      </c>
      <c r="Z232" s="60"/>
    </row>
    <row r="233" spans="1:26" s="59" customFormat="1" ht="12.75">
      <c r="A233" s="896"/>
      <c r="B233" s="55">
        <f>'Rencana Anggaran Biaya'!B243</f>
        <v>4</v>
      </c>
      <c r="C233" s="55" t="str">
        <f>'Rencana Anggaran Biaya'!C243</f>
        <v>Pekerjaan Pengecatan Plafon Gypsum Warna Putih</v>
      </c>
      <c r="D233" s="49"/>
      <c r="E233" s="49"/>
      <c r="F233" s="716">
        <f>I231</f>
        <v>7</v>
      </c>
      <c r="G233" s="716">
        <f>J231</f>
        <v>2</v>
      </c>
      <c r="H233" s="716">
        <f>K231</f>
        <v>2</v>
      </c>
      <c r="I233" s="716"/>
      <c r="J233" s="716"/>
      <c r="K233" s="716"/>
      <c r="L233" s="716"/>
      <c r="M233" s="716"/>
      <c r="N233" s="716"/>
      <c r="O233" s="716"/>
      <c r="P233" s="716"/>
      <c r="Q233" s="716"/>
      <c r="R233" s="716"/>
      <c r="S233" s="716"/>
      <c r="T233" s="716"/>
      <c r="U233" s="716">
        <f>F233*G233*H233</f>
        <v>28</v>
      </c>
      <c r="V233" s="897" t="s">
        <v>7</v>
      </c>
      <c r="Z233" s="60"/>
    </row>
    <row r="234" spans="1:26" s="59" customFormat="1" ht="12.75">
      <c r="A234" s="903" t="str">
        <f>'Rencana Anggaran Biaya'!A244</f>
        <v>E3</v>
      </c>
      <c r="B234" s="79"/>
      <c r="C234" s="80" t="str">
        <f>'Rencana Anggaran Biaya'!C244</f>
        <v>Pekerjaan Lantai</v>
      </c>
      <c r="D234" s="81"/>
      <c r="E234" s="81"/>
      <c r="F234" s="719"/>
      <c r="G234" s="719"/>
      <c r="H234" s="719"/>
      <c r="I234" s="719"/>
      <c r="J234" s="719"/>
      <c r="K234" s="719"/>
      <c r="L234" s="719"/>
      <c r="M234" s="719"/>
      <c r="N234" s="719"/>
      <c r="O234" s="719"/>
      <c r="P234" s="719"/>
      <c r="Q234" s="719"/>
      <c r="R234" s="719"/>
      <c r="S234" s="719"/>
      <c r="T234" s="719"/>
      <c r="U234" s="719"/>
      <c r="V234" s="904"/>
      <c r="Z234" s="60"/>
    </row>
    <row r="235" spans="1:26" s="59" customFormat="1" ht="12.75">
      <c r="A235" s="894"/>
      <c r="B235" s="55">
        <f>'Rencana Anggaran Biaya'!B245</f>
        <v>1</v>
      </c>
      <c r="C235" s="55" t="str">
        <f>'Rencana Anggaran Biaya'!C245</f>
        <v>Pekerjaan Pemasangan Granit Tensile</v>
      </c>
      <c r="D235" s="34"/>
      <c r="E235" s="34"/>
      <c r="F235" s="715">
        <f>F232</f>
        <v>7</v>
      </c>
      <c r="G235" s="715">
        <f>G232</f>
        <v>6.5</v>
      </c>
      <c r="H235" s="715"/>
      <c r="I235" s="715"/>
      <c r="J235" s="715"/>
      <c r="K235" s="715"/>
      <c r="L235" s="715"/>
      <c r="M235" s="715"/>
      <c r="N235" s="715"/>
      <c r="O235" s="715"/>
      <c r="P235" s="715"/>
      <c r="Q235" s="715"/>
      <c r="R235" s="715"/>
      <c r="S235" s="715"/>
      <c r="T235" s="715"/>
      <c r="U235" s="715">
        <f>F235*G235</f>
        <v>45.5</v>
      </c>
      <c r="V235" s="895" t="s">
        <v>7</v>
      </c>
      <c r="Z235" s="60"/>
    </row>
    <row r="236" spans="1:26" s="59" customFormat="1" ht="12.75">
      <c r="A236" s="903" t="str">
        <f>'Rencana Anggaran Biaya'!A246</f>
        <v>E4</v>
      </c>
      <c r="B236" s="79"/>
      <c r="C236" s="80" t="str">
        <f>'Rencana Anggaran Biaya'!C246</f>
        <v>Pekerjaan Elektrikal</v>
      </c>
      <c r="D236" s="81"/>
      <c r="E236" s="81"/>
      <c r="F236" s="719"/>
      <c r="G236" s="719"/>
      <c r="H236" s="719"/>
      <c r="I236" s="719"/>
      <c r="J236" s="719"/>
      <c r="K236" s="719"/>
      <c r="L236" s="719"/>
      <c r="M236" s="719"/>
      <c r="N236" s="719"/>
      <c r="O236" s="719"/>
      <c r="P236" s="719"/>
      <c r="Q236" s="719"/>
      <c r="R236" s="719"/>
      <c r="S236" s="719"/>
      <c r="T236" s="719"/>
      <c r="U236" s="719"/>
      <c r="V236" s="904"/>
      <c r="Z236" s="60"/>
    </row>
    <row r="237" spans="1:26" s="59" customFormat="1" ht="12.75">
      <c r="A237" s="894"/>
      <c r="B237" s="55">
        <f>'Rencana Anggaran Biaya'!B247</f>
        <v>1</v>
      </c>
      <c r="C237" s="55" t="str">
        <f>'Rencana Anggaran Biaya'!C247</f>
        <v>Pekerjaan Instalasi Kabel NYM</v>
      </c>
      <c r="D237" s="34"/>
      <c r="E237" s="34"/>
      <c r="F237" s="715"/>
      <c r="G237" s="715"/>
      <c r="H237" s="715"/>
      <c r="I237" s="715"/>
      <c r="J237" s="715"/>
      <c r="K237" s="715"/>
      <c r="L237" s="715"/>
      <c r="M237" s="715"/>
      <c r="N237" s="715"/>
      <c r="O237" s="715"/>
      <c r="P237" s="715"/>
      <c r="Q237" s="715"/>
      <c r="R237" s="715"/>
      <c r="S237" s="715"/>
      <c r="T237" s="715"/>
      <c r="U237" s="715">
        <f>1+U239+U240+U242</f>
        <v>17</v>
      </c>
      <c r="V237" s="895" t="s">
        <v>1439</v>
      </c>
      <c r="Z237" s="60"/>
    </row>
    <row r="238" spans="1:26" s="59" customFormat="1" ht="12.75">
      <c r="A238" s="896"/>
      <c r="B238" s="55">
        <f>'Rencana Anggaran Biaya'!B248</f>
        <v>2</v>
      </c>
      <c r="C238" s="55" t="str">
        <f>'Rencana Anggaran Biaya'!C248</f>
        <v>Pekerjaan Pemasangan Lampu LED Strips</v>
      </c>
      <c r="D238" s="49"/>
      <c r="E238" s="49"/>
      <c r="F238" s="716"/>
      <c r="G238" s="716"/>
      <c r="H238" s="716"/>
      <c r="I238" s="716"/>
      <c r="J238" s="716"/>
      <c r="K238" s="716"/>
      <c r="L238" s="716"/>
      <c r="M238" s="716"/>
      <c r="N238" s="716"/>
      <c r="O238" s="716"/>
      <c r="P238" s="716"/>
      <c r="Q238" s="716"/>
      <c r="R238" s="716"/>
      <c r="S238" s="716"/>
      <c r="T238" s="716"/>
      <c r="U238" s="715">
        <f>F235*2</f>
        <v>14</v>
      </c>
      <c r="V238" s="895" t="s">
        <v>17</v>
      </c>
      <c r="Z238" s="60"/>
    </row>
    <row r="239" spans="1:26" s="59" customFormat="1" ht="12.75">
      <c r="A239" s="894"/>
      <c r="B239" s="55">
        <f>'Rencana Anggaran Biaya'!B249</f>
        <v>3</v>
      </c>
      <c r="C239" s="55" t="str">
        <f>'Rencana Anggaran Biaya'!C249</f>
        <v>Pekerjaan Pemasangan Lampu LED Mata Kucing</v>
      </c>
      <c r="D239" s="34"/>
      <c r="E239" s="34"/>
      <c r="F239" s="715"/>
      <c r="G239" s="715"/>
      <c r="H239" s="715"/>
      <c r="I239" s="715"/>
      <c r="J239" s="715"/>
      <c r="K239" s="715"/>
      <c r="L239" s="715"/>
      <c r="M239" s="715"/>
      <c r="N239" s="715"/>
      <c r="O239" s="715"/>
      <c r="P239" s="715"/>
      <c r="Q239" s="715"/>
      <c r="R239" s="715"/>
      <c r="S239" s="715"/>
      <c r="T239" s="715"/>
      <c r="U239" s="715">
        <v>4</v>
      </c>
      <c r="V239" s="895" t="s">
        <v>5</v>
      </c>
      <c r="Z239" s="60"/>
    </row>
    <row r="240" spans="1:26" s="59" customFormat="1" ht="12.75">
      <c r="A240" s="896"/>
      <c r="B240" s="55">
        <f>'Rencana Anggaran Biaya'!B250</f>
        <v>4</v>
      </c>
      <c r="C240" s="55" t="str">
        <f>'Rencana Anggaran Biaya'!C250</f>
        <v>Pekerjaan Pemasangan Lampu LED Magnetic Track Light</v>
      </c>
      <c r="D240" s="49"/>
      <c r="E240" s="49"/>
      <c r="F240" s="716"/>
      <c r="G240" s="716"/>
      <c r="H240" s="716"/>
      <c r="I240" s="716"/>
      <c r="J240" s="716"/>
      <c r="K240" s="716"/>
      <c r="L240" s="716"/>
      <c r="M240" s="716"/>
      <c r="N240" s="716"/>
      <c r="O240" s="716"/>
      <c r="P240" s="716"/>
      <c r="Q240" s="716"/>
      <c r="R240" s="716"/>
      <c r="S240" s="716"/>
      <c r="T240" s="716"/>
      <c r="U240" s="715">
        <v>10</v>
      </c>
      <c r="V240" s="895" t="s">
        <v>5</v>
      </c>
      <c r="Z240" s="60"/>
    </row>
    <row r="241" spans="1:59" s="59" customFormat="1" ht="12.75">
      <c r="A241" s="894"/>
      <c r="B241" s="55">
        <f>'Rencana Anggaran Biaya'!B251</f>
        <v>5</v>
      </c>
      <c r="C241" s="55" t="str">
        <f>'Rencana Anggaran Biaya'!C251</f>
        <v>Pekerjaan Pemasangan Lampu LED Hanging Track Light</v>
      </c>
      <c r="D241" s="34"/>
      <c r="E241" s="34"/>
      <c r="F241" s="715"/>
      <c r="G241" s="715"/>
      <c r="H241" s="715"/>
      <c r="I241" s="715"/>
      <c r="J241" s="715"/>
      <c r="K241" s="715"/>
      <c r="L241" s="715"/>
      <c r="M241" s="715"/>
      <c r="N241" s="715"/>
      <c r="O241" s="715"/>
      <c r="P241" s="715"/>
      <c r="Q241" s="715"/>
      <c r="R241" s="715"/>
      <c r="S241" s="715"/>
      <c r="T241" s="715"/>
      <c r="U241" s="716">
        <v>4</v>
      </c>
      <c r="V241" s="897" t="s">
        <v>5</v>
      </c>
      <c r="Z241" s="60"/>
    </row>
    <row r="242" spans="1:59" s="59" customFormat="1" ht="12.75">
      <c r="A242" s="896"/>
      <c r="B242" s="55">
        <f>'Rencana Anggaran Biaya'!B252</f>
        <v>6</v>
      </c>
      <c r="C242" s="55" t="str">
        <f>'Rencana Anggaran Biaya'!C252</f>
        <v>Pekerjaan Pemasangan Saklar Tunggal</v>
      </c>
      <c r="D242" s="49"/>
      <c r="E242" s="49"/>
      <c r="F242" s="716"/>
      <c r="G242" s="716"/>
      <c r="H242" s="716"/>
      <c r="I242" s="716"/>
      <c r="J242" s="716"/>
      <c r="K242" s="716"/>
      <c r="L242" s="716"/>
      <c r="M242" s="716"/>
      <c r="N242" s="716"/>
      <c r="O242" s="716"/>
      <c r="P242" s="716"/>
      <c r="Q242" s="716"/>
      <c r="R242" s="716"/>
      <c r="S242" s="716"/>
      <c r="T242" s="716"/>
      <c r="U242" s="715">
        <v>2</v>
      </c>
      <c r="V242" s="895" t="s">
        <v>5</v>
      </c>
      <c r="Z242" s="60"/>
    </row>
    <row r="243" spans="1:59" s="59" customFormat="1" ht="12.75">
      <c r="A243" s="894"/>
      <c r="B243" s="55">
        <f>'Rencana Anggaran Biaya'!B253</f>
        <v>7</v>
      </c>
      <c r="C243" s="55" t="str">
        <f>'Rencana Anggaran Biaya'!C253</f>
        <v>Pekerjaan Pemasangan Saklar Ganda</v>
      </c>
      <c r="D243" s="34"/>
      <c r="E243" s="34"/>
      <c r="F243" s="715"/>
      <c r="G243" s="715"/>
      <c r="H243" s="715"/>
      <c r="I243" s="715"/>
      <c r="J243" s="715"/>
      <c r="K243" s="715"/>
      <c r="L243" s="715"/>
      <c r="M243" s="715"/>
      <c r="N243" s="715"/>
      <c r="O243" s="715"/>
      <c r="P243" s="715"/>
      <c r="Q243" s="715"/>
      <c r="R243" s="715"/>
      <c r="S243" s="715"/>
      <c r="T243" s="715"/>
      <c r="U243" s="715">
        <v>2</v>
      </c>
      <c r="V243" s="895" t="s">
        <v>5</v>
      </c>
      <c r="Z243" s="60"/>
    </row>
    <row r="244" spans="1:59" s="59" customFormat="1" ht="12.75">
      <c r="A244" s="896"/>
      <c r="B244" s="55">
        <f>'Rencana Anggaran Biaya'!B254</f>
        <v>8</v>
      </c>
      <c r="C244" s="55" t="str">
        <f>'Rencana Anggaran Biaya'!C254</f>
        <v>Pekerjaan Pemasangan Stop Kontak Tunggal</v>
      </c>
      <c r="D244" s="49"/>
      <c r="E244" s="49"/>
      <c r="F244" s="716"/>
      <c r="G244" s="716"/>
      <c r="H244" s="716"/>
      <c r="I244" s="716"/>
      <c r="J244" s="716"/>
      <c r="K244" s="716"/>
      <c r="L244" s="716"/>
      <c r="M244" s="716"/>
      <c r="N244" s="716"/>
      <c r="O244" s="716"/>
      <c r="P244" s="716"/>
      <c r="Q244" s="716"/>
      <c r="R244" s="716"/>
      <c r="S244" s="716"/>
      <c r="T244" s="716"/>
      <c r="U244" s="716">
        <v>16</v>
      </c>
      <c r="V244" s="897" t="s">
        <v>5</v>
      </c>
      <c r="Z244" s="60"/>
    </row>
    <row r="245" spans="1:59" s="59" customFormat="1" ht="12.75">
      <c r="A245" s="903" t="str">
        <f>'Rencana Anggaran Biaya'!A255</f>
        <v>E5</v>
      </c>
      <c r="B245" s="79"/>
      <c r="C245" s="80" t="str">
        <f>'Rencana Anggaran Biaya'!C255</f>
        <v>Pekerjaan Pintu Jendela</v>
      </c>
      <c r="D245" s="81"/>
      <c r="E245" s="81"/>
      <c r="F245" s="719"/>
      <c r="G245" s="719"/>
      <c r="H245" s="719"/>
      <c r="I245" s="719"/>
      <c r="J245" s="719"/>
      <c r="K245" s="719"/>
      <c r="L245" s="719"/>
      <c r="M245" s="719"/>
      <c r="N245" s="719"/>
      <c r="O245" s="719"/>
      <c r="P245" s="719"/>
      <c r="Q245" s="719"/>
      <c r="R245" s="719"/>
      <c r="S245" s="719"/>
      <c r="T245" s="719"/>
      <c r="U245" s="719"/>
      <c r="V245" s="904"/>
      <c r="Z245" s="60"/>
    </row>
    <row r="246" spans="1:59" s="59" customFormat="1" ht="12.75">
      <c r="A246" s="894"/>
      <c r="B246" s="55">
        <f>'Rencana Anggaran Biaya'!B256</f>
        <v>1</v>
      </c>
      <c r="C246" s="55" t="str">
        <f>'Rencana Anggaran Biaya'!C256</f>
        <v>Pekerjaan Pemasangan Pintu Multipleks Fin HPL</v>
      </c>
      <c r="D246" s="34"/>
      <c r="E246" s="34"/>
      <c r="F246" s="715"/>
      <c r="G246" s="715"/>
      <c r="H246" s="715"/>
      <c r="I246" s="715"/>
      <c r="J246" s="715"/>
      <c r="K246" s="715"/>
      <c r="L246" s="715"/>
      <c r="M246" s="715"/>
      <c r="N246" s="715"/>
      <c r="O246" s="715"/>
      <c r="P246" s="715"/>
      <c r="Q246" s="715"/>
      <c r="R246" s="715"/>
      <c r="S246" s="715"/>
      <c r="T246" s="715"/>
      <c r="U246" s="715">
        <v>2</v>
      </c>
      <c r="V246" s="895" t="s">
        <v>5</v>
      </c>
      <c r="Z246" s="60"/>
    </row>
    <row r="247" spans="1:59" s="59" customFormat="1" ht="12.75">
      <c r="A247" s="903" t="str">
        <f>'Rencana Anggaran Biaya'!A257</f>
        <v>E6</v>
      </c>
      <c r="B247" s="79"/>
      <c r="C247" s="80" t="str">
        <f>'Rencana Anggaran Biaya'!C257</f>
        <v>Pekerjaan Meubeler</v>
      </c>
      <c r="D247" s="81"/>
      <c r="E247" s="81"/>
      <c r="F247" s="719"/>
      <c r="G247" s="719"/>
      <c r="H247" s="719"/>
      <c r="I247" s="719"/>
      <c r="J247" s="719"/>
      <c r="K247" s="719"/>
      <c r="L247" s="719"/>
      <c r="M247" s="719"/>
      <c r="N247" s="719"/>
      <c r="O247" s="719"/>
      <c r="P247" s="719"/>
      <c r="Q247" s="719"/>
      <c r="R247" s="719"/>
      <c r="S247" s="719"/>
      <c r="T247" s="719"/>
      <c r="U247" s="719"/>
      <c r="V247" s="904"/>
      <c r="Z247" s="60"/>
    </row>
    <row r="248" spans="1:59" s="59" customFormat="1" ht="12.75">
      <c r="A248" s="896"/>
      <c r="B248" s="55">
        <f>'Rencana Anggaran Biaya'!B258</f>
        <v>1</v>
      </c>
      <c r="C248" s="55" t="str">
        <f>'Rencana Anggaran Biaya'!C258</f>
        <v>Pekerjaan Roller Blind</v>
      </c>
      <c r="D248" s="49"/>
      <c r="E248" s="49"/>
      <c r="F248" s="716">
        <v>3.65</v>
      </c>
      <c r="G248" s="716"/>
      <c r="H248" s="716">
        <v>2.5</v>
      </c>
      <c r="I248" s="716"/>
      <c r="J248" s="716"/>
      <c r="K248" s="716"/>
      <c r="L248" s="716"/>
      <c r="M248" s="716"/>
      <c r="N248" s="716"/>
      <c r="O248" s="716">
        <v>2</v>
      </c>
      <c r="P248" s="716"/>
      <c r="Q248" s="716"/>
      <c r="R248" s="716"/>
      <c r="S248" s="716"/>
      <c r="T248" s="716"/>
      <c r="U248" s="716">
        <f>F248*H248*O248</f>
        <v>18.25</v>
      </c>
      <c r="V248" s="897" t="s">
        <v>7</v>
      </c>
      <c r="Z248" s="60"/>
    </row>
    <row r="249" spans="1:59" s="59" customFormat="1" ht="12.75">
      <c r="A249" s="903" t="str">
        <f>'Rencana Anggaran Biaya'!A259</f>
        <v>E7</v>
      </c>
      <c r="B249" s="79"/>
      <c r="C249" s="80" t="str">
        <f>'Rencana Anggaran Biaya'!C259</f>
        <v>Pekerjaan Toilet</v>
      </c>
      <c r="D249" s="81"/>
      <c r="E249" s="81"/>
      <c r="F249" s="719"/>
      <c r="G249" s="719"/>
      <c r="H249" s="719"/>
      <c r="I249" s="719"/>
      <c r="J249" s="719"/>
      <c r="K249" s="719"/>
      <c r="L249" s="719"/>
      <c r="M249" s="719"/>
      <c r="N249" s="719"/>
      <c r="O249" s="719"/>
      <c r="P249" s="719"/>
      <c r="Q249" s="719"/>
      <c r="R249" s="719"/>
      <c r="S249" s="719"/>
      <c r="T249" s="719"/>
      <c r="U249" s="719"/>
      <c r="V249" s="904"/>
      <c r="Z249" s="60"/>
    </row>
    <row r="250" spans="1:59" s="59" customFormat="1" ht="12.75">
      <c r="A250" s="894"/>
      <c r="B250" s="55">
        <f>'Rencana Anggaran Biaya'!B260</f>
        <v>1</v>
      </c>
      <c r="C250" s="55" t="str">
        <f>'Rencana Anggaran Biaya'!C260</f>
        <v>Pekerjaan Instalasi Pipa Air Bersih</v>
      </c>
      <c r="D250" s="34"/>
      <c r="E250" s="34"/>
      <c r="F250" s="715"/>
      <c r="G250" s="715"/>
      <c r="H250" s="715"/>
      <c r="I250" s="715"/>
      <c r="J250" s="715"/>
      <c r="K250" s="715"/>
      <c r="L250" s="715"/>
      <c r="M250" s="715"/>
      <c r="N250" s="715"/>
      <c r="O250" s="715"/>
      <c r="P250" s="715"/>
      <c r="Q250" s="715"/>
      <c r="R250" s="715"/>
      <c r="S250" s="715"/>
      <c r="T250" s="715"/>
      <c r="U250" s="715">
        <v>20</v>
      </c>
      <c r="V250" s="895" t="s">
        <v>17</v>
      </c>
      <c r="Z250" s="60"/>
    </row>
    <row r="251" spans="1:59" s="59" customFormat="1" ht="12.75">
      <c r="A251" s="896"/>
      <c r="B251" s="55">
        <f>'Rencana Anggaran Biaya'!B261</f>
        <v>2</v>
      </c>
      <c r="C251" s="55" t="str">
        <f>'Rencana Anggaran Biaya'!C261</f>
        <v>Pekerjaan Instalasi Pipa Air Kotor Cair</v>
      </c>
      <c r="D251" s="49"/>
      <c r="E251" s="49"/>
      <c r="F251" s="716"/>
      <c r="G251" s="716"/>
      <c r="H251" s="716"/>
      <c r="I251" s="716"/>
      <c r="J251" s="716"/>
      <c r="K251" s="716"/>
      <c r="L251" s="716"/>
      <c r="M251" s="716"/>
      <c r="N251" s="716"/>
      <c r="O251" s="716"/>
      <c r="P251" s="716"/>
      <c r="Q251" s="716"/>
      <c r="R251" s="716"/>
      <c r="S251" s="716"/>
      <c r="T251" s="716"/>
      <c r="U251" s="716">
        <f>U250</f>
        <v>20</v>
      </c>
      <c r="V251" s="897" t="s">
        <v>17</v>
      </c>
      <c r="Z251" s="60"/>
    </row>
    <row r="252" spans="1:59" s="58" customFormat="1" ht="21" customHeight="1">
      <c r="A252" s="894"/>
      <c r="B252" s="55">
        <f>'Rencana Anggaran Biaya'!B262</f>
        <v>3</v>
      </c>
      <c r="C252" s="55" t="str">
        <f>'Rencana Anggaran Biaya'!C262</f>
        <v>Pekerjaan Instalasi Pipa Air Kotor Padat</v>
      </c>
      <c r="D252" s="34"/>
      <c r="E252" s="34"/>
      <c r="F252" s="715"/>
      <c r="G252" s="715"/>
      <c r="H252" s="715"/>
      <c r="I252" s="715"/>
      <c r="J252" s="715"/>
      <c r="K252" s="715"/>
      <c r="L252" s="715"/>
      <c r="M252" s="715"/>
      <c r="N252" s="715"/>
      <c r="O252" s="715"/>
      <c r="P252" s="715"/>
      <c r="Q252" s="715"/>
      <c r="R252" s="715"/>
      <c r="S252" s="715"/>
      <c r="T252" s="715"/>
      <c r="U252" s="715">
        <f>U251</f>
        <v>20</v>
      </c>
      <c r="V252" s="895" t="s">
        <v>17</v>
      </c>
      <c r="W252" s="59"/>
      <c r="X252" s="59"/>
      <c r="Y252" s="59"/>
      <c r="Z252" s="59"/>
      <c r="AA252" s="59"/>
      <c r="AB252" s="59"/>
      <c r="AC252" s="59"/>
      <c r="AD252" s="59"/>
      <c r="AE252" s="59"/>
      <c r="AF252" s="59"/>
      <c r="AG252" s="59"/>
      <c r="AH252" s="59"/>
      <c r="AI252" s="59"/>
      <c r="AJ252" s="59"/>
      <c r="AK252" s="59"/>
      <c r="AL252" s="59"/>
      <c r="AM252" s="59"/>
      <c r="AN252" s="59"/>
      <c r="AO252" s="59"/>
      <c r="AP252" s="59"/>
      <c r="AQ252" s="59"/>
      <c r="AR252" s="59"/>
      <c r="AS252" s="59"/>
      <c r="AT252" s="59"/>
      <c r="AU252" s="59"/>
      <c r="AV252" s="59"/>
      <c r="AW252" s="59"/>
      <c r="AX252" s="59"/>
      <c r="AY252" s="59"/>
      <c r="AZ252" s="59"/>
      <c r="BA252" s="59"/>
      <c r="BB252" s="59"/>
      <c r="BC252" s="59"/>
      <c r="BD252" s="59"/>
      <c r="BE252" s="59"/>
      <c r="BF252" s="59"/>
      <c r="BG252" s="59"/>
    </row>
    <row r="253" spans="1:59" s="58" customFormat="1" ht="21" customHeight="1">
      <c r="A253" s="894"/>
      <c r="B253" s="55">
        <f>'Rencana Anggaran Biaya'!B263</f>
        <v>4</v>
      </c>
      <c r="C253" s="55" t="str">
        <f>'Rencana Anggaran Biaya'!C263</f>
        <v>Pekerjaan Pemasangan Urinoir</v>
      </c>
      <c r="D253" s="34"/>
      <c r="E253" s="34"/>
      <c r="F253" s="715"/>
      <c r="G253" s="715"/>
      <c r="H253" s="715"/>
      <c r="I253" s="715"/>
      <c r="J253" s="715"/>
      <c r="K253" s="715"/>
      <c r="L253" s="715"/>
      <c r="M253" s="715"/>
      <c r="N253" s="715"/>
      <c r="O253" s="715"/>
      <c r="P253" s="715"/>
      <c r="Q253" s="715"/>
      <c r="R253" s="715"/>
      <c r="S253" s="715"/>
      <c r="T253" s="715"/>
      <c r="U253" s="715">
        <v>1</v>
      </c>
      <c r="V253" s="895" t="s">
        <v>5</v>
      </c>
      <c r="W253" s="59"/>
      <c r="X253" s="59"/>
      <c r="Y253" s="59"/>
      <c r="Z253" s="59"/>
      <c r="AA253" s="59"/>
      <c r="AB253" s="59"/>
      <c r="AC253" s="59"/>
      <c r="AD253" s="59"/>
      <c r="AE253" s="59"/>
      <c r="AF253" s="59"/>
      <c r="AG253" s="59"/>
      <c r="AH253" s="59"/>
      <c r="AI253" s="59"/>
      <c r="AJ253" s="59"/>
      <c r="AK253" s="59"/>
      <c r="AL253" s="59"/>
      <c r="AM253" s="59"/>
      <c r="AN253" s="59"/>
      <c r="AO253" s="59"/>
      <c r="AP253" s="59"/>
      <c r="AQ253" s="59"/>
      <c r="AR253" s="59"/>
      <c r="AS253" s="59"/>
      <c r="AT253" s="59"/>
      <c r="AU253" s="59"/>
      <c r="AV253" s="59"/>
      <c r="AW253" s="59"/>
      <c r="AX253" s="59"/>
      <c r="AY253" s="59"/>
      <c r="AZ253" s="59"/>
      <c r="BA253" s="59"/>
      <c r="BB253" s="59"/>
      <c r="BC253" s="59"/>
      <c r="BD253" s="59"/>
      <c r="BE253" s="59"/>
      <c r="BF253" s="59"/>
      <c r="BG253" s="59"/>
    </row>
    <row r="254" spans="1:59" s="59" customFormat="1" ht="12.75">
      <c r="A254" s="894"/>
      <c r="B254" s="55">
        <f>'Rencana Anggaran Biaya'!B264</f>
        <v>5</v>
      </c>
      <c r="C254" s="55" t="str">
        <f>'Rencana Anggaran Biaya'!C264</f>
        <v>Pekerjaan Pemasangan Kloset Duduk</v>
      </c>
      <c r="D254" s="34"/>
      <c r="E254" s="34"/>
      <c r="F254" s="715"/>
      <c r="G254" s="715"/>
      <c r="H254" s="715"/>
      <c r="I254" s="715"/>
      <c r="J254" s="715"/>
      <c r="K254" s="715"/>
      <c r="L254" s="715"/>
      <c r="M254" s="715"/>
      <c r="N254" s="715"/>
      <c r="O254" s="715"/>
      <c r="P254" s="715"/>
      <c r="Q254" s="715"/>
      <c r="R254" s="715"/>
      <c r="S254" s="715"/>
      <c r="T254" s="715"/>
      <c r="U254" s="715">
        <v>2</v>
      </c>
      <c r="V254" s="895" t="s">
        <v>5</v>
      </c>
      <c r="Z254" s="60"/>
    </row>
    <row r="255" spans="1:59" s="59" customFormat="1" ht="12.75">
      <c r="A255" s="896"/>
      <c r="B255" s="55">
        <f>'Rencana Anggaran Biaya'!B265</f>
        <v>6</v>
      </c>
      <c r="C255" s="55" t="str">
        <f>'Rencana Anggaran Biaya'!C265</f>
        <v>Pekerjaan Pemasangan Jetshower</v>
      </c>
      <c r="D255" s="49"/>
      <c r="E255" s="49"/>
      <c r="F255" s="716"/>
      <c r="G255" s="716"/>
      <c r="H255" s="716"/>
      <c r="I255" s="716"/>
      <c r="J255" s="716"/>
      <c r="K255" s="716"/>
      <c r="L255" s="716"/>
      <c r="M255" s="716"/>
      <c r="N255" s="716"/>
      <c r="O255" s="716"/>
      <c r="P255" s="716"/>
      <c r="Q255" s="716"/>
      <c r="R255" s="716"/>
      <c r="S255" s="716"/>
      <c r="T255" s="716"/>
      <c r="U255" s="716">
        <v>2</v>
      </c>
      <c r="V255" s="895" t="s">
        <v>5</v>
      </c>
      <c r="Z255" s="60"/>
    </row>
    <row r="256" spans="1:59" s="58" customFormat="1" ht="21" customHeight="1">
      <c r="A256" s="894"/>
      <c r="B256" s="55">
        <f>'Rencana Anggaran Biaya'!B266</f>
        <v>7</v>
      </c>
      <c r="C256" s="55" t="str">
        <f>'Rencana Anggaran Biaya'!C266</f>
        <v>Pekerjaan Pemasangan Floordrain</v>
      </c>
      <c r="D256" s="34"/>
      <c r="E256" s="34"/>
      <c r="F256" s="715"/>
      <c r="G256" s="715"/>
      <c r="H256" s="715"/>
      <c r="I256" s="715"/>
      <c r="J256" s="715"/>
      <c r="K256" s="715"/>
      <c r="L256" s="715"/>
      <c r="M256" s="715"/>
      <c r="N256" s="715"/>
      <c r="O256" s="715"/>
      <c r="P256" s="715"/>
      <c r="Q256" s="715"/>
      <c r="R256" s="715"/>
      <c r="S256" s="715"/>
      <c r="T256" s="715"/>
      <c r="U256" s="715">
        <v>2</v>
      </c>
      <c r="V256" s="895" t="s">
        <v>5</v>
      </c>
      <c r="W256" s="59"/>
      <c r="X256" s="59"/>
      <c r="Y256" s="59"/>
      <c r="Z256" s="59"/>
      <c r="AA256" s="59"/>
      <c r="AB256" s="59"/>
      <c r="AC256" s="59"/>
      <c r="AD256" s="59"/>
      <c r="AE256" s="59"/>
      <c r="AF256" s="59"/>
      <c r="AG256" s="59"/>
      <c r="AH256" s="59"/>
      <c r="AI256" s="59"/>
      <c r="AJ256" s="59"/>
      <c r="AK256" s="59"/>
      <c r="AL256" s="59"/>
      <c r="AM256" s="59"/>
      <c r="AN256" s="59"/>
      <c r="AO256" s="59"/>
      <c r="AP256" s="59"/>
      <c r="AQ256" s="59"/>
      <c r="AR256" s="59"/>
      <c r="AS256" s="59"/>
      <c r="AT256" s="59"/>
      <c r="AU256" s="59"/>
      <c r="AV256" s="59"/>
      <c r="AW256" s="59"/>
      <c r="AX256" s="59"/>
      <c r="AY256" s="59"/>
      <c r="AZ256" s="59"/>
      <c r="BA256" s="59"/>
      <c r="BB256" s="59"/>
      <c r="BC256" s="59"/>
      <c r="BD256" s="59"/>
      <c r="BE256" s="59"/>
      <c r="BF256" s="59"/>
      <c r="BG256" s="59"/>
    </row>
    <row r="257" spans="1:59" s="58" customFormat="1" ht="21" customHeight="1">
      <c r="A257" s="894"/>
      <c r="B257" s="55">
        <f>'Rencana Anggaran Biaya'!B267</f>
        <v>8</v>
      </c>
      <c r="C257" s="55" t="str">
        <f>'Rencana Anggaran Biaya'!C267</f>
        <v>Pekerjaan Pemasangan Wastafel Wall Hung</v>
      </c>
      <c r="D257" s="34"/>
      <c r="E257" s="34"/>
      <c r="F257" s="715"/>
      <c r="G257" s="715"/>
      <c r="H257" s="715"/>
      <c r="I257" s="715"/>
      <c r="J257" s="715"/>
      <c r="K257" s="715"/>
      <c r="L257" s="715"/>
      <c r="M257" s="715"/>
      <c r="N257" s="715"/>
      <c r="O257" s="715"/>
      <c r="P257" s="715"/>
      <c r="Q257" s="715"/>
      <c r="R257" s="715"/>
      <c r="S257" s="715"/>
      <c r="T257" s="715"/>
      <c r="U257" s="715">
        <v>2</v>
      </c>
      <c r="V257" s="895" t="s">
        <v>5</v>
      </c>
      <c r="W257" s="59"/>
      <c r="X257" s="59"/>
      <c r="Y257" s="59"/>
      <c r="Z257" s="59"/>
      <c r="AA257" s="59"/>
      <c r="AB257" s="59"/>
      <c r="AC257" s="59"/>
      <c r="AD257" s="59"/>
      <c r="AE257" s="59"/>
      <c r="AF257" s="59"/>
      <c r="AG257" s="59"/>
      <c r="AH257" s="59"/>
      <c r="AI257" s="59"/>
      <c r="AJ257" s="59"/>
      <c r="AK257" s="59"/>
      <c r="AL257" s="59"/>
      <c r="AM257" s="59"/>
      <c r="AN257" s="59"/>
      <c r="AO257" s="59"/>
      <c r="AP257" s="59"/>
      <c r="AQ257" s="59"/>
      <c r="AR257" s="59"/>
      <c r="AS257" s="59"/>
      <c r="AT257" s="59"/>
      <c r="AU257" s="59"/>
      <c r="AV257" s="59"/>
      <c r="AW257" s="59"/>
      <c r="AX257" s="59"/>
      <c r="AY257" s="59"/>
      <c r="AZ257" s="59"/>
      <c r="BA257" s="59"/>
      <c r="BB257" s="59"/>
      <c r="BC257" s="59"/>
      <c r="BD257" s="59"/>
      <c r="BE257" s="59"/>
      <c r="BF257" s="59"/>
      <c r="BG257" s="59"/>
    </row>
    <row r="258" spans="1:59" s="59" customFormat="1" ht="12.75">
      <c r="A258" s="894"/>
      <c r="B258" s="55">
        <f>'Rencana Anggaran Biaya'!B268</f>
        <v>9</v>
      </c>
      <c r="C258" s="55" t="str">
        <f>'Rencana Anggaran Biaya'!C268</f>
        <v>Pekerjaan Pemasangan Faucet</v>
      </c>
      <c r="D258" s="34"/>
      <c r="E258" s="34"/>
      <c r="F258" s="715"/>
      <c r="G258" s="715"/>
      <c r="H258" s="715"/>
      <c r="I258" s="715"/>
      <c r="J258" s="715"/>
      <c r="K258" s="715"/>
      <c r="L258" s="715"/>
      <c r="M258" s="715"/>
      <c r="N258" s="715"/>
      <c r="O258" s="715"/>
      <c r="P258" s="715"/>
      <c r="Q258" s="715"/>
      <c r="R258" s="715"/>
      <c r="S258" s="715"/>
      <c r="T258" s="715"/>
      <c r="U258" s="715">
        <v>2</v>
      </c>
      <c r="V258" s="895" t="s">
        <v>5</v>
      </c>
      <c r="Z258" s="60"/>
    </row>
    <row r="259" spans="1:59" s="59" customFormat="1" ht="12.75">
      <c r="A259" s="896"/>
      <c r="B259" s="55">
        <f>'Rencana Anggaran Biaya'!B269</f>
        <v>10</v>
      </c>
      <c r="C259" s="55" t="str">
        <f>'Rencana Anggaran Biaya'!C269</f>
        <v>Pekerjaan Pemasangan Exhaust</v>
      </c>
      <c r="D259" s="49"/>
      <c r="E259" s="49"/>
      <c r="F259" s="716"/>
      <c r="G259" s="716"/>
      <c r="H259" s="716"/>
      <c r="I259" s="716"/>
      <c r="J259" s="716"/>
      <c r="K259" s="716"/>
      <c r="L259" s="716"/>
      <c r="M259" s="716"/>
      <c r="N259" s="716"/>
      <c r="O259" s="716"/>
      <c r="P259" s="716"/>
      <c r="Q259" s="716"/>
      <c r="R259" s="716"/>
      <c r="S259" s="716"/>
      <c r="T259" s="716"/>
      <c r="U259" s="716">
        <v>2</v>
      </c>
      <c r="V259" s="895" t="s">
        <v>5</v>
      </c>
      <c r="Z259" s="60"/>
    </row>
    <row r="260" spans="1:59" s="59" customFormat="1" ht="12.75">
      <c r="A260" s="894"/>
      <c r="B260" s="55">
        <f>'Rencana Anggaran Biaya'!B270</f>
        <v>11</v>
      </c>
      <c r="C260" s="55" t="str">
        <f>'Rencana Anggaran Biaya'!C270</f>
        <v>Pekerjaan Pemasangan Granit Dinding</v>
      </c>
      <c r="D260" s="34"/>
      <c r="E260" s="34"/>
      <c r="F260" s="715">
        <v>1.5</v>
      </c>
      <c r="G260" s="715">
        <v>1.5</v>
      </c>
      <c r="H260" s="715">
        <v>2.6</v>
      </c>
      <c r="I260" s="715"/>
      <c r="J260" s="715"/>
      <c r="K260" s="715"/>
      <c r="L260" s="715"/>
      <c r="M260" s="715"/>
      <c r="N260" s="715"/>
      <c r="O260" s="715"/>
      <c r="P260" s="715"/>
      <c r="Q260" s="715"/>
      <c r="R260" s="715"/>
      <c r="S260" s="715"/>
      <c r="T260" s="715"/>
      <c r="U260" s="715">
        <f>(F260+F260+G260+G260)*H260*2</f>
        <v>31.200000000000003</v>
      </c>
      <c r="V260" s="895" t="s">
        <v>7</v>
      </c>
      <c r="Z260" s="60"/>
    </row>
    <row r="261" spans="1:59" s="59" customFormat="1" ht="12.75">
      <c r="A261" s="896"/>
      <c r="B261" s="55">
        <f>'Rencana Anggaran Biaya'!B271</f>
        <v>12</v>
      </c>
      <c r="C261" s="55" t="str">
        <f>'Rencana Anggaran Biaya'!C271</f>
        <v>Pekerjaan Pemasangan Granit lantai</v>
      </c>
      <c r="D261" s="49"/>
      <c r="E261" s="49"/>
      <c r="F261" s="716">
        <f t="shared" ref="F261:G264" si="15">F260</f>
        <v>1.5</v>
      </c>
      <c r="G261" s="716">
        <f t="shared" si="15"/>
        <v>1.5</v>
      </c>
      <c r="H261" s="716"/>
      <c r="I261" s="716"/>
      <c r="J261" s="716"/>
      <c r="K261" s="716"/>
      <c r="L261" s="716"/>
      <c r="M261" s="716"/>
      <c r="N261" s="716"/>
      <c r="O261" s="716"/>
      <c r="P261" s="716"/>
      <c r="Q261" s="716"/>
      <c r="R261" s="716"/>
      <c r="S261" s="716"/>
      <c r="T261" s="716"/>
      <c r="U261" s="716">
        <f>F261*G261*2</f>
        <v>4.5</v>
      </c>
      <c r="V261" s="897" t="s">
        <v>7</v>
      </c>
      <c r="Z261" s="60"/>
    </row>
    <row r="262" spans="1:59" s="58" customFormat="1" ht="21" customHeight="1">
      <c r="A262" s="894"/>
      <c r="B262" s="55">
        <f>'Rencana Anggaran Biaya'!B272</f>
        <v>13</v>
      </c>
      <c r="C262" s="55" t="str">
        <f>'Rencana Anggaran Biaya'!C272</f>
        <v>Pekerjaan Pemasangan Rangka Plafon</v>
      </c>
      <c r="D262" s="34"/>
      <c r="E262" s="34"/>
      <c r="F262" s="715">
        <f t="shared" si="15"/>
        <v>1.5</v>
      </c>
      <c r="G262" s="715">
        <f t="shared" si="15"/>
        <v>1.5</v>
      </c>
      <c r="H262" s="715"/>
      <c r="I262" s="715"/>
      <c r="J262" s="715"/>
      <c r="K262" s="715"/>
      <c r="L262" s="715"/>
      <c r="M262" s="715"/>
      <c r="N262" s="715"/>
      <c r="O262" s="715"/>
      <c r="P262" s="715"/>
      <c r="Q262" s="715"/>
      <c r="R262" s="715"/>
      <c r="S262" s="715"/>
      <c r="T262" s="715"/>
      <c r="U262" s="715">
        <f>F262*G262*2</f>
        <v>4.5</v>
      </c>
      <c r="V262" s="895" t="s">
        <v>7</v>
      </c>
      <c r="W262" s="59"/>
      <c r="X262" s="59"/>
      <c r="Y262" s="59"/>
      <c r="Z262" s="59"/>
      <c r="AA262" s="59"/>
      <c r="AB262" s="59"/>
      <c r="AC262" s="59"/>
      <c r="AD262" s="59"/>
      <c r="AE262" s="59"/>
      <c r="AF262" s="59"/>
      <c r="AG262" s="59"/>
      <c r="AH262" s="59"/>
      <c r="AI262" s="59"/>
      <c r="AJ262" s="59"/>
      <c r="AK262" s="59"/>
      <c r="AL262" s="59"/>
      <c r="AM262" s="59"/>
      <c r="AN262" s="59"/>
      <c r="AO262" s="59"/>
      <c r="AP262" s="59"/>
      <c r="AQ262" s="59"/>
      <c r="AR262" s="59"/>
      <c r="AS262" s="59"/>
      <c r="AT262" s="59"/>
      <c r="AU262" s="59"/>
      <c r="AV262" s="59"/>
      <c r="AW262" s="59"/>
      <c r="AX262" s="59"/>
      <c r="AY262" s="59"/>
      <c r="AZ262" s="59"/>
      <c r="BA262" s="59"/>
      <c r="BB262" s="59"/>
      <c r="BC262" s="59"/>
      <c r="BD262" s="59"/>
      <c r="BE262" s="59"/>
      <c r="BF262" s="59"/>
      <c r="BG262" s="59"/>
    </row>
    <row r="263" spans="1:59" s="58" customFormat="1" ht="21" customHeight="1">
      <c r="A263" s="894"/>
      <c r="B263" s="55">
        <f>'Rencana Anggaran Biaya'!B273</f>
        <v>14</v>
      </c>
      <c r="C263" s="55" t="str">
        <f>'Rencana Anggaran Biaya'!C273</f>
        <v>Pekerjaan Pemasangan Plafon Gypsum</v>
      </c>
      <c r="D263" s="34"/>
      <c r="E263" s="34"/>
      <c r="F263" s="715">
        <f t="shared" si="15"/>
        <v>1.5</v>
      </c>
      <c r="G263" s="715">
        <f t="shared" si="15"/>
        <v>1.5</v>
      </c>
      <c r="H263" s="715"/>
      <c r="I263" s="715"/>
      <c r="J263" s="715"/>
      <c r="K263" s="715"/>
      <c r="L263" s="715"/>
      <c r="M263" s="715"/>
      <c r="N263" s="715"/>
      <c r="O263" s="715"/>
      <c r="P263" s="715"/>
      <c r="Q263" s="715"/>
      <c r="R263" s="715"/>
      <c r="S263" s="715"/>
      <c r="T263" s="715"/>
      <c r="U263" s="715">
        <f>F263*G263*2</f>
        <v>4.5</v>
      </c>
      <c r="V263" s="895" t="s">
        <v>7</v>
      </c>
      <c r="W263" s="59"/>
      <c r="X263" s="59"/>
      <c r="Y263" s="59"/>
      <c r="Z263" s="59"/>
      <c r="AA263" s="59"/>
      <c r="AB263" s="59"/>
      <c r="AC263" s="59"/>
      <c r="AD263" s="59"/>
      <c r="AE263" s="59"/>
      <c r="AF263" s="59"/>
      <c r="AG263" s="59"/>
      <c r="AH263" s="59"/>
      <c r="AI263" s="59"/>
      <c r="AJ263" s="59"/>
      <c r="AK263" s="59"/>
      <c r="AL263" s="59"/>
      <c r="AM263" s="59"/>
      <c r="AN263" s="59"/>
      <c r="AO263" s="59"/>
      <c r="AP263" s="59"/>
      <c r="AQ263" s="59"/>
      <c r="AR263" s="59"/>
      <c r="AS263" s="59"/>
      <c r="AT263" s="59"/>
      <c r="AU263" s="59"/>
      <c r="AV263" s="59"/>
      <c r="AW263" s="59"/>
      <c r="AX263" s="59"/>
      <c r="AY263" s="59"/>
      <c r="AZ263" s="59"/>
      <c r="BA263" s="59"/>
      <c r="BB263" s="59"/>
      <c r="BC263" s="59"/>
      <c r="BD263" s="59"/>
      <c r="BE263" s="59"/>
      <c r="BF263" s="59"/>
      <c r="BG263" s="59"/>
    </row>
    <row r="264" spans="1:59" s="58" customFormat="1" ht="21" customHeight="1">
      <c r="A264" s="894"/>
      <c r="B264" s="55">
        <f>'Rencana Anggaran Biaya'!B274</f>
        <v>15</v>
      </c>
      <c r="C264" s="55" t="str">
        <f>'Rencana Anggaran Biaya'!C274</f>
        <v>Pekerjaan Pengecatan Plafon</v>
      </c>
      <c r="D264" s="34"/>
      <c r="E264" s="34"/>
      <c r="F264" s="715">
        <f t="shared" si="15"/>
        <v>1.5</v>
      </c>
      <c r="G264" s="715">
        <f t="shared" si="15"/>
        <v>1.5</v>
      </c>
      <c r="H264" s="715"/>
      <c r="I264" s="715"/>
      <c r="J264" s="715"/>
      <c r="K264" s="715"/>
      <c r="L264" s="715"/>
      <c r="M264" s="715"/>
      <c r="N264" s="715"/>
      <c r="O264" s="715"/>
      <c r="P264" s="715"/>
      <c r="Q264" s="715"/>
      <c r="R264" s="715"/>
      <c r="S264" s="715"/>
      <c r="T264" s="715"/>
      <c r="U264" s="715">
        <f>F264*G264*2</f>
        <v>4.5</v>
      </c>
      <c r="V264" s="895" t="s">
        <v>7</v>
      </c>
      <c r="W264" s="59"/>
      <c r="X264" s="59"/>
      <c r="Y264" s="59"/>
      <c r="Z264" s="59"/>
      <c r="AA264" s="59"/>
      <c r="AB264" s="59"/>
      <c r="AC264" s="59"/>
      <c r="AD264" s="59"/>
      <c r="AE264" s="59"/>
      <c r="AF264" s="59"/>
      <c r="AG264" s="59"/>
      <c r="AH264" s="59"/>
      <c r="AI264" s="59"/>
      <c r="AJ264" s="59"/>
      <c r="AK264" s="59"/>
      <c r="AL264" s="59"/>
      <c r="AM264" s="59"/>
      <c r="AN264" s="59"/>
      <c r="AO264" s="59"/>
      <c r="AP264" s="59"/>
      <c r="AQ264" s="59"/>
      <c r="AR264" s="59"/>
      <c r="AS264" s="59"/>
      <c r="AT264" s="59"/>
      <c r="AU264" s="59"/>
      <c r="AV264" s="59"/>
      <c r="AW264" s="59"/>
      <c r="AX264" s="59"/>
      <c r="AY264" s="59"/>
      <c r="AZ264" s="59"/>
      <c r="BA264" s="59"/>
      <c r="BB264" s="59"/>
      <c r="BC264" s="59"/>
      <c r="BD264" s="59"/>
      <c r="BE264" s="59"/>
      <c r="BF264" s="59"/>
      <c r="BG264" s="59"/>
    </row>
    <row r="265" spans="1:59" s="709" customFormat="1" ht="12.75">
      <c r="A265" s="901" t="str">
        <f>'Rencana Anggaran Biaya'!A275</f>
        <v>F</v>
      </c>
      <c r="B265" s="706"/>
      <c r="C265" s="707" t="str">
        <f>'Rencana Anggaran Biaya'!C275</f>
        <v>Pekerjaan Ruang Umum (Rumah Tangga &amp; Perlengkapan)</v>
      </c>
      <c r="D265" s="708"/>
      <c r="E265" s="708"/>
      <c r="F265" s="718"/>
      <c r="G265" s="718"/>
      <c r="H265" s="718"/>
      <c r="I265" s="718"/>
      <c r="J265" s="718"/>
      <c r="K265" s="718"/>
      <c r="L265" s="718"/>
      <c r="M265" s="718"/>
      <c r="N265" s="718"/>
      <c r="O265" s="718"/>
      <c r="P265" s="718"/>
      <c r="Q265" s="718"/>
      <c r="R265" s="718"/>
      <c r="S265" s="718"/>
      <c r="T265" s="718"/>
      <c r="U265" s="718"/>
      <c r="V265" s="902"/>
      <c r="Z265" s="710"/>
    </row>
    <row r="266" spans="1:59" s="59" customFormat="1" ht="12.75">
      <c r="A266" s="903" t="str">
        <f>'Rencana Anggaran Biaya'!A276</f>
        <v>F1</v>
      </c>
      <c r="B266" s="79"/>
      <c r="C266" s="80" t="str">
        <f>'Rencana Anggaran Biaya'!C276</f>
        <v>Pekerjaan Dinding</v>
      </c>
      <c r="D266" s="81"/>
      <c r="E266" s="81"/>
      <c r="F266" s="719"/>
      <c r="G266" s="719"/>
      <c r="H266" s="719"/>
      <c r="I266" s="719"/>
      <c r="J266" s="719"/>
      <c r="K266" s="719"/>
      <c r="L266" s="719"/>
      <c r="M266" s="719"/>
      <c r="N266" s="719"/>
      <c r="O266" s="719"/>
      <c r="P266" s="719"/>
      <c r="Q266" s="719"/>
      <c r="R266" s="719"/>
      <c r="S266" s="719"/>
      <c r="T266" s="719"/>
      <c r="U266" s="719"/>
      <c r="V266" s="904"/>
      <c r="Z266" s="60"/>
    </row>
    <row r="267" spans="1:59" s="59" customFormat="1" ht="12.75">
      <c r="A267" s="894"/>
      <c r="B267" s="55">
        <f>'Rencana Anggaran Biaya'!B277</f>
        <v>1</v>
      </c>
      <c r="C267" s="55" t="str">
        <f>'Rencana Anggaran Biaya'!C277</f>
        <v>Pekerjaan Pemasangan Rangka Kayu</v>
      </c>
      <c r="D267" s="34"/>
      <c r="E267" s="34"/>
      <c r="F267" s="715">
        <v>20</v>
      </c>
      <c r="G267" s="715"/>
      <c r="H267" s="715">
        <v>3.2</v>
      </c>
      <c r="I267" s="715"/>
      <c r="J267" s="715"/>
      <c r="K267" s="715"/>
      <c r="L267" s="715"/>
      <c r="M267" s="715"/>
      <c r="N267" s="715"/>
      <c r="O267" s="715"/>
      <c r="P267" s="715"/>
      <c r="Q267" s="715"/>
      <c r="R267" s="715"/>
      <c r="S267" s="715"/>
      <c r="T267" s="715"/>
      <c r="U267" s="715">
        <f>F267*H267</f>
        <v>64</v>
      </c>
      <c r="V267" s="895" t="s">
        <v>7</v>
      </c>
      <c r="Z267" s="60"/>
    </row>
    <row r="268" spans="1:59" s="59" customFormat="1" ht="12.75">
      <c r="A268" s="896"/>
      <c r="B268" s="55">
        <f>'Rencana Anggaran Biaya'!B280</f>
        <v>4</v>
      </c>
      <c r="C268" s="55" t="str">
        <f>'Rencana Anggaran Biaya'!C280</f>
        <v>Pekerjaan Pemasangan WPC</v>
      </c>
      <c r="D268" s="49"/>
      <c r="E268" s="49"/>
      <c r="F268" s="716">
        <f>4+1.35</f>
        <v>5.35</v>
      </c>
      <c r="G268" s="716"/>
      <c r="H268" s="716">
        <f>H267</f>
        <v>3.2</v>
      </c>
      <c r="I268" s="716"/>
      <c r="J268" s="716"/>
      <c r="K268" s="716"/>
      <c r="L268" s="716"/>
      <c r="M268" s="716"/>
      <c r="N268" s="716"/>
      <c r="O268" s="716"/>
      <c r="P268" s="716"/>
      <c r="Q268" s="716"/>
      <c r="R268" s="716"/>
      <c r="S268" s="716"/>
      <c r="T268" s="716"/>
      <c r="U268" s="716">
        <f>F268*H268</f>
        <v>17.12</v>
      </c>
      <c r="V268" s="897" t="s">
        <v>7</v>
      </c>
      <c r="Z268" s="60"/>
    </row>
    <row r="269" spans="1:59" s="59" customFormat="1" ht="12.75">
      <c r="A269" s="896"/>
      <c r="B269" s="55">
        <f>'Rencana Anggaran Biaya'!B281</f>
        <v>5</v>
      </c>
      <c r="C269" s="55" t="str">
        <f>'Rencana Anggaran Biaya'!C281</f>
        <v>Pekerjaan Pemasangan Signage</v>
      </c>
      <c r="D269" s="49"/>
      <c r="E269" s="49"/>
      <c r="F269" s="716">
        <v>144</v>
      </c>
      <c r="G269" s="716"/>
      <c r="H269" s="716"/>
      <c r="I269" s="716"/>
      <c r="J269" s="716"/>
      <c r="K269" s="716"/>
      <c r="L269" s="716"/>
      <c r="M269" s="716"/>
      <c r="N269" s="716"/>
      <c r="O269" s="716"/>
      <c r="P269" s="716"/>
      <c r="Q269" s="716"/>
      <c r="R269" s="716"/>
      <c r="S269" s="716"/>
      <c r="T269" s="716"/>
      <c r="U269" s="716">
        <f>F269</f>
        <v>144</v>
      </c>
      <c r="V269" s="897" t="s">
        <v>4</v>
      </c>
      <c r="Z269" s="60"/>
    </row>
    <row r="270" spans="1:59" s="59" customFormat="1" ht="12.75">
      <c r="A270" s="903" t="str">
        <f>'Rencana Anggaran Biaya'!A282</f>
        <v>F2</v>
      </c>
      <c r="B270" s="79"/>
      <c r="C270" s="80" t="str">
        <f>'Rencana Anggaran Biaya'!C282</f>
        <v>Pekerjaan Plafon</v>
      </c>
      <c r="D270" s="81"/>
      <c r="E270" s="81"/>
      <c r="F270" s="719"/>
      <c r="G270" s="719"/>
      <c r="H270" s="719"/>
      <c r="I270" s="719"/>
      <c r="J270" s="719"/>
      <c r="K270" s="719"/>
      <c r="L270" s="719"/>
      <c r="M270" s="719"/>
      <c r="N270" s="719"/>
      <c r="O270" s="719"/>
      <c r="P270" s="719"/>
      <c r="Q270" s="719"/>
      <c r="R270" s="719"/>
      <c r="S270" s="719"/>
      <c r="T270" s="719"/>
      <c r="U270" s="719"/>
      <c r="V270" s="904"/>
      <c r="Z270" s="60"/>
    </row>
    <row r="271" spans="1:59" s="59" customFormat="1" ht="12.75">
      <c r="A271" s="894"/>
      <c r="B271" s="55">
        <f>'Rencana Anggaran Biaya'!B283</f>
        <v>1</v>
      </c>
      <c r="C271" s="55" t="str">
        <f>'Rencana Anggaran Biaya'!C283</f>
        <v>Pekerjaan Pemasangan Rangka Plafon</v>
      </c>
      <c r="D271" s="34"/>
      <c r="E271" s="34"/>
      <c r="F271" s="715">
        <v>8</v>
      </c>
      <c r="G271" s="715">
        <v>6.5</v>
      </c>
      <c r="H271" s="715"/>
      <c r="I271" s="715"/>
      <c r="J271" s="715"/>
      <c r="K271" s="715"/>
      <c r="L271" s="715"/>
      <c r="M271" s="715"/>
      <c r="N271" s="715"/>
      <c r="O271" s="715"/>
      <c r="P271" s="715"/>
      <c r="Q271" s="715"/>
      <c r="R271" s="715"/>
      <c r="S271" s="715"/>
      <c r="T271" s="715"/>
      <c r="U271" s="715">
        <f>F271*G271</f>
        <v>52</v>
      </c>
      <c r="V271" s="895" t="s">
        <v>7</v>
      </c>
      <c r="Z271" s="60"/>
    </row>
    <row r="272" spans="1:59" s="59" customFormat="1" ht="12.75">
      <c r="A272" s="896"/>
      <c r="B272" s="55">
        <f>'Rencana Anggaran Biaya'!B284</f>
        <v>2</v>
      </c>
      <c r="C272" s="55" t="str">
        <f>'Rencana Anggaran Biaya'!C284</f>
        <v>Pekerjaan Pemasangan Plafon Gypsum</v>
      </c>
      <c r="D272" s="49"/>
      <c r="E272" s="49"/>
      <c r="F272" s="716">
        <f>F271</f>
        <v>8</v>
      </c>
      <c r="G272" s="716">
        <f>G271</f>
        <v>6.5</v>
      </c>
      <c r="H272" s="716"/>
      <c r="I272" s="716">
        <f>F271</f>
        <v>8</v>
      </c>
      <c r="J272" s="716">
        <v>2</v>
      </c>
      <c r="K272" s="716">
        <v>2</v>
      </c>
      <c r="L272" s="716"/>
      <c r="M272" s="716"/>
      <c r="N272" s="716"/>
      <c r="O272" s="716"/>
      <c r="P272" s="716"/>
      <c r="Q272" s="716"/>
      <c r="R272" s="716"/>
      <c r="S272" s="716"/>
      <c r="T272" s="716"/>
      <c r="U272" s="716">
        <f>F272*G272+I272*J272*K272</f>
        <v>84</v>
      </c>
      <c r="V272" s="897" t="s">
        <v>7</v>
      </c>
      <c r="Z272" s="60"/>
    </row>
    <row r="273" spans="1:26" s="59" customFormat="1" ht="12.75">
      <c r="A273" s="894"/>
      <c r="B273" s="55">
        <f>'Rencana Anggaran Biaya'!B285</f>
        <v>3</v>
      </c>
      <c r="C273" s="55" t="str">
        <f>'Rencana Anggaran Biaya'!C285</f>
        <v>Pekerjaan Pengecatan Plafon Gypsum Warna Hitam</v>
      </c>
      <c r="D273" s="34"/>
      <c r="E273" s="34"/>
      <c r="F273" s="715">
        <f>F272</f>
        <v>8</v>
      </c>
      <c r="G273" s="715">
        <f>G272</f>
        <v>6.5</v>
      </c>
      <c r="H273" s="715"/>
      <c r="I273" s="715"/>
      <c r="J273" s="715"/>
      <c r="K273" s="715"/>
      <c r="L273" s="715"/>
      <c r="M273" s="715"/>
      <c r="N273" s="715"/>
      <c r="O273" s="715"/>
      <c r="P273" s="715"/>
      <c r="Q273" s="715"/>
      <c r="R273" s="715"/>
      <c r="S273" s="715"/>
      <c r="T273" s="715"/>
      <c r="U273" s="715">
        <f>F273*G273</f>
        <v>52</v>
      </c>
      <c r="V273" s="895" t="s">
        <v>7</v>
      </c>
      <c r="Z273" s="60"/>
    </row>
    <row r="274" spans="1:26" s="59" customFormat="1" ht="12.75">
      <c r="A274" s="896"/>
      <c r="B274" s="55">
        <f>'Rencana Anggaran Biaya'!B286</f>
        <v>4</v>
      </c>
      <c r="C274" s="55" t="str">
        <f>'Rencana Anggaran Biaya'!C286</f>
        <v>Pekerjaan Pengecatan Plafon Gypsum Warna Putih</v>
      </c>
      <c r="D274" s="49"/>
      <c r="E274" s="49"/>
      <c r="F274" s="716">
        <f>I272</f>
        <v>8</v>
      </c>
      <c r="G274" s="716">
        <f>J272</f>
        <v>2</v>
      </c>
      <c r="H274" s="716">
        <f>K272</f>
        <v>2</v>
      </c>
      <c r="I274" s="716"/>
      <c r="J274" s="716"/>
      <c r="K274" s="716"/>
      <c r="L274" s="716"/>
      <c r="M274" s="716"/>
      <c r="N274" s="716"/>
      <c r="O274" s="716"/>
      <c r="P274" s="716"/>
      <c r="Q274" s="716"/>
      <c r="R274" s="716"/>
      <c r="S274" s="716"/>
      <c r="T274" s="716"/>
      <c r="U274" s="716">
        <f>F274*G274*H274</f>
        <v>32</v>
      </c>
      <c r="V274" s="897" t="s">
        <v>7</v>
      </c>
      <c r="Z274" s="60"/>
    </row>
    <row r="275" spans="1:26" s="59" customFormat="1" ht="12.75">
      <c r="A275" s="903" t="str">
        <f>'Rencana Anggaran Biaya'!A287</f>
        <v>F3</v>
      </c>
      <c r="B275" s="79"/>
      <c r="C275" s="80" t="str">
        <f>'Rencana Anggaran Biaya'!C287</f>
        <v>Pekerjaan Lantai</v>
      </c>
      <c r="D275" s="81"/>
      <c r="E275" s="81"/>
      <c r="F275" s="719"/>
      <c r="G275" s="719"/>
      <c r="H275" s="719"/>
      <c r="I275" s="719"/>
      <c r="J275" s="719"/>
      <c r="K275" s="719"/>
      <c r="L275" s="719"/>
      <c r="M275" s="719"/>
      <c r="N275" s="719"/>
      <c r="O275" s="719"/>
      <c r="P275" s="719"/>
      <c r="Q275" s="719"/>
      <c r="R275" s="719"/>
      <c r="S275" s="719"/>
      <c r="T275" s="719"/>
      <c r="U275" s="719"/>
      <c r="V275" s="904"/>
      <c r="Z275" s="60"/>
    </row>
    <row r="276" spans="1:26" s="59" customFormat="1" ht="12.75">
      <c r="A276" s="894"/>
      <c r="B276" s="55">
        <f>'Rencana Anggaran Biaya'!B288</f>
        <v>1</v>
      </c>
      <c r="C276" s="55" t="str">
        <f>'Rencana Anggaran Biaya'!C288</f>
        <v>Pekerjaan Pemasangan Granit Tensile</v>
      </c>
      <c r="D276" s="34"/>
      <c r="E276" s="34"/>
      <c r="F276" s="715">
        <f>F273</f>
        <v>8</v>
      </c>
      <c r="G276" s="715">
        <f>G273</f>
        <v>6.5</v>
      </c>
      <c r="H276" s="715"/>
      <c r="I276" s="715"/>
      <c r="J276" s="715"/>
      <c r="K276" s="715"/>
      <c r="L276" s="715"/>
      <c r="M276" s="715"/>
      <c r="N276" s="715"/>
      <c r="O276" s="715"/>
      <c r="P276" s="715"/>
      <c r="Q276" s="715"/>
      <c r="R276" s="715"/>
      <c r="S276" s="715"/>
      <c r="T276" s="715"/>
      <c r="U276" s="715">
        <f>F276*G276</f>
        <v>52</v>
      </c>
      <c r="V276" s="895" t="s">
        <v>7</v>
      </c>
      <c r="Z276" s="60"/>
    </row>
    <row r="277" spans="1:26" s="59" customFormat="1" ht="12.75">
      <c r="A277" s="903" t="str">
        <f>'Rencana Anggaran Biaya'!A289</f>
        <v>F4</v>
      </c>
      <c r="B277" s="79"/>
      <c r="C277" s="80" t="str">
        <f>'Rencana Anggaran Biaya'!C289</f>
        <v>Pekerjaan Elektrikal</v>
      </c>
      <c r="D277" s="81"/>
      <c r="E277" s="81"/>
      <c r="F277" s="719"/>
      <c r="G277" s="719"/>
      <c r="H277" s="719"/>
      <c r="I277" s="719"/>
      <c r="J277" s="719"/>
      <c r="K277" s="719"/>
      <c r="L277" s="719"/>
      <c r="M277" s="719"/>
      <c r="N277" s="719"/>
      <c r="O277" s="719"/>
      <c r="P277" s="719"/>
      <c r="Q277" s="719"/>
      <c r="R277" s="719"/>
      <c r="S277" s="719"/>
      <c r="T277" s="719"/>
      <c r="U277" s="719"/>
      <c r="V277" s="904"/>
      <c r="Z277" s="60"/>
    </row>
    <row r="278" spans="1:26" s="59" customFormat="1" ht="12.75">
      <c r="A278" s="894"/>
      <c r="B278" s="55">
        <f>'Rencana Anggaran Biaya'!B290</f>
        <v>1</v>
      </c>
      <c r="C278" s="55" t="str">
        <f>'Rencana Anggaran Biaya'!C290</f>
        <v>Pekerjaan Instalasi Kabel NYM</v>
      </c>
      <c r="D278" s="34"/>
      <c r="E278" s="34"/>
      <c r="F278" s="715"/>
      <c r="G278" s="715"/>
      <c r="H278" s="715"/>
      <c r="I278" s="715"/>
      <c r="J278" s="715"/>
      <c r="K278" s="715"/>
      <c r="L278" s="715"/>
      <c r="M278" s="715"/>
      <c r="N278" s="715"/>
      <c r="O278" s="715"/>
      <c r="P278" s="715"/>
      <c r="Q278" s="715"/>
      <c r="R278" s="715"/>
      <c r="S278" s="715"/>
      <c r="T278" s="715"/>
      <c r="U278" s="715">
        <f>1+U280+U281+U285</f>
        <v>31</v>
      </c>
      <c r="V278" s="895" t="s">
        <v>1439</v>
      </c>
      <c r="Z278" s="60"/>
    </row>
    <row r="279" spans="1:26" s="59" customFormat="1" ht="12.75">
      <c r="A279" s="896"/>
      <c r="B279" s="55">
        <f>'Rencana Anggaran Biaya'!B291</f>
        <v>2</v>
      </c>
      <c r="C279" s="55" t="str">
        <f>'Rencana Anggaran Biaya'!C291</f>
        <v>Pekerjaan Pemasangan Lampu LED Strips</v>
      </c>
      <c r="D279" s="49"/>
      <c r="E279" s="49"/>
      <c r="F279" s="716"/>
      <c r="G279" s="716"/>
      <c r="H279" s="716"/>
      <c r="I279" s="716"/>
      <c r="J279" s="716"/>
      <c r="K279" s="716"/>
      <c r="L279" s="716"/>
      <c r="M279" s="716"/>
      <c r="N279" s="716"/>
      <c r="O279" s="716"/>
      <c r="P279" s="716"/>
      <c r="Q279" s="716"/>
      <c r="R279" s="716"/>
      <c r="S279" s="716"/>
      <c r="T279" s="716"/>
      <c r="U279" s="715">
        <f>F276*2</f>
        <v>16</v>
      </c>
      <c r="V279" s="895" t="s">
        <v>17</v>
      </c>
      <c r="Z279" s="60"/>
    </row>
    <row r="280" spans="1:26" s="59" customFormat="1" ht="12.75">
      <c r="A280" s="894"/>
      <c r="B280" s="55">
        <f>'Rencana Anggaran Biaya'!B292</f>
        <v>3</v>
      </c>
      <c r="C280" s="55" t="str">
        <f>'Rencana Anggaran Biaya'!C292</f>
        <v>Pekerjaan Pemasangan Lampu LED Mata Kucing</v>
      </c>
      <c r="D280" s="34"/>
      <c r="E280" s="34"/>
      <c r="F280" s="715"/>
      <c r="G280" s="715"/>
      <c r="H280" s="715"/>
      <c r="I280" s="715"/>
      <c r="J280" s="715"/>
      <c r="K280" s="715"/>
      <c r="L280" s="715"/>
      <c r="M280" s="715"/>
      <c r="N280" s="715"/>
      <c r="O280" s="715"/>
      <c r="P280" s="715"/>
      <c r="Q280" s="715"/>
      <c r="R280" s="715"/>
      <c r="S280" s="715"/>
      <c r="T280" s="715"/>
      <c r="U280" s="715">
        <v>4</v>
      </c>
      <c r="V280" s="895" t="s">
        <v>5</v>
      </c>
      <c r="Z280" s="60"/>
    </row>
    <row r="281" spans="1:26" s="59" customFormat="1" ht="12.75">
      <c r="A281" s="896"/>
      <c r="B281" s="55">
        <f>'Rencana Anggaran Biaya'!B293</f>
        <v>4</v>
      </c>
      <c r="C281" s="55" t="str">
        <f>'Rencana Anggaran Biaya'!C293</f>
        <v>Pekerjaan Pemasangan Lampu LED Magnetic Track Light</v>
      </c>
      <c r="D281" s="49"/>
      <c r="E281" s="49"/>
      <c r="F281" s="716"/>
      <c r="G281" s="716"/>
      <c r="H281" s="716"/>
      <c r="I281" s="716"/>
      <c r="J281" s="716"/>
      <c r="K281" s="716"/>
      <c r="L281" s="716"/>
      <c r="M281" s="716"/>
      <c r="N281" s="716"/>
      <c r="O281" s="716"/>
      <c r="P281" s="716"/>
      <c r="Q281" s="716"/>
      <c r="R281" s="716"/>
      <c r="S281" s="716"/>
      <c r="T281" s="716"/>
      <c r="U281" s="715">
        <v>10</v>
      </c>
      <c r="V281" s="895" t="s">
        <v>5</v>
      </c>
      <c r="Z281" s="60"/>
    </row>
    <row r="282" spans="1:26" s="59" customFormat="1" ht="12.75">
      <c r="A282" s="894"/>
      <c r="B282" s="55">
        <f>'Rencana Anggaran Biaya'!B294</f>
        <v>5</v>
      </c>
      <c r="C282" s="55" t="str">
        <f>'Rencana Anggaran Biaya'!C294</f>
        <v>Pekerjaan Pemasangan Lampu LED Hanging Track Light</v>
      </c>
      <c r="D282" s="34"/>
      <c r="E282" s="34"/>
      <c r="F282" s="715"/>
      <c r="G282" s="715"/>
      <c r="H282" s="715"/>
      <c r="I282" s="715"/>
      <c r="J282" s="715"/>
      <c r="K282" s="715"/>
      <c r="L282" s="715"/>
      <c r="M282" s="715"/>
      <c r="N282" s="715"/>
      <c r="O282" s="715"/>
      <c r="P282" s="715"/>
      <c r="Q282" s="715"/>
      <c r="R282" s="715"/>
      <c r="S282" s="715"/>
      <c r="T282" s="715"/>
      <c r="U282" s="716">
        <v>4</v>
      </c>
      <c r="V282" s="897" t="s">
        <v>5</v>
      </c>
      <c r="Z282" s="60"/>
    </row>
    <row r="283" spans="1:26" s="59" customFormat="1" ht="12.75">
      <c r="A283" s="896"/>
      <c r="B283" s="55">
        <f>'Rencana Anggaran Biaya'!B295</f>
        <v>6</v>
      </c>
      <c r="C283" s="55" t="str">
        <f>'Rencana Anggaran Biaya'!C295</f>
        <v>Pekerjaan Pemasangan Saklar Tunggal</v>
      </c>
      <c r="D283" s="49"/>
      <c r="E283" s="49"/>
      <c r="F283" s="716"/>
      <c r="G283" s="716"/>
      <c r="H283" s="716"/>
      <c r="I283" s="716"/>
      <c r="J283" s="716"/>
      <c r="K283" s="716"/>
      <c r="L283" s="716"/>
      <c r="M283" s="716"/>
      <c r="N283" s="716"/>
      <c r="O283" s="716"/>
      <c r="P283" s="716"/>
      <c r="Q283" s="716"/>
      <c r="R283" s="716"/>
      <c r="S283" s="716"/>
      <c r="T283" s="716"/>
      <c r="U283" s="715">
        <v>2</v>
      </c>
      <c r="V283" s="895" t="s">
        <v>5</v>
      </c>
      <c r="Z283" s="60"/>
    </row>
    <row r="284" spans="1:26" s="59" customFormat="1" ht="12.75">
      <c r="A284" s="894"/>
      <c r="B284" s="55">
        <f>'Rencana Anggaran Biaya'!B296</f>
        <v>7</v>
      </c>
      <c r="C284" s="55" t="str">
        <f>'Rencana Anggaran Biaya'!C296</f>
        <v>Pekerjaan Pemasangan Saklar Ganda</v>
      </c>
      <c r="D284" s="34"/>
      <c r="E284" s="34"/>
      <c r="F284" s="715"/>
      <c r="G284" s="715"/>
      <c r="H284" s="715"/>
      <c r="I284" s="715"/>
      <c r="J284" s="715"/>
      <c r="K284" s="715"/>
      <c r="L284" s="715"/>
      <c r="M284" s="715"/>
      <c r="N284" s="715"/>
      <c r="O284" s="715"/>
      <c r="P284" s="715"/>
      <c r="Q284" s="715"/>
      <c r="R284" s="715"/>
      <c r="S284" s="715"/>
      <c r="T284" s="715"/>
      <c r="U284" s="715">
        <v>2</v>
      </c>
      <c r="V284" s="895" t="s">
        <v>5</v>
      </c>
      <c r="Z284" s="60"/>
    </row>
    <row r="285" spans="1:26" s="59" customFormat="1" ht="12.75">
      <c r="A285" s="896"/>
      <c r="B285" s="55">
        <f>'Rencana Anggaran Biaya'!B297</f>
        <v>8</v>
      </c>
      <c r="C285" s="55" t="str">
        <f>'Rencana Anggaran Biaya'!C297</f>
        <v>Pekerjaan Pemasangan Stop Kontak Tunggal</v>
      </c>
      <c r="D285" s="49"/>
      <c r="E285" s="49"/>
      <c r="F285" s="716"/>
      <c r="G285" s="716"/>
      <c r="H285" s="716"/>
      <c r="I285" s="716"/>
      <c r="J285" s="716"/>
      <c r="K285" s="716"/>
      <c r="L285" s="716"/>
      <c r="M285" s="716"/>
      <c r="N285" s="716"/>
      <c r="O285" s="716"/>
      <c r="P285" s="716"/>
      <c r="Q285" s="716"/>
      <c r="R285" s="716"/>
      <c r="S285" s="716"/>
      <c r="T285" s="716"/>
      <c r="U285" s="716">
        <v>16</v>
      </c>
      <c r="V285" s="897" t="s">
        <v>5</v>
      </c>
      <c r="Z285" s="60"/>
    </row>
    <row r="286" spans="1:26" s="59" customFormat="1" ht="12.75">
      <c r="A286" s="903" t="str">
        <f>'Rencana Anggaran Biaya'!A298</f>
        <v>F5</v>
      </c>
      <c r="B286" s="79"/>
      <c r="C286" s="80" t="str">
        <f>'Rencana Anggaran Biaya'!C298</f>
        <v>Pekerjaan Pintu Jendela</v>
      </c>
      <c r="D286" s="81"/>
      <c r="E286" s="81"/>
      <c r="F286" s="719"/>
      <c r="G286" s="719"/>
      <c r="H286" s="719"/>
      <c r="I286" s="719"/>
      <c r="J286" s="719"/>
      <c r="K286" s="719"/>
      <c r="L286" s="719"/>
      <c r="M286" s="719"/>
      <c r="N286" s="719"/>
      <c r="O286" s="719"/>
      <c r="P286" s="719"/>
      <c r="Q286" s="719"/>
      <c r="R286" s="719"/>
      <c r="S286" s="719"/>
      <c r="T286" s="719"/>
      <c r="U286" s="719"/>
      <c r="V286" s="904"/>
      <c r="Z286" s="60"/>
    </row>
    <row r="287" spans="1:26" s="59" customFormat="1" ht="12.75">
      <c r="A287" s="894"/>
      <c r="B287" s="55">
        <f>'Rencana Anggaran Biaya'!B299</f>
        <v>1</v>
      </c>
      <c r="C287" s="55" t="str">
        <f>'Rencana Anggaran Biaya'!C299</f>
        <v>Pekerjaan Pemasangan Kusen Pintu Rangka Aluminium</v>
      </c>
      <c r="D287" s="34"/>
      <c r="E287" s="34"/>
      <c r="F287" s="715">
        <v>5.7450000000000001</v>
      </c>
      <c r="G287" s="715"/>
      <c r="H287" s="715">
        <v>3</v>
      </c>
      <c r="I287" s="715"/>
      <c r="J287" s="715"/>
      <c r="K287" s="715"/>
      <c r="L287" s="715"/>
      <c r="M287" s="715"/>
      <c r="N287" s="715"/>
      <c r="O287" s="715"/>
      <c r="P287" s="715"/>
      <c r="Q287" s="715"/>
      <c r="R287" s="715"/>
      <c r="S287" s="715"/>
      <c r="T287" s="715"/>
      <c r="U287" s="715">
        <f>F287+F287+H287+H287+H287+H287</f>
        <v>23.490000000000002</v>
      </c>
      <c r="V287" s="895" t="s">
        <v>17</v>
      </c>
      <c r="Z287" s="60"/>
    </row>
    <row r="288" spans="1:26" s="59" customFormat="1" ht="12.75">
      <c r="A288" s="894"/>
      <c r="B288" s="55">
        <f>'Rencana Anggaran Biaya'!B300</f>
        <v>2</v>
      </c>
      <c r="C288" s="55" t="str">
        <f>'Rencana Anggaran Biaya'!C300</f>
        <v xml:space="preserve">Pekerjaan Pemasangan Pintu Rangka Aluminium </v>
      </c>
      <c r="D288" s="34"/>
      <c r="E288" s="34"/>
      <c r="F288" s="715">
        <v>0.96</v>
      </c>
      <c r="G288" s="715"/>
      <c r="H288" s="715">
        <v>2.2000000000000002</v>
      </c>
      <c r="I288" s="715"/>
      <c r="J288" s="715"/>
      <c r="K288" s="715"/>
      <c r="L288" s="715"/>
      <c r="M288" s="715"/>
      <c r="N288" s="715"/>
      <c r="O288" s="715"/>
      <c r="P288" s="715"/>
      <c r="Q288" s="715"/>
      <c r="R288" s="715"/>
      <c r="S288" s="715"/>
      <c r="T288" s="715"/>
      <c r="U288" s="715">
        <f>F288*H288</f>
        <v>2.1120000000000001</v>
      </c>
      <c r="V288" s="895" t="s">
        <v>7</v>
      </c>
      <c r="Z288" s="60"/>
    </row>
    <row r="289" spans="1:26" s="59" customFormat="1" ht="12.75">
      <c r="A289" s="896"/>
      <c r="B289" s="55">
        <f>'Rencana Anggaran Biaya'!B301</f>
        <v>3</v>
      </c>
      <c r="C289" s="55" t="str">
        <f>'Rencana Anggaran Biaya'!C301</f>
        <v>Pekerjaan Pemasangan kaca Mati</v>
      </c>
      <c r="D289" s="49"/>
      <c r="E289" s="49"/>
      <c r="F289" s="716">
        <f>F287</f>
        <v>5.7450000000000001</v>
      </c>
      <c r="G289" s="716"/>
      <c r="H289" s="716">
        <f>H287</f>
        <v>3</v>
      </c>
      <c r="I289" s="716"/>
      <c r="J289" s="716">
        <f>F288</f>
        <v>0.96</v>
      </c>
      <c r="K289" s="716">
        <f>H288</f>
        <v>2.2000000000000002</v>
      </c>
      <c r="L289" s="716"/>
      <c r="M289" s="716"/>
      <c r="N289" s="716"/>
      <c r="O289" s="716"/>
      <c r="P289" s="716"/>
      <c r="Q289" s="716"/>
      <c r="R289" s="716"/>
      <c r="S289" s="716"/>
      <c r="T289" s="716"/>
      <c r="U289" s="716">
        <f>F289*H289-J289*K289</f>
        <v>15.122999999999999</v>
      </c>
      <c r="V289" s="897" t="s">
        <v>7</v>
      </c>
      <c r="Z289" s="60"/>
    </row>
    <row r="290" spans="1:26" s="59" customFormat="1" ht="12.75">
      <c r="A290" s="896"/>
      <c r="B290" s="55">
        <f>'Rencana Anggaran Biaya'!B302</f>
        <v>4</v>
      </c>
      <c r="C290" s="55" t="str">
        <f>'Rencana Anggaran Biaya'!C302</f>
        <v>Pekerjaan Pemasangan Stiker Sandblast</v>
      </c>
      <c r="D290" s="49"/>
      <c r="E290" s="49"/>
      <c r="F290" s="716">
        <f>F287</f>
        <v>5.7450000000000001</v>
      </c>
      <c r="G290" s="716"/>
      <c r="H290" s="716">
        <v>0.8</v>
      </c>
      <c r="I290" s="716"/>
      <c r="J290" s="716"/>
      <c r="K290" s="716"/>
      <c r="L290" s="716"/>
      <c r="M290" s="716"/>
      <c r="N290" s="716"/>
      <c r="O290" s="716"/>
      <c r="P290" s="716"/>
      <c r="Q290" s="716"/>
      <c r="R290" s="716"/>
      <c r="S290" s="716"/>
      <c r="T290" s="716"/>
      <c r="U290" s="716">
        <f>F290*H290</f>
        <v>4.5960000000000001</v>
      </c>
      <c r="V290" s="897" t="s">
        <v>7</v>
      </c>
      <c r="Z290" s="60"/>
    </row>
    <row r="291" spans="1:26" s="59" customFormat="1" ht="12.75">
      <c r="A291" s="903" t="str">
        <f>'Rencana Anggaran Biaya'!A303</f>
        <v>F6</v>
      </c>
      <c r="B291" s="79"/>
      <c r="C291" s="80" t="str">
        <f>'Rencana Anggaran Biaya'!C303</f>
        <v>Pekerjaan Meubeler</v>
      </c>
      <c r="D291" s="81"/>
      <c r="E291" s="81"/>
      <c r="F291" s="719"/>
      <c r="G291" s="719"/>
      <c r="H291" s="719"/>
      <c r="I291" s="719"/>
      <c r="J291" s="719"/>
      <c r="K291" s="719"/>
      <c r="L291" s="719"/>
      <c r="M291" s="719"/>
      <c r="N291" s="719"/>
      <c r="O291" s="719"/>
      <c r="P291" s="719"/>
      <c r="Q291" s="719"/>
      <c r="R291" s="719"/>
      <c r="S291" s="719"/>
      <c r="T291" s="719"/>
      <c r="U291" s="719"/>
      <c r="V291" s="904"/>
      <c r="Z291" s="60"/>
    </row>
    <row r="292" spans="1:26" s="59" customFormat="1" ht="12.75">
      <c r="A292" s="896"/>
      <c r="B292" s="55">
        <f>'Rencana Anggaran Biaya'!B304</f>
        <v>1</v>
      </c>
      <c r="C292" s="55" t="str">
        <f>'Rencana Anggaran Biaya'!C304</f>
        <v>Pekerjaan Roller Blind</v>
      </c>
      <c r="D292" s="49"/>
      <c r="E292" s="49"/>
      <c r="F292" s="716">
        <f>F248</f>
        <v>3.65</v>
      </c>
      <c r="G292" s="716"/>
      <c r="H292" s="716">
        <f>H248</f>
        <v>2.5</v>
      </c>
      <c r="I292" s="716"/>
      <c r="J292" s="716"/>
      <c r="K292" s="716"/>
      <c r="L292" s="716"/>
      <c r="M292" s="716"/>
      <c r="N292" s="716"/>
      <c r="O292" s="716">
        <f>O248</f>
        <v>2</v>
      </c>
      <c r="P292" s="716"/>
      <c r="Q292" s="716"/>
      <c r="R292" s="716"/>
      <c r="S292" s="716"/>
      <c r="T292" s="716"/>
      <c r="U292" s="716">
        <f>F292*H292*O292</f>
        <v>18.25</v>
      </c>
      <c r="V292" s="897" t="s">
        <v>7</v>
      </c>
      <c r="Z292" s="60"/>
    </row>
    <row r="293" spans="1:26" s="709" customFormat="1" ht="12.75">
      <c r="A293" s="901" t="str">
        <f>'Rencana Anggaran Biaya'!A305</f>
        <v>G</v>
      </c>
      <c r="B293" s="706"/>
      <c r="C293" s="707" t="str">
        <f>'Rencana Anggaran Biaya'!C305</f>
        <v>Pekerjaan Koridor dan Toilet</v>
      </c>
      <c r="D293" s="708"/>
      <c r="E293" s="708"/>
      <c r="F293" s="718"/>
      <c r="G293" s="718"/>
      <c r="H293" s="718"/>
      <c r="I293" s="718"/>
      <c r="J293" s="718"/>
      <c r="K293" s="718"/>
      <c r="L293" s="718"/>
      <c r="M293" s="718"/>
      <c r="N293" s="718"/>
      <c r="O293" s="718"/>
      <c r="P293" s="718"/>
      <c r="Q293" s="718"/>
      <c r="R293" s="718"/>
      <c r="S293" s="718"/>
      <c r="T293" s="718"/>
      <c r="U293" s="718"/>
      <c r="V293" s="902"/>
      <c r="Z293" s="710"/>
    </row>
    <row r="294" spans="1:26" s="59" customFormat="1" ht="12.75">
      <c r="A294" s="903" t="str">
        <f>'Rencana Anggaran Biaya'!A306</f>
        <v>G1</v>
      </c>
      <c r="B294" s="79"/>
      <c r="C294" s="80" t="str">
        <f>'Rencana Anggaran Biaya'!C306</f>
        <v>Pekerjaan Dinding</v>
      </c>
      <c r="D294" s="81"/>
      <c r="E294" s="81"/>
      <c r="F294" s="719"/>
      <c r="G294" s="719"/>
      <c r="H294" s="719"/>
      <c r="I294" s="719"/>
      <c r="J294" s="719"/>
      <c r="K294" s="719"/>
      <c r="L294" s="719"/>
      <c r="M294" s="719"/>
      <c r="N294" s="719"/>
      <c r="O294" s="719"/>
      <c r="P294" s="719"/>
      <c r="Q294" s="719"/>
      <c r="R294" s="719"/>
      <c r="S294" s="719"/>
      <c r="T294" s="719"/>
      <c r="U294" s="719"/>
      <c r="V294" s="904"/>
      <c r="Z294" s="60"/>
    </row>
    <row r="295" spans="1:26" s="59" customFormat="1" ht="12.75">
      <c r="A295" s="894"/>
      <c r="B295" s="55">
        <f>'Rencana Anggaran Biaya'!B307</f>
        <v>1</v>
      </c>
      <c r="C295" s="55" t="str">
        <f>'Rencana Anggaran Biaya'!C307</f>
        <v>Pekerjaan Pemasangan Dinding 1/2 Bata</v>
      </c>
      <c r="D295" s="34"/>
      <c r="E295" s="34"/>
      <c r="F295" s="715">
        <f>3+1.5+1.5</f>
        <v>6</v>
      </c>
      <c r="G295" s="715"/>
      <c r="H295" s="715">
        <v>3.2</v>
      </c>
      <c r="I295" s="715"/>
      <c r="J295" s="715"/>
      <c r="K295" s="715"/>
      <c r="L295" s="715"/>
      <c r="M295" s="715"/>
      <c r="N295" s="715"/>
      <c r="O295" s="715"/>
      <c r="P295" s="715"/>
      <c r="Q295" s="715"/>
      <c r="R295" s="715"/>
      <c r="S295" s="715"/>
      <c r="T295" s="715"/>
      <c r="U295" s="715">
        <f>F295*H295</f>
        <v>19.200000000000003</v>
      </c>
      <c r="V295" s="895" t="s">
        <v>7</v>
      </c>
      <c r="Z295" s="60"/>
    </row>
    <row r="296" spans="1:26" s="59" customFormat="1" ht="12.75">
      <c r="A296" s="896"/>
      <c r="B296" s="55">
        <f>'Rencana Anggaran Biaya'!B308</f>
        <v>2</v>
      </c>
      <c r="C296" s="55" t="str">
        <f>'Rencana Anggaran Biaya'!C308</f>
        <v>Pekerjaan Plesteran</v>
      </c>
      <c r="D296" s="49"/>
      <c r="E296" s="49"/>
      <c r="F296" s="716"/>
      <c r="G296" s="716"/>
      <c r="H296" s="716"/>
      <c r="I296" s="716"/>
      <c r="J296" s="716"/>
      <c r="K296" s="716"/>
      <c r="L296" s="716"/>
      <c r="M296" s="716"/>
      <c r="N296" s="716"/>
      <c r="O296" s="716"/>
      <c r="P296" s="716"/>
      <c r="Q296" s="716"/>
      <c r="R296" s="716"/>
      <c r="S296" s="716"/>
      <c r="T296" s="716"/>
      <c r="U296" s="716">
        <f>U295</f>
        <v>19.200000000000003</v>
      </c>
      <c r="V296" s="897" t="s">
        <v>7</v>
      </c>
      <c r="Z296" s="60"/>
    </row>
    <row r="297" spans="1:26" s="59" customFormat="1" ht="12.75">
      <c r="A297" s="894"/>
      <c r="B297" s="55">
        <f>'Rencana Anggaran Biaya'!B309</f>
        <v>3</v>
      </c>
      <c r="C297" s="55" t="str">
        <f>'Rencana Anggaran Biaya'!C309</f>
        <v>Pekerjaan Acian</v>
      </c>
      <c r="D297" s="34"/>
      <c r="E297" s="34"/>
      <c r="F297" s="715"/>
      <c r="G297" s="715"/>
      <c r="H297" s="715"/>
      <c r="I297" s="715"/>
      <c r="J297" s="715"/>
      <c r="K297" s="715"/>
      <c r="L297" s="715"/>
      <c r="M297" s="715"/>
      <c r="N297" s="715"/>
      <c r="O297" s="715"/>
      <c r="P297" s="715"/>
      <c r="Q297" s="715"/>
      <c r="R297" s="715"/>
      <c r="S297" s="715"/>
      <c r="T297" s="715"/>
      <c r="U297" s="715">
        <f>U296</f>
        <v>19.200000000000003</v>
      </c>
      <c r="V297" s="895" t="s">
        <v>7</v>
      </c>
      <c r="Z297" s="60"/>
    </row>
    <row r="298" spans="1:26" s="59" customFormat="1" ht="12.75">
      <c r="A298" s="896"/>
      <c r="B298" s="55">
        <f>'Rencana Anggaran Biaya'!B310</f>
        <v>4</v>
      </c>
      <c r="C298" s="55" t="str">
        <f>'Rencana Anggaran Biaya'!C310</f>
        <v>Pekerjaan Pemasangan Rangka Kayu</v>
      </c>
      <c r="D298" s="49"/>
      <c r="E298" s="49"/>
      <c r="F298" s="716">
        <v>4</v>
      </c>
      <c r="G298" s="716"/>
      <c r="H298" s="716">
        <f>H295</f>
        <v>3.2</v>
      </c>
      <c r="I298" s="716"/>
      <c r="J298" s="716"/>
      <c r="K298" s="716"/>
      <c r="L298" s="716"/>
      <c r="M298" s="716"/>
      <c r="N298" s="716"/>
      <c r="O298" s="716"/>
      <c r="P298" s="716"/>
      <c r="Q298" s="716"/>
      <c r="R298" s="716"/>
      <c r="S298" s="716"/>
      <c r="T298" s="716"/>
      <c r="U298" s="716">
        <f>F298*H298</f>
        <v>12.8</v>
      </c>
      <c r="V298" s="897" t="s">
        <v>7</v>
      </c>
      <c r="Z298" s="60"/>
    </row>
    <row r="299" spans="1:26" s="59" customFormat="1" ht="12.75">
      <c r="A299" s="896"/>
      <c r="B299" s="55">
        <f>'Rencana Anggaran Biaya'!B313</f>
        <v>7</v>
      </c>
      <c r="C299" s="55" t="str">
        <f>'Rencana Anggaran Biaya'!C313</f>
        <v>Pekerjaan Pemasangan WPC</v>
      </c>
      <c r="D299" s="49"/>
      <c r="E299" s="49"/>
      <c r="F299" s="716"/>
      <c r="G299" s="716"/>
      <c r="H299" s="716"/>
      <c r="I299" s="716"/>
      <c r="J299" s="716"/>
      <c r="K299" s="716"/>
      <c r="L299" s="716"/>
      <c r="M299" s="716"/>
      <c r="N299" s="716"/>
      <c r="O299" s="716"/>
      <c r="P299" s="716"/>
      <c r="Q299" s="716"/>
      <c r="R299" s="716"/>
      <c r="S299" s="716"/>
      <c r="T299" s="716"/>
      <c r="U299" s="716">
        <f>U298</f>
        <v>12.8</v>
      </c>
      <c r="V299" s="897" t="s">
        <v>7</v>
      </c>
      <c r="Z299" s="60"/>
    </row>
    <row r="300" spans="1:26" s="59" customFormat="1" ht="12.75">
      <c r="A300" s="894"/>
      <c r="B300" s="55">
        <f>'Rencana Anggaran Biaya'!B314</f>
        <v>8</v>
      </c>
      <c r="C300" s="55" t="str">
        <f>'Rencana Anggaran Biaya'!C314</f>
        <v>Pekerjaan Pengecatan Dinding</v>
      </c>
      <c r="D300" s="34"/>
      <c r="E300" s="34"/>
      <c r="F300" s="715">
        <f>F295</f>
        <v>6</v>
      </c>
      <c r="G300" s="715"/>
      <c r="H300" s="715">
        <v>1</v>
      </c>
      <c r="I300" s="715"/>
      <c r="J300" s="715"/>
      <c r="K300" s="715"/>
      <c r="L300" s="715"/>
      <c r="M300" s="715"/>
      <c r="N300" s="715"/>
      <c r="O300" s="715"/>
      <c r="P300" s="715"/>
      <c r="Q300" s="715"/>
      <c r="R300" s="715"/>
      <c r="S300" s="715"/>
      <c r="T300" s="715"/>
      <c r="U300" s="715">
        <f>F300*H300</f>
        <v>6</v>
      </c>
      <c r="V300" s="895" t="s">
        <v>7</v>
      </c>
      <c r="Z300" s="60"/>
    </row>
    <row r="301" spans="1:26" s="59" customFormat="1" ht="12.75">
      <c r="A301" s="896"/>
      <c r="B301" s="55">
        <f>'Rencana Anggaran Biaya'!B315</f>
        <v>9</v>
      </c>
      <c r="C301" s="55" t="str">
        <f>'Rencana Anggaran Biaya'!C315</f>
        <v>Pekerjaan Pemasangan Signage</v>
      </c>
      <c r="D301" s="49"/>
      <c r="E301" s="49"/>
      <c r="F301" s="716"/>
      <c r="G301" s="716"/>
      <c r="H301" s="716"/>
      <c r="I301" s="716"/>
      <c r="J301" s="716"/>
      <c r="K301" s="716"/>
      <c r="L301" s="716"/>
      <c r="M301" s="716"/>
      <c r="N301" s="716"/>
      <c r="O301" s="716"/>
      <c r="P301" s="716"/>
      <c r="Q301" s="716"/>
      <c r="R301" s="716"/>
      <c r="S301" s="716"/>
      <c r="T301" s="716"/>
      <c r="U301" s="716">
        <v>200</v>
      </c>
      <c r="V301" s="897" t="s">
        <v>4</v>
      </c>
      <c r="Z301" s="60"/>
    </row>
    <row r="302" spans="1:26" s="59" customFormat="1" ht="12.75">
      <c r="A302" s="903" t="str">
        <f>'Rencana Anggaran Biaya'!A316</f>
        <v>G2</v>
      </c>
      <c r="B302" s="79"/>
      <c r="C302" s="80" t="str">
        <f>'Rencana Anggaran Biaya'!C316</f>
        <v>Pekerjaan Plafon</v>
      </c>
      <c r="D302" s="81"/>
      <c r="E302" s="81"/>
      <c r="F302" s="719"/>
      <c r="G302" s="719"/>
      <c r="H302" s="719"/>
      <c r="I302" s="719"/>
      <c r="J302" s="719"/>
      <c r="K302" s="719"/>
      <c r="L302" s="719"/>
      <c r="M302" s="719"/>
      <c r="N302" s="719"/>
      <c r="O302" s="719"/>
      <c r="P302" s="719"/>
      <c r="Q302" s="719"/>
      <c r="R302" s="719"/>
      <c r="S302" s="719"/>
      <c r="T302" s="719"/>
      <c r="U302" s="719"/>
      <c r="V302" s="904"/>
      <c r="Z302" s="60"/>
    </row>
    <row r="303" spans="1:26" s="59" customFormat="1" ht="12.75">
      <c r="A303" s="894"/>
      <c r="B303" s="55">
        <f>'Rencana Anggaran Biaya'!B317</f>
        <v>1</v>
      </c>
      <c r="C303" s="55" t="str">
        <f>'Rencana Anggaran Biaya'!C317</f>
        <v>Pekerjaan Pemasangan Rangka Plafon</v>
      </c>
      <c r="D303" s="34"/>
      <c r="E303" s="34"/>
      <c r="F303" s="715">
        <v>6</v>
      </c>
      <c r="G303" s="715">
        <v>5</v>
      </c>
      <c r="H303" s="715"/>
      <c r="I303" s="715"/>
      <c r="J303" s="715"/>
      <c r="K303" s="715"/>
      <c r="L303" s="715"/>
      <c r="M303" s="715"/>
      <c r="N303" s="715"/>
      <c r="O303" s="715"/>
      <c r="P303" s="715"/>
      <c r="Q303" s="715"/>
      <c r="R303" s="715"/>
      <c r="S303" s="715"/>
      <c r="T303" s="715"/>
      <c r="U303" s="715">
        <f>F303*G303</f>
        <v>30</v>
      </c>
      <c r="V303" s="895" t="s">
        <v>7</v>
      </c>
      <c r="Z303" s="60"/>
    </row>
    <row r="304" spans="1:26" s="59" customFormat="1" ht="12.75">
      <c r="A304" s="896"/>
      <c r="B304" s="55">
        <f>'Rencana Anggaran Biaya'!B318</f>
        <v>2</v>
      </c>
      <c r="C304" s="55" t="str">
        <f>'Rencana Anggaran Biaya'!C318</f>
        <v>Pekerjaan Pemasangan Plafon Gypsum</v>
      </c>
      <c r="D304" s="49"/>
      <c r="E304" s="49"/>
      <c r="F304" s="716"/>
      <c r="G304" s="716"/>
      <c r="H304" s="716"/>
      <c r="I304" s="716"/>
      <c r="J304" s="716"/>
      <c r="K304" s="716"/>
      <c r="L304" s="716"/>
      <c r="M304" s="716"/>
      <c r="N304" s="716"/>
      <c r="O304" s="716"/>
      <c r="P304" s="716"/>
      <c r="Q304" s="716"/>
      <c r="R304" s="716"/>
      <c r="S304" s="716"/>
      <c r="T304" s="716"/>
      <c r="U304" s="716">
        <f>U303</f>
        <v>30</v>
      </c>
      <c r="V304" s="897" t="s">
        <v>7</v>
      </c>
      <c r="Z304" s="60"/>
    </row>
    <row r="305" spans="1:26" s="59" customFormat="1" ht="12.75">
      <c r="A305" s="894"/>
      <c r="B305" s="55">
        <f>'Rencana Anggaran Biaya'!B319</f>
        <v>3</v>
      </c>
      <c r="C305" s="55" t="str">
        <f>'Rencana Anggaran Biaya'!C319</f>
        <v>Pekerjaan Pengecatan Plafon Gypsum Warna Putih</v>
      </c>
      <c r="D305" s="34"/>
      <c r="E305" s="34"/>
      <c r="F305" s="715"/>
      <c r="G305" s="715"/>
      <c r="H305" s="715"/>
      <c r="I305" s="715"/>
      <c r="J305" s="715"/>
      <c r="K305" s="715"/>
      <c r="L305" s="715"/>
      <c r="M305" s="715"/>
      <c r="N305" s="715"/>
      <c r="O305" s="715"/>
      <c r="P305" s="715"/>
      <c r="Q305" s="715"/>
      <c r="R305" s="715"/>
      <c r="S305" s="715"/>
      <c r="T305" s="715"/>
      <c r="U305" s="715">
        <f>U304</f>
        <v>30</v>
      </c>
      <c r="V305" s="895" t="s">
        <v>7</v>
      </c>
      <c r="Z305" s="60"/>
    </row>
    <row r="306" spans="1:26" s="59" customFormat="1" ht="12.75">
      <c r="A306" s="903" t="str">
        <f>'Rencana Anggaran Biaya'!A320</f>
        <v>G3</v>
      </c>
      <c r="B306" s="79"/>
      <c r="C306" s="80" t="str">
        <f>'Rencana Anggaran Biaya'!C320</f>
        <v>Pekerjaan Lantai</v>
      </c>
      <c r="D306" s="81"/>
      <c r="E306" s="81"/>
      <c r="F306" s="719"/>
      <c r="G306" s="719"/>
      <c r="H306" s="719"/>
      <c r="I306" s="719"/>
      <c r="J306" s="719"/>
      <c r="K306" s="719"/>
      <c r="L306" s="719"/>
      <c r="M306" s="719"/>
      <c r="N306" s="719"/>
      <c r="O306" s="719"/>
      <c r="P306" s="719"/>
      <c r="Q306" s="719"/>
      <c r="R306" s="719"/>
      <c r="S306" s="719"/>
      <c r="T306" s="719"/>
      <c r="U306" s="719"/>
      <c r="V306" s="904"/>
      <c r="Z306" s="60"/>
    </row>
    <row r="307" spans="1:26" s="59" customFormat="1" ht="12.75">
      <c r="A307" s="894"/>
      <c r="B307" s="55">
        <f>'Rencana Anggaran Biaya'!B321</f>
        <v>1</v>
      </c>
      <c r="C307" s="55" t="str">
        <f>'Rencana Anggaran Biaya'!C321</f>
        <v>Pekerjaan Pemasangan Granit Tensile</v>
      </c>
      <c r="D307" s="34"/>
      <c r="E307" s="34"/>
      <c r="F307" s="715">
        <f>F303</f>
        <v>6</v>
      </c>
      <c r="G307" s="715">
        <f>G303</f>
        <v>5</v>
      </c>
      <c r="H307" s="715"/>
      <c r="I307" s="715"/>
      <c r="J307" s="715"/>
      <c r="K307" s="715"/>
      <c r="L307" s="715"/>
      <c r="M307" s="715"/>
      <c r="N307" s="715"/>
      <c r="O307" s="715"/>
      <c r="P307" s="715"/>
      <c r="Q307" s="715"/>
      <c r="R307" s="715"/>
      <c r="S307" s="715"/>
      <c r="T307" s="715"/>
      <c r="U307" s="715">
        <f>F307*G307</f>
        <v>30</v>
      </c>
      <c r="V307" s="895" t="s">
        <v>7</v>
      </c>
      <c r="Z307" s="60"/>
    </row>
    <row r="308" spans="1:26" s="59" customFormat="1" ht="12.75">
      <c r="A308" s="903" t="str">
        <f>'Rencana Anggaran Biaya'!A322</f>
        <v>G4</v>
      </c>
      <c r="B308" s="79"/>
      <c r="C308" s="80" t="str">
        <f>'Rencana Anggaran Biaya'!C322</f>
        <v>Pekerjaan Elektrikal</v>
      </c>
      <c r="D308" s="81"/>
      <c r="E308" s="81"/>
      <c r="F308" s="719"/>
      <c r="G308" s="719"/>
      <c r="H308" s="719"/>
      <c r="I308" s="719"/>
      <c r="J308" s="719"/>
      <c r="K308" s="719"/>
      <c r="L308" s="719"/>
      <c r="M308" s="719"/>
      <c r="N308" s="719"/>
      <c r="O308" s="719"/>
      <c r="P308" s="719"/>
      <c r="Q308" s="719"/>
      <c r="R308" s="719"/>
      <c r="S308" s="719"/>
      <c r="T308" s="719"/>
      <c r="U308" s="719"/>
      <c r="V308" s="904"/>
      <c r="Z308" s="60"/>
    </row>
    <row r="309" spans="1:26" s="59" customFormat="1" ht="12.75">
      <c r="A309" s="894"/>
      <c r="B309" s="55">
        <f>'Rencana Anggaran Biaya'!B323</f>
        <v>1</v>
      </c>
      <c r="C309" s="55" t="str">
        <f>'Rencana Anggaran Biaya'!C323</f>
        <v>Pekerjaan Instalasi Kabel NYM</v>
      </c>
      <c r="D309" s="34"/>
      <c r="E309" s="34"/>
      <c r="F309" s="715"/>
      <c r="G309" s="715"/>
      <c r="H309" s="715"/>
      <c r="I309" s="715"/>
      <c r="J309" s="715"/>
      <c r="K309" s="715"/>
      <c r="L309" s="715"/>
      <c r="M309" s="715"/>
      <c r="N309" s="715"/>
      <c r="O309" s="715"/>
      <c r="P309" s="715"/>
      <c r="Q309" s="715"/>
      <c r="R309" s="715"/>
      <c r="S309" s="715"/>
      <c r="T309" s="715"/>
      <c r="U309" s="715">
        <f>1+U311+U312+U315</f>
        <v>17</v>
      </c>
      <c r="V309" s="895" t="s">
        <v>1439</v>
      </c>
      <c r="Z309" s="60"/>
    </row>
    <row r="310" spans="1:26" s="59" customFormat="1" ht="12.75">
      <c r="A310" s="896"/>
      <c r="B310" s="55">
        <f>'Rencana Anggaran Biaya'!B324</f>
        <v>2</v>
      </c>
      <c r="C310" s="55" t="str">
        <f>'Rencana Anggaran Biaya'!C324</f>
        <v>Pekerjaan Pemasangan Lampu LED Strips</v>
      </c>
      <c r="D310" s="49"/>
      <c r="E310" s="49"/>
      <c r="F310" s="716"/>
      <c r="G310" s="716"/>
      <c r="H310" s="716"/>
      <c r="I310" s="716"/>
      <c r="J310" s="716"/>
      <c r="K310" s="716"/>
      <c r="L310" s="716"/>
      <c r="M310" s="716"/>
      <c r="N310" s="716"/>
      <c r="O310" s="716"/>
      <c r="P310" s="716"/>
      <c r="Q310" s="716"/>
      <c r="R310" s="716"/>
      <c r="S310" s="716"/>
      <c r="T310" s="716"/>
      <c r="U310" s="715">
        <f>F307*2</f>
        <v>12</v>
      </c>
      <c r="V310" s="895" t="s">
        <v>17</v>
      </c>
      <c r="Z310" s="60"/>
    </row>
    <row r="311" spans="1:26" s="59" customFormat="1" ht="12.75">
      <c r="A311" s="894"/>
      <c r="B311" s="55">
        <f>'Rencana Anggaran Biaya'!B325</f>
        <v>3</v>
      </c>
      <c r="C311" s="55" t="str">
        <f>'Rencana Anggaran Biaya'!C325</f>
        <v>Pekerjaan Pemasangan Lampu LED Mata Kucing</v>
      </c>
      <c r="D311" s="34"/>
      <c r="E311" s="34"/>
      <c r="F311" s="715"/>
      <c r="G311" s="715"/>
      <c r="H311" s="715"/>
      <c r="I311" s="715"/>
      <c r="J311" s="715"/>
      <c r="K311" s="715"/>
      <c r="L311" s="715"/>
      <c r="M311" s="715"/>
      <c r="N311" s="715"/>
      <c r="O311" s="715"/>
      <c r="P311" s="715"/>
      <c r="Q311" s="715"/>
      <c r="R311" s="715"/>
      <c r="S311" s="715"/>
      <c r="T311" s="715"/>
      <c r="U311" s="715">
        <v>4</v>
      </c>
      <c r="V311" s="895" t="s">
        <v>5</v>
      </c>
      <c r="Z311" s="60"/>
    </row>
    <row r="312" spans="1:26" s="59" customFormat="1" ht="12.75">
      <c r="A312" s="896"/>
      <c r="B312" s="55">
        <f>'Rencana Anggaran Biaya'!B326</f>
        <v>4</v>
      </c>
      <c r="C312" s="55" t="str">
        <f>'Rencana Anggaran Biaya'!C326</f>
        <v>Pekerjaan Pemasangan Lampu LED Downlight (Inceil)</v>
      </c>
      <c r="D312" s="49"/>
      <c r="E312" s="49"/>
      <c r="F312" s="716"/>
      <c r="G312" s="716"/>
      <c r="H312" s="716"/>
      <c r="I312" s="716"/>
      <c r="J312" s="716"/>
      <c r="K312" s="716"/>
      <c r="L312" s="716"/>
      <c r="M312" s="716"/>
      <c r="N312" s="716"/>
      <c r="O312" s="716"/>
      <c r="P312" s="716"/>
      <c r="Q312" s="716"/>
      <c r="R312" s="716"/>
      <c r="S312" s="716"/>
      <c r="T312" s="716"/>
      <c r="U312" s="715">
        <v>10</v>
      </c>
      <c r="V312" s="895" t="s">
        <v>5</v>
      </c>
      <c r="Z312" s="60"/>
    </row>
    <row r="313" spans="1:26" s="59" customFormat="1" ht="12.75">
      <c r="A313" s="896"/>
      <c r="B313" s="55">
        <f>'Rencana Anggaran Biaya'!B327</f>
        <v>5</v>
      </c>
      <c r="C313" s="55" t="str">
        <f>'Rencana Anggaran Biaya'!C327</f>
        <v>Pekerjaan Pemasangan Saklar Tunggal</v>
      </c>
      <c r="D313" s="49"/>
      <c r="E313" s="49"/>
      <c r="F313" s="716"/>
      <c r="G313" s="716"/>
      <c r="H313" s="716"/>
      <c r="I313" s="716"/>
      <c r="J313" s="716"/>
      <c r="K313" s="716"/>
      <c r="L313" s="716"/>
      <c r="M313" s="716"/>
      <c r="N313" s="716"/>
      <c r="O313" s="716"/>
      <c r="P313" s="716"/>
      <c r="Q313" s="716"/>
      <c r="R313" s="716"/>
      <c r="S313" s="716"/>
      <c r="T313" s="716"/>
      <c r="U313" s="716">
        <v>4</v>
      </c>
      <c r="V313" s="897" t="s">
        <v>5</v>
      </c>
      <c r="Z313" s="60"/>
    </row>
    <row r="314" spans="1:26" s="59" customFormat="1" ht="12.75">
      <c r="A314" s="894"/>
      <c r="B314" s="55">
        <f>'Rencana Anggaran Biaya'!B328</f>
        <v>6</v>
      </c>
      <c r="C314" s="55" t="str">
        <f>'Rencana Anggaran Biaya'!C328</f>
        <v>Pekerjaan Pemasangan Saklar Ganda</v>
      </c>
      <c r="D314" s="34"/>
      <c r="E314" s="34"/>
      <c r="F314" s="715"/>
      <c r="G314" s="715"/>
      <c r="H314" s="715"/>
      <c r="I314" s="715"/>
      <c r="J314" s="715"/>
      <c r="K314" s="715"/>
      <c r="L314" s="715"/>
      <c r="M314" s="715"/>
      <c r="N314" s="715"/>
      <c r="O314" s="715"/>
      <c r="P314" s="715"/>
      <c r="Q314" s="715"/>
      <c r="R314" s="715"/>
      <c r="S314" s="715"/>
      <c r="T314" s="715"/>
      <c r="U314" s="715">
        <v>2</v>
      </c>
      <c r="V314" s="895" t="s">
        <v>5</v>
      </c>
      <c r="Z314" s="60"/>
    </row>
    <row r="315" spans="1:26" s="59" customFormat="1" ht="12.75">
      <c r="A315" s="896"/>
      <c r="B315" s="55">
        <f>'Rencana Anggaran Biaya'!B329</f>
        <v>7</v>
      </c>
      <c r="C315" s="55" t="str">
        <f>'Rencana Anggaran Biaya'!C329</f>
        <v>Pekerjaan Pemasangan Stop Kontak Tunggal</v>
      </c>
      <c r="D315" s="49"/>
      <c r="E315" s="49"/>
      <c r="F315" s="716"/>
      <c r="G315" s="716"/>
      <c r="H315" s="716"/>
      <c r="I315" s="716"/>
      <c r="J315" s="716"/>
      <c r="K315" s="716"/>
      <c r="L315" s="716"/>
      <c r="M315" s="716"/>
      <c r="N315" s="716"/>
      <c r="O315" s="716"/>
      <c r="P315" s="716"/>
      <c r="Q315" s="716"/>
      <c r="R315" s="716"/>
      <c r="S315" s="716"/>
      <c r="T315" s="716"/>
      <c r="U315" s="715">
        <v>2</v>
      </c>
      <c r="V315" s="895" t="s">
        <v>5</v>
      </c>
      <c r="Z315" s="60"/>
    </row>
    <row r="316" spans="1:26" s="59" customFormat="1" ht="12.75">
      <c r="A316" s="903" t="str">
        <f>'Rencana Anggaran Biaya'!A330</f>
        <v>G5</v>
      </c>
      <c r="B316" s="79"/>
      <c r="C316" s="80" t="str">
        <f>'Rencana Anggaran Biaya'!C330</f>
        <v>Pekerjaan Pintu Jendela</v>
      </c>
      <c r="D316" s="81"/>
      <c r="E316" s="81"/>
      <c r="F316" s="719"/>
      <c r="G316" s="719"/>
      <c r="H316" s="719"/>
      <c r="I316" s="719"/>
      <c r="J316" s="719"/>
      <c r="K316" s="719"/>
      <c r="L316" s="719"/>
      <c r="M316" s="719"/>
      <c r="N316" s="719"/>
      <c r="O316" s="719"/>
      <c r="P316" s="719"/>
      <c r="Q316" s="719"/>
      <c r="R316" s="719"/>
      <c r="S316" s="719"/>
      <c r="T316" s="719"/>
      <c r="U316" s="719"/>
      <c r="V316" s="909"/>
      <c r="Z316" s="60"/>
    </row>
    <row r="317" spans="1:26" s="59" customFormat="1" ht="12.75">
      <c r="A317" s="894"/>
      <c r="B317" s="55">
        <f>'Rencana Anggaran Biaya'!B331</f>
        <v>1</v>
      </c>
      <c r="C317" s="55" t="str">
        <f>'Rencana Anggaran Biaya'!C331</f>
        <v>Pekerjaan Pemasangan Pintu Multipleks Fin HPL</v>
      </c>
      <c r="D317" s="34"/>
      <c r="E317" s="34"/>
      <c r="F317" s="715"/>
      <c r="G317" s="715"/>
      <c r="H317" s="715"/>
      <c r="I317" s="715"/>
      <c r="J317" s="715"/>
      <c r="K317" s="715"/>
      <c r="L317" s="715"/>
      <c r="M317" s="715"/>
      <c r="N317" s="715"/>
      <c r="O317" s="715"/>
      <c r="P317" s="715"/>
      <c r="Q317" s="715"/>
      <c r="R317" s="715"/>
      <c r="S317" s="715"/>
      <c r="T317" s="715"/>
      <c r="U317" s="715">
        <v>1</v>
      </c>
      <c r="V317" s="895" t="s">
        <v>5</v>
      </c>
      <c r="Z317" s="60"/>
    </row>
    <row r="318" spans="1:26" s="59" customFormat="1" ht="12.75">
      <c r="A318" s="903" t="str">
        <f>'Rencana Anggaran Biaya'!A332</f>
        <v>G6</v>
      </c>
      <c r="B318" s="79"/>
      <c r="C318" s="80" t="str">
        <f>'Rencana Anggaran Biaya'!C332</f>
        <v>Pekerjaan Toilet</v>
      </c>
      <c r="D318" s="81"/>
      <c r="E318" s="81"/>
      <c r="F318" s="719"/>
      <c r="G318" s="719"/>
      <c r="H318" s="719"/>
      <c r="I318" s="719"/>
      <c r="J318" s="719"/>
      <c r="K318" s="719"/>
      <c r="L318" s="719"/>
      <c r="M318" s="719"/>
      <c r="N318" s="719"/>
      <c r="O318" s="719"/>
      <c r="P318" s="719"/>
      <c r="Q318" s="719"/>
      <c r="R318" s="719"/>
      <c r="S318" s="719"/>
      <c r="T318" s="719"/>
      <c r="U318" s="719"/>
      <c r="V318" s="904"/>
      <c r="Z318" s="60"/>
    </row>
    <row r="319" spans="1:26" s="59" customFormat="1" ht="12.75">
      <c r="A319" s="894"/>
      <c r="B319" s="55">
        <f>'Rencana Anggaran Biaya'!B333</f>
        <v>1</v>
      </c>
      <c r="C319" s="55" t="str">
        <f>'Rencana Anggaran Biaya'!C333</f>
        <v>Pekerjaan Instalasi Pipa Air Bersih</v>
      </c>
      <c r="D319" s="34"/>
      <c r="E319" s="34"/>
      <c r="F319" s="715"/>
      <c r="G319" s="715"/>
      <c r="H319" s="715"/>
      <c r="I319" s="715"/>
      <c r="J319" s="715"/>
      <c r="K319" s="715"/>
      <c r="L319" s="715"/>
      <c r="M319" s="715"/>
      <c r="N319" s="715"/>
      <c r="O319" s="715"/>
      <c r="P319" s="715"/>
      <c r="Q319" s="715"/>
      <c r="R319" s="715"/>
      <c r="S319" s="715"/>
      <c r="T319" s="715"/>
      <c r="U319" s="715">
        <v>20</v>
      </c>
      <c r="V319" s="895" t="s">
        <v>17</v>
      </c>
      <c r="Z319" s="60"/>
    </row>
    <row r="320" spans="1:26" s="59" customFormat="1" ht="12.75">
      <c r="A320" s="896"/>
      <c r="B320" s="55">
        <f>'Rencana Anggaran Biaya'!B334</f>
        <v>2</v>
      </c>
      <c r="C320" s="55" t="str">
        <f>'Rencana Anggaran Biaya'!C334</f>
        <v>Pekerjaan Instalasi Pipa Air Kotor Cair</v>
      </c>
      <c r="D320" s="49"/>
      <c r="E320" s="49"/>
      <c r="F320" s="716"/>
      <c r="G320" s="716"/>
      <c r="H320" s="716"/>
      <c r="I320" s="716"/>
      <c r="J320" s="716"/>
      <c r="K320" s="716"/>
      <c r="L320" s="716"/>
      <c r="M320" s="716"/>
      <c r="N320" s="716"/>
      <c r="O320" s="716"/>
      <c r="P320" s="716"/>
      <c r="Q320" s="716"/>
      <c r="R320" s="716"/>
      <c r="S320" s="716"/>
      <c r="T320" s="716"/>
      <c r="U320" s="716">
        <f>U319</f>
        <v>20</v>
      </c>
      <c r="V320" s="897" t="s">
        <v>17</v>
      </c>
      <c r="Z320" s="60"/>
    </row>
    <row r="321" spans="1:59" s="58" customFormat="1" ht="21" customHeight="1">
      <c r="A321" s="894"/>
      <c r="B321" s="55">
        <f>'Rencana Anggaran Biaya'!B335</f>
        <v>3</v>
      </c>
      <c r="C321" s="55" t="str">
        <f>'Rencana Anggaran Biaya'!C335</f>
        <v>Pekerjaan Instalasi Pipa Air Kotor Padat</v>
      </c>
      <c r="D321" s="34"/>
      <c r="E321" s="34"/>
      <c r="F321" s="715"/>
      <c r="G321" s="715"/>
      <c r="H321" s="715"/>
      <c r="I321" s="715"/>
      <c r="J321" s="715"/>
      <c r="K321" s="715"/>
      <c r="L321" s="715"/>
      <c r="M321" s="715"/>
      <c r="N321" s="715"/>
      <c r="O321" s="715"/>
      <c r="P321" s="715"/>
      <c r="Q321" s="715"/>
      <c r="R321" s="715"/>
      <c r="S321" s="715"/>
      <c r="T321" s="715"/>
      <c r="U321" s="715">
        <f>U320</f>
        <v>20</v>
      </c>
      <c r="V321" s="895" t="s">
        <v>17</v>
      </c>
      <c r="W321" s="59"/>
      <c r="X321" s="59"/>
      <c r="Y321" s="59"/>
      <c r="Z321" s="59"/>
      <c r="AA321" s="59"/>
      <c r="AB321" s="59"/>
      <c r="AC321" s="59"/>
      <c r="AD321" s="59"/>
      <c r="AE321" s="59"/>
      <c r="AF321" s="59"/>
      <c r="AG321" s="59"/>
      <c r="AH321" s="59"/>
      <c r="AI321" s="59"/>
      <c r="AJ321" s="59"/>
      <c r="AK321" s="59"/>
      <c r="AL321" s="59"/>
      <c r="AM321" s="59"/>
      <c r="AN321" s="59"/>
      <c r="AO321" s="59"/>
      <c r="AP321" s="59"/>
      <c r="AQ321" s="59"/>
      <c r="AR321" s="59"/>
      <c r="AS321" s="59"/>
      <c r="AT321" s="59"/>
      <c r="AU321" s="59"/>
      <c r="AV321" s="59"/>
      <c r="AW321" s="59"/>
      <c r="AX321" s="59"/>
      <c r="AY321" s="59"/>
      <c r="AZ321" s="59"/>
      <c r="BA321" s="59"/>
      <c r="BB321" s="59"/>
      <c r="BC321" s="59"/>
      <c r="BD321" s="59"/>
      <c r="BE321" s="59"/>
      <c r="BF321" s="59"/>
      <c r="BG321" s="59"/>
    </row>
    <row r="322" spans="1:59" s="58" customFormat="1" ht="21" customHeight="1">
      <c r="A322" s="894"/>
      <c r="B322" s="55">
        <f>'Rencana Anggaran Biaya'!B336</f>
        <v>4</v>
      </c>
      <c r="C322" s="55" t="str">
        <f>'Rencana Anggaran Biaya'!C336</f>
        <v>Pekerjaan Pemasangan Urinoir</v>
      </c>
      <c r="D322" s="34"/>
      <c r="E322" s="34"/>
      <c r="F322" s="715"/>
      <c r="G322" s="715"/>
      <c r="H322" s="715"/>
      <c r="I322" s="715"/>
      <c r="J322" s="715"/>
      <c r="K322" s="715"/>
      <c r="L322" s="715"/>
      <c r="M322" s="715"/>
      <c r="N322" s="715"/>
      <c r="O322" s="715"/>
      <c r="P322" s="715"/>
      <c r="Q322" s="715"/>
      <c r="R322" s="715"/>
      <c r="S322" s="715"/>
      <c r="T322" s="715"/>
      <c r="U322" s="715">
        <v>1</v>
      </c>
      <c r="V322" s="895" t="s">
        <v>5</v>
      </c>
      <c r="W322" s="59"/>
      <c r="X322" s="59"/>
      <c r="Y322" s="59"/>
      <c r="Z322" s="59"/>
      <c r="AA322" s="59"/>
      <c r="AB322" s="59"/>
      <c r="AC322" s="59"/>
      <c r="AD322" s="59"/>
      <c r="AE322" s="59"/>
      <c r="AF322" s="59"/>
      <c r="AG322" s="59"/>
      <c r="AH322" s="59"/>
      <c r="AI322" s="59"/>
      <c r="AJ322" s="59"/>
      <c r="AK322" s="59"/>
      <c r="AL322" s="59"/>
      <c r="AM322" s="59"/>
      <c r="AN322" s="59"/>
      <c r="AO322" s="59"/>
      <c r="AP322" s="59"/>
      <c r="AQ322" s="59"/>
      <c r="AR322" s="59"/>
      <c r="AS322" s="59"/>
      <c r="AT322" s="59"/>
      <c r="AU322" s="59"/>
      <c r="AV322" s="59"/>
      <c r="AW322" s="59"/>
      <c r="AX322" s="59"/>
      <c r="AY322" s="59"/>
      <c r="AZ322" s="59"/>
      <c r="BA322" s="59"/>
      <c r="BB322" s="59"/>
      <c r="BC322" s="59"/>
      <c r="BD322" s="59"/>
      <c r="BE322" s="59"/>
      <c r="BF322" s="59"/>
      <c r="BG322" s="59"/>
    </row>
    <row r="323" spans="1:59" s="59" customFormat="1" ht="12.75">
      <c r="A323" s="894"/>
      <c r="B323" s="55">
        <f>'Rencana Anggaran Biaya'!B337</f>
        <v>5</v>
      </c>
      <c r="C323" s="55" t="str">
        <f>'Rencana Anggaran Biaya'!C337</f>
        <v>Pekerjaan Pemasangan Kloset Duduk</v>
      </c>
      <c r="D323" s="34"/>
      <c r="E323" s="34"/>
      <c r="F323" s="715"/>
      <c r="G323" s="715"/>
      <c r="H323" s="715"/>
      <c r="I323" s="715"/>
      <c r="J323" s="715"/>
      <c r="K323" s="715"/>
      <c r="L323" s="715"/>
      <c r="M323" s="715"/>
      <c r="N323" s="715"/>
      <c r="O323" s="715"/>
      <c r="P323" s="715"/>
      <c r="Q323" s="715"/>
      <c r="R323" s="715"/>
      <c r="S323" s="715"/>
      <c r="T323" s="715"/>
      <c r="U323" s="715">
        <v>1</v>
      </c>
      <c r="V323" s="895" t="s">
        <v>5</v>
      </c>
      <c r="Z323" s="60"/>
    </row>
    <row r="324" spans="1:59" s="59" customFormat="1" ht="12.75">
      <c r="A324" s="896"/>
      <c r="B324" s="55">
        <f>'Rencana Anggaran Biaya'!B338</f>
        <v>6</v>
      </c>
      <c r="C324" s="55" t="str">
        <f>'Rencana Anggaran Biaya'!C338</f>
        <v>Pekerjaan Pemasangan Jetshower</v>
      </c>
      <c r="D324" s="49"/>
      <c r="E324" s="49"/>
      <c r="F324" s="716"/>
      <c r="G324" s="716"/>
      <c r="H324" s="716"/>
      <c r="I324" s="716"/>
      <c r="J324" s="716"/>
      <c r="K324" s="716"/>
      <c r="L324" s="716"/>
      <c r="M324" s="716"/>
      <c r="N324" s="716"/>
      <c r="O324" s="716"/>
      <c r="P324" s="716"/>
      <c r="Q324" s="716"/>
      <c r="R324" s="716"/>
      <c r="S324" s="716"/>
      <c r="T324" s="716"/>
      <c r="U324" s="716">
        <v>1</v>
      </c>
      <c r="V324" s="895" t="s">
        <v>5</v>
      </c>
      <c r="Z324" s="60"/>
    </row>
    <row r="325" spans="1:59" s="58" customFormat="1" ht="21" customHeight="1">
      <c r="A325" s="894"/>
      <c r="B325" s="55">
        <f>'Rencana Anggaran Biaya'!B339</f>
        <v>7</v>
      </c>
      <c r="C325" s="55" t="str">
        <f>'Rencana Anggaran Biaya'!C339</f>
        <v>Pekerjaan Pemasangan Floordrain</v>
      </c>
      <c r="D325" s="34"/>
      <c r="E325" s="34"/>
      <c r="F325" s="715"/>
      <c r="G325" s="715"/>
      <c r="H325" s="715"/>
      <c r="I325" s="715"/>
      <c r="J325" s="715"/>
      <c r="K325" s="715"/>
      <c r="L325" s="715"/>
      <c r="M325" s="715"/>
      <c r="N325" s="715"/>
      <c r="O325" s="715"/>
      <c r="P325" s="715"/>
      <c r="Q325" s="715"/>
      <c r="R325" s="715"/>
      <c r="S325" s="715"/>
      <c r="T325" s="715"/>
      <c r="U325" s="715">
        <v>1</v>
      </c>
      <c r="V325" s="895" t="s">
        <v>5</v>
      </c>
      <c r="W325" s="59"/>
      <c r="X325" s="59"/>
      <c r="Y325" s="59"/>
      <c r="Z325" s="59"/>
      <c r="AA325" s="59"/>
      <c r="AB325" s="59"/>
      <c r="AC325" s="59"/>
      <c r="AD325" s="59"/>
      <c r="AE325" s="59"/>
      <c r="AF325" s="59"/>
      <c r="AG325" s="59"/>
      <c r="AH325" s="59"/>
      <c r="AI325" s="59"/>
      <c r="AJ325" s="59"/>
      <c r="AK325" s="59"/>
      <c r="AL325" s="59"/>
      <c r="AM325" s="59"/>
      <c r="AN325" s="59"/>
      <c r="AO325" s="59"/>
      <c r="AP325" s="59"/>
      <c r="AQ325" s="59"/>
      <c r="AR325" s="59"/>
      <c r="AS325" s="59"/>
      <c r="AT325" s="59"/>
      <c r="AU325" s="59"/>
      <c r="AV325" s="59"/>
      <c r="AW325" s="59"/>
      <c r="AX325" s="59"/>
      <c r="AY325" s="59"/>
      <c r="AZ325" s="59"/>
      <c r="BA325" s="59"/>
      <c r="BB325" s="59"/>
      <c r="BC325" s="59"/>
      <c r="BD325" s="59"/>
      <c r="BE325" s="59"/>
      <c r="BF325" s="59"/>
      <c r="BG325" s="59"/>
    </row>
    <row r="326" spans="1:59" s="58" customFormat="1" ht="21" customHeight="1">
      <c r="A326" s="894"/>
      <c r="B326" s="55">
        <f>'Rencana Anggaran Biaya'!B340</f>
        <v>8</v>
      </c>
      <c r="C326" s="55" t="str">
        <f>'Rencana Anggaran Biaya'!C340</f>
        <v>Pekerjaan Pemasangan Wastafel Wall Hung</v>
      </c>
      <c r="D326" s="34"/>
      <c r="E326" s="34"/>
      <c r="F326" s="715"/>
      <c r="G326" s="715"/>
      <c r="H326" s="715"/>
      <c r="I326" s="715"/>
      <c r="J326" s="715"/>
      <c r="K326" s="715"/>
      <c r="L326" s="715"/>
      <c r="M326" s="715"/>
      <c r="N326" s="715"/>
      <c r="O326" s="715"/>
      <c r="P326" s="715"/>
      <c r="Q326" s="715"/>
      <c r="R326" s="715"/>
      <c r="S326" s="715"/>
      <c r="T326" s="715"/>
      <c r="U326" s="715">
        <v>1</v>
      </c>
      <c r="V326" s="895" t="s">
        <v>5</v>
      </c>
      <c r="W326" s="59"/>
      <c r="X326" s="59"/>
      <c r="Y326" s="59"/>
      <c r="Z326" s="59"/>
      <c r="AA326" s="59"/>
      <c r="AB326" s="59"/>
      <c r="AC326" s="59"/>
      <c r="AD326" s="59"/>
      <c r="AE326" s="59"/>
      <c r="AF326" s="59"/>
      <c r="AG326" s="59"/>
      <c r="AH326" s="59"/>
      <c r="AI326" s="59"/>
      <c r="AJ326" s="59"/>
      <c r="AK326" s="59"/>
      <c r="AL326" s="59"/>
      <c r="AM326" s="59"/>
      <c r="AN326" s="59"/>
      <c r="AO326" s="59"/>
      <c r="AP326" s="59"/>
      <c r="AQ326" s="59"/>
      <c r="AR326" s="59"/>
      <c r="AS326" s="59"/>
      <c r="AT326" s="59"/>
      <c r="AU326" s="59"/>
      <c r="AV326" s="59"/>
      <c r="AW326" s="59"/>
      <c r="AX326" s="59"/>
      <c r="AY326" s="59"/>
      <c r="AZ326" s="59"/>
      <c r="BA326" s="59"/>
      <c r="BB326" s="59"/>
      <c r="BC326" s="59"/>
      <c r="BD326" s="59"/>
      <c r="BE326" s="59"/>
      <c r="BF326" s="59"/>
      <c r="BG326" s="59"/>
    </row>
    <row r="327" spans="1:59" s="59" customFormat="1" ht="12.75">
      <c r="A327" s="894"/>
      <c r="B327" s="55">
        <f>'Rencana Anggaran Biaya'!B341</f>
        <v>9</v>
      </c>
      <c r="C327" s="55" t="str">
        <f>'Rencana Anggaran Biaya'!C341</f>
        <v>Pekerjaan Pemasangan Faucet</v>
      </c>
      <c r="D327" s="34"/>
      <c r="E327" s="34"/>
      <c r="F327" s="715"/>
      <c r="G327" s="715"/>
      <c r="H327" s="715"/>
      <c r="I327" s="715"/>
      <c r="J327" s="715"/>
      <c r="K327" s="715"/>
      <c r="L327" s="715"/>
      <c r="M327" s="715"/>
      <c r="N327" s="715"/>
      <c r="O327" s="715"/>
      <c r="P327" s="715"/>
      <c r="Q327" s="715"/>
      <c r="R327" s="715"/>
      <c r="S327" s="715"/>
      <c r="T327" s="715"/>
      <c r="U327" s="715">
        <v>1</v>
      </c>
      <c r="V327" s="895" t="s">
        <v>5</v>
      </c>
      <c r="Z327" s="60"/>
    </row>
    <row r="328" spans="1:59" s="59" customFormat="1" ht="12.75">
      <c r="A328" s="896"/>
      <c r="B328" s="55">
        <f>'Rencana Anggaran Biaya'!B342</f>
        <v>10</v>
      </c>
      <c r="C328" s="55" t="str">
        <f>'Rencana Anggaran Biaya'!C342</f>
        <v>Pekerjaan Pemasangan Exhaust</v>
      </c>
      <c r="D328" s="49"/>
      <c r="E328" s="49"/>
      <c r="F328" s="716"/>
      <c r="G328" s="716"/>
      <c r="H328" s="716"/>
      <c r="I328" s="716"/>
      <c r="J328" s="716"/>
      <c r="K328" s="716"/>
      <c r="L328" s="716"/>
      <c r="M328" s="716"/>
      <c r="N328" s="716"/>
      <c r="O328" s="716"/>
      <c r="P328" s="716"/>
      <c r="Q328" s="716"/>
      <c r="R328" s="716"/>
      <c r="S328" s="716"/>
      <c r="T328" s="716"/>
      <c r="U328" s="716">
        <v>1</v>
      </c>
      <c r="V328" s="895" t="s">
        <v>5</v>
      </c>
      <c r="Z328" s="60"/>
    </row>
    <row r="329" spans="1:59" s="59" customFormat="1" ht="12.75">
      <c r="A329" s="894"/>
      <c r="B329" s="55">
        <f>'Rencana Anggaran Biaya'!B343</f>
        <v>11</v>
      </c>
      <c r="C329" s="55" t="str">
        <f>'Rencana Anggaran Biaya'!C343</f>
        <v>Pekerjaan Pemasangan Granit Dinding</v>
      </c>
      <c r="D329" s="34"/>
      <c r="E329" s="34"/>
      <c r="F329" s="715">
        <v>3</v>
      </c>
      <c r="G329" s="715">
        <v>1.5</v>
      </c>
      <c r="H329" s="715">
        <v>2.6</v>
      </c>
      <c r="I329" s="715"/>
      <c r="J329" s="715"/>
      <c r="K329" s="715"/>
      <c r="L329" s="715"/>
      <c r="M329" s="715"/>
      <c r="N329" s="715"/>
      <c r="O329" s="715"/>
      <c r="P329" s="715"/>
      <c r="Q329" s="715"/>
      <c r="R329" s="715"/>
      <c r="S329" s="715"/>
      <c r="T329" s="715"/>
      <c r="U329" s="715">
        <f>(F329+F329+G329+G329)*H329</f>
        <v>23.400000000000002</v>
      </c>
      <c r="V329" s="895" t="s">
        <v>7</v>
      </c>
      <c r="Z329" s="60"/>
    </row>
    <row r="330" spans="1:59" s="59" customFormat="1" ht="12.75">
      <c r="A330" s="896"/>
      <c r="B330" s="55">
        <f>'Rencana Anggaran Biaya'!B344</f>
        <v>12</v>
      </c>
      <c r="C330" s="55" t="str">
        <f>'Rencana Anggaran Biaya'!C344</f>
        <v>Pekerjaan Pemasangan Granit lantai</v>
      </c>
      <c r="D330" s="49"/>
      <c r="E330" s="49"/>
      <c r="F330" s="716">
        <f t="shared" ref="F330:G333" si="16">F329</f>
        <v>3</v>
      </c>
      <c r="G330" s="716">
        <f t="shared" si="16"/>
        <v>1.5</v>
      </c>
      <c r="H330" s="716"/>
      <c r="I330" s="716"/>
      <c r="J330" s="716"/>
      <c r="K330" s="716"/>
      <c r="L330" s="716"/>
      <c r="M330" s="716"/>
      <c r="N330" s="716"/>
      <c r="O330" s="716"/>
      <c r="P330" s="716"/>
      <c r="Q330" s="716"/>
      <c r="R330" s="716"/>
      <c r="S330" s="716"/>
      <c r="T330" s="716"/>
      <c r="U330" s="716">
        <f>F330*G330</f>
        <v>4.5</v>
      </c>
      <c r="V330" s="897" t="s">
        <v>7</v>
      </c>
      <c r="Z330" s="60"/>
    </row>
    <row r="331" spans="1:59" s="58" customFormat="1" ht="21" customHeight="1">
      <c r="A331" s="894"/>
      <c r="B331" s="55">
        <f>'Rencana Anggaran Biaya'!B345</f>
        <v>13</v>
      </c>
      <c r="C331" s="55" t="str">
        <f>'Rencana Anggaran Biaya'!C345</f>
        <v>Pekerjaan Pemasangan Rangka Plafon</v>
      </c>
      <c r="D331" s="34"/>
      <c r="E331" s="34"/>
      <c r="F331" s="715">
        <f t="shared" si="16"/>
        <v>3</v>
      </c>
      <c r="G331" s="715">
        <f t="shared" si="16"/>
        <v>1.5</v>
      </c>
      <c r="H331" s="715"/>
      <c r="I331" s="715"/>
      <c r="J331" s="715"/>
      <c r="K331" s="715"/>
      <c r="L331" s="715"/>
      <c r="M331" s="715"/>
      <c r="N331" s="715"/>
      <c r="O331" s="715"/>
      <c r="P331" s="715"/>
      <c r="Q331" s="715"/>
      <c r="R331" s="715"/>
      <c r="S331" s="715"/>
      <c r="T331" s="715"/>
      <c r="U331" s="715">
        <f>F331*G331</f>
        <v>4.5</v>
      </c>
      <c r="V331" s="895" t="s">
        <v>7</v>
      </c>
      <c r="W331" s="59"/>
      <c r="X331" s="59"/>
      <c r="Y331" s="59"/>
      <c r="Z331" s="59"/>
      <c r="AA331" s="59"/>
      <c r="AB331" s="59"/>
      <c r="AC331" s="59"/>
      <c r="AD331" s="59"/>
      <c r="AE331" s="59"/>
      <c r="AF331" s="59"/>
      <c r="AG331" s="59"/>
      <c r="AH331" s="59"/>
      <c r="AI331" s="59"/>
      <c r="AJ331" s="59"/>
      <c r="AK331" s="59"/>
      <c r="AL331" s="59"/>
      <c r="AM331" s="59"/>
      <c r="AN331" s="59"/>
      <c r="AO331" s="59"/>
      <c r="AP331" s="59"/>
      <c r="AQ331" s="59"/>
      <c r="AR331" s="59"/>
      <c r="AS331" s="59"/>
      <c r="AT331" s="59"/>
      <c r="AU331" s="59"/>
      <c r="AV331" s="59"/>
      <c r="AW331" s="59"/>
      <c r="AX331" s="59"/>
      <c r="AY331" s="59"/>
      <c r="AZ331" s="59"/>
      <c r="BA331" s="59"/>
      <c r="BB331" s="59"/>
      <c r="BC331" s="59"/>
      <c r="BD331" s="59"/>
      <c r="BE331" s="59"/>
      <c r="BF331" s="59"/>
      <c r="BG331" s="59"/>
    </row>
    <row r="332" spans="1:59" s="58" customFormat="1" ht="21" customHeight="1">
      <c r="A332" s="894"/>
      <c r="B332" s="55">
        <f>'Rencana Anggaran Biaya'!B346</f>
        <v>14</v>
      </c>
      <c r="C332" s="55" t="str">
        <f>'Rencana Anggaran Biaya'!C346</f>
        <v>Pekerjaan Pemasangan Plafon Gypsum</v>
      </c>
      <c r="D332" s="34"/>
      <c r="E332" s="34"/>
      <c r="F332" s="715">
        <f t="shared" si="16"/>
        <v>3</v>
      </c>
      <c r="G332" s="715">
        <f t="shared" si="16"/>
        <v>1.5</v>
      </c>
      <c r="H332" s="715"/>
      <c r="I332" s="715"/>
      <c r="J332" s="715"/>
      <c r="K332" s="715"/>
      <c r="L332" s="715"/>
      <c r="M332" s="715"/>
      <c r="N332" s="715"/>
      <c r="O332" s="715"/>
      <c r="P332" s="715"/>
      <c r="Q332" s="715"/>
      <c r="R332" s="715"/>
      <c r="S332" s="715"/>
      <c r="T332" s="715"/>
      <c r="U332" s="715">
        <f>F332*G332</f>
        <v>4.5</v>
      </c>
      <c r="V332" s="895" t="s">
        <v>7</v>
      </c>
      <c r="W332" s="59"/>
      <c r="X332" s="59"/>
      <c r="Y332" s="59"/>
      <c r="Z332" s="59"/>
      <c r="AA332" s="59"/>
      <c r="AB332" s="59"/>
      <c r="AC332" s="59"/>
      <c r="AD332" s="59"/>
      <c r="AE332" s="59"/>
      <c r="AF332" s="59"/>
      <c r="AG332" s="59"/>
      <c r="AH332" s="59"/>
      <c r="AI332" s="59"/>
      <c r="AJ332" s="59"/>
      <c r="AK332" s="59"/>
      <c r="AL332" s="59"/>
      <c r="AM332" s="59"/>
      <c r="AN332" s="59"/>
      <c r="AO332" s="59"/>
      <c r="AP332" s="59"/>
      <c r="AQ332" s="59"/>
      <c r="AR332" s="59"/>
      <c r="AS332" s="59"/>
      <c r="AT332" s="59"/>
      <c r="AU332" s="59"/>
      <c r="AV332" s="59"/>
      <c r="AW332" s="59"/>
      <c r="AX332" s="59"/>
      <c r="AY332" s="59"/>
      <c r="AZ332" s="59"/>
      <c r="BA332" s="59"/>
      <c r="BB332" s="59"/>
      <c r="BC332" s="59"/>
      <c r="BD332" s="59"/>
      <c r="BE332" s="59"/>
      <c r="BF332" s="59"/>
      <c r="BG332" s="59"/>
    </row>
    <row r="333" spans="1:59" s="58" customFormat="1" ht="21" customHeight="1">
      <c r="A333" s="894"/>
      <c r="B333" s="55">
        <f>'Rencana Anggaran Biaya'!B347</f>
        <v>15</v>
      </c>
      <c r="C333" s="55" t="str">
        <f>'Rencana Anggaran Biaya'!C347</f>
        <v>Pekerjaan Pengecatan Plafon</v>
      </c>
      <c r="D333" s="34"/>
      <c r="E333" s="34"/>
      <c r="F333" s="715">
        <f t="shared" si="16"/>
        <v>3</v>
      </c>
      <c r="G333" s="715">
        <f t="shared" si="16"/>
        <v>1.5</v>
      </c>
      <c r="H333" s="715"/>
      <c r="I333" s="715"/>
      <c r="J333" s="715"/>
      <c r="K333" s="715"/>
      <c r="L333" s="715"/>
      <c r="M333" s="715"/>
      <c r="N333" s="715"/>
      <c r="O333" s="715"/>
      <c r="P333" s="715"/>
      <c r="Q333" s="715"/>
      <c r="R333" s="715"/>
      <c r="S333" s="715"/>
      <c r="T333" s="715"/>
      <c r="U333" s="715">
        <f>F333*G333</f>
        <v>4.5</v>
      </c>
      <c r="V333" s="895" t="s">
        <v>7</v>
      </c>
      <c r="W333" s="59"/>
      <c r="X333" s="59"/>
      <c r="Y333" s="59"/>
      <c r="Z333" s="59"/>
      <c r="AA333" s="59"/>
      <c r="AB333" s="59"/>
      <c r="AC333" s="59"/>
      <c r="AD333" s="59"/>
      <c r="AE333" s="59"/>
      <c r="AF333" s="59"/>
      <c r="AG333" s="59"/>
      <c r="AH333" s="59"/>
      <c r="AI333" s="59"/>
      <c r="AJ333" s="59"/>
      <c r="AK333" s="59"/>
      <c r="AL333" s="59"/>
      <c r="AM333" s="59"/>
      <c r="AN333" s="59"/>
      <c r="AO333" s="59"/>
      <c r="AP333" s="59"/>
      <c r="AQ333" s="59"/>
      <c r="AR333" s="59"/>
      <c r="AS333" s="59"/>
      <c r="AT333" s="59"/>
      <c r="AU333" s="59"/>
      <c r="AV333" s="59"/>
      <c r="AW333" s="59"/>
      <c r="AX333" s="59"/>
      <c r="AY333" s="59"/>
      <c r="AZ333" s="59"/>
      <c r="BA333" s="59"/>
      <c r="BB333" s="59"/>
      <c r="BC333" s="59"/>
      <c r="BD333" s="59"/>
      <c r="BE333" s="59"/>
      <c r="BF333" s="59"/>
      <c r="BG333" s="59"/>
    </row>
    <row r="334" spans="1:59" ht="15" thickBot="1">
      <c r="A334" s="907"/>
      <c r="B334" s="711"/>
      <c r="C334" s="712"/>
      <c r="D334" s="713"/>
      <c r="E334" s="713"/>
      <c r="F334" s="721"/>
      <c r="G334" s="721"/>
      <c r="H334" s="721"/>
      <c r="I334" s="721"/>
      <c r="J334" s="721"/>
      <c r="K334" s="721"/>
      <c r="L334" s="721"/>
      <c r="M334" s="721"/>
      <c r="N334" s="721"/>
      <c r="O334" s="721"/>
      <c r="P334" s="721"/>
      <c r="Q334" s="721"/>
      <c r="R334" s="721"/>
      <c r="S334" s="721"/>
      <c r="T334" s="721"/>
      <c r="U334" s="721"/>
      <c r="V334" s="908"/>
    </row>
    <row r="335" spans="1:59" s="59" customFormat="1" ht="16.5" thickTop="1" thickBot="1">
      <c r="A335" s="892" t="str">
        <f>'Rencana Anggaran Biaya'!A349</f>
        <v>IV.</v>
      </c>
      <c r="B335" s="72"/>
      <c r="C335" s="73" t="str">
        <f>'Rencana Anggaran Biaya'!C349</f>
        <v>Pekerjaan Interior Lantai II</v>
      </c>
      <c r="D335" s="74"/>
      <c r="E335" s="74"/>
      <c r="F335" s="714"/>
      <c r="G335" s="714"/>
      <c r="H335" s="714"/>
      <c r="I335" s="714"/>
      <c r="J335" s="714"/>
      <c r="K335" s="714"/>
      <c r="L335" s="714"/>
      <c r="M335" s="714"/>
      <c r="N335" s="714"/>
      <c r="O335" s="714"/>
      <c r="P335" s="714"/>
      <c r="Q335" s="714"/>
      <c r="R335" s="714"/>
      <c r="S335" s="714"/>
      <c r="T335" s="714"/>
      <c r="U335" s="714"/>
      <c r="V335" s="900"/>
      <c r="Z335" s="60"/>
    </row>
    <row r="336" spans="1:59" s="709" customFormat="1" ht="13.5" thickTop="1">
      <c r="A336" s="901" t="str">
        <f>'Rencana Anggaran Biaya'!A350</f>
        <v>A</v>
      </c>
      <c r="B336" s="706"/>
      <c r="C336" s="707" t="str">
        <f>'Rencana Anggaran Biaya'!C350</f>
        <v>Pekerjaan  Ruang Lobby dan Korridor</v>
      </c>
      <c r="D336" s="708"/>
      <c r="E336" s="708"/>
      <c r="F336" s="718"/>
      <c r="G336" s="718"/>
      <c r="H336" s="718"/>
      <c r="I336" s="718"/>
      <c r="J336" s="718"/>
      <c r="K336" s="718"/>
      <c r="L336" s="718"/>
      <c r="M336" s="718"/>
      <c r="N336" s="718"/>
      <c r="O336" s="718"/>
      <c r="P336" s="718"/>
      <c r="Q336" s="718"/>
      <c r="R336" s="718"/>
      <c r="S336" s="718"/>
      <c r="T336" s="718"/>
      <c r="U336" s="718"/>
      <c r="V336" s="902"/>
      <c r="Z336" s="710"/>
    </row>
    <row r="337" spans="1:26" s="59" customFormat="1" ht="12.75">
      <c r="A337" s="903" t="str">
        <f>'Rencana Anggaran Biaya'!A351</f>
        <v>A1</v>
      </c>
      <c r="B337" s="79"/>
      <c r="C337" s="80" t="str">
        <f>'Rencana Anggaran Biaya'!C351</f>
        <v>Pekerjaan Dinding</v>
      </c>
      <c r="D337" s="81"/>
      <c r="E337" s="81"/>
      <c r="F337" s="719"/>
      <c r="G337" s="719"/>
      <c r="H337" s="719"/>
      <c r="I337" s="719"/>
      <c r="J337" s="719"/>
      <c r="K337" s="719"/>
      <c r="L337" s="719"/>
      <c r="M337" s="719"/>
      <c r="N337" s="719"/>
      <c r="O337" s="719"/>
      <c r="P337" s="719"/>
      <c r="Q337" s="719"/>
      <c r="R337" s="719"/>
      <c r="S337" s="719"/>
      <c r="T337" s="719"/>
      <c r="U337" s="719"/>
      <c r="V337" s="904"/>
      <c r="Z337" s="60"/>
    </row>
    <row r="338" spans="1:26" s="59" customFormat="1" ht="12.75">
      <c r="A338" s="894"/>
      <c r="B338" s="55">
        <f>'Rencana Anggaran Biaya'!B352</f>
        <v>1</v>
      </c>
      <c r="C338" s="55" t="str">
        <f>'Rencana Anggaran Biaya'!C352</f>
        <v>Pekerjaan Pemasangan Dinding 1/2 Bata</v>
      </c>
      <c r="D338" s="34"/>
      <c r="E338" s="34"/>
      <c r="F338" s="715">
        <v>4.5</v>
      </c>
      <c r="G338" s="715"/>
      <c r="H338" s="715">
        <v>3.2</v>
      </c>
      <c r="I338" s="715"/>
      <c r="J338" s="715"/>
      <c r="K338" s="715"/>
      <c r="L338" s="715"/>
      <c r="M338" s="715"/>
      <c r="N338" s="715"/>
      <c r="O338" s="715"/>
      <c r="P338" s="715"/>
      <c r="Q338" s="715"/>
      <c r="R338" s="715"/>
      <c r="S338" s="715"/>
      <c r="T338" s="715"/>
      <c r="U338" s="715">
        <f>F338*H338</f>
        <v>14.4</v>
      </c>
      <c r="V338" s="895" t="s">
        <v>7</v>
      </c>
      <c r="Z338" s="60"/>
    </row>
    <row r="339" spans="1:26" s="59" customFormat="1" ht="12.75">
      <c r="A339" s="896"/>
      <c r="B339" s="55">
        <f>'Rencana Anggaran Biaya'!B353</f>
        <v>2</v>
      </c>
      <c r="C339" s="55" t="str">
        <f>'Rencana Anggaran Biaya'!C353</f>
        <v>Pekerjaan Plesteran</v>
      </c>
      <c r="D339" s="49"/>
      <c r="E339" s="49"/>
      <c r="F339" s="716"/>
      <c r="G339" s="716"/>
      <c r="H339" s="716"/>
      <c r="I339" s="716"/>
      <c r="J339" s="716"/>
      <c r="K339" s="716"/>
      <c r="L339" s="716"/>
      <c r="M339" s="716"/>
      <c r="N339" s="716"/>
      <c r="O339" s="716"/>
      <c r="P339" s="716"/>
      <c r="Q339" s="716"/>
      <c r="R339" s="716"/>
      <c r="S339" s="716"/>
      <c r="T339" s="716"/>
      <c r="U339" s="716">
        <f>U338*2</f>
        <v>28.8</v>
      </c>
      <c r="V339" s="897" t="s">
        <v>7</v>
      </c>
      <c r="Z339" s="60"/>
    </row>
    <row r="340" spans="1:26" s="59" customFormat="1" ht="12.75">
      <c r="A340" s="894"/>
      <c r="B340" s="55">
        <f>'Rencana Anggaran Biaya'!B354</f>
        <v>3</v>
      </c>
      <c r="C340" s="55" t="str">
        <f>'Rencana Anggaran Biaya'!C354</f>
        <v>Pekerjaan Acian</v>
      </c>
      <c r="D340" s="34"/>
      <c r="E340" s="34"/>
      <c r="F340" s="715"/>
      <c r="G340" s="715"/>
      <c r="H340" s="715"/>
      <c r="I340" s="715"/>
      <c r="J340" s="715"/>
      <c r="K340" s="715"/>
      <c r="L340" s="715"/>
      <c r="M340" s="715"/>
      <c r="N340" s="715"/>
      <c r="O340" s="715"/>
      <c r="P340" s="715"/>
      <c r="Q340" s="715"/>
      <c r="R340" s="715"/>
      <c r="S340" s="715"/>
      <c r="T340" s="715"/>
      <c r="U340" s="715">
        <f>U339</f>
        <v>28.8</v>
      </c>
      <c r="V340" s="895" t="s">
        <v>7</v>
      </c>
      <c r="Z340" s="60"/>
    </row>
    <row r="341" spans="1:26" s="59" customFormat="1" ht="12.75">
      <c r="A341" s="896"/>
      <c r="B341" s="55">
        <f>'Rencana Anggaran Biaya'!B355</f>
        <v>4</v>
      </c>
      <c r="C341" s="55" t="str">
        <f>'Rencana Anggaran Biaya'!C355</f>
        <v xml:space="preserve">Pekerjaan Pengecatan Dinding </v>
      </c>
      <c r="D341" s="49"/>
      <c r="E341" s="49"/>
      <c r="F341" s="716"/>
      <c r="G341" s="716"/>
      <c r="H341" s="716"/>
      <c r="I341" s="716"/>
      <c r="J341" s="716"/>
      <c r="K341" s="716"/>
      <c r="L341" s="716"/>
      <c r="M341" s="716"/>
      <c r="N341" s="716"/>
      <c r="O341" s="716"/>
      <c r="P341" s="716"/>
      <c r="Q341" s="716"/>
      <c r="R341" s="716"/>
      <c r="S341" s="716"/>
      <c r="T341" s="716"/>
      <c r="U341" s="716">
        <f>U340</f>
        <v>28.8</v>
      </c>
      <c r="V341" s="897" t="s">
        <v>7</v>
      </c>
      <c r="Z341" s="60"/>
    </row>
    <row r="342" spans="1:26" s="59" customFormat="1" ht="12.75">
      <c r="A342" s="896"/>
      <c r="B342" s="55">
        <f>'Rencana Anggaran Biaya'!B356</f>
        <v>5</v>
      </c>
      <c r="C342" s="55" t="str">
        <f>'Rencana Anggaran Biaya'!C356</f>
        <v>Pekerjaan Pemasangan Rangka Kayu</v>
      </c>
      <c r="D342" s="49"/>
      <c r="E342" s="49"/>
      <c r="F342" s="716">
        <v>12</v>
      </c>
      <c r="G342" s="716"/>
      <c r="H342" s="716">
        <f>H338</f>
        <v>3.2</v>
      </c>
      <c r="I342" s="716"/>
      <c r="J342" s="716"/>
      <c r="K342" s="716"/>
      <c r="L342" s="716"/>
      <c r="M342" s="716"/>
      <c r="N342" s="716"/>
      <c r="O342" s="716"/>
      <c r="P342" s="716"/>
      <c r="Q342" s="716"/>
      <c r="R342" s="716"/>
      <c r="S342" s="716"/>
      <c r="T342" s="716"/>
      <c r="U342" s="716">
        <f>F342*H342</f>
        <v>38.400000000000006</v>
      </c>
      <c r="V342" s="897" t="s">
        <v>7</v>
      </c>
      <c r="Z342" s="60"/>
    </row>
    <row r="343" spans="1:26" s="59" customFormat="1" ht="12.75">
      <c r="A343" s="894"/>
      <c r="B343" s="55">
        <f>'Rencana Anggaran Biaya'!B359</f>
        <v>8</v>
      </c>
      <c r="C343" s="55" t="str">
        <f>'Rencana Anggaran Biaya'!C359</f>
        <v>Pekerjaan Pemasangan WPC</v>
      </c>
      <c r="D343" s="34"/>
      <c r="E343" s="34"/>
      <c r="F343" s="715">
        <v>6</v>
      </c>
      <c r="G343" s="715"/>
      <c r="H343" s="715">
        <f>H342</f>
        <v>3.2</v>
      </c>
      <c r="I343" s="715"/>
      <c r="J343" s="715"/>
      <c r="K343" s="715"/>
      <c r="L343" s="715"/>
      <c r="M343" s="715"/>
      <c r="N343" s="715"/>
      <c r="O343" s="715"/>
      <c r="P343" s="715"/>
      <c r="Q343" s="715"/>
      <c r="R343" s="715"/>
      <c r="S343" s="715"/>
      <c r="T343" s="715"/>
      <c r="U343" s="716">
        <f t="shared" ref="U343" si="17">F343*H343</f>
        <v>19.200000000000003</v>
      </c>
      <c r="V343" s="895" t="s">
        <v>7</v>
      </c>
      <c r="Z343" s="60"/>
    </row>
    <row r="344" spans="1:26" s="59" customFormat="1" ht="12.75">
      <c r="A344" s="896"/>
      <c r="B344" s="55">
        <f>'Rencana Anggaran Biaya'!B360</f>
        <v>9</v>
      </c>
      <c r="C344" s="55" t="str">
        <f>'Rencana Anggaran Biaya'!C360</f>
        <v>Pekerjaan Pemasangan Signage</v>
      </c>
      <c r="D344" s="49"/>
      <c r="E344" s="49"/>
      <c r="F344" s="716"/>
      <c r="G344" s="716"/>
      <c r="H344" s="716"/>
      <c r="I344" s="716"/>
      <c r="J344" s="716"/>
      <c r="K344" s="716"/>
      <c r="L344" s="716"/>
      <c r="M344" s="716"/>
      <c r="N344" s="716"/>
      <c r="O344" s="716"/>
      <c r="P344" s="716"/>
      <c r="Q344" s="716"/>
      <c r="R344" s="716"/>
      <c r="S344" s="716"/>
      <c r="T344" s="716"/>
      <c r="U344" s="716">
        <v>128</v>
      </c>
      <c r="V344" s="897" t="s">
        <v>4</v>
      </c>
      <c r="Z344" s="60"/>
    </row>
    <row r="345" spans="1:26" s="59" customFormat="1" ht="12.75">
      <c r="A345" s="903" t="str">
        <f>'Rencana Anggaran Biaya'!A361</f>
        <v>A2</v>
      </c>
      <c r="B345" s="79"/>
      <c r="C345" s="80" t="str">
        <f>'Rencana Anggaran Biaya'!C361</f>
        <v>Pekerjaan Plafon</v>
      </c>
      <c r="D345" s="81"/>
      <c r="E345" s="81"/>
      <c r="F345" s="719"/>
      <c r="G345" s="719"/>
      <c r="H345" s="719"/>
      <c r="I345" s="719"/>
      <c r="J345" s="719"/>
      <c r="K345" s="719"/>
      <c r="L345" s="719"/>
      <c r="M345" s="719"/>
      <c r="N345" s="719"/>
      <c r="O345" s="719"/>
      <c r="P345" s="719"/>
      <c r="Q345" s="719"/>
      <c r="R345" s="719"/>
      <c r="S345" s="719"/>
      <c r="T345" s="719"/>
      <c r="U345" s="719"/>
      <c r="V345" s="904"/>
      <c r="Z345" s="60"/>
    </row>
    <row r="346" spans="1:26" s="59" customFormat="1" ht="12.75">
      <c r="A346" s="894"/>
      <c r="B346" s="55">
        <f>'Rencana Anggaran Biaya'!B362</f>
        <v>1</v>
      </c>
      <c r="C346" s="55" t="str">
        <f>'Rencana Anggaran Biaya'!C362</f>
        <v>Pekerjaan Pemasangan Rangka Plafon</v>
      </c>
      <c r="D346" s="34"/>
      <c r="E346" s="34"/>
      <c r="F346" s="715">
        <v>12</v>
      </c>
      <c r="G346" s="715">
        <v>1.5</v>
      </c>
      <c r="H346" s="715"/>
      <c r="I346" s="715">
        <v>4.5</v>
      </c>
      <c r="J346" s="715">
        <v>13</v>
      </c>
      <c r="K346" s="715"/>
      <c r="L346" s="715"/>
      <c r="M346" s="715"/>
      <c r="N346" s="715"/>
      <c r="O346" s="715"/>
      <c r="P346" s="715"/>
      <c r="Q346" s="715"/>
      <c r="R346" s="715"/>
      <c r="S346" s="715"/>
      <c r="T346" s="715"/>
      <c r="U346" s="715">
        <f>F346*G346+I346*J346</f>
        <v>76.5</v>
      </c>
      <c r="V346" s="895" t="s">
        <v>7</v>
      </c>
      <c r="Z346" s="60"/>
    </row>
    <row r="347" spans="1:26" s="59" customFormat="1" ht="12.75">
      <c r="A347" s="896"/>
      <c r="B347" s="55">
        <f>'Rencana Anggaran Biaya'!B363</f>
        <v>2</v>
      </c>
      <c r="C347" s="55" t="str">
        <f>'Rencana Anggaran Biaya'!C363</f>
        <v>Pekerjaan Pemasangan Plafon Gypsum</v>
      </c>
      <c r="D347" s="49"/>
      <c r="E347" s="49"/>
      <c r="F347" s="716"/>
      <c r="G347" s="716"/>
      <c r="H347" s="716"/>
      <c r="I347" s="716"/>
      <c r="J347" s="716"/>
      <c r="K347" s="716"/>
      <c r="L347" s="716"/>
      <c r="M347" s="716"/>
      <c r="N347" s="716"/>
      <c r="O347" s="716"/>
      <c r="P347" s="716"/>
      <c r="Q347" s="716"/>
      <c r="R347" s="716"/>
      <c r="S347" s="716"/>
      <c r="T347" s="716"/>
      <c r="U347" s="716">
        <f>U346</f>
        <v>76.5</v>
      </c>
      <c r="V347" s="897" t="s">
        <v>7</v>
      </c>
      <c r="Z347" s="60"/>
    </row>
    <row r="348" spans="1:26" s="59" customFormat="1" ht="12.75">
      <c r="A348" s="894"/>
      <c r="B348" s="55">
        <f>'Rencana Anggaran Biaya'!B364</f>
        <v>3</v>
      </c>
      <c r="C348" s="55" t="str">
        <f>'Rencana Anggaran Biaya'!C364</f>
        <v>Pekerjaan Pemasangan Plafon PVC</v>
      </c>
      <c r="D348" s="34"/>
      <c r="E348" s="34"/>
      <c r="F348" s="715"/>
      <c r="G348" s="715"/>
      <c r="H348" s="715"/>
      <c r="I348" s="715"/>
      <c r="J348" s="715"/>
      <c r="K348" s="715"/>
      <c r="L348" s="715"/>
      <c r="M348" s="715"/>
      <c r="N348" s="715"/>
      <c r="O348" s="715"/>
      <c r="P348" s="715"/>
      <c r="Q348" s="715"/>
      <c r="R348" s="715"/>
      <c r="S348" s="715"/>
      <c r="T348" s="715"/>
      <c r="U348" s="715">
        <v>30</v>
      </c>
      <c r="V348" s="895" t="s">
        <v>7</v>
      </c>
      <c r="Z348" s="60"/>
    </row>
    <row r="349" spans="1:26" s="59" customFormat="1" ht="12.75">
      <c r="A349" s="896"/>
      <c r="B349" s="55">
        <f>'Rencana Anggaran Biaya'!B365</f>
        <v>4</v>
      </c>
      <c r="C349" s="55" t="str">
        <f>'Rencana Anggaran Biaya'!C365</f>
        <v>Pekerjaan Pengecatan Plafon</v>
      </c>
      <c r="D349" s="49"/>
      <c r="E349" s="49"/>
      <c r="F349" s="716"/>
      <c r="G349" s="716"/>
      <c r="H349" s="716"/>
      <c r="I349" s="716"/>
      <c r="J349" s="716"/>
      <c r="K349" s="716"/>
      <c r="L349" s="716"/>
      <c r="M349" s="716"/>
      <c r="N349" s="716"/>
      <c r="O349" s="716"/>
      <c r="P349" s="716"/>
      <c r="Q349" s="716"/>
      <c r="R349" s="716"/>
      <c r="S349" s="716"/>
      <c r="T349" s="716"/>
      <c r="U349" s="716">
        <f>U347</f>
        <v>76.5</v>
      </c>
      <c r="V349" s="897" t="s">
        <v>7</v>
      </c>
      <c r="Z349" s="60"/>
    </row>
    <row r="350" spans="1:26" s="59" customFormat="1" ht="12.75">
      <c r="A350" s="903" t="str">
        <f>'Rencana Anggaran Biaya'!A366</f>
        <v>A3</v>
      </c>
      <c r="B350" s="79"/>
      <c r="C350" s="80" t="str">
        <f>'Rencana Anggaran Biaya'!C366</f>
        <v>Pekerjaan Lantai</v>
      </c>
      <c r="D350" s="81"/>
      <c r="E350" s="81"/>
      <c r="F350" s="719"/>
      <c r="G350" s="719"/>
      <c r="H350" s="719"/>
      <c r="I350" s="719"/>
      <c r="J350" s="719"/>
      <c r="K350" s="719"/>
      <c r="L350" s="719"/>
      <c r="M350" s="719"/>
      <c r="N350" s="719"/>
      <c r="O350" s="719"/>
      <c r="P350" s="719"/>
      <c r="Q350" s="719"/>
      <c r="R350" s="719"/>
      <c r="S350" s="719"/>
      <c r="T350" s="719"/>
      <c r="U350" s="719"/>
      <c r="V350" s="904"/>
      <c r="Z350" s="60"/>
    </row>
    <row r="351" spans="1:26" s="59" customFormat="1" ht="12.75">
      <c r="A351" s="894"/>
      <c r="B351" s="55">
        <f>'Rencana Anggaran Biaya'!B367</f>
        <v>1</v>
      </c>
      <c r="C351" s="55" t="str">
        <f>'Rencana Anggaran Biaya'!C367</f>
        <v>Pekerjaan Pemasangan Vinyl</v>
      </c>
      <c r="D351" s="34"/>
      <c r="E351" s="34"/>
      <c r="F351" s="715">
        <v>24</v>
      </c>
      <c r="G351" s="715">
        <f>G346</f>
        <v>1.5</v>
      </c>
      <c r="H351" s="715"/>
      <c r="I351" s="715">
        <f>I346</f>
        <v>4.5</v>
      </c>
      <c r="J351" s="715">
        <f>J346</f>
        <v>13</v>
      </c>
      <c r="K351" s="715"/>
      <c r="L351" s="715"/>
      <c r="M351" s="715"/>
      <c r="N351" s="715"/>
      <c r="O351" s="715"/>
      <c r="P351" s="715"/>
      <c r="Q351" s="715"/>
      <c r="R351" s="715"/>
      <c r="S351" s="715"/>
      <c r="T351" s="715"/>
      <c r="U351" s="715">
        <f>F351*G351+I351*J351</f>
        <v>94.5</v>
      </c>
      <c r="V351" s="895" t="s">
        <v>7</v>
      </c>
      <c r="Z351" s="60"/>
    </row>
    <row r="352" spans="1:26" s="59" customFormat="1" ht="12.75">
      <c r="A352" s="894"/>
      <c r="B352" s="55">
        <f>'Rencana Anggaran Biaya'!B368</f>
        <v>2</v>
      </c>
      <c r="C352" s="55" t="str">
        <f>'Rencana Anggaran Biaya'!C368</f>
        <v>Pekerjaan Pemasangan Plat 5mm Fin. Cat Warna Hitam</v>
      </c>
      <c r="D352" s="34"/>
      <c r="E352" s="34"/>
      <c r="F352" s="715">
        <v>6</v>
      </c>
      <c r="G352" s="715">
        <v>1.5</v>
      </c>
      <c r="H352" s="715"/>
      <c r="I352" s="715"/>
      <c r="J352" s="715"/>
      <c r="K352" s="715"/>
      <c r="L352" s="715"/>
      <c r="M352" s="715"/>
      <c r="N352" s="715"/>
      <c r="O352" s="715"/>
      <c r="P352" s="715"/>
      <c r="Q352" s="715"/>
      <c r="R352" s="715"/>
      <c r="S352" s="715"/>
      <c r="T352" s="715"/>
      <c r="U352" s="715">
        <f>F352*G352</f>
        <v>9</v>
      </c>
      <c r="V352" s="895" t="s">
        <v>7</v>
      </c>
      <c r="Z352" s="60"/>
    </row>
    <row r="353" spans="1:59" s="59" customFormat="1" ht="12.75">
      <c r="A353" s="903" t="str">
        <f>'Rencana Anggaran Biaya'!A369</f>
        <v>A4</v>
      </c>
      <c r="B353" s="79"/>
      <c r="C353" s="80" t="str">
        <f>'Rencana Anggaran Biaya'!C369</f>
        <v>Pekerjaan Elektrikal</v>
      </c>
      <c r="D353" s="81"/>
      <c r="E353" s="81"/>
      <c r="F353" s="719"/>
      <c r="G353" s="719"/>
      <c r="H353" s="719"/>
      <c r="I353" s="719"/>
      <c r="J353" s="719"/>
      <c r="K353" s="719"/>
      <c r="L353" s="719"/>
      <c r="M353" s="719"/>
      <c r="N353" s="719"/>
      <c r="O353" s="719"/>
      <c r="P353" s="719"/>
      <c r="Q353" s="719"/>
      <c r="R353" s="719"/>
      <c r="S353" s="719"/>
      <c r="T353" s="719"/>
      <c r="U353" s="719"/>
      <c r="V353" s="904"/>
      <c r="Z353" s="60"/>
    </row>
    <row r="354" spans="1:59" s="59" customFormat="1" ht="12.75">
      <c r="A354" s="894"/>
      <c r="B354" s="55">
        <f>'Rencana Anggaran Biaya'!B370</f>
        <v>1</v>
      </c>
      <c r="C354" s="55" t="str">
        <f>'Rencana Anggaran Biaya'!C370</f>
        <v>Pekerjaan Instalasi Kabel NYM</v>
      </c>
      <c r="D354" s="34"/>
      <c r="E354" s="34"/>
      <c r="F354" s="715"/>
      <c r="G354" s="715"/>
      <c r="H354" s="715"/>
      <c r="I354" s="715"/>
      <c r="J354" s="715"/>
      <c r="K354" s="715"/>
      <c r="L354" s="715"/>
      <c r="M354" s="715"/>
      <c r="N354" s="715"/>
      <c r="O354" s="715"/>
      <c r="P354" s="715"/>
      <c r="Q354" s="715"/>
      <c r="R354" s="715"/>
      <c r="S354" s="715"/>
      <c r="T354" s="715"/>
      <c r="U354" s="715">
        <f>1+U356+U357+U360</f>
        <v>17</v>
      </c>
      <c r="V354" s="895" t="s">
        <v>1439</v>
      </c>
      <c r="Z354" s="60"/>
    </row>
    <row r="355" spans="1:59" s="59" customFormat="1" ht="12.75">
      <c r="A355" s="896"/>
      <c r="B355" s="55">
        <f>'Rencana Anggaran Biaya'!B371</f>
        <v>2</v>
      </c>
      <c r="C355" s="55" t="str">
        <f>'Rencana Anggaran Biaya'!C371</f>
        <v>Pekerjaan Pemasangan Lampu LED Strips</v>
      </c>
      <c r="D355" s="49"/>
      <c r="E355" s="49"/>
      <c r="F355" s="716"/>
      <c r="G355" s="716"/>
      <c r="H355" s="716"/>
      <c r="I355" s="716"/>
      <c r="J355" s="716"/>
      <c r="K355" s="716"/>
      <c r="L355" s="716"/>
      <c r="M355" s="716"/>
      <c r="N355" s="716"/>
      <c r="O355" s="716"/>
      <c r="P355" s="716"/>
      <c r="Q355" s="716"/>
      <c r="R355" s="716"/>
      <c r="S355" s="716"/>
      <c r="T355" s="716"/>
      <c r="U355" s="715">
        <f>F351*2</f>
        <v>48</v>
      </c>
      <c r="V355" s="895" t="s">
        <v>17</v>
      </c>
      <c r="Z355" s="60"/>
    </row>
    <row r="356" spans="1:59" s="59" customFormat="1" ht="12.75">
      <c r="A356" s="894"/>
      <c r="B356" s="55">
        <f>'Rencana Anggaran Biaya'!B372</f>
        <v>3</v>
      </c>
      <c r="C356" s="55" t="str">
        <f>'Rencana Anggaran Biaya'!C372</f>
        <v>Pekerjaan Pemasangan Lampu LED Mata Kucing</v>
      </c>
      <c r="D356" s="34"/>
      <c r="E356" s="34"/>
      <c r="F356" s="715"/>
      <c r="G356" s="715"/>
      <c r="H356" s="715"/>
      <c r="I356" s="715"/>
      <c r="J356" s="715"/>
      <c r="K356" s="715"/>
      <c r="L356" s="715"/>
      <c r="M356" s="715"/>
      <c r="N356" s="715"/>
      <c r="O356" s="715"/>
      <c r="P356" s="715"/>
      <c r="Q356" s="715"/>
      <c r="R356" s="715"/>
      <c r="S356" s="715"/>
      <c r="T356" s="715"/>
      <c r="U356" s="715">
        <v>4</v>
      </c>
      <c r="V356" s="895" t="s">
        <v>5</v>
      </c>
      <c r="Z356" s="60"/>
    </row>
    <row r="357" spans="1:59" s="59" customFormat="1" ht="12.75">
      <c r="A357" s="896"/>
      <c r="B357" s="55">
        <f>'Rencana Anggaran Biaya'!B373</f>
        <v>4</v>
      </c>
      <c r="C357" s="55" t="str">
        <f>'Rencana Anggaran Biaya'!C373</f>
        <v>Pekerjaan Pemasangan Lampu LED Downlight (Inceil)</v>
      </c>
      <c r="D357" s="49"/>
      <c r="E357" s="49"/>
      <c r="F357" s="716"/>
      <c r="G357" s="716"/>
      <c r="H357" s="716"/>
      <c r="I357" s="716"/>
      <c r="J357" s="716"/>
      <c r="K357" s="716"/>
      <c r="L357" s="716"/>
      <c r="M357" s="716"/>
      <c r="N357" s="716"/>
      <c r="O357" s="716"/>
      <c r="P357" s="716"/>
      <c r="Q357" s="716"/>
      <c r="R357" s="716"/>
      <c r="S357" s="716"/>
      <c r="T357" s="716"/>
      <c r="U357" s="715">
        <v>10</v>
      </c>
      <c r="V357" s="895" t="s">
        <v>5</v>
      </c>
      <c r="Z357" s="60"/>
    </row>
    <row r="358" spans="1:59" s="59" customFormat="1" ht="12.75">
      <c r="A358" s="896"/>
      <c r="B358" s="55">
        <f>'Rencana Anggaran Biaya'!B374</f>
        <v>5</v>
      </c>
      <c r="C358" s="55" t="str">
        <f>'Rencana Anggaran Biaya'!C374</f>
        <v>Pekerjaan Pemasangan Saklar Tunggal</v>
      </c>
      <c r="D358" s="49"/>
      <c r="E358" s="49"/>
      <c r="F358" s="716"/>
      <c r="G358" s="716"/>
      <c r="H358" s="716"/>
      <c r="I358" s="716"/>
      <c r="J358" s="716"/>
      <c r="K358" s="716"/>
      <c r="L358" s="716"/>
      <c r="M358" s="716"/>
      <c r="N358" s="716"/>
      <c r="O358" s="716"/>
      <c r="P358" s="716"/>
      <c r="Q358" s="716"/>
      <c r="R358" s="716"/>
      <c r="S358" s="716"/>
      <c r="T358" s="716"/>
      <c r="U358" s="716">
        <v>4</v>
      </c>
      <c r="V358" s="897" t="s">
        <v>5</v>
      </c>
      <c r="Z358" s="60"/>
    </row>
    <row r="359" spans="1:59" s="59" customFormat="1" ht="12.75">
      <c r="A359" s="894"/>
      <c r="B359" s="55">
        <f>'Rencana Anggaran Biaya'!B375</f>
        <v>6</v>
      </c>
      <c r="C359" s="55" t="str">
        <f>'Rencana Anggaran Biaya'!C375</f>
        <v>Pekerjaan Pemasangan Saklar Ganda</v>
      </c>
      <c r="D359" s="34"/>
      <c r="E359" s="34"/>
      <c r="F359" s="715"/>
      <c r="G359" s="715"/>
      <c r="H359" s="715"/>
      <c r="I359" s="715"/>
      <c r="J359" s="715"/>
      <c r="K359" s="715"/>
      <c r="L359" s="715"/>
      <c r="M359" s="715"/>
      <c r="N359" s="715"/>
      <c r="O359" s="715"/>
      <c r="P359" s="715"/>
      <c r="Q359" s="715"/>
      <c r="R359" s="715"/>
      <c r="S359" s="715"/>
      <c r="T359" s="715"/>
      <c r="U359" s="715">
        <v>2</v>
      </c>
      <c r="V359" s="895" t="s">
        <v>5</v>
      </c>
      <c r="Z359" s="60"/>
    </row>
    <row r="360" spans="1:59" s="59" customFormat="1" ht="12.75">
      <c r="A360" s="896"/>
      <c r="B360" s="55">
        <f>'Rencana Anggaran Biaya'!B376</f>
        <v>7</v>
      </c>
      <c r="C360" s="55" t="str">
        <f>'Rencana Anggaran Biaya'!C376</f>
        <v>Pekerjaan Pemasangan Stop Kontak Tunggal</v>
      </c>
      <c r="D360" s="49"/>
      <c r="E360" s="49"/>
      <c r="F360" s="716"/>
      <c r="G360" s="716"/>
      <c r="H360" s="716"/>
      <c r="I360" s="716"/>
      <c r="J360" s="716"/>
      <c r="K360" s="716"/>
      <c r="L360" s="716"/>
      <c r="M360" s="716"/>
      <c r="N360" s="716"/>
      <c r="O360" s="716"/>
      <c r="P360" s="716"/>
      <c r="Q360" s="716"/>
      <c r="R360" s="716"/>
      <c r="S360" s="716"/>
      <c r="T360" s="716"/>
      <c r="U360" s="715">
        <v>2</v>
      </c>
      <c r="V360" s="895" t="s">
        <v>5</v>
      </c>
      <c r="Z360" s="60"/>
    </row>
    <row r="361" spans="1:59" s="59" customFormat="1" ht="12.75">
      <c r="A361" s="903" t="str">
        <f>'Rencana Anggaran Biaya'!A377</f>
        <v>A5</v>
      </c>
      <c r="B361" s="79"/>
      <c r="C361" s="80" t="str">
        <f>'Rencana Anggaran Biaya'!C377</f>
        <v>Pekerjaan Pintu Jendela</v>
      </c>
      <c r="D361" s="81"/>
      <c r="E361" s="81"/>
      <c r="F361" s="719"/>
      <c r="G361" s="719"/>
      <c r="H361" s="719"/>
      <c r="I361" s="719"/>
      <c r="J361" s="719"/>
      <c r="K361" s="719"/>
      <c r="L361" s="719"/>
      <c r="M361" s="719"/>
      <c r="N361" s="719"/>
      <c r="O361" s="719"/>
      <c r="P361" s="719"/>
      <c r="Q361" s="719"/>
      <c r="R361" s="719"/>
      <c r="S361" s="719"/>
      <c r="T361" s="719"/>
      <c r="U361" s="719"/>
      <c r="V361" s="904"/>
      <c r="Z361" s="60"/>
    </row>
    <row r="362" spans="1:59" s="59" customFormat="1" ht="12.75">
      <c r="A362" s="894"/>
      <c r="B362" s="55">
        <f>'Rencana Anggaran Biaya'!B378</f>
        <v>1</v>
      </c>
      <c r="C362" s="55" t="str">
        <f>'Rencana Anggaran Biaya'!C378</f>
        <v>Pekerjaan Pemasangan Pintu Multipleks Fin HPL</v>
      </c>
      <c r="D362" s="34"/>
      <c r="E362" s="34"/>
      <c r="F362" s="715"/>
      <c r="G362" s="715"/>
      <c r="H362" s="715"/>
      <c r="I362" s="715"/>
      <c r="J362" s="715"/>
      <c r="K362" s="715"/>
      <c r="L362" s="715"/>
      <c r="M362" s="715"/>
      <c r="N362" s="715"/>
      <c r="O362" s="715"/>
      <c r="P362" s="715"/>
      <c r="Q362" s="715"/>
      <c r="R362" s="715"/>
      <c r="S362" s="715"/>
      <c r="T362" s="715"/>
      <c r="U362" s="715">
        <v>5</v>
      </c>
      <c r="V362" s="895" t="s">
        <v>5</v>
      </c>
      <c r="Z362" s="60"/>
    </row>
    <row r="363" spans="1:59" s="59" customFormat="1" ht="12.75">
      <c r="A363" s="903" t="str">
        <f>'Rencana Anggaran Biaya'!A379</f>
        <v>A6</v>
      </c>
      <c r="B363" s="79"/>
      <c r="C363" s="80" t="str">
        <f>'Rencana Anggaran Biaya'!C379</f>
        <v>Pekerjaan Toilet</v>
      </c>
      <c r="D363" s="81"/>
      <c r="E363" s="81"/>
      <c r="F363" s="719"/>
      <c r="G363" s="719"/>
      <c r="H363" s="719"/>
      <c r="I363" s="719"/>
      <c r="J363" s="719"/>
      <c r="K363" s="719"/>
      <c r="L363" s="719"/>
      <c r="M363" s="719"/>
      <c r="N363" s="719"/>
      <c r="O363" s="719"/>
      <c r="P363" s="719"/>
      <c r="Q363" s="719"/>
      <c r="R363" s="719"/>
      <c r="S363" s="719"/>
      <c r="T363" s="719"/>
      <c r="U363" s="719"/>
      <c r="V363" s="904"/>
      <c r="Z363" s="60"/>
    </row>
    <row r="364" spans="1:59" s="59" customFormat="1" ht="12.75">
      <c r="A364" s="894"/>
      <c r="B364" s="55">
        <f>'Rencana Anggaran Biaya'!B380</f>
        <v>1</v>
      </c>
      <c r="C364" s="55" t="str">
        <f>'Rencana Anggaran Biaya'!C380</f>
        <v>Pekerjaan Instalasi Pipa Air Bersih</v>
      </c>
      <c r="D364" s="34"/>
      <c r="E364" s="34"/>
      <c r="F364" s="715"/>
      <c r="G364" s="715"/>
      <c r="H364" s="715"/>
      <c r="I364" s="715"/>
      <c r="J364" s="715"/>
      <c r="K364" s="715"/>
      <c r="L364" s="715"/>
      <c r="M364" s="715"/>
      <c r="N364" s="715"/>
      <c r="O364" s="715"/>
      <c r="P364" s="715"/>
      <c r="Q364" s="715"/>
      <c r="R364" s="715"/>
      <c r="S364" s="715"/>
      <c r="T364" s="715"/>
      <c r="U364" s="715">
        <v>20</v>
      </c>
      <c r="V364" s="895" t="s">
        <v>17</v>
      </c>
      <c r="Z364" s="60"/>
    </row>
    <row r="365" spans="1:59" s="59" customFormat="1" ht="12.75">
      <c r="A365" s="896"/>
      <c r="B365" s="55">
        <f>'Rencana Anggaran Biaya'!B381</f>
        <v>2</v>
      </c>
      <c r="C365" s="55" t="str">
        <f>'Rencana Anggaran Biaya'!C381</f>
        <v>Pekerjaan Instalasi Pipa Air Kotor Cair</v>
      </c>
      <c r="D365" s="49"/>
      <c r="E365" s="49"/>
      <c r="F365" s="716"/>
      <c r="G365" s="716"/>
      <c r="H365" s="716"/>
      <c r="I365" s="716"/>
      <c r="J365" s="716"/>
      <c r="K365" s="716"/>
      <c r="L365" s="716"/>
      <c r="M365" s="716"/>
      <c r="N365" s="716"/>
      <c r="O365" s="716"/>
      <c r="P365" s="716"/>
      <c r="Q365" s="716"/>
      <c r="R365" s="716"/>
      <c r="S365" s="716"/>
      <c r="T365" s="716"/>
      <c r="U365" s="716">
        <f>U364</f>
        <v>20</v>
      </c>
      <c r="V365" s="897" t="s">
        <v>17</v>
      </c>
      <c r="Z365" s="60"/>
    </row>
    <row r="366" spans="1:59" s="58" customFormat="1" ht="21" customHeight="1">
      <c r="A366" s="894"/>
      <c r="B366" s="55">
        <f>'Rencana Anggaran Biaya'!B382</f>
        <v>3</v>
      </c>
      <c r="C366" s="55" t="str">
        <f>'Rencana Anggaran Biaya'!C382</f>
        <v>Pekerjaan Instalasi Pipa Air Kotor Padat</v>
      </c>
      <c r="D366" s="34"/>
      <c r="E366" s="34"/>
      <c r="F366" s="715"/>
      <c r="G366" s="715"/>
      <c r="H366" s="715"/>
      <c r="I366" s="715"/>
      <c r="J366" s="715"/>
      <c r="K366" s="715"/>
      <c r="L366" s="715"/>
      <c r="M366" s="715"/>
      <c r="N366" s="715"/>
      <c r="O366" s="715"/>
      <c r="P366" s="715"/>
      <c r="Q366" s="715"/>
      <c r="R366" s="715"/>
      <c r="S366" s="715"/>
      <c r="T366" s="715"/>
      <c r="U366" s="715">
        <f>U365</f>
        <v>20</v>
      </c>
      <c r="V366" s="895" t="s">
        <v>17</v>
      </c>
      <c r="W366" s="59"/>
      <c r="X366" s="59"/>
      <c r="Y366" s="59"/>
      <c r="Z366" s="59"/>
      <c r="AA366" s="59"/>
      <c r="AB366" s="59"/>
      <c r="AC366" s="59"/>
      <c r="AD366" s="59"/>
      <c r="AE366" s="59"/>
      <c r="AF366" s="59"/>
      <c r="AG366" s="59"/>
      <c r="AH366" s="59"/>
      <c r="AI366" s="59"/>
      <c r="AJ366" s="59"/>
      <c r="AK366" s="59"/>
      <c r="AL366" s="59"/>
      <c r="AM366" s="59"/>
      <c r="AN366" s="59"/>
      <c r="AO366" s="59"/>
      <c r="AP366" s="59"/>
      <c r="AQ366" s="59"/>
      <c r="AR366" s="59"/>
      <c r="AS366" s="59"/>
      <c r="AT366" s="59"/>
      <c r="AU366" s="59"/>
      <c r="AV366" s="59"/>
      <c r="AW366" s="59"/>
      <c r="AX366" s="59"/>
      <c r="AY366" s="59"/>
      <c r="AZ366" s="59"/>
      <c r="BA366" s="59"/>
      <c r="BB366" s="59"/>
      <c r="BC366" s="59"/>
      <c r="BD366" s="59"/>
      <c r="BE366" s="59"/>
      <c r="BF366" s="59"/>
      <c r="BG366" s="59"/>
    </row>
    <row r="367" spans="1:59" s="58" customFormat="1" ht="21" customHeight="1">
      <c r="A367" s="894"/>
      <c r="B367" s="55">
        <f>'Rencana Anggaran Biaya'!B383</f>
        <v>4</v>
      </c>
      <c r="C367" s="55" t="str">
        <f>'Rencana Anggaran Biaya'!C383</f>
        <v>Pekerjaan Pemasangan Urinoir</v>
      </c>
      <c r="D367" s="34"/>
      <c r="E367" s="34"/>
      <c r="F367" s="715"/>
      <c r="G367" s="715"/>
      <c r="H367" s="715"/>
      <c r="I367" s="715"/>
      <c r="J367" s="715"/>
      <c r="K367" s="715"/>
      <c r="L367" s="715"/>
      <c r="M367" s="715"/>
      <c r="N367" s="715"/>
      <c r="O367" s="715"/>
      <c r="P367" s="715"/>
      <c r="Q367" s="715"/>
      <c r="R367" s="715"/>
      <c r="S367" s="715"/>
      <c r="T367" s="715"/>
      <c r="U367" s="715">
        <v>4</v>
      </c>
      <c r="V367" s="895" t="s">
        <v>5</v>
      </c>
      <c r="W367" s="59"/>
      <c r="X367" s="59"/>
      <c r="Y367" s="59"/>
      <c r="Z367" s="59"/>
      <c r="AA367" s="59"/>
      <c r="AB367" s="59"/>
      <c r="AC367" s="59"/>
      <c r="AD367" s="59"/>
      <c r="AE367" s="59"/>
      <c r="AF367" s="59"/>
      <c r="AG367" s="59"/>
      <c r="AH367" s="59"/>
      <c r="AI367" s="59"/>
      <c r="AJ367" s="59"/>
      <c r="AK367" s="59"/>
      <c r="AL367" s="59"/>
      <c r="AM367" s="59"/>
      <c r="AN367" s="59"/>
      <c r="AO367" s="59"/>
      <c r="AP367" s="59"/>
      <c r="AQ367" s="59"/>
      <c r="AR367" s="59"/>
      <c r="AS367" s="59"/>
      <c r="AT367" s="59"/>
      <c r="AU367" s="59"/>
      <c r="AV367" s="59"/>
      <c r="AW367" s="59"/>
      <c r="AX367" s="59"/>
      <c r="AY367" s="59"/>
      <c r="AZ367" s="59"/>
      <c r="BA367" s="59"/>
      <c r="BB367" s="59"/>
      <c r="BC367" s="59"/>
      <c r="BD367" s="59"/>
      <c r="BE367" s="59"/>
      <c r="BF367" s="59"/>
      <c r="BG367" s="59"/>
    </row>
    <row r="368" spans="1:59" s="59" customFormat="1" ht="12.75">
      <c r="A368" s="894"/>
      <c r="B368" s="55">
        <f>'Rencana Anggaran Biaya'!B384</f>
        <v>5</v>
      </c>
      <c r="C368" s="55" t="str">
        <f>'Rencana Anggaran Biaya'!C384</f>
        <v>Pekerjaan Pemasangan Kloset Duduk</v>
      </c>
      <c r="D368" s="34"/>
      <c r="E368" s="34"/>
      <c r="F368" s="715"/>
      <c r="G368" s="715"/>
      <c r="H368" s="715"/>
      <c r="I368" s="715"/>
      <c r="J368" s="715"/>
      <c r="K368" s="715"/>
      <c r="L368" s="715"/>
      <c r="M368" s="715"/>
      <c r="N368" s="715"/>
      <c r="O368" s="715"/>
      <c r="P368" s="715"/>
      <c r="Q368" s="715"/>
      <c r="R368" s="715"/>
      <c r="S368" s="715"/>
      <c r="T368" s="715"/>
      <c r="U368" s="715">
        <v>4</v>
      </c>
      <c r="V368" s="895" t="s">
        <v>5</v>
      </c>
      <c r="Z368" s="60"/>
    </row>
    <row r="369" spans="1:59" s="59" customFormat="1" ht="12.75">
      <c r="A369" s="896"/>
      <c r="B369" s="55">
        <f>'Rencana Anggaran Biaya'!B385</f>
        <v>6</v>
      </c>
      <c r="C369" s="55" t="str">
        <f>'Rencana Anggaran Biaya'!C385</f>
        <v>Pekerjaan Pemasangan Jetshower</v>
      </c>
      <c r="D369" s="49"/>
      <c r="E369" s="49"/>
      <c r="F369" s="716"/>
      <c r="G369" s="716"/>
      <c r="H369" s="716"/>
      <c r="I369" s="716"/>
      <c r="J369" s="716"/>
      <c r="K369" s="716"/>
      <c r="L369" s="716"/>
      <c r="M369" s="716"/>
      <c r="N369" s="716"/>
      <c r="O369" s="716"/>
      <c r="P369" s="716"/>
      <c r="Q369" s="716"/>
      <c r="R369" s="716"/>
      <c r="S369" s="716"/>
      <c r="T369" s="716"/>
      <c r="U369" s="716">
        <v>4</v>
      </c>
      <c r="V369" s="895" t="s">
        <v>5</v>
      </c>
      <c r="Z369" s="60"/>
    </row>
    <row r="370" spans="1:59" s="58" customFormat="1" ht="21" customHeight="1">
      <c r="A370" s="894"/>
      <c r="B370" s="55">
        <f>'Rencana Anggaran Biaya'!B386</f>
        <v>7</v>
      </c>
      <c r="C370" s="55" t="str">
        <f>'Rencana Anggaran Biaya'!C386</f>
        <v>Pekerjaan Pemasangan Floordrain</v>
      </c>
      <c r="D370" s="34"/>
      <c r="E370" s="34"/>
      <c r="F370" s="715"/>
      <c r="G370" s="715"/>
      <c r="H370" s="715"/>
      <c r="I370" s="715"/>
      <c r="J370" s="715"/>
      <c r="K370" s="715"/>
      <c r="L370" s="715"/>
      <c r="M370" s="715"/>
      <c r="N370" s="715"/>
      <c r="O370" s="715"/>
      <c r="P370" s="715"/>
      <c r="Q370" s="715"/>
      <c r="R370" s="715"/>
      <c r="S370" s="715"/>
      <c r="T370" s="715"/>
      <c r="U370" s="715">
        <v>4</v>
      </c>
      <c r="V370" s="895" t="s">
        <v>5</v>
      </c>
      <c r="W370" s="59"/>
      <c r="X370" s="59"/>
      <c r="Y370" s="59"/>
      <c r="Z370" s="59"/>
      <c r="AA370" s="59"/>
      <c r="AB370" s="59"/>
      <c r="AC370" s="59"/>
      <c r="AD370" s="59"/>
      <c r="AE370" s="59"/>
      <c r="AF370" s="59"/>
      <c r="AG370" s="59"/>
      <c r="AH370" s="59"/>
      <c r="AI370" s="59"/>
      <c r="AJ370" s="59"/>
      <c r="AK370" s="59"/>
      <c r="AL370" s="59"/>
      <c r="AM370" s="59"/>
      <c r="AN370" s="59"/>
      <c r="AO370" s="59"/>
      <c r="AP370" s="59"/>
      <c r="AQ370" s="59"/>
      <c r="AR370" s="59"/>
      <c r="AS370" s="59"/>
      <c r="AT370" s="59"/>
      <c r="AU370" s="59"/>
      <c r="AV370" s="59"/>
      <c r="AW370" s="59"/>
      <c r="AX370" s="59"/>
      <c r="AY370" s="59"/>
      <c r="AZ370" s="59"/>
      <c r="BA370" s="59"/>
      <c r="BB370" s="59"/>
      <c r="BC370" s="59"/>
      <c r="BD370" s="59"/>
      <c r="BE370" s="59"/>
      <c r="BF370" s="59"/>
      <c r="BG370" s="59"/>
    </row>
    <row r="371" spans="1:59" s="58" customFormat="1" ht="21" customHeight="1">
      <c r="A371" s="894"/>
      <c r="B371" s="55">
        <f>'Rencana Anggaran Biaya'!B387</f>
        <v>8</v>
      </c>
      <c r="C371" s="55" t="str">
        <f>'Rencana Anggaran Biaya'!C387</f>
        <v>Pekerjaan Pemasangan Wastafel Wall Hung</v>
      </c>
      <c r="D371" s="34"/>
      <c r="E371" s="34"/>
      <c r="F371" s="715"/>
      <c r="G371" s="715"/>
      <c r="H371" s="715"/>
      <c r="I371" s="715"/>
      <c r="J371" s="715"/>
      <c r="K371" s="715"/>
      <c r="L371" s="715"/>
      <c r="M371" s="715"/>
      <c r="N371" s="715"/>
      <c r="O371" s="715"/>
      <c r="P371" s="715"/>
      <c r="Q371" s="715"/>
      <c r="R371" s="715"/>
      <c r="S371" s="715"/>
      <c r="T371" s="715"/>
      <c r="U371" s="715">
        <v>4</v>
      </c>
      <c r="V371" s="895" t="s">
        <v>5</v>
      </c>
      <c r="W371" s="59"/>
      <c r="X371" s="59"/>
      <c r="Y371" s="59"/>
      <c r="Z371" s="59"/>
      <c r="AA371" s="59"/>
      <c r="AB371" s="59"/>
      <c r="AC371" s="59"/>
      <c r="AD371" s="59"/>
      <c r="AE371" s="59"/>
      <c r="AF371" s="59"/>
      <c r="AG371" s="59"/>
      <c r="AH371" s="59"/>
      <c r="AI371" s="59"/>
      <c r="AJ371" s="59"/>
      <c r="AK371" s="59"/>
      <c r="AL371" s="59"/>
      <c r="AM371" s="59"/>
      <c r="AN371" s="59"/>
      <c r="AO371" s="59"/>
      <c r="AP371" s="59"/>
      <c r="AQ371" s="59"/>
      <c r="AR371" s="59"/>
      <c r="AS371" s="59"/>
      <c r="AT371" s="59"/>
      <c r="AU371" s="59"/>
      <c r="AV371" s="59"/>
      <c r="AW371" s="59"/>
      <c r="AX371" s="59"/>
      <c r="AY371" s="59"/>
      <c r="AZ371" s="59"/>
      <c r="BA371" s="59"/>
      <c r="BB371" s="59"/>
      <c r="BC371" s="59"/>
      <c r="BD371" s="59"/>
      <c r="BE371" s="59"/>
      <c r="BF371" s="59"/>
      <c r="BG371" s="59"/>
    </row>
    <row r="372" spans="1:59" s="59" customFormat="1" ht="12.75">
      <c r="A372" s="894"/>
      <c r="B372" s="55">
        <f>'Rencana Anggaran Biaya'!B388</f>
        <v>9</v>
      </c>
      <c r="C372" s="55" t="str">
        <f>'Rencana Anggaran Biaya'!C388</f>
        <v>Pekerjaan Pemasangan Faucet</v>
      </c>
      <c r="D372" s="34"/>
      <c r="E372" s="34"/>
      <c r="F372" s="715"/>
      <c r="G372" s="715"/>
      <c r="H372" s="715"/>
      <c r="I372" s="715"/>
      <c r="J372" s="715"/>
      <c r="K372" s="715"/>
      <c r="L372" s="715"/>
      <c r="M372" s="715"/>
      <c r="N372" s="715"/>
      <c r="O372" s="715"/>
      <c r="P372" s="715"/>
      <c r="Q372" s="715"/>
      <c r="R372" s="715"/>
      <c r="S372" s="715"/>
      <c r="T372" s="715"/>
      <c r="U372" s="715">
        <v>4</v>
      </c>
      <c r="V372" s="895" t="s">
        <v>5</v>
      </c>
      <c r="Z372" s="60"/>
    </row>
    <row r="373" spans="1:59" s="59" customFormat="1" ht="12.75">
      <c r="A373" s="896"/>
      <c r="B373" s="55">
        <f>'Rencana Anggaran Biaya'!B389</f>
        <v>10</v>
      </c>
      <c r="C373" s="55" t="str">
        <f>'Rencana Anggaran Biaya'!C389</f>
        <v>Pekerjaan Pemasangan Exhaust</v>
      </c>
      <c r="D373" s="49"/>
      <c r="E373" s="49"/>
      <c r="F373" s="716"/>
      <c r="G373" s="716"/>
      <c r="H373" s="716"/>
      <c r="I373" s="716"/>
      <c r="J373" s="716"/>
      <c r="K373" s="716"/>
      <c r="L373" s="716"/>
      <c r="M373" s="716"/>
      <c r="N373" s="716"/>
      <c r="O373" s="716"/>
      <c r="P373" s="716"/>
      <c r="Q373" s="716"/>
      <c r="R373" s="716"/>
      <c r="S373" s="716"/>
      <c r="T373" s="716"/>
      <c r="U373" s="716">
        <v>4</v>
      </c>
      <c r="V373" s="895" t="s">
        <v>5</v>
      </c>
      <c r="Z373" s="60"/>
    </row>
    <row r="374" spans="1:59" s="59" customFormat="1" ht="12.75">
      <c r="A374" s="894"/>
      <c r="B374" s="55">
        <f>'Rencana Anggaran Biaya'!B390</f>
        <v>11</v>
      </c>
      <c r="C374" s="55" t="str">
        <f>'Rencana Anggaran Biaya'!C390</f>
        <v>Pekerjaan Pemasangan Granit Dinding</v>
      </c>
      <c r="D374" s="34"/>
      <c r="E374" s="34"/>
      <c r="F374" s="715">
        <v>1.5</v>
      </c>
      <c r="G374" s="715">
        <v>1.5</v>
      </c>
      <c r="H374" s="715">
        <v>2.6</v>
      </c>
      <c r="I374" s="715"/>
      <c r="J374" s="715"/>
      <c r="K374" s="715"/>
      <c r="L374" s="715"/>
      <c r="M374" s="715"/>
      <c r="N374" s="715"/>
      <c r="O374" s="715"/>
      <c r="P374" s="715"/>
      <c r="Q374" s="715"/>
      <c r="R374" s="715"/>
      <c r="S374" s="715"/>
      <c r="T374" s="715"/>
      <c r="U374" s="715">
        <f>(F374+F374+G374+G374)*H374*4</f>
        <v>62.400000000000006</v>
      </c>
      <c r="V374" s="895" t="s">
        <v>7</v>
      </c>
      <c r="Z374" s="60"/>
    </row>
    <row r="375" spans="1:59" s="59" customFormat="1" ht="12.75">
      <c r="A375" s="896"/>
      <c r="B375" s="55">
        <f>'Rencana Anggaran Biaya'!B391</f>
        <v>12</v>
      </c>
      <c r="C375" s="55" t="str">
        <f>'Rencana Anggaran Biaya'!C391</f>
        <v>Pekerjaan Pemasangan Granit lantai</v>
      </c>
      <c r="D375" s="49"/>
      <c r="E375" s="49"/>
      <c r="F375" s="716">
        <f t="shared" ref="F375:G378" si="18">F374</f>
        <v>1.5</v>
      </c>
      <c r="G375" s="716">
        <f t="shared" si="18"/>
        <v>1.5</v>
      </c>
      <c r="H375" s="716"/>
      <c r="I375" s="716"/>
      <c r="J375" s="716"/>
      <c r="K375" s="716"/>
      <c r="L375" s="716"/>
      <c r="M375" s="716"/>
      <c r="N375" s="716"/>
      <c r="O375" s="716"/>
      <c r="P375" s="716"/>
      <c r="Q375" s="716"/>
      <c r="R375" s="716"/>
      <c r="S375" s="716"/>
      <c r="T375" s="716"/>
      <c r="U375" s="716">
        <f>F375*G375*4</f>
        <v>9</v>
      </c>
      <c r="V375" s="897" t="s">
        <v>7</v>
      </c>
      <c r="Z375" s="60"/>
    </row>
    <row r="376" spans="1:59" s="58" customFormat="1" ht="21" customHeight="1">
      <c r="A376" s="894"/>
      <c r="B376" s="55">
        <f>'Rencana Anggaran Biaya'!B392</f>
        <v>13</v>
      </c>
      <c r="C376" s="55" t="str">
        <f>'Rencana Anggaran Biaya'!C392</f>
        <v>Pekerjaan Pemasangan Rangka Plafon</v>
      </c>
      <c r="D376" s="34"/>
      <c r="E376" s="34"/>
      <c r="F376" s="715">
        <f t="shared" si="18"/>
        <v>1.5</v>
      </c>
      <c r="G376" s="715">
        <f t="shared" si="18"/>
        <v>1.5</v>
      </c>
      <c r="H376" s="715"/>
      <c r="I376" s="715"/>
      <c r="J376" s="715"/>
      <c r="K376" s="715"/>
      <c r="L376" s="715"/>
      <c r="M376" s="715"/>
      <c r="N376" s="715"/>
      <c r="O376" s="715"/>
      <c r="P376" s="715"/>
      <c r="Q376" s="715"/>
      <c r="R376" s="715"/>
      <c r="S376" s="715"/>
      <c r="T376" s="715"/>
      <c r="U376" s="715">
        <f>F376*G376*4</f>
        <v>9</v>
      </c>
      <c r="V376" s="895" t="s">
        <v>7</v>
      </c>
      <c r="W376" s="59"/>
      <c r="X376" s="59"/>
      <c r="Y376" s="59"/>
      <c r="Z376" s="59"/>
      <c r="AA376" s="59"/>
      <c r="AB376" s="59"/>
      <c r="AC376" s="59"/>
      <c r="AD376" s="59"/>
      <c r="AE376" s="59"/>
      <c r="AF376" s="59"/>
      <c r="AG376" s="59"/>
      <c r="AH376" s="59"/>
      <c r="AI376" s="59"/>
      <c r="AJ376" s="59"/>
      <c r="AK376" s="59"/>
      <c r="AL376" s="59"/>
      <c r="AM376" s="59"/>
      <c r="AN376" s="59"/>
      <c r="AO376" s="59"/>
      <c r="AP376" s="59"/>
      <c r="AQ376" s="59"/>
      <c r="AR376" s="59"/>
      <c r="AS376" s="59"/>
      <c r="AT376" s="59"/>
      <c r="AU376" s="59"/>
      <c r="AV376" s="59"/>
      <c r="AW376" s="59"/>
      <c r="AX376" s="59"/>
      <c r="AY376" s="59"/>
      <c r="AZ376" s="59"/>
      <c r="BA376" s="59"/>
      <c r="BB376" s="59"/>
      <c r="BC376" s="59"/>
      <c r="BD376" s="59"/>
      <c r="BE376" s="59"/>
      <c r="BF376" s="59"/>
      <c r="BG376" s="59"/>
    </row>
    <row r="377" spans="1:59" s="58" customFormat="1" ht="21" customHeight="1">
      <c r="A377" s="894"/>
      <c r="B377" s="55">
        <f>'Rencana Anggaran Biaya'!B393</f>
        <v>14</v>
      </c>
      <c r="C377" s="55" t="str">
        <f>'Rencana Anggaran Biaya'!C393</f>
        <v>Pekerjaan Pemasangan Plafon Gypsum</v>
      </c>
      <c r="D377" s="34"/>
      <c r="E377" s="34"/>
      <c r="F377" s="715">
        <f t="shared" si="18"/>
        <v>1.5</v>
      </c>
      <c r="G377" s="715">
        <f t="shared" si="18"/>
        <v>1.5</v>
      </c>
      <c r="H377" s="715"/>
      <c r="I377" s="715"/>
      <c r="J377" s="715"/>
      <c r="K377" s="715"/>
      <c r="L377" s="715"/>
      <c r="M377" s="715"/>
      <c r="N377" s="715"/>
      <c r="O377" s="715"/>
      <c r="P377" s="715"/>
      <c r="Q377" s="715"/>
      <c r="R377" s="715"/>
      <c r="S377" s="715"/>
      <c r="T377" s="715"/>
      <c r="U377" s="715">
        <f>F377*G377*4</f>
        <v>9</v>
      </c>
      <c r="V377" s="895" t="s">
        <v>7</v>
      </c>
      <c r="W377" s="59"/>
      <c r="X377" s="59"/>
      <c r="Y377" s="59"/>
      <c r="Z377" s="59"/>
      <c r="AA377" s="59"/>
      <c r="AB377" s="59"/>
      <c r="AC377" s="59"/>
      <c r="AD377" s="59"/>
      <c r="AE377" s="59"/>
      <c r="AF377" s="59"/>
      <c r="AG377" s="59"/>
      <c r="AH377" s="59"/>
      <c r="AI377" s="59"/>
      <c r="AJ377" s="59"/>
      <c r="AK377" s="59"/>
      <c r="AL377" s="59"/>
      <c r="AM377" s="59"/>
      <c r="AN377" s="59"/>
      <c r="AO377" s="59"/>
      <c r="AP377" s="59"/>
      <c r="AQ377" s="59"/>
      <c r="AR377" s="59"/>
      <c r="AS377" s="59"/>
      <c r="AT377" s="59"/>
      <c r="AU377" s="59"/>
      <c r="AV377" s="59"/>
      <c r="AW377" s="59"/>
      <c r="AX377" s="59"/>
      <c r="AY377" s="59"/>
      <c r="AZ377" s="59"/>
      <c r="BA377" s="59"/>
      <c r="BB377" s="59"/>
      <c r="BC377" s="59"/>
      <c r="BD377" s="59"/>
      <c r="BE377" s="59"/>
      <c r="BF377" s="59"/>
      <c r="BG377" s="59"/>
    </row>
    <row r="378" spans="1:59" s="58" customFormat="1" ht="21" customHeight="1">
      <c r="A378" s="894"/>
      <c r="B378" s="55">
        <f>'Rencana Anggaran Biaya'!B394</f>
        <v>15</v>
      </c>
      <c r="C378" s="55" t="str">
        <f>'Rencana Anggaran Biaya'!C394</f>
        <v>Pekerjaan Pengecatan Plafon</v>
      </c>
      <c r="D378" s="34"/>
      <c r="E378" s="34"/>
      <c r="F378" s="715">
        <f t="shared" si="18"/>
        <v>1.5</v>
      </c>
      <c r="G378" s="715">
        <f t="shared" si="18"/>
        <v>1.5</v>
      </c>
      <c r="H378" s="715"/>
      <c r="I378" s="715"/>
      <c r="J378" s="715"/>
      <c r="K378" s="715"/>
      <c r="L378" s="715"/>
      <c r="M378" s="715"/>
      <c r="N378" s="715"/>
      <c r="O378" s="715"/>
      <c r="P378" s="715"/>
      <c r="Q378" s="715"/>
      <c r="R378" s="715"/>
      <c r="S378" s="715"/>
      <c r="T378" s="715"/>
      <c r="U378" s="715">
        <f>F378*G378*4</f>
        <v>9</v>
      </c>
      <c r="V378" s="895" t="s">
        <v>7</v>
      </c>
      <c r="W378" s="59"/>
      <c r="X378" s="59"/>
      <c r="Y378" s="59"/>
      <c r="Z378" s="59"/>
      <c r="AA378" s="59"/>
      <c r="AB378" s="59"/>
      <c r="AC378" s="59"/>
      <c r="AD378" s="59"/>
      <c r="AE378" s="59"/>
      <c r="AF378" s="59"/>
      <c r="AG378" s="59"/>
      <c r="AH378" s="59"/>
      <c r="AI378" s="59"/>
      <c r="AJ378" s="59"/>
      <c r="AK378" s="59"/>
      <c r="AL378" s="59"/>
      <c r="AM378" s="59"/>
      <c r="AN378" s="59"/>
      <c r="AO378" s="59"/>
      <c r="AP378" s="59"/>
      <c r="AQ378" s="59"/>
      <c r="AR378" s="59"/>
      <c r="AS378" s="59"/>
      <c r="AT378" s="59"/>
      <c r="AU378" s="59"/>
      <c r="AV378" s="59"/>
      <c r="AW378" s="59"/>
      <c r="AX378" s="59"/>
      <c r="AY378" s="59"/>
      <c r="AZ378" s="59"/>
      <c r="BA378" s="59"/>
      <c r="BB378" s="59"/>
      <c r="BC378" s="59"/>
      <c r="BD378" s="59"/>
      <c r="BE378" s="59"/>
      <c r="BF378" s="59"/>
      <c r="BG378" s="59"/>
    </row>
    <row r="379" spans="1:59" s="709" customFormat="1" ht="12.75">
      <c r="A379" s="901" t="str">
        <f>'Rencana Anggaran Biaya'!A395</f>
        <v>B</v>
      </c>
      <c r="B379" s="706"/>
      <c r="C379" s="707" t="str">
        <f>'Rencana Anggaran Biaya'!C395</f>
        <v>Pekerjaan Ruang Kabag Keuangan</v>
      </c>
      <c r="D379" s="708"/>
      <c r="E379" s="708"/>
      <c r="F379" s="718"/>
      <c r="G379" s="718"/>
      <c r="H379" s="718"/>
      <c r="I379" s="718"/>
      <c r="J379" s="718"/>
      <c r="K379" s="718"/>
      <c r="L379" s="718"/>
      <c r="M379" s="718"/>
      <c r="N379" s="718"/>
      <c r="O379" s="718"/>
      <c r="P379" s="718"/>
      <c r="Q379" s="718"/>
      <c r="R379" s="718"/>
      <c r="S379" s="718"/>
      <c r="T379" s="718"/>
      <c r="U379" s="718"/>
      <c r="V379" s="902"/>
      <c r="Z379" s="710"/>
    </row>
    <row r="380" spans="1:59" s="59" customFormat="1" ht="12.75">
      <c r="A380" s="903" t="str">
        <f>'Rencana Anggaran Biaya'!A396</f>
        <v>B1</v>
      </c>
      <c r="B380" s="79"/>
      <c r="C380" s="80" t="str">
        <f>'Rencana Anggaran Biaya'!C396</f>
        <v>Pekerjaan Dinding</v>
      </c>
      <c r="D380" s="81"/>
      <c r="E380" s="81"/>
      <c r="F380" s="719"/>
      <c r="G380" s="719"/>
      <c r="H380" s="719"/>
      <c r="I380" s="719"/>
      <c r="J380" s="719"/>
      <c r="K380" s="719"/>
      <c r="L380" s="719"/>
      <c r="M380" s="719"/>
      <c r="N380" s="719"/>
      <c r="O380" s="719"/>
      <c r="P380" s="719"/>
      <c r="Q380" s="719"/>
      <c r="R380" s="719"/>
      <c r="S380" s="719"/>
      <c r="T380" s="719"/>
      <c r="U380" s="719"/>
      <c r="V380" s="904"/>
      <c r="Z380" s="60"/>
    </row>
    <row r="381" spans="1:59" s="59" customFormat="1" ht="12.75">
      <c r="A381" s="894"/>
      <c r="B381" s="55">
        <f>'Rencana Anggaran Biaya'!B397</f>
        <v>1</v>
      </c>
      <c r="C381" s="55" t="str">
        <f>'Rencana Anggaran Biaya'!C397</f>
        <v>Pekerjaan Pemasangan Dinding 1/2 Bata</v>
      </c>
      <c r="D381" s="34"/>
      <c r="E381" s="34"/>
      <c r="F381" s="715">
        <v>4</v>
      </c>
      <c r="G381" s="715"/>
      <c r="H381" s="715">
        <v>3.2</v>
      </c>
      <c r="I381" s="715"/>
      <c r="J381" s="715"/>
      <c r="K381" s="715"/>
      <c r="L381" s="715"/>
      <c r="M381" s="715"/>
      <c r="N381" s="715"/>
      <c r="O381" s="715"/>
      <c r="P381" s="715"/>
      <c r="Q381" s="715"/>
      <c r="R381" s="715"/>
      <c r="S381" s="715"/>
      <c r="T381" s="715"/>
      <c r="U381" s="715">
        <f>F381*H381</f>
        <v>12.8</v>
      </c>
      <c r="V381" s="895" t="s">
        <v>7</v>
      </c>
      <c r="Z381" s="60"/>
    </row>
    <row r="382" spans="1:59" s="59" customFormat="1" ht="12.75">
      <c r="A382" s="896"/>
      <c r="B382" s="55">
        <f>'Rencana Anggaran Biaya'!B398</f>
        <v>2</v>
      </c>
      <c r="C382" s="55" t="str">
        <f>'Rencana Anggaran Biaya'!C398</f>
        <v>Pekerjaan Plesteran</v>
      </c>
      <c r="D382" s="49"/>
      <c r="E382" s="49"/>
      <c r="F382" s="716"/>
      <c r="G382" s="716"/>
      <c r="H382" s="716"/>
      <c r="I382" s="716"/>
      <c r="J382" s="716"/>
      <c r="K382" s="716"/>
      <c r="L382" s="716"/>
      <c r="M382" s="716"/>
      <c r="N382" s="716"/>
      <c r="O382" s="716"/>
      <c r="P382" s="716"/>
      <c r="Q382" s="716"/>
      <c r="R382" s="716"/>
      <c r="S382" s="716"/>
      <c r="T382" s="716"/>
      <c r="U382" s="716">
        <f>U381*2</f>
        <v>25.6</v>
      </c>
      <c r="V382" s="897" t="s">
        <v>7</v>
      </c>
      <c r="Z382" s="60"/>
    </row>
    <row r="383" spans="1:59" s="59" customFormat="1" ht="12.75">
      <c r="A383" s="894"/>
      <c r="B383" s="55">
        <f>'Rencana Anggaran Biaya'!B399</f>
        <v>3</v>
      </c>
      <c r="C383" s="55" t="str">
        <f>'Rencana Anggaran Biaya'!C399</f>
        <v>Pekerjaan Acian</v>
      </c>
      <c r="D383" s="34"/>
      <c r="E383" s="34"/>
      <c r="F383" s="715"/>
      <c r="G383" s="715"/>
      <c r="H383" s="715"/>
      <c r="I383" s="715"/>
      <c r="J383" s="715"/>
      <c r="K383" s="715"/>
      <c r="L383" s="715"/>
      <c r="M383" s="715"/>
      <c r="N383" s="715"/>
      <c r="O383" s="715"/>
      <c r="P383" s="715"/>
      <c r="Q383" s="715"/>
      <c r="R383" s="715"/>
      <c r="S383" s="715"/>
      <c r="T383" s="715"/>
      <c r="U383" s="715">
        <f>U382</f>
        <v>25.6</v>
      </c>
      <c r="V383" s="895" t="s">
        <v>7</v>
      </c>
      <c r="Z383" s="60"/>
    </row>
    <row r="384" spans="1:59" s="59" customFormat="1" ht="12.75">
      <c r="A384" s="896"/>
      <c r="B384" s="55">
        <f>'Rencana Anggaran Biaya'!B400</f>
        <v>4</v>
      </c>
      <c r="C384" s="55" t="str">
        <f>'Rencana Anggaran Biaya'!C400</f>
        <v>Pekerjaan Pemasangan Rangka Kayu</v>
      </c>
      <c r="D384" s="49"/>
      <c r="E384" s="49"/>
      <c r="F384" s="715">
        <v>5</v>
      </c>
      <c r="G384" s="715"/>
      <c r="H384" s="715">
        <f>H381</f>
        <v>3.2</v>
      </c>
      <c r="I384" s="715"/>
      <c r="J384" s="715"/>
      <c r="K384" s="715"/>
      <c r="L384" s="715"/>
      <c r="M384" s="715"/>
      <c r="N384" s="715"/>
      <c r="O384" s="715"/>
      <c r="P384" s="715"/>
      <c r="Q384" s="715"/>
      <c r="R384" s="715"/>
      <c r="S384" s="715"/>
      <c r="T384" s="715"/>
      <c r="U384" s="715">
        <f>F384*H384</f>
        <v>16</v>
      </c>
      <c r="V384" s="895" t="s">
        <v>7</v>
      </c>
      <c r="Z384" s="60"/>
    </row>
    <row r="385" spans="1:26" s="59" customFormat="1" ht="12.75">
      <c r="A385" s="896"/>
      <c r="B385" s="55">
        <f>'Rencana Anggaran Biaya'!B403</f>
        <v>7</v>
      </c>
      <c r="C385" s="55" t="str">
        <f>'Rencana Anggaran Biaya'!C403</f>
        <v>Pekerjaan Pemasangan WPC</v>
      </c>
      <c r="D385" s="49"/>
      <c r="E385" s="49"/>
      <c r="F385" s="715">
        <f>F381+1.6</f>
        <v>5.6</v>
      </c>
      <c r="G385" s="715"/>
      <c r="H385" s="715">
        <f>H384</f>
        <v>3.2</v>
      </c>
      <c r="I385" s="715"/>
      <c r="J385" s="715"/>
      <c r="K385" s="715"/>
      <c r="L385" s="715"/>
      <c r="M385" s="715"/>
      <c r="N385" s="715"/>
      <c r="O385" s="715"/>
      <c r="P385" s="715"/>
      <c r="Q385" s="715"/>
      <c r="R385" s="715"/>
      <c r="S385" s="715"/>
      <c r="T385" s="715"/>
      <c r="U385" s="715">
        <f>F385*H385</f>
        <v>17.919999999999998</v>
      </c>
      <c r="V385" s="895" t="s">
        <v>7</v>
      </c>
      <c r="Z385" s="60"/>
    </row>
    <row r="386" spans="1:26" s="59" customFormat="1" ht="12.75">
      <c r="A386" s="896"/>
      <c r="B386" s="55">
        <f>'Rencana Anggaran Biaya'!B404</f>
        <v>8</v>
      </c>
      <c r="C386" s="55" t="str">
        <f>'Rencana Anggaran Biaya'!C404</f>
        <v>Pekerjaan Pemasangan Signage</v>
      </c>
      <c r="D386" s="49"/>
      <c r="E386" s="49"/>
      <c r="F386" s="715"/>
      <c r="G386" s="715"/>
      <c r="H386" s="715"/>
      <c r="I386" s="715"/>
      <c r="J386" s="715"/>
      <c r="K386" s="715"/>
      <c r="L386" s="715"/>
      <c r="M386" s="715"/>
      <c r="N386" s="715"/>
      <c r="O386" s="715"/>
      <c r="P386" s="715"/>
      <c r="Q386" s="715"/>
      <c r="R386" s="715"/>
      <c r="S386" s="715"/>
      <c r="T386" s="715"/>
      <c r="U386" s="715">
        <v>118</v>
      </c>
      <c r="V386" s="895" t="s">
        <v>4</v>
      </c>
      <c r="Z386" s="60"/>
    </row>
    <row r="387" spans="1:26" s="59" customFormat="1" ht="12.75">
      <c r="A387" s="903" t="str">
        <f>'Rencana Anggaran Biaya'!A405</f>
        <v>B2</v>
      </c>
      <c r="B387" s="79"/>
      <c r="C387" s="80" t="str">
        <f>'Rencana Anggaran Biaya'!C405</f>
        <v>Pekerjaan Plafon</v>
      </c>
      <c r="D387" s="81"/>
      <c r="E387" s="81"/>
      <c r="F387" s="719"/>
      <c r="G387" s="719"/>
      <c r="H387" s="719"/>
      <c r="I387" s="719"/>
      <c r="J387" s="719"/>
      <c r="K387" s="719"/>
      <c r="L387" s="719"/>
      <c r="M387" s="719"/>
      <c r="N387" s="719"/>
      <c r="O387" s="719"/>
      <c r="P387" s="719"/>
      <c r="Q387" s="719"/>
      <c r="R387" s="719"/>
      <c r="S387" s="719"/>
      <c r="T387" s="719"/>
      <c r="U387" s="719"/>
      <c r="V387" s="904"/>
      <c r="Z387" s="60"/>
    </row>
    <row r="388" spans="1:26" s="59" customFormat="1" ht="12.75">
      <c r="A388" s="894"/>
      <c r="B388" s="55">
        <f>'Rencana Anggaran Biaya'!B406</f>
        <v>1</v>
      </c>
      <c r="C388" s="55" t="str">
        <f>'Rencana Anggaran Biaya'!C406</f>
        <v>Pekerjaan Pemasangan Rangka Plafon</v>
      </c>
      <c r="D388" s="34"/>
      <c r="E388" s="34"/>
      <c r="F388" s="715">
        <f>F384</f>
        <v>5</v>
      </c>
      <c r="G388" s="715">
        <v>4.2</v>
      </c>
      <c r="H388" s="715"/>
      <c r="I388" s="715"/>
      <c r="J388" s="715"/>
      <c r="K388" s="715"/>
      <c r="L388" s="715"/>
      <c r="M388" s="715"/>
      <c r="N388" s="715"/>
      <c r="O388" s="715"/>
      <c r="P388" s="715"/>
      <c r="Q388" s="715"/>
      <c r="R388" s="715"/>
      <c r="S388" s="715"/>
      <c r="T388" s="715"/>
      <c r="U388" s="715">
        <f>F388*G388</f>
        <v>21</v>
      </c>
      <c r="V388" s="895" t="s">
        <v>7</v>
      </c>
      <c r="Z388" s="60"/>
    </row>
    <row r="389" spans="1:26" s="59" customFormat="1" ht="12.75">
      <c r="A389" s="896"/>
      <c r="B389" s="55">
        <f>'Rencana Anggaran Biaya'!B407</f>
        <v>2</v>
      </c>
      <c r="C389" s="55" t="str">
        <f>'Rencana Anggaran Biaya'!C407</f>
        <v>Pekerjaan Pemasangan Plafon Gypsum</v>
      </c>
      <c r="D389" s="49"/>
      <c r="E389" s="49"/>
      <c r="F389" s="716"/>
      <c r="G389" s="716"/>
      <c r="H389" s="716"/>
      <c r="I389" s="716"/>
      <c r="J389" s="716"/>
      <c r="K389" s="716"/>
      <c r="L389" s="716"/>
      <c r="M389" s="716"/>
      <c r="N389" s="716"/>
      <c r="O389" s="716"/>
      <c r="P389" s="716"/>
      <c r="Q389" s="716"/>
      <c r="R389" s="716"/>
      <c r="S389" s="716"/>
      <c r="T389" s="716"/>
      <c r="U389" s="716">
        <f>U388</f>
        <v>21</v>
      </c>
      <c r="V389" s="897" t="s">
        <v>7</v>
      </c>
      <c r="Z389" s="60"/>
    </row>
    <row r="390" spans="1:26" s="59" customFormat="1" ht="12.75">
      <c r="A390" s="894"/>
      <c r="B390" s="55">
        <f>'Rencana Anggaran Biaya'!B408</f>
        <v>3</v>
      </c>
      <c r="C390" s="55" t="str">
        <f>'Rencana Anggaran Biaya'!C408</f>
        <v>Pekerjaan Pengecatan Plafon</v>
      </c>
      <c r="D390" s="34"/>
      <c r="E390" s="34"/>
      <c r="F390" s="715"/>
      <c r="G390" s="715"/>
      <c r="H390" s="715"/>
      <c r="I390" s="715"/>
      <c r="J390" s="715"/>
      <c r="K390" s="715"/>
      <c r="L390" s="715"/>
      <c r="M390" s="715"/>
      <c r="N390" s="715"/>
      <c r="O390" s="715"/>
      <c r="P390" s="715"/>
      <c r="Q390" s="715"/>
      <c r="R390" s="715"/>
      <c r="S390" s="715"/>
      <c r="T390" s="715"/>
      <c r="U390" s="715">
        <f>U389</f>
        <v>21</v>
      </c>
      <c r="V390" s="895" t="s">
        <v>7</v>
      </c>
      <c r="Z390" s="60"/>
    </row>
    <row r="391" spans="1:26" s="59" customFormat="1" ht="12.75">
      <c r="A391" s="903" t="str">
        <f>'Rencana Anggaran Biaya'!A409</f>
        <v>B3</v>
      </c>
      <c r="B391" s="79"/>
      <c r="C391" s="80" t="str">
        <f>'Rencana Anggaran Biaya'!C409</f>
        <v>Pekerjaan Lantai</v>
      </c>
      <c r="D391" s="81"/>
      <c r="E391" s="81"/>
      <c r="F391" s="719"/>
      <c r="G391" s="719"/>
      <c r="H391" s="719"/>
      <c r="I391" s="719"/>
      <c r="J391" s="719"/>
      <c r="K391" s="719"/>
      <c r="L391" s="719"/>
      <c r="M391" s="719"/>
      <c r="N391" s="719"/>
      <c r="O391" s="719"/>
      <c r="P391" s="719"/>
      <c r="Q391" s="719"/>
      <c r="R391" s="719"/>
      <c r="S391" s="719"/>
      <c r="T391" s="719"/>
      <c r="U391" s="719"/>
      <c r="V391" s="904"/>
      <c r="Z391" s="60"/>
    </row>
    <row r="392" spans="1:26" s="59" customFormat="1" ht="12.75">
      <c r="A392" s="894"/>
      <c r="B392" s="55">
        <f>'Rencana Anggaran Biaya'!B410</f>
        <v>1</v>
      </c>
      <c r="C392" s="55" t="str">
        <f>'Rencana Anggaran Biaya'!C410</f>
        <v>Pekerjaan Pemasangan Granit Tensile</v>
      </c>
      <c r="D392" s="34"/>
      <c r="E392" s="34"/>
      <c r="F392" s="715"/>
      <c r="G392" s="715"/>
      <c r="H392" s="715"/>
      <c r="I392" s="715"/>
      <c r="J392" s="715"/>
      <c r="K392" s="715"/>
      <c r="L392" s="715"/>
      <c r="M392" s="715"/>
      <c r="N392" s="715"/>
      <c r="O392" s="715"/>
      <c r="P392" s="715"/>
      <c r="Q392" s="715"/>
      <c r="R392" s="715"/>
      <c r="S392" s="715"/>
      <c r="T392" s="715"/>
      <c r="U392" s="715">
        <f>U390</f>
        <v>21</v>
      </c>
      <c r="V392" s="895" t="s">
        <v>7</v>
      </c>
      <c r="Z392" s="60"/>
    </row>
    <row r="393" spans="1:26" s="59" customFormat="1" ht="12.75">
      <c r="A393" s="903" t="str">
        <f>'Rencana Anggaran Biaya'!A411</f>
        <v>B4</v>
      </c>
      <c r="B393" s="79"/>
      <c r="C393" s="80" t="str">
        <f>'Rencana Anggaran Biaya'!C411</f>
        <v>Pekerjaan Elektrikal</v>
      </c>
      <c r="D393" s="81"/>
      <c r="E393" s="81"/>
      <c r="F393" s="719"/>
      <c r="G393" s="719"/>
      <c r="H393" s="719"/>
      <c r="I393" s="719"/>
      <c r="J393" s="719"/>
      <c r="K393" s="719"/>
      <c r="L393" s="719"/>
      <c r="M393" s="719"/>
      <c r="N393" s="719"/>
      <c r="O393" s="719"/>
      <c r="P393" s="719"/>
      <c r="Q393" s="719"/>
      <c r="R393" s="719"/>
      <c r="S393" s="719"/>
      <c r="T393" s="719"/>
      <c r="U393" s="719"/>
      <c r="V393" s="904"/>
      <c r="Z393" s="60"/>
    </row>
    <row r="394" spans="1:26" s="59" customFormat="1" ht="12.75">
      <c r="A394" s="894"/>
      <c r="B394" s="55">
        <f>'Rencana Anggaran Biaya'!B412</f>
        <v>1</v>
      </c>
      <c r="C394" s="55" t="str">
        <f>'Rencana Anggaran Biaya'!C412</f>
        <v>Pekerjaan Instalasi Kabel NYM</v>
      </c>
      <c r="D394" s="34"/>
      <c r="E394" s="34"/>
      <c r="F394" s="715"/>
      <c r="G394" s="715"/>
      <c r="H394" s="715"/>
      <c r="I394" s="715"/>
      <c r="J394" s="715"/>
      <c r="K394" s="715"/>
      <c r="L394" s="715"/>
      <c r="M394" s="715"/>
      <c r="N394" s="715"/>
      <c r="O394" s="715"/>
      <c r="P394" s="715"/>
      <c r="Q394" s="715"/>
      <c r="R394" s="715"/>
      <c r="S394" s="715"/>
      <c r="T394" s="715"/>
      <c r="U394" s="715">
        <f>1+U396+U397+U400</f>
        <v>17</v>
      </c>
      <c r="V394" s="895" t="s">
        <v>1439</v>
      </c>
      <c r="Z394" s="60"/>
    </row>
    <row r="395" spans="1:26" s="59" customFormat="1" ht="12.75">
      <c r="A395" s="896"/>
      <c r="B395" s="55">
        <f>'Rencana Anggaran Biaya'!B413</f>
        <v>2</v>
      </c>
      <c r="C395" s="55" t="str">
        <f>'Rencana Anggaran Biaya'!C413</f>
        <v>Pekerjaan Pemasangan Lampu LED Strips</v>
      </c>
      <c r="D395" s="49"/>
      <c r="E395" s="49"/>
      <c r="F395" s="716"/>
      <c r="G395" s="716"/>
      <c r="H395" s="716"/>
      <c r="I395" s="716"/>
      <c r="J395" s="716"/>
      <c r="K395" s="716"/>
      <c r="L395" s="716"/>
      <c r="M395" s="716"/>
      <c r="N395" s="716"/>
      <c r="O395" s="716"/>
      <c r="P395" s="716"/>
      <c r="Q395" s="716"/>
      <c r="R395" s="716"/>
      <c r="S395" s="716"/>
      <c r="T395" s="716"/>
      <c r="U395" s="715">
        <v>24</v>
      </c>
      <c r="V395" s="895" t="s">
        <v>17</v>
      </c>
      <c r="Z395" s="60"/>
    </row>
    <row r="396" spans="1:26" s="59" customFormat="1" ht="12.75">
      <c r="A396" s="894"/>
      <c r="B396" s="55">
        <f>'Rencana Anggaran Biaya'!B414</f>
        <v>3</v>
      </c>
      <c r="C396" s="55" t="str">
        <f>'Rencana Anggaran Biaya'!C414</f>
        <v>Pekerjaan Pemasangan Lampu LED Mata Kucing</v>
      </c>
      <c r="D396" s="34"/>
      <c r="E396" s="34"/>
      <c r="F396" s="715"/>
      <c r="G396" s="715"/>
      <c r="H396" s="715"/>
      <c r="I396" s="715"/>
      <c r="J396" s="715"/>
      <c r="K396" s="715"/>
      <c r="L396" s="715"/>
      <c r="M396" s="715"/>
      <c r="N396" s="715"/>
      <c r="O396" s="715"/>
      <c r="P396" s="715"/>
      <c r="Q396" s="715"/>
      <c r="R396" s="715"/>
      <c r="S396" s="715"/>
      <c r="T396" s="715"/>
      <c r="U396" s="715">
        <v>8</v>
      </c>
      <c r="V396" s="895" t="s">
        <v>5</v>
      </c>
      <c r="Z396" s="60"/>
    </row>
    <row r="397" spans="1:26" s="59" customFormat="1" ht="12.75">
      <c r="A397" s="896"/>
      <c r="B397" s="55">
        <f>'Rencana Anggaran Biaya'!B415</f>
        <v>4</v>
      </c>
      <c r="C397" s="55" t="str">
        <f>'Rencana Anggaran Biaya'!C415</f>
        <v>Pekerjaan Pemasangan Lampu LED Downlight (Inceil)</v>
      </c>
      <c r="D397" s="49"/>
      <c r="E397" s="49"/>
      <c r="F397" s="715"/>
      <c r="G397" s="715"/>
      <c r="H397" s="715"/>
      <c r="I397" s="715"/>
      <c r="J397" s="715"/>
      <c r="K397" s="715"/>
      <c r="L397" s="715"/>
      <c r="M397" s="715"/>
      <c r="N397" s="715"/>
      <c r="O397" s="715"/>
      <c r="P397" s="715"/>
      <c r="Q397" s="715"/>
      <c r="R397" s="715"/>
      <c r="S397" s="715"/>
      <c r="T397" s="715"/>
      <c r="U397" s="715">
        <v>4</v>
      </c>
      <c r="V397" s="895" t="s">
        <v>5</v>
      </c>
      <c r="Z397" s="60"/>
    </row>
    <row r="398" spans="1:26" s="59" customFormat="1" ht="12.75">
      <c r="A398" s="896"/>
      <c r="B398" s="55">
        <f>'Rencana Anggaran Biaya'!B416</f>
        <v>5</v>
      </c>
      <c r="C398" s="55" t="str">
        <f>'Rencana Anggaran Biaya'!C416</f>
        <v>Pekerjaan Pemasangan Saklar Tunggal</v>
      </c>
      <c r="D398" s="49"/>
      <c r="E398" s="49"/>
      <c r="F398" s="715"/>
      <c r="G398" s="715"/>
      <c r="H398" s="715"/>
      <c r="I398" s="715"/>
      <c r="J398" s="715"/>
      <c r="K398" s="715"/>
      <c r="L398" s="715"/>
      <c r="M398" s="715"/>
      <c r="N398" s="715"/>
      <c r="O398" s="715"/>
      <c r="P398" s="715"/>
      <c r="Q398" s="715"/>
      <c r="R398" s="715"/>
      <c r="S398" s="715"/>
      <c r="T398" s="715"/>
      <c r="U398" s="716">
        <v>1</v>
      </c>
      <c r="V398" s="897" t="s">
        <v>5</v>
      </c>
      <c r="Z398" s="60"/>
    </row>
    <row r="399" spans="1:26" s="59" customFormat="1" ht="12.75">
      <c r="A399" s="894"/>
      <c r="B399" s="55">
        <f>'Rencana Anggaran Biaya'!B417</f>
        <v>6</v>
      </c>
      <c r="C399" s="55" t="str">
        <f>'Rencana Anggaran Biaya'!C417</f>
        <v>Pekerjaan Pemasangan Saklar Ganda</v>
      </c>
      <c r="D399" s="34"/>
      <c r="E399" s="34"/>
      <c r="F399" s="716"/>
      <c r="G399" s="716"/>
      <c r="H399" s="716"/>
      <c r="I399" s="716"/>
      <c r="J399" s="716"/>
      <c r="K399" s="716"/>
      <c r="L399" s="716"/>
      <c r="M399" s="716"/>
      <c r="N399" s="716"/>
      <c r="O399" s="716"/>
      <c r="P399" s="716"/>
      <c r="Q399" s="716"/>
      <c r="R399" s="716"/>
      <c r="S399" s="716"/>
      <c r="T399" s="716"/>
      <c r="U399" s="715">
        <v>2</v>
      </c>
      <c r="V399" s="895" t="s">
        <v>5</v>
      </c>
      <c r="Z399" s="60"/>
    </row>
    <row r="400" spans="1:26" s="59" customFormat="1" ht="12.75">
      <c r="A400" s="896"/>
      <c r="B400" s="55">
        <f>'Rencana Anggaran Biaya'!B418</f>
        <v>7</v>
      </c>
      <c r="C400" s="55" t="str">
        <f>'Rencana Anggaran Biaya'!C418</f>
        <v>Pekerjaan Pemasangan Stop Kontak Tunggal</v>
      </c>
      <c r="D400" s="49"/>
      <c r="E400" s="49"/>
      <c r="F400" s="715"/>
      <c r="G400" s="715"/>
      <c r="H400" s="715"/>
      <c r="I400" s="715"/>
      <c r="J400" s="715"/>
      <c r="K400" s="715"/>
      <c r="L400" s="715"/>
      <c r="M400" s="715"/>
      <c r="N400" s="715"/>
      <c r="O400" s="715"/>
      <c r="P400" s="715"/>
      <c r="Q400" s="715"/>
      <c r="R400" s="715"/>
      <c r="S400" s="715"/>
      <c r="T400" s="715"/>
      <c r="U400" s="715">
        <v>4</v>
      </c>
      <c r="V400" s="895" t="s">
        <v>5</v>
      </c>
      <c r="Z400" s="60"/>
    </row>
    <row r="401" spans="1:26" s="59" customFormat="1" ht="12.75">
      <c r="A401" s="903" t="str">
        <f>'Rencana Anggaran Biaya'!A419</f>
        <v>B5</v>
      </c>
      <c r="B401" s="79"/>
      <c r="C401" s="80" t="str">
        <f>'Rencana Anggaran Biaya'!C419</f>
        <v>Pekerjaan Pintu Jendela</v>
      </c>
      <c r="D401" s="81"/>
      <c r="E401" s="81"/>
      <c r="F401" s="719"/>
      <c r="G401" s="719"/>
      <c r="H401" s="719"/>
      <c r="I401" s="719"/>
      <c r="J401" s="719"/>
      <c r="K401" s="719"/>
      <c r="L401" s="719"/>
      <c r="M401" s="719"/>
      <c r="N401" s="719"/>
      <c r="O401" s="719"/>
      <c r="P401" s="719"/>
      <c r="Q401" s="719"/>
      <c r="R401" s="719"/>
      <c r="S401" s="719"/>
      <c r="T401" s="719"/>
      <c r="U401" s="719"/>
      <c r="V401" s="904"/>
      <c r="Z401" s="60"/>
    </row>
    <row r="402" spans="1:26" s="59" customFormat="1" ht="12.75">
      <c r="A402" s="894"/>
      <c r="B402" s="55">
        <f>'Rencana Anggaran Biaya'!B420</f>
        <v>1</v>
      </c>
      <c r="C402" s="55" t="str">
        <f>'Rencana Anggaran Biaya'!C420</f>
        <v>Pekerjaan Pintu Multipleks Fin HPL</v>
      </c>
      <c r="D402" s="34"/>
      <c r="E402" s="34"/>
      <c r="F402" s="715"/>
      <c r="G402" s="715"/>
      <c r="H402" s="715"/>
      <c r="I402" s="715"/>
      <c r="J402" s="715"/>
      <c r="K402" s="715"/>
      <c r="L402" s="715"/>
      <c r="M402" s="715"/>
      <c r="N402" s="715"/>
      <c r="O402" s="715"/>
      <c r="P402" s="715"/>
      <c r="Q402" s="715"/>
      <c r="R402" s="715"/>
      <c r="S402" s="715"/>
      <c r="T402" s="715"/>
      <c r="U402" s="715">
        <v>1</v>
      </c>
      <c r="V402" s="895" t="s">
        <v>5</v>
      </c>
      <c r="Z402" s="60"/>
    </row>
    <row r="403" spans="1:26" s="59" customFormat="1" ht="12.75">
      <c r="A403" s="896"/>
      <c r="B403" s="55">
        <f>'Rencana Anggaran Biaya'!B421</f>
        <v>2</v>
      </c>
      <c r="C403" s="55" t="str">
        <f>'Rencana Anggaran Biaya'!C421</f>
        <v>Pekerjaan Pintu Multipleks Fin WPC</v>
      </c>
      <c r="D403" s="49"/>
      <c r="E403" s="49"/>
      <c r="F403" s="716"/>
      <c r="G403" s="716"/>
      <c r="H403" s="716"/>
      <c r="I403" s="716"/>
      <c r="J403" s="716"/>
      <c r="K403" s="716"/>
      <c r="L403" s="716"/>
      <c r="M403" s="716"/>
      <c r="N403" s="716"/>
      <c r="O403" s="716"/>
      <c r="P403" s="716"/>
      <c r="Q403" s="716"/>
      <c r="R403" s="716"/>
      <c r="S403" s="716"/>
      <c r="T403" s="716"/>
      <c r="U403" s="716">
        <v>1</v>
      </c>
      <c r="V403" s="897" t="s">
        <v>5</v>
      </c>
      <c r="Z403" s="60"/>
    </row>
    <row r="404" spans="1:26" s="59" customFormat="1" ht="12.75">
      <c r="A404" s="903" t="str">
        <f>'Rencana Anggaran Biaya'!A422</f>
        <v>B6</v>
      </c>
      <c r="B404" s="79"/>
      <c r="C404" s="80" t="str">
        <f>'Rencana Anggaran Biaya'!C422</f>
        <v>Pekerjaan Meubeler</v>
      </c>
      <c r="D404" s="81"/>
      <c r="E404" s="81"/>
      <c r="F404" s="719"/>
      <c r="G404" s="719"/>
      <c r="H404" s="719"/>
      <c r="I404" s="719"/>
      <c r="J404" s="719"/>
      <c r="K404" s="719"/>
      <c r="L404" s="719"/>
      <c r="M404" s="719"/>
      <c r="N404" s="719"/>
      <c r="O404" s="719"/>
      <c r="P404" s="719"/>
      <c r="Q404" s="719"/>
      <c r="R404" s="719"/>
      <c r="S404" s="719"/>
      <c r="T404" s="719"/>
      <c r="U404" s="719"/>
      <c r="V404" s="904"/>
      <c r="Z404" s="60"/>
    </row>
    <row r="405" spans="1:26" s="59" customFormat="1" ht="12.75">
      <c r="A405" s="896"/>
      <c r="B405" s="55">
        <f>'Rencana Anggaran Biaya'!B423</f>
        <v>1</v>
      </c>
      <c r="C405" s="55" t="str">
        <f>'Rencana Anggaran Biaya'!C423</f>
        <v>Pekerjaan Roller Blind</v>
      </c>
      <c r="D405" s="49"/>
      <c r="E405" s="49"/>
      <c r="F405" s="715">
        <f>1</f>
        <v>1</v>
      </c>
      <c r="G405" s="715">
        <v>2.7</v>
      </c>
      <c r="H405" s="715"/>
      <c r="I405" s="715"/>
      <c r="J405" s="715"/>
      <c r="K405" s="715"/>
      <c r="L405" s="715"/>
      <c r="M405" s="715"/>
      <c r="N405" s="715"/>
      <c r="O405" s="715">
        <v>2</v>
      </c>
      <c r="P405" s="715"/>
      <c r="Q405" s="715"/>
      <c r="R405" s="715"/>
      <c r="S405" s="715"/>
      <c r="T405" s="715"/>
      <c r="U405" s="715">
        <f>F405*G405*O405</f>
        <v>5.4</v>
      </c>
      <c r="V405" s="895" t="s">
        <v>7</v>
      </c>
      <c r="Z405" s="60"/>
    </row>
    <row r="406" spans="1:26" s="59" customFormat="1" ht="12.75">
      <c r="A406" s="903" t="str">
        <f>'Rencana Anggaran Biaya'!A424</f>
        <v>B7</v>
      </c>
      <c r="B406" s="79"/>
      <c r="C406" s="80" t="str">
        <f>'Rencana Anggaran Biaya'!C424</f>
        <v>Pekerjaan Toilet</v>
      </c>
      <c r="D406" s="81"/>
      <c r="E406" s="81"/>
      <c r="F406" s="719"/>
      <c r="G406" s="719"/>
      <c r="H406" s="719"/>
      <c r="I406" s="719"/>
      <c r="J406" s="719"/>
      <c r="K406" s="719"/>
      <c r="L406" s="719"/>
      <c r="M406" s="719"/>
      <c r="N406" s="719"/>
      <c r="O406" s="719"/>
      <c r="P406" s="719"/>
      <c r="Q406" s="719"/>
      <c r="R406" s="719"/>
      <c r="S406" s="719"/>
      <c r="T406" s="719"/>
      <c r="U406" s="719"/>
      <c r="V406" s="904"/>
      <c r="Z406" s="60"/>
    </row>
    <row r="407" spans="1:26" s="59" customFormat="1" ht="12.75">
      <c r="A407" s="894"/>
      <c r="B407" s="55">
        <f>'Rencana Anggaran Biaya'!B425</f>
        <v>1</v>
      </c>
      <c r="C407" s="55" t="str">
        <f>'Rencana Anggaran Biaya'!C425</f>
        <v>Pekerjaan Instalasi Pipa Air Bersih</v>
      </c>
      <c r="D407" s="34"/>
      <c r="E407" s="34"/>
      <c r="F407" s="715"/>
      <c r="G407" s="715"/>
      <c r="H407" s="715"/>
      <c r="I407" s="715"/>
      <c r="J407" s="715"/>
      <c r="K407" s="715"/>
      <c r="L407" s="715"/>
      <c r="M407" s="715"/>
      <c r="N407" s="715"/>
      <c r="O407" s="715"/>
      <c r="P407" s="715"/>
      <c r="Q407" s="715"/>
      <c r="R407" s="715"/>
      <c r="S407" s="715"/>
      <c r="T407" s="715"/>
      <c r="U407" s="715">
        <v>20</v>
      </c>
      <c r="V407" s="895" t="s">
        <v>17</v>
      </c>
      <c r="Z407" s="60"/>
    </row>
    <row r="408" spans="1:26" s="59" customFormat="1" ht="12.75">
      <c r="A408" s="896"/>
      <c r="B408" s="55">
        <f>'Rencana Anggaran Biaya'!B426</f>
        <v>2</v>
      </c>
      <c r="C408" s="55" t="str">
        <f>'Rencana Anggaran Biaya'!C426</f>
        <v>Pekerjaan Instalasi Pipa Air Kotor Cair</v>
      </c>
      <c r="D408" s="49"/>
      <c r="E408" s="49"/>
      <c r="F408" s="716"/>
      <c r="G408" s="716"/>
      <c r="H408" s="716"/>
      <c r="I408" s="716"/>
      <c r="J408" s="716"/>
      <c r="K408" s="716"/>
      <c r="L408" s="716"/>
      <c r="M408" s="716"/>
      <c r="N408" s="716"/>
      <c r="O408" s="716"/>
      <c r="P408" s="716"/>
      <c r="Q408" s="716"/>
      <c r="R408" s="716"/>
      <c r="S408" s="716"/>
      <c r="T408" s="716"/>
      <c r="U408" s="716">
        <f>U407</f>
        <v>20</v>
      </c>
      <c r="V408" s="897" t="s">
        <v>17</v>
      </c>
      <c r="Z408" s="60"/>
    </row>
    <row r="409" spans="1:26" s="59" customFormat="1" ht="12.75">
      <c r="A409" s="894"/>
      <c r="B409" s="55">
        <f>'Rencana Anggaran Biaya'!B427</f>
        <v>3</v>
      </c>
      <c r="C409" s="55" t="str">
        <f>'Rencana Anggaran Biaya'!C427</f>
        <v>Pekerjaan Instalasi Pipa Air Kotor Padat</v>
      </c>
      <c r="D409" s="34"/>
      <c r="E409" s="34"/>
      <c r="F409" s="715"/>
      <c r="G409" s="715"/>
      <c r="H409" s="715"/>
      <c r="I409" s="715"/>
      <c r="J409" s="715"/>
      <c r="K409" s="715"/>
      <c r="L409" s="715"/>
      <c r="M409" s="715"/>
      <c r="N409" s="715"/>
      <c r="O409" s="715"/>
      <c r="P409" s="715"/>
      <c r="Q409" s="715"/>
      <c r="R409" s="715"/>
      <c r="S409" s="715"/>
      <c r="T409" s="715"/>
      <c r="U409" s="715">
        <f>U408</f>
        <v>20</v>
      </c>
      <c r="V409" s="895" t="s">
        <v>17</v>
      </c>
      <c r="Z409" s="60"/>
    </row>
    <row r="410" spans="1:26" s="59" customFormat="1" ht="12.75">
      <c r="A410" s="896"/>
      <c r="B410" s="55">
        <f>'Rencana Anggaran Biaya'!B428</f>
        <v>4</v>
      </c>
      <c r="C410" s="55" t="str">
        <f>'Rencana Anggaran Biaya'!C428</f>
        <v>Pekerjaan Pemasangan Urinoir</v>
      </c>
      <c r="D410" s="49"/>
      <c r="E410" s="49"/>
      <c r="F410" s="715"/>
      <c r="G410" s="715"/>
      <c r="H410" s="715"/>
      <c r="I410" s="715"/>
      <c r="J410" s="715"/>
      <c r="K410" s="715"/>
      <c r="L410" s="715"/>
      <c r="M410" s="715"/>
      <c r="N410" s="715"/>
      <c r="O410" s="715"/>
      <c r="P410" s="715"/>
      <c r="Q410" s="715"/>
      <c r="R410" s="715"/>
      <c r="S410" s="715"/>
      <c r="T410" s="715"/>
      <c r="U410" s="715">
        <v>1</v>
      </c>
      <c r="V410" s="895" t="s">
        <v>5</v>
      </c>
      <c r="Z410" s="60"/>
    </row>
    <row r="411" spans="1:26" s="59" customFormat="1" ht="12.75">
      <c r="A411" s="896"/>
      <c r="B411" s="55">
        <f>'Rencana Anggaran Biaya'!B429</f>
        <v>5</v>
      </c>
      <c r="C411" s="55" t="str">
        <f>'Rencana Anggaran Biaya'!C429</f>
        <v>Pekerjaan Pemasangan Kloset Duduk</v>
      </c>
      <c r="D411" s="49"/>
      <c r="E411" s="49"/>
      <c r="F411" s="715"/>
      <c r="G411" s="715"/>
      <c r="H411" s="715"/>
      <c r="I411" s="715"/>
      <c r="J411" s="715"/>
      <c r="K411" s="715"/>
      <c r="L411" s="715"/>
      <c r="M411" s="715"/>
      <c r="N411" s="715"/>
      <c r="O411" s="715"/>
      <c r="P411" s="715"/>
      <c r="Q411" s="715"/>
      <c r="R411" s="715"/>
      <c r="S411" s="715"/>
      <c r="T411" s="715"/>
      <c r="U411" s="715">
        <v>1</v>
      </c>
      <c r="V411" s="895" t="s">
        <v>5</v>
      </c>
      <c r="Z411" s="60"/>
    </row>
    <row r="412" spans="1:26" s="59" customFormat="1" ht="12.75">
      <c r="A412" s="894"/>
      <c r="B412" s="55">
        <f>'Rencana Anggaran Biaya'!B430</f>
        <v>6</v>
      </c>
      <c r="C412" s="55" t="str">
        <f>'Rencana Anggaran Biaya'!C430</f>
        <v>Pekerjaan Pemasangan Jetshower</v>
      </c>
      <c r="D412" s="34"/>
      <c r="E412" s="34"/>
      <c r="F412" s="716"/>
      <c r="G412" s="716"/>
      <c r="H412" s="716"/>
      <c r="I412" s="716"/>
      <c r="J412" s="716"/>
      <c r="K412" s="716"/>
      <c r="L412" s="716"/>
      <c r="M412" s="716"/>
      <c r="N412" s="716"/>
      <c r="O412" s="716"/>
      <c r="P412" s="716"/>
      <c r="Q412" s="716"/>
      <c r="R412" s="716"/>
      <c r="S412" s="716"/>
      <c r="T412" s="716"/>
      <c r="U412" s="716">
        <v>1</v>
      </c>
      <c r="V412" s="895" t="s">
        <v>5</v>
      </c>
      <c r="Z412" s="60"/>
    </row>
    <row r="413" spans="1:26" s="59" customFormat="1" ht="12.75">
      <c r="A413" s="896"/>
      <c r="B413" s="55">
        <f>'Rencana Anggaran Biaya'!B431</f>
        <v>7</v>
      </c>
      <c r="C413" s="55" t="str">
        <f>'Rencana Anggaran Biaya'!C431</f>
        <v>Pekerjaan Pemasangan Floordrain</v>
      </c>
      <c r="D413" s="49"/>
      <c r="E413" s="49"/>
      <c r="F413" s="715"/>
      <c r="G413" s="715"/>
      <c r="H413" s="715"/>
      <c r="I413" s="715"/>
      <c r="J413" s="715"/>
      <c r="K413" s="715"/>
      <c r="L413" s="715"/>
      <c r="M413" s="715"/>
      <c r="N413" s="715"/>
      <c r="O413" s="715"/>
      <c r="P413" s="715"/>
      <c r="Q413" s="715"/>
      <c r="R413" s="715"/>
      <c r="S413" s="715"/>
      <c r="T413" s="715"/>
      <c r="U413" s="715">
        <v>11</v>
      </c>
      <c r="V413" s="895" t="s">
        <v>5</v>
      </c>
      <c r="Z413" s="60"/>
    </row>
    <row r="414" spans="1:26" s="59" customFormat="1" ht="12.75">
      <c r="A414" s="894"/>
      <c r="B414" s="55">
        <f>'Rencana Anggaran Biaya'!B432</f>
        <v>8</v>
      </c>
      <c r="C414" s="55" t="str">
        <f>'Rencana Anggaran Biaya'!C432</f>
        <v>Pekerjaan Pemasangan Wastafel Wall Hung</v>
      </c>
      <c r="D414" s="34"/>
      <c r="E414" s="34"/>
      <c r="F414" s="715"/>
      <c r="G414" s="715"/>
      <c r="H414" s="715"/>
      <c r="I414" s="715"/>
      <c r="J414" s="715"/>
      <c r="K414" s="715"/>
      <c r="L414" s="715"/>
      <c r="M414" s="715"/>
      <c r="N414" s="715"/>
      <c r="O414" s="715"/>
      <c r="P414" s="715"/>
      <c r="Q414" s="715"/>
      <c r="R414" s="715"/>
      <c r="S414" s="715"/>
      <c r="T414" s="715"/>
      <c r="U414" s="715">
        <v>1</v>
      </c>
      <c r="V414" s="895" t="s">
        <v>5</v>
      </c>
      <c r="Z414" s="60"/>
    </row>
    <row r="415" spans="1:26" s="59" customFormat="1" ht="12.75">
      <c r="A415" s="896"/>
      <c r="B415" s="55">
        <f>'Rencana Anggaran Biaya'!B433</f>
        <v>9</v>
      </c>
      <c r="C415" s="55" t="str">
        <f>'Rencana Anggaran Biaya'!C433</f>
        <v>Pekerjaan Pemasangan Faucet</v>
      </c>
      <c r="D415" s="49"/>
      <c r="E415" s="49"/>
      <c r="F415" s="715"/>
      <c r="G415" s="715"/>
      <c r="H415" s="715"/>
      <c r="I415" s="715"/>
      <c r="J415" s="715"/>
      <c r="K415" s="715"/>
      <c r="L415" s="715"/>
      <c r="M415" s="715"/>
      <c r="N415" s="715"/>
      <c r="O415" s="715"/>
      <c r="P415" s="715"/>
      <c r="Q415" s="715"/>
      <c r="R415" s="715"/>
      <c r="S415" s="715"/>
      <c r="T415" s="715"/>
      <c r="U415" s="715">
        <v>1</v>
      </c>
      <c r="V415" s="895" t="s">
        <v>5</v>
      </c>
      <c r="Z415" s="60"/>
    </row>
    <row r="416" spans="1:26" s="59" customFormat="1" ht="12.75">
      <c r="A416" s="894"/>
      <c r="B416" s="55">
        <f>'Rencana Anggaran Biaya'!B434</f>
        <v>10</v>
      </c>
      <c r="C416" s="55" t="str">
        <f>'Rencana Anggaran Biaya'!C434</f>
        <v>Pekerjaan Pemasangan Exhaust</v>
      </c>
      <c r="D416" s="34"/>
      <c r="E416" s="34"/>
      <c r="F416" s="716"/>
      <c r="G416" s="716"/>
      <c r="H416" s="716"/>
      <c r="I416" s="716"/>
      <c r="J416" s="716"/>
      <c r="K416" s="716"/>
      <c r="L416" s="716"/>
      <c r="M416" s="716"/>
      <c r="N416" s="716"/>
      <c r="O416" s="716"/>
      <c r="P416" s="716"/>
      <c r="Q416" s="716"/>
      <c r="R416" s="716"/>
      <c r="S416" s="716"/>
      <c r="T416" s="716"/>
      <c r="U416" s="716">
        <v>1</v>
      </c>
      <c r="V416" s="895" t="s">
        <v>5</v>
      </c>
      <c r="Z416" s="60"/>
    </row>
    <row r="417" spans="1:26" s="59" customFormat="1" ht="12.75">
      <c r="A417" s="894"/>
      <c r="B417" s="55">
        <f>'Rencana Anggaran Biaya'!B435</f>
        <v>11</v>
      </c>
      <c r="C417" s="55" t="str">
        <f>'Rencana Anggaran Biaya'!C435</f>
        <v>Pekerjaan Pemasangan Granit Dinding</v>
      </c>
      <c r="D417" s="34"/>
      <c r="E417" s="34"/>
      <c r="F417" s="715">
        <v>1.5</v>
      </c>
      <c r="G417" s="715">
        <v>3</v>
      </c>
      <c r="H417" s="715">
        <v>2.6</v>
      </c>
      <c r="I417" s="715"/>
      <c r="J417" s="715"/>
      <c r="K417" s="715"/>
      <c r="L417" s="715"/>
      <c r="M417" s="715"/>
      <c r="N417" s="715"/>
      <c r="O417" s="715"/>
      <c r="P417" s="715"/>
      <c r="Q417" s="715"/>
      <c r="R417" s="715"/>
      <c r="S417" s="715"/>
      <c r="T417" s="715"/>
      <c r="U417" s="715">
        <f>(F417+F417+G417+G417)*H417</f>
        <v>23.400000000000002</v>
      </c>
      <c r="V417" s="895" t="s">
        <v>7</v>
      </c>
      <c r="Z417" s="60"/>
    </row>
    <row r="418" spans="1:26" s="59" customFormat="1" ht="12.75">
      <c r="A418" s="896"/>
      <c r="B418" s="55">
        <f>'Rencana Anggaran Biaya'!B436</f>
        <v>12</v>
      </c>
      <c r="C418" s="55" t="str">
        <f>'Rencana Anggaran Biaya'!C436</f>
        <v>Pekerjaan Pemasangan Granit lantai</v>
      </c>
      <c r="D418" s="49"/>
      <c r="E418" s="49"/>
      <c r="F418" s="716">
        <f t="shared" ref="F418:G421" si="19">F417</f>
        <v>1.5</v>
      </c>
      <c r="G418" s="716">
        <f t="shared" si="19"/>
        <v>3</v>
      </c>
      <c r="H418" s="716"/>
      <c r="I418" s="716"/>
      <c r="J418" s="716"/>
      <c r="K418" s="716"/>
      <c r="L418" s="716"/>
      <c r="M418" s="716"/>
      <c r="N418" s="716"/>
      <c r="O418" s="716"/>
      <c r="P418" s="716"/>
      <c r="Q418" s="716"/>
      <c r="R418" s="716"/>
      <c r="S418" s="716"/>
      <c r="T418" s="716"/>
      <c r="U418" s="716">
        <f>F418*G418</f>
        <v>4.5</v>
      </c>
      <c r="V418" s="897" t="s">
        <v>7</v>
      </c>
      <c r="Z418" s="60"/>
    </row>
    <row r="419" spans="1:26" s="59" customFormat="1" ht="12.75">
      <c r="A419" s="896"/>
      <c r="B419" s="55">
        <f>'Rencana Anggaran Biaya'!B437</f>
        <v>13</v>
      </c>
      <c r="C419" s="55" t="str">
        <f>'Rencana Anggaran Biaya'!C437</f>
        <v>Pekerjaan Pemasangan Rangka Plafon</v>
      </c>
      <c r="D419" s="49"/>
      <c r="E419" s="49"/>
      <c r="F419" s="715">
        <f t="shared" si="19"/>
        <v>1.5</v>
      </c>
      <c r="G419" s="715">
        <f t="shared" si="19"/>
        <v>3</v>
      </c>
      <c r="H419" s="715"/>
      <c r="I419" s="715"/>
      <c r="J419" s="715"/>
      <c r="K419" s="715"/>
      <c r="L419" s="715"/>
      <c r="M419" s="715"/>
      <c r="N419" s="715"/>
      <c r="O419" s="715"/>
      <c r="P419" s="715"/>
      <c r="Q419" s="715"/>
      <c r="R419" s="715"/>
      <c r="S419" s="715"/>
      <c r="T419" s="715"/>
      <c r="U419" s="715">
        <f>F419*G419</f>
        <v>4.5</v>
      </c>
      <c r="V419" s="895" t="s">
        <v>7</v>
      </c>
      <c r="Z419" s="60"/>
    </row>
    <row r="420" spans="1:26" s="59" customFormat="1" ht="12.75">
      <c r="A420" s="894"/>
      <c r="B420" s="55">
        <f>'Rencana Anggaran Biaya'!B438</f>
        <v>14</v>
      </c>
      <c r="C420" s="55" t="str">
        <f>'Rencana Anggaran Biaya'!C438</f>
        <v>Pekerjaan Pemasangan Plafon Gypsum</v>
      </c>
      <c r="D420" s="34"/>
      <c r="E420" s="34"/>
      <c r="F420" s="715">
        <f t="shared" si="19"/>
        <v>1.5</v>
      </c>
      <c r="G420" s="715">
        <f t="shared" si="19"/>
        <v>3</v>
      </c>
      <c r="H420" s="715"/>
      <c r="I420" s="715"/>
      <c r="J420" s="715"/>
      <c r="K420" s="715"/>
      <c r="L420" s="715"/>
      <c r="M420" s="715"/>
      <c r="N420" s="715"/>
      <c r="O420" s="715"/>
      <c r="P420" s="715"/>
      <c r="Q420" s="715"/>
      <c r="R420" s="715"/>
      <c r="S420" s="715"/>
      <c r="T420" s="715"/>
      <c r="U420" s="715">
        <f t="shared" ref="U420:U421" si="20">F420*G420</f>
        <v>4.5</v>
      </c>
      <c r="V420" s="895" t="s">
        <v>7</v>
      </c>
      <c r="Z420" s="60"/>
    </row>
    <row r="421" spans="1:26" s="59" customFormat="1" ht="12.75">
      <c r="A421" s="896"/>
      <c r="B421" s="55">
        <f>'Rencana Anggaran Biaya'!B439</f>
        <v>15</v>
      </c>
      <c r="C421" s="55" t="str">
        <f>'Rencana Anggaran Biaya'!C439</f>
        <v>Pekerjaan Pengecatan Plafon</v>
      </c>
      <c r="D421" s="49"/>
      <c r="E421" s="49"/>
      <c r="F421" s="715">
        <f t="shared" si="19"/>
        <v>1.5</v>
      </c>
      <c r="G421" s="715">
        <f t="shared" si="19"/>
        <v>3</v>
      </c>
      <c r="H421" s="715"/>
      <c r="I421" s="715"/>
      <c r="J421" s="715"/>
      <c r="K421" s="715"/>
      <c r="L421" s="715"/>
      <c r="M421" s="715"/>
      <c r="N421" s="715"/>
      <c r="O421" s="715"/>
      <c r="P421" s="715"/>
      <c r="Q421" s="715"/>
      <c r="R421" s="715"/>
      <c r="S421" s="715"/>
      <c r="T421" s="715"/>
      <c r="U421" s="715">
        <f t="shared" si="20"/>
        <v>4.5</v>
      </c>
      <c r="V421" s="895" t="s">
        <v>7</v>
      </c>
      <c r="Z421" s="60"/>
    </row>
    <row r="422" spans="1:26" s="709" customFormat="1" ht="12.75">
      <c r="A422" s="901" t="str">
        <f>'Rencana Anggaran Biaya'!A440</f>
        <v>C</v>
      </c>
      <c r="B422" s="706"/>
      <c r="C422" s="707" t="str">
        <f>'Rencana Anggaran Biaya'!C440</f>
        <v>Pekerjaan Ruang Meeting (Keuangan)</v>
      </c>
      <c r="D422" s="708"/>
      <c r="E422" s="708"/>
      <c r="F422" s="718"/>
      <c r="G422" s="718"/>
      <c r="H422" s="718"/>
      <c r="I422" s="718"/>
      <c r="J422" s="718"/>
      <c r="K422" s="718"/>
      <c r="L422" s="718"/>
      <c r="M422" s="718"/>
      <c r="N422" s="718"/>
      <c r="O422" s="718"/>
      <c r="P422" s="718"/>
      <c r="Q422" s="718"/>
      <c r="R422" s="718"/>
      <c r="S422" s="718"/>
      <c r="T422" s="718"/>
      <c r="U422" s="718"/>
      <c r="V422" s="902"/>
      <c r="Z422" s="710"/>
    </row>
    <row r="423" spans="1:26" s="59" customFormat="1" ht="12.75">
      <c r="A423" s="903" t="str">
        <f>'Rencana Anggaran Biaya'!A441</f>
        <v>C1</v>
      </c>
      <c r="B423" s="79"/>
      <c r="C423" s="80" t="str">
        <f>'Rencana Anggaran Biaya'!C441</f>
        <v>Pekerjaan Dinding</v>
      </c>
      <c r="D423" s="81"/>
      <c r="E423" s="81"/>
      <c r="F423" s="719"/>
      <c r="G423" s="719"/>
      <c r="H423" s="719"/>
      <c r="I423" s="719"/>
      <c r="J423" s="719"/>
      <c r="K423" s="719"/>
      <c r="L423" s="719"/>
      <c r="M423" s="719"/>
      <c r="N423" s="719"/>
      <c r="O423" s="719"/>
      <c r="P423" s="719"/>
      <c r="Q423" s="719"/>
      <c r="R423" s="719"/>
      <c r="S423" s="719"/>
      <c r="T423" s="719"/>
      <c r="U423" s="719"/>
      <c r="V423" s="904"/>
      <c r="Z423" s="60"/>
    </row>
    <row r="424" spans="1:26" s="59" customFormat="1" ht="12.75">
      <c r="A424" s="894"/>
      <c r="B424" s="55">
        <f>'Rencana Anggaran Biaya'!B442</f>
        <v>1</v>
      </c>
      <c r="C424" s="55" t="str">
        <f>'Rencana Anggaran Biaya'!C442</f>
        <v>Pekerjaan Pemasangan Rangka Kayu</v>
      </c>
      <c r="D424" s="34"/>
      <c r="E424" s="34"/>
      <c r="F424" s="715">
        <v>12</v>
      </c>
      <c r="G424" s="715"/>
      <c r="H424" s="715">
        <v>3.2</v>
      </c>
      <c r="I424" s="715"/>
      <c r="J424" s="715"/>
      <c r="K424" s="715"/>
      <c r="L424" s="715"/>
      <c r="M424" s="715"/>
      <c r="N424" s="715"/>
      <c r="O424" s="715"/>
      <c r="P424" s="715"/>
      <c r="Q424" s="715"/>
      <c r="R424" s="715"/>
      <c r="S424" s="715"/>
      <c r="T424" s="715"/>
      <c r="U424" s="715">
        <f>F424*H424</f>
        <v>38.400000000000006</v>
      </c>
      <c r="V424" s="895" t="s">
        <v>7</v>
      </c>
      <c r="Z424" s="60"/>
    </row>
    <row r="425" spans="1:26" s="59" customFormat="1" ht="12.75">
      <c r="A425" s="896"/>
      <c r="B425" s="55">
        <f>'Rencana Anggaran Biaya'!B445</f>
        <v>4</v>
      </c>
      <c r="C425" s="55" t="str">
        <f>'Rencana Anggaran Biaya'!C445</f>
        <v>Pekerjaan Pemasangan WPC</v>
      </c>
      <c r="D425" s="49"/>
      <c r="E425" s="49"/>
      <c r="F425" s="716">
        <v>1.7</v>
      </c>
      <c r="G425" s="716"/>
      <c r="H425" s="716">
        <f>H424</f>
        <v>3.2</v>
      </c>
      <c r="I425" s="716"/>
      <c r="J425" s="716"/>
      <c r="K425" s="716"/>
      <c r="L425" s="716"/>
      <c r="M425" s="716"/>
      <c r="N425" s="716"/>
      <c r="O425" s="716"/>
      <c r="P425" s="716"/>
      <c r="Q425" s="716"/>
      <c r="R425" s="716"/>
      <c r="S425" s="716"/>
      <c r="T425" s="716"/>
      <c r="U425" s="716">
        <f>F425*H425</f>
        <v>5.44</v>
      </c>
      <c r="V425" s="897" t="s">
        <v>7</v>
      </c>
      <c r="Z425" s="60"/>
    </row>
    <row r="426" spans="1:26" s="59" customFormat="1" ht="12.75">
      <c r="A426" s="896"/>
      <c r="B426" s="55">
        <f>'Rencana Anggaran Biaya'!B446</f>
        <v>5</v>
      </c>
      <c r="C426" s="55" t="str">
        <f>'Rencana Anggaran Biaya'!C446</f>
        <v>Pekerjaan Pemasangan Signage</v>
      </c>
      <c r="D426" s="49"/>
      <c r="E426" s="49"/>
      <c r="F426" s="715"/>
      <c r="G426" s="715"/>
      <c r="H426" s="715"/>
      <c r="I426" s="715"/>
      <c r="J426" s="715"/>
      <c r="K426" s="715"/>
      <c r="L426" s="715"/>
      <c r="M426" s="715"/>
      <c r="N426" s="715"/>
      <c r="O426" s="715"/>
      <c r="P426" s="715"/>
      <c r="Q426" s="715"/>
      <c r="R426" s="715"/>
      <c r="S426" s="715"/>
      <c r="T426" s="715"/>
      <c r="U426" s="715">
        <v>128</v>
      </c>
      <c r="V426" s="895" t="s">
        <v>4</v>
      </c>
      <c r="Z426" s="60"/>
    </row>
    <row r="427" spans="1:26" s="59" customFormat="1" ht="12.75">
      <c r="A427" s="903" t="str">
        <f>'Rencana Anggaran Biaya'!A447</f>
        <v>C2</v>
      </c>
      <c r="B427" s="79"/>
      <c r="C427" s="80" t="str">
        <f>'Rencana Anggaran Biaya'!C447</f>
        <v>Pekerjaan Plafon</v>
      </c>
      <c r="D427" s="81"/>
      <c r="E427" s="81"/>
      <c r="F427" s="719"/>
      <c r="G427" s="719"/>
      <c r="H427" s="719"/>
      <c r="I427" s="719"/>
      <c r="J427" s="719"/>
      <c r="K427" s="719"/>
      <c r="L427" s="719"/>
      <c r="M427" s="719"/>
      <c r="N427" s="719"/>
      <c r="O427" s="719"/>
      <c r="P427" s="719"/>
      <c r="Q427" s="719"/>
      <c r="R427" s="719"/>
      <c r="S427" s="719"/>
      <c r="T427" s="719"/>
      <c r="U427" s="719"/>
      <c r="V427" s="904"/>
      <c r="Z427" s="60"/>
    </row>
    <row r="428" spans="1:26" s="59" customFormat="1" ht="12.75">
      <c r="A428" s="894"/>
      <c r="B428" s="55">
        <f>'Rencana Anggaran Biaya'!B448</f>
        <v>1</v>
      </c>
      <c r="C428" s="55" t="str">
        <f>'Rencana Anggaran Biaya'!C448</f>
        <v>Pekerjaan Pemasangan Rangka Plafon</v>
      </c>
      <c r="D428" s="34"/>
      <c r="E428" s="34"/>
      <c r="F428" s="715">
        <v>8</v>
      </c>
      <c r="G428" s="715">
        <v>4</v>
      </c>
      <c r="H428" s="715"/>
      <c r="I428" s="715"/>
      <c r="J428" s="715"/>
      <c r="K428" s="715"/>
      <c r="L428" s="715"/>
      <c r="M428" s="715"/>
      <c r="N428" s="715"/>
      <c r="O428" s="715"/>
      <c r="P428" s="715"/>
      <c r="Q428" s="715"/>
      <c r="R428" s="715"/>
      <c r="S428" s="715"/>
      <c r="T428" s="715"/>
      <c r="U428" s="715">
        <f>F428*G428</f>
        <v>32</v>
      </c>
      <c r="V428" s="895" t="s">
        <v>7</v>
      </c>
      <c r="Z428" s="60"/>
    </row>
    <row r="429" spans="1:26" s="59" customFormat="1" ht="12.75">
      <c r="A429" s="896"/>
      <c r="B429" s="55">
        <f>'Rencana Anggaran Biaya'!B449</f>
        <v>2</v>
      </c>
      <c r="C429" s="55" t="str">
        <f>'Rencana Anggaran Biaya'!C449</f>
        <v>Pekerjaan Pemasangan Plafon Gypsum</v>
      </c>
      <c r="D429" s="49"/>
      <c r="E429" s="49"/>
      <c r="F429" s="716">
        <f>F428</f>
        <v>8</v>
      </c>
      <c r="G429" s="716">
        <f>G428</f>
        <v>4</v>
      </c>
      <c r="H429" s="716"/>
      <c r="I429" s="716">
        <f>G429</f>
        <v>4</v>
      </c>
      <c r="J429" s="716">
        <v>2</v>
      </c>
      <c r="K429" s="716">
        <v>3</v>
      </c>
      <c r="L429" s="716"/>
      <c r="M429" s="716"/>
      <c r="N429" s="716"/>
      <c r="O429" s="716"/>
      <c r="P429" s="716"/>
      <c r="Q429" s="716"/>
      <c r="R429" s="716"/>
      <c r="S429" s="716"/>
      <c r="T429" s="716"/>
      <c r="U429" s="716">
        <f>F429*G429+I429*J429*K429</f>
        <v>56</v>
      </c>
      <c r="V429" s="897" t="s">
        <v>7</v>
      </c>
      <c r="Z429" s="60"/>
    </row>
    <row r="430" spans="1:26" s="59" customFormat="1" ht="12.75">
      <c r="A430" s="894"/>
      <c r="B430" s="55">
        <f>'Rencana Anggaran Biaya'!B450</f>
        <v>3</v>
      </c>
      <c r="C430" s="55" t="str">
        <f>'Rencana Anggaran Biaya'!C450</f>
        <v>Pekerjaan Pengecatan Plafon Gypsum Warna Hitam</v>
      </c>
      <c r="D430" s="34"/>
      <c r="E430" s="34"/>
      <c r="F430" s="715">
        <f>F429</f>
        <v>8</v>
      </c>
      <c r="G430" s="715">
        <f>G429</f>
        <v>4</v>
      </c>
      <c r="H430" s="715"/>
      <c r="I430" s="715"/>
      <c r="J430" s="715"/>
      <c r="K430" s="715"/>
      <c r="L430" s="715"/>
      <c r="M430" s="715"/>
      <c r="N430" s="715"/>
      <c r="O430" s="715"/>
      <c r="P430" s="715"/>
      <c r="Q430" s="715"/>
      <c r="R430" s="715"/>
      <c r="S430" s="715"/>
      <c r="T430" s="715"/>
      <c r="U430" s="715">
        <f>F430*G430</f>
        <v>32</v>
      </c>
      <c r="V430" s="895" t="s">
        <v>7</v>
      </c>
      <c r="Z430" s="60"/>
    </row>
    <row r="431" spans="1:26" s="59" customFormat="1" ht="12.75">
      <c r="A431" s="896"/>
      <c r="B431" s="55">
        <f>'Rencana Anggaran Biaya'!B451</f>
        <v>4</v>
      </c>
      <c r="C431" s="55" t="str">
        <f>'Rencana Anggaran Biaya'!C451</f>
        <v>Pekerjaan Pengecatan Plafon Gypsum Warna Putih</v>
      </c>
      <c r="D431" s="49"/>
      <c r="E431" s="49"/>
      <c r="F431" s="715">
        <f>I429</f>
        <v>4</v>
      </c>
      <c r="G431" s="715">
        <f>J429</f>
        <v>2</v>
      </c>
      <c r="H431" s="715">
        <f>K429</f>
        <v>3</v>
      </c>
      <c r="I431" s="715"/>
      <c r="J431" s="715"/>
      <c r="K431" s="715"/>
      <c r="L431" s="715"/>
      <c r="M431" s="715"/>
      <c r="N431" s="715"/>
      <c r="O431" s="715"/>
      <c r="P431" s="715"/>
      <c r="Q431" s="715"/>
      <c r="R431" s="715"/>
      <c r="S431" s="715"/>
      <c r="T431" s="715"/>
      <c r="U431" s="715">
        <f>F431*G431*H431</f>
        <v>24</v>
      </c>
      <c r="V431" s="895" t="s">
        <v>7</v>
      </c>
      <c r="Z431" s="60"/>
    </row>
    <row r="432" spans="1:26" s="59" customFormat="1" ht="12.75">
      <c r="A432" s="903" t="str">
        <f>'Rencana Anggaran Biaya'!A452</f>
        <v>C3</v>
      </c>
      <c r="B432" s="79"/>
      <c r="C432" s="80" t="str">
        <f>'Rencana Anggaran Biaya'!C452</f>
        <v>Pekerjaan Lantai</v>
      </c>
      <c r="D432" s="81"/>
      <c r="E432" s="81"/>
      <c r="F432" s="719"/>
      <c r="G432" s="719"/>
      <c r="H432" s="719"/>
      <c r="I432" s="719"/>
      <c r="J432" s="719"/>
      <c r="K432" s="719"/>
      <c r="L432" s="719"/>
      <c r="M432" s="719"/>
      <c r="N432" s="719"/>
      <c r="O432" s="719"/>
      <c r="P432" s="719"/>
      <c r="Q432" s="719"/>
      <c r="R432" s="719"/>
      <c r="S432" s="719"/>
      <c r="T432" s="719"/>
      <c r="U432" s="719"/>
      <c r="V432" s="904"/>
      <c r="Z432" s="60"/>
    </row>
    <row r="433" spans="1:26" s="59" customFormat="1" ht="12.75">
      <c r="A433" s="894"/>
      <c r="B433" s="55">
        <f>'Rencana Anggaran Biaya'!B453</f>
        <v>1</v>
      </c>
      <c r="C433" s="55" t="str">
        <f>'Rencana Anggaran Biaya'!C453</f>
        <v>Pekerjaan Pemasangan Granit Tensile</v>
      </c>
      <c r="D433" s="34"/>
      <c r="E433" s="34"/>
      <c r="F433" s="715">
        <f>F428</f>
        <v>8</v>
      </c>
      <c r="G433" s="715">
        <f>G428</f>
        <v>4</v>
      </c>
      <c r="H433" s="715"/>
      <c r="I433" s="715"/>
      <c r="J433" s="715"/>
      <c r="K433" s="715"/>
      <c r="L433" s="715"/>
      <c r="M433" s="715"/>
      <c r="N433" s="715"/>
      <c r="O433" s="715"/>
      <c r="P433" s="715"/>
      <c r="Q433" s="715"/>
      <c r="R433" s="715"/>
      <c r="S433" s="715"/>
      <c r="T433" s="715"/>
      <c r="U433" s="715">
        <f>F433*G433</f>
        <v>32</v>
      </c>
      <c r="V433" s="895" t="s">
        <v>7</v>
      </c>
      <c r="Z433" s="60"/>
    </row>
    <row r="434" spans="1:26" s="59" customFormat="1" ht="12.75">
      <c r="A434" s="903" t="str">
        <f>'Rencana Anggaran Biaya'!A454</f>
        <v>C4</v>
      </c>
      <c r="B434" s="79"/>
      <c r="C434" s="80" t="str">
        <f>'Rencana Anggaran Biaya'!C454</f>
        <v>Pekerjaan Elektrikal</v>
      </c>
      <c r="D434" s="81"/>
      <c r="E434" s="81"/>
      <c r="F434" s="719"/>
      <c r="G434" s="719"/>
      <c r="H434" s="719"/>
      <c r="I434" s="719"/>
      <c r="J434" s="719"/>
      <c r="K434" s="719"/>
      <c r="L434" s="719"/>
      <c r="M434" s="719"/>
      <c r="N434" s="719"/>
      <c r="O434" s="719"/>
      <c r="P434" s="719"/>
      <c r="Q434" s="719"/>
      <c r="R434" s="719"/>
      <c r="S434" s="719"/>
      <c r="T434" s="719"/>
      <c r="U434" s="719"/>
      <c r="V434" s="904"/>
      <c r="Z434" s="60"/>
    </row>
    <row r="435" spans="1:26" s="59" customFormat="1" ht="12.75">
      <c r="A435" s="894"/>
      <c r="B435" s="55">
        <f>'Rencana Anggaran Biaya'!B455</f>
        <v>1</v>
      </c>
      <c r="C435" s="55" t="str">
        <f>'Rencana Anggaran Biaya'!C455</f>
        <v>Pekerjaan Instalasi Kabel NYM</v>
      </c>
      <c r="D435" s="34"/>
      <c r="E435" s="34"/>
      <c r="F435" s="715"/>
      <c r="G435" s="715"/>
      <c r="H435" s="715"/>
      <c r="I435" s="715"/>
      <c r="J435" s="715"/>
      <c r="K435" s="715"/>
      <c r="L435" s="715"/>
      <c r="M435" s="715"/>
      <c r="N435" s="715"/>
      <c r="O435" s="715"/>
      <c r="P435" s="715"/>
      <c r="Q435" s="715"/>
      <c r="R435" s="715"/>
      <c r="S435" s="715"/>
      <c r="T435" s="715"/>
      <c r="U435" s="715">
        <f>1+U437+U438+U442+U439</f>
        <v>18</v>
      </c>
      <c r="V435" s="895" t="s">
        <v>1439</v>
      </c>
      <c r="Z435" s="60"/>
    </row>
    <row r="436" spans="1:26" s="59" customFormat="1" ht="12.75">
      <c r="A436" s="896"/>
      <c r="B436" s="55">
        <f>'Rencana Anggaran Biaya'!B456</f>
        <v>2</v>
      </c>
      <c r="C436" s="55" t="str">
        <f>'Rencana Anggaran Biaya'!C456</f>
        <v>Pekerjaan Pemasangan Lampu LED Strips</v>
      </c>
      <c r="D436" s="49"/>
      <c r="E436" s="49"/>
      <c r="F436" s="716"/>
      <c r="G436" s="716"/>
      <c r="H436" s="716"/>
      <c r="I436" s="716"/>
      <c r="J436" s="716"/>
      <c r="K436" s="716"/>
      <c r="L436" s="716"/>
      <c r="M436" s="716"/>
      <c r="N436" s="716"/>
      <c r="O436" s="716"/>
      <c r="P436" s="716"/>
      <c r="Q436" s="716"/>
      <c r="R436" s="716"/>
      <c r="S436" s="716"/>
      <c r="T436" s="716"/>
      <c r="U436" s="715">
        <f>F433*2</f>
        <v>16</v>
      </c>
      <c r="V436" s="895" t="s">
        <v>17</v>
      </c>
      <c r="Z436" s="60"/>
    </row>
    <row r="437" spans="1:26" s="59" customFormat="1" ht="12.75">
      <c r="A437" s="894"/>
      <c r="B437" s="55">
        <f>'Rencana Anggaran Biaya'!B457</f>
        <v>3</v>
      </c>
      <c r="C437" s="55" t="str">
        <f>'Rencana Anggaran Biaya'!C457</f>
        <v>Pekerjaan Pemasangan Lampu LED Mata Kucing</v>
      </c>
      <c r="D437" s="34"/>
      <c r="E437" s="34"/>
      <c r="F437" s="715"/>
      <c r="G437" s="715"/>
      <c r="H437" s="715"/>
      <c r="I437" s="715"/>
      <c r="J437" s="715"/>
      <c r="K437" s="715"/>
      <c r="L437" s="715"/>
      <c r="M437" s="715"/>
      <c r="N437" s="715"/>
      <c r="O437" s="715"/>
      <c r="P437" s="715"/>
      <c r="Q437" s="715"/>
      <c r="R437" s="715"/>
      <c r="S437" s="715"/>
      <c r="T437" s="715"/>
      <c r="U437" s="715">
        <v>4</v>
      </c>
      <c r="V437" s="895" t="s">
        <v>5</v>
      </c>
      <c r="Z437" s="60"/>
    </row>
    <row r="438" spans="1:26" s="59" customFormat="1" ht="12.75">
      <c r="A438" s="896"/>
      <c r="B438" s="55">
        <f>'Rencana Anggaran Biaya'!B458</f>
        <v>4</v>
      </c>
      <c r="C438" s="55" t="str">
        <f>'Rencana Anggaran Biaya'!C458</f>
        <v>Pekerjaan Pemasangan Lampu LED Magnetic Track Light</v>
      </c>
      <c r="D438" s="49"/>
      <c r="E438" s="49"/>
      <c r="F438" s="715"/>
      <c r="G438" s="715"/>
      <c r="H438" s="715"/>
      <c r="I438" s="715"/>
      <c r="J438" s="715"/>
      <c r="K438" s="715"/>
      <c r="L438" s="715"/>
      <c r="M438" s="715"/>
      <c r="N438" s="715"/>
      <c r="O438" s="715"/>
      <c r="P438" s="715"/>
      <c r="Q438" s="715"/>
      <c r="R438" s="715"/>
      <c r="S438" s="715"/>
      <c r="T438" s="715"/>
      <c r="U438" s="715">
        <v>6</v>
      </c>
      <c r="V438" s="895" t="s">
        <v>5</v>
      </c>
      <c r="Z438" s="60"/>
    </row>
    <row r="439" spans="1:26" s="59" customFormat="1" ht="12.75">
      <c r="A439" s="894"/>
      <c r="B439" s="55">
        <f>'Rencana Anggaran Biaya'!B459</f>
        <v>5</v>
      </c>
      <c r="C439" s="55" t="str">
        <f>'Rencana Anggaran Biaya'!C459</f>
        <v>Pekerjaan Pemasangan Lampu LED Hanging Track Light</v>
      </c>
      <c r="D439" s="34"/>
      <c r="E439" s="34"/>
      <c r="F439" s="715"/>
      <c r="G439" s="715"/>
      <c r="H439" s="715"/>
      <c r="I439" s="715"/>
      <c r="J439" s="715"/>
      <c r="K439" s="715"/>
      <c r="L439" s="715"/>
      <c r="M439" s="715"/>
      <c r="N439" s="715"/>
      <c r="O439" s="715"/>
      <c r="P439" s="715"/>
      <c r="Q439" s="715"/>
      <c r="R439" s="715"/>
      <c r="S439" s="715"/>
      <c r="T439" s="715"/>
      <c r="U439" s="716">
        <v>1</v>
      </c>
      <c r="V439" s="897" t="s">
        <v>5</v>
      </c>
      <c r="Z439" s="60"/>
    </row>
    <row r="440" spans="1:26" s="59" customFormat="1" ht="12.75">
      <c r="A440" s="896"/>
      <c r="B440" s="55">
        <f>'Rencana Anggaran Biaya'!B460</f>
        <v>6</v>
      </c>
      <c r="C440" s="55" t="str">
        <f>'Rencana Anggaran Biaya'!C460</f>
        <v>Pekerjaan Pemasangan Saklar Tunggal</v>
      </c>
      <c r="D440" s="49"/>
      <c r="E440" s="49"/>
      <c r="F440" s="716"/>
      <c r="G440" s="716"/>
      <c r="H440" s="716"/>
      <c r="I440" s="716"/>
      <c r="J440" s="716"/>
      <c r="K440" s="716"/>
      <c r="L440" s="716"/>
      <c r="M440" s="716"/>
      <c r="N440" s="716"/>
      <c r="O440" s="716"/>
      <c r="P440" s="716"/>
      <c r="Q440" s="716"/>
      <c r="R440" s="716"/>
      <c r="S440" s="716"/>
      <c r="T440" s="716"/>
      <c r="U440" s="715">
        <v>1</v>
      </c>
      <c r="V440" s="895" t="s">
        <v>5</v>
      </c>
      <c r="Z440" s="60"/>
    </row>
    <row r="441" spans="1:26" s="59" customFormat="1" ht="12.75">
      <c r="A441" s="894"/>
      <c r="B441" s="55">
        <f>'Rencana Anggaran Biaya'!B461</f>
        <v>7</v>
      </c>
      <c r="C441" s="55" t="str">
        <f>'Rencana Anggaran Biaya'!C461</f>
        <v>Pekerjaan Pemasangan Saklar Ganda</v>
      </c>
      <c r="D441" s="34"/>
      <c r="E441" s="34"/>
      <c r="F441" s="715"/>
      <c r="G441" s="715"/>
      <c r="H441" s="715"/>
      <c r="I441" s="715"/>
      <c r="J441" s="715"/>
      <c r="K441" s="715"/>
      <c r="L441" s="715"/>
      <c r="M441" s="715"/>
      <c r="N441" s="715"/>
      <c r="O441" s="715"/>
      <c r="P441" s="715"/>
      <c r="Q441" s="715"/>
      <c r="R441" s="715"/>
      <c r="S441" s="715"/>
      <c r="T441" s="715"/>
      <c r="U441" s="715">
        <v>2</v>
      </c>
      <c r="V441" s="895" t="s">
        <v>5</v>
      </c>
      <c r="Z441" s="60"/>
    </row>
    <row r="442" spans="1:26" s="59" customFormat="1" ht="12.75">
      <c r="A442" s="896"/>
      <c r="B442" s="55">
        <f>'Rencana Anggaran Biaya'!B462</f>
        <v>8</v>
      </c>
      <c r="C442" s="55" t="str">
        <f>'Rencana Anggaran Biaya'!C462</f>
        <v>Pekerjaan Pemasangan Stop Kontak Tunggal</v>
      </c>
      <c r="D442" s="49"/>
      <c r="E442" s="49"/>
      <c r="F442" s="715"/>
      <c r="G442" s="715"/>
      <c r="H442" s="715"/>
      <c r="I442" s="715"/>
      <c r="J442" s="715"/>
      <c r="K442" s="715"/>
      <c r="L442" s="715"/>
      <c r="M442" s="715"/>
      <c r="N442" s="715"/>
      <c r="O442" s="715"/>
      <c r="P442" s="715"/>
      <c r="Q442" s="715"/>
      <c r="R442" s="715"/>
      <c r="S442" s="715"/>
      <c r="T442" s="715"/>
      <c r="U442" s="715">
        <v>6</v>
      </c>
      <c r="V442" s="895" t="s">
        <v>5</v>
      </c>
      <c r="Z442" s="60"/>
    </row>
    <row r="443" spans="1:26" s="59" customFormat="1" ht="12.75">
      <c r="A443" s="903" t="str">
        <f>'Rencana Anggaran Biaya'!A463</f>
        <v>C5</v>
      </c>
      <c r="B443" s="79"/>
      <c r="C443" s="80" t="str">
        <f>'Rencana Anggaran Biaya'!C463</f>
        <v>Pekerjaan Pintu Jendela</v>
      </c>
      <c r="D443" s="81"/>
      <c r="E443" s="81"/>
      <c r="F443" s="719"/>
      <c r="G443" s="719"/>
      <c r="H443" s="719"/>
      <c r="I443" s="719"/>
      <c r="J443" s="719"/>
      <c r="K443" s="719"/>
      <c r="L443" s="719"/>
      <c r="M443" s="719"/>
      <c r="N443" s="719"/>
      <c r="O443" s="719"/>
      <c r="P443" s="719"/>
      <c r="Q443" s="719"/>
      <c r="R443" s="719"/>
      <c r="S443" s="719"/>
      <c r="T443" s="719"/>
      <c r="U443" s="719"/>
      <c r="V443" s="904"/>
      <c r="Z443" s="60"/>
    </row>
    <row r="444" spans="1:26" s="59" customFormat="1" ht="12.75">
      <c r="A444" s="894"/>
      <c r="B444" s="55">
        <f>'Rencana Anggaran Biaya'!B464</f>
        <v>1</v>
      </c>
      <c r="C444" s="55" t="str">
        <f>'Rencana Anggaran Biaya'!C464</f>
        <v>Pekerjaan Pemasangan Dinding Partisi Rangka Aluminium</v>
      </c>
      <c r="D444" s="34"/>
      <c r="E444" s="34"/>
      <c r="F444" s="715">
        <v>3.45</v>
      </c>
      <c r="G444" s="715"/>
      <c r="H444" s="715">
        <v>3.2</v>
      </c>
      <c r="I444" s="715"/>
      <c r="J444" s="715"/>
      <c r="K444" s="715"/>
      <c r="L444" s="715"/>
      <c r="M444" s="715"/>
      <c r="N444" s="715"/>
      <c r="O444" s="715"/>
      <c r="P444" s="715"/>
      <c r="Q444" s="715"/>
      <c r="R444" s="715"/>
      <c r="S444" s="715"/>
      <c r="T444" s="715"/>
      <c r="U444" s="715">
        <f>F444+F444+H444+H444+H444</f>
        <v>16.5</v>
      </c>
      <c r="V444" s="895" t="s">
        <v>17</v>
      </c>
      <c r="Z444" s="60"/>
    </row>
    <row r="445" spans="1:26" s="59" customFormat="1" ht="12.75">
      <c r="A445" s="896"/>
      <c r="B445" s="55">
        <f>'Rencana Anggaran Biaya'!B465</f>
        <v>2</v>
      </c>
      <c r="C445" s="55" t="str">
        <f>'Rencana Anggaran Biaya'!C465</f>
        <v>Pekerjaan Pemasangan Pintu Aluminium</v>
      </c>
      <c r="D445" s="49"/>
      <c r="E445" s="49"/>
      <c r="F445" s="716">
        <v>0.96</v>
      </c>
      <c r="G445" s="716"/>
      <c r="H445" s="716">
        <f>H444</f>
        <v>3.2</v>
      </c>
      <c r="I445" s="716"/>
      <c r="J445" s="716"/>
      <c r="K445" s="716"/>
      <c r="L445" s="716"/>
      <c r="M445" s="716"/>
      <c r="N445" s="716"/>
      <c r="O445" s="716"/>
      <c r="P445" s="716"/>
      <c r="Q445" s="716"/>
      <c r="R445" s="716"/>
      <c r="S445" s="716"/>
      <c r="T445" s="716"/>
      <c r="U445" s="716">
        <f>F445*H445</f>
        <v>3.0720000000000001</v>
      </c>
      <c r="V445" s="897" t="s">
        <v>7</v>
      </c>
      <c r="Z445" s="60"/>
    </row>
    <row r="446" spans="1:26" s="59" customFormat="1" ht="12.75">
      <c r="A446" s="894"/>
      <c r="B446" s="55">
        <f>'Rencana Anggaran Biaya'!B466</f>
        <v>3</v>
      </c>
      <c r="C446" s="55" t="str">
        <f>'Rencana Anggaran Biaya'!C466</f>
        <v>Pekerjaan Pemasangan Kaca Mati</v>
      </c>
      <c r="D446" s="34"/>
      <c r="E446" s="34"/>
      <c r="F446" s="715">
        <f>F444</f>
        <v>3.45</v>
      </c>
      <c r="G446" s="715"/>
      <c r="H446" s="715">
        <f>H444</f>
        <v>3.2</v>
      </c>
      <c r="I446" s="715"/>
      <c r="J446" s="715">
        <f>F447</f>
        <v>3.45</v>
      </c>
      <c r="K446" s="715">
        <f>H447</f>
        <v>0.8</v>
      </c>
      <c r="L446" s="715"/>
      <c r="M446" s="715"/>
      <c r="N446" s="715"/>
      <c r="O446" s="715"/>
      <c r="P446" s="715"/>
      <c r="Q446" s="715"/>
      <c r="R446" s="715"/>
      <c r="S446" s="715"/>
      <c r="T446" s="715"/>
      <c r="U446" s="715">
        <f>F446*H446-J446*K446</f>
        <v>8.2800000000000011</v>
      </c>
      <c r="V446" s="895" t="s">
        <v>7</v>
      </c>
      <c r="Z446" s="60"/>
    </row>
    <row r="447" spans="1:26" s="59" customFormat="1" ht="12.75">
      <c r="A447" s="896"/>
      <c r="B447" s="55">
        <f>'Rencana Anggaran Biaya'!B467</f>
        <v>4</v>
      </c>
      <c r="C447" s="55" t="str">
        <f>'Rencana Anggaran Biaya'!C467</f>
        <v>Pekerjaan Pemasangan Stiker Sandblast</v>
      </c>
      <c r="D447" s="49"/>
      <c r="E447" s="49"/>
      <c r="F447" s="715">
        <f>F444</f>
        <v>3.45</v>
      </c>
      <c r="G447" s="715"/>
      <c r="H447" s="715">
        <v>0.8</v>
      </c>
      <c r="I447" s="715"/>
      <c r="J447" s="715"/>
      <c r="K447" s="715"/>
      <c r="L447" s="715"/>
      <c r="M447" s="715"/>
      <c r="N447" s="715"/>
      <c r="O447" s="715"/>
      <c r="P447" s="715"/>
      <c r="Q447" s="715"/>
      <c r="R447" s="715"/>
      <c r="S447" s="715"/>
      <c r="T447" s="715"/>
      <c r="U447" s="715">
        <f>F447*H447</f>
        <v>2.7600000000000002</v>
      </c>
      <c r="V447" s="895" t="s">
        <v>7</v>
      </c>
      <c r="Z447" s="60"/>
    </row>
    <row r="448" spans="1:26" s="59" customFormat="1" ht="12.75">
      <c r="A448" s="903" t="str">
        <f>'Rencana Anggaran Biaya'!A468</f>
        <v>C6</v>
      </c>
      <c r="B448" s="79"/>
      <c r="C448" s="80" t="str">
        <f>'Rencana Anggaran Biaya'!C468</f>
        <v>Pekerjaan Meubeler</v>
      </c>
      <c r="D448" s="81"/>
      <c r="E448" s="81"/>
      <c r="F448" s="719"/>
      <c r="G448" s="719"/>
      <c r="H448" s="719"/>
      <c r="I448" s="719"/>
      <c r="J448" s="719"/>
      <c r="K448" s="719"/>
      <c r="L448" s="719"/>
      <c r="M448" s="719"/>
      <c r="N448" s="719"/>
      <c r="O448" s="719"/>
      <c r="P448" s="719"/>
      <c r="Q448" s="719"/>
      <c r="R448" s="719"/>
      <c r="S448" s="719"/>
      <c r="T448" s="719"/>
      <c r="U448" s="719"/>
      <c r="V448" s="904"/>
      <c r="Z448" s="60"/>
    </row>
    <row r="449" spans="1:26" s="59" customFormat="1" ht="12.75">
      <c r="A449" s="894"/>
      <c r="B449" s="55">
        <f>'Rencana Anggaran Biaya'!B469</f>
        <v>1</v>
      </c>
      <c r="C449" s="55" t="str">
        <f>'Rencana Anggaran Biaya'!C469</f>
        <v>Pekerjaan Roller Blind</v>
      </c>
      <c r="D449" s="34"/>
      <c r="E449" s="34"/>
      <c r="F449" s="715">
        <f>F405</f>
        <v>1</v>
      </c>
      <c r="G449" s="715">
        <f>G405</f>
        <v>2.7</v>
      </c>
      <c r="H449" s="715"/>
      <c r="I449" s="715"/>
      <c r="J449" s="715"/>
      <c r="K449" s="715"/>
      <c r="L449" s="715"/>
      <c r="M449" s="715"/>
      <c r="N449" s="715"/>
      <c r="O449" s="715">
        <f>O405</f>
        <v>2</v>
      </c>
      <c r="P449" s="715"/>
      <c r="Q449" s="715"/>
      <c r="R449" s="715"/>
      <c r="S449" s="715"/>
      <c r="T449" s="715"/>
      <c r="U449" s="715">
        <f>F449*G449*O449</f>
        <v>5.4</v>
      </c>
      <c r="V449" s="895" t="s">
        <v>7</v>
      </c>
      <c r="Z449" s="60"/>
    </row>
    <row r="450" spans="1:26" s="709" customFormat="1" ht="12.75">
      <c r="A450" s="901" t="str">
        <f>'Rencana Anggaran Biaya'!A470</f>
        <v>D</v>
      </c>
      <c r="B450" s="706"/>
      <c r="C450" s="707" t="str">
        <f>'Rencana Anggaran Biaya'!C470</f>
        <v>Pekerjaan Pantry</v>
      </c>
      <c r="D450" s="708"/>
      <c r="E450" s="708"/>
      <c r="F450" s="718"/>
      <c r="G450" s="718"/>
      <c r="H450" s="718"/>
      <c r="I450" s="718"/>
      <c r="J450" s="718"/>
      <c r="K450" s="718"/>
      <c r="L450" s="718"/>
      <c r="M450" s="718"/>
      <c r="N450" s="718"/>
      <c r="O450" s="718"/>
      <c r="P450" s="718"/>
      <c r="Q450" s="718"/>
      <c r="R450" s="718"/>
      <c r="S450" s="718"/>
      <c r="T450" s="718"/>
      <c r="U450" s="718"/>
      <c r="V450" s="902"/>
      <c r="Z450" s="710"/>
    </row>
    <row r="451" spans="1:26" s="59" customFormat="1" ht="12.75">
      <c r="A451" s="903" t="str">
        <f>'Rencana Anggaran Biaya'!A471</f>
        <v>D1</v>
      </c>
      <c r="B451" s="79"/>
      <c r="C451" s="80" t="str">
        <f>'Rencana Anggaran Biaya'!C471</f>
        <v>Pekerjaan Dinding</v>
      </c>
      <c r="D451" s="81"/>
      <c r="E451" s="81"/>
      <c r="F451" s="719"/>
      <c r="G451" s="719"/>
      <c r="H451" s="719"/>
      <c r="I451" s="719"/>
      <c r="J451" s="719"/>
      <c r="K451" s="719"/>
      <c r="L451" s="719"/>
      <c r="M451" s="719"/>
      <c r="N451" s="719"/>
      <c r="O451" s="719"/>
      <c r="P451" s="719"/>
      <c r="Q451" s="719"/>
      <c r="R451" s="719"/>
      <c r="S451" s="719"/>
      <c r="T451" s="719"/>
      <c r="U451" s="719"/>
      <c r="V451" s="904"/>
      <c r="Z451" s="60"/>
    </row>
    <row r="452" spans="1:26" s="59" customFormat="1" ht="12.75">
      <c r="A452" s="894"/>
      <c r="B452" s="55">
        <f>'Rencana Anggaran Biaya'!B472</f>
        <v>1</v>
      </c>
      <c r="C452" s="55" t="str">
        <f>'Rencana Anggaran Biaya'!C472</f>
        <v>Pekerjaan Pemasangan Rangka Kayu</v>
      </c>
      <c r="D452" s="34"/>
      <c r="E452" s="34"/>
      <c r="F452" s="715">
        <v>8</v>
      </c>
      <c r="G452" s="715"/>
      <c r="H452" s="715">
        <f>H446</f>
        <v>3.2</v>
      </c>
      <c r="I452" s="715"/>
      <c r="J452" s="715"/>
      <c r="K452" s="715"/>
      <c r="L452" s="715"/>
      <c r="M452" s="715"/>
      <c r="N452" s="715"/>
      <c r="O452" s="715"/>
      <c r="P452" s="715"/>
      <c r="Q452" s="715"/>
      <c r="R452" s="715"/>
      <c r="S452" s="715"/>
      <c r="T452" s="715"/>
      <c r="U452" s="715">
        <f>F452*H452</f>
        <v>25.6</v>
      </c>
      <c r="V452" s="895" t="s">
        <v>7</v>
      </c>
      <c r="Z452" s="60"/>
    </row>
    <row r="453" spans="1:26" s="59" customFormat="1" ht="12.75">
      <c r="A453" s="903" t="str">
        <f>'Rencana Anggaran Biaya'!A475</f>
        <v>D2</v>
      </c>
      <c r="B453" s="79"/>
      <c r="C453" s="80" t="str">
        <f>'Rencana Anggaran Biaya'!C475</f>
        <v>Pekerjaan Plafon</v>
      </c>
      <c r="D453" s="81"/>
      <c r="E453" s="81"/>
      <c r="F453" s="719"/>
      <c r="G453" s="719"/>
      <c r="H453" s="719"/>
      <c r="I453" s="719"/>
      <c r="J453" s="719"/>
      <c r="K453" s="719"/>
      <c r="L453" s="719"/>
      <c r="M453" s="719"/>
      <c r="N453" s="719"/>
      <c r="O453" s="719"/>
      <c r="P453" s="719"/>
      <c r="Q453" s="719"/>
      <c r="R453" s="719"/>
      <c r="S453" s="719"/>
      <c r="T453" s="719"/>
      <c r="U453" s="719"/>
      <c r="V453" s="904"/>
      <c r="Z453" s="60"/>
    </row>
    <row r="454" spans="1:26" s="59" customFormat="1" ht="12.75">
      <c r="A454" s="894"/>
      <c r="B454" s="55">
        <f>'Rencana Anggaran Biaya'!B476</f>
        <v>1</v>
      </c>
      <c r="C454" s="55" t="str">
        <f>'Rencana Anggaran Biaya'!C476</f>
        <v>Pekerjaan Pemasangan Rangka Plafon</v>
      </c>
      <c r="D454" s="34"/>
      <c r="E454" s="34"/>
      <c r="F454" s="715">
        <v>7</v>
      </c>
      <c r="G454" s="715">
        <v>3.5</v>
      </c>
      <c r="H454" s="715"/>
      <c r="I454" s="715"/>
      <c r="J454" s="715"/>
      <c r="K454" s="715"/>
      <c r="L454" s="715"/>
      <c r="M454" s="715"/>
      <c r="N454" s="715"/>
      <c r="O454" s="715"/>
      <c r="P454" s="715"/>
      <c r="Q454" s="715"/>
      <c r="R454" s="715"/>
      <c r="S454" s="715"/>
      <c r="T454" s="715"/>
      <c r="U454" s="715">
        <f>F454*G454</f>
        <v>24.5</v>
      </c>
      <c r="V454" s="895" t="s">
        <v>7</v>
      </c>
      <c r="Z454" s="60"/>
    </row>
    <row r="455" spans="1:26" s="59" customFormat="1" ht="12.75">
      <c r="A455" s="896"/>
      <c r="B455" s="55">
        <f>'Rencana Anggaran Biaya'!B477</f>
        <v>2</v>
      </c>
      <c r="C455" s="55" t="str">
        <f>'Rencana Anggaran Biaya'!C477</f>
        <v>Pekerjaan Pemasangan Plafon Multipleks Fin HPL</v>
      </c>
      <c r="D455" s="49"/>
      <c r="E455" s="49"/>
      <c r="F455" s="716">
        <v>1.75</v>
      </c>
      <c r="G455" s="716">
        <v>2.6</v>
      </c>
      <c r="H455" s="716"/>
      <c r="I455" s="716">
        <v>3.5</v>
      </c>
      <c r="J455" s="716">
        <v>3.5</v>
      </c>
      <c r="K455" s="716">
        <v>0.45</v>
      </c>
      <c r="L455" s="716"/>
      <c r="M455" s="716"/>
      <c r="N455" s="716"/>
      <c r="O455" s="716"/>
      <c r="P455" s="716"/>
      <c r="Q455" s="716"/>
      <c r="R455" s="716"/>
      <c r="S455" s="716"/>
      <c r="T455" s="716"/>
      <c r="U455" s="716">
        <f>F455*G455+(I455/K455*J455*2*K455)</f>
        <v>29.05</v>
      </c>
      <c r="V455" s="897" t="s">
        <v>7</v>
      </c>
      <c r="Z455" s="60"/>
    </row>
    <row r="456" spans="1:26" s="59" customFormat="1" ht="12.75">
      <c r="A456" s="903" t="str">
        <f>'Rencana Anggaran Biaya'!A478</f>
        <v>D3</v>
      </c>
      <c r="B456" s="79"/>
      <c r="C456" s="80" t="str">
        <f>'Rencana Anggaran Biaya'!C478</f>
        <v>Pekerjaan Lantai</v>
      </c>
      <c r="D456" s="81"/>
      <c r="E456" s="81"/>
      <c r="F456" s="719"/>
      <c r="G456" s="719"/>
      <c r="H456" s="719"/>
      <c r="I456" s="719"/>
      <c r="J456" s="719"/>
      <c r="K456" s="719"/>
      <c r="L456" s="719"/>
      <c r="M456" s="719"/>
      <c r="N456" s="719"/>
      <c r="O456" s="719"/>
      <c r="P456" s="719"/>
      <c r="Q456" s="719"/>
      <c r="R456" s="719"/>
      <c r="S456" s="719"/>
      <c r="T456" s="719"/>
      <c r="U456" s="719"/>
      <c r="V456" s="904"/>
      <c r="Z456" s="60"/>
    </row>
    <row r="457" spans="1:26" s="59" customFormat="1" ht="12.75">
      <c r="A457" s="894"/>
      <c r="B457" s="55">
        <f>'Rencana Anggaran Biaya'!B479</f>
        <v>1</v>
      </c>
      <c r="C457" s="55" t="str">
        <f>'Rencana Anggaran Biaya'!C479</f>
        <v>Pekerjaan Pemasangan Vinyl</v>
      </c>
      <c r="D457" s="34"/>
      <c r="E457" s="34"/>
      <c r="F457" s="715">
        <f>F454</f>
        <v>7</v>
      </c>
      <c r="G457" s="715">
        <f>G454</f>
        <v>3.5</v>
      </c>
      <c r="H457" s="715"/>
      <c r="I457" s="715"/>
      <c r="J457" s="715"/>
      <c r="K457" s="715"/>
      <c r="L457" s="715"/>
      <c r="M457" s="715"/>
      <c r="N457" s="715"/>
      <c r="O457" s="715"/>
      <c r="P457" s="715"/>
      <c r="Q457" s="715"/>
      <c r="R457" s="715"/>
      <c r="S457" s="715"/>
      <c r="T457" s="715"/>
      <c r="U457" s="715">
        <f>F457*G457</f>
        <v>24.5</v>
      </c>
      <c r="V457" s="895" t="s">
        <v>7</v>
      </c>
      <c r="Z457" s="60"/>
    </row>
    <row r="458" spans="1:26" s="59" customFormat="1" ht="12.75">
      <c r="A458" s="903" t="str">
        <f>'Rencana Anggaran Biaya'!A480</f>
        <v>D4</v>
      </c>
      <c r="B458" s="79"/>
      <c r="C458" s="80" t="str">
        <f>'Rencana Anggaran Biaya'!C480</f>
        <v>Pekerjaan Meja Beton</v>
      </c>
      <c r="D458" s="81"/>
      <c r="E458" s="81"/>
      <c r="F458" s="719"/>
      <c r="G458" s="719"/>
      <c r="H458" s="719"/>
      <c r="I458" s="719"/>
      <c r="J458" s="719"/>
      <c r="K458" s="719"/>
      <c r="L458" s="719"/>
      <c r="M458" s="719"/>
      <c r="N458" s="719"/>
      <c r="O458" s="719"/>
      <c r="P458" s="719"/>
      <c r="Q458" s="719"/>
      <c r="R458" s="719"/>
      <c r="S458" s="719"/>
      <c r="T458" s="719"/>
      <c r="U458" s="719"/>
      <c r="V458" s="904"/>
      <c r="Z458" s="60"/>
    </row>
    <row r="459" spans="1:26" s="59" customFormat="1" ht="12.75">
      <c r="A459" s="894"/>
      <c r="B459" s="55">
        <f>'Rencana Anggaran Biaya'!B481</f>
        <v>1</v>
      </c>
      <c r="C459" s="55" t="str">
        <f>'Rencana Anggaran Biaya'!C481</f>
        <v>Pekerjaan Pemasangan Bekisting</v>
      </c>
      <c r="D459" s="34"/>
      <c r="E459" s="34"/>
      <c r="F459" s="715">
        <v>1</v>
      </c>
      <c r="G459" s="715">
        <v>0.6</v>
      </c>
      <c r="H459" s="715">
        <v>0.12</v>
      </c>
      <c r="I459" s="715"/>
      <c r="J459" s="715"/>
      <c r="K459" s="715"/>
      <c r="L459" s="715"/>
      <c r="M459" s="715"/>
      <c r="N459" s="715"/>
      <c r="O459" s="715"/>
      <c r="P459" s="715"/>
      <c r="Q459" s="715"/>
      <c r="R459" s="715"/>
      <c r="S459" s="715"/>
      <c r="T459" s="715"/>
      <c r="U459" s="715">
        <f>(F459*H459)+G459*F459</f>
        <v>0.72</v>
      </c>
      <c r="V459" s="895" t="s">
        <v>7</v>
      </c>
      <c r="Z459" s="60"/>
    </row>
    <row r="460" spans="1:26" s="59" customFormat="1" ht="12.75">
      <c r="A460" s="896"/>
      <c r="B460" s="55">
        <f>'Rencana Anggaran Biaya'!B482</f>
        <v>2</v>
      </c>
      <c r="C460" s="55" t="str">
        <f>'Rencana Anggaran Biaya'!C482</f>
        <v>Pekerjaan Pembesian</v>
      </c>
      <c r="D460" s="49"/>
      <c r="E460" s="49"/>
      <c r="F460" s="715">
        <f t="shared" ref="F460:H462" si="21">F459</f>
        <v>1</v>
      </c>
      <c r="G460" s="715">
        <f t="shared" si="21"/>
        <v>0.6</v>
      </c>
      <c r="H460" s="715">
        <f t="shared" si="21"/>
        <v>0.12</v>
      </c>
      <c r="I460" s="715"/>
      <c r="J460" s="715">
        <f>F460/0.15*G460*2*T460</f>
        <v>7.12</v>
      </c>
      <c r="K460" s="715"/>
      <c r="L460" s="715"/>
      <c r="M460" s="715"/>
      <c r="N460" s="715"/>
      <c r="O460" s="715"/>
      <c r="P460" s="715"/>
      <c r="Q460" s="715"/>
      <c r="R460" s="715"/>
      <c r="S460" s="715"/>
      <c r="T460" s="715">
        <v>0.89</v>
      </c>
      <c r="U460" s="715">
        <f>J460</f>
        <v>7.12</v>
      </c>
      <c r="V460" s="895" t="s">
        <v>3</v>
      </c>
      <c r="Z460" s="60"/>
    </row>
    <row r="461" spans="1:26" s="59" customFormat="1" ht="12.75">
      <c r="A461" s="894"/>
      <c r="B461" s="55">
        <f>'Rencana Anggaran Biaya'!B483</f>
        <v>3</v>
      </c>
      <c r="C461" s="55" t="str">
        <f>'Rencana Anggaran Biaya'!C483</f>
        <v>Pekerjaan Pengecoran</v>
      </c>
      <c r="D461" s="34"/>
      <c r="E461" s="34"/>
      <c r="F461" s="715">
        <f t="shared" si="21"/>
        <v>1</v>
      </c>
      <c r="G461" s="715">
        <f t="shared" si="21"/>
        <v>0.6</v>
      </c>
      <c r="H461" s="715">
        <f t="shared" si="21"/>
        <v>0.12</v>
      </c>
      <c r="I461" s="715"/>
      <c r="J461" s="715"/>
      <c r="K461" s="715"/>
      <c r="L461" s="715"/>
      <c r="M461" s="715"/>
      <c r="N461" s="715"/>
      <c r="O461" s="715"/>
      <c r="P461" s="715"/>
      <c r="Q461" s="715"/>
      <c r="R461" s="715"/>
      <c r="S461" s="715"/>
      <c r="T461" s="715"/>
      <c r="U461" s="715">
        <f>F461*G461*H461</f>
        <v>7.1999999999999995E-2</v>
      </c>
      <c r="V461" s="895" t="s">
        <v>6</v>
      </c>
      <c r="Z461" s="60"/>
    </row>
    <row r="462" spans="1:26" s="59" customFormat="1" ht="12.75">
      <c r="A462" s="896"/>
      <c r="B462" s="55">
        <f>'Rencana Anggaran Biaya'!B484</f>
        <v>4</v>
      </c>
      <c r="C462" s="55" t="str">
        <f>'Rencana Anggaran Biaya'!C484</f>
        <v>Pekerjaan Pemasangan Granit Meja</v>
      </c>
      <c r="D462" s="49"/>
      <c r="E462" s="49"/>
      <c r="F462" s="715">
        <f t="shared" si="21"/>
        <v>1</v>
      </c>
      <c r="G462" s="715">
        <f t="shared" si="21"/>
        <v>0.6</v>
      </c>
      <c r="H462" s="715">
        <f t="shared" si="21"/>
        <v>0.12</v>
      </c>
      <c r="I462" s="715"/>
      <c r="J462" s="715"/>
      <c r="K462" s="715"/>
      <c r="L462" s="715"/>
      <c r="M462" s="715"/>
      <c r="N462" s="715"/>
      <c r="O462" s="715"/>
      <c r="P462" s="715"/>
      <c r="Q462" s="715"/>
      <c r="R462" s="715"/>
      <c r="S462" s="715"/>
      <c r="T462" s="715"/>
      <c r="U462" s="715">
        <f>F462*G462+F462*H462</f>
        <v>0.72</v>
      </c>
      <c r="V462" s="895" t="s">
        <v>7</v>
      </c>
      <c r="Z462" s="60"/>
    </row>
    <row r="463" spans="1:26" s="59" customFormat="1" ht="12.75">
      <c r="A463" s="894"/>
      <c r="B463" s="55">
        <f>'Rencana Anggaran Biaya'!B485</f>
        <v>5</v>
      </c>
      <c r="C463" s="55" t="str">
        <f>'Rencana Anggaran Biaya'!C485</f>
        <v>Pekerjaan Pemasangan Granit Backsplash</v>
      </c>
      <c r="D463" s="34"/>
      <c r="E463" s="34"/>
      <c r="F463" s="715">
        <f>F462</f>
        <v>1</v>
      </c>
      <c r="G463" s="715"/>
      <c r="H463" s="715">
        <v>1</v>
      </c>
      <c r="I463" s="715"/>
      <c r="J463" s="715"/>
      <c r="K463" s="715"/>
      <c r="L463" s="715"/>
      <c r="M463" s="715"/>
      <c r="N463" s="715"/>
      <c r="O463" s="715"/>
      <c r="P463" s="715"/>
      <c r="Q463" s="715"/>
      <c r="R463" s="715"/>
      <c r="S463" s="715"/>
      <c r="T463" s="715"/>
      <c r="U463" s="715">
        <f>F463*H463</f>
        <v>1</v>
      </c>
      <c r="V463" s="895" t="s">
        <v>7</v>
      </c>
      <c r="Z463" s="60"/>
    </row>
    <row r="464" spans="1:26" s="59" customFormat="1" ht="12.75">
      <c r="A464" s="903" t="str">
        <f>'Rencana Anggaran Biaya'!A486</f>
        <v>D5</v>
      </c>
      <c r="B464" s="79"/>
      <c r="C464" s="80" t="str">
        <f>'Rencana Anggaran Biaya'!C486</f>
        <v>Pekerjaan Elektrikal</v>
      </c>
      <c r="D464" s="81"/>
      <c r="E464" s="81"/>
      <c r="F464" s="719"/>
      <c r="G464" s="719"/>
      <c r="H464" s="719"/>
      <c r="I464" s="719"/>
      <c r="J464" s="719"/>
      <c r="K464" s="719"/>
      <c r="L464" s="719"/>
      <c r="M464" s="719"/>
      <c r="N464" s="719"/>
      <c r="O464" s="719"/>
      <c r="P464" s="719"/>
      <c r="Q464" s="719"/>
      <c r="R464" s="719"/>
      <c r="S464" s="719"/>
      <c r="T464" s="719"/>
      <c r="U464" s="719"/>
      <c r="V464" s="904"/>
      <c r="Z464" s="60"/>
    </row>
    <row r="465" spans="1:26" s="59" customFormat="1" ht="12.75">
      <c r="A465" s="894"/>
      <c r="B465" s="55">
        <f>'Rencana Anggaran Biaya'!B487</f>
        <v>1</v>
      </c>
      <c r="C465" s="55" t="str">
        <f>'Rencana Anggaran Biaya'!C487</f>
        <v>Pekerjaan Instalasi Kabel NYM</v>
      </c>
      <c r="D465" s="34"/>
      <c r="E465" s="34"/>
      <c r="F465" s="715"/>
      <c r="G465" s="715"/>
      <c r="H465" s="715"/>
      <c r="I465" s="715"/>
      <c r="J465" s="715"/>
      <c r="K465" s="715"/>
      <c r="L465" s="715"/>
      <c r="M465" s="715"/>
      <c r="N465" s="715"/>
      <c r="O465" s="715"/>
      <c r="P465" s="715"/>
      <c r="Q465" s="715"/>
      <c r="R465" s="715"/>
      <c r="S465" s="715"/>
      <c r="T465" s="715"/>
      <c r="U465" s="715">
        <f>1+U467+U468+U470</f>
        <v>7</v>
      </c>
      <c r="V465" s="895" t="s">
        <v>1439</v>
      </c>
      <c r="Z465" s="60"/>
    </row>
    <row r="466" spans="1:26" s="59" customFormat="1" ht="12.75">
      <c r="A466" s="896"/>
      <c r="B466" s="55">
        <f>'Rencana Anggaran Biaya'!B488</f>
        <v>2</v>
      </c>
      <c r="C466" s="55" t="str">
        <f>'Rencana Anggaran Biaya'!C488</f>
        <v>Pekerjaan Pemasangan Lampu LED Strips</v>
      </c>
      <c r="D466" s="49"/>
      <c r="E466" s="49"/>
      <c r="F466" s="715"/>
      <c r="G466" s="715"/>
      <c r="H466" s="715"/>
      <c r="I466" s="715"/>
      <c r="J466" s="715"/>
      <c r="K466" s="715"/>
      <c r="L466" s="715"/>
      <c r="M466" s="715"/>
      <c r="N466" s="715"/>
      <c r="O466" s="715"/>
      <c r="P466" s="715"/>
      <c r="Q466" s="715"/>
      <c r="R466" s="715"/>
      <c r="S466" s="715"/>
      <c r="T466" s="715"/>
      <c r="U466" s="715">
        <f>I455/K455*J455+I455+I455</f>
        <v>34.222222222222221</v>
      </c>
      <c r="V466" s="895" t="s">
        <v>17</v>
      </c>
      <c r="Z466" s="60"/>
    </row>
    <row r="467" spans="1:26" s="59" customFormat="1" ht="12.75">
      <c r="A467" s="894"/>
      <c r="B467" s="55">
        <f>'Rencana Anggaran Biaya'!B489</f>
        <v>3</v>
      </c>
      <c r="C467" s="55" t="str">
        <f>'Rencana Anggaran Biaya'!C489</f>
        <v>Pekerjaan Pemasangan Lampu LED Mata Kucing</v>
      </c>
      <c r="D467" s="34"/>
      <c r="E467" s="34"/>
      <c r="F467" s="715"/>
      <c r="G467" s="715"/>
      <c r="H467" s="715"/>
      <c r="I467" s="715"/>
      <c r="J467" s="715"/>
      <c r="K467" s="715"/>
      <c r="L467" s="715"/>
      <c r="M467" s="715"/>
      <c r="N467" s="715"/>
      <c r="O467" s="715"/>
      <c r="P467" s="715"/>
      <c r="Q467" s="715"/>
      <c r="R467" s="715"/>
      <c r="S467" s="715"/>
      <c r="T467" s="715"/>
      <c r="U467" s="715">
        <v>3</v>
      </c>
      <c r="V467" s="895" t="s">
        <v>5</v>
      </c>
      <c r="Z467" s="60"/>
    </row>
    <row r="468" spans="1:26" s="59" customFormat="1" ht="12.75">
      <c r="A468" s="896"/>
      <c r="B468" s="55">
        <f>'Rencana Anggaran Biaya'!B490</f>
        <v>4</v>
      </c>
      <c r="C468" s="55" t="str">
        <f>'Rencana Anggaran Biaya'!C490</f>
        <v>Pekerjaan Pemasangan Saklar Tunggal</v>
      </c>
      <c r="D468" s="49"/>
      <c r="E468" s="49"/>
      <c r="F468" s="715"/>
      <c r="G468" s="715"/>
      <c r="H468" s="715"/>
      <c r="I468" s="715"/>
      <c r="J468" s="715"/>
      <c r="K468" s="715"/>
      <c r="L468" s="715"/>
      <c r="M468" s="715"/>
      <c r="N468" s="715"/>
      <c r="O468" s="715"/>
      <c r="P468" s="715"/>
      <c r="Q468" s="715"/>
      <c r="R468" s="715"/>
      <c r="S468" s="715"/>
      <c r="T468" s="715"/>
      <c r="U468" s="715">
        <v>1</v>
      </c>
      <c r="V468" s="895" t="s">
        <v>5</v>
      </c>
      <c r="Z468" s="60"/>
    </row>
    <row r="469" spans="1:26" s="59" customFormat="1" ht="12.75">
      <c r="A469" s="894"/>
      <c r="B469" s="55">
        <f>'Rencana Anggaran Biaya'!B491</f>
        <v>5</v>
      </c>
      <c r="C469" s="55" t="str">
        <f>'Rencana Anggaran Biaya'!C491</f>
        <v>Pekerjaan Pemasangan Saklar Ganda</v>
      </c>
      <c r="D469" s="34"/>
      <c r="E469" s="34"/>
      <c r="F469" s="715"/>
      <c r="G469" s="715"/>
      <c r="H469" s="715"/>
      <c r="I469" s="715"/>
      <c r="J469" s="715"/>
      <c r="K469" s="715"/>
      <c r="L469" s="715"/>
      <c r="M469" s="715"/>
      <c r="N469" s="715"/>
      <c r="O469" s="715"/>
      <c r="P469" s="715"/>
      <c r="Q469" s="715"/>
      <c r="R469" s="715"/>
      <c r="S469" s="715"/>
      <c r="T469" s="715"/>
      <c r="U469" s="716">
        <v>1</v>
      </c>
      <c r="V469" s="897" t="s">
        <v>5</v>
      </c>
      <c r="Z469" s="60"/>
    </row>
    <row r="470" spans="1:26" s="59" customFormat="1" ht="12.75">
      <c r="A470" s="896"/>
      <c r="B470" s="55">
        <f>'Rencana Anggaran Biaya'!B492</f>
        <v>6</v>
      </c>
      <c r="C470" s="55" t="str">
        <f>'Rencana Anggaran Biaya'!C492</f>
        <v>Pekerjaan Pemasangan Stop Kontak Tunggal</v>
      </c>
      <c r="D470" s="49"/>
      <c r="E470" s="49"/>
      <c r="F470" s="715"/>
      <c r="G470" s="715"/>
      <c r="H470" s="715"/>
      <c r="I470" s="715"/>
      <c r="J470" s="715"/>
      <c r="K470" s="715"/>
      <c r="L470" s="715"/>
      <c r="M470" s="715"/>
      <c r="N470" s="715"/>
      <c r="O470" s="715"/>
      <c r="P470" s="715"/>
      <c r="Q470" s="715"/>
      <c r="R470" s="715"/>
      <c r="S470" s="715"/>
      <c r="T470" s="715"/>
      <c r="U470" s="715">
        <v>2</v>
      </c>
      <c r="V470" s="895" t="s">
        <v>5</v>
      </c>
      <c r="Z470" s="60"/>
    </row>
    <row r="471" spans="1:26" s="59" customFormat="1" ht="12.75">
      <c r="A471" s="903" t="str">
        <f>'Rencana Anggaran Biaya'!A493</f>
        <v>D6</v>
      </c>
      <c r="B471" s="79"/>
      <c r="C471" s="80" t="str">
        <f>'Rencana Anggaran Biaya'!C493</f>
        <v>Pekerjaan Mekanikal</v>
      </c>
      <c r="D471" s="81"/>
      <c r="E471" s="81"/>
      <c r="F471" s="719"/>
      <c r="G471" s="719"/>
      <c r="H471" s="719"/>
      <c r="I471" s="719"/>
      <c r="J471" s="719"/>
      <c r="K471" s="719"/>
      <c r="L471" s="719"/>
      <c r="M471" s="719"/>
      <c r="N471" s="719"/>
      <c r="O471" s="719"/>
      <c r="P471" s="719"/>
      <c r="Q471" s="719"/>
      <c r="R471" s="719"/>
      <c r="S471" s="719"/>
      <c r="T471" s="719"/>
      <c r="U471" s="719"/>
      <c r="V471" s="909"/>
      <c r="Z471" s="60"/>
    </row>
    <row r="472" spans="1:26" s="59" customFormat="1" ht="12.75">
      <c r="A472" s="894"/>
      <c r="B472" s="55">
        <f>'Rencana Anggaran Biaya'!B494</f>
        <v>1</v>
      </c>
      <c r="C472" s="55" t="str">
        <f>'Rencana Anggaran Biaya'!C494</f>
        <v>Pekerjaan Instalasi Pipa Air Bersih</v>
      </c>
      <c r="D472" s="34"/>
      <c r="E472" s="34"/>
      <c r="F472" s="715"/>
      <c r="G472" s="715"/>
      <c r="H472" s="715"/>
      <c r="I472" s="715"/>
      <c r="J472" s="715"/>
      <c r="K472" s="715"/>
      <c r="L472" s="715"/>
      <c r="M472" s="715"/>
      <c r="N472" s="715"/>
      <c r="O472" s="715"/>
      <c r="P472" s="715"/>
      <c r="Q472" s="715"/>
      <c r="R472" s="715"/>
      <c r="S472" s="715"/>
      <c r="T472" s="715"/>
      <c r="U472" s="715">
        <v>120</v>
      </c>
      <c r="V472" s="895" t="s">
        <v>17</v>
      </c>
      <c r="Z472" s="60"/>
    </row>
    <row r="473" spans="1:26" s="59" customFormat="1" ht="12.75">
      <c r="A473" s="896"/>
      <c r="B473" s="55">
        <f>'Rencana Anggaran Biaya'!B495</f>
        <v>2</v>
      </c>
      <c r="C473" s="55" t="str">
        <f>'Rencana Anggaran Biaya'!C495</f>
        <v>Pekerjaan Instalasi Pipa Air Kotor Cair</v>
      </c>
      <c r="D473" s="49"/>
      <c r="E473" s="49"/>
      <c r="F473" s="715"/>
      <c r="G473" s="715"/>
      <c r="H473" s="715"/>
      <c r="I473" s="715"/>
      <c r="J473" s="715"/>
      <c r="K473" s="715"/>
      <c r="L473" s="715"/>
      <c r="M473" s="715"/>
      <c r="N473" s="715"/>
      <c r="O473" s="715"/>
      <c r="P473" s="715"/>
      <c r="Q473" s="715"/>
      <c r="R473" s="715"/>
      <c r="S473" s="715"/>
      <c r="T473" s="715"/>
      <c r="U473" s="715">
        <v>120</v>
      </c>
      <c r="V473" s="895" t="s">
        <v>17</v>
      </c>
      <c r="Z473" s="60"/>
    </row>
    <row r="474" spans="1:26" s="59" customFormat="1" ht="12.75">
      <c r="A474" s="894"/>
      <c r="B474" s="55">
        <f>'Rencana Anggaran Biaya'!B496</f>
        <v>3</v>
      </c>
      <c r="C474" s="55" t="str">
        <f>'Rencana Anggaran Biaya'!C496</f>
        <v>Pekerjaan Pemasangan Sink</v>
      </c>
      <c r="D474" s="34"/>
      <c r="E474" s="34"/>
      <c r="F474" s="715"/>
      <c r="G474" s="715"/>
      <c r="H474" s="715"/>
      <c r="I474" s="715"/>
      <c r="J474" s="715"/>
      <c r="K474" s="715"/>
      <c r="L474" s="715"/>
      <c r="M474" s="715"/>
      <c r="N474" s="715"/>
      <c r="O474" s="715"/>
      <c r="P474" s="715"/>
      <c r="Q474" s="715"/>
      <c r="R474" s="715"/>
      <c r="S474" s="715"/>
      <c r="T474" s="715"/>
      <c r="U474" s="715">
        <v>1</v>
      </c>
      <c r="V474" s="895" t="s">
        <v>5</v>
      </c>
      <c r="Z474" s="60"/>
    </row>
    <row r="475" spans="1:26" s="59" customFormat="1" ht="12.75">
      <c r="A475" s="896"/>
      <c r="B475" s="55">
        <f>'Rencana Anggaran Biaya'!B497</f>
        <v>4</v>
      </c>
      <c r="C475" s="55" t="str">
        <f>'Rencana Anggaran Biaya'!C497</f>
        <v>Pekerjaan Pemasangan Faucet</v>
      </c>
      <c r="D475" s="49"/>
      <c r="E475" s="49"/>
      <c r="F475" s="715"/>
      <c r="G475" s="715"/>
      <c r="H475" s="715"/>
      <c r="I475" s="715"/>
      <c r="J475" s="715"/>
      <c r="K475" s="715"/>
      <c r="L475" s="715"/>
      <c r="M475" s="715"/>
      <c r="N475" s="715"/>
      <c r="O475" s="715"/>
      <c r="P475" s="715"/>
      <c r="Q475" s="715"/>
      <c r="R475" s="715"/>
      <c r="S475" s="715"/>
      <c r="T475" s="715"/>
      <c r="U475" s="715">
        <v>1</v>
      </c>
      <c r="V475" s="895" t="s">
        <v>5</v>
      </c>
      <c r="Z475" s="60"/>
    </row>
    <row r="476" spans="1:26" s="59" customFormat="1" ht="12.75">
      <c r="A476" s="903" t="str">
        <f>'Rencana Anggaran Biaya'!A498</f>
        <v>D7</v>
      </c>
      <c r="B476" s="79"/>
      <c r="C476" s="80" t="str">
        <f>'Rencana Anggaran Biaya'!C498</f>
        <v>Pekerjaan Pintu Jendela</v>
      </c>
      <c r="D476" s="81"/>
      <c r="E476" s="81"/>
      <c r="F476" s="719"/>
      <c r="G476" s="719"/>
      <c r="H476" s="719"/>
      <c r="I476" s="719"/>
      <c r="J476" s="719"/>
      <c r="K476" s="719"/>
      <c r="L476" s="719"/>
      <c r="M476" s="719"/>
      <c r="N476" s="719"/>
      <c r="O476" s="719"/>
      <c r="P476" s="719"/>
      <c r="Q476" s="719"/>
      <c r="R476" s="719"/>
      <c r="S476" s="719"/>
      <c r="T476" s="719"/>
      <c r="U476" s="719"/>
      <c r="V476" s="904"/>
      <c r="Z476" s="60"/>
    </row>
    <row r="477" spans="1:26" s="59" customFormat="1" ht="12.75">
      <c r="A477" s="894"/>
      <c r="B477" s="55">
        <f>'Rencana Anggaran Biaya'!B499</f>
        <v>1</v>
      </c>
      <c r="C477" s="55" t="str">
        <f>'Rencana Anggaran Biaya'!C499</f>
        <v>Pekerjaan Pemasangan Pintu Geser Aluminium</v>
      </c>
      <c r="D477" s="34"/>
      <c r="E477" s="34"/>
      <c r="F477" s="715">
        <v>2.5</v>
      </c>
      <c r="G477" s="715"/>
      <c r="H477" s="715">
        <v>3.2</v>
      </c>
      <c r="I477" s="715"/>
      <c r="J477" s="715"/>
      <c r="K477" s="715"/>
      <c r="L477" s="715"/>
      <c r="M477" s="715"/>
      <c r="N477" s="715"/>
      <c r="O477" s="715"/>
      <c r="P477" s="715"/>
      <c r="Q477" s="715"/>
      <c r="R477" s="715"/>
      <c r="S477" s="715"/>
      <c r="T477" s="715"/>
      <c r="U477" s="715">
        <f>F477*H477</f>
        <v>8</v>
      </c>
      <c r="V477" s="895" t="s">
        <v>7</v>
      </c>
      <c r="Z477" s="60"/>
    </row>
    <row r="478" spans="1:26" s="59" customFormat="1" ht="12.75">
      <c r="A478" s="896"/>
      <c r="B478" s="55">
        <f>'Rencana Anggaran Biaya'!B500</f>
        <v>2</v>
      </c>
      <c r="C478" s="55" t="str">
        <f>'Rencana Anggaran Biaya'!C500</f>
        <v>Pekerjaan Pemasangan Stiker Sandblast</v>
      </c>
      <c r="D478" s="49"/>
      <c r="E478" s="49"/>
      <c r="F478" s="715">
        <f>F477</f>
        <v>2.5</v>
      </c>
      <c r="G478" s="715"/>
      <c r="H478" s="715">
        <v>0.8</v>
      </c>
      <c r="I478" s="715"/>
      <c r="J478" s="715"/>
      <c r="K478" s="715"/>
      <c r="L478" s="715"/>
      <c r="M478" s="715"/>
      <c r="N478" s="715"/>
      <c r="O478" s="715"/>
      <c r="P478" s="715"/>
      <c r="Q478" s="715"/>
      <c r="R478" s="715"/>
      <c r="S478" s="715"/>
      <c r="T478" s="715"/>
      <c r="U478" s="715">
        <f>F478*H478</f>
        <v>2</v>
      </c>
      <c r="V478" s="895" t="s">
        <v>7</v>
      </c>
      <c r="Z478" s="60"/>
    </row>
    <row r="479" spans="1:26" s="709" customFormat="1" ht="12.75">
      <c r="A479" s="901" t="str">
        <f>'Rencana Anggaran Biaya'!A501</f>
        <v>E</v>
      </c>
      <c r="B479" s="706"/>
      <c r="C479" s="707" t="str">
        <f>'Rencana Anggaran Biaya'!C501</f>
        <v>Pekerjaan Ruang Keuangan (Akuntansi)</v>
      </c>
      <c r="D479" s="708"/>
      <c r="E479" s="708"/>
      <c r="F479" s="718"/>
      <c r="G479" s="718"/>
      <c r="H479" s="718"/>
      <c r="I479" s="718"/>
      <c r="J479" s="718"/>
      <c r="K479" s="718"/>
      <c r="L479" s="718"/>
      <c r="M479" s="718"/>
      <c r="N479" s="718"/>
      <c r="O479" s="718"/>
      <c r="P479" s="718"/>
      <c r="Q479" s="718"/>
      <c r="R479" s="718"/>
      <c r="S479" s="718"/>
      <c r="T479" s="718"/>
      <c r="U479" s="718"/>
      <c r="V479" s="902"/>
      <c r="Z479" s="710"/>
    </row>
    <row r="480" spans="1:26" s="59" customFormat="1" ht="12.75">
      <c r="A480" s="903" t="str">
        <f>'Rencana Anggaran Biaya'!A502</f>
        <v>E1</v>
      </c>
      <c r="B480" s="79"/>
      <c r="C480" s="80" t="str">
        <f>'Rencana Anggaran Biaya'!C502</f>
        <v>Pekerjaan Dinding</v>
      </c>
      <c r="D480" s="81"/>
      <c r="E480" s="81"/>
      <c r="F480" s="719"/>
      <c r="G480" s="719"/>
      <c r="H480" s="719"/>
      <c r="I480" s="719"/>
      <c r="J480" s="719"/>
      <c r="K480" s="719"/>
      <c r="L480" s="719"/>
      <c r="M480" s="719"/>
      <c r="N480" s="719"/>
      <c r="O480" s="719"/>
      <c r="P480" s="719"/>
      <c r="Q480" s="719"/>
      <c r="R480" s="719"/>
      <c r="S480" s="719"/>
      <c r="T480" s="719"/>
      <c r="U480" s="719"/>
      <c r="V480" s="904"/>
      <c r="Z480" s="60"/>
    </row>
    <row r="481" spans="1:26" s="59" customFormat="1" ht="12.75">
      <c r="A481" s="894"/>
      <c r="B481" s="55">
        <f>'Rencana Anggaran Biaya'!B503</f>
        <v>1</v>
      </c>
      <c r="C481" s="55" t="str">
        <f>'Rencana Anggaran Biaya'!C503</f>
        <v>Pekerjaan Pemasangan Rangka Kayu</v>
      </c>
      <c r="D481" s="34"/>
      <c r="E481" s="34"/>
      <c r="F481" s="715">
        <v>10</v>
      </c>
      <c r="G481" s="715"/>
      <c r="H481" s="715">
        <f>H477</f>
        <v>3.2</v>
      </c>
      <c r="I481" s="715"/>
      <c r="J481" s="715"/>
      <c r="K481" s="715"/>
      <c r="L481" s="715"/>
      <c r="M481" s="715"/>
      <c r="N481" s="715"/>
      <c r="O481" s="715"/>
      <c r="P481" s="715"/>
      <c r="Q481" s="715"/>
      <c r="R481" s="715"/>
      <c r="S481" s="715"/>
      <c r="T481" s="715"/>
      <c r="U481" s="715">
        <f>F481*H481</f>
        <v>32</v>
      </c>
      <c r="V481" s="895" t="s">
        <v>7</v>
      </c>
      <c r="Z481" s="60"/>
    </row>
    <row r="482" spans="1:26" s="59" customFormat="1" ht="12.75">
      <c r="A482" s="896"/>
      <c r="B482" s="55">
        <f>'Rencana Anggaran Biaya'!B506</f>
        <v>4</v>
      </c>
      <c r="C482" s="55" t="str">
        <f>'Rencana Anggaran Biaya'!C506</f>
        <v>Pekerjaan Pemasangan WPC</v>
      </c>
      <c r="D482" s="49"/>
      <c r="E482" s="49"/>
      <c r="F482" s="716">
        <f>4+1.35</f>
        <v>5.35</v>
      </c>
      <c r="G482" s="716"/>
      <c r="H482" s="716">
        <f>H481</f>
        <v>3.2</v>
      </c>
      <c r="I482" s="716"/>
      <c r="J482" s="716"/>
      <c r="K482" s="716"/>
      <c r="L482" s="716"/>
      <c r="M482" s="716"/>
      <c r="N482" s="716"/>
      <c r="O482" s="716"/>
      <c r="P482" s="716"/>
      <c r="Q482" s="716"/>
      <c r="R482" s="716"/>
      <c r="S482" s="716"/>
      <c r="T482" s="716"/>
      <c r="U482" s="716">
        <f>F482*H482</f>
        <v>17.12</v>
      </c>
      <c r="V482" s="897" t="s">
        <v>7</v>
      </c>
      <c r="Z482" s="60"/>
    </row>
    <row r="483" spans="1:26" s="59" customFormat="1" ht="12.75">
      <c r="A483" s="896"/>
      <c r="B483" s="55">
        <f>'Rencana Anggaran Biaya'!B507</f>
        <v>5</v>
      </c>
      <c r="C483" s="55" t="str">
        <f>'Rencana Anggaran Biaya'!C507</f>
        <v>Pekerjaan Pemasangan Signage</v>
      </c>
      <c r="D483" s="49"/>
      <c r="E483" s="49"/>
      <c r="F483" s="716"/>
      <c r="G483" s="716"/>
      <c r="H483" s="716"/>
      <c r="I483" s="716"/>
      <c r="J483" s="716"/>
      <c r="K483" s="716"/>
      <c r="L483" s="716"/>
      <c r="M483" s="716"/>
      <c r="N483" s="716"/>
      <c r="O483" s="716"/>
      <c r="P483" s="716"/>
      <c r="Q483" s="716"/>
      <c r="R483" s="716"/>
      <c r="S483" s="716"/>
      <c r="T483" s="716"/>
      <c r="U483" s="716">
        <v>110</v>
      </c>
      <c r="V483" s="897" t="s">
        <v>4</v>
      </c>
      <c r="Z483" s="60"/>
    </row>
    <row r="484" spans="1:26" s="59" customFormat="1" ht="12.75">
      <c r="A484" s="903" t="str">
        <f>'Rencana Anggaran Biaya'!A508</f>
        <v>E2</v>
      </c>
      <c r="B484" s="79"/>
      <c r="C484" s="80" t="str">
        <f>'Rencana Anggaran Biaya'!C508</f>
        <v>Pekerjaan Plafon</v>
      </c>
      <c r="D484" s="81"/>
      <c r="E484" s="81"/>
      <c r="F484" s="719"/>
      <c r="G484" s="719"/>
      <c r="H484" s="719"/>
      <c r="I484" s="719"/>
      <c r="J484" s="719"/>
      <c r="K484" s="719"/>
      <c r="L484" s="719"/>
      <c r="M484" s="719"/>
      <c r="N484" s="719"/>
      <c r="O484" s="719"/>
      <c r="P484" s="719"/>
      <c r="Q484" s="719"/>
      <c r="R484" s="719"/>
      <c r="S484" s="719"/>
      <c r="T484" s="719"/>
      <c r="U484" s="719"/>
      <c r="V484" s="904"/>
      <c r="Z484" s="60"/>
    </row>
    <row r="485" spans="1:26" s="59" customFormat="1" ht="12.75">
      <c r="A485" s="894"/>
      <c r="B485" s="55">
        <f>'Rencana Anggaran Biaya'!B509</f>
        <v>1</v>
      </c>
      <c r="C485" s="55" t="str">
        <f>'Rencana Anggaran Biaya'!C509</f>
        <v>Pekerjaan Pemasangan Rangka Plafon</v>
      </c>
      <c r="D485" s="34"/>
      <c r="E485" s="34"/>
      <c r="F485" s="715">
        <v>10</v>
      </c>
      <c r="G485" s="715">
        <v>6.5</v>
      </c>
      <c r="H485" s="715"/>
      <c r="I485" s="715"/>
      <c r="J485" s="715"/>
      <c r="K485" s="715"/>
      <c r="L485" s="715"/>
      <c r="M485" s="715"/>
      <c r="N485" s="715"/>
      <c r="O485" s="715"/>
      <c r="P485" s="715"/>
      <c r="Q485" s="715"/>
      <c r="R485" s="715"/>
      <c r="S485" s="715"/>
      <c r="T485" s="715"/>
      <c r="U485" s="715">
        <f>F485*G485</f>
        <v>65</v>
      </c>
      <c r="V485" s="895" t="s">
        <v>7</v>
      </c>
      <c r="Z485" s="60"/>
    </row>
    <row r="486" spans="1:26" s="59" customFormat="1" ht="12.75">
      <c r="A486" s="896"/>
      <c r="B486" s="55">
        <f>'Rencana Anggaran Biaya'!B510</f>
        <v>2</v>
      </c>
      <c r="C486" s="55" t="str">
        <f>'Rencana Anggaran Biaya'!C510</f>
        <v>Pekerjaan Pemasangan Plafon Gypsum</v>
      </c>
      <c r="D486" s="49"/>
      <c r="E486" s="49"/>
      <c r="F486" s="716">
        <f>F485</f>
        <v>10</v>
      </c>
      <c r="G486" s="716">
        <f>G485</f>
        <v>6.5</v>
      </c>
      <c r="H486" s="716"/>
      <c r="I486" s="716">
        <f>F485</f>
        <v>10</v>
      </c>
      <c r="J486" s="716">
        <v>2</v>
      </c>
      <c r="K486" s="716">
        <v>2</v>
      </c>
      <c r="L486" s="716"/>
      <c r="M486" s="716"/>
      <c r="N486" s="716"/>
      <c r="O486" s="716"/>
      <c r="P486" s="716"/>
      <c r="Q486" s="716"/>
      <c r="R486" s="716"/>
      <c r="S486" s="716"/>
      <c r="T486" s="716"/>
      <c r="U486" s="716">
        <f>F486*G486+I486*J486*K486</f>
        <v>105</v>
      </c>
      <c r="V486" s="897" t="s">
        <v>7</v>
      </c>
      <c r="Z486" s="60"/>
    </row>
    <row r="487" spans="1:26" s="59" customFormat="1" ht="12.75">
      <c r="A487" s="894"/>
      <c r="B487" s="55">
        <f>'Rencana Anggaran Biaya'!B511</f>
        <v>3</v>
      </c>
      <c r="C487" s="55" t="str">
        <f>'Rencana Anggaran Biaya'!C511</f>
        <v>Pekerjaan Pengecatan Plafon Gypsum Warna Hitam</v>
      </c>
      <c r="D487" s="34"/>
      <c r="E487" s="34"/>
      <c r="F487" s="715">
        <f>F486</f>
        <v>10</v>
      </c>
      <c r="G487" s="715">
        <f>G486</f>
        <v>6.5</v>
      </c>
      <c r="H487" s="715"/>
      <c r="I487" s="715"/>
      <c r="J487" s="715"/>
      <c r="K487" s="715"/>
      <c r="L487" s="715"/>
      <c r="M487" s="715"/>
      <c r="N487" s="715"/>
      <c r="O487" s="715"/>
      <c r="P487" s="715"/>
      <c r="Q487" s="715"/>
      <c r="R487" s="715"/>
      <c r="S487" s="715"/>
      <c r="T487" s="715"/>
      <c r="U487" s="715">
        <f>F487*G487</f>
        <v>65</v>
      </c>
      <c r="V487" s="895" t="s">
        <v>7</v>
      </c>
      <c r="Z487" s="60"/>
    </row>
    <row r="488" spans="1:26" s="59" customFormat="1" ht="12.75">
      <c r="A488" s="896"/>
      <c r="B488" s="55">
        <f>'Rencana Anggaran Biaya'!B512</f>
        <v>4</v>
      </c>
      <c r="C488" s="55" t="str">
        <f>'Rencana Anggaran Biaya'!C512</f>
        <v>Pekerjaan Pengecatan Plafon Gypsum Warna Putih</v>
      </c>
      <c r="D488" s="49"/>
      <c r="E488" s="49"/>
      <c r="F488" s="716">
        <f>I486</f>
        <v>10</v>
      </c>
      <c r="G488" s="716">
        <f>J486</f>
        <v>2</v>
      </c>
      <c r="H488" s="716">
        <f>K486</f>
        <v>2</v>
      </c>
      <c r="I488" s="716"/>
      <c r="J488" s="716"/>
      <c r="K488" s="716"/>
      <c r="L488" s="716"/>
      <c r="M488" s="716"/>
      <c r="N488" s="716"/>
      <c r="O488" s="716"/>
      <c r="P488" s="716"/>
      <c r="Q488" s="716"/>
      <c r="R488" s="716"/>
      <c r="S488" s="716"/>
      <c r="T488" s="716"/>
      <c r="U488" s="716">
        <f>F488*G488*H488</f>
        <v>40</v>
      </c>
      <c r="V488" s="897" t="s">
        <v>7</v>
      </c>
      <c r="Z488" s="60"/>
    </row>
    <row r="489" spans="1:26" s="59" customFormat="1" ht="12.75">
      <c r="A489" s="903" t="str">
        <f>'Rencana Anggaran Biaya'!A513</f>
        <v>E3</v>
      </c>
      <c r="B489" s="79"/>
      <c r="C489" s="80" t="str">
        <f>'Rencana Anggaran Biaya'!C513</f>
        <v>Pekerjaan Lantai</v>
      </c>
      <c r="D489" s="81"/>
      <c r="E489" s="81"/>
      <c r="F489" s="719"/>
      <c r="G489" s="719"/>
      <c r="H489" s="719"/>
      <c r="I489" s="719"/>
      <c r="J489" s="719"/>
      <c r="K489" s="719"/>
      <c r="L489" s="719"/>
      <c r="M489" s="719"/>
      <c r="N489" s="719"/>
      <c r="O489" s="719"/>
      <c r="P489" s="719"/>
      <c r="Q489" s="719"/>
      <c r="R489" s="719"/>
      <c r="S489" s="719"/>
      <c r="T489" s="719"/>
      <c r="U489" s="719"/>
      <c r="V489" s="904"/>
      <c r="Z489" s="60"/>
    </row>
    <row r="490" spans="1:26" s="59" customFormat="1" ht="12.75">
      <c r="A490" s="894"/>
      <c r="B490" s="55">
        <f>'Rencana Anggaran Biaya'!B514</f>
        <v>1</v>
      </c>
      <c r="C490" s="55" t="str">
        <f>'Rencana Anggaran Biaya'!C514</f>
        <v>Pekerjaan Pemasangan Granit Tensile</v>
      </c>
      <c r="D490" s="34"/>
      <c r="E490" s="34"/>
      <c r="F490" s="715">
        <f>F487</f>
        <v>10</v>
      </c>
      <c r="G490" s="715">
        <f>G487</f>
        <v>6.5</v>
      </c>
      <c r="H490" s="715"/>
      <c r="I490" s="715"/>
      <c r="J490" s="715"/>
      <c r="K490" s="715"/>
      <c r="L490" s="715"/>
      <c r="M490" s="715"/>
      <c r="N490" s="715"/>
      <c r="O490" s="715"/>
      <c r="P490" s="715"/>
      <c r="Q490" s="715"/>
      <c r="R490" s="715"/>
      <c r="S490" s="715"/>
      <c r="T490" s="715"/>
      <c r="U490" s="715">
        <f>F490*G490</f>
        <v>65</v>
      </c>
      <c r="V490" s="895" t="s">
        <v>7</v>
      </c>
      <c r="Z490" s="60"/>
    </row>
    <row r="491" spans="1:26" s="59" customFormat="1" ht="12.75">
      <c r="A491" s="903" t="str">
        <f>'Rencana Anggaran Biaya'!A515</f>
        <v>E4</v>
      </c>
      <c r="B491" s="79"/>
      <c r="C491" s="80" t="str">
        <f>'Rencana Anggaran Biaya'!C515</f>
        <v>Pekerjaan Elektrikal</v>
      </c>
      <c r="D491" s="81"/>
      <c r="E491" s="81"/>
      <c r="F491" s="719"/>
      <c r="G491" s="719"/>
      <c r="H491" s="719"/>
      <c r="I491" s="719"/>
      <c r="J491" s="719"/>
      <c r="K491" s="719"/>
      <c r="L491" s="719"/>
      <c r="M491" s="719"/>
      <c r="N491" s="719"/>
      <c r="O491" s="719"/>
      <c r="P491" s="719"/>
      <c r="Q491" s="719"/>
      <c r="R491" s="719"/>
      <c r="S491" s="719"/>
      <c r="T491" s="719"/>
      <c r="U491" s="719"/>
      <c r="V491" s="904"/>
      <c r="Z491" s="60"/>
    </row>
    <row r="492" spans="1:26" s="59" customFormat="1" ht="12.75">
      <c r="A492" s="894"/>
      <c r="B492" s="55">
        <f>'Rencana Anggaran Biaya'!B516</f>
        <v>1</v>
      </c>
      <c r="C492" s="55" t="str">
        <f>'Rencana Anggaran Biaya'!C516</f>
        <v>Pekerjaan Instalasi Kabel NYM</v>
      </c>
      <c r="D492" s="34"/>
      <c r="E492" s="34"/>
      <c r="F492" s="715"/>
      <c r="G492" s="715"/>
      <c r="H492" s="715"/>
      <c r="I492" s="715"/>
      <c r="J492" s="715"/>
      <c r="K492" s="715"/>
      <c r="L492" s="715"/>
      <c r="M492" s="715"/>
      <c r="N492" s="715"/>
      <c r="O492" s="715"/>
      <c r="P492" s="715"/>
      <c r="Q492" s="715"/>
      <c r="R492" s="715"/>
      <c r="S492" s="715"/>
      <c r="T492" s="715"/>
      <c r="U492" s="715">
        <f>1+U494+U495+U497</f>
        <v>17</v>
      </c>
      <c r="V492" s="895" t="s">
        <v>1439</v>
      </c>
      <c r="Z492" s="60"/>
    </row>
    <row r="493" spans="1:26" s="59" customFormat="1" ht="12.75">
      <c r="A493" s="894"/>
      <c r="B493" s="55">
        <f>'Rencana Anggaran Biaya'!B517</f>
        <v>2</v>
      </c>
      <c r="C493" s="55" t="str">
        <f>'Rencana Anggaran Biaya'!C517</f>
        <v>Pekerjaan Pemasangan Lampu LED Strips</v>
      </c>
      <c r="D493" s="34"/>
      <c r="E493" s="34"/>
      <c r="F493" s="716"/>
      <c r="G493" s="716"/>
      <c r="H493" s="716"/>
      <c r="I493" s="716"/>
      <c r="J493" s="716"/>
      <c r="K493" s="716"/>
      <c r="L493" s="716"/>
      <c r="M493" s="716"/>
      <c r="N493" s="716"/>
      <c r="O493" s="716"/>
      <c r="P493" s="716"/>
      <c r="Q493" s="716"/>
      <c r="R493" s="716"/>
      <c r="S493" s="716"/>
      <c r="T493" s="716"/>
      <c r="U493" s="715">
        <f>F490*2</f>
        <v>20</v>
      </c>
      <c r="V493" s="895" t="s">
        <v>17</v>
      </c>
      <c r="Z493" s="60"/>
    </row>
    <row r="494" spans="1:26" s="59" customFormat="1" ht="12.75">
      <c r="A494" s="896"/>
      <c r="B494" s="55">
        <f>'Rencana Anggaran Biaya'!B518</f>
        <v>3</v>
      </c>
      <c r="C494" s="55" t="str">
        <f>'Rencana Anggaran Biaya'!C518</f>
        <v>Pekerjaan Pemasangan Lampu LED Mata Kucing</v>
      </c>
      <c r="D494" s="49"/>
      <c r="E494" s="49"/>
      <c r="F494" s="715"/>
      <c r="G494" s="715"/>
      <c r="H494" s="715"/>
      <c r="I494" s="715"/>
      <c r="J494" s="715"/>
      <c r="K494" s="715"/>
      <c r="L494" s="715"/>
      <c r="M494" s="715"/>
      <c r="N494" s="715"/>
      <c r="O494" s="715"/>
      <c r="P494" s="715"/>
      <c r="Q494" s="715"/>
      <c r="R494" s="715"/>
      <c r="S494" s="715"/>
      <c r="T494" s="715"/>
      <c r="U494" s="715">
        <v>4</v>
      </c>
      <c r="V494" s="895" t="s">
        <v>5</v>
      </c>
      <c r="Z494" s="60"/>
    </row>
    <row r="495" spans="1:26" s="59" customFormat="1" ht="12.75">
      <c r="A495" s="894"/>
      <c r="B495" s="55">
        <f>'Rencana Anggaran Biaya'!B519</f>
        <v>4</v>
      </c>
      <c r="C495" s="55" t="str">
        <f>'Rencana Anggaran Biaya'!C519</f>
        <v>Pekerjaan Pemasangan Lampu LED Magnetic Track Light</v>
      </c>
      <c r="D495" s="34"/>
      <c r="E495" s="34"/>
      <c r="F495" s="716"/>
      <c r="G495" s="716"/>
      <c r="H495" s="716"/>
      <c r="I495" s="716"/>
      <c r="J495" s="716"/>
      <c r="K495" s="716"/>
      <c r="L495" s="716"/>
      <c r="M495" s="716"/>
      <c r="N495" s="716"/>
      <c r="O495" s="716"/>
      <c r="P495" s="716"/>
      <c r="Q495" s="716"/>
      <c r="R495" s="716"/>
      <c r="S495" s="716"/>
      <c r="T495" s="716"/>
      <c r="U495" s="715">
        <v>10</v>
      </c>
      <c r="V495" s="895" t="s">
        <v>5</v>
      </c>
      <c r="Z495" s="60"/>
    </row>
    <row r="496" spans="1:26" s="59" customFormat="1" ht="12.75">
      <c r="A496" s="896"/>
      <c r="B496" s="55">
        <f>'Rencana Anggaran Biaya'!B520</f>
        <v>5</v>
      </c>
      <c r="C496" s="55" t="str">
        <f>'Rencana Anggaran Biaya'!C520</f>
        <v>Pekerjaan Pemasangan Lampu LED Hanging Track Light</v>
      </c>
      <c r="D496" s="49"/>
      <c r="E496" s="49"/>
      <c r="F496" s="715"/>
      <c r="G496" s="715"/>
      <c r="H496" s="715"/>
      <c r="I496" s="715"/>
      <c r="J496" s="715"/>
      <c r="K496" s="715"/>
      <c r="L496" s="715"/>
      <c r="M496" s="715"/>
      <c r="N496" s="715"/>
      <c r="O496" s="715"/>
      <c r="P496" s="715"/>
      <c r="Q496" s="715"/>
      <c r="R496" s="715"/>
      <c r="S496" s="715"/>
      <c r="T496" s="715"/>
      <c r="U496" s="716">
        <v>4</v>
      </c>
      <c r="V496" s="897" t="s">
        <v>5</v>
      </c>
      <c r="Z496" s="60"/>
    </row>
    <row r="497" spans="1:26" s="59" customFormat="1" ht="12.75">
      <c r="A497" s="894"/>
      <c r="B497" s="55">
        <f>'Rencana Anggaran Biaya'!B521</f>
        <v>6</v>
      </c>
      <c r="C497" s="55" t="str">
        <f>'Rencana Anggaran Biaya'!C521</f>
        <v>Pekerjaan Pemasangan Saklar Tunggal</v>
      </c>
      <c r="D497" s="34"/>
      <c r="E497" s="34"/>
      <c r="F497" s="716"/>
      <c r="G497" s="716"/>
      <c r="H497" s="716"/>
      <c r="I497" s="716"/>
      <c r="J497" s="716"/>
      <c r="K497" s="716"/>
      <c r="L497" s="716"/>
      <c r="M497" s="716"/>
      <c r="N497" s="716"/>
      <c r="O497" s="716"/>
      <c r="P497" s="716"/>
      <c r="Q497" s="716"/>
      <c r="R497" s="716"/>
      <c r="S497" s="716"/>
      <c r="T497" s="716"/>
      <c r="U497" s="715">
        <v>2</v>
      </c>
      <c r="V497" s="895" t="s">
        <v>5</v>
      </c>
      <c r="Z497" s="60"/>
    </row>
    <row r="498" spans="1:26" s="59" customFormat="1" ht="12.75">
      <c r="A498" s="896"/>
      <c r="B498" s="55">
        <f>'Rencana Anggaran Biaya'!B522</f>
        <v>7</v>
      </c>
      <c r="C498" s="55" t="str">
        <f>'Rencana Anggaran Biaya'!C522</f>
        <v>Pekerjaan Pemasangan Saklar Ganda</v>
      </c>
      <c r="D498" s="49"/>
      <c r="E498" s="49"/>
      <c r="F498" s="715"/>
      <c r="G498" s="715"/>
      <c r="H498" s="715"/>
      <c r="I498" s="715"/>
      <c r="J498" s="715"/>
      <c r="K498" s="715"/>
      <c r="L498" s="715"/>
      <c r="M498" s="715"/>
      <c r="N498" s="715"/>
      <c r="O498" s="715"/>
      <c r="P498" s="715"/>
      <c r="Q498" s="715"/>
      <c r="R498" s="715"/>
      <c r="S498" s="715"/>
      <c r="T498" s="715"/>
      <c r="U498" s="715">
        <v>2</v>
      </c>
      <c r="V498" s="895" t="s">
        <v>5</v>
      </c>
      <c r="Z498" s="60"/>
    </row>
    <row r="499" spans="1:26" s="59" customFormat="1" ht="12.75">
      <c r="A499" s="894"/>
      <c r="B499" s="55">
        <f>'Rencana Anggaran Biaya'!B523</f>
        <v>8</v>
      </c>
      <c r="C499" s="55" t="str">
        <f>'Rencana Anggaran Biaya'!C523</f>
        <v>Pekerjaan Pemasangan Stop Kontak Tunggal</v>
      </c>
      <c r="D499" s="34"/>
      <c r="E499" s="34"/>
      <c r="F499" s="716"/>
      <c r="G499" s="716"/>
      <c r="H499" s="716"/>
      <c r="I499" s="716"/>
      <c r="J499" s="716"/>
      <c r="K499" s="716"/>
      <c r="L499" s="716"/>
      <c r="M499" s="716"/>
      <c r="N499" s="716"/>
      <c r="O499" s="716"/>
      <c r="P499" s="716"/>
      <c r="Q499" s="716"/>
      <c r="R499" s="716"/>
      <c r="S499" s="716"/>
      <c r="T499" s="716"/>
      <c r="U499" s="716">
        <v>16</v>
      </c>
      <c r="V499" s="897" t="s">
        <v>5</v>
      </c>
      <c r="Z499" s="60"/>
    </row>
    <row r="500" spans="1:26" s="59" customFormat="1" ht="12.75">
      <c r="A500" s="903" t="str">
        <f>'Rencana Anggaran Biaya'!A524</f>
        <v>E5</v>
      </c>
      <c r="B500" s="79"/>
      <c r="C500" s="80" t="str">
        <f>'Rencana Anggaran Biaya'!C524</f>
        <v>Pekerjaan Pintu Jendela</v>
      </c>
      <c r="D500" s="81"/>
      <c r="E500" s="81"/>
      <c r="F500" s="719"/>
      <c r="G500" s="719"/>
      <c r="H500" s="719"/>
      <c r="I500" s="719"/>
      <c r="J500" s="719"/>
      <c r="K500" s="719"/>
      <c r="L500" s="719"/>
      <c r="M500" s="719"/>
      <c r="N500" s="719"/>
      <c r="O500" s="719"/>
      <c r="P500" s="719"/>
      <c r="Q500" s="719"/>
      <c r="R500" s="719"/>
      <c r="S500" s="719"/>
      <c r="T500" s="719"/>
      <c r="U500" s="719"/>
      <c r="V500" s="904"/>
      <c r="Z500" s="60"/>
    </row>
    <row r="501" spans="1:26" s="59" customFormat="1" ht="12.75">
      <c r="A501" s="894"/>
      <c r="B501" s="55">
        <f>'Rencana Anggaran Biaya'!B525</f>
        <v>1</v>
      </c>
      <c r="C501" s="55" t="str">
        <f>'Rencana Anggaran Biaya'!C525</f>
        <v>Pekerjaan Pemasangan Pintu Multipleks Fin HPL</v>
      </c>
      <c r="D501" s="34"/>
      <c r="E501" s="34"/>
      <c r="F501" s="715"/>
      <c r="G501" s="715"/>
      <c r="H501" s="715"/>
      <c r="I501" s="715"/>
      <c r="J501" s="715"/>
      <c r="K501" s="715"/>
      <c r="L501" s="715"/>
      <c r="M501" s="715"/>
      <c r="N501" s="715"/>
      <c r="O501" s="715"/>
      <c r="P501" s="715"/>
      <c r="Q501" s="715"/>
      <c r="R501" s="715"/>
      <c r="S501" s="715"/>
      <c r="T501" s="715"/>
      <c r="U501" s="715">
        <v>2</v>
      </c>
      <c r="V501" s="895" t="s">
        <v>5</v>
      </c>
      <c r="Z501" s="60"/>
    </row>
    <row r="502" spans="1:26" s="59" customFormat="1" ht="12.75">
      <c r="A502" s="903" t="str">
        <f>'Rencana Anggaran Biaya'!A526</f>
        <v>D6</v>
      </c>
      <c r="B502" s="79"/>
      <c r="C502" s="80" t="str">
        <f>'Rencana Anggaran Biaya'!C526</f>
        <v>Pekerjaan Meubeler</v>
      </c>
      <c r="D502" s="81"/>
      <c r="E502" s="81"/>
      <c r="F502" s="719"/>
      <c r="G502" s="719"/>
      <c r="H502" s="719"/>
      <c r="I502" s="719"/>
      <c r="J502" s="719"/>
      <c r="K502" s="719"/>
      <c r="L502" s="719"/>
      <c r="M502" s="719"/>
      <c r="N502" s="719"/>
      <c r="O502" s="719"/>
      <c r="P502" s="719"/>
      <c r="Q502" s="719"/>
      <c r="R502" s="719"/>
      <c r="S502" s="719"/>
      <c r="T502" s="719"/>
      <c r="U502" s="719"/>
      <c r="V502" s="904"/>
      <c r="Z502" s="60"/>
    </row>
    <row r="503" spans="1:26" s="59" customFormat="1" ht="12.75">
      <c r="A503" s="896"/>
      <c r="B503" s="55">
        <f>'Rencana Anggaran Biaya'!B527</f>
        <v>1</v>
      </c>
      <c r="C503" s="55" t="str">
        <f>'Rencana Anggaran Biaya'!C527</f>
        <v>Pekerjaan Roller Blind</v>
      </c>
      <c r="D503" s="49"/>
      <c r="E503" s="49"/>
      <c r="F503" s="716">
        <v>3.65</v>
      </c>
      <c r="G503" s="716"/>
      <c r="H503" s="716">
        <v>2.5</v>
      </c>
      <c r="I503" s="716"/>
      <c r="J503" s="716"/>
      <c r="K503" s="716"/>
      <c r="L503" s="716"/>
      <c r="M503" s="716"/>
      <c r="N503" s="716"/>
      <c r="O503" s="716">
        <v>2</v>
      </c>
      <c r="P503" s="716"/>
      <c r="Q503" s="716"/>
      <c r="R503" s="716"/>
      <c r="S503" s="716"/>
      <c r="T503" s="716"/>
      <c r="U503" s="716">
        <f>F503*H503*O503</f>
        <v>18.25</v>
      </c>
      <c r="V503" s="897" t="s">
        <v>7</v>
      </c>
      <c r="Z503" s="60"/>
    </row>
    <row r="504" spans="1:26" s="59" customFormat="1" ht="12.75">
      <c r="A504" s="903" t="str">
        <f>'Rencana Anggaran Biaya'!A528</f>
        <v>E7</v>
      </c>
      <c r="B504" s="79"/>
      <c r="C504" s="80" t="str">
        <f>'Rencana Anggaran Biaya'!C528</f>
        <v>Pekerjaan Toilet</v>
      </c>
      <c r="D504" s="81"/>
      <c r="E504" s="81"/>
      <c r="F504" s="719"/>
      <c r="G504" s="719"/>
      <c r="H504" s="719"/>
      <c r="I504" s="719"/>
      <c r="J504" s="719"/>
      <c r="K504" s="719"/>
      <c r="L504" s="719"/>
      <c r="M504" s="719"/>
      <c r="N504" s="719"/>
      <c r="O504" s="719"/>
      <c r="P504" s="719"/>
      <c r="Q504" s="719"/>
      <c r="R504" s="719"/>
      <c r="S504" s="719"/>
      <c r="T504" s="719"/>
      <c r="U504" s="719"/>
      <c r="V504" s="904"/>
      <c r="Z504" s="60"/>
    </row>
    <row r="505" spans="1:26" s="59" customFormat="1" ht="12.75">
      <c r="A505" s="894"/>
      <c r="B505" s="55">
        <f>'Rencana Anggaran Biaya'!B529</f>
        <v>1</v>
      </c>
      <c r="C505" s="55" t="str">
        <f>'Rencana Anggaran Biaya'!C529</f>
        <v>Pekerjaan Instalasi Pipa Air Bersih</v>
      </c>
      <c r="D505" s="34"/>
      <c r="E505" s="34"/>
      <c r="F505" s="715"/>
      <c r="G505" s="715"/>
      <c r="H505" s="715"/>
      <c r="I505" s="715"/>
      <c r="J505" s="715"/>
      <c r="K505" s="715"/>
      <c r="L505" s="715"/>
      <c r="M505" s="715"/>
      <c r="N505" s="715"/>
      <c r="O505" s="715"/>
      <c r="P505" s="715"/>
      <c r="Q505" s="715"/>
      <c r="R505" s="715"/>
      <c r="S505" s="715"/>
      <c r="T505" s="715"/>
      <c r="U505" s="715">
        <v>20</v>
      </c>
      <c r="V505" s="895" t="s">
        <v>17</v>
      </c>
      <c r="Z505" s="60"/>
    </row>
    <row r="506" spans="1:26" s="59" customFormat="1" ht="12.75">
      <c r="A506" s="896"/>
      <c r="B506" s="55">
        <f>'Rencana Anggaran Biaya'!B530</f>
        <v>2</v>
      </c>
      <c r="C506" s="55" t="str">
        <f>'Rencana Anggaran Biaya'!C530</f>
        <v>Pekerjaan Instalasi Pipa Air Kotor Cair</v>
      </c>
      <c r="D506" s="49"/>
      <c r="E506" s="49"/>
      <c r="F506" s="716"/>
      <c r="G506" s="716"/>
      <c r="H506" s="716"/>
      <c r="I506" s="716"/>
      <c r="J506" s="716"/>
      <c r="K506" s="716"/>
      <c r="L506" s="716"/>
      <c r="M506" s="716"/>
      <c r="N506" s="716"/>
      <c r="O506" s="716"/>
      <c r="P506" s="716"/>
      <c r="Q506" s="716"/>
      <c r="R506" s="716"/>
      <c r="S506" s="716"/>
      <c r="T506" s="716"/>
      <c r="U506" s="716">
        <f>U505</f>
        <v>20</v>
      </c>
      <c r="V506" s="897" t="s">
        <v>17</v>
      </c>
      <c r="Z506" s="60"/>
    </row>
    <row r="507" spans="1:26" s="59" customFormat="1" ht="12.75">
      <c r="A507" s="894"/>
      <c r="B507" s="55">
        <f>'Rencana Anggaran Biaya'!B531</f>
        <v>3</v>
      </c>
      <c r="C507" s="55" t="str">
        <f>'Rencana Anggaran Biaya'!C531</f>
        <v>Pekerjaan Instalasi Pipa Air Kotor Padat</v>
      </c>
      <c r="D507" s="34"/>
      <c r="E507" s="34"/>
      <c r="F507" s="715"/>
      <c r="G507" s="715"/>
      <c r="H507" s="715"/>
      <c r="I507" s="715"/>
      <c r="J507" s="715"/>
      <c r="K507" s="715"/>
      <c r="L507" s="715"/>
      <c r="M507" s="715"/>
      <c r="N507" s="715"/>
      <c r="O507" s="715"/>
      <c r="P507" s="715"/>
      <c r="Q507" s="715"/>
      <c r="R507" s="715"/>
      <c r="S507" s="715"/>
      <c r="T507" s="715"/>
      <c r="U507" s="715">
        <f>U506</f>
        <v>20</v>
      </c>
      <c r="V507" s="895" t="s">
        <v>17</v>
      </c>
      <c r="Z507" s="60"/>
    </row>
    <row r="508" spans="1:26" s="59" customFormat="1" ht="12.75">
      <c r="A508" s="896"/>
      <c r="B508" s="55">
        <f>'Rencana Anggaran Biaya'!B532</f>
        <v>4</v>
      </c>
      <c r="C508" s="55" t="str">
        <f>'Rencana Anggaran Biaya'!C532</f>
        <v>Pekerjaan Pemasangan Urinoir</v>
      </c>
      <c r="D508" s="49"/>
      <c r="E508" s="49"/>
      <c r="F508" s="715"/>
      <c r="G508" s="715"/>
      <c r="H508" s="715"/>
      <c r="I508" s="715"/>
      <c r="J508" s="715"/>
      <c r="K508" s="715"/>
      <c r="L508" s="715"/>
      <c r="M508" s="715"/>
      <c r="N508" s="715"/>
      <c r="O508" s="715"/>
      <c r="P508" s="715"/>
      <c r="Q508" s="715"/>
      <c r="R508" s="715"/>
      <c r="S508" s="715"/>
      <c r="T508" s="715"/>
      <c r="U508" s="715">
        <v>1</v>
      </c>
      <c r="V508" s="895" t="s">
        <v>5</v>
      </c>
      <c r="Z508" s="60"/>
    </row>
    <row r="509" spans="1:26" s="59" customFormat="1" ht="12.75">
      <c r="A509" s="896"/>
      <c r="B509" s="55">
        <f>'Rencana Anggaran Biaya'!B533</f>
        <v>5</v>
      </c>
      <c r="C509" s="55" t="str">
        <f>'Rencana Anggaran Biaya'!C533</f>
        <v>Pekerjaan Pemasangan Kloset Duduk</v>
      </c>
      <c r="D509" s="49"/>
      <c r="E509" s="49"/>
      <c r="F509" s="715"/>
      <c r="G509" s="715"/>
      <c r="H509" s="715"/>
      <c r="I509" s="715"/>
      <c r="J509" s="715"/>
      <c r="K509" s="715"/>
      <c r="L509" s="715"/>
      <c r="M509" s="715"/>
      <c r="N509" s="715"/>
      <c r="O509" s="715"/>
      <c r="P509" s="715"/>
      <c r="Q509" s="715"/>
      <c r="R509" s="715"/>
      <c r="S509" s="715"/>
      <c r="T509" s="715"/>
      <c r="U509" s="715">
        <v>2</v>
      </c>
      <c r="V509" s="895" t="s">
        <v>5</v>
      </c>
      <c r="Z509" s="60"/>
    </row>
    <row r="510" spans="1:26" s="59" customFormat="1" ht="12.75">
      <c r="A510" s="894"/>
      <c r="B510" s="55">
        <f>'Rencana Anggaran Biaya'!B534</f>
        <v>6</v>
      </c>
      <c r="C510" s="55" t="str">
        <f>'Rencana Anggaran Biaya'!C534</f>
        <v>Pekerjaan Pemasangan Jetshower</v>
      </c>
      <c r="D510" s="34"/>
      <c r="E510" s="34"/>
      <c r="F510" s="716"/>
      <c r="G510" s="716"/>
      <c r="H510" s="716"/>
      <c r="I510" s="716"/>
      <c r="J510" s="716"/>
      <c r="K510" s="716"/>
      <c r="L510" s="716"/>
      <c r="M510" s="716"/>
      <c r="N510" s="716"/>
      <c r="O510" s="716"/>
      <c r="P510" s="716"/>
      <c r="Q510" s="716"/>
      <c r="R510" s="716"/>
      <c r="S510" s="716"/>
      <c r="T510" s="716"/>
      <c r="U510" s="716">
        <v>2</v>
      </c>
      <c r="V510" s="895" t="s">
        <v>5</v>
      </c>
      <c r="Z510" s="60"/>
    </row>
    <row r="511" spans="1:26" s="59" customFormat="1" ht="12.75">
      <c r="A511" s="896"/>
      <c r="B511" s="55">
        <f>'Rencana Anggaran Biaya'!B535</f>
        <v>7</v>
      </c>
      <c r="C511" s="55" t="str">
        <f>'Rencana Anggaran Biaya'!C535</f>
        <v>Pekerjaan Pemasangan Floordrain</v>
      </c>
      <c r="D511" s="49"/>
      <c r="E511" s="49"/>
      <c r="F511" s="715"/>
      <c r="G511" s="715"/>
      <c r="H511" s="715"/>
      <c r="I511" s="715"/>
      <c r="J511" s="715"/>
      <c r="K511" s="715"/>
      <c r="L511" s="715"/>
      <c r="M511" s="715"/>
      <c r="N511" s="715"/>
      <c r="O511" s="715"/>
      <c r="P511" s="715"/>
      <c r="Q511" s="715"/>
      <c r="R511" s="715"/>
      <c r="S511" s="715"/>
      <c r="T511" s="715"/>
      <c r="U511" s="715">
        <v>2</v>
      </c>
      <c r="V511" s="895" t="s">
        <v>5</v>
      </c>
      <c r="Z511" s="60"/>
    </row>
    <row r="512" spans="1:26" s="59" customFormat="1" ht="12.75">
      <c r="A512" s="894"/>
      <c r="B512" s="55">
        <f>'Rencana Anggaran Biaya'!B536</f>
        <v>8</v>
      </c>
      <c r="C512" s="55" t="str">
        <f>'Rencana Anggaran Biaya'!C536</f>
        <v>Pekerjaan Pemasangan Wastafel Wall Hung</v>
      </c>
      <c r="D512" s="34"/>
      <c r="E512" s="34"/>
      <c r="F512" s="715"/>
      <c r="G512" s="715"/>
      <c r="H512" s="715"/>
      <c r="I512" s="715"/>
      <c r="J512" s="715"/>
      <c r="K512" s="715"/>
      <c r="L512" s="715"/>
      <c r="M512" s="715"/>
      <c r="N512" s="715"/>
      <c r="O512" s="715"/>
      <c r="P512" s="715"/>
      <c r="Q512" s="715"/>
      <c r="R512" s="715"/>
      <c r="S512" s="715"/>
      <c r="T512" s="715"/>
      <c r="U512" s="715">
        <v>2</v>
      </c>
      <c r="V512" s="895" t="s">
        <v>5</v>
      </c>
      <c r="Z512" s="60"/>
    </row>
    <row r="513" spans="1:26" s="59" customFormat="1" ht="12.75">
      <c r="A513" s="896"/>
      <c r="B513" s="55">
        <f>'Rencana Anggaran Biaya'!B537</f>
        <v>9</v>
      </c>
      <c r="C513" s="55" t="str">
        <f>'Rencana Anggaran Biaya'!C537</f>
        <v>Pekerjaan Pemasangan Faucet</v>
      </c>
      <c r="D513" s="49"/>
      <c r="E513" s="49"/>
      <c r="F513" s="715"/>
      <c r="G513" s="715"/>
      <c r="H513" s="715"/>
      <c r="I513" s="715"/>
      <c r="J513" s="715"/>
      <c r="K513" s="715"/>
      <c r="L513" s="715"/>
      <c r="M513" s="715"/>
      <c r="N513" s="715"/>
      <c r="O513" s="715"/>
      <c r="P513" s="715"/>
      <c r="Q513" s="715"/>
      <c r="R513" s="715"/>
      <c r="S513" s="715"/>
      <c r="T513" s="715"/>
      <c r="U513" s="715">
        <v>2</v>
      </c>
      <c r="V513" s="895" t="s">
        <v>5</v>
      </c>
      <c r="Z513" s="60"/>
    </row>
    <row r="514" spans="1:26" s="59" customFormat="1" ht="12.75">
      <c r="A514" s="894"/>
      <c r="B514" s="55">
        <f>'Rencana Anggaran Biaya'!B538</f>
        <v>10</v>
      </c>
      <c r="C514" s="55" t="str">
        <f>'Rencana Anggaran Biaya'!C538</f>
        <v>Pekerjaan Pemasangan Exhaust</v>
      </c>
      <c r="D514" s="34"/>
      <c r="E514" s="34"/>
      <c r="F514" s="716"/>
      <c r="G514" s="716"/>
      <c r="H514" s="716"/>
      <c r="I514" s="716"/>
      <c r="J514" s="716"/>
      <c r="K514" s="716"/>
      <c r="L514" s="716"/>
      <c r="M514" s="716"/>
      <c r="N514" s="716"/>
      <c r="O514" s="716"/>
      <c r="P514" s="716"/>
      <c r="Q514" s="716"/>
      <c r="R514" s="716"/>
      <c r="S514" s="716"/>
      <c r="T514" s="716"/>
      <c r="U514" s="716">
        <v>2</v>
      </c>
      <c r="V514" s="895" t="s">
        <v>5</v>
      </c>
      <c r="Z514" s="60"/>
    </row>
    <row r="515" spans="1:26" s="59" customFormat="1" ht="12.75">
      <c r="A515" s="894"/>
      <c r="B515" s="55">
        <f>'Rencana Anggaran Biaya'!B539</f>
        <v>11</v>
      </c>
      <c r="C515" s="55" t="str">
        <f>'Rencana Anggaran Biaya'!C539</f>
        <v>Pekerjaan Pemasangan Granit Dinding</v>
      </c>
      <c r="D515" s="34"/>
      <c r="E515" s="34"/>
      <c r="F515" s="715">
        <v>1.5</v>
      </c>
      <c r="G515" s="715">
        <v>1.5</v>
      </c>
      <c r="H515" s="715">
        <v>2.6</v>
      </c>
      <c r="I515" s="715"/>
      <c r="J515" s="715"/>
      <c r="K515" s="715"/>
      <c r="L515" s="715"/>
      <c r="M515" s="715"/>
      <c r="N515" s="715"/>
      <c r="O515" s="715"/>
      <c r="P515" s="715"/>
      <c r="Q515" s="715"/>
      <c r="R515" s="715"/>
      <c r="S515" s="715"/>
      <c r="T515" s="715"/>
      <c r="U515" s="715">
        <f>(F515+F515+G515+G515)*H515*2</f>
        <v>31.200000000000003</v>
      </c>
      <c r="V515" s="895" t="s">
        <v>7</v>
      </c>
      <c r="Z515" s="60"/>
    </row>
    <row r="516" spans="1:26" s="59" customFormat="1" ht="12.75">
      <c r="A516" s="896"/>
      <c r="B516" s="55">
        <f>'Rencana Anggaran Biaya'!B540</f>
        <v>12</v>
      </c>
      <c r="C516" s="55" t="str">
        <f>'Rencana Anggaran Biaya'!C540</f>
        <v>Pekerjaan Pemasangan Granit lantai</v>
      </c>
      <c r="D516" s="49"/>
      <c r="E516" s="49"/>
      <c r="F516" s="716">
        <f t="shared" ref="F516:G519" si="22">F515</f>
        <v>1.5</v>
      </c>
      <c r="G516" s="716">
        <f t="shared" si="22"/>
        <v>1.5</v>
      </c>
      <c r="H516" s="716"/>
      <c r="I516" s="716"/>
      <c r="J516" s="716"/>
      <c r="K516" s="716"/>
      <c r="L516" s="716"/>
      <c r="M516" s="716"/>
      <c r="N516" s="716"/>
      <c r="O516" s="716"/>
      <c r="P516" s="716"/>
      <c r="Q516" s="716"/>
      <c r="R516" s="716"/>
      <c r="S516" s="716"/>
      <c r="T516" s="716"/>
      <c r="U516" s="716">
        <f>F516*G516*2</f>
        <v>4.5</v>
      </c>
      <c r="V516" s="897" t="s">
        <v>7</v>
      </c>
      <c r="Z516" s="60"/>
    </row>
    <row r="517" spans="1:26" s="59" customFormat="1" ht="12.75">
      <c r="A517" s="896"/>
      <c r="B517" s="55">
        <f>'Rencana Anggaran Biaya'!B541</f>
        <v>13</v>
      </c>
      <c r="C517" s="55" t="str">
        <f>'Rencana Anggaran Biaya'!C541</f>
        <v>Pekerjaan Pemasangan Rangka Plafon</v>
      </c>
      <c r="D517" s="49"/>
      <c r="E517" s="49"/>
      <c r="F517" s="715">
        <f t="shared" si="22"/>
        <v>1.5</v>
      </c>
      <c r="G517" s="715">
        <f t="shared" si="22"/>
        <v>1.5</v>
      </c>
      <c r="H517" s="715"/>
      <c r="I517" s="715"/>
      <c r="J517" s="715"/>
      <c r="K517" s="715"/>
      <c r="L517" s="715"/>
      <c r="M517" s="715"/>
      <c r="N517" s="715"/>
      <c r="O517" s="715"/>
      <c r="P517" s="715"/>
      <c r="Q517" s="715"/>
      <c r="R517" s="715"/>
      <c r="S517" s="715"/>
      <c r="T517" s="715"/>
      <c r="U517" s="715">
        <f>F517*G517*2</f>
        <v>4.5</v>
      </c>
      <c r="V517" s="895" t="s">
        <v>7</v>
      </c>
      <c r="Z517" s="60"/>
    </row>
    <row r="518" spans="1:26" s="59" customFormat="1" ht="12.75">
      <c r="A518" s="894"/>
      <c r="B518" s="55">
        <f>'Rencana Anggaran Biaya'!B542</f>
        <v>14</v>
      </c>
      <c r="C518" s="55" t="str">
        <f>'Rencana Anggaran Biaya'!C542</f>
        <v>Pekerjaan Pemasangan Plafon Gypsum</v>
      </c>
      <c r="D518" s="34"/>
      <c r="E518" s="34"/>
      <c r="F518" s="715">
        <f t="shared" si="22"/>
        <v>1.5</v>
      </c>
      <c r="G518" s="715">
        <f t="shared" si="22"/>
        <v>1.5</v>
      </c>
      <c r="H518" s="715"/>
      <c r="I518" s="715"/>
      <c r="J518" s="715"/>
      <c r="K518" s="715"/>
      <c r="L518" s="715"/>
      <c r="M518" s="715"/>
      <c r="N518" s="715"/>
      <c r="O518" s="715"/>
      <c r="P518" s="715"/>
      <c r="Q518" s="715"/>
      <c r="R518" s="715"/>
      <c r="S518" s="715"/>
      <c r="T518" s="715"/>
      <c r="U518" s="715">
        <f>F518*G518*2</f>
        <v>4.5</v>
      </c>
      <c r="V518" s="895" t="s">
        <v>7</v>
      </c>
      <c r="Z518" s="60"/>
    </row>
    <row r="519" spans="1:26" s="59" customFormat="1" ht="12.75">
      <c r="A519" s="896"/>
      <c r="B519" s="55">
        <f>'Rencana Anggaran Biaya'!B543</f>
        <v>15</v>
      </c>
      <c r="C519" s="55" t="str">
        <f>'Rencana Anggaran Biaya'!C543</f>
        <v>Pekerjaan Pengecatan Plafon</v>
      </c>
      <c r="D519" s="49"/>
      <c r="E519" s="49"/>
      <c r="F519" s="715">
        <f t="shared" si="22"/>
        <v>1.5</v>
      </c>
      <c r="G519" s="715">
        <f t="shared" si="22"/>
        <v>1.5</v>
      </c>
      <c r="H519" s="715"/>
      <c r="I519" s="715"/>
      <c r="J519" s="715"/>
      <c r="K519" s="715"/>
      <c r="L519" s="715"/>
      <c r="M519" s="715"/>
      <c r="N519" s="715"/>
      <c r="O519" s="715"/>
      <c r="P519" s="715"/>
      <c r="Q519" s="715"/>
      <c r="R519" s="715"/>
      <c r="S519" s="715"/>
      <c r="T519" s="715"/>
      <c r="U519" s="715">
        <f>F519*G519*2</f>
        <v>4.5</v>
      </c>
      <c r="V519" s="895" t="s">
        <v>7</v>
      </c>
      <c r="Z519" s="60"/>
    </row>
    <row r="520" spans="1:26" s="709" customFormat="1" ht="12.75">
      <c r="A520" s="901" t="str">
        <f>'Rencana Anggaran Biaya'!A544</f>
        <v>F</v>
      </c>
      <c r="B520" s="706"/>
      <c r="C520" s="707" t="str">
        <f>'Rencana Anggaran Biaya'!C544</f>
        <v>Pekerjaan Ruang VIP</v>
      </c>
      <c r="D520" s="708"/>
      <c r="E520" s="708"/>
      <c r="F520" s="718"/>
      <c r="G520" s="718"/>
      <c r="H520" s="718"/>
      <c r="I520" s="718"/>
      <c r="J520" s="718"/>
      <c r="K520" s="718"/>
      <c r="L520" s="718"/>
      <c r="M520" s="718"/>
      <c r="N520" s="718"/>
      <c r="O520" s="718"/>
      <c r="P520" s="718"/>
      <c r="Q520" s="718"/>
      <c r="R520" s="718"/>
      <c r="S520" s="718"/>
      <c r="T520" s="718"/>
      <c r="U520" s="718"/>
      <c r="V520" s="902"/>
      <c r="Z520" s="710"/>
    </row>
    <row r="521" spans="1:26" s="59" customFormat="1" ht="12.75">
      <c r="A521" s="903" t="str">
        <f>'Rencana Anggaran Biaya'!A545</f>
        <v>F1</v>
      </c>
      <c r="B521" s="79"/>
      <c r="C521" s="80" t="str">
        <f>'Rencana Anggaran Biaya'!C545</f>
        <v>Pekerjaan Dinding</v>
      </c>
      <c r="D521" s="81"/>
      <c r="E521" s="81"/>
      <c r="F521" s="719"/>
      <c r="G521" s="719"/>
      <c r="H521" s="719"/>
      <c r="I521" s="719"/>
      <c r="J521" s="719"/>
      <c r="K521" s="719"/>
      <c r="L521" s="719"/>
      <c r="M521" s="719"/>
      <c r="N521" s="719"/>
      <c r="O521" s="719"/>
      <c r="P521" s="719"/>
      <c r="Q521" s="719"/>
      <c r="R521" s="719"/>
      <c r="S521" s="719"/>
      <c r="T521" s="719"/>
      <c r="U521" s="719"/>
      <c r="V521" s="904"/>
      <c r="Z521" s="60"/>
    </row>
    <row r="522" spans="1:26" s="59" customFormat="1" ht="12.75">
      <c r="A522" s="894"/>
      <c r="B522" s="55">
        <f>'Rencana Anggaran Biaya'!B546</f>
        <v>1</v>
      </c>
      <c r="C522" s="55" t="str">
        <f>'Rencana Anggaran Biaya'!C546</f>
        <v>Pekerjaan Pemasangan Rangka Kayu</v>
      </c>
      <c r="D522" s="34"/>
      <c r="E522" s="34"/>
      <c r="F522" s="715">
        <v>10</v>
      </c>
      <c r="G522" s="715"/>
      <c r="H522" s="715">
        <v>3.2</v>
      </c>
      <c r="I522" s="715"/>
      <c r="J522" s="715"/>
      <c r="K522" s="715"/>
      <c r="L522" s="715"/>
      <c r="M522" s="715"/>
      <c r="N522" s="715"/>
      <c r="O522" s="715"/>
      <c r="P522" s="715"/>
      <c r="Q522" s="715"/>
      <c r="R522" s="715"/>
      <c r="S522" s="715"/>
      <c r="T522" s="715"/>
      <c r="U522" s="715">
        <f>F522*H522</f>
        <v>32</v>
      </c>
      <c r="V522" s="895" t="s">
        <v>7</v>
      </c>
      <c r="Z522" s="60"/>
    </row>
    <row r="523" spans="1:26" s="59" customFormat="1" ht="12.75">
      <c r="A523" s="896"/>
      <c r="B523" s="55">
        <f>'Rencana Anggaran Biaya'!B549</f>
        <v>4</v>
      </c>
      <c r="C523" s="55" t="str">
        <f>'Rencana Anggaran Biaya'!C549</f>
        <v>Pekerjaan Pemasangan WPC</v>
      </c>
      <c r="D523" s="49"/>
      <c r="E523" s="49"/>
      <c r="F523" s="716">
        <v>3</v>
      </c>
      <c r="G523" s="716"/>
      <c r="H523" s="716">
        <f>H522</f>
        <v>3.2</v>
      </c>
      <c r="I523" s="716"/>
      <c r="J523" s="716"/>
      <c r="K523" s="716"/>
      <c r="L523" s="716"/>
      <c r="M523" s="716"/>
      <c r="N523" s="716"/>
      <c r="O523" s="716"/>
      <c r="P523" s="716"/>
      <c r="Q523" s="716"/>
      <c r="R523" s="716"/>
      <c r="S523" s="716"/>
      <c r="T523" s="716"/>
      <c r="U523" s="715">
        <f t="shared" ref="U523" si="23">F523*H523</f>
        <v>9.6000000000000014</v>
      </c>
      <c r="V523" s="897" t="s">
        <v>7</v>
      </c>
      <c r="Z523" s="60"/>
    </row>
    <row r="524" spans="1:26" s="59" customFormat="1" ht="12.75">
      <c r="A524" s="903" t="str">
        <f>'Rencana Anggaran Biaya'!A550</f>
        <v>F2</v>
      </c>
      <c r="B524" s="79"/>
      <c r="C524" s="80" t="str">
        <f>'Rencana Anggaran Biaya'!C550</f>
        <v>Pekerjaan Plafon</v>
      </c>
      <c r="D524" s="81"/>
      <c r="E524" s="81"/>
      <c r="F524" s="719"/>
      <c r="G524" s="719"/>
      <c r="H524" s="719"/>
      <c r="I524" s="719"/>
      <c r="J524" s="719"/>
      <c r="K524" s="719"/>
      <c r="L524" s="719"/>
      <c r="M524" s="719"/>
      <c r="N524" s="719"/>
      <c r="O524" s="719"/>
      <c r="P524" s="719"/>
      <c r="Q524" s="719"/>
      <c r="R524" s="719"/>
      <c r="S524" s="719"/>
      <c r="T524" s="719"/>
      <c r="U524" s="719"/>
      <c r="V524" s="904"/>
      <c r="Z524" s="60"/>
    </row>
    <row r="525" spans="1:26" s="59" customFormat="1" ht="12.75">
      <c r="A525" s="894"/>
      <c r="B525" s="55">
        <f>'Rencana Anggaran Biaya'!B551</f>
        <v>1</v>
      </c>
      <c r="C525" s="55" t="str">
        <f>'Rencana Anggaran Biaya'!C551</f>
        <v>Pekerjaan Pemasangan Rangka Plafon</v>
      </c>
      <c r="D525" s="34"/>
      <c r="E525" s="34"/>
      <c r="F525" s="715">
        <v>5</v>
      </c>
      <c r="G525" s="715">
        <v>4</v>
      </c>
      <c r="H525" s="715"/>
      <c r="I525" s="715"/>
      <c r="J525" s="715"/>
      <c r="K525" s="715"/>
      <c r="L525" s="715"/>
      <c r="M525" s="715"/>
      <c r="N525" s="715"/>
      <c r="O525" s="715"/>
      <c r="P525" s="715"/>
      <c r="Q525" s="715"/>
      <c r="R525" s="715"/>
      <c r="S525" s="715"/>
      <c r="T525" s="715"/>
      <c r="U525" s="715">
        <f>F525*G525</f>
        <v>20</v>
      </c>
      <c r="V525" s="895" t="s">
        <v>7</v>
      </c>
      <c r="Z525" s="60"/>
    </row>
    <row r="526" spans="1:26" s="59" customFormat="1" ht="12.75">
      <c r="A526" s="896"/>
      <c r="B526" s="55">
        <f>'Rencana Anggaran Biaya'!B552</f>
        <v>2</v>
      </c>
      <c r="C526" s="55" t="str">
        <f>'Rencana Anggaran Biaya'!C552</f>
        <v xml:space="preserve">Pekerjaan Pemasangan Plafon Gypsum </v>
      </c>
      <c r="D526" s="49"/>
      <c r="E526" s="49"/>
      <c r="F526" s="716"/>
      <c r="G526" s="716"/>
      <c r="H526" s="716"/>
      <c r="I526" s="716"/>
      <c r="J526" s="716"/>
      <c r="K526" s="716"/>
      <c r="L526" s="716"/>
      <c r="M526" s="716"/>
      <c r="N526" s="716"/>
      <c r="O526" s="716"/>
      <c r="P526" s="716"/>
      <c r="Q526" s="716"/>
      <c r="R526" s="716"/>
      <c r="S526" s="716"/>
      <c r="T526" s="716"/>
      <c r="U526" s="716">
        <f>U525</f>
        <v>20</v>
      </c>
      <c r="V526" s="897" t="s">
        <v>7</v>
      </c>
      <c r="Z526" s="60"/>
    </row>
    <row r="527" spans="1:26" s="59" customFormat="1" ht="12.75">
      <c r="A527" s="894"/>
      <c r="B527" s="55">
        <f>'Rencana Anggaran Biaya'!B553</f>
        <v>3</v>
      </c>
      <c r="C527" s="55" t="str">
        <f>'Rencana Anggaran Biaya'!C553</f>
        <v>Pekerjaan Pengecatan Plafon</v>
      </c>
      <c r="D527" s="34"/>
      <c r="E527" s="34"/>
      <c r="F527" s="715"/>
      <c r="G527" s="715"/>
      <c r="H527" s="715"/>
      <c r="I527" s="715"/>
      <c r="J527" s="715"/>
      <c r="K527" s="715"/>
      <c r="L527" s="715"/>
      <c r="M527" s="715"/>
      <c r="N527" s="715"/>
      <c r="O527" s="715"/>
      <c r="P527" s="715"/>
      <c r="Q527" s="715"/>
      <c r="R527" s="715"/>
      <c r="S527" s="715"/>
      <c r="T527" s="715"/>
      <c r="U527" s="715">
        <f>U526</f>
        <v>20</v>
      </c>
      <c r="V527" s="895" t="s">
        <v>7</v>
      </c>
      <c r="Z527" s="60"/>
    </row>
    <row r="528" spans="1:26" s="59" customFormat="1" ht="12.75">
      <c r="A528" s="903" t="str">
        <f>'Rencana Anggaran Biaya'!A554</f>
        <v>F3</v>
      </c>
      <c r="B528" s="79"/>
      <c r="C528" s="80" t="str">
        <f>'Rencana Anggaran Biaya'!C554</f>
        <v>Pekerjaan Lantai</v>
      </c>
      <c r="D528" s="81"/>
      <c r="E528" s="81"/>
      <c r="F528" s="719"/>
      <c r="G528" s="719"/>
      <c r="H528" s="719"/>
      <c r="I528" s="719"/>
      <c r="J528" s="719"/>
      <c r="K528" s="719"/>
      <c r="L528" s="719"/>
      <c r="M528" s="719"/>
      <c r="N528" s="719"/>
      <c r="O528" s="719"/>
      <c r="P528" s="719"/>
      <c r="Q528" s="719"/>
      <c r="R528" s="719"/>
      <c r="S528" s="719"/>
      <c r="T528" s="719"/>
      <c r="U528" s="719"/>
      <c r="V528" s="904"/>
      <c r="Z528" s="60"/>
    </row>
    <row r="529" spans="1:26" s="59" customFormat="1" ht="12.75">
      <c r="A529" s="894"/>
      <c r="B529" s="55">
        <f>'Rencana Anggaran Biaya'!B555</f>
        <v>1</v>
      </c>
      <c r="C529" s="55" t="str">
        <f>'Rencana Anggaran Biaya'!C555</f>
        <v>Pekerjaan Pemasangan Vinyl</v>
      </c>
      <c r="D529" s="34"/>
      <c r="E529" s="34"/>
      <c r="F529" s="715"/>
      <c r="G529" s="715"/>
      <c r="H529" s="715"/>
      <c r="I529" s="715"/>
      <c r="J529" s="715"/>
      <c r="K529" s="715"/>
      <c r="L529" s="715"/>
      <c r="M529" s="715"/>
      <c r="N529" s="715"/>
      <c r="O529" s="715"/>
      <c r="P529" s="715"/>
      <c r="Q529" s="715"/>
      <c r="R529" s="715"/>
      <c r="S529" s="715"/>
      <c r="T529" s="715"/>
      <c r="U529" s="715">
        <f>U527</f>
        <v>20</v>
      </c>
      <c r="V529" s="895" t="s">
        <v>7</v>
      </c>
      <c r="Z529" s="60"/>
    </row>
    <row r="530" spans="1:26" s="59" customFormat="1" ht="12.75">
      <c r="A530" s="903" t="str">
        <f>'Rencana Anggaran Biaya'!A556</f>
        <v>F4</v>
      </c>
      <c r="B530" s="79"/>
      <c r="C530" s="80" t="str">
        <f>'Rencana Anggaran Biaya'!C556</f>
        <v>Pekerjaan Elektrikal</v>
      </c>
      <c r="D530" s="81"/>
      <c r="E530" s="81"/>
      <c r="F530" s="719"/>
      <c r="G530" s="719"/>
      <c r="H530" s="719"/>
      <c r="I530" s="719"/>
      <c r="J530" s="719"/>
      <c r="K530" s="719"/>
      <c r="L530" s="719"/>
      <c r="M530" s="719"/>
      <c r="N530" s="719"/>
      <c r="O530" s="719"/>
      <c r="P530" s="719"/>
      <c r="Q530" s="719"/>
      <c r="R530" s="719"/>
      <c r="S530" s="719"/>
      <c r="T530" s="719"/>
      <c r="U530" s="719"/>
      <c r="V530" s="904"/>
      <c r="Z530" s="60"/>
    </row>
    <row r="531" spans="1:26" s="59" customFormat="1" ht="12.75">
      <c r="A531" s="894"/>
      <c r="B531" s="55">
        <f>'Rencana Anggaran Biaya'!B557</f>
        <v>1</v>
      </c>
      <c r="C531" s="55" t="str">
        <f>'Rencana Anggaran Biaya'!C557</f>
        <v>Pekerjaan Instalasi Kabel NYM</v>
      </c>
      <c r="D531" s="34"/>
      <c r="E531" s="34"/>
      <c r="F531" s="715"/>
      <c r="G531" s="715"/>
      <c r="H531" s="715"/>
      <c r="I531" s="715"/>
      <c r="J531" s="715"/>
      <c r="K531" s="715"/>
      <c r="L531" s="715"/>
      <c r="M531" s="715"/>
      <c r="N531" s="715"/>
      <c r="O531" s="715"/>
      <c r="P531" s="715"/>
      <c r="Q531" s="715"/>
      <c r="R531" s="715"/>
      <c r="S531" s="715"/>
      <c r="T531" s="715"/>
      <c r="U531" s="715">
        <f>1+U533+U534+U536</f>
        <v>8</v>
      </c>
      <c r="V531" s="895" t="s">
        <v>1439</v>
      </c>
      <c r="Z531" s="60"/>
    </row>
    <row r="532" spans="1:26" s="59" customFormat="1" ht="12.75">
      <c r="A532" s="896"/>
      <c r="B532" s="55">
        <f>'Rencana Anggaran Biaya'!B558</f>
        <v>2</v>
      </c>
      <c r="C532" s="55" t="str">
        <f>'Rencana Anggaran Biaya'!C558</f>
        <v>Pekerjaan Pemasangan Lampu LED Strips</v>
      </c>
      <c r="D532" s="49"/>
      <c r="E532" s="49"/>
      <c r="F532" s="716"/>
      <c r="G532" s="716"/>
      <c r="H532" s="716"/>
      <c r="I532" s="716"/>
      <c r="J532" s="716"/>
      <c r="K532" s="716"/>
      <c r="L532" s="716"/>
      <c r="M532" s="716"/>
      <c r="N532" s="716"/>
      <c r="O532" s="716"/>
      <c r="P532" s="716"/>
      <c r="Q532" s="716"/>
      <c r="R532" s="716"/>
      <c r="S532" s="716"/>
      <c r="T532" s="716"/>
      <c r="U532" s="716">
        <f>F525+G525</f>
        <v>9</v>
      </c>
      <c r="V532" s="897" t="s">
        <v>17</v>
      </c>
      <c r="Z532" s="60"/>
    </row>
    <row r="533" spans="1:26" s="59" customFormat="1" ht="12.75">
      <c r="A533" s="894"/>
      <c r="B533" s="55">
        <f>'Rencana Anggaran Biaya'!B559</f>
        <v>3</v>
      </c>
      <c r="C533" s="55" t="str">
        <f>'Rencana Anggaran Biaya'!C559</f>
        <v>Pekerjaan Pemasangan Lampu LED Mata Kucing</v>
      </c>
      <c r="D533" s="34"/>
      <c r="E533" s="34"/>
      <c r="F533" s="715"/>
      <c r="G533" s="715"/>
      <c r="H533" s="715"/>
      <c r="I533" s="715"/>
      <c r="J533" s="715"/>
      <c r="K533" s="715"/>
      <c r="L533" s="715"/>
      <c r="M533" s="715"/>
      <c r="N533" s="715"/>
      <c r="O533" s="715"/>
      <c r="P533" s="715"/>
      <c r="Q533" s="715"/>
      <c r="R533" s="715"/>
      <c r="S533" s="715"/>
      <c r="T533" s="715"/>
      <c r="U533" s="715">
        <v>4</v>
      </c>
      <c r="V533" s="895" t="s">
        <v>5</v>
      </c>
      <c r="Z533" s="60"/>
    </row>
    <row r="534" spans="1:26" s="59" customFormat="1" ht="12.75">
      <c r="A534" s="894"/>
      <c r="B534" s="55">
        <f>'Rencana Anggaran Biaya'!B560</f>
        <v>4</v>
      </c>
      <c r="C534" s="55" t="str">
        <f>'Rencana Anggaran Biaya'!C560</f>
        <v>Pekerjaan Pemasangan Saklar Tunggal</v>
      </c>
      <c r="D534" s="34"/>
      <c r="E534" s="34"/>
      <c r="F534" s="715"/>
      <c r="G534" s="715"/>
      <c r="H534" s="715"/>
      <c r="I534" s="715"/>
      <c r="J534" s="715"/>
      <c r="K534" s="715"/>
      <c r="L534" s="715"/>
      <c r="M534" s="715"/>
      <c r="N534" s="715"/>
      <c r="O534" s="715"/>
      <c r="P534" s="715"/>
      <c r="Q534" s="715"/>
      <c r="R534" s="715"/>
      <c r="S534" s="715"/>
      <c r="T534" s="715"/>
      <c r="U534" s="715">
        <v>1</v>
      </c>
      <c r="V534" s="895" t="s">
        <v>5</v>
      </c>
      <c r="Z534" s="60"/>
    </row>
    <row r="535" spans="1:26" s="59" customFormat="1" ht="12.75">
      <c r="A535" s="896"/>
      <c r="B535" s="55">
        <f>'Rencana Anggaran Biaya'!B561</f>
        <v>5</v>
      </c>
      <c r="C535" s="55" t="str">
        <f>'Rencana Anggaran Biaya'!C561</f>
        <v>Pekerjaan Pemasangan Saklar Ganda</v>
      </c>
      <c r="D535" s="49"/>
      <c r="E535" s="49"/>
      <c r="F535" s="716"/>
      <c r="G535" s="716"/>
      <c r="H535" s="716"/>
      <c r="I535" s="716"/>
      <c r="J535" s="716"/>
      <c r="K535" s="716"/>
      <c r="L535" s="716"/>
      <c r="M535" s="716"/>
      <c r="N535" s="716"/>
      <c r="O535" s="716"/>
      <c r="P535" s="716"/>
      <c r="Q535" s="716"/>
      <c r="R535" s="716"/>
      <c r="S535" s="716"/>
      <c r="T535" s="716"/>
      <c r="U535" s="716">
        <v>1</v>
      </c>
      <c r="V535" s="897" t="s">
        <v>5</v>
      </c>
      <c r="Z535" s="60"/>
    </row>
    <row r="536" spans="1:26" s="59" customFormat="1" ht="12.75">
      <c r="A536" s="894"/>
      <c r="B536" s="55">
        <f>'Rencana Anggaran Biaya'!B562</f>
        <v>6</v>
      </c>
      <c r="C536" s="55" t="str">
        <f>'Rencana Anggaran Biaya'!C562</f>
        <v>Pekerjaan Pemasangan Stop Kontak Tunggal</v>
      </c>
      <c r="D536" s="34"/>
      <c r="E536" s="34"/>
      <c r="F536" s="715"/>
      <c r="G536" s="715"/>
      <c r="H536" s="715"/>
      <c r="I536" s="715"/>
      <c r="J536" s="715"/>
      <c r="K536" s="715"/>
      <c r="L536" s="715"/>
      <c r="M536" s="715"/>
      <c r="N536" s="715"/>
      <c r="O536" s="715"/>
      <c r="P536" s="715"/>
      <c r="Q536" s="715"/>
      <c r="R536" s="715"/>
      <c r="S536" s="715"/>
      <c r="T536" s="715"/>
      <c r="U536" s="715">
        <v>2</v>
      </c>
      <c r="V536" s="895" t="s">
        <v>5</v>
      </c>
      <c r="Z536" s="60"/>
    </row>
    <row r="537" spans="1:26" s="59" customFormat="1" ht="12.75">
      <c r="A537" s="903" t="str">
        <f>'Rencana Anggaran Biaya'!A563</f>
        <v>F5</v>
      </c>
      <c r="B537" s="79"/>
      <c r="C537" s="80" t="str">
        <f>'Rencana Anggaran Biaya'!C563</f>
        <v>Pekerjaan Pintu Jendela</v>
      </c>
      <c r="D537" s="81"/>
      <c r="E537" s="81"/>
      <c r="F537" s="719"/>
      <c r="G537" s="719"/>
      <c r="H537" s="719"/>
      <c r="I537" s="719"/>
      <c r="J537" s="719"/>
      <c r="K537" s="719"/>
      <c r="L537" s="719"/>
      <c r="M537" s="719"/>
      <c r="N537" s="719"/>
      <c r="O537" s="719"/>
      <c r="P537" s="719"/>
      <c r="Q537" s="719"/>
      <c r="R537" s="719"/>
      <c r="S537" s="719"/>
      <c r="T537" s="719"/>
      <c r="U537" s="719"/>
      <c r="V537" s="904"/>
      <c r="Z537" s="60"/>
    </row>
    <row r="538" spans="1:26" s="59" customFormat="1" ht="12.75">
      <c r="A538" s="894"/>
      <c r="B538" s="55">
        <f>'Rencana Anggaran Biaya'!B564</f>
        <v>1</v>
      </c>
      <c r="C538" s="55" t="str">
        <f>'Rencana Anggaran Biaya'!C564</f>
        <v>Pekerjaan Pemasangan Pintu Multipleks Fin HPL</v>
      </c>
      <c r="D538" s="34"/>
      <c r="E538" s="34"/>
      <c r="F538" s="715"/>
      <c r="G538" s="715"/>
      <c r="H538" s="715"/>
      <c r="I538" s="715"/>
      <c r="J538" s="715"/>
      <c r="K538" s="715"/>
      <c r="L538" s="715"/>
      <c r="M538" s="715"/>
      <c r="N538" s="715"/>
      <c r="O538" s="715"/>
      <c r="P538" s="715"/>
      <c r="Q538" s="715"/>
      <c r="R538" s="715"/>
      <c r="S538" s="715"/>
      <c r="T538" s="715"/>
      <c r="U538" s="715">
        <v>1</v>
      </c>
      <c r="V538" s="895" t="s">
        <v>5</v>
      </c>
      <c r="Z538" s="60"/>
    </row>
    <row r="539" spans="1:26" s="709" customFormat="1" ht="12.75">
      <c r="A539" s="901" t="str">
        <f>'Rencana Anggaran Biaya'!A565</f>
        <v>G</v>
      </c>
      <c r="B539" s="706"/>
      <c r="C539" s="707" t="str">
        <f>'Rencana Anggaran Biaya'!C565</f>
        <v>Pekerjaan Ruang Keuangan (Verifikasi &amp; Anggaran)</v>
      </c>
      <c r="D539" s="708"/>
      <c r="E539" s="708"/>
      <c r="F539" s="718"/>
      <c r="G539" s="718"/>
      <c r="H539" s="718"/>
      <c r="I539" s="718"/>
      <c r="J539" s="718"/>
      <c r="K539" s="718"/>
      <c r="L539" s="718"/>
      <c r="M539" s="718"/>
      <c r="N539" s="718"/>
      <c r="O539" s="718"/>
      <c r="P539" s="718"/>
      <c r="Q539" s="718"/>
      <c r="R539" s="718"/>
      <c r="S539" s="718"/>
      <c r="T539" s="718"/>
      <c r="U539" s="718"/>
      <c r="V539" s="902"/>
      <c r="Z539" s="710"/>
    </row>
    <row r="540" spans="1:26" s="59" customFormat="1" ht="12.75">
      <c r="A540" s="903" t="str">
        <f>'Rencana Anggaran Biaya'!A566</f>
        <v>G1</v>
      </c>
      <c r="B540" s="79"/>
      <c r="C540" s="80" t="str">
        <f>'Rencana Anggaran Biaya'!C566</f>
        <v>Pekerjaan Dinding</v>
      </c>
      <c r="D540" s="81"/>
      <c r="E540" s="81"/>
      <c r="F540" s="719"/>
      <c r="G540" s="719"/>
      <c r="H540" s="719"/>
      <c r="I540" s="719"/>
      <c r="J540" s="719"/>
      <c r="K540" s="719"/>
      <c r="L540" s="719"/>
      <c r="M540" s="719"/>
      <c r="N540" s="719"/>
      <c r="O540" s="719"/>
      <c r="P540" s="719"/>
      <c r="Q540" s="719"/>
      <c r="R540" s="719"/>
      <c r="S540" s="719"/>
      <c r="T540" s="719"/>
      <c r="U540" s="719"/>
      <c r="V540" s="904"/>
      <c r="Z540" s="60"/>
    </row>
    <row r="541" spans="1:26" s="59" customFormat="1" ht="12.75">
      <c r="A541" s="894"/>
      <c r="B541" s="55">
        <f>'Rencana Anggaran Biaya'!B567</f>
        <v>1</v>
      </c>
      <c r="C541" s="55" t="str">
        <f>'Rencana Anggaran Biaya'!C567</f>
        <v>Pekerjaan Pemasangan Dinding 1/2 Bata</v>
      </c>
      <c r="D541" s="34"/>
      <c r="E541" s="34"/>
      <c r="F541" s="715">
        <v>4</v>
      </c>
      <c r="G541" s="715"/>
      <c r="H541" s="715">
        <v>3.2</v>
      </c>
      <c r="I541" s="715"/>
      <c r="J541" s="715"/>
      <c r="K541" s="715"/>
      <c r="L541" s="715"/>
      <c r="M541" s="715"/>
      <c r="N541" s="715"/>
      <c r="O541" s="715"/>
      <c r="P541" s="715"/>
      <c r="Q541" s="715"/>
      <c r="R541" s="715"/>
      <c r="S541" s="715"/>
      <c r="T541" s="715"/>
      <c r="U541" s="715">
        <f>F541*H541</f>
        <v>12.8</v>
      </c>
      <c r="V541" s="895" t="s">
        <v>7</v>
      </c>
      <c r="Z541" s="60"/>
    </row>
    <row r="542" spans="1:26" s="59" customFormat="1" ht="12.75">
      <c r="A542" s="896"/>
      <c r="B542" s="55">
        <f>'Rencana Anggaran Biaya'!B568</f>
        <v>2</v>
      </c>
      <c r="C542" s="55" t="str">
        <f>'Rencana Anggaran Biaya'!C568</f>
        <v>Pekerjaan Plesteran</v>
      </c>
      <c r="D542" s="49"/>
      <c r="E542" s="49"/>
      <c r="F542" s="716"/>
      <c r="G542" s="716"/>
      <c r="H542" s="716"/>
      <c r="I542" s="716"/>
      <c r="J542" s="716"/>
      <c r="K542" s="716"/>
      <c r="L542" s="716"/>
      <c r="M542" s="716"/>
      <c r="N542" s="716"/>
      <c r="O542" s="716"/>
      <c r="P542" s="716"/>
      <c r="Q542" s="716"/>
      <c r="R542" s="716"/>
      <c r="S542" s="716"/>
      <c r="T542" s="716"/>
      <c r="U542" s="716">
        <f>U541*2</f>
        <v>25.6</v>
      </c>
      <c r="V542" s="897" t="s">
        <v>7</v>
      </c>
      <c r="Z542" s="60"/>
    </row>
    <row r="543" spans="1:26" s="59" customFormat="1" ht="12" customHeight="1">
      <c r="A543" s="894"/>
      <c r="B543" s="55">
        <f>'Rencana Anggaran Biaya'!B569</f>
        <v>3</v>
      </c>
      <c r="C543" s="55" t="str">
        <f>'Rencana Anggaran Biaya'!C569</f>
        <v>Pekerjaan Acian</v>
      </c>
      <c r="D543" s="34"/>
      <c r="E543" s="34"/>
      <c r="F543" s="715"/>
      <c r="G543" s="715"/>
      <c r="H543" s="715"/>
      <c r="I543" s="715"/>
      <c r="J543" s="715"/>
      <c r="K543" s="715"/>
      <c r="L543" s="715"/>
      <c r="M543" s="715"/>
      <c r="N543" s="715"/>
      <c r="O543" s="715"/>
      <c r="P543" s="715"/>
      <c r="Q543" s="715"/>
      <c r="R543" s="715"/>
      <c r="S543" s="715"/>
      <c r="T543" s="715"/>
      <c r="U543" s="715">
        <f>U542</f>
        <v>25.6</v>
      </c>
      <c r="V543" s="895" t="s">
        <v>7</v>
      </c>
      <c r="Z543" s="60"/>
    </row>
    <row r="544" spans="1:26" s="59" customFormat="1" ht="12.75">
      <c r="A544" s="894"/>
      <c r="B544" s="55">
        <f>'Rencana Anggaran Biaya'!B570</f>
        <v>4</v>
      </c>
      <c r="C544" s="55" t="str">
        <f>'Rencana Anggaran Biaya'!C570</f>
        <v>Pekerjaan Pemasangan Rangka Kayu</v>
      </c>
      <c r="D544" s="34"/>
      <c r="E544" s="34"/>
      <c r="F544" s="715">
        <v>12</v>
      </c>
      <c r="G544" s="715"/>
      <c r="H544" s="715">
        <f>H541</f>
        <v>3.2</v>
      </c>
      <c r="I544" s="715"/>
      <c r="J544" s="715"/>
      <c r="K544" s="715"/>
      <c r="L544" s="715"/>
      <c r="M544" s="715"/>
      <c r="N544" s="715"/>
      <c r="O544" s="715"/>
      <c r="P544" s="715"/>
      <c r="Q544" s="715"/>
      <c r="R544" s="715"/>
      <c r="S544" s="715"/>
      <c r="T544" s="715"/>
      <c r="U544" s="715">
        <f>F544*H544</f>
        <v>38.400000000000006</v>
      </c>
      <c r="V544" s="895" t="s">
        <v>7</v>
      </c>
      <c r="Z544" s="60"/>
    </row>
    <row r="545" spans="1:26" s="59" customFormat="1" ht="12.75">
      <c r="A545" s="896"/>
      <c r="B545" s="55">
        <f>'Rencana Anggaran Biaya'!B573</f>
        <v>7</v>
      </c>
      <c r="C545" s="55" t="str">
        <f>'Rencana Anggaran Biaya'!C573</f>
        <v>Pekerjaan Pemasangan WPC</v>
      </c>
      <c r="D545" s="49"/>
      <c r="E545" s="49"/>
      <c r="F545" s="715">
        <f>F541+1.6</f>
        <v>5.6</v>
      </c>
      <c r="G545" s="715"/>
      <c r="H545" s="715">
        <f>H544</f>
        <v>3.2</v>
      </c>
      <c r="I545" s="715"/>
      <c r="J545" s="715"/>
      <c r="K545" s="715"/>
      <c r="L545" s="715"/>
      <c r="M545" s="715"/>
      <c r="N545" s="715"/>
      <c r="O545" s="715"/>
      <c r="P545" s="715"/>
      <c r="Q545" s="715"/>
      <c r="R545" s="715"/>
      <c r="S545" s="715"/>
      <c r="T545" s="715"/>
      <c r="U545" s="715">
        <f>F545*H545</f>
        <v>17.919999999999998</v>
      </c>
      <c r="V545" s="895" t="s">
        <v>7</v>
      </c>
      <c r="Z545" s="60"/>
    </row>
    <row r="546" spans="1:26" s="59" customFormat="1" ht="12.75">
      <c r="A546" s="894"/>
      <c r="B546" s="55">
        <f>'Rencana Anggaran Biaya'!B574</f>
        <v>8</v>
      </c>
      <c r="C546" s="55" t="str">
        <f>'Rencana Anggaran Biaya'!C574</f>
        <v>Pekerjaan Pemasangan Signage</v>
      </c>
      <c r="D546" s="34"/>
      <c r="E546" s="34"/>
      <c r="F546" s="715"/>
      <c r="G546" s="715"/>
      <c r="H546" s="715"/>
      <c r="I546" s="715"/>
      <c r="J546" s="715"/>
      <c r="K546" s="715"/>
      <c r="L546" s="715"/>
      <c r="M546" s="715"/>
      <c r="N546" s="715"/>
      <c r="O546" s="715"/>
      <c r="P546" s="715"/>
      <c r="Q546" s="715"/>
      <c r="R546" s="715"/>
      <c r="S546" s="715"/>
      <c r="T546" s="715"/>
      <c r="U546" s="715">
        <v>145</v>
      </c>
      <c r="V546" s="895" t="s">
        <v>4</v>
      </c>
      <c r="Z546" s="60"/>
    </row>
    <row r="547" spans="1:26" s="59" customFormat="1" ht="12.75">
      <c r="A547" s="903" t="str">
        <f>'Rencana Anggaran Biaya'!A575</f>
        <v>G2</v>
      </c>
      <c r="B547" s="79"/>
      <c r="C547" s="80" t="str">
        <f>'Rencana Anggaran Biaya'!C575</f>
        <v>Pekerjaan Plafon</v>
      </c>
      <c r="D547" s="81"/>
      <c r="E547" s="81"/>
      <c r="F547" s="719"/>
      <c r="G547" s="719"/>
      <c r="H547" s="719"/>
      <c r="I547" s="719"/>
      <c r="J547" s="719"/>
      <c r="K547" s="719"/>
      <c r="L547" s="719"/>
      <c r="M547" s="719"/>
      <c r="N547" s="719"/>
      <c r="O547" s="719"/>
      <c r="P547" s="719"/>
      <c r="Q547" s="719"/>
      <c r="R547" s="719"/>
      <c r="S547" s="719"/>
      <c r="T547" s="719"/>
      <c r="U547" s="719"/>
      <c r="V547" s="904"/>
      <c r="Z547" s="60"/>
    </row>
    <row r="548" spans="1:26" s="59" customFormat="1" ht="12.75">
      <c r="A548" s="894"/>
      <c r="B548" s="55">
        <f>'Rencana Anggaran Biaya'!B576</f>
        <v>1</v>
      </c>
      <c r="C548" s="55" t="str">
        <f>'Rencana Anggaran Biaya'!C576</f>
        <v>Pekerjaan Pemasangan Rangka Plafon</v>
      </c>
      <c r="D548" s="34"/>
      <c r="E548" s="34"/>
      <c r="F548" s="715">
        <v>12</v>
      </c>
      <c r="G548" s="715">
        <v>5</v>
      </c>
      <c r="H548" s="715"/>
      <c r="I548" s="715"/>
      <c r="J548" s="715"/>
      <c r="K548" s="715"/>
      <c r="L548" s="715"/>
      <c r="M548" s="715"/>
      <c r="N548" s="715"/>
      <c r="O548" s="715"/>
      <c r="P548" s="715"/>
      <c r="Q548" s="715"/>
      <c r="R548" s="715"/>
      <c r="S548" s="715"/>
      <c r="T548" s="715"/>
      <c r="U548" s="715">
        <f>F548*G548</f>
        <v>60</v>
      </c>
      <c r="V548" s="895" t="s">
        <v>7</v>
      </c>
      <c r="Z548" s="60"/>
    </row>
    <row r="549" spans="1:26" s="59" customFormat="1" ht="12.75">
      <c r="A549" s="896"/>
      <c r="B549" s="55">
        <f>'Rencana Anggaran Biaya'!B577</f>
        <v>2</v>
      </c>
      <c r="C549" s="55" t="str">
        <f>'Rencana Anggaran Biaya'!C577</f>
        <v>Pekerjaan Pemasangan Plafon Gypsum</v>
      </c>
      <c r="D549" s="49"/>
      <c r="E549" s="49"/>
      <c r="F549" s="716">
        <f>F548</f>
        <v>12</v>
      </c>
      <c r="G549" s="716">
        <f>G548</f>
        <v>5</v>
      </c>
      <c r="H549" s="716"/>
      <c r="I549" s="716">
        <f>F548</f>
        <v>12</v>
      </c>
      <c r="J549" s="716">
        <v>2</v>
      </c>
      <c r="K549" s="716">
        <v>2</v>
      </c>
      <c r="L549" s="716"/>
      <c r="M549" s="716"/>
      <c r="N549" s="716"/>
      <c r="O549" s="716"/>
      <c r="P549" s="716"/>
      <c r="Q549" s="716"/>
      <c r="R549" s="716"/>
      <c r="S549" s="716"/>
      <c r="T549" s="716"/>
      <c r="U549" s="716">
        <f>F549*G549+I549*J549*K549</f>
        <v>108</v>
      </c>
      <c r="V549" s="897" t="s">
        <v>7</v>
      </c>
      <c r="Z549" s="60"/>
    </row>
    <row r="550" spans="1:26" s="59" customFormat="1" ht="12" customHeight="1">
      <c r="A550" s="894"/>
      <c r="B550" s="55">
        <f>'Rencana Anggaran Biaya'!B578</f>
        <v>3</v>
      </c>
      <c r="C550" s="55" t="str">
        <f>'Rencana Anggaran Biaya'!C578</f>
        <v>Pekerjaan Pengecatan Plafon Gypsum Warna Hitam</v>
      </c>
      <c r="D550" s="34"/>
      <c r="E550" s="34"/>
      <c r="F550" s="715">
        <f>F549</f>
        <v>12</v>
      </c>
      <c r="G550" s="715">
        <f>G549</f>
        <v>5</v>
      </c>
      <c r="H550" s="715"/>
      <c r="I550" s="715"/>
      <c r="J550" s="715"/>
      <c r="K550" s="715"/>
      <c r="L550" s="715"/>
      <c r="M550" s="715"/>
      <c r="N550" s="715"/>
      <c r="O550" s="715"/>
      <c r="P550" s="715"/>
      <c r="Q550" s="715"/>
      <c r="R550" s="715"/>
      <c r="S550" s="715"/>
      <c r="T550" s="715"/>
      <c r="U550" s="715">
        <f>F550*G550</f>
        <v>60</v>
      </c>
      <c r="V550" s="895" t="s">
        <v>7</v>
      </c>
      <c r="Z550" s="60"/>
    </row>
    <row r="551" spans="1:26" s="59" customFormat="1" ht="12.75">
      <c r="A551" s="894"/>
      <c r="B551" s="55">
        <f>'Rencana Anggaran Biaya'!B579</f>
        <v>4</v>
      </c>
      <c r="C551" s="55" t="str">
        <f>'Rencana Anggaran Biaya'!C579</f>
        <v>Pekerjaan Pengecatan Plafon Gypsum Warna Putih</v>
      </c>
      <c r="D551" s="34"/>
      <c r="E551" s="34"/>
      <c r="F551" s="716">
        <f>I549</f>
        <v>12</v>
      </c>
      <c r="G551" s="716">
        <f>J549</f>
        <v>2</v>
      </c>
      <c r="H551" s="716">
        <f>K549</f>
        <v>2</v>
      </c>
      <c r="I551" s="716"/>
      <c r="J551" s="716"/>
      <c r="K551" s="716"/>
      <c r="L551" s="716"/>
      <c r="M551" s="716"/>
      <c r="N551" s="716"/>
      <c r="O551" s="716"/>
      <c r="P551" s="716"/>
      <c r="Q551" s="716"/>
      <c r="R551" s="716"/>
      <c r="S551" s="716"/>
      <c r="T551" s="716"/>
      <c r="U551" s="716">
        <f>F551*G551*H551</f>
        <v>48</v>
      </c>
      <c r="V551" s="897" t="s">
        <v>7</v>
      </c>
      <c r="Z551" s="60"/>
    </row>
    <row r="552" spans="1:26" s="59" customFormat="1" ht="12.75">
      <c r="A552" s="903" t="str">
        <f>'Rencana Anggaran Biaya'!A580</f>
        <v>G3</v>
      </c>
      <c r="B552" s="79"/>
      <c r="C552" s="80" t="str">
        <f>'Rencana Anggaran Biaya'!C580</f>
        <v>Pekerjaan Lantai</v>
      </c>
      <c r="D552" s="81"/>
      <c r="E552" s="81"/>
      <c r="F552" s="719"/>
      <c r="G552" s="719"/>
      <c r="H552" s="719"/>
      <c r="I552" s="719"/>
      <c r="J552" s="719"/>
      <c r="K552" s="719"/>
      <c r="L552" s="719"/>
      <c r="M552" s="719"/>
      <c r="N552" s="719"/>
      <c r="O552" s="719"/>
      <c r="P552" s="719"/>
      <c r="Q552" s="719"/>
      <c r="R552" s="719"/>
      <c r="S552" s="719"/>
      <c r="T552" s="719"/>
      <c r="U552" s="719"/>
      <c r="V552" s="904"/>
      <c r="Z552" s="60"/>
    </row>
    <row r="553" spans="1:26" s="59" customFormat="1" ht="12.75">
      <c r="A553" s="894"/>
      <c r="B553" s="55">
        <f>'Rencana Anggaran Biaya'!B581</f>
        <v>1</v>
      </c>
      <c r="C553" s="55" t="str">
        <f>'Rencana Anggaran Biaya'!C581</f>
        <v>Pekerjaan Pemasangan Granit Tensile</v>
      </c>
      <c r="D553" s="34"/>
      <c r="E553" s="34"/>
      <c r="F553" s="715">
        <f>F550</f>
        <v>12</v>
      </c>
      <c r="G553" s="715">
        <f>G550</f>
        <v>5</v>
      </c>
      <c r="H553" s="715"/>
      <c r="I553" s="715"/>
      <c r="J553" s="715"/>
      <c r="K553" s="715"/>
      <c r="L553" s="715"/>
      <c r="M553" s="715"/>
      <c r="N553" s="715"/>
      <c r="O553" s="715"/>
      <c r="P553" s="715"/>
      <c r="Q553" s="715"/>
      <c r="R553" s="715"/>
      <c r="S553" s="715"/>
      <c r="T553" s="715"/>
      <c r="U553" s="715">
        <f>F553*G553</f>
        <v>60</v>
      </c>
      <c r="V553" s="895" t="s">
        <v>7</v>
      </c>
      <c r="Z553" s="60"/>
    </row>
    <row r="554" spans="1:26" s="59" customFormat="1" ht="12.75">
      <c r="A554" s="903" t="str">
        <f>'Rencana Anggaran Biaya'!A582</f>
        <v>G4</v>
      </c>
      <c r="B554" s="79"/>
      <c r="C554" s="80" t="str">
        <f>'Rencana Anggaran Biaya'!C582</f>
        <v>Pekerjaan Elektrikal</v>
      </c>
      <c r="D554" s="81"/>
      <c r="E554" s="81"/>
      <c r="F554" s="719"/>
      <c r="G554" s="719"/>
      <c r="H554" s="719"/>
      <c r="I554" s="719"/>
      <c r="J554" s="719"/>
      <c r="K554" s="719"/>
      <c r="L554" s="719"/>
      <c r="M554" s="719"/>
      <c r="N554" s="719"/>
      <c r="O554" s="719"/>
      <c r="P554" s="719"/>
      <c r="Q554" s="719"/>
      <c r="R554" s="719"/>
      <c r="S554" s="719"/>
      <c r="T554" s="719"/>
      <c r="U554" s="719"/>
      <c r="V554" s="904"/>
      <c r="Z554" s="60"/>
    </row>
    <row r="555" spans="1:26" s="59" customFormat="1" ht="12.75">
      <c r="A555" s="894"/>
      <c r="B555" s="55">
        <f>'Rencana Anggaran Biaya'!B583</f>
        <v>1</v>
      </c>
      <c r="C555" s="55" t="str">
        <f>'Rencana Anggaran Biaya'!C583</f>
        <v>Pekerjaan Instalasi Kabel NYM</v>
      </c>
      <c r="D555" s="34"/>
      <c r="E555" s="34"/>
      <c r="F555" s="715"/>
      <c r="G555" s="715"/>
      <c r="H555" s="715"/>
      <c r="I555" s="715"/>
      <c r="J555" s="715"/>
      <c r="K555" s="715"/>
      <c r="L555" s="715"/>
      <c r="M555" s="715"/>
      <c r="N555" s="715"/>
      <c r="O555" s="715"/>
      <c r="P555" s="715"/>
      <c r="Q555" s="715"/>
      <c r="R555" s="715"/>
      <c r="S555" s="715"/>
      <c r="T555" s="715"/>
      <c r="U555" s="715">
        <f>1+U557+U558+U560</f>
        <v>17</v>
      </c>
      <c r="V555" s="895" t="s">
        <v>1439</v>
      </c>
      <c r="Z555" s="60"/>
    </row>
    <row r="556" spans="1:26" s="59" customFormat="1" ht="12.75">
      <c r="A556" s="896"/>
      <c r="B556" s="55">
        <f>'Rencana Anggaran Biaya'!B584</f>
        <v>2</v>
      </c>
      <c r="C556" s="55" t="str">
        <f>'Rencana Anggaran Biaya'!C584</f>
        <v>Pekerjaan Pemasangan Lampu LED Strips</v>
      </c>
      <c r="D556" s="49"/>
      <c r="E556" s="49"/>
      <c r="F556" s="716"/>
      <c r="G556" s="716"/>
      <c r="H556" s="716"/>
      <c r="I556" s="716"/>
      <c r="J556" s="716"/>
      <c r="K556" s="716"/>
      <c r="L556" s="716"/>
      <c r="M556" s="716"/>
      <c r="N556" s="716"/>
      <c r="O556" s="716"/>
      <c r="P556" s="716"/>
      <c r="Q556" s="716"/>
      <c r="R556" s="716"/>
      <c r="S556" s="716"/>
      <c r="T556" s="716"/>
      <c r="U556" s="715">
        <f>F553*2</f>
        <v>24</v>
      </c>
      <c r="V556" s="895" t="s">
        <v>17</v>
      </c>
      <c r="Z556" s="60"/>
    </row>
    <row r="557" spans="1:26" s="59" customFormat="1" ht="12" customHeight="1">
      <c r="A557" s="894"/>
      <c r="B557" s="55">
        <f>'Rencana Anggaran Biaya'!B585</f>
        <v>3</v>
      </c>
      <c r="C557" s="55" t="str">
        <f>'Rencana Anggaran Biaya'!C585</f>
        <v>Pekerjaan Pemasangan Lampu LED Mata Kucing</v>
      </c>
      <c r="D557" s="34"/>
      <c r="E557" s="34"/>
      <c r="F557" s="715"/>
      <c r="G557" s="715"/>
      <c r="H557" s="715"/>
      <c r="I557" s="715"/>
      <c r="J557" s="715"/>
      <c r="K557" s="715"/>
      <c r="L557" s="715"/>
      <c r="M557" s="715"/>
      <c r="N557" s="715"/>
      <c r="O557" s="715"/>
      <c r="P557" s="715"/>
      <c r="Q557" s="715"/>
      <c r="R557" s="715"/>
      <c r="S557" s="715"/>
      <c r="T557" s="715"/>
      <c r="U557" s="715">
        <v>4</v>
      </c>
      <c r="V557" s="895" t="s">
        <v>5</v>
      </c>
      <c r="Z557" s="60"/>
    </row>
    <row r="558" spans="1:26" s="59" customFormat="1" ht="12.75">
      <c r="A558" s="894"/>
      <c r="B558" s="55">
        <f>'Rencana Anggaran Biaya'!B586</f>
        <v>4</v>
      </c>
      <c r="C558" s="55" t="str">
        <f>'Rencana Anggaran Biaya'!C586</f>
        <v>Pekerjaan Pemasangan Lampu LED Magnetic Track Light</v>
      </c>
      <c r="D558" s="34"/>
      <c r="E558" s="34"/>
      <c r="F558" s="716"/>
      <c r="G558" s="716"/>
      <c r="H558" s="716"/>
      <c r="I558" s="716"/>
      <c r="J558" s="716"/>
      <c r="K558" s="716"/>
      <c r="L558" s="716"/>
      <c r="M558" s="716"/>
      <c r="N558" s="716"/>
      <c r="O558" s="716"/>
      <c r="P558" s="716"/>
      <c r="Q558" s="716"/>
      <c r="R558" s="716"/>
      <c r="S558" s="716"/>
      <c r="T558" s="716"/>
      <c r="U558" s="715">
        <v>10</v>
      </c>
      <c r="V558" s="895" t="s">
        <v>5</v>
      </c>
      <c r="Z558" s="60"/>
    </row>
    <row r="559" spans="1:26" s="59" customFormat="1" ht="12.75">
      <c r="A559" s="896"/>
      <c r="B559" s="55">
        <f>'Rencana Anggaran Biaya'!B587</f>
        <v>5</v>
      </c>
      <c r="C559" s="55" t="str">
        <f>'Rencana Anggaran Biaya'!C587</f>
        <v>Pekerjaan Pemasangan Lampu LED Hanging Track Light</v>
      </c>
      <c r="D559" s="49"/>
      <c r="E559" s="49"/>
      <c r="F559" s="715"/>
      <c r="G559" s="715"/>
      <c r="H559" s="715"/>
      <c r="I559" s="715"/>
      <c r="J559" s="715"/>
      <c r="K559" s="715"/>
      <c r="L559" s="715"/>
      <c r="M559" s="715"/>
      <c r="N559" s="715"/>
      <c r="O559" s="715"/>
      <c r="P559" s="715"/>
      <c r="Q559" s="715"/>
      <c r="R559" s="715"/>
      <c r="S559" s="715"/>
      <c r="T559" s="715"/>
      <c r="U559" s="716">
        <v>4</v>
      </c>
      <c r="V559" s="897" t="s">
        <v>5</v>
      </c>
      <c r="Z559" s="60"/>
    </row>
    <row r="560" spans="1:26" s="59" customFormat="1" ht="12.75">
      <c r="A560" s="894"/>
      <c r="B560" s="55">
        <f>'Rencana Anggaran Biaya'!B588</f>
        <v>6</v>
      </c>
      <c r="C560" s="55" t="str">
        <f>'Rencana Anggaran Biaya'!C588</f>
        <v>Pekerjaan Pemasangan Saklar Tunggal</v>
      </c>
      <c r="D560" s="34"/>
      <c r="E560" s="34"/>
      <c r="F560" s="716"/>
      <c r="G560" s="716"/>
      <c r="H560" s="716"/>
      <c r="I560" s="716"/>
      <c r="J560" s="716"/>
      <c r="K560" s="716"/>
      <c r="L560" s="716"/>
      <c r="M560" s="716"/>
      <c r="N560" s="716"/>
      <c r="O560" s="716"/>
      <c r="P560" s="716"/>
      <c r="Q560" s="716"/>
      <c r="R560" s="716"/>
      <c r="S560" s="716"/>
      <c r="T560" s="716"/>
      <c r="U560" s="715">
        <v>2</v>
      </c>
      <c r="V560" s="895" t="s">
        <v>5</v>
      </c>
      <c r="Z560" s="60"/>
    </row>
    <row r="561" spans="1:26" s="59" customFormat="1" ht="12.75">
      <c r="A561" s="894"/>
      <c r="B561" s="55">
        <f>'Rencana Anggaran Biaya'!B589</f>
        <v>7</v>
      </c>
      <c r="C561" s="55" t="str">
        <f>'Rencana Anggaran Biaya'!C589</f>
        <v>Pekerjaan Pemasangan Saklar Ganda</v>
      </c>
      <c r="D561" s="34"/>
      <c r="E561" s="34"/>
      <c r="F561" s="715"/>
      <c r="G561" s="715"/>
      <c r="H561" s="715"/>
      <c r="I561" s="715"/>
      <c r="J561" s="715"/>
      <c r="K561" s="715"/>
      <c r="L561" s="715"/>
      <c r="M561" s="715"/>
      <c r="N561" s="715"/>
      <c r="O561" s="715"/>
      <c r="P561" s="715"/>
      <c r="Q561" s="715"/>
      <c r="R561" s="715"/>
      <c r="S561" s="715"/>
      <c r="T561" s="715"/>
      <c r="U561" s="715">
        <v>2</v>
      </c>
      <c r="V561" s="895" t="s">
        <v>5</v>
      </c>
      <c r="Z561" s="60"/>
    </row>
    <row r="562" spans="1:26" s="59" customFormat="1" ht="12.75">
      <c r="A562" s="894"/>
      <c r="B562" s="55">
        <f>'Rencana Anggaran Biaya'!B590</f>
        <v>8</v>
      </c>
      <c r="C562" s="55" t="str">
        <f>'Rencana Anggaran Biaya'!C590</f>
        <v>Pekerjaan Pemasangan Stop Kontak Tunggal</v>
      </c>
      <c r="D562" s="34"/>
      <c r="E562" s="34"/>
      <c r="F562" s="716"/>
      <c r="G562" s="716"/>
      <c r="H562" s="716"/>
      <c r="I562" s="716"/>
      <c r="J562" s="716"/>
      <c r="K562" s="716"/>
      <c r="L562" s="716"/>
      <c r="M562" s="716"/>
      <c r="N562" s="716"/>
      <c r="O562" s="716"/>
      <c r="P562" s="716"/>
      <c r="Q562" s="716"/>
      <c r="R562" s="716"/>
      <c r="S562" s="716"/>
      <c r="T562" s="716"/>
      <c r="U562" s="716">
        <v>16</v>
      </c>
      <c r="V562" s="897" t="s">
        <v>5</v>
      </c>
      <c r="Z562" s="60"/>
    </row>
    <row r="563" spans="1:26" s="59" customFormat="1" ht="12.75">
      <c r="A563" s="903" t="str">
        <f>'Rencana Anggaran Biaya'!A591</f>
        <v>G5</v>
      </c>
      <c r="B563" s="79"/>
      <c r="C563" s="80" t="str">
        <f>'Rencana Anggaran Biaya'!C591</f>
        <v>Pekerjaan Pintu Jendela</v>
      </c>
      <c r="D563" s="81"/>
      <c r="E563" s="81"/>
      <c r="F563" s="719"/>
      <c r="G563" s="719"/>
      <c r="H563" s="719"/>
      <c r="I563" s="719"/>
      <c r="J563" s="719"/>
      <c r="K563" s="719"/>
      <c r="L563" s="719"/>
      <c r="M563" s="719"/>
      <c r="N563" s="719"/>
      <c r="O563" s="719"/>
      <c r="P563" s="719"/>
      <c r="Q563" s="719"/>
      <c r="R563" s="719"/>
      <c r="S563" s="719"/>
      <c r="T563" s="719"/>
      <c r="U563" s="719"/>
      <c r="V563" s="904"/>
      <c r="Z563" s="60"/>
    </row>
    <row r="564" spans="1:26" s="59" customFormat="1" ht="12.75">
      <c r="A564" s="894"/>
      <c r="B564" s="55">
        <f>'Rencana Anggaran Biaya'!B592</f>
        <v>1</v>
      </c>
      <c r="C564" s="55" t="str">
        <f>'Rencana Anggaran Biaya'!C592</f>
        <v>Pekerjaan Pemasangan Kusen Aluminium</v>
      </c>
      <c r="D564" s="34"/>
      <c r="E564" s="34"/>
      <c r="F564" s="715">
        <v>11</v>
      </c>
      <c r="G564" s="715"/>
      <c r="H564" s="715">
        <v>3.2</v>
      </c>
      <c r="I564" s="715"/>
      <c r="J564" s="715"/>
      <c r="K564" s="715"/>
      <c r="L564" s="715"/>
      <c r="M564" s="715"/>
      <c r="N564" s="715"/>
      <c r="O564" s="715"/>
      <c r="P564" s="715"/>
      <c r="Q564" s="715"/>
      <c r="R564" s="715"/>
      <c r="S564" s="715"/>
      <c r="T564" s="715"/>
      <c r="U564" s="715">
        <f>F564+F564+H564+H564+H564</f>
        <v>31.599999999999998</v>
      </c>
      <c r="V564" s="895" t="s">
        <v>17</v>
      </c>
      <c r="Z564" s="60"/>
    </row>
    <row r="565" spans="1:26" s="59" customFormat="1" ht="12.75">
      <c r="A565" s="896"/>
      <c r="B565" s="55">
        <f>'Rencana Anggaran Biaya'!B593</f>
        <v>2</v>
      </c>
      <c r="C565" s="55" t="str">
        <f>'Rencana Anggaran Biaya'!C593</f>
        <v>Pekerjaan Pemasangan Daun Pintu Aluminium</v>
      </c>
      <c r="D565" s="49"/>
      <c r="E565" s="49"/>
      <c r="F565" s="716">
        <v>0.96</v>
      </c>
      <c r="G565" s="716"/>
      <c r="H565" s="716">
        <f>H564</f>
        <v>3.2</v>
      </c>
      <c r="I565" s="716"/>
      <c r="J565" s="716"/>
      <c r="K565" s="716"/>
      <c r="L565" s="716"/>
      <c r="M565" s="716"/>
      <c r="N565" s="716"/>
      <c r="O565" s="716"/>
      <c r="P565" s="716"/>
      <c r="Q565" s="716"/>
      <c r="R565" s="716"/>
      <c r="S565" s="716"/>
      <c r="T565" s="716"/>
      <c r="U565" s="716">
        <f>F565*H565*2</f>
        <v>6.1440000000000001</v>
      </c>
      <c r="V565" s="897" t="s">
        <v>7</v>
      </c>
      <c r="Z565" s="60"/>
    </row>
    <row r="566" spans="1:26" s="59" customFormat="1" ht="12" customHeight="1">
      <c r="A566" s="894"/>
      <c r="B566" s="55">
        <f>'Rencana Anggaran Biaya'!B594</f>
        <v>3</v>
      </c>
      <c r="C566" s="55" t="str">
        <f>'Rencana Anggaran Biaya'!C594</f>
        <v>Pekerjaan Pemasangan Kaca Mati</v>
      </c>
      <c r="D566" s="34"/>
      <c r="E566" s="34"/>
      <c r="F566" s="715">
        <f>F564</f>
        <v>11</v>
      </c>
      <c r="G566" s="715"/>
      <c r="H566" s="715">
        <f>H564</f>
        <v>3.2</v>
      </c>
      <c r="I566" s="715"/>
      <c r="J566" s="715">
        <f>F567</f>
        <v>11</v>
      </c>
      <c r="K566" s="715">
        <f>H567</f>
        <v>0.8</v>
      </c>
      <c r="L566" s="715"/>
      <c r="M566" s="715"/>
      <c r="N566" s="715"/>
      <c r="O566" s="715"/>
      <c r="P566" s="715"/>
      <c r="Q566" s="715"/>
      <c r="R566" s="715"/>
      <c r="S566" s="715"/>
      <c r="T566" s="715"/>
      <c r="U566" s="715">
        <f>F566*H566-J566*K566</f>
        <v>26.400000000000002</v>
      </c>
      <c r="V566" s="895" t="s">
        <v>7</v>
      </c>
      <c r="Z566" s="60"/>
    </row>
    <row r="567" spans="1:26" s="59" customFormat="1" ht="12" customHeight="1">
      <c r="A567" s="894"/>
      <c r="B567" s="55">
        <f>'Rencana Anggaran Biaya'!B595</f>
        <v>4</v>
      </c>
      <c r="C567" s="55" t="str">
        <f>'Rencana Anggaran Biaya'!C595</f>
        <v>Pekerjaan Pemasangan Stiker Sandblast</v>
      </c>
      <c r="D567" s="34"/>
      <c r="E567" s="34"/>
      <c r="F567" s="715">
        <f>F564</f>
        <v>11</v>
      </c>
      <c r="G567" s="715"/>
      <c r="H567" s="715">
        <v>0.8</v>
      </c>
      <c r="I567" s="715"/>
      <c r="J567" s="715"/>
      <c r="K567" s="715"/>
      <c r="L567" s="715"/>
      <c r="M567" s="715"/>
      <c r="N567" s="715"/>
      <c r="O567" s="715"/>
      <c r="P567" s="715"/>
      <c r="Q567" s="715"/>
      <c r="R567" s="715"/>
      <c r="S567" s="715"/>
      <c r="T567" s="715"/>
      <c r="U567" s="715">
        <f>F567*H567</f>
        <v>8.8000000000000007</v>
      </c>
      <c r="V567" s="895" t="s">
        <v>7</v>
      </c>
      <c r="Z567" s="60"/>
    </row>
    <row r="568" spans="1:26" s="59" customFormat="1" ht="12.75">
      <c r="A568" s="903" t="str">
        <f>'Rencana Anggaran Biaya'!A596</f>
        <v>G6</v>
      </c>
      <c r="B568" s="79"/>
      <c r="C568" s="80" t="str">
        <f>'Rencana Anggaran Biaya'!C596</f>
        <v>Pekerjaan Meubeler</v>
      </c>
      <c r="D568" s="81"/>
      <c r="E568" s="81"/>
      <c r="F568" s="719"/>
      <c r="G568" s="719"/>
      <c r="H568" s="719"/>
      <c r="I568" s="719"/>
      <c r="J568" s="719"/>
      <c r="K568" s="719"/>
      <c r="L568" s="719"/>
      <c r="M568" s="719"/>
      <c r="N568" s="719"/>
      <c r="O568" s="719"/>
      <c r="P568" s="719"/>
      <c r="Q568" s="719"/>
      <c r="R568" s="719"/>
      <c r="S568" s="719"/>
      <c r="T568" s="719"/>
      <c r="U568" s="719"/>
      <c r="V568" s="904"/>
      <c r="Z568" s="60"/>
    </row>
    <row r="569" spans="1:26" s="59" customFormat="1" ht="12.75">
      <c r="A569" s="894"/>
      <c r="B569" s="55">
        <f>'Rencana Anggaran Biaya'!B597</f>
        <v>1</v>
      </c>
      <c r="C569" s="55" t="str">
        <f>'Rencana Anggaran Biaya'!C597</f>
        <v>Pekerjaan Roller Blind</v>
      </c>
      <c r="D569" s="34"/>
      <c r="E569" s="34"/>
      <c r="F569" s="716">
        <f>F567*2</f>
        <v>22</v>
      </c>
      <c r="G569" s="716"/>
      <c r="H569" s="716">
        <v>2.5</v>
      </c>
      <c r="I569" s="716"/>
      <c r="J569" s="716"/>
      <c r="K569" s="716"/>
      <c r="L569" s="716"/>
      <c r="M569" s="716"/>
      <c r="N569" s="716"/>
      <c r="O569" s="716">
        <v>1</v>
      </c>
      <c r="P569" s="716"/>
      <c r="Q569" s="716"/>
      <c r="R569" s="716"/>
      <c r="S569" s="716"/>
      <c r="T569" s="716"/>
      <c r="U569" s="716">
        <f>F569*H569*O569</f>
        <v>55</v>
      </c>
      <c r="V569" s="897" t="s">
        <v>7</v>
      </c>
      <c r="Z569" s="60"/>
    </row>
    <row r="570" spans="1:26" s="709" customFormat="1" ht="12.75">
      <c r="A570" s="901" t="str">
        <f>'Rencana Anggaran Biaya'!A598</f>
        <v>H</v>
      </c>
      <c r="B570" s="706"/>
      <c r="C570" s="707" t="str">
        <f>'Rencana Anggaran Biaya'!C598</f>
        <v>Pekerjaan Ruang Meeting (Fasilitasi)</v>
      </c>
      <c r="D570" s="708"/>
      <c r="E570" s="708"/>
      <c r="F570" s="718"/>
      <c r="G570" s="718"/>
      <c r="H570" s="718"/>
      <c r="I570" s="718"/>
      <c r="J570" s="718"/>
      <c r="K570" s="718"/>
      <c r="L570" s="718"/>
      <c r="M570" s="718"/>
      <c r="N570" s="718"/>
      <c r="O570" s="718"/>
      <c r="P570" s="718"/>
      <c r="Q570" s="718"/>
      <c r="R570" s="718"/>
      <c r="S570" s="718"/>
      <c r="T570" s="718"/>
      <c r="U570" s="718"/>
      <c r="V570" s="902"/>
      <c r="Z570" s="710"/>
    </row>
    <row r="571" spans="1:26" s="59" customFormat="1" ht="12.75">
      <c r="A571" s="903" t="str">
        <f>'Rencana Anggaran Biaya'!A599</f>
        <v>H1</v>
      </c>
      <c r="B571" s="79"/>
      <c r="C571" s="80" t="str">
        <f>'Rencana Anggaran Biaya'!C599</f>
        <v>Pekerjaan Dinding</v>
      </c>
      <c r="D571" s="81"/>
      <c r="E571" s="81"/>
      <c r="F571" s="719"/>
      <c r="G571" s="719"/>
      <c r="H571" s="719"/>
      <c r="I571" s="719"/>
      <c r="J571" s="719"/>
      <c r="K571" s="719"/>
      <c r="L571" s="719"/>
      <c r="M571" s="719"/>
      <c r="N571" s="719"/>
      <c r="O571" s="719"/>
      <c r="P571" s="719"/>
      <c r="Q571" s="719"/>
      <c r="R571" s="719"/>
      <c r="S571" s="719"/>
      <c r="T571" s="719"/>
      <c r="U571" s="719"/>
      <c r="V571" s="904"/>
      <c r="Z571" s="60"/>
    </row>
    <row r="572" spans="1:26" s="59" customFormat="1" ht="12.75">
      <c r="A572" s="894"/>
      <c r="B572" s="55">
        <f>'Rencana Anggaran Biaya'!B600</f>
        <v>1</v>
      </c>
      <c r="C572" s="55" t="str">
        <f>'Rencana Anggaran Biaya'!C600</f>
        <v>Pekerjaan Pemasangan Rangka Kayu</v>
      </c>
      <c r="D572" s="34"/>
      <c r="E572" s="34"/>
      <c r="F572" s="715">
        <v>17.5</v>
      </c>
      <c r="G572" s="715"/>
      <c r="H572" s="715">
        <v>3.2</v>
      </c>
      <c r="I572" s="715"/>
      <c r="J572" s="715"/>
      <c r="K572" s="715"/>
      <c r="L572" s="715"/>
      <c r="M572" s="715"/>
      <c r="N572" s="715"/>
      <c r="O572" s="715"/>
      <c r="P572" s="715"/>
      <c r="Q572" s="715"/>
      <c r="R572" s="715"/>
      <c r="S572" s="715"/>
      <c r="T572" s="715"/>
      <c r="U572" s="715">
        <f>F572*H572</f>
        <v>56</v>
      </c>
      <c r="V572" s="895" t="s">
        <v>7</v>
      </c>
      <c r="Z572" s="60"/>
    </row>
    <row r="573" spans="1:26" s="59" customFormat="1" ht="12.75">
      <c r="A573" s="896"/>
      <c r="B573" s="55">
        <f>'Rencana Anggaran Biaya'!B603</f>
        <v>4</v>
      </c>
      <c r="C573" s="55" t="str">
        <f>'Rencana Anggaran Biaya'!C603</f>
        <v>Pekerjaan Pemasangan WPC</v>
      </c>
      <c r="D573" s="49"/>
      <c r="E573" s="49"/>
      <c r="F573" s="716">
        <v>2</v>
      </c>
      <c r="G573" s="716"/>
      <c r="H573" s="716">
        <f>H572</f>
        <v>3.2</v>
      </c>
      <c r="I573" s="716"/>
      <c r="J573" s="716"/>
      <c r="K573" s="716"/>
      <c r="L573" s="716"/>
      <c r="M573" s="716"/>
      <c r="N573" s="716"/>
      <c r="O573" s="716"/>
      <c r="P573" s="716"/>
      <c r="Q573" s="716"/>
      <c r="R573" s="716"/>
      <c r="S573" s="716"/>
      <c r="T573" s="716"/>
      <c r="U573" s="716">
        <f>F573*H573</f>
        <v>6.4</v>
      </c>
      <c r="V573" s="897" t="s">
        <v>7</v>
      </c>
      <c r="Z573" s="60"/>
    </row>
    <row r="574" spans="1:26" s="59" customFormat="1" ht="12.75">
      <c r="A574" s="894"/>
      <c r="B574" s="55">
        <f>'Rencana Anggaran Biaya'!B604</f>
        <v>5</v>
      </c>
      <c r="C574" s="55" t="str">
        <f>'Rencana Anggaran Biaya'!C604</f>
        <v>Pekerjaan Pemasangan Signage</v>
      </c>
      <c r="D574" s="34"/>
      <c r="E574" s="34"/>
      <c r="F574" s="716"/>
      <c r="G574" s="716"/>
      <c r="H574" s="716"/>
      <c r="I574" s="716"/>
      <c r="J574" s="716"/>
      <c r="K574" s="716"/>
      <c r="L574" s="716"/>
      <c r="M574" s="716"/>
      <c r="N574" s="716"/>
      <c r="O574" s="716"/>
      <c r="P574" s="716"/>
      <c r="Q574" s="716"/>
      <c r="R574" s="716"/>
      <c r="S574" s="716"/>
      <c r="T574" s="716"/>
      <c r="U574" s="716">
        <v>125</v>
      </c>
      <c r="V574" s="897" t="s">
        <v>4</v>
      </c>
      <c r="Z574" s="60"/>
    </row>
    <row r="575" spans="1:26" s="59" customFormat="1" ht="12.75">
      <c r="A575" s="903" t="str">
        <f>'Rencana Anggaran Biaya'!A605</f>
        <v>H2</v>
      </c>
      <c r="B575" s="79"/>
      <c r="C575" s="80" t="str">
        <f>'Rencana Anggaran Biaya'!C605</f>
        <v>Pekerjaan Plafon</v>
      </c>
      <c r="D575" s="81"/>
      <c r="E575" s="81"/>
      <c r="F575" s="719"/>
      <c r="G575" s="719"/>
      <c r="H575" s="719"/>
      <c r="I575" s="719"/>
      <c r="J575" s="719"/>
      <c r="K575" s="719"/>
      <c r="L575" s="719"/>
      <c r="M575" s="719"/>
      <c r="N575" s="719"/>
      <c r="O575" s="719"/>
      <c r="P575" s="719"/>
      <c r="Q575" s="719"/>
      <c r="R575" s="719"/>
      <c r="S575" s="719"/>
      <c r="T575" s="719"/>
      <c r="U575" s="719"/>
      <c r="V575" s="904"/>
      <c r="Z575" s="60"/>
    </row>
    <row r="576" spans="1:26" s="59" customFormat="1" ht="12.75">
      <c r="A576" s="894"/>
      <c r="B576" s="55">
        <f>'Rencana Anggaran Biaya'!B606</f>
        <v>1</v>
      </c>
      <c r="C576" s="55" t="str">
        <f>'Rencana Anggaran Biaya'!C606</f>
        <v>Pekerjaan Pemasangan Rangka Plafon</v>
      </c>
      <c r="D576" s="34"/>
      <c r="E576" s="34"/>
      <c r="F576" s="715">
        <v>2</v>
      </c>
      <c r="G576" s="715">
        <v>5</v>
      </c>
      <c r="H576" s="715"/>
      <c r="I576" s="715"/>
      <c r="J576" s="715"/>
      <c r="K576" s="715"/>
      <c r="L576" s="715"/>
      <c r="M576" s="715"/>
      <c r="N576" s="715"/>
      <c r="O576" s="715"/>
      <c r="P576" s="715"/>
      <c r="Q576" s="715"/>
      <c r="R576" s="715"/>
      <c r="S576" s="715"/>
      <c r="T576" s="715"/>
      <c r="U576" s="715">
        <f>F576*G576</f>
        <v>10</v>
      </c>
      <c r="V576" s="895" t="s">
        <v>7</v>
      </c>
      <c r="Z576" s="60"/>
    </row>
    <row r="577" spans="1:26" s="59" customFormat="1" ht="12.75">
      <c r="A577" s="896"/>
      <c r="B577" s="55">
        <f>'Rencana Anggaran Biaya'!B607</f>
        <v>2</v>
      </c>
      <c r="C577" s="55" t="str">
        <f>'Rencana Anggaran Biaya'!C607</f>
        <v>Pekerjaan Pemasangan Plafon Gypsum</v>
      </c>
      <c r="D577" s="49"/>
      <c r="E577" s="49"/>
      <c r="F577" s="716">
        <f>F576</f>
        <v>2</v>
      </c>
      <c r="G577" s="716">
        <f>G576</f>
        <v>5</v>
      </c>
      <c r="H577" s="716"/>
      <c r="I577" s="716">
        <f>F576</f>
        <v>2</v>
      </c>
      <c r="J577" s="716">
        <v>2</v>
      </c>
      <c r="K577" s="716">
        <v>2</v>
      </c>
      <c r="L577" s="716"/>
      <c r="M577" s="716"/>
      <c r="N577" s="716"/>
      <c r="O577" s="716"/>
      <c r="P577" s="716"/>
      <c r="Q577" s="716"/>
      <c r="R577" s="716"/>
      <c r="S577" s="716"/>
      <c r="T577" s="716"/>
      <c r="U577" s="716">
        <f>F577*G577+I577*J577*K577</f>
        <v>18</v>
      </c>
      <c r="V577" s="897" t="s">
        <v>7</v>
      </c>
      <c r="Z577" s="60"/>
    </row>
    <row r="578" spans="1:26" s="59" customFormat="1" ht="12" customHeight="1">
      <c r="A578" s="894"/>
      <c r="B578" s="55">
        <f>'Rencana Anggaran Biaya'!B608</f>
        <v>3</v>
      </c>
      <c r="C578" s="55" t="str">
        <f>'Rencana Anggaran Biaya'!C608</f>
        <v>Pekerjaan Pengecatan Plafon Gypsum Warna Hitam</v>
      </c>
      <c r="D578" s="34"/>
      <c r="E578" s="34"/>
      <c r="F578" s="715">
        <f>F577</f>
        <v>2</v>
      </c>
      <c r="G578" s="715">
        <f>G577</f>
        <v>5</v>
      </c>
      <c r="H578" s="715"/>
      <c r="I578" s="715"/>
      <c r="J578" s="715"/>
      <c r="K578" s="715"/>
      <c r="L578" s="715"/>
      <c r="M578" s="715"/>
      <c r="N578" s="715"/>
      <c r="O578" s="715"/>
      <c r="P578" s="715"/>
      <c r="Q578" s="715"/>
      <c r="R578" s="715"/>
      <c r="S578" s="715"/>
      <c r="T578" s="715"/>
      <c r="U578" s="715">
        <f>F578*G578</f>
        <v>10</v>
      </c>
      <c r="V578" s="895" t="s">
        <v>7</v>
      </c>
      <c r="Z578" s="60"/>
    </row>
    <row r="579" spans="1:26" s="59" customFormat="1" ht="12.75">
      <c r="A579" s="894"/>
      <c r="B579" s="55">
        <f>'Rencana Anggaran Biaya'!B609</f>
        <v>4</v>
      </c>
      <c r="C579" s="55" t="str">
        <f>'Rencana Anggaran Biaya'!C609</f>
        <v>Pekerjaan Pengecatan Plafon Gypsum Warna Putih</v>
      </c>
      <c r="D579" s="34"/>
      <c r="E579" s="34"/>
      <c r="F579" s="716">
        <f>I577</f>
        <v>2</v>
      </c>
      <c r="G579" s="716">
        <f>J577</f>
        <v>2</v>
      </c>
      <c r="H579" s="716">
        <f>K577</f>
        <v>2</v>
      </c>
      <c r="I579" s="716"/>
      <c r="J579" s="716"/>
      <c r="K579" s="716"/>
      <c r="L579" s="716"/>
      <c r="M579" s="716"/>
      <c r="N579" s="716"/>
      <c r="O579" s="716"/>
      <c r="P579" s="716"/>
      <c r="Q579" s="716"/>
      <c r="R579" s="716"/>
      <c r="S579" s="716"/>
      <c r="T579" s="716"/>
      <c r="U579" s="716">
        <f>F579*G579*H579</f>
        <v>8</v>
      </c>
      <c r="V579" s="897" t="s">
        <v>7</v>
      </c>
      <c r="Z579" s="60"/>
    </row>
    <row r="580" spans="1:26" s="59" customFormat="1" ht="12.75">
      <c r="A580" s="903" t="str">
        <f>'Rencana Anggaran Biaya'!A610</f>
        <v>H3</v>
      </c>
      <c r="B580" s="79"/>
      <c r="C580" s="80" t="str">
        <f>'Rencana Anggaran Biaya'!C610</f>
        <v>Pekerjaan Lantai</v>
      </c>
      <c r="D580" s="81"/>
      <c r="E580" s="81"/>
      <c r="F580" s="719"/>
      <c r="G580" s="719"/>
      <c r="H580" s="719"/>
      <c r="I580" s="719"/>
      <c r="J580" s="719"/>
      <c r="K580" s="719"/>
      <c r="L580" s="719"/>
      <c r="M580" s="719"/>
      <c r="N580" s="719"/>
      <c r="O580" s="719"/>
      <c r="P580" s="719"/>
      <c r="Q580" s="719"/>
      <c r="R580" s="719"/>
      <c r="S580" s="719"/>
      <c r="T580" s="719"/>
      <c r="U580" s="719"/>
      <c r="V580" s="904"/>
      <c r="Z580" s="60"/>
    </row>
    <row r="581" spans="1:26" s="59" customFormat="1" ht="12.75">
      <c r="A581" s="894"/>
      <c r="B581" s="55">
        <f>'Rencana Anggaran Biaya'!B611</f>
        <v>1</v>
      </c>
      <c r="C581" s="55" t="str">
        <f>'Rencana Anggaran Biaya'!C611</f>
        <v>Pekerjaan Pemasangan Granit Tensile</v>
      </c>
      <c r="D581" s="34"/>
      <c r="E581" s="34"/>
      <c r="F581" s="715">
        <f>F578</f>
        <v>2</v>
      </c>
      <c r="G581" s="715">
        <f>G578</f>
        <v>5</v>
      </c>
      <c r="H581" s="715"/>
      <c r="I581" s="715"/>
      <c r="J581" s="715"/>
      <c r="K581" s="715"/>
      <c r="L581" s="715"/>
      <c r="M581" s="715"/>
      <c r="N581" s="715"/>
      <c r="O581" s="715"/>
      <c r="P581" s="715"/>
      <c r="Q581" s="715"/>
      <c r="R581" s="715"/>
      <c r="S581" s="715"/>
      <c r="T581" s="715"/>
      <c r="U581" s="715">
        <f>F581*G581</f>
        <v>10</v>
      </c>
      <c r="V581" s="895" t="s">
        <v>7</v>
      </c>
      <c r="Z581" s="60"/>
    </row>
    <row r="582" spans="1:26" s="59" customFormat="1" ht="12.75">
      <c r="A582" s="903" t="str">
        <f>'Rencana Anggaran Biaya'!A612</f>
        <v>H4</v>
      </c>
      <c r="B582" s="79"/>
      <c r="C582" s="80" t="str">
        <f>'Rencana Anggaran Biaya'!C612</f>
        <v>Pekerjaan Elektrikal</v>
      </c>
      <c r="D582" s="81"/>
      <c r="E582" s="81"/>
      <c r="F582" s="719"/>
      <c r="G582" s="719"/>
      <c r="H582" s="719"/>
      <c r="I582" s="719"/>
      <c r="J582" s="719"/>
      <c r="K582" s="719"/>
      <c r="L582" s="719"/>
      <c r="M582" s="719"/>
      <c r="N582" s="719"/>
      <c r="O582" s="719"/>
      <c r="P582" s="719"/>
      <c r="Q582" s="719"/>
      <c r="R582" s="719"/>
      <c r="S582" s="719"/>
      <c r="T582" s="719"/>
      <c r="U582" s="719"/>
      <c r="V582" s="904"/>
      <c r="Z582" s="60"/>
    </row>
    <row r="583" spans="1:26" s="59" customFormat="1" ht="12.75">
      <c r="A583" s="894"/>
      <c r="B583" s="55">
        <f>'Rencana Anggaran Biaya'!B613</f>
        <v>1</v>
      </c>
      <c r="C583" s="55" t="str">
        <f>'Rencana Anggaran Biaya'!C613</f>
        <v>Pekerjaan Instalasi Kabel NYM</v>
      </c>
      <c r="D583" s="34"/>
      <c r="E583" s="34"/>
      <c r="F583" s="715"/>
      <c r="G583" s="715"/>
      <c r="H583" s="715"/>
      <c r="I583" s="715"/>
      <c r="J583" s="715"/>
      <c r="K583" s="715"/>
      <c r="L583" s="715"/>
      <c r="M583" s="715"/>
      <c r="N583" s="715"/>
      <c r="O583" s="715"/>
      <c r="P583" s="715"/>
      <c r="Q583" s="715"/>
      <c r="R583" s="715"/>
      <c r="S583" s="715"/>
      <c r="T583" s="715"/>
      <c r="U583" s="715">
        <f>1+U585+U586+U588</f>
        <v>17</v>
      </c>
      <c r="V583" s="895" t="s">
        <v>1439</v>
      </c>
      <c r="Z583" s="60"/>
    </row>
    <row r="584" spans="1:26" s="59" customFormat="1" ht="12.75">
      <c r="A584" s="896"/>
      <c r="B584" s="55">
        <f>'Rencana Anggaran Biaya'!B614</f>
        <v>2</v>
      </c>
      <c r="C584" s="55" t="str">
        <f>'Rencana Anggaran Biaya'!C614</f>
        <v>Pekerjaan Pemasangan Lampu LED Strips</v>
      </c>
      <c r="D584" s="49"/>
      <c r="E584" s="49"/>
      <c r="F584" s="716"/>
      <c r="G584" s="716"/>
      <c r="H584" s="716"/>
      <c r="I584" s="716"/>
      <c r="J584" s="716"/>
      <c r="K584" s="716"/>
      <c r="L584" s="716"/>
      <c r="M584" s="716"/>
      <c r="N584" s="716"/>
      <c r="O584" s="716"/>
      <c r="P584" s="716"/>
      <c r="Q584" s="716"/>
      <c r="R584" s="716"/>
      <c r="S584" s="716"/>
      <c r="T584" s="716"/>
      <c r="U584" s="715">
        <f>F581*2</f>
        <v>4</v>
      </c>
      <c r="V584" s="895" t="s">
        <v>17</v>
      </c>
      <c r="Z584" s="60"/>
    </row>
    <row r="585" spans="1:26" s="59" customFormat="1" ht="12" customHeight="1">
      <c r="A585" s="894"/>
      <c r="B585" s="55">
        <f>'Rencana Anggaran Biaya'!B615</f>
        <v>3</v>
      </c>
      <c r="C585" s="55" t="str">
        <f>'Rencana Anggaran Biaya'!C615</f>
        <v>Pekerjaan Pemasangan Lampu LED Mata Kucing</v>
      </c>
      <c r="D585" s="34"/>
      <c r="E585" s="34"/>
      <c r="F585" s="715"/>
      <c r="G585" s="715"/>
      <c r="H585" s="715"/>
      <c r="I585" s="715"/>
      <c r="J585" s="715"/>
      <c r="K585" s="715"/>
      <c r="L585" s="715"/>
      <c r="M585" s="715"/>
      <c r="N585" s="715"/>
      <c r="O585" s="715"/>
      <c r="P585" s="715"/>
      <c r="Q585" s="715"/>
      <c r="R585" s="715"/>
      <c r="S585" s="715"/>
      <c r="T585" s="715"/>
      <c r="U585" s="715">
        <v>4</v>
      </c>
      <c r="V585" s="895" t="s">
        <v>5</v>
      </c>
      <c r="Z585" s="60"/>
    </row>
    <row r="586" spans="1:26" s="59" customFormat="1" ht="12.75">
      <c r="A586" s="894"/>
      <c r="B586" s="55">
        <f>'Rencana Anggaran Biaya'!B616</f>
        <v>4</v>
      </c>
      <c r="C586" s="55" t="str">
        <f>'Rencana Anggaran Biaya'!C616</f>
        <v>Pekerjaan Pemasangan Lampu LED Magnetic Track Light</v>
      </c>
      <c r="D586" s="34"/>
      <c r="E586" s="34"/>
      <c r="F586" s="716"/>
      <c r="G586" s="716"/>
      <c r="H586" s="716"/>
      <c r="I586" s="716"/>
      <c r="J586" s="716"/>
      <c r="K586" s="716"/>
      <c r="L586" s="716"/>
      <c r="M586" s="716"/>
      <c r="N586" s="716"/>
      <c r="O586" s="716"/>
      <c r="P586" s="716"/>
      <c r="Q586" s="716"/>
      <c r="R586" s="716"/>
      <c r="S586" s="716"/>
      <c r="T586" s="716"/>
      <c r="U586" s="715">
        <v>10</v>
      </c>
      <c r="V586" s="895" t="s">
        <v>5</v>
      </c>
      <c r="Z586" s="60"/>
    </row>
    <row r="587" spans="1:26" s="59" customFormat="1" ht="12.75">
      <c r="A587" s="894"/>
      <c r="B587" s="55">
        <f>'Rencana Anggaran Biaya'!B617</f>
        <v>5</v>
      </c>
      <c r="C587" s="55" t="str">
        <f>'Rencana Anggaran Biaya'!C617</f>
        <v>Pekerjaan Pemasangan Lampu LED Hanging Track Light</v>
      </c>
      <c r="D587" s="34"/>
      <c r="E587" s="34"/>
      <c r="F587" s="715"/>
      <c r="G587" s="715"/>
      <c r="H587" s="715"/>
      <c r="I587" s="715"/>
      <c r="J587" s="715"/>
      <c r="K587" s="715"/>
      <c r="L587" s="715"/>
      <c r="M587" s="715"/>
      <c r="N587" s="715"/>
      <c r="O587" s="715"/>
      <c r="P587" s="715"/>
      <c r="Q587" s="715"/>
      <c r="R587" s="715"/>
      <c r="S587" s="715"/>
      <c r="T587" s="715"/>
      <c r="U587" s="716">
        <v>4</v>
      </c>
      <c r="V587" s="897" t="s">
        <v>5</v>
      </c>
      <c r="Z587" s="60"/>
    </row>
    <row r="588" spans="1:26" s="59" customFormat="1" ht="12.75">
      <c r="A588" s="896"/>
      <c r="B588" s="55">
        <f>'Rencana Anggaran Biaya'!B618</f>
        <v>6</v>
      </c>
      <c r="C588" s="55" t="str">
        <f>'Rencana Anggaran Biaya'!C618</f>
        <v>Pekerjaan Pemasangan Saklar Tunggal</v>
      </c>
      <c r="D588" s="49"/>
      <c r="E588" s="49"/>
      <c r="F588" s="716"/>
      <c r="G588" s="716"/>
      <c r="H588" s="716"/>
      <c r="I588" s="716"/>
      <c r="J588" s="716"/>
      <c r="K588" s="716"/>
      <c r="L588" s="716"/>
      <c r="M588" s="716"/>
      <c r="N588" s="716"/>
      <c r="O588" s="716"/>
      <c r="P588" s="716"/>
      <c r="Q588" s="716"/>
      <c r="R588" s="716"/>
      <c r="S588" s="716"/>
      <c r="T588" s="716"/>
      <c r="U588" s="715">
        <v>2</v>
      </c>
      <c r="V588" s="895" t="s">
        <v>5</v>
      </c>
      <c r="Z588" s="60"/>
    </row>
    <row r="589" spans="1:26" s="59" customFormat="1" ht="12" customHeight="1">
      <c r="A589" s="894"/>
      <c r="B589" s="55">
        <f>'Rencana Anggaran Biaya'!B619</f>
        <v>7</v>
      </c>
      <c r="C589" s="55" t="str">
        <f>'Rencana Anggaran Biaya'!C619</f>
        <v>Pekerjaan Pemasangan Saklar Ganda</v>
      </c>
      <c r="D589" s="34"/>
      <c r="E589" s="34"/>
      <c r="F589" s="715"/>
      <c r="G589" s="715"/>
      <c r="H589" s="715"/>
      <c r="I589" s="715"/>
      <c r="J589" s="715"/>
      <c r="K589" s="715"/>
      <c r="L589" s="715"/>
      <c r="M589" s="715"/>
      <c r="N589" s="715"/>
      <c r="O589" s="715"/>
      <c r="P589" s="715"/>
      <c r="Q589" s="715"/>
      <c r="R589" s="715"/>
      <c r="S589" s="715"/>
      <c r="T589" s="715"/>
      <c r="U589" s="715">
        <v>2</v>
      </c>
      <c r="V589" s="895" t="s">
        <v>5</v>
      </c>
      <c r="Z589" s="60"/>
    </row>
    <row r="590" spans="1:26" s="59" customFormat="1" ht="12.75">
      <c r="A590" s="894"/>
      <c r="B590" s="55">
        <f>'Rencana Anggaran Biaya'!B620</f>
        <v>8</v>
      </c>
      <c r="C590" s="55" t="str">
        <f>'Rencana Anggaran Biaya'!C620</f>
        <v>Pekerjaan Pemasangan Stop Kontak Tunggal</v>
      </c>
      <c r="D590" s="34"/>
      <c r="E590" s="34"/>
      <c r="F590" s="716"/>
      <c r="G590" s="716"/>
      <c r="H590" s="716"/>
      <c r="I590" s="716"/>
      <c r="J590" s="716"/>
      <c r="K590" s="716"/>
      <c r="L590" s="716"/>
      <c r="M590" s="716"/>
      <c r="N590" s="716"/>
      <c r="O590" s="716"/>
      <c r="P590" s="716"/>
      <c r="Q590" s="716"/>
      <c r="R590" s="716"/>
      <c r="S590" s="716"/>
      <c r="T590" s="716"/>
      <c r="U590" s="716">
        <v>16</v>
      </c>
      <c r="V590" s="897" t="s">
        <v>5</v>
      </c>
      <c r="Z590" s="60"/>
    </row>
    <row r="591" spans="1:26" s="59" customFormat="1" ht="12.75">
      <c r="A591" s="903" t="str">
        <f>'Rencana Anggaran Biaya'!A621</f>
        <v>H5</v>
      </c>
      <c r="B591" s="79"/>
      <c r="C591" s="80" t="str">
        <f>'Rencana Anggaran Biaya'!C621</f>
        <v>Pekerjaan Pintu Jendela</v>
      </c>
      <c r="D591" s="81"/>
      <c r="E591" s="81"/>
      <c r="F591" s="719"/>
      <c r="G591" s="719"/>
      <c r="H591" s="719"/>
      <c r="I591" s="719"/>
      <c r="J591" s="719"/>
      <c r="K591" s="719"/>
      <c r="L591" s="719"/>
      <c r="M591" s="719"/>
      <c r="N591" s="719"/>
      <c r="O591" s="719"/>
      <c r="P591" s="719"/>
      <c r="Q591" s="719"/>
      <c r="R591" s="719"/>
      <c r="S591" s="719"/>
      <c r="T591" s="719"/>
      <c r="U591" s="719"/>
      <c r="V591" s="904"/>
      <c r="Z591" s="60"/>
    </row>
    <row r="592" spans="1:26" s="59" customFormat="1" ht="12.75">
      <c r="A592" s="894"/>
      <c r="B592" s="55">
        <f>'Rencana Anggaran Biaya'!B622</f>
        <v>1</v>
      </c>
      <c r="C592" s="55" t="str">
        <f>'Rencana Anggaran Biaya'!C622</f>
        <v>Pekerjaan Pemasangan Dinding Partisi Rangka Aluminium</v>
      </c>
      <c r="D592" s="34"/>
      <c r="E592" s="34"/>
      <c r="F592" s="715">
        <v>5</v>
      </c>
      <c r="G592" s="715"/>
      <c r="H592" s="715">
        <v>3.2</v>
      </c>
      <c r="I592" s="715"/>
      <c r="J592" s="715"/>
      <c r="K592" s="715"/>
      <c r="L592" s="715"/>
      <c r="M592" s="715"/>
      <c r="N592" s="715"/>
      <c r="O592" s="715"/>
      <c r="P592" s="715"/>
      <c r="Q592" s="715"/>
      <c r="R592" s="715"/>
      <c r="S592" s="715"/>
      <c r="T592" s="715"/>
      <c r="U592" s="715">
        <f>F592+F592+H592+H592+H592</f>
        <v>19.599999999999998</v>
      </c>
      <c r="V592" s="895" t="s">
        <v>17</v>
      </c>
      <c r="Z592" s="60"/>
    </row>
    <row r="593" spans="1:26" s="59" customFormat="1" ht="12.75">
      <c r="A593" s="896"/>
      <c r="B593" s="55">
        <f>'Rencana Anggaran Biaya'!B623</f>
        <v>2</v>
      </c>
      <c r="C593" s="55" t="str">
        <f>'Rencana Anggaran Biaya'!C623</f>
        <v>Pekerjaan Pemasangan Pintu Aluminium</v>
      </c>
      <c r="D593" s="49"/>
      <c r="E593" s="49"/>
      <c r="F593" s="716">
        <v>0.96</v>
      </c>
      <c r="G593" s="716"/>
      <c r="H593" s="716">
        <f>H592</f>
        <v>3.2</v>
      </c>
      <c r="I593" s="716"/>
      <c r="J593" s="716"/>
      <c r="K593" s="716"/>
      <c r="L593" s="716"/>
      <c r="M593" s="716"/>
      <c r="N593" s="716"/>
      <c r="O593" s="716"/>
      <c r="P593" s="716"/>
      <c r="Q593" s="716"/>
      <c r="R593" s="716"/>
      <c r="S593" s="716"/>
      <c r="T593" s="716"/>
      <c r="U593" s="716">
        <f>F593*H593</f>
        <v>3.0720000000000001</v>
      </c>
      <c r="V593" s="897" t="s">
        <v>7</v>
      </c>
      <c r="Z593" s="60"/>
    </row>
    <row r="594" spans="1:26" s="59" customFormat="1" ht="12" customHeight="1">
      <c r="A594" s="894"/>
      <c r="B594" s="55">
        <f>'Rencana Anggaran Biaya'!B624</f>
        <v>3</v>
      </c>
      <c r="C594" s="55" t="str">
        <f>'Rencana Anggaran Biaya'!C624</f>
        <v>Pekerjaan Pemasangan Kaca Mati</v>
      </c>
      <c r="D594" s="34"/>
      <c r="E594" s="34"/>
      <c r="F594" s="715">
        <f>F592</f>
        <v>5</v>
      </c>
      <c r="G594" s="715"/>
      <c r="H594" s="715">
        <f>H592</f>
        <v>3.2</v>
      </c>
      <c r="I594" s="715"/>
      <c r="J594" s="715">
        <f>F595</f>
        <v>5</v>
      </c>
      <c r="K594" s="715">
        <f>H595</f>
        <v>0.8</v>
      </c>
      <c r="L594" s="715"/>
      <c r="M594" s="715"/>
      <c r="N594" s="715"/>
      <c r="O594" s="715"/>
      <c r="P594" s="715"/>
      <c r="Q594" s="715"/>
      <c r="R594" s="715"/>
      <c r="S594" s="715"/>
      <c r="T594" s="715"/>
      <c r="U594" s="715">
        <f>F594*H594-J594*K594</f>
        <v>12</v>
      </c>
      <c r="V594" s="895" t="s">
        <v>7</v>
      </c>
      <c r="Z594" s="60"/>
    </row>
    <row r="595" spans="1:26" s="59" customFormat="1" ht="12" customHeight="1">
      <c r="A595" s="894"/>
      <c r="B595" s="55">
        <f>'Rencana Anggaran Biaya'!B625</f>
        <v>4</v>
      </c>
      <c r="C595" s="55" t="str">
        <f>'Rencana Anggaran Biaya'!C625</f>
        <v>Pekerjaan Pemasangan Stiker Sandblast</v>
      </c>
      <c r="D595" s="34"/>
      <c r="E595" s="34"/>
      <c r="F595" s="715">
        <f>F592</f>
        <v>5</v>
      </c>
      <c r="G595" s="715"/>
      <c r="H595" s="715">
        <v>0.8</v>
      </c>
      <c r="I595" s="715"/>
      <c r="J595" s="715"/>
      <c r="K595" s="715"/>
      <c r="L595" s="715"/>
      <c r="M595" s="715"/>
      <c r="N595" s="715"/>
      <c r="O595" s="715"/>
      <c r="P595" s="715"/>
      <c r="Q595" s="715"/>
      <c r="R595" s="715"/>
      <c r="S595" s="715"/>
      <c r="T595" s="715"/>
      <c r="U595" s="715">
        <f>F595*H595</f>
        <v>4</v>
      </c>
      <c r="V595" s="895" t="s">
        <v>7</v>
      </c>
      <c r="Z595" s="60"/>
    </row>
    <row r="596" spans="1:26" s="59" customFormat="1" ht="12.75">
      <c r="A596" s="903" t="str">
        <f>'Rencana Anggaran Biaya'!A626</f>
        <v>H6</v>
      </c>
      <c r="B596" s="79"/>
      <c r="C596" s="80" t="str">
        <f>'Rencana Anggaran Biaya'!C626</f>
        <v>Pekerjaan Meubeler</v>
      </c>
      <c r="D596" s="81"/>
      <c r="E596" s="81"/>
      <c r="F596" s="719"/>
      <c r="G596" s="719"/>
      <c r="H596" s="719"/>
      <c r="I596" s="719"/>
      <c r="J596" s="719"/>
      <c r="K596" s="719"/>
      <c r="L596" s="719"/>
      <c r="M596" s="719"/>
      <c r="N596" s="719"/>
      <c r="O596" s="719"/>
      <c r="P596" s="719"/>
      <c r="Q596" s="719"/>
      <c r="R596" s="719"/>
      <c r="S596" s="719"/>
      <c r="T596" s="719"/>
      <c r="U596" s="719"/>
      <c r="V596" s="904"/>
      <c r="Z596" s="60"/>
    </row>
    <row r="597" spans="1:26" s="59" customFormat="1" ht="12" customHeight="1">
      <c r="A597" s="894"/>
      <c r="B597" s="55">
        <f>'Rencana Anggaran Biaya'!B627</f>
        <v>1</v>
      </c>
      <c r="C597" s="55" t="str">
        <f>'Rencana Anggaran Biaya'!C627</f>
        <v>Pekerjaan Roller Blind</v>
      </c>
      <c r="D597" s="34"/>
      <c r="E597" s="34"/>
      <c r="F597" s="716">
        <f>F595*2</f>
        <v>10</v>
      </c>
      <c r="G597" s="716"/>
      <c r="H597" s="716">
        <v>2.5</v>
      </c>
      <c r="I597" s="716"/>
      <c r="J597" s="716"/>
      <c r="K597" s="716"/>
      <c r="L597" s="716"/>
      <c r="M597" s="716"/>
      <c r="N597" s="716"/>
      <c r="O597" s="716">
        <v>1</v>
      </c>
      <c r="P597" s="716"/>
      <c r="Q597" s="716"/>
      <c r="R597" s="716"/>
      <c r="S597" s="716"/>
      <c r="T597" s="716"/>
      <c r="U597" s="716">
        <f>F597*H597*O597</f>
        <v>25</v>
      </c>
      <c r="V597" s="895" t="s">
        <v>7</v>
      </c>
      <c r="Z597" s="60"/>
    </row>
    <row r="598" spans="1:26" s="709" customFormat="1" ht="12.75">
      <c r="A598" s="901" t="str">
        <f>'Rencana Anggaran Biaya'!A628</f>
        <v>I</v>
      </c>
      <c r="B598" s="706"/>
      <c r="C598" s="707" t="str">
        <f>'Rencana Anggaran Biaya'!C628</f>
        <v>Pekerjaan Ruang Kabag Fasilitasi</v>
      </c>
      <c r="D598" s="708"/>
      <c r="E598" s="708"/>
      <c r="F598" s="718"/>
      <c r="G598" s="718"/>
      <c r="H598" s="718"/>
      <c r="I598" s="718"/>
      <c r="J598" s="718"/>
      <c r="K598" s="718"/>
      <c r="L598" s="718"/>
      <c r="M598" s="718"/>
      <c r="N598" s="718"/>
      <c r="O598" s="718"/>
      <c r="P598" s="718"/>
      <c r="Q598" s="718"/>
      <c r="R598" s="718"/>
      <c r="S598" s="718"/>
      <c r="T598" s="718"/>
      <c r="U598" s="718"/>
      <c r="V598" s="902"/>
      <c r="Z598" s="710"/>
    </row>
    <row r="599" spans="1:26" s="59" customFormat="1" ht="12.75">
      <c r="A599" s="903" t="str">
        <f>'Rencana Anggaran Biaya'!A629</f>
        <v>I1</v>
      </c>
      <c r="B599" s="79"/>
      <c r="C599" s="80" t="str">
        <f>'Rencana Anggaran Biaya'!C629</f>
        <v>Pekerjaan Dinding</v>
      </c>
      <c r="D599" s="81"/>
      <c r="E599" s="81"/>
      <c r="F599" s="719"/>
      <c r="G599" s="719"/>
      <c r="H599" s="719"/>
      <c r="I599" s="719"/>
      <c r="J599" s="719"/>
      <c r="K599" s="719"/>
      <c r="L599" s="719"/>
      <c r="M599" s="719"/>
      <c r="N599" s="719"/>
      <c r="O599" s="719"/>
      <c r="P599" s="719"/>
      <c r="Q599" s="719"/>
      <c r="R599" s="719"/>
      <c r="S599" s="719"/>
      <c r="T599" s="719"/>
      <c r="U599" s="719"/>
      <c r="V599" s="904"/>
      <c r="Z599" s="60"/>
    </row>
    <row r="600" spans="1:26" s="59" customFormat="1" ht="12.75">
      <c r="A600" s="894"/>
      <c r="B600" s="55">
        <f>'Rencana Anggaran Biaya'!B630</f>
        <v>1</v>
      </c>
      <c r="C600" s="55" t="str">
        <f>'Rencana Anggaran Biaya'!C630</f>
        <v>Pekerjaan Pemasangan Dinding 1/2 Bata</v>
      </c>
      <c r="D600" s="34"/>
      <c r="E600" s="34"/>
      <c r="F600" s="715">
        <v>4</v>
      </c>
      <c r="G600" s="715"/>
      <c r="H600" s="715">
        <v>3.2</v>
      </c>
      <c r="I600" s="715"/>
      <c r="J600" s="715"/>
      <c r="K600" s="715"/>
      <c r="L600" s="715"/>
      <c r="M600" s="715"/>
      <c r="N600" s="715"/>
      <c r="O600" s="715"/>
      <c r="P600" s="715"/>
      <c r="Q600" s="715"/>
      <c r="R600" s="715"/>
      <c r="S600" s="715"/>
      <c r="T600" s="715"/>
      <c r="U600" s="715">
        <f>F600*H600</f>
        <v>12.8</v>
      </c>
      <c r="V600" s="895" t="s">
        <v>7</v>
      </c>
      <c r="Z600" s="60"/>
    </row>
    <row r="601" spans="1:26" s="59" customFormat="1" ht="12.75">
      <c r="A601" s="896"/>
      <c r="B601" s="55">
        <f>'Rencana Anggaran Biaya'!B631</f>
        <v>2</v>
      </c>
      <c r="C601" s="55" t="str">
        <f>'Rencana Anggaran Biaya'!C631</f>
        <v>Pekerjaan Plesteran</v>
      </c>
      <c r="D601" s="49"/>
      <c r="E601" s="49"/>
      <c r="F601" s="716"/>
      <c r="G601" s="716"/>
      <c r="H601" s="716"/>
      <c r="I601" s="716"/>
      <c r="J601" s="716"/>
      <c r="K601" s="716"/>
      <c r="L601" s="716"/>
      <c r="M601" s="716"/>
      <c r="N601" s="716"/>
      <c r="O601" s="716"/>
      <c r="P601" s="716"/>
      <c r="Q601" s="716"/>
      <c r="R601" s="716"/>
      <c r="S601" s="716"/>
      <c r="T601" s="716"/>
      <c r="U601" s="716">
        <f>U600*2</f>
        <v>25.6</v>
      </c>
      <c r="V601" s="897" t="s">
        <v>7</v>
      </c>
      <c r="Z601" s="60"/>
    </row>
    <row r="602" spans="1:26" s="59" customFormat="1" ht="12" customHeight="1">
      <c r="A602" s="894"/>
      <c r="B602" s="55">
        <f>'Rencana Anggaran Biaya'!B632</f>
        <v>3</v>
      </c>
      <c r="C602" s="55" t="str">
        <f>'Rencana Anggaran Biaya'!C632</f>
        <v>Pekerjaan Acian</v>
      </c>
      <c r="D602" s="34"/>
      <c r="E602" s="34"/>
      <c r="F602" s="715"/>
      <c r="G602" s="715"/>
      <c r="H602" s="715"/>
      <c r="I602" s="715"/>
      <c r="J602" s="715"/>
      <c r="K602" s="715"/>
      <c r="L602" s="715"/>
      <c r="M602" s="715"/>
      <c r="N602" s="715"/>
      <c r="O602" s="715"/>
      <c r="P602" s="715"/>
      <c r="Q602" s="715"/>
      <c r="R602" s="715"/>
      <c r="S602" s="715"/>
      <c r="T602" s="715"/>
      <c r="U602" s="715">
        <f>U601</f>
        <v>25.6</v>
      </c>
      <c r="V602" s="895" t="s">
        <v>7</v>
      </c>
      <c r="Z602" s="60"/>
    </row>
    <row r="603" spans="1:26" s="59" customFormat="1" ht="12.75">
      <c r="A603" s="894"/>
      <c r="B603" s="55">
        <f>'Rencana Anggaran Biaya'!B633</f>
        <v>4</v>
      </c>
      <c r="C603" s="55" t="str">
        <f>'Rencana Anggaran Biaya'!C633</f>
        <v>Pekerjaan Pemasangan Rangka Kayu</v>
      </c>
      <c r="D603" s="34"/>
      <c r="E603" s="34"/>
      <c r="F603" s="715">
        <v>18</v>
      </c>
      <c r="G603" s="715"/>
      <c r="H603" s="715">
        <f>H600</f>
        <v>3.2</v>
      </c>
      <c r="I603" s="715"/>
      <c r="J603" s="715"/>
      <c r="K603" s="715"/>
      <c r="L603" s="715"/>
      <c r="M603" s="715"/>
      <c r="N603" s="715"/>
      <c r="O603" s="715"/>
      <c r="P603" s="715"/>
      <c r="Q603" s="715"/>
      <c r="R603" s="715"/>
      <c r="S603" s="715"/>
      <c r="T603" s="715"/>
      <c r="U603" s="715">
        <f>F603*H603</f>
        <v>57.6</v>
      </c>
      <c r="V603" s="895" t="s">
        <v>7</v>
      </c>
      <c r="Z603" s="60"/>
    </row>
    <row r="604" spans="1:26" s="59" customFormat="1" ht="12.75">
      <c r="A604" s="896"/>
      <c r="B604" s="55">
        <f>'Rencana Anggaran Biaya'!B636</f>
        <v>7</v>
      </c>
      <c r="C604" s="55" t="str">
        <f>'Rencana Anggaran Biaya'!C636</f>
        <v>Pekerjaan Pemasangan WPC</v>
      </c>
      <c r="D604" s="49"/>
      <c r="E604" s="49"/>
      <c r="F604" s="715">
        <f>F600+1.6</f>
        <v>5.6</v>
      </c>
      <c r="G604" s="715"/>
      <c r="H604" s="715">
        <f>H603</f>
        <v>3.2</v>
      </c>
      <c r="I604" s="715"/>
      <c r="J604" s="715"/>
      <c r="K604" s="715"/>
      <c r="L604" s="715"/>
      <c r="M604" s="715"/>
      <c r="N604" s="715"/>
      <c r="O604" s="715"/>
      <c r="P604" s="715"/>
      <c r="Q604" s="715"/>
      <c r="R604" s="715"/>
      <c r="S604" s="715"/>
      <c r="T604" s="715"/>
      <c r="U604" s="715">
        <f>F604*H604</f>
        <v>17.919999999999998</v>
      </c>
      <c r="V604" s="895" t="s">
        <v>7</v>
      </c>
      <c r="Z604" s="60"/>
    </row>
    <row r="605" spans="1:26" s="59" customFormat="1" ht="12.75">
      <c r="A605" s="894"/>
      <c r="B605" s="55">
        <f>'Rencana Anggaran Biaya'!B637</f>
        <v>8</v>
      </c>
      <c r="C605" s="55" t="str">
        <f>'Rencana Anggaran Biaya'!C637</f>
        <v>Pekerjaan Pemasangan Signage</v>
      </c>
      <c r="D605" s="34"/>
      <c r="E605" s="34"/>
      <c r="F605" s="715"/>
      <c r="G605" s="715"/>
      <c r="H605" s="715"/>
      <c r="I605" s="715"/>
      <c r="J605" s="715"/>
      <c r="K605" s="715"/>
      <c r="L605" s="715"/>
      <c r="M605" s="715"/>
      <c r="N605" s="715"/>
      <c r="O605" s="715"/>
      <c r="P605" s="715"/>
      <c r="Q605" s="715"/>
      <c r="R605" s="715"/>
      <c r="S605" s="715"/>
      <c r="T605" s="715"/>
      <c r="U605" s="715">
        <v>120</v>
      </c>
      <c r="V605" s="895" t="s">
        <v>4</v>
      </c>
      <c r="Z605" s="60"/>
    </row>
    <row r="606" spans="1:26" s="59" customFormat="1" ht="12.75">
      <c r="A606" s="903" t="str">
        <f>'Rencana Anggaran Biaya'!A638</f>
        <v>I2</v>
      </c>
      <c r="B606" s="79"/>
      <c r="C606" s="80" t="str">
        <f>'Rencana Anggaran Biaya'!C638</f>
        <v>Pekerjaan Plafon</v>
      </c>
      <c r="D606" s="81"/>
      <c r="E606" s="81"/>
      <c r="F606" s="719"/>
      <c r="G606" s="719"/>
      <c r="H606" s="719"/>
      <c r="I606" s="719"/>
      <c r="J606" s="719"/>
      <c r="K606" s="719"/>
      <c r="L606" s="719"/>
      <c r="M606" s="719"/>
      <c r="N606" s="719"/>
      <c r="O606" s="719"/>
      <c r="P606" s="719"/>
      <c r="Q606" s="719"/>
      <c r="R606" s="719"/>
      <c r="S606" s="719"/>
      <c r="T606" s="719"/>
      <c r="U606" s="719"/>
      <c r="V606" s="904"/>
      <c r="Z606" s="60"/>
    </row>
    <row r="607" spans="1:26" s="59" customFormat="1" ht="12.75">
      <c r="A607" s="894"/>
      <c r="B607" s="55">
        <f>'Rencana Anggaran Biaya'!B639</f>
        <v>1</v>
      </c>
      <c r="C607" s="55" t="str">
        <f>'Rencana Anggaran Biaya'!C639</f>
        <v>Pekerjaan Pemasangan Rangka Plafon</v>
      </c>
      <c r="D607" s="34"/>
      <c r="E607" s="34"/>
      <c r="F607" s="715">
        <f>F600</f>
        <v>4</v>
      </c>
      <c r="G607" s="715">
        <v>5</v>
      </c>
      <c r="H607" s="715"/>
      <c r="I607" s="715"/>
      <c r="J607" s="715"/>
      <c r="K607" s="715"/>
      <c r="L607" s="715"/>
      <c r="M607" s="715"/>
      <c r="N607" s="715"/>
      <c r="O607" s="715"/>
      <c r="P607" s="715"/>
      <c r="Q607" s="715"/>
      <c r="R607" s="715"/>
      <c r="S607" s="715"/>
      <c r="T607" s="715"/>
      <c r="U607" s="715">
        <f>F607*G607</f>
        <v>20</v>
      </c>
      <c r="V607" s="895" t="s">
        <v>7</v>
      </c>
      <c r="Z607" s="60"/>
    </row>
    <row r="608" spans="1:26" s="59" customFormat="1" ht="12.75">
      <c r="A608" s="896"/>
      <c r="B608" s="55">
        <f>'Rencana Anggaran Biaya'!B640</f>
        <v>2</v>
      </c>
      <c r="C608" s="55" t="str">
        <f>'Rencana Anggaran Biaya'!C640</f>
        <v>Pekerjaan Pemasangan Plafon Gypsum</v>
      </c>
      <c r="D608" s="49"/>
      <c r="E608" s="49"/>
      <c r="F608" s="716">
        <f>F607</f>
        <v>4</v>
      </c>
      <c r="G608" s="716">
        <f>G607</f>
        <v>5</v>
      </c>
      <c r="H608" s="716"/>
      <c r="I608" s="716">
        <f>F607</f>
        <v>4</v>
      </c>
      <c r="J608" s="716">
        <v>2</v>
      </c>
      <c r="K608" s="716">
        <v>2</v>
      </c>
      <c r="L608" s="716"/>
      <c r="M608" s="716"/>
      <c r="N608" s="716"/>
      <c r="O608" s="716"/>
      <c r="P608" s="716"/>
      <c r="Q608" s="716"/>
      <c r="R608" s="716"/>
      <c r="S608" s="716"/>
      <c r="T608" s="716"/>
      <c r="U608" s="716">
        <f>F608*G608+I608*J608*K608</f>
        <v>36</v>
      </c>
      <c r="V608" s="897" t="s">
        <v>7</v>
      </c>
      <c r="Z608" s="60"/>
    </row>
    <row r="609" spans="1:26" s="59" customFormat="1" ht="12" customHeight="1">
      <c r="A609" s="894"/>
      <c r="B609" s="55">
        <f>'Rencana Anggaran Biaya'!B641</f>
        <v>3</v>
      </c>
      <c r="C609" s="55" t="str">
        <f>'Rencana Anggaran Biaya'!C641</f>
        <v>Pekerjaan Pemasangan Plafon PVC</v>
      </c>
      <c r="D609" s="34"/>
      <c r="E609" s="34"/>
      <c r="F609" s="715">
        <f>F608</f>
        <v>4</v>
      </c>
      <c r="G609" s="715">
        <f>G608</f>
        <v>5</v>
      </c>
      <c r="H609" s="715"/>
      <c r="I609" s="715"/>
      <c r="J609" s="715"/>
      <c r="K609" s="715"/>
      <c r="L609" s="715"/>
      <c r="M609" s="715"/>
      <c r="N609" s="715"/>
      <c r="O609" s="715"/>
      <c r="P609" s="715"/>
      <c r="Q609" s="715"/>
      <c r="R609" s="715"/>
      <c r="S609" s="715"/>
      <c r="T609" s="715"/>
      <c r="U609" s="715">
        <f>F609*G609</f>
        <v>20</v>
      </c>
      <c r="V609" s="895" t="s">
        <v>7</v>
      </c>
      <c r="Z609" s="60"/>
    </row>
    <row r="610" spans="1:26" s="59" customFormat="1" ht="12.75">
      <c r="A610" s="894"/>
      <c r="B610" s="55">
        <f>'Rencana Anggaran Biaya'!B642</f>
        <v>4</v>
      </c>
      <c r="C610" s="55" t="str">
        <f>'Rencana Anggaran Biaya'!C642</f>
        <v>Pekerjaan Pengecatan Plafon</v>
      </c>
      <c r="D610" s="34"/>
      <c r="E610" s="34"/>
      <c r="F610" s="716"/>
      <c r="G610" s="716"/>
      <c r="H610" s="716"/>
      <c r="I610" s="716"/>
      <c r="J610" s="716"/>
      <c r="K610" s="716"/>
      <c r="L610" s="716"/>
      <c r="M610" s="716"/>
      <c r="N610" s="716"/>
      <c r="O610" s="716"/>
      <c r="P610" s="716"/>
      <c r="Q610" s="716"/>
      <c r="R610" s="716"/>
      <c r="S610" s="716"/>
      <c r="T610" s="716"/>
      <c r="U610" s="716">
        <f>U608</f>
        <v>36</v>
      </c>
      <c r="V610" s="897" t="s">
        <v>7</v>
      </c>
      <c r="Z610" s="60"/>
    </row>
    <row r="611" spans="1:26" s="59" customFormat="1" ht="12.75">
      <c r="A611" s="903" t="str">
        <f>'Rencana Anggaran Biaya'!A643</f>
        <v>I3</v>
      </c>
      <c r="B611" s="79"/>
      <c r="C611" s="80" t="str">
        <f>'Rencana Anggaran Biaya'!C643</f>
        <v>Pekerjaan Lantai</v>
      </c>
      <c r="D611" s="81"/>
      <c r="E611" s="81"/>
      <c r="F611" s="719"/>
      <c r="G611" s="719"/>
      <c r="H611" s="719"/>
      <c r="I611" s="719"/>
      <c r="J611" s="719"/>
      <c r="K611" s="719"/>
      <c r="L611" s="719"/>
      <c r="M611" s="719"/>
      <c r="N611" s="719"/>
      <c r="O611" s="719"/>
      <c r="P611" s="719"/>
      <c r="Q611" s="719"/>
      <c r="R611" s="719"/>
      <c r="S611" s="719"/>
      <c r="T611" s="719"/>
      <c r="U611" s="719"/>
      <c r="V611" s="904"/>
      <c r="Z611" s="60"/>
    </row>
    <row r="612" spans="1:26" s="59" customFormat="1" ht="12.75">
      <c r="A612" s="894"/>
      <c r="B612" s="55">
        <f>'Rencana Anggaran Biaya'!B644</f>
        <v>1</v>
      </c>
      <c r="C612" s="55" t="str">
        <f>'Rencana Anggaran Biaya'!C644</f>
        <v>Pekerjaan Pemasangan Granit Tensile</v>
      </c>
      <c r="D612" s="34"/>
      <c r="E612" s="34"/>
      <c r="F612" s="715">
        <f>F609</f>
        <v>4</v>
      </c>
      <c r="G612" s="715">
        <f>G609</f>
        <v>5</v>
      </c>
      <c r="H612" s="715"/>
      <c r="I612" s="715"/>
      <c r="J612" s="715"/>
      <c r="K612" s="715"/>
      <c r="L612" s="715"/>
      <c r="M612" s="715"/>
      <c r="N612" s="715"/>
      <c r="O612" s="715"/>
      <c r="P612" s="715"/>
      <c r="Q612" s="715"/>
      <c r="R612" s="715"/>
      <c r="S612" s="715"/>
      <c r="T612" s="715"/>
      <c r="U612" s="715">
        <f>F612*G612</f>
        <v>20</v>
      </c>
      <c r="V612" s="895" t="s">
        <v>7</v>
      </c>
      <c r="Z612" s="60"/>
    </row>
    <row r="613" spans="1:26" s="59" customFormat="1" ht="12.75">
      <c r="A613" s="903" t="str">
        <f>'Rencana Anggaran Biaya'!A645</f>
        <v>I4</v>
      </c>
      <c r="B613" s="79"/>
      <c r="C613" s="80" t="str">
        <f>'Rencana Anggaran Biaya'!C645</f>
        <v>Pekerjaan Elektrikal</v>
      </c>
      <c r="D613" s="81"/>
      <c r="E613" s="81"/>
      <c r="F613" s="719"/>
      <c r="G613" s="719"/>
      <c r="H613" s="719"/>
      <c r="I613" s="719"/>
      <c r="J613" s="719"/>
      <c r="K613" s="719"/>
      <c r="L613" s="719"/>
      <c r="M613" s="719"/>
      <c r="N613" s="719"/>
      <c r="O613" s="719"/>
      <c r="P613" s="719"/>
      <c r="Q613" s="719"/>
      <c r="R613" s="719"/>
      <c r="S613" s="719"/>
      <c r="T613" s="719"/>
      <c r="U613" s="719"/>
      <c r="V613" s="904"/>
      <c r="Z613" s="60"/>
    </row>
    <row r="614" spans="1:26" s="59" customFormat="1" ht="12.75">
      <c r="A614" s="894"/>
      <c r="B614" s="55">
        <f>'Rencana Anggaran Biaya'!B646</f>
        <v>1</v>
      </c>
      <c r="C614" s="55" t="str">
        <f>'Rencana Anggaran Biaya'!C646</f>
        <v>Pekerjaan Instalasi Kabel NYM</v>
      </c>
      <c r="D614" s="34"/>
      <c r="E614" s="34"/>
      <c r="F614" s="715"/>
      <c r="G614" s="715"/>
      <c r="H614" s="715"/>
      <c r="I614" s="715"/>
      <c r="J614" s="715"/>
      <c r="K614" s="715"/>
      <c r="L614" s="715"/>
      <c r="M614" s="715"/>
      <c r="N614" s="715"/>
      <c r="O614" s="715"/>
      <c r="P614" s="715"/>
      <c r="Q614" s="715"/>
      <c r="R614" s="715"/>
      <c r="S614" s="715"/>
      <c r="T614" s="715"/>
      <c r="U614" s="715">
        <f>1+U616+U617+U620</f>
        <v>17</v>
      </c>
      <c r="V614" s="895" t="s">
        <v>1439</v>
      </c>
      <c r="Z614" s="60"/>
    </row>
    <row r="615" spans="1:26" s="59" customFormat="1" ht="12.75">
      <c r="A615" s="896"/>
      <c r="B615" s="55">
        <f>'Rencana Anggaran Biaya'!B647</f>
        <v>2</v>
      </c>
      <c r="C615" s="55" t="str">
        <f>'Rencana Anggaran Biaya'!C647</f>
        <v>Pekerjaan Pemasangan Lampu LED Strips</v>
      </c>
      <c r="D615" s="49"/>
      <c r="E615" s="49"/>
      <c r="F615" s="716"/>
      <c r="G615" s="716"/>
      <c r="H615" s="716"/>
      <c r="I615" s="716"/>
      <c r="J615" s="716"/>
      <c r="K615" s="716"/>
      <c r="L615" s="716"/>
      <c r="M615" s="716"/>
      <c r="N615" s="716"/>
      <c r="O615" s="716"/>
      <c r="P615" s="716"/>
      <c r="Q615" s="716"/>
      <c r="R615" s="716"/>
      <c r="S615" s="716"/>
      <c r="T615" s="716"/>
      <c r="U615" s="715">
        <f>F605*3+G608</f>
        <v>5</v>
      </c>
      <c r="V615" s="895" t="s">
        <v>17</v>
      </c>
      <c r="Z615" s="60"/>
    </row>
    <row r="616" spans="1:26" s="59" customFormat="1" ht="12" customHeight="1">
      <c r="A616" s="894"/>
      <c r="B616" s="55">
        <f>'Rencana Anggaran Biaya'!B648</f>
        <v>3</v>
      </c>
      <c r="C616" s="55" t="str">
        <f>'Rencana Anggaran Biaya'!C648</f>
        <v>Pekerjaan Pemasangan Lampu LED Mata Kucing</v>
      </c>
      <c r="D616" s="34"/>
      <c r="E616" s="34"/>
      <c r="F616" s="715"/>
      <c r="G616" s="715"/>
      <c r="H616" s="715"/>
      <c r="I616" s="715"/>
      <c r="J616" s="715"/>
      <c r="K616" s="715"/>
      <c r="L616" s="715"/>
      <c r="M616" s="715"/>
      <c r="N616" s="715"/>
      <c r="O616" s="715"/>
      <c r="P616" s="715"/>
      <c r="Q616" s="715"/>
      <c r="R616" s="715"/>
      <c r="S616" s="715"/>
      <c r="T616" s="715"/>
      <c r="U616" s="715">
        <v>8</v>
      </c>
      <c r="V616" s="895" t="s">
        <v>5</v>
      </c>
      <c r="Z616" s="60"/>
    </row>
    <row r="617" spans="1:26" s="59" customFormat="1" ht="12.75">
      <c r="A617" s="894"/>
      <c r="B617" s="55">
        <f>'Rencana Anggaran Biaya'!B649</f>
        <v>4</v>
      </c>
      <c r="C617" s="55" t="str">
        <f>'Rencana Anggaran Biaya'!C649</f>
        <v>Pekerjaan Pemasangan Lampu LED Downlight (Inceil)</v>
      </c>
      <c r="D617" s="34"/>
      <c r="E617" s="34"/>
      <c r="F617" s="715"/>
      <c r="G617" s="715"/>
      <c r="H617" s="715"/>
      <c r="I617" s="715"/>
      <c r="J617" s="715"/>
      <c r="K617" s="715"/>
      <c r="L617" s="715"/>
      <c r="M617" s="715"/>
      <c r="N617" s="715"/>
      <c r="O617" s="715"/>
      <c r="P617" s="715"/>
      <c r="Q617" s="715"/>
      <c r="R617" s="715"/>
      <c r="S617" s="715"/>
      <c r="T617" s="715"/>
      <c r="U617" s="715">
        <v>4</v>
      </c>
      <c r="V617" s="895" t="s">
        <v>5</v>
      </c>
      <c r="Z617" s="60"/>
    </row>
    <row r="618" spans="1:26" s="59" customFormat="1" ht="12.75">
      <c r="A618" s="896"/>
      <c r="B618" s="55">
        <f>'Rencana Anggaran Biaya'!B650</f>
        <v>5</v>
      </c>
      <c r="C618" s="55" t="str">
        <f>'Rencana Anggaran Biaya'!C650</f>
        <v>Pekerjaan Pemasangan Saklar Tunggal</v>
      </c>
      <c r="D618" s="49"/>
      <c r="E618" s="49"/>
      <c r="F618" s="715"/>
      <c r="G618" s="715"/>
      <c r="H618" s="715"/>
      <c r="I618" s="715"/>
      <c r="J618" s="715"/>
      <c r="K618" s="715"/>
      <c r="L618" s="715"/>
      <c r="M618" s="715"/>
      <c r="N618" s="715"/>
      <c r="O618" s="715"/>
      <c r="P618" s="715"/>
      <c r="Q618" s="715"/>
      <c r="R618" s="715"/>
      <c r="S618" s="715"/>
      <c r="T618" s="715"/>
      <c r="U618" s="716">
        <v>1</v>
      </c>
      <c r="V618" s="897" t="s">
        <v>5</v>
      </c>
      <c r="Z618" s="60"/>
    </row>
    <row r="619" spans="1:26" s="59" customFormat="1" ht="12" customHeight="1">
      <c r="A619" s="894"/>
      <c r="B619" s="55">
        <f>'Rencana Anggaran Biaya'!B651</f>
        <v>6</v>
      </c>
      <c r="C619" s="55" t="str">
        <f>'Rencana Anggaran Biaya'!C651</f>
        <v>Pekerjaan Pemasangan Saklar Ganda</v>
      </c>
      <c r="D619" s="34"/>
      <c r="E619" s="34"/>
      <c r="F619" s="716"/>
      <c r="G619" s="716"/>
      <c r="H619" s="716"/>
      <c r="I619" s="716"/>
      <c r="J619" s="716"/>
      <c r="K619" s="716"/>
      <c r="L619" s="716"/>
      <c r="M619" s="716"/>
      <c r="N619" s="716"/>
      <c r="O619" s="716"/>
      <c r="P619" s="716"/>
      <c r="Q619" s="716"/>
      <c r="R619" s="716"/>
      <c r="S619" s="716"/>
      <c r="T619" s="716"/>
      <c r="U619" s="715">
        <v>2</v>
      </c>
      <c r="V619" s="895" t="s">
        <v>5</v>
      </c>
      <c r="Z619" s="60"/>
    </row>
    <row r="620" spans="1:26" s="59" customFormat="1" ht="12.75">
      <c r="A620" s="894"/>
      <c r="B620" s="55">
        <f>'Rencana Anggaran Biaya'!B652</f>
        <v>7</v>
      </c>
      <c r="C620" s="55" t="str">
        <f>'Rencana Anggaran Biaya'!C652</f>
        <v>Pekerjaan Pemasangan Stop Kontak Tunggal</v>
      </c>
      <c r="D620" s="34"/>
      <c r="E620" s="34"/>
      <c r="F620" s="715"/>
      <c r="G620" s="715"/>
      <c r="H620" s="715"/>
      <c r="I620" s="715"/>
      <c r="J620" s="715"/>
      <c r="K620" s="715"/>
      <c r="L620" s="715"/>
      <c r="M620" s="715"/>
      <c r="N620" s="715"/>
      <c r="O620" s="715"/>
      <c r="P620" s="715"/>
      <c r="Q620" s="715"/>
      <c r="R620" s="715"/>
      <c r="S620" s="715"/>
      <c r="T620" s="715"/>
      <c r="U620" s="715">
        <v>4</v>
      </c>
      <c r="V620" s="895" t="s">
        <v>5</v>
      </c>
      <c r="Z620" s="60"/>
    </row>
    <row r="621" spans="1:26" s="59" customFormat="1" ht="12.75">
      <c r="A621" s="903" t="str">
        <f>'Rencana Anggaran Biaya'!A653</f>
        <v>I5</v>
      </c>
      <c r="B621" s="79"/>
      <c r="C621" s="80" t="str">
        <f>'Rencana Anggaran Biaya'!C653</f>
        <v>Pekerjaan Pintu Jendela</v>
      </c>
      <c r="D621" s="81"/>
      <c r="E621" s="81"/>
      <c r="F621" s="719"/>
      <c r="G621" s="719"/>
      <c r="H621" s="719"/>
      <c r="I621" s="719"/>
      <c r="J621" s="719"/>
      <c r="K621" s="719"/>
      <c r="L621" s="719"/>
      <c r="M621" s="719"/>
      <c r="N621" s="719"/>
      <c r="O621" s="719"/>
      <c r="P621" s="719"/>
      <c r="Q621" s="719"/>
      <c r="R621" s="719"/>
      <c r="S621" s="719"/>
      <c r="T621" s="719"/>
      <c r="U621" s="719"/>
      <c r="V621" s="904"/>
      <c r="Z621" s="60"/>
    </row>
    <row r="622" spans="1:26" s="59" customFormat="1" ht="12.75">
      <c r="A622" s="894"/>
      <c r="B622" s="55">
        <f>'Rencana Anggaran Biaya'!B654</f>
        <v>1</v>
      </c>
      <c r="C622" s="55" t="str">
        <f>'Rencana Anggaran Biaya'!C654</f>
        <v>Pekerjaan Pintu Multipleks Fin HPL</v>
      </c>
      <c r="D622" s="34"/>
      <c r="E622" s="34"/>
      <c r="F622" s="715"/>
      <c r="G622" s="715"/>
      <c r="H622" s="715"/>
      <c r="I622" s="715"/>
      <c r="J622" s="715"/>
      <c r="K622" s="715"/>
      <c r="L622" s="715"/>
      <c r="M622" s="715"/>
      <c r="N622" s="715"/>
      <c r="O622" s="715"/>
      <c r="P622" s="715"/>
      <c r="Q622" s="715"/>
      <c r="R622" s="715"/>
      <c r="S622" s="715"/>
      <c r="T622" s="715"/>
      <c r="U622" s="715">
        <v>1</v>
      </c>
      <c r="V622" s="895" t="s">
        <v>5</v>
      </c>
      <c r="Z622" s="60"/>
    </row>
    <row r="623" spans="1:26" s="59" customFormat="1" ht="12.75">
      <c r="A623" s="896"/>
      <c r="B623" s="55">
        <f>'Rencana Anggaran Biaya'!B655</f>
        <v>2</v>
      </c>
      <c r="C623" s="55" t="str">
        <f>'Rencana Anggaran Biaya'!C655</f>
        <v>Pekerjaan Pintu Multipleks Fin WPC</v>
      </c>
      <c r="D623" s="49"/>
      <c r="E623" s="49"/>
      <c r="F623" s="716"/>
      <c r="G623" s="716"/>
      <c r="H623" s="716"/>
      <c r="I623" s="716"/>
      <c r="J623" s="716"/>
      <c r="K623" s="716"/>
      <c r="L623" s="716"/>
      <c r="M623" s="716"/>
      <c r="N623" s="716"/>
      <c r="O623" s="716"/>
      <c r="P623" s="716"/>
      <c r="Q623" s="716"/>
      <c r="R623" s="716"/>
      <c r="S623" s="716"/>
      <c r="T623" s="716"/>
      <c r="U623" s="716">
        <v>1</v>
      </c>
      <c r="V623" s="897" t="s">
        <v>5</v>
      </c>
      <c r="Z623" s="60"/>
    </row>
    <row r="624" spans="1:26" s="59" customFormat="1" ht="12.75">
      <c r="A624" s="903" t="str">
        <f>'Rencana Anggaran Biaya'!A656</f>
        <v>I6</v>
      </c>
      <c r="B624" s="79"/>
      <c r="C624" s="80" t="str">
        <f>'Rencana Anggaran Biaya'!C656</f>
        <v>Pekerjaan Meubeler</v>
      </c>
      <c r="D624" s="81"/>
      <c r="E624" s="81"/>
      <c r="F624" s="719"/>
      <c r="G624" s="719"/>
      <c r="H624" s="719"/>
      <c r="I624" s="719"/>
      <c r="J624" s="719"/>
      <c r="K624" s="719"/>
      <c r="L624" s="719"/>
      <c r="M624" s="719"/>
      <c r="N624" s="719"/>
      <c r="O624" s="719"/>
      <c r="P624" s="719"/>
      <c r="Q624" s="719"/>
      <c r="R624" s="719"/>
      <c r="S624" s="719"/>
      <c r="T624" s="719"/>
      <c r="U624" s="719"/>
      <c r="V624" s="904"/>
      <c r="Z624" s="60"/>
    </row>
    <row r="625" spans="1:26" s="59" customFormat="1" ht="12" customHeight="1">
      <c r="A625" s="894"/>
      <c r="B625" s="55">
        <f>'Rencana Anggaran Biaya'!B657</f>
        <v>1</v>
      </c>
      <c r="C625" s="55" t="str">
        <f>'Rencana Anggaran Biaya'!C657</f>
        <v>Pekerjaan Roller Blind</v>
      </c>
      <c r="D625" s="34"/>
      <c r="E625" s="34"/>
      <c r="F625" s="715">
        <v>3.6</v>
      </c>
      <c r="G625" s="715">
        <v>2.7</v>
      </c>
      <c r="H625" s="715"/>
      <c r="I625" s="715"/>
      <c r="J625" s="715"/>
      <c r="K625" s="715"/>
      <c r="L625" s="715"/>
      <c r="M625" s="715"/>
      <c r="N625" s="715"/>
      <c r="O625" s="715">
        <v>1</v>
      </c>
      <c r="P625" s="715"/>
      <c r="Q625" s="715"/>
      <c r="R625" s="715"/>
      <c r="S625" s="715"/>
      <c r="T625" s="715"/>
      <c r="U625" s="715">
        <f>F625*G625*O625</f>
        <v>9.7200000000000006</v>
      </c>
      <c r="V625" s="895" t="s">
        <v>7</v>
      </c>
      <c r="Z625" s="60"/>
    </row>
    <row r="626" spans="1:26" s="59" customFormat="1" ht="12.75">
      <c r="A626" s="903" t="str">
        <f>'Rencana Anggaran Biaya'!A658</f>
        <v>I7</v>
      </c>
      <c r="B626" s="79"/>
      <c r="C626" s="80" t="str">
        <f>'Rencana Anggaran Biaya'!C658</f>
        <v>Pekerjaan Toilet</v>
      </c>
      <c r="D626" s="81"/>
      <c r="E626" s="81"/>
      <c r="F626" s="719"/>
      <c r="G626" s="719"/>
      <c r="H626" s="719"/>
      <c r="I626" s="719"/>
      <c r="J626" s="719"/>
      <c r="K626" s="719"/>
      <c r="L626" s="719"/>
      <c r="M626" s="719"/>
      <c r="N626" s="719"/>
      <c r="O626" s="719"/>
      <c r="P626" s="719"/>
      <c r="Q626" s="719"/>
      <c r="R626" s="719"/>
      <c r="S626" s="719"/>
      <c r="T626" s="719"/>
      <c r="U626" s="719"/>
      <c r="V626" s="904"/>
      <c r="Z626" s="60"/>
    </row>
    <row r="627" spans="1:26" s="59" customFormat="1" ht="12.75">
      <c r="A627" s="894"/>
      <c r="B627" s="55">
        <f>'Rencana Anggaran Biaya'!B659</f>
        <v>1</v>
      </c>
      <c r="C627" s="55" t="str">
        <f>'Rencana Anggaran Biaya'!C659</f>
        <v>Pekerjaan Instalasi Pipa Air Bersih</v>
      </c>
      <c r="D627" s="34"/>
      <c r="E627" s="34"/>
      <c r="F627" s="715"/>
      <c r="G627" s="715"/>
      <c r="H627" s="715"/>
      <c r="I627" s="715"/>
      <c r="J627" s="715"/>
      <c r="K627" s="715"/>
      <c r="L627" s="715"/>
      <c r="M627" s="715"/>
      <c r="N627" s="715"/>
      <c r="O627" s="715"/>
      <c r="P627" s="715"/>
      <c r="Q627" s="715"/>
      <c r="R627" s="715"/>
      <c r="S627" s="715"/>
      <c r="T627" s="715"/>
      <c r="U627" s="715">
        <v>20</v>
      </c>
      <c r="V627" s="895" t="s">
        <v>17</v>
      </c>
      <c r="Z627" s="60"/>
    </row>
    <row r="628" spans="1:26" s="59" customFormat="1" ht="12.75">
      <c r="A628" s="896"/>
      <c r="B628" s="55">
        <f>'Rencana Anggaran Biaya'!B660</f>
        <v>2</v>
      </c>
      <c r="C628" s="55" t="str">
        <f>'Rencana Anggaran Biaya'!C660</f>
        <v>Pekerjaan Instalasi Pipa Air Kotor Cair</v>
      </c>
      <c r="D628" s="49"/>
      <c r="E628" s="49"/>
      <c r="F628" s="716"/>
      <c r="G628" s="716"/>
      <c r="H628" s="716"/>
      <c r="I628" s="716"/>
      <c r="J628" s="716"/>
      <c r="K628" s="716"/>
      <c r="L628" s="716"/>
      <c r="M628" s="716"/>
      <c r="N628" s="716"/>
      <c r="O628" s="716"/>
      <c r="P628" s="716"/>
      <c r="Q628" s="716"/>
      <c r="R628" s="716"/>
      <c r="S628" s="716"/>
      <c r="T628" s="716"/>
      <c r="U628" s="716">
        <f>U627</f>
        <v>20</v>
      </c>
      <c r="V628" s="897" t="s">
        <v>17</v>
      </c>
      <c r="Z628" s="60"/>
    </row>
    <row r="629" spans="1:26" s="59" customFormat="1" ht="12.75">
      <c r="A629" s="894"/>
      <c r="B629" s="55">
        <f>'Rencana Anggaran Biaya'!B661</f>
        <v>3</v>
      </c>
      <c r="C629" s="55" t="str">
        <f>'Rencana Anggaran Biaya'!C661</f>
        <v>Pekerjaan Instalasi Pipa Air Kotor Padat</v>
      </c>
      <c r="D629" s="34"/>
      <c r="E629" s="34"/>
      <c r="F629" s="715"/>
      <c r="G629" s="715"/>
      <c r="H629" s="715"/>
      <c r="I629" s="715"/>
      <c r="J629" s="715"/>
      <c r="K629" s="715"/>
      <c r="L629" s="715"/>
      <c r="M629" s="715"/>
      <c r="N629" s="715"/>
      <c r="O629" s="715"/>
      <c r="P629" s="715"/>
      <c r="Q629" s="715"/>
      <c r="R629" s="715"/>
      <c r="S629" s="715"/>
      <c r="T629" s="715"/>
      <c r="U629" s="715">
        <f>U628</f>
        <v>20</v>
      </c>
      <c r="V629" s="895" t="s">
        <v>17</v>
      </c>
      <c r="Z629" s="60"/>
    </row>
    <row r="630" spans="1:26" s="59" customFormat="1" ht="12.75">
      <c r="A630" s="896"/>
      <c r="B630" s="55">
        <f>'Rencana Anggaran Biaya'!B662</f>
        <v>4</v>
      </c>
      <c r="C630" s="55" t="str">
        <f>'Rencana Anggaran Biaya'!C662</f>
        <v>Pekerjaan Pemasangan Urinoir</v>
      </c>
      <c r="D630" s="49"/>
      <c r="E630" s="49"/>
      <c r="F630" s="715"/>
      <c r="G630" s="715"/>
      <c r="H630" s="715"/>
      <c r="I630" s="715"/>
      <c r="J630" s="715"/>
      <c r="K630" s="715"/>
      <c r="L630" s="715"/>
      <c r="M630" s="715"/>
      <c r="N630" s="715"/>
      <c r="O630" s="715"/>
      <c r="P630" s="715"/>
      <c r="Q630" s="715"/>
      <c r="R630" s="715"/>
      <c r="S630" s="715"/>
      <c r="T630" s="715"/>
      <c r="U630" s="715">
        <v>1</v>
      </c>
      <c r="V630" s="895" t="s">
        <v>5</v>
      </c>
      <c r="Z630" s="60"/>
    </row>
    <row r="631" spans="1:26" s="59" customFormat="1" ht="12.75">
      <c r="A631" s="896"/>
      <c r="B631" s="55">
        <f>'Rencana Anggaran Biaya'!B663</f>
        <v>5</v>
      </c>
      <c r="C631" s="55" t="str">
        <f>'Rencana Anggaran Biaya'!C663</f>
        <v>Pekerjaan Pemasangan Kloset Duduk</v>
      </c>
      <c r="D631" s="49"/>
      <c r="E631" s="49"/>
      <c r="F631" s="715"/>
      <c r="G631" s="715"/>
      <c r="H631" s="715"/>
      <c r="I631" s="715"/>
      <c r="J631" s="715"/>
      <c r="K631" s="715"/>
      <c r="L631" s="715"/>
      <c r="M631" s="715"/>
      <c r="N631" s="715"/>
      <c r="O631" s="715"/>
      <c r="P631" s="715"/>
      <c r="Q631" s="715"/>
      <c r="R631" s="715"/>
      <c r="S631" s="715"/>
      <c r="T631" s="715"/>
      <c r="U631" s="715">
        <v>1</v>
      </c>
      <c r="V631" s="895" t="s">
        <v>5</v>
      </c>
      <c r="Z631" s="60"/>
    </row>
    <row r="632" spans="1:26" s="59" customFormat="1" ht="12.75">
      <c r="A632" s="894"/>
      <c r="B632" s="55">
        <f>'Rencana Anggaran Biaya'!B664</f>
        <v>6</v>
      </c>
      <c r="C632" s="55" t="str">
        <f>'Rencana Anggaran Biaya'!C664</f>
        <v>Pekerjaan Pemasangan Jetshower</v>
      </c>
      <c r="D632" s="34"/>
      <c r="E632" s="34"/>
      <c r="F632" s="716"/>
      <c r="G632" s="716"/>
      <c r="H632" s="716"/>
      <c r="I632" s="716"/>
      <c r="J632" s="716"/>
      <c r="K632" s="716"/>
      <c r="L632" s="716"/>
      <c r="M632" s="716"/>
      <c r="N632" s="716"/>
      <c r="O632" s="716"/>
      <c r="P632" s="716"/>
      <c r="Q632" s="716"/>
      <c r="R632" s="716"/>
      <c r="S632" s="716"/>
      <c r="T632" s="716"/>
      <c r="U632" s="716">
        <v>1</v>
      </c>
      <c r="V632" s="895" t="s">
        <v>5</v>
      </c>
      <c r="Z632" s="60"/>
    </row>
    <row r="633" spans="1:26" s="59" customFormat="1" ht="12.75">
      <c r="A633" s="896"/>
      <c r="B633" s="55">
        <f>'Rencana Anggaran Biaya'!B665</f>
        <v>7</v>
      </c>
      <c r="C633" s="55" t="str">
        <f>'Rencana Anggaran Biaya'!C665</f>
        <v>Pekerjaan Pemasangan Floordrain</v>
      </c>
      <c r="D633" s="49"/>
      <c r="E633" s="49"/>
      <c r="F633" s="715"/>
      <c r="G633" s="715"/>
      <c r="H633" s="715"/>
      <c r="I633" s="715"/>
      <c r="J633" s="715"/>
      <c r="K633" s="715"/>
      <c r="L633" s="715"/>
      <c r="M633" s="715"/>
      <c r="N633" s="715"/>
      <c r="O633" s="715"/>
      <c r="P633" s="715"/>
      <c r="Q633" s="715"/>
      <c r="R633" s="715"/>
      <c r="S633" s="715"/>
      <c r="T633" s="715"/>
      <c r="U633" s="715">
        <v>1</v>
      </c>
      <c r="V633" s="895" t="s">
        <v>5</v>
      </c>
      <c r="Z633" s="60"/>
    </row>
    <row r="634" spans="1:26" s="59" customFormat="1" ht="12.75">
      <c r="A634" s="894"/>
      <c r="B634" s="55">
        <f>'Rencana Anggaran Biaya'!B666</f>
        <v>8</v>
      </c>
      <c r="C634" s="55" t="str">
        <f>'Rencana Anggaran Biaya'!C666</f>
        <v>Pekerjaan Pemasangan Wastafel Wall Hung</v>
      </c>
      <c r="D634" s="34"/>
      <c r="E634" s="34"/>
      <c r="F634" s="715"/>
      <c r="G634" s="715"/>
      <c r="H634" s="715"/>
      <c r="I634" s="715"/>
      <c r="J634" s="715"/>
      <c r="K634" s="715"/>
      <c r="L634" s="715"/>
      <c r="M634" s="715"/>
      <c r="N634" s="715"/>
      <c r="O634" s="715"/>
      <c r="P634" s="715"/>
      <c r="Q634" s="715"/>
      <c r="R634" s="715"/>
      <c r="S634" s="715"/>
      <c r="T634" s="715"/>
      <c r="U634" s="715">
        <v>1</v>
      </c>
      <c r="V634" s="895" t="s">
        <v>5</v>
      </c>
      <c r="Z634" s="60"/>
    </row>
    <row r="635" spans="1:26" s="59" customFormat="1" ht="12.75">
      <c r="A635" s="896"/>
      <c r="B635" s="55">
        <f>'Rencana Anggaran Biaya'!B667</f>
        <v>9</v>
      </c>
      <c r="C635" s="55" t="str">
        <f>'Rencana Anggaran Biaya'!C667</f>
        <v>Pekerjaan Pemasangan Faucet</v>
      </c>
      <c r="D635" s="49"/>
      <c r="E635" s="49"/>
      <c r="F635" s="715"/>
      <c r="G635" s="715"/>
      <c r="H635" s="715"/>
      <c r="I635" s="715"/>
      <c r="J635" s="715"/>
      <c r="K635" s="715"/>
      <c r="L635" s="715"/>
      <c r="M635" s="715"/>
      <c r="N635" s="715"/>
      <c r="O635" s="715"/>
      <c r="P635" s="715"/>
      <c r="Q635" s="715"/>
      <c r="R635" s="715"/>
      <c r="S635" s="715"/>
      <c r="T635" s="715"/>
      <c r="U635" s="715">
        <v>1</v>
      </c>
      <c r="V635" s="895" t="s">
        <v>5</v>
      </c>
      <c r="Z635" s="60"/>
    </row>
    <row r="636" spans="1:26" s="59" customFormat="1" ht="12.75">
      <c r="A636" s="894"/>
      <c r="B636" s="55">
        <f>'Rencana Anggaran Biaya'!B668</f>
        <v>10</v>
      </c>
      <c r="C636" s="55" t="str">
        <f>'Rencana Anggaran Biaya'!C668</f>
        <v>Pekerjaan Pemasangan Exhaust</v>
      </c>
      <c r="D636" s="34"/>
      <c r="E636" s="34"/>
      <c r="F636" s="716"/>
      <c r="G636" s="716"/>
      <c r="H636" s="716"/>
      <c r="I636" s="716"/>
      <c r="J636" s="716"/>
      <c r="K636" s="716"/>
      <c r="L636" s="716"/>
      <c r="M636" s="716"/>
      <c r="N636" s="716"/>
      <c r="O636" s="716"/>
      <c r="P636" s="716"/>
      <c r="Q636" s="716"/>
      <c r="R636" s="716"/>
      <c r="S636" s="716"/>
      <c r="T636" s="716"/>
      <c r="U636" s="716">
        <v>1</v>
      </c>
      <c r="V636" s="895" t="s">
        <v>5</v>
      </c>
      <c r="Z636" s="60"/>
    </row>
    <row r="637" spans="1:26" s="59" customFormat="1" ht="12.75">
      <c r="A637" s="894"/>
      <c r="B637" s="55">
        <f>'Rencana Anggaran Biaya'!B669</f>
        <v>11</v>
      </c>
      <c r="C637" s="55" t="str">
        <f>'Rencana Anggaran Biaya'!C669</f>
        <v>Pekerjaan Pemasangan Granit Dinding</v>
      </c>
      <c r="D637" s="34"/>
      <c r="E637" s="34"/>
      <c r="F637" s="715">
        <v>1.5</v>
      </c>
      <c r="G637" s="715">
        <v>3</v>
      </c>
      <c r="H637" s="715">
        <v>2.6</v>
      </c>
      <c r="I637" s="715"/>
      <c r="J637" s="715"/>
      <c r="K637" s="715"/>
      <c r="L637" s="715"/>
      <c r="M637" s="715"/>
      <c r="N637" s="715"/>
      <c r="O637" s="715"/>
      <c r="P637" s="715"/>
      <c r="Q637" s="715"/>
      <c r="R637" s="715"/>
      <c r="S637" s="715"/>
      <c r="T637" s="715"/>
      <c r="U637" s="715">
        <f>(F637+F637+G637+G637)*H637</f>
        <v>23.400000000000002</v>
      </c>
      <c r="V637" s="895" t="s">
        <v>7</v>
      </c>
      <c r="Z637" s="60"/>
    </row>
    <row r="638" spans="1:26" s="59" customFormat="1" ht="12.75">
      <c r="A638" s="896"/>
      <c r="B638" s="55">
        <f>'Rencana Anggaran Biaya'!B670</f>
        <v>12</v>
      </c>
      <c r="C638" s="55" t="str">
        <f>'Rencana Anggaran Biaya'!C670</f>
        <v>Pekerjaan Pemasangan Granit lantai</v>
      </c>
      <c r="D638" s="49"/>
      <c r="E638" s="49"/>
      <c r="F638" s="716">
        <f t="shared" ref="F638:G641" si="24">F637</f>
        <v>1.5</v>
      </c>
      <c r="G638" s="716">
        <f t="shared" si="24"/>
        <v>3</v>
      </c>
      <c r="H638" s="716"/>
      <c r="I638" s="716"/>
      <c r="J638" s="716"/>
      <c r="K638" s="716"/>
      <c r="L638" s="716"/>
      <c r="M638" s="716"/>
      <c r="N638" s="716"/>
      <c r="O638" s="716"/>
      <c r="P638" s="716"/>
      <c r="Q638" s="716"/>
      <c r="R638" s="716"/>
      <c r="S638" s="716"/>
      <c r="T638" s="716"/>
      <c r="U638" s="716">
        <f>F638*G638</f>
        <v>4.5</v>
      </c>
      <c r="V638" s="897" t="s">
        <v>7</v>
      </c>
      <c r="Z638" s="60"/>
    </row>
    <row r="639" spans="1:26" s="59" customFormat="1" ht="12.75">
      <c r="A639" s="896"/>
      <c r="B639" s="55">
        <f>'Rencana Anggaran Biaya'!B671</f>
        <v>13</v>
      </c>
      <c r="C639" s="55" t="str">
        <f>'Rencana Anggaran Biaya'!C671</f>
        <v>Pekerjaan Pemasangan Rangka Plafon</v>
      </c>
      <c r="D639" s="49"/>
      <c r="E639" s="49"/>
      <c r="F639" s="715">
        <f t="shared" si="24"/>
        <v>1.5</v>
      </c>
      <c r="G639" s="715">
        <f t="shared" si="24"/>
        <v>3</v>
      </c>
      <c r="H639" s="715"/>
      <c r="I639" s="715"/>
      <c r="J639" s="715"/>
      <c r="K639" s="715"/>
      <c r="L639" s="715"/>
      <c r="M639" s="715"/>
      <c r="N639" s="715"/>
      <c r="O639" s="715"/>
      <c r="P639" s="715"/>
      <c r="Q639" s="715"/>
      <c r="R639" s="715"/>
      <c r="S639" s="715"/>
      <c r="T639" s="715"/>
      <c r="U639" s="715">
        <f>F639*G639</f>
        <v>4.5</v>
      </c>
      <c r="V639" s="895" t="s">
        <v>7</v>
      </c>
      <c r="Z639" s="60"/>
    </row>
    <row r="640" spans="1:26" s="59" customFormat="1" ht="12.75">
      <c r="A640" s="894"/>
      <c r="B640" s="55">
        <f>'Rencana Anggaran Biaya'!B672</f>
        <v>14</v>
      </c>
      <c r="C640" s="55" t="str">
        <f>'Rencana Anggaran Biaya'!C672</f>
        <v>Pekerjaan Pemasangan Plafon Gypsum</v>
      </c>
      <c r="D640" s="34"/>
      <c r="E640" s="34"/>
      <c r="F640" s="715">
        <f t="shared" si="24"/>
        <v>1.5</v>
      </c>
      <c r="G640" s="715">
        <f t="shared" si="24"/>
        <v>3</v>
      </c>
      <c r="H640" s="715"/>
      <c r="I640" s="715"/>
      <c r="J640" s="715"/>
      <c r="K640" s="715"/>
      <c r="L640" s="715"/>
      <c r="M640" s="715"/>
      <c r="N640" s="715"/>
      <c r="O640" s="715"/>
      <c r="P640" s="715"/>
      <c r="Q640" s="715"/>
      <c r="R640" s="715"/>
      <c r="S640" s="715"/>
      <c r="T640" s="715"/>
      <c r="U640" s="715">
        <f t="shared" ref="U640:U641" si="25">F640*G640</f>
        <v>4.5</v>
      </c>
      <c r="V640" s="895" t="s">
        <v>7</v>
      </c>
      <c r="Z640" s="60"/>
    </row>
    <row r="641" spans="1:26" s="59" customFormat="1" ht="12.75">
      <c r="A641" s="896"/>
      <c r="B641" s="55">
        <f>'Rencana Anggaran Biaya'!B673</f>
        <v>15</v>
      </c>
      <c r="C641" s="55" t="str">
        <f>'Rencana Anggaran Biaya'!C673</f>
        <v>Pekerjaan Pengecatan Plafon</v>
      </c>
      <c r="D641" s="49"/>
      <c r="E641" s="49"/>
      <c r="F641" s="715">
        <f t="shared" si="24"/>
        <v>1.5</v>
      </c>
      <c r="G641" s="715">
        <f t="shared" si="24"/>
        <v>3</v>
      </c>
      <c r="H641" s="715"/>
      <c r="I641" s="715"/>
      <c r="J641" s="715"/>
      <c r="K641" s="715"/>
      <c r="L641" s="715"/>
      <c r="M641" s="715"/>
      <c r="N641" s="715"/>
      <c r="O641" s="715"/>
      <c r="P641" s="715"/>
      <c r="Q641" s="715"/>
      <c r="R641" s="715"/>
      <c r="S641" s="715"/>
      <c r="T641" s="715"/>
      <c r="U641" s="715">
        <f t="shared" si="25"/>
        <v>4.5</v>
      </c>
      <c r="V641" s="895" t="s">
        <v>7</v>
      </c>
      <c r="Z641" s="60"/>
    </row>
    <row r="642" spans="1:26" s="709" customFormat="1" ht="12.75">
      <c r="A642" s="901" t="str">
        <f>'Rencana Anggaran Biaya'!A674</f>
        <v>J</v>
      </c>
      <c r="B642" s="706"/>
      <c r="C642" s="707" t="str">
        <f>'Rencana Anggaran Biaya'!C674</f>
        <v>Pekerjaan Ruang Fasilitasi  (Pengawasan, Fasilitasi &amp; Penganggaran)</v>
      </c>
      <c r="D642" s="708"/>
      <c r="E642" s="708"/>
      <c r="F642" s="718"/>
      <c r="G642" s="718"/>
      <c r="H642" s="718"/>
      <c r="I642" s="718"/>
      <c r="J642" s="718"/>
      <c r="K642" s="718"/>
      <c r="L642" s="718"/>
      <c r="M642" s="718"/>
      <c r="N642" s="718"/>
      <c r="O642" s="718"/>
      <c r="P642" s="718"/>
      <c r="Q642" s="718"/>
      <c r="R642" s="718"/>
      <c r="S642" s="718"/>
      <c r="T642" s="718"/>
      <c r="U642" s="718"/>
      <c r="V642" s="902"/>
      <c r="Z642" s="710"/>
    </row>
    <row r="643" spans="1:26" s="59" customFormat="1" ht="12.75">
      <c r="A643" s="903" t="str">
        <f>'Rencana Anggaran Biaya'!A675</f>
        <v>J1</v>
      </c>
      <c r="B643" s="79"/>
      <c r="C643" s="80" t="str">
        <f>'Rencana Anggaran Biaya'!C675</f>
        <v>Pekerjaan Dinding</v>
      </c>
      <c r="D643" s="81"/>
      <c r="E643" s="81"/>
      <c r="F643" s="719"/>
      <c r="G643" s="719"/>
      <c r="H643" s="719"/>
      <c r="I643" s="719"/>
      <c r="J643" s="719"/>
      <c r="K643" s="719"/>
      <c r="L643" s="719"/>
      <c r="M643" s="719"/>
      <c r="N643" s="719"/>
      <c r="O643" s="719"/>
      <c r="P643" s="719"/>
      <c r="Q643" s="719"/>
      <c r="R643" s="719"/>
      <c r="S643" s="719"/>
      <c r="T643" s="719"/>
      <c r="U643" s="719"/>
      <c r="V643" s="904"/>
      <c r="Z643" s="60"/>
    </row>
    <row r="644" spans="1:26" s="59" customFormat="1" ht="12.75">
      <c r="A644" s="894"/>
      <c r="B644" s="55">
        <f>'Rencana Anggaran Biaya'!B676</f>
        <v>1</v>
      </c>
      <c r="C644" s="55" t="str">
        <f>'Rencana Anggaran Biaya'!C676</f>
        <v>Pekerjaan Pemasangan Rangka Kayu</v>
      </c>
      <c r="D644" s="34"/>
      <c r="E644" s="34"/>
      <c r="F644" s="715">
        <v>12</v>
      </c>
      <c r="G644" s="715"/>
      <c r="H644" s="715">
        <v>3.2</v>
      </c>
      <c r="I644" s="715"/>
      <c r="J644" s="715"/>
      <c r="K644" s="715"/>
      <c r="L644" s="715"/>
      <c r="M644" s="715"/>
      <c r="N644" s="715"/>
      <c r="O644" s="715"/>
      <c r="P644" s="715"/>
      <c r="Q644" s="715"/>
      <c r="R644" s="715"/>
      <c r="S644" s="715"/>
      <c r="T644" s="715"/>
      <c r="U644" s="715">
        <f>F644*H644</f>
        <v>38.400000000000006</v>
      </c>
      <c r="V644" s="895" t="s">
        <v>7</v>
      </c>
      <c r="Z644" s="60"/>
    </row>
    <row r="645" spans="1:26" s="59" customFormat="1" ht="12.75">
      <c r="A645" s="896"/>
      <c r="B645" s="55">
        <f>'Rencana Anggaran Biaya'!B679</f>
        <v>4</v>
      </c>
      <c r="C645" s="55" t="str">
        <f>'Rencana Anggaran Biaya'!C679</f>
        <v>Pekerjaan Pemasangan WPC</v>
      </c>
      <c r="D645" s="49"/>
      <c r="E645" s="49"/>
      <c r="F645" s="716">
        <f>F644</f>
        <v>12</v>
      </c>
      <c r="G645" s="716"/>
      <c r="H645" s="716">
        <f>H644</f>
        <v>3.2</v>
      </c>
      <c r="I645" s="716"/>
      <c r="J645" s="716"/>
      <c r="K645" s="716"/>
      <c r="L645" s="716"/>
      <c r="M645" s="716"/>
      <c r="N645" s="716"/>
      <c r="O645" s="716"/>
      <c r="P645" s="716"/>
      <c r="Q645" s="716"/>
      <c r="R645" s="716"/>
      <c r="S645" s="716"/>
      <c r="T645" s="716"/>
      <c r="U645" s="716">
        <f>F645*H645</f>
        <v>38.400000000000006</v>
      </c>
      <c r="V645" s="897" t="s">
        <v>7</v>
      </c>
      <c r="Z645" s="60"/>
    </row>
    <row r="646" spans="1:26" s="59" customFormat="1" ht="12.75">
      <c r="A646" s="894"/>
      <c r="B646" s="55">
        <f>'Rencana Anggaran Biaya'!B680</f>
        <v>5</v>
      </c>
      <c r="C646" s="55" t="str">
        <f>'Rencana Anggaran Biaya'!C680</f>
        <v>Pekerjaan Pemasangan Signage</v>
      </c>
      <c r="D646" s="34"/>
      <c r="E646" s="34"/>
      <c r="F646" s="716"/>
      <c r="G646" s="716"/>
      <c r="H646" s="716"/>
      <c r="I646" s="716"/>
      <c r="J646" s="716"/>
      <c r="K646" s="716"/>
      <c r="L646" s="716"/>
      <c r="M646" s="716"/>
      <c r="N646" s="716"/>
      <c r="O646" s="716"/>
      <c r="P646" s="716"/>
      <c r="Q646" s="716"/>
      <c r="R646" s="716"/>
      <c r="S646" s="716"/>
      <c r="T646" s="716"/>
      <c r="U646" s="716">
        <v>160</v>
      </c>
      <c r="V646" s="897" t="s">
        <v>4</v>
      </c>
      <c r="Z646" s="60"/>
    </row>
    <row r="647" spans="1:26" s="59" customFormat="1" ht="12.75">
      <c r="A647" s="903" t="str">
        <f>'Rencana Anggaran Biaya'!A681</f>
        <v>J2</v>
      </c>
      <c r="B647" s="79"/>
      <c r="C647" s="80" t="str">
        <f>'Rencana Anggaran Biaya'!C681</f>
        <v>Pekerjaan Plafon</v>
      </c>
      <c r="D647" s="81"/>
      <c r="E647" s="81"/>
      <c r="F647" s="719"/>
      <c r="G647" s="719"/>
      <c r="H647" s="719"/>
      <c r="I647" s="719"/>
      <c r="J647" s="719"/>
      <c r="K647" s="719"/>
      <c r="L647" s="719"/>
      <c r="M647" s="719"/>
      <c r="N647" s="719"/>
      <c r="O647" s="719"/>
      <c r="P647" s="719"/>
      <c r="Q647" s="719"/>
      <c r="R647" s="719"/>
      <c r="S647" s="719"/>
      <c r="T647" s="719"/>
      <c r="U647" s="719"/>
      <c r="V647" s="904"/>
      <c r="Z647" s="60"/>
    </row>
    <row r="648" spans="1:26" s="59" customFormat="1" ht="12.75">
      <c r="A648" s="894"/>
      <c r="B648" s="55">
        <f>'Rencana Anggaran Biaya'!B682</f>
        <v>1</v>
      </c>
      <c r="C648" s="55" t="str">
        <f>'Rencana Anggaran Biaya'!C682</f>
        <v>Pekerjaan Pemasangan Rangka Plafon</v>
      </c>
      <c r="D648" s="34"/>
      <c r="E648" s="34"/>
      <c r="F648" s="715">
        <f>F645</f>
        <v>12</v>
      </c>
      <c r="G648" s="715">
        <v>5.5</v>
      </c>
      <c r="H648" s="715"/>
      <c r="I648" s="715"/>
      <c r="J648" s="715"/>
      <c r="K648" s="715"/>
      <c r="L648" s="715"/>
      <c r="M648" s="715"/>
      <c r="N648" s="715"/>
      <c r="O648" s="715"/>
      <c r="P648" s="715"/>
      <c r="Q648" s="715"/>
      <c r="R648" s="715"/>
      <c r="S648" s="715"/>
      <c r="T648" s="715"/>
      <c r="U648" s="715">
        <f>F648*G648</f>
        <v>66</v>
      </c>
      <c r="V648" s="895" t="s">
        <v>7</v>
      </c>
      <c r="Z648" s="60"/>
    </row>
    <row r="649" spans="1:26" s="59" customFormat="1" ht="12.75">
      <c r="A649" s="896"/>
      <c r="B649" s="55">
        <f>'Rencana Anggaran Biaya'!B683</f>
        <v>2</v>
      </c>
      <c r="C649" s="55" t="str">
        <f>'Rencana Anggaran Biaya'!C683</f>
        <v>Pekerjaan Pemasangan Plafon Gypsum</v>
      </c>
      <c r="D649" s="49"/>
      <c r="E649" s="49"/>
      <c r="F649" s="716">
        <f>F648</f>
        <v>12</v>
      </c>
      <c r="G649" s="716">
        <f>G648</f>
        <v>5.5</v>
      </c>
      <c r="H649" s="716"/>
      <c r="I649" s="716">
        <f>F648</f>
        <v>12</v>
      </c>
      <c r="J649" s="716">
        <v>2</v>
      </c>
      <c r="K649" s="716">
        <v>2</v>
      </c>
      <c r="L649" s="716"/>
      <c r="M649" s="716"/>
      <c r="N649" s="716"/>
      <c r="O649" s="716"/>
      <c r="P649" s="716"/>
      <c r="Q649" s="716"/>
      <c r="R649" s="716"/>
      <c r="S649" s="716"/>
      <c r="T649" s="716"/>
      <c r="U649" s="716">
        <f>F649*G649+I649*J649*K649</f>
        <v>114</v>
      </c>
      <c r="V649" s="897" t="s">
        <v>7</v>
      </c>
      <c r="Z649" s="60"/>
    </row>
    <row r="650" spans="1:26" s="59" customFormat="1" ht="12" customHeight="1">
      <c r="A650" s="894"/>
      <c r="B650" s="55">
        <f>'Rencana Anggaran Biaya'!B684</f>
        <v>3</v>
      </c>
      <c r="C650" s="55" t="str">
        <f>'Rencana Anggaran Biaya'!C684</f>
        <v>Pekerjaan Pemasangan Plafon PVC</v>
      </c>
      <c r="D650" s="34"/>
      <c r="E650" s="34"/>
      <c r="F650" s="715">
        <v>5</v>
      </c>
      <c r="G650" s="715">
        <v>2</v>
      </c>
      <c r="H650" s="715"/>
      <c r="I650" s="715"/>
      <c r="J650" s="715"/>
      <c r="K650" s="715"/>
      <c r="L650" s="715"/>
      <c r="M650" s="715"/>
      <c r="N650" s="715"/>
      <c r="O650" s="715"/>
      <c r="P650" s="715"/>
      <c r="Q650" s="715"/>
      <c r="R650" s="715"/>
      <c r="S650" s="715"/>
      <c r="T650" s="715"/>
      <c r="U650" s="715">
        <f>F650*G650</f>
        <v>10</v>
      </c>
      <c r="V650" s="895" t="s">
        <v>7</v>
      </c>
      <c r="Z650" s="60"/>
    </row>
    <row r="651" spans="1:26" s="59" customFormat="1" ht="12.75">
      <c r="A651" s="894"/>
      <c r="B651" s="55">
        <f>'Rencana Anggaran Biaya'!B685</f>
        <v>4</v>
      </c>
      <c r="C651" s="55" t="str">
        <f>'Rencana Anggaran Biaya'!C685</f>
        <v>Pekerjaan Pengecatan Plafon Gypsum Warna Hitam</v>
      </c>
      <c r="D651" s="34"/>
      <c r="E651" s="34"/>
      <c r="F651" s="716">
        <f>F649</f>
        <v>12</v>
      </c>
      <c r="G651" s="716">
        <f>G649</f>
        <v>5.5</v>
      </c>
      <c r="H651" s="716"/>
      <c r="I651" s="716"/>
      <c r="J651" s="716"/>
      <c r="K651" s="716"/>
      <c r="L651" s="716"/>
      <c r="M651" s="716"/>
      <c r="N651" s="716"/>
      <c r="O651" s="716"/>
      <c r="P651" s="716"/>
      <c r="Q651" s="716"/>
      <c r="R651" s="716"/>
      <c r="S651" s="716"/>
      <c r="T651" s="716"/>
      <c r="U651" s="716">
        <f>F651*G651</f>
        <v>66</v>
      </c>
      <c r="V651" s="897" t="s">
        <v>7</v>
      </c>
      <c r="Z651" s="60"/>
    </row>
    <row r="652" spans="1:26" s="59" customFormat="1" ht="12.75">
      <c r="A652" s="894"/>
      <c r="B652" s="55">
        <f>'Rencana Anggaran Biaya'!B686</f>
        <v>5</v>
      </c>
      <c r="C652" s="55" t="str">
        <f>'Rencana Anggaran Biaya'!C686</f>
        <v>Pekerjaan Pengecatan Plafon Gypsum Warna Putih</v>
      </c>
      <c r="D652" s="34"/>
      <c r="E652" s="34"/>
      <c r="F652" s="716">
        <f>I649</f>
        <v>12</v>
      </c>
      <c r="G652" s="716">
        <f>J649</f>
        <v>2</v>
      </c>
      <c r="H652" s="716">
        <f>K649</f>
        <v>2</v>
      </c>
      <c r="I652" s="716"/>
      <c r="J652" s="716"/>
      <c r="K652" s="716"/>
      <c r="L652" s="716"/>
      <c r="M652" s="716"/>
      <c r="N652" s="716"/>
      <c r="O652" s="716"/>
      <c r="P652" s="716"/>
      <c r="Q652" s="716"/>
      <c r="R652" s="716"/>
      <c r="S652" s="716"/>
      <c r="T652" s="716"/>
      <c r="U652" s="716">
        <f>F652*G652*H652</f>
        <v>48</v>
      </c>
      <c r="V652" s="897" t="s">
        <v>7</v>
      </c>
      <c r="Z652" s="60"/>
    </row>
    <row r="653" spans="1:26" s="59" customFormat="1" ht="12.75">
      <c r="A653" s="903" t="str">
        <f>'Rencana Anggaran Biaya'!A687</f>
        <v>J3</v>
      </c>
      <c r="B653" s="79"/>
      <c r="C653" s="80" t="str">
        <f>'Rencana Anggaran Biaya'!C687</f>
        <v>Pekerjaan Lantai</v>
      </c>
      <c r="D653" s="81"/>
      <c r="E653" s="81"/>
      <c r="F653" s="719"/>
      <c r="G653" s="719"/>
      <c r="H653" s="719"/>
      <c r="I653" s="719"/>
      <c r="J653" s="719"/>
      <c r="K653" s="719"/>
      <c r="L653" s="719"/>
      <c r="M653" s="719"/>
      <c r="N653" s="719"/>
      <c r="O653" s="719"/>
      <c r="P653" s="719"/>
      <c r="Q653" s="719"/>
      <c r="R653" s="719"/>
      <c r="S653" s="719"/>
      <c r="T653" s="719"/>
      <c r="U653" s="719"/>
      <c r="V653" s="904"/>
      <c r="Z653" s="60"/>
    </row>
    <row r="654" spans="1:26" s="59" customFormat="1" ht="12.75">
      <c r="A654" s="894"/>
      <c r="B654" s="55">
        <f>'Rencana Anggaran Biaya'!B688</f>
        <v>1</v>
      </c>
      <c r="C654" s="55" t="str">
        <f>'Rencana Anggaran Biaya'!C688</f>
        <v>Pekerjaan Pemasangan Granit Tensile</v>
      </c>
      <c r="D654" s="34"/>
      <c r="E654" s="34"/>
      <c r="F654" s="715">
        <f>F651</f>
        <v>12</v>
      </c>
      <c r="G654" s="715">
        <f>G651</f>
        <v>5.5</v>
      </c>
      <c r="H654" s="715"/>
      <c r="I654" s="715"/>
      <c r="J654" s="715"/>
      <c r="K654" s="715"/>
      <c r="L654" s="715"/>
      <c r="M654" s="715"/>
      <c r="N654" s="715"/>
      <c r="O654" s="715"/>
      <c r="P654" s="715"/>
      <c r="Q654" s="715"/>
      <c r="R654" s="715"/>
      <c r="S654" s="715"/>
      <c r="T654" s="715"/>
      <c r="U654" s="715">
        <f>F654*G654</f>
        <v>66</v>
      </c>
      <c r="V654" s="895" t="s">
        <v>7</v>
      </c>
      <c r="Z654" s="60"/>
    </row>
    <row r="655" spans="1:26" s="59" customFormat="1" ht="12.75">
      <c r="A655" s="903" t="str">
        <f>'Rencana Anggaran Biaya'!A689</f>
        <v>J4</v>
      </c>
      <c r="B655" s="79"/>
      <c r="C655" s="80" t="str">
        <f>'Rencana Anggaran Biaya'!C689</f>
        <v>Pekerjaan Elektrikal</v>
      </c>
      <c r="D655" s="81"/>
      <c r="E655" s="81"/>
      <c r="F655" s="719"/>
      <c r="G655" s="719"/>
      <c r="H655" s="719"/>
      <c r="I655" s="719"/>
      <c r="J655" s="719"/>
      <c r="K655" s="719"/>
      <c r="L655" s="719"/>
      <c r="M655" s="719"/>
      <c r="N655" s="719"/>
      <c r="O655" s="719"/>
      <c r="P655" s="719"/>
      <c r="Q655" s="719"/>
      <c r="R655" s="719"/>
      <c r="S655" s="719"/>
      <c r="T655" s="719"/>
      <c r="U655" s="719"/>
      <c r="V655" s="904"/>
      <c r="Z655" s="60"/>
    </row>
    <row r="656" spans="1:26" s="59" customFormat="1" ht="12.75">
      <c r="A656" s="894"/>
      <c r="B656" s="55">
        <f>'Rencana Anggaran Biaya'!B690</f>
        <v>1</v>
      </c>
      <c r="C656" s="55" t="str">
        <f>'Rencana Anggaran Biaya'!C690</f>
        <v>Pekerjaan Instalasi Kabel NYM</v>
      </c>
      <c r="D656" s="34"/>
      <c r="E656" s="34"/>
      <c r="F656" s="715"/>
      <c r="G656" s="715"/>
      <c r="H656" s="715"/>
      <c r="I656" s="715"/>
      <c r="J656" s="715"/>
      <c r="K656" s="715"/>
      <c r="L656" s="715"/>
      <c r="M656" s="715"/>
      <c r="N656" s="715"/>
      <c r="O656" s="715"/>
      <c r="P656" s="715"/>
      <c r="Q656" s="715"/>
      <c r="R656" s="715"/>
      <c r="S656" s="715"/>
      <c r="T656" s="715"/>
      <c r="U656" s="715">
        <f>1+U658+U659+U661</f>
        <v>18</v>
      </c>
      <c r="V656" s="895" t="s">
        <v>1439</v>
      </c>
      <c r="Z656" s="60"/>
    </row>
    <row r="657" spans="1:26" s="59" customFormat="1" ht="12.75">
      <c r="A657" s="894"/>
      <c r="B657" s="55">
        <f>'Rencana Anggaran Biaya'!B691</f>
        <v>2</v>
      </c>
      <c r="C657" s="55" t="str">
        <f>'Rencana Anggaran Biaya'!C691</f>
        <v>Pekerjaan Pemasangan Lampu LED Strips</v>
      </c>
      <c r="D657" s="34"/>
      <c r="E657" s="34"/>
      <c r="F657" s="716"/>
      <c r="G657" s="716"/>
      <c r="H657" s="716"/>
      <c r="I657" s="716"/>
      <c r="J657" s="716"/>
      <c r="K657" s="716"/>
      <c r="L657" s="716"/>
      <c r="M657" s="716"/>
      <c r="N657" s="716"/>
      <c r="O657" s="716"/>
      <c r="P657" s="716"/>
      <c r="Q657" s="716"/>
      <c r="R657" s="716"/>
      <c r="S657" s="716"/>
      <c r="T657" s="716"/>
      <c r="U657" s="715">
        <f>F654*2</f>
        <v>24</v>
      </c>
      <c r="V657" s="895" t="s">
        <v>17</v>
      </c>
      <c r="Z657" s="60"/>
    </row>
    <row r="658" spans="1:26" s="59" customFormat="1" ht="12.75">
      <c r="A658" s="896"/>
      <c r="B658" s="55">
        <f>'Rencana Anggaran Biaya'!B692</f>
        <v>3</v>
      </c>
      <c r="C658" s="55" t="str">
        <f>'Rencana Anggaran Biaya'!C692</f>
        <v>Pekerjaan Pemasangan Lampu LED Mata Kucing</v>
      </c>
      <c r="D658" s="49"/>
      <c r="E658" s="49"/>
      <c r="F658" s="715"/>
      <c r="G658" s="715"/>
      <c r="H658" s="715"/>
      <c r="I658" s="715"/>
      <c r="J658" s="715"/>
      <c r="K658" s="715"/>
      <c r="L658" s="715"/>
      <c r="M658" s="715"/>
      <c r="N658" s="715"/>
      <c r="O658" s="715"/>
      <c r="P658" s="715"/>
      <c r="Q658" s="715"/>
      <c r="R658" s="715"/>
      <c r="S658" s="715"/>
      <c r="T658" s="715"/>
      <c r="U658" s="715">
        <v>4</v>
      </c>
      <c r="V658" s="895" t="s">
        <v>5</v>
      </c>
      <c r="Z658" s="60"/>
    </row>
    <row r="659" spans="1:26" s="59" customFormat="1" ht="12" customHeight="1">
      <c r="A659" s="894"/>
      <c r="B659" s="55">
        <f>'Rencana Anggaran Biaya'!B693</f>
        <v>4</v>
      </c>
      <c r="C659" s="55" t="str">
        <f>'Rencana Anggaran Biaya'!C693</f>
        <v>Pekerjaan Pemasangan Lampu LED Magnetic Track Light</v>
      </c>
      <c r="D659" s="34"/>
      <c r="E659" s="34"/>
      <c r="F659" s="716"/>
      <c r="G659" s="716"/>
      <c r="H659" s="716"/>
      <c r="I659" s="716"/>
      <c r="J659" s="716"/>
      <c r="K659" s="716"/>
      <c r="L659" s="716"/>
      <c r="M659" s="716"/>
      <c r="N659" s="716"/>
      <c r="O659" s="716"/>
      <c r="P659" s="716"/>
      <c r="Q659" s="716"/>
      <c r="R659" s="716"/>
      <c r="S659" s="716"/>
      <c r="T659" s="716"/>
      <c r="U659" s="715">
        <v>10</v>
      </c>
      <c r="V659" s="895" t="s">
        <v>5</v>
      </c>
      <c r="Z659" s="60"/>
    </row>
    <row r="660" spans="1:26" s="59" customFormat="1" ht="12.75">
      <c r="A660" s="894"/>
      <c r="B660" s="55">
        <f>'Rencana Anggaran Biaya'!B694</f>
        <v>5</v>
      </c>
      <c r="C660" s="55" t="str">
        <f>'Rencana Anggaran Biaya'!C694</f>
        <v>Pekerjaan Pemasangan Lampu LED Hanging Track Light</v>
      </c>
      <c r="D660" s="34"/>
      <c r="E660" s="34"/>
      <c r="F660" s="715"/>
      <c r="G660" s="715"/>
      <c r="H660" s="715"/>
      <c r="I660" s="715"/>
      <c r="J660" s="715"/>
      <c r="K660" s="715"/>
      <c r="L660" s="715"/>
      <c r="M660" s="715"/>
      <c r="N660" s="715"/>
      <c r="O660" s="715"/>
      <c r="P660" s="715"/>
      <c r="Q660" s="715"/>
      <c r="R660" s="715"/>
      <c r="S660" s="715"/>
      <c r="T660" s="715"/>
      <c r="U660" s="716">
        <v>6</v>
      </c>
      <c r="V660" s="897" t="s">
        <v>5</v>
      </c>
      <c r="Z660" s="60"/>
    </row>
    <row r="661" spans="1:26" s="59" customFormat="1" ht="12.75">
      <c r="A661" s="894"/>
      <c r="B661" s="55">
        <f>'Rencana Anggaran Biaya'!B695</f>
        <v>6</v>
      </c>
      <c r="C661" s="55" t="str">
        <f>'Rencana Anggaran Biaya'!C695</f>
        <v>Pekerjaan Pemasangan Saklar Tunggal</v>
      </c>
      <c r="D661" s="34"/>
      <c r="E661" s="34"/>
      <c r="F661" s="716"/>
      <c r="G661" s="716"/>
      <c r="H661" s="716"/>
      <c r="I661" s="716"/>
      <c r="J661" s="716"/>
      <c r="K661" s="716"/>
      <c r="L661" s="716"/>
      <c r="M661" s="716"/>
      <c r="N661" s="716"/>
      <c r="O661" s="716"/>
      <c r="P661" s="716"/>
      <c r="Q661" s="716"/>
      <c r="R661" s="716"/>
      <c r="S661" s="716"/>
      <c r="T661" s="716"/>
      <c r="U661" s="715">
        <v>3</v>
      </c>
      <c r="V661" s="895" t="s">
        <v>5</v>
      </c>
      <c r="Z661" s="60"/>
    </row>
    <row r="662" spans="1:26" s="59" customFormat="1" ht="12.75">
      <c r="A662" s="894"/>
      <c r="B662" s="55">
        <f>'Rencana Anggaran Biaya'!B696</f>
        <v>7</v>
      </c>
      <c r="C662" s="55" t="str">
        <f>'Rencana Anggaran Biaya'!C696</f>
        <v>Pekerjaan Pemasangan Saklar Ganda</v>
      </c>
      <c r="D662" s="34"/>
      <c r="E662" s="34"/>
      <c r="F662" s="715"/>
      <c r="G662" s="715"/>
      <c r="H662" s="715"/>
      <c r="I662" s="715"/>
      <c r="J662" s="715"/>
      <c r="K662" s="715"/>
      <c r="L662" s="715"/>
      <c r="M662" s="715"/>
      <c r="N662" s="715"/>
      <c r="O662" s="715"/>
      <c r="P662" s="715"/>
      <c r="Q662" s="715"/>
      <c r="R662" s="715"/>
      <c r="S662" s="715"/>
      <c r="T662" s="715"/>
      <c r="U662" s="715">
        <v>2</v>
      </c>
      <c r="V662" s="895" t="s">
        <v>5</v>
      </c>
      <c r="Z662" s="60"/>
    </row>
    <row r="663" spans="1:26" s="59" customFormat="1" ht="12.75">
      <c r="A663" s="894"/>
      <c r="B663" s="55">
        <f>'Rencana Anggaran Biaya'!B697</f>
        <v>8</v>
      </c>
      <c r="C663" s="55" t="str">
        <f>'Rencana Anggaran Biaya'!C697</f>
        <v>Pekerjaan Pemasangan Stop Kontak Tunggal</v>
      </c>
      <c r="D663" s="34"/>
      <c r="E663" s="34"/>
      <c r="F663" s="716"/>
      <c r="G663" s="716"/>
      <c r="H663" s="716"/>
      <c r="I663" s="716"/>
      <c r="J663" s="716"/>
      <c r="K663" s="716"/>
      <c r="L663" s="716"/>
      <c r="M663" s="716"/>
      <c r="N663" s="716"/>
      <c r="O663" s="716"/>
      <c r="P663" s="716"/>
      <c r="Q663" s="716"/>
      <c r="R663" s="716"/>
      <c r="S663" s="716"/>
      <c r="T663" s="716"/>
      <c r="U663" s="716">
        <v>25</v>
      </c>
      <c r="V663" s="897" t="s">
        <v>5</v>
      </c>
      <c r="Z663" s="60"/>
    </row>
    <row r="664" spans="1:26" s="59" customFormat="1" ht="12.75">
      <c r="A664" s="903" t="str">
        <f>'Rencana Anggaran Biaya'!A698</f>
        <v>J5</v>
      </c>
      <c r="B664" s="79"/>
      <c r="C664" s="80" t="str">
        <f>'Rencana Anggaran Biaya'!C698</f>
        <v>Pekerjaan Pintu Jendela</v>
      </c>
      <c r="D664" s="81"/>
      <c r="E664" s="81"/>
      <c r="F664" s="719"/>
      <c r="G664" s="719"/>
      <c r="H664" s="719"/>
      <c r="I664" s="719"/>
      <c r="J664" s="719"/>
      <c r="K664" s="719"/>
      <c r="L664" s="719"/>
      <c r="M664" s="719"/>
      <c r="N664" s="719"/>
      <c r="O664" s="719"/>
      <c r="P664" s="719"/>
      <c r="Q664" s="719"/>
      <c r="R664" s="719"/>
      <c r="S664" s="719"/>
      <c r="T664" s="719"/>
      <c r="U664" s="719"/>
      <c r="V664" s="904"/>
      <c r="Z664" s="60"/>
    </row>
    <row r="665" spans="1:26" s="59" customFormat="1" ht="12.75">
      <c r="A665" s="894"/>
      <c r="B665" s="55">
        <f>'Rencana Anggaran Biaya'!B699</f>
        <v>1</v>
      </c>
      <c r="C665" s="55" t="str">
        <f>'Rencana Anggaran Biaya'!C699</f>
        <v>Pekerjaan Pemasangan Pintu Multipleks Fin HPL</v>
      </c>
      <c r="D665" s="34"/>
      <c r="E665" s="34"/>
      <c r="F665" s="715"/>
      <c r="G665" s="715"/>
      <c r="H665" s="715"/>
      <c r="I665" s="715"/>
      <c r="J665" s="715"/>
      <c r="K665" s="715"/>
      <c r="L665" s="715"/>
      <c r="M665" s="715"/>
      <c r="N665" s="715"/>
      <c r="O665" s="715"/>
      <c r="P665" s="715"/>
      <c r="Q665" s="715"/>
      <c r="R665" s="715"/>
      <c r="S665" s="715"/>
      <c r="T665" s="715"/>
      <c r="U665" s="715">
        <v>2</v>
      </c>
      <c r="V665" s="895" t="s">
        <v>5</v>
      </c>
      <c r="Z665" s="60"/>
    </row>
    <row r="666" spans="1:26" s="59" customFormat="1" ht="12.75">
      <c r="A666" s="903" t="str">
        <f>'Rencana Anggaran Biaya'!A700</f>
        <v>J6</v>
      </c>
      <c r="B666" s="79"/>
      <c r="C666" s="80" t="str">
        <f>'Rencana Anggaran Biaya'!C700</f>
        <v>Pekerjaan Meubeler</v>
      </c>
      <c r="D666" s="81"/>
      <c r="E666" s="81"/>
      <c r="F666" s="719"/>
      <c r="G666" s="719"/>
      <c r="H666" s="719"/>
      <c r="I666" s="719"/>
      <c r="J666" s="719"/>
      <c r="K666" s="719"/>
      <c r="L666" s="719"/>
      <c r="M666" s="719"/>
      <c r="N666" s="719"/>
      <c r="O666" s="719"/>
      <c r="P666" s="719"/>
      <c r="Q666" s="719"/>
      <c r="R666" s="719"/>
      <c r="S666" s="719"/>
      <c r="T666" s="719"/>
      <c r="U666" s="719"/>
      <c r="V666" s="904"/>
      <c r="Z666" s="60"/>
    </row>
    <row r="667" spans="1:26" s="59" customFormat="1" ht="12.75">
      <c r="A667" s="896"/>
      <c r="B667" s="55">
        <f>'Rencana Anggaran Biaya'!B701</f>
        <v>1</v>
      </c>
      <c r="C667" s="55" t="str">
        <f>'Rencana Anggaran Biaya'!C701</f>
        <v>Pekerjaan Roller Blind</v>
      </c>
      <c r="D667" s="49"/>
      <c r="E667" s="49"/>
      <c r="F667" s="716">
        <v>12</v>
      </c>
      <c r="G667" s="716"/>
      <c r="H667" s="716">
        <v>2.5</v>
      </c>
      <c r="I667" s="716"/>
      <c r="J667" s="716"/>
      <c r="K667" s="716"/>
      <c r="L667" s="716"/>
      <c r="M667" s="716"/>
      <c r="N667" s="716"/>
      <c r="O667" s="716">
        <v>1</v>
      </c>
      <c r="P667" s="716"/>
      <c r="Q667" s="716"/>
      <c r="R667" s="716"/>
      <c r="S667" s="716"/>
      <c r="T667" s="716"/>
      <c r="U667" s="716">
        <f>F667*H667*O667</f>
        <v>30</v>
      </c>
      <c r="V667" s="897" t="s">
        <v>7</v>
      </c>
      <c r="Z667" s="60"/>
    </row>
    <row r="668" spans="1:26" s="59" customFormat="1" ht="12.75">
      <c r="A668" s="903" t="str">
        <f>'Rencana Anggaran Biaya'!A702</f>
        <v>J7</v>
      </c>
      <c r="B668" s="79"/>
      <c r="C668" s="80" t="str">
        <f>'Rencana Anggaran Biaya'!C702</f>
        <v>Pekerjaan Toilet</v>
      </c>
      <c r="D668" s="81"/>
      <c r="E668" s="81"/>
      <c r="F668" s="719"/>
      <c r="G668" s="719"/>
      <c r="H668" s="719"/>
      <c r="I668" s="719"/>
      <c r="J668" s="719"/>
      <c r="K668" s="719"/>
      <c r="L668" s="719"/>
      <c r="M668" s="719"/>
      <c r="N668" s="719"/>
      <c r="O668" s="719"/>
      <c r="P668" s="719"/>
      <c r="Q668" s="719"/>
      <c r="R668" s="719"/>
      <c r="S668" s="719"/>
      <c r="T668" s="719"/>
      <c r="U668" s="719"/>
      <c r="V668" s="904"/>
      <c r="Z668" s="60"/>
    </row>
    <row r="669" spans="1:26" s="59" customFormat="1" ht="12.75">
      <c r="A669" s="894"/>
      <c r="B669" s="55">
        <f>'Rencana Anggaran Biaya'!B703</f>
        <v>1</v>
      </c>
      <c r="C669" s="55" t="str">
        <f>'Rencana Anggaran Biaya'!C703</f>
        <v>Pekerjaan Instalasi Pipa Air Bersih</v>
      </c>
      <c r="D669" s="34"/>
      <c r="E669" s="34"/>
      <c r="F669" s="715"/>
      <c r="G669" s="715"/>
      <c r="H669" s="715"/>
      <c r="I669" s="715"/>
      <c r="J669" s="715"/>
      <c r="K669" s="715"/>
      <c r="L669" s="715"/>
      <c r="M669" s="715"/>
      <c r="N669" s="715"/>
      <c r="O669" s="715"/>
      <c r="P669" s="715"/>
      <c r="Q669" s="715"/>
      <c r="R669" s="715"/>
      <c r="S669" s="715"/>
      <c r="T669" s="715"/>
      <c r="U669" s="715">
        <v>20</v>
      </c>
      <c r="V669" s="895" t="s">
        <v>17</v>
      </c>
      <c r="Z669" s="60"/>
    </row>
    <row r="670" spans="1:26" s="59" customFormat="1" ht="12.75">
      <c r="A670" s="896"/>
      <c r="B670" s="55">
        <f>'Rencana Anggaran Biaya'!B704</f>
        <v>2</v>
      </c>
      <c r="C670" s="55" t="str">
        <f>'Rencana Anggaran Biaya'!C704</f>
        <v>Pekerjaan Instalasi Pipa Air Kotor Cair</v>
      </c>
      <c r="D670" s="49"/>
      <c r="E670" s="49"/>
      <c r="F670" s="716"/>
      <c r="G670" s="716"/>
      <c r="H670" s="716"/>
      <c r="I670" s="716"/>
      <c r="J670" s="716"/>
      <c r="K670" s="716"/>
      <c r="L670" s="716"/>
      <c r="M670" s="716"/>
      <c r="N670" s="716"/>
      <c r="O670" s="716"/>
      <c r="P670" s="716"/>
      <c r="Q670" s="716"/>
      <c r="R670" s="716"/>
      <c r="S670" s="716"/>
      <c r="T670" s="716"/>
      <c r="U670" s="716">
        <f>U669</f>
        <v>20</v>
      </c>
      <c r="V670" s="897" t="s">
        <v>17</v>
      </c>
      <c r="Z670" s="60"/>
    </row>
    <row r="671" spans="1:26" s="59" customFormat="1" ht="12.75">
      <c r="A671" s="894"/>
      <c r="B671" s="55">
        <f>'Rencana Anggaran Biaya'!B705</f>
        <v>3</v>
      </c>
      <c r="C671" s="55" t="str">
        <f>'Rencana Anggaran Biaya'!C705</f>
        <v>Pekerjaan Instalasi Pipa Air Kotor Padat</v>
      </c>
      <c r="D671" s="34"/>
      <c r="E671" s="34"/>
      <c r="F671" s="715"/>
      <c r="G671" s="715"/>
      <c r="H671" s="715"/>
      <c r="I671" s="715"/>
      <c r="J671" s="715"/>
      <c r="K671" s="715"/>
      <c r="L671" s="715"/>
      <c r="M671" s="715"/>
      <c r="N671" s="715"/>
      <c r="O671" s="715"/>
      <c r="P671" s="715"/>
      <c r="Q671" s="715"/>
      <c r="R671" s="715"/>
      <c r="S671" s="715"/>
      <c r="T671" s="715"/>
      <c r="U671" s="715">
        <f>U670</f>
        <v>20</v>
      </c>
      <c r="V671" s="895" t="s">
        <v>17</v>
      </c>
      <c r="Z671" s="60"/>
    </row>
    <row r="672" spans="1:26" s="59" customFormat="1" ht="12.75">
      <c r="A672" s="896"/>
      <c r="B672" s="55">
        <f>'Rencana Anggaran Biaya'!B706</f>
        <v>4</v>
      </c>
      <c r="C672" s="55" t="str">
        <f>'Rencana Anggaran Biaya'!C706</f>
        <v>Pekerjaan Pemasangan Urinoir</v>
      </c>
      <c r="D672" s="49"/>
      <c r="E672" s="49"/>
      <c r="F672" s="715"/>
      <c r="G672" s="715"/>
      <c r="H672" s="715"/>
      <c r="I672" s="715"/>
      <c r="J672" s="715"/>
      <c r="K672" s="715"/>
      <c r="L672" s="715"/>
      <c r="M672" s="715"/>
      <c r="N672" s="715"/>
      <c r="O672" s="715"/>
      <c r="P672" s="715"/>
      <c r="Q672" s="715"/>
      <c r="R672" s="715"/>
      <c r="S672" s="715"/>
      <c r="T672" s="715"/>
      <c r="U672" s="715">
        <v>2</v>
      </c>
      <c r="V672" s="895" t="s">
        <v>5</v>
      </c>
      <c r="Z672" s="60"/>
    </row>
    <row r="673" spans="1:26" s="59" customFormat="1" ht="12.75">
      <c r="A673" s="896"/>
      <c r="B673" s="55">
        <f>'Rencana Anggaran Biaya'!B707</f>
        <v>5</v>
      </c>
      <c r="C673" s="55" t="str">
        <f>'Rencana Anggaran Biaya'!C707</f>
        <v>Pekerjaan Pemasangan Kloset Duduk</v>
      </c>
      <c r="D673" s="49"/>
      <c r="E673" s="49"/>
      <c r="F673" s="715"/>
      <c r="G673" s="715"/>
      <c r="H673" s="715"/>
      <c r="I673" s="715"/>
      <c r="J673" s="715"/>
      <c r="K673" s="715"/>
      <c r="L673" s="715"/>
      <c r="M673" s="715"/>
      <c r="N673" s="715"/>
      <c r="O673" s="715"/>
      <c r="P673" s="715"/>
      <c r="Q673" s="715"/>
      <c r="R673" s="715"/>
      <c r="S673" s="715"/>
      <c r="T673" s="715"/>
      <c r="U673" s="715">
        <v>2</v>
      </c>
      <c r="V673" s="895" t="s">
        <v>5</v>
      </c>
      <c r="Z673" s="60"/>
    </row>
    <row r="674" spans="1:26" s="59" customFormat="1" ht="12.75">
      <c r="A674" s="894"/>
      <c r="B674" s="55">
        <f>'Rencana Anggaran Biaya'!B708</f>
        <v>6</v>
      </c>
      <c r="C674" s="55" t="str">
        <f>'Rencana Anggaran Biaya'!C708</f>
        <v>Pekerjaan Pemasangan Jetshower</v>
      </c>
      <c r="D674" s="34"/>
      <c r="E674" s="34"/>
      <c r="F674" s="716"/>
      <c r="G674" s="716"/>
      <c r="H674" s="716"/>
      <c r="I674" s="716"/>
      <c r="J674" s="716"/>
      <c r="K674" s="716"/>
      <c r="L674" s="716"/>
      <c r="M674" s="716"/>
      <c r="N674" s="716"/>
      <c r="O674" s="716"/>
      <c r="P674" s="716"/>
      <c r="Q674" s="716"/>
      <c r="R674" s="716"/>
      <c r="S674" s="716"/>
      <c r="T674" s="716"/>
      <c r="U674" s="716">
        <v>2</v>
      </c>
      <c r="V674" s="895" t="s">
        <v>5</v>
      </c>
      <c r="Z674" s="60"/>
    </row>
    <row r="675" spans="1:26" s="59" customFormat="1" ht="12.75">
      <c r="A675" s="896"/>
      <c r="B675" s="55">
        <f>'Rencana Anggaran Biaya'!B709</f>
        <v>7</v>
      </c>
      <c r="C675" s="55" t="str">
        <f>'Rencana Anggaran Biaya'!C709</f>
        <v>Pekerjaan Pemasangan Floordrain</v>
      </c>
      <c r="D675" s="49"/>
      <c r="E675" s="49"/>
      <c r="F675" s="715"/>
      <c r="G675" s="715"/>
      <c r="H675" s="715"/>
      <c r="I675" s="715"/>
      <c r="J675" s="715"/>
      <c r="K675" s="715"/>
      <c r="L675" s="715"/>
      <c r="M675" s="715"/>
      <c r="N675" s="715"/>
      <c r="O675" s="715"/>
      <c r="P675" s="715"/>
      <c r="Q675" s="715"/>
      <c r="R675" s="715"/>
      <c r="S675" s="715"/>
      <c r="T675" s="715"/>
      <c r="U675" s="715">
        <v>2</v>
      </c>
      <c r="V675" s="895" t="s">
        <v>5</v>
      </c>
      <c r="Z675" s="60"/>
    </row>
    <row r="676" spans="1:26" s="59" customFormat="1" ht="12.75">
      <c r="A676" s="894"/>
      <c r="B676" s="55">
        <f>'Rencana Anggaran Biaya'!B710</f>
        <v>8</v>
      </c>
      <c r="C676" s="55" t="str">
        <f>'Rencana Anggaran Biaya'!C710</f>
        <v>Pekerjaan Pemasangan Wastafel Wall Hung</v>
      </c>
      <c r="D676" s="34"/>
      <c r="E676" s="34"/>
      <c r="F676" s="715"/>
      <c r="G676" s="715"/>
      <c r="H676" s="715"/>
      <c r="I676" s="715"/>
      <c r="J676" s="715"/>
      <c r="K676" s="715"/>
      <c r="L676" s="715"/>
      <c r="M676" s="715"/>
      <c r="N676" s="715"/>
      <c r="O676" s="715"/>
      <c r="P676" s="715"/>
      <c r="Q676" s="715"/>
      <c r="R676" s="715"/>
      <c r="S676" s="715"/>
      <c r="T676" s="715"/>
      <c r="U676" s="715">
        <v>2</v>
      </c>
      <c r="V676" s="895" t="s">
        <v>5</v>
      </c>
      <c r="Z676" s="60"/>
    </row>
    <row r="677" spans="1:26" s="59" customFormat="1" ht="12.75">
      <c r="A677" s="896"/>
      <c r="B677" s="55">
        <f>'Rencana Anggaran Biaya'!B711</f>
        <v>9</v>
      </c>
      <c r="C677" s="55" t="str">
        <f>'Rencana Anggaran Biaya'!C711</f>
        <v>Pekerjaan Pemasangan Faucet</v>
      </c>
      <c r="D677" s="49"/>
      <c r="E677" s="49"/>
      <c r="F677" s="715"/>
      <c r="G677" s="715"/>
      <c r="H677" s="715"/>
      <c r="I677" s="715"/>
      <c r="J677" s="715"/>
      <c r="K677" s="715"/>
      <c r="L677" s="715"/>
      <c r="M677" s="715"/>
      <c r="N677" s="715"/>
      <c r="O677" s="715"/>
      <c r="P677" s="715"/>
      <c r="Q677" s="715"/>
      <c r="R677" s="715"/>
      <c r="S677" s="715"/>
      <c r="T677" s="715"/>
      <c r="U677" s="715">
        <v>2</v>
      </c>
      <c r="V677" s="895" t="s">
        <v>5</v>
      </c>
      <c r="Z677" s="60"/>
    </row>
    <row r="678" spans="1:26" s="59" customFormat="1" ht="12.75">
      <c r="A678" s="894"/>
      <c r="B678" s="55">
        <f>'Rencana Anggaran Biaya'!B712</f>
        <v>10</v>
      </c>
      <c r="C678" s="55" t="str">
        <f>'Rencana Anggaran Biaya'!C712</f>
        <v>Pekerjaan Pemasangan Exhaust</v>
      </c>
      <c r="D678" s="34"/>
      <c r="E678" s="34"/>
      <c r="F678" s="716"/>
      <c r="G678" s="716"/>
      <c r="H678" s="716"/>
      <c r="I678" s="716"/>
      <c r="J678" s="716"/>
      <c r="K678" s="716"/>
      <c r="L678" s="716"/>
      <c r="M678" s="716"/>
      <c r="N678" s="716"/>
      <c r="O678" s="716"/>
      <c r="P678" s="716"/>
      <c r="Q678" s="716"/>
      <c r="R678" s="716"/>
      <c r="S678" s="716"/>
      <c r="T678" s="716"/>
      <c r="U678" s="716">
        <v>2</v>
      </c>
      <c r="V678" s="895" t="s">
        <v>5</v>
      </c>
      <c r="Z678" s="60"/>
    </row>
    <row r="679" spans="1:26" s="59" customFormat="1" ht="12.75">
      <c r="A679" s="894"/>
      <c r="B679" s="55">
        <f>'Rencana Anggaran Biaya'!B713</f>
        <v>11</v>
      </c>
      <c r="C679" s="55" t="str">
        <f>'Rencana Anggaran Biaya'!C713</f>
        <v>Pekerjaan Pemasangan Granit Dinding</v>
      </c>
      <c r="D679" s="34"/>
      <c r="E679" s="34"/>
      <c r="F679" s="715">
        <v>1.5</v>
      </c>
      <c r="G679" s="715">
        <v>2</v>
      </c>
      <c r="H679" s="715">
        <v>3.2</v>
      </c>
      <c r="I679" s="715"/>
      <c r="J679" s="715"/>
      <c r="K679" s="715"/>
      <c r="L679" s="715"/>
      <c r="M679" s="715"/>
      <c r="N679" s="715"/>
      <c r="O679" s="715"/>
      <c r="P679" s="715"/>
      <c r="Q679" s="715"/>
      <c r="R679" s="715"/>
      <c r="S679" s="715"/>
      <c r="T679" s="715"/>
      <c r="U679" s="715">
        <f>(F679+F679+G679+G679)*H679</f>
        <v>22.400000000000002</v>
      </c>
      <c r="V679" s="895" t="s">
        <v>7</v>
      </c>
      <c r="Z679" s="60"/>
    </row>
    <row r="680" spans="1:26" s="59" customFormat="1" ht="12.75">
      <c r="A680" s="896"/>
      <c r="B680" s="55">
        <f>'Rencana Anggaran Biaya'!B714</f>
        <v>12</v>
      </c>
      <c r="C680" s="55" t="str">
        <f>'Rencana Anggaran Biaya'!C714</f>
        <v>Pekerjaan Pemasangan Granit lantai</v>
      </c>
      <c r="D680" s="49"/>
      <c r="E680" s="49"/>
      <c r="F680" s="716">
        <f t="shared" ref="F680:G683" si="26">F679</f>
        <v>1.5</v>
      </c>
      <c r="G680" s="716">
        <f t="shared" si="26"/>
        <v>2</v>
      </c>
      <c r="H680" s="716"/>
      <c r="I680" s="716"/>
      <c r="J680" s="716"/>
      <c r="K680" s="716"/>
      <c r="L680" s="716"/>
      <c r="M680" s="716"/>
      <c r="N680" s="716"/>
      <c r="O680" s="716"/>
      <c r="P680" s="716"/>
      <c r="Q680" s="716"/>
      <c r="R680" s="716"/>
      <c r="S680" s="716"/>
      <c r="T680" s="716"/>
      <c r="U680" s="716">
        <f>F680*G680</f>
        <v>3</v>
      </c>
      <c r="V680" s="897" t="s">
        <v>7</v>
      </c>
      <c r="Z680" s="60"/>
    </row>
    <row r="681" spans="1:26" s="59" customFormat="1" ht="12.75">
      <c r="A681" s="896"/>
      <c r="B681" s="55">
        <f>'Rencana Anggaran Biaya'!B715</f>
        <v>13</v>
      </c>
      <c r="C681" s="55" t="str">
        <f>'Rencana Anggaran Biaya'!C715</f>
        <v>Pekerjaan Pemasangan Rangka Plafon</v>
      </c>
      <c r="D681" s="49"/>
      <c r="E681" s="49"/>
      <c r="F681" s="715">
        <f t="shared" si="26"/>
        <v>1.5</v>
      </c>
      <c r="G681" s="715">
        <f t="shared" si="26"/>
        <v>2</v>
      </c>
      <c r="H681" s="715"/>
      <c r="I681" s="715"/>
      <c r="J681" s="715"/>
      <c r="K681" s="715"/>
      <c r="L681" s="715"/>
      <c r="M681" s="715"/>
      <c r="N681" s="715"/>
      <c r="O681" s="715"/>
      <c r="P681" s="715"/>
      <c r="Q681" s="715"/>
      <c r="R681" s="715"/>
      <c r="S681" s="715"/>
      <c r="T681" s="715"/>
      <c r="U681" s="715">
        <f>F681*G681</f>
        <v>3</v>
      </c>
      <c r="V681" s="895" t="s">
        <v>7</v>
      </c>
      <c r="Z681" s="60"/>
    </row>
    <row r="682" spans="1:26" s="59" customFormat="1" ht="12.75">
      <c r="A682" s="894"/>
      <c r="B682" s="55">
        <f>'Rencana Anggaran Biaya'!B716</f>
        <v>14</v>
      </c>
      <c r="C682" s="55" t="str">
        <f>'Rencana Anggaran Biaya'!C716</f>
        <v>Pekerjaan Pemasangan Plafon Gypsum</v>
      </c>
      <c r="D682" s="34"/>
      <c r="E682" s="34"/>
      <c r="F682" s="715">
        <f t="shared" si="26"/>
        <v>1.5</v>
      </c>
      <c r="G682" s="715">
        <f t="shared" si="26"/>
        <v>2</v>
      </c>
      <c r="H682" s="715"/>
      <c r="I682" s="715"/>
      <c r="J682" s="715"/>
      <c r="K682" s="715"/>
      <c r="L682" s="715"/>
      <c r="M682" s="715"/>
      <c r="N682" s="715"/>
      <c r="O682" s="715"/>
      <c r="P682" s="715"/>
      <c r="Q682" s="715"/>
      <c r="R682" s="715"/>
      <c r="S682" s="715"/>
      <c r="T682" s="715"/>
      <c r="U682" s="715">
        <f t="shared" ref="U682:U683" si="27">F682*G682</f>
        <v>3</v>
      </c>
      <c r="V682" s="895" t="s">
        <v>7</v>
      </c>
      <c r="Z682" s="60"/>
    </row>
    <row r="683" spans="1:26" s="59" customFormat="1" ht="12.75">
      <c r="A683" s="896"/>
      <c r="B683" s="55">
        <f>'Rencana Anggaran Biaya'!B717</f>
        <v>15</v>
      </c>
      <c r="C683" s="55" t="str">
        <f>'Rencana Anggaran Biaya'!C717</f>
        <v>Pekerjaan Pengecatan Plafon</v>
      </c>
      <c r="D683" s="49"/>
      <c r="E683" s="49"/>
      <c r="F683" s="715">
        <f t="shared" si="26"/>
        <v>1.5</v>
      </c>
      <c r="G683" s="715">
        <f t="shared" si="26"/>
        <v>2</v>
      </c>
      <c r="H683" s="715"/>
      <c r="I683" s="715"/>
      <c r="J683" s="715"/>
      <c r="K683" s="715"/>
      <c r="L683" s="715"/>
      <c r="M683" s="715"/>
      <c r="N683" s="715"/>
      <c r="O683" s="715"/>
      <c r="P683" s="715"/>
      <c r="Q683" s="715"/>
      <c r="R683" s="715"/>
      <c r="S683" s="715"/>
      <c r="T683" s="715"/>
      <c r="U683" s="715">
        <f t="shared" si="27"/>
        <v>3</v>
      </c>
      <c r="V683" s="895" t="s">
        <v>7</v>
      </c>
      <c r="Z683" s="60"/>
    </row>
    <row r="684" spans="1:26" s="709" customFormat="1" ht="12.75">
      <c r="A684" s="901" t="str">
        <f>'Rencana Anggaran Biaya'!A718</f>
        <v>K</v>
      </c>
      <c r="B684" s="706"/>
      <c r="C684" s="707" t="str">
        <f>'Rencana Anggaran Biaya'!C718</f>
        <v>Pekerjaan Ruang Merokok</v>
      </c>
      <c r="D684" s="708"/>
      <c r="E684" s="708"/>
      <c r="F684" s="718"/>
      <c r="G684" s="718"/>
      <c r="H684" s="718"/>
      <c r="I684" s="718"/>
      <c r="J684" s="718"/>
      <c r="K684" s="718"/>
      <c r="L684" s="718"/>
      <c r="M684" s="718"/>
      <c r="N684" s="718"/>
      <c r="O684" s="718"/>
      <c r="P684" s="718"/>
      <c r="Q684" s="718"/>
      <c r="R684" s="718"/>
      <c r="S684" s="718"/>
      <c r="T684" s="718"/>
      <c r="U684" s="718"/>
      <c r="V684" s="902"/>
      <c r="Z684" s="710"/>
    </row>
    <row r="685" spans="1:26" s="59" customFormat="1" ht="12.75">
      <c r="A685" s="903" t="str">
        <f>'Rencana Anggaran Biaya'!A719</f>
        <v>K1</v>
      </c>
      <c r="B685" s="79"/>
      <c r="C685" s="80" t="str">
        <f>'Rencana Anggaran Biaya'!C719</f>
        <v>Pekerjaan Dinding</v>
      </c>
      <c r="D685" s="81"/>
      <c r="E685" s="81"/>
      <c r="F685" s="719"/>
      <c r="G685" s="719"/>
      <c r="H685" s="719"/>
      <c r="I685" s="719"/>
      <c r="J685" s="719"/>
      <c r="K685" s="719"/>
      <c r="L685" s="719"/>
      <c r="M685" s="719"/>
      <c r="N685" s="719"/>
      <c r="O685" s="719"/>
      <c r="P685" s="719"/>
      <c r="Q685" s="719"/>
      <c r="R685" s="719"/>
      <c r="S685" s="719"/>
      <c r="T685" s="719"/>
      <c r="U685" s="719"/>
      <c r="V685" s="904"/>
      <c r="Z685" s="60"/>
    </row>
    <row r="686" spans="1:26" s="59" customFormat="1" ht="12.75">
      <c r="A686" s="894"/>
      <c r="B686" s="55">
        <f>'Rencana Anggaran Biaya'!B720</f>
        <v>1</v>
      </c>
      <c r="C686" s="55" t="str">
        <f>'Rencana Anggaran Biaya'!C720</f>
        <v>Pekerjaan Pemasangan Dinding 1/2 Bata</v>
      </c>
      <c r="D686" s="34"/>
      <c r="E686" s="34"/>
      <c r="F686" s="715">
        <v>2</v>
      </c>
      <c r="G686" s="715"/>
      <c r="H686" s="715">
        <v>2.5</v>
      </c>
      <c r="I686" s="715"/>
      <c r="J686" s="715"/>
      <c r="K686" s="715"/>
      <c r="L686" s="715"/>
      <c r="M686" s="715"/>
      <c r="N686" s="715"/>
      <c r="O686" s="715"/>
      <c r="P686" s="715"/>
      <c r="Q686" s="715"/>
      <c r="R686" s="715"/>
      <c r="S686" s="715"/>
      <c r="T686" s="715"/>
      <c r="U686" s="715">
        <f>F686*H686</f>
        <v>5</v>
      </c>
      <c r="V686" s="895" t="s">
        <v>7</v>
      </c>
      <c r="Z686" s="60"/>
    </row>
    <row r="687" spans="1:26" s="59" customFormat="1" ht="12.75">
      <c r="A687" s="896"/>
      <c r="B687" s="55">
        <f>'Rencana Anggaran Biaya'!B721</f>
        <v>2</v>
      </c>
      <c r="C687" s="55" t="str">
        <f>'Rencana Anggaran Biaya'!C721</f>
        <v>Pekerjaan Plesteran</v>
      </c>
      <c r="D687" s="49"/>
      <c r="E687" s="49"/>
      <c r="F687" s="716"/>
      <c r="G687" s="716"/>
      <c r="H687" s="716"/>
      <c r="I687" s="716"/>
      <c r="J687" s="716"/>
      <c r="K687" s="716"/>
      <c r="L687" s="716"/>
      <c r="M687" s="716"/>
      <c r="N687" s="716"/>
      <c r="O687" s="716"/>
      <c r="P687" s="716"/>
      <c r="Q687" s="716"/>
      <c r="R687" s="716"/>
      <c r="S687" s="716"/>
      <c r="T687" s="716"/>
      <c r="U687" s="716">
        <f>U686*2</f>
        <v>10</v>
      </c>
      <c r="V687" s="897" t="s">
        <v>7</v>
      </c>
      <c r="Z687" s="60"/>
    </row>
    <row r="688" spans="1:26" s="59" customFormat="1" ht="12" customHeight="1">
      <c r="A688" s="894"/>
      <c r="B688" s="55">
        <f>'Rencana Anggaran Biaya'!B722</f>
        <v>3</v>
      </c>
      <c r="C688" s="55" t="str">
        <f>'Rencana Anggaran Biaya'!C722</f>
        <v>Pekerjaan Acian</v>
      </c>
      <c r="D688" s="34"/>
      <c r="E688" s="34"/>
      <c r="F688" s="715"/>
      <c r="G688" s="715"/>
      <c r="H688" s="715"/>
      <c r="I688" s="715"/>
      <c r="J688" s="715"/>
      <c r="K688" s="715"/>
      <c r="L688" s="715"/>
      <c r="M688" s="715"/>
      <c r="N688" s="715"/>
      <c r="O688" s="715"/>
      <c r="P688" s="715"/>
      <c r="Q688" s="715"/>
      <c r="R688" s="715"/>
      <c r="S688" s="715"/>
      <c r="T688" s="715"/>
      <c r="U688" s="715">
        <f>U687</f>
        <v>10</v>
      </c>
      <c r="V688" s="895" t="s">
        <v>7</v>
      </c>
      <c r="Z688" s="60"/>
    </row>
    <row r="689" spans="1:26" s="59" customFormat="1" ht="12.75">
      <c r="A689" s="894"/>
      <c r="B689" s="55">
        <f>'Rencana Anggaran Biaya'!B723</f>
        <v>4</v>
      </c>
      <c r="C689" s="55" t="str">
        <f>'Rencana Anggaran Biaya'!C723</f>
        <v>Pekerjaan Pengecatan</v>
      </c>
      <c r="D689" s="34"/>
      <c r="E689" s="34"/>
      <c r="F689" s="715"/>
      <c r="G689" s="715"/>
      <c r="H689" s="715"/>
      <c r="I689" s="715"/>
      <c r="J689" s="715"/>
      <c r="K689" s="715"/>
      <c r="L689" s="715"/>
      <c r="M689" s="715"/>
      <c r="N689" s="715"/>
      <c r="O689" s="715"/>
      <c r="P689" s="715"/>
      <c r="Q689" s="715"/>
      <c r="R689" s="715"/>
      <c r="S689" s="715"/>
      <c r="T689" s="715"/>
      <c r="U689" s="715">
        <f>U688</f>
        <v>10</v>
      </c>
      <c r="V689" s="895" t="s">
        <v>7</v>
      </c>
      <c r="Z689" s="60"/>
    </row>
    <row r="690" spans="1:26" s="59" customFormat="1" ht="12.75">
      <c r="A690" s="903" t="str">
        <f>'Rencana Anggaran Biaya'!A724</f>
        <v>K2</v>
      </c>
      <c r="B690" s="79"/>
      <c r="C690" s="80" t="str">
        <f>'Rencana Anggaran Biaya'!C724</f>
        <v>Pekerjaan Plafon</v>
      </c>
      <c r="D690" s="81"/>
      <c r="E690" s="81"/>
      <c r="F690" s="719"/>
      <c r="G690" s="719"/>
      <c r="H690" s="719"/>
      <c r="I690" s="719"/>
      <c r="J690" s="719"/>
      <c r="K690" s="719"/>
      <c r="L690" s="719"/>
      <c r="M690" s="719"/>
      <c r="N690" s="719"/>
      <c r="O690" s="719"/>
      <c r="P690" s="719"/>
      <c r="Q690" s="719"/>
      <c r="R690" s="719"/>
      <c r="S690" s="719"/>
      <c r="T690" s="719"/>
      <c r="U690" s="719"/>
      <c r="V690" s="904"/>
      <c r="Z690" s="60"/>
    </row>
    <row r="691" spans="1:26" s="59" customFormat="1" ht="12.75">
      <c r="A691" s="894"/>
      <c r="B691" s="55">
        <f>'Rencana Anggaran Biaya'!B725</f>
        <v>1</v>
      </c>
      <c r="C691" s="55" t="str">
        <f>'Rencana Anggaran Biaya'!C725</f>
        <v>Pekerjaan Pemasangan Rangka Plafon</v>
      </c>
      <c r="D691" s="34"/>
      <c r="E691" s="34"/>
      <c r="F691" s="715">
        <v>6</v>
      </c>
      <c r="G691" s="715">
        <v>2</v>
      </c>
      <c r="H691" s="715"/>
      <c r="I691" s="715"/>
      <c r="J691" s="715"/>
      <c r="K691" s="715"/>
      <c r="L691" s="715"/>
      <c r="M691" s="715"/>
      <c r="N691" s="715"/>
      <c r="O691" s="715"/>
      <c r="P691" s="715"/>
      <c r="Q691" s="715"/>
      <c r="R691" s="715"/>
      <c r="S691" s="715"/>
      <c r="T691" s="715"/>
      <c r="U691" s="715">
        <f>F691*G691</f>
        <v>12</v>
      </c>
      <c r="V691" s="895" t="s">
        <v>7</v>
      </c>
      <c r="Z691" s="60"/>
    </row>
    <row r="692" spans="1:26" s="59" customFormat="1" ht="12.75">
      <c r="A692" s="896"/>
      <c r="B692" s="55">
        <f>'Rencana Anggaran Biaya'!B726</f>
        <v>2</v>
      </c>
      <c r="C692" s="55" t="str">
        <f>'Rencana Anggaran Biaya'!C726</f>
        <v>Pekerjaan Pemasangan Plafon Gypsum</v>
      </c>
      <c r="D692" s="49"/>
      <c r="E692" s="49"/>
      <c r="F692" s="716"/>
      <c r="G692" s="716"/>
      <c r="H692" s="716"/>
      <c r="I692" s="716"/>
      <c r="J692" s="716"/>
      <c r="K692" s="716"/>
      <c r="L692" s="716"/>
      <c r="M692" s="716"/>
      <c r="N692" s="716"/>
      <c r="O692" s="716"/>
      <c r="P692" s="716"/>
      <c r="Q692" s="716"/>
      <c r="R692" s="716"/>
      <c r="S692" s="716"/>
      <c r="T692" s="716"/>
      <c r="U692" s="716">
        <f>U691</f>
        <v>12</v>
      </c>
      <c r="V692" s="897" t="s">
        <v>7</v>
      </c>
      <c r="Z692" s="60"/>
    </row>
    <row r="693" spans="1:26" s="59" customFormat="1" ht="12" customHeight="1">
      <c r="A693" s="894"/>
      <c r="B693" s="55">
        <f>'Rencana Anggaran Biaya'!B727</f>
        <v>3</v>
      </c>
      <c r="C693" s="55" t="str">
        <f>'Rencana Anggaran Biaya'!C727</f>
        <v>Pekerjaan Pengecatan Plafon Gypsum Warna Putih</v>
      </c>
      <c r="D693" s="34"/>
      <c r="E693" s="34"/>
      <c r="F693" s="715"/>
      <c r="G693" s="715"/>
      <c r="H693" s="715"/>
      <c r="I693" s="715"/>
      <c r="J693" s="715"/>
      <c r="K693" s="715"/>
      <c r="L693" s="715"/>
      <c r="M693" s="715"/>
      <c r="N693" s="715"/>
      <c r="O693" s="715"/>
      <c r="P693" s="715"/>
      <c r="Q693" s="715"/>
      <c r="R693" s="715"/>
      <c r="S693" s="715"/>
      <c r="T693" s="715"/>
      <c r="U693" s="715">
        <f>U692</f>
        <v>12</v>
      </c>
      <c r="V693" s="895" t="s">
        <v>7</v>
      </c>
      <c r="Z693" s="60"/>
    </row>
    <row r="694" spans="1:26" s="59" customFormat="1" ht="12.75">
      <c r="A694" s="903" t="str">
        <f>'Rencana Anggaran Biaya'!A728</f>
        <v>K3</v>
      </c>
      <c r="B694" s="79"/>
      <c r="C694" s="80" t="str">
        <f>'Rencana Anggaran Biaya'!C728</f>
        <v>Pekerjaan Lantai</v>
      </c>
      <c r="D694" s="81"/>
      <c r="E694" s="81"/>
      <c r="F694" s="719"/>
      <c r="G694" s="719"/>
      <c r="H694" s="719"/>
      <c r="I694" s="719"/>
      <c r="J694" s="719"/>
      <c r="K694" s="719"/>
      <c r="L694" s="719"/>
      <c r="M694" s="719"/>
      <c r="N694" s="719"/>
      <c r="O694" s="719"/>
      <c r="P694" s="719"/>
      <c r="Q694" s="719"/>
      <c r="R694" s="719"/>
      <c r="S694" s="719"/>
      <c r="T694" s="719"/>
      <c r="U694" s="719"/>
      <c r="V694" s="904"/>
      <c r="Z694" s="60"/>
    </row>
    <row r="695" spans="1:26" s="59" customFormat="1" ht="12.75">
      <c r="A695" s="894"/>
      <c r="B695" s="55">
        <f>'Rencana Anggaran Biaya'!B729</f>
        <v>1</v>
      </c>
      <c r="C695" s="55" t="str">
        <f>'Rencana Anggaran Biaya'!C729</f>
        <v>Pekerjaan Pemasangan Granit</v>
      </c>
      <c r="D695" s="34"/>
      <c r="E695" s="34"/>
      <c r="F695" s="715">
        <f>F691</f>
        <v>6</v>
      </c>
      <c r="G695" s="715">
        <f>G691</f>
        <v>2</v>
      </c>
      <c r="H695" s="715"/>
      <c r="I695" s="715"/>
      <c r="J695" s="715"/>
      <c r="K695" s="715"/>
      <c r="L695" s="715"/>
      <c r="M695" s="715"/>
      <c r="N695" s="715"/>
      <c r="O695" s="715"/>
      <c r="P695" s="715"/>
      <c r="Q695" s="715"/>
      <c r="R695" s="715"/>
      <c r="S695" s="715"/>
      <c r="T695" s="715"/>
      <c r="U695" s="715">
        <f>F695*G695</f>
        <v>12</v>
      </c>
      <c r="V695" s="895" t="str">
        <f>V693</f>
        <v>m2</v>
      </c>
      <c r="Z695" s="60"/>
    </row>
    <row r="696" spans="1:26" s="59" customFormat="1" ht="12.75">
      <c r="A696" s="903" t="str">
        <f>'Rencana Anggaran Biaya'!A730</f>
        <v>K4</v>
      </c>
      <c r="B696" s="79"/>
      <c r="C696" s="80" t="str">
        <f>'Rencana Anggaran Biaya'!C730</f>
        <v>Pekerjaan Elektrikal</v>
      </c>
      <c r="D696" s="81"/>
      <c r="E696" s="81"/>
      <c r="F696" s="719"/>
      <c r="G696" s="719"/>
      <c r="H696" s="719"/>
      <c r="I696" s="719"/>
      <c r="J696" s="719"/>
      <c r="K696" s="719"/>
      <c r="L696" s="719"/>
      <c r="M696" s="719"/>
      <c r="N696" s="719"/>
      <c r="O696" s="719"/>
      <c r="P696" s="719"/>
      <c r="Q696" s="719"/>
      <c r="R696" s="719"/>
      <c r="S696" s="719"/>
      <c r="T696" s="719"/>
      <c r="U696" s="719"/>
      <c r="V696" s="904"/>
      <c r="Z696" s="60"/>
    </row>
    <row r="697" spans="1:26" s="59" customFormat="1" ht="12.75">
      <c r="A697" s="894"/>
      <c r="B697" s="55">
        <f>'Rencana Anggaran Biaya'!B731</f>
        <v>1</v>
      </c>
      <c r="C697" s="55" t="str">
        <f>'Rencana Anggaran Biaya'!C731</f>
        <v>Pekerjaan Instalasi Kabel NYM</v>
      </c>
      <c r="D697" s="34"/>
      <c r="E697" s="34"/>
      <c r="F697" s="715"/>
      <c r="G697" s="715"/>
      <c r="H697" s="715"/>
      <c r="I697" s="715"/>
      <c r="J697" s="715"/>
      <c r="K697" s="715"/>
      <c r="L697" s="715"/>
      <c r="M697" s="715"/>
      <c r="N697" s="715"/>
      <c r="O697" s="715"/>
      <c r="P697" s="715"/>
      <c r="Q697" s="715"/>
      <c r="R697" s="715"/>
      <c r="S697" s="715"/>
      <c r="T697" s="715"/>
      <c r="U697" s="715">
        <f>U698+U700</f>
        <v>5</v>
      </c>
      <c r="V697" s="895" t="s">
        <v>2830</v>
      </c>
      <c r="Z697" s="60"/>
    </row>
    <row r="698" spans="1:26" s="59" customFormat="1" ht="12" customHeight="1">
      <c r="A698" s="894"/>
      <c r="B698" s="55">
        <f>'Rencana Anggaran Biaya'!B732</f>
        <v>2</v>
      </c>
      <c r="C698" s="55" t="str">
        <f>'Rencana Anggaran Biaya'!C732</f>
        <v>Pekerjaan Pemasangan Lampu LED Downlight (Inceil)</v>
      </c>
      <c r="D698" s="34"/>
      <c r="E698" s="34"/>
      <c r="F698" s="715"/>
      <c r="G698" s="715"/>
      <c r="H698" s="715"/>
      <c r="I698" s="715"/>
      <c r="J698" s="715"/>
      <c r="K698" s="715"/>
      <c r="L698" s="715"/>
      <c r="M698" s="715"/>
      <c r="N698" s="715"/>
      <c r="O698" s="715"/>
      <c r="P698" s="715"/>
      <c r="Q698" s="715"/>
      <c r="R698" s="715"/>
      <c r="S698" s="715"/>
      <c r="T698" s="715"/>
      <c r="U698" s="715">
        <v>1</v>
      </c>
      <c r="V698" s="895" t="s">
        <v>5</v>
      </c>
      <c r="Z698" s="60"/>
    </row>
    <row r="699" spans="1:26" s="59" customFormat="1" ht="12.75">
      <c r="A699" s="894"/>
      <c r="B699" s="55">
        <f>'Rencana Anggaran Biaya'!B733</f>
        <v>3</v>
      </c>
      <c r="C699" s="55" t="str">
        <f>'Rencana Anggaran Biaya'!C733</f>
        <v>Pekerjaan Pemasangan Saklar Tunggal</v>
      </c>
      <c r="D699" s="34"/>
      <c r="E699" s="34"/>
      <c r="F699" s="715"/>
      <c r="G699" s="715"/>
      <c r="H699" s="715"/>
      <c r="I699" s="715"/>
      <c r="J699" s="715"/>
      <c r="K699" s="715"/>
      <c r="L699" s="715"/>
      <c r="M699" s="715"/>
      <c r="N699" s="715"/>
      <c r="O699" s="715"/>
      <c r="P699" s="715"/>
      <c r="Q699" s="715"/>
      <c r="R699" s="715"/>
      <c r="S699" s="715"/>
      <c r="T699" s="715"/>
      <c r="U699" s="715">
        <v>1</v>
      </c>
      <c r="V699" s="895" t="s">
        <v>5</v>
      </c>
      <c r="Z699" s="60"/>
    </row>
    <row r="700" spans="1:26" s="59" customFormat="1" ht="12.75">
      <c r="A700" s="894"/>
      <c r="B700" s="55">
        <f>'Rencana Anggaran Biaya'!B734</f>
        <v>4</v>
      </c>
      <c r="C700" s="55" t="str">
        <f>'Rencana Anggaran Biaya'!C734</f>
        <v>Pekerjaan Pemasangan Stop Kontak Tunggal</v>
      </c>
      <c r="D700" s="34"/>
      <c r="E700" s="34"/>
      <c r="F700" s="715"/>
      <c r="G700" s="715"/>
      <c r="H700" s="715"/>
      <c r="I700" s="715"/>
      <c r="J700" s="715"/>
      <c r="K700" s="715"/>
      <c r="L700" s="715"/>
      <c r="M700" s="715"/>
      <c r="N700" s="715"/>
      <c r="O700" s="715"/>
      <c r="P700" s="715"/>
      <c r="Q700" s="715"/>
      <c r="R700" s="715"/>
      <c r="S700" s="715"/>
      <c r="T700" s="715"/>
      <c r="U700" s="715">
        <v>4</v>
      </c>
      <c r="V700" s="895" t="s">
        <v>5</v>
      </c>
      <c r="Z700" s="60"/>
    </row>
    <row r="701" spans="1:26" s="59" customFormat="1" ht="12.75">
      <c r="A701" s="903" t="str">
        <f>'Rencana Anggaran Biaya'!A735</f>
        <v>K5</v>
      </c>
      <c r="B701" s="79"/>
      <c r="C701" s="80" t="str">
        <f>'Rencana Anggaran Biaya'!C735</f>
        <v>Pekerjaan Meubeler</v>
      </c>
      <c r="D701" s="81"/>
      <c r="E701" s="81"/>
      <c r="F701" s="719"/>
      <c r="G701" s="719"/>
      <c r="H701" s="719"/>
      <c r="I701" s="719"/>
      <c r="J701" s="719"/>
      <c r="K701" s="719"/>
      <c r="L701" s="719"/>
      <c r="M701" s="719"/>
      <c r="N701" s="719"/>
      <c r="O701" s="719"/>
      <c r="P701" s="719"/>
      <c r="Q701" s="719"/>
      <c r="R701" s="719"/>
      <c r="S701" s="719"/>
      <c r="T701" s="719"/>
      <c r="U701" s="719"/>
      <c r="V701" s="904"/>
      <c r="Z701" s="60"/>
    </row>
    <row r="702" spans="1:26" s="59" customFormat="1" ht="12.75">
      <c r="A702" s="896"/>
      <c r="B702" s="55">
        <f>'Rencana Anggaran Biaya'!B736</f>
        <v>1</v>
      </c>
      <c r="C702" s="55" t="str">
        <f>'Rencana Anggaran Biaya'!C736</f>
        <v>Pekerjaan Pemasangan Ornamen Cutting</v>
      </c>
      <c r="D702" s="49"/>
      <c r="E702" s="49"/>
      <c r="F702" s="716">
        <f>F686</f>
        <v>2</v>
      </c>
      <c r="G702" s="716">
        <f>H686</f>
        <v>2.5</v>
      </c>
      <c r="H702" s="716"/>
      <c r="I702" s="716"/>
      <c r="J702" s="716"/>
      <c r="K702" s="716"/>
      <c r="L702" s="716"/>
      <c r="M702" s="716"/>
      <c r="N702" s="716"/>
      <c r="O702" s="716"/>
      <c r="P702" s="716"/>
      <c r="Q702" s="716"/>
      <c r="R702" s="716"/>
      <c r="S702" s="716"/>
      <c r="T702" s="716"/>
      <c r="U702" s="716">
        <f>F702*G702*2</f>
        <v>10</v>
      </c>
      <c r="V702" s="897" t="s">
        <v>7</v>
      </c>
      <c r="Z702" s="60"/>
    </row>
    <row r="703" spans="1:26" s="709" customFormat="1" ht="12.75">
      <c r="A703" s="901" t="str">
        <f>'Rencana Anggaran Biaya'!A737</f>
        <v>L</v>
      </c>
      <c r="B703" s="706"/>
      <c r="C703" s="707" t="str">
        <f>'Rencana Anggaran Biaya'!C737</f>
        <v>Pekerjaan Toilet dan Janitor</v>
      </c>
      <c r="D703" s="708"/>
      <c r="E703" s="708"/>
      <c r="F703" s="718"/>
      <c r="G703" s="718"/>
      <c r="H703" s="718"/>
      <c r="I703" s="718"/>
      <c r="J703" s="718"/>
      <c r="K703" s="718"/>
      <c r="L703" s="718"/>
      <c r="M703" s="718"/>
      <c r="N703" s="718"/>
      <c r="O703" s="718"/>
      <c r="P703" s="718"/>
      <c r="Q703" s="718"/>
      <c r="R703" s="718"/>
      <c r="S703" s="718"/>
      <c r="T703" s="718"/>
      <c r="U703" s="718"/>
      <c r="V703" s="902"/>
      <c r="Z703" s="710"/>
    </row>
    <row r="704" spans="1:26" s="59" customFormat="1" ht="12.75">
      <c r="A704" s="903" t="str">
        <f>'Rencana Anggaran Biaya'!A738</f>
        <v>L1</v>
      </c>
      <c r="B704" s="79"/>
      <c r="C704" s="80" t="str">
        <f>'Rencana Anggaran Biaya'!C738</f>
        <v>Pekerjaan Pintu Jendela</v>
      </c>
      <c r="D704" s="81"/>
      <c r="E704" s="81"/>
      <c r="F704" s="719"/>
      <c r="G704" s="719"/>
      <c r="H704" s="719"/>
      <c r="I704" s="719"/>
      <c r="J704" s="719"/>
      <c r="K704" s="719"/>
      <c r="L704" s="719"/>
      <c r="M704" s="719"/>
      <c r="N704" s="719"/>
      <c r="O704" s="719"/>
      <c r="P704" s="719"/>
      <c r="Q704" s="719"/>
      <c r="R704" s="719"/>
      <c r="S704" s="719"/>
      <c r="T704" s="719"/>
      <c r="U704" s="719"/>
      <c r="V704" s="904"/>
      <c r="Z704" s="60"/>
    </row>
    <row r="705" spans="1:26" s="59" customFormat="1" ht="12.75">
      <c r="A705" s="894"/>
      <c r="B705" s="55">
        <f>'Rencana Anggaran Biaya'!B739</f>
        <v>1</v>
      </c>
      <c r="C705" s="55" t="str">
        <f>'Rencana Anggaran Biaya'!C739</f>
        <v>Pekerjaan Pemasangan Pintu Multipleks Fin HPL</v>
      </c>
      <c r="D705" s="34"/>
      <c r="E705" s="34"/>
      <c r="F705" s="715"/>
      <c r="G705" s="715"/>
      <c r="H705" s="715"/>
      <c r="I705" s="715"/>
      <c r="J705" s="715"/>
      <c r="K705" s="715"/>
      <c r="L705" s="715"/>
      <c r="M705" s="715"/>
      <c r="N705" s="715"/>
      <c r="O705" s="715"/>
      <c r="P705" s="715"/>
      <c r="Q705" s="715"/>
      <c r="R705" s="715"/>
      <c r="S705" s="715"/>
      <c r="T705" s="715"/>
      <c r="U705" s="715">
        <v>5</v>
      </c>
      <c r="V705" s="895" t="s">
        <v>5</v>
      </c>
      <c r="Z705" s="60"/>
    </row>
    <row r="706" spans="1:26" s="59" customFormat="1" ht="12.75">
      <c r="A706" s="903" t="str">
        <f>'Rencana Anggaran Biaya'!A740</f>
        <v>L2</v>
      </c>
      <c r="B706" s="79"/>
      <c r="C706" s="80" t="str">
        <f>'Rencana Anggaran Biaya'!C740</f>
        <v>Pekerjaan Toilet</v>
      </c>
      <c r="D706" s="81"/>
      <c r="E706" s="81"/>
      <c r="F706" s="719"/>
      <c r="G706" s="719"/>
      <c r="H706" s="719"/>
      <c r="I706" s="719"/>
      <c r="J706" s="719"/>
      <c r="K706" s="719"/>
      <c r="L706" s="719"/>
      <c r="M706" s="719"/>
      <c r="N706" s="719"/>
      <c r="O706" s="719"/>
      <c r="P706" s="719"/>
      <c r="Q706" s="719"/>
      <c r="R706" s="719"/>
      <c r="S706" s="719"/>
      <c r="T706" s="719"/>
      <c r="U706" s="719"/>
      <c r="V706" s="904"/>
      <c r="Z706" s="60"/>
    </row>
    <row r="707" spans="1:26" s="59" customFormat="1" ht="12.75">
      <c r="A707" s="894"/>
      <c r="B707" s="55">
        <f>'Rencana Anggaran Biaya'!B741</f>
        <v>1</v>
      </c>
      <c r="C707" s="55" t="str">
        <f>'Rencana Anggaran Biaya'!C741</f>
        <v>Pekerjaan Instalasi Pipa Air Bersih</v>
      </c>
      <c r="D707" s="34"/>
      <c r="E707" s="34"/>
      <c r="F707" s="715"/>
      <c r="G707" s="715"/>
      <c r="H707" s="715"/>
      <c r="I707" s="715"/>
      <c r="J707" s="715"/>
      <c r="K707" s="715"/>
      <c r="L707" s="715"/>
      <c r="M707" s="715"/>
      <c r="N707" s="715"/>
      <c r="O707" s="715"/>
      <c r="P707" s="715"/>
      <c r="Q707" s="715"/>
      <c r="R707" s="715"/>
      <c r="S707" s="715"/>
      <c r="T707" s="715"/>
      <c r="U707" s="715">
        <v>45</v>
      </c>
      <c r="V707" s="895" t="s">
        <v>17</v>
      </c>
      <c r="Z707" s="60"/>
    </row>
    <row r="708" spans="1:26" s="59" customFormat="1" ht="12" customHeight="1">
      <c r="A708" s="894"/>
      <c r="B708" s="55">
        <f>'Rencana Anggaran Biaya'!B742</f>
        <v>2</v>
      </c>
      <c r="C708" s="55" t="str">
        <f>'Rencana Anggaran Biaya'!C742</f>
        <v>Pekerjaan Instalasi Pipa Air Kotor Cair</v>
      </c>
      <c r="D708" s="34"/>
      <c r="E708" s="34"/>
      <c r="F708" s="715"/>
      <c r="G708" s="715"/>
      <c r="H708" s="715"/>
      <c r="I708" s="715"/>
      <c r="J708" s="715"/>
      <c r="K708" s="715"/>
      <c r="L708" s="715"/>
      <c r="M708" s="715"/>
      <c r="N708" s="715"/>
      <c r="O708" s="715"/>
      <c r="P708" s="715"/>
      <c r="Q708" s="715"/>
      <c r="R708" s="715"/>
      <c r="S708" s="715"/>
      <c r="T708" s="715"/>
      <c r="U708" s="716">
        <v>45</v>
      </c>
      <c r="V708" s="897" t="s">
        <v>17</v>
      </c>
      <c r="Z708" s="60"/>
    </row>
    <row r="709" spans="1:26" s="59" customFormat="1" ht="12.75">
      <c r="A709" s="894"/>
      <c r="B709" s="55">
        <f>'Rencana Anggaran Biaya'!B743</f>
        <v>3</v>
      </c>
      <c r="C709" s="55" t="str">
        <f>'Rencana Anggaran Biaya'!C743</f>
        <v>Pekerjaan Instalasi Pipa Air Kotor Padat</v>
      </c>
      <c r="D709" s="34"/>
      <c r="E709" s="34"/>
      <c r="F709" s="715"/>
      <c r="G709" s="715"/>
      <c r="H709" s="715"/>
      <c r="I709" s="715"/>
      <c r="J709" s="715"/>
      <c r="K709" s="715"/>
      <c r="L709" s="715"/>
      <c r="M709" s="715"/>
      <c r="N709" s="715"/>
      <c r="O709" s="715"/>
      <c r="P709" s="715"/>
      <c r="Q709" s="715"/>
      <c r="R709" s="715"/>
      <c r="S709" s="715"/>
      <c r="T709" s="715"/>
      <c r="U709" s="715">
        <v>45</v>
      </c>
      <c r="V709" s="895" t="s">
        <v>17</v>
      </c>
      <c r="Z709" s="60"/>
    </row>
    <row r="710" spans="1:26" s="59" customFormat="1" ht="12.75">
      <c r="A710" s="894"/>
      <c r="B710" s="55">
        <f>'Rencana Anggaran Biaya'!B744</f>
        <v>4</v>
      </c>
      <c r="C710" s="55" t="str">
        <f>'Rencana Anggaran Biaya'!C744</f>
        <v>Pekerjaan Pemasangan Urinoir</v>
      </c>
      <c r="D710" s="34"/>
      <c r="E710" s="34"/>
      <c r="F710" s="715"/>
      <c r="G710" s="715"/>
      <c r="H710" s="715"/>
      <c r="I710" s="715"/>
      <c r="J710" s="715"/>
      <c r="K710" s="715"/>
      <c r="L710" s="715"/>
      <c r="M710" s="715"/>
      <c r="N710" s="715"/>
      <c r="O710" s="715"/>
      <c r="P710" s="715"/>
      <c r="Q710" s="715"/>
      <c r="R710" s="715"/>
      <c r="S710" s="715"/>
      <c r="T710" s="715"/>
      <c r="U710" s="715">
        <v>4</v>
      </c>
      <c r="V710" s="895" t="s">
        <v>5</v>
      </c>
      <c r="Z710" s="60"/>
    </row>
    <row r="711" spans="1:26" s="59" customFormat="1" ht="12.75">
      <c r="A711" s="894"/>
      <c r="B711" s="55">
        <f>'Rencana Anggaran Biaya'!B745</f>
        <v>5</v>
      </c>
      <c r="C711" s="55" t="str">
        <f>'Rencana Anggaran Biaya'!C745</f>
        <v>Pekerjaan Pemasangan Kloset Duduk</v>
      </c>
      <c r="D711" s="34"/>
      <c r="E711" s="34"/>
      <c r="F711" s="715"/>
      <c r="G711" s="715"/>
      <c r="H711" s="715"/>
      <c r="I711" s="715"/>
      <c r="J711" s="715"/>
      <c r="K711" s="715"/>
      <c r="L711" s="715"/>
      <c r="M711" s="715"/>
      <c r="N711" s="715"/>
      <c r="O711" s="715"/>
      <c r="P711" s="715"/>
      <c r="Q711" s="715"/>
      <c r="R711" s="715"/>
      <c r="S711" s="715"/>
      <c r="T711" s="715"/>
      <c r="U711" s="715">
        <v>4</v>
      </c>
      <c r="V711" s="895" t="s">
        <v>5</v>
      </c>
      <c r="Z711" s="60"/>
    </row>
    <row r="712" spans="1:26" s="59" customFormat="1" ht="12" customHeight="1">
      <c r="A712" s="894"/>
      <c r="B712" s="55">
        <f>'Rencana Anggaran Biaya'!B746</f>
        <v>6</v>
      </c>
      <c r="C712" s="55" t="str">
        <f>'Rencana Anggaran Biaya'!C746</f>
        <v>Pekerjaan Pemasangan Jetshower</v>
      </c>
      <c r="D712" s="34"/>
      <c r="E712" s="34"/>
      <c r="F712" s="715"/>
      <c r="G712" s="715"/>
      <c r="H712" s="715"/>
      <c r="I712" s="715"/>
      <c r="J712" s="715"/>
      <c r="K712" s="715"/>
      <c r="L712" s="715"/>
      <c r="M712" s="715"/>
      <c r="N712" s="715"/>
      <c r="O712" s="715"/>
      <c r="P712" s="715"/>
      <c r="Q712" s="715"/>
      <c r="R712" s="715"/>
      <c r="S712" s="715"/>
      <c r="T712" s="715"/>
      <c r="U712" s="716">
        <v>4</v>
      </c>
      <c r="V712" s="895" t="s">
        <v>5</v>
      </c>
      <c r="Z712" s="60"/>
    </row>
    <row r="713" spans="1:26" s="59" customFormat="1" ht="12.75">
      <c r="A713" s="894"/>
      <c r="B713" s="55">
        <f>'Rencana Anggaran Biaya'!B747</f>
        <v>7</v>
      </c>
      <c r="C713" s="55" t="str">
        <f>'Rencana Anggaran Biaya'!C747</f>
        <v>Pekerjaan Pemasangan Floordrain</v>
      </c>
      <c r="D713" s="34"/>
      <c r="E713" s="34"/>
      <c r="F713" s="715"/>
      <c r="G713" s="715"/>
      <c r="H713" s="715"/>
      <c r="I713" s="715"/>
      <c r="J713" s="715"/>
      <c r="K713" s="715"/>
      <c r="L713" s="715"/>
      <c r="M713" s="715"/>
      <c r="N713" s="715"/>
      <c r="O713" s="715"/>
      <c r="P713" s="715"/>
      <c r="Q713" s="715"/>
      <c r="R713" s="715"/>
      <c r="S713" s="715"/>
      <c r="T713" s="715"/>
      <c r="U713" s="715">
        <v>4</v>
      </c>
      <c r="V713" s="895" t="s">
        <v>5</v>
      </c>
      <c r="Z713" s="60"/>
    </row>
    <row r="714" spans="1:26" s="59" customFormat="1" ht="12.75">
      <c r="A714" s="894"/>
      <c r="B714" s="55">
        <f>'Rencana Anggaran Biaya'!B748</f>
        <v>8</v>
      </c>
      <c r="C714" s="55" t="str">
        <f>'Rencana Anggaran Biaya'!C748</f>
        <v>Pekerjaan Pemasangan Wastafel Wall Hung</v>
      </c>
      <c r="D714" s="34"/>
      <c r="E714" s="34"/>
      <c r="F714" s="715"/>
      <c r="G714" s="715"/>
      <c r="H714" s="715"/>
      <c r="I714" s="715"/>
      <c r="J714" s="715"/>
      <c r="K714" s="715"/>
      <c r="L714" s="715"/>
      <c r="M714" s="715"/>
      <c r="N714" s="715"/>
      <c r="O714" s="715"/>
      <c r="P714" s="715"/>
      <c r="Q714" s="715"/>
      <c r="R714" s="715"/>
      <c r="S714" s="715"/>
      <c r="T714" s="715"/>
      <c r="U714" s="715">
        <v>4</v>
      </c>
      <c r="V714" s="895" t="s">
        <v>5</v>
      </c>
      <c r="Z714" s="60"/>
    </row>
    <row r="715" spans="1:26" s="59" customFormat="1" ht="12.75">
      <c r="A715" s="894"/>
      <c r="B715" s="55">
        <f>'Rencana Anggaran Biaya'!B749</f>
        <v>9</v>
      </c>
      <c r="C715" s="55" t="str">
        <f>'Rencana Anggaran Biaya'!C749</f>
        <v>Pekerjaan Pemasangan Faucet</v>
      </c>
      <c r="D715" s="34"/>
      <c r="E715" s="34"/>
      <c r="F715" s="715"/>
      <c r="G715" s="715"/>
      <c r="H715" s="715"/>
      <c r="I715" s="715"/>
      <c r="J715" s="715"/>
      <c r="K715" s="715"/>
      <c r="L715" s="715"/>
      <c r="M715" s="715"/>
      <c r="N715" s="715"/>
      <c r="O715" s="715"/>
      <c r="P715" s="715"/>
      <c r="Q715" s="715"/>
      <c r="R715" s="715"/>
      <c r="S715" s="715"/>
      <c r="T715" s="715"/>
      <c r="U715" s="715">
        <v>4</v>
      </c>
      <c r="V715" s="895" t="s">
        <v>5</v>
      </c>
      <c r="Z715" s="60"/>
    </row>
    <row r="716" spans="1:26" s="59" customFormat="1" ht="12" customHeight="1">
      <c r="A716" s="894"/>
      <c r="B716" s="55">
        <f>'Rencana Anggaran Biaya'!B750</f>
        <v>10</v>
      </c>
      <c r="C716" s="55" t="str">
        <f>'Rencana Anggaran Biaya'!C750</f>
        <v>Pekerjaan Pemasangan Exhaust</v>
      </c>
      <c r="D716" s="34"/>
      <c r="E716" s="34"/>
      <c r="F716" s="715"/>
      <c r="G716" s="715"/>
      <c r="H716" s="715"/>
      <c r="I716" s="715"/>
      <c r="J716" s="715"/>
      <c r="K716" s="715"/>
      <c r="L716" s="715"/>
      <c r="M716" s="715"/>
      <c r="N716" s="715"/>
      <c r="O716" s="715"/>
      <c r="P716" s="715"/>
      <c r="Q716" s="715"/>
      <c r="R716" s="715"/>
      <c r="S716" s="715"/>
      <c r="T716" s="715"/>
      <c r="U716" s="716">
        <v>4</v>
      </c>
      <c r="V716" s="895" t="s">
        <v>5</v>
      </c>
      <c r="Z716" s="60"/>
    </row>
    <row r="717" spans="1:26" s="59" customFormat="1" ht="12.75">
      <c r="A717" s="894"/>
      <c r="B717" s="55">
        <f>'Rencana Anggaran Biaya'!B751</f>
        <v>11</v>
      </c>
      <c r="C717" s="55" t="str">
        <f>'Rencana Anggaran Biaya'!C751</f>
        <v>Pekerjaan Pemasangan Granit Dinding</v>
      </c>
      <c r="D717" s="34"/>
      <c r="E717" s="34"/>
      <c r="F717" s="715">
        <v>1.5</v>
      </c>
      <c r="G717" s="715">
        <v>2</v>
      </c>
      <c r="H717" s="715">
        <v>2.6</v>
      </c>
      <c r="I717" s="715"/>
      <c r="J717" s="715"/>
      <c r="K717" s="715"/>
      <c r="L717" s="715"/>
      <c r="M717" s="715"/>
      <c r="N717" s="715"/>
      <c r="O717" s="715"/>
      <c r="P717" s="715"/>
      <c r="Q717" s="715"/>
      <c r="R717" s="715"/>
      <c r="S717" s="715"/>
      <c r="T717" s="715"/>
      <c r="U717" s="715">
        <f>(F717+F717+G717+G717)*H717*4</f>
        <v>72.8</v>
      </c>
      <c r="V717" s="895" t="s">
        <v>7</v>
      </c>
      <c r="Z717" s="60"/>
    </row>
    <row r="718" spans="1:26" s="59" customFormat="1" ht="12.75">
      <c r="A718" s="894"/>
      <c r="B718" s="55">
        <f>'Rencana Anggaran Biaya'!B752</f>
        <v>12</v>
      </c>
      <c r="C718" s="55" t="str">
        <f>'Rencana Anggaran Biaya'!C752</f>
        <v>Pekerjaan Pemasangan Granit lantai</v>
      </c>
      <c r="D718" s="34"/>
      <c r="E718" s="34"/>
      <c r="F718" s="716">
        <f t="shared" ref="F718:G718" si="28">F717</f>
        <v>1.5</v>
      </c>
      <c r="G718" s="716">
        <f t="shared" si="28"/>
        <v>2</v>
      </c>
      <c r="H718" s="716"/>
      <c r="I718" s="716"/>
      <c r="J718" s="716"/>
      <c r="K718" s="716"/>
      <c r="L718" s="716"/>
      <c r="M718" s="716"/>
      <c r="N718" s="716"/>
      <c r="O718" s="716"/>
      <c r="P718" s="716"/>
      <c r="Q718" s="716"/>
      <c r="R718" s="716"/>
      <c r="S718" s="716"/>
      <c r="T718" s="716"/>
      <c r="U718" s="716">
        <f>F718*G718*5</f>
        <v>15</v>
      </c>
      <c r="V718" s="897" t="s">
        <v>7</v>
      </c>
      <c r="Z718" s="60"/>
    </row>
    <row r="719" spans="1:26" s="59" customFormat="1" ht="12.75">
      <c r="A719" s="894"/>
      <c r="B719" s="55">
        <f>'Rencana Anggaran Biaya'!B753</f>
        <v>13</v>
      </c>
      <c r="C719" s="55" t="str">
        <f>'Rencana Anggaran Biaya'!C753</f>
        <v>Pekerjaan Pemasangan Rangka Plafon</v>
      </c>
      <c r="D719" s="34"/>
      <c r="E719" s="34"/>
      <c r="F719" s="715">
        <f t="shared" ref="F719:G719" si="29">F718</f>
        <v>1.5</v>
      </c>
      <c r="G719" s="715">
        <f t="shared" si="29"/>
        <v>2</v>
      </c>
      <c r="H719" s="715"/>
      <c r="I719" s="715"/>
      <c r="J719" s="715"/>
      <c r="K719" s="715"/>
      <c r="L719" s="715"/>
      <c r="M719" s="715"/>
      <c r="N719" s="715"/>
      <c r="O719" s="715"/>
      <c r="P719" s="715"/>
      <c r="Q719" s="715"/>
      <c r="R719" s="715"/>
      <c r="S719" s="715"/>
      <c r="T719" s="715"/>
      <c r="U719" s="715">
        <f>F719*G719*5</f>
        <v>15</v>
      </c>
      <c r="V719" s="895" t="s">
        <v>7</v>
      </c>
      <c r="Z719" s="60"/>
    </row>
    <row r="720" spans="1:26" s="59" customFormat="1" ht="12" customHeight="1">
      <c r="A720" s="894"/>
      <c r="B720" s="55">
        <f>'Rencana Anggaran Biaya'!B754</f>
        <v>14</v>
      </c>
      <c r="C720" s="55" t="str">
        <f>'Rencana Anggaran Biaya'!C754</f>
        <v>Pekerjaan Pemasangan Plafon Gypsum</v>
      </c>
      <c r="D720" s="34"/>
      <c r="E720" s="34"/>
      <c r="F720" s="715">
        <f t="shared" ref="F720:G720" si="30">F719</f>
        <v>1.5</v>
      </c>
      <c r="G720" s="715">
        <f t="shared" si="30"/>
        <v>2</v>
      </c>
      <c r="H720" s="715"/>
      <c r="I720" s="715"/>
      <c r="J720" s="715"/>
      <c r="K720" s="715"/>
      <c r="L720" s="715"/>
      <c r="M720" s="715"/>
      <c r="N720" s="715"/>
      <c r="O720" s="715"/>
      <c r="P720" s="715"/>
      <c r="Q720" s="715"/>
      <c r="R720" s="715"/>
      <c r="S720" s="715"/>
      <c r="T720" s="715"/>
      <c r="U720" s="715">
        <f>F720*G720*5</f>
        <v>15</v>
      </c>
      <c r="V720" s="895" t="s">
        <v>7</v>
      </c>
      <c r="Z720" s="60"/>
    </row>
    <row r="721" spans="1:26" s="59" customFormat="1" ht="12.75">
      <c r="A721" s="894"/>
      <c r="B721" s="55">
        <f>'Rencana Anggaran Biaya'!B755</f>
        <v>15</v>
      </c>
      <c r="C721" s="55" t="str">
        <f>'Rencana Anggaran Biaya'!C755</f>
        <v>Pekerjaan Pengecatan Plafon</v>
      </c>
      <c r="D721" s="34"/>
      <c r="E721" s="34"/>
      <c r="F721" s="715">
        <f t="shared" ref="F721:G721" si="31">F720</f>
        <v>1.5</v>
      </c>
      <c r="G721" s="715">
        <f t="shared" si="31"/>
        <v>2</v>
      </c>
      <c r="H721" s="715"/>
      <c r="I721" s="715"/>
      <c r="J721" s="715"/>
      <c r="K721" s="715"/>
      <c r="L721" s="715"/>
      <c r="M721" s="715"/>
      <c r="N721" s="715"/>
      <c r="O721" s="715"/>
      <c r="P721" s="715"/>
      <c r="Q721" s="715"/>
      <c r="R721" s="715"/>
      <c r="S721" s="715"/>
      <c r="T721" s="715"/>
      <c r="U721" s="715">
        <f>F721*G721*5</f>
        <v>15</v>
      </c>
      <c r="V721" s="895" t="s">
        <v>7</v>
      </c>
      <c r="Z721" s="60"/>
    </row>
    <row r="722" spans="1:26" ht="15" thickBot="1">
      <c r="A722" s="907"/>
      <c r="B722" s="711"/>
      <c r="C722" s="712"/>
      <c r="D722" s="713"/>
      <c r="E722" s="713"/>
      <c r="F722" s="721"/>
      <c r="G722" s="721"/>
      <c r="H722" s="721"/>
      <c r="I722" s="721"/>
      <c r="J722" s="721"/>
      <c r="K722" s="721"/>
      <c r="L722" s="721"/>
      <c r="M722" s="721"/>
      <c r="N722" s="721"/>
      <c r="O722" s="721"/>
      <c r="P722" s="721"/>
      <c r="Q722" s="721"/>
      <c r="R722" s="721"/>
      <c r="S722" s="721"/>
      <c r="T722" s="721"/>
      <c r="U722" s="721"/>
      <c r="V722" s="908"/>
    </row>
    <row r="723" spans="1:26" s="59" customFormat="1" ht="16.5" thickTop="1" thickBot="1">
      <c r="A723" s="892" t="str">
        <f>'Rencana Anggaran Biaya'!A757</f>
        <v>V.</v>
      </c>
      <c r="B723" s="72"/>
      <c r="C723" s="73" t="str">
        <f>'Rencana Anggaran Biaya'!C757</f>
        <v>Pekerjaan Akhir</v>
      </c>
      <c r="D723" s="74"/>
      <c r="E723" s="74"/>
      <c r="F723" s="714"/>
      <c r="G723" s="714"/>
      <c r="H723" s="714"/>
      <c r="I723" s="714"/>
      <c r="J723" s="714"/>
      <c r="K723" s="714"/>
      <c r="L723" s="714"/>
      <c r="M723" s="714"/>
      <c r="N723" s="714"/>
      <c r="O723" s="714"/>
      <c r="P723" s="714"/>
      <c r="Q723" s="714"/>
      <c r="R723" s="714"/>
      <c r="S723" s="714"/>
      <c r="T723" s="714"/>
      <c r="U723" s="714"/>
      <c r="V723" s="900"/>
      <c r="Z723" s="60"/>
    </row>
    <row r="724" spans="1:26" s="59" customFormat="1" ht="13.5" thickTop="1">
      <c r="A724" s="894"/>
      <c r="B724" s="55">
        <f>'Rencana Anggaran Biaya'!B758</f>
        <v>1</v>
      </c>
      <c r="C724" s="55" t="str">
        <f>'Rencana Anggaran Biaya'!C758</f>
        <v>Pekerjaan Pembersihan Akhir</v>
      </c>
      <c r="D724" s="34"/>
      <c r="E724" s="34"/>
      <c r="F724" s="715"/>
      <c r="G724" s="715"/>
      <c r="H724" s="715"/>
      <c r="I724" s="715"/>
      <c r="J724" s="715"/>
      <c r="K724" s="715"/>
      <c r="L724" s="715"/>
      <c r="M724" s="715"/>
      <c r="N724" s="715"/>
      <c r="O724" s="715"/>
      <c r="P724" s="715"/>
      <c r="Q724" s="715"/>
      <c r="R724" s="715"/>
      <c r="S724" s="715"/>
      <c r="T724" s="715"/>
      <c r="U724" s="715">
        <v>1</v>
      </c>
      <c r="V724" s="895" t="s">
        <v>16</v>
      </c>
      <c r="Z724" s="60"/>
    </row>
    <row r="725" spans="1:26" s="59" customFormat="1" ht="12.75">
      <c r="A725" s="894"/>
      <c r="B725" s="55">
        <f>'Rencana Anggaran Biaya'!B759</f>
        <v>2</v>
      </c>
      <c r="C725" s="55" t="str">
        <f>'Rencana Anggaran Biaya'!C759</f>
        <v>Foto Dokumentasi</v>
      </c>
      <c r="D725" s="34"/>
      <c r="E725" s="34"/>
      <c r="F725" s="715"/>
      <c r="G725" s="715"/>
      <c r="H725" s="715"/>
      <c r="I725" s="715"/>
      <c r="J725" s="715"/>
      <c r="K725" s="715"/>
      <c r="L725" s="715"/>
      <c r="M725" s="715"/>
      <c r="N725" s="715"/>
      <c r="O725" s="715"/>
      <c r="P725" s="715"/>
      <c r="Q725" s="715"/>
      <c r="R725" s="715"/>
      <c r="S725" s="715"/>
      <c r="T725" s="715"/>
      <c r="U725" s="715">
        <v>1</v>
      </c>
      <c r="V725" s="895" t="s">
        <v>16</v>
      </c>
      <c r="Z725" s="60"/>
    </row>
    <row r="726" spans="1:26" ht="15" thickBot="1">
      <c r="A726" s="910"/>
      <c r="B726" s="911"/>
      <c r="C726" s="912"/>
      <c r="D726" s="913"/>
      <c r="E726" s="913"/>
      <c r="F726" s="914"/>
      <c r="G726" s="914"/>
      <c r="H726" s="914"/>
      <c r="I726" s="914"/>
      <c r="J726" s="914"/>
      <c r="K726" s="914"/>
      <c r="L726" s="914"/>
      <c r="M726" s="914"/>
      <c r="N726" s="914"/>
      <c r="O726" s="914"/>
      <c r="P726" s="914"/>
      <c r="Q726" s="914"/>
      <c r="R726" s="914"/>
      <c r="S726" s="914"/>
      <c r="T726" s="914"/>
      <c r="U726" s="914"/>
      <c r="V726" s="915"/>
    </row>
    <row r="727" spans="1:26" ht="15" thickTop="1"/>
  </sheetData>
  <mergeCells count="20">
    <mergeCell ref="B9:E9"/>
    <mergeCell ref="U9:V9"/>
    <mergeCell ref="R6:R8"/>
    <mergeCell ref="S6:S8"/>
    <mergeCell ref="T6:T8"/>
    <mergeCell ref="A1:V1"/>
    <mergeCell ref="F6:F8"/>
    <mergeCell ref="G6:G8"/>
    <mergeCell ref="H6:H8"/>
    <mergeCell ref="I6:I8"/>
    <mergeCell ref="J6:J8"/>
    <mergeCell ref="K6:K8"/>
    <mergeCell ref="L6:L8"/>
    <mergeCell ref="M6:M8"/>
    <mergeCell ref="N6:N8"/>
    <mergeCell ref="U6:V8"/>
    <mergeCell ref="O6:O8"/>
    <mergeCell ref="P6:P8"/>
    <mergeCell ref="Q6:Q8"/>
    <mergeCell ref="B6:E8"/>
  </mergeCells>
  <phoneticPr fontId="23" type="noConversion"/>
  <pageMargins left="0.25" right="0.25" top="0.75" bottom="0.75" header="0.3" footer="0.3"/>
  <pageSetup paperSize="9" scale="74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8"/>
  <sheetViews>
    <sheetView view="pageBreakPreview" topLeftCell="A241" zoomScale="70" zoomScaleNormal="100" zoomScaleSheetLayoutView="70" workbookViewId="0">
      <selection activeCell="J248" sqref="J248"/>
    </sheetView>
  </sheetViews>
  <sheetFormatPr defaultColWidth="9.140625" defaultRowHeight="24.95" customHeight="1"/>
  <cols>
    <col min="1" max="1" width="9.140625" style="215"/>
    <col min="2" max="2" width="6.140625" style="216" customWidth="1"/>
    <col min="3" max="3" width="36.42578125" style="215" customWidth="1"/>
    <col min="4" max="4" width="9.140625" style="215"/>
    <col min="5" max="5" width="20" style="215" customWidth="1"/>
    <col min="6" max="6" width="15.28515625" style="216" customWidth="1"/>
    <col min="7" max="7" width="21.42578125" style="217" customWidth="1"/>
    <col min="8" max="8" width="17.140625" style="215" customWidth="1"/>
    <col min="9" max="9" width="14.7109375" style="215" customWidth="1"/>
    <col min="10" max="10" width="16.140625" style="215" customWidth="1"/>
    <col min="11" max="11" width="41.140625" style="215" customWidth="1"/>
    <col min="12" max="12" width="32.42578125" style="215" customWidth="1"/>
    <col min="13" max="16384" width="9.140625" style="215"/>
  </cols>
  <sheetData>
    <row r="1" spans="2:12" ht="24.95" customHeight="1">
      <c r="B1" s="1619" t="s">
        <v>201</v>
      </c>
      <c r="C1" s="1619"/>
      <c r="D1" s="1619"/>
      <c r="E1" s="1619"/>
      <c r="F1" s="1619"/>
      <c r="G1" s="1619"/>
      <c r="H1" s="1619"/>
      <c r="I1" s="1619"/>
      <c r="J1" s="1619"/>
      <c r="K1" s="1619"/>
    </row>
    <row r="3" spans="2:12" ht="24.95" customHeight="1">
      <c r="C3" s="215" t="s">
        <v>202</v>
      </c>
      <c r="D3" s="216" t="s">
        <v>0</v>
      </c>
      <c r="E3" s="215" t="s">
        <v>203</v>
      </c>
    </row>
    <row r="4" spans="2:12" ht="24.95" customHeight="1">
      <c r="C4" s="215" t="s">
        <v>204</v>
      </c>
      <c r="D4" s="216" t="s">
        <v>0</v>
      </c>
      <c r="E4" s="215" t="s">
        <v>205</v>
      </c>
    </row>
    <row r="5" spans="2:12" ht="24.95" customHeight="1">
      <c r="C5" s="215" t="s">
        <v>200</v>
      </c>
      <c r="D5" s="216" t="s">
        <v>0</v>
      </c>
      <c r="E5" s="1461">
        <v>2023</v>
      </c>
    </row>
    <row r="7" spans="2:12" ht="24.95" customHeight="1">
      <c r="B7" s="218" t="s">
        <v>56</v>
      </c>
      <c r="C7" s="1618" t="s">
        <v>206</v>
      </c>
      <c r="D7" s="1618"/>
      <c r="E7" s="1618"/>
      <c r="F7" s="218" t="s">
        <v>59</v>
      </c>
      <c r="G7" s="219" t="s">
        <v>207</v>
      </c>
      <c r="H7" s="220" t="s">
        <v>208</v>
      </c>
      <c r="I7" s="221" t="s">
        <v>209</v>
      </c>
      <c r="J7" s="222" t="s">
        <v>210</v>
      </c>
      <c r="K7" s="222" t="s">
        <v>211</v>
      </c>
      <c r="L7" s="223"/>
    </row>
    <row r="8" spans="2:12" ht="24.95" customHeight="1">
      <c r="B8" s="224"/>
      <c r="C8" s="225"/>
      <c r="D8" s="225"/>
      <c r="E8" s="225"/>
      <c r="F8" s="224"/>
      <c r="G8" s="226"/>
      <c r="H8" s="235"/>
      <c r="I8" s="1489"/>
      <c r="J8" s="1489"/>
      <c r="K8" s="236"/>
    </row>
    <row r="9" spans="2:12" ht="24.95" customHeight="1">
      <c r="B9" s="227">
        <v>1</v>
      </c>
      <c r="C9" s="228" t="s">
        <v>62</v>
      </c>
      <c r="D9" s="228"/>
      <c r="E9" s="228"/>
      <c r="F9" s="227" t="s">
        <v>212</v>
      </c>
      <c r="G9" s="229">
        <v>120000</v>
      </c>
      <c r="H9" s="239" t="s">
        <v>213</v>
      </c>
      <c r="I9" s="1490">
        <v>1</v>
      </c>
      <c r="J9" s="1491">
        <f>G9*I9</f>
        <v>120000</v>
      </c>
      <c r="K9" s="1492" t="s">
        <v>214</v>
      </c>
    </row>
    <row r="10" spans="2:12" ht="24.95" customHeight="1">
      <c r="B10" s="227">
        <v>2</v>
      </c>
      <c r="C10" s="228" t="s">
        <v>215</v>
      </c>
      <c r="D10" s="228"/>
      <c r="E10" s="228"/>
      <c r="F10" s="227" t="s">
        <v>212</v>
      </c>
      <c r="G10" s="229">
        <v>120000</v>
      </c>
      <c r="H10" s="239" t="s">
        <v>213</v>
      </c>
      <c r="I10" s="1490">
        <v>1</v>
      </c>
      <c r="J10" s="1491">
        <f t="shared" ref="J10:J16" si="0">G10*I10</f>
        <v>120000</v>
      </c>
      <c r="K10" s="1492" t="s">
        <v>214</v>
      </c>
    </row>
    <row r="11" spans="2:12" ht="24.95" customHeight="1">
      <c r="B11" s="227">
        <v>3</v>
      </c>
      <c r="C11" s="228" t="s">
        <v>78</v>
      </c>
      <c r="D11" s="228"/>
      <c r="E11" s="228"/>
      <c r="F11" s="227" t="s">
        <v>212</v>
      </c>
      <c r="G11" s="229">
        <v>140000</v>
      </c>
      <c r="H11" s="239" t="s">
        <v>213</v>
      </c>
      <c r="I11" s="1490">
        <v>1</v>
      </c>
      <c r="J11" s="1491">
        <f t="shared" si="0"/>
        <v>140000</v>
      </c>
      <c r="K11" s="1492" t="s">
        <v>214</v>
      </c>
    </row>
    <row r="12" spans="2:12" ht="24.95" customHeight="1">
      <c r="B12" s="227">
        <v>4</v>
      </c>
      <c r="C12" s="228" t="s">
        <v>149</v>
      </c>
      <c r="D12" s="228"/>
      <c r="E12" s="228"/>
      <c r="F12" s="227" t="s">
        <v>212</v>
      </c>
      <c r="G12" s="229">
        <v>200000</v>
      </c>
      <c r="H12" s="239" t="s">
        <v>213</v>
      </c>
      <c r="I12" s="1490">
        <v>1</v>
      </c>
      <c r="J12" s="1491">
        <f t="shared" si="0"/>
        <v>200000</v>
      </c>
      <c r="K12" s="1492" t="s">
        <v>214</v>
      </c>
    </row>
    <row r="13" spans="2:12" ht="24.95" customHeight="1">
      <c r="B13" s="227">
        <v>5</v>
      </c>
      <c r="C13" s="228" t="s">
        <v>216</v>
      </c>
      <c r="D13" s="228"/>
      <c r="E13" s="228"/>
      <c r="F13" s="227" t="s">
        <v>212</v>
      </c>
      <c r="G13" s="229">
        <v>145000</v>
      </c>
      <c r="H13" s="239" t="s">
        <v>213</v>
      </c>
      <c r="I13" s="1490">
        <v>1</v>
      </c>
      <c r="J13" s="1491">
        <f t="shared" si="0"/>
        <v>145000</v>
      </c>
      <c r="K13" s="1492" t="s">
        <v>214</v>
      </c>
    </row>
    <row r="14" spans="2:12" ht="24.95" customHeight="1">
      <c r="B14" s="227">
        <v>6</v>
      </c>
      <c r="C14" s="228" t="s">
        <v>27</v>
      </c>
      <c r="D14" s="228"/>
      <c r="E14" s="228"/>
      <c r="F14" s="227" t="s">
        <v>212</v>
      </c>
      <c r="G14" s="229">
        <f>G11</f>
        <v>140000</v>
      </c>
      <c r="H14" s="239" t="s">
        <v>213</v>
      </c>
      <c r="I14" s="1490">
        <v>1</v>
      </c>
      <c r="J14" s="1491">
        <f t="shared" si="0"/>
        <v>140000</v>
      </c>
      <c r="K14" s="1492" t="s">
        <v>214</v>
      </c>
    </row>
    <row r="15" spans="2:12" ht="24.95" customHeight="1">
      <c r="B15" s="227">
        <v>7</v>
      </c>
      <c r="C15" s="228" t="s">
        <v>28</v>
      </c>
      <c r="D15" s="228"/>
      <c r="E15" s="228"/>
      <c r="F15" s="227" t="s">
        <v>212</v>
      </c>
      <c r="G15" s="229">
        <v>160000</v>
      </c>
      <c r="H15" s="239" t="s">
        <v>213</v>
      </c>
      <c r="I15" s="1490">
        <v>1</v>
      </c>
      <c r="J15" s="1491">
        <f t="shared" si="0"/>
        <v>160000</v>
      </c>
      <c r="K15" s="1492" t="s">
        <v>214</v>
      </c>
    </row>
    <row r="16" spans="2:12" ht="24.95" customHeight="1">
      <c r="B16" s="227">
        <v>8</v>
      </c>
      <c r="C16" s="228" t="s">
        <v>217</v>
      </c>
      <c r="D16" s="228"/>
      <c r="E16" s="228"/>
      <c r="F16" s="227" t="s">
        <v>89</v>
      </c>
      <c r="G16" s="229">
        <v>300000</v>
      </c>
      <c r="H16" s="239" t="s">
        <v>213</v>
      </c>
      <c r="I16" s="1490">
        <v>1</v>
      </c>
      <c r="J16" s="1491">
        <f t="shared" si="0"/>
        <v>300000</v>
      </c>
      <c r="K16" s="1492" t="s">
        <v>214</v>
      </c>
    </row>
    <row r="17" spans="2:11" ht="24.95" customHeight="1">
      <c r="B17" s="227"/>
      <c r="C17" s="228"/>
      <c r="D17" s="228"/>
      <c r="E17" s="228"/>
      <c r="F17" s="227"/>
      <c r="G17" s="229"/>
      <c r="H17" s="244"/>
      <c r="I17" s="1493"/>
      <c r="J17" s="1493"/>
      <c r="K17" s="241"/>
    </row>
    <row r="18" spans="2:11" ht="24.95" customHeight="1">
      <c r="B18" s="230"/>
      <c r="C18" s="231"/>
      <c r="D18" s="231"/>
      <c r="E18" s="231"/>
      <c r="F18" s="230"/>
      <c r="G18" s="232"/>
      <c r="H18" s="1494"/>
      <c r="I18" s="1495"/>
      <c r="J18" s="1495"/>
      <c r="K18" s="1496"/>
    </row>
    <row r="20" spans="2:11" ht="24.95" customHeight="1">
      <c r="B20" s="218" t="s">
        <v>56</v>
      </c>
      <c r="C20" s="1618" t="s">
        <v>218</v>
      </c>
      <c r="D20" s="1618"/>
      <c r="E20" s="1618"/>
      <c r="F20" s="218" t="s">
        <v>59</v>
      </c>
      <c r="G20" s="233" t="s">
        <v>207</v>
      </c>
      <c r="H20" s="220" t="s">
        <v>208</v>
      </c>
      <c r="I20" s="221" t="s">
        <v>209</v>
      </c>
      <c r="J20" s="222" t="s">
        <v>210</v>
      </c>
      <c r="K20" s="222" t="s">
        <v>211</v>
      </c>
    </row>
    <row r="21" spans="2:11" ht="24.95" customHeight="1">
      <c r="B21" s="234"/>
      <c r="C21" s="235"/>
      <c r="D21" s="225"/>
      <c r="E21" s="236"/>
      <c r="F21" s="237"/>
      <c r="G21" s="238"/>
      <c r="H21" s="235"/>
      <c r="I21" s="1489"/>
      <c r="J21" s="1489"/>
      <c r="K21" s="236"/>
    </row>
    <row r="22" spans="2:11" ht="24.95" customHeight="1">
      <c r="B22" s="239"/>
      <c r="C22" s="240" t="s">
        <v>219</v>
      </c>
      <c r="D22" s="228"/>
      <c r="E22" s="241"/>
      <c r="F22" s="242"/>
      <c r="G22" s="243"/>
      <c r="H22" s="244"/>
      <c r="I22" s="1493"/>
      <c r="J22" s="1493"/>
      <c r="K22" s="241"/>
    </row>
    <row r="23" spans="2:11" ht="24.95" customHeight="1">
      <c r="B23" s="239"/>
      <c r="C23" s="244" t="s">
        <v>220</v>
      </c>
      <c r="D23" s="245" t="s">
        <v>221</v>
      </c>
      <c r="E23" s="241"/>
      <c r="F23" s="242" t="s">
        <v>32</v>
      </c>
      <c r="G23" s="246">
        <v>59800</v>
      </c>
      <c r="H23" s="247" t="s">
        <v>222</v>
      </c>
      <c r="I23" s="248">
        <v>0.79179999999999995</v>
      </c>
      <c r="J23" s="1491">
        <f t="shared" ref="J23:J86" si="1">G23*I23</f>
        <v>47349.64</v>
      </c>
      <c r="K23" s="241"/>
    </row>
    <row r="24" spans="2:11" ht="24.95" customHeight="1">
      <c r="B24" s="239"/>
      <c r="C24" s="244" t="s">
        <v>223</v>
      </c>
      <c r="D24" s="228"/>
      <c r="E24" s="241"/>
      <c r="F24" s="242" t="s">
        <v>3</v>
      </c>
      <c r="G24" s="246">
        <f>G23/40</f>
        <v>1495</v>
      </c>
      <c r="H24" s="247" t="s">
        <v>224</v>
      </c>
      <c r="I24" s="248">
        <v>0.79179999999999995</v>
      </c>
      <c r="J24" s="1491">
        <f t="shared" si="1"/>
        <v>1183.741</v>
      </c>
      <c r="K24" s="241"/>
    </row>
    <row r="25" spans="2:11" ht="24.95" customHeight="1">
      <c r="B25" s="239"/>
      <c r="C25" s="244" t="s">
        <v>88</v>
      </c>
      <c r="D25" s="228"/>
      <c r="E25" s="241"/>
      <c r="F25" s="242" t="s">
        <v>3</v>
      </c>
      <c r="G25" s="246">
        <f>138000/40</f>
        <v>3450</v>
      </c>
      <c r="H25" s="247" t="s">
        <v>225</v>
      </c>
      <c r="I25" s="248">
        <v>0.52749999999999997</v>
      </c>
      <c r="J25" s="1491">
        <f t="shared" si="1"/>
        <v>1819.875</v>
      </c>
      <c r="K25" s="241"/>
    </row>
    <row r="26" spans="2:11" ht="24.95" customHeight="1">
      <c r="B26" s="239"/>
      <c r="C26" s="244" t="s">
        <v>226</v>
      </c>
      <c r="D26" s="228"/>
      <c r="E26" s="241"/>
      <c r="F26" s="242" t="s">
        <v>3</v>
      </c>
      <c r="G26" s="246">
        <v>2850</v>
      </c>
      <c r="H26" s="247" t="s">
        <v>227</v>
      </c>
      <c r="I26" s="248">
        <v>0.82299999999999995</v>
      </c>
      <c r="J26" s="1491">
        <f t="shared" si="1"/>
        <v>2345.5499999999997</v>
      </c>
      <c r="K26" s="241"/>
    </row>
    <row r="27" spans="2:11" ht="24.95" customHeight="1">
      <c r="B27" s="239"/>
      <c r="C27" s="244" t="s">
        <v>228</v>
      </c>
      <c r="D27" s="228"/>
      <c r="E27" s="241"/>
      <c r="F27" s="242" t="s">
        <v>133</v>
      </c>
      <c r="G27" s="246">
        <v>146050</v>
      </c>
      <c r="H27" s="82" t="s">
        <v>229</v>
      </c>
      <c r="I27" s="249">
        <v>0.55640000000000001</v>
      </c>
      <c r="J27" s="1491">
        <f t="shared" si="1"/>
        <v>81262.22</v>
      </c>
      <c r="K27" s="241"/>
    </row>
    <row r="28" spans="2:11" ht="24.95" customHeight="1">
      <c r="B28" s="239"/>
      <c r="C28" s="244" t="s">
        <v>230</v>
      </c>
      <c r="D28" s="228"/>
      <c r="E28" s="241"/>
      <c r="F28" s="242" t="s">
        <v>133</v>
      </c>
      <c r="G28" s="246">
        <v>218500</v>
      </c>
      <c r="H28" s="82" t="s">
        <v>229</v>
      </c>
      <c r="I28" s="248">
        <v>0.55640000000000001</v>
      </c>
      <c r="J28" s="1491">
        <f t="shared" si="1"/>
        <v>121573.4</v>
      </c>
      <c r="K28" s="241"/>
    </row>
    <row r="29" spans="2:11" ht="24.95" customHeight="1">
      <c r="B29" s="239"/>
      <c r="C29" s="244" t="s">
        <v>231</v>
      </c>
      <c r="D29" s="228"/>
      <c r="E29" s="241"/>
      <c r="F29" s="242" t="s">
        <v>133</v>
      </c>
      <c r="G29" s="246">
        <v>761300</v>
      </c>
      <c r="H29" s="82" t="s">
        <v>229</v>
      </c>
      <c r="I29" s="248">
        <v>0.55640000000000001</v>
      </c>
      <c r="J29" s="1491">
        <f t="shared" si="1"/>
        <v>423587.32</v>
      </c>
      <c r="K29" s="241"/>
    </row>
    <row r="30" spans="2:11" ht="24.95" customHeight="1">
      <c r="B30" s="239"/>
      <c r="C30" s="244" t="s">
        <v>232</v>
      </c>
      <c r="D30" s="228"/>
      <c r="E30" s="241"/>
      <c r="F30" s="242" t="s">
        <v>128</v>
      </c>
      <c r="G30" s="246">
        <v>35650</v>
      </c>
      <c r="H30" s="82" t="s">
        <v>229</v>
      </c>
      <c r="I30" s="248">
        <v>0.55640000000000001</v>
      </c>
      <c r="J30" s="1491">
        <f t="shared" si="1"/>
        <v>19835.66</v>
      </c>
      <c r="K30" s="241"/>
    </row>
    <row r="31" spans="2:11" ht="24.95" customHeight="1">
      <c r="B31" s="239"/>
      <c r="C31" s="244" t="s">
        <v>233</v>
      </c>
      <c r="D31" s="228"/>
      <c r="E31" s="241"/>
      <c r="F31" s="242" t="s">
        <v>133</v>
      </c>
      <c r="G31" s="246">
        <v>201250</v>
      </c>
      <c r="H31" s="82" t="s">
        <v>229</v>
      </c>
      <c r="I31" s="248">
        <v>0.55640000000000001</v>
      </c>
      <c r="J31" s="1491">
        <f t="shared" si="1"/>
        <v>111975.5</v>
      </c>
      <c r="K31" s="241"/>
    </row>
    <row r="32" spans="2:11" ht="24.95" customHeight="1">
      <c r="B32" s="239"/>
      <c r="C32" s="244" t="s">
        <v>234</v>
      </c>
      <c r="D32" s="228"/>
      <c r="E32" s="241"/>
      <c r="F32" s="242" t="s">
        <v>133</v>
      </c>
      <c r="G32" s="246">
        <v>125000</v>
      </c>
      <c r="H32" s="82" t="s">
        <v>229</v>
      </c>
      <c r="I32" s="248">
        <v>0.55640000000000001</v>
      </c>
      <c r="J32" s="1491">
        <f t="shared" si="1"/>
        <v>69550</v>
      </c>
      <c r="K32" s="241"/>
    </row>
    <row r="33" spans="2:11" ht="24.95" customHeight="1">
      <c r="B33" s="239"/>
      <c r="C33" s="244" t="s">
        <v>79</v>
      </c>
      <c r="D33" s="228"/>
      <c r="E33" s="241"/>
      <c r="F33" s="242" t="s">
        <v>235</v>
      </c>
      <c r="G33" s="246">
        <v>146855</v>
      </c>
      <c r="H33" s="250" t="s">
        <v>213</v>
      </c>
      <c r="I33" s="1490">
        <v>1</v>
      </c>
      <c r="J33" s="1491">
        <f t="shared" si="1"/>
        <v>146855</v>
      </c>
      <c r="K33" s="241"/>
    </row>
    <row r="34" spans="2:11" ht="24.95" customHeight="1">
      <c r="B34" s="239"/>
      <c r="C34" s="244" t="s">
        <v>76</v>
      </c>
      <c r="D34" s="228"/>
      <c r="E34" s="241"/>
      <c r="F34" s="242" t="s">
        <v>235</v>
      </c>
      <c r="G34" s="246">
        <v>211025</v>
      </c>
      <c r="H34" s="250" t="s">
        <v>213</v>
      </c>
      <c r="I34" s="1490">
        <v>1</v>
      </c>
      <c r="J34" s="1491">
        <f t="shared" si="1"/>
        <v>211025</v>
      </c>
      <c r="K34" s="241"/>
    </row>
    <row r="35" spans="2:11" ht="24.95" customHeight="1">
      <c r="B35" s="239"/>
      <c r="C35" s="244" t="s">
        <v>236</v>
      </c>
      <c r="D35" s="228"/>
      <c r="E35" s="241"/>
      <c r="F35" s="242" t="s">
        <v>3</v>
      </c>
      <c r="G35" s="246">
        <f>G34/1600</f>
        <v>131.890625</v>
      </c>
      <c r="H35" s="250" t="s">
        <v>213</v>
      </c>
      <c r="I35" s="1490">
        <v>1</v>
      </c>
      <c r="J35" s="1491">
        <f t="shared" si="1"/>
        <v>131.890625</v>
      </c>
      <c r="K35" s="241"/>
    </row>
    <row r="36" spans="2:11" ht="24.95" customHeight="1">
      <c r="B36" s="239"/>
      <c r="C36" s="244" t="s">
        <v>237</v>
      </c>
      <c r="D36" s="228"/>
      <c r="E36" s="241"/>
      <c r="F36" s="242" t="s">
        <v>235</v>
      </c>
      <c r="G36" s="246">
        <v>186300</v>
      </c>
      <c r="H36" s="250" t="s">
        <v>213</v>
      </c>
      <c r="I36" s="1490">
        <v>1</v>
      </c>
      <c r="J36" s="1491">
        <f t="shared" si="1"/>
        <v>186300</v>
      </c>
      <c r="K36" s="241"/>
    </row>
    <row r="37" spans="2:11" ht="24.95" customHeight="1">
      <c r="B37" s="239"/>
      <c r="C37" s="244" t="s">
        <v>238</v>
      </c>
      <c r="D37" s="228"/>
      <c r="E37" s="241"/>
      <c r="F37" s="242" t="s">
        <v>235</v>
      </c>
      <c r="G37" s="246">
        <v>460000</v>
      </c>
      <c r="H37" s="250" t="s">
        <v>213</v>
      </c>
      <c r="I37" s="1490">
        <v>1</v>
      </c>
      <c r="J37" s="1491">
        <f t="shared" si="1"/>
        <v>460000</v>
      </c>
      <c r="K37" s="241"/>
    </row>
    <row r="38" spans="2:11" ht="24.95" customHeight="1">
      <c r="B38" s="239"/>
      <c r="C38" s="244" t="s">
        <v>239</v>
      </c>
      <c r="D38" s="228"/>
      <c r="E38" s="241"/>
      <c r="F38" s="242" t="s">
        <v>3</v>
      </c>
      <c r="G38" s="246">
        <v>329</v>
      </c>
      <c r="H38" s="250" t="s">
        <v>213</v>
      </c>
      <c r="I38" s="1490">
        <v>1</v>
      </c>
      <c r="J38" s="1491">
        <f t="shared" si="1"/>
        <v>329</v>
      </c>
      <c r="K38" s="241"/>
    </row>
    <row r="39" spans="2:11" ht="24.95" customHeight="1">
      <c r="B39" s="239"/>
      <c r="C39" s="244" t="s">
        <v>240</v>
      </c>
      <c r="D39" s="228"/>
      <c r="E39" s="241"/>
      <c r="F39" s="242" t="s">
        <v>235</v>
      </c>
      <c r="G39" s="246">
        <v>368000</v>
      </c>
      <c r="H39" s="250" t="s">
        <v>213</v>
      </c>
      <c r="I39" s="1490">
        <v>1</v>
      </c>
      <c r="J39" s="1491">
        <f t="shared" si="1"/>
        <v>368000</v>
      </c>
      <c r="K39" s="241"/>
    </row>
    <row r="40" spans="2:11" ht="24.95" customHeight="1">
      <c r="B40" s="239"/>
      <c r="C40" s="244" t="s">
        <v>241</v>
      </c>
      <c r="D40" s="228"/>
      <c r="E40" s="241"/>
      <c r="F40" s="242" t="s">
        <v>3</v>
      </c>
      <c r="G40" s="246">
        <v>263</v>
      </c>
      <c r="H40" s="250" t="s">
        <v>213</v>
      </c>
      <c r="I40" s="1490">
        <v>1</v>
      </c>
      <c r="J40" s="1491">
        <f t="shared" si="1"/>
        <v>263</v>
      </c>
      <c r="K40" s="241"/>
    </row>
    <row r="41" spans="2:11" ht="24.95" customHeight="1">
      <c r="B41" s="239"/>
      <c r="C41" s="244" t="s">
        <v>242</v>
      </c>
      <c r="D41" s="228"/>
      <c r="E41" s="241"/>
      <c r="F41" s="242" t="s">
        <v>235</v>
      </c>
      <c r="G41" s="246">
        <v>368000</v>
      </c>
      <c r="H41" s="250" t="s">
        <v>213</v>
      </c>
      <c r="I41" s="1490">
        <v>1</v>
      </c>
      <c r="J41" s="1491">
        <f t="shared" si="1"/>
        <v>368000</v>
      </c>
      <c r="K41" s="241"/>
    </row>
    <row r="42" spans="2:11" ht="24.95" customHeight="1">
      <c r="B42" s="239"/>
      <c r="C42" s="244" t="s">
        <v>243</v>
      </c>
      <c r="D42" s="228"/>
      <c r="E42" s="241"/>
      <c r="F42" s="242" t="s">
        <v>235</v>
      </c>
      <c r="G42" s="246">
        <v>368000</v>
      </c>
      <c r="H42" s="250" t="s">
        <v>213</v>
      </c>
      <c r="I42" s="1490">
        <v>1</v>
      </c>
      <c r="J42" s="1491">
        <f t="shared" si="1"/>
        <v>368000</v>
      </c>
      <c r="K42" s="241"/>
    </row>
    <row r="43" spans="2:11" ht="24.95" customHeight="1">
      <c r="B43" s="239"/>
      <c r="C43" s="244" t="s">
        <v>244</v>
      </c>
      <c r="D43" s="228"/>
      <c r="E43" s="241"/>
      <c r="F43" s="242" t="s">
        <v>235</v>
      </c>
      <c r="G43" s="246">
        <v>506288</v>
      </c>
      <c r="H43" s="250" t="s">
        <v>213</v>
      </c>
      <c r="I43" s="1490">
        <v>1</v>
      </c>
      <c r="J43" s="1491">
        <f t="shared" si="1"/>
        <v>506288</v>
      </c>
      <c r="K43" s="241"/>
    </row>
    <row r="44" spans="2:11" ht="24.95" customHeight="1">
      <c r="B44" s="239"/>
      <c r="C44" s="244" t="s">
        <v>245</v>
      </c>
      <c r="D44" s="228"/>
      <c r="E44" s="241"/>
      <c r="F44" s="242" t="s">
        <v>1</v>
      </c>
      <c r="G44" s="246">
        <v>886</v>
      </c>
      <c r="H44" s="250" t="s">
        <v>213</v>
      </c>
      <c r="I44" s="1490">
        <v>1</v>
      </c>
      <c r="J44" s="1491">
        <f t="shared" si="1"/>
        <v>886</v>
      </c>
      <c r="K44" s="241"/>
    </row>
    <row r="45" spans="2:11" ht="24.95" customHeight="1">
      <c r="B45" s="239"/>
      <c r="C45" s="244" t="s">
        <v>246</v>
      </c>
      <c r="D45" s="228"/>
      <c r="E45" s="241"/>
      <c r="F45" s="242" t="s">
        <v>1</v>
      </c>
      <c r="G45" s="246">
        <v>16100</v>
      </c>
      <c r="H45" s="250" t="s">
        <v>213</v>
      </c>
      <c r="I45" s="1490">
        <v>1</v>
      </c>
      <c r="J45" s="1491">
        <f t="shared" si="1"/>
        <v>16100</v>
      </c>
      <c r="K45" s="241"/>
    </row>
    <row r="46" spans="2:11" ht="24.95" customHeight="1">
      <c r="B46" s="239"/>
      <c r="C46" s="244" t="s">
        <v>247</v>
      </c>
      <c r="D46" s="242"/>
      <c r="E46" s="241"/>
      <c r="F46" s="242" t="s">
        <v>3</v>
      </c>
      <c r="G46" s="246">
        <v>65474</v>
      </c>
      <c r="H46" s="82" t="s">
        <v>248</v>
      </c>
      <c r="I46" s="248">
        <v>0.44269999999999998</v>
      </c>
      <c r="J46" s="1491">
        <f t="shared" si="1"/>
        <v>28985.339799999998</v>
      </c>
      <c r="K46" s="241" t="s">
        <v>249</v>
      </c>
    </row>
    <row r="47" spans="2:11" ht="24.95" customHeight="1">
      <c r="B47" s="239"/>
      <c r="C47" s="244" t="s">
        <v>250</v>
      </c>
      <c r="D47" s="228"/>
      <c r="E47" s="241"/>
      <c r="F47" s="242" t="s">
        <v>3</v>
      </c>
      <c r="G47" s="246">
        <v>126500</v>
      </c>
      <c r="H47" s="250" t="s">
        <v>251</v>
      </c>
      <c r="I47" s="249">
        <v>0.39489999999999997</v>
      </c>
      <c r="J47" s="1491">
        <f t="shared" si="1"/>
        <v>49954.85</v>
      </c>
      <c r="K47" s="241"/>
    </row>
    <row r="48" spans="2:11" ht="24.95" customHeight="1">
      <c r="B48" s="239"/>
      <c r="C48" s="244" t="s">
        <v>252</v>
      </c>
      <c r="D48" s="228"/>
      <c r="E48" s="241"/>
      <c r="F48" s="242" t="s">
        <v>3</v>
      </c>
      <c r="G48" s="246">
        <v>106083</v>
      </c>
      <c r="H48" s="82" t="s">
        <v>248</v>
      </c>
      <c r="I48" s="248">
        <v>0.70289999999999997</v>
      </c>
      <c r="J48" s="1491">
        <f t="shared" si="1"/>
        <v>74565.740699999995</v>
      </c>
      <c r="K48" s="241" t="s">
        <v>253</v>
      </c>
    </row>
    <row r="49" spans="2:11" ht="24.95" customHeight="1">
      <c r="B49" s="239"/>
      <c r="C49" s="244" t="s">
        <v>254</v>
      </c>
      <c r="D49" s="228"/>
      <c r="E49" s="241"/>
      <c r="F49" s="242" t="s">
        <v>3</v>
      </c>
      <c r="G49" s="246">
        <v>17561</v>
      </c>
      <c r="H49" s="250" t="s">
        <v>255</v>
      </c>
      <c r="I49" s="248">
        <v>0.11849999999999999</v>
      </c>
      <c r="J49" s="1491">
        <f t="shared" si="1"/>
        <v>2080.9784999999997</v>
      </c>
      <c r="K49" s="241"/>
    </row>
    <row r="50" spans="2:11" ht="24.95" customHeight="1">
      <c r="B50" s="239"/>
      <c r="C50" s="244" t="s">
        <v>43</v>
      </c>
      <c r="D50" s="228"/>
      <c r="E50" s="241"/>
      <c r="F50" s="242" t="s">
        <v>3</v>
      </c>
      <c r="G50" s="246">
        <v>39388</v>
      </c>
      <c r="H50" s="250" t="s">
        <v>255</v>
      </c>
      <c r="I50" s="248">
        <v>0.11849999999999999</v>
      </c>
      <c r="J50" s="1491">
        <f t="shared" si="1"/>
        <v>4667.4780000000001</v>
      </c>
      <c r="K50" s="241"/>
    </row>
    <row r="51" spans="2:11" ht="24.95" customHeight="1">
      <c r="B51" s="239"/>
      <c r="C51" s="244" t="s">
        <v>42</v>
      </c>
      <c r="D51" s="228"/>
      <c r="E51" s="241"/>
      <c r="F51" s="242" t="s">
        <v>3</v>
      </c>
      <c r="G51" s="246">
        <f>G49</f>
        <v>17561</v>
      </c>
      <c r="H51" s="250" t="s">
        <v>255</v>
      </c>
      <c r="I51" s="248">
        <v>0.11849999999999999</v>
      </c>
      <c r="J51" s="1491">
        <f t="shared" si="1"/>
        <v>2080.9784999999997</v>
      </c>
      <c r="K51" s="241"/>
    </row>
    <row r="52" spans="2:11" ht="24.95" customHeight="1">
      <c r="B52" s="239"/>
      <c r="C52" s="244" t="s">
        <v>256</v>
      </c>
      <c r="D52" s="228"/>
      <c r="E52" s="241"/>
      <c r="F52" s="242" t="s">
        <v>3</v>
      </c>
      <c r="G52" s="246">
        <v>11292</v>
      </c>
      <c r="H52" s="82" t="s">
        <v>248</v>
      </c>
      <c r="I52" s="248">
        <v>0.44400000000000001</v>
      </c>
      <c r="J52" s="1491">
        <f t="shared" si="1"/>
        <v>5013.6480000000001</v>
      </c>
      <c r="K52" s="241" t="s">
        <v>257</v>
      </c>
    </row>
    <row r="53" spans="2:11" ht="24.95" customHeight="1">
      <c r="B53" s="239"/>
      <c r="C53" s="244" t="s">
        <v>258</v>
      </c>
      <c r="D53" s="228"/>
      <c r="E53" s="241"/>
      <c r="F53" s="242" t="s">
        <v>3</v>
      </c>
      <c r="G53" s="246">
        <f>G47</f>
        <v>126500</v>
      </c>
      <c r="H53" s="250" t="s">
        <v>255</v>
      </c>
      <c r="I53" s="248">
        <v>0.11849999999999999</v>
      </c>
      <c r="J53" s="1491">
        <f t="shared" si="1"/>
        <v>14990.25</v>
      </c>
      <c r="K53" s="241"/>
    </row>
    <row r="54" spans="2:11" ht="24.95" customHeight="1">
      <c r="B54" s="239"/>
      <c r="C54" s="244" t="s">
        <v>259</v>
      </c>
      <c r="D54" s="228"/>
      <c r="E54" s="241"/>
      <c r="F54" s="242" t="s">
        <v>3</v>
      </c>
      <c r="G54" s="246">
        <v>41366</v>
      </c>
      <c r="H54" s="250" t="s">
        <v>255</v>
      </c>
      <c r="I54" s="248">
        <v>0.52759999999999996</v>
      </c>
      <c r="J54" s="1491">
        <f t="shared" si="1"/>
        <v>21824.701599999997</v>
      </c>
      <c r="K54" s="241"/>
    </row>
    <row r="55" spans="2:11" ht="24.95" customHeight="1">
      <c r="B55" s="239"/>
      <c r="C55" s="244" t="s">
        <v>260</v>
      </c>
      <c r="D55" s="228"/>
      <c r="E55" s="241"/>
      <c r="F55" s="242" t="s">
        <v>3</v>
      </c>
      <c r="G55" s="246">
        <f>G54</f>
        <v>41366</v>
      </c>
      <c r="H55" s="250" t="s">
        <v>255</v>
      </c>
      <c r="I55" s="248">
        <v>0.11849999999999999</v>
      </c>
      <c r="J55" s="1491">
        <f t="shared" si="1"/>
        <v>4901.8710000000001</v>
      </c>
      <c r="K55" s="241"/>
    </row>
    <row r="56" spans="2:11" ht="24.95" customHeight="1">
      <c r="B56" s="239"/>
      <c r="C56" s="244" t="s">
        <v>261</v>
      </c>
      <c r="D56" s="228"/>
      <c r="E56" s="241"/>
      <c r="F56" s="242" t="s">
        <v>3</v>
      </c>
      <c r="G56" s="246">
        <v>85000</v>
      </c>
      <c r="H56" s="82" t="s">
        <v>248</v>
      </c>
      <c r="I56" s="248">
        <v>0.44269999999999998</v>
      </c>
      <c r="J56" s="1491">
        <f t="shared" si="1"/>
        <v>37629.5</v>
      </c>
      <c r="K56" s="241" t="s">
        <v>249</v>
      </c>
    </row>
    <row r="57" spans="2:11" ht="24.95" customHeight="1">
      <c r="B57" s="239"/>
      <c r="C57" s="244" t="s">
        <v>44</v>
      </c>
      <c r="D57" s="228"/>
      <c r="E57" s="241"/>
      <c r="F57" s="242" t="s">
        <v>30</v>
      </c>
      <c r="G57" s="246">
        <v>26611</v>
      </c>
      <c r="H57" s="250" t="s">
        <v>262</v>
      </c>
      <c r="I57" s="248">
        <v>0.29580000000000001</v>
      </c>
      <c r="J57" s="1491">
        <f t="shared" si="1"/>
        <v>7871.5338000000002</v>
      </c>
      <c r="K57" s="241" t="s">
        <v>263</v>
      </c>
    </row>
    <row r="58" spans="2:11" ht="24.95" customHeight="1">
      <c r="B58" s="239"/>
      <c r="C58" s="244" t="s">
        <v>94</v>
      </c>
      <c r="D58" s="228"/>
      <c r="E58" s="241"/>
      <c r="F58" s="242" t="s">
        <v>38</v>
      </c>
      <c r="G58" s="246">
        <v>5000</v>
      </c>
      <c r="H58" s="250" t="s">
        <v>213</v>
      </c>
      <c r="I58" s="248">
        <v>1</v>
      </c>
      <c r="J58" s="1491">
        <f t="shared" si="1"/>
        <v>5000</v>
      </c>
      <c r="K58" s="241"/>
    </row>
    <row r="59" spans="2:11" ht="24.95" customHeight="1">
      <c r="B59" s="239"/>
      <c r="C59" s="244" t="s">
        <v>52</v>
      </c>
      <c r="D59" s="228"/>
      <c r="E59" s="241"/>
      <c r="F59" s="242" t="s">
        <v>1</v>
      </c>
      <c r="G59" s="246">
        <v>25000</v>
      </c>
      <c r="H59" s="250" t="s">
        <v>213</v>
      </c>
      <c r="I59" s="248">
        <v>1</v>
      </c>
      <c r="J59" s="1491">
        <f t="shared" si="1"/>
        <v>25000</v>
      </c>
      <c r="K59" s="241"/>
    </row>
    <row r="60" spans="2:11" ht="24.95" customHeight="1">
      <c r="B60" s="239"/>
      <c r="C60" s="244" t="s">
        <v>264</v>
      </c>
      <c r="D60" s="228"/>
      <c r="E60" s="241"/>
      <c r="F60" s="242" t="s">
        <v>7</v>
      </c>
      <c r="G60" s="246">
        <v>120000</v>
      </c>
      <c r="H60" s="250" t="s">
        <v>251</v>
      </c>
      <c r="I60" s="248">
        <v>0.44529999999999997</v>
      </c>
      <c r="J60" s="1491">
        <f t="shared" si="1"/>
        <v>53436</v>
      </c>
      <c r="K60" s="241" t="s">
        <v>265</v>
      </c>
    </row>
    <row r="61" spans="2:11" ht="24.95" customHeight="1">
      <c r="B61" s="239"/>
      <c r="C61" s="244" t="s">
        <v>41</v>
      </c>
      <c r="D61" s="228"/>
      <c r="E61" s="241"/>
      <c r="F61" s="242" t="s">
        <v>3</v>
      </c>
      <c r="G61" s="246">
        <v>68195</v>
      </c>
      <c r="H61" s="247" t="s">
        <v>255</v>
      </c>
      <c r="I61" s="248">
        <v>0.54039999999999999</v>
      </c>
      <c r="J61" s="1491">
        <f t="shared" si="1"/>
        <v>36852.578000000001</v>
      </c>
      <c r="K61" s="241" t="s">
        <v>266</v>
      </c>
    </row>
    <row r="62" spans="2:11" ht="24.95" customHeight="1">
      <c r="B62" s="239"/>
      <c r="C62" s="244" t="s">
        <v>267</v>
      </c>
      <c r="D62" s="228"/>
      <c r="E62" s="241"/>
      <c r="F62" s="242" t="s">
        <v>3</v>
      </c>
      <c r="G62" s="246">
        <v>70000</v>
      </c>
      <c r="H62" s="250" t="s">
        <v>251</v>
      </c>
      <c r="I62" s="248">
        <v>0.1958</v>
      </c>
      <c r="J62" s="1491">
        <f t="shared" si="1"/>
        <v>13706</v>
      </c>
      <c r="K62" s="241" t="s">
        <v>268</v>
      </c>
    </row>
    <row r="63" spans="2:11" ht="24.95" customHeight="1">
      <c r="B63" s="239"/>
      <c r="C63" s="244" t="s">
        <v>269</v>
      </c>
      <c r="D63" s="228"/>
      <c r="E63" s="241"/>
      <c r="F63" s="242" t="s">
        <v>7</v>
      </c>
      <c r="G63" s="246">
        <v>55000</v>
      </c>
      <c r="H63" s="250" t="s">
        <v>251</v>
      </c>
      <c r="I63" s="248">
        <v>0.39489999999999997</v>
      </c>
      <c r="J63" s="1491">
        <f t="shared" si="1"/>
        <v>21719.5</v>
      </c>
      <c r="K63" s="241" t="s">
        <v>270</v>
      </c>
    </row>
    <row r="64" spans="2:11" ht="24.95" customHeight="1">
      <c r="B64" s="239"/>
      <c r="C64" s="244" t="s">
        <v>271</v>
      </c>
      <c r="D64" s="228"/>
      <c r="E64" s="241"/>
      <c r="F64" s="242" t="s">
        <v>40</v>
      </c>
      <c r="G64" s="246">
        <f>1.1*194000</f>
        <v>213400.00000000003</v>
      </c>
      <c r="H64" s="250" t="s">
        <v>272</v>
      </c>
      <c r="I64" s="249">
        <v>0.2339</v>
      </c>
      <c r="J64" s="1491">
        <f t="shared" si="1"/>
        <v>49914.260000000009</v>
      </c>
      <c r="K64" s="241" t="s">
        <v>273</v>
      </c>
    </row>
    <row r="65" spans="2:11" ht="24.95" customHeight="1">
      <c r="B65" s="239"/>
      <c r="C65" s="244" t="s">
        <v>274</v>
      </c>
      <c r="D65" s="228" t="s">
        <v>275</v>
      </c>
      <c r="E65" s="241"/>
      <c r="F65" s="242" t="s">
        <v>38</v>
      </c>
      <c r="G65" s="246">
        <v>340000</v>
      </c>
      <c r="H65" s="250" t="s">
        <v>276</v>
      </c>
      <c r="I65" s="249">
        <v>0.68230000000000002</v>
      </c>
      <c r="J65" s="1491">
        <f t="shared" si="1"/>
        <v>231982</v>
      </c>
      <c r="K65" s="241" t="s">
        <v>277</v>
      </c>
    </row>
    <row r="66" spans="2:11" ht="24.95" customHeight="1">
      <c r="B66" s="239"/>
      <c r="C66" s="244" t="s">
        <v>278</v>
      </c>
      <c r="D66" s="228"/>
      <c r="E66" s="241"/>
      <c r="F66" s="242" t="s">
        <v>40</v>
      </c>
      <c r="G66" s="246">
        <v>86250</v>
      </c>
      <c r="H66" s="82" t="s">
        <v>279</v>
      </c>
      <c r="I66" s="248">
        <v>0.55310000000000004</v>
      </c>
      <c r="J66" s="1491">
        <f t="shared" si="1"/>
        <v>47704.875</v>
      </c>
      <c r="K66" s="83" t="s">
        <v>280</v>
      </c>
    </row>
    <row r="67" spans="2:11" ht="24.95" customHeight="1">
      <c r="B67" s="239"/>
      <c r="C67" s="244" t="s">
        <v>281</v>
      </c>
      <c r="D67" s="228" t="s">
        <v>282</v>
      </c>
      <c r="E67" s="241"/>
      <c r="F67" s="242" t="s">
        <v>40</v>
      </c>
      <c r="G67" s="246">
        <f>1.15*190000</f>
        <v>218499.99999999997</v>
      </c>
      <c r="H67" s="82" t="s">
        <v>279</v>
      </c>
      <c r="I67" s="248">
        <v>0.55310000000000004</v>
      </c>
      <c r="J67" s="1491">
        <f t="shared" si="1"/>
        <v>120852.34999999999</v>
      </c>
      <c r="K67" s="241"/>
    </row>
    <row r="68" spans="2:11" ht="24.95" customHeight="1">
      <c r="B68" s="239"/>
      <c r="C68" s="244" t="s">
        <v>283</v>
      </c>
      <c r="D68" s="228"/>
      <c r="E68" s="241"/>
      <c r="F68" s="242" t="s">
        <v>17</v>
      </c>
      <c r="G68" s="246">
        <v>78787</v>
      </c>
      <c r="H68" s="250" t="s">
        <v>272</v>
      </c>
      <c r="I68" s="248">
        <v>0.2477</v>
      </c>
      <c r="J68" s="1491">
        <f t="shared" si="1"/>
        <v>19515.5399</v>
      </c>
      <c r="K68" s="241" t="s">
        <v>284</v>
      </c>
    </row>
    <row r="69" spans="2:11" ht="24.95" customHeight="1">
      <c r="B69" s="239"/>
      <c r="C69" s="244" t="s">
        <v>285</v>
      </c>
      <c r="D69" s="228"/>
      <c r="E69" s="241"/>
      <c r="F69" s="242" t="s">
        <v>17</v>
      </c>
      <c r="G69" s="246">
        <v>75000</v>
      </c>
      <c r="H69" s="250" t="s">
        <v>272</v>
      </c>
      <c r="I69" s="248">
        <v>0.2477</v>
      </c>
      <c r="J69" s="1491">
        <f t="shared" si="1"/>
        <v>18577.5</v>
      </c>
      <c r="K69" s="241" t="s">
        <v>284</v>
      </c>
    </row>
    <row r="70" spans="2:11" ht="24.95" customHeight="1">
      <c r="B70" s="239"/>
      <c r="C70" s="244" t="s">
        <v>286</v>
      </c>
      <c r="D70" s="228"/>
      <c r="E70" s="241"/>
      <c r="F70" s="242" t="s">
        <v>7</v>
      </c>
      <c r="G70" s="246">
        <v>600000</v>
      </c>
      <c r="H70" s="247" t="s">
        <v>287</v>
      </c>
      <c r="I70" s="249">
        <v>0.55679999999999996</v>
      </c>
      <c r="J70" s="1491">
        <f t="shared" si="1"/>
        <v>334080</v>
      </c>
      <c r="K70" s="241" t="s">
        <v>288</v>
      </c>
    </row>
    <row r="71" spans="2:11" ht="24.95" customHeight="1">
      <c r="B71" s="239"/>
      <c r="C71" s="244" t="s">
        <v>289</v>
      </c>
      <c r="D71" s="228"/>
      <c r="E71" s="241"/>
      <c r="F71" s="242" t="s">
        <v>7</v>
      </c>
      <c r="G71" s="246">
        <v>195000</v>
      </c>
      <c r="H71" s="250" t="s">
        <v>290</v>
      </c>
      <c r="I71" s="1497">
        <v>0.84889999999999999</v>
      </c>
      <c r="J71" s="1491">
        <f t="shared" si="1"/>
        <v>165535.5</v>
      </c>
      <c r="K71" s="241"/>
    </row>
    <row r="72" spans="2:11" ht="24.95" customHeight="1">
      <c r="B72" s="239"/>
      <c r="C72" s="244" t="s">
        <v>291</v>
      </c>
      <c r="D72" s="228"/>
      <c r="E72" s="241"/>
      <c r="F72" s="242" t="s">
        <v>34</v>
      </c>
      <c r="G72" s="246">
        <v>45000</v>
      </c>
      <c r="H72" s="250" t="s">
        <v>292</v>
      </c>
      <c r="I72" s="1497">
        <v>0.60729999999999995</v>
      </c>
      <c r="J72" s="1491">
        <f t="shared" si="1"/>
        <v>27328.499999999996</v>
      </c>
      <c r="K72" s="241" t="s">
        <v>293</v>
      </c>
    </row>
    <row r="73" spans="2:11" ht="24.95" customHeight="1">
      <c r="B73" s="239"/>
      <c r="C73" s="244" t="s">
        <v>294</v>
      </c>
      <c r="D73" s="228"/>
      <c r="E73" s="241"/>
      <c r="F73" s="242" t="s">
        <v>7</v>
      </c>
      <c r="G73" s="246">
        <v>115000</v>
      </c>
      <c r="H73" s="82" t="s">
        <v>279</v>
      </c>
      <c r="I73" s="1497">
        <v>0.55310000000000004</v>
      </c>
      <c r="J73" s="1491">
        <f t="shared" si="1"/>
        <v>63606.500000000007</v>
      </c>
      <c r="K73" s="241" t="s">
        <v>280</v>
      </c>
    </row>
    <row r="74" spans="2:11" ht="24.95" customHeight="1">
      <c r="B74" s="239"/>
      <c r="C74" s="244" t="s">
        <v>84</v>
      </c>
      <c r="D74" s="228"/>
      <c r="E74" s="241"/>
      <c r="F74" s="242" t="s">
        <v>3</v>
      </c>
      <c r="G74" s="246">
        <v>21390</v>
      </c>
      <c r="H74" s="250" t="s">
        <v>295</v>
      </c>
      <c r="I74" s="1497">
        <v>0.48759999999999998</v>
      </c>
      <c r="J74" s="1498">
        <f t="shared" si="1"/>
        <v>10429.763999999999</v>
      </c>
      <c r="K74" s="84" t="s">
        <v>296</v>
      </c>
    </row>
    <row r="75" spans="2:11" ht="24.95" customHeight="1">
      <c r="B75" s="239"/>
      <c r="C75" s="244" t="s">
        <v>297</v>
      </c>
      <c r="D75" s="228"/>
      <c r="E75" s="241"/>
      <c r="F75" s="242" t="s">
        <v>3</v>
      </c>
      <c r="G75" s="246">
        <v>22425</v>
      </c>
      <c r="H75" s="250" t="s">
        <v>295</v>
      </c>
      <c r="I75" s="1497">
        <v>0.48759999999999998</v>
      </c>
      <c r="J75" s="1491">
        <f t="shared" si="1"/>
        <v>10934.43</v>
      </c>
      <c r="K75" s="84" t="s">
        <v>296</v>
      </c>
    </row>
    <row r="76" spans="2:11" ht="24.95" customHeight="1">
      <c r="B76" s="239"/>
      <c r="C76" s="244" t="s">
        <v>298</v>
      </c>
      <c r="D76" s="228"/>
      <c r="E76" s="241"/>
      <c r="F76" s="242" t="s">
        <v>3</v>
      </c>
      <c r="G76" s="246">
        <v>26450</v>
      </c>
      <c r="H76" s="250" t="s">
        <v>295</v>
      </c>
      <c r="I76" s="1497">
        <v>0.48759999999999998</v>
      </c>
      <c r="J76" s="1491">
        <f t="shared" si="1"/>
        <v>12897.019999999999</v>
      </c>
      <c r="K76" s="84" t="s">
        <v>296</v>
      </c>
    </row>
    <row r="77" spans="2:11" ht="24.95" customHeight="1">
      <c r="B77" s="239"/>
      <c r="C77" s="244" t="s">
        <v>75</v>
      </c>
      <c r="D77" s="228"/>
      <c r="E77" s="241"/>
      <c r="F77" s="242" t="s">
        <v>3</v>
      </c>
      <c r="G77" s="246">
        <f>G76</f>
        <v>26450</v>
      </c>
      <c r="H77" s="250" t="s">
        <v>295</v>
      </c>
      <c r="I77" s="1497">
        <v>0.48759999999999998</v>
      </c>
      <c r="J77" s="1491">
        <f t="shared" si="1"/>
        <v>12897.019999999999</v>
      </c>
      <c r="K77" s="84" t="s">
        <v>296</v>
      </c>
    </row>
    <row r="78" spans="2:11" ht="24.95" customHeight="1">
      <c r="B78" s="239"/>
      <c r="C78" s="244" t="s">
        <v>74</v>
      </c>
      <c r="D78" s="228"/>
      <c r="E78" s="241"/>
      <c r="F78" s="242" t="s">
        <v>3</v>
      </c>
      <c r="G78" s="246">
        <v>23000</v>
      </c>
      <c r="H78" s="1499" t="s">
        <v>299</v>
      </c>
      <c r="I78" s="1497">
        <v>0.41789999999999999</v>
      </c>
      <c r="J78" s="1491">
        <f t="shared" si="1"/>
        <v>9611.7000000000007</v>
      </c>
      <c r="K78" s="241" t="s">
        <v>300</v>
      </c>
    </row>
    <row r="79" spans="2:11" ht="24.95" customHeight="1">
      <c r="B79" s="239"/>
      <c r="C79" s="244" t="s">
        <v>301</v>
      </c>
      <c r="D79" s="228"/>
      <c r="E79" s="241"/>
      <c r="F79" s="242" t="s">
        <v>3</v>
      </c>
      <c r="G79" s="246">
        <v>40250</v>
      </c>
      <c r="H79" s="1499" t="s">
        <v>299</v>
      </c>
      <c r="I79" s="1497">
        <v>0.41789999999999999</v>
      </c>
      <c r="J79" s="1491">
        <f t="shared" si="1"/>
        <v>16820.474999999999</v>
      </c>
      <c r="K79" s="241" t="s">
        <v>300</v>
      </c>
    </row>
    <row r="80" spans="2:11" ht="24.95" customHeight="1">
      <c r="B80" s="239"/>
      <c r="C80" s="244" t="s">
        <v>91</v>
      </c>
      <c r="D80" s="228"/>
      <c r="E80" s="241"/>
      <c r="F80" s="242" t="s">
        <v>3</v>
      </c>
      <c r="G80" s="246">
        <v>80000</v>
      </c>
      <c r="H80" s="1499" t="s">
        <v>299</v>
      </c>
      <c r="I80" s="1497">
        <v>0.41789999999999999</v>
      </c>
      <c r="J80" s="1491">
        <f t="shared" si="1"/>
        <v>33432</v>
      </c>
      <c r="K80" s="241" t="s">
        <v>300</v>
      </c>
    </row>
    <row r="81" spans="2:11" ht="24.95" customHeight="1">
      <c r="B81" s="239"/>
      <c r="C81" s="244" t="s">
        <v>86</v>
      </c>
      <c r="D81" s="228"/>
      <c r="E81" s="241"/>
      <c r="F81" s="242" t="s">
        <v>1</v>
      </c>
      <c r="G81" s="246">
        <v>230</v>
      </c>
      <c r="H81" s="1499" t="s">
        <v>302</v>
      </c>
      <c r="I81" s="1490">
        <v>0.2868</v>
      </c>
      <c r="J81" s="1498">
        <f t="shared" si="1"/>
        <v>65.963999999999999</v>
      </c>
      <c r="K81" s="84" t="s">
        <v>303</v>
      </c>
    </row>
    <row r="82" spans="2:11" ht="24.95" customHeight="1">
      <c r="B82" s="239"/>
      <c r="C82" s="244" t="s">
        <v>304</v>
      </c>
      <c r="D82" s="228" t="s">
        <v>305</v>
      </c>
      <c r="E82" s="241"/>
      <c r="F82" s="242" t="s">
        <v>38</v>
      </c>
      <c r="G82" s="246">
        <v>869000</v>
      </c>
      <c r="H82" s="1493" t="s">
        <v>306</v>
      </c>
      <c r="I82" s="1490">
        <v>0.5393</v>
      </c>
      <c r="J82" s="1491">
        <f t="shared" si="1"/>
        <v>468651.7</v>
      </c>
      <c r="K82" s="241" t="s">
        <v>307</v>
      </c>
    </row>
    <row r="83" spans="2:11" ht="24.95" customHeight="1">
      <c r="B83" s="239"/>
      <c r="C83" s="244" t="s">
        <v>81</v>
      </c>
      <c r="D83" s="228"/>
      <c r="E83" s="241"/>
      <c r="F83" s="242" t="s">
        <v>3</v>
      </c>
      <c r="G83" s="246">
        <v>20000</v>
      </c>
      <c r="H83" s="1493" t="s">
        <v>308</v>
      </c>
      <c r="I83" s="1490">
        <v>0.59850000000000003</v>
      </c>
      <c r="J83" s="1491">
        <f t="shared" si="1"/>
        <v>11970</v>
      </c>
      <c r="K83" s="241" t="s">
        <v>309</v>
      </c>
    </row>
    <row r="84" spans="2:11" ht="24.95" customHeight="1">
      <c r="B84" s="239"/>
      <c r="C84" s="244" t="s">
        <v>310</v>
      </c>
      <c r="D84" s="228"/>
      <c r="E84" s="241"/>
      <c r="F84" s="242" t="s">
        <v>311</v>
      </c>
      <c r="G84" s="246">
        <f>1.15*165000</f>
        <v>189749.99999999997</v>
      </c>
      <c r="H84" s="1493" t="s">
        <v>312</v>
      </c>
      <c r="I84" s="1490">
        <v>0.49569999999999997</v>
      </c>
      <c r="J84" s="1491">
        <f t="shared" si="1"/>
        <v>94059.074999999983</v>
      </c>
      <c r="K84" s="241" t="s">
        <v>313</v>
      </c>
    </row>
    <row r="85" spans="2:11" ht="24.95" customHeight="1">
      <c r="B85" s="239"/>
      <c r="C85" s="244" t="s">
        <v>314</v>
      </c>
      <c r="D85" s="228"/>
      <c r="E85" s="241"/>
      <c r="F85" s="242" t="s">
        <v>311</v>
      </c>
      <c r="G85" s="246">
        <f>1.15*151000</f>
        <v>173650</v>
      </c>
      <c r="H85" s="1493" t="s">
        <v>312</v>
      </c>
      <c r="I85" s="1490">
        <v>0.49569999999999997</v>
      </c>
      <c r="J85" s="1491">
        <f t="shared" si="1"/>
        <v>86078.304999999993</v>
      </c>
      <c r="K85" s="241" t="s">
        <v>313</v>
      </c>
    </row>
    <row r="86" spans="2:11" ht="24.95" customHeight="1">
      <c r="B86" s="239"/>
      <c r="C86" s="244" t="s">
        <v>315</v>
      </c>
      <c r="D86" s="228"/>
      <c r="E86" s="241"/>
      <c r="F86" s="242" t="s">
        <v>311</v>
      </c>
      <c r="G86" s="246">
        <f>1.15*135000</f>
        <v>155250</v>
      </c>
      <c r="H86" s="1493" t="s">
        <v>312</v>
      </c>
      <c r="I86" s="1490">
        <v>0.49569999999999997</v>
      </c>
      <c r="J86" s="1491">
        <f t="shared" si="1"/>
        <v>76957.425000000003</v>
      </c>
      <c r="K86" s="241" t="s">
        <v>313</v>
      </c>
    </row>
    <row r="87" spans="2:11" ht="24.95" customHeight="1">
      <c r="B87" s="239"/>
      <c r="C87" s="244" t="s">
        <v>316</v>
      </c>
      <c r="D87" s="228"/>
      <c r="E87" s="241"/>
      <c r="F87" s="242" t="s">
        <v>311</v>
      </c>
      <c r="G87" s="246">
        <f>1.15*205000</f>
        <v>235749.99999999997</v>
      </c>
      <c r="H87" s="1493" t="s">
        <v>312</v>
      </c>
      <c r="I87" s="1490">
        <v>0.49569999999999997</v>
      </c>
      <c r="J87" s="1491">
        <f t="shared" ref="J87:J150" si="2">G87*I87</f>
        <v>116861.27499999998</v>
      </c>
      <c r="K87" s="241" t="s">
        <v>313</v>
      </c>
    </row>
    <row r="88" spans="2:11" ht="24.95" customHeight="1">
      <c r="B88" s="239"/>
      <c r="C88" s="244" t="s">
        <v>317</v>
      </c>
      <c r="D88" s="228"/>
      <c r="E88" s="241"/>
      <c r="F88" s="242" t="s">
        <v>311</v>
      </c>
      <c r="G88" s="246">
        <v>95000</v>
      </c>
      <c r="H88" s="1499" t="s">
        <v>318</v>
      </c>
      <c r="I88" s="1490">
        <v>0.79810000000000003</v>
      </c>
      <c r="J88" s="1491">
        <f t="shared" si="2"/>
        <v>75819.5</v>
      </c>
      <c r="K88" s="241" t="s">
        <v>319</v>
      </c>
    </row>
    <row r="89" spans="2:11" ht="24.95" customHeight="1">
      <c r="B89" s="239"/>
      <c r="C89" s="244" t="s">
        <v>320</v>
      </c>
      <c r="D89" s="228"/>
      <c r="E89" s="241"/>
      <c r="F89" s="242" t="s">
        <v>321</v>
      </c>
      <c r="G89" s="246">
        <f>1.1*550000</f>
        <v>605000</v>
      </c>
      <c r="H89" s="1493" t="s">
        <v>322</v>
      </c>
      <c r="I89" s="1490">
        <v>0.74</v>
      </c>
      <c r="J89" s="1491">
        <f t="shared" si="2"/>
        <v>447700</v>
      </c>
      <c r="K89" s="241" t="s">
        <v>323</v>
      </c>
    </row>
    <row r="90" spans="2:11" ht="24.95" customHeight="1">
      <c r="B90" s="239"/>
      <c r="C90" s="244" t="s">
        <v>324</v>
      </c>
      <c r="D90" s="228"/>
      <c r="E90" s="241"/>
      <c r="F90" s="242" t="s">
        <v>325</v>
      </c>
      <c r="G90" s="246">
        <f>1.1*901000</f>
        <v>991100.00000000012</v>
      </c>
      <c r="H90" s="1493" t="s">
        <v>322</v>
      </c>
      <c r="I90" s="1490">
        <v>0.74</v>
      </c>
      <c r="J90" s="1491">
        <f t="shared" si="2"/>
        <v>733414.00000000012</v>
      </c>
      <c r="K90" s="241" t="s">
        <v>323</v>
      </c>
    </row>
    <row r="91" spans="2:11" ht="24.95" customHeight="1">
      <c r="B91" s="239"/>
      <c r="C91" s="244" t="s">
        <v>326</v>
      </c>
      <c r="D91" s="228"/>
      <c r="E91" s="241"/>
      <c r="F91" s="242" t="s">
        <v>235</v>
      </c>
      <c r="G91" s="246">
        <v>5571750</v>
      </c>
      <c r="H91" s="227" t="s">
        <v>213</v>
      </c>
      <c r="I91" s="1490">
        <v>1</v>
      </c>
      <c r="J91" s="1491">
        <f t="shared" si="2"/>
        <v>5571750</v>
      </c>
      <c r="K91" s="241"/>
    </row>
    <row r="92" spans="2:11" ht="24.95" customHeight="1">
      <c r="B92" s="239"/>
      <c r="C92" s="244" t="s">
        <v>327</v>
      </c>
      <c r="D92" s="228"/>
      <c r="E92" s="241"/>
      <c r="F92" s="242" t="s">
        <v>235</v>
      </c>
      <c r="G92" s="246">
        <v>10965250</v>
      </c>
      <c r="H92" s="227" t="s">
        <v>213</v>
      </c>
      <c r="I92" s="1490">
        <v>1</v>
      </c>
      <c r="J92" s="1491">
        <f t="shared" si="2"/>
        <v>10965250</v>
      </c>
      <c r="K92" s="241"/>
    </row>
    <row r="93" spans="2:11" ht="24.95" customHeight="1">
      <c r="B93" s="239"/>
      <c r="C93" s="244" t="s">
        <v>328</v>
      </c>
      <c r="D93" s="228"/>
      <c r="E93" s="241"/>
      <c r="F93" s="242" t="s">
        <v>235</v>
      </c>
      <c r="G93" s="246">
        <v>16875100</v>
      </c>
      <c r="H93" s="227" t="s">
        <v>213</v>
      </c>
      <c r="I93" s="1490">
        <v>1</v>
      </c>
      <c r="J93" s="1491">
        <f t="shared" si="2"/>
        <v>16875100</v>
      </c>
      <c r="K93" s="241"/>
    </row>
    <row r="94" spans="2:11" ht="24.95" customHeight="1">
      <c r="B94" s="239"/>
      <c r="C94" s="244" t="s">
        <v>329</v>
      </c>
      <c r="D94" s="228"/>
      <c r="E94" s="241"/>
      <c r="F94" s="242" t="s">
        <v>34</v>
      </c>
      <c r="G94" s="246">
        <v>33753</v>
      </c>
      <c r="H94" s="227" t="s">
        <v>213</v>
      </c>
      <c r="I94" s="1490">
        <v>1</v>
      </c>
      <c r="J94" s="1491">
        <f t="shared" si="2"/>
        <v>33753</v>
      </c>
      <c r="K94" s="241"/>
    </row>
    <row r="95" spans="2:11" ht="24.95" customHeight="1">
      <c r="B95" s="239"/>
      <c r="C95" s="244" t="s">
        <v>35</v>
      </c>
      <c r="D95" s="228"/>
      <c r="E95" s="241"/>
      <c r="F95" s="242" t="s">
        <v>38</v>
      </c>
      <c r="G95" s="246">
        <v>97750</v>
      </c>
      <c r="H95" s="85" t="s">
        <v>330</v>
      </c>
      <c r="I95" s="86">
        <v>0.83640000000000003</v>
      </c>
      <c r="J95" s="1491">
        <f t="shared" si="2"/>
        <v>81758.100000000006</v>
      </c>
      <c r="K95" s="241"/>
    </row>
    <row r="96" spans="2:11" ht="24.95" customHeight="1">
      <c r="B96" s="239"/>
      <c r="C96" s="244" t="s">
        <v>36</v>
      </c>
      <c r="D96" s="228"/>
      <c r="E96" s="241"/>
      <c r="F96" s="242" t="s">
        <v>38</v>
      </c>
      <c r="G96" s="246">
        <v>126500</v>
      </c>
      <c r="H96" s="85" t="s">
        <v>330</v>
      </c>
      <c r="I96" s="86">
        <v>0.83640000000000003</v>
      </c>
      <c r="J96" s="1491">
        <f t="shared" si="2"/>
        <v>105804.6</v>
      </c>
      <c r="K96" s="241"/>
    </row>
    <row r="97" spans="2:12" ht="24.95" customHeight="1">
      <c r="B97" s="239"/>
      <c r="C97" s="244" t="s">
        <v>37</v>
      </c>
      <c r="D97" s="228"/>
      <c r="E97" s="241"/>
      <c r="F97" s="242" t="s">
        <v>38</v>
      </c>
      <c r="G97" s="246">
        <v>172500</v>
      </c>
      <c r="H97" s="85" t="s">
        <v>330</v>
      </c>
      <c r="I97" s="86">
        <v>0.83640000000000003</v>
      </c>
      <c r="J97" s="1491">
        <f t="shared" si="2"/>
        <v>144279</v>
      </c>
      <c r="K97" s="241"/>
    </row>
    <row r="98" spans="2:12" ht="24.95" customHeight="1">
      <c r="B98" s="239"/>
      <c r="C98" s="244" t="s">
        <v>331</v>
      </c>
      <c r="D98" s="228"/>
      <c r="E98" s="241"/>
      <c r="F98" s="242" t="s">
        <v>38</v>
      </c>
      <c r="G98" s="246">
        <v>230000</v>
      </c>
      <c r="H98" s="85" t="s">
        <v>330</v>
      </c>
      <c r="I98" s="86">
        <v>0.83640000000000003</v>
      </c>
      <c r="J98" s="1491">
        <f t="shared" si="2"/>
        <v>192372</v>
      </c>
      <c r="K98" s="241"/>
    </row>
    <row r="99" spans="2:12" ht="24.95" customHeight="1">
      <c r="B99" s="239"/>
      <c r="C99" s="244" t="s">
        <v>92</v>
      </c>
      <c r="D99" s="228"/>
      <c r="E99" s="241"/>
      <c r="F99" s="242" t="s">
        <v>3</v>
      </c>
      <c r="G99" s="246">
        <v>60000</v>
      </c>
      <c r="H99" s="1493" t="s">
        <v>332</v>
      </c>
      <c r="I99" s="1490">
        <v>0.45829999999999999</v>
      </c>
      <c r="J99" s="1491">
        <f t="shared" si="2"/>
        <v>27498</v>
      </c>
      <c r="K99" s="241"/>
    </row>
    <row r="100" spans="2:12" ht="24.95" customHeight="1">
      <c r="B100" s="239"/>
      <c r="C100" s="244" t="s">
        <v>83</v>
      </c>
      <c r="D100" s="228"/>
      <c r="E100" s="241"/>
      <c r="F100" s="242" t="s">
        <v>3</v>
      </c>
      <c r="G100" s="246">
        <v>14375</v>
      </c>
      <c r="H100" s="1500" t="s">
        <v>333</v>
      </c>
      <c r="I100" s="86">
        <v>0.3296</v>
      </c>
      <c r="J100" s="1491">
        <f t="shared" si="2"/>
        <v>4738</v>
      </c>
      <c r="K100" s="241"/>
    </row>
    <row r="101" spans="2:12" ht="24.95" customHeight="1">
      <c r="B101" s="239"/>
      <c r="C101" s="244" t="s">
        <v>334</v>
      </c>
      <c r="D101" s="228"/>
      <c r="E101" s="241"/>
      <c r="F101" s="242" t="s">
        <v>33</v>
      </c>
      <c r="G101" s="246">
        <v>149500</v>
      </c>
      <c r="H101" s="1493"/>
      <c r="I101" s="1490"/>
      <c r="J101" s="1491">
        <f t="shared" si="2"/>
        <v>0</v>
      </c>
      <c r="K101" s="241"/>
    </row>
    <row r="102" spans="2:12" ht="24.95" customHeight="1">
      <c r="B102" s="239"/>
      <c r="C102" s="244" t="s">
        <v>335</v>
      </c>
      <c r="D102" s="228"/>
      <c r="E102" s="241"/>
      <c r="F102" s="242" t="s">
        <v>3</v>
      </c>
      <c r="G102" s="246">
        <v>25000</v>
      </c>
      <c r="H102" s="1493"/>
      <c r="I102" s="1490"/>
      <c r="J102" s="1491">
        <f t="shared" si="2"/>
        <v>0</v>
      </c>
      <c r="K102" s="241"/>
    </row>
    <row r="103" spans="2:12" ht="24.95" customHeight="1">
      <c r="B103" s="239"/>
      <c r="C103" s="244" t="s">
        <v>336</v>
      </c>
      <c r="D103" s="228"/>
      <c r="E103" s="241"/>
      <c r="F103" s="242" t="s">
        <v>38</v>
      </c>
      <c r="G103" s="246">
        <v>119485</v>
      </c>
      <c r="H103" s="1493"/>
      <c r="I103" s="1490"/>
      <c r="J103" s="1491">
        <f t="shared" si="2"/>
        <v>0</v>
      </c>
      <c r="K103" s="241"/>
    </row>
    <row r="104" spans="2:12" ht="24.95" customHeight="1">
      <c r="B104" s="239"/>
      <c r="C104" s="244" t="s">
        <v>337</v>
      </c>
      <c r="D104" s="228"/>
      <c r="E104" s="241"/>
      <c r="F104" s="242" t="s">
        <v>7</v>
      </c>
      <c r="G104" s="246">
        <f>1.15*445000</f>
        <v>511749.99999999994</v>
      </c>
      <c r="H104" s="1493"/>
      <c r="I104" s="1490"/>
      <c r="J104" s="1491">
        <f t="shared" si="2"/>
        <v>0</v>
      </c>
      <c r="K104" s="241"/>
      <c r="L104" s="217">
        <f>G104/72000</f>
        <v>7.1076388888888884</v>
      </c>
    </row>
    <row r="105" spans="2:12" ht="24.95" customHeight="1">
      <c r="B105" s="239"/>
      <c r="C105" s="244" t="s">
        <v>338</v>
      </c>
      <c r="D105" s="228"/>
      <c r="E105" s="241"/>
      <c r="F105" s="242" t="s">
        <v>7</v>
      </c>
      <c r="G105" s="246">
        <f>1.15*280000</f>
        <v>322000</v>
      </c>
      <c r="H105" s="1493"/>
      <c r="I105" s="1490"/>
      <c r="J105" s="1491">
        <f t="shared" si="2"/>
        <v>0</v>
      </c>
      <c r="K105" s="241"/>
      <c r="L105" s="217"/>
    </row>
    <row r="106" spans="2:12" ht="24.95" customHeight="1">
      <c r="B106" s="239"/>
      <c r="C106" s="244" t="s">
        <v>339</v>
      </c>
      <c r="D106" s="228"/>
      <c r="E106" s="241"/>
      <c r="F106" s="242" t="s">
        <v>38</v>
      </c>
      <c r="G106" s="246">
        <f>1.1*255000</f>
        <v>280500</v>
      </c>
      <c r="H106" s="1493"/>
      <c r="I106" s="1490"/>
      <c r="J106" s="1491">
        <f t="shared" si="2"/>
        <v>0</v>
      </c>
      <c r="K106" s="241"/>
    </row>
    <row r="107" spans="2:12" ht="24.95" customHeight="1">
      <c r="B107" s="239"/>
      <c r="C107" s="244" t="s">
        <v>340</v>
      </c>
      <c r="D107" s="228"/>
      <c r="E107" s="241"/>
      <c r="F107" s="242" t="s">
        <v>5</v>
      </c>
      <c r="G107" s="246">
        <v>277875</v>
      </c>
      <c r="H107" s="1493" t="s">
        <v>341</v>
      </c>
      <c r="I107" s="1490">
        <v>0.33079999999999998</v>
      </c>
      <c r="J107" s="1491">
        <f t="shared" si="2"/>
        <v>91921.049999999988</v>
      </c>
      <c r="K107" s="241" t="s">
        <v>342</v>
      </c>
    </row>
    <row r="108" spans="2:12" ht="24.95" customHeight="1">
      <c r="B108" s="239"/>
      <c r="C108" s="244" t="s">
        <v>343</v>
      </c>
      <c r="D108" s="228"/>
      <c r="E108" s="241"/>
      <c r="F108" s="242" t="s">
        <v>5</v>
      </c>
      <c r="G108" s="246">
        <v>209950</v>
      </c>
      <c r="H108" s="1493" t="s">
        <v>341</v>
      </c>
      <c r="I108" s="1490">
        <v>0.33079999999999998</v>
      </c>
      <c r="J108" s="1491">
        <f t="shared" si="2"/>
        <v>69451.459999999992</v>
      </c>
      <c r="K108" s="241" t="s">
        <v>342</v>
      </c>
    </row>
    <row r="109" spans="2:12" ht="24.95" customHeight="1">
      <c r="B109" s="239"/>
      <c r="C109" s="244" t="s">
        <v>344</v>
      </c>
      <c r="D109" s="228" t="s">
        <v>345</v>
      </c>
      <c r="E109" s="241"/>
      <c r="F109" s="242" t="s">
        <v>89</v>
      </c>
      <c r="G109" s="246">
        <v>506000</v>
      </c>
      <c r="H109" s="1493" t="s">
        <v>346</v>
      </c>
      <c r="I109" s="86">
        <v>0.79859999999999998</v>
      </c>
      <c r="J109" s="1491">
        <f t="shared" si="2"/>
        <v>404091.6</v>
      </c>
      <c r="K109" s="241" t="s">
        <v>347</v>
      </c>
    </row>
    <row r="110" spans="2:12" ht="24.95" customHeight="1">
      <c r="B110" s="239"/>
      <c r="C110" s="244" t="s">
        <v>348</v>
      </c>
      <c r="D110" s="228" t="s">
        <v>345</v>
      </c>
      <c r="E110" s="241"/>
      <c r="F110" s="242" t="s">
        <v>7</v>
      </c>
      <c r="G110" s="246">
        <v>1726725</v>
      </c>
      <c r="H110" s="1493" t="s">
        <v>346</v>
      </c>
      <c r="I110" s="86">
        <v>0.79859999999999998</v>
      </c>
      <c r="J110" s="1491">
        <f t="shared" si="2"/>
        <v>1378962.585</v>
      </c>
      <c r="K110" s="241"/>
    </row>
    <row r="111" spans="2:12" ht="24.95" customHeight="1">
      <c r="B111" s="239"/>
      <c r="C111" s="244" t="s">
        <v>349</v>
      </c>
      <c r="D111" s="228"/>
      <c r="E111" s="241"/>
      <c r="F111" s="242" t="s">
        <v>89</v>
      </c>
      <c r="G111" s="246">
        <v>2750000</v>
      </c>
      <c r="H111" s="244"/>
      <c r="I111" s="1490"/>
      <c r="J111" s="1491">
        <f t="shared" si="2"/>
        <v>0</v>
      </c>
      <c r="K111" s="241"/>
    </row>
    <row r="112" spans="2:12" ht="24.95" customHeight="1">
      <c r="B112" s="239"/>
      <c r="C112" s="244" t="s">
        <v>51</v>
      </c>
      <c r="D112" s="228"/>
      <c r="E112" s="241"/>
      <c r="F112" s="242" t="s">
        <v>89</v>
      </c>
      <c r="G112" s="246">
        <v>480000</v>
      </c>
      <c r="H112" s="244"/>
      <c r="I112" s="1490"/>
      <c r="J112" s="1491">
        <f t="shared" si="2"/>
        <v>0</v>
      </c>
      <c r="K112" s="241"/>
    </row>
    <row r="113" spans="2:11" ht="24.95" customHeight="1">
      <c r="B113" s="239"/>
      <c r="C113" s="244" t="s">
        <v>350</v>
      </c>
      <c r="D113" s="228"/>
      <c r="E113" s="241"/>
      <c r="F113" s="242" t="s">
        <v>1</v>
      </c>
      <c r="G113" s="246">
        <f>1.2*320000</f>
        <v>384000</v>
      </c>
      <c r="H113" s="244" t="s">
        <v>351</v>
      </c>
      <c r="I113" s="1490">
        <v>0.43680000000000002</v>
      </c>
      <c r="J113" s="1491">
        <f t="shared" si="2"/>
        <v>167731.20000000001</v>
      </c>
      <c r="K113" s="241"/>
    </row>
    <row r="114" spans="2:11" ht="24.95" customHeight="1">
      <c r="B114" s="239"/>
      <c r="C114" s="244" t="s">
        <v>352</v>
      </c>
      <c r="D114" s="228"/>
      <c r="E114" s="241"/>
      <c r="F114" s="242" t="s">
        <v>1</v>
      </c>
      <c r="G114" s="246">
        <f>1.2*227200</f>
        <v>272640</v>
      </c>
      <c r="H114" s="244" t="s">
        <v>351</v>
      </c>
      <c r="I114" s="1490">
        <v>0.43680000000000002</v>
      </c>
      <c r="J114" s="1491">
        <f t="shared" si="2"/>
        <v>119089.152</v>
      </c>
      <c r="K114" s="241"/>
    </row>
    <row r="115" spans="2:11" ht="24.95" customHeight="1">
      <c r="B115" s="239"/>
      <c r="C115" s="244" t="s">
        <v>353</v>
      </c>
      <c r="D115" s="228"/>
      <c r="E115" s="241"/>
      <c r="F115" s="242" t="s">
        <v>1</v>
      </c>
      <c r="G115" s="246">
        <f>1.2*931600</f>
        <v>1117920</v>
      </c>
      <c r="H115" s="244" t="s">
        <v>351</v>
      </c>
      <c r="I115" s="1490">
        <v>0.43680000000000002</v>
      </c>
      <c r="J115" s="1491">
        <f t="shared" si="2"/>
        <v>488307.45600000001</v>
      </c>
      <c r="K115" s="241"/>
    </row>
    <row r="116" spans="2:11" ht="24.95" customHeight="1">
      <c r="B116" s="239"/>
      <c r="C116" s="244" t="s">
        <v>354</v>
      </c>
      <c r="D116" s="228"/>
      <c r="E116" s="241"/>
      <c r="F116" s="242" t="s">
        <v>1</v>
      </c>
      <c r="G116" s="246">
        <f>1.2*79500</f>
        <v>95400</v>
      </c>
      <c r="H116" s="244" t="s">
        <v>351</v>
      </c>
      <c r="I116" s="1490">
        <v>0.43680000000000002</v>
      </c>
      <c r="J116" s="1491">
        <f t="shared" si="2"/>
        <v>41670.720000000001</v>
      </c>
      <c r="K116" s="241"/>
    </row>
    <row r="117" spans="2:11" ht="24.95" customHeight="1">
      <c r="B117" s="239"/>
      <c r="C117" s="244" t="s">
        <v>355</v>
      </c>
      <c r="D117" s="228"/>
      <c r="E117" s="241"/>
      <c r="F117" s="242" t="s">
        <v>1</v>
      </c>
      <c r="G117" s="246">
        <f>1.2*2072200</f>
        <v>2486640</v>
      </c>
      <c r="H117" s="244" t="s">
        <v>351</v>
      </c>
      <c r="I117" s="1490">
        <v>0.43680000000000002</v>
      </c>
      <c r="J117" s="1491">
        <f t="shared" si="2"/>
        <v>1086164.352</v>
      </c>
      <c r="K117" s="241"/>
    </row>
    <row r="118" spans="2:11" ht="24.95" customHeight="1">
      <c r="B118" s="239"/>
      <c r="C118" s="244" t="s">
        <v>356</v>
      </c>
      <c r="D118" s="228"/>
      <c r="E118" s="241"/>
      <c r="F118" s="242" t="s">
        <v>1</v>
      </c>
      <c r="G118" s="246">
        <f>1.2*355000</f>
        <v>426000</v>
      </c>
      <c r="H118" s="244" t="s">
        <v>351</v>
      </c>
      <c r="I118" s="1490">
        <v>0.43680000000000002</v>
      </c>
      <c r="J118" s="1491">
        <f t="shared" si="2"/>
        <v>186076.80000000002</v>
      </c>
      <c r="K118" s="241"/>
    </row>
    <row r="119" spans="2:11" ht="24.95" customHeight="1">
      <c r="B119" s="239"/>
      <c r="C119" s="244" t="s">
        <v>357</v>
      </c>
      <c r="D119" s="228"/>
      <c r="E119" s="241"/>
      <c r="F119" s="242" t="s">
        <v>1</v>
      </c>
      <c r="G119" s="246">
        <f>1.2*183800</f>
        <v>220560</v>
      </c>
      <c r="H119" s="244" t="s">
        <v>351</v>
      </c>
      <c r="I119" s="1490">
        <v>0.43680000000000002</v>
      </c>
      <c r="J119" s="1491">
        <f t="shared" si="2"/>
        <v>96340.608000000007</v>
      </c>
      <c r="K119" s="241"/>
    </row>
    <row r="120" spans="2:11" ht="24.95" customHeight="1">
      <c r="B120" s="239"/>
      <c r="C120" s="244" t="s">
        <v>358</v>
      </c>
      <c r="D120" s="228"/>
      <c r="E120" s="241"/>
      <c r="F120" s="242" t="s">
        <v>39</v>
      </c>
      <c r="G120" s="246">
        <v>95000</v>
      </c>
      <c r="H120" s="244" t="s">
        <v>359</v>
      </c>
      <c r="I120" s="1490">
        <v>0.50749999999999995</v>
      </c>
      <c r="J120" s="1491">
        <f t="shared" si="2"/>
        <v>48212.499999999993</v>
      </c>
      <c r="K120" s="241"/>
    </row>
    <row r="121" spans="2:11" ht="24.95" customHeight="1">
      <c r="B121" s="239"/>
      <c r="C121" s="244" t="s">
        <v>360</v>
      </c>
      <c r="D121" s="228"/>
      <c r="E121" s="241"/>
      <c r="F121" s="242" t="s">
        <v>1</v>
      </c>
      <c r="G121" s="246">
        <v>40000</v>
      </c>
      <c r="H121" s="244" t="s">
        <v>359</v>
      </c>
      <c r="I121" s="1490">
        <v>0.50749999999999995</v>
      </c>
      <c r="J121" s="1491">
        <f t="shared" si="2"/>
        <v>20299.999999999996</v>
      </c>
      <c r="K121" s="241"/>
    </row>
    <row r="122" spans="2:11" ht="24.95" customHeight="1">
      <c r="B122" s="239"/>
      <c r="C122" s="244" t="s">
        <v>361</v>
      </c>
      <c r="D122" s="228"/>
      <c r="E122" s="241"/>
      <c r="F122" s="242" t="s">
        <v>39</v>
      </c>
      <c r="G122" s="246">
        <v>2500000</v>
      </c>
      <c r="H122" s="244" t="s">
        <v>362</v>
      </c>
      <c r="I122" s="86">
        <v>0.6381</v>
      </c>
      <c r="J122" s="1491">
        <f t="shared" si="2"/>
        <v>1595250</v>
      </c>
      <c r="K122" s="241" t="s">
        <v>363</v>
      </c>
    </row>
    <row r="123" spans="2:11" ht="24.95" customHeight="1">
      <c r="B123" s="239"/>
      <c r="C123" s="244"/>
      <c r="D123" s="228"/>
      <c r="E123" s="241"/>
      <c r="F123" s="242"/>
      <c r="G123" s="246"/>
      <c r="H123" s="244"/>
      <c r="I123" s="1493"/>
      <c r="J123" s="1491">
        <f t="shared" si="2"/>
        <v>0</v>
      </c>
      <c r="K123" s="241"/>
    </row>
    <row r="124" spans="2:11" ht="24.95" customHeight="1">
      <c r="B124" s="239"/>
      <c r="C124" s="240" t="s">
        <v>364</v>
      </c>
      <c r="D124" s="228"/>
      <c r="E124" s="241"/>
      <c r="F124" s="242"/>
      <c r="G124" s="246"/>
      <c r="H124" s="244"/>
      <c r="I124" s="1493"/>
      <c r="J124" s="1491">
        <f t="shared" si="2"/>
        <v>0</v>
      </c>
      <c r="K124" s="241"/>
    </row>
    <row r="125" spans="2:11" ht="24.95" customHeight="1">
      <c r="B125" s="239"/>
      <c r="C125" s="244" t="s">
        <v>365</v>
      </c>
      <c r="D125" s="228"/>
      <c r="E125" s="241"/>
      <c r="F125" s="242" t="s">
        <v>54</v>
      </c>
      <c r="G125" s="246">
        <v>2815000</v>
      </c>
      <c r="H125" s="244"/>
      <c r="I125" s="1493"/>
      <c r="J125" s="1491">
        <f t="shared" si="2"/>
        <v>0</v>
      </c>
      <c r="K125" s="241"/>
    </row>
    <row r="126" spans="2:11" ht="24.95" customHeight="1">
      <c r="B126" s="239"/>
      <c r="C126" s="244" t="s">
        <v>366</v>
      </c>
      <c r="D126" s="228"/>
      <c r="E126" s="241"/>
      <c r="F126" s="242" t="s">
        <v>54</v>
      </c>
      <c r="G126" s="246">
        <v>1500000</v>
      </c>
      <c r="H126" s="244"/>
      <c r="I126" s="1493"/>
      <c r="J126" s="1491">
        <f t="shared" si="2"/>
        <v>0</v>
      </c>
      <c r="K126" s="241"/>
    </row>
    <row r="127" spans="2:11" ht="24.95" customHeight="1">
      <c r="B127" s="239"/>
      <c r="C127" s="244" t="s">
        <v>367</v>
      </c>
      <c r="D127" s="228"/>
      <c r="E127" s="241"/>
      <c r="F127" s="242" t="s">
        <v>54</v>
      </c>
      <c r="G127" s="246">
        <v>1500000</v>
      </c>
      <c r="H127" s="244"/>
      <c r="I127" s="1493"/>
      <c r="J127" s="1491">
        <f t="shared" si="2"/>
        <v>0</v>
      </c>
      <c r="K127" s="241"/>
    </row>
    <row r="128" spans="2:11" ht="24.95" customHeight="1">
      <c r="B128" s="239"/>
      <c r="C128" s="244" t="s">
        <v>368</v>
      </c>
      <c r="D128" s="228"/>
      <c r="E128" s="241"/>
      <c r="F128" s="242" t="s">
        <v>54</v>
      </c>
      <c r="G128" s="246">
        <v>15245</v>
      </c>
      <c r="H128" s="244"/>
      <c r="I128" s="1493"/>
      <c r="J128" s="1491">
        <f t="shared" si="2"/>
        <v>0</v>
      </c>
      <c r="K128" s="241"/>
    </row>
    <row r="129" spans="2:11" ht="24.95" customHeight="1">
      <c r="B129" s="239"/>
      <c r="C129" s="244" t="s">
        <v>369</v>
      </c>
      <c r="D129" s="228"/>
      <c r="E129" s="241"/>
      <c r="F129" s="242" t="s">
        <v>54</v>
      </c>
      <c r="G129" s="246">
        <v>75000</v>
      </c>
      <c r="H129" s="244"/>
      <c r="I129" s="1493"/>
      <c r="J129" s="1491">
        <f t="shared" si="2"/>
        <v>0</v>
      </c>
      <c r="K129" s="241"/>
    </row>
    <row r="130" spans="2:11" ht="24.95" customHeight="1">
      <c r="B130" s="239"/>
      <c r="C130" s="244" t="s">
        <v>370</v>
      </c>
      <c r="D130" s="228"/>
      <c r="E130" s="241"/>
      <c r="F130" s="242" t="s">
        <v>54</v>
      </c>
      <c r="G130" s="246">
        <v>75000</v>
      </c>
      <c r="H130" s="244"/>
      <c r="I130" s="1493"/>
      <c r="J130" s="1491">
        <f t="shared" si="2"/>
        <v>0</v>
      </c>
      <c r="K130" s="241"/>
    </row>
    <row r="131" spans="2:11" ht="24.95" customHeight="1">
      <c r="B131" s="239"/>
      <c r="C131" s="244" t="s">
        <v>371</v>
      </c>
      <c r="D131" s="228"/>
      <c r="E131" s="241"/>
      <c r="F131" s="242" t="s">
        <v>54</v>
      </c>
      <c r="G131" s="246">
        <v>145000</v>
      </c>
      <c r="H131" s="244"/>
      <c r="I131" s="1493"/>
      <c r="J131" s="1491">
        <f t="shared" si="2"/>
        <v>0</v>
      </c>
      <c r="K131" s="241"/>
    </row>
    <row r="132" spans="2:11" ht="24.95" customHeight="1">
      <c r="B132" s="239"/>
      <c r="C132" s="244" t="s">
        <v>372</v>
      </c>
      <c r="D132" s="228"/>
      <c r="E132" s="241"/>
      <c r="F132" s="242" t="s">
        <v>54</v>
      </c>
      <c r="G132" s="246">
        <v>293000</v>
      </c>
      <c r="H132" s="244"/>
      <c r="I132" s="1493"/>
      <c r="J132" s="1491">
        <f t="shared" si="2"/>
        <v>0</v>
      </c>
      <c r="K132" s="241"/>
    </row>
    <row r="133" spans="2:11" ht="24.95" customHeight="1">
      <c r="B133" s="239"/>
      <c r="C133" s="244" t="s">
        <v>373</v>
      </c>
      <c r="D133" s="228"/>
      <c r="E133" s="241"/>
      <c r="F133" s="242" t="s">
        <v>54</v>
      </c>
      <c r="G133" s="246">
        <v>150000</v>
      </c>
      <c r="H133" s="244"/>
      <c r="I133" s="1493"/>
      <c r="J133" s="1491">
        <f t="shared" si="2"/>
        <v>0</v>
      </c>
      <c r="K133" s="241"/>
    </row>
    <row r="134" spans="2:11" ht="24.95" customHeight="1">
      <c r="B134" s="239"/>
      <c r="C134" s="244" t="s">
        <v>374</v>
      </c>
      <c r="D134" s="228"/>
      <c r="E134" s="241"/>
      <c r="F134" s="242" t="s">
        <v>54</v>
      </c>
      <c r="G134" s="246">
        <v>1338000</v>
      </c>
      <c r="H134" s="244"/>
      <c r="I134" s="1493"/>
      <c r="J134" s="1491">
        <f t="shared" si="2"/>
        <v>0</v>
      </c>
      <c r="K134" s="241"/>
    </row>
    <row r="135" spans="2:11" ht="24.95" customHeight="1">
      <c r="B135" s="239"/>
      <c r="C135" s="244" t="s">
        <v>375</v>
      </c>
      <c r="D135" s="228"/>
      <c r="E135" s="241"/>
      <c r="F135" s="242" t="s">
        <v>54</v>
      </c>
      <c r="G135" s="246">
        <v>750000</v>
      </c>
      <c r="H135" s="244"/>
      <c r="I135" s="1493"/>
      <c r="J135" s="1491">
        <f t="shared" si="2"/>
        <v>0</v>
      </c>
      <c r="K135" s="241"/>
    </row>
    <row r="136" spans="2:11" ht="24.95" customHeight="1">
      <c r="B136" s="239"/>
      <c r="C136" s="244" t="s">
        <v>376</v>
      </c>
      <c r="D136" s="228"/>
      <c r="E136" s="241"/>
      <c r="F136" s="242" t="s">
        <v>54</v>
      </c>
      <c r="G136" s="246">
        <v>741000</v>
      </c>
      <c r="H136" s="244"/>
      <c r="I136" s="1493"/>
      <c r="J136" s="1491">
        <f t="shared" si="2"/>
        <v>0</v>
      </c>
      <c r="K136" s="241"/>
    </row>
    <row r="137" spans="2:11" ht="24.95" customHeight="1">
      <c r="B137" s="239"/>
      <c r="C137" s="244" t="s">
        <v>377</v>
      </c>
      <c r="D137" s="228"/>
      <c r="E137" s="241"/>
      <c r="F137" s="242" t="s">
        <v>54</v>
      </c>
      <c r="G137" s="246">
        <v>851000</v>
      </c>
      <c r="H137" s="244"/>
      <c r="I137" s="1493"/>
      <c r="J137" s="1491">
        <f t="shared" si="2"/>
        <v>0</v>
      </c>
      <c r="K137" s="241"/>
    </row>
    <row r="138" spans="2:11" ht="24.95" customHeight="1">
      <c r="B138" s="239"/>
      <c r="C138" s="244" t="s">
        <v>378</v>
      </c>
      <c r="D138" s="228"/>
      <c r="E138" s="241"/>
      <c r="F138" s="242" t="s">
        <v>54</v>
      </c>
      <c r="G138" s="246">
        <v>803000</v>
      </c>
      <c r="H138" s="244"/>
      <c r="I138" s="1493"/>
      <c r="J138" s="1491">
        <f t="shared" si="2"/>
        <v>0</v>
      </c>
      <c r="K138" s="241"/>
    </row>
    <row r="139" spans="2:11" ht="24.95" customHeight="1">
      <c r="B139" s="239"/>
      <c r="C139" s="244" t="s">
        <v>379</v>
      </c>
      <c r="D139" s="228"/>
      <c r="E139" s="241"/>
      <c r="F139" s="242" t="s">
        <v>54</v>
      </c>
      <c r="G139" s="246">
        <v>221000</v>
      </c>
      <c r="H139" s="244"/>
      <c r="I139" s="1493"/>
      <c r="J139" s="1491">
        <f t="shared" si="2"/>
        <v>0</v>
      </c>
      <c r="K139" s="241"/>
    </row>
    <row r="140" spans="2:11" ht="24.95" customHeight="1">
      <c r="B140" s="239"/>
      <c r="C140" s="244" t="s">
        <v>46</v>
      </c>
      <c r="D140" s="228"/>
      <c r="E140" s="241"/>
      <c r="F140" s="242" t="s">
        <v>54</v>
      </c>
      <c r="G140" s="246">
        <v>63000</v>
      </c>
      <c r="H140" s="244"/>
      <c r="I140" s="1493"/>
      <c r="J140" s="1491">
        <f t="shared" si="2"/>
        <v>0</v>
      </c>
      <c r="K140" s="241"/>
    </row>
    <row r="141" spans="2:11" ht="24.95" customHeight="1">
      <c r="B141" s="239"/>
      <c r="C141" s="244" t="s">
        <v>47</v>
      </c>
      <c r="D141" s="228"/>
      <c r="E141" s="241"/>
      <c r="F141" s="242" t="s">
        <v>54</v>
      </c>
      <c r="G141" s="246">
        <v>63000</v>
      </c>
      <c r="H141" s="244"/>
      <c r="I141" s="1493"/>
      <c r="J141" s="1491">
        <f t="shared" si="2"/>
        <v>0</v>
      </c>
      <c r="K141" s="241"/>
    </row>
    <row r="142" spans="2:11" ht="24.95" customHeight="1">
      <c r="B142" s="239"/>
      <c r="C142" s="244" t="s">
        <v>48</v>
      </c>
      <c r="D142" s="228"/>
      <c r="E142" s="241"/>
      <c r="F142" s="242" t="s">
        <v>54</v>
      </c>
      <c r="G142" s="246">
        <v>50000</v>
      </c>
      <c r="H142" s="244"/>
      <c r="I142" s="1493"/>
      <c r="J142" s="1491">
        <f t="shared" si="2"/>
        <v>0</v>
      </c>
      <c r="K142" s="241"/>
    </row>
    <row r="143" spans="2:11" ht="24.95" customHeight="1">
      <c r="B143" s="239"/>
      <c r="C143" s="244" t="s">
        <v>380</v>
      </c>
      <c r="D143" s="228"/>
      <c r="E143" s="241"/>
      <c r="F143" s="242" t="s">
        <v>54</v>
      </c>
      <c r="G143" s="246">
        <v>331650</v>
      </c>
      <c r="H143" s="244"/>
      <c r="I143" s="1493"/>
      <c r="J143" s="1491">
        <f t="shared" si="2"/>
        <v>0</v>
      </c>
      <c r="K143" s="241"/>
    </row>
    <row r="144" spans="2:11" ht="24.95" customHeight="1">
      <c r="B144" s="239"/>
      <c r="C144" s="244" t="s">
        <v>381</v>
      </c>
      <c r="D144" s="228"/>
      <c r="E144" s="241"/>
      <c r="F144" s="242" t="s">
        <v>54</v>
      </c>
      <c r="G144" s="246">
        <v>331650</v>
      </c>
      <c r="H144" s="244"/>
      <c r="I144" s="1493"/>
      <c r="J144" s="1491">
        <f t="shared" si="2"/>
        <v>0</v>
      </c>
      <c r="K144" s="241"/>
    </row>
    <row r="145" spans="2:11" ht="24.95" customHeight="1">
      <c r="B145" s="239"/>
      <c r="C145" s="244" t="s">
        <v>382</v>
      </c>
      <c r="D145" s="228"/>
      <c r="E145" s="241"/>
      <c r="F145" s="242" t="s">
        <v>54</v>
      </c>
      <c r="G145" s="246">
        <v>440000</v>
      </c>
      <c r="H145" s="244"/>
      <c r="I145" s="1493"/>
      <c r="J145" s="1491">
        <f t="shared" si="2"/>
        <v>0</v>
      </c>
      <c r="K145" s="241"/>
    </row>
    <row r="146" spans="2:11" ht="24.95" customHeight="1">
      <c r="B146" s="239"/>
      <c r="C146" s="244" t="s">
        <v>383</v>
      </c>
      <c r="D146" s="228"/>
      <c r="E146" s="241"/>
      <c r="F146" s="242" t="s">
        <v>54</v>
      </c>
      <c r="G146" s="246">
        <v>1650000</v>
      </c>
      <c r="H146" s="244"/>
      <c r="I146" s="1493"/>
      <c r="J146" s="1491">
        <f t="shared" si="2"/>
        <v>0</v>
      </c>
      <c r="K146" s="241"/>
    </row>
    <row r="147" spans="2:11" ht="24.95" customHeight="1">
      <c r="B147" s="239"/>
      <c r="C147" s="244" t="s">
        <v>384</v>
      </c>
      <c r="D147" s="228"/>
      <c r="E147" s="241"/>
      <c r="F147" s="242" t="s">
        <v>54</v>
      </c>
      <c r="G147" s="246">
        <v>1200000</v>
      </c>
      <c r="H147" s="244"/>
      <c r="I147" s="1493"/>
      <c r="J147" s="1491">
        <f t="shared" si="2"/>
        <v>0</v>
      </c>
      <c r="K147" s="241"/>
    </row>
    <row r="148" spans="2:11" ht="24.95" customHeight="1">
      <c r="B148" s="239"/>
      <c r="C148" s="244" t="s">
        <v>385</v>
      </c>
      <c r="D148" s="228"/>
      <c r="E148" s="241"/>
      <c r="F148" s="242" t="s">
        <v>54</v>
      </c>
      <c r="G148" s="246">
        <v>53000</v>
      </c>
      <c r="H148" s="244"/>
      <c r="I148" s="1493"/>
      <c r="J148" s="1491">
        <f t="shared" si="2"/>
        <v>0</v>
      </c>
      <c r="K148" s="241"/>
    </row>
    <row r="149" spans="2:11" ht="24.95" customHeight="1">
      <c r="B149" s="239"/>
      <c r="C149" s="244" t="s">
        <v>386</v>
      </c>
      <c r="D149" s="228"/>
      <c r="E149" s="241"/>
      <c r="F149" s="242" t="s">
        <v>54</v>
      </c>
      <c r="G149" s="246">
        <v>144000</v>
      </c>
      <c r="H149" s="244"/>
      <c r="I149" s="1493"/>
      <c r="J149" s="1491">
        <f t="shared" si="2"/>
        <v>0</v>
      </c>
      <c r="K149" s="241"/>
    </row>
    <row r="150" spans="2:11" ht="24.95" customHeight="1">
      <c r="B150" s="239"/>
      <c r="C150" s="244" t="s">
        <v>387</v>
      </c>
      <c r="D150" s="228"/>
      <c r="E150" s="241"/>
      <c r="F150" s="242" t="s">
        <v>54</v>
      </c>
      <c r="G150" s="246">
        <v>236000</v>
      </c>
      <c r="H150" s="244"/>
      <c r="I150" s="1493"/>
      <c r="J150" s="1491">
        <f t="shared" si="2"/>
        <v>0</v>
      </c>
      <c r="K150" s="241"/>
    </row>
    <row r="151" spans="2:11" ht="24.95" customHeight="1">
      <c r="B151" s="239"/>
      <c r="C151" s="244" t="s">
        <v>388</v>
      </c>
      <c r="D151" s="228"/>
      <c r="E151" s="241"/>
      <c r="F151" s="242" t="s">
        <v>39</v>
      </c>
      <c r="G151" s="246">
        <v>115000</v>
      </c>
      <c r="H151" s="244"/>
      <c r="I151" s="1493"/>
      <c r="J151" s="1491">
        <f t="shared" ref="J151:J214" si="3">G151*I151</f>
        <v>0</v>
      </c>
      <c r="K151" s="241"/>
    </row>
    <row r="152" spans="2:11" ht="24.95" customHeight="1">
      <c r="B152" s="239"/>
      <c r="C152" s="244" t="s">
        <v>389</v>
      </c>
      <c r="D152" s="228"/>
      <c r="E152" s="241"/>
      <c r="F152" s="242" t="s">
        <v>17</v>
      </c>
      <c r="G152" s="246">
        <v>3600</v>
      </c>
      <c r="H152" s="1499" t="s">
        <v>390</v>
      </c>
      <c r="I152" s="1497">
        <v>0.95309999999999995</v>
      </c>
      <c r="J152" s="1491">
        <f t="shared" si="3"/>
        <v>3431.16</v>
      </c>
      <c r="K152" s="241"/>
    </row>
    <row r="153" spans="2:11" ht="24.95" customHeight="1">
      <c r="B153" s="239"/>
      <c r="C153" s="244" t="s">
        <v>391</v>
      </c>
      <c r="D153" s="228"/>
      <c r="E153" s="241"/>
      <c r="F153" s="242" t="s">
        <v>17</v>
      </c>
      <c r="G153" s="246">
        <v>8400</v>
      </c>
      <c r="H153" s="1499" t="s">
        <v>390</v>
      </c>
      <c r="I153" s="1497">
        <v>0.95309999999999995</v>
      </c>
      <c r="J153" s="1491">
        <f t="shared" si="3"/>
        <v>8006.04</v>
      </c>
      <c r="K153" s="241"/>
    </row>
    <row r="154" spans="2:11" ht="24.95" customHeight="1">
      <c r="B154" s="239"/>
      <c r="C154" s="244" t="s">
        <v>392</v>
      </c>
      <c r="D154" s="228"/>
      <c r="E154" s="241"/>
      <c r="F154" s="242" t="s">
        <v>17</v>
      </c>
      <c r="G154" s="246">
        <v>14000</v>
      </c>
      <c r="H154" s="1499" t="s">
        <v>390</v>
      </c>
      <c r="I154" s="1497">
        <v>0.95309999999999995</v>
      </c>
      <c r="J154" s="1491">
        <f t="shared" si="3"/>
        <v>13343.4</v>
      </c>
      <c r="K154" s="241"/>
    </row>
    <row r="155" spans="2:11" ht="24.95" customHeight="1">
      <c r="B155" s="239"/>
      <c r="C155" s="244" t="s">
        <v>393</v>
      </c>
      <c r="D155" s="228"/>
      <c r="E155" s="241"/>
      <c r="F155" s="242" t="s">
        <v>17</v>
      </c>
      <c r="G155" s="246">
        <v>17000</v>
      </c>
      <c r="H155" s="1499" t="s">
        <v>390</v>
      </c>
      <c r="I155" s="1497">
        <v>0.95309999999999995</v>
      </c>
      <c r="J155" s="1491">
        <f t="shared" si="3"/>
        <v>16202.699999999999</v>
      </c>
      <c r="K155" s="241"/>
    </row>
    <row r="156" spans="2:11" ht="24.95" customHeight="1">
      <c r="B156" s="239"/>
      <c r="C156" s="244" t="s">
        <v>394</v>
      </c>
      <c r="D156" s="228"/>
      <c r="E156" s="241"/>
      <c r="F156" s="242" t="s">
        <v>17</v>
      </c>
      <c r="G156" s="246">
        <v>114000</v>
      </c>
      <c r="H156" s="1499" t="s">
        <v>390</v>
      </c>
      <c r="I156" s="1497">
        <v>0.95309999999999995</v>
      </c>
      <c r="J156" s="1491">
        <f t="shared" si="3"/>
        <v>108653.4</v>
      </c>
      <c r="K156" s="241"/>
    </row>
    <row r="157" spans="2:11" ht="24.95" customHeight="1">
      <c r="B157" s="239"/>
      <c r="C157" s="244" t="s">
        <v>395</v>
      </c>
      <c r="D157" s="228"/>
      <c r="E157" s="241"/>
      <c r="F157" s="242" t="s">
        <v>17</v>
      </c>
      <c r="G157" s="246">
        <v>14924</v>
      </c>
      <c r="H157" s="1499" t="s">
        <v>390</v>
      </c>
      <c r="I157" s="1497">
        <v>0.95309999999999995</v>
      </c>
      <c r="J157" s="1491">
        <f t="shared" si="3"/>
        <v>14224.064399999999</v>
      </c>
      <c r="K157" s="241"/>
    </row>
    <row r="158" spans="2:11" ht="24.95" customHeight="1">
      <c r="B158" s="239"/>
      <c r="C158" s="244" t="s">
        <v>396</v>
      </c>
      <c r="D158" s="228"/>
      <c r="E158" s="241"/>
      <c r="F158" s="242" t="s">
        <v>17</v>
      </c>
      <c r="G158" s="246">
        <v>19690</v>
      </c>
      <c r="H158" s="1499" t="s">
        <v>390</v>
      </c>
      <c r="I158" s="1497">
        <v>0.95309999999999995</v>
      </c>
      <c r="J158" s="1491">
        <f t="shared" si="3"/>
        <v>18766.539000000001</v>
      </c>
      <c r="K158" s="241"/>
    </row>
    <row r="159" spans="2:11" ht="24.95" customHeight="1">
      <c r="B159" s="239"/>
      <c r="C159" s="244" t="s">
        <v>397</v>
      </c>
      <c r="D159" s="228"/>
      <c r="E159" s="241"/>
      <c r="F159" s="242" t="s">
        <v>17</v>
      </c>
      <c r="G159" s="246">
        <v>21700</v>
      </c>
      <c r="H159" s="1499" t="s">
        <v>390</v>
      </c>
      <c r="I159" s="1497">
        <v>0.95309999999999995</v>
      </c>
      <c r="J159" s="1491">
        <f t="shared" si="3"/>
        <v>20682.27</v>
      </c>
      <c r="K159" s="241"/>
    </row>
    <row r="160" spans="2:11" ht="24.95" customHeight="1">
      <c r="B160" s="239"/>
      <c r="C160" s="244" t="s">
        <v>398</v>
      </c>
      <c r="D160" s="228"/>
      <c r="E160" s="241"/>
      <c r="F160" s="242" t="s">
        <v>17</v>
      </c>
      <c r="G160" s="246">
        <v>14000</v>
      </c>
      <c r="H160" s="1499" t="s">
        <v>390</v>
      </c>
      <c r="I160" s="1497">
        <v>0.95309999999999995</v>
      </c>
      <c r="J160" s="1491">
        <f t="shared" si="3"/>
        <v>13343.4</v>
      </c>
      <c r="K160" s="241"/>
    </row>
    <row r="161" spans="2:11" ht="24.95" customHeight="1">
      <c r="B161" s="239"/>
      <c r="C161" s="244" t="s">
        <v>399</v>
      </c>
      <c r="D161" s="228"/>
      <c r="E161" s="241"/>
      <c r="F161" s="242" t="s">
        <v>17</v>
      </c>
      <c r="G161" s="246">
        <v>21700</v>
      </c>
      <c r="H161" s="1499" t="s">
        <v>390</v>
      </c>
      <c r="I161" s="1497">
        <v>0.95309999999999995</v>
      </c>
      <c r="J161" s="1491">
        <f t="shared" si="3"/>
        <v>20682.27</v>
      </c>
      <c r="K161" s="241"/>
    </row>
    <row r="162" spans="2:11" ht="24.95" customHeight="1">
      <c r="B162" s="239"/>
      <c r="C162" s="244" t="s">
        <v>400</v>
      </c>
      <c r="D162" s="228"/>
      <c r="E162" s="241"/>
      <c r="F162" s="242" t="s">
        <v>17</v>
      </c>
      <c r="G162" s="246">
        <v>79730</v>
      </c>
      <c r="H162" s="1499" t="s">
        <v>390</v>
      </c>
      <c r="I162" s="1497">
        <v>0.95309999999999995</v>
      </c>
      <c r="J162" s="1491">
        <f t="shared" si="3"/>
        <v>75990.663</v>
      </c>
      <c r="K162" s="241"/>
    </row>
    <row r="163" spans="2:11" ht="24.95" customHeight="1">
      <c r="B163" s="239"/>
      <c r="C163" s="244" t="s">
        <v>401</v>
      </c>
      <c r="D163" s="228"/>
      <c r="E163" s="241"/>
      <c r="F163" s="242" t="s">
        <v>17</v>
      </c>
      <c r="G163" s="246">
        <v>122000</v>
      </c>
      <c r="H163" s="1499" t="s">
        <v>390</v>
      </c>
      <c r="I163" s="1497">
        <v>0.95309999999999995</v>
      </c>
      <c r="J163" s="1491">
        <f t="shared" si="3"/>
        <v>116278.2</v>
      </c>
      <c r="K163" s="241"/>
    </row>
    <row r="164" spans="2:11" ht="24.95" customHeight="1">
      <c r="B164" s="239"/>
      <c r="C164" s="244" t="s">
        <v>402</v>
      </c>
      <c r="D164" s="228"/>
      <c r="E164" s="241"/>
      <c r="F164" s="242" t="s">
        <v>17</v>
      </c>
      <c r="G164" s="246">
        <v>172000</v>
      </c>
      <c r="H164" s="1499" t="s">
        <v>390</v>
      </c>
      <c r="I164" s="1497">
        <v>0.95309999999999995</v>
      </c>
      <c r="J164" s="1491">
        <f t="shared" si="3"/>
        <v>163933.19999999998</v>
      </c>
      <c r="K164" s="241"/>
    </row>
    <row r="165" spans="2:11" ht="24.95" customHeight="1">
      <c r="B165" s="227"/>
      <c r="C165" s="244" t="s">
        <v>403</v>
      </c>
      <c r="D165" s="228"/>
      <c r="E165" s="228"/>
      <c r="F165" s="227" t="s">
        <v>17</v>
      </c>
      <c r="G165" s="243">
        <v>270000</v>
      </c>
      <c r="H165" s="1499" t="s">
        <v>404</v>
      </c>
      <c r="I165" s="1497">
        <v>0.496</v>
      </c>
      <c r="J165" s="1491">
        <f t="shared" si="3"/>
        <v>133920</v>
      </c>
      <c r="K165" s="241"/>
    </row>
    <row r="166" spans="2:11" ht="24.95" customHeight="1">
      <c r="B166" s="227"/>
      <c r="C166" s="244" t="s">
        <v>405</v>
      </c>
      <c r="D166" s="228"/>
      <c r="E166" s="228"/>
      <c r="F166" s="227" t="s">
        <v>54</v>
      </c>
      <c r="G166" s="243">
        <v>263615</v>
      </c>
      <c r="H166" s="1499" t="s">
        <v>406</v>
      </c>
      <c r="I166" s="1497">
        <v>0.29299999999999998</v>
      </c>
      <c r="J166" s="1491">
        <f t="shared" si="3"/>
        <v>77239.194999999992</v>
      </c>
      <c r="K166" s="241"/>
    </row>
    <row r="167" spans="2:11" ht="24.95" customHeight="1">
      <c r="B167" s="227"/>
      <c r="C167" s="244" t="s">
        <v>407</v>
      </c>
      <c r="D167" s="228"/>
      <c r="E167" s="228"/>
      <c r="F167" s="227" t="s">
        <v>54</v>
      </c>
      <c r="G167" s="243">
        <v>263615</v>
      </c>
      <c r="H167" s="1499" t="s">
        <v>406</v>
      </c>
      <c r="I167" s="1497">
        <v>0.29299999999999998</v>
      </c>
      <c r="J167" s="1491">
        <f t="shared" si="3"/>
        <v>77239.194999999992</v>
      </c>
      <c r="K167" s="241"/>
    </row>
    <row r="168" spans="2:11" ht="24.95" customHeight="1">
      <c r="B168" s="227"/>
      <c r="C168" s="244" t="s">
        <v>408</v>
      </c>
      <c r="D168" s="228"/>
      <c r="E168" s="228"/>
      <c r="F168" s="227" t="s">
        <v>54</v>
      </c>
      <c r="G168" s="243">
        <v>544700</v>
      </c>
      <c r="H168" s="1501"/>
      <c r="I168" s="248"/>
      <c r="J168" s="1491">
        <f t="shared" si="3"/>
        <v>0</v>
      </c>
      <c r="K168" s="241"/>
    </row>
    <row r="169" spans="2:11" ht="24.95" customHeight="1">
      <c r="B169" s="227"/>
      <c r="C169" s="244" t="s">
        <v>409</v>
      </c>
      <c r="D169" s="228"/>
      <c r="E169" s="228"/>
      <c r="F169" s="227" t="s">
        <v>17</v>
      </c>
      <c r="G169" s="243">
        <v>117000</v>
      </c>
      <c r="H169" s="244"/>
      <c r="I169" s="1493"/>
      <c r="J169" s="1491">
        <f t="shared" si="3"/>
        <v>0</v>
      </c>
      <c r="K169" s="241"/>
    </row>
    <row r="170" spans="2:11" ht="24.95" customHeight="1">
      <c r="B170" s="227"/>
      <c r="C170" s="244" t="s">
        <v>410</v>
      </c>
      <c r="D170" s="228"/>
      <c r="E170" s="228"/>
      <c r="F170" s="227" t="s">
        <v>54</v>
      </c>
      <c r="G170" s="243">
        <v>196000</v>
      </c>
      <c r="H170" s="1501" t="s">
        <v>411</v>
      </c>
      <c r="I170" s="248">
        <v>0.46529999999999999</v>
      </c>
      <c r="J170" s="1491">
        <f t="shared" si="3"/>
        <v>91198.8</v>
      </c>
      <c r="K170" s="241"/>
    </row>
    <row r="171" spans="2:11" ht="24.95" customHeight="1">
      <c r="B171" s="227"/>
      <c r="C171" s="244" t="s">
        <v>412</v>
      </c>
      <c r="D171" s="228"/>
      <c r="E171" s="228"/>
      <c r="F171" s="227" t="s">
        <v>54</v>
      </c>
      <c r="G171" s="243">
        <v>269000</v>
      </c>
      <c r="H171" s="1501" t="s">
        <v>413</v>
      </c>
      <c r="I171" s="248">
        <v>0.46529999999999999</v>
      </c>
      <c r="J171" s="1491">
        <f t="shared" si="3"/>
        <v>125165.7</v>
      </c>
      <c r="K171" s="241"/>
    </row>
    <row r="172" spans="2:11" ht="24.95" customHeight="1">
      <c r="B172" s="227"/>
      <c r="C172" s="244" t="s">
        <v>414</v>
      </c>
      <c r="D172" s="228"/>
      <c r="E172" s="228"/>
      <c r="F172" s="227" t="s">
        <v>54</v>
      </c>
      <c r="G172" s="243">
        <v>151560</v>
      </c>
      <c r="H172" s="244"/>
      <c r="I172" s="1493"/>
      <c r="J172" s="1491">
        <f t="shared" si="3"/>
        <v>0</v>
      </c>
      <c r="K172" s="241"/>
    </row>
    <row r="173" spans="2:11" ht="24.95" customHeight="1">
      <c r="B173" s="227"/>
      <c r="C173" s="244" t="s">
        <v>415</v>
      </c>
      <c r="D173" s="228"/>
      <c r="E173" s="228"/>
      <c r="F173" s="227" t="s">
        <v>54</v>
      </c>
      <c r="G173" s="243">
        <v>1194700</v>
      </c>
      <c r="H173" s="244"/>
      <c r="I173" s="1493"/>
      <c r="J173" s="1491">
        <f t="shared" si="3"/>
        <v>0</v>
      </c>
      <c r="K173" s="241"/>
    </row>
    <row r="174" spans="2:11" ht="24.95" customHeight="1">
      <c r="B174" s="227"/>
      <c r="C174" s="244" t="s">
        <v>416</v>
      </c>
      <c r="D174" s="228"/>
      <c r="E174" s="228"/>
      <c r="F174" s="227" t="s">
        <v>54</v>
      </c>
      <c r="G174" s="243">
        <v>154700</v>
      </c>
      <c r="H174" s="244"/>
      <c r="I174" s="1493"/>
      <c r="J174" s="1491">
        <f t="shared" si="3"/>
        <v>0</v>
      </c>
      <c r="K174" s="241"/>
    </row>
    <row r="175" spans="2:11" ht="24.95" customHeight="1">
      <c r="B175" s="227"/>
      <c r="C175" s="244" t="s">
        <v>417</v>
      </c>
      <c r="D175" s="228"/>
      <c r="E175" s="228"/>
      <c r="F175" s="227" t="s">
        <v>54</v>
      </c>
      <c r="G175" s="243">
        <v>406000</v>
      </c>
      <c r="H175" s="244"/>
      <c r="I175" s="1493"/>
      <c r="J175" s="1491">
        <f t="shared" si="3"/>
        <v>0</v>
      </c>
      <c r="K175" s="241"/>
    </row>
    <row r="176" spans="2:11" ht="24.95" customHeight="1">
      <c r="B176" s="227"/>
      <c r="C176" s="244" t="s">
        <v>418</v>
      </c>
      <c r="D176" s="228"/>
      <c r="E176" s="228"/>
      <c r="F176" s="227" t="s">
        <v>54</v>
      </c>
      <c r="G176" s="243">
        <v>37600</v>
      </c>
      <c r="H176" s="1499" t="s">
        <v>419</v>
      </c>
      <c r="I176" s="1497">
        <v>0.42599999999999999</v>
      </c>
      <c r="J176" s="1491">
        <f t="shared" si="3"/>
        <v>16017.6</v>
      </c>
      <c r="K176" s="241"/>
    </row>
    <row r="177" spans="2:11" ht="24.95" customHeight="1">
      <c r="B177" s="227"/>
      <c r="C177" s="244" t="s">
        <v>420</v>
      </c>
      <c r="D177" s="228"/>
      <c r="E177" s="228"/>
      <c r="F177" s="227" t="s">
        <v>54</v>
      </c>
      <c r="G177" s="243">
        <v>37600</v>
      </c>
      <c r="H177" s="1499" t="s">
        <v>419</v>
      </c>
      <c r="I177" s="1497">
        <v>0.42599999999999999</v>
      </c>
      <c r="J177" s="1491">
        <f t="shared" si="3"/>
        <v>16017.6</v>
      </c>
      <c r="K177" s="241"/>
    </row>
    <row r="178" spans="2:11" ht="24.95" customHeight="1">
      <c r="B178" s="227"/>
      <c r="C178" s="244" t="s">
        <v>421</v>
      </c>
      <c r="D178" s="228"/>
      <c r="E178" s="228"/>
      <c r="F178" s="227" t="s">
        <v>54</v>
      </c>
      <c r="G178" s="243">
        <v>37600</v>
      </c>
      <c r="H178" s="1499" t="s">
        <v>419</v>
      </c>
      <c r="I178" s="1497">
        <v>0.42599999999999999</v>
      </c>
      <c r="J178" s="1491">
        <f t="shared" si="3"/>
        <v>16017.6</v>
      </c>
      <c r="K178" s="241"/>
    </row>
    <row r="179" spans="2:11" ht="24.95" customHeight="1">
      <c r="B179" s="227"/>
      <c r="C179" s="244" t="s">
        <v>422</v>
      </c>
      <c r="D179" s="228"/>
      <c r="E179" s="228"/>
      <c r="F179" s="227" t="s">
        <v>54</v>
      </c>
      <c r="G179" s="243">
        <v>464880</v>
      </c>
      <c r="H179" s="1501" t="s">
        <v>419</v>
      </c>
      <c r="I179" s="1502">
        <v>0.47</v>
      </c>
      <c r="J179" s="1491">
        <f t="shared" si="3"/>
        <v>218493.59999999998</v>
      </c>
      <c r="K179" s="241"/>
    </row>
    <row r="180" spans="2:11" ht="24.95" customHeight="1">
      <c r="B180" s="227"/>
      <c r="C180" s="244" t="s">
        <v>423</v>
      </c>
      <c r="D180" s="228"/>
      <c r="E180" s="228"/>
      <c r="F180" s="227" t="s">
        <v>54</v>
      </c>
      <c r="G180" s="243">
        <v>61880</v>
      </c>
      <c r="H180" s="1501" t="s">
        <v>419</v>
      </c>
      <c r="I180" s="1502">
        <v>0.47</v>
      </c>
      <c r="J180" s="1491">
        <f t="shared" si="3"/>
        <v>29083.599999999999</v>
      </c>
      <c r="K180" s="241"/>
    </row>
    <row r="181" spans="2:11" ht="24.95" customHeight="1">
      <c r="B181" s="227"/>
      <c r="C181" s="244" t="s">
        <v>424</v>
      </c>
      <c r="D181" s="228"/>
      <c r="E181" s="228"/>
      <c r="F181" s="227" t="s">
        <v>1</v>
      </c>
      <c r="G181" s="243">
        <v>147000</v>
      </c>
      <c r="H181" s="1501" t="s">
        <v>419</v>
      </c>
      <c r="I181" s="1502">
        <v>0.47</v>
      </c>
      <c r="J181" s="1491">
        <f t="shared" si="3"/>
        <v>69090</v>
      </c>
      <c r="K181" s="241"/>
    </row>
    <row r="182" spans="2:11" ht="24.95" customHeight="1">
      <c r="B182" s="227"/>
      <c r="C182" s="244" t="s">
        <v>425</v>
      </c>
      <c r="D182" s="228"/>
      <c r="E182" s="228"/>
      <c r="F182" s="227" t="s">
        <v>1</v>
      </c>
      <c r="G182" s="243">
        <v>750</v>
      </c>
      <c r="H182" s="244"/>
      <c r="I182" s="1493"/>
      <c r="J182" s="1491">
        <f t="shared" si="3"/>
        <v>0</v>
      </c>
      <c r="K182" s="241"/>
    </row>
    <row r="183" spans="2:11" ht="24.95" customHeight="1">
      <c r="B183" s="227"/>
      <c r="C183" s="244" t="s">
        <v>426</v>
      </c>
      <c r="D183" s="228"/>
      <c r="E183" s="228"/>
      <c r="F183" s="227" t="s">
        <v>1</v>
      </c>
      <c r="G183" s="243">
        <v>3950</v>
      </c>
      <c r="H183" s="244"/>
      <c r="I183" s="1493"/>
      <c r="J183" s="1491">
        <f t="shared" si="3"/>
        <v>0</v>
      </c>
      <c r="K183" s="241"/>
    </row>
    <row r="184" spans="2:11" ht="24.95" customHeight="1">
      <c r="B184" s="227"/>
      <c r="C184" s="244" t="s">
        <v>427</v>
      </c>
      <c r="D184" s="228"/>
      <c r="E184" s="228"/>
      <c r="F184" s="227" t="s">
        <v>89</v>
      </c>
      <c r="G184" s="243">
        <v>4500</v>
      </c>
      <c r="H184" s="244"/>
      <c r="I184" s="1493"/>
      <c r="J184" s="1491">
        <f t="shared" si="3"/>
        <v>0</v>
      </c>
      <c r="K184" s="241"/>
    </row>
    <row r="185" spans="2:11" ht="24.95" customHeight="1">
      <c r="B185" s="227"/>
      <c r="C185" s="244" t="s">
        <v>428</v>
      </c>
      <c r="D185" s="228"/>
      <c r="E185" s="228"/>
      <c r="F185" s="227" t="s">
        <v>89</v>
      </c>
      <c r="G185" s="243">
        <v>3000</v>
      </c>
      <c r="H185" s="244"/>
      <c r="I185" s="1493"/>
      <c r="J185" s="1491">
        <f t="shared" si="3"/>
        <v>0</v>
      </c>
      <c r="K185" s="241"/>
    </row>
    <row r="186" spans="2:11" ht="24.95" customHeight="1">
      <c r="B186" s="227"/>
      <c r="C186" s="244" t="s">
        <v>429</v>
      </c>
      <c r="D186" s="228"/>
      <c r="E186" s="228"/>
      <c r="F186" s="227" t="s">
        <v>89</v>
      </c>
      <c r="G186" s="243">
        <v>187500</v>
      </c>
      <c r="H186" s="1499" t="s">
        <v>404</v>
      </c>
      <c r="I186" s="1497">
        <v>0.496</v>
      </c>
      <c r="J186" s="1491">
        <f t="shared" si="3"/>
        <v>93000</v>
      </c>
      <c r="K186" s="241"/>
    </row>
    <row r="187" spans="2:11" ht="24.95" customHeight="1">
      <c r="B187" s="227"/>
      <c r="C187" s="244" t="s">
        <v>430</v>
      </c>
      <c r="D187" s="228"/>
      <c r="E187" s="228"/>
      <c r="F187" s="227" t="s">
        <v>89</v>
      </c>
      <c r="G187" s="243">
        <v>270833.33333333302</v>
      </c>
      <c r="H187" s="1499" t="s">
        <v>404</v>
      </c>
      <c r="I187" s="1497">
        <v>0.496</v>
      </c>
      <c r="J187" s="1491">
        <f t="shared" si="3"/>
        <v>134333.33333333317</v>
      </c>
      <c r="K187" s="241"/>
    </row>
    <row r="188" spans="2:11" ht="24.95" customHeight="1">
      <c r="B188" s="227"/>
      <c r="C188" s="244"/>
      <c r="D188" s="228"/>
      <c r="E188" s="228"/>
      <c r="F188" s="227"/>
      <c r="G188" s="243"/>
      <c r="H188" s="244"/>
      <c r="I188" s="1493"/>
      <c r="J188" s="1491">
        <f t="shared" si="3"/>
        <v>0</v>
      </c>
      <c r="K188" s="241"/>
    </row>
    <row r="189" spans="2:11" ht="24.95" customHeight="1">
      <c r="B189" s="227"/>
      <c r="C189" s="1503" t="s">
        <v>431</v>
      </c>
      <c r="D189" s="228"/>
      <c r="E189" s="228"/>
      <c r="F189" s="227"/>
      <c r="G189" s="243"/>
      <c r="H189" s="244"/>
      <c r="I189" s="1493"/>
      <c r="J189" s="1491">
        <f t="shared" si="3"/>
        <v>0</v>
      </c>
      <c r="K189" s="241"/>
    </row>
    <row r="190" spans="2:11" ht="24.95" customHeight="1">
      <c r="B190" s="227"/>
      <c r="C190" s="244" t="s">
        <v>432</v>
      </c>
      <c r="D190" s="228"/>
      <c r="E190" s="228"/>
      <c r="F190" s="227" t="s">
        <v>17</v>
      </c>
      <c r="G190" s="243">
        <v>6757.5</v>
      </c>
      <c r="H190" s="1504" t="s">
        <v>433</v>
      </c>
      <c r="I190" s="1505">
        <v>0.89800000000000002</v>
      </c>
      <c r="J190" s="1491">
        <f t="shared" si="3"/>
        <v>6068.2350000000006</v>
      </c>
      <c r="K190" s="241"/>
    </row>
    <row r="191" spans="2:11" ht="24.95" customHeight="1">
      <c r="B191" s="227"/>
      <c r="C191" s="244" t="s">
        <v>434</v>
      </c>
      <c r="D191" s="228"/>
      <c r="E191" s="228"/>
      <c r="F191" s="227" t="s">
        <v>17</v>
      </c>
      <c r="G191" s="243">
        <v>8267.5</v>
      </c>
      <c r="H191" s="1504" t="s">
        <v>433</v>
      </c>
      <c r="I191" s="1505">
        <v>0.89800000000000002</v>
      </c>
      <c r="J191" s="1491">
        <f t="shared" si="3"/>
        <v>7424.2150000000001</v>
      </c>
      <c r="K191" s="241"/>
    </row>
    <row r="192" spans="2:11" ht="24.95" customHeight="1">
      <c r="B192" s="227"/>
      <c r="C192" s="244" t="s">
        <v>435</v>
      </c>
      <c r="D192" s="228"/>
      <c r="E192" s="228"/>
      <c r="F192" s="227" t="s">
        <v>17</v>
      </c>
      <c r="G192" s="243">
        <v>10410</v>
      </c>
      <c r="H192" s="1504" t="s">
        <v>433</v>
      </c>
      <c r="I192" s="1505">
        <v>0.89800000000000002</v>
      </c>
      <c r="J192" s="1491">
        <f t="shared" si="3"/>
        <v>9348.18</v>
      </c>
      <c r="K192" s="241"/>
    </row>
    <row r="193" spans="2:11" ht="24.95" customHeight="1">
      <c r="B193" s="227"/>
      <c r="C193" s="244" t="s">
        <v>436</v>
      </c>
      <c r="D193" s="228"/>
      <c r="E193" s="228"/>
      <c r="F193" s="227" t="s">
        <v>17</v>
      </c>
      <c r="G193" s="243">
        <v>14615</v>
      </c>
      <c r="H193" s="1504" t="s">
        <v>433</v>
      </c>
      <c r="I193" s="1505">
        <v>0.89800000000000002</v>
      </c>
      <c r="J193" s="1491">
        <f t="shared" si="3"/>
        <v>13124.27</v>
      </c>
      <c r="K193" s="241"/>
    </row>
    <row r="194" spans="2:11" ht="24.95" customHeight="1">
      <c r="B194" s="227"/>
      <c r="C194" s="244" t="s">
        <v>437</v>
      </c>
      <c r="D194" s="228"/>
      <c r="E194" s="228"/>
      <c r="F194" s="227" t="s">
        <v>17</v>
      </c>
      <c r="G194" s="243">
        <v>19170</v>
      </c>
      <c r="H194" s="1504" t="s">
        <v>433</v>
      </c>
      <c r="I194" s="1505">
        <v>0.89800000000000002</v>
      </c>
      <c r="J194" s="1491">
        <f t="shared" si="3"/>
        <v>17214.66</v>
      </c>
      <c r="K194" s="241"/>
    </row>
    <row r="195" spans="2:11" ht="24.95" customHeight="1">
      <c r="B195" s="227"/>
      <c r="C195" s="244" t="s">
        <v>438</v>
      </c>
      <c r="D195" s="228"/>
      <c r="E195" s="228"/>
      <c r="F195" s="227" t="s">
        <v>17</v>
      </c>
      <c r="G195" s="243">
        <v>28470</v>
      </c>
      <c r="H195" s="1504" t="s">
        <v>433</v>
      </c>
      <c r="I195" s="1505">
        <v>1.8979999999999999</v>
      </c>
      <c r="J195" s="1491">
        <f t="shared" si="3"/>
        <v>54036.06</v>
      </c>
      <c r="K195" s="241"/>
    </row>
    <row r="196" spans="2:11" ht="24.95" customHeight="1">
      <c r="B196" s="227"/>
      <c r="C196" s="244" t="s">
        <v>439</v>
      </c>
      <c r="D196" s="228"/>
      <c r="E196" s="228"/>
      <c r="F196" s="227" t="s">
        <v>17</v>
      </c>
      <c r="G196" s="243">
        <v>28655</v>
      </c>
      <c r="H196" s="1504" t="s">
        <v>433</v>
      </c>
      <c r="I196" s="1505">
        <v>2.8980000000000001</v>
      </c>
      <c r="J196" s="1491">
        <f t="shared" si="3"/>
        <v>83042.19</v>
      </c>
      <c r="K196" s="241"/>
    </row>
    <row r="197" spans="2:11" ht="24.95" customHeight="1">
      <c r="B197" s="227"/>
      <c r="C197" s="244" t="s">
        <v>440</v>
      </c>
      <c r="D197" s="228"/>
      <c r="E197" s="228"/>
      <c r="F197" s="227" t="s">
        <v>17</v>
      </c>
      <c r="G197" s="243">
        <v>38637.5</v>
      </c>
      <c r="H197" s="1504" t="s">
        <v>433</v>
      </c>
      <c r="I197" s="1505">
        <v>3.8980000000000001</v>
      </c>
      <c r="J197" s="1491">
        <f t="shared" si="3"/>
        <v>150608.97500000001</v>
      </c>
      <c r="K197" s="241"/>
    </row>
    <row r="198" spans="2:11" ht="24.95" customHeight="1">
      <c r="B198" s="227"/>
      <c r="C198" s="244" t="s">
        <v>441</v>
      </c>
      <c r="D198" s="228"/>
      <c r="E198" s="228"/>
      <c r="F198" s="227" t="s">
        <v>17</v>
      </c>
      <c r="G198" s="243">
        <v>41600</v>
      </c>
      <c r="H198" s="1504" t="s">
        <v>433</v>
      </c>
      <c r="I198" s="1505">
        <v>4.8979999999999997</v>
      </c>
      <c r="J198" s="1491">
        <f t="shared" si="3"/>
        <v>203756.79999999999</v>
      </c>
      <c r="K198" s="241"/>
    </row>
    <row r="199" spans="2:11" ht="24.95" customHeight="1">
      <c r="B199" s="227"/>
      <c r="C199" s="244" t="s">
        <v>442</v>
      </c>
      <c r="D199" s="228"/>
      <c r="E199" s="228"/>
      <c r="F199" s="227" t="s">
        <v>17</v>
      </c>
      <c r="G199" s="243">
        <v>84525</v>
      </c>
      <c r="H199" s="1504" t="s">
        <v>433</v>
      </c>
      <c r="I199" s="1505">
        <v>5.8979999999999997</v>
      </c>
      <c r="J199" s="1491">
        <f t="shared" si="3"/>
        <v>498528.44999999995</v>
      </c>
      <c r="K199" s="241"/>
    </row>
    <row r="200" spans="2:11" ht="24.95" customHeight="1">
      <c r="B200" s="227"/>
      <c r="C200" s="244" t="s">
        <v>443</v>
      </c>
      <c r="D200" s="228"/>
      <c r="E200" s="228"/>
      <c r="F200" s="227" t="s">
        <v>17</v>
      </c>
      <c r="G200" s="243">
        <v>148650</v>
      </c>
      <c r="H200" s="1504" t="s">
        <v>433</v>
      </c>
      <c r="I200" s="1505">
        <v>6.8979999999999997</v>
      </c>
      <c r="J200" s="1491">
        <f t="shared" si="3"/>
        <v>1025387.7</v>
      </c>
      <c r="K200" s="241"/>
    </row>
    <row r="201" spans="2:11" ht="24.95" customHeight="1">
      <c r="B201" s="227"/>
      <c r="C201" s="244" t="s">
        <v>444</v>
      </c>
      <c r="D201" s="228"/>
      <c r="E201" s="228"/>
      <c r="F201" s="227" t="s">
        <v>17</v>
      </c>
      <c r="G201" s="243">
        <v>350000</v>
      </c>
      <c r="H201" s="1504" t="s">
        <v>433</v>
      </c>
      <c r="I201" s="1505">
        <v>7.8979999999999997</v>
      </c>
      <c r="J201" s="1491">
        <f t="shared" si="3"/>
        <v>2764300</v>
      </c>
      <c r="K201" s="241"/>
    </row>
    <row r="202" spans="2:11" ht="24.95" customHeight="1">
      <c r="B202" s="239"/>
      <c r="C202" s="244" t="s">
        <v>445</v>
      </c>
      <c r="D202" s="228"/>
      <c r="E202" s="241"/>
      <c r="F202" s="242" t="s">
        <v>5</v>
      </c>
      <c r="G202" s="246">
        <f>(4625000+500000)/1.11</f>
        <v>4617117.1171171172</v>
      </c>
      <c r="H202" s="244" t="s">
        <v>446</v>
      </c>
      <c r="I202" s="1493"/>
      <c r="J202" s="1491">
        <f t="shared" si="3"/>
        <v>0</v>
      </c>
      <c r="K202" s="241"/>
    </row>
    <row r="203" spans="2:11" ht="24.95" customHeight="1">
      <c r="B203" s="239"/>
      <c r="C203" s="244" t="s">
        <v>447</v>
      </c>
      <c r="D203" s="228"/>
      <c r="E203" s="241"/>
      <c r="F203" s="242" t="s">
        <v>5</v>
      </c>
      <c r="G203" s="246">
        <v>450000</v>
      </c>
      <c r="H203" s="244" t="s">
        <v>446</v>
      </c>
      <c r="I203" s="1493"/>
      <c r="J203" s="1491">
        <f t="shared" si="3"/>
        <v>0</v>
      </c>
      <c r="K203" s="241"/>
    </row>
    <row r="204" spans="2:11" ht="24.95" customHeight="1">
      <c r="B204" s="239"/>
      <c r="C204" s="244" t="s">
        <v>448</v>
      </c>
      <c r="D204" s="228"/>
      <c r="E204" s="241"/>
      <c r="F204" s="242" t="s">
        <v>5</v>
      </c>
      <c r="G204" s="246">
        <v>650000</v>
      </c>
      <c r="H204" s="239" t="s">
        <v>449</v>
      </c>
      <c r="I204" s="1493"/>
      <c r="J204" s="1491">
        <f t="shared" si="3"/>
        <v>0</v>
      </c>
      <c r="K204" s="241"/>
    </row>
    <row r="205" spans="2:11" ht="24.95" customHeight="1">
      <c r="B205" s="239"/>
      <c r="C205" s="244" t="s">
        <v>450</v>
      </c>
      <c r="D205" s="228"/>
      <c r="E205" s="241"/>
      <c r="F205" s="242" t="s">
        <v>5</v>
      </c>
      <c r="G205" s="246">
        <f>(2289300+2136000+500000)/1.11</f>
        <v>4437207.2072072066</v>
      </c>
      <c r="H205" s="244" t="s">
        <v>446</v>
      </c>
      <c r="I205" s="1493"/>
      <c r="J205" s="1491">
        <f t="shared" si="3"/>
        <v>0</v>
      </c>
      <c r="K205" s="241"/>
    </row>
    <row r="206" spans="2:11" ht="24.95" customHeight="1">
      <c r="B206" s="239"/>
      <c r="C206" s="244" t="s">
        <v>451</v>
      </c>
      <c r="D206" s="228"/>
      <c r="E206" s="241"/>
      <c r="F206" s="242" t="s">
        <v>5</v>
      </c>
      <c r="G206" s="246">
        <v>1500000</v>
      </c>
      <c r="H206" s="239" t="s">
        <v>452</v>
      </c>
      <c r="I206" s="1493"/>
      <c r="J206" s="1491">
        <f t="shared" si="3"/>
        <v>0</v>
      </c>
      <c r="K206" s="241"/>
    </row>
    <row r="207" spans="2:11" ht="24.95" customHeight="1">
      <c r="B207" s="227"/>
      <c r="C207" s="244" t="s">
        <v>453</v>
      </c>
      <c r="D207" s="228"/>
      <c r="E207" s="228"/>
      <c r="F207" s="227" t="s">
        <v>54</v>
      </c>
      <c r="G207" s="243">
        <v>425000</v>
      </c>
      <c r="H207" s="244"/>
      <c r="I207" s="1493"/>
      <c r="J207" s="1491">
        <f t="shared" si="3"/>
        <v>0</v>
      </c>
      <c r="K207" s="241"/>
    </row>
    <row r="208" spans="2:11" ht="24.95" customHeight="1">
      <c r="B208" s="227"/>
      <c r="C208" s="244" t="s">
        <v>454</v>
      </c>
      <c r="D208" s="228"/>
      <c r="E208" s="228"/>
      <c r="F208" s="227" t="s">
        <v>54</v>
      </c>
      <c r="G208" s="243">
        <v>420000</v>
      </c>
      <c r="H208" s="244"/>
      <c r="I208" s="1493"/>
      <c r="J208" s="1491">
        <f t="shared" si="3"/>
        <v>0</v>
      </c>
      <c r="K208" s="241"/>
    </row>
    <row r="209" spans="2:11" ht="24.95" customHeight="1">
      <c r="B209" s="227"/>
      <c r="C209" s="244" t="s">
        <v>455</v>
      </c>
      <c r="D209" s="228"/>
      <c r="E209" s="228"/>
      <c r="F209" s="227" t="s">
        <v>54</v>
      </c>
      <c r="G209" s="243">
        <v>372000</v>
      </c>
      <c r="H209" s="244"/>
      <c r="I209" s="1493"/>
      <c r="J209" s="1491">
        <f t="shared" si="3"/>
        <v>0</v>
      </c>
      <c r="K209" s="241"/>
    </row>
    <row r="210" spans="2:11" ht="24.95" customHeight="1">
      <c r="B210" s="227"/>
      <c r="C210" s="244" t="s">
        <v>456</v>
      </c>
      <c r="D210" s="228"/>
      <c r="E210" s="228"/>
      <c r="F210" s="227" t="s">
        <v>54</v>
      </c>
      <c r="G210" s="243">
        <v>55660</v>
      </c>
      <c r="H210" s="244"/>
      <c r="I210" s="1493"/>
      <c r="J210" s="1491">
        <f t="shared" si="3"/>
        <v>0</v>
      </c>
      <c r="K210" s="241"/>
    </row>
    <row r="211" spans="2:11" ht="24.95" customHeight="1">
      <c r="B211" s="227"/>
      <c r="C211" s="244" t="s">
        <v>457</v>
      </c>
      <c r="D211" s="228"/>
      <c r="E211" s="228"/>
      <c r="F211" s="227" t="s">
        <v>54</v>
      </c>
      <c r="G211" s="243">
        <v>375000</v>
      </c>
      <c r="H211" s="244"/>
      <c r="I211" s="1493"/>
      <c r="J211" s="1491">
        <f t="shared" si="3"/>
        <v>0</v>
      </c>
      <c r="K211" s="241"/>
    </row>
    <row r="212" spans="2:11" ht="24.95" customHeight="1">
      <c r="B212" s="227"/>
      <c r="C212" s="244" t="s">
        <v>458</v>
      </c>
      <c r="D212" s="228"/>
      <c r="E212" s="228"/>
      <c r="F212" s="227" t="s">
        <v>39</v>
      </c>
      <c r="G212" s="243">
        <v>2659800</v>
      </c>
      <c r="H212" s="244"/>
      <c r="I212" s="1493"/>
      <c r="J212" s="1491">
        <f t="shared" si="3"/>
        <v>0</v>
      </c>
      <c r="K212" s="241"/>
    </row>
    <row r="213" spans="2:11" ht="24.95" customHeight="1">
      <c r="B213" s="227"/>
      <c r="C213" s="1506" t="s">
        <v>459</v>
      </c>
      <c r="D213" s="228"/>
      <c r="E213" s="228"/>
      <c r="F213" s="227" t="s">
        <v>39</v>
      </c>
      <c r="G213" s="1507">
        <v>220000</v>
      </c>
      <c r="H213" s="244"/>
      <c r="I213" s="1493"/>
      <c r="J213" s="1491">
        <f t="shared" si="3"/>
        <v>0</v>
      </c>
      <c r="K213" s="241"/>
    </row>
    <row r="214" spans="2:11" ht="24.95" customHeight="1">
      <c r="B214" s="227"/>
      <c r="C214" s="1506" t="s">
        <v>460</v>
      </c>
      <c r="D214" s="228"/>
      <c r="E214" s="228"/>
      <c r="F214" s="227" t="s">
        <v>39</v>
      </c>
      <c r="G214" s="1507">
        <v>277000</v>
      </c>
      <c r="H214" s="1504" t="s">
        <v>461</v>
      </c>
      <c r="I214" s="1505">
        <v>0.29210000000000003</v>
      </c>
      <c r="J214" s="1491">
        <f t="shared" si="3"/>
        <v>80911.700000000012</v>
      </c>
      <c r="K214" s="241"/>
    </row>
    <row r="215" spans="2:11" ht="24.95" customHeight="1">
      <c r="B215" s="227"/>
      <c r="C215" s="1506" t="s">
        <v>462</v>
      </c>
      <c r="D215" s="228"/>
      <c r="E215" s="228"/>
      <c r="F215" s="227" t="s">
        <v>39</v>
      </c>
      <c r="G215" s="1507">
        <v>630000</v>
      </c>
      <c r="H215" s="244"/>
      <c r="I215" s="1493"/>
      <c r="J215" s="1491">
        <f t="shared" ref="J215:J247" si="4">G215*I215</f>
        <v>0</v>
      </c>
      <c r="K215" s="241"/>
    </row>
    <row r="216" spans="2:11" ht="24.95" customHeight="1">
      <c r="B216" s="227"/>
      <c r="C216" s="1506" t="s">
        <v>463</v>
      </c>
      <c r="D216" s="228"/>
      <c r="E216" s="228"/>
      <c r="F216" s="227" t="s">
        <v>39</v>
      </c>
      <c r="G216" s="1507">
        <v>480000</v>
      </c>
      <c r="H216" s="1504" t="s">
        <v>464</v>
      </c>
      <c r="I216" s="1505">
        <v>0.99360000000000004</v>
      </c>
      <c r="J216" s="1491">
        <f t="shared" si="4"/>
        <v>476928</v>
      </c>
      <c r="K216" s="241"/>
    </row>
    <row r="217" spans="2:11" ht="24.95" customHeight="1">
      <c r="B217" s="227"/>
      <c r="C217" s="1506" t="s">
        <v>465</v>
      </c>
      <c r="D217" s="228"/>
      <c r="E217" s="228"/>
      <c r="F217" s="227" t="s">
        <v>39</v>
      </c>
      <c r="G217" s="1507">
        <v>450000</v>
      </c>
      <c r="H217" s="244"/>
      <c r="I217" s="1493"/>
      <c r="J217" s="1491">
        <f t="shared" si="4"/>
        <v>0</v>
      </c>
      <c r="K217" s="241"/>
    </row>
    <row r="218" spans="2:11" ht="24.95" customHeight="1">
      <c r="B218" s="227"/>
      <c r="C218" s="1506" t="s">
        <v>466</v>
      </c>
      <c r="D218" s="228"/>
      <c r="E218" s="228"/>
      <c r="F218" s="227" t="s">
        <v>39</v>
      </c>
      <c r="G218" s="1507">
        <v>150000</v>
      </c>
      <c r="H218" s="244"/>
      <c r="I218" s="1493"/>
      <c r="J218" s="1491">
        <f t="shared" si="4"/>
        <v>0</v>
      </c>
      <c r="K218" s="241"/>
    </row>
    <row r="219" spans="2:11" ht="24.95" customHeight="1">
      <c r="B219" s="227"/>
      <c r="C219" s="244" t="s">
        <v>467</v>
      </c>
      <c r="D219" s="228"/>
      <c r="E219" s="228"/>
      <c r="F219" s="227" t="s">
        <v>39</v>
      </c>
      <c r="G219" s="243">
        <v>2700000</v>
      </c>
      <c r="H219" s="244"/>
      <c r="I219" s="1493"/>
      <c r="J219" s="1491">
        <f t="shared" si="4"/>
        <v>0</v>
      </c>
      <c r="K219" s="241"/>
    </row>
    <row r="220" spans="2:11" ht="24.95" customHeight="1">
      <c r="B220" s="227"/>
      <c r="C220" s="244" t="s">
        <v>468</v>
      </c>
      <c r="D220" s="228"/>
      <c r="E220" s="228"/>
      <c r="F220" s="227" t="s">
        <v>39</v>
      </c>
      <c r="G220" s="243">
        <v>1450000</v>
      </c>
      <c r="H220" s="244"/>
      <c r="I220" s="1493"/>
      <c r="J220" s="1491">
        <f t="shared" si="4"/>
        <v>0</v>
      </c>
      <c r="K220" s="241"/>
    </row>
    <row r="221" spans="2:11" ht="24.95" customHeight="1">
      <c r="B221" s="227"/>
      <c r="C221" s="244" t="s">
        <v>469</v>
      </c>
      <c r="D221" s="228"/>
      <c r="E221" s="228"/>
      <c r="F221" s="227" t="s">
        <v>39</v>
      </c>
      <c r="G221" s="243">
        <v>4500000</v>
      </c>
      <c r="H221" s="244"/>
      <c r="I221" s="1490">
        <v>1</v>
      </c>
      <c r="J221" s="1491">
        <f t="shared" si="4"/>
        <v>4500000</v>
      </c>
      <c r="K221" s="241"/>
    </row>
    <row r="222" spans="2:11" ht="24.95" customHeight="1">
      <c r="B222" s="227"/>
      <c r="C222" s="244" t="s">
        <v>470</v>
      </c>
      <c r="D222" s="228"/>
      <c r="E222" s="228"/>
      <c r="F222" s="227"/>
      <c r="G222" s="243"/>
      <c r="H222" s="244"/>
      <c r="I222" s="1493"/>
      <c r="J222" s="1491">
        <f t="shared" si="4"/>
        <v>0</v>
      </c>
      <c r="K222" s="241"/>
    </row>
    <row r="223" spans="2:11" ht="24.95" customHeight="1">
      <c r="B223" s="227"/>
      <c r="C223" s="244" t="s">
        <v>471</v>
      </c>
      <c r="D223" s="228"/>
      <c r="E223" s="228"/>
      <c r="F223" s="227" t="s">
        <v>17</v>
      </c>
      <c r="G223" s="243">
        <v>56650</v>
      </c>
      <c r="H223" s="1504" t="s">
        <v>433</v>
      </c>
      <c r="I223" s="1505">
        <v>0.25230000000000002</v>
      </c>
      <c r="J223" s="1491">
        <f t="shared" si="4"/>
        <v>14292.795000000002</v>
      </c>
      <c r="K223" s="241"/>
    </row>
    <row r="224" spans="2:11" ht="24.95" customHeight="1">
      <c r="B224" s="227"/>
      <c r="C224" s="244" t="s">
        <v>472</v>
      </c>
      <c r="D224" s="228"/>
      <c r="E224" s="228"/>
      <c r="F224" s="227" t="s">
        <v>17</v>
      </c>
      <c r="G224" s="243">
        <v>36520</v>
      </c>
      <c r="H224" s="1504" t="s">
        <v>433</v>
      </c>
      <c r="I224" s="1505">
        <v>0.25230000000000002</v>
      </c>
      <c r="J224" s="1491">
        <f t="shared" si="4"/>
        <v>9213.996000000001</v>
      </c>
      <c r="K224" s="241"/>
    </row>
    <row r="225" spans="2:11" ht="24.95" customHeight="1">
      <c r="B225" s="227"/>
      <c r="C225" s="244" t="s">
        <v>473</v>
      </c>
      <c r="D225" s="228"/>
      <c r="E225" s="228"/>
      <c r="F225" s="227" t="s">
        <v>17</v>
      </c>
      <c r="G225" s="243">
        <v>14327.5</v>
      </c>
      <c r="H225" s="1504" t="s">
        <v>433</v>
      </c>
      <c r="I225" s="1505">
        <v>0.25230000000000002</v>
      </c>
      <c r="J225" s="1491">
        <f t="shared" si="4"/>
        <v>3614.8282500000005</v>
      </c>
      <c r="K225" s="241"/>
    </row>
    <row r="226" spans="2:11" ht="24.95" customHeight="1">
      <c r="B226" s="227"/>
      <c r="C226" s="244" t="s">
        <v>474</v>
      </c>
      <c r="D226" s="228"/>
      <c r="E226" s="228"/>
      <c r="F226" s="227" t="s">
        <v>17</v>
      </c>
      <c r="G226" s="243">
        <v>10945</v>
      </c>
      <c r="H226" s="1504" t="s">
        <v>433</v>
      </c>
      <c r="I226" s="1505">
        <v>0.25230000000000002</v>
      </c>
      <c r="J226" s="1491">
        <f t="shared" si="4"/>
        <v>2761.4235000000003</v>
      </c>
      <c r="K226" s="241"/>
    </row>
    <row r="227" spans="2:11" ht="24.95" customHeight="1">
      <c r="B227" s="227"/>
      <c r="C227" s="244" t="s">
        <v>475</v>
      </c>
      <c r="D227" s="228"/>
      <c r="E227" s="228"/>
      <c r="F227" s="227"/>
      <c r="G227" s="243"/>
      <c r="H227" s="1493"/>
      <c r="I227" s="241"/>
      <c r="J227" s="1491">
        <f t="shared" si="4"/>
        <v>0</v>
      </c>
      <c r="K227" s="241"/>
    </row>
    <row r="228" spans="2:11" ht="24.95" customHeight="1">
      <c r="B228" s="227"/>
      <c r="C228" s="244" t="s">
        <v>476</v>
      </c>
      <c r="D228" s="228"/>
      <c r="E228" s="228"/>
      <c r="F228" s="227" t="s">
        <v>39</v>
      </c>
      <c r="G228" s="243">
        <v>487500</v>
      </c>
      <c r="H228" s="1504" t="s">
        <v>477</v>
      </c>
      <c r="I228" s="1505">
        <v>0.8629</v>
      </c>
      <c r="J228" s="1491">
        <f t="shared" si="4"/>
        <v>420663.75</v>
      </c>
      <c r="K228" s="241"/>
    </row>
    <row r="229" spans="2:11" ht="24.95" customHeight="1">
      <c r="B229" s="227"/>
      <c r="C229" s="244" t="s">
        <v>478</v>
      </c>
      <c r="D229" s="228"/>
      <c r="E229" s="228"/>
      <c r="F229" s="227" t="s">
        <v>39</v>
      </c>
      <c r="G229" s="243">
        <v>357500</v>
      </c>
      <c r="H229" s="1504" t="s">
        <v>477</v>
      </c>
      <c r="I229" s="1505">
        <v>0.8629</v>
      </c>
      <c r="J229" s="1491">
        <f t="shared" si="4"/>
        <v>308486.75</v>
      </c>
      <c r="K229" s="241"/>
    </row>
    <row r="230" spans="2:11" ht="24.95" customHeight="1">
      <c r="B230" s="227"/>
      <c r="C230" s="244" t="s">
        <v>479</v>
      </c>
      <c r="D230" s="228"/>
      <c r="E230" s="228"/>
      <c r="F230" s="227" t="s">
        <v>39</v>
      </c>
      <c r="G230" s="243">
        <v>357500</v>
      </c>
      <c r="H230" s="1504" t="s">
        <v>477</v>
      </c>
      <c r="I230" s="1505">
        <v>0.8629</v>
      </c>
      <c r="J230" s="1491">
        <f t="shared" si="4"/>
        <v>308486.75</v>
      </c>
      <c r="K230" s="241"/>
    </row>
    <row r="231" spans="2:11" ht="24.95" customHeight="1">
      <c r="B231" s="227"/>
      <c r="C231" s="244" t="s">
        <v>480</v>
      </c>
      <c r="D231" s="228"/>
      <c r="E231" s="228"/>
      <c r="F231" s="227" t="s">
        <v>171</v>
      </c>
      <c r="G231" s="243">
        <v>13000</v>
      </c>
      <c r="H231" s="244"/>
      <c r="I231" s="1493"/>
      <c r="J231" s="1491">
        <f t="shared" si="4"/>
        <v>0</v>
      </c>
      <c r="K231" s="241"/>
    </row>
    <row r="232" spans="2:11" ht="24.95" customHeight="1">
      <c r="B232" s="227"/>
      <c r="C232" s="244" t="s">
        <v>481</v>
      </c>
      <c r="D232" s="228"/>
      <c r="E232" s="228"/>
      <c r="F232" s="227" t="s">
        <v>39</v>
      </c>
      <c r="G232" s="243">
        <v>2000</v>
      </c>
      <c r="H232" s="244"/>
      <c r="I232" s="1493"/>
      <c r="J232" s="1491">
        <f t="shared" si="4"/>
        <v>0</v>
      </c>
      <c r="K232" s="241"/>
    </row>
    <row r="233" spans="2:11" ht="24.95" customHeight="1">
      <c r="B233" s="227"/>
      <c r="C233" s="244" t="s">
        <v>482</v>
      </c>
      <c r="D233" s="228"/>
      <c r="E233" s="228"/>
      <c r="F233" s="227" t="s">
        <v>17</v>
      </c>
      <c r="G233" s="243">
        <v>20000</v>
      </c>
      <c r="H233" s="244"/>
      <c r="I233" s="1493"/>
      <c r="J233" s="1491">
        <f t="shared" si="4"/>
        <v>0</v>
      </c>
      <c r="K233" s="241"/>
    </row>
    <row r="234" spans="2:11" ht="24.95" customHeight="1">
      <c r="B234" s="227"/>
      <c r="C234" s="244" t="s">
        <v>483</v>
      </c>
      <c r="D234" s="228"/>
      <c r="E234" s="228"/>
      <c r="F234" s="227" t="s">
        <v>39</v>
      </c>
      <c r="G234" s="243">
        <v>75000</v>
      </c>
      <c r="H234" s="244"/>
      <c r="I234" s="1493"/>
      <c r="J234" s="1491">
        <f t="shared" si="4"/>
        <v>0</v>
      </c>
      <c r="K234" s="241"/>
    </row>
    <row r="235" spans="2:11" ht="24.95" customHeight="1">
      <c r="B235" s="227"/>
      <c r="C235" s="244"/>
      <c r="D235" s="228"/>
      <c r="E235" s="228"/>
      <c r="F235" s="227"/>
      <c r="G235" s="243"/>
      <c r="H235" s="244"/>
      <c r="I235" s="1493"/>
      <c r="J235" s="1491">
        <f t="shared" si="4"/>
        <v>0</v>
      </c>
      <c r="K235" s="241"/>
    </row>
    <row r="236" spans="2:11" ht="24.95" customHeight="1">
      <c r="B236" s="227"/>
      <c r="C236" s="1503" t="s">
        <v>484</v>
      </c>
      <c r="D236" s="228"/>
      <c r="E236" s="228"/>
      <c r="F236" s="227"/>
      <c r="G236" s="243"/>
      <c r="H236" s="244"/>
      <c r="I236" s="1493"/>
      <c r="J236" s="1491">
        <f t="shared" si="4"/>
        <v>0</v>
      </c>
      <c r="K236" s="241"/>
    </row>
    <row r="237" spans="2:11" ht="24.95" customHeight="1">
      <c r="B237" s="227"/>
      <c r="C237" s="244" t="s">
        <v>485</v>
      </c>
      <c r="D237" s="228"/>
      <c r="E237" s="228"/>
      <c r="F237" s="227" t="s">
        <v>39</v>
      </c>
      <c r="G237" s="243">
        <v>1800000</v>
      </c>
      <c r="H237" s="244"/>
      <c r="I237" s="1493"/>
      <c r="J237" s="1491">
        <f t="shared" si="4"/>
        <v>0</v>
      </c>
      <c r="K237" s="241"/>
    </row>
    <row r="238" spans="2:11" ht="24.95" customHeight="1">
      <c r="B238" s="227"/>
      <c r="C238" s="244"/>
      <c r="D238" s="228"/>
      <c r="E238" s="228"/>
      <c r="F238" s="227"/>
      <c r="G238" s="243"/>
      <c r="H238" s="244"/>
      <c r="I238" s="1493"/>
      <c r="J238" s="1491">
        <f t="shared" si="4"/>
        <v>0</v>
      </c>
      <c r="K238" s="241"/>
    </row>
    <row r="239" spans="2:11" ht="24.95" customHeight="1">
      <c r="B239" s="251"/>
      <c r="C239" s="1503" t="s">
        <v>431</v>
      </c>
      <c r="D239" s="228"/>
      <c r="E239" s="228"/>
      <c r="F239" s="227"/>
      <c r="G239" s="243"/>
      <c r="H239" s="244"/>
      <c r="I239" s="1493"/>
      <c r="J239" s="1491">
        <f t="shared" si="4"/>
        <v>0</v>
      </c>
      <c r="K239" s="241"/>
    </row>
    <row r="240" spans="2:11" ht="24.95" customHeight="1">
      <c r="B240" s="227"/>
      <c r="C240" s="244" t="s">
        <v>432</v>
      </c>
      <c r="D240" s="228"/>
      <c r="E240" s="228"/>
      <c r="F240" s="227" t="s">
        <v>17</v>
      </c>
      <c r="G240" s="243">
        <v>4715</v>
      </c>
      <c r="H240" s="1504" t="s">
        <v>433</v>
      </c>
      <c r="I240" s="1505">
        <v>0.89800000000000002</v>
      </c>
      <c r="J240" s="1491">
        <f t="shared" si="4"/>
        <v>4234.07</v>
      </c>
      <c r="K240" s="241"/>
    </row>
    <row r="241" spans="2:11" ht="24.95" customHeight="1">
      <c r="B241" s="227"/>
      <c r="C241" s="244" t="s">
        <v>434</v>
      </c>
      <c r="D241" s="228"/>
      <c r="E241" s="228"/>
      <c r="F241" s="227" t="s">
        <v>17</v>
      </c>
      <c r="G241" s="243">
        <v>8280</v>
      </c>
      <c r="H241" s="1504" t="s">
        <v>433</v>
      </c>
      <c r="I241" s="1505">
        <v>0.89800000000000002</v>
      </c>
      <c r="J241" s="1491">
        <f t="shared" si="4"/>
        <v>7435.4400000000005</v>
      </c>
      <c r="K241" s="241"/>
    </row>
    <row r="242" spans="2:11" ht="24.95" customHeight="1">
      <c r="B242" s="227"/>
      <c r="C242" s="244" t="s">
        <v>435</v>
      </c>
      <c r="D242" s="228"/>
      <c r="E242" s="228"/>
      <c r="F242" s="227" t="s">
        <v>17</v>
      </c>
      <c r="G242" s="243">
        <v>10580</v>
      </c>
      <c r="H242" s="1504" t="s">
        <v>433</v>
      </c>
      <c r="I242" s="1505">
        <v>0.89800000000000002</v>
      </c>
      <c r="J242" s="1491">
        <f t="shared" si="4"/>
        <v>9500.84</v>
      </c>
      <c r="K242" s="241"/>
    </row>
    <row r="243" spans="2:11" ht="24.95" customHeight="1">
      <c r="B243" s="227"/>
      <c r="C243" s="244" t="s">
        <v>437</v>
      </c>
      <c r="D243" s="228"/>
      <c r="E243" s="228"/>
      <c r="F243" s="227" t="s">
        <v>17</v>
      </c>
      <c r="G243" s="243">
        <v>14145</v>
      </c>
      <c r="H243" s="1504" t="s">
        <v>433</v>
      </c>
      <c r="I243" s="1505">
        <v>0.89800000000000002</v>
      </c>
      <c r="J243" s="1491">
        <f t="shared" si="4"/>
        <v>12702.210000000001</v>
      </c>
      <c r="K243" s="241"/>
    </row>
    <row r="244" spans="2:11" ht="24.95" customHeight="1">
      <c r="B244" s="227"/>
      <c r="C244" s="244" t="s">
        <v>438</v>
      </c>
      <c r="D244" s="228"/>
      <c r="E244" s="228"/>
      <c r="F244" s="227" t="s">
        <v>17</v>
      </c>
      <c r="G244" s="243">
        <v>18745</v>
      </c>
      <c r="H244" s="1504" t="s">
        <v>433</v>
      </c>
      <c r="I244" s="1505">
        <v>0.89800000000000002</v>
      </c>
      <c r="J244" s="1491">
        <f t="shared" si="4"/>
        <v>16833.010000000002</v>
      </c>
      <c r="K244" s="241"/>
    </row>
    <row r="245" spans="2:11" ht="24.95" customHeight="1">
      <c r="B245" s="227"/>
      <c r="C245" s="244" t="s">
        <v>439</v>
      </c>
      <c r="D245" s="228"/>
      <c r="E245" s="228"/>
      <c r="F245" s="227" t="s">
        <v>17</v>
      </c>
      <c r="G245" s="243">
        <v>23460</v>
      </c>
      <c r="H245" s="1504" t="s">
        <v>433</v>
      </c>
      <c r="I245" s="1505">
        <v>0.89800000000000002</v>
      </c>
      <c r="J245" s="1491">
        <f t="shared" si="4"/>
        <v>21067.08</v>
      </c>
      <c r="K245" s="241"/>
    </row>
    <row r="246" spans="2:11" ht="24.95" customHeight="1">
      <c r="B246" s="227"/>
      <c r="C246" s="244" t="s">
        <v>440</v>
      </c>
      <c r="D246" s="228"/>
      <c r="E246" s="228"/>
      <c r="F246" s="227" t="s">
        <v>17</v>
      </c>
      <c r="G246" s="243">
        <v>29325</v>
      </c>
      <c r="H246" s="1504" t="s">
        <v>433</v>
      </c>
      <c r="I246" s="1505">
        <v>0.89800000000000002</v>
      </c>
      <c r="J246" s="1491">
        <f t="shared" si="4"/>
        <v>26333.850000000002</v>
      </c>
      <c r="K246" s="241"/>
    </row>
    <row r="247" spans="2:11" ht="24.95" customHeight="1">
      <c r="B247" s="227"/>
      <c r="C247" s="244" t="s">
        <v>441</v>
      </c>
      <c r="D247" s="228"/>
      <c r="E247" s="228"/>
      <c r="F247" s="227" t="s">
        <v>17</v>
      </c>
      <c r="G247" s="243">
        <v>41055</v>
      </c>
      <c r="H247" s="1504" t="s">
        <v>433</v>
      </c>
      <c r="I247" s="1505">
        <v>0.89800000000000002</v>
      </c>
      <c r="J247" s="1491">
        <f t="shared" si="4"/>
        <v>36867.39</v>
      </c>
      <c r="K247" s="241"/>
    </row>
    <row r="248" spans="2:11" ht="24.95" customHeight="1">
      <c r="B248" s="230"/>
      <c r="C248" s="1494"/>
      <c r="D248" s="231"/>
      <c r="E248" s="231"/>
      <c r="F248" s="230"/>
      <c r="G248" s="252"/>
      <c r="H248" s="1494"/>
      <c r="I248" s="1495"/>
      <c r="J248" s="1508"/>
      <c r="K248" s="1496"/>
    </row>
  </sheetData>
  <mergeCells count="3">
    <mergeCell ref="C7:E7"/>
    <mergeCell ref="C20:E20"/>
    <mergeCell ref="B1:K1"/>
  </mergeCells>
  <hyperlinks>
    <hyperlink ref="K66" r:id="rId1" display="http://tkdn.kemenperin.go.id/sertifikat.php?id=0-DHI41MCoFZhLtZYcZhOCF-34hjHTKAR8yEX97FBdM,"/>
    <hyperlink ref="K74" r:id="rId2"/>
    <hyperlink ref="K75:K77" r:id="rId3" display="http://tkdn.kemenperin.go.id/sertifikat.php?id=sl84Dj-1j4qIxFWq5850_NnPnPBM6YsOE6IfkjczOK4,"/>
    <hyperlink ref="K81" r:id="rId4"/>
  </hyperlinks>
  <printOptions horizontalCentered="1"/>
  <pageMargins left="0.70866141732283505" right="0.70866141732283505" top="0.74803149606299202" bottom="0.74803149606299202" header="0.31496062992126" footer="0.31496062992126"/>
  <pageSetup paperSize="9" scale="44" fitToHeight="9" orientation="portrait" r:id="rId5"/>
  <rowBreaks count="6" manualBreakCount="6">
    <brk id="84" min="1" max="10" man="1"/>
    <brk id="89" min="1" max="10" man="1"/>
    <brk id="123" min="1" max="10" man="1"/>
    <brk id="157" min="1" max="10" man="1"/>
    <brk id="188" min="1" max="10" man="1"/>
    <brk id="221" min="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51"/>
  <sheetViews>
    <sheetView view="pageBreakPreview" zoomScale="90" zoomScaleNormal="90" zoomScaleSheetLayoutView="90" workbookViewId="0">
      <selection activeCell="C78" sqref="C78"/>
    </sheetView>
  </sheetViews>
  <sheetFormatPr defaultColWidth="9.140625" defaultRowHeight="13.5"/>
  <cols>
    <col min="1" max="1" width="9.140625" style="254"/>
    <col min="2" max="2" width="6" style="254" customWidth="1"/>
    <col min="3" max="3" width="3.140625" style="254" customWidth="1"/>
    <col min="4" max="4" width="8.42578125" style="254" customWidth="1"/>
    <col min="5" max="8" width="9.140625" style="254"/>
    <col min="9" max="9" width="16.42578125" style="254" customWidth="1"/>
    <col min="10" max="10" width="9.140625" style="254"/>
    <col min="11" max="11" width="23.28515625" style="254" customWidth="1"/>
    <col min="12" max="12" width="12.28515625" style="363" customWidth="1"/>
    <col min="13" max="13" width="20.42578125" style="363" customWidth="1"/>
    <col min="14" max="14" width="40" style="363" customWidth="1"/>
    <col min="15" max="15" width="16.42578125" style="254" customWidth="1"/>
    <col min="16" max="16" width="15.140625" style="254" customWidth="1"/>
    <col min="17" max="17" width="15.85546875" style="254" customWidth="1"/>
    <col min="18" max="18" width="17.42578125" style="254" customWidth="1"/>
    <col min="19" max="19" width="17.85546875" style="254" customWidth="1"/>
    <col min="20" max="20" width="11.42578125" style="254" customWidth="1"/>
    <col min="21" max="21" width="11.7109375" style="254" customWidth="1"/>
    <col min="22" max="22" width="9.140625" style="254"/>
    <col min="23" max="24" width="12.42578125" style="254" customWidth="1"/>
    <col min="25" max="25" width="13.42578125" style="254" customWidth="1"/>
    <col min="26" max="26" width="17.42578125" style="254" customWidth="1"/>
    <col min="27" max="27" width="17.7109375" style="254" customWidth="1"/>
    <col min="28" max="28" width="19.42578125" style="254" customWidth="1"/>
    <col min="29" max="29" width="18.7109375" style="254" customWidth="1"/>
    <col min="30" max="30" width="21.85546875" style="254" customWidth="1"/>
    <col min="31" max="31" width="14.7109375" style="254" customWidth="1"/>
    <col min="32" max="32" width="15.140625" style="254" customWidth="1"/>
    <col min="33" max="33" width="21.7109375" style="254" customWidth="1"/>
    <col min="34" max="34" width="23.85546875" style="254" customWidth="1"/>
    <col min="35" max="16384" width="9.140625" style="254"/>
  </cols>
  <sheetData>
    <row r="1" spans="1:24" ht="17.25" customHeight="1">
      <c r="A1" s="88"/>
      <c r="B1" s="1620" t="s">
        <v>486</v>
      </c>
      <c r="C1" s="1620"/>
      <c r="D1" s="1620"/>
      <c r="E1" s="1620"/>
      <c r="F1" s="1620"/>
      <c r="G1" s="1620"/>
      <c r="H1" s="1620"/>
      <c r="I1" s="1620"/>
      <c r="J1" s="1620"/>
      <c r="K1" s="253"/>
      <c r="L1" s="253"/>
      <c r="M1" s="253"/>
      <c r="N1" s="253"/>
    </row>
    <row r="2" spans="1:24" ht="23.25">
      <c r="B2" s="1621" t="s">
        <v>487</v>
      </c>
      <c r="C2" s="1621"/>
      <c r="D2" s="1621"/>
      <c r="E2" s="1621"/>
      <c r="F2" s="1621"/>
      <c r="G2" s="1621"/>
      <c r="H2" s="1621"/>
      <c r="I2" s="1621"/>
      <c r="J2" s="1621"/>
      <c r="K2" s="255"/>
      <c r="L2" s="255"/>
      <c r="M2" s="255"/>
      <c r="N2" s="255"/>
    </row>
    <row r="3" spans="1:24" ht="15" customHeight="1">
      <c r="A3" s="256"/>
      <c r="B3" s="1622" t="s">
        <v>23</v>
      </c>
      <c r="C3" s="1624" t="s">
        <v>24</v>
      </c>
      <c r="D3" s="1625"/>
      <c r="E3" s="1625"/>
      <c r="F3" s="1626"/>
      <c r="G3" s="1622" t="s">
        <v>25</v>
      </c>
      <c r="H3" s="1630" t="s">
        <v>488</v>
      </c>
      <c r="I3" s="1631"/>
      <c r="J3" s="1624" t="s">
        <v>26</v>
      </c>
      <c r="K3" s="1622" t="s">
        <v>208</v>
      </c>
      <c r="L3" s="1635" t="s">
        <v>209</v>
      </c>
      <c r="M3" s="1634" t="s">
        <v>210</v>
      </c>
      <c r="N3" s="1634" t="s">
        <v>211</v>
      </c>
    </row>
    <row r="4" spans="1:24" ht="15.75" customHeight="1">
      <c r="A4" s="256"/>
      <c r="B4" s="1623"/>
      <c r="C4" s="1627"/>
      <c r="D4" s="1628"/>
      <c r="E4" s="1628"/>
      <c r="F4" s="1629"/>
      <c r="G4" s="1623"/>
      <c r="H4" s="257" t="s">
        <v>489</v>
      </c>
      <c r="I4" s="258" t="s">
        <v>490</v>
      </c>
      <c r="J4" s="1627"/>
      <c r="K4" s="1623"/>
      <c r="L4" s="1636"/>
      <c r="M4" s="1634"/>
      <c r="N4" s="1634"/>
    </row>
    <row r="5" spans="1:24" ht="16.5" customHeight="1">
      <c r="A5" s="256"/>
      <c r="B5" s="259"/>
      <c r="C5" s="260"/>
      <c r="D5" s="261"/>
      <c r="E5" s="261"/>
      <c r="F5" s="261"/>
      <c r="G5" s="259"/>
      <c r="H5" s="262"/>
      <c r="I5" s="89"/>
      <c r="J5" s="260"/>
      <c r="K5" s="263"/>
      <c r="L5" s="264"/>
      <c r="M5" s="264"/>
      <c r="N5" s="264"/>
    </row>
    <row r="6" spans="1:24">
      <c r="A6" s="256"/>
      <c r="B6" s="265">
        <v>1</v>
      </c>
      <c r="C6" s="266"/>
      <c r="D6" s="267" t="s">
        <v>62</v>
      </c>
      <c r="E6" s="267"/>
      <c r="F6" s="267"/>
      <c r="G6" s="265" t="s">
        <v>63</v>
      </c>
      <c r="H6" s="90">
        <v>8</v>
      </c>
      <c r="I6" s="91">
        <v>120000</v>
      </c>
      <c r="J6" s="266"/>
      <c r="K6" s="268" t="s">
        <v>213</v>
      </c>
      <c r="L6" s="269">
        <v>1</v>
      </c>
      <c r="M6" s="270">
        <f>I6*L6</f>
        <v>120000</v>
      </c>
      <c r="N6" s="271" t="s">
        <v>214</v>
      </c>
    </row>
    <row r="7" spans="1:24">
      <c r="A7" s="256"/>
      <c r="B7" s="265">
        <f>B6+1</f>
        <v>2</v>
      </c>
      <c r="C7" s="266"/>
      <c r="D7" s="267" t="s">
        <v>78</v>
      </c>
      <c r="E7" s="267"/>
      <c r="F7" s="267"/>
      <c r="G7" s="265" t="s">
        <v>65</v>
      </c>
      <c r="H7" s="90">
        <v>8</v>
      </c>
      <c r="I7" s="91">
        <v>140000</v>
      </c>
      <c r="J7" s="266"/>
      <c r="K7" s="268" t="s">
        <v>213</v>
      </c>
      <c r="L7" s="269">
        <v>1</v>
      </c>
      <c r="M7" s="270">
        <f t="shared" ref="M7:M12" si="0">I7*L7</f>
        <v>140000</v>
      </c>
      <c r="N7" s="271" t="s">
        <v>214</v>
      </c>
    </row>
    <row r="8" spans="1:24">
      <c r="A8" s="256"/>
      <c r="B8" s="265">
        <f>B7+1</f>
        <v>3</v>
      </c>
      <c r="C8" s="266"/>
      <c r="D8" s="267" t="s">
        <v>28</v>
      </c>
      <c r="E8" s="267"/>
      <c r="F8" s="267"/>
      <c r="G8" s="265" t="s">
        <v>66</v>
      </c>
      <c r="H8" s="90">
        <v>8</v>
      </c>
      <c r="I8" s="91">
        <v>150000</v>
      </c>
      <c r="J8" s="266"/>
      <c r="K8" s="268" t="s">
        <v>213</v>
      </c>
      <c r="L8" s="269">
        <v>1</v>
      </c>
      <c r="M8" s="270">
        <f t="shared" si="0"/>
        <v>150000</v>
      </c>
      <c r="N8" s="271" t="s">
        <v>214</v>
      </c>
    </row>
    <row r="9" spans="1:24">
      <c r="A9" s="256"/>
      <c r="B9" s="265">
        <v>4</v>
      </c>
      <c r="C9" s="266"/>
      <c r="D9" s="267" t="s">
        <v>27</v>
      </c>
      <c r="E9" s="267"/>
      <c r="F9" s="267"/>
      <c r="G9" s="265" t="s">
        <v>67</v>
      </c>
      <c r="H9" s="90">
        <v>8</v>
      </c>
      <c r="I9" s="91">
        <v>140000</v>
      </c>
      <c r="J9" s="266"/>
      <c r="K9" s="268" t="s">
        <v>213</v>
      </c>
      <c r="L9" s="269">
        <v>1</v>
      </c>
      <c r="M9" s="270">
        <f t="shared" si="0"/>
        <v>140000</v>
      </c>
      <c r="N9" s="271" t="s">
        <v>214</v>
      </c>
    </row>
    <row r="10" spans="1:24">
      <c r="A10" s="256"/>
      <c r="B10" s="265">
        <v>5</v>
      </c>
      <c r="C10" s="266"/>
      <c r="D10" s="267" t="s">
        <v>80</v>
      </c>
      <c r="E10" s="267"/>
      <c r="F10" s="267"/>
      <c r="G10" s="265"/>
      <c r="H10" s="90"/>
      <c r="I10" s="91">
        <v>140000</v>
      </c>
      <c r="J10" s="266"/>
      <c r="K10" s="268" t="s">
        <v>213</v>
      </c>
      <c r="L10" s="269">
        <v>1</v>
      </c>
      <c r="M10" s="270">
        <f t="shared" si="0"/>
        <v>140000</v>
      </c>
      <c r="N10" s="271" t="s">
        <v>214</v>
      </c>
    </row>
    <row r="11" spans="1:24" ht="15" customHeight="1">
      <c r="A11" s="256"/>
      <c r="B11" s="265">
        <v>6</v>
      </c>
      <c r="C11" s="266"/>
      <c r="D11" s="267" t="s">
        <v>491</v>
      </c>
      <c r="E11" s="267"/>
      <c r="F11" s="267"/>
      <c r="G11" s="265"/>
      <c r="H11" s="92"/>
      <c r="I11" s="91">
        <v>140000</v>
      </c>
      <c r="J11" s="265"/>
      <c r="K11" s="268" t="s">
        <v>213</v>
      </c>
      <c r="L11" s="269">
        <v>1</v>
      </c>
      <c r="M11" s="270">
        <f t="shared" si="0"/>
        <v>140000</v>
      </c>
      <c r="N11" s="271" t="s">
        <v>214</v>
      </c>
    </row>
    <row r="12" spans="1:24" ht="16.5">
      <c r="A12" s="256"/>
      <c r="B12" s="272">
        <v>7</v>
      </c>
      <c r="C12" s="273"/>
      <c r="D12" s="274" t="s">
        <v>97</v>
      </c>
      <c r="E12" s="275"/>
      <c r="F12" s="275"/>
      <c r="G12" s="276"/>
      <c r="H12" s="277"/>
      <c r="I12" s="93">
        <v>140000</v>
      </c>
      <c r="J12" s="273"/>
      <c r="K12" s="278" t="s">
        <v>213</v>
      </c>
      <c r="L12" s="279">
        <v>1</v>
      </c>
      <c r="M12" s="280">
        <f t="shared" si="0"/>
        <v>140000</v>
      </c>
      <c r="N12" s="281" t="s">
        <v>214</v>
      </c>
    </row>
    <row r="13" spans="1:24" ht="16.5">
      <c r="B13" s="282"/>
      <c r="C13" s="283"/>
      <c r="D13" s="284"/>
      <c r="E13" s="285"/>
      <c r="F13" s="285"/>
      <c r="G13" s="285"/>
      <c r="H13" s="283"/>
      <c r="I13" s="94"/>
      <c r="J13" s="283"/>
      <c r="K13" s="286"/>
      <c r="L13" s="286"/>
      <c r="M13" s="286"/>
      <c r="N13" s="286"/>
    </row>
    <row r="14" spans="1:24">
      <c r="A14" s="256"/>
      <c r="B14" s="1622" t="s">
        <v>23</v>
      </c>
      <c r="C14" s="287"/>
      <c r="D14" s="1625" t="s">
        <v>29</v>
      </c>
      <c r="E14" s="1625"/>
      <c r="F14" s="1625"/>
      <c r="G14" s="1625"/>
      <c r="H14" s="1626"/>
      <c r="I14" s="1632" t="s">
        <v>488</v>
      </c>
      <c r="J14" s="1624" t="s">
        <v>26</v>
      </c>
      <c r="K14" s="1622" t="s">
        <v>208</v>
      </c>
      <c r="L14" s="1635" t="s">
        <v>209</v>
      </c>
      <c r="M14" s="1634" t="s">
        <v>210</v>
      </c>
      <c r="N14" s="1634" t="s">
        <v>211</v>
      </c>
    </row>
    <row r="15" spans="1:24">
      <c r="A15" s="256"/>
      <c r="B15" s="1623"/>
      <c r="C15" s="288"/>
      <c r="D15" s="1628"/>
      <c r="E15" s="1628"/>
      <c r="F15" s="1628"/>
      <c r="G15" s="1628"/>
      <c r="H15" s="1629"/>
      <c r="I15" s="1633"/>
      <c r="J15" s="1627"/>
      <c r="K15" s="1623"/>
      <c r="L15" s="1636"/>
      <c r="M15" s="1634"/>
      <c r="N15" s="1634"/>
    </row>
    <row r="16" spans="1:24" ht="13.5" customHeight="1">
      <c r="B16" s="289"/>
      <c r="C16" s="290"/>
      <c r="D16" s="291"/>
      <c r="E16" s="291"/>
      <c r="F16" s="291"/>
      <c r="G16" s="291"/>
      <c r="H16" s="291"/>
      <c r="I16" s="95"/>
      <c r="J16" s="290"/>
      <c r="K16" s="292"/>
      <c r="L16" s="293"/>
      <c r="M16" s="293"/>
      <c r="N16" s="293"/>
      <c r="O16" s="294"/>
      <c r="P16" s="96"/>
      <c r="Q16" s="97"/>
      <c r="R16" s="295" t="s">
        <v>492</v>
      </c>
      <c r="S16" s="98"/>
      <c r="T16" s="99"/>
      <c r="U16" s="296"/>
      <c r="V16" s="296"/>
      <c r="W16" s="296"/>
      <c r="X16" s="296"/>
    </row>
    <row r="17" spans="2:24">
      <c r="B17" s="265"/>
      <c r="C17" s="266"/>
      <c r="D17" s="297" t="s">
        <v>493</v>
      </c>
      <c r="E17" s="267"/>
      <c r="F17" s="267"/>
      <c r="G17" s="267"/>
      <c r="H17" s="267"/>
      <c r="I17" s="91"/>
      <c r="J17" s="266"/>
      <c r="K17" s="292"/>
      <c r="L17" s="293"/>
      <c r="M17" s="293"/>
      <c r="N17" s="293"/>
      <c r="O17" s="294" t="s">
        <v>494</v>
      </c>
      <c r="P17" s="96" t="s">
        <v>495</v>
      </c>
      <c r="Q17" s="97" t="s">
        <v>496</v>
      </c>
      <c r="R17" s="298" t="s">
        <v>497</v>
      </c>
      <c r="S17" s="98"/>
      <c r="T17" s="99"/>
      <c r="U17" s="296"/>
      <c r="V17" s="296"/>
      <c r="W17" s="296"/>
      <c r="X17" s="296"/>
    </row>
    <row r="18" spans="2:24" ht="13.5" customHeight="1">
      <c r="B18" s="265"/>
      <c r="C18" s="266"/>
      <c r="D18" s="297" t="s">
        <v>498</v>
      </c>
      <c r="E18" s="267"/>
      <c r="F18" s="267"/>
      <c r="G18" s="267"/>
      <c r="H18" s="267"/>
      <c r="I18" s="91"/>
      <c r="J18" s="266"/>
      <c r="K18" s="292"/>
      <c r="L18" s="293"/>
      <c r="M18" s="293"/>
      <c r="N18" s="293"/>
      <c r="O18" s="294">
        <v>4</v>
      </c>
      <c r="P18" s="96">
        <f t="shared" ref="P18:P26" si="1">Q18/O18</f>
        <v>11625</v>
      </c>
      <c r="Q18" s="97">
        <v>46500</v>
      </c>
      <c r="R18" s="298">
        <f t="shared" ref="R18:R26" si="2">P18*5%</f>
        <v>581.25</v>
      </c>
      <c r="S18" s="98">
        <f t="shared" ref="S18:S26" si="3">R18+P18</f>
        <v>12206.25</v>
      </c>
      <c r="T18" s="99"/>
      <c r="U18" s="296"/>
      <c r="V18" s="296"/>
      <c r="W18" s="296"/>
      <c r="X18" s="296"/>
    </row>
    <row r="19" spans="2:24" ht="21.75" customHeight="1">
      <c r="B19" s="265">
        <v>1</v>
      </c>
      <c r="C19" s="266"/>
      <c r="D19" s="267" t="s">
        <v>499</v>
      </c>
      <c r="E19" s="267"/>
      <c r="F19" s="267"/>
      <c r="G19" s="267"/>
      <c r="H19" s="267"/>
      <c r="I19" s="91">
        <v>12500</v>
      </c>
      <c r="J19" s="266" t="s">
        <v>89</v>
      </c>
      <c r="K19" s="299" t="s">
        <v>433</v>
      </c>
      <c r="L19" s="100">
        <v>0.25230000000000002</v>
      </c>
      <c r="M19" s="101">
        <f>I19*L19</f>
        <v>3153.7500000000005</v>
      </c>
      <c r="N19" s="300"/>
      <c r="O19" s="294">
        <v>4</v>
      </c>
      <c r="P19" s="96">
        <f t="shared" si="1"/>
        <v>15125</v>
      </c>
      <c r="Q19" s="97">
        <v>60500</v>
      </c>
      <c r="R19" s="298">
        <f t="shared" si="2"/>
        <v>756.25</v>
      </c>
      <c r="S19" s="98">
        <f t="shared" si="3"/>
        <v>15881.25</v>
      </c>
      <c r="T19" s="99"/>
      <c r="U19" s="296"/>
      <c r="V19" s="296"/>
      <c r="W19" s="296"/>
      <c r="X19" s="296"/>
    </row>
    <row r="20" spans="2:24">
      <c r="B20" s="265">
        <v>2</v>
      </c>
      <c r="C20" s="266"/>
      <c r="D20" s="267" t="s">
        <v>500</v>
      </c>
      <c r="E20" s="267"/>
      <c r="F20" s="267"/>
      <c r="G20" s="267"/>
      <c r="H20" s="267"/>
      <c r="I20" s="91">
        <v>16000</v>
      </c>
      <c r="J20" s="266" t="s">
        <v>89</v>
      </c>
      <c r="K20" s="299" t="s">
        <v>433</v>
      </c>
      <c r="L20" s="100">
        <v>0.25230000000000002</v>
      </c>
      <c r="M20" s="101">
        <f t="shared" ref="M20:M83" si="4">I20*L20</f>
        <v>4036.8</v>
      </c>
      <c r="N20" s="300"/>
      <c r="O20" s="294">
        <v>4</v>
      </c>
      <c r="P20" s="96">
        <f t="shared" si="1"/>
        <v>24375</v>
      </c>
      <c r="Q20" s="97">
        <v>97500</v>
      </c>
      <c r="R20" s="298">
        <f t="shared" si="2"/>
        <v>1218.75</v>
      </c>
      <c r="S20" s="98">
        <f t="shared" si="3"/>
        <v>25593.75</v>
      </c>
      <c r="T20" s="99"/>
      <c r="U20" s="296"/>
      <c r="V20" s="296"/>
      <c r="W20" s="296"/>
      <c r="X20" s="296"/>
    </row>
    <row r="21" spans="2:24">
      <c r="B21" s="265">
        <v>3</v>
      </c>
      <c r="C21" s="266"/>
      <c r="D21" s="267" t="s">
        <v>501</v>
      </c>
      <c r="E21" s="267"/>
      <c r="F21" s="267"/>
      <c r="G21" s="267"/>
      <c r="H21" s="267"/>
      <c r="I21" s="91">
        <v>25500</v>
      </c>
      <c r="J21" s="266" t="s">
        <v>89</v>
      </c>
      <c r="K21" s="299" t="s">
        <v>433</v>
      </c>
      <c r="L21" s="100">
        <v>0.25230000000000002</v>
      </c>
      <c r="M21" s="101">
        <f t="shared" si="4"/>
        <v>6433.6500000000005</v>
      </c>
      <c r="N21" s="300"/>
      <c r="O21" s="294">
        <v>4</v>
      </c>
      <c r="P21" s="96">
        <f t="shared" si="1"/>
        <v>39125</v>
      </c>
      <c r="Q21" s="97">
        <v>156500</v>
      </c>
      <c r="R21" s="298">
        <f t="shared" si="2"/>
        <v>1956.25</v>
      </c>
      <c r="S21" s="98">
        <f t="shared" si="3"/>
        <v>41081.25</v>
      </c>
      <c r="T21" s="99"/>
      <c r="U21" s="296"/>
      <c r="V21" s="296"/>
      <c r="W21" s="296"/>
      <c r="X21" s="296"/>
    </row>
    <row r="22" spans="2:24">
      <c r="B22" s="265">
        <v>4</v>
      </c>
      <c r="C22" s="266"/>
      <c r="D22" s="267" t="s">
        <v>502</v>
      </c>
      <c r="E22" s="267"/>
      <c r="F22" s="267"/>
      <c r="G22" s="267"/>
      <c r="H22" s="267"/>
      <c r="I22" s="91">
        <v>41000</v>
      </c>
      <c r="J22" s="266" t="s">
        <v>89</v>
      </c>
      <c r="K22" s="299" t="s">
        <v>433</v>
      </c>
      <c r="L22" s="100">
        <v>0.25230000000000002</v>
      </c>
      <c r="M22" s="101">
        <f t="shared" si="4"/>
        <v>10344.300000000001</v>
      </c>
      <c r="N22" s="300"/>
      <c r="O22" s="294">
        <v>4</v>
      </c>
      <c r="P22" s="96">
        <f t="shared" si="1"/>
        <v>60375</v>
      </c>
      <c r="Q22" s="97">
        <v>241500</v>
      </c>
      <c r="R22" s="298">
        <f t="shared" si="2"/>
        <v>3018.75</v>
      </c>
      <c r="S22" s="98">
        <f t="shared" si="3"/>
        <v>63393.75</v>
      </c>
      <c r="T22" s="99"/>
      <c r="U22" s="296"/>
      <c r="V22" s="296"/>
      <c r="W22" s="296"/>
      <c r="X22" s="296"/>
    </row>
    <row r="23" spans="2:24" ht="15" customHeight="1">
      <c r="B23" s="265">
        <v>5</v>
      </c>
      <c r="C23" s="266"/>
      <c r="D23" s="267" t="s">
        <v>503</v>
      </c>
      <c r="E23" s="267"/>
      <c r="F23" s="267"/>
      <c r="G23" s="267"/>
      <c r="H23" s="267"/>
      <c r="I23" s="91">
        <v>63000</v>
      </c>
      <c r="J23" s="266" t="s">
        <v>89</v>
      </c>
      <c r="K23" s="299" t="s">
        <v>433</v>
      </c>
      <c r="L23" s="100">
        <v>0.25230000000000002</v>
      </c>
      <c r="M23" s="101">
        <f t="shared" si="4"/>
        <v>15894.900000000001</v>
      </c>
      <c r="N23" s="300"/>
      <c r="O23" s="294">
        <v>4</v>
      </c>
      <c r="P23" s="96">
        <f t="shared" si="1"/>
        <v>96125</v>
      </c>
      <c r="Q23" s="102">
        <v>384500</v>
      </c>
      <c r="R23" s="298">
        <f t="shared" si="2"/>
        <v>4806.25</v>
      </c>
      <c r="S23" s="98">
        <f t="shared" si="3"/>
        <v>100931.25</v>
      </c>
      <c r="T23" s="99"/>
      <c r="U23" s="296"/>
      <c r="V23" s="296"/>
      <c r="W23" s="296"/>
      <c r="X23" s="296"/>
    </row>
    <row r="24" spans="2:24" ht="13.5" customHeight="1">
      <c r="B24" s="265">
        <v>6</v>
      </c>
      <c r="C24" s="266"/>
      <c r="D24" s="267" t="s">
        <v>504</v>
      </c>
      <c r="E24" s="267"/>
      <c r="F24" s="267"/>
      <c r="G24" s="267"/>
      <c r="H24" s="267"/>
      <c r="I24" s="91">
        <v>101000</v>
      </c>
      <c r="J24" s="266" t="s">
        <v>89</v>
      </c>
      <c r="K24" s="299" t="s">
        <v>433</v>
      </c>
      <c r="L24" s="100">
        <v>0.25230000000000002</v>
      </c>
      <c r="M24" s="101">
        <f t="shared" si="4"/>
        <v>25482.300000000003</v>
      </c>
      <c r="N24" s="300"/>
      <c r="O24" s="294">
        <v>4</v>
      </c>
      <c r="P24" s="96">
        <f t="shared" si="1"/>
        <v>162500</v>
      </c>
      <c r="Q24" s="97">
        <v>650000</v>
      </c>
      <c r="R24" s="298">
        <f t="shared" si="2"/>
        <v>8125</v>
      </c>
      <c r="S24" s="98">
        <f t="shared" si="3"/>
        <v>170625</v>
      </c>
      <c r="T24" s="99"/>
      <c r="U24" s="296"/>
      <c r="V24" s="296"/>
      <c r="W24" s="296"/>
      <c r="X24" s="296"/>
    </row>
    <row r="25" spans="2:24" ht="15.75" customHeight="1">
      <c r="B25" s="265">
        <v>7</v>
      </c>
      <c r="C25" s="266"/>
      <c r="D25" s="267" t="s">
        <v>505</v>
      </c>
      <c r="E25" s="267"/>
      <c r="F25" s="267"/>
      <c r="G25" s="267"/>
      <c r="H25" s="267"/>
      <c r="I25" s="91">
        <v>171000</v>
      </c>
      <c r="J25" s="266" t="s">
        <v>89</v>
      </c>
      <c r="K25" s="299" t="s">
        <v>433</v>
      </c>
      <c r="L25" s="100">
        <v>0.25230000000000002</v>
      </c>
      <c r="M25" s="101">
        <f t="shared" si="4"/>
        <v>43143.3</v>
      </c>
      <c r="N25" s="300"/>
      <c r="O25" s="294">
        <v>4</v>
      </c>
      <c r="P25" s="96">
        <f t="shared" si="1"/>
        <v>187750</v>
      </c>
      <c r="Q25" s="97">
        <v>751000</v>
      </c>
      <c r="R25" s="298">
        <f t="shared" si="2"/>
        <v>9387.5</v>
      </c>
      <c r="S25" s="98">
        <f t="shared" si="3"/>
        <v>197137.5</v>
      </c>
      <c r="T25" s="99"/>
      <c r="U25" s="296"/>
      <c r="V25" s="296"/>
      <c r="W25" s="296"/>
      <c r="X25" s="296"/>
    </row>
    <row r="26" spans="2:24" ht="13.5" customHeight="1">
      <c r="B26" s="265">
        <v>8</v>
      </c>
      <c r="C26" s="266"/>
      <c r="D26" s="267" t="s">
        <v>506</v>
      </c>
      <c r="E26" s="267"/>
      <c r="F26" s="267"/>
      <c r="G26" s="267"/>
      <c r="H26" s="267"/>
      <c r="I26" s="91">
        <v>198000</v>
      </c>
      <c r="J26" s="266" t="s">
        <v>89</v>
      </c>
      <c r="K26" s="299" t="s">
        <v>433</v>
      </c>
      <c r="L26" s="100">
        <v>0.25230000000000002</v>
      </c>
      <c r="M26" s="101">
        <f t="shared" si="4"/>
        <v>49955.4</v>
      </c>
      <c r="N26" s="300"/>
      <c r="O26" s="294">
        <v>4</v>
      </c>
      <c r="P26" s="96">
        <f t="shared" si="1"/>
        <v>300000</v>
      </c>
      <c r="Q26" s="97">
        <v>1200000</v>
      </c>
      <c r="R26" s="298">
        <f t="shared" si="2"/>
        <v>15000</v>
      </c>
      <c r="S26" s="98">
        <f t="shared" si="3"/>
        <v>315000</v>
      </c>
      <c r="T26" s="99"/>
      <c r="U26" s="296"/>
      <c r="V26" s="296"/>
      <c r="W26" s="296"/>
      <c r="X26" s="296"/>
    </row>
    <row r="27" spans="2:24" ht="15.75" customHeight="1">
      <c r="B27" s="265">
        <v>9</v>
      </c>
      <c r="C27" s="266"/>
      <c r="D27" s="267" t="s">
        <v>507</v>
      </c>
      <c r="E27" s="267"/>
      <c r="F27" s="267"/>
      <c r="G27" s="267"/>
      <c r="H27" s="267"/>
      <c r="I27" s="91">
        <v>300000</v>
      </c>
      <c r="J27" s="266" t="s">
        <v>89</v>
      </c>
      <c r="K27" s="299" t="s">
        <v>433</v>
      </c>
      <c r="L27" s="100">
        <v>0.25230000000000002</v>
      </c>
      <c r="M27" s="101">
        <f t="shared" si="4"/>
        <v>75690</v>
      </c>
      <c r="N27" s="300"/>
      <c r="O27" s="296"/>
      <c r="P27" s="99"/>
      <c r="Q27" s="103"/>
      <c r="R27" s="301"/>
      <c r="S27" s="104"/>
      <c r="T27" s="99"/>
      <c r="U27" s="296"/>
      <c r="V27" s="296"/>
      <c r="W27" s="296"/>
      <c r="X27" s="296"/>
    </row>
    <row r="28" spans="2:24">
      <c r="B28" s="265"/>
      <c r="C28" s="266"/>
      <c r="D28" s="297" t="s">
        <v>508</v>
      </c>
      <c r="E28" s="267"/>
      <c r="F28" s="267"/>
      <c r="G28" s="267"/>
      <c r="H28" s="267"/>
      <c r="I28" s="91"/>
      <c r="J28" s="266"/>
      <c r="K28" s="292"/>
      <c r="L28" s="293"/>
      <c r="M28" s="293"/>
      <c r="N28" s="293"/>
      <c r="O28" s="296"/>
      <c r="P28" s="99"/>
      <c r="Q28" s="103"/>
      <c r="R28" s="301"/>
      <c r="S28" s="104"/>
      <c r="T28" s="99"/>
      <c r="U28" s="296"/>
      <c r="V28" s="296"/>
      <c r="W28" s="296"/>
      <c r="X28" s="296"/>
    </row>
    <row r="29" spans="2:24">
      <c r="B29" s="265">
        <v>1</v>
      </c>
      <c r="C29" s="266"/>
      <c r="D29" s="267" t="s">
        <v>499</v>
      </c>
      <c r="E29" s="267"/>
      <c r="F29" s="267"/>
      <c r="G29" s="267"/>
      <c r="H29" s="267"/>
      <c r="I29" s="91">
        <v>23000</v>
      </c>
      <c r="J29" s="266" t="s">
        <v>89</v>
      </c>
      <c r="K29" s="299" t="s">
        <v>433</v>
      </c>
      <c r="L29" s="100">
        <v>0.25230000000000002</v>
      </c>
      <c r="M29" s="101">
        <f t="shared" si="4"/>
        <v>5802.9000000000005</v>
      </c>
      <c r="N29" s="293"/>
      <c r="O29" s="296"/>
      <c r="P29" s="99"/>
      <c r="Q29" s="103"/>
      <c r="R29" s="301"/>
      <c r="S29" s="104"/>
      <c r="T29" s="99"/>
      <c r="U29" s="296"/>
      <c r="V29" s="296"/>
      <c r="W29" s="296"/>
      <c r="X29" s="296"/>
    </row>
    <row r="30" spans="2:24">
      <c r="B30" s="265">
        <v>2</v>
      </c>
      <c r="C30" s="266"/>
      <c r="D30" s="267" t="s">
        <v>509</v>
      </c>
      <c r="E30" s="267"/>
      <c r="F30" s="267"/>
      <c r="G30" s="267"/>
      <c r="H30" s="267"/>
      <c r="I30" s="91">
        <v>2450000</v>
      </c>
      <c r="J30" s="266" t="s">
        <v>55</v>
      </c>
      <c r="K30" s="302" t="s">
        <v>510</v>
      </c>
      <c r="L30" s="87">
        <v>0.3503</v>
      </c>
      <c r="M30" s="101">
        <f t="shared" si="4"/>
        <v>858235</v>
      </c>
      <c r="N30" s="293"/>
      <c r="O30" s="294" t="s">
        <v>511</v>
      </c>
      <c r="P30" s="96" t="s">
        <v>512</v>
      </c>
      <c r="Q30" s="97" t="s">
        <v>513</v>
      </c>
      <c r="R30" s="296"/>
      <c r="S30" s="104"/>
      <c r="T30" s="99"/>
      <c r="U30" s="296"/>
      <c r="V30" s="296"/>
      <c r="W30" s="296"/>
      <c r="X30" s="296"/>
    </row>
    <row r="31" spans="2:24">
      <c r="B31" s="265"/>
      <c r="C31" s="266"/>
      <c r="D31" s="297" t="s">
        <v>514</v>
      </c>
      <c r="E31" s="267"/>
      <c r="F31" s="267"/>
      <c r="G31" s="267"/>
      <c r="H31" s="267"/>
      <c r="I31" s="91"/>
      <c r="J31" s="266"/>
      <c r="K31" s="293"/>
      <c r="L31" s="300"/>
      <c r="M31" s="101"/>
      <c r="N31" s="293"/>
      <c r="O31" s="105">
        <v>9400000</v>
      </c>
      <c r="P31" s="96">
        <v>4100000</v>
      </c>
      <c r="Q31" s="97">
        <v>2010000</v>
      </c>
      <c r="R31" s="303">
        <f>SUM(O31:Q31)</f>
        <v>15510000</v>
      </c>
      <c r="S31" s="104"/>
      <c r="T31" s="99"/>
      <c r="U31" s="296"/>
      <c r="V31" s="296"/>
      <c r="W31" s="296"/>
      <c r="X31" s="296"/>
    </row>
    <row r="32" spans="2:24">
      <c r="B32" s="265">
        <v>1</v>
      </c>
      <c r="C32" s="266"/>
      <c r="D32" s="267" t="s">
        <v>515</v>
      </c>
      <c r="E32" s="267"/>
      <c r="F32" s="267"/>
      <c r="G32" s="267"/>
      <c r="H32" s="267"/>
      <c r="I32" s="91">
        <v>13650000</v>
      </c>
      <c r="J32" s="266" t="s">
        <v>55</v>
      </c>
      <c r="K32" s="304" t="s">
        <v>516</v>
      </c>
      <c r="L32" s="106">
        <v>0.60960000000000003</v>
      </c>
      <c r="M32" s="101">
        <f t="shared" si="4"/>
        <v>8321040</v>
      </c>
      <c r="N32" s="293"/>
      <c r="O32" s="294">
        <v>75000</v>
      </c>
      <c r="P32" s="96">
        <v>0.05</v>
      </c>
      <c r="Q32" s="97">
        <f>O32*P32</f>
        <v>3750</v>
      </c>
      <c r="R32" s="298">
        <f>Q32+O32</f>
        <v>78750</v>
      </c>
      <c r="S32" s="104"/>
      <c r="T32" s="99"/>
      <c r="U32" s="296"/>
      <c r="V32" s="296"/>
      <c r="W32" s="296"/>
      <c r="X32" s="296"/>
    </row>
    <row r="33" spans="2:24">
      <c r="B33" s="265">
        <v>2</v>
      </c>
      <c r="C33" s="266"/>
      <c r="D33" s="267" t="s">
        <v>517</v>
      </c>
      <c r="E33" s="267"/>
      <c r="F33" s="267"/>
      <c r="G33" s="267"/>
      <c r="H33" s="267"/>
      <c r="I33" s="91">
        <v>85000</v>
      </c>
      <c r="J33" s="266" t="s">
        <v>54</v>
      </c>
      <c r="K33" s="293" t="s">
        <v>157</v>
      </c>
      <c r="L33" s="305">
        <v>1</v>
      </c>
      <c r="M33" s="101">
        <f t="shared" si="4"/>
        <v>85000</v>
      </c>
      <c r="N33" s="293"/>
      <c r="O33" s="294">
        <v>10500</v>
      </c>
      <c r="P33" s="96">
        <v>0.05</v>
      </c>
      <c r="Q33" s="97">
        <f>O33*P33</f>
        <v>525</v>
      </c>
      <c r="R33" s="298">
        <f>Q33+O33</f>
        <v>11025</v>
      </c>
      <c r="S33" s="104"/>
      <c r="T33" s="99"/>
      <c r="U33" s="296"/>
      <c r="V33" s="296"/>
      <c r="W33" s="296"/>
      <c r="X33" s="296"/>
    </row>
    <row r="34" spans="2:24">
      <c r="B34" s="265">
        <v>3</v>
      </c>
      <c r="C34" s="266"/>
      <c r="D34" s="267" t="s">
        <v>518</v>
      </c>
      <c r="E34" s="267"/>
      <c r="F34" s="267"/>
      <c r="G34" s="267"/>
      <c r="H34" s="267"/>
      <c r="I34" s="91">
        <v>11500</v>
      </c>
      <c r="J34" s="266" t="s">
        <v>89</v>
      </c>
      <c r="K34" s="107" t="s">
        <v>519</v>
      </c>
      <c r="L34" s="306">
        <v>0.88890000000000002</v>
      </c>
      <c r="M34" s="101">
        <f t="shared" si="4"/>
        <v>10222.35</v>
      </c>
      <c r="N34" s="293"/>
      <c r="O34" s="294">
        <v>25000000</v>
      </c>
      <c r="P34" s="96">
        <v>0.1</v>
      </c>
      <c r="Q34" s="97">
        <f>O34*P34</f>
        <v>2500000</v>
      </c>
      <c r="R34" s="298">
        <f>Q34+O34</f>
        <v>27500000</v>
      </c>
      <c r="S34" s="104"/>
      <c r="T34" s="99"/>
      <c r="U34" s="296"/>
      <c r="V34" s="296"/>
      <c r="W34" s="296"/>
      <c r="X34" s="296"/>
    </row>
    <row r="35" spans="2:24">
      <c r="B35" s="265">
        <v>4</v>
      </c>
      <c r="C35" s="266"/>
      <c r="D35" s="267" t="s">
        <v>520</v>
      </c>
      <c r="E35" s="267"/>
      <c r="F35" s="267"/>
      <c r="G35" s="267"/>
      <c r="H35" s="267"/>
      <c r="I35" s="91">
        <v>6500000</v>
      </c>
      <c r="J35" s="266" t="s">
        <v>55</v>
      </c>
      <c r="K35" s="307" t="s">
        <v>516</v>
      </c>
      <c r="L35" s="108">
        <v>0.60960000000000003</v>
      </c>
      <c r="M35" s="101">
        <f t="shared" si="4"/>
        <v>3962400</v>
      </c>
      <c r="N35" s="293"/>
      <c r="O35" s="294">
        <v>30000000</v>
      </c>
      <c r="P35" s="96">
        <v>0.05</v>
      </c>
      <c r="Q35" s="97">
        <f>O35*P35</f>
        <v>1500000</v>
      </c>
      <c r="R35" s="298">
        <f>Q35+O35</f>
        <v>31500000</v>
      </c>
      <c r="S35" s="104"/>
      <c r="T35" s="99"/>
      <c r="U35" s="296"/>
      <c r="V35" s="296"/>
      <c r="W35" s="296"/>
      <c r="X35" s="296"/>
    </row>
    <row r="36" spans="2:24">
      <c r="B36" s="265">
        <v>5</v>
      </c>
      <c r="C36" s="266"/>
      <c r="D36" s="267" t="s">
        <v>521</v>
      </c>
      <c r="E36" s="267"/>
      <c r="F36" s="267"/>
      <c r="G36" s="267"/>
      <c r="H36" s="267"/>
      <c r="I36" s="91">
        <v>26500000</v>
      </c>
      <c r="J36" s="266" t="s">
        <v>55</v>
      </c>
      <c r="K36" s="307" t="s">
        <v>516</v>
      </c>
      <c r="L36" s="108">
        <v>0.60960000000000003</v>
      </c>
      <c r="M36" s="101">
        <f t="shared" si="4"/>
        <v>16154400</v>
      </c>
      <c r="N36" s="293"/>
      <c r="O36" s="294">
        <v>275000</v>
      </c>
      <c r="P36" s="96">
        <v>0.05</v>
      </c>
      <c r="Q36" s="97">
        <f>O36*P36</f>
        <v>13750</v>
      </c>
      <c r="R36" s="298">
        <f>Q36+O36</f>
        <v>288750</v>
      </c>
      <c r="S36" s="104"/>
      <c r="T36" s="99"/>
      <c r="U36" s="296"/>
      <c r="V36" s="296"/>
      <c r="W36" s="296"/>
      <c r="X36" s="296"/>
    </row>
    <row r="37" spans="2:24">
      <c r="B37" s="265">
        <v>6</v>
      </c>
      <c r="C37" s="266"/>
      <c r="D37" s="267" t="s">
        <v>522</v>
      </c>
      <c r="E37" s="267"/>
      <c r="F37" s="267"/>
      <c r="G37" s="267"/>
      <c r="H37" s="267"/>
      <c r="I37" s="91">
        <v>176000</v>
      </c>
      <c r="J37" s="266" t="s">
        <v>54</v>
      </c>
      <c r="K37" s="308" t="s">
        <v>477</v>
      </c>
      <c r="L37" s="86">
        <v>0.8629</v>
      </c>
      <c r="M37" s="101">
        <f t="shared" si="4"/>
        <v>151870.39999999999</v>
      </c>
      <c r="N37" s="293"/>
      <c r="O37" s="294"/>
      <c r="P37" s="96"/>
      <c r="Q37" s="97"/>
      <c r="R37" s="298"/>
      <c r="S37" s="104"/>
      <c r="T37" s="99"/>
      <c r="U37" s="296"/>
      <c r="V37" s="296"/>
      <c r="W37" s="296"/>
      <c r="X37" s="296"/>
    </row>
    <row r="38" spans="2:24">
      <c r="B38" s="265">
        <v>7</v>
      </c>
      <c r="C38" s="266"/>
      <c r="D38" s="267" t="s">
        <v>523</v>
      </c>
      <c r="E38" s="267"/>
      <c r="F38" s="267"/>
      <c r="G38" s="267"/>
      <c r="H38" s="267"/>
      <c r="I38" s="91">
        <v>250000</v>
      </c>
      <c r="J38" s="266" t="s">
        <v>54</v>
      </c>
      <c r="K38" s="309" t="s">
        <v>477</v>
      </c>
      <c r="L38" s="109">
        <v>0.8629</v>
      </c>
      <c r="M38" s="101">
        <f t="shared" si="4"/>
        <v>215725</v>
      </c>
      <c r="N38" s="293"/>
      <c r="O38" s="294">
        <v>60000000</v>
      </c>
      <c r="P38" s="96">
        <v>0.1</v>
      </c>
      <c r="Q38" s="97">
        <f>O38*P38</f>
        <v>6000000</v>
      </c>
      <c r="R38" s="298">
        <f>Q38+O38</f>
        <v>66000000</v>
      </c>
      <c r="S38" s="104"/>
      <c r="T38" s="99"/>
      <c r="U38" s="296"/>
      <c r="V38" s="296"/>
      <c r="W38" s="296"/>
      <c r="X38" s="296"/>
    </row>
    <row r="39" spans="2:24">
      <c r="B39" s="265">
        <v>8</v>
      </c>
      <c r="C39" s="266"/>
      <c r="D39" s="267" t="s">
        <v>524</v>
      </c>
      <c r="E39" s="267"/>
      <c r="F39" s="267"/>
      <c r="G39" s="267"/>
      <c r="H39" s="267"/>
      <c r="I39" s="91">
        <v>60000000</v>
      </c>
      <c r="J39" s="266" t="s">
        <v>55</v>
      </c>
      <c r="K39" s="304" t="s">
        <v>525</v>
      </c>
      <c r="L39" s="106">
        <v>0.443</v>
      </c>
      <c r="M39" s="101">
        <f t="shared" si="4"/>
        <v>26580000</v>
      </c>
      <c r="N39" s="293"/>
      <c r="O39" s="294">
        <v>10000000</v>
      </c>
      <c r="P39" s="96">
        <v>0.05</v>
      </c>
      <c r="Q39" s="97">
        <f>O39*P39</f>
        <v>500000</v>
      </c>
      <c r="R39" s="298">
        <f>Q39+O39</f>
        <v>10500000</v>
      </c>
      <c r="S39" s="104"/>
      <c r="T39" s="99"/>
      <c r="U39" s="296"/>
      <c r="V39" s="296"/>
      <c r="W39" s="296"/>
      <c r="X39" s="296"/>
    </row>
    <row r="40" spans="2:24">
      <c r="B40" s="265">
        <v>9</v>
      </c>
      <c r="C40" s="266"/>
      <c r="D40" s="267" t="s">
        <v>526</v>
      </c>
      <c r="E40" s="267"/>
      <c r="F40" s="267"/>
      <c r="G40" s="267"/>
      <c r="H40" s="267"/>
      <c r="I40" s="91">
        <v>72000000</v>
      </c>
      <c r="J40" s="266" t="s">
        <v>55</v>
      </c>
      <c r="K40" s="304" t="s">
        <v>525</v>
      </c>
      <c r="L40" s="106">
        <v>0.443</v>
      </c>
      <c r="M40" s="101">
        <f t="shared" si="4"/>
        <v>31896000</v>
      </c>
      <c r="N40" s="293"/>
      <c r="O40" s="296"/>
      <c r="P40" s="99"/>
      <c r="Q40" s="103"/>
      <c r="R40" s="301"/>
      <c r="S40" s="104"/>
      <c r="T40" s="99"/>
      <c r="U40" s="296"/>
      <c r="V40" s="296"/>
      <c r="W40" s="296"/>
      <c r="X40" s="296"/>
    </row>
    <row r="41" spans="2:24">
      <c r="B41" s="265"/>
      <c r="C41" s="266"/>
      <c r="D41" s="267" t="s">
        <v>527</v>
      </c>
      <c r="E41" s="267"/>
      <c r="F41" s="267"/>
      <c r="G41" s="267"/>
      <c r="H41" s="267"/>
      <c r="I41" s="91">
        <v>5500000</v>
      </c>
      <c r="J41" s="266" t="s">
        <v>55</v>
      </c>
      <c r="K41" s="304" t="s">
        <v>525</v>
      </c>
      <c r="L41" s="106">
        <v>0.443</v>
      </c>
      <c r="M41" s="101">
        <f t="shared" si="4"/>
        <v>2436500</v>
      </c>
      <c r="N41" s="293"/>
      <c r="O41" s="296"/>
      <c r="P41" s="99"/>
      <c r="Q41" s="103"/>
      <c r="R41" s="301"/>
      <c r="S41" s="104"/>
      <c r="T41" s="99"/>
      <c r="U41" s="296"/>
      <c r="V41" s="296"/>
      <c r="W41" s="296"/>
      <c r="X41" s="296"/>
    </row>
    <row r="42" spans="2:24">
      <c r="B42" s="265">
        <v>10</v>
      </c>
      <c r="C42" s="266"/>
      <c r="D42" s="267" t="s">
        <v>528</v>
      </c>
      <c r="E42" s="267"/>
      <c r="F42" s="267"/>
      <c r="G42" s="267"/>
      <c r="H42" s="267"/>
      <c r="I42" s="91">
        <v>275000</v>
      </c>
      <c r="J42" s="266" t="s">
        <v>54</v>
      </c>
      <c r="K42" s="304" t="s">
        <v>529</v>
      </c>
      <c r="L42" s="106">
        <v>0.4224</v>
      </c>
      <c r="M42" s="101">
        <f t="shared" si="4"/>
        <v>116160</v>
      </c>
      <c r="N42" s="293"/>
      <c r="O42" s="296"/>
      <c r="P42" s="99"/>
      <c r="Q42" s="103"/>
      <c r="R42" s="296"/>
      <c r="S42" s="104"/>
      <c r="T42" s="99"/>
      <c r="U42" s="296"/>
      <c r="V42" s="296"/>
      <c r="W42" s="296"/>
      <c r="X42" s="296"/>
    </row>
    <row r="43" spans="2:24" ht="15" customHeight="1">
      <c r="B43" s="265"/>
      <c r="C43" s="266"/>
      <c r="D43" s="297" t="s">
        <v>530</v>
      </c>
      <c r="E43" s="267"/>
      <c r="F43" s="267"/>
      <c r="G43" s="267"/>
      <c r="H43" s="267"/>
      <c r="I43" s="91"/>
      <c r="J43" s="266"/>
      <c r="K43" s="292"/>
      <c r="L43" s="293"/>
      <c r="M43" s="101">
        <f t="shared" si="4"/>
        <v>0</v>
      </c>
      <c r="N43" s="293"/>
      <c r="O43" s="296">
        <v>213000</v>
      </c>
      <c r="P43" s="99"/>
      <c r="Q43" s="103"/>
      <c r="R43" s="296"/>
      <c r="S43" s="104"/>
      <c r="T43" s="99"/>
      <c r="U43" s="296"/>
      <c r="V43" s="296"/>
      <c r="W43" s="296"/>
      <c r="X43" s="296"/>
    </row>
    <row r="44" spans="2:24" ht="15" customHeight="1">
      <c r="B44" s="265">
        <v>1</v>
      </c>
      <c r="C44" s="266"/>
      <c r="D44" s="267" t="s">
        <v>531</v>
      </c>
      <c r="E44" s="267"/>
      <c r="F44" s="267"/>
      <c r="G44" s="267"/>
      <c r="H44" s="267"/>
      <c r="I44" s="91">
        <v>250000</v>
      </c>
      <c r="J44" s="266" t="s">
        <v>54</v>
      </c>
      <c r="K44" s="302" t="s">
        <v>477</v>
      </c>
      <c r="L44" s="87">
        <v>0.8629</v>
      </c>
      <c r="M44" s="101">
        <f t="shared" si="4"/>
        <v>215725</v>
      </c>
      <c r="N44" s="293"/>
      <c r="O44" s="296"/>
      <c r="P44" s="99"/>
      <c r="Q44" s="103">
        <f>45000000-9000000</f>
        <v>36000000</v>
      </c>
      <c r="R44" s="296"/>
      <c r="S44" s="104"/>
      <c r="T44" s="99"/>
      <c r="U44" s="296"/>
      <c r="V44" s="296"/>
      <c r="W44" s="296"/>
      <c r="X44" s="296"/>
    </row>
    <row r="45" spans="2:24" ht="15" customHeight="1">
      <c r="B45" s="265">
        <v>2</v>
      </c>
      <c r="C45" s="266"/>
      <c r="D45" s="267" t="s">
        <v>532</v>
      </c>
      <c r="E45" s="267"/>
      <c r="F45" s="267"/>
      <c r="G45" s="267"/>
      <c r="H45" s="267"/>
      <c r="I45" s="91">
        <v>258000</v>
      </c>
      <c r="J45" s="266" t="s">
        <v>54</v>
      </c>
      <c r="K45" s="302" t="s">
        <v>477</v>
      </c>
      <c r="L45" s="87">
        <v>0.8629</v>
      </c>
      <c r="M45" s="101">
        <f t="shared" si="4"/>
        <v>222628.2</v>
      </c>
      <c r="N45" s="293"/>
      <c r="O45" s="296"/>
      <c r="P45" s="99"/>
      <c r="Q45" s="103"/>
      <c r="R45" s="296"/>
      <c r="S45" s="104"/>
      <c r="T45" s="99"/>
      <c r="U45" s="296"/>
      <c r="V45" s="296"/>
      <c r="W45" s="296"/>
      <c r="X45" s="296"/>
    </row>
    <row r="46" spans="2:24" ht="15.75" customHeight="1">
      <c r="B46" s="265">
        <v>3</v>
      </c>
      <c r="C46" s="266"/>
      <c r="D46" s="267" t="s">
        <v>533</v>
      </c>
      <c r="E46" s="267"/>
      <c r="F46" s="267"/>
      <c r="G46" s="267"/>
      <c r="H46" s="267"/>
      <c r="I46" s="91">
        <v>450000</v>
      </c>
      <c r="J46" s="266" t="s">
        <v>54</v>
      </c>
      <c r="K46" s="302" t="s">
        <v>477</v>
      </c>
      <c r="L46" s="87">
        <v>0.8629</v>
      </c>
      <c r="M46" s="101">
        <f t="shared" si="4"/>
        <v>388305</v>
      </c>
      <c r="N46" s="293"/>
      <c r="O46" s="296"/>
      <c r="P46" s="99"/>
      <c r="Q46" s="103"/>
      <c r="R46" s="296"/>
      <c r="S46" s="104"/>
      <c r="T46" s="99"/>
      <c r="U46" s="296"/>
      <c r="V46" s="296"/>
      <c r="W46" s="296"/>
      <c r="X46" s="296"/>
    </row>
    <row r="47" spans="2:24" ht="21.75" customHeight="1">
      <c r="B47" s="265">
        <v>4</v>
      </c>
      <c r="C47" s="266"/>
      <c r="D47" s="267" t="s">
        <v>534</v>
      </c>
      <c r="E47" s="267"/>
      <c r="F47" s="267"/>
      <c r="G47" s="267"/>
      <c r="H47" s="267"/>
      <c r="I47" s="91">
        <v>256000</v>
      </c>
      <c r="J47" s="266" t="s">
        <v>54</v>
      </c>
      <c r="K47" s="302" t="s">
        <v>464</v>
      </c>
      <c r="L47" s="87">
        <v>0.99360000000000004</v>
      </c>
      <c r="M47" s="101">
        <f t="shared" si="4"/>
        <v>254361.60000000001</v>
      </c>
      <c r="N47" s="293"/>
      <c r="O47" s="296"/>
      <c r="P47" s="99"/>
      <c r="Q47" s="103"/>
      <c r="R47" s="296"/>
      <c r="S47" s="104"/>
      <c r="T47" s="99"/>
      <c r="U47" s="296"/>
      <c r="V47" s="296"/>
      <c r="W47" s="296"/>
      <c r="X47" s="296"/>
    </row>
    <row r="48" spans="2:24" ht="17.25" customHeight="1">
      <c r="B48" s="265">
        <v>5</v>
      </c>
      <c r="C48" s="266"/>
      <c r="D48" s="267" t="s">
        <v>535</v>
      </c>
      <c r="E48" s="267"/>
      <c r="F48" s="267"/>
      <c r="G48" s="267"/>
      <c r="H48" s="267"/>
      <c r="I48" s="91">
        <v>155000</v>
      </c>
      <c r="J48" s="266" t="s">
        <v>54</v>
      </c>
      <c r="K48" s="302" t="s">
        <v>477</v>
      </c>
      <c r="L48" s="87">
        <v>0.8629</v>
      </c>
      <c r="M48" s="101">
        <f t="shared" si="4"/>
        <v>133749.5</v>
      </c>
      <c r="N48" s="293"/>
      <c r="O48" s="296"/>
      <c r="P48" s="99"/>
      <c r="Q48" s="99"/>
      <c r="R48" s="296"/>
      <c r="S48" s="104"/>
      <c r="T48" s="99"/>
      <c r="U48" s="296"/>
      <c r="V48" s="296"/>
      <c r="W48" s="296"/>
      <c r="X48" s="296"/>
    </row>
    <row r="49" spans="2:24" ht="16.5" customHeight="1">
      <c r="B49" s="265">
        <v>6</v>
      </c>
      <c r="C49" s="266"/>
      <c r="D49" s="267" t="s">
        <v>536</v>
      </c>
      <c r="E49" s="267"/>
      <c r="F49" s="267"/>
      <c r="G49" s="267"/>
      <c r="H49" s="267"/>
      <c r="I49" s="91">
        <v>395000</v>
      </c>
      <c r="J49" s="266" t="s">
        <v>54</v>
      </c>
      <c r="K49" s="302" t="s">
        <v>477</v>
      </c>
      <c r="L49" s="87">
        <v>0.8629</v>
      </c>
      <c r="M49" s="101">
        <f t="shared" si="4"/>
        <v>340845.5</v>
      </c>
      <c r="N49" s="293"/>
      <c r="O49" s="296"/>
      <c r="P49" s="99"/>
      <c r="Q49" s="99"/>
      <c r="R49" s="296"/>
      <c r="S49" s="104"/>
      <c r="T49" s="99"/>
      <c r="U49" s="296"/>
      <c r="V49" s="296"/>
      <c r="W49" s="296"/>
      <c r="X49" s="296"/>
    </row>
    <row r="50" spans="2:24" ht="25.5">
      <c r="B50" s="265">
        <v>7</v>
      </c>
      <c r="C50" s="266"/>
      <c r="D50" s="267" t="s">
        <v>537</v>
      </c>
      <c r="E50" s="267"/>
      <c r="F50" s="267"/>
      <c r="G50" s="267"/>
      <c r="H50" s="267"/>
      <c r="I50" s="91">
        <v>410000</v>
      </c>
      <c r="J50" s="266" t="s">
        <v>54</v>
      </c>
      <c r="K50" s="302" t="s">
        <v>464</v>
      </c>
      <c r="L50" s="87">
        <v>0.99360000000000004</v>
      </c>
      <c r="M50" s="101">
        <f t="shared" si="4"/>
        <v>407376</v>
      </c>
      <c r="N50" s="293"/>
      <c r="O50" s="296"/>
      <c r="P50" s="99"/>
      <c r="Q50" s="99"/>
      <c r="R50" s="296"/>
      <c r="S50" s="104"/>
      <c r="T50" s="99"/>
      <c r="U50" s="296"/>
      <c r="V50" s="296"/>
      <c r="W50" s="296"/>
      <c r="X50" s="296"/>
    </row>
    <row r="51" spans="2:24">
      <c r="B51" s="265">
        <v>8</v>
      </c>
      <c r="C51" s="266"/>
      <c r="D51" s="267" t="s">
        <v>538</v>
      </c>
      <c r="E51" s="267"/>
      <c r="F51" s="267"/>
      <c r="G51" s="267"/>
      <c r="H51" s="267"/>
      <c r="I51" s="91">
        <v>245000</v>
      </c>
      <c r="J51" s="266" t="s">
        <v>54</v>
      </c>
      <c r="K51" s="302" t="s">
        <v>477</v>
      </c>
      <c r="L51" s="87">
        <v>0.8629</v>
      </c>
      <c r="M51" s="101">
        <f t="shared" si="4"/>
        <v>211410.5</v>
      </c>
      <c r="N51" s="293"/>
      <c r="O51" s="296"/>
      <c r="P51" s="99"/>
      <c r="Q51" s="99"/>
      <c r="R51" s="296"/>
      <c r="S51" s="104"/>
      <c r="T51" s="99"/>
      <c r="U51" s="296"/>
      <c r="V51" s="296"/>
      <c r="W51" s="296"/>
      <c r="X51" s="296"/>
    </row>
    <row r="52" spans="2:24">
      <c r="B52" s="265">
        <v>9</v>
      </c>
      <c r="C52" s="266"/>
      <c r="D52" s="267" t="s">
        <v>539</v>
      </c>
      <c r="E52" s="267"/>
      <c r="F52" s="267"/>
      <c r="G52" s="267"/>
      <c r="H52" s="267"/>
      <c r="I52" s="91">
        <v>750000</v>
      </c>
      <c r="J52" s="266" t="s">
        <v>54</v>
      </c>
      <c r="K52" s="302" t="s">
        <v>477</v>
      </c>
      <c r="L52" s="87">
        <v>0.8629</v>
      </c>
      <c r="M52" s="101">
        <f t="shared" si="4"/>
        <v>647175</v>
      </c>
      <c r="N52" s="293"/>
      <c r="O52" s="296"/>
      <c r="P52" s="99"/>
      <c r="Q52" s="99"/>
      <c r="R52" s="296"/>
      <c r="S52" s="104"/>
      <c r="T52" s="99"/>
      <c r="U52" s="296"/>
      <c r="V52" s="296"/>
      <c r="W52" s="296"/>
      <c r="X52" s="296"/>
    </row>
    <row r="53" spans="2:24">
      <c r="B53" s="265">
        <v>10</v>
      </c>
      <c r="C53" s="266"/>
      <c r="D53" s="267" t="s">
        <v>540</v>
      </c>
      <c r="E53" s="267"/>
      <c r="F53" s="267"/>
      <c r="G53" s="267"/>
      <c r="H53" s="267"/>
      <c r="I53" s="91">
        <v>1120000</v>
      </c>
      <c r="J53" s="266" t="s">
        <v>54</v>
      </c>
      <c r="K53" s="302" t="s">
        <v>477</v>
      </c>
      <c r="L53" s="87">
        <v>0.8629</v>
      </c>
      <c r="M53" s="101">
        <f t="shared" si="4"/>
        <v>966448</v>
      </c>
      <c r="N53" s="293"/>
      <c r="O53" s="296"/>
      <c r="P53" s="99"/>
      <c r="Q53" s="99"/>
      <c r="R53" s="296"/>
      <c r="S53" s="104"/>
      <c r="T53" s="99"/>
      <c r="U53" s="296"/>
      <c r="V53" s="296"/>
      <c r="W53" s="296"/>
      <c r="X53" s="296"/>
    </row>
    <row r="54" spans="2:24">
      <c r="B54" s="265">
        <v>11</v>
      </c>
      <c r="C54" s="266"/>
      <c r="D54" s="267" t="s">
        <v>541</v>
      </c>
      <c r="E54" s="267"/>
      <c r="F54" s="267"/>
      <c r="G54" s="267"/>
      <c r="H54" s="267"/>
      <c r="I54" s="91">
        <v>1980000</v>
      </c>
      <c r="J54" s="266" t="s">
        <v>54</v>
      </c>
      <c r="K54" s="302" t="s">
        <v>477</v>
      </c>
      <c r="L54" s="87">
        <v>0.8629</v>
      </c>
      <c r="M54" s="101">
        <f t="shared" si="4"/>
        <v>1708542</v>
      </c>
      <c r="N54" s="293"/>
      <c r="O54" s="296"/>
      <c r="P54" s="99"/>
      <c r="Q54" s="99"/>
      <c r="R54" s="296"/>
      <c r="S54" s="104"/>
      <c r="T54" s="99"/>
      <c r="U54" s="296"/>
      <c r="V54" s="296"/>
      <c r="W54" s="296"/>
      <c r="X54" s="296"/>
    </row>
    <row r="55" spans="2:24" ht="25.5">
      <c r="B55" s="265">
        <v>12</v>
      </c>
      <c r="C55" s="266"/>
      <c r="D55" s="267" t="s">
        <v>542</v>
      </c>
      <c r="E55" s="267"/>
      <c r="F55" s="267"/>
      <c r="G55" s="267"/>
      <c r="H55" s="267"/>
      <c r="I55" s="91">
        <v>750000</v>
      </c>
      <c r="J55" s="266" t="s">
        <v>54</v>
      </c>
      <c r="K55" s="302" t="s">
        <v>461</v>
      </c>
      <c r="L55" s="87">
        <v>0.29210000000000003</v>
      </c>
      <c r="M55" s="101">
        <f t="shared" si="4"/>
        <v>219075.00000000003</v>
      </c>
      <c r="N55" s="293"/>
      <c r="O55" s="296"/>
      <c r="P55" s="99"/>
      <c r="Q55" s="99"/>
      <c r="R55" s="296"/>
      <c r="S55" s="104"/>
      <c r="T55" s="99"/>
      <c r="U55" s="296"/>
      <c r="V55" s="296"/>
      <c r="W55" s="296"/>
      <c r="X55" s="296"/>
    </row>
    <row r="56" spans="2:24">
      <c r="B56" s="265">
        <v>13</v>
      </c>
      <c r="C56" s="266"/>
      <c r="D56" s="267" t="s">
        <v>543</v>
      </c>
      <c r="E56" s="267"/>
      <c r="F56" s="267"/>
      <c r="G56" s="267"/>
      <c r="H56" s="267"/>
      <c r="I56" s="91">
        <v>850000</v>
      </c>
      <c r="J56" s="266" t="s">
        <v>54</v>
      </c>
      <c r="K56" s="302" t="s">
        <v>477</v>
      </c>
      <c r="L56" s="87">
        <v>0.8629</v>
      </c>
      <c r="M56" s="101">
        <f t="shared" si="4"/>
        <v>733465</v>
      </c>
      <c r="N56" s="293"/>
      <c r="O56" s="296"/>
      <c r="P56" s="99"/>
      <c r="Q56" s="99"/>
      <c r="R56" s="296"/>
      <c r="S56" s="104"/>
      <c r="T56" s="99"/>
      <c r="U56" s="296"/>
      <c r="V56" s="296"/>
      <c r="W56" s="296"/>
      <c r="X56" s="296"/>
    </row>
    <row r="57" spans="2:24" ht="25.5">
      <c r="B57" s="265">
        <v>14</v>
      </c>
      <c r="C57" s="266"/>
      <c r="D57" s="267" t="s">
        <v>544</v>
      </c>
      <c r="E57" s="267"/>
      <c r="F57" s="267"/>
      <c r="G57" s="267"/>
      <c r="H57" s="267"/>
      <c r="I57" s="91">
        <v>860000</v>
      </c>
      <c r="J57" s="266" t="s">
        <v>54</v>
      </c>
      <c r="K57" s="310" t="s">
        <v>464</v>
      </c>
      <c r="L57" s="110">
        <v>0.99360000000000004</v>
      </c>
      <c r="M57" s="101">
        <f t="shared" si="4"/>
        <v>854496</v>
      </c>
      <c r="N57" s="293"/>
      <c r="O57" s="296"/>
      <c r="P57" s="99"/>
      <c r="Q57" s="99"/>
      <c r="R57" s="296"/>
      <c r="S57" s="104"/>
      <c r="T57" s="99"/>
      <c r="U57" s="296"/>
      <c r="V57" s="296"/>
      <c r="W57" s="296"/>
      <c r="X57" s="296"/>
    </row>
    <row r="58" spans="2:24" ht="25.5">
      <c r="B58" s="265">
        <v>15</v>
      </c>
      <c r="C58" s="266"/>
      <c r="D58" s="267" t="s">
        <v>545</v>
      </c>
      <c r="E58" s="267"/>
      <c r="F58" s="267"/>
      <c r="G58" s="267"/>
      <c r="H58" s="267"/>
      <c r="I58" s="91">
        <v>950000</v>
      </c>
      <c r="J58" s="266" t="s">
        <v>54</v>
      </c>
      <c r="K58" s="302" t="s">
        <v>464</v>
      </c>
      <c r="L58" s="87">
        <v>0.99360000000000004</v>
      </c>
      <c r="M58" s="101">
        <f t="shared" si="4"/>
        <v>943920</v>
      </c>
      <c r="N58" s="293"/>
      <c r="O58" s="294" t="s">
        <v>546</v>
      </c>
      <c r="P58" s="96" t="s">
        <v>547</v>
      </c>
      <c r="Q58" s="96" t="s">
        <v>548</v>
      </c>
      <c r="R58" s="294" t="s">
        <v>549</v>
      </c>
      <c r="S58" s="104"/>
      <c r="T58" s="99"/>
      <c r="U58" s="296"/>
      <c r="V58" s="296"/>
      <c r="W58" s="296"/>
      <c r="X58" s="296"/>
    </row>
    <row r="59" spans="2:24">
      <c r="B59" s="265"/>
      <c r="C59" s="266"/>
      <c r="D59" s="297" t="s">
        <v>550</v>
      </c>
      <c r="E59" s="267"/>
      <c r="F59" s="267"/>
      <c r="G59" s="267"/>
      <c r="H59" s="267"/>
      <c r="I59" s="91"/>
      <c r="J59" s="266"/>
      <c r="K59" s="292"/>
      <c r="L59" s="293"/>
      <c r="M59" s="101">
        <f t="shared" si="4"/>
        <v>0</v>
      </c>
      <c r="N59" s="293"/>
      <c r="O59" s="294">
        <v>5.8</v>
      </c>
      <c r="P59" s="96">
        <v>111600</v>
      </c>
      <c r="Q59" s="96">
        <f t="shared" ref="Q59:Q66" si="5">P59/O59</f>
        <v>19241.37931034483</v>
      </c>
      <c r="R59" s="295">
        <v>0.05</v>
      </c>
      <c r="S59" s="104">
        <f t="shared" ref="S59:S65" si="6">Q59*R59</f>
        <v>962.06896551724151</v>
      </c>
      <c r="T59" s="99">
        <f t="shared" ref="T59:T65" si="7">S59+Q59</f>
        <v>20203.448275862072</v>
      </c>
      <c r="U59" s="296"/>
      <c r="V59" s="296"/>
      <c r="W59" s="296"/>
      <c r="X59" s="296"/>
    </row>
    <row r="60" spans="2:24">
      <c r="B60" s="311">
        <v>1</v>
      </c>
      <c r="C60" s="312"/>
      <c r="D60" s="313" t="s">
        <v>551</v>
      </c>
      <c r="E60" s="313"/>
      <c r="F60" s="313"/>
      <c r="G60" s="313"/>
      <c r="H60" s="313"/>
      <c r="I60" s="111">
        <v>20500</v>
      </c>
      <c r="J60" s="312" t="s">
        <v>89</v>
      </c>
      <c r="K60" s="314" t="s">
        <v>433</v>
      </c>
      <c r="L60" s="87">
        <v>0.89800000000000002</v>
      </c>
      <c r="M60" s="101">
        <f t="shared" si="4"/>
        <v>18409</v>
      </c>
      <c r="N60" s="293"/>
      <c r="O60" s="294">
        <v>5.8</v>
      </c>
      <c r="P60" s="96">
        <v>142500</v>
      </c>
      <c r="Q60" s="96">
        <f t="shared" si="5"/>
        <v>24568.96551724138</v>
      </c>
      <c r="R60" s="295">
        <v>0.05</v>
      </c>
      <c r="S60" s="104">
        <f t="shared" si="6"/>
        <v>1228.4482758620691</v>
      </c>
      <c r="T60" s="99">
        <f t="shared" si="7"/>
        <v>25797.413793103449</v>
      </c>
      <c r="U60" s="296"/>
      <c r="V60" s="296"/>
      <c r="W60" s="296"/>
      <c r="X60" s="296"/>
    </row>
    <row r="61" spans="2:24">
      <c r="B61" s="265">
        <v>2</v>
      </c>
      <c r="C61" s="266"/>
      <c r="D61" s="267" t="s">
        <v>552</v>
      </c>
      <c r="E61" s="267"/>
      <c r="F61" s="267"/>
      <c r="G61" s="267"/>
      <c r="H61" s="267"/>
      <c r="I61" s="91">
        <v>25500</v>
      </c>
      <c r="J61" s="266" t="s">
        <v>89</v>
      </c>
      <c r="K61" s="314" t="s">
        <v>433</v>
      </c>
      <c r="L61" s="87">
        <v>0.89800000000000002</v>
      </c>
      <c r="M61" s="101">
        <f t="shared" si="4"/>
        <v>22899</v>
      </c>
      <c r="N61" s="293"/>
      <c r="O61" s="294">
        <v>5.8</v>
      </c>
      <c r="P61" s="96">
        <v>293000</v>
      </c>
      <c r="Q61" s="96">
        <f t="shared" si="5"/>
        <v>50517.241379310348</v>
      </c>
      <c r="R61" s="295">
        <v>0.05</v>
      </c>
      <c r="S61" s="104">
        <f t="shared" si="6"/>
        <v>2525.8620689655177</v>
      </c>
      <c r="T61" s="99">
        <f t="shared" si="7"/>
        <v>53043.103448275862</v>
      </c>
      <c r="U61" s="296"/>
      <c r="V61" s="296"/>
      <c r="W61" s="296"/>
      <c r="X61" s="296"/>
    </row>
    <row r="62" spans="2:24">
      <c r="B62" s="265">
        <v>3</v>
      </c>
      <c r="C62" s="266"/>
      <c r="D62" s="267" t="s">
        <v>553</v>
      </c>
      <c r="E62" s="267"/>
      <c r="F62" s="267"/>
      <c r="G62" s="267"/>
      <c r="H62" s="267"/>
      <c r="I62" s="91">
        <v>53000</v>
      </c>
      <c r="J62" s="266" t="s">
        <v>89</v>
      </c>
      <c r="K62" s="314" t="s">
        <v>433</v>
      </c>
      <c r="L62" s="87">
        <v>0.89800000000000002</v>
      </c>
      <c r="M62" s="101">
        <f t="shared" si="4"/>
        <v>47594</v>
      </c>
      <c r="N62" s="293"/>
      <c r="O62" s="294">
        <v>5.8</v>
      </c>
      <c r="P62" s="96">
        <v>486000</v>
      </c>
      <c r="Q62" s="96">
        <f t="shared" si="5"/>
        <v>83793.10344827587</v>
      </c>
      <c r="R62" s="295">
        <v>0.05</v>
      </c>
      <c r="S62" s="104">
        <f t="shared" si="6"/>
        <v>4189.6551724137935</v>
      </c>
      <c r="T62" s="99">
        <f t="shared" si="7"/>
        <v>87982.758620689667</v>
      </c>
      <c r="U62" s="296"/>
      <c r="V62" s="296"/>
      <c r="W62" s="296"/>
      <c r="X62" s="296"/>
    </row>
    <row r="63" spans="2:24" ht="15" customHeight="1">
      <c r="B63" s="265">
        <v>4</v>
      </c>
      <c r="C63" s="266"/>
      <c r="D63" s="267" t="s">
        <v>554</v>
      </c>
      <c r="E63" s="267"/>
      <c r="F63" s="267"/>
      <c r="G63" s="267"/>
      <c r="H63" s="267"/>
      <c r="I63" s="91">
        <v>87000</v>
      </c>
      <c r="J63" s="266" t="s">
        <v>89</v>
      </c>
      <c r="K63" s="314" t="s">
        <v>433</v>
      </c>
      <c r="L63" s="87">
        <v>0.89800000000000002</v>
      </c>
      <c r="M63" s="101">
        <f t="shared" si="4"/>
        <v>78126</v>
      </c>
      <c r="N63" s="293"/>
      <c r="O63" s="294">
        <v>5.8</v>
      </c>
      <c r="P63" s="96">
        <v>1080500</v>
      </c>
      <c r="Q63" s="96">
        <f t="shared" si="5"/>
        <v>186293.10344827586</v>
      </c>
      <c r="R63" s="295">
        <v>0.05</v>
      </c>
      <c r="S63" s="104">
        <f t="shared" si="6"/>
        <v>9314.6551724137935</v>
      </c>
      <c r="T63" s="99">
        <f t="shared" si="7"/>
        <v>195607.75862068965</v>
      </c>
      <c r="U63" s="296"/>
      <c r="V63" s="296"/>
      <c r="W63" s="296"/>
      <c r="X63" s="296"/>
    </row>
    <row r="64" spans="2:24" ht="13.5" customHeight="1">
      <c r="B64" s="265">
        <v>5</v>
      </c>
      <c r="C64" s="266"/>
      <c r="D64" s="267" t="s">
        <v>555</v>
      </c>
      <c r="E64" s="267"/>
      <c r="F64" s="267"/>
      <c r="G64" s="267"/>
      <c r="H64" s="267"/>
      <c r="I64" s="91">
        <v>195500</v>
      </c>
      <c r="J64" s="266" t="s">
        <v>89</v>
      </c>
      <c r="K64" s="314" t="s">
        <v>433</v>
      </c>
      <c r="L64" s="87">
        <v>0.89800000000000002</v>
      </c>
      <c r="M64" s="101">
        <f t="shared" si="4"/>
        <v>175559</v>
      </c>
      <c r="N64" s="293"/>
      <c r="O64" s="294">
        <v>5.8</v>
      </c>
      <c r="P64" s="96">
        <v>249600</v>
      </c>
      <c r="Q64" s="96">
        <f t="shared" si="5"/>
        <v>43034.482758620688</v>
      </c>
      <c r="R64" s="295">
        <v>0.05</v>
      </c>
      <c r="S64" s="104">
        <f t="shared" si="6"/>
        <v>2151.7241379310344</v>
      </c>
      <c r="T64" s="99">
        <f t="shared" si="7"/>
        <v>45186.206896551725</v>
      </c>
      <c r="U64" s="296"/>
      <c r="V64" s="296"/>
      <c r="W64" s="296"/>
      <c r="X64" s="296"/>
    </row>
    <row r="65" spans="2:24">
      <c r="B65" s="265">
        <v>6</v>
      </c>
      <c r="C65" s="266"/>
      <c r="D65" s="267" t="s">
        <v>556</v>
      </c>
      <c r="E65" s="267"/>
      <c r="F65" s="267"/>
      <c r="G65" s="267"/>
      <c r="H65" s="267"/>
      <c r="I65" s="91">
        <v>45000</v>
      </c>
      <c r="J65" s="266" t="s">
        <v>89</v>
      </c>
      <c r="K65" s="314" t="s">
        <v>433</v>
      </c>
      <c r="L65" s="87">
        <v>0.89800000000000002</v>
      </c>
      <c r="M65" s="101">
        <f t="shared" si="4"/>
        <v>40410</v>
      </c>
      <c r="N65" s="293"/>
      <c r="O65" s="294">
        <v>5.8</v>
      </c>
      <c r="P65" s="96">
        <v>506800</v>
      </c>
      <c r="Q65" s="96">
        <f t="shared" si="5"/>
        <v>87379.310344827594</v>
      </c>
      <c r="R65" s="295">
        <v>0.05</v>
      </c>
      <c r="S65" s="104">
        <f t="shared" si="6"/>
        <v>4368.9655172413795</v>
      </c>
      <c r="T65" s="99">
        <f t="shared" si="7"/>
        <v>91748.275862068971</v>
      </c>
      <c r="U65" s="296"/>
      <c r="V65" s="296"/>
      <c r="W65" s="296"/>
      <c r="X65" s="296"/>
    </row>
    <row r="66" spans="2:24">
      <c r="B66" s="265">
        <v>7</v>
      </c>
      <c r="C66" s="266"/>
      <c r="D66" s="267" t="s">
        <v>557</v>
      </c>
      <c r="E66" s="267"/>
      <c r="F66" s="267"/>
      <c r="G66" s="267"/>
      <c r="H66" s="267"/>
      <c r="I66" s="91">
        <v>91500</v>
      </c>
      <c r="J66" s="266" t="s">
        <v>89</v>
      </c>
      <c r="K66" s="314" t="s">
        <v>433</v>
      </c>
      <c r="L66" s="87">
        <v>0.89800000000000002</v>
      </c>
      <c r="M66" s="101">
        <f t="shared" si="4"/>
        <v>82167</v>
      </c>
      <c r="N66" s="293"/>
      <c r="O66" s="294">
        <v>6</v>
      </c>
      <c r="P66" s="96">
        <v>800000</v>
      </c>
      <c r="Q66" s="96">
        <f t="shared" si="5"/>
        <v>133333.33333333334</v>
      </c>
      <c r="R66" s="315"/>
      <c r="S66" s="104"/>
      <c r="T66" s="99"/>
      <c r="U66" s="296"/>
      <c r="V66" s="296"/>
      <c r="W66" s="296"/>
      <c r="X66" s="296"/>
    </row>
    <row r="67" spans="2:24">
      <c r="B67" s="265">
        <v>8</v>
      </c>
      <c r="C67" s="266"/>
      <c r="D67" s="267" t="s">
        <v>558</v>
      </c>
      <c r="E67" s="267"/>
      <c r="F67" s="267"/>
      <c r="G67" s="267"/>
      <c r="H67" s="267"/>
      <c r="I67" s="91">
        <v>15500</v>
      </c>
      <c r="J67" s="266" t="s">
        <v>89</v>
      </c>
      <c r="K67" s="314" t="s">
        <v>433</v>
      </c>
      <c r="L67" s="87">
        <v>0.89800000000000002</v>
      </c>
      <c r="M67" s="101">
        <f t="shared" si="4"/>
        <v>13919</v>
      </c>
      <c r="N67" s="293"/>
      <c r="O67" s="296"/>
      <c r="P67" s="99"/>
      <c r="Q67" s="99"/>
      <c r="R67" s="296"/>
      <c r="S67" s="104"/>
      <c r="T67" s="99"/>
      <c r="U67" s="296"/>
      <c r="V67" s="296"/>
      <c r="W67" s="296"/>
      <c r="X67" s="296"/>
    </row>
    <row r="68" spans="2:24" ht="15.75" customHeight="1">
      <c r="B68" s="272">
        <v>9</v>
      </c>
      <c r="C68" s="316"/>
      <c r="D68" s="274" t="s">
        <v>559</v>
      </c>
      <c r="E68" s="274"/>
      <c r="F68" s="274"/>
      <c r="G68" s="274"/>
      <c r="H68" s="274"/>
      <c r="I68" s="93">
        <v>150000</v>
      </c>
      <c r="J68" s="316" t="s">
        <v>89</v>
      </c>
      <c r="K68" s="314" t="s">
        <v>433</v>
      </c>
      <c r="L68" s="112">
        <v>0.89800000000000002</v>
      </c>
      <c r="M68" s="113">
        <f t="shared" si="4"/>
        <v>134700</v>
      </c>
      <c r="N68" s="293"/>
      <c r="O68" s="296"/>
      <c r="P68" s="99"/>
      <c r="Q68" s="99"/>
      <c r="R68" s="296"/>
      <c r="S68" s="104"/>
      <c r="T68" s="99"/>
      <c r="U68" s="296"/>
      <c r="V68" s="296"/>
      <c r="W68" s="296"/>
      <c r="X68" s="296"/>
    </row>
    <row r="69" spans="2:24" ht="15.75" customHeight="1">
      <c r="B69" s="311"/>
      <c r="C69" s="317"/>
      <c r="D69" s="313"/>
      <c r="E69" s="313"/>
      <c r="F69" s="313"/>
      <c r="G69" s="313"/>
      <c r="H69" s="313"/>
      <c r="I69" s="111"/>
      <c r="J69" s="317"/>
      <c r="K69" s="318"/>
      <c r="L69" s="293"/>
      <c r="M69" s="101">
        <f t="shared" si="4"/>
        <v>0</v>
      </c>
      <c r="N69" s="293"/>
      <c r="O69" s="296"/>
      <c r="P69" s="99" t="s">
        <v>560</v>
      </c>
      <c r="Q69" s="99"/>
      <c r="R69" s="296" t="s">
        <v>561</v>
      </c>
      <c r="S69" s="104" t="s">
        <v>562</v>
      </c>
      <c r="T69" s="99" t="s">
        <v>563</v>
      </c>
      <c r="U69" s="296"/>
      <c r="V69" s="296"/>
      <c r="W69" s="296"/>
      <c r="X69" s="296"/>
    </row>
    <row r="70" spans="2:24" ht="15" customHeight="1">
      <c r="B70" s="265"/>
      <c r="C70" s="319"/>
      <c r="D70" s="320" t="s">
        <v>564</v>
      </c>
      <c r="E70" s="267"/>
      <c r="F70" s="267"/>
      <c r="G70" s="267"/>
      <c r="H70" s="267"/>
      <c r="I70" s="91"/>
      <c r="J70" s="319"/>
      <c r="K70" s="293"/>
      <c r="L70" s="293"/>
      <c r="M70" s="101">
        <f t="shared" si="4"/>
        <v>0</v>
      </c>
      <c r="N70" s="293"/>
      <c r="O70" s="296"/>
      <c r="P70" s="114">
        <v>5500000</v>
      </c>
      <c r="Q70" s="114"/>
      <c r="R70" s="296">
        <v>250000</v>
      </c>
      <c r="S70" s="104">
        <f t="shared" ref="S70:S75" si="8">R70+P70</f>
        <v>5750000</v>
      </c>
      <c r="T70" s="99"/>
      <c r="U70" s="296">
        <f>S70*T70</f>
        <v>0</v>
      </c>
      <c r="V70" s="296"/>
      <c r="W70" s="296"/>
      <c r="X70" s="296"/>
    </row>
    <row r="71" spans="2:24" ht="15" customHeight="1">
      <c r="B71" s="265">
        <v>1</v>
      </c>
      <c r="C71" s="319"/>
      <c r="D71" s="321" t="s">
        <v>565</v>
      </c>
      <c r="E71" s="267"/>
      <c r="F71" s="267"/>
      <c r="G71" s="267"/>
      <c r="H71" s="267"/>
      <c r="I71" s="91">
        <f t="shared" ref="I71:I103" si="9">S70+U70</f>
        <v>5750000</v>
      </c>
      <c r="J71" s="319" t="s">
        <v>55</v>
      </c>
      <c r="K71" s="322" t="s">
        <v>566</v>
      </c>
      <c r="L71" s="323">
        <v>0.47199999999999998</v>
      </c>
      <c r="M71" s="101">
        <f t="shared" si="4"/>
        <v>2714000</v>
      </c>
      <c r="N71" s="293"/>
      <c r="O71" s="296"/>
      <c r="P71" s="114">
        <v>850000</v>
      </c>
      <c r="Q71" s="114"/>
      <c r="R71" s="296">
        <v>150000</v>
      </c>
      <c r="S71" s="104">
        <f t="shared" si="8"/>
        <v>1000000</v>
      </c>
      <c r="T71" s="99"/>
      <c r="U71" s="296">
        <f>S71*T71</f>
        <v>0</v>
      </c>
      <c r="V71" s="296"/>
      <c r="W71" s="296"/>
      <c r="X71" s="296"/>
    </row>
    <row r="72" spans="2:24" ht="25.5">
      <c r="B72" s="265">
        <v>2</v>
      </c>
      <c r="C72" s="319"/>
      <c r="D72" s="321" t="s">
        <v>567</v>
      </c>
      <c r="E72" s="267"/>
      <c r="F72" s="267"/>
      <c r="G72" s="267"/>
      <c r="H72" s="267"/>
      <c r="I72" s="91">
        <f t="shared" si="9"/>
        <v>1000000</v>
      </c>
      <c r="J72" s="319" t="s">
        <v>55</v>
      </c>
      <c r="K72" s="322" t="s">
        <v>566</v>
      </c>
      <c r="L72" s="323">
        <v>0.47199999999999998</v>
      </c>
      <c r="M72" s="101">
        <f t="shared" si="4"/>
        <v>472000</v>
      </c>
      <c r="N72" s="293"/>
      <c r="O72" s="296"/>
      <c r="P72" s="114">
        <v>650000</v>
      </c>
      <c r="Q72" s="114"/>
      <c r="R72" s="296">
        <v>135000</v>
      </c>
      <c r="S72" s="104">
        <f t="shared" si="8"/>
        <v>785000</v>
      </c>
      <c r="T72" s="99"/>
      <c r="U72" s="296">
        <f>S72*T72</f>
        <v>0</v>
      </c>
      <c r="V72" s="296"/>
      <c r="W72" s="296"/>
      <c r="X72" s="296"/>
    </row>
    <row r="73" spans="2:24" ht="25.5">
      <c r="B73" s="265">
        <v>3</v>
      </c>
      <c r="C73" s="319"/>
      <c r="D73" s="321" t="s">
        <v>568</v>
      </c>
      <c r="E73" s="267"/>
      <c r="F73" s="267"/>
      <c r="G73" s="267"/>
      <c r="H73" s="267"/>
      <c r="I73" s="91">
        <f t="shared" si="9"/>
        <v>785000</v>
      </c>
      <c r="J73" s="319" t="s">
        <v>55</v>
      </c>
      <c r="K73" s="322" t="s">
        <v>566</v>
      </c>
      <c r="L73" s="323">
        <v>0.47199999999999998</v>
      </c>
      <c r="M73" s="101">
        <f t="shared" si="4"/>
        <v>370520</v>
      </c>
      <c r="N73" s="293"/>
      <c r="O73" s="296"/>
      <c r="P73" s="114">
        <v>165000</v>
      </c>
      <c r="Q73" s="114"/>
      <c r="R73" s="296">
        <v>50000</v>
      </c>
      <c r="S73" s="104">
        <f t="shared" si="8"/>
        <v>215000</v>
      </c>
      <c r="T73" s="99"/>
      <c r="U73" s="296"/>
      <c r="V73" s="296"/>
      <c r="W73" s="296"/>
      <c r="X73" s="296"/>
    </row>
    <row r="74" spans="2:24" ht="25.5">
      <c r="B74" s="265">
        <v>4</v>
      </c>
      <c r="C74" s="319"/>
      <c r="D74" s="321" t="s">
        <v>569</v>
      </c>
      <c r="E74" s="267"/>
      <c r="F74" s="267"/>
      <c r="G74" s="267"/>
      <c r="H74" s="267"/>
      <c r="I74" s="91">
        <f t="shared" si="9"/>
        <v>215000</v>
      </c>
      <c r="J74" s="319" t="s">
        <v>55</v>
      </c>
      <c r="K74" s="322" t="s">
        <v>570</v>
      </c>
      <c r="L74" s="115">
        <v>0.52159999999999995</v>
      </c>
      <c r="M74" s="101">
        <f t="shared" si="4"/>
        <v>112143.99999999999</v>
      </c>
      <c r="N74" s="293"/>
      <c r="O74" s="296"/>
      <c r="P74" s="114">
        <v>150000</v>
      </c>
      <c r="Q74" s="114"/>
      <c r="R74" s="296">
        <v>40000</v>
      </c>
      <c r="S74" s="104">
        <f t="shared" si="8"/>
        <v>190000</v>
      </c>
      <c r="T74" s="99"/>
      <c r="U74" s="296"/>
      <c r="V74" s="296"/>
      <c r="W74" s="296"/>
      <c r="X74" s="296"/>
    </row>
    <row r="75" spans="2:24" ht="25.5">
      <c r="B75" s="265">
        <v>5</v>
      </c>
      <c r="C75" s="319"/>
      <c r="D75" s="321" t="s">
        <v>571</v>
      </c>
      <c r="E75" s="267"/>
      <c r="F75" s="267"/>
      <c r="G75" s="267"/>
      <c r="H75" s="267"/>
      <c r="I75" s="91">
        <f t="shared" si="9"/>
        <v>190000</v>
      </c>
      <c r="J75" s="319" t="s">
        <v>55</v>
      </c>
      <c r="K75" s="322" t="s">
        <v>570</v>
      </c>
      <c r="L75" s="115">
        <v>0.52159999999999995</v>
      </c>
      <c r="M75" s="101">
        <f t="shared" si="4"/>
        <v>99103.999999999985</v>
      </c>
      <c r="N75" s="293"/>
      <c r="O75" s="296"/>
      <c r="P75" s="114">
        <v>550000</v>
      </c>
      <c r="Q75" s="114"/>
      <c r="R75" s="296">
        <v>125000</v>
      </c>
      <c r="S75" s="104">
        <f t="shared" si="8"/>
        <v>675000</v>
      </c>
      <c r="T75" s="99"/>
      <c r="U75" s="296">
        <f t="shared" ref="U75:U102" si="10">S75*T75</f>
        <v>0</v>
      </c>
      <c r="V75" s="296"/>
      <c r="W75" s="296"/>
      <c r="X75" s="296"/>
    </row>
    <row r="76" spans="2:24" ht="25.5">
      <c r="B76" s="265">
        <v>6</v>
      </c>
      <c r="C76" s="319"/>
      <c r="D76" s="321" t="s">
        <v>572</v>
      </c>
      <c r="E76" s="267"/>
      <c r="F76" s="267"/>
      <c r="G76" s="267"/>
      <c r="H76" s="267"/>
      <c r="I76" s="91">
        <f t="shared" si="9"/>
        <v>675000</v>
      </c>
      <c r="J76" s="319" t="s">
        <v>55</v>
      </c>
      <c r="K76" s="322" t="s">
        <v>566</v>
      </c>
      <c r="L76" s="323">
        <v>0.47199999999999998</v>
      </c>
      <c r="M76" s="101">
        <f t="shared" si="4"/>
        <v>318600</v>
      </c>
      <c r="N76" s="293"/>
      <c r="O76" s="296"/>
      <c r="P76" s="114">
        <v>2600000</v>
      </c>
      <c r="Q76" s="114"/>
      <c r="R76" s="296">
        <v>125000</v>
      </c>
      <c r="S76" s="104">
        <f t="shared" ref="S76:S102" si="11">P76+R76</f>
        <v>2725000</v>
      </c>
      <c r="T76" s="99"/>
      <c r="U76" s="296">
        <f t="shared" si="10"/>
        <v>0</v>
      </c>
      <c r="V76" s="296"/>
      <c r="W76" s="296"/>
      <c r="X76" s="296"/>
    </row>
    <row r="77" spans="2:24" ht="25.5">
      <c r="B77" s="265">
        <v>7</v>
      </c>
      <c r="C77" s="319"/>
      <c r="D77" s="321" t="s">
        <v>573</v>
      </c>
      <c r="E77" s="267"/>
      <c r="F77" s="267"/>
      <c r="G77" s="267"/>
      <c r="H77" s="267"/>
      <c r="I77" s="91">
        <f t="shared" si="9"/>
        <v>2725000</v>
      </c>
      <c r="J77" s="319" t="s">
        <v>54</v>
      </c>
      <c r="K77" s="322" t="s">
        <v>574</v>
      </c>
      <c r="L77" s="323">
        <v>0.52800000000000002</v>
      </c>
      <c r="M77" s="101">
        <f t="shared" si="4"/>
        <v>1438800</v>
      </c>
      <c r="N77" s="293"/>
      <c r="O77" s="296"/>
      <c r="P77" s="114">
        <v>863000</v>
      </c>
      <c r="Q77" s="114"/>
      <c r="R77" s="296">
        <v>75000</v>
      </c>
      <c r="S77" s="104">
        <f t="shared" si="11"/>
        <v>938000</v>
      </c>
      <c r="T77" s="99"/>
      <c r="U77" s="296">
        <f t="shared" si="10"/>
        <v>0</v>
      </c>
      <c r="V77" s="296"/>
      <c r="W77" s="296"/>
      <c r="X77" s="296"/>
    </row>
    <row r="78" spans="2:24" ht="25.5">
      <c r="B78" s="265">
        <v>8</v>
      </c>
      <c r="C78" s="319"/>
      <c r="D78" s="321" t="s">
        <v>575</v>
      </c>
      <c r="E78" s="267"/>
      <c r="F78" s="267"/>
      <c r="G78" s="267"/>
      <c r="H78" s="267"/>
      <c r="I78" s="91">
        <f t="shared" si="9"/>
        <v>938000</v>
      </c>
      <c r="J78" s="319" t="s">
        <v>54</v>
      </c>
      <c r="K78" s="322" t="s">
        <v>574</v>
      </c>
      <c r="L78" s="323">
        <v>0.52800000000000002</v>
      </c>
      <c r="M78" s="101">
        <f t="shared" si="4"/>
        <v>495264</v>
      </c>
      <c r="N78" s="293"/>
      <c r="O78" s="296"/>
      <c r="P78" s="114">
        <v>790000</v>
      </c>
      <c r="Q78" s="114"/>
      <c r="R78" s="296">
        <v>55000</v>
      </c>
      <c r="S78" s="104">
        <f t="shared" si="11"/>
        <v>845000</v>
      </c>
      <c r="T78" s="99"/>
      <c r="U78" s="296">
        <f t="shared" si="10"/>
        <v>0</v>
      </c>
      <c r="V78" s="296"/>
      <c r="W78" s="296"/>
      <c r="X78" s="296"/>
    </row>
    <row r="79" spans="2:24" ht="25.5">
      <c r="B79" s="265">
        <v>9</v>
      </c>
      <c r="C79" s="319"/>
      <c r="D79" s="321" t="s">
        <v>576</v>
      </c>
      <c r="E79" s="267"/>
      <c r="F79" s="267"/>
      <c r="G79" s="267"/>
      <c r="H79" s="267"/>
      <c r="I79" s="91">
        <f t="shared" si="9"/>
        <v>845000</v>
      </c>
      <c r="J79" s="319" t="s">
        <v>54</v>
      </c>
      <c r="K79" s="322" t="s">
        <v>574</v>
      </c>
      <c r="L79" s="323">
        <v>0.52800000000000002</v>
      </c>
      <c r="M79" s="101">
        <f t="shared" si="4"/>
        <v>446160</v>
      </c>
      <c r="N79" s="293"/>
      <c r="O79" s="296"/>
      <c r="P79" s="114">
        <v>286000</v>
      </c>
      <c r="Q79" s="114"/>
      <c r="R79" s="296">
        <v>55000</v>
      </c>
      <c r="S79" s="104">
        <f t="shared" si="11"/>
        <v>341000</v>
      </c>
      <c r="T79" s="99"/>
      <c r="U79" s="296">
        <f t="shared" si="10"/>
        <v>0</v>
      </c>
      <c r="V79" s="296"/>
      <c r="W79" s="296"/>
      <c r="X79" s="296"/>
    </row>
    <row r="80" spans="2:24" ht="25.5">
      <c r="B80" s="265">
        <v>10</v>
      </c>
      <c r="C80" s="319"/>
      <c r="D80" s="321" t="s">
        <v>577</v>
      </c>
      <c r="E80" s="267"/>
      <c r="F80" s="267"/>
      <c r="G80" s="267"/>
      <c r="H80" s="267"/>
      <c r="I80" s="91">
        <f t="shared" si="9"/>
        <v>341000</v>
      </c>
      <c r="J80" s="319" t="s">
        <v>54</v>
      </c>
      <c r="K80" s="322" t="s">
        <v>574</v>
      </c>
      <c r="L80" s="323">
        <v>0.52800000000000002</v>
      </c>
      <c r="M80" s="101">
        <f t="shared" si="4"/>
        <v>180048</v>
      </c>
      <c r="N80" s="293"/>
      <c r="O80" s="296"/>
      <c r="P80" s="114">
        <v>445500</v>
      </c>
      <c r="Q80" s="114"/>
      <c r="R80" s="296">
        <v>35000</v>
      </c>
      <c r="S80" s="104">
        <f t="shared" si="11"/>
        <v>480500</v>
      </c>
      <c r="T80" s="99"/>
      <c r="U80" s="296">
        <f t="shared" si="10"/>
        <v>0</v>
      </c>
      <c r="V80" s="296"/>
      <c r="W80" s="296"/>
      <c r="X80" s="296"/>
    </row>
    <row r="81" spans="2:24">
      <c r="B81" s="265">
        <v>11</v>
      </c>
      <c r="C81" s="319"/>
      <c r="D81" s="321" t="s">
        <v>578</v>
      </c>
      <c r="E81" s="267"/>
      <c r="F81" s="267"/>
      <c r="G81" s="267"/>
      <c r="H81" s="267"/>
      <c r="I81" s="91">
        <f t="shared" si="9"/>
        <v>480500</v>
      </c>
      <c r="J81" s="319" t="s">
        <v>54</v>
      </c>
      <c r="K81" s="324" t="s">
        <v>570</v>
      </c>
      <c r="L81" s="325">
        <v>0.48199999999999998</v>
      </c>
      <c r="M81" s="101">
        <f t="shared" si="4"/>
        <v>231601</v>
      </c>
      <c r="N81" s="293"/>
      <c r="O81" s="296"/>
      <c r="P81" s="114">
        <v>94500</v>
      </c>
      <c r="Q81" s="114"/>
      <c r="R81" s="296">
        <v>20000</v>
      </c>
      <c r="S81" s="104">
        <f t="shared" si="11"/>
        <v>114500</v>
      </c>
      <c r="T81" s="99"/>
      <c r="U81" s="296">
        <f t="shared" si="10"/>
        <v>0</v>
      </c>
      <c r="V81" s="296"/>
      <c r="W81" s="296"/>
      <c r="X81" s="296"/>
    </row>
    <row r="82" spans="2:24">
      <c r="B82" s="265">
        <v>12</v>
      </c>
      <c r="C82" s="319"/>
      <c r="D82" s="321" t="s">
        <v>579</v>
      </c>
      <c r="E82" s="267"/>
      <c r="F82" s="267"/>
      <c r="G82" s="267"/>
      <c r="H82" s="267"/>
      <c r="I82" s="91">
        <f t="shared" si="9"/>
        <v>114500</v>
      </c>
      <c r="J82" s="319" t="s">
        <v>54</v>
      </c>
      <c r="K82" s="324" t="s">
        <v>570</v>
      </c>
      <c r="L82" s="325">
        <v>0.48199999999999998</v>
      </c>
      <c r="M82" s="101">
        <f t="shared" si="4"/>
        <v>55189</v>
      </c>
      <c r="N82" s="293"/>
      <c r="O82" s="296"/>
      <c r="P82" s="114">
        <f>P81</f>
        <v>94500</v>
      </c>
      <c r="Q82" s="114"/>
      <c r="R82" s="296">
        <v>20000</v>
      </c>
      <c r="S82" s="104">
        <f t="shared" si="11"/>
        <v>114500</v>
      </c>
      <c r="T82" s="99"/>
      <c r="U82" s="296">
        <f t="shared" si="10"/>
        <v>0</v>
      </c>
      <c r="V82" s="296"/>
      <c r="W82" s="296"/>
      <c r="X82" s="296"/>
    </row>
    <row r="83" spans="2:24" ht="15" customHeight="1">
      <c r="B83" s="265">
        <v>13</v>
      </c>
      <c r="C83" s="319"/>
      <c r="D83" s="321" t="s">
        <v>580</v>
      </c>
      <c r="E83" s="267"/>
      <c r="F83" s="267"/>
      <c r="G83" s="267"/>
      <c r="H83" s="267"/>
      <c r="I83" s="91">
        <f t="shared" si="9"/>
        <v>114500</v>
      </c>
      <c r="J83" s="319" t="s">
        <v>54</v>
      </c>
      <c r="K83" s="324" t="s">
        <v>570</v>
      </c>
      <c r="L83" s="325">
        <v>0.48199999999999998</v>
      </c>
      <c r="M83" s="101">
        <f t="shared" si="4"/>
        <v>55189</v>
      </c>
      <c r="N83" s="293"/>
      <c r="O83" s="296"/>
      <c r="P83" s="114">
        <f>P82</f>
        <v>94500</v>
      </c>
      <c r="Q83" s="114"/>
      <c r="R83" s="296">
        <v>20000</v>
      </c>
      <c r="S83" s="104">
        <f t="shared" si="11"/>
        <v>114500</v>
      </c>
      <c r="T83" s="99"/>
      <c r="U83" s="296">
        <f t="shared" si="10"/>
        <v>0</v>
      </c>
      <c r="V83" s="296"/>
      <c r="W83" s="296"/>
      <c r="X83" s="296"/>
    </row>
    <row r="84" spans="2:24" ht="13.5" customHeight="1">
      <c r="B84" s="265">
        <v>14</v>
      </c>
      <c r="C84" s="319"/>
      <c r="D84" s="321" t="s">
        <v>581</v>
      </c>
      <c r="E84" s="267"/>
      <c r="F84" s="267"/>
      <c r="G84" s="267"/>
      <c r="H84" s="267"/>
      <c r="I84" s="91">
        <f t="shared" si="9"/>
        <v>114500</v>
      </c>
      <c r="J84" s="319" t="s">
        <v>54</v>
      </c>
      <c r="K84" s="324" t="s">
        <v>570</v>
      </c>
      <c r="L84" s="325">
        <v>0.48199999999999998</v>
      </c>
      <c r="M84" s="101">
        <f t="shared" ref="M84:M147" si="12">I84*L84</f>
        <v>55189</v>
      </c>
      <c r="N84" s="293"/>
      <c r="O84" s="296"/>
      <c r="P84" s="114">
        <v>3250000</v>
      </c>
      <c r="Q84" s="114"/>
      <c r="R84" s="296">
        <v>350000</v>
      </c>
      <c r="S84" s="104">
        <f t="shared" si="11"/>
        <v>3600000</v>
      </c>
      <c r="T84" s="99"/>
      <c r="U84" s="296">
        <f t="shared" si="10"/>
        <v>0</v>
      </c>
      <c r="V84" s="296"/>
      <c r="W84" s="296"/>
      <c r="X84" s="296"/>
    </row>
    <row r="85" spans="2:24">
      <c r="B85" s="265">
        <v>15</v>
      </c>
      <c r="C85" s="319"/>
      <c r="D85" s="321" t="s">
        <v>582</v>
      </c>
      <c r="E85" s="267"/>
      <c r="F85" s="267"/>
      <c r="G85" s="267"/>
      <c r="H85" s="267"/>
      <c r="I85" s="91">
        <f t="shared" si="9"/>
        <v>3600000</v>
      </c>
      <c r="J85" s="319" t="s">
        <v>54</v>
      </c>
      <c r="K85" s="324" t="s">
        <v>570</v>
      </c>
      <c r="L85" s="325">
        <v>0.48199999999999998</v>
      </c>
      <c r="M85" s="101">
        <f t="shared" si="12"/>
        <v>1735200</v>
      </c>
      <c r="N85" s="293"/>
      <c r="O85" s="296"/>
      <c r="P85" s="114">
        <v>2700000</v>
      </c>
      <c r="Q85" s="114"/>
      <c r="R85" s="296">
        <v>500000</v>
      </c>
      <c r="S85" s="104">
        <f t="shared" si="11"/>
        <v>3200000</v>
      </c>
      <c r="T85" s="99"/>
      <c r="U85" s="296">
        <f t="shared" si="10"/>
        <v>0</v>
      </c>
      <c r="V85" s="296"/>
      <c r="W85" s="296"/>
      <c r="X85" s="296"/>
    </row>
    <row r="86" spans="2:24">
      <c r="B86" s="265">
        <v>16</v>
      </c>
      <c r="C86" s="319"/>
      <c r="D86" s="321" t="s">
        <v>583</v>
      </c>
      <c r="E86" s="267"/>
      <c r="F86" s="267"/>
      <c r="G86" s="267"/>
      <c r="H86" s="267"/>
      <c r="I86" s="91">
        <f t="shared" si="9"/>
        <v>3200000</v>
      </c>
      <c r="J86" s="319"/>
      <c r="K86" s="324" t="s">
        <v>570</v>
      </c>
      <c r="L86" s="325">
        <v>0.48199999999999998</v>
      </c>
      <c r="M86" s="101">
        <f t="shared" si="12"/>
        <v>1542400</v>
      </c>
      <c r="N86" s="293"/>
      <c r="O86" s="296"/>
      <c r="P86" s="114">
        <v>155000</v>
      </c>
      <c r="Q86" s="114"/>
      <c r="R86" s="296">
        <v>25000</v>
      </c>
      <c r="S86" s="104">
        <f t="shared" si="11"/>
        <v>180000</v>
      </c>
      <c r="T86" s="99"/>
      <c r="U86" s="296">
        <f t="shared" si="10"/>
        <v>0</v>
      </c>
      <c r="V86" s="296"/>
      <c r="W86" s="296"/>
      <c r="X86" s="296"/>
    </row>
    <row r="87" spans="2:24">
      <c r="B87" s="265">
        <v>17</v>
      </c>
      <c r="C87" s="319"/>
      <c r="D87" s="321" t="s">
        <v>584</v>
      </c>
      <c r="E87" s="267"/>
      <c r="F87" s="267"/>
      <c r="G87" s="267"/>
      <c r="H87" s="267"/>
      <c r="I87" s="91">
        <f t="shared" si="9"/>
        <v>180000</v>
      </c>
      <c r="J87" s="319" t="s">
        <v>54</v>
      </c>
      <c r="K87" s="324" t="s">
        <v>570</v>
      </c>
      <c r="L87" s="325">
        <v>0.48199999999999998</v>
      </c>
      <c r="M87" s="101">
        <f t="shared" si="12"/>
        <v>86760</v>
      </c>
      <c r="N87" s="293"/>
      <c r="O87" s="296"/>
      <c r="P87" s="114">
        <v>35000</v>
      </c>
      <c r="Q87" s="114"/>
      <c r="R87" s="296">
        <v>15000</v>
      </c>
      <c r="S87" s="104">
        <f t="shared" si="11"/>
        <v>50000</v>
      </c>
      <c r="T87" s="99"/>
      <c r="U87" s="296">
        <f t="shared" si="10"/>
        <v>0</v>
      </c>
      <c r="V87" s="296"/>
      <c r="W87" s="296"/>
      <c r="X87" s="296"/>
    </row>
    <row r="88" spans="2:24" ht="15" customHeight="1">
      <c r="B88" s="265">
        <v>18</v>
      </c>
      <c r="C88" s="319"/>
      <c r="D88" s="326" t="s">
        <v>585</v>
      </c>
      <c r="E88" s="267"/>
      <c r="F88" s="267"/>
      <c r="G88" s="267"/>
      <c r="H88" s="267"/>
      <c r="I88" s="91">
        <f t="shared" si="9"/>
        <v>50000</v>
      </c>
      <c r="J88" s="319" t="s">
        <v>54</v>
      </c>
      <c r="K88" s="293"/>
      <c r="L88" s="293"/>
      <c r="M88" s="101">
        <f t="shared" si="12"/>
        <v>0</v>
      </c>
      <c r="N88" s="293"/>
      <c r="O88" s="296"/>
      <c r="P88" s="114">
        <v>25000</v>
      </c>
      <c r="Q88" s="114"/>
      <c r="R88" s="296">
        <v>15000</v>
      </c>
      <c r="S88" s="104">
        <f t="shared" si="11"/>
        <v>40000</v>
      </c>
      <c r="T88" s="99"/>
      <c r="U88" s="296">
        <f t="shared" si="10"/>
        <v>0</v>
      </c>
      <c r="V88" s="296"/>
      <c r="W88" s="296"/>
      <c r="X88" s="296"/>
    </row>
    <row r="89" spans="2:24" ht="16.5" customHeight="1">
      <c r="B89" s="265">
        <v>19</v>
      </c>
      <c r="C89" s="319"/>
      <c r="D89" s="326" t="s">
        <v>586</v>
      </c>
      <c r="E89" s="267"/>
      <c r="F89" s="267"/>
      <c r="G89" s="267"/>
      <c r="H89" s="267"/>
      <c r="I89" s="91">
        <f t="shared" si="9"/>
        <v>40000</v>
      </c>
      <c r="J89" s="319" t="s">
        <v>54</v>
      </c>
      <c r="K89" s="293"/>
      <c r="L89" s="293"/>
      <c r="M89" s="101">
        <f t="shared" si="12"/>
        <v>0</v>
      </c>
      <c r="N89" s="293"/>
      <c r="O89" s="296"/>
      <c r="P89" s="114">
        <v>125000</v>
      </c>
      <c r="Q89" s="114"/>
      <c r="R89" s="296">
        <v>120000</v>
      </c>
      <c r="S89" s="104">
        <f t="shared" si="11"/>
        <v>245000</v>
      </c>
      <c r="T89" s="99"/>
      <c r="U89" s="296">
        <f t="shared" si="10"/>
        <v>0</v>
      </c>
      <c r="V89" s="296"/>
      <c r="W89" s="296"/>
      <c r="X89" s="296"/>
    </row>
    <row r="90" spans="2:24" ht="17.25" customHeight="1">
      <c r="B90" s="265">
        <v>20</v>
      </c>
      <c r="C90" s="319"/>
      <c r="D90" s="116" t="s">
        <v>587</v>
      </c>
      <c r="E90" s="267"/>
      <c r="F90" s="267"/>
      <c r="G90" s="267"/>
      <c r="H90" s="267"/>
      <c r="I90" s="91">
        <f t="shared" si="9"/>
        <v>245000</v>
      </c>
      <c r="J90" s="319" t="s">
        <v>54</v>
      </c>
      <c r="K90" s="324" t="s">
        <v>390</v>
      </c>
      <c r="L90" s="325">
        <v>0.9032</v>
      </c>
      <c r="M90" s="101">
        <f t="shared" si="12"/>
        <v>221284</v>
      </c>
      <c r="N90" s="293"/>
      <c r="O90" s="296"/>
      <c r="P90" s="114">
        <v>2500</v>
      </c>
      <c r="Q90" s="114"/>
      <c r="R90" s="296">
        <v>1500</v>
      </c>
      <c r="S90" s="104">
        <f t="shared" si="11"/>
        <v>4000</v>
      </c>
      <c r="T90" s="99"/>
      <c r="U90" s="296">
        <f t="shared" si="10"/>
        <v>0</v>
      </c>
      <c r="V90" s="296"/>
      <c r="W90" s="296"/>
      <c r="X90" s="296"/>
    </row>
    <row r="91" spans="2:24">
      <c r="B91" s="265">
        <v>21</v>
      </c>
      <c r="C91" s="319"/>
      <c r="D91" s="116" t="s">
        <v>588</v>
      </c>
      <c r="E91" s="267"/>
      <c r="F91" s="267"/>
      <c r="G91" s="267"/>
      <c r="H91" s="267"/>
      <c r="I91" s="91">
        <f t="shared" si="9"/>
        <v>4000</v>
      </c>
      <c r="J91" s="319" t="s">
        <v>54</v>
      </c>
      <c r="K91" s="324" t="s">
        <v>390</v>
      </c>
      <c r="L91" s="325">
        <v>0.9032</v>
      </c>
      <c r="M91" s="101">
        <f t="shared" si="12"/>
        <v>3612.8</v>
      </c>
      <c r="N91" s="293"/>
      <c r="O91" s="296"/>
      <c r="P91" s="114">
        <v>95000</v>
      </c>
      <c r="Q91" s="114"/>
      <c r="R91" s="296">
        <v>10000</v>
      </c>
      <c r="S91" s="104">
        <f t="shared" si="11"/>
        <v>105000</v>
      </c>
      <c r="T91" s="99"/>
      <c r="U91" s="296">
        <f t="shared" si="10"/>
        <v>0</v>
      </c>
      <c r="V91" s="296"/>
      <c r="W91" s="296"/>
      <c r="X91" s="296"/>
    </row>
    <row r="92" spans="2:24" ht="17.25" customHeight="1">
      <c r="B92" s="265">
        <v>22</v>
      </c>
      <c r="C92" s="319"/>
      <c r="D92" s="117" t="s">
        <v>589</v>
      </c>
      <c r="E92" s="267"/>
      <c r="F92" s="267"/>
      <c r="G92" s="267"/>
      <c r="H92" s="267"/>
      <c r="I92" s="91">
        <f t="shared" si="9"/>
        <v>105000</v>
      </c>
      <c r="J92" s="319" t="s">
        <v>590</v>
      </c>
      <c r="K92" s="293"/>
      <c r="L92" s="327">
        <v>1</v>
      </c>
      <c r="M92" s="101">
        <f t="shared" si="12"/>
        <v>105000</v>
      </c>
      <c r="N92" s="293"/>
      <c r="O92" s="296"/>
      <c r="P92" s="114">
        <v>65000</v>
      </c>
      <c r="Q92" s="114"/>
      <c r="R92" s="296">
        <v>15000</v>
      </c>
      <c r="S92" s="104">
        <f t="shared" si="11"/>
        <v>80000</v>
      </c>
      <c r="T92" s="99"/>
      <c r="U92" s="296">
        <f t="shared" si="10"/>
        <v>0</v>
      </c>
      <c r="V92" s="296"/>
      <c r="W92" s="296"/>
      <c r="X92" s="296"/>
    </row>
    <row r="93" spans="2:24" ht="18" customHeight="1">
      <c r="B93" s="265">
        <v>23</v>
      </c>
      <c r="C93" s="319"/>
      <c r="D93" s="118" t="s">
        <v>591</v>
      </c>
      <c r="E93" s="267"/>
      <c r="F93" s="267"/>
      <c r="G93" s="267"/>
      <c r="H93" s="267"/>
      <c r="I93" s="91">
        <f t="shared" si="9"/>
        <v>80000</v>
      </c>
      <c r="J93" s="319" t="s">
        <v>54</v>
      </c>
      <c r="K93" s="293"/>
      <c r="L93" s="327">
        <v>1</v>
      </c>
      <c r="M93" s="101">
        <f t="shared" si="12"/>
        <v>80000</v>
      </c>
      <c r="N93" s="293"/>
      <c r="O93" s="296"/>
      <c r="P93" s="114">
        <v>95000</v>
      </c>
      <c r="Q93" s="114"/>
      <c r="R93" s="296">
        <v>15000</v>
      </c>
      <c r="S93" s="104">
        <f t="shared" si="11"/>
        <v>110000</v>
      </c>
      <c r="T93" s="99"/>
      <c r="U93" s="296">
        <f t="shared" si="10"/>
        <v>0</v>
      </c>
      <c r="V93" s="296"/>
      <c r="W93" s="296"/>
      <c r="X93" s="296"/>
    </row>
    <row r="94" spans="2:24">
      <c r="B94" s="265">
        <v>24</v>
      </c>
      <c r="C94" s="319"/>
      <c r="D94" s="118" t="s">
        <v>592</v>
      </c>
      <c r="E94" s="267"/>
      <c r="F94" s="267"/>
      <c r="G94" s="267"/>
      <c r="H94" s="267"/>
      <c r="I94" s="91">
        <f t="shared" si="9"/>
        <v>110000</v>
      </c>
      <c r="J94" s="319" t="s">
        <v>54</v>
      </c>
      <c r="K94" s="293"/>
      <c r="L94" s="327">
        <v>1</v>
      </c>
      <c r="M94" s="101">
        <f t="shared" si="12"/>
        <v>110000</v>
      </c>
      <c r="N94" s="293"/>
      <c r="O94" s="296"/>
      <c r="P94" s="114">
        <v>28000</v>
      </c>
      <c r="Q94" s="114"/>
      <c r="R94" s="296">
        <v>10000</v>
      </c>
      <c r="S94" s="104">
        <f t="shared" si="11"/>
        <v>38000</v>
      </c>
      <c r="T94" s="99"/>
      <c r="U94" s="296">
        <f t="shared" si="10"/>
        <v>0</v>
      </c>
      <c r="V94" s="296"/>
      <c r="W94" s="296"/>
      <c r="X94" s="296"/>
    </row>
    <row r="95" spans="2:24">
      <c r="B95" s="265">
        <v>25</v>
      </c>
      <c r="C95" s="319"/>
      <c r="D95" s="118" t="s">
        <v>593</v>
      </c>
      <c r="E95" s="267"/>
      <c r="F95" s="267"/>
      <c r="G95" s="267"/>
      <c r="H95" s="267"/>
      <c r="I95" s="91">
        <f t="shared" si="9"/>
        <v>38000</v>
      </c>
      <c r="J95" s="319" t="s">
        <v>54</v>
      </c>
      <c r="K95" s="293"/>
      <c r="L95" s="327">
        <v>1</v>
      </c>
      <c r="M95" s="101">
        <f t="shared" si="12"/>
        <v>38000</v>
      </c>
      <c r="N95" s="293"/>
      <c r="O95" s="296"/>
      <c r="P95" s="114">
        <v>114500</v>
      </c>
      <c r="Q95" s="114"/>
      <c r="R95" s="296">
        <v>15000</v>
      </c>
      <c r="S95" s="104">
        <f t="shared" si="11"/>
        <v>129500</v>
      </c>
      <c r="T95" s="99"/>
      <c r="U95" s="296">
        <f t="shared" si="10"/>
        <v>0</v>
      </c>
      <c r="V95" s="296"/>
      <c r="W95" s="296"/>
      <c r="X95" s="296"/>
    </row>
    <row r="96" spans="2:24">
      <c r="B96" s="265">
        <v>26</v>
      </c>
      <c r="C96" s="319"/>
      <c r="D96" s="118" t="s">
        <v>594</v>
      </c>
      <c r="E96" s="267"/>
      <c r="F96" s="267"/>
      <c r="G96" s="267"/>
      <c r="H96" s="267"/>
      <c r="I96" s="91">
        <f t="shared" si="9"/>
        <v>129500</v>
      </c>
      <c r="J96" s="319" t="s">
        <v>54</v>
      </c>
      <c r="K96" s="293"/>
      <c r="L96" s="327">
        <v>1</v>
      </c>
      <c r="M96" s="101">
        <f t="shared" si="12"/>
        <v>129500</v>
      </c>
      <c r="N96" s="293"/>
      <c r="O96" s="296"/>
      <c r="P96" s="114">
        <v>60000</v>
      </c>
      <c r="Q96" s="114"/>
      <c r="R96" s="296">
        <v>25000</v>
      </c>
      <c r="S96" s="104">
        <f t="shared" si="11"/>
        <v>85000</v>
      </c>
      <c r="T96" s="99"/>
      <c r="U96" s="296">
        <f t="shared" si="10"/>
        <v>0</v>
      </c>
      <c r="V96" s="296"/>
      <c r="W96" s="296"/>
      <c r="X96" s="296"/>
    </row>
    <row r="97" spans="2:24">
      <c r="B97" s="265">
        <v>27</v>
      </c>
      <c r="C97" s="319"/>
      <c r="D97" s="118" t="s">
        <v>595</v>
      </c>
      <c r="E97" s="267"/>
      <c r="F97" s="267"/>
      <c r="G97" s="267"/>
      <c r="H97" s="267"/>
      <c r="I97" s="91">
        <f t="shared" si="9"/>
        <v>85000</v>
      </c>
      <c r="J97" s="319" t="s">
        <v>54</v>
      </c>
      <c r="K97" s="293"/>
      <c r="L97" s="327">
        <v>1</v>
      </c>
      <c r="M97" s="101">
        <f t="shared" si="12"/>
        <v>85000</v>
      </c>
      <c r="N97" s="293"/>
      <c r="O97" s="296"/>
      <c r="P97" s="114">
        <v>35000</v>
      </c>
      <c r="Q97" s="114"/>
      <c r="R97" s="296">
        <v>15000</v>
      </c>
      <c r="S97" s="104">
        <f t="shared" si="11"/>
        <v>50000</v>
      </c>
      <c r="T97" s="99"/>
      <c r="U97" s="296">
        <f t="shared" si="10"/>
        <v>0</v>
      </c>
      <c r="V97" s="296"/>
      <c r="W97" s="296"/>
      <c r="X97" s="296"/>
    </row>
    <row r="98" spans="2:24">
      <c r="B98" s="265">
        <v>28</v>
      </c>
      <c r="C98" s="319"/>
      <c r="D98" s="118" t="s">
        <v>596</v>
      </c>
      <c r="E98" s="267"/>
      <c r="F98" s="267"/>
      <c r="G98" s="267"/>
      <c r="H98" s="267"/>
      <c r="I98" s="91">
        <f t="shared" si="9"/>
        <v>50000</v>
      </c>
      <c r="J98" s="319" t="s">
        <v>50</v>
      </c>
      <c r="K98" s="293"/>
      <c r="L98" s="327">
        <v>1</v>
      </c>
      <c r="M98" s="101">
        <f t="shared" si="12"/>
        <v>50000</v>
      </c>
      <c r="N98" s="293"/>
      <c r="O98" s="296"/>
      <c r="P98" s="114">
        <v>172000</v>
      </c>
      <c r="Q98" s="114"/>
      <c r="R98" s="296">
        <v>15000</v>
      </c>
      <c r="S98" s="104">
        <f t="shared" si="11"/>
        <v>187000</v>
      </c>
      <c r="T98" s="99"/>
      <c r="U98" s="296">
        <f t="shared" si="10"/>
        <v>0</v>
      </c>
      <c r="V98" s="296"/>
      <c r="W98" s="296"/>
      <c r="X98" s="296"/>
    </row>
    <row r="99" spans="2:24">
      <c r="B99" s="265">
        <v>29</v>
      </c>
      <c r="C99" s="319"/>
      <c r="D99" s="118" t="s">
        <v>597</v>
      </c>
      <c r="E99" s="267"/>
      <c r="F99" s="267"/>
      <c r="G99" s="267"/>
      <c r="H99" s="267"/>
      <c r="I99" s="91">
        <f t="shared" si="9"/>
        <v>187000</v>
      </c>
      <c r="J99" s="319" t="s">
        <v>89</v>
      </c>
      <c r="K99" s="293"/>
      <c r="L99" s="327">
        <v>1</v>
      </c>
      <c r="M99" s="101">
        <f t="shared" si="12"/>
        <v>187000</v>
      </c>
      <c r="N99" s="293"/>
      <c r="O99" s="296"/>
      <c r="P99" s="114">
        <v>250000</v>
      </c>
      <c r="Q99" s="114"/>
      <c r="R99" s="296">
        <v>55000</v>
      </c>
      <c r="S99" s="104">
        <f t="shared" si="11"/>
        <v>305000</v>
      </c>
      <c r="T99" s="99"/>
      <c r="U99" s="296">
        <f t="shared" si="10"/>
        <v>0</v>
      </c>
      <c r="V99" s="296"/>
      <c r="W99" s="296"/>
      <c r="X99" s="296"/>
    </row>
    <row r="100" spans="2:24">
      <c r="B100" s="265">
        <v>30</v>
      </c>
      <c r="C100" s="319"/>
      <c r="D100" s="118" t="s">
        <v>598</v>
      </c>
      <c r="E100" s="267"/>
      <c r="F100" s="267"/>
      <c r="G100" s="267"/>
      <c r="H100" s="267"/>
      <c r="I100" s="91">
        <f t="shared" si="9"/>
        <v>305000</v>
      </c>
      <c r="J100" s="319" t="s">
        <v>54</v>
      </c>
      <c r="K100" s="293"/>
      <c r="L100" s="327">
        <v>1</v>
      </c>
      <c r="M100" s="101">
        <f t="shared" si="12"/>
        <v>305000</v>
      </c>
      <c r="N100" s="293"/>
      <c r="O100" s="296"/>
      <c r="P100" s="114">
        <v>275000</v>
      </c>
      <c r="Q100" s="114"/>
      <c r="R100" s="296">
        <v>30000</v>
      </c>
      <c r="S100" s="104">
        <f t="shared" si="11"/>
        <v>305000</v>
      </c>
      <c r="T100" s="99"/>
      <c r="U100" s="296">
        <f t="shared" si="10"/>
        <v>0</v>
      </c>
      <c r="V100" s="296"/>
      <c r="W100" s="296"/>
      <c r="X100" s="296"/>
    </row>
    <row r="101" spans="2:24">
      <c r="B101" s="265">
        <v>31</v>
      </c>
      <c r="C101" s="319"/>
      <c r="D101" s="118" t="s">
        <v>599</v>
      </c>
      <c r="E101" s="267"/>
      <c r="F101" s="267"/>
      <c r="G101" s="267"/>
      <c r="H101" s="267"/>
      <c r="I101" s="91">
        <f t="shared" si="9"/>
        <v>305000</v>
      </c>
      <c r="J101" s="319" t="s">
        <v>54</v>
      </c>
      <c r="K101" s="293"/>
      <c r="L101" s="327">
        <v>1</v>
      </c>
      <c r="M101" s="101">
        <f t="shared" si="12"/>
        <v>305000</v>
      </c>
      <c r="N101" s="293"/>
      <c r="O101" s="296"/>
      <c r="P101" s="114">
        <v>25000</v>
      </c>
      <c r="Q101" s="114"/>
      <c r="R101" s="296">
        <v>10000</v>
      </c>
      <c r="S101" s="104">
        <f t="shared" si="11"/>
        <v>35000</v>
      </c>
      <c r="T101" s="99"/>
      <c r="U101" s="296">
        <f t="shared" si="10"/>
        <v>0</v>
      </c>
      <c r="V101" s="296"/>
      <c r="W101" s="296"/>
      <c r="X101" s="296"/>
    </row>
    <row r="102" spans="2:24">
      <c r="B102" s="265">
        <v>32</v>
      </c>
      <c r="C102" s="319"/>
      <c r="D102" s="118" t="s">
        <v>600</v>
      </c>
      <c r="E102" s="267"/>
      <c r="F102" s="267"/>
      <c r="G102" s="267"/>
      <c r="H102" s="267"/>
      <c r="I102" s="91">
        <f t="shared" si="9"/>
        <v>35000</v>
      </c>
      <c r="J102" s="319" t="s">
        <v>50</v>
      </c>
      <c r="K102" s="293"/>
      <c r="L102" s="327">
        <v>1</v>
      </c>
      <c r="M102" s="101">
        <f t="shared" si="12"/>
        <v>35000</v>
      </c>
      <c r="N102" s="293"/>
      <c r="O102" s="296"/>
      <c r="P102" s="114">
        <v>4500</v>
      </c>
      <c r="Q102" s="114"/>
      <c r="R102" s="296">
        <v>2500</v>
      </c>
      <c r="S102" s="104">
        <f t="shared" si="11"/>
        <v>7000</v>
      </c>
      <c r="T102" s="99"/>
      <c r="U102" s="296">
        <f t="shared" si="10"/>
        <v>0</v>
      </c>
      <c r="V102" s="296"/>
      <c r="W102" s="296"/>
      <c r="X102" s="296"/>
    </row>
    <row r="103" spans="2:24" ht="15" customHeight="1">
      <c r="B103" s="265">
        <v>32</v>
      </c>
      <c r="C103" s="319"/>
      <c r="D103" s="118" t="s">
        <v>601</v>
      </c>
      <c r="E103" s="267"/>
      <c r="F103" s="267"/>
      <c r="G103" s="267"/>
      <c r="H103" s="267"/>
      <c r="I103" s="91">
        <f t="shared" si="9"/>
        <v>7000</v>
      </c>
      <c r="J103" s="319" t="s">
        <v>54</v>
      </c>
      <c r="K103" s="293"/>
      <c r="L103" s="327">
        <v>1</v>
      </c>
      <c r="M103" s="101">
        <f t="shared" si="12"/>
        <v>7000</v>
      </c>
      <c r="N103" s="293"/>
      <c r="O103" s="296"/>
      <c r="P103" s="114">
        <v>298300000</v>
      </c>
      <c r="Q103" s="114">
        <v>5000000</v>
      </c>
      <c r="R103" s="301">
        <f>Q103+P103</f>
        <v>303300000</v>
      </c>
      <c r="S103" s="104"/>
      <c r="T103" s="99"/>
      <c r="U103" s="296"/>
      <c r="V103" s="296"/>
      <c r="W103" s="296"/>
      <c r="X103" s="296"/>
    </row>
    <row r="104" spans="2:24" ht="13.5" customHeight="1">
      <c r="B104" s="265">
        <v>33</v>
      </c>
      <c r="C104" s="319"/>
      <c r="D104" s="118" t="s">
        <v>602</v>
      </c>
      <c r="E104" s="267"/>
      <c r="F104" s="267"/>
      <c r="G104" s="267"/>
      <c r="H104" s="267"/>
      <c r="I104" s="91">
        <v>596000000</v>
      </c>
      <c r="J104" s="319" t="s">
        <v>55</v>
      </c>
      <c r="K104" s="293"/>
      <c r="L104" s="327">
        <v>1</v>
      </c>
      <c r="M104" s="101">
        <f t="shared" si="12"/>
        <v>596000000</v>
      </c>
      <c r="N104" s="293"/>
      <c r="O104" s="296"/>
      <c r="P104" s="99"/>
      <c r="Q104" s="99"/>
      <c r="R104" s="296"/>
      <c r="S104" s="104"/>
      <c r="T104" s="99"/>
      <c r="U104" s="296"/>
      <c r="V104" s="296"/>
      <c r="W104" s="296"/>
      <c r="X104" s="296"/>
    </row>
    <row r="105" spans="2:24">
      <c r="B105" s="265"/>
      <c r="C105" s="319"/>
      <c r="D105" s="328" t="s">
        <v>603</v>
      </c>
      <c r="E105" s="267"/>
      <c r="F105" s="267"/>
      <c r="G105" s="267"/>
      <c r="H105" s="267"/>
      <c r="I105" s="91"/>
      <c r="J105" s="319"/>
      <c r="K105" s="293"/>
      <c r="L105" s="293"/>
      <c r="M105" s="101">
        <f t="shared" si="12"/>
        <v>0</v>
      </c>
      <c r="N105" s="293"/>
      <c r="O105" s="296">
        <v>65000</v>
      </c>
      <c r="P105" s="99">
        <v>0.05</v>
      </c>
      <c r="Q105" s="99">
        <f>O105*P105</f>
        <v>3250</v>
      </c>
      <c r="R105" s="301">
        <f>Q105+O105</f>
        <v>68250</v>
      </c>
      <c r="S105" s="104"/>
      <c r="T105" s="99"/>
      <c r="U105" s="296"/>
      <c r="V105" s="296"/>
      <c r="W105" s="296"/>
      <c r="X105" s="296"/>
    </row>
    <row r="106" spans="2:24" ht="25.5">
      <c r="B106" s="265">
        <v>1</v>
      </c>
      <c r="C106" s="319"/>
      <c r="D106" s="321" t="s">
        <v>604</v>
      </c>
      <c r="E106" s="267"/>
      <c r="F106" s="267"/>
      <c r="G106" s="267"/>
      <c r="H106" s="267"/>
      <c r="I106" s="91">
        <v>95000</v>
      </c>
      <c r="J106" s="319" t="s">
        <v>54</v>
      </c>
      <c r="K106" s="322" t="s">
        <v>406</v>
      </c>
      <c r="L106" s="323">
        <v>0.29299999999999998</v>
      </c>
      <c r="M106" s="101">
        <f t="shared" si="12"/>
        <v>27835</v>
      </c>
      <c r="N106" s="293"/>
      <c r="O106" s="296">
        <v>75000</v>
      </c>
      <c r="P106" s="99">
        <v>0.05</v>
      </c>
      <c r="Q106" s="99">
        <f>O106*P106</f>
        <v>3750</v>
      </c>
      <c r="R106" s="301">
        <f>Q106+O106</f>
        <v>78750</v>
      </c>
      <c r="S106" s="104"/>
      <c r="T106" s="99"/>
      <c r="U106" s="296"/>
      <c r="V106" s="296"/>
      <c r="W106" s="296"/>
      <c r="X106" s="296"/>
    </row>
    <row r="107" spans="2:24" ht="25.5">
      <c r="B107" s="265">
        <v>3</v>
      </c>
      <c r="C107" s="319"/>
      <c r="D107" s="267" t="s">
        <v>605</v>
      </c>
      <c r="E107" s="267"/>
      <c r="F107" s="267"/>
      <c r="G107" s="267"/>
      <c r="H107" s="267"/>
      <c r="I107" s="91">
        <v>105000</v>
      </c>
      <c r="J107" s="319" t="s">
        <v>54</v>
      </c>
      <c r="K107" s="322" t="s">
        <v>406</v>
      </c>
      <c r="L107" s="323">
        <v>0.29299999999999998</v>
      </c>
      <c r="M107" s="101">
        <f t="shared" si="12"/>
        <v>30765</v>
      </c>
      <c r="N107" s="293"/>
      <c r="O107" s="296"/>
      <c r="P107" s="99"/>
      <c r="Q107" s="99"/>
      <c r="R107" s="301"/>
      <c r="S107" s="104"/>
      <c r="T107" s="99"/>
      <c r="U107" s="296"/>
      <c r="V107" s="296"/>
      <c r="W107" s="296"/>
      <c r="X107" s="296"/>
    </row>
    <row r="108" spans="2:24" ht="25.5">
      <c r="B108" s="265">
        <v>4</v>
      </c>
      <c r="C108" s="319"/>
      <c r="D108" s="267" t="s">
        <v>606</v>
      </c>
      <c r="E108" s="267"/>
      <c r="F108" s="267"/>
      <c r="G108" s="267"/>
      <c r="H108" s="267"/>
      <c r="I108" s="91">
        <v>125000</v>
      </c>
      <c r="J108" s="319" t="s">
        <v>54</v>
      </c>
      <c r="K108" s="322" t="s">
        <v>406</v>
      </c>
      <c r="L108" s="323">
        <v>0.29299999999999998</v>
      </c>
      <c r="M108" s="101">
        <f t="shared" si="12"/>
        <v>36625</v>
      </c>
      <c r="N108" s="293"/>
      <c r="O108" s="296"/>
      <c r="P108" s="99"/>
      <c r="Q108" s="99"/>
      <c r="R108" s="301"/>
      <c r="S108" s="104"/>
      <c r="T108" s="99"/>
      <c r="U108" s="296"/>
      <c r="V108" s="296"/>
      <c r="W108" s="296"/>
      <c r="X108" s="296"/>
    </row>
    <row r="109" spans="2:24" ht="15" customHeight="1">
      <c r="B109" s="265">
        <v>5</v>
      </c>
      <c r="C109" s="319"/>
      <c r="D109" s="267" t="s">
        <v>607</v>
      </c>
      <c r="E109" s="267"/>
      <c r="F109" s="267"/>
      <c r="G109" s="267"/>
      <c r="H109" s="267"/>
      <c r="I109" s="91">
        <v>255000</v>
      </c>
      <c r="J109" s="319" t="s">
        <v>54</v>
      </c>
      <c r="K109" s="322" t="s">
        <v>406</v>
      </c>
      <c r="L109" s="323">
        <v>0.29299999999999998</v>
      </c>
      <c r="M109" s="101">
        <f t="shared" si="12"/>
        <v>74715</v>
      </c>
      <c r="N109" s="293"/>
      <c r="O109" s="296">
        <v>135000</v>
      </c>
      <c r="P109" s="99">
        <v>0.05</v>
      </c>
      <c r="Q109" s="99">
        <f>O109*P109</f>
        <v>6750</v>
      </c>
      <c r="R109" s="301">
        <f>Q109+O109</f>
        <v>141750</v>
      </c>
      <c r="S109" s="104"/>
      <c r="T109" s="99"/>
      <c r="U109" s="296"/>
      <c r="V109" s="296"/>
      <c r="W109" s="296"/>
      <c r="X109" s="296"/>
    </row>
    <row r="110" spans="2:24" ht="14.25" customHeight="1">
      <c r="B110" s="265">
        <v>6</v>
      </c>
      <c r="C110" s="319"/>
      <c r="D110" s="267" t="s">
        <v>608</v>
      </c>
      <c r="E110" s="267"/>
      <c r="F110" s="267"/>
      <c r="G110" s="267"/>
      <c r="H110" s="267"/>
      <c r="I110" s="91">
        <v>160000</v>
      </c>
      <c r="J110" s="319" t="s">
        <v>54</v>
      </c>
      <c r="K110" s="322" t="s">
        <v>406</v>
      </c>
      <c r="L110" s="323">
        <v>0.29299999999999998</v>
      </c>
      <c r="M110" s="101">
        <f t="shared" si="12"/>
        <v>46880</v>
      </c>
      <c r="N110" s="293"/>
      <c r="O110" s="296"/>
      <c r="P110" s="99"/>
      <c r="Q110" s="99"/>
      <c r="R110" s="296"/>
      <c r="S110" s="104"/>
      <c r="T110" s="99"/>
      <c r="U110" s="296"/>
      <c r="V110" s="296"/>
      <c r="W110" s="296"/>
      <c r="X110" s="296"/>
    </row>
    <row r="111" spans="2:24" ht="25.5">
      <c r="B111" s="265">
        <v>7</v>
      </c>
      <c r="C111" s="319"/>
      <c r="D111" s="267" t="s">
        <v>609</v>
      </c>
      <c r="E111" s="267"/>
      <c r="F111" s="267"/>
      <c r="G111" s="267"/>
      <c r="H111" s="267"/>
      <c r="I111" s="91">
        <v>135000</v>
      </c>
      <c r="J111" s="319" t="s">
        <v>54</v>
      </c>
      <c r="K111" s="322" t="s">
        <v>406</v>
      </c>
      <c r="L111" s="323">
        <v>0.29299999999999998</v>
      </c>
      <c r="M111" s="101">
        <f t="shared" si="12"/>
        <v>39555</v>
      </c>
      <c r="N111" s="293"/>
      <c r="O111" s="296"/>
      <c r="P111" s="99"/>
      <c r="Q111" s="99"/>
      <c r="R111" s="296"/>
      <c r="S111" s="104"/>
      <c r="T111" s="99"/>
      <c r="U111" s="296"/>
      <c r="V111" s="296"/>
      <c r="W111" s="296"/>
      <c r="X111" s="296"/>
    </row>
    <row r="112" spans="2:24" ht="25.5">
      <c r="B112" s="265">
        <v>8</v>
      </c>
      <c r="C112" s="319"/>
      <c r="D112" s="267" t="s">
        <v>610</v>
      </c>
      <c r="E112" s="267"/>
      <c r="F112" s="267"/>
      <c r="G112" s="267"/>
      <c r="H112" s="267"/>
      <c r="I112" s="91">
        <v>657000</v>
      </c>
      <c r="J112" s="319" t="s">
        <v>54</v>
      </c>
      <c r="K112" s="322" t="s">
        <v>406</v>
      </c>
      <c r="L112" s="323">
        <v>0.29299999999999998</v>
      </c>
      <c r="M112" s="101">
        <f t="shared" si="12"/>
        <v>192501</v>
      </c>
      <c r="N112" s="293"/>
      <c r="O112" s="296"/>
      <c r="P112" s="99"/>
      <c r="Q112" s="99"/>
      <c r="R112" s="296"/>
      <c r="S112" s="104"/>
      <c r="T112" s="99"/>
      <c r="U112" s="296"/>
      <c r="V112" s="296"/>
      <c r="W112" s="296"/>
      <c r="X112" s="296"/>
    </row>
    <row r="113" spans="2:24" ht="25.5">
      <c r="B113" s="265">
        <v>9</v>
      </c>
      <c r="C113" s="319"/>
      <c r="D113" s="267" t="s">
        <v>611</v>
      </c>
      <c r="E113" s="267"/>
      <c r="F113" s="267"/>
      <c r="G113" s="267"/>
      <c r="H113" s="267"/>
      <c r="I113" s="91">
        <v>795000</v>
      </c>
      <c r="J113" s="319" t="s">
        <v>54</v>
      </c>
      <c r="K113" s="322" t="s">
        <v>406</v>
      </c>
      <c r="L113" s="323">
        <v>0.29299999999999998</v>
      </c>
      <c r="M113" s="101">
        <f t="shared" si="12"/>
        <v>232935</v>
      </c>
      <c r="N113" s="293"/>
      <c r="O113" s="296">
        <v>50000</v>
      </c>
      <c r="P113" s="99">
        <v>0.05</v>
      </c>
      <c r="Q113" s="99">
        <f>O113*P113</f>
        <v>2500</v>
      </c>
      <c r="R113" s="301">
        <f>Q113+O113</f>
        <v>52500</v>
      </c>
      <c r="S113" s="104"/>
      <c r="T113" s="99"/>
      <c r="U113" s="296"/>
      <c r="V113" s="296"/>
      <c r="W113" s="296"/>
      <c r="X113" s="296"/>
    </row>
    <row r="114" spans="2:24" ht="18" customHeight="1">
      <c r="B114" s="265">
        <v>10</v>
      </c>
      <c r="C114" s="319"/>
      <c r="D114" s="267" t="s">
        <v>612</v>
      </c>
      <c r="E114" s="267"/>
      <c r="F114" s="267"/>
      <c r="G114" s="267"/>
      <c r="H114" s="267"/>
      <c r="I114" s="91">
        <v>2500000</v>
      </c>
      <c r="J114" s="319" t="s">
        <v>54</v>
      </c>
      <c r="K114" s="322" t="s">
        <v>406</v>
      </c>
      <c r="L114" s="323">
        <v>0.29299999999999998</v>
      </c>
      <c r="M114" s="101">
        <f t="shared" si="12"/>
        <v>732500</v>
      </c>
      <c r="N114" s="293"/>
      <c r="O114" s="296"/>
      <c r="P114" s="99"/>
      <c r="Q114" s="99"/>
      <c r="R114" s="301"/>
      <c r="S114" s="104"/>
      <c r="T114" s="99"/>
      <c r="U114" s="296"/>
      <c r="V114" s="296"/>
      <c r="W114" s="296"/>
      <c r="X114" s="296"/>
    </row>
    <row r="115" spans="2:24" ht="25.5">
      <c r="B115" s="265">
        <v>11</v>
      </c>
      <c r="C115" s="319"/>
      <c r="D115" s="267" t="s">
        <v>613</v>
      </c>
      <c r="E115" s="267"/>
      <c r="F115" s="267"/>
      <c r="G115" s="267"/>
      <c r="H115" s="267"/>
      <c r="I115" s="91">
        <v>225000</v>
      </c>
      <c r="J115" s="319" t="s">
        <v>55</v>
      </c>
      <c r="K115" s="322" t="s">
        <v>406</v>
      </c>
      <c r="L115" s="323">
        <v>0.29299999999999998</v>
      </c>
      <c r="M115" s="101">
        <f t="shared" si="12"/>
        <v>65925</v>
      </c>
      <c r="N115" s="293"/>
      <c r="O115" s="296"/>
      <c r="P115" s="99"/>
      <c r="Q115" s="99"/>
      <c r="R115" s="301"/>
      <c r="S115" s="104"/>
      <c r="T115" s="99"/>
      <c r="U115" s="296"/>
      <c r="V115" s="296"/>
      <c r="W115" s="296"/>
      <c r="X115" s="296"/>
    </row>
    <row r="116" spans="2:24" ht="14.25" customHeight="1">
      <c r="B116" s="265">
        <v>12</v>
      </c>
      <c r="C116" s="319"/>
      <c r="D116" s="267" t="s">
        <v>614</v>
      </c>
      <c r="E116" s="267"/>
      <c r="F116" s="267"/>
      <c r="G116" s="267"/>
      <c r="H116" s="267"/>
      <c r="I116" s="91">
        <v>325000</v>
      </c>
      <c r="J116" s="319" t="s">
        <v>55</v>
      </c>
      <c r="K116" s="322" t="s">
        <v>406</v>
      </c>
      <c r="L116" s="323">
        <v>0.29299999999999998</v>
      </c>
      <c r="M116" s="101">
        <f t="shared" si="12"/>
        <v>95225</v>
      </c>
      <c r="N116" s="293"/>
      <c r="O116" s="296"/>
      <c r="P116" s="99"/>
      <c r="Q116" s="99"/>
      <c r="R116" s="301"/>
      <c r="S116" s="104"/>
      <c r="T116" s="99"/>
      <c r="U116" s="296"/>
      <c r="V116" s="296"/>
      <c r="W116" s="296"/>
      <c r="X116" s="296"/>
    </row>
    <row r="117" spans="2:24" ht="25.5">
      <c r="B117" s="265">
        <v>13</v>
      </c>
      <c r="C117" s="319"/>
      <c r="D117" s="267" t="s">
        <v>615</v>
      </c>
      <c r="E117" s="267"/>
      <c r="F117" s="267"/>
      <c r="G117" s="267"/>
      <c r="H117" s="267"/>
      <c r="I117" s="91">
        <v>65000</v>
      </c>
      <c r="J117" s="319" t="s">
        <v>54</v>
      </c>
      <c r="K117" s="322" t="s">
        <v>406</v>
      </c>
      <c r="L117" s="323">
        <v>0.29299999999999998</v>
      </c>
      <c r="M117" s="101">
        <f t="shared" si="12"/>
        <v>19045</v>
      </c>
      <c r="N117" s="293"/>
      <c r="O117" s="296"/>
      <c r="P117" s="99"/>
      <c r="Q117" s="99"/>
      <c r="R117" s="301"/>
      <c r="S117" s="104"/>
      <c r="T117" s="99"/>
      <c r="U117" s="296"/>
      <c r="V117" s="296"/>
      <c r="W117" s="296"/>
      <c r="X117" s="296"/>
    </row>
    <row r="118" spans="2:24" ht="25.5">
      <c r="B118" s="265">
        <v>14</v>
      </c>
      <c r="C118" s="319"/>
      <c r="D118" s="267" t="s">
        <v>616</v>
      </c>
      <c r="E118" s="267"/>
      <c r="F118" s="267"/>
      <c r="G118" s="267"/>
      <c r="H118" s="267"/>
      <c r="I118" s="91">
        <v>980000</v>
      </c>
      <c r="J118" s="319" t="s">
        <v>54</v>
      </c>
      <c r="K118" s="322" t="s">
        <v>406</v>
      </c>
      <c r="L118" s="323">
        <v>0.29299999999999998</v>
      </c>
      <c r="M118" s="101">
        <f t="shared" si="12"/>
        <v>287140</v>
      </c>
      <c r="N118" s="293"/>
      <c r="O118" s="296"/>
      <c r="P118" s="99"/>
      <c r="Q118" s="99"/>
      <c r="R118" s="301"/>
      <c r="S118" s="104"/>
      <c r="T118" s="99"/>
      <c r="U118" s="296"/>
      <c r="V118" s="296"/>
      <c r="W118" s="296"/>
      <c r="X118" s="296"/>
    </row>
    <row r="119" spans="2:24" ht="25.5">
      <c r="B119" s="265">
        <v>15</v>
      </c>
      <c r="C119" s="319"/>
      <c r="D119" s="267" t="s">
        <v>617</v>
      </c>
      <c r="E119" s="267"/>
      <c r="F119" s="267"/>
      <c r="G119" s="267"/>
      <c r="H119" s="267"/>
      <c r="I119" s="91">
        <v>255000</v>
      </c>
      <c r="J119" s="319" t="s">
        <v>54</v>
      </c>
      <c r="K119" s="322" t="s">
        <v>406</v>
      </c>
      <c r="L119" s="323">
        <v>0.29299999999999998</v>
      </c>
      <c r="M119" s="101">
        <f t="shared" si="12"/>
        <v>74715</v>
      </c>
      <c r="N119" s="293"/>
      <c r="O119" s="296"/>
      <c r="P119" s="99"/>
      <c r="Q119" s="99"/>
      <c r="R119" s="301"/>
      <c r="S119" s="104"/>
      <c r="T119" s="99"/>
      <c r="U119" s="296"/>
      <c r="V119" s="296"/>
      <c r="W119" s="296"/>
      <c r="X119" s="296"/>
    </row>
    <row r="120" spans="2:24" ht="25.5">
      <c r="B120" s="265"/>
      <c r="C120" s="319"/>
      <c r="D120" s="267" t="s">
        <v>618</v>
      </c>
      <c r="E120" s="267"/>
      <c r="F120" s="267"/>
      <c r="G120" s="267"/>
      <c r="H120" s="267"/>
      <c r="I120" s="91">
        <v>75000</v>
      </c>
      <c r="J120" s="319" t="s">
        <v>54</v>
      </c>
      <c r="K120" s="322" t="s">
        <v>406</v>
      </c>
      <c r="L120" s="323">
        <v>0.29299999999999998</v>
      </c>
      <c r="M120" s="101">
        <f t="shared" si="12"/>
        <v>21975</v>
      </c>
      <c r="N120" s="293"/>
      <c r="O120" s="296"/>
      <c r="P120" s="99"/>
      <c r="Q120" s="99"/>
      <c r="R120" s="296"/>
      <c r="S120" s="104"/>
      <c r="T120" s="99"/>
      <c r="U120" s="296"/>
      <c r="V120" s="296"/>
      <c r="W120" s="296"/>
      <c r="X120" s="296"/>
    </row>
    <row r="121" spans="2:24">
      <c r="B121" s="265"/>
      <c r="C121" s="319"/>
      <c r="D121" s="297" t="s">
        <v>619</v>
      </c>
      <c r="E121" s="267"/>
      <c r="F121" s="267"/>
      <c r="G121" s="267"/>
      <c r="H121" s="267"/>
      <c r="I121" s="91"/>
      <c r="J121" s="319"/>
      <c r="K121" s="293"/>
      <c r="L121" s="293"/>
      <c r="M121" s="101">
        <f t="shared" si="12"/>
        <v>0</v>
      </c>
      <c r="N121" s="293"/>
      <c r="O121" s="296"/>
      <c r="P121" s="99">
        <v>772400</v>
      </c>
      <c r="Q121" s="99"/>
      <c r="R121" s="296"/>
      <c r="S121" s="104"/>
      <c r="T121" s="99"/>
      <c r="U121" s="296"/>
      <c r="V121" s="296"/>
      <c r="W121" s="296"/>
      <c r="X121" s="296"/>
    </row>
    <row r="122" spans="2:24">
      <c r="B122" s="265">
        <v>1</v>
      </c>
      <c r="C122" s="319"/>
      <c r="D122" s="321" t="s">
        <v>620</v>
      </c>
      <c r="E122" s="267"/>
      <c r="F122" s="267"/>
      <c r="G122" s="267"/>
      <c r="H122" s="267"/>
      <c r="I122" s="91">
        <v>4500</v>
      </c>
      <c r="J122" s="329" t="s">
        <v>89</v>
      </c>
      <c r="K122" s="330" t="s">
        <v>390</v>
      </c>
      <c r="L122" s="323">
        <v>0.95309999999999995</v>
      </c>
      <c r="M122" s="101">
        <f t="shared" si="12"/>
        <v>4288.95</v>
      </c>
      <c r="N122" s="331"/>
      <c r="O122" s="296"/>
      <c r="P122" s="99">
        <v>50</v>
      </c>
      <c r="Q122" s="99"/>
      <c r="R122" s="296"/>
      <c r="S122" s="104"/>
      <c r="T122" s="99"/>
      <c r="U122" s="296"/>
      <c r="V122" s="296"/>
      <c r="W122" s="296"/>
      <c r="X122" s="296"/>
    </row>
    <row r="123" spans="2:24" ht="14.25" customHeight="1">
      <c r="B123" s="265">
        <v>2</v>
      </c>
      <c r="C123" s="319"/>
      <c r="D123" s="321" t="s">
        <v>621</v>
      </c>
      <c r="E123" s="267"/>
      <c r="F123" s="267"/>
      <c r="G123" s="267"/>
      <c r="H123" s="267"/>
      <c r="I123" s="91">
        <v>6500</v>
      </c>
      <c r="J123" s="329" t="s">
        <v>89</v>
      </c>
      <c r="K123" s="330" t="s">
        <v>390</v>
      </c>
      <c r="L123" s="323">
        <v>0.95309999999999995</v>
      </c>
      <c r="M123" s="101">
        <f t="shared" si="12"/>
        <v>6195.15</v>
      </c>
      <c r="N123" s="331"/>
      <c r="O123" s="296"/>
      <c r="P123" s="99"/>
      <c r="Q123" s="99"/>
      <c r="R123" s="296"/>
      <c r="S123" s="104"/>
      <c r="T123" s="99"/>
      <c r="U123" s="296"/>
      <c r="V123" s="296"/>
      <c r="W123" s="296"/>
      <c r="X123" s="296"/>
    </row>
    <row r="124" spans="2:24">
      <c r="B124" s="265">
        <v>3</v>
      </c>
      <c r="C124" s="332"/>
      <c r="D124" s="333" t="s">
        <v>622</v>
      </c>
      <c r="E124" s="334"/>
      <c r="F124" s="334"/>
      <c r="G124" s="334"/>
      <c r="H124" s="334"/>
      <c r="I124" s="119">
        <v>11000</v>
      </c>
      <c r="J124" s="329" t="s">
        <v>89</v>
      </c>
      <c r="K124" s="330" t="s">
        <v>390</v>
      </c>
      <c r="L124" s="323">
        <v>0.87429999999999997</v>
      </c>
      <c r="M124" s="101">
        <f t="shared" si="12"/>
        <v>9617.2999999999993</v>
      </c>
      <c r="N124" s="331"/>
      <c r="O124" s="296"/>
      <c r="P124" s="99">
        <f>P121/P122</f>
        <v>15448</v>
      </c>
      <c r="Q124" s="99"/>
      <c r="R124" s="296"/>
      <c r="S124" s="104"/>
      <c r="T124" s="99"/>
      <c r="U124" s="296"/>
      <c r="V124" s="296"/>
      <c r="W124" s="296"/>
      <c r="X124" s="296"/>
    </row>
    <row r="125" spans="2:24">
      <c r="B125" s="265">
        <v>4</v>
      </c>
      <c r="C125" s="332"/>
      <c r="D125" s="333" t="s">
        <v>623</v>
      </c>
      <c r="E125" s="334"/>
      <c r="F125" s="334"/>
      <c r="G125" s="334"/>
      <c r="H125" s="334"/>
      <c r="I125" s="119">
        <v>15000</v>
      </c>
      <c r="J125" s="329" t="s">
        <v>89</v>
      </c>
      <c r="K125" s="330" t="s">
        <v>390</v>
      </c>
      <c r="L125" s="323">
        <v>0.87429999999999997</v>
      </c>
      <c r="M125" s="101">
        <f t="shared" si="12"/>
        <v>13114.5</v>
      </c>
      <c r="N125" s="331"/>
      <c r="O125" s="296"/>
      <c r="P125" s="99"/>
      <c r="Q125" s="99"/>
      <c r="R125" s="296"/>
      <c r="S125" s="104"/>
      <c r="T125" s="99"/>
      <c r="U125" s="296"/>
      <c r="V125" s="296"/>
      <c r="W125" s="296"/>
      <c r="X125" s="296"/>
    </row>
    <row r="126" spans="2:24">
      <c r="B126" s="265">
        <v>5</v>
      </c>
      <c r="C126" s="332"/>
      <c r="D126" s="333" t="s">
        <v>624</v>
      </c>
      <c r="E126" s="334"/>
      <c r="F126" s="334"/>
      <c r="G126" s="334"/>
      <c r="H126" s="334"/>
      <c r="I126" s="119">
        <v>13500</v>
      </c>
      <c r="J126" s="329" t="s">
        <v>89</v>
      </c>
      <c r="K126" s="330" t="s">
        <v>390</v>
      </c>
      <c r="L126" s="323">
        <v>0.87429999999999997</v>
      </c>
      <c r="M126" s="101">
        <f t="shared" si="12"/>
        <v>11803.05</v>
      </c>
      <c r="N126" s="331"/>
      <c r="O126" s="296"/>
      <c r="P126" s="99">
        <f>P124*3</f>
        <v>46344</v>
      </c>
      <c r="Q126" s="99"/>
      <c r="R126" s="296"/>
      <c r="S126" s="104"/>
      <c r="T126" s="99"/>
      <c r="U126" s="296"/>
      <c r="V126" s="296"/>
      <c r="W126" s="296"/>
      <c r="X126" s="296"/>
    </row>
    <row r="127" spans="2:24">
      <c r="B127" s="265">
        <v>6</v>
      </c>
      <c r="C127" s="332"/>
      <c r="D127" s="333" t="s">
        <v>625</v>
      </c>
      <c r="E127" s="334"/>
      <c r="F127" s="334"/>
      <c r="G127" s="334"/>
      <c r="H127" s="334"/>
      <c r="I127" s="119">
        <v>18500</v>
      </c>
      <c r="J127" s="335" t="s">
        <v>89</v>
      </c>
      <c r="K127" s="330" t="s">
        <v>390</v>
      </c>
      <c r="L127" s="323">
        <v>0.87429999999999997</v>
      </c>
      <c r="M127" s="101">
        <f t="shared" si="12"/>
        <v>16174.55</v>
      </c>
      <c r="N127" s="331"/>
      <c r="O127" s="296"/>
      <c r="P127" s="99"/>
      <c r="Q127" s="99"/>
      <c r="R127" s="296"/>
      <c r="S127" s="104"/>
      <c r="T127" s="99"/>
      <c r="U127" s="296"/>
      <c r="V127" s="296"/>
      <c r="W127" s="296"/>
      <c r="X127" s="296"/>
    </row>
    <row r="128" spans="2:24">
      <c r="B128" s="265">
        <v>7</v>
      </c>
      <c r="C128" s="332"/>
      <c r="D128" s="333" t="s">
        <v>626</v>
      </c>
      <c r="E128" s="334"/>
      <c r="F128" s="334"/>
      <c r="G128" s="334"/>
      <c r="H128" s="334"/>
      <c r="I128" s="119">
        <v>28000</v>
      </c>
      <c r="J128" s="335" t="s">
        <v>89</v>
      </c>
      <c r="K128" s="330" t="s">
        <v>390</v>
      </c>
      <c r="L128" s="323">
        <v>0.87429999999999997</v>
      </c>
      <c r="M128" s="101">
        <f t="shared" si="12"/>
        <v>24480.399999999998</v>
      </c>
      <c r="N128" s="331"/>
      <c r="O128" s="296"/>
      <c r="P128" s="99"/>
      <c r="Q128" s="99"/>
      <c r="R128" s="296"/>
      <c r="S128" s="104"/>
      <c r="T128" s="99"/>
      <c r="U128" s="296"/>
      <c r="V128" s="296"/>
      <c r="W128" s="296"/>
      <c r="X128" s="296"/>
    </row>
    <row r="129" spans="2:24" ht="15" customHeight="1">
      <c r="B129" s="265">
        <v>8</v>
      </c>
      <c r="C129" s="332"/>
      <c r="D129" s="333" t="s">
        <v>627</v>
      </c>
      <c r="E129" s="334"/>
      <c r="F129" s="334"/>
      <c r="G129" s="334"/>
      <c r="H129" s="334"/>
      <c r="I129" s="119">
        <v>24000</v>
      </c>
      <c r="J129" s="335" t="s">
        <v>89</v>
      </c>
      <c r="K129" s="330" t="s">
        <v>390</v>
      </c>
      <c r="L129" s="323">
        <v>0.87429999999999997</v>
      </c>
      <c r="M129" s="101">
        <f t="shared" si="12"/>
        <v>20983.200000000001</v>
      </c>
      <c r="N129" s="331"/>
      <c r="O129" s="296"/>
      <c r="P129" s="99"/>
      <c r="Q129" s="99"/>
      <c r="R129" s="296"/>
      <c r="S129" s="104"/>
      <c r="T129" s="99"/>
      <c r="U129" s="296"/>
      <c r="V129" s="296"/>
      <c r="W129" s="296"/>
      <c r="X129" s="296"/>
    </row>
    <row r="130" spans="2:24" ht="16.5" customHeight="1">
      <c r="B130" s="265">
        <v>9</v>
      </c>
      <c r="C130" s="332"/>
      <c r="D130" s="333" t="s">
        <v>628</v>
      </c>
      <c r="E130" s="334"/>
      <c r="F130" s="334"/>
      <c r="G130" s="334"/>
      <c r="H130" s="334"/>
      <c r="I130" s="119">
        <v>38000</v>
      </c>
      <c r="J130" s="335" t="s">
        <v>89</v>
      </c>
      <c r="K130" s="330" t="s">
        <v>390</v>
      </c>
      <c r="L130" s="323">
        <v>0.87429999999999997</v>
      </c>
      <c r="M130" s="101">
        <f t="shared" si="12"/>
        <v>33223.4</v>
      </c>
      <c r="N130" s="331"/>
      <c r="O130" s="296"/>
      <c r="P130" s="99"/>
      <c r="Q130" s="99"/>
      <c r="R130" s="296"/>
      <c r="S130" s="104"/>
      <c r="T130" s="99"/>
      <c r="U130" s="296"/>
      <c r="V130" s="296"/>
      <c r="W130" s="296"/>
      <c r="X130" s="296"/>
    </row>
    <row r="131" spans="2:24">
      <c r="B131" s="265">
        <v>10</v>
      </c>
      <c r="C131" s="332"/>
      <c r="D131" s="333" t="s">
        <v>629</v>
      </c>
      <c r="E131" s="334"/>
      <c r="F131" s="334"/>
      <c r="G131" s="334"/>
      <c r="H131" s="334"/>
      <c r="I131" s="119">
        <v>59000</v>
      </c>
      <c r="J131" s="335" t="s">
        <v>89</v>
      </c>
      <c r="K131" s="330" t="s">
        <v>390</v>
      </c>
      <c r="L131" s="323">
        <v>0.87429999999999997</v>
      </c>
      <c r="M131" s="101">
        <f t="shared" si="12"/>
        <v>51583.7</v>
      </c>
      <c r="N131" s="331"/>
      <c r="O131" s="296">
        <v>360000</v>
      </c>
      <c r="P131" s="99"/>
      <c r="Q131" s="99"/>
      <c r="R131" s="296"/>
      <c r="S131" s="104"/>
      <c r="T131" s="99"/>
      <c r="U131" s="296"/>
      <c r="V131" s="296"/>
      <c r="W131" s="296"/>
      <c r="X131" s="296"/>
    </row>
    <row r="132" spans="2:24">
      <c r="B132" s="265">
        <v>11</v>
      </c>
      <c r="C132" s="332"/>
      <c r="D132" s="333" t="s">
        <v>630</v>
      </c>
      <c r="E132" s="334"/>
      <c r="F132" s="334"/>
      <c r="G132" s="334"/>
      <c r="H132" s="334"/>
      <c r="I132" s="119">
        <v>1440000</v>
      </c>
      <c r="J132" s="335" t="s">
        <v>89</v>
      </c>
      <c r="K132" s="330" t="s">
        <v>390</v>
      </c>
      <c r="L132" s="336">
        <v>0.87150000000000005</v>
      </c>
      <c r="M132" s="101">
        <f t="shared" si="12"/>
        <v>1254960</v>
      </c>
      <c r="N132" s="331"/>
      <c r="O132" s="296"/>
      <c r="P132" s="99"/>
      <c r="Q132" s="99"/>
      <c r="R132" s="296"/>
      <c r="S132" s="104"/>
      <c r="T132" s="99"/>
      <c r="U132" s="296"/>
      <c r="V132" s="296"/>
      <c r="W132" s="296"/>
      <c r="X132" s="296"/>
    </row>
    <row r="133" spans="2:24">
      <c r="B133" s="265">
        <v>12</v>
      </c>
      <c r="C133" s="332"/>
      <c r="D133" s="333" t="s">
        <v>631</v>
      </c>
      <c r="E133" s="334"/>
      <c r="F133" s="334"/>
      <c r="G133" s="334"/>
      <c r="H133" s="334"/>
      <c r="I133" s="119">
        <v>1650000</v>
      </c>
      <c r="J133" s="335" t="s">
        <v>89</v>
      </c>
      <c r="K133" s="330" t="s">
        <v>390</v>
      </c>
      <c r="L133" s="323">
        <v>0.9032</v>
      </c>
      <c r="M133" s="101">
        <f t="shared" si="12"/>
        <v>1490280</v>
      </c>
      <c r="N133" s="331"/>
      <c r="O133" s="296"/>
      <c r="P133" s="99"/>
      <c r="Q133" s="99"/>
      <c r="R133" s="296"/>
      <c r="S133" s="104"/>
      <c r="T133" s="99"/>
      <c r="U133" s="296"/>
      <c r="V133" s="296"/>
      <c r="W133" s="296"/>
      <c r="X133" s="296"/>
    </row>
    <row r="134" spans="2:24">
      <c r="B134" s="265">
        <v>13</v>
      </c>
      <c r="C134" s="332"/>
      <c r="D134" s="333" t="s">
        <v>632</v>
      </c>
      <c r="E134" s="334"/>
      <c r="F134" s="334"/>
      <c r="G134" s="334"/>
      <c r="H134" s="334"/>
      <c r="I134" s="119">
        <v>1050000</v>
      </c>
      <c r="J134" s="335" t="s">
        <v>89</v>
      </c>
      <c r="K134" s="330" t="s">
        <v>390</v>
      </c>
      <c r="L134" s="336">
        <v>0.87150000000000005</v>
      </c>
      <c r="M134" s="101">
        <f t="shared" si="12"/>
        <v>915075</v>
      </c>
      <c r="N134" s="331"/>
      <c r="O134" s="296"/>
      <c r="P134" s="99"/>
      <c r="Q134" s="99"/>
      <c r="R134" s="296"/>
      <c r="S134" s="104"/>
      <c r="T134" s="99"/>
      <c r="U134" s="296"/>
      <c r="V134" s="296"/>
      <c r="W134" s="296"/>
      <c r="X134" s="296"/>
    </row>
    <row r="135" spans="2:24" ht="16.5" customHeight="1">
      <c r="B135" s="265">
        <v>14</v>
      </c>
      <c r="C135" s="332"/>
      <c r="D135" s="333" t="s">
        <v>633</v>
      </c>
      <c r="E135" s="334"/>
      <c r="F135" s="334"/>
      <c r="G135" s="334"/>
      <c r="H135" s="334"/>
      <c r="I135" s="119">
        <v>48000</v>
      </c>
      <c r="J135" s="335" t="s">
        <v>89</v>
      </c>
      <c r="K135" s="107" t="s">
        <v>519</v>
      </c>
      <c r="L135" s="337">
        <v>0.72070000000000001</v>
      </c>
      <c r="M135" s="101">
        <f t="shared" si="12"/>
        <v>34593.599999999999</v>
      </c>
      <c r="N135" s="331"/>
      <c r="O135" s="296"/>
      <c r="P135" s="99"/>
      <c r="Q135" s="99"/>
      <c r="R135" s="296"/>
      <c r="S135" s="104"/>
      <c r="T135" s="99"/>
      <c r="U135" s="296"/>
      <c r="V135" s="296"/>
      <c r="W135" s="296"/>
      <c r="X135" s="296"/>
    </row>
    <row r="136" spans="2:24" ht="18" customHeight="1">
      <c r="B136" s="265">
        <v>15</v>
      </c>
      <c r="C136" s="332"/>
      <c r="D136" s="333" t="s">
        <v>634</v>
      </c>
      <c r="E136" s="334"/>
      <c r="F136" s="334"/>
      <c r="G136" s="334"/>
      <c r="H136" s="334"/>
      <c r="I136" s="119">
        <v>31000</v>
      </c>
      <c r="J136" s="335" t="s">
        <v>89</v>
      </c>
      <c r="K136" s="330" t="s">
        <v>390</v>
      </c>
      <c r="L136" s="323">
        <v>0.87429999999999997</v>
      </c>
      <c r="M136" s="101">
        <f t="shared" si="12"/>
        <v>27103.3</v>
      </c>
      <c r="N136" s="331"/>
      <c r="O136" s="296"/>
      <c r="P136" s="99"/>
      <c r="Q136" s="99"/>
      <c r="R136" s="296"/>
      <c r="S136" s="104"/>
      <c r="T136" s="99"/>
      <c r="U136" s="296"/>
      <c r="V136" s="296"/>
      <c r="W136" s="296"/>
      <c r="X136" s="296"/>
    </row>
    <row r="137" spans="2:24" ht="18" customHeight="1">
      <c r="B137" s="265">
        <v>16</v>
      </c>
      <c r="C137" s="332"/>
      <c r="D137" s="333" t="s">
        <v>635</v>
      </c>
      <c r="E137" s="334"/>
      <c r="F137" s="334"/>
      <c r="G137" s="334"/>
      <c r="H137" s="334"/>
      <c r="I137" s="119">
        <v>48000</v>
      </c>
      <c r="J137" s="335" t="s">
        <v>89</v>
      </c>
      <c r="K137" s="330" t="s">
        <v>636</v>
      </c>
      <c r="L137" s="323">
        <v>0.53790000000000004</v>
      </c>
      <c r="M137" s="101">
        <f t="shared" si="12"/>
        <v>25819.200000000001</v>
      </c>
      <c r="N137" s="331"/>
      <c r="O137" s="296"/>
      <c r="P137" s="99"/>
      <c r="Q137" s="99"/>
      <c r="R137" s="296"/>
      <c r="S137" s="104"/>
      <c r="T137" s="99"/>
      <c r="U137" s="296"/>
      <c r="V137" s="296"/>
      <c r="W137" s="296"/>
      <c r="X137" s="296"/>
    </row>
    <row r="138" spans="2:24" ht="17.25" customHeight="1">
      <c r="B138" s="265">
        <v>17</v>
      </c>
      <c r="C138" s="332"/>
      <c r="D138" s="333" t="s">
        <v>637</v>
      </c>
      <c r="E138" s="334"/>
      <c r="F138" s="334"/>
      <c r="G138" s="334"/>
      <c r="H138" s="334"/>
      <c r="I138" s="119">
        <v>357500</v>
      </c>
      <c r="J138" s="335" t="s">
        <v>89</v>
      </c>
      <c r="K138" s="330" t="s">
        <v>390</v>
      </c>
      <c r="L138" s="336">
        <v>0.87150000000000005</v>
      </c>
      <c r="M138" s="101">
        <f t="shared" si="12"/>
        <v>311561.25</v>
      </c>
      <c r="N138" s="331"/>
      <c r="O138" s="296"/>
      <c r="P138" s="99"/>
      <c r="Q138" s="99"/>
      <c r="R138" s="296"/>
      <c r="S138" s="104"/>
      <c r="T138" s="99"/>
      <c r="U138" s="296"/>
      <c r="V138" s="296"/>
      <c r="W138" s="296"/>
      <c r="X138" s="296"/>
    </row>
    <row r="139" spans="2:24" ht="14.25" customHeight="1">
      <c r="B139" s="265">
        <v>18</v>
      </c>
      <c r="C139" s="332"/>
      <c r="D139" s="333" t="s">
        <v>638</v>
      </c>
      <c r="E139" s="334"/>
      <c r="F139" s="334"/>
      <c r="G139" s="334"/>
      <c r="H139" s="334"/>
      <c r="I139" s="119">
        <v>269000</v>
      </c>
      <c r="J139" s="335" t="s">
        <v>89</v>
      </c>
      <c r="K139" s="330" t="s">
        <v>390</v>
      </c>
      <c r="L139" s="336">
        <v>0.87150000000000005</v>
      </c>
      <c r="M139" s="101">
        <f t="shared" si="12"/>
        <v>234433.5</v>
      </c>
      <c r="N139" s="331"/>
      <c r="O139" s="296"/>
      <c r="P139" s="99"/>
      <c r="Q139" s="99"/>
      <c r="R139" s="296"/>
      <c r="S139" s="104"/>
      <c r="T139" s="99"/>
      <c r="U139" s="296"/>
      <c r="V139" s="296"/>
      <c r="W139" s="296"/>
      <c r="X139" s="296"/>
    </row>
    <row r="140" spans="2:24">
      <c r="B140" s="265">
        <v>19</v>
      </c>
      <c r="C140" s="332"/>
      <c r="D140" s="333" t="s">
        <v>639</v>
      </c>
      <c r="E140" s="334"/>
      <c r="F140" s="334"/>
      <c r="G140" s="334"/>
      <c r="H140" s="334"/>
      <c r="I140" s="119">
        <v>197500</v>
      </c>
      <c r="J140" s="335" t="s">
        <v>89</v>
      </c>
      <c r="K140" s="330" t="s">
        <v>390</v>
      </c>
      <c r="L140" s="336">
        <v>0.87150000000000005</v>
      </c>
      <c r="M140" s="101">
        <f t="shared" si="12"/>
        <v>172121.25</v>
      </c>
      <c r="N140" s="331"/>
      <c r="O140" s="296"/>
      <c r="P140" s="99"/>
      <c r="Q140" s="99"/>
      <c r="R140" s="296"/>
      <c r="S140" s="104"/>
      <c r="T140" s="99"/>
      <c r="U140" s="296"/>
      <c r="V140" s="296"/>
      <c r="W140" s="296"/>
      <c r="X140" s="296"/>
    </row>
    <row r="141" spans="2:24">
      <c r="B141" s="265">
        <v>20</v>
      </c>
      <c r="C141" s="332"/>
      <c r="D141" s="333" t="s">
        <v>640</v>
      </c>
      <c r="E141" s="334"/>
      <c r="F141" s="334"/>
      <c r="G141" s="334"/>
      <c r="H141" s="334"/>
      <c r="I141" s="119">
        <v>128000</v>
      </c>
      <c r="J141" s="335" t="s">
        <v>89</v>
      </c>
      <c r="K141" s="330" t="s">
        <v>390</v>
      </c>
      <c r="L141" s="336">
        <v>0.87150000000000005</v>
      </c>
      <c r="M141" s="101">
        <f t="shared" si="12"/>
        <v>111552</v>
      </c>
      <c r="N141" s="331"/>
      <c r="O141" s="296"/>
      <c r="P141" s="99"/>
      <c r="Q141" s="99"/>
      <c r="R141" s="296"/>
      <c r="S141" s="104"/>
      <c r="T141" s="99"/>
      <c r="U141" s="296"/>
      <c r="V141" s="296"/>
      <c r="W141" s="296"/>
      <c r="X141" s="296"/>
    </row>
    <row r="142" spans="2:24">
      <c r="B142" s="265">
        <v>21</v>
      </c>
      <c r="C142" s="332"/>
      <c r="D142" s="333" t="s">
        <v>641</v>
      </c>
      <c r="E142" s="334"/>
      <c r="F142" s="334"/>
      <c r="G142" s="334"/>
      <c r="H142" s="334"/>
      <c r="I142" s="119">
        <v>88500</v>
      </c>
      <c r="J142" s="335" t="s">
        <v>89</v>
      </c>
      <c r="K142" s="330" t="s">
        <v>390</v>
      </c>
      <c r="L142" s="336">
        <v>0.87150000000000005</v>
      </c>
      <c r="M142" s="101">
        <f t="shared" si="12"/>
        <v>77127.75</v>
      </c>
      <c r="N142" s="331"/>
      <c r="O142" s="296"/>
      <c r="P142" s="99"/>
      <c r="Q142" s="99"/>
      <c r="R142" s="296"/>
      <c r="S142" s="104"/>
      <c r="T142" s="99"/>
      <c r="U142" s="296"/>
      <c r="V142" s="296"/>
      <c r="W142" s="296"/>
      <c r="X142" s="296"/>
    </row>
    <row r="143" spans="2:24" ht="15" customHeight="1">
      <c r="B143" s="265">
        <v>22</v>
      </c>
      <c r="C143" s="332"/>
      <c r="D143" s="333" t="s">
        <v>642</v>
      </c>
      <c r="E143" s="334"/>
      <c r="F143" s="334"/>
      <c r="G143" s="334"/>
      <c r="H143" s="334"/>
      <c r="I143" s="119">
        <v>59000</v>
      </c>
      <c r="J143" s="335" t="s">
        <v>89</v>
      </c>
      <c r="K143" s="330" t="s">
        <v>390</v>
      </c>
      <c r="L143" s="336">
        <v>0.87150000000000005</v>
      </c>
      <c r="M143" s="101">
        <f t="shared" si="12"/>
        <v>51418.5</v>
      </c>
      <c r="N143" s="331"/>
      <c r="O143" s="296"/>
      <c r="P143" s="99"/>
      <c r="Q143" s="99"/>
      <c r="R143" s="296"/>
      <c r="S143" s="104"/>
      <c r="T143" s="99"/>
      <c r="U143" s="296"/>
      <c r="V143" s="296"/>
      <c r="W143" s="296"/>
      <c r="X143" s="296"/>
    </row>
    <row r="144" spans="2:24">
      <c r="B144" s="265">
        <v>23</v>
      </c>
      <c r="C144" s="332"/>
      <c r="D144" s="333" t="s">
        <v>643</v>
      </c>
      <c r="E144" s="334"/>
      <c r="F144" s="334"/>
      <c r="G144" s="334"/>
      <c r="H144" s="334"/>
      <c r="I144" s="119">
        <v>42000</v>
      </c>
      <c r="J144" s="335" t="s">
        <v>89</v>
      </c>
      <c r="K144" s="330" t="s">
        <v>390</v>
      </c>
      <c r="L144" s="336">
        <v>0.87150000000000005</v>
      </c>
      <c r="M144" s="101">
        <f t="shared" si="12"/>
        <v>36603</v>
      </c>
      <c r="N144" s="331"/>
      <c r="O144" s="296"/>
      <c r="P144" s="99"/>
      <c r="Q144" s="99"/>
      <c r="R144" s="296"/>
      <c r="S144" s="104"/>
      <c r="T144" s="99"/>
      <c r="U144" s="296"/>
      <c r="V144" s="296"/>
      <c r="W144" s="296"/>
      <c r="X144" s="296"/>
    </row>
    <row r="145" spans="2:24">
      <c r="B145" s="265">
        <v>24</v>
      </c>
      <c r="C145" s="332"/>
      <c r="D145" s="333" t="s">
        <v>644</v>
      </c>
      <c r="E145" s="334"/>
      <c r="F145" s="334"/>
      <c r="G145" s="334"/>
      <c r="H145" s="334"/>
      <c r="I145" s="119">
        <v>49000</v>
      </c>
      <c r="J145" s="335" t="s">
        <v>89</v>
      </c>
      <c r="K145" s="330" t="s">
        <v>390</v>
      </c>
      <c r="L145" s="336">
        <v>0.87150000000000005</v>
      </c>
      <c r="M145" s="101">
        <f t="shared" si="12"/>
        <v>42703.5</v>
      </c>
      <c r="N145" s="331"/>
      <c r="O145" s="296"/>
      <c r="P145" s="99"/>
      <c r="Q145" s="99"/>
      <c r="R145" s="296"/>
      <c r="S145" s="104"/>
      <c r="T145" s="99"/>
      <c r="U145" s="296"/>
      <c r="V145" s="296"/>
      <c r="W145" s="296"/>
      <c r="X145" s="296"/>
    </row>
    <row r="146" spans="2:24" ht="15" customHeight="1">
      <c r="B146" s="265">
        <v>25</v>
      </c>
      <c r="C146" s="332"/>
      <c r="D146" s="333" t="s">
        <v>645</v>
      </c>
      <c r="E146" s="334"/>
      <c r="F146" s="334"/>
      <c r="G146" s="334"/>
      <c r="H146" s="334"/>
      <c r="I146" s="119">
        <v>325000</v>
      </c>
      <c r="J146" s="335" t="s">
        <v>89</v>
      </c>
      <c r="K146" s="330" t="s">
        <v>636</v>
      </c>
      <c r="L146" s="323">
        <v>0.53790000000000004</v>
      </c>
      <c r="M146" s="101">
        <f t="shared" si="12"/>
        <v>174817.5</v>
      </c>
      <c r="N146" s="331"/>
      <c r="O146" s="296"/>
      <c r="P146" s="99"/>
      <c r="Q146" s="99"/>
      <c r="R146" s="296"/>
      <c r="S146" s="104"/>
      <c r="T146" s="99"/>
      <c r="U146" s="296"/>
      <c r="V146" s="296"/>
      <c r="W146" s="296"/>
      <c r="X146" s="296"/>
    </row>
    <row r="147" spans="2:24" ht="13.5" customHeight="1">
      <c r="B147" s="265">
        <v>26</v>
      </c>
      <c r="C147" s="332"/>
      <c r="D147" s="333" t="s">
        <v>646</v>
      </c>
      <c r="E147" s="334"/>
      <c r="F147" s="334"/>
      <c r="G147" s="334"/>
      <c r="H147" s="334"/>
      <c r="I147" s="119">
        <v>80500</v>
      </c>
      <c r="J147" s="335" t="s">
        <v>89</v>
      </c>
      <c r="K147" s="107" t="s">
        <v>519</v>
      </c>
      <c r="L147" s="337">
        <v>0.72070000000000001</v>
      </c>
      <c r="M147" s="101">
        <f t="shared" si="12"/>
        <v>58016.35</v>
      </c>
      <c r="N147" s="331"/>
      <c r="O147" s="296"/>
      <c r="P147" s="99"/>
      <c r="Q147" s="99"/>
      <c r="R147" s="296"/>
      <c r="S147" s="104"/>
      <c r="T147" s="99"/>
      <c r="U147" s="296"/>
      <c r="V147" s="296"/>
      <c r="W147" s="296"/>
      <c r="X147" s="296"/>
    </row>
    <row r="148" spans="2:24">
      <c r="B148" s="265">
        <v>27</v>
      </c>
      <c r="C148" s="332"/>
      <c r="D148" s="333" t="s">
        <v>647</v>
      </c>
      <c r="E148" s="334"/>
      <c r="F148" s="334"/>
      <c r="G148" s="334"/>
      <c r="H148" s="334"/>
      <c r="I148" s="119">
        <v>31000</v>
      </c>
      <c r="J148" s="335" t="s">
        <v>89</v>
      </c>
      <c r="K148" s="330" t="s">
        <v>636</v>
      </c>
      <c r="L148" s="323">
        <v>0.53790000000000004</v>
      </c>
      <c r="M148" s="101">
        <f t="shared" ref="M148:M211" si="13">I148*L148</f>
        <v>16674.900000000001</v>
      </c>
      <c r="N148" s="331"/>
      <c r="O148" s="296"/>
      <c r="P148" s="99"/>
      <c r="Q148" s="99"/>
      <c r="R148" s="296"/>
      <c r="S148" s="104"/>
      <c r="T148" s="99"/>
      <c r="U148" s="296"/>
      <c r="V148" s="296"/>
      <c r="W148" s="296"/>
      <c r="X148" s="296"/>
    </row>
    <row r="149" spans="2:24">
      <c r="B149" s="265">
        <v>28</v>
      </c>
      <c r="C149" s="332"/>
      <c r="D149" s="333" t="s">
        <v>648</v>
      </c>
      <c r="E149" s="334"/>
      <c r="F149" s="334"/>
      <c r="G149" s="334"/>
      <c r="H149" s="334"/>
      <c r="I149" s="119">
        <v>80500</v>
      </c>
      <c r="J149" s="335" t="s">
        <v>89</v>
      </c>
      <c r="K149" s="330" t="s">
        <v>636</v>
      </c>
      <c r="L149" s="323">
        <v>0.53790000000000004</v>
      </c>
      <c r="M149" s="101">
        <f t="shared" si="13"/>
        <v>43300.950000000004</v>
      </c>
      <c r="N149" s="331"/>
      <c r="O149" s="296"/>
      <c r="P149" s="99"/>
      <c r="Q149" s="99"/>
      <c r="R149" s="296"/>
      <c r="S149" s="104"/>
      <c r="T149" s="99"/>
      <c r="U149" s="296"/>
      <c r="V149" s="296"/>
      <c r="W149" s="296"/>
      <c r="X149" s="296"/>
    </row>
    <row r="150" spans="2:24">
      <c r="B150" s="265">
        <v>29</v>
      </c>
      <c r="C150" s="332"/>
      <c r="D150" s="333" t="s">
        <v>649</v>
      </c>
      <c r="E150" s="334"/>
      <c r="F150" s="334"/>
      <c r="G150" s="334"/>
      <c r="H150" s="334"/>
      <c r="I150" s="119">
        <v>22000</v>
      </c>
      <c r="J150" s="335" t="s">
        <v>89</v>
      </c>
      <c r="K150" s="330" t="s">
        <v>390</v>
      </c>
      <c r="L150" s="336">
        <v>0.87150000000000005</v>
      </c>
      <c r="M150" s="101">
        <f t="shared" si="13"/>
        <v>19173</v>
      </c>
      <c r="N150" s="331"/>
      <c r="O150" s="296"/>
      <c r="P150" s="99"/>
      <c r="Q150" s="99"/>
      <c r="R150" s="296"/>
      <c r="S150" s="104"/>
      <c r="T150" s="99"/>
      <c r="U150" s="296"/>
      <c r="V150" s="296"/>
      <c r="W150" s="296"/>
      <c r="X150" s="296"/>
    </row>
    <row r="151" spans="2:24">
      <c r="B151" s="265">
        <v>30</v>
      </c>
      <c r="C151" s="332"/>
      <c r="D151" s="333" t="s">
        <v>650</v>
      </c>
      <c r="E151" s="334"/>
      <c r="F151" s="334"/>
      <c r="G151" s="334"/>
      <c r="H151" s="334"/>
      <c r="I151" s="119">
        <v>11500</v>
      </c>
      <c r="J151" s="335" t="s">
        <v>89</v>
      </c>
      <c r="K151" s="107" t="s">
        <v>519</v>
      </c>
      <c r="L151" s="325">
        <v>0.88890000000000002</v>
      </c>
      <c r="M151" s="101">
        <f t="shared" si="13"/>
        <v>10222.35</v>
      </c>
      <c r="N151" s="331"/>
      <c r="O151" s="296"/>
      <c r="P151" s="99"/>
      <c r="Q151" s="99"/>
      <c r="R151" s="296"/>
      <c r="S151" s="104"/>
      <c r="T151" s="99"/>
      <c r="U151" s="296"/>
      <c r="V151" s="296"/>
      <c r="W151" s="296"/>
      <c r="X151" s="296"/>
    </row>
    <row r="152" spans="2:24" ht="15" customHeight="1">
      <c r="B152" s="265">
        <v>31</v>
      </c>
      <c r="C152" s="332"/>
      <c r="D152" s="333" t="s">
        <v>627</v>
      </c>
      <c r="E152" s="334"/>
      <c r="F152" s="334"/>
      <c r="G152" s="334"/>
      <c r="H152" s="334"/>
      <c r="I152" s="119">
        <v>24000</v>
      </c>
      <c r="J152" s="335" t="s">
        <v>89</v>
      </c>
      <c r="K152" s="338" t="s">
        <v>390</v>
      </c>
      <c r="L152" s="325">
        <v>0.87429999999999997</v>
      </c>
      <c r="M152" s="101">
        <f t="shared" si="13"/>
        <v>20983.200000000001</v>
      </c>
      <c r="N152" s="331"/>
      <c r="O152" s="296"/>
      <c r="P152" s="99"/>
      <c r="Q152" s="99"/>
      <c r="R152" s="296"/>
      <c r="S152" s="104"/>
      <c r="T152" s="99"/>
      <c r="U152" s="296"/>
      <c r="V152" s="296"/>
      <c r="W152" s="296"/>
      <c r="X152" s="296"/>
    </row>
    <row r="153" spans="2:24" ht="17.25" customHeight="1">
      <c r="B153" s="339">
        <v>32</v>
      </c>
      <c r="C153" s="332"/>
      <c r="D153" s="333" t="s">
        <v>651</v>
      </c>
      <c r="E153" s="334"/>
      <c r="F153" s="334"/>
      <c r="G153" s="334"/>
      <c r="H153" s="334"/>
      <c r="I153" s="119">
        <v>120000</v>
      </c>
      <c r="J153" s="335" t="s">
        <v>89</v>
      </c>
      <c r="K153" s="330" t="s">
        <v>390</v>
      </c>
      <c r="L153" s="323">
        <v>0.95309999999999995</v>
      </c>
      <c r="M153" s="101">
        <f t="shared" si="13"/>
        <v>114372</v>
      </c>
      <c r="N153" s="331"/>
      <c r="O153" s="296"/>
      <c r="P153" s="99"/>
      <c r="Q153" s="99"/>
      <c r="R153" s="296"/>
      <c r="S153" s="104"/>
      <c r="T153" s="99"/>
      <c r="U153" s="296"/>
      <c r="V153" s="296"/>
      <c r="W153" s="296"/>
      <c r="X153" s="296"/>
    </row>
    <row r="154" spans="2:24">
      <c r="B154" s="265">
        <v>33</v>
      </c>
      <c r="C154" s="332"/>
      <c r="D154" s="333" t="s">
        <v>652</v>
      </c>
      <c r="E154" s="334"/>
      <c r="F154" s="334"/>
      <c r="G154" s="334"/>
      <c r="H154" s="334"/>
      <c r="I154" s="119">
        <v>125000</v>
      </c>
      <c r="J154" s="335" t="s">
        <v>89</v>
      </c>
      <c r="K154" s="331" t="s">
        <v>653</v>
      </c>
      <c r="L154" s="327">
        <v>0.93430000000000002</v>
      </c>
      <c r="M154" s="101">
        <f t="shared" si="13"/>
        <v>116787.5</v>
      </c>
      <c r="N154" s="331" t="s">
        <v>654</v>
      </c>
      <c r="O154" s="296"/>
      <c r="P154" s="99"/>
      <c r="Q154" s="99"/>
      <c r="R154" s="296"/>
      <c r="S154" s="104"/>
      <c r="T154" s="99"/>
      <c r="U154" s="296"/>
      <c r="V154" s="296"/>
      <c r="W154" s="296"/>
      <c r="X154" s="296"/>
    </row>
    <row r="155" spans="2:24">
      <c r="B155" s="265">
        <v>34</v>
      </c>
      <c r="C155" s="332"/>
      <c r="D155" s="333" t="s">
        <v>655</v>
      </c>
      <c r="E155" s="334"/>
      <c r="F155" s="334"/>
      <c r="G155" s="334"/>
      <c r="H155" s="334"/>
      <c r="I155" s="119">
        <v>95000</v>
      </c>
      <c r="J155" s="335" t="s">
        <v>89</v>
      </c>
      <c r="K155" s="331" t="s">
        <v>653</v>
      </c>
      <c r="L155" s="327">
        <v>0.93430000000000002</v>
      </c>
      <c r="M155" s="101">
        <f t="shared" si="13"/>
        <v>88758.5</v>
      </c>
      <c r="N155" s="331" t="s">
        <v>654</v>
      </c>
      <c r="O155" s="296"/>
      <c r="P155" s="99"/>
      <c r="Q155" s="99"/>
      <c r="R155" s="296"/>
      <c r="S155" s="104"/>
      <c r="T155" s="99"/>
      <c r="U155" s="296"/>
      <c r="V155" s="296"/>
      <c r="W155" s="296"/>
      <c r="X155" s="296"/>
    </row>
    <row r="156" spans="2:24">
      <c r="B156" s="265">
        <v>35</v>
      </c>
      <c r="C156" s="332"/>
      <c r="D156" s="333" t="s">
        <v>656</v>
      </c>
      <c r="E156" s="334"/>
      <c r="F156" s="334"/>
      <c r="G156" s="334"/>
      <c r="H156" s="334"/>
      <c r="I156" s="119">
        <v>70000</v>
      </c>
      <c r="J156" s="335" t="s">
        <v>89</v>
      </c>
      <c r="K156" s="331" t="s">
        <v>653</v>
      </c>
      <c r="L156" s="327">
        <v>0.93430000000000002</v>
      </c>
      <c r="M156" s="101">
        <f t="shared" si="13"/>
        <v>65401</v>
      </c>
      <c r="N156" s="331" t="s">
        <v>654</v>
      </c>
      <c r="O156" s="296"/>
      <c r="P156" s="99"/>
      <c r="Q156" s="99"/>
      <c r="R156" s="296"/>
      <c r="S156" s="104"/>
      <c r="T156" s="99"/>
      <c r="U156" s="296"/>
      <c r="V156" s="296"/>
      <c r="W156" s="296"/>
      <c r="X156" s="296"/>
    </row>
    <row r="157" spans="2:24">
      <c r="B157" s="265">
        <v>36</v>
      </c>
      <c r="C157" s="332"/>
      <c r="D157" s="333" t="s">
        <v>657</v>
      </c>
      <c r="E157" s="334"/>
      <c r="F157" s="334"/>
      <c r="G157" s="334"/>
      <c r="H157" s="334"/>
      <c r="I157" s="119">
        <v>55000</v>
      </c>
      <c r="J157" s="335" t="s">
        <v>89</v>
      </c>
      <c r="K157" s="331" t="s">
        <v>653</v>
      </c>
      <c r="L157" s="327">
        <v>0.93430000000000002</v>
      </c>
      <c r="M157" s="101">
        <f t="shared" si="13"/>
        <v>51386.5</v>
      </c>
      <c r="N157" s="331" t="s">
        <v>654</v>
      </c>
      <c r="O157" s="296"/>
      <c r="P157" s="99"/>
      <c r="Q157" s="99"/>
      <c r="R157" s="296"/>
      <c r="S157" s="104"/>
      <c r="T157" s="99"/>
      <c r="U157" s="296"/>
      <c r="V157" s="296"/>
      <c r="W157" s="296"/>
      <c r="X157" s="296"/>
    </row>
    <row r="158" spans="2:24">
      <c r="B158" s="265">
        <v>37</v>
      </c>
      <c r="C158" s="332"/>
      <c r="D158" s="333" t="s">
        <v>658</v>
      </c>
      <c r="E158" s="334"/>
      <c r="F158" s="334"/>
      <c r="G158" s="334"/>
      <c r="H158" s="334"/>
      <c r="I158" s="119">
        <v>35000</v>
      </c>
      <c r="J158" s="335" t="s">
        <v>89</v>
      </c>
      <c r="K158" s="331" t="s">
        <v>653</v>
      </c>
      <c r="L158" s="327">
        <v>0.93430000000000002</v>
      </c>
      <c r="M158" s="101">
        <f t="shared" si="13"/>
        <v>32700.5</v>
      </c>
      <c r="N158" s="331" t="s">
        <v>654</v>
      </c>
      <c r="O158" s="296"/>
      <c r="P158" s="99"/>
      <c r="Q158" s="99"/>
      <c r="R158" s="296"/>
      <c r="S158" s="104"/>
      <c r="T158" s="99"/>
      <c r="U158" s="296"/>
      <c r="V158" s="296"/>
      <c r="W158" s="296"/>
      <c r="X158" s="296"/>
    </row>
    <row r="159" spans="2:24" ht="16.5" customHeight="1">
      <c r="B159" s="265">
        <v>38</v>
      </c>
      <c r="C159" s="332"/>
      <c r="D159" s="333" t="s">
        <v>659</v>
      </c>
      <c r="E159" s="334"/>
      <c r="F159" s="334"/>
      <c r="G159" s="334"/>
      <c r="H159" s="334"/>
      <c r="I159" s="119">
        <v>25000</v>
      </c>
      <c r="J159" s="335" t="s">
        <v>89</v>
      </c>
      <c r="K159" s="331" t="s">
        <v>653</v>
      </c>
      <c r="L159" s="327">
        <v>0.93430000000000002</v>
      </c>
      <c r="M159" s="101">
        <f t="shared" si="13"/>
        <v>23357.5</v>
      </c>
      <c r="N159" s="331" t="s">
        <v>654</v>
      </c>
      <c r="O159" s="296"/>
      <c r="P159" s="99"/>
      <c r="Q159" s="99"/>
      <c r="R159" s="296"/>
      <c r="S159" s="104"/>
      <c r="T159" s="99"/>
      <c r="U159" s="296"/>
      <c r="V159" s="296"/>
      <c r="W159" s="296"/>
      <c r="X159" s="296"/>
    </row>
    <row r="160" spans="2:24" ht="15.75" customHeight="1">
      <c r="B160" s="265">
        <v>39</v>
      </c>
      <c r="C160" s="332"/>
      <c r="D160" s="333" t="s">
        <v>660</v>
      </c>
      <c r="E160" s="334"/>
      <c r="F160" s="334"/>
      <c r="G160" s="334"/>
      <c r="H160" s="334"/>
      <c r="I160" s="119">
        <v>9000</v>
      </c>
      <c r="J160" s="335" t="s">
        <v>89</v>
      </c>
      <c r="K160" s="331" t="s">
        <v>653</v>
      </c>
      <c r="L160" s="327">
        <v>0.93430000000000002</v>
      </c>
      <c r="M160" s="101">
        <f t="shared" si="13"/>
        <v>8408.7000000000007</v>
      </c>
      <c r="N160" s="331" t="s">
        <v>654</v>
      </c>
      <c r="O160" s="296"/>
      <c r="P160" s="99"/>
      <c r="Q160" s="99"/>
      <c r="R160" s="296"/>
      <c r="S160" s="104"/>
      <c r="T160" s="99"/>
      <c r="U160" s="296"/>
      <c r="V160" s="296"/>
      <c r="W160" s="296"/>
      <c r="X160" s="296"/>
    </row>
    <row r="161" spans="2:24" ht="13.5" customHeight="1">
      <c r="B161" s="265">
        <v>40</v>
      </c>
      <c r="C161" s="332"/>
      <c r="D161" s="333" t="s">
        <v>661</v>
      </c>
      <c r="E161" s="334"/>
      <c r="F161" s="334"/>
      <c r="G161" s="334"/>
      <c r="H161" s="334"/>
      <c r="I161" s="119">
        <v>7500</v>
      </c>
      <c r="J161" s="335" t="s">
        <v>89</v>
      </c>
      <c r="K161" s="331" t="s">
        <v>653</v>
      </c>
      <c r="L161" s="327">
        <v>0.93430000000000002</v>
      </c>
      <c r="M161" s="101">
        <f t="shared" si="13"/>
        <v>7007.25</v>
      </c>
      <c r="N161" s="331" t="s">
        <v>654</v>
      </c>
      <c r="O161" s="296"/>
      <c r="P161" s="99"/>
      <c r="Q161" s="99"/>
      <c r="R161" s="296"/>
      <c r="S161" s="104"/>
      <c r="T161" s="99"/>
      <c r="U161" s="296"/>
      <c r="V161" s="296"/>
      <c r="W161" s="296"/>
      <c r="X161" s="296"/>
    </row>
    <row r="162" spans="2:24">
      <c r="B162" s="265">
        <v>41</v>
      </c>
      <c r="C162" s="332"/>
      <c r="D162" s="333" t="s">
        <v>517</v>
      </c>
      <c r="E162" s="334"/>
      <c r="F162" s="334"/>
      <c r="G162" s="334"/>
      <c r="H162" s="334"/>
      <c r="I162" s="119">
        <v>95000</v>
      </c>
      <c r="J162" s="340" t="s">
        <v>54</v>
      </c>
      <c r="K162" s="331" t="s">
        <v>157</v>
      </c>
      <c r="L162" s="327">
        <v>1</v>
      </c>
      <c r="M162" s="101">
        <f t="shared" si="13"/>
        <v>95000</v>
      </c>
      <c r="N162" s="331"/>
      <c r="O162" s="296"/>
      <c r="P162" s="99"/>
      <c r="Q162" s="99"/>
      <c r="R162" s="296"/>
      <c r="S162" s="104"/>
      <c r="T162" s="99"/>
      <c r="U162" s="296"/>
      <c r="V162" s="296"/>
      <c r="W162" s="296"/>
      <c r="X162" s="296"/>
    </row>
    <row r="163" spans="2:24" ht="14.25" customHeight="1">
      <c r="B163" s="265">
        <v>42</v>
      </c>
      <c r="C163" s="332"/>
      <c r="D163" s="333" t="s">
        <v>49</v>
      </c>
      <c r="E163" s="334"/>
      <c r="F163" s="334"/>
      <c r="G163" s="334"/>
      <c r="H163" s="334"/>
      <c r="I163" s="119">
        <v>16000</v>
      </c>
      <c r="J163" s="332" t="s">
        <v>50</v>
      </c>
      <c r="K163" s="293" t="s">
        <v>157</v>
      </c>
      <c r="L163" s="327">
        <v>1</v>
      </c>
      <c r="M163" s="101">
        <f t="shared" si="13"/>
        <v>16000</v>
      </c>
      <c r="N163" s="293"/>
      <c r="O163" s="296"/>
      <c r="P163" s="99"/>
      <c r="Q163" s="99"/>
      <c r="R163" s="296"/>
      <c r="S163" s="104"/>
      <c r="T163" s="99"/>
      <c r="U163" s="296"/>
      <c r="V163" s="296"/>
      <c r="W163" s="296"/>
      <c r="X163" s="296"/>
    </row>
    <row r="164" spans="2:24">
      <c r="B164" s="265">
        <v>43</v>
      </c>
      <c r="C164" s="319"/>
      <c r="D164" s="341" t="s">
        <v>662</v>
      </c>
      <c r="E164" s="342"/>
      <c r="F164" s="342"/>
      <c r="G164" s="342"/>
      <c r="H164" s="343"/>
      <c r="I164" s="91">
        <v>32000</v>
      </c>
      <c r="J164" s="329" t="s">
        <v>54</v>
      </c>
      <c r="K164" s="330" t="s">
        <v>419</v>
      </c>
      <c r="L164" s="344">
        <v>0.47</v>
      </c>
      <c r="M164" s="101">
        <f t="shared" si="13"/>
        <v>15040</v>
      </c>
      <c r="N164" s="331"/>
      <c r="O164" s="296"/>
      <c r="P164" s="99"/>
      <c r="Q164" s="99"/>
      <c r="R164" s="296"/>
      <c r="S164" s="104"/>
      <c r="T164" s="99"/>
      <c r="U164" s="296"/>
      <c r="V164" s="296"/>
      <c r="W164" s="296"/>
      <c r="X164" s="296"/>
    </row>
    <row r="165" spans="2:24">
      <c r="B165" s="265">
        <v>44</v>
      </c>
      <c r="C165" s="317"/>
      <c r="D165" s="341" t="s">
        <v>663</v>
      </c>
      <c r="E165" s="342"/>
      <c r="F165" s="342"/>
      <c r="G165" s="342"/>
      <c r="H165" s="345"/>
      <c r="I165" s="111">
        <v>59000</v>
      </c>
      <c r="J165" s="346" t="s">
        <v>54</v>
      </c>
      <c r="K165" s="330" t="s">
        <v>419</v>
      </c>
      <c r="L165" s="344">
        <v>0.47</v>
      </c>
      <c r="M165" s="101">
        <f t="shared" si="13"/>
        <v>27730</v>
      </c>
      <c r="N165" s="331"/>
      <c r="O165" s="296"/>
      <c r="P165" s="99"/>
      <c r="Q165" s="99"/>
      <c r="R165" s="296"/>
      <c r="S165" s="104"/>
      <c r="T165" s="99"/>
      <c r="U165" s="296"/>
      <c r="V165" s="296"/>
      <c r="W165" s="296"/>
      <c r="X165" s="296"/>
    </row>
    <row r="166" spans="2:24">
      <c r="B166" s="265">
        <v>45</v>
      </c>
      <c r="C166" s="317"/>
      <c r="D166" s="267" t="s">
        <v>664</v>
      </c>
      <c r="E166" s="267"/>
      <c r="F166" s="267"/>
      <c r="G166" s="267"/>
      <c r="H166" s="345"/>
      <c r="I166" s="111">
        <v>25500</v>
      </c>
      <c r="J166" s="346" t="s">
        <v>54</v>
      </c>
      <c r="K166" s="330" t="s">
        <v>419</v>
      </c>
      <c r="L166" s="323">
        <v>0.42599999999999999</v>
      </c>
      <c r="M166" s="101">
        <f t="shared" si="13"/>
        <v>10863</v>
      </c>
      <c r="N166" s="331"/>
      <c r="O166" s="296"/>
      <c r="P166" s="99"/>
      <c r="Q166" s="99"/>
      <c r="R166" s="296"/>
      <c r="S166" s="104"/>
      <c r="T166" s="99"/>
      <c r="U166" s="296"/>
      <c r="V166" s="296"/>
      <c r="W166" s="296"/>
      <c r="X166" s="296"/>
    </row>
    <row r="167" spans="2:24">
      <c r="B167" s="265">
        <v>46</v>
      </c>
      <c r="C167" s="317"/>
      <c r="D167" s="267" t="s">
        <v>665</v>
      </c>
      <c r="E167" s="267"/>
      <c r="F167" s="267"/>
      <c r="G167" s="267"/>
      <c r="H167" s="345"/>
      <c r="I167" s="111">
        <v>27000</v>
      </c>
      <c r="J167" s="346" t="s">
        <v>54</v>
      </c>
      <c r="K167" s="330" t="s">
        <v>419</v>
      </c>
      <c r="L167" s="323">
        <v>0.42599999999999999</v>
      </c>
      <c r="M167" s="101">
        <f t="shared" si="13"/>
        <v>11502</v>
      </c>
      <c r="N167" s="331"/>
      <c r="O167" s="296"/>
      <c r="P167" s="99"/>
      <c r="Q167" s="99"/>
      <c r="R167" s="296"/>
      <c r="S167" s="104"/>
      <c r="T167" s="99"/>
      <c r="U167" s="296"/>
      <c r="V167" s="296"/>
      <c r="W167" s="296"/>
      <c r="X167" s="296"/>
    </row>
    <row r="168" spans="2:24" ht="15" customHeight="1">
      <c r="B168" s="265">
        <v>47</v>
      </c>
      <c r="C168" s="317"/>
      <c r="D168" s="267" t="s">
        <v>104</v>
      </c>
      <c r="E168" s="313"/>
      <c r="F168" s="313"/>
      <c r="G168" s="313"/>
      <c r="H168" s="313"/>
      <c r="I168" s="111">
        <v>35500</v>
      </c>
      <c r="J168" s="346" t="s">
        <v>54</v>
      </c>
      <c r="K168" s="330" t="s">
        <v>419</v>
      </c>
      <c r="L168" s="323">
        <v>0.42599999999999999</v>
      </c>
      <c r="M168" s="101">
        <f t="shared" si="13"/>
        <v>15123</v>
      </c>
      <c r="N168" s="331"/>
      <c r="O168" s="296"/>
      <c r="P168" s="99"/>
      <c r="Q168" s="99"/>
      <c r="R168" s="296"/>
      <c r="S168" s="104"/>
      <c r="T168" s="99"/>
      <c r="U168" s="296"/>
      <c r="V168" s="296"/>
      <c r="W168" s="296"/>
      <c r="X168" s="296"/>
    </row>
    <row r="169" spans="2:24">
      <c r="B169" s="265">
        <v>48</v>
      </c>
      <c r="C169" s="317"/>
      <c r="D169" s="267" t="s">
        <v>666</v>
      </c>
      <c r="E169" s="313"/>
      <c r="F169" s="313"/>
      <c r="G169" s="313"/>
      <c r="H169" s="313"/>
      <c r="I169" s="111">
        <v>42000</v>
      </c>
      <c r="J169" s="346" t="s">
        <v>54</v>
      </c>
      <c r="K169" s="330" t="s">
        <v>419</v>
      </c>
      <c r="L169" s="323">
        <v>0.42599999999999999</v>
      </c>
      <c r="M169" s="101">
        <f t="shared" si="13"/>
        <v>17892</v>
      </c>
      <c r="N169" s="331"/>
      <c r="O169" s="296"/>
      <c r="P169" s="99"/>
      <c r="Q169" s="99"/>
      <c r="R169" s="296"/>
      <c r="S169" s="104"/>
      <c r="T169" s="99"/>
      <c r="U169" s="296"/>
      <c r="V169" s="296"/>
      <c r="W169" s="296"/>
      <c r="X169" s="296"/>
    </row>
    <row r="170" spans="2:24">
      <c r="B170" s="265">
        <v>49</v>
      </c>
      <c r="C170" s="317"/>
      <c r="D170" s="267" t="s">
        <v>667</v>
      </c>
      <c r="E170" s="313"/>
      <c r="F170" s="313"/>
      <c r="G170" s="313"/>
      <c r="H170" s="313"/>
      <c r="I170" s="111">
        <v>65000</v>
      </c>
      <c r="J170" s="346" t="s">
        <v>54</v>
      </c>
      <c r="K170" s="330" t="s">
        <v>419</v>
      </c>
      <c r="L170" s="323">
        <v>0.42599999999999999</v>
      </c>
      <c r="M170" s="101">
        <f t="shared" si="13"/>
        <v>27690</v>
      </c>
      <c r="N170" s="331"/>
      <c r="O170" s="296"/>
      <c r="P170" s="99"/>
      <c r="Q170" s="99"/>
      <c r="R170" s="296"/>
      <c r="S170" s="104"/>
      <c r="T170" s="99"/>
      <c r="U170" s="296"/>
      <c r="V170" s="296"/>
      <c r="W170" s="296"/>
      <c r="X170" s="296"/>
    </row>
    <row r="171" spans="2:24" ht="13.5" customHeight="1">
      <c r="B171" s="265">
        <v>50</v>
      </c>
      <c r="C171" s="317"/>
      <c r="D171" s="313" t="s">
        <v>668</v>
      </c>
      <c r="E171" s="313"/>
      <c r="F171" s="313"/>
      <c r="G171" s="313"/>
      <c r="H171" s="313"/>
      <c r="I171" s="111">
        <v>55000</v>
      </c>
      <c r="J171" s="346" t="s">
        <v>54</v>
      </c>
      <c r="K171" s="330" t="s">
        <v>419</v>
      </c>
      <c r="L171" s="323">
        <v>0.42599999999999999</v>
      </c>
      <c r="M171" s="101">
        <f t="shared" si="13"/>
        <v>23430</v>
      </c>
      <c r="N171" s="331"/>
      <c r="O171" s="296"/>
      <c r="P171" s="99"/>
      <c r="Q171" s="99"/>
      <c r="R171" s="296"/>
      <c r="S171" s="104"/>
      <c r="T171" s="99"/>
      <c r="U171" s="296"/>
      <c r="V171" s="296"/>
      <c r="W171" s="296"/>
      <c r="X171" s="296"/>
    </row>
    <row r="172" spans="2:24" ht="15" customHeight="1">
      <c r="B172" s="265">
        <v>51</v>
      </c>
      <c r="C172" s="317"/>
      <c r="D172" s="313" t="s">
        <v>669</v>
      </c>
      <c r="E172" s="313"/>
      <c r="F172" s="313"/>
      <c r="G172" s="313"/>
      <c r="H172" s="313"/>
      <c r="I172" s="111">
        <v>65000</v>
      </c>
      <c r="J172" s="346" t="s">
        <v>54</v>
      </c>
      <c r="K172" s="330" t="s">
        <v>419</v>
      </c>
      <c r="L172" s="323">
        <v>0.42599999999999999</v>
      </c>
      <c r="M172" s="101">
        <f t="shared" si="13"/>
        <v>27690</v>
      </c>
      <c r="N172" s="331"/>
      <c r="O172" s="296"/>
      <c r="P172" s="99"/>
      <c r="Q172" s="99"/>
      <c r="R172" s="296"/>
      <c r="S172" s="104"/>
      <c r="T172" s="99"/>
      <c r="U172" s="296"/>
      <c r="V172" s="296"/>
      <c r="W172" s="296"/>
      <c r="X172" s="296"/>
    </row>
    <row r="173" spans="2:24" ht="14.25" customHeight="1">
      <c r="B173" s="265">
        <v>52</v>
      </c>
      <c r="C173" s="317"/>
      <c r="D173" s="313" t="s">
        <v>670</v>
      </c>
      <c r="E173" s="313"/>
      <c r="F173" s="313"/>
      <c r="G173" s="313"/>
      <c r="H173" s="313"/>
      <c r="I173" s="111">
        <v>350000</v>
      </c>
      <c r="J173" s="346" t="s">
        <v>89</v>
      </c>
      <c r="K173" s="330" t="s">
        <v>404</v>
      </c>
      <c r="L173" s="323">
        <v>0.496</v>
      </c>
      <c r="M173" s="101">
        <f t="shared" si="13"/>
        <v>173600</v>
      </c>
      <c r="N173" s="331"/>
      <c r="O173" s="296"/>
      <c r="P173" s="99">
        <f>446/3</f>
        <v>148.66666666666666</v>
      </c>
      <c r="Q173" s="99"/>
      <c r="R173" s="296"/>
      <c r="S173" s="104"/>
      <c r="T173" s="99"/>
      <c r="U173" s="296"/>
      <c r="V173" s="296"/>
      <c r="W173" s="296"/>
      <c r="X173" s="296"/>
    </row>
    <row r="174" spans="2:24">
      <c r="B174" s="265">
        <v>53</v>
      </c>
      <c r="C174" s="317"/>
      <c r="D174" s="313" t="s">
        <v>671</v>
      </c>
      <c r="E174" s="313"/>
      <c r="F174" s="313"/>
      <c r="G174" s="313"/>
      <c r="H174" s="313"/>
      <c r="I174" s="111">
        <v>195000</v>
      </c>
      <c r="J174" s="346" t="s">
        <v>89</v>
      </c>
      <c r="K174" s="330" t="s">
        <v>404</v>
      </c>
      <c r="L174" s="323">
        <v>0.496</v>
      </c>
      <c r="M174" s="101">
        <f t="shared" si="13"/>
        <v>96720</v>
      </c>
      <c r="N174" s="331"/>
      <c r="O174" s="296"/>
      <c r="P174" s="99"/>
      <c r="Q174" s="99"/>
      <c r="R174" s="296"/>
      <c r="S174" s="104"/>
      <c r="T174" s="99"/>
      <c r="U174" s="296"/>
      <c r="V174" s="296"/>
      <c r="W174" s="296"/>
      <c r="X174" s="296"/>
    </row>
    <row r="175" spans="2:24">
      <c r="B175" s="265">
        <v>54</v>
      </c>
      <c r="C175" s="317"/>
      <c r="D175" s="313" t="s">
        <v>672</v>
      </c>
      <c r="E175" s="313"/>
      <c r="F175" s="313"/>
      <c r="G175" s="313"/>
      <c r="H175" s="313"/>
      <c r="I175" s="111">
        <v>12000</v>
      </c>
      <c r="J175" s="346" t="s">
        <v>50</v>
      </c>
      <c r="K175" s="331"/>
      <c r="L175" s="327">
        <v>1</v>
      </c>
      <c r="M175" s="101">
        <f t="shared" si="13"/>
        <v>12000</v>
      </c>
      <c r="N175" s="331"/>
      <c r="O175" s="296"/>
      <c r="P175" s="99"/>
      <c r="Q175" s="99"/>
      <c r="R175" s="296"/>
      <c r="S175" s="104"/>
      <c r="T175" s="99"/>
      <c r="U175" s="296"/>
      <c r="V175" s="296"/>
      <c r="W175" s="296"/>
      <c r="X175" s="296"/>
    </row>
    <row r="176" spans="2:24">
      <c r="B176" s="265">
        <v>55</v>
      </c>
      <c r="C176" s="317"/>
      <c r="D176" s="313" t="s">
        <v>673</v>
      </c>
      <c r="E176" s="313"/>
      <c r="F176" s="313"/>
      <c r="G176" s="313"/>
      <c r="H176" s="313"/>
      <c r="I176" s="111">
        <v>6500</v>
      </c>
      <c r="J176" s="346" t="s">
        <v>54</v>
      </c>
      <c r="K176" s="331"/>
      <c r="L176" s="327">
        <v>1</v>
      </c>
      <c r="M176" s="101">
        <f t="shared" si="13"/>
        <v>6500</v>
      </c>
      <c r="N176" s="331"/>
      <c r="O176" s="296"/>
      <c r="P176" s="99"/>
      <c r="Q176" s="99"/>
      <c r="R176" s="296"/>
      <c r="S176" s="104"/>
      <c r="T176" s="99"/>
      <c r="U176" s="296"/>
      <c r="V176" s="296"/>
      <c r="W176" s="296"/>
      <c r="X176" s="296"/>
    </row>
    <row r="177" spans="2:24">
      <c r="B177" s="265">
        <v>56</v>
      </c>
      <c r="C177" s="317"/>
      <c r="D177" s="313" t="s">
        <v>674</v>
      </c>
      <c r="E177" s="313"/>
      <c r="F177" s="313"/>
      <c r="G177" s="313"/>
      <c r="H177" s="313"/>
      <c r="I177" s="111">
        <v>596000000</v>
      </c>
      <c r="J177" s="346" t="s">
        <v>55</v>
      </c>
      <c r="K177" s="331"/>
      <c r="L177" s="327">
        <v>1</v>
      </c>
      <c r="M177" s="101">
        <f t="shared" si="13"/>
        <v>596000000</v>
      </c>
      <c r="N177" s="331"/>
      <c r="O177" s="296"/>
      <c r="P177" s="99"/>
      <c r="Q177" s="99"/>
      <c r="R177" s="296"/>
      <c r="S177" s="104"/>
      <c r="T177" s="99"/>
      <c r="U177" s="296"/>
      <c r="V177" s="296"/>
      <c r="W177" s="296"/>
      <c r="X177" s="296"/>
    </row>
    <row r="178" spans="2:24">
      <c r="B178" s="265"/>
      <c r="C178" s="317"/>
      <c r="D178" s="347" t="s">
        <v>675</v>
      </c>
      <c r="E178" s="313"/>
      <c r="F178" s="313"/>
      <c r="G178" s="313"/>
      <c r="H178" s="313"/>
      <c r="I178" s="111"/>
      <c r="J178" s="346"/>
      <c r="K178" s="348"/>
      <c r="L178" s="348"/>
      <c r="M178" s="101">
        <f t="shared" si="13"/>
        <v>0</v>
      </c>
      <c r="N178" s="348"/>
      <c r="O178" s="120">
        <v>3650000</v>
      </c>
      <c r="P178" s="99">
        <v>0.05</v>
      </c>
      <c r="Q178" s="99">
        <f>P178*O178</f>
        <v>182500</v>
      </c>
      <c r="R178" s="301">
        <f>Q178+O178</f>
        <v>3832500</v>
      </c>
      <c r="S178" s="104"/>
      <c r="T178" s="99"/>
      <c r="U178" s="296"/>
      <c r="V178" s="296"/>
      <c r="W178" s="296"/>
      <c r="X178" s="296"/>
    </row>
    <row r="179" spans="2:24">
      <c r="B179" s="265">
        <v>1</v>
      </c>
      <c r="C179" s="317"/>
      <c r="D179" s="313" t="s">
        <v>676</v>
      </c>
      <c r="E179" s="313"/>
      <c r="F179" s="313"/>
      <c r="G179" s="313"/>
      <c r="H179" s="313"/>
      <c r="I179" s="111">
        <v>4000000</v>
      </c>
      <c r="J179" s="346" t="s">
        <v>55</v>
      </c>
      <c r="K179" s="349" t="s">
        <v>433</v>
      </c>
      <c r="L179" s="121">
        <v>0.25230000000000002</v>
      </c>
      <c r="M179" s="101">
        <f t="shared" si="13"/>
        <v>1009200.0000000001</v>
      </c>
      <c r="N179" s="348"/>
      <c r="O179" s="120">
        <v>4700000</v>
      </c>
      <c r="P179" s="99">
        <v>0.05</v>
      </c>
      <c r="Q179" s="99">
        <f>P179*O179</f>
        <v>235000</v>
      </c>
      <c r="R179" s="301">
        <f>Q179+O179</f>
        <v>4935000</v>
      </c>
      <c r="S179" s="104"/>
      <c r="T179" s="99"/>
      <c r="U179" s="296"/>
      <c r="V179" s="296"/>
      <c r="W179" s="296"/>
      <c r="X179" s="296"/>
    </row>
    <row r="180" spans="2:24">
      <c r="B180" s="265">
        <v>2</v>
      </c>
      <c r="C180" s="317"/>
      <c r="D180" s="313" t="s">
        <v>677</v>
      </c>
      <c r="E180" s="313"/>
      <c r="F180" s="313"/>
      <c r="G180" s="313"/>
      <c r="H180" s="313"/>
      <c r="I180" s="111">
        <v>4200000</v>
      </c>
      <c r="J180" s="346" t="s">
        <v>55</v>
      </c>
      <c r="K180" s="349" t="s">
        <v>433</v>
      </c>
      <c r="L180" s="121">
        <v>0.25230000000000002</v>
      </c>
      <c r="M180" s="101">
        <f t="shared" si="13"/>
        <v>1059660</v>
      </c>
      <c r="N180" s="348"/>
      <c r="O180" s="120"/>
      <c r="P180" s="99"/>
      <c r="Q180" s="99"/>
      <c r="R180" s="301"/>
      <c r="S180" s="104"/>
      <c r="T180" s="99"/>
      <c r="U180" s="296"/>
      <c r="V180" s="296"/>
      <c r="W180" s="296"/>
      <c r="X180" s="296"/>
    </row>
    <row r="181" spans="2:24" ht="17.25" customHeight="1">
      <c r="B181" s="265">
        <v>3</v>
      </c>
      <c r="C181" s="317"/>
      <c r="D181" s="313" t="s">
        <v>678</v>
      </c>
      <c r="E181" s="313"/>
      <c r="F181" s="313"/>
      <c r="G181" s="313"/>
      <c r="H181" s="313"/>
      <c r="I181" s="111">
        <v>9592000</v>
      </c>
      <c r="J181" s="346" t="s">
        <v>55</v>
      </c>
      <c r="K181" s="349" t="s">
        <v>433</v>
      </c>
      <c r="L181" s="121">
        <v>0.25230000000000002</v>
      </c>
      <c r="M181" s="101">
        <f t="shared" si="13"/>
        <v>2420061.6</v>
      </c>
      <c r="N181" s="348"/>
      <c r="O181" s="120">
        <v>5600000</v>
      </c>
      <c r="P181" s="99">
        <v>0.05</v>
      </c>
      <c r="Q181" s="99">
        <f>P181*O181</f>
        <v>280000</v>
      </c>
      <c r="R181" s="301">
        <f>Q181+O181</f>
        <v>5880000</v>
      </c>
      <c r="S181" s="104"/>
      <c r="T181" s="99"/>
      <c r="U181" s="296"/>
      <c r="V181" s="296"/>
      <c r="W181" s="296"/>
      <c r="X181" s="296"/>
    </row>
    <row r="182" spans="2:24" ht="16.5" customHeight="1">
      <c r="B182" s="265">
        <v>4</v>
      </c>
      <c r="C182" s="317"/>
      <c r="D182" s="313" t="s">
        <v>679</v>
      </c>
      <c r="E182" s="313"/>
      <c r="F182" s="313"/>
      <c r="G182" s="313"/>
      <c r="H182" s="313"/>
      <c r="I182" s="111">
        <v>17488000</v>
      </c>
      <c r="J182" s="346" t="s">
        <v>55</v>
      </c>
      <c r="K182" s="349" t="s">
        <v>433</v>
      </c>
      <c r="L182" s="121">
        <v>0.25230000000000002</v>
      </c>
      <c r="M182" s="101">
        <f t="shared" si="13"/>
        <v>4412222.4000000004</v>
      </c>
      <c r="N182" s="331"/>
      <c r="O182" s="296"/>
      <c r="P182" s="99"/>
      <c r="Q182" s="99"/>
      <c r="R182" s="301"/>
      <c r="S182" s="104"/>
      <c r="T182" s="99"/>
      <c r="U182" s="296"/>
      <c r="V182" s="296"/>
      <c r="W182" s="296"/>
      <c r="X182" s="296"/>
    </row>
    <row r="183" spans="2:24" ht="14.25" customHeight="1">
      <c r="B183" s="265">
        <v>5</v>
      </c>
      <c r="C183" s="319"/>
      <c r="D183" s="267" t="s">
        <v>680</v>
      </c>
      <c r="E183" s="267"/>
      <c r="F183" s="267"/>
      <c r="G183" s="267"/>
      <c r="H183" s="267"/>
      <c r="I183" s="91">
        <v>56000</v>
      </c>
      <c r="J183" s="329" t="s">
        <v>89</v>
      </c>
      <c r="K183" s="331" t="s">
        <v>681</v>
      </c>
      <c r="L183" s="121">
        <v>0.52429999999999999</v>
      </c>
      <c r="M183" s="101">
        <f t="shared" si="13"/>
        <v>29360.799999999999</v>
      </c>
      <c r="N183" s="331"/>
      <c r="O183" s="350">
        <v>15</v>
      </c>
      <c r="P183" s="99">
        <v>425000</v>
      </c>
      <c r="Q183" s="103">
        <v>35000</v>
      </c>
      <c r="R183" s="296">
        <v>1.8</v>
      </c>
      <c r="S183" s="104">
        <f t="shared" ref="S183:S188" si="14">P183/O183</f>
        <v>28333.333333333332</v>
      </c>
      <c r="T183" s="99">
        <f t="shared" ref="T183:T188" si="15">Q183/R183</f>
        <v>19444.444444444445</v>
      </c>
      <c r="U183" s="351">
        <f t="shared" ref="U183:U188" si="16">S183+T183</f>
        <v>47777.777777777781</v>
      </c>
      <c r="V183" s="296"/>
      <c r="W183" s="296"/>
      <c r="X183" s="296"/>
    </row>
    <row r="184" spans="2:24">
      <c r="B184" s="265">
        <v>6</v>
      </c>
      <c r="C184" s="319"/>
      <c r="D184" s="352" t="s">
        <v>682</v>
      </c>
      <c r="E184" s="267"/>
      <c r="F184" s="267"/>
      <c r="G184" s="267"/>
      <c r="H184" s="267"/>
      <c r="I184" s="91">
        <v>50000</v>
      </c>
      <c r="J184" s="329" t="s">
        <v>89</v>
      </c>
      <c r="K184" s="331" t="s">
        <v>681</v>
      </c>
      <c r="L184" s="121">
        <v>0.52429999999999999</v>
      </c>
      <c r="M184" s="101">
        <f t="shared" si="13"/>
        <v>26215</v>
      </c>
      <c r="N184" s="331"/>
      <c r="O184" s="350">
        <v>15</v>
      </c>
      <c r="P184" s="99">
        <v>725000</v>
      </c>
      <c r="Q184" s="103">
        <v>40000</v>
      </c>
      <c r="R184" s="296">
        <v>1.8</v>
      </c>
      <c r="S184" s="104">
        <f t="shared" si="14"/>
        <v>48333.333333333336</v>
      </c>
      <c r="T184" s="99">
        <f t="shared" si="15"/>
        <v>22222.222222222223</v>
      </c>
      <c r="U184" s="351">
        <f t="shared" si="16"/>
        <v>70555.555555555562</v>
      </c>
      <c r="V184" s="296"/>
      <c r="W184" s="296"/>
      <c r="X184" s="296"/>
    </row>
    <row r="185" spans="2:24" ht="14.25" customHeight="1">
      <c r="B185" s="265">
        <v>7</v>
      </c>
      <c r="C185" s="319"/>
      <c r="D185" s="352" t="s">
        <v>683</v>
      </c>
      <c r="E185" s="267"/>
      <c r="F185" s="267"/>
      <c r="G185" s="267"/>
      <c r="H185" s="267"/>
      <c r="I185" s="91">
        <v>75000</v>
      </c>
      <c r="J185" s="329" t="s">
        <v>89</v>
      </c>
      <c r="K185" s="331" t="s">
        <v>681</v>
      </c>
      <c r="L185" s="121">
        <v>0.52429999999999999</v>
      </c>
      <c r="M185" s="101">
        <f t="shared" si="13"/>
        <v>39322.5</v>
      </c>
      <c r="N185" s="331"/>
      <c r="O185" s="350">
        <v>15</v>
      </c>
      <c r="P185" s="99">
        <v>825000</v>
      </c>
      <c r="Q185" s="103">
        <v>45000</v>
      </c>
      <c r="R185" s="296">
        <v>1.8</v>
      </c>
      <c r="S185" s="104">
        <f t="shared" si="14"/>
        <v>55000</v>
      </c>
      <c r="T185" s="99">
        <f t="shared" si="15"/>
        <v>25000</v>
      </c>
      <c r="U185" s="351">
        <f t="shared" si="16"/>
        <v>80000</v>
      </c>
      <c r="V185" s="296"/>
      <c r="W185" s="296"/>
      <c r="X185" s="296"/>
    </row>
    <row r="186" spans="2:24" ht="15.75" customHeight="1">
      <c r="B186" s="265">
        <v>8</v>
      </c>
      <c r="C186" s="319"/>
      <c r="D186" s="352" t="s">
        <v>684</v>
      </c>
      <c r="E186" s="267"/>
      <c r="F186" s="267"/>
      <c r="G186" s="267"/>
      <c r="H186" s="267"/>
      <c r="I186" s="91">
        <v>85000</v>
      </c>
      <c r="J186" s="329" t="s">
        <v>89</v>
      </c>
      <c r="K186" s="331" t="s">
        <v>681</v>
      </c>
      <c r="L186" s="121">
        <v>0.52429999999999999</v>
      </c>
      <c r="M186" s="101">
        <f t="shared" si="13"/>
        <v>44565.5</v>
      </c>
      <c r="N186" s="331"/>
      <c r="O186" s="350">
        <v>5.8</v>
      </c>
      <c r="P186" s="99">
        <v>610000</v>
      </c>
      <c r="Q186" s="103">
        <v>56000</v>
      </c>
      <c r="R186" s="296">
        <v>1.8</v>
      </c>
      <c r="S186" s="104">
        <f t="shared" si="14"/>
        <v>105172.41379310345</v>
      </c>
      <c r="T186" s="99">
        <f t="shared" si="15"/>
        <v>31111.111111111109</v>
      </c>
      <c r="U186" s="351">
        <f t="shared" si="16"/>
        <v>136283.52490421454</v>
      </c>
      <c r="V186" s="296"/>
      <c r="W186" s="296"/>
      <c r="X186" s="296"/>
    </row>
    <row r="187" spans="2:24">
      <c r="B187" s="265">
        <v>9</v>
      </c>
      <c r="C187" s="319"/>
      <c r="D187" s="352" t="s">
        <v>685</v>
      </c>
      <c r="E187" s="267"/>
      <c r="F187" s="267"/>
      <c r="G187" s="267"/>
      <c r="H187" s="267"/>
      <c r="I187" s="91">
        <v>140000</v>
      </c>
      <c r="J187" s="329" t="s">
        <v>89</v>
      </c>
      <c r="K187" s="331" t="s">
        <v>681</v>
      </c>
      <c r="L187" s="121">
        <v>0.52429999999999999</v>
      </c>
      <c r="M187" s="101">
        <f t="shared" si="13"/>
        <v>73402</v>
      </c>
      <c r="N187" s="331"/>
      <c r="O187" s="350">
        <v>5.8</v>
      </c>
      <c r="P187" s="99">
        <v>575000</v>
      </c>
      <c r="Q187" s="103">
        <v>52500</v>
      </c>
      <c r="R187" s="296">
        <v>1.8</v>
      </c>
      <c r="S187" s="104">
        <f t="shared" si="14"/>
        <v>99137.931034482768</v>
      </c>
      <c r="T187" s="99">
        <f t="shared" si="15"/>
        <v>29166.666666666664</v>
      </c>
      <c r="U187" s="351">
        <f t="shared" si="16"/>
        <v>128304.59770114944</v>
      </c>
      <c r="V187" s="296"/>
      <c r="W187" s="296"/>
      <c r="X187" s="296"/>
    </row>
    <row r="188" spans="2:24">
      <c r="B188" s="265">
        <v>10</v>
      </c>
      <c r="C188" s="319"/>
      <c r="D188" s="352" t="s">
        <v>686</v>
      </c>
      <c r="E188" s="267"/>
      <c r="F188" s="267"/>
      <c r="G188" s="267"/>
      <c r="H188" s="267"/>
      <c r="I188" s="91">
        <v>130000</v>
      </c>
      <c r="J188" s="329" t="s">
        <v>89</v>
      </c>
      <c r="K188" s="331" t="s">
        <v>681</v>
      </c>
      <c r="L188" s="121">
        <v>0.52429999999999999</v>
      </c>
      <c r="M188" s="101">
        <f t="shared" si="13"/>
        <v>68159</v>
      </c>
      <c r="N188" s="331"/>
      <c r="O188" s="350">
        <v>5.8</v>
      </c>
      <c r="P188" s="99">
        <v>895000</v>
      </c>
      <c r="Q188" s="103">
        <v>60000</v>
      </c>
      <c r="R188" s="296">
        <v>1.8</v>
      </c>
      <c r="S188" s="104">
        <f t="shared" si="14"/>
        <v>154310.3448275862</v>
      </c>
      <c r="T188" s="99">
        <f t="shared" si="15"/>
        <v>33333.333333333336</v>
      </c>
      <c r="U188" s="351">
        <f t="shared" si="16"/>
        <v>187643.67816091955</v>
      </c>
      <c r="V188" s="296"/>
      <c r="W188" s="296"/>
      <c r="X188" s="296"/>
    </row>
    <row r="189" spans="2:24" ht="15" customHeight="1">
      <c r="B189" s="265">
        <v>11</v>
      </c>
      <c r="C189" s="319"/>
      <c r="D189" s="352" t="s">
        <v>687</v>
      </c>
      <c r="E189" s="267"/>
      <c r="F189" s="267"/>
      <c r="G189" s="267"/>
      <c r="H189" s="267"/>
      <c r="I189" s="91">
        <v>190000</v>
      </c>
      <c r="J189" s="329" t="s">
        <v>89</v>
      </c>
      <c r="K189" s="331" t="s">
        <v>681</v>
      </c>
      <c r="L189" s="121">
        <v>0.52429999999999999</v>
      </c>
      <c r="M189" s="101">
        <f t="shared" si="13"/>
        <v>99617</v>
      </c>
      <c r="N189" s="331"/>
      <c r="O189" s="296"/>
      <c r="P189" s="99"/>
      <c r="Q189" s="99"/>
      <c r="R189" s="296"/>
      <c r="S189" s="104"/>
      <c r="T189" s="99"/>
      <c r="U189" s="296"/>
      <c r="V189" s="296"/>
      <c r="W189" s="296"/>
      <c r="X189" s="296"/>
    </row>
    <row r="190" spans="2:24">
      <c r="B190" s="265">
        <v>12</v>
      </c>
      <c r="C190" s="319"/>
      <c r="D190" s="267" t="s">
        <v>688</v>
      </c>
      <c r="E190" s="267"/>
      <c r="F190" s="267"/>
      <c r="G190" s="267"/>
      <c r="H190" s="267"/>
      <c r="I190" s="91">
        <v>15000</v>
      </c>
      <c r="J190" s="329" t="s">
        <v>89</v>
      </c>
      <c r="K190" s="331" t="s">
        <v>681</v>
      </c>
      <c r="L190" s="121">
        <v>0.52429999999999999</v>
      </c>
      <c r="M190" s="101">
        <f t="shared" si="13"/>
        <v>7864.5</v>
      </c>
      <c r="N190" s="331"/>
      <c r="O190" s="296"/>
      <c r="P190" s="99"/>
      <c r="Q190" s="99"/>
      <c r="R190" s="296"/>
      <c r="S190" s="104"/>
      <c r="T190" s="99"/>
      <c r="U190" s="296"/>
      <c r="V190" s="296"/>
      <c r="W190" s="296"/>
      <c r="X190" s="296"/>
    </row>
    <row r="191" spans="2:24">
      <c r="B191" s="265">
        <v>13</v>
      </c>
      <c r="C191" s="319"/>
      <c r="D191" s="267" t="s">
        <v>689</v>
      </c>
      <c r="E191" s="267"/>
      <c r="F191" s="267"/>
      <c r="G191" s="267"/>
      <c r="H191" s="267"/>
      <c r="I191" s="91">
        <v>11000</v>
      </c>
      <c r="J191" s="329" t="s">
        <v>89</v>
      </c>
      <c r="K191" s="314" t="s">
        <v>433</v>
      </c>
      <c r="L191" s="87">
        <v>0.89800000000000002</v>
      </c>
      <c r="M191" s="101">
        <f t="shared" si="13"/>
        <v>9878</v>
      </c>
      <c r="N191" s="331"/>
      <c r="O191" s="296"/>
      <c r="P191" s="99">
        <v>42300</v>
      </c>
      <c r="Q191" s="99"/>
      <c r="R191" s="296"/>
      <c r="S191" s="104"/>
      <c r="T191" s="99"/>
      <c r="U191" s="296"/>
      <c r="V191" s="296"/>
      <c r="W191" s="296"/>
      <c r="X191" s="296"/>
    </row>
    <row r="192" spans="2:24" ht="15" customHeight="1">
      <c r="B192" s="265">
        <v>14</v>
      </c>
      <c r="C192" s="319"/>
      <c r="D192" s="267" t="s">
        <v>690</v>
      </c>
      <c r="E192" s="267"/>
      <c r="F192" s="267"/>
      <c r="G192" s="267"/>
      <c r="H192" s="267"/>
      <c r="I192" s="91">
        <v>16000</v>
      </c>
      <c r="J192" s="329" t="s">
        <v>89</v>
      </c>
      <c r="K192" s="314" t="s">
        <v>433</v>
      </c>
      <c r="L192" s="87">
        <v>0.89800000000000002</v>
      </c>
      <c r="M192" s="101">
        <f t="shared" si="13"/>
        <v>14368</v>
      </c>
      <c r="N192" s="331"/>
      <c r="O192" s="296"/>
      <c r="P192" s="99">
        <v>49700</v>
      </c>
      <c r="Q192" s="99"/>
      <c r="R192" s="296"/>
      <c r="S192" s="104"/>
      <c r="T192" s="99"/>
      <c r="U192" s="296"/>
      <c r="V192" s="296"/>
      <c r="W192" s="296"/>
      <c r="X192" s="296"/>
    </row>
    <row r="193" spans="2:24" ht="17.25" customHeight="1">
      <c r="B193" s="265">
        <v>15</v>
      </c>
      <c r="C193" s="319"/>
      <c r="D193" s="313" t="s">
        <v>691</v>
      </c>
      <c r="E193" s="267"/>
      <c r="F193" s="267"/>
      <c r="G193" s="267"/>
      <c r="H193" s="267"/>
      <c r="I193" s="91">
        <v>375000</v>
      </c>
      <c r="J193" s="329" t="s">
        <v>55</v>
      </c>
      <c r="K193" s="331"/>
      <c r="L193" s="327">
        <v>1</v>
      </c>
      <c r="M193" s="101">
        <f t="shared" si="13"/>
        <v>375000</v>
      </c>
      <c r="N193" s="331"/>
      <c r="O193" s="296"/>
      <c r="P193" s="99"/>
      <c r="Q193" s="99"/>
      <c r="R193" s="296"/>
      <c r="S193" s="104"/>
      <c r="T193" s="99"/>
      <c r="U193" s="296"/>
      <c r="V193" s="296"/>
      <c r="W193" s="296"/>
      <c r="X193" s="296"/>
    </row>
    <row r="194" spans="2:24" ht="14.25" customHeight="1">
      <c r="B194" s="265">
        <v>16</v>
      </c>
      <c r="C194" s="319"/>
      <c r="D194" s="313" t="s">
        <v>692</v>
      </c>
      <c r="E194" s="267"/>
      <c r="F194" s="267"/>
      <c r="G194" s="267"/>
      <c r="H194" s="267"/>
      <c r="I194" s="91">
        <v>2500000</v>
      </c>
      <c r="J194" s="329" t="s">
        <v>55</v>
      </c>
      <c r="K194" s="331"/>
      <c r="L194" s="327">
        <v>1</v>
      </c>
      <c r="M194" s="101">
        <f t="shared" si="13"/>
        <v>2500000</v>
      </c>
      <c r="N194" s="331"/>
      <c r="O194" s="296"/>
      <c r="P194" s="99"/>
      <c r="Q194" s="99"/>
      <c r="R194" s="296"/>
      <c r="S194" s="104"/>
      <c r="T194" s="99"/>
      <c r="U194" s="296"/>
      <c r="V194" s="296"/>
      <c r="W194" s="296"/>
      <c r="X194" s="296"/>
    </row>
    <row r="195" spans="2:24">
      <c r="B195" s="265">
        <v>17</v>
      </c>
      <c r="C195" s="319"/>
      <c r="D195" s="313" t="s">
        <v>693</v>
      </c>
      <c r="E195" s="267"/>
      <c r="F195" s="267"/>
      <c r="G195" s="267"/>
      <c r="H195" s="267"/>
      <c r="I195" s="91">
        <v>1500000</v>
      </c>
      <c r="J195" s="329" t="s">
        <v>55</v>
      </c>
      <c r="K195" s="331"/>
      <c r="L195" s="327">
        <v>1</v>
      </c>
      <c r="M195" s="101">
        <f t="shared" si="13"/>
        <v>1500000</v>
      </c>
      <c r="N195" s="331"/>
      <c r="O195" s="296"/>
      <c r="P195" s="99"/>
      <c r="Q195" s="99"/>
      <c r="R195" s="296"/>
      <c r="S195" s="104"/>
      <c r="T195" s="99"/>
      <c r="U195" s="296"/>
      <c r="V195" s="296"/>
      <c r="W195" s="296"/>
      <c r="X195" s="296"/>
    </row>
    <row r="196" spans="2:24">
      <c r="B196" s="265">
        <v>18</v>
      </c>
      <c r="C196" s="319"/>
      <c r="D196" s="313" t="s">
        <v>694</v>
      </c>
      <c r="E196" s="267"/>
      <c r="F196" s="267"/>
      <c r="G196" s="267"/>
      <c r="H196" s="267"/>
      <c r="I196" s="91">
        <v>1344000</v>
      </c>
      <c r="J196" s="329" t="s">
        <v>54</v>
      </c>
      <c r="K196" s="331"/>
      <c r="L196" s="327">
        <v>1</v>
      </c>
      <c r="M196" s="101">
        <f t="shared" si="13"/>
        <v>1344000</v>
      </c>
      <c r="N196" s="331"/>
      <c r="O196" s="296"/>
      <c r="P196" s="99"/>
      <c r="Q196" s="99"/>
      <c r="R196" s="296"/>
      <c r="S196" s="104"/>
      <c r="T196" s="99"/>
      <c r="U196" s="296"/>
      <c r="V196" s="296"/>
      <c r="W196" s="296"/>
      <c r="X196" s="296"/>
    </row>
    <row r="197" spans="2:24">
      <c r="B197" s="265">
        <v>19</v>
      </c>
      <c r="C197" s="319"/>
      <c r="D197" s="313" t="s">
        <v>695</v>
      </c>
      <c r="E197" s="267"/>
      <c r="F197" s="267"/>
      <c r="G197" s="267"/>
      <c r="H197" s="267"/>
      <c r="I197" s="91">
        <v>6168000</v>
      </c>
      <c r="J197" s="329" t="s">
        <v>54</v>
      </c>
      <c r="K197" s="331"/>
      <c r="L197" s="327">
        <v>1</v>
      </c>
      <c r="M197" s="101">
        <f t="shared" si="13"/>
        <v>6168000</v>
      </c>
      <c r="N197" s="331"/>
      <c r="O197" s="296"/>
      <c r="P197" s="99"/>
      <c r="Q197" s="99"/>
      <c r="R197" s="296"/>
      <c r="S197" s="104"/>
      <c r="T197" s="99"/>
      <c r="U197" s="296"/>
      <c r="V197" s="296"/>
      <c r="W197" s="296"/>
      <c r="X197" s="296"/>
    </row>
    <row r="198" spans="2:24">
      <c r="B198" s="265">
        <v>20</v>
      </c>
      <c r="C198" s="319"/>
      <c r="D198" s="313" t="s">
        <v>696</v>
      </c>
      <c r="E198" s="267"/>
      <c r="F198" s="267"/>
      <c r="G198" s="267"/>
      <c r="H198" s="267"/>
      <c r="I198" s="91">
        <v>6896000</v>
      </c>
      <c r="J198" s="329" t="s">
        <v>54</v>
      </c>
      <c r="K198" s="331"/>
      <c r="L198" s="327">
        <v>1</v>
      </c>
      <c r="M198" s="101">
        <f t="shared" si="13"/>
        <v>6896000</v>
      </c>
      <c r="N198" s="331"/>
      <c r="O198" s="296"/>
      <c r="P198" s="99"/>
      <c r="Q198" s="99"/>
      <c r="R198" s="296"/>
      <c r="S198" s="104"/>
      <c r="T198" s="99"/>
      <c r="U198" s="296"/>
      <c r="V198" s="296"/>
      <c r="W198" s="296"/>
      <c r="X198" s="296"/>
    </row>
    <row r="199" spans="2:24">
      <c r="B199" s="265">
        <v>22</v>
      </c>
      <c r="C199" s="319"/>
      <c r="D199" s="313" t="s">
        <v>697</v>
      </c>
      <c r="E199" s="267"/>
      <c r="F199" s="267"/>
      <c r="G199" s="267"/>
      <c r="H199" s="267"/>
      <c r="I199" s="91">
        <v>25000</v>
      </c>
      <c r="J199" s="329" t="s">
        <v>89</v>
      </c>
      <c r="K199" s="331"/>
      <c r="L199" s="327">
        <v>1</v>
      </c>
      <c r="M199" s="101">
        <f t="shared" si="13"/>
        <v>25000</v>
      </c>
      <c r="N199" s="331"/>
      <c r="O199" s="296"/>
      <c r="P199" s="99">
        <f>2065000/5.7</f>
        <v>362280.70175438595</v>
      </c>
      <c r="Q199" s="99"/>
      <c r="R199" s="296"/>
      <c r="S199" s="104"/>
      <c r="T199" s="99"/>
      <c r="U199" s="296"/>
      <c r="V199" s="296"/>
      <c r="W199" s="296"/>
      <c r="X199" s="296"/>
    </row>
    <row r="200" spans="2:24">
      <c r="B200" s="265">
        <v>23</v>
      </c>
      <c r="C200" s="319"/>
      <c r="D200" s="313" t="s">
        <v>698</v>
      </c>
      <c r="E200" s="267"/>
      <c r="F200" s="267"/>
      <c r="G200" s="267"/>
      <c r="H200" s="267"/>
      <c r="I200" s="91">
        <v>350000</v>
      </c>
      <c r="J200" s="329" t="s">
        <v>54</v>
      </c>
      <c r="K200" s="331"/>
      <c r="L200" s="327">
        <v>1</v>
      </c>
      <c r="M200" s="101">
        <f t="shared" si="13"/>
        <v>350000</v>
      </c>
      <c r="N200" s="331"/>
      <c r="O200" s="296"/>
      <c r="P200" s="99"/>
      <c r="Q200" s="99"/>
      <c r="R200" s="296"/>
      <c r="S200" s="104"/>
      <c r="T200" s="99"/>
      <c r="U200" s="296"/>
      <c r="V200" s="296"/>
      <c r="W200" s="296"/>
      <c r="X200" s="296"/>
    </row>
    <row r="201" spans="2:24">
      <c r="B201" s="265">
        <v>24</v>
      </c>
      <c r="C201" s="319"/>
      <c r="D201" s="313" t="s">
        <v>699</v>
      </c>
      <c r="E201" s="267"/>
      <c r="F201" s="267"/>
      <c r="G201" s="267"/>
      <c r="H201" s="267"/>
      <c r="I201" s="91">
        <v>275000</v>
      </c>
      <c r="J201" s="329" t="s">
        <v>54</v>
      </c>
      <c r="K201" s="331"/>
      <c r="L201" s="327">
        <v>1</v>
      </c>
      <c r="M201" s="101">
        <f t="shared" si="13"/>
        <v>275000</v>
      </c>
      <c r="N201" s="331"/>
      <c r="O201" s="296"/>
      <c r="P201" s="99"/>
      <c r="Q201" s="99"/>
      <c r="R201" s="296"/>
      <c r="S201" s="104"/>
      <c r="T201" s="99"/>
      <c r="U201" s="296"/>
      <c r="V201" s="296"/>
      <c r="W201" s="296"/>
      <c r="X201" s="296"/>
    </row>
    <row r="202" spans="2:24" ht="13.5" customHeight="1">
      <c r="B202" s="265">
        <v>25</v>
      </c>
      <c r="C202" s="319"/>
      <c r="D202" s="313" t="s">
        <v>700</v>
      </c>
      <c r="E202" s="267"/>
      <c r="F202" s="267"/>
      <c r="G202" s="267"/>
      <c r="H202" s="267"/>
      <c r="I202" s="91">
        <v>650000</v>
      </c>
      <c r="J202" s="329" t="s">
        <v>54</v>
      </c>
      <c r="K202" s="331"/>
      <c r="L202" s="327">
        <v>1</v>
      </c>
      <c r="M202" s="101">
        <f t="shared" si="13"/>
        <v>650000</v>
      </c>
      <c r="N202" s="331"/>
      <c r="O202" s="296">
        <v>6</v>
      </c>
      <c r="P202" s="99">
        <v>1469000</v>
      </c>
      <c r="Q202" s="114">
        <f>P202/O202</f>
        <v>244833.33333333334</v>
      </c>
      <c r="R202" s="296"/>
      <c r="S202" s="104"/>
      <c r="T202" s="99"/>
      <c r="U202" s="296"/>
      <c r="V202" s="296"/>
      <c r="W202" s="296"/>
      <c r="X202" s="296"/>
    </row>
    <row r="203" spans="2:24">
      <c r="B203" s="265">
        <v>26</v>
      </c>
      <c r="C203" s="319"/>
      <c r="D203" s="313" t="s">
        <v>701</v>
      </c>
      <c r="E203" s="267"/>
      <c r="F203" s="267"/>
      <c r="G203" s="267"/>
      <c r="H203" s="267"/>
      <c r="I203" s="91">
        <v>365000</v>
      </c>
      <c r="J203" s="329" t="s">
        <v>89</v>
      </c>
      <c r="K203" s="314" t="s">
        <v>433</v>
      </c>
      <c r="L203" s="87">
        <v>0.89800000000000002</v>
      </c>
      <c r="M203" s="101">
        <f t="shared" si="13"/>
        <v>327770</v>
      </c>
      <c r="N203" s="331"/>
      <c r="O203" s="296"/>
      <c r="P203" s="99"/>
      <c r="Q203" s="114"/>
      <c r="R203" s="296"/>
      <c r="S203" s="104"/>
      <c r="T203" s="99"/>
      <c r="U203" s="296"/>
      <c r="V203" s="296"/>
      <c r="W203" s="296"/>
      <c r="X203" s="296"/>
    </row>
    <row r="204" spans="2:24" ht="15.75" customHeight="1">
      <c r="B204" s="265">
        <v>27</v>
      </c>
      <c r="C204" s="319"/>
      <c r="D204" s="313" t="s">
        <v>702</v>
      </c>
      <c r="E204" s="267"/>
      <c r="F204" s="267"/>
      <c r="G204" s="267"/>
      <c r="H204" s="267"/>
      <c r="I204" s="91">
        <v>245000</v>
      </c>
      <c r="J204" s="329" t="s">
        <v>89</v>
      </c>
      <c r="K204" s="314" t="s">
        <v>433</v>
      </c>
      <c r="L204" s="87">
        <v>0.89800000000000002</v>
      </c>
      <c r="M204" s="101">
        <f t="shared" si="13"/>
        <v>220010</v>
      </c>
      <c r="N204" s="331"/>
      <c r="O204" s="296"/>
      <c r="P204" s="99"/>
      <c r="Q204" s="99"/>
      <c r="R204" s="296"/>
      <c r="S204" s="104"/>
      <c r="T204" s="99"/>
      <c r="U204" s="296"/>
      <c r="V204" s="296"/>
      <c r="W204" s="296"/>
      <c r="X204" s="296"/>
    </row>
    <row r="205" spans="2:24" ht="16.5" customHeight="1">
      <c r="B205" s="265"/>
      <c r="C205" s="319"/>
      <c r="D205" s="297" t="s">
        <v>703</v>
      </c>
      <c r="E205" s="267"/>
      <c r="F205" s="267"/>
      <c r="G205" s="267"/>
      <c r="H205" s="267"/>
      <c r="I205" s="91"/>
      <c r="J205" s="329"/>
      <c r="K205" s="331"/>
      <c r="L205" s="331"/>
      <c r="M205" s="101">
        <f t="shared" si="13"/>
        <v>0</v>
      </c>
      <c r="N205" s="331"/>
      <c r="O205" s="296">
        <v>6</v>
      </c>
      <c r="P205" s="91">
        <v>7755000</v>
      </c>
      <c r="Q205" s="114">
        <f t="shared" ref="Q205:Q215" si="17">P205/O205</f>
        <v>1292500</v>
      </c>
      <c r="R205" s="296"/>
      <c r="S205" s="104"/>
      <c r="T205" s="99"/>
      <c r="U205" s="296"/>
      <c r="V205" s="296"/>
      <c r="W205" s="296"/>
      <c r="X205" s="296"/>
    </row>
    <row r="206" spans="2:24">
      <c r="B206" s="265">
        <v>1</v>
      </c>
      <c r="C206" s="319"/>
      <c r="D206" s="267" t="s">
        <v>704</v>
      </c>
      <c r="E206" s="267"/>
      <c r="F206" s="267"/>
      <c r="G206" s="267"/>
      <c r="H206" s="267"/>
      <c r="I206" s="91">
        <v>1292500</v>
      </c>
      <c r="J206" s="329" t="s">
        <v>89</v>
      </c>
      <c r="K206" s="331" t="s">
        <v>705</v>
      </c>
      <c r="L206" s="87">
        <v>0.28970000000000001</v>
      </c>
      <c r="M206" s="101">
        <f t="shared" si="13"/>
        <v>374437.25</v>
      </c>
      <c r="N206" s="331"/>
      <c r="O206" s="296">
        <v>6</v>
      </c>
      <c r="P206" s="91">
        <v>5075000</v>
      </c>
      <c r="Q206" s="114">
        <f t="shared" si="17"/>
        <v>845833.33333333337</v>
      </c>
      <c r="R206" s="296"/>
      <c r="S206" s="104"/>
      <c r="T206" s="99"/>
      <c r="U206" s="296"/>
      <c r="V206" s="296"/>
      <c r="W206" s="296"/>
      <c r="X206" s="296"/>
    </row>
    <row r="207" spans="2:24" ht="14.25" customHeight="1">
      <c r="B207" s="265">
        <v>2</v>
      </c>
      <c r="C207" s="319"/>
      <c r="D207" s="267" t="s">
        <v>706</v>
      </c>
      <c r="E207" s="267"/>
      <c r="F207" s="267"/>
      <c r="G207" s="267"/>
      <c r="H207" s="267"/>
      <c r="I207" s="91">
        <v>846000</v>
      </c>
      <c r="J207" s="329" t="s">
        <v>89</v>
      </c>
      <c r="K207" s="331" t="s">
        <v>705</v>
      </c>
      <c r="L207" s="87">
        <v>0.28970000000000001</v>
      </c>
      <c r="M207" s="101">
        <f t="shared" si="13"/>
        <v>245086.2</v>
      </c>
      <c r="N207" s="331"/>
      <c r="O207" s="296">
        <v>6</v>
      </c>
      <c r="P207" s="91">
        <v>2900000</v>
      </c>
      <c r="Q207" s="114">
        <f t="shared" si="17"/>
        <v>483333.33333333331</v>
      </c>
      <c r="R207" s="296"/>
      <c r="S207" s="104"/>
      <c r="T207" s="99"/>
      <c r="U207" s="296"/>
      <c r="V207" s="296"/>
      <c r="W207" s="296"/>
      <c r="X207" s="296"/>
    </row>
    <row r="208" spans="2:24">
      <c r="B208" s="265">
        <v>3</v>
      </c>
      <c r="C208" s="319"/>
      <c r="D208" s="267" t="s">
        <v>707</v>
      </c>
      <c r="E208" s="267"/>
      <c r="F208" s="267"/>
      <c r="G208" s="267"/>
      <c r="H208" s="267"/>
      <c r="I208" s="91">
        <v>484000</v>
      </c>
      <c r="J208" s="329" t="s">
        <v>89</v>
      </c>
      <c r="K208" s="331" t="s">
        <v>705</v>
      </c>
      <c r="L208" s="87">
        <v>0.28970000000000001</v>
      </c>
      <c r="M208" s="101">
        <f t="shared" si="13"/>
        <v>140214.80000000002</v>
      </c>
      <c r="N208" s="331"/>
      <c r="O208" s="296">
        <v>6</v>
      </c>
      <c r="P208" s="91">
        <v>2040000</v>
      </c>
      <c r="Q208" s="114">
        <f t="shared" si="17"/>
        <v>340000</v>
      </c>
      <c r="R208" s="296"/>
      <c r="S208" s="104"/>
      <c r="T208" s="99"/>
      <c r="U208" s="296"/>
      <c r="V208" s="296"/>
      <c r="W208" s="296"/>
      <c r="X208" s="296"/>
    </row>
    <row r="209" spans="2:24" ht="15.75" customHeight="1">
      <c r="B209" s="265">
        <v>4</v>
      </c>
      <c r="C209" s="319"/>
      <c r="D209" s="267" t="s">
        <v>708</v>
      </c>
      <c r="E209" s="267"/>
      <c r="F209" s="267"/>
      <c r="G209" s="267"/>
      <c r="H209" s="267"/>
      <c r="I209" s="91">
        <v>340000</v>
      </c>
      <c r="J209" s="329" t="s">
        <v>89</v>
      </c>
      <c r="K209" s="331" t="s">
        <v>705</v>
      </c>
      <c r="L209" s="87">
        <v>0.28970000000000001</v>
      </c>
      <c r="M209" s="101">
        <f t="shared" si="13"/>
        <v>98498</v>
      </c>
      <c r="N209" s="331"/>
      <c r="O209" s="296">
        <v>6</v>
      </c>
      <c r="P209" s="91">
        <v>1563000</v>
      </c>
      <c r="Q209" s="114">
        <f t="shared" si="17"/>
        <v>260500</v>
      </c>
      <c r="R209" s="296"/>
      <c r="S209" s="104"/>
      <c r="T209" s="99"/>
      <c r="U209" s="296"/>
      <c r="V209" s="296"/>
      <c r="W209" s="296"/>
      <c r="X209" s="296"/>
    </row>
    <row r="210" spans="2:24">
      <c r="B210" s="265">
        <v>5</v>
      </c>
      <c r="C210" s="319"/>
      <c r="D210" s="267" t="s">
        <v>709</v>
      </c>
      <c r="E210" s="267"/>
      <c r="F210" s="267"/>
      <c r="G210" s="267"/>
      <c r="H210" s="267"/>
      <c r="I210" s="91">
        <v>260500</v>
      </c>
      <c r="J210" s="329" t="s">
        <v>89</v>
      </c>
      <c r="K210" s="331" t="s">
        <v>705</v>
      </c>
      <c r="L210" s="87">
        <v>0.28970000000000001</v>
      </c>
      <c r="M210" s="101">
        <f t="shared" si="13"/>
        <v>75466.850000000006</v>
      </c>
      <c r="N210" s="331"/>
      <c r="O210" s="296">
        <v>6</v>
      </c>
      <c r="P210" s="91">
        <v>982000</v>
      </c>
      <c r="Q210" s="114">
        <f t="shared" si="17"/>
        <v>163666.66666666666</v>
      </c>
      <c r="R210" s="296"/>
      <c r="S210" s="104"/>
      <c r="T210" s="99"/>
      <c r="U210" s="296"/>
      <c r="V210" s="296"/>
      <c r="W210" s="296"/>
      <c r="X210" s="296"/>
    </row>
    <row r="211" spans="2:24">
      <c r="B211" s="265">
        <v>6</v>
      </c>
      <c r="C211" s="319"/>
      <c r="D211" s="267" t="s">
        <v>710</v>
      </c>
      <c r="E211" s="267"/>
      <c r="F211" s="267"/>
      <c r="G211" s="267"/>
      <c r="H211" s="267"/>
      <c r="I211" s="91">
        <v>165000</v>
      </c>
      <c r="J211" s="329" t="s">
        <v>89</v>
      </c>
      <c r="K211" s="331" t="s">
        <v>705</v>
      </c>
      <c r="L211" s="87">
        <v>0.28970000000000001</v>
      </c>
      <c r="M211" s="101">
        <f t="shared" si="13"/>
        <v>47800.5</v>
      </c>
      <c r="N211" s="331"/>
      <c r="O211" s="296">
        <v>6</v>
      </c>
      <c r="P211" s="91">
        <v>736000</v>
      </c>
      <c r="Q211" s="114">
        <f t="shared" si="17"/>
        <v>122666.66666666667</v>
      </c>
      <c r="R211" s="296"/>
      <c r="S211" s="104"/>
      <c r="T211" s="99"/>
      <c r="U211" s="296"/>
      <c r="V211" s="296"/>
      <c r="W211" s="296"/>
      <c r="X211" s="296"/>
    </row>
    <row r="212" spans="2:24" ht="15" customHeight="1">
      <c r="B212" s="265">
        <v>7</v>
      </c>
      <c r="C212" s="319"/>
      <c r="D212" s="267" t="s">
        <v>711</v>
      </c>
      <c r="E212" s="267"/>
      <c r="F212" s="267"/>
      <c r="G212" s="267"/>
      <c r="H212" s="267"/>
      <c r="I212" s="91">
        <v>123000</v>
      </c>
      <c r="J212" s="329" t="s">
        <v>89</v>
      </c>
      <c r="K212" s="331" t="s">
        <v>705</v>
      </c>
      <c r="L212" s="87">
        <v>0.28970000000000001</v>
      </c>
      <c r="M212" s="101">
        <f t="shared" ref="M212:M275" si="18">I212*L212</f>
        <v>35633.1</v>
      </c>
      <c r="N212" s="331"/>
      <c r="O212" s="296">
        <v>6</v>
      </c>
      <c r="P212" s="91">
        <v>619000</v>
      </c>
      <c r="Q212" s="114">
        <f t="shared" si="17"/>
        <v>103166.66666666667</v>
      </c>
      <c r="R212" s="296"/>
      <c r="S212" s="104"/>
      <c r="T212" s="99"/>
      <c r="U212" s="296"/>
      <c r="V212" s="296"/>
      <c r="W212" s="296"/>
      <c r="X212" s="296"/>
    </row>
    <row r="213" spans="2:24" ht="15.75" customHeight="1">
      <c r="B213" s="265">
        <v>8</v>
      </c>
      <c r="C213" s="319"/>
      <c r="D213" s="267" t="s">
        <v>712</v>
      </c>
      <c r="E213" s="267"/>
      <c r="F213" s="267"/>
      <c r="G213" s="267"/>
      <c r="H213" s="267"/>
      <c r="I213" s="91">
        <v>104000</v>
      </c>
      <c r="J213" s="329" t="s">
        <v>89</v>
      </c>
      <c r="K213" s="331" t="s">
        <v>705</v>
      </c>
      <c r="L213" s="87">
        <v>0.28970000000000001</v>
      </c>
      <c r="M213" s="101">
        <f t="shared" si="18"/>
        <v>30128.800000000003</v>
      </c>
      <c r="N213" s="331"/>
      <c r="O213" s="296">
        <v>6</v>
      </c>
      <c r="P213" s="91">
        <v>453000</v>
      </c>
      <c r="Q213" s="114">
        <f t="shared" si="17"/>
        <v>75500</v>
      </c>
      <c r="R213" s="296"/>
      <c r="S213" s="104"/>
      <c r="T213" s="99"/>
      <c r="U213" s="296"/>
      <c r="V213" s="296"/>
      <c r="W213" s="296"/>
      <c r="X213" s="296"/>
    </row>
    <row r="214" spans="2:24">
      <c r="B214" s="265">
        <v>9</v>
      </c>
      <c r="C214" s="319"/>
      <c r="D214" s="267" t="s">
        <v>713</v>
      </c>
      <c r="E214" s="267"/>
      <c r="F214" s="267"/>
      <c r="G214" s="267"/>
      <c r="H214" s="267"/>
      <c r="I214" s="91">
        <v>75500</v>
      </c>
      <c r="J214" s="329" t="s">
        <v>89</v>
      </c>
      <c r="K214" s="331" t="s">
        <v>705</v>
      </c>
      <c r="L214" s="87">
        <v>0.28970000000000001</v>
      </c>
      <c r="M214" s="101">
        <f t="shared" si="18"/>
        <v>21872.350000000002</v>
      </c>
      <c r="N214" s="331"/>
      <c r="O214" s="296">
        <v>6</v>
      </c>
      <c r="P214" s="91">
        <v>235500</v>
      </c>
      <c r="Q214" s="114">
        <f t="shared" si="17"/>
        <v>39250</v>
      </c>
      <c r="R214" s="296"/>
      <c r="S214" s="104"/>
      <c r="T214" s="99"/>
      <c r="U214" s="296"/>
      <c r="V214" s="296"/>
      <c r="W214" s="296"/>
      <c r="X214" s="296"/>
    </row>
    <row r="215" spans="2:24">
      <c r="B215" s="265">
        <v>10</v>
      </c>
      <c r="C215" s="319"/>
      <c r="D215" s="267" t="s">
        <v>714</v>
      </c>
      <c r="E215" s="267"/>
      <c r="F215" s="267"/>
      <c r="G215" s="267"/>
      <c r="H215" s="267"/>
      <c r="I215" s="91">
        <v>39250</v>
      </c>
      <c r="J215" s="329" t="s">
        <v>89</v>
      </c>
      <c r="K215" s="331" t="s">
        <v>705</v>
      </c>
      <c r="L215" s="87">
        <v>0.28970000000000001</v>
      </c>
      <c r="M215" s="101">
        <f t="shared" si="18"/>
        <v>11370.725</v>
      </c>
      <c r="N215" s="331"/>
      <c r="O215" s="296">
        <v>6</v>
      </c>
      <c r="P215" s="114">
        <v>1524000</v>
      </c>
      <c r="Q215" s="114">
        <f t="shared" si="17"/>
        <v>254000</v>
      </c>
      <c r="R215" s="296"/>
      <c r="S215" s="104"/>
      <c r="T215" s="99"/>
      <c r="U215" s="296"/>
      <c r="V215" s="296"/>
      <c r="W215" s="296"/>
      <c r="X215" s="296"/>
    </row>
    <row r="216" spans="2:24">
      <c r="B216" s="265">
        <v>11</v>
      </c>
      <c r="C216" s="319"/>
      <c r="D216" s="267" t="s">
        <v>715</v>
      </c>
      <c r="E216" s="267"/>
      <c r="F216" s="267"/>
      <c r="G216" s="267"/>
      <c r="H216" s="267"/>
      <c r="I216" s="91">
        <v>254000</v>
      </c>
      <c r="J216" s="329" t="s">
        <v>89</v>
      </c>
      <c r="K216" s="314" t="s">
        <v>716</v>
      </c>
      <c r="L216" s="87">
        <v>0.47489999999999999</v>
      </c>
      <c r="M216" s="101">
        <f t="shared" si="18"/>
        <v>120624.59999999999</v>
      </c>
      <c r="N216" s="331"/>
      <c r="O216" s="296"/>
      <c r="P216" s="99">
        <v>123000000</v>
      </c>
      <c r="Q216" s="99">
        <v>0.1</v>
      </c>
      <c r="R216" s="122">
        <f>P216*Q216</f>
        <v>12300000</v>
      </c>
      <c r="S216" s="104">
        <f>P216+R216</f>
        <v>135300000</v>
      </c>
      <c r="T216" s="99"/>
      <c r="U216" s="122">
        <v>265700000</v>
      </c>
      <c r="V216" s="315">
        <v>0.35</v>
      </c>
      <c r="W216" s="353">
        <f>U216*V216</f>
        <v>92995000</v>
      </c>
      <c r="X216" s="353">
        <f>U216-W216</f>
        <v>172705000</v>
      </c>
    </row>
    <row r="217" spans="2:24" ht="13.5" customHeight="1">
      <c r="B217" s="265">
        <v>12</v>
      </c>
      <c r="C217" s="319"/>
      <c r="D217" s="267" t="s">
        <v>717</v>
      </c>
      <c r="E217" s="267"/>
      <c r="F217" s="267"/>
      <c r="G217" s="267"/>
      <c r="H217" s="267"/>
      <c r="I217" s="91">
        <v>210000000</v>
      </c>
      <c r="J217" s="329" t="s">
        <v>55</v>
      </c>
      <c r="K217" s="314" t="s">
        <v>516</v>
      </c>
      <c r="L217" s="87">
        <v>0.60960000000000003</v>
      </c>
      <c r="M217" s="101">
        <f t="shared" si="18"/>
        <v>128016000</v>
      </c>
      <c r="N217" s="331"/>
      <c r="O217" s="296"/>
      <c r="P217" s="99">
        <v>65000000</v>
      </c>
      <c r="Q217" s="99">
        <v>0.1</v>
      </c>
      <c r="R217" s="122">
        <f>P217*Q217</f>
        <v>6500000</v>
      </c>
      <c r="S217" s="104">
        <f>P217+R217</f>
        <v>71500000</v>
      </c>
      <c r="T217" s="99"/>
      <c r="U217" s="296"/>
      <c r="V217" s="296"/>
      <c r="W217" s="296"/>
      <c r="X217" s="296"/>
    </row>
    <row r="218" spans="2:24">
      <c r="B218" s="265">
        <v>13</v>
      </c>
      <c r="C218" s="319"/>
      <c r="D218" s="267" t="s">
        <v>718</v>
      </c>
      <c r="E218" s="267"/>
      <c r="F218" s="267"/>
      <c r="G218" s="267"/>
      <c r="H218" s="267"/>
      <c r="I218" s="91">
        <v>220000000</v>
      </c>
      <c r="J218" s="329" t="s">
        <v>55</v>
      </c>
      <c r="K218" s="314" t="s">
        <v>516</v>
      </c>
      <c r="L218" s="87">
        <v>0.60960000000000003</v>
      </c>
      <c r="M218" s="101">
        <f t="shared" si="18"/>
        <v>134112000</v>
      </c>
      <c r="N218" s="331"/>
      <c r="O218" s="296"/>
      <c r="P218" s="99">
        <v>15000000</v>
      </c>
      <c r="Q218" s="99">
        <v>0.1</v>
      </c>
      <c r="R218" s="122">
        <f>P218*Q218</f>
        <v>1500000</v>
      </c>
      <c r="S218" s="104">
        <f>P218+R218</f>
        <v>16500000</v>
      </c>
      <c r="T218" s="99"/>
      <c r="U218" s="122">
        <v>37700000</v>
      </c>
      <c r="V218" s="315">
        <v>0.4</v>
      </c>
      <c r="W218" s="353">
        <f>U218*V218</f>
        <v>15080000</v>
      </c>
      <c r="X218" s="353">
        <f>U218-W218</f>
        <v>22620000</v>
      </c>
    </row>
    <row r="219" spans="2:24">
      <c r="B219" s="265">
        <v>14</v>
      </c>
      <c r="C219" s="319"/>
      <c r="D219" s="267" t="s">
        <v>719</v>
      </c>
      <c r="E219" s="267"/>
      <c r="F219" s="267"/>
      <c r="G219" s="267"/>
      <c r="H219" s="267"/>
      <c r="I219" s="91">
        <v>27000000</v>
      </c>
      <c r="J219" s="329" t="s">
        <v>55</v>
      </c>
      <c r="K219" s="314" t="s">
        <v>516</v>
      </c>
      <c r="L219" s="87">
        <v>0.60960000000000003</v>
      </c>
      <c r="M219" s="101">
        <f t="shared" si="18"/>
        <v>16459200</v>
      </c>
      <c r="N219" s="331"/>
      <c r="O219" s="296"/>
      <c r="P219" s="99">
        <v>16000000</v>
      </c>
      <c r="Q219" s="99">
        <v>0.1</v>
      </c>
      <c r="R219" s="122">
        <f>P219*Q219</f>
        <v>1600000</v>
      </c>
      <c r="S219" s="104">
        <f>P219+R219</f>
        <v>17600000</v>
      </c>
      <c r="T219" s="99"/>
      <c r="U219" s="296"/>
      <c r="V219" s="296"/>
      <c r="W219" s="296"/>
      <c r="X219" s="296"/>
    </row>
    <row r="220" spans="2:24">
      <c r="B220" s="265">
        <v>15</v>
      </c>
      <c r="C220" s="319"/>
      <c r="D220" s="267" t="s">
        <v>720</v>
      </c>
      <c r="E220" s="267"/>
      <c r="F220" s="267"/>
      <c r="G220" s="267"/>
      <c r="H220" s="267"/>
      <c r="I220" s="91">
        <v>13500000</v>
      </c>
      <c r="J220" s="329" t="s">
        <v>55</v>
      </c>
      <c r="K220" s="314" t="s">
        <v>516</v>
      </c>
      <c r="L220" s="87">
        <v>0.60960000000000003</v>
      </c>
      <c r="M220" s="101">
        <f t="shared" si="18"/>
        <v>8229600</v>
      </c>
      <c r="N220" s="331"/>
      <c r="O220" s="122">
        <v>5366000</v>
      </c>
      <c r="P220" s="99"/>
      <c r="Q220" s="99"/>
      <c r="R220" s="296"/>
      <c r="S220" s="104"/>
      <c r="T220" s="99"/>
      <c r="U220" s="296"/>
      <c r="V220" s="296"/>
      <c r="W220" s="296"/>
      <c r="X220" s="296"/>
    </row>
    <row r="221" spans="2:24">
      <c r="B221" s="265">
        <v>16</v>
      </c>
      <c r="C221" s="319"/>
      <c r="D221" s="267" t="s">
        <v>721</v>
      </c>
      <c r="E221" s="267"/>
      <c r="F221" s="267"/>
      <c r="G221" s="267"/>
      <c r="H221" s="267"/>
      <c r="I221" s="91">
        <v>6075000</v>
      </c>
      <c r="J221" s="329" t="s">
        <v>54</v>
      </c>
      <c r="K221" s="302" t="s">
        <v>477</v>
      </c>
      <c r="L221" s="87">
        <v>0.8629</v>
      </c>
      <c r="M221" s="101">
        <f t="shared" si="18"/>
        <v>5242117.5</v>
      </c>
      <c r="N221" s="331"/>
    </row>
    <row r="222" spans="2:24">
      <c r="B222" s="265">
        <v>17</v>
      </c>
      <c r="C222" s="319"/>
      <c r="D222" s="267" t="s">
        <v>722</v>
      </c>
      <c r="E222" s="267"/>
      <c r="F222" s="267"/>
      <c r="G222" s="267"/>
      <c r="H222" s="267"/>
      <c r="I222" s="91">
        <v>6500000</v>
      </c>
      <c r="J222" s="329" t="s">
        <v>54</v>
      </c>
      <c r="K222" s="302" t="s">
        <v>477</v>
      </c>
      <c r="L222" s="87">
        <v>0.8629</v>
      </c>
      <c r="M222" s="101">
        <f t="shared" si="18"/>
        <v>5608850</v>
      </c>
      <c r="N222" s="331"/>
    </row>
    <row r="223" spans="2:24" ht="18" customHeight="1">
      <c r="B223" s="265">
        <v>18</v>
      </c>
      <c r="C223" s="319"/>
      <c r="D223" s="267" t="s">
        <v>723</v>
      </c>
      <c r="E223" s="267"/>
      <c r="F223" s="267"/>
      <c r="G223" s="267"/>
      <c r="H223" s="267"/>
      <c r="I223" s="91">
        <v>4500000</v>
      </c>
      <c r="J223" s="329" t="s">
        <v>54</v>
      </c>
      <c r="K223" s="302" t="s">
        <v>477</v>
      </c>
      <c r="L223" s="87">
        <v>0.8629</v>
      </c>
      <c r="M223" s="101">
        <f t="shared" si="18"/>
        <v>3883050</v>
      </c>
      <c r="N223" s="331"/>
    </row>
    <row r="224" spans="2:24">
      <c r="B224" s="265">
        <v>19</v>
      </c>
      <c r="C224" s="319"/>
      <c r="D224" s="267" t="s">
        <v>724</v>
      </c>
      <c r="E224" s="267"/>
      <c r="F224" s="267"/>
      <c r="G224" s="267"/>
      <c r="H224" s="267"/>
      <c r="I224" s="91">
        <v>2100000</v>
      </c>
      <c r="J224" s="329" t="s">
        <v>54</v>
      </c>
      <c r="K224" s="302" t="s">
        <v>477</v>
      </c>
      <c r="L224" s="87">
        <v>0.8629</v>
      </c>
      <c r="M224" s="101">
        <f t="shared" si="18"/>
        <v>1812090</v>
      </c>
      <c r="N224" s="331"/>
    </row>
    <row r="225" spans="2:14" ht="14.25" customHeight="1">
      <c r="B225" s="265">
        <v>20</v>
      </c>
      <c r="C225" s="319"/>
      <c r="D225" s="267" t="s">
        <v>725</v>
      </c>
      <c r="E225" s="267"/>
      <c r="F225" s="267"/>
      <c r="G225" s="267"/>
      <c r="H225" s="267"/>
      <c r="I225" s="91">
        <v>4150000</v>
      </c>
      <c r="J225" s="329" t="s">
        <v>54</v>
      </c>
      <c r="K225" s="302" t="s">
        <v>477</v>
      </c>
      <c r="L225" s="87">
        <v>0.8629</v>
      </c>
      <c r="M225" s="101">
        <f t="shared" si="18"/>
        <v>3581035</v>
      </c>
      <c r="N225" s="331"/>
    </row>
    <row r="226" spans="2:14">
      <c r="B226" s="265">
        <v>21</v>
      </c>
      <c r="C226" s="319"/>
      <c r="D226" s="267" t="s">
        <v>726</v>
      </c>
      <c r="E226" s="267"/>
      <c r="F226" s="267"/>
      <c r="G226" s="267"/>
      <c r="H226" s="267"/>
      <c r="I226" s="91">
        <v>1750000</v>
      </c>
      <c r="J226" s="329" t="s">
        <v>54</v>
      </c>
      <c r="K226" s="302" t="s">
        <v>477</v>
      </c>
      <c r="L226" s="87">
        <v>0.8629</v>
      </c>
      <c r="M226" s="101">
        <f t="shared" si="18"/>
        <v>1510075</v>
      </c>
      <c r="N226" s="331"/>
    </row>
    <row r="227" spans="2:14" ht="14.25" customHeight="1">
      <c r="B227" s="265">
        <v>22</v>
      </c>
      <c r="C227" s="319"/>
      <c r="D227" s="267" t="s">
        <v>727</v>
      </c>
      <c r="E227" s="267"/>
      <c r="F227" s="267"/>
      <c r="G227" s="267"/>
      <c r="H227" s="267"/>
      <c r="I227" s="91">
        <v>450000</v>
      </c>
      <c r="J227" s="329" t="s">
        <v>54</v>
      </c>
      <c r="K227" s="302" t="s">
        <v>477</v>
      </c>
      <c r="L227" s="87">
        <v>0.8629</v>
      </c>
      <c r="M227" s="101">
        <f t="shared" si="18"/>
        <v>388305</v>
      </c>
      <c r="N227" s="331"/>
    </row>
    <row r="228" spans="2:14" ht="14.25" customHeight="1">
      <c r="B228" s="265">
        <v>23</v>
      </c>
      <c r="C228" s="319"/>
      <c r="D228" s="267" t="s">
        <v>728</v>
      </c>
      <c r="E228" s="267"/>
      <c r="F228" s="267"/>
      <c r="G228" s="267"/>
      <c r="H228" s="267"/>
      <c r="I228" s="91">
        <v>490000</v>
      </c>
      <c r="J228" s="329" t="s">
        <v>54</v>
      </c>
      <c r="K228" s="302" t="s">
        <v>477</v>
      </c>
      <c r="L228" s="87">
        <v>0.8629</v>
      </c>
      <c r="M228" s="101">
        <f t="shared" si="18"/>
        <v>422821</v>
      </c>
      <c r="N228" s="331"/>
    </row>
    <row r="229" spans="2:14" ht="14.25" customHeight="1">
      <c r="B229" s="265">
        <v>24</v>
      </c>
      <c r="C229" s="319"/>
      <c r="D229" s="267" t="s">
        <v>729</v>
      </c>
      <c r="E229" s="267"/>
      <c r="F229" s="267"/>
      <c r="G229" s="267"/>
      <c r="H229" s="267"/>
      <c r="I229" s="91">
        <v>575000</v>
      </c>
      <c r="J229" s="329" t="s">
        <v>54</v>
      </c>
      <c r="K229" s="302" t="s">
        <v>477</v>
      </c>
      <c r="L229" s="87">
        <v>0.8629</v>
      </c>
      <c r="M229" s="101">
        <f t="shared" si="18"/>
        <v>496167.5</v>
      </c>
      <c r="N229" s="331"/>
    </row>
    <row r="230" spans="2:14">
      <c r="B230" s="265">
        <v>25</v>
      </c>
      <c r="C230" s="319"/>
      <c r="D230" s="267" t="s">
        <v>730</v>
      </c>
      <c r="E230" s="267"/>
      <c r="F230" s="267"/>
      <c r="G230" s="267"/>
      <c r="H230" s="267"/>
      <c r="I230" s="91">
        <v>490000</v>
      </c>
      <c r="J230" s="329" t="s">
        <v>54</v>
      </c>
      <c r="K230" s="302" t="s">
        <v>477</v>
      </c>
      <c r="L230" s="87">
        <v>0.8629</v>
      </c>
      <c r="M230" s="101">
        <f t="shared" si="18"/>
        <v>422821</v>
      </c>
      <c r="N230" s="331"/>
    </row>
    <row r="231" spans="2:14" ht="15" customHeight="1">
      <c r="B231" s="265">
        <v>26</v>
      </c>
      <c r="C231" s="319"/>
      <c r="D231" s="267" t="s">
        <v>731</v>
      </c>
      <c r="E231" s="267"/>
      <c r="F231" s="267"/>
      <c r="G231" s="267"/>
      <c r="H231" s="267"/>
      <c r="I231" s="91">
        <v>225000</v>
      </c>
      <c r="J231" s="329" t="s">
        <v>54</v>
      </c>
      <c r="K231" s="302" t="s">
        <v>477</v>
      </c>
      <c r="L231" s="87">
        <v>0.8629</v>
      </c>
      <c r="M231" s="101">
        <f t="shared" si="18"/>
        <v>194152.5</v>
      </c>
      <c r="N231" s="331"/>
    </row>
    <row r="232" spans="2:14" ht="15" customHeight="1">
      <c r="B232" s="265">
        <v>27</v>
      </c>
      <c r="C232" s="319"/>
      <c r="D232" s="267" t="s">
        <v>732</v>
      </c>
      <c r="E232" s="267"/>
      <c r="F232" s="267"/>
      <c r="G232" s="267"/>
      <c r="H232" s="267"/>
      <c r="I232" s="91">
        <v>750000</v>
      </c>
      <c r="J232" s="329" t="s">
        <v>54</v>
      </c>
      <c r="K232" s="302" t="s">
        <v>477</v>
      </c>
      <c r="L232" s="87">
        <v>0.8629</v>
      </c>
      <c r="M232" s="101">
        <f t="shared" si="18"/>
        <v>647175</v>
      </c>
      <c r="N232" s="331"/>
    </row>
    <row r="233" spans="2:14" ht="16.5" customHeight="1">
      <c r="B233" s="265">
        <v>28</v>
      </c>
      <c r="C233" s="319"/>
      <c r="D233" s="267" t="s">
        <v>733</v>
      </c>
      <c r="E233" s="267"/>
      <c r="F233" s="267"/>
      <c r="G233" s="267"/>
      <c r="H233" s="267"/>
      <c r="I233" s="91">
        <v>450000</v>
      </c>
      <c r="J233" s="329" t="s">
        <v>54</v>
      </c>
      <c r="K233" s="302" t="s">
        <v>477</v>
      </c>
      <c r="L233" s="87">
        <v>0.8629</v>
      </c>
      <c r="M233" s="101">
        <f t="shared" si="18"/>
        <v>388305</v>
      </c>
      <c r="N233" s="331"/>
    </row>
    <row r="234" spans="2:14">
      <c r="B234" s="265">
        <v>29</v>
      </c>
      <c r="C234" s="319"/>
      <c r="D234" s="267" t="s">
        <v>734</v>
      </c>
      <c r="E234" s="267"/>
      <c r="F234" s="267"/>
      <c r="G234" s="267"/>
      <c r="H234" s="267"/>
      <c r="I234" s="91">
        <v>250000</v>
      </c>
      <c r="J234" s="329" t="s">
        <v>54</v>
      </c>
      <c r="K234" s="302" t="s">
        <v>477</v>
      </c>
      <c r="L234" s="87">
        <v>0.8629</v>
      </c>
      <c r="M234" s="101">
        <f t="shared" si="18"/>
        <v>215725</v>
      </c>
      <c r="N234" s="331"/>
    </row>
    <row r="235" spans="2:14" ht="15.75" customHeight="1">
      <c r="B235" s="265">
        <v>30</v>
      </c>
      <c r="C235" s="319"/>
      <c r="D235" s="267" t="s">
        <v>735</v>
      </c>
      <c r="E235" s="267"/>
      <c r="F235" s="267"/>
      <c r="G235" s="267"/>
      <c r="H235" s="267"/>
      <c r="I235" s="91">
        <v>1750000</v>
      </c>
      <c r="J235" s="329" t="s">
        <v>54</v>
      </c>
      <c r="K235" s="302" t="s">
        <v>477</v>
      </c>
      <c r="L235" s="87">
        <v>0.8629</v>
      </c>
      <c r="M235" s="101">
        <f t="shared" si="18"/>
        <v>1510075</v>
      </c>
      <c r="N235" s="331"/>
    </row>
    <row r="236" spans="2:14">
      <c r="B236" s="265">
        <v>31</v>
      </c>
      <c r="C236" s="319"/>
      <c r="D236" s="267" t="s">
        <v>736</v>
      </c>
      <c r="E236" s="267"/>
      <c r="F236" s="267"/>
      <c r="G236" s="267"/>
      <c r="H236" s="267"/>
      <c r="I236" s="91">
        <v>1800000</v>
      </c>
      <c r="J236" s="329" t="s">
        <v>54</v>
      </c>
      <c r="K236" s="302" t="s">
        <v>477</v>
      </c>
      <c r="L236" s="87">
        <v>0.8629</v>
      </c>
      <c r="M236" s="101">
        <f t="shared" si="18"/>
        <v>1553220</v>
      </c>
      <c r="N236" s="331"/>
    </row>
    <row r="237" spans="2:14">
      <c r="B237" s="265">
        <v>32</v>
      </c>
      <c r="C237" s="319"/>
      <c r="D237" s="267" t="s">
        <v>737</v>
      </c>
      <c r="E237" s="267"/>
      <c r="F237" s="267"/>
      <c r="G237" s="267"/>
      <c r="H237" s="267"/>
      <c r="I237" s="91">
        <v>3650000</v>
      </c>
      <c r="J237" s="329" t="s">
        <v>54</v>
      </c>
      <c r="K237" s="302" t="s">
        <v>477</v>
      </c>
      <c r="L237" s="87">
        <v>0.8629</v>
      </c>
      <c r="M237" s="101">
        <f t="shared" si="18"/>
        <v>3149585</v>
      </c>
      <c r="N237" s="331"/>
    </row>
    <row r="238" spans="2:14">
      <c r="B238" s="265">
        <v>33</v>
      </c>
      <c r="C238" s="319"/>
      <c r="D238" s="267" t="s">
        <v>738</v>
      </c>
      <c r="E238" s="267"/>
      <c r="F238" s="267"/>
      <c r="G238" s="267"/>
      <c r="H238" s="267"/>
      <c r="I238" s="91">
        <v>24700000</v>
      </c>
      <c r="J238" s="329" t="s">
        <v>54</v>
      </c>
      <c r="K238" s="302" t="s">
        <v>477</v>
      </c>
      <c r="L238" s="87">
        <v>0.8629</v>
      </c>
      <c r="M238" s="101">
        <f t="shared" si="18"/>
        <v>21313630</v>
      </c>
      <c r="N238" s="331"/>
    </row>
    <row r="239" spans="2:14">
      <c r="B239" s="265">
        <v>34</v>
      </c>
      <c r="C239" s="319"/>
      <c r="D239" s="267" t="s">
        <v>739</v>
      </c>
      <c r="E239" s="267"/>
      <c r="F239" s="267"/>
      <c r="G239" s="267"/>
      <c r="H239" s="267"/>
      <c r="I239" s="91">
        <v>19250000</v>
      </c>
      <c r="J239" s="329" t="s">
        <v>54</v>
      </c>
      <c r="K239" s="331" t="s">
        <v>740</v>
      </c>
      <c r="L239" s="327">
        <v>0.28610000000000002</v>
      </c>
      <c r="M239" s="101">
        <f t="shared" si="18"/>
        <v>5507425</v>
      </c>
      <c r="N239" s="331" t="s">
        <v>741</v>
      </c>
    </row>
    <row r="240" spans="2:14" ht="14.25" customHeight="1">
      <c r="B240" s="265">
        <v>35</v>
      </c>
      <c r="C240" s="319"/>
      <c r="D240" s="267" t="s">
        <v>742</v>
      </c>
      <c r="E240" s="267"/>
      <c r="F240" s="267"/>
      <c r="G240" s="267"/>
      <c r="H240" s="267"/>
      <c r="I240" s="91">
        <v>800000</v>
      </c>
      <c r="J240" s="329" t="s">
        <v>54</v>
      </c>
      <c r="K240" s="331" t="s">
        <v>743</v>
      </c>
      <c r="L240" s="327">
        <v>0.23449999999999999</v>
      </c>
      <c r="M240" s="101">
        <f t="shared" si="18"/>
        <v>187600</v>
      </c>
      <c r="N240" s="331" t="s">
        <v>744</v>
      </c>
    </row>
    <row r="241" spans="2:14">
      <c r="B241" s="265">
        <v>36</v>
      </c>
      <c r="C241" s="319"/>
      <c r="D241" s="267" t="s">
        <v>130</v>
      </c>
      <c r="E241" s="267"/>
      <c r="F241" s="267"/>
      <c r="G241" s="267"/>
      <c r="H241" s="267"/>
      <c r="I241" s="91">
        <v>1750000</v>
      </c>
      <c r="J241" s="329" t="s">
        <v>54</v>
      </c>
      <c r="K241" s="331" t="s">
        <v>740</v>
      </c>
      <c r="L241" s="327">
        <v>0.27289999999999998</v>
      </c>
      <c r="M241" s="101">
        <f t="shared" si="18"/>
        <v>477574.99999999994</v>
      </c>
      <c r="N241" s="331" t="s">
        <v>745</v>
      </c>
    </row>
    <row r="242" spans="2:14">
      <c r="B242" s="265">
        <v>37</v>
      </c>
      <c r="C242" s="319"/>
      <c r="D242" s="267" t="s">
        <v>746</v>
      </c>
      <c r="E242" s="267"/>
      <c r="F242" s="267"/>
      <c r="G242" s="267"/>
      <c r="H242" s="267"/>
      <c r="I242" s="91">
        <v>150000</v>
      </c>
      <c r="J242" s="329" t="s">
        <v>54</v>
      </c>
      <c r="K242" s="331" t="s">
        <v>747</v>
      </c>
      <c r="L242" s="327">
        <v>0.52769999999999995</v>
      </c>
      <c r="M242" s="101">
        <f t="shared" si="18"/>
        <v>79154.999999999985</v>
      </c>
      <c r="N242" s="331" t="s">
        <v>748</v>
      </c>
    </row>
    <row r="243" spans="2:14">
      <c r="B243" s="265">
        <v>38</v>
      </c>
      <c r="C243" s="319"/>
      <c r="D243" s="267" t="s">
        <v>749</v>
      </c>
      <c r="E243" s="267"/>
      <c r="F243" s="267"/>
      <c r="G243" s="267"/>
      <c r="H243" s="267"/>
      <c r="I243" s="91">
        <v>15500</v>
      </c>
      <c r="J243" s="329" t="s">
        <v>54</v>
      </c>
      <c r="K243" s="331" t="s">
        <v>747</v>
      </c>
      <c r="L243" s="327">
        <v>0.52769999999999995</v>
      </c>
      <c r="M243" s="101">
        <f t="shared" si="18"/>
        <v>8179.3499999999995</v>
      </c>
      <c r="N243" s="331" t="s">
        <v>748</v>
      </c>
    </row>
    <row r="244" spans="2:14">
      <c r="B244" s="265">
        <v>39</v>
      </c>
      <c r="C244" s="319"/>
      <c r="D244" s="267" t="s">
        <v>750</v>
      </c>
      <c r="E244" s="267"/>
      <c r="F244" s="267"/>
      <c r="G244" s="267"/>
      <c r="H244" s="267"/>
      <c r="I244" s="91">
        <v>3000</v>
      </c>
      <c r="J244" s="329" t="s">
        <v>54</v>
      </c>
      <c r="K244" s="331" t="s">
        <v>747</v>
      </c>
      <c r="L244" s="327">
        <v>0.52769999999999995</v>
      </c>
      <c r="M244" s="101">
        <f t="shared" si="18"/>
        <v>1583.1</v>
      </c>
      <c r="N244" s="331" t="s">
        <v>748</v>
      </c>
    </row>
    <row r="245" spans="2:14">
      <c r="B245" s="265">
        <v>40</v>
      </c>
      <c r="C245" s="319"/>
      <c r="D245" s="267" t="s">
        <v>751</v>
      </c>
      <c r="E245" s="267"/>
      <c r="F245" s="267"/>
      <c r="G245" s="267"/>
      <c r="H245" s="267"/>
      <c r="I245" s="91">
        <v>1650000</v>
      </c>
      <c r="J245" s="329" t="s">
        <v>55</v>
      </c>
      <c r="K245" s="331" t="s">
        <v>752</v>
      </c>
      <c r="L245" s="327">
        <v>0.56769999999999998</v>
      </c>
      <c r="M245" s="101">
        <f t="shared" si="18"/>
        <v>936705</v>
      </c>
      <c r="N245" s="331"/>
    </row>
    <row r="246" spans="2:14" ht="15.75" customHeight="1">
      <c r="B246" s="265">
        <v>41</v>
      </c>
      <c r="C246" s="319"/>
      <c r="D246" s="267" t="s">
        <v>753</v>
      </c>
      <c r="E246" s="267"/>
      <c r="F246" s="267"/>
      <c r="G246" s="267"/>
      <c r="H246" s="267"/>
      <c r="I246" s="91">
        <v>750000</v>
      </c>
      <c r="J246" s="329" t="s">
        <v>54</v>
      </c>
      <c r="K246" s="302" t="s">
        <v>477</v>
      </c>
      <c r="L246" s="87">
        <v>0.8629</v>
      </c>
      <c r="M246" s="101">
        <f t="shared" si="18"/>
        <v>647175</v>
      </c>
      <c r="N246" s="331"/>
    </row>
    <row r="247" spans="2:14" ht="14.25" customHeight="1">
      <c r="B247" s="265">
        <v>42</v>
      </c>
      <c r="C247" s="319"/>
      <c r="D247" s="267" t="s">
        <v>754</v>
      </c>
      <c r="E247" s="267"/>
      <c r="F247" s="267"/>
      <c r="G247" s="267"/>
      <c r="H247" s="267"/>
      <c r="I247" s="91">
        <v>1450000</v>
      </c>
      <c r="J247" s="329" t="s">
        <v>55</v>
      </c>
      <c r="K247" s="331" t="s">
        <v>752</v>
      </c>
      <c r="L247" s="327">
        <v>0.56769999999999998</v>
      </c>
      <c r="M247" s="101">
        <f t="shared" si="18"/>
        <v>823165</v>
      </c>
      <c r="N247" s="331"/>
    </row>
    <row r="248" spans="2:14" ht="15" customHeight="1">
      <c r="B248" s="265">
        <v>43</v>
      </c>
      <c r="C248" s="319"/>
      <c r="D248" s="267" t="s">
        <v>755</v>
      </c>
      <c r="E248" s="267"/>
      <c r="F248" s="267"/>
      <c r="G248" s="267"/>
      <c r="H248" s="267"/>
      <c r="I248" s="91">
        <v>400000</v>
      </c>
      <c r="J248" s="329" t="s">
        <v>54</v>
      </c>
      <c r="K248" s="331" t="s">
        <v>752</v>
      </c>
      <c r="L248" s="327">
        <v>0.56769999999999998</v>
      </c>
      <c r="M248" s="101">
        <f t="shared" si="18"/>
        <v>227080</v>
      </c>
      <c r="N248" s="331"/>
    </row>
    <row r="249" spans="2:14" ht="14.25" customHeight="1">
      <c r="B249" s="265">
        <v>44</v>
      </c>
      <c r="C249" s="319"/>
      <c r="D249" s="267" t="s">
        <v>756</v>
      </c>
      <c r="E249" s="267"/>
      <c r="F249" s="267"/>
      <c r="G249" s="267"/>
      <c r="H249" s="267"/>
      <c r="I249" s="91">
        <v>650000</v>
      </c>
      <c r="J249" s="329" t="s">
        <v>55</v>
      </c>
      <c r="K249" s="331" t="s">
        <v>757</v>
      </c>
      <c r="L249" s="327">
        <v>0.31140000000000001</v>
      </c>
      <c r="M249" s="101">
        <f t="shared" si="18"/>
        <v>202410</v>
      </c>
      <c r="N249" s="331" t="s">
        <v>758</v>
      </c>
    </row>
    <row r="250" spans="2:14">
      <c r="B250" s="265">
        <v>45</v>
      </c>
      <c r="C250" s="319"/>
      <c r="D250" s="267" t="s">
        <v>759</v>
      </c>
      <c r="E250" s="267"/>
      <c r="F250" s="267"/>
      <c r="G250" s="267"/>
      <c r="H250" s="267"/>
      <c r="I250" s="91">
        <v>3100000</v>
      </c>
      <c r="J250" s="329" t="s">
        <v>55</v>
      </c>
      <c r="K250" s="331" t="s">
        <v>752</v>
      </c>
      <c r="L250" s="327">
        <v>0.56769999999999998</v>
      </c>
      <c r="M250" s="101">
        <f t="shared" si="18"/>
        <v>1759870</v>
      </c>
      <c r="N250" s="331" t="s">
        <v>760</v>
      </c>
    </row>
    <row r="251" spans="2:14" ht="15.75" customHeight="1">
      <c r="B251" s="265">
        <v>46</v>
      </c>
      <c r="C251" s="319"/>
      <c r="D251" s="267" t="s">
        <v>761</v>
      </c>
      <c r="E251" s="267"/>
      <c r="F251" s="267"/>
      <c r="G251" s="267"/>
      <c r="H251" s="267"/>
      <c r="I251" s="91">
        <v>890000</v>
      </c>
      <c r="J251" s="329" t="s">
        <v>54</v>
      </c>
      <c r="K251" s="331" t="s">
        <v>752</v>
      </c>
      <c r="L251" s="327">
        <v>0.56769999999999998</v>
      </c>
      <c r="M251" s="101">
        <f t="shared" si="18"/>
        <v>505253</v>
      </c>
      <c r="N251" s="331" t="s">
        <v>760</v>
      </c>
    </row>
    <row r="252" spans="2:14">
      <c r="B252" s="265">
        <v>47</v>
      </c>
      <c r="C252" s="319"/>
      <c r="D252" s="267" t="s">
        <v>762</v>
      </c>
      <c r="E252" s="267"/>
      <c r="F252" s="267"/>
      <c r="G252" s="267"/>
      <c r="H252" s="267"/>
      <c r="I252" s="91">
        <v>1800000</v>
      </c>
      <c r="J252" s="329" t="s">
        <v>55</v>
      </c>
      <c r="K252" s="331" t="s">
        <v>752</v>
      </c>
      <c r="L252" s="327">
        <v>0.56769999999999998</v>
      </c>
      <c r="M252" s="101">
        <f t="shared" si="18"/>
        <v>1021860</v>
      </c>
      <c r="N252" s="331" t="s">
        <v>760</v>
      </c>
    </row>
    <row r="253" spans="2:14" ht="13.5" customHeight="1">
      <c r="B253" s="265">
        <v>48</v>
      </c>
      <c r="C253" s="319"/>
      <c r="D253" s="267" t="s">
        <v>763</v>
      </c>
      <c r="E253" s="267"/>
      <c r="F253" s="267"/>
      <c r="G253" s="267"/>
      <c r="H253" s="267"/>
      <c r="I253" s="91">
        <v>550000</v>
      </c>
      <c r="J253" s="329" t="s">
        <v>54</v>
      </c>
      <c r="K253" s="331" t="s">
        <v>752</v>
      </c>
      <c r="L253" s="327">
        <v>0.56769999999999998</v>
      </c>
      <c r="M253" s="101">
        <f t="shared" si="18"/>
        <v>312235</v>
      </c>
      <c r="N253" s="331" t="s">
        <v>760</v>
      </c>
    </row>
    <row r="254" spans="2:14">
      <c r="B254" s="265">
        <v>49</v>
      </c>
      <c r="C254" s="319"/>
      <c r="D254" s="267" t="s">
        <v>764</v>
      </c>
      <c r="E254" s="267"/>
      <c r="F254" s="267"/>
      <c r="G254" s="267"/>
      <c r="H254" s="267"/>
      <c r="I254" s="91">
        <v>900000</v>
      </c>
      <c r="J254" s="329" t="s">
        <v>54</v>
      </c>
      <c r="K254" s="331" t="s">
        <v>757</v>
      </c>
      <c r="L254" s="327">
        <v>0.31140000000000001</v>
      </c>
      <c r="M254" s="101">
        <f t="shared" si="18"/>
        <v>280260</v>
      </c>
      <c r="N254" s="331" t="s">
        <v>758</v>
      </c>
    </row>
    <row r="255" spans="2:14">
      <c r="B255" s="265">
        <v>50</v>
      </c>
      <c r="C255" s="319"/>
      <c r="D255" s="267" t="s">
        <v>765</v>
      </c>
      <c r="E255" s="267"/>
      <c r="F255" s="267"/>
      <c r="G255" s="267"/>
      <c r="H255" s="267"/>
      <c r="I255" s="91">
        <v>3500000</v>
      </c>
      <c r="J255" s="329" t="s">
        <v>55</v>
      </c>
      <c r="K255" s="331" t="s">
        <v>752</v>
      </c>
      <c r="L255" s="327">
        <v>0.56769999999999998</v>
      </c>
      <c r="M255" s="101">
        <f t="shared" si="18"/>
        <v>1986950</v>
      </c>
      <c r="N255" s="331" t="s">
        <v>760</v>
      </c>
    </row>
    <row r="256" spans="2:14">
      <c r="B256" s="265">
        <v>51</v>
      </c>
      <c r="C256" s="319"/>
      <c r="D256" s="267" t="s">
        <v>766</v>
      </c>
      <c r="E256" s="267"/>
      <c r="F256" s="267"/>
      <c r="G256" s="267"/>
      <c r="H256" s="267"/>
      <c r="I256" s="91">
        <v>4500000</v>
      </c>
      <c r="J256" s="329" t="s">
        <v>54</v>
      </c>
      <c r="K256" s="331" t="s">
        <v>767</v>
      </c>
      <c r="L256" s="327">
        <v>0.44219999999999998</v>
      </c>
      <c r="M256" s="101">
        <f t="shared" si="18"/>
        <v>1989900</v>
      </c>
      <c r="N256" s="331" t="s">
        <v>768</v>
      </c>
    </row>
    <row r="257" spans="2:14" ht="16.5" customHeight="1">
      <c r="B257" s="265">
        <v>52</v>
      </c>
      <c r="C257" s="319"/>
      <c r="D257" s="267" t="s">
        <v>769</v>
      </c>
      <c r="E257" s="267"/>
      <c r="F257" s="267"/>
      <c r="G257" s="267"/>
      <c r="H257" s="267"/>
      <c r="I257" s="91">
        <v>275000</v>
      </c>
      <c r="J257" s="329" t="s">
        <v>50</v>
      </c>
      <c r="K257" s="331" t="s">
        <v>770</v>
      </c>
      <c r="L257" s="327">
        <v>0.4017</v>
      </c>
      <c r="M257" s="101">
        <f t="shared" si="18"/>
        <v>110467.5</v>
      </c>
      <c r="N257" s="331" t="s">
        <v>771</v>
      </c>
    </row>
    <row r="258" spans="2:14">
      <c r="B258" s="265">
        <v>53</v>
      </c>
      <c r="C258" s="319"/>
      <c r="D258" s="267" t="s">
        <v>772</v>
      </c>
      <c r="E258" s="267"/>
      <c r="F258" s="267"/>
      <c r="G258" s="267"/>
      <c r="H258" s="267"/>
      <c r="I258" s="91">
        <v>55000</v>
      </c>
      <c r="J258" s="329" t="s">
        <v>89</v>
      </c>
      <c r="K258" s="331"/>
      <c r="L258" s="327">
        <v>1</v>
      </c>
      <c r="M258" s="101">
        <f t="shared" si="18"/>
        <v>55000</v>
      </c>
      <c r="N258" s="331"/>
    </row>
    <row r="259" spans="2:14">
      <c r="B259" s="265">
        <v>54</v>
      </c>
      <c r="C259" s="319"/>
      <c r="D259" s="267" t="s">
        <v>773</v>
      </c>
      <c r="E259" s="267"/>
      <c r="F259" s="267"/>
      <c r="G259" s="267"/>
      <c r="H259" s="267"/>
      <c r="I259" s="91">
        <v>4100000</v>
      </c>
      <c r="J259" s="329" t="s">
        <v>54</v>
      </c>
      <c r="K259" s="331"/>
      <c r="L259" s="327">
        <v>1</v>
      </c>
      <c r="M259" s="101">
        <f t="shared" si="18"/>
        <v>4100000</v>
      </c>
      <c r="N259" s="331"/>
    </row>
    <row r="260" spans="2:14">
      <c r="B260" s="265">
        <v>55</v>
      </c>
      <c r="C260" s="319"/>
      <c r="D260" s="267" t="s">
        <v>774</v>
      </c>
      <c r="E260" s="267"/>
      <c r="F260" s="267"/>
      <c r="G260" s="267"/>
      <c r="H260" s="267"/>
      <c r="I260" s="91">
        <v>1700000</v>
      </c>
      <c r="J260" s="329" t="s">
        <v>55</v>
      </c>
      <c r="K260" s="331"/>
      <c r="L260" s="327">
        <v>1</v>
      </c>
      <c r="M260" s="101">
        <f t="shared" si="18"/>
        <v>1700000</v>
      </c>
      <c r="N260" s="331"/>
    </row>
    <row r="261" spans="2:14">
      <c r="B261" s="265">
        <v>56</v>
      </c>
      <c r="C261" s="319"/>
      <c r="D261" s="267" t="s">
        <v>775</v>
      </c>
      <c r="E261" s="267"/>
      <c r="F261" s="267"/>
      <c r="G261" s="267"/>
      <c r="H261" s="267"/>
      <c r="I261" s="91">
        <v>135000</v>
      </c>
      <c r="J261" s="329" t="s">
        <v>54</v>
      </c>
      <c r="K261" s="331"/>
      <c r="L261" s="327">
        <v>1</v>
      </c>
      <c r="M261" s="101">
        <f t="shared" si="18"/>
        <v>135000</v>
      </c>
      <c r="N261" s="331"/>
    </row>
    <row r="262" spans="2:14">
      <c r="B262" s="265">
        <v>57</v>
      </c>
      <c r="C262" s="319"/>
      <c r="D262" s="267" t="s">
        <v>776</v>
      </c>
      <c r="E262" s="267"/>
      <c r="F262" s="267"/>
      <c r="G262" s="267"/>
      <c r="H262" s="267"/>
      <c r="I262" s="91">
        <v>1250000</v>
      </c>
      <c r="J262" s="329" t="s">
        <v>55</v>
      </c>
      <c r="K262" s="331"/>
      <c r="L262" s="327">
        <v>1</v>
      </c>
      <c r="M262" s="101">
        <f t="shared" si="18"/>
        <v>1250000</v>
      </c>
      <c r="N262" s="331"/>
    </row>
    <row r="263" spans="2:14" ht="13.5" customHeight="1">
      <c r="B263" s="265"/>
      <c r="C263" s="319"/>
      <c r="D263" s="297" t="s">
        <v>777</v>
      </c>
      <c r="E263" s="267"/>
      <c r="F263" s="267"/>
      <c r="G263" s="267"/>
      <c r="H263" s="267"/>
      <c r="I263" s="91"/>
      <c r="J263" s="329"/>
      <c r="K263" s="331"/>
      <c r="L263" s="331"/>
      <c r="M263" s="101">
        <f t="shared" si="18"/>
        <v>0</v>
      </c>
      <c r="N263" s="331"/>
    </row>
    <row r="264" spans="2:14">
      <c r="B264" s="265"/>
      <c r="C264" s="319"/>
      <c r="D264" s="297" t="s">
        <v>778</v>
      </c>
      <c r="E264" s="267"/>
      <c r="F264" s="267"/>
      <c r="G264" s="267"/>
      <c r="H264" s="267"/>
      <c r="I264" s="91"/>
      <c r="J264" s="329"/>
      <c r="K264" s="331"/>
      <c r="L264" s="331"/>
      <c r="M264" s="101">
        <f t="shared" si="18"/>
        <v>0</v>
      </c>
      <c r="N264" s="331"/>
    </row>
    <row r="265" spans="2:14">
      <c r="B265" s="265">
        <v>1</v>
      </c>
      <c r="C265" s="319"/>
      <c r="D265" s="321" t="s">
        <v>779</v>
      </c>
      <c r="E265" s="267"/>
      <c r="F265" s="267"/>
      <c r="G265" s="267"/>
      <c r="H265" s="267"/>
      <c r="I265" s="91">
        <v>6500</v>
      </c>
      <c r="J265" s="329" t="s">
        <v>89</v>
      </c>
      <c r="K265" s="330" t="s">
        <v>390</v>
      </c>
      <c r="L265" s="323">
        <v>0.95309999999999995</v>
      </c>
      <c r="M265" s="101">
        <f t="shared" si="18"/>
        <v>6195.15</v>
      </c>
      <c r="N265" s="331"/>
    </row>
    <row r="266" spans="2:14">
      <c r="B266" s="265">
        <v>2</v>
      </c>
      <c r="C266" s="319"/>
      <c r="D266" s="321" t="s">
        <v>780</v>
      </c>
      <c r="E266" s="267"/>
      <c r="F266" s="267"/>
      <c r="G266" s="267"/>
      <c r="H266" s="267"/>
      <c r="I266" s="91">
        <v>9500</v>
      </c>
      <c r="J266" s="329" t="s">
        <v>89</v>
      </c>
      <c r="K266" s="330" t="s">
        <v>390</v>
      </c>
      <c r="L266" s="323">
        <v>0.95309999999999995</v>
      </c>
      <c r="M266" s="101">
        <f t="shared" si="18"/>
        <v>9054.4499999999989</v>
      </c>
      <c r="N266" s="331"/>
    </row>
    <row r="267" spans="2:14" ht="16.5" customHeight="1">
      <c r="B267" s="265">
        <v>3</v>
      </c>
      <c r="C267" s="319"/>
      <c r="D267" s="321" t="s">
        <v>781</v>
      </c>
      <c r="E267" s="267"/>
      <c r="F267" s="267"/>
      <c r="G267" s="267"/>
      <c r="H267" s="267"/>
      <c r="I267" s="91">
        <v>12500</v>
      </c>
      <c r="J267" s="329" t="s">
        <v>89</v>
      </c>
      <c r="K267" s="330" t="s">
        <v>390</v>
      </c>
      <c r="L267" s="323">
        <v>0.95309999999999995</v>
      </c>
      <c r="M267" s="101">
        <f t="shared" si="18"/>
        <v>11913.75</v>
      </c>
      <c r="N267" s="331"/>
    </row>
    <row r="268" spans="2:14">
      <c r="B268" s="265">
        <v>4</v>
      </c>
      <c r="C268" s="319"/>
      <c r="D268" s="321" t="s">
        <v>782</v>
      </c>
      <c r="E268" s="267"/>
      <c r="F268" s="267"/>
      <c r="G268" s="267"/>
      <c r="H268" s="267"/>
      <c r="I268" s="91">
        <v>18000</v>
      </c>
      <c r="J268" s="329" t="s">
        <v>89</v>
      </c>
      <c r="K268" s="331"/>
      <c r="L268" s="327">
        <v>1</v>
      </c>
      <c r="M268" s="101">
        <f t="shared" si="18"/>
        <v>18000</v>
      </c>
      <c r="N268" s="331"/>
    </row>
    <row r="269" spans="2:14" ht="17.25" customHeight="1">
      <c r="B269" s="265">
        <v>5</v>
      </c>
      <c r="C269" s="319"/>
      <c r="D269" s="321" t="s">
        <v>783</v>
      </c>
      <c r="E269" s="267"/>
      <c r="F269" s="267"/>
      <c r="G269" s="267"/>
      <c r="H269" s="267"/>
      <c r="I269" s="91">
        <v>25000</v>
      </c>
      <c r="J269" s="329" t="s">
        <v>89</v>
      </c>
      <c r="K269" s="322" t="s">
        <v>784</v>
      </c>
      <c r="L269" s="336">
        <v>0.67300000000000004</v>
      </c>
      <c r="M269" s="101">
        <f t="shared" si="18"/>
        <v>16825</v>
      </c>
      <c r="N269" s="331"/>
    </row>
    <row r="270" spans="2:14">
      <c r="B270" s="265">
        <v>6</v>
      </c>
      <c r="C270" s="319"/>
      <c r="D270" s="267" t="s">
        <v>785</v>
      </c>
      <c r="E270" s="267"/>
      <c r="F270" s="267"/>
      <c r="G270" s="267"/>
      <c r="H270" s="267"/>
      <c r="I270" s="91">
        <v>9000</v>
      </c>
      <c r="J270" s="329" t="s">
        <v>89</v>
      </c>
      <c r="K270" s="331"/>
      <c r="L270" s="327">
        <v>1</v>
      </c>
      <c r="M270" s="101">
        <f t="shared" si="18"/>
        <v>9000</v>
      </c>
      <c r="N270" s="331"/>
    </row>
    <row r="271" spans="2:14" ht="14.25" customHeight="1">
      <c r="B271" s="265">
        <v>7</v>
      </c>
      <c r="C271" s="319"/>
      <c r="D271" s="267" t="s">
        <v>786</v>
      </c>
      <c r="E271" s="267"/>
      <c r="F271" s="267"/>
      <c r="G271" s="267"/>
      <c r="H271" s="267"/>
      <c r="I271" s="91">
        <v>13500</v>
      </c>
      <c r="J271" s="329" t="s">
        <v>89</v>
      </c>
      <c r="K271" s="331"/>
      <c r="L271" s="327">
        <v>1</v>
      </c>
      <c r="M271" s="101">
        <f t="shared" si="18"/>
        <v>13500</v>
      </c>
      <c r="N271" s="331"/>
    </row>
    <row r="272" spans="2:14">
      <c r="B272" s="265">
        <v>8</v>
      </c>
      <c r="C272" s="319"/>
      <c r="D272" s="267" t="s">
        <v>787</v>
      </c>
      <c r="E272" s="267"/>
      <c r="F272" s="267"/>
      <c r="G272" s="267"/>
      <c r="H272" s="267"/>
      <c r="I272" s="91">
        <v>215000</v>
      </c>
      <c r="J272" s="329" t="s">
        <v>54</v>
      </c>
      <c r="K272" s="331"/>
      <c r="L272" s="327">
        <v>1</v>
      </c>
      <c r="M272" s="101">
        <f t="shared" si="18"/>
        <v>215000</v>
      </c>
      <c r="N272" s="331"/>
    </row>
    <row r="273" spans="2:14" ht="15" customHeight="1">
      <c r="B273" s="265">
        <v>9</v>
      </c>
      <c r="C273" s="319"/>
      <c r="D273" s="267" t="s">
        <v>788</v>
      </c>
      <c r="E273" s="267"/>
      <c r="F273" s="267"/>
      <c r="G273" s="267"/>
      <c r="H273" s="267"/>
      <c r="I273" s="91">
        <v>550000</v>
      </c>
      <c r="J273" s="329" t="s">
        <v>54</v>
      </c>
      <c r="K273" s="331"/>
      <c r="L273" s="327">
        <v>1</v>
      </c>
      <c r="M273" s="101">
        <f t="shared" si="18"/>
        <v>550000</v>
      </c>
      <c r="N273" s="331"/>
    </row>
    <row r="274" spans="2:14" ht="17.25" customHeight="1">
      <c r="B274" s="265">
        <v>10</v>
      </c>
      <c r="C274" s="319"/>
      <c r="D274" s="267" t="s">
        <v>789</v>
      </c>
      <c r="E274" s="267"/>
      <c r="F274" s="267"/>
      <c r="G274" s="267"/>
      <c r="H274" s="267"/>
      <c r="I274" s="91">
        <v>345000</v>
      </c>
      <c r="J274" s="329" t="s">
        <v>54</v>
      </c>
      <c r="K274" s="331"/>
      <c r="L274" s="327">
        <v>1</v>
      </c>
      <c r="M274" s="101">
        <f t="shared" si="18"/>
        <v>345000</v>
      </c>
      <c r="N274" s="331"/>
    </row>
    <row r="275" spans="2:14" ht="16.5" customHeight="1">
      <c r="B275" s="265">
        <v>11</v>
      </c>
      <c r="C275" s="319"/>
      <c r="D275" s="267" t="s">
        <v>790</v>
      </c>
      <c r="E275" s="267"/>
      <c r="F275" s="267"/>
      <c r="G275" s="267"/>
      <c r="H275" s="267"/>
      <c r="I275" s="91">
        <v>190000</v>
      </c>
      <c r="J275" s="329" t="s">
        <v>54</v>
      </c>
      <c r="K275" s="331"/>
      <c r="L275" s="327">
        <v>1</v>
      </c>
      <c r="M275" s="101">
        <f t="shared" si="18"/>
        <v>190000</v>
      </c>
      <c r="N275" s="331"/>
    </row>
    <row r="276" spans="2:14">
      <c r="B276" s="265">
        <v>12</v>
      </c>
      <c r="C276" s="319"/>
      <c r="D276" s="267" t="s">
        <v>791</v>
      </c>
      <c r="E276" s="267"/>
      <c r="F276" s="267"/>
      <c r="G276" s="267"/>
      <c r="H276" s="267"/>
      <c r="I276" s="91">
        <v>575000</v>
      </c>
      <c r="J276" s="329" t="s">
        <v>54</v>
      </c>
      <c r="K276" s="331"/>
      <c r="L276" s="327">
        <v>1</v>
      </c>
      <c r="M276" s="101">
        <f t="shared" ref="M276:M339" si="19">I276*L276</f>
        <v>575000</v>
      </c>
      <c r="N276" s="331"/>
    </row>
    <row r="277" spans="2:14">
      <c r="B277" s="265">
        <v>13</v>
      </c>
      <c r="C277" s="319"/>
      <c r="D277" s="267" t="s">
        <v>792</v>
      </c>
      <c r="E277" s="267"/>
      <c r="F277" s="267"/>
      <c r="G277" s="267"/>
      <c r="H277" s="267"/>
      <c r="I277" s="91">
        <v>14500000</v>
      </c>
      <c r="J277" s="329" t="s">
        <v>55</v>
      </c>
      <c r="K277" s="331"/>
      <c r="L277" s="327">
        <v>1</v>
      </c>
      <c r="M277" s="101">
        <f t="shared" si="19"/>
        <v>14500000</v>
      </c>
      <c r="N277" s="331"/>
    </row>
    <row r="278" spans="2:14">
      <c r="B278" s="265">
        <v>14</v>
      </c>
      <c r="C278" s="319"/>
      <c r="D278" s="267" t="s">
        <v>793</v>
      </c>
      <c r="E278" s="267"/>
      <c r="F278" s="267"/>
      <c r="G278" s="267"/>
      <c r="H278" s="267"/>
      <c r="I278" s="91">
        <v>9900000</v>
      </c>
      <c r="J278" s="329" t="s">
        <v>55</v>
      </c>
      <c r="K278" s="331"/>
      <c r="L278" s="327">
        <v>1</v>
      </c>
      <c r="M278" s="101">
        <f t="shared" si="19"/>
        <v>9900000</v>
      </c>
      <c r="N278" s="331"/>
    </row>
    <row r="279" spans="2:14">
      <c r="B279" s="265">
        <v>15</v>
      </c>
      <c r="C279" s="319"/>
      <c r="D279" s="267" t="s">
        <v>132</v>
      </c>
      <c r="E279" s="267"/>
      <c r="F279" s="267"/>
      <c r="G279" s="267"/>
      <c r="H279" s="267"/>
      <c r="I279" s="91">
        <v>450000</v>
      </c>
      <c r="J279" s="329" t="s">
        <v>55</v>
      </c>
      <c r="K279" s="354" t="s">
        <v>794</v>
      </c>
      <c r="L279" s="355">
        <v>0.15079999999999999</v>
      </c>
      <c r="M279" s="101">
        <f t="shared" si="19"/>
        <v>67860</v>
      </c>
      <c r="N279" s="331"/>
    </row>
    <row r="280" spans="2:14" ht="16.5" customHeight="1">
      <c r="B280" s="265">
        <v>16</v>
      </c>
      <c r="C280" s="319"/>
      <c r="D280" s="267" t="s">
        <v>795</v>
      </c>
      <c r="E280" s="267"/>
      <c r="F280" s="267"/>
      <c r="G280" s="267"/>
      <c r="H280" s="267"/>
      <c r="I280" s="91">
        <v>1650000</v>
      </c>
      <c r="J280" s="329" t="s">
        <v>55</v>
      </c>
      <c r="K280" s="331"/>
      <c r="L280" s="327">
        <v>1</v>
      </c>
      <c r="M280" s="101">
        <f t="shared" si="19"/>
        <v>1650000</v>
      </c>
      <c r="N280" s="331"/>
    </row>
    <row r="281" spans="2:14">
      <c r="B281" s="265"/>
      <c r="C281" s="319"/>
      <c r="D281" s="297" t="s">
        <v>796</v>
      </c>
      <c r="E281" s="267"/>
      <c r="F281" s="267"/>
      <c r="G281" s="267"/>
      <c r="H281" s="267"/>
      <c r="I281" s="91"/>
      <c r="J281" s="329"/>
      <c r="K281" s="331"/>
      <c r="L281" s="327">
        <v>1</v>
      </c>
      <c r="M281" s="101">
        <f t="shared" si="19"/>
        <v>0</v>
      </c>
      <c r="N281" s="331"/>
    </row>
    <row r="282" spans="2:14">
      <c r="B282" s="265">
        <v>1</v>
      </c>
      <c r="C282" s="319"/>
      <c r="D282" s="267" t="s">
        <v>797</v>
      </c>
      <c r="E282" s="267"/>
      <c r="F282" s="267"/>
      <c r="G282" s="267"/>
      <c r="H282" s="267"/>
      <c r="I282" s="91">
        <v>9750000</v>
      </c>
      <c r="J282" s="329" t="s">
        <v>55</v>
      </c>
      <c r="K282" s="331"/>
      <c r="L282" s="327">
        <v>1</v>
      </c>
      <c r="M282" s="101">
        <f t="shared" si="19"/>
        <v>9750000</v>
      </c>
      <c r="N282" s="331"/>
    </row>
    <row r="283" spans="2:14">
      <c r="B283" s="265">
        <v>2</v>
      </c>
      <c r="C283" s="319"/>
      <c r="D283" s="267" t="s">
        <v>798</v>
      </c>
      <c r="E283" s="267"/>
      <c r="F283" s="267"/>
      <c r="G283" s="267"/>
      <c r="H283" s="267"/>
      <c r="I283" s="91">
        <v>6500000</v>
      </c>
      <c r="J283" s="329" t="s">
        <v>55</v>
      </c>
      <c r="K283" s="331"/>
      <c r="L283" s="327">
        <v>1</v>
      </c>
      <c r="M283" s="101">
        <f t="shared" si="19"/>
        <v>6500000</v>
      </c>
      <c r="N283" s="331"/>
    </row>
    <row r="284" spans="2:14">
      <c r="B284" s="265">
        <v>3</v>
      </c>
      <c r="C284" s="319"/>
      <c r="D284" s="267" t="s">
        <v>799</v>
      </c>
      <c r="E284" s="267"/>
      <c r="F284" s="267"/>
      <c r="G284" s="267"/>
      <c r="H284" s="267"/>
      <c r="I284" s="91">
        <v>7800000</v>
      </c>
      <c r="J284" s="329" t="s">
        <v>55</v>
      </c>
      <c r="K284" s="331"/>
      <c r="L284" s="327">
        <v>1</v>
      </c>
      <c r="M284" s="101">
        <f t="shared" si="19"/>
        <v>7800000</v>
      </c>
      <c r="N284" s="331"/>
    </row>
    <row r="285" spans="2:14">
      <c r="B285" s="265">
        <v>4</v>
      </c>
      <c r="C285" s="319"/>
      <c r="D285" s="267" t="s">
        <v>800</v>
      </c>
      <c r="E285" s="267"/>
      <c r="F285" s="267"/>
      <c r="G285" s="267"/>
      <c r="H285" s="267"/>
      <c r="I285" s="91">
        <v>1750000</v>
      </c>
      <c r="J285" s="329" t="s">
        <v>55</v>
      </c>
      <c r="K285" s="331"/>
      <c r="L285" s="327">
        <v>1</v>
      </c>
      <c r="M285" s="101">
        <f t="shared" si="19"/>
        <v>1750000</v>
      </c>
      <c r="N285" s="331"/>
    </row>
    <row r="286" spans="2:14" ht="14.25" customHeight="1">
      <c r="B286" s="265">
        <v>5</v>
      </c>
      <c r="C286" s="319"/>
      <c r="D286" s="267" t="s">
        <v>801</v>
      </c>
      <c r="E286" s="267"/>
      <c r="F286" s="267"/>
      <c r="G286" s="267"/>
      <c r="H286" s="267"/>
      <c r="I286" s="91">
        <v>1450000</v>
      </c>
      <c r="J286" s="329" t="s">
        <v>55</v>
      </c>
      <c r="K286" s="331"/>
      <c r="L286" s="327">
        <v>1</v>
      </c>
      <c r="M286" s="101">
        <f t="shared" si="19"/>
        <v>1450000</v>
      </c>
      <c r="N286" s="331"/>
    </row>
    <row r="287" spans="2:14">
      <c r="B287" s="265">
        <v>6</v>
      </c>
      <c r="C287" s="319"/>
      <c r="D287" s="267" t="s">
        <v>802</v>
      </c>
      <c r="E287" s="267"/>
      <c r="F287" s="267"/>
      <c r="G287" s="267"/>
      <c r="H287" s="267"/>
      <c r="I287" s="91">
        <v>1550000</v>
      </c>
      <c r="J287" s="329" t="s">
        <v>55</v>
      </c>
      <c r="K287" s="331"/>
      <c r="L287" s="327">
        <v>1</v>
      </c>
      <c r="M287" s="101">
        <f t="shared" si="19"/>
        <v>1550000</v>
      </c>
      <c r="N287" s="331"/>
    </row>
    <row r="288" spans="2:14" ht="16.5" customHeight="1">
      <c r="B288" s="265">
        <v>7</v>
      </c>
      <c r="C288" s="319"/>
      <c r="D288" s="267" t="s">
        <v>803</v>
      </c>
      <c r="E288" s="267"/>
      <c r="F288" s="267"/>
      <c r="G288" s="267"/>
      <c r="H288" s="267"/>
      <c r="I288" s="91">
        <v>7500</v>
      </c>
      <c r="J288" s="329" t="s">
        <v>89</v>
      </c>
      <c r="K288" s="331"/>
      <c r="L288" s="327">
        <v>1</v>
      </c>
      <c r="M288" s="101">
        <f t="shared" si="19"/>
        <v>7500</v>
      </c>
      <c r="N288" s="331"/>
    </row>
    <row r="289" spans="2:14">
      <c r="B289" s="265">
        <v>8</v>
      </c>
      <c r="C289" s="319"/>
      <c r="D289" s="267" t="s">
        <v>804</v>
      </c>
      <c r="E289" s="267"/>
      <c r="F289" s="267"/>
      <c r="G289" s="267"/>
      <c r="H289" s="267"/>
      <c r="I289" s="91">
        <v>8500</v>
      </c>
      <c r="J289" s="329" t="s">
        <v>89</v>
      </c>
      <c r="K289" s="331"/>
      <c r="L289" s="327">
        <v>1</v>
      </c>
      <c r="M289" s="101">
        <f t="shared" si="19"/>
        <v>8500</v>
      </c>
      <c r="N289" s="331"/>
    </row>
    <row r="290" spans="2:14" ht="14.25" customHeight="1">
      <c r="B290" s="265">
        <v>9</v>
      </c>
      <c r="C290" s="319"/>
      <c r="D290" s="267" t="s">
        <v>805</v>
      </c>
      <c r="E290" s="267"/>
      <c r="F290" s="267"/>
      <c r="G290" s="267"/>
      <c r="H290" s="267"/>
      <c r="I290" s="91">
        <v>9000</v>
      </c>
      <c r="J290" s="329" t="s">
        <v>54</v>
      </c>
      <c r="K290" s="331"/>
      <c r="L290" s="327">
        <v>1</v>
      </c>
      <c r="M290" s="101">
        <f t="shared" si="19"/>
        <v>9000</v>
      </c>
      <c r="N290" s="331"/>
    </row>
    <row r="291" spans="2:14" ht="14.25" customHeight="1">
      <c r="B291" s="265">
        <v>10</v>
      </c>
      <c r="C291" s="319"/>
      <c r="D291" s="267" t="s">
        <v>806</v>
      </c>
      <c r="E291" s="267"/>
      <c r="F291" s="267"/>
      <c r="G291" s="267"/>
      <c r="H291" s="267"/>
      <c r="I291" s="91">
        <v>3100000</v>
      </c>
      <c r="J291" s="329" t="s">
        <v>55</v>
      </c>
      <c r="K291" s="331"/>
      <c r="L291" s="327">
        <v>1</v>
      </c>
      <c r="M291" s="101">
        <f t="shared" si="19"/>
        <v>3100000</v>
      </c>
      <c r="N291" s="331"/>
    </row>
    <row r="292" spans="2:14">
      <c r="B292" s="265">
        <v>11</v>
      </c>
      <c r="C292" s="319"/>
      <c r="D292" s="267" t="s">
        <v>807</v>
      </c>
      <c r="E292" s="267"/>
      <c r="F292" s="267"/>
      <c r="G292" s="267"/>
      <c r="H292" s="267"/>
      <c r="I292" s="91">
        <v>1900000</v>
      </c>
      <c r="J292" s="329" t="s">
        <v>55</v>
      </c>
      <c r="K292" s="331"/>
      <c r="L292" s="327">
        <v>1</v>
      </c>
      <c r="M292" s="101">
        <f t="shared" si="19"/>
        <v>1900000</v>
      </c>
      <c r="N292" s="331"/>
    </row>
    <row r="293" spans="2:14" ht="14.25" customHeight="1">
      <c r="B293" s="265">
        <v>12</v>
      </c>
      <c r="C293" s="319"/>
      <c r="D293" s="267" t="s">
        <v>808</v>
      </c>
      <c r="E293" s="267"/>
      <c r="F293" s="267"/>
      <c r="G293" s="267"/>
      <c r="H293" s="267"/>
      <c r="I293" s="91">
        <v>850000</v>
      </c>
      <c r="J293" s="329" t="s">
        <v>55</v>
      </c>
      <c r="K293" s="331"/>
      <c r="L293" s="327">
        <v>1</v>
      </c>
      <c r="M293" s="101">
        <f t="shared" si="19"/>
        <v>850000</v>
      </c>
      <c r="N293" s="331"/>
    </row>
    <row r="294" spans="2:14">
      <c r="B294" s="265"/>
      <c r="C294" s="319"/>
      <c r="D294" s="297" t="s">
        <v>809</v>
      </c>
      <c r="E294" s="267"/>
      <c r="F294" s="267"/>
      <c r="G294" s="267"/>
      <c r="H294" s="267"/>
      <c r="I294" s="91"/>
      <c r="J294" s="329"/>
      <c r="K294" s="331"/>
      <c r="L294" s="327">
        <v>1</v>
      </c>
      <c r="M294" s="101">
        <f t="shared" si="19"/>
        <v>0</v>
      </c>
      <c r="N294" s="331"/>
    </row>
    <row r="295" spans="2:14" ht="14.25" customHeight="1">
      <c r="B295" s="265">
        <v>1</v>
      </c>
      <c r="C295" s="319"/>
      <c r="D295" s="267" t="s">
        <v>810</v>
      </c>
      <c r="E295" s="267"/>
      <c r="F295" s="267"/>
      <c r="G295" s="267"/>
      <c r="H295" s="267"/>
      <c r="I295" s="91">
        <v>4750000</v>
      </c>
      <c r="J295" s="329" t="s">
        <v>55</v>
      </c>
      <c r="K295" s="331"/>
      <c r="L295" s="327">
        <v>1</v>
      </c>
      <c r="M295" s="101">
        <f t="shared" si="19"/>
        <v>4750000</v>
      </c>
      <c r="N295" s="331"/>
    </row>
    <row r="296" spans="2:14">
      <c r="B296" s="265">
        <v>2</v>
      </c>
      <c r="C296" s="319"/>
      <c r="D296" s="267" t="s">
        <v>811</v>
      </c>
      <c r="E296" s="267"/>
      <c r="F296" s="267"/>
      <c r="G296" s="267"/>
      <c r="H296" s="267"/>
      <c r="I296" s="91">
        <v>2500000</v>
      </c>
      <c r="J296" s="329" t="s">
        <v>55</v>
      </c>
      <c r="K296" s="331"/>
      <c r="L296" s="327">
        <v>1</v>
      </c>
      <c r="M296" s="101">
        <f t="shared" si="19"/>
        <v>2500000</v>
      </c>
      <c r="N296" s="331"/>
    </row>
    <row r="297" spans="2:14" ht="18" customHeight="1">
      <c r="B297" s="265">
        <v>3</v>
      </c>
      <c r="C297" s="319"/>
      <c r="D297" s="267" t="s">
        <v>812</v>
      </c>
      <c r="E297" s="267"/>
      <c r="F297" s="267"/>
      <c r="G297" s="267"/>
      <c r="H297" s="267"/>
      <c r="I297" s="91">
        <v>1750000</v>
      </c>
      <c r="J297" s="329" t="s">
        <v>55</v>
      </c>
      <c r="K297" s="331"/>
      <c r="L297" s="327">
        <v>1</v>
      </c>
      <c r="M297" s="101">
        <f t="shared" si="19"/>
        <v>1750000</v>
      </c>
      <c r="N297" s="331"/>
    </row>
    <row r="298" spans="2:14" ht="15" customHeight="1">
      <c r="B298" s="265">
        <v>4</v>
      </c>
      <c r="C298" s="319"/>
      <c r="D298" s="267" t="s">
        <v>813</v>
      </c>
      <c r="E298" s="267"/>
      <c r="F298" s="267"/>
      <c r="G298" s="267"/>
      <c r="H298" s="267"/>
      <c r="I298" s="91">
        <v>3800000</v>
      </c>
      <c r="J298" s="329" t="s">
        <v>55</v>
      </c>
      <c r="K298" s="331"/>
      <c r="L298" s="327">
        <v>1</v>
      </c>
      <c r="M298" s="101">
        <f t="shared" si="19"/>
        <v>3800000</v>
      </c>
      <c r="N298" s="331"/>
    </row>
    <row r="299" spans="2:14">
      <c r="B299" s="265">
        <v>5</v>
      </c>
      <c r="C299" s="319"/>
      <c r="D299" s="267" t="s">
        <v>814</v>
      </c>
      <c r="E299" s="267"/>
      <c r="F299" s="267"/>
      <c r="G299" s="267"/>
      <c r="H299" s="267"/>
      <c r="I299" s="91">
        <v>255000</v>
      </c>
      <c r="J299" s="329" t="s">
        <v>54</v>
      </c>
      <c r="K299" s="331"/>
      <c r="L299" s="327">
        <v>1</v>
      </c>
      <c r="M299" s="101">
        <f t="shared" si="19"/>
        <v>255000</v>
      </c>
      <c r="N299" s="331"/>
    </row>
    <row r="300" spans="2:14">
      <c r="B300" s="265">
        <v>6</v>
      </c>
      <c r="C300" s="319"/>
      <c r="D300" s="267" t="s">
        <v>815</v>
      </c>
      <c r="E300" s="267"/>
      <c r="F300" s="267"/>
      <c r="G300" s="267"/>
      <c r="H300" s="267"/>
      <c r="I300" s="91">
        <v>950000</v>
      </c>
      <c r="J300" s="329" t="s">
        <v>54</v>
      </c>
      <c r="K300" s="331"/>
      <c r="L300" s="327">
        <v>1</v>
      </c>
      <c r="M300" s="101">
        <f t="shared" si="19"/>
        <v>950000</v>
      </c>
      <c r="N300" s="331"/>
    </row>
    <row r="301" spans="2:14">
      <c r="B301" s="265">
        <v>7</v>
      </c>
      <c r="C301" s="319"/>
      <c r="D301" s="267" t="s">
        <v>816</v>
      </c>
      <c r="E301" s="267"/>
      <c r="F301" s="267"/>
      <c r="G301" s="267"/>
      <c r="H301" s="267"/>
      <c r="I301" s="91">
        <v>205000</v>
      </c>
      <c r="J301" s="329" t="s">
        <v>54</v>
      </c>
      <c r="K301" s="331"/>
      <c r="L301" s="327">
        <v>1</v>
      </c>
      <c r="M301" s="101">
        <f t="shared" si="19"/>
        <v>205000</v>
      </c>
      <c r="N301" s="331"/>
    </row>
    <row r="302" spans="2:14" ht="16.5" customHeight="1">
      <c r="B302" s="265">
        <v>8</v>
      </c>
      <c r="C302" s="319"/>
      <c r="D302" s="267" t="s">
        <v>817</v>
      </c>
      <c r="E302" s="267"/>
      <c r="F302" s="267"/>
      <c r="G302" s="267"/>
      <c r="H302" s="267"/>
      <c r="I302" s="91">
        <v>19000</v>
      </c>
      <c r="J302" s="329" t="s">
        <v>39</v>
      </c>
      <c r="K302" s="331"/>
      <c r="L302" s="327">
        <v>1</v>
      </c>
      <c r="M302" s="101">
        <f t="shared" si="19"/>
        <v>19000</v>
      </c>
      <c r="N302" s="331"/>
    </row>
    <row r="303" spans="2:14">
      <c r="B303" s="265">
        <v>9</v>
      </c>
      <c r="C303" s="319"/>
      <c r="D303" s="267" t="s">
        <v>804</v>
      </c>
      <c r="E303" s="267"/>
      <c r="F303" s="267"/>
      <c r="G303" s="267"/>
      <c r="H303" s="267"/>
      <c r="I303" s="91">
        <v>9000</v>
      </c>
      <c r="J303" s="329" t="s">
        <v>89</v>
      </c>
      <c r="K303" s="331" t="s">
        <v>818</v>
      </c>
      <c r="L303" s="327">
        <v>0.83140000000000003</v>
      </c>
      <c r="M303" s="101">
        <f t="shared" si="19"/>
        <v>7482.6</v>
      </c>
      <c r="N303" s="331"/>
    </row>
    <row r="304" spans="2:14">
      <c r="B304" s="265">
        <v>10</v>
      </c>
      <c r="C304" s="319"/>
      <c r="D304" s="267" t="s">
        <v>819</v>
      </c>
      <c r="E304" s="267"/>
      <c r="F304" s="267"/>
      <c r="G304" s="267"/>
      <c r="H304" s="267"/>
      <c r="I304" s="91">
        <v>11500</v>
      </c>
      <c r="J304" s="329" t="s">
        <v>89</v>
      </c>
      <c r="K304" s="331" t="s">
        <v>818</v>
      </c>
      <c r="L304" s="327">
        <v>0.83140000000000003</v>
      </c>
      <c r="M304" s="101">
        <f t="shared" si="19"/>
        <v>9561.1</v>
      </c>
      <c r="N304" s="331"/>
    </row>
    <row r="305" spans="2:14">
      <c r="B305" s="265">
        <v>11</v>
      </c>
      <c r="C305" s="319"/>
      <c r="D305" s="267" t="s">
        <v>820</v>
      </c>
      <c r="E305" s="267"/>
      <c r="F305" s="267"/>
      <c r="G305" s="267"/>
      <c r="H305" s="267"/>
      <c r="I305" s="91">
        <v>12000</v>
      </c>
      <c r="J305" s="329" t="s">
        <v>89</v>
      </c>
      <c r="K305" s="331" t="s">
        <v>818</v>
      </c>
      <c r="L305" s="327">
        <v>0.83140000000000003</v>
      </c>
      <c r="M305" s="101">
        <f t="shared" si="19"/>
        <v>9976.8000000000011</v>
      </c>
      <c r="N305" s="331"/>
    </row>
    <row r="306" spans="2:14">
      <c r="B306" s="265">
        <v>12</v>
      </c>
      <c r="C306" s="319"/>
      <c r="D306" s="267" t="s">
        <v>786</v>
      </c>
      <c r="E306" s="267"/>
      <c r="F306" s="267"/>
      <c r="G306" s="267"/>
      <c r="H306" s="267"/>
      <c r="I306" s="91">
        <v>15500</v>
      </c>
      <c r="J306" s="329" t="s">
        <v>89</v>
      </c>
      <c r="K306" s="331" t="s">
        <v>818</v>
      </c>
      <c r="L306" s="327">
        <v>0.83140000000000003</v>
      </c>
      <c r="M306" s="101">
        <f t="shared" si="19"/>
        <v>12886.7</v>
      </c>
      <c r="N306" s="331"/>
    </row>
    <row r="307" spans="2:14">
      <c r="B307" s="265">
        <v>13</v>
      </c>
      <c r="C307" s="319"/>
      <c r="D307" s="267" t="s">
        <v>821</v>
      </c>
      <c r="E307" s="267"/>
      <c r="F307" s="267"/>
      <c r="G307" s="267"/>
      <c r="H307" s="267"/>
      <c r="I307" s="91">
        <v>250000</v>
      </c>
      <c r="J307" s="329" t="s">
        <v>55</v>
      </c>
      <c r="K307" s="331"/>
      <c r="L307" s="327">
        <v>1</v>
      </c>
      <c r="M307" s="101">
        <f t="shared" si="19"/>
        <v>250000</v>
      </c>
      <c r="N307" s="331"/>
    </row>
    <row r="308" spans="2:14">
      <c r="B308" s="265">
        <v>14</v>
      </c>
      <c r="C308" s="319"/>
      <c r="D308" s="267" t="s">
        <v>822</v>
      </c>
      <c r="E308" s="267"/>
      <c r="F308" s="267"/>
      <c r="G308" s="267"/>
      <c r="H308" s="267"/>
      <c r="I308" s="91">
        <v>55000</v>
      </c>
      <c r="J308" s="329" t="s">
        <v>54</v>
      </c>
      <c r="K308" s="331"/>
      <c r="L308" s="327">
        <v>1</v>
      </c>
      <c r="M308" s="101">
        <f t="shared" si="19"/>
        <v>55000</v>
      </c>
      <c r="N308" s="331"/>
    </row>
    <row r="309" spans="2:14" ht="14.25" customHeight="1">
      <c r="B309" s="265">
        <v>15</v>
      </c>
      <c r="C309" s="319"/>
      <c r="D309" s="267" t="s">
        <v>823</v>
      </c>
      <c r="E309" s="267"/>
      <c r="F309" s="267"/>
      <c r="G309" s="267"/>
      <c r="H309" s="267"/>
      <c r="I309" s="91">
        <v>1350000</v>
      </c>
      <c r="J309" s="329" t="s">
        <v>55</v>
      </c>
      <c r="K309" s="331"/>
      <c r="L309" s="327">
        <v>1</v>
      </c>
      <c r="M309" s="101">
        <f t="shared" si="19"/>
        <v>1350000</v>
      </c>
      <c r="N309" s="331"/>
    </row>
    <row r="310" spans="2:14">
      <c r="B310" s="265">
        <v>16</v>
      </c>
      <c r="C310" s="319"/>
      <c r="D310" s="267" t="s">
        <v>824</v>
      </c>
      <c r="E310" s="267"/>
      <c r="F310" s="267"/>
      <c r="G310" s="267"/>
      <c r="H310" s="267"/>
      <c r="I310" s="91">
        <v>3300000</v>
      </c>
      <c r="J310" s="329"/>
      <c r="K310" s="331"/>
      <c r="L310" s="327">
        <v>1</v>
      </c>
      <c r="M310" s="101">
        <f t="shared" si="19"/>
        <v>3300000</v>
      </c>
      <c r="N310" s="331"/>
    </row>
    <row r="311" spans="2:14" ht="18" customHeight="1">
      <c r="B311" s="265">
        <v>17</v>
      </c>
      <c r="C311" s="319"/>
      <c r="D311" s="267" t="s">
        <v>825</v>
      </c>
      <c r="E311" s="267"/>
      <c r="F311" s="267"/>
      <c r="G311" s="267"/>
      <c r="H311" s="267"/>
      <c r="I311" s="91">
        <v>8750000</v>
      </c>
      <c r="J311" s="329"/>
      <c r="K311" s="331"/>
      <c r="L311" s="327">
        <v>1</v>
      </c>
      <c r="M311" s="101">
        <f t="shared" si="19"/>
        <v>8750000</v>
      </c>
      <c r="N311" s="331"/>
    </row>
    <row r="312" spans="2:14">
      <c r="B312" s="265">
        <v>18</v>
      </c>
      <c r="C312" s="319"/>
      <c r="D312" s="267" t="s">
        <v>811</v>
      </c>
      <c r="E312" s="267"/>
      <c r="F312" s="267"/>
      <c r="G312" s="267"/>
      <c r="H312" s="267"/>
      <c r="I312" s="91">
        <v>2900000</v>
      </c>
      <c r="J312" s="329"/>
      <c r="K312" s="331"/>
      <c r="L312" s="327">
        <v>1</v>
      </c>
      <c r="M312" s="101">
        <f t="shared" si="19"/>
        <v>2900000</v>
      </c>
      <c r="N312" s="331"/>
    </row>
    <row r="313" spans="2:14" ht="17.25" customHeight="1">
      <c r="B313" s="265">
        <v>19</v>
      </c>
      <c r="C313" s="319"/>
      <c r="D313" s="267" t="s">
        <v>826</v>
      </c>
      <c r="E313" s="267"/>
      <c r="F313" s="267"/>
      <c r="G313" s="267"/>
      <c r="H313" s="267"/>
      <c r="I313" s="91">
        <v>1250000</v>
      </c>
      <c r="J313" s="329"/>
      <c r="K313" s="331"/>
      <c r="L313" s="327">
        <v>1</v>
      </c>
      <c r="M313" s="101">
        <f t="shared" si="19"/>
        <v>1250000</v>
      </c>
      <c r="N313" s="331"/>
    </row>
    <row r="314" spans="2:14">
      <c r="B314" s="265">
        <v>20</v>
      </c>
      <c r="C314" s="319"/>
      <c r="D314" s="267" t="s">
        <v>827</v>
      </c>
      <c r="E314" s="267"/>
      <c r="F314" s="267"/>
      <c r="G314" s="267"/>
      <c r="H314" s="267"/>
      <c r="I314" s="91">
        <v>16000</v>
      </c>
      <c r="J314" s="329"/>
      <c r="K314" s="331"/>
      <c r="L314" s="327">
        <v>1</v>
      </c>
      <c r="M314" s="101">
        <f t="shared" si="19"/>
        <v>16000</v>
      </c>
      <c r="N314" s="331"/>
    </row>
    <row r="315" spans="2:14" ht="13.5" customHeight="1">
      <c r="B315" s="265"/>
      <c r="C315" s="319"/>
      <c r="D315" s="297" t="s">
        <v>828</v>
      </c>
      <c r="E315" s="267"/>
      <c r="F315" s="267"/>
      <c r="G315" s="267"/>
      <c r="H315" s="267"/>
      <c r="I315" s="91"/>
      <c r="J315" s="329"/>
      <c r="K315" s="331"/>
      <c r="L315" s="331"/>
      <c r="M315" s="101">
        <f t="shared" si="19"/>
        <v>0</v>
      </c>
      <c r="N315" s="331"/>
    </row>
    <row r="316" spans="2:14">
      <c r="B316" s="265">
        <v>1</v>
      </c>
      <c r="C316" s="319"/>
      <c r="D316" s="123" t="s">
        <v>829</v>
      </c>
      <c r="E316" s="267"/>
      <c r="F316" s="267"/>
      <c r="G316" s="267"/>
      <c r="H316" s="267"/>
      <c r="I316" s="124">
        <v>8750000</v>
      </c>
      <c r="J316" s="329" t="s">
        <v>55</v>
      </c>
      <c r="K316" s="331"/>
      <c r="L316" s="327">
        <v>1</v>
      </c>
      <c r="M316" s="101">
        <f t="shared" si="19"/>
        <v>8750000</v>
      </c>
      <c r="N316" s="331"/>
    </row>
    <row r="317" spans="2:14" ht="14.25" customHeight="1">
      <c r="B317" s="265">
        <v>2</v>
      </c>
      <c r="C317" s="319"/>
      <c r="D317" s="123" t="s">
        <v>830</v>
      </c>
      <c r="E317" s="267"/>
      <c r="F317" s="267"/>
      <c r="G317" s="267"/>
      <c r="H317" s="267"/>
      <c r="I317" s="91">
        <v>5500000</v>
      </c>
      <c r="J317" s="329" t="s">
        <v>55</v>
      </c>
      <c r="K317" s="331"/>
      <c r="L317" s="327">
        <v>1</v>
      </c>
      <c r="M317" s="101">
        <f t="shared" si="19"/>
        <v>5500000</v>
      </c>
      <c r="N317" s="331"/>
    </row>
    <row r="318" spans="2:14">
      <c r="B318" s="265">
        <v>3</v>
      </c>
      <c r="C318" s="319"/>
      <c r="D318" s="123" t="s">
        <v>831</v>
      </c>
      <c r="E318" s="267"/>
      <c r="F318" s="267"/>
      <c r="G318" s="267"/>
      <c r="H318" s="267"/>
      <c r="I318" s="91">
        <v>3100000</v>
      </c>
      <c r="J318" s="329" t="s">
        <v>55</v>
      </c>
      <c r="K318" s="331"/>
      <c r="L318" s="327">
        <v>1</v>
      </c>
      <c r="M318" s="101">
        <f t="shared" si="19"/>
        <v>3100000</v>
      </c>
      <c r="N318" s="331"/>
    </row>
    <row r="319" spans="2:14" ht="14.25" customHeight="1">
      <c r="B319" s="265">
        <v>4</v>
      </c>
      <c r="C319" s="319"/>
      <c r="D319" s="123" t="s">
        <v>832</v>
      </c>
      <c r="E319" s="267"/>
      <c r="F319" s="267"/>
      <c r="G319" s="267"/>
      <c r="H319" s="267"/>
      <c r="I319" s="91">
        <v>4000</v>
      </c>
      <c r="J319" s="329" t="s">
        <v>89</v>
      </c>
      <c r="K319" s="331"/>
      <c r="L319" s="327">
        <v>1</v>
      </c>
      <c r="M319" s="101">
        <f t="shared" si="19"/>
        <v>4000</v>
      </c>
      <c r="N319" s="331"/>
    </row>
    <row r="320" spans="2:14" ht="14.25" customHeight="1">
      <c r="B320" s="265">
        <v>5</v>
      </c>
      <c r="C320" s="319"/>
      <c r="D320" s="123" t="s">
        <v>833</v>
      </c>
      <c r="E320" s="267"/>
      <c r="F320" s="267"/>
      <c r="G320" s="267"/>
      <c r="H320" s="267"/>
      <c r="I320" s="91">
        <v>32000</v>
      </c>
      <c r="J320" s="329" t="s">
        <v>89</v>
      </c>
      <c r="K320" s="331"/>
      <c r="L320" s="327">
        <v>1</v>
      </c>
      <c r="M320" s="101">
        <f t="shared" si="19"/>
        <v>32000</v>
      </c>
      <c r="N320" s="331"/>
    </row>
    <row r="321" spans="2:14" ht="12.75" customHeight="1">
      <c r="B321" s="265">
        <v>6</v>
      </c>
      <c r="C321" s="319"/>
      <c r="D321" s="123" t="s">
        <v>834</v>
      </c>
      <c r="E321" s="267"/>
      <c r="F321" s="267"/>
      <c r="G321" s="267"/>
      <c r="H321" s="267"/>
      <c r="I321" s="91">
        <v>45000</v>
      </c>
      <c r="J321" s="329" t="s">
        <v>55</v>
      </c>
      <c r="K321" s="331"/>
      <c r="L321" s="327">
        <v>1</v>
      </c>
      <c r="M321" s="101">
        <f t="shared" si="19"/>
        <v>45000</v>
      </c>
      <c r="N321" s="331"/>
    </row>
    <row r="322" spans="2:14">
      <c r="B322" s="265">
        <v>7</v>
      </c>
      <c r="C322" s="319"/>
      <c r="D322" s="123" t="s">
        <v>132</v>
      </c>
      <c r="E322" s="267"/>
      <c r="F322" s="267"/>
      <c r="G322" s="267"/>
      <c r="H322" s="267"/>
      <c r="I322" s="91">
        <v>250000</v>
      </c>
      <c r="J322" s="329" t="s">
        <v>55</v>
      </c>
      <c r="K322" s="331"/>
      <c r="L322" s="327">
        <v>1</v>
      </c>
      <c r="M322" s="101">
        <f t="shared" si="19"/>
        <v>250000</v>
      </c>
      <c r="N322" s="331"/>
    </row>
    <row r="323" spans="2:14">
      <c r="B323" s="265">
        <v>8</v>
      </c>
      <c r="C323" s="319"/>
      <c r="D323" s="123" t="s">
        <v>835</v>
      </c>
      <c r="E323" s="267"/>
      <c r="F323" s="267"/>
      <c r="G323" s="267"/>
      <c r="H323" s="267"/>
      <c r="I323" s="91">
        <v>2500</v>
      </c>
      <c r="J323" s="329" t="s">
        <v>54</v>
      </c>
      <c r="K323" s="331"/>
      <c r="L323" s="327">
        <v>1</v>
      </c>
      <c r="M323" s="101">
        <f t="shared" si="19"/>
        <v>2500</v>
      </c>
      <c r="N323" s="331"/>
    </row>
    <row r="324" spans="2:14">
      <c r="B324" s="265">
        <v>9</v>
      </c>
      <c r="C324" s="319"/>
      <c r="D324" s="123" t="s">
        <v>836</v>
      </c>
      <c r="E324" s="267"/>
      <c r="F324" s="267"/>
      <c r="G324" s="267"/>
      <c r="H324" s="267"/>
      <c r="I324" s="91">
        <v>25000</v>
      </c>
      <c r="J324" s="329" t="s">
        <v>54</v>
      </c>
      <c r="K324" s="331"/>
      <c r="L324" s="327">
        <v>1</v>
      </c>
      <c r="M324" s="101">
        <f t="shared" si="19"/>
        <v>25000</v>
      </c>
      <c r="N324" s="331"/>
    </row>
    <row r="325" spans="2:14">
      <c r="B325" s="265">
        <v>10</v>
      </c>
      <c r="C325" s="319"/>
      <c r="D325" s="123" t="s">
        <v>837</v>
      </c>
      <c r="E325" s="267"/>
      <c r="F325" s="267"/>
      <c r="G325" s="267"/>
      <c r="H325" s="267"/>
      <c r="I325" s="91">
        <v>375000</v>
      </c>
      <c r="J325" s="329" t="s">
        <v>54</v>
      </c>
      <c r="K325" s="331"/>
      <c r="L325" s="327">
        <v>1</v>
      </c>
      <c r="M325" s="101">
        <f t="shared" si="19"/>
        <v>375000</v>
      </c>
      <c r="N325" s="331"/>
    </row>
    <row r="326" spans="2:14">
      <c r="B326" s="265">
        <v>11</v>
      </c>
      <c r="C326" s="319"/>
      <c r="D326" s="123" t="s">
        <v>838</v>
      </c>
      <c r="E326" s="267"/>
      <c r="F326" s="267"/>
      <c r="G326" s="267"/>
      <c r="H326" s="267"/>
      <c r="I326" s="91">
        <v>27500</v>
      </c>
      <c r="J326" s="329" t="s">
        <v>54</v>
      </c>
      <c r="K326" s="331"/>
      <c r="L326" s="327">
        <v>1</v>
      </c>
      <c r="M326" s="101">
        <f t="shared" si="19"/>
        <v>27500</v>
      </c>
      <c r="N326" s="331"/>
    </row>
    <row r="327" spans="2:14">
      <c r="B327" s="265"/>
      <c r="C327" s="319"/>
      <c r="D327" s="123" t="s">
        <v>839</v>
      </c>
      <c r="E327" s="267"/>
      <c r="F327" s="267"/>
      <c r="G327" s="267"/>
      <c r="H327" s="267"/>
      <c r="I327" s="91">
        <v>25000</v>
      </c>
      <c r="J327" s="329" t="s">
        <v>54</v>
      </c>
      <c r="K327" s="331"/>
      <c r="L327" s="327">
        <v>1</v>
      </c>
      <c r="M327" s="101">
        <f t="shared" si="19"/>
        <v>25000</v>
      </c>
      <c r="N327" s="331"/>
    </row>
    <row r="328" spans="2:14" ht="16.5" customHeight="1">
      <c r="B328" s="265"/>
      <c r="C328" s="319"/>
      <c r="D328" s="125" t="s">
        <v>840</v>
      </c>
      <c r="E328" s="267"/>
      <c r="F328" s="267"/>
      <c r="G328" s="267"/>
      <c r="H328" s="267"/>
      <c r="I328" s="91"/>
      <c r="J328" s="329"/>
      <c r="K328" s="331"/>
      <c r="L328" s="327">
        <v>1</v>
      </c>
      <c r="M328" s="101">
        <f t="shared" si="19"/>
        <v>0</v>
      </c>
      <c r="N328" s="331"/>
    </row>
    <row r="329" spans="2:14">
      <c r="B329" s="265">
        <v>1</v>
      </c>
      <c r="C329" s="319"/>
      <c r="D329" s="123" t="s">
        <v>841</v>
      </c>
      <c r="E329" s="267"/>
      <c r="F329" s="267"/>
      <c r="G329" s="267"/>
      <c r="H329" s="267"/>
      <c r="I329" s="91">
        <v>6500</v>
      </c>
      <c r="J329" s="329" t="s">
        <v>8</v>
      </c>
      <c r="K329" s="331"/>
      <c r="L329" s="327">
        <v>1</v>
      </c>
      <c r="M329" s="101">
        <f t="shared" si="19"/>
        <v>6500</v>
      </c>
      <c r="N329" s="331"/>
    </row>
    <row r="330" spans="2:14" ht="15" customHeight="1">
      <c r="B330" s="265">
        <v>2</v>
      </c>
      <c r="C330" s="319"/>
      <c r="D330" s="123" t="s">
        <v>842</v>
      </c>
      <c r="E330" s="267"/>
      <c r="F330" s="267"/>
      <c r="G330" s="267"/>
      <c r="H330" s="267"/>
      <c r="I330" s="91">
        <v>1500000</v>
      </c>
      <c r="J330" s="329" t="s">
        <v>55</v>
      </c>
      <c r="K330" s="331"/>
      <c r="L330" s="327">
        <v>1</v>
      </c>
      <c r="M330" s="101">
        <f t="shared" si="19"/>
        <v>1500000</v>
      </c>
      <c r="N330" s="331"/>
    </row>
    <row r="331" spans="2:14">
      <c r="B331" s="265">
        <v>3</v>
      </c>
      <c r="C331" s="319"/>
      <c r="D331" s="123" t="s">
        <v>843</v>
      </c>
      <c r="E331" s="267"/>
      <c r="F331" s="267"/>
      <c r="G331" s="267"/>
      <c r="H331" s="267"/>
      <c r="I331" s="91">
        <v>650000</v>
      </c>
      <c r="J331" s="329" t="s">
        <v>55</v>
      </c>
      <c r="K331" s="331"/>
      <c r="L331" s="327">
        <v>1</v>
      </c>
      <c r="M331" s="101">
        <f t="shared" si="19"/>
        <v>650000</v>
      </c>
      <c r="N331" s="331"/>
    </row>
    <row r="332" spans="2:14" ht="14.25" customHeight="1">
      <c r="B332" s="265">
        <v>4</v>
      </c>
      <c r="C332" s="319"/>
      <c r="D332" s="123" t="s">
        <v>844</v>
      </c>
      <c r="E332" s="267"/>
      <c r="F332" s="267"/>
      <c r="G332" s="267"/>
      <c r="H332" s="267"/>
      <c r="I332" s="91">
        <v>675000</v>
      </c>
      <c r="J332" s="329" t="s">
        <v>55</v>
      </c>
      <c r="K332" s="331"/>
      <c r="L332" s="327">
        <v>1</v>
      </c>
      <c r="M332" s="101">
        <f t="shared" si="19"/>
        <v>675000</v>
      </c>
      <c r="N332" s="331"/>
    </row>
    <row r="333" spans="2:14" ht="15.75" customHeight="1">
      <c r="B333" s="265">
        <v>5</v>
      </c>
      <c r="C333" s="319"/>
      <c r="D333" s="123" t="s">
        <v>845</v>
      </c>
      <c r="E333" s="267"/>
      <c r="F333" s="267"/>
      <c r="G333" s="267"/>
      <c r="H333" s="267"/>
      <c r="I333" s="91">
        <v>600000</v>
      </c>
      <c r="J333" s="329" t="s">
        <v>55</v>
      </c>
      <c r="K333" s="331"/>
      <c r="L333" s="327">
        <v>1</v>
      </c>
      <c r="M333" s="101">
        <f t="shared" si="19"/>
        <v>600000</v>
      </c>
      <c r="N333" s="331"/>
    </row>
    <row r="334" spans="2:14" ht="16.5" customHeight="1">
      <c r="B334" s="265">
        <v>6</v>
      </c>
      <c r="C334" s="319"/>
      <c r="D334" s="123" t="s">
        <v>846</v>
      </c>
      <c r="E334" s="267"/>
      <c r="F334" s="267"/>
      <c r="G334" s="267"/>
      <c r="H334" s="267"/>
      <c r="I334" s="91">
        <v>5000</v>
      </c>
      <c r="J334" s="329" t="s">
        <v>54</v>
      </c>
      <c r="K334" s="331"/>
      <c r="L334" s="327">
        <v>1</v>
      </c>
      <c r="M334" s="101">
        <f t="shared" si="19"/>
        <v>5000</v>
      </c>
      <c r="N334" s="331"/>
    </row>
    <row r="335" spans="2:14" ht="15" customHeight="1">
      <c r="B335" s="265"/>
      <c r="C335" s="319"/>
      <c r="D335" s="125" t="s">
        <v>847</v>
      </c>
      <c r="E335" s="267"/>
      <c r="F335" s="267"/>
      <c r="G335" s="267"/>
      <c r="H335" s="267"/>
      <c r="I335" s="91"/>
      <c r="J335" s="329"/>
      <c r="K335" s="331"/>
      <c r="L335" s="327">
        <v>1</v>
      </c>
      <c r="M335" s="101">
        <f t="shared" si="19"/>
        <v>0</v>
      </c>
      <c r="N335" s="331"/>
    </row>
    <row r="336" spans="2:14">
      <c r="B336" s="265">
        <v>1</v>
      </c>
      <c r="C336" s="319"/>
      <c r="D336" s="123" t="s">
        <v>848</v>
      </c>
      <c r="E336" s="267"/>
      <c r="F336" s="267"/>
      <c r="G336" s="267"/>
      <c r="H336" s="267"/>
      <c r="I336" s="91">
        <v>8500</v>
      </c>
      <c r="J336" s="329" t="s">
        <v>89</v>
      </c>
      <c r="K336" s="331"/>
      <c r="L336" s="327">
        <v>1</v>
      </c>
      <c r="M336" s="101">
        <f t="shared" si="19"/>
        <v>8500</v>
      </c>
      <c r="N336" s="331"/>
    </row>
    <row r="337" spans="2:14" ht="14.25" customHeight="1">
      <c r="B337" s="265">
        <v>2</v>
      </c>
      <c r="C337" s="319"/>
      <c r="D337" s="123" t="s">
        <v>849</v>
      </c>
      <c r="E337" s="267"/>
      <c r="F337" s="267"/>
      <c r="G337" s="267"/>
      <c r="H337" s="267"/>
      <c r="I337" s="91">
        <v>65000</v>
      </c>
      <c r="J337" s="329" t="s">
        <v>54</v>
      </c>
      <c r="K337" s="331"/>
      <c r="L337" s="327">
        <v>1</v>
      </c>
      <c r="M337" s="101">
        <f t="shared" si="19"/>
        <v>65000</v>
      </c>
      <c r="N337" s="331"/>
    </row>
    <row r="338" spans="2:14" ht="14.25" customHeight="1">
      <c r="B338" s="265">
        <v>3</v>
      </c>
      <c r="C338" s="319"/>
      <c r="D338" s="123" t="s">
        <v>850</v>
      </c>
      <c r="E338" s="267"/>
      <c r="F338" s="267"/>
      <c r="G338" s="267"/>
      <c r="H338" s="267"/>
      <c r="I338" s="91">
        <v>280000</v>
      </c>
      <c r="J338" s="329" t="s">
        <v>55</v>
      </c>
      <c r="K338" s="331"/>
      <c r="L338" s="327">
        <v>1</v>
      </c>
      <c r="M338" s="101">
        <f t="shared" si="19"/>
        <v>280000</v>
      </c>
      <c r="N338" s="331"/>
    </row>
    <row r="339" spans="2:14" ht="15" customHeight="1">
      <c r="B339" s="265">
        <v>4</v>
      </c>
      <c r="C339" s="319"/>
      <c r="D339" s="123" t="s">
        <v>851</v>
      </c>
      <c r="E339" s="267"/>
      <c r="F339" s="267"/>
      <c r="G339" s="267"/>
      <c r="H339" s="267"/>
      <c r="I339" s="91">
        <v>335000</v>
      </c>
      <c r="J339" s="329" t="s">
        <v>55</v>
      </c>
      <c r="K339" s="331"/>
      <c r="L339" s="327">
        <v>1</v>
      </c>
      <c r="M339" s="101">
        <f t="shared" si="19"/>
        <v>335000</v>
      </c>
      <c r="N339" s="331"/>
    </row>
    <row r="340" spans="2:14">
      <c r="B340" s="265"/>
      <c r="C340" s="319"/>
      <c r="D340" s="297" t="s">
        <v>852</v>
      </c>
      <c r="E340" s="267"/>
      <c r="F340" s="267"/>
      <c r="G340" s="267"/>
      <c r="H340" s="267"/>
      <c r="I340" s="91"/>
      <c r="J340" s="329"/>
      <c r="K340" s="331"/>
      <c r="L340" s="327">
        <v>1</v>
      </c>
      <c r="M340" s="101">
        <f t="shared" ref="M340:M348" si="20">I340*L340</f>
        <v>0</v>
      </c>
      <c r="N340" s="331"/>
    </row>
    <row r="341" spans="2:14">
      <c r="B341" s="265">
        <v>1</v>
      </c>
      <c r="C341" s="319"/>
      <c r="D341" s="267" t="s">
        <v>853</v>
      </c>
      <c r="E341" s="267"/>
      <c r="F341" s="267"/>
      <c r="G341" s="267"/>
      <c r="H341" s="267"/>
      <c r="I341" s="91">
        <v>13500000</v>
      </c>
      <c r="J341" s="329" t="s">
        <v>55</v>
      </c>
      <c r="K341" s="331"/>
      <c r="L341" s="327">
        <v>1</v>
      </c>
      <c r="M341" s="101">
        <f t="shared" si="20"/>
        <v>13500000</v>
      </c>
      <c r="N341" s="331"/>
    </row>
    <row r="342" spans="2:14">
      <c r="B342" s="265">
        <v>2</v>
      </c>
      <c r="C342" s="319"/>
      <c r="D342" s="267" t="s">
        <v>854</v>
      </c>
      <c r="E342" s="267"/>
      <c r="F342" s="267"/>
      <c r="G342" s="267"/>
      <c r="H342" s="267"/>
      <c r="I342" s="91">
        <v>450000</v>
      </c>
      <c r="J342" s="329" t="s">
        <v>855</v>
      </c>
      <c r="K342" s="331"/>
      <c r="L342" s="327">
        <v>1</v>
      </c>
      <c r="M342" s="101">
        <f t="shared" si="20"/>
        <v>450000</v>
      </c>
      <c r="N342" s="331"/>
    </row>
    <row r="343" spans="2:14" ht="14.25" customHeight="1">
      <c r="B343" s="265">
        <v>3</v>
      </c>
      <c r="C343" s="319"/>
      <c r="D343" s="267" t="s">
        <v>856</v>
      </c>
      <c r="E343" s="267"/>
      <c r="F343" s="267"/>
      <c r="G343" s="267"/>
      <c r="H343" s="267"/>
      <c r="I343" s="91">
        <v>80000</v>
      </c>
      <c r="J343" s="329" t="s">
        <v>89</v>
      </c>
      <c r="K343" s="331"/>
      <c r="L343" s="327">
        <v>1</v>
      </c>
      <c r="M343" s="101">
        <f t="shared" si="20"/>
        <v>80000</v>
      </c>
      <c r="N343" s="331"/>
    </row>
    <row r="344" spans="2:14" ht="15" customHeight="1">
      <c r="B344" s="265">
        <v>4</v>
      </c>
      <c r="C344" s="319"/>
      <c r="D344" s="267" t="s">
        <v>651</v>
      </c>
      <c r="E344" s="267"/>
      <c r="F344" s="267"/>
      <c r="G344" s="267"/>
      <c r="H344" s="267"/>
      <c r="I344" s="91">
        <v>120000</v>
      </c>
      <c r="J344" s="329" t="s">
        <v>89</v>
      </c>
      <c r="K344" s="331"/>
      <c r="L344" s="327">
        <v>1</v>
      </c>
      <c r="M344" s="101">
        <f t="shared" si="20"/>
        <v>120000</v>
      </c>
      <c r="N344" s="331"/>
    </row>
    <row r="345" spans="2:14">
      <c r="B345" s="265">
        <v>5</v>
      </c>
      <c r="C345" s="319"/>
      <c r="D345" s="267" t="s">
        <v>857</v>
      </c>
      <c r="E345" s="267"/>
      <c r="F345" s="267"/>
      <c r="G345" s="267"/>
      <c r="H345" s="267"/>
      <c r="I345" s="91">
        <v>85000</v>
      </c>
      <c r="J345" s="329" t="s">
        <v>89</v>
      </c>
      <c r="K345" s="331"/>
      <c r="L345" s="327">
        <v>1</v>
      </c>
      <c r="M345" s="101">
        <f t="shared" si="20"/>
        <v>85000</v>
      </c>
      <c r="N345" s="331"/>
    </row>
    <row r="346" spans="2:14">
      <c r="B346" s="265">
        <v>6</v>
      </c>
      <c r="C346" s="319"/>
      <c r="D346" s="267" t="s">
        <v>858</v>
      </c>
      <c r="E346" s="267"/>
      <c r="F346" s="267"/>
      <c r="G346" s="267"/>
      <c r="H346" s="267"/>
      <c r="I346" s="91">
        <v>8500</v>
      </c>
      <c r="J346" s="329" t="s">
        <v>89</v>
      </c>
      <c r="K346" s="331" t="s">
        <v>859</v>
      </c>
      <c r="L346" s="327">
        <v>0.87860000000000005</v>
      </c>
      <c r="M346" s="101">
        <f t="shared" si="20"/>
        <v>7468.1</v>
      </c>
      <c r="N346" s="331" t="s">
        <v>860</v>
      </c>
    </row>
    <row r="347" spans="2:14">
      <c r="B347" s="311">
        <v>7</v>
      </c>
      <c r="C347" s="317"/>
      <c r="D347" s="313" t="s">
        <v>861</v>
      </c>
      <c r="E347" s="313"/>
      <c r="F347" s="313"/>
      <c r="G347" s="313"/>
      <c r="H347" s="313"/>
      <c r="I347" s="111">
        <v>850000</v>
      </c>
      <c r="J347" s="346" t="s">
        <v>55</v>
      </c>
      <c r="K347" s="322" t="s">
        <v>862</v>
      </c>
      <c r="L347" s="323">
        <v>0.46529999999999999</v>
      </c>
      <c r="M347" s="101">
        <f t="shared" si="20"/>
        <v>395505</v>
      </c>
      <c r="N347" s="331"/>
    </row>
    <row r="348" spans="2:14">
      <c r="B348" s="356">
        <v>8</v>
      </c>
      <c r="C348" s="357"/>
      <c r="D348" s="358" t="s">
        <v>863</v>
      </c>
      <c r="E348" s="359"/>
      <c r="F348" s="359"/>
      <c r="G348" s="359"/>
      <c r="H348" s="359"/>
      <c r="I348" s="126">
        <v>225000</v>
      </c>
      <c r="J348" s="360" t="s">
        <v>50</v>
      </c>
      <c r="K348" s="361"/>
      <c r="L348" s="362">
        <v>1</v>
      </c>
      <c r="M348" s="127">
        <f t="shared" si="20"/>
        <v>225000</v>
      </c>
      <c r="N348" s="361"/>
    </row>
    <row r="349" spans="2:14">
      <c r="L349" s="254"/>
      <c r="M349" s="254"/>
      <c r="N349" s="254"/>
    </row>
    <row r="350" spans="2:14">
      <c r="L350" s="254"/>
      <c r="M350" s="254"/>
      <c r="N350" s="254"/>
    </row>
    <row r="351" spans="2:14">
      <c r="L351" s="254"/>
      <c r="M351" s="254"/>
      <c r="N351" s="254"/>
    </row>
  </sheetData>
  <mergeCells count="19">
    <mergeCell ref="M14:M15"/>
    <mergeCell ref="N14:N15"/>
    <mergeCell ref="K3:K4"/>
    <mergeCell ref="L3:L4"/>
    <mergeCell ref="M3:M4"/>
    <mergeCell ref="N3:N4"/>
    <mergeCell ref="L14:L15"/>
    <mergeCell ref="B14:B15"/>
    <mergeCell ref="D14:H15"/>
    <mergeCell ref="I14:I15"/>
    <mergeCell ref="J14:J15"/>
    <mergeCell ref="K14:K15"/>
    <mergeCell ref="B1:J1"/>
    <mergeCell ref="B2:J2"/>
    <mergeCell ref="B3:B4"/>
    <mergeCell ref="C3:F4"/>
    <mergeCell ref="G3:G4"/>
    <mergeCell ref="H3:I3"/>
    <mergeCell ref="J3:J4"/>
  </mergeCells>
  <printOptions horizontalCentered="1"/>
  <pageMargins left="0.70866141732283505" right="0.70866141732283505" top="0.74803149606299202" bottom="0.74803149606299202" header="0.31496062992126" footer="0.31496062992126"/>
  <pageSetup scale="51" orientation="portrait" r:id="rId1"/>
  <rowBreaks count="6" manualBreakCount="6">
    <brk id="58" min="1" max="13" man="1"/>
    <brk id="104" min="1" max="13" man="1"/>
    <brk id="170" min="1" max="13" man="1"/>
    <brk id="234" min="1" max="13" man="1"/>
    <brk id="293" min="1" max="13" man="1"/>
    <brk id="334" min="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L298"/>
  <sheetViews>
    <sheetView view="pageBreakPreview" topLeftCell="A280" zoomScale="70" zoomScaleNormal="100" zoomScaleSheetLayoutView="70" workbookViewId="0">
      <selection activeCell="K299" sqref="K299"/>
    </sheetView>
  </sheetViews>
  <sheetFormatPr defaultColWidth="9.140625" defaultRowHeight="13.5"/>
  <cols>
    <col min="1" max="1" width="9.140625" style="1312"/>
    <col min="2" max="2" width="12.7109375" style="1313" customWidth="1"/>
    <col min="3" max="3" width="9.140625" style="1312"/>
    <col min="4" max="4" width="19.140625" style="1312" customWidth="1"/>
    <col min="5" max="5" width="17.42578125" style="1312" customWidth="1"/>
    <col min="6" max="6" width="7.42578125" style="1313" customWidth="1"/>
    <col min="7" max="7" width="12.28515625" style="1314" customWidth="1"/>
    <col min="8" max="8" width="19.42578125" style="1315" customWidth="1"/>
    <col min="9" max="9" width="20.85546875" style="1316" customWidth="1"/>
    <col min="10" max="10" width="21.42578125" style="1312" customWidth="1"/>
    <col min="11" max="11" width="19.42578125" style="1312" customWidth="1"/>
    <col min="12" max="12" width="21" style="1312" customWidth="1"/>
    <col min="13" max="16384" width="9.140625" style="1312"/>
  </cols>
  <sheetData>
    <row r="2" spans="2:12" ht="21" customHeight="1">
      <c r="B2" s="1640" t="s">
        <v>864</v>
      </c>
      <c r="C2" s="1640"/>
      <c r="D2" s="1640"/>
      <c r="E2" s="1640"/>
      <c r="F2" s="1640"/>
      <c r="G2" s="1640"/>
      <c r="H2" s="1640"/>
      <c r="I2" s="1640"/>
      <c r="J2" s="1640"/>
      <c r="K2" s="1640"/>
      <c r="L2" s="1640"/>
    </row>
    <row r="3" spans="2:12" ht="16.5" customHeight="1"/>
    <row r="4" spans="2:12" ht="16.5" customHeight="1"/>
    <row r="5" spans="2:12" s="1317" customFormat="1" ht="16.5" customHeight="1">
      <c r="B5" s="1318" t="s">
        <v>135</v>
      </c>
      <c r="C5" s="1319" t="s">
        <v>873</v>
      </c>
      <c r="D5" s="1320" t="s">
        <v>874</v>
      </c>
      <c r="E5" s="1321"/>
      <c r="F5" s="1322"/>
      <c r="G5" s="1323"/>
      <c r="H5" s="1324"/>
      <c r="I5" s="1325"/>
      <c r="J5" s="1326"/>
      <c r="K5" s="1327"/>
      <c r="L5" s="1328"/>
    </row>
    <row r="6" spans="2:12" s="1317" customFormat="1" ht="16.5" customHeight="1">
      <c r="B6" s="1318" t="s">
        <v>9</v>
      </c>
      <c r="C6" s="1641" t="s">
        <v>57</v>
      </c>
      <c r="D6" s="1641"/>
      <c r="E6" s="1641"/>
      <c r="F6" s="1318" t="s">
        <v>59</v>
      </c>
      <c r="G6" s="1329" t="s">
        <v>60</v>
      </c>
      <c r="H6" s="1330" t="s">
        <v>865</v>
      </c>
      <c r="I6" s="1331" t="s">
        <v>866</v>
      </c>
      <c r="J6" s="1332" t="s">
        <v>209</v>
      </c>
      <c r="K6" s="1333" t="s">
        <v>210</v>
      </c>
      <c r="L6" s="1333" t="s">
        <v>867</v>
      </c>
    </row>
    <row r="7" spans="2:12" ht="16.5" customHeight="1">
      <c r="B7" s="1334"/>
      <c r="C7" s="1335"/>
      <c r="D7" s="1336"/>
      <c r="E7" s="1337"/>
      <c r="F7" s="1338"/>
      <c r="G7" s="1339"/>
      <c r="H7" s="1340"/>
      <c r="I7" s="1341"/>
      <c r="J7" s="1342"/>
      <c r="K7" s="1342"/>
      <c r="L7" s="1342"/>
    </row>
    <row r="8" spans="2:12" ht="16.5" customHeight="1">
      <c r="B8" s="1343" t="s">
        <v>18</v>
      </c>
      <c r="C8" s="1344" t="s">
        <v>156</v>
      </c>
      <c r="D8" s="1336"/>
      <c r="E8" s="1337"/>
      <c r="F8" s="1338"/>
      <c r="G8" s="1339"/>
      <c r="H8" s="1340"/>
      <c r="I8" s="1341"/>
      <c r="J8" s="1342"/>
      <c r="K8" s="1342"/>
      <c r="L8" s="1342"/>
    </row>
    <row r="9" spans="2:12" ht="16.5" customHeight="1">
      <c r="B9" s="1334"/>
      <c r="C9" s="1335" t="s">
        <v>62</v>
      </c>
      <c r="D9" s="1336"/>
      <c r="E9" s="1337"/>
      <c r="F9" s="1338" t="s">
        <v>64</v>
      </c>
      <c r="G9" s="1339">
        <v>0.75</v>
      </c>
      <c r="H9" s="1340">
        <f>VLOOKUP(C9,'UPAH &amp; BAHAN'!$C$9:$G$247,5,FALSE)</f>
        <v>120000</v>
      </c>
      <c r="I9" s="1341">
        <f>G9*H9</f>
        <v>90000</v>
      </c>
      <c r="J9" s="1345">
        <f>VLOOKUP(C9,'UPAH &amp; BAHAN'!$C$9:$K$247,7,FALSE)</f>
        <v>1</v>
      </c>
      <c r="K9" s="1346">
        <f>VLOOKUP(C9,'UPAH &amp; BAHAN'!$C$9:$K$247,8,FALSE)</f>
        <v>120000</v>
      </c>
      <c r="L9" s="1347">
        <f t="shared" ref="L9:L10" si="0">G9*K9</f>
        <v>90000</v>
      </c>
    </row>
    <row r="10" spans="2:12" ht="16.5" customHeight="1">
      <c r="B10" s="1334"/>
      <c r="C10" s="1335" t="s">
        <v>27</v>
      </c>
      <c r="D10" s="1336"/>
      <c r="E10" s="1337"/>
      <c r="F10" s="1338" t="s">
        <v>64</v>
      </c>
      <c r="G10" s="1339">
        <v>2.5000000000000001E-2</v>
      </c>
      <c r="H10" s="1340">
        <f>VLOOKUP(C10,'UPAH &amp; BAHAN'!$C$9:$G$247,5,FALSE)</f>
        <v>140000</v>
      </c>
      <c r="I10" s="1341">
        <f>G10*H10</f>
        <v>3500</v>
      </c>
      <c r="J10" s="1345">
        <f>VLOOKUP(C10,'UPAH &amp; BAHAN'!$C$9:$K$247,7,FALSE)</f>
        <v>1</v>
      </c>
      <c r="K10" s="1346">
        <f>VLOOKUP(C10,'UPAH &amp; BAHAN'!$C$9:$K$247,8,FALSE)</f>
        <v>140000</v>
      </c>
      <c r="L10" s="1347">
        <f t="shared" si="0"/>
        <v>3500</v>
      </c>
    </row>
    <row r="11" spans="2:12" ht="16.5" customHeight="1">
      <c r="B11" s="1334"/>
      <c r="C11" s="1335"/>
      <c r="D11" s="1336"/>
      <c r="E11" s="1337"/>
      <c r="F11" s="1338"/>
      <c r="G11" s="1339"/>
      <c r="H11" s="1348" t="s">
        <v>868</v>
      </c>
      <c r="I11" s="1349">
        <f>SUM(I9:I10)</f>
        <v>93500</v>
      </c>
      <c r="J11" s="1342"/>
      <c r="K11" s="1342"/>
      <c r="L11" s="1342"/>
    </row>
    <row r="12" spans="2:12" ht="16.5" customHeight="1">
      <c r="B12" s="1334"/>
      <c r="C12" s="1335"/>
      <c r="D12" s="1336"/>
      <c r="E12" s="1337"/>
      <c r="F12" s="1338"/>
      <c r="G12" s="1339"/>
      <c r="H12" s="1340"/>
      <c r="I12" s="1341"/>
      <c r="J12" s="1342"/>
      <c r="K12" s="1342"/>
      <c r="L12" s="1342"/>
    </row>
    <row r="13" spans="2:12" ht="16.5" customHeight="1">
      <c r="B13" s="1343" t="s">
        <v>19</v>
      </c>
      <c r="C13" s="1350" t="s">
        <v>872</v>
      </c>
      <c r="D13" s="1336"/>
      <c r="E13" s="1336"/>
      <c r="F13" s="1338"/>
      <c r="G13" s="1351"/>
      <c r="H13" s="1352"/>
      <c r="I13" s="1353">
        <f>I11</f>
        <v>93500</v>
      </c>
      <c r="J13" s="1354"/>
      <c r="K13" s="1355"/>
      <c r="L13" s="1328">
        <f>SUM(L9:L11)</f>
        <v>93500</v>
      </c>
    </row>
    <row r="14" spans="2:12" ht="16.5" customHeight="1">
      <c r="B14" s="1343" t="s">
        <v>20</v>
      </c>
      <c r="C14" s="1350" t="s">
        <v>870</v>
      </c>
      <c r="D14" s="1336"/>
      <c r="E14" s="1336"/>
      <c r="F14" s="1338"/>
      <c r="G14" s="1351"/>
      <c r="H14" s="1352"/>
      <c r="I14" s="1353">
        <f>I13*0.15</f>
        <v>14025</v>
      </c>
      <c r="J14" s="1354"/>
      <c r="K14" s="1355"/>
      <c r="L14" s="1328">
        <f>L13*15%</f>
        <v>14025</v>
      </c>
    </row>
    <row r="15" spans="2:12" ht="16.5" customHeight="1">
      <c r="B15" s="1343" t="s">
        <v>21</v>
      </c>
      <c r="C15" s="1350" t="s">
        <v>150</v>
      </c>
      <c r="D15" s="1336"/>
      <c r="E15" s="1336"/>
      <c r="F15" s="1338"/>
      <c r="G15" s="1351"/>
      <c r="H15" s="1352"/>
      <c r="I15" s="1353">
        <f>I13+I14</f>
        <v>107525</v>
      </c>
      <c r="J15" s="1354"/>
      <c r="K15" s="1355"/>
      <c r="L15" s="1328">
        <f>L13+L14</f>
        <v>107525</v>
      </c>
    </row>
    <row r="16" spans="2:12" ht="16.5" customHeight="1"/>
    <row r="17" spans="2:12" ht="16.5" customHeight="1"/>
    <row r="18" spans="2:12" s="1317" customFormat="1" ht="16.5" customHeight="1">
      <c r="B18" s="1318" t="s">
        <v>136</v>
      </c>
      <c r="C18" s="1319" t="s">
        <v>873</v>
      </c>
      <c r="D18" s="1320" t="s">
        <v>875</v>
      </c>
      <c r="E18" s="1321"/>
      <c r="F18" s="1322"/>
      <c r="G18" s="1323"/>
      <c r="H18" s="1324"/>
      <c r="I18" s="1325"/>
      <c r="J18" s="1326"/>
      <c r="K18" s="1327"/>
      <c r="L18" s="1328"/>
    </row>
    <row r="19" spans="2:12" s="1317" customFormat="1" ht="16.5" customHeight="1">
      <c r="B19" s="1318" t="s">
        <v>9</v>
      </c>
      <c r="C19" s="1637" t="s">
        <v>57</v>
      </c>
      <c r="D19" s="1638"/>
      <c r="E19" s="1639"/>
      <c r="F19" s="1318" t="s">
        <v>59</v>
      </c>
      <c r="G19" s="1329" t="s">
        <v>60</v>
      </c>
      <c r="H19" s="1330" t="s">
        <v>865</v>
      </c>
      <c r="I19" s="1331" t="s">
        <v>866</v>
      </c>
      <c r="J19" s="1332" t="s">
        <v>209</v>
      </c>
      <c r="K19" s="1333" t="s">
        <v>210</v>
      </c>
      <c r="L19" s="1333" t="s">
        <v>867</v>
      </c>
    </row>
    <row r="20" spans="2:12" ht="16.5" customHeight="1">
      <c r="B20" s="1334"/>
      <c r="C20" s="1335"/>
      <c r="D20" s="1336"/>
      <c r="E20" s="1337"/>
      <c r="F20" s="1338"/>
      <c r="G20" s="1339"/>
      <c r="H20" s="1340"/>
      <c r="I20" s="1341"/>
      <c r="J20" s="1342"/>
      <c r="K20" s="1342"/>
      <c r="L20" s="1342"/>
    </row>
    <row r="21" spans="2:12" ht="16.5" customHeight="1">
      <c r="B21" s="1343" t="s">
        <v>18</v>
      </c>
      <c r="C21" s="1344" t="s">
        <v>156</v>
      </c>
      <c r="D21" s="1336"/>
      <c r="E21" s="1337"/>
      <c r="F21" s="1338"/>
      <c r="G21" s="1339"/>
      <c r="H21" s="1340"/>
      <c r="I21" s="1341"/>
      <c r="J21" s="1342"/>
      <c r="K21" s="1342"/>
      <c r="L21" s="1342"/>
    </row>
    <row r="22" spans="2:12" ht="16.5" customHeight="1">
      <c r="B22" s="1334"/>
      <c r="C22" s="1335" t="s">
        <v>62</v>
      </c>
      <c r="D22" s="1336"/>
      <c r="E22" s="1337"/>
      <c r="F22" s="1338" t="s">
        <v>64</v>
      </c>
      <c r="G22" s="1339">
        <v>1.65</v>
      </c>
      <c r="H22" s="1340">
        <f>VLOOKUP(C22,'UPAH &amp; BAHAN'!$C$9:$G$247,5,FALSE)</f>
        <v>120000</v>
      </c>
      <c r="I22" s="1341">
        <f>G22*H22</f>
        <v>198000</v>
      </c>
      <c r="J22" s="1345">
        <f>VLOOKUP(C22,'UPAH &amp; BAHAN'!$C$9:$K$247,7,FALSE)</f>
        <v>1</v>
      </c>
      <c r="K22" s="1346">
        <f>VLOOKUP(C22,'UPAH &amp; BAHAN'!$C$9:$K$247,8,FALSE)</f>
        <v>120000</v>
      </c>
      <c r="L22" s="1347">
        <f t="shared" ref="L22:L25" si="1">G22*K22</f>
        <v>198000</v>
      </c>
    </row>
    <row r="23" spans="2:12" ht="16.5" customHeight="1">
      <c r="B23" s="1334"/>
      <c r="C23" s="1335" t="s">
        <v>78</v>
      </c>
      <c r="D23" s="1336"/>
      <c r="E23" s="1337"/>
      <c r="F23" s="1338" t="s">
        <v>64</v>
      </c>
      <c r="G23" s="1339">
        <v>0.27500000000000002</v>
      </c>
      <c r="H23" s="1340">
        <f>VLOOKUP(C23,'UPAH &amp; BAHAN'!$C$9:$G$247,5,FALSE)</f>
        <v>140000</v>
      </c>
      <c r="I23" s="1341">
        <f>G23*H23</f>
        <v>38500</v>
      </c>
      <c r="J23" s="1345">
        <f>VLOOKUP(C23,'UPAH &amp; BAHAN'!$C$9:$K$247,7,FALSE)</f>
        <v>1</v>
      </c>
      <c r="K23" s="1346">
        <f>VLOOKUP(C23,'UPAH &amp; BAHAN'!$C$9:$K$247,8,FALSE)</f>
        <v>140000</v>
      </c>
      <c r="L23" s="1347">
        <f t="shared" si="1"/>
        <v>38500</v>
      </c>
    </row>
    <row r="24" spans="2:12" ht="16.5" customHeight="1">
      <c r="B24" s="1334"/>
      <c r="C24" s="1335" t="s">
        <v>77</v>
      </c>
      <c r="D24" s="1336"/>
      <c r="E24" s="1337"/>
      <c r="F24" s="1338" t="s">
        <v>64</v>
      </c>
      <c r="G24" s="1339">
        <v>2.8000000000000001E-2</v>
      </c>
      <c r="H24" s="1340">
        <f>VLOOKUP(C24,'UPAH &amp; BAHAN'!$C$9:$G$247,5,FALSE)</f>
        <v>160000</v>
      </c>
      <c r="I24" s="1341">
        <f>G24*H24</f>
        <v>4480</v>
      </c>
      <c r="J24" s="1345">
        <f>VLOOKUP(C24,'UPAH &amp; BAHAN'!$C$9:$K$247,7,FALSE)</f>
        <v>1</v>
      </c>
      <c r="K24" s="1346">
        <f>VLOOKUP(C24,'UPAH &amp; BAHAN'!$C$9:$K$247,8,FALSE)</f>
        <v>160000</v>
      </c>
      <c r="L24" s="1347">
        <f t="shared" si="1"/>
        <v>4480</v>
      </c>
    </row>
    <row r="25" spans="2:12" ht="16.5" customHeight="1">
      <c r="B25" s="1334"/>
      <c r="C25" s="1335" t="s">
        <v>27</v>
      </c>
      <c r="D25" s="1336"/>
      <c r="E25" s="1337"/>
      <c r="F25" s="1338" t="s">
        <v>64</v>
      </c>
      <c r="G25" s="1339">
        <v>8.3000000000000004E-2</v>
      </c>
      <c r="H25" s="1340">
        <f>VLOOKUP(C25,'UPAH &amp; BAHAN'!$C$9:$G$247,5,FALSE)</f>
        <v>140000</v>
      </c>
      <c r="I25" s="1341">
        <f>G25*H25</f>
        <v>11620</v>
      </c>
      <c r="J25" s="1345">
        <f>VLOOKUP(C25,'UPAH &amp; BAHAN'!$C$9:$K$247,7,FALSE)</f>
        <v>1</v>
      </c>
      <c r="K25" s="1346">
        <f>VLOOKUP(C25,'UPAH &amp; BAHAN'!$C$9:$K$247,8,FALSE)</f>
        <v>140000</v>
      </c>
      <c r="L25" s="1347">
        <f t="shared" si="1"/>
        <v>11620</v>
      </c>
    </row>
    <row r="26" spans="2:12" ht="16.5" customHeight="1">
      <c r="B26" s="1334"/>
      <c r="C26" s="1335"/>
      <c r="D26" s="1336"/>
      <c r="E26" s="1337"/>
      <c r="F26" s="1338"/>
      <c r="G26" s="1339"/>
      <c r="H26" s="1348" t="s">
        <v>868</v>
      </c>
      <c r="I26" s="1349">
        <f>SUM(I22:I25)</f>
        <v>252600</v>
      </c>
      <c r="J26" s="1342"/>
      <c r="K26" s="1342"/>
      <c r="L26" s="1342"/>
    </row>
    <row r="27" spans="2:12" ht="16.5" customHeight="1">
      <c r="B27" s="1334"/>
      <c r="C27" s="1335"/>
      <c r="D27" s="1336"/>
      <c r="E27" s="1337"/>
      <c r="F27" s="1338"/>
      <c r="G27" s="1339"/>
      <c r="H27" s="1340"/>
      <c r="I27" s="1341"/>
      <c r="J27" s="1342"/>
      <c r="K27" s="1342"/>
      <c r="L27" s="1342"/>
    </row>
    <row r="28" spans="2:12" ht="16.5" customHeight="1">
      <c r="B28" s="1343" t="s">
        <v>19</v>
      </c>
      <c r="C28" s="1344" t="s">
        <v>155</v>
      </c>
      <c r="D28" s="1336"/>
      <c r="E28" s="1337"/>
      <c r="F28" s="1338"/>
      <c r="G28" s="1339"/>
      <c r="H28" s="1340"/>
      <c r="I28" s="1341"/>
      <c r="J28" s="1342"/>
      <c r="K28" s="1342"/>
      <c r="L28" s="1342"/>
    </row>
    <row r="29" spans="2:12" ht="16.5" customHeight="1">
      <c r="B29" s="1334"/>
      <c r="C29" s="1335" t="s">
        <v>223</v>
      </c>
      <c r="D29" s="1336"/>
      <c r="E29" s="1337"/>
      <c r="F29" s="1338" t="s">
        <v>3</v>
      </c>
      <c r="G29" s="1339">
        <v>413</v>
      </c>
      <c r="H29" s="1340">
        <f>VLOOKUP(C29,'UPAH &amp; BAHAN'!$C$9:$G$247,5,FALSE)</f>
        <v>1495</v>
      </c>
      <c r="I29" s="1341">
        <f>G29*H29</f>
        <v>617435</v>
      </c>
      <c r="J29" s="1345">
        <f>VLOOKUP(C29,'UPAH &amp; BAHAN'!$C$9:$K$247,7,FALSE)</f>
        <v>0.79179999999999995</v>
      </c>
      <c r="K29" s="1346">
        <f>VLOOKUP(C29,'UPAH &amp; BAHAN'!$C$9:$K$247,8,FALSE)</f>
        <v>1183.741</v>
      </c>
      <c r="L29" s="1347">
        <f t="shared" ref="L29:L31" si="2">G29*K29</f>
        <v>488885.033</v>
      </c>
    </row>
    <row r="30" spans="2:12" ht="16.5" customHeight="1">
      <c r="B30" s="1334"/>
      <c r="C30" s="1335" t="s">
        <v>236</v>
      </c>
      <c r="D30" s="1336"/>
      <c r="E30" s="1337"/>
      <c r="F30" s="1338" t="s">
        <v>3</v>
      </c>
      <c r="G30" s="1339">
        <v>681</v>
      </c>
      <c r="H30" s="1340">
        <f>VLOOKUP(C30,'UPAH &amp; BAHAN'!$C$9:$G$247,5,FALSE)</f>
        <v>131.890625</v>
      </c>
      <c r="I30" s="1341">
        <f>G30*H30</f>
        <v>89817.515625</v>
      </c>
      <c r="J30" s="1345">
        <f>VLOOKUP(C30,'UPAH &amp; BAHAN'!$C$9:$K$247,7,FALSE)</f>
        <v>1</v>
      </c>
      <c r="K30" s="1346">
        <f>VLOOKUP(C30,'UPAH &amp; BAHAN'!$C$9:$K$247,8,FALSE)</f>
        <v>131.890625</v>
      </c>
      <c r="L30" s="1347">
        <f t="shared" si="2"/>
        <v>89817.515625</v>
      </c>
    </row>
    <row r="31" spans="2:12" ht="16.5" customHeight="1">
      <c r="B31" s="1334"/>
      <c r="C31" s="1335" t="s">
        <v>241</v>
      </c>
      <c r="D31" s="1336"/>
      <c r="E31" s="1356"/>
      <c r="F31" s="1338" t="s">
        <v>3</v>
      </c>
      <c r="G31" s="1339">
        <v>1021</v>
      </c>
      <c r="H31" s="1340">
        <f>VLOOKUP(C31,'UPAH &amp; BAHAN'!$C$9:$G$247,5,FALSE)</f>
        <v>263</v>
      </c>
      <c r="I31" s="1341">
        <f>G31*H31</f>
        <v>268523</v>
      </c>
      <c r="J31" s="1345">
        <f>VLOOKUP(C31,'UPAH &amp; BAHAN'!$C$9:$K$247,7,FALSE)</f>
        <v>1</v>
      </c>
      <c r="K31" s="1346">
        <f>VLOOKUP(C31,'UPAH &amp; BAHAN'!$C$9:$K$247,8,FALSE)</f>
        <v>263</v>
      </c>
      <c r="L31" s="1347">
        <f t="shared" si="2"/>
        <v>268523</v>
      </c>
    </row>
    <row r="32" spans="2:12" ht="16.5" customHeight="1">
      <c r="B32" s="1334"/>
      <c r="C32" s="1335"/>
      <c r="D32" s="1336"/>
      <c r="E32" s="1337"/>
      <c r="F32" s="1338"/>
      <c r="G32" s="1339"/>
      <c r="H32" s="1348" t="s">
        <v>869</v>
      </c>
      <c r="I32" s="1349">
        <f>SUM(I29:I31)</f>
        <v>975775.515625</v>
      </c>
      <c r="J32" s="1342"/>
      <c r="K32" s="1342"/>
      <c r="L32" s="1342"/>
    </row>
    <row r="33" spans="2:12" ht="16.5" customHeight="1">
      <c r="B33" s="1334"/>
      <c r="C33" s="1335"/>
      <c r="D33" s="1336"/>
      <c r="E33" s="1337"/>
      <c r="F33" s="1338"/>
      <c r="G33" s="1339"/>
      <c r="H33" s="1340"/>
      <c r="I33" s="1341"/>
      <c r="J33" s="1342"/>
      <c r="K33" s="1342"/>
      <c r="L33" s="1342"/>
    </row>
    <row r="34" spans="2:12" ht="16.5" customHeight="1">
      <c r="B34" s="1343" t="s">
        <v>20</v>
      </c>
      <c r="C34" s="1350" t="s">
        <v>101</v>
      </c>
      <c r="D34" s="1336"/>
      <c r="E34" s="1336"/>
      <c r="F34" s="1338"/>
      <c r="G34" s="1351"/>
      <c r="H34" s="1352"/>
      <c r="I34" s="1353">
        <f>I26+I32</f>
        <v>1228375.515625</v>
      </c>
      <c r="J34" s="1354"/>
      <c r="K34" s="1355"/>
      <c r="L34" s="1328">
        <f>SUM(L21:L32)</f>
        <v>1099825.5486250001</v>
      </c>
    </row>
    <row r="35" spans="2:12" ht="16.5" customHeight="1">
      <c r="B35" s="1343" t="s">
        <v>21</v>
      </c>
      <c r="C35" s="1350" t="s">
        <v>870</v>
      </c>
      <c r="D35" s="1336"/>
      <c r="E35" s="1336"/>
      <c r="F35" s="1338"/>
      <c r="G35" s="1351"/>
      <c r="H35" s="1352"/>
      <c r="I35" s="1353">
        <f>I34*0.15</f>
        <v>184256.32734374999</v>
      </c>
      <c r="J35" s="1354"/>
      <c r="K35" s="1355"/>
      <c r="L35" s="1328">
        <f>L34*15%</f>
        <v>164973.83229374999</v>
      </c>
    </row>
    <row r="36" spans="2:12" ht="16.5" customHeight="1">
      <c r="B36" s="1343" t="s">
        <v>22</v>
      </c>
      <c r="C36" s="1350" t="s">
        <v>102</v>
      </c>
      <c r="D36" s="1336"/>
      <c r="E36" s="1336"/>
      <c r="F36" s="1338"/>
      <c r="G36" s="1351"/>
      <c r="H36" s="1352"/>
      <c r="I36" s="1353">
        <f>I34+I35</f>
        <v>1412631.84296875</v>
      </c>
      <c r="J36" s="1354"/>
      <c r="K36" s="1355"/>
      <c r="L36" s="1328">
        <f>L34+L35</f>
        <v>1264799.3809187501</v>
      </c>
    </row>
    <row r="37" spans="2:12" ht="16.5" customHeight="1"/>
    <row r="38" spans="2:12" s="1317" customFormat="1" ht="16.5" customHeight="1">
      <c r="B38" s="1318" t="s">
        <v>877</v>
      </c>
      <c r="C38" s="1319" t="s">
        <v>876</v>
      </c>
      <c r="D38" s="1320" t="s">
        <v>878</v>
      </c>
      <c r="E38" s="1321"/>
      <c r="F38" s="1322"/>
      <c r="G38" s="1323"/>
      <c r="H38" s="1357"/>
      <c r="I38" s="1358"/>
      <c r="J38" s="1326"/>
      <c r="K38" s="1327"/>
      <c r="L38" s="1328"/>
    </row>
    <row r="39" spans="2:12" s="1317" customFormat="1" ht="16.5" customHeight="1">
      <c r="B39" s="1318" t="s">
        <v>9</v>
      </c>
      <c r="C39" s="1637" t="s">
        <v>57</v>
      </c>
      <c r="D39" s="1638"/>
      <c r="E39" s="1639"/>
      <c r="F39" s="1318" t="s">
        <v>59</v>
      </c>
      <c r="G39" s="1329" t="s">
        <v>60</v>
      </c>
      <c r="H39" s="1359" t="s">
        <v>865</v>
      </c>
      <c r="I39" s="1360" t="s">
        <v>866</v>
      </c>
      <c r="J39" s="1332" t="s">
        <v>209</v>
      </c>
      <c r="K39" s="1333" t="s">
        <v>210</v>
      </c>
      <c r="L39" s="1333" t="s">
        <v>867</v>
      </c>
    </row>
    <row r="40" spans="2:12" ht="16.5" customHeight="1">
      <c r="B40" s="1334"/>
      <c r="C40" s="1335"/>
      <c r="D40" s="1336"/>
      <c r="E40" s="1337"/>
      <c r="F40" s="1338"/>
      <c r="G40" s="1339"/>
      <c r="H40" s="1361"/>
      <c r="I40" s="1362"/>
      <c r="J40" s="1342"/>
      <c r="K40" s="1342"/>
      <c r="L40" s="1342"/>
    </row>
    <row r="41" spans="2:12" ht="16.5" customHeight="1">
      <c r="B41" s="1343" t="s">
        <v>18</v>
      </c>
      <c r="C41" s="1344" t="s">
        <v>156</v>
      </c>
      <c r="D41" s="1336"/>
      <c r="E41" s="1337"/>
      <c r="F41" s="1338"/>
      <c r="G41" s="1339"/>
      <c r="H41" s="1361"/>
      <c r="I41" s="1362"/>
      <c r="J41" s="1342"/>
      <c r="K41" s="1342"/>
      <c r="L41" s="1342"/>
    </row>
    <row r="42" spans="2:12" ht="16.5" customHeight="1">
      <c r="B42" s="1334"/>
      <c r="C42" s="1335" t="s">
        <v>62</v>
      </c>
      <c r="D42" s="1336"/>
      <c r="E42" s="1337"/>
      <c r="F42" s="1338" t="s">
        <v>64</v>
      </c>
      <c r="G42" s="1339">
        <v>7.0000000000000007E-2</v>
      </c>
      <c r="H42" s="1363">
        <f>VLOOKUP(C42,'UPAH &amp; BAHAN'!$C$9:$G$247,5,FALSE)</f>
        <v>120000</v>
      </c>
      <c r="I42" s="1363">
        <f>G42*H42</f>
        <v>8400</v>
      </c>
      <c r="J42" s="1345">
        <f>VLOOKUP(C42,'UPAH &amp; BAHAN'!$C$9:$K$247,7,FALSE)</f>
        <v>1</v>
      </c>
      <c r="K42" s="1346">
        <f>VLOOKUP(C42,'UPAH &amp; BAHAN'!$C$9:$K$247,8,FALSE)</f>
        <v>120000</v>
      </c>
      <c r="L42" s="1347">
        <f t="shared" ref="L42:L45" si="3">G42*K42</f>
        <v>8400</v>
      </c>
    </row>
    <row r="43" spans="2:12" ht="16.5" customHeight="1">
      <c r="B43" s="1334"/>
      <c r="C43" s="1335" t="s">
        <v>78</v>
      </c>
      <c r="D43" s="1336"/>
      <c r="E43" s="1337"/>
      <c r="F43" s="1338" t="s">
        <v>64</v>
      </c>
      <c r="G43" s="1339">
        <v>7.0000000000000007E-2</v>
      </c>
      <c r="H43" s="1363">
        <f>VLOOKUP(C43,'UPAH &amp; BAHAN'!$C$9:$G$247,5,FALSE)</f>
        <v>140000</v>
      </c>
      <c r="I43" s="1363">
        <f>G43*H43</f>
        <v>9800.0000000000018</v>
      </c>
      <c r="J43" s="1345">
        <f>VLOOKUP(C43,'UPAH &amp; BAHAN'!$C$9:$K$247,7,FALSE)</f>
        <v>1</v>
      </c>
      <c r="K43" s="1346">
        <f>VLOOKUP(C43,'UPAH &amp; BAHAN'!$C$9:$K$247,8,FALSE)</f>
        <v>140000</v>
      </c>
      <c r="L43" s="1347">
        <f t="shared" si="3"/>
        <v>9800.0000000000018</v>
      </c>
    </row>
    <row r="44" spans="2:12" ht="16.5" customHeight="1">
      <c r="B44" s="1334"/>
      <c r="C44" s="1335" t="s">
        <v>77</v>
      </c>
      <c r="D44" s="1336"/>
      <c r="E44" s="1337"/>
      <c r="F44" s="1338" t="s">
        <v>64</v>
      </c>
      <c r="G44" s="1339">
        <v>7.0000000000000001E-3</v>
      </c>
      <c r="H44" s="1363">
        <f>VLOOKUP(C44,'UPAH &amp; BAHAN'!$C$9:$G$247,5,FALSE)</f>
        <v>160000</v>
      </c>
      <c r="I44" s="1363">
        <f>G44*H44</f>
        <v>1120</v>
      </c>
      <c r="J44" s="1345">
        <f>VLOOKUP(C44,'UPAH &amp; BAHAN'!$C$9:$K$247,7,FALSE)</f>
        <v>1</v>
      </c>
      <c r="K44" s="1346">
        <f>VLOOKUP(C44,'UPAH &amp; BAHAN'!$C$9:$K$247,8,FALSE)</f>
        <v>160000</v>
      </c>
      <c r="L44" s="1347">
        <f t="shared" si="3"/>
        <v>1120</v>
      </c>
    </row>
    <row r="45" spans="2:12" ht="16.5" customHeight="1">
      <c r="B45" s="1334"/>
      <c r="C45" s="1335" t="s">
        <v>27</v>
      </c>
      <c r="D45" s="1336"/>
      <c r="E45" s="1337"/>
      <c r="F45" s="1338" t="s">
        <v>64</v>
      </c>
      <c r="G45" s="1339">
        <v>4.0000000000000001E-3</v>
      </c>
      <c r="H45" s="1363">
        <f>VLOOKUP(C45,'UPAH &amp; BAHAN'!$C$9:$G$247,5,FALSE)</f>
        <v>140000</v>
      </c>
      <c r="I45" s="1363">
        <f>G45*H45</f>
        <v>560</v>
      </c>
      <c r="J45" s="1345">
        <f>VLOOKUP(C45,'UPAH &amp; BAHAN'!$C$9:$K$247,7,FALSE)</f>
        <v>1</v>
      </c>
      <c r="K45" s="1346">
        <f>VLOOKUP(C45,'UPAH &amp; BAHAN'!$C$9:$K$247,8,FALSE)</f>
        <v>140000</v>
      </c>
      <c r="L45" s="1347">
        <f t="shared" si="3"/>
        <v>560</v>
      </c>
    </row>
    <row r="46" spans="2:12" ht="16.5" customHeight="1">
      <c r="B46" s="1334"/>
      <c r="C46" s="1335"/>
      <c r="D46" s="1336"/>
      <c r="E46" s="1337"/>
      <c r="F46" s="1338"/>
      <c r="G46" s="1339"/>
      <c r="H46" s="1364" t="s">
        <v>868</v>
      </c>
      <c r="I46" s="1365">
        <f>SUM(I42:I45)</f>
        <v>19880</v>
      </c>
      <c r="J46" s="1342"/>
      <c r="K46" s="1342"/>
      <c r="L46" s="1342"/>
    </row>
    <row r="47" spans="2:12" ht="16.5" customHeight="1">
      <c r="B47" s="1334"/>
      <c r="C47" s="1335"/>
      <c r="D47" s="1336"/>
      <c r="E47" s="1337"/>
      <c r="F47" s="1338"/>
      <c r="G47" s="1339"/>
      <c r="H47" s="1361"/>
      <c r="I47" s="1362"/>
      <c r="J47" s="1342"/>
      <c r="K47" s="1342"/>
      <c r="L47" s="1342"/>
    </row>
    <row r="48" spans="2:12" ht="16.5" customHeight="1">
      <c r="B48" s="1343" t="s">
        <v>19</v>
      </c>
      <c r="C48" s="1344" t="s">
        <v>155</v>
      </c>
      <c r="D48" s="1336"/>
      <c r="E48" s="1337"/>
      <c r="F48" s="1338"/>
      <c r="G48" s="1339"/>
      <c r="H48" s="1361"/>
      <c r="I48" s="1362"/>
      <c r="J48" s="1342"/>
      <c r="K48" s="1342"/>
      <c r="L48" s="1342"/>
    </row>
    <row r="49" spans="2:12" ht="16.5" customHeight="1">
      <c r="B49" s="1334"/>
      <c r="C49" s="1335" t="s">
        <v>297</v>
      </c>
      <c r="D49" s="1336"/>
      <c r="E49" s="1337"/>
      <c r="F49" s="1338" t="s">
        <v>3</v>
      </c>
      <c r="G49" s="1339">
        <v>10.5</v>
      </c>
      <c r="H49" s="1363">
        <f>VLOOKUP(C49,'UPAH &amp; BAHAN'!$C$9:$G$247,5,FALSE)</f>
        <v>22425</v>
      </c>
      <c r="I49" s="1363">
        <f>G49*H49</f>
        <v>235462.5</v>
      </c>
      <c r="J49" s="1345">
        <f>VLOOKUP(C49,'UPAH &amp; BAHAN'!$C$9:$K$247,7,FALSE)</f>
        <v>0.48759999999999998</v>
      </c>
      <c r="K49" s="1346">
        <f>VLOOKUP(C49,'UPAH &amp; BAHAN'!$C$9:$K$247,8,FALSE)</f>
        <v>10934.43</v>
      </c>
      <c r="L49" s="1347">
        <f t="shared" ref="L49:L50" si="4">G49*K49</f>
        <v>114811.515</v>
      </c>
    </row>
    <row r="50" spans="2:12" ht="16.5" customHeight="1">
      <c r="B50" s="1334"/>
      <c r="C50" s="1335" t="s">
        <v>81</v>
      </c>
      <c r="D50" s="1336"/>
      <c r="E50" s="1337"/>
      <c r="F50" s="1338" t="s">
        <v>3</v>
      </c>
      <c r="G50" s="1339">
        <v>0.15</v>
      </c>
      <c r="H50" s="1363">
        <f>VLOOKUP(C50,'UPAH &amp; BAHAN'!$C$9:$G$247,5,FALSE)</f>
        <v>20000</v>
      </c>
      <c r="I50" s="1363">
        <f>G50*H50</f>
        <v>3000</v>
      </c>
      <c r="J50" s="1345">
        <f>VLOOKUP(C50,'UPAH &amp; BAHAN'!$C$9:$K$247,7,FALSE)</f>
        <v>0.59850000000000003</v>
      </c>
      <c r="K50" s="1346">
        <f>VLOOKUP(C50,'UPAH &amp; BAHAN'!$C$9:$K$247,8,FALSE)</f>
        <v>11970</v>
      </c>
      <c r="L50" s="1347">
        <f t="shared" si="4"/>
        <v>1795.5</v>
      </c>
    </row>
    <row r="51" spans="2:12" ht="16.5" customHeight="1">
      <c r="B51" s="1334"/>
      <c r="C51" s="1335"/>
      <c r="D51" s="1336"/>
      <c r="E51" s="1337"/>
      <c r="F51" s="1338"/>
      <c r="G51" s="1339"/>
      <c r="H51" s="1364" t="s">
        <v>869</v>
      </c>
      <c r="I51" s="1365">
        <f>SUM(I49:I50)</f>
        <v>238462.5</v>
      </c>
      <c r="J51" s="1342"/>
      <c r="K51" s="1342"/>
      <c r="L51" s="1342"/>
    </row>
    <row r="52" spans="2:12" ht="16.5" customHeight="1">
      <c r="B52" s="1334"/>
      <c r="C52" s="1335"/>
      <c r="D52" s="1336"/>
      <c r="E52" s="1337"/>
      <c r="F52" s="1338"/>
      <c r="G52" s="1339"/>
      <c r="H52" s="1361"/>
      <c r="I52" s="1362"/>
      <c r="J52" s="1342"/>
      <c r="K52" s="1342"/>
      <c r="L52" s="1342"/>
    </row>
    <row r="53" spans="2:12" ht="16.5" customHeight="1">
      <c r="B53" s="1343" t="s">
        <v>20</v>
      </c>
      <c r="C53" s="1350" t="s">
        <v>101</v>
      </c>
      <c r="D53" s="1336"/>
      <c r="E53" s="1336"/>
      <c r="F53" s="1338"/>
      <c r="G53" s="1351"/>
      <c r="H53" s="1366"/>
      <c r="I53" s="1353">
        <f>I46+I51</f>
        <v>258342.5</v>
      </c>
      <c r="J53" s="1354"/>
      <c r="K53" s="1355"/>
      <c r="L53" s="1328">
        <f>SUM(L41:L51)</f>
        <v>136487.01500000001</v>
      </c>
    </row>
    <row r="54" spans="2:12" ht="16.5" customHeight="1">
      <c r="B54" s="1343" t="s">
        <v>21</v>
      </c>
      <c r="C54" s="1350" t="s">
        <v>870</v>
      </c>
      <c r="D54" s="1336"/>
      <c r="E54" s="1336"/>
      <c r="F54" s="1338"/>
      <c r="G54" s="1351"/>
      <c r="H54" s="1352"/>
      <c r="I54" s="1353">
        <f>I53*0.15</f>
        <v>38751.375</v>
      </c>
      <c r="J54" s="1354"/>
      <c r="K54" s="1355"/>
      <c r="L54" s="1328">
        <f>L53*15%</f>
        <v>20473.052250000001</v>
      </c>
    </row>
    <row r="55" spans="2:12" ht="16.5" customHeight="1">
      <c r="B55" s="1343" t="s">
        <v>22</v>
      </c>
      <c r="C55" s="1350" t="s">
        <v>102</v>
      </c>
      <c r="D55" s="1336"/>
      <c r="E55" s="1336"/>
      <c r="F55" s="1338"/>
      <c r="G55" s="1351"/>
      <c r="H55" s="1352"/>
      <c r="I55" s="1353">
        <f>I53+I54</f>
        <v>297093.875</v>
      </c>
      <c r="J55" s="1354"/>
      <c r="K55" s="1355"/>
      <c r="L55" s="1328">
        <f>L53+L54</f>
        <v>156960.06725000002</v>
      </c>
    </row>
    <row r="56" spans="2:12" ht="16.5" customHeight="1">
      <c r="B56" s="1343" t="s">
        <v>71</v>
      </c>
      <c r="C56" s="1350" t="s">
        <v>879</v>
      </c>
      <c r="D56" s="1336"/>
      <c r="E56" s="1336"/>
      <c r="F56" s="1338"/>
      <c r="G56" s="1351"/>
      <c r="H56" s="1367"/>
      <c r="I56" s="1353">
        <f>I55/10</f>
        <v>29709.387500000001</v>
      </c>
      <c r="J56" s="1335"/>
      <c r="K56" s="1336"/>
      <c r="L56" s="1368">
        <f>L55/10</f>
        <v>15696.006725000003</v>
      </c>
    </row>
    <row r="57" spans="2:12" ht="16.5" customHeight="1">
      <c r="H57" s="1369"/>
      <c r="I57" s="1370"/>
    </row>
    <row r="58" spans="2:12" s="1317" customFormat="1" ht="16.5" customHeight="1">
      <c r="B58" s="1318" t="s">
        <v>137</v>
      </c>
      <c r="C58" s="1319" t="s">
        <v>871</v>
      </c>
      <c r="D58" s="1320" t="s">
        <v>880</v>
      </c>
      <c r="E58" s="1321"/>
      <c r="F58" s="1322"/>
      <c r="G58" s="1323"/>
      <c r="H58" s="1324"/>
      <c r="I58" s="1325"/>
      <c r="J58" s="1326"/>
      <c r="K58" s="1327"/>
      <c r="L58" s="1328"/>
    </row>
    <row r="59" spans="2:12" s="1317" customFormat="1" ht="16.5" customHeight="1">
      <c r="B59" s="1318" t="s">
        <v>9</v>
      </c>
      <c r="C59" s="1637" t="s">
        <v>57</v>
      </c>
      <c r="D59" s="1638"/>
      <c r="E59" s="1639"/>
      <c r="F59" s="1318" t="s">
        <v>59</v>
      </c>
      <c r="G59" s="1329" t="s">
        <v>60</v>
      </c>
      <c r="H59" s="1330" t="s">
        <v>865</v>
      </c>
      <c r="I59" s="1331" t="s">
        <v>866</v>
      </c>
      <c r="J59" s="1332" t="s">
        <v>209</v>
      </c>
      <c r="K59" s="1333" t="s">
        <v>210</v>
      </c>
      <c r="L59" s="1333" t="s">
        <v>867</v>
      </c>
    </row>
    <row r="60" spans="2:12" ht="16.5" customHeight="1">
      <c r="B60" s="1334"/>
      <c r="C60" s="1335"/>
      <c r="D60" s="1336"/>
      <c r="E60" s="1337"/>
      <c r="F60" s="1338"/>
      <c r="G60" s="1339"/>
      <c r="H60" s="1340"/>
      <c r="I60" s="1341"/>
      <c r="J60" s="1342"/>
      <c r="K60" s="1342"/>
      <c r="L60" s="1342"/>
    </row>
    <row r="61" spans="2:12" ht="16.5" customHeight="1">
      <c r="B61" s="1343" t="s">
        <v>18</v>
      </c>
      <c r="C61" s="1344" t="s">
        <v>156</v>
      </c>
      <c r="D61" s="1336"/>
      <c r="E61" s="1337"/>
      <c r="F61" s="1338"/>
      <c r="G61" s="1339"/>
      <c r="H61" s="1340"/>
      <c r="I61" s="1341"/>
      <c r="J61" s="1342"/>
      <c r="K61" s="1342"/>
      <c r="L61" s="1342"/>
    </row>
    <row r="62" spans="2:12" ht="16.5" customHeight="1">
      <c r="B62" s="1334"/>
      <c r="C62" s="1335" t="s">
        <v>62</v>
      </c>
      <c r="D62" s="1336"/>
      <c r="E62" s="1337"/>
      <c r="F62" s="1338" t="s">
        <v>64</v>
      </c>
      <c r="G62" s="1339">
        <v>0.52</v>
      </c>
      <c r="H62" s="1340">
        <f>VLOOKUP(C62,'UPAH &amp; BAHAN'!$C$9:$G$247,5,FALSE)</f>
        <v>120000</v>
      </c>
      <c r="I62" s="1341">
        <f>G62*H62</f>
        <v>62400</v>
      </c>
      <c r="J62" s="1345">
        <f>VLOOKUP(C62,'UPAH &amp; BAHAN'!$C$9:$K$247,7,FALSE)</f>
        <v>1</v>
      </c>
      <c r="K62" s="1346">
        <f>VLOOKUP(C62,'UPAH &amp; BAHAN'!$C$9:$K$247,8,FALSE)</f>
        <v>120000</v>
      </c>
      <c r="L62" s="1347">
        <f t="shared" ref="L62:L65" si="5">G62*K62</f>
        <v>62400</v>
      </c>
    </row>
    <row r="63" spans="2:12" ht="16.5" customHeight="1">
      <c r="B63" s="1334"/>
      <c r="C63" s="1335" t="s">
        <v>78</v>
      </c>
      <c r="D63" s="1336"/>
      <c r="E63" s="1337"/>
      <c r="F63" s="1338" t="s">
        <v>64</v>
      </c>
      <c r="G63" s="1339">
        <v>0.26</v>
      </c>
      <c r="H63" s="1340">
        <f>VLOOKUP(C63,'UPAH &amp; BAHAN'!$C$9:$G$247,5,FALSE)</f>
        <v>140000</v>
      </c>
      <c r="I63" s="1341">
        <f>G63*H63</f>
        <v>36400</v>
      </c>
      <c r="J63" s="1345">
        <f>VLOOKUP(C63,'UPAH &amp; BAHAN'!$C$9:$K$247,7,FALSE)</f>
        <v>1</v>
      </c>
      <c r="K63" s="1346">
        <f>VLOOKUP(C63,'UPAH &amp; BAHAN'!$C$9:$K$247,8,FALSE)</f>
        <v>140000</v>
      </c>
      <c r="L63" s="1347">
        <f t="shared" si="5"/>
        <v>36400</v>
      </c>
    </row>
    <row r="64" spans="2:12" ht="16.5" customHeight="1">
      <c r="B64" s="1334"/>
      <c r="C64" s="1335" t="s">
        <v>77</v>
      </c>
      <c r="D64" s="1336"/>
      <c r="E64" s="1337"/>
      <c r="F64" s="1338" t="s">
        <v>64</v>
      </c>
      <c r="G64" s="1339">
        <v>2.5999999999999999E-2</v>
      </c>
      <c r="H64" s="1340">
        <f>VLOOKUP(C64,'UPAH &amp; BAHAN'!$C$9:$G$247,5,FALSE)</f>
        <v>160000</v>
      </c>
      <c r="I64" s="1341">
        <f>G64*H64</f>
        <v>4160</v>
      </c>
      <c r="J64" s="1345">
        <f>VLOOKUP(C64,'UPAH &amp; BAHAN'!$C$9:$K$247,7,FALSE)</f>
        <v>1</v>
      </c>
      <c r="K64" s="1346">
        <f>VLOOKUP(C64,'UPAH &amp; BAHAN'!$C$9:$K$247,8,FALSE)</f>
        <v>160000</v>
      </c>
      <c r="L64" s="1347">
        <f t="shared" si="5"/>
        <v>4160</v>
      </c>
    </row>
    <row r="65" spans="2:12" ht="16.5" customHeight="1">
      <c r="B65" s="1334"/>
      <c r="C65" s="1335" t="s">
        <v>27</v>
      </c>
      <c r="D65" s="1336"/>
      <c r="E65" s="1337"/>
      <c r="F65" s="1338" t="s">
        <v>64</v>
      </c>
      <c r="G65" s="1339">
        <v>2.5999999999999999E-2</v>
      </c>
      <c r="H65" s="1340">
        <f>VLOOKUP(C65,'UPAH &amp; BAHAN'!$C$9:$G$247,5,FALSE)</f>
        <v>140000</v>
      </c>
      <c r="I65" s="1341">
        <f>G65*H65</f>
        <v>3640</v>
      </c>
      <c r="J65" s="1345">
        <f>VLOOKUP(C65,'UPAH &amp; BAHAN'!$C$9:$K$247,7,FALSE)</f>
        <v>1</v>
      </c>
      <c r="K65" s="1346">
        <f>VLOOKUP(C65,'UPAH &amp; BAHAN'!$C$9:$K$247,8,FALSE)</f>
        <v>140000</v>
      </c>
      <c r="L65" s="1347">
        <f t="shared" si="5"/>
        <v>3640</v>
      </c>
    </row>
    <row r="66" spans="2:12" ht="16.5" customHeight="1">
      <c r="B66" s="1334"/>
      <c r="C66" s="1335"/>
      <c r="D66" s="1336"/>
      <c r="E66" s="1337"/>
      <c r="F66" s="1338"/>
      <c r="G66" s="1339"/>
      <c r="H66" s="1348" t="s">
        <v>868</v>
      </c>
      <c r="I66" s="1349">
        <f>SUM(I62:I65)</f>
        <v>106600</v>
      </c>
      <c r="J66" s="1342"/>
      <c r="K66" s="1342"/>
      <c r="L66" s="1342"/>
    </row>
    <row r="67" spans="2:12" ht="16.5" customHeight="1">
      <c r="B67" s="1334"/>
      <c r="C67" s="1335"/>
      <c r="D67" s="1336"/>
      <c r="E67" s="1337"/>
      <c r="F67" s="1338"/>
      <c r="G67" s="1339"/>
      <c r="H67" s="1340"/>
      <c r="I67" s="1341"/>
      <c r="J67" s="1342"/>
      <c r="K67" s="1342"/>
      <c r="L67" s="1342"/>
    </row>
    <row r="68" spans="2:12" ht="16.5" customHeight="1">
      <c r="B68" s="1343" t="s">
        <v>19</v>
      </c>
      <c r="C68" s="1344" t="s">
        <v>155</v>
      </c>
      <c r="D68" s="1336"/>
      <c r="E68" s="1337"/>
      <c r="F68" s="1338"/>
      <c r="G68" s="1339"/>
      <c r="H68" s="1340"/>
      <c r="I68" s="1341"/>
      <c r="J68" s="1342"/>
      <c r="K68" s="1342"/>
      <c r="L68" s="1342"/>
    </row>
    <row r="69" spans="2:12" ht="16.5" customHeight="1">
      <c r="B69" s="1334"/>
      <c r="C69" s="1335" t="s">
        <v>326</v>
      </c>
      <c r="D69" s="1336"/>
      <c r="E69" s="1337"/>
      <c r="F69" s="1338" t="s">
        <v>6</v>
      </c>
      <c r="G69" s="1339">
        <v>0.04</v>
      </c>
      <c r="H69" s="1340">
        <f>VLOOKUP(C69,'UPAH &amp; BAHAN'!$C$9:$G$247,5,FALSE)</f>
        <v>5571750</v>
      </c>
      <c r="I69" s="1341">
        <f>G69*H69</f>
        <v>222870</v>
      </c>
      <c r="J69" s="1345">
        <f>VLOOKUP(C69,'UPAH &amp; BAHAN'!$C$9:$K$247,7,FALSE)</f>
        <v>1</v>
      </c>
      <c r="K69" s="1346">
        <f>VLOOKUP(C69,'UPAH &amp; BAHAN'!$C$9:$K$247,8,FALSE)</f>
        <v>5571750</v>
      </c>
      <c r="L69" s="1347">
        <f t="shared" ref="L69:L71" si="6">G69*K69</f>
        <v>222870</v>
      </c>
    </row>
    <row r="70" spans="2:12" ht="16.5" customHeight="1">
      <c r="B70" s="1334"/>
      <c r="C70" s="1335" t="s">
        <v>74</v>
      </c>
      <c r="D70" s="1336"/>
      <c r="E70" s="1337"/>
      <c r="F70" s="1338" t="s">
        <v>3</v>
      </c>
      <c r="G70" s="1339">
        <v>0.3</v>
      </c>
      <c r="H70" s="1340">
        <f>VLOOKUP(C70,'UPAH &amp; BAHAN'!$C$9:$G$247,5,FALSE)</f>
        <v>23000</v>
      </c>
      <c r="I70" s="1341">
        <f>G70*H70</f>
        <v>6900</v>
      </c>
      <c r="J70" s="1345">
        <f>VLOOKUP(C70,'UPAH &amp; BAHAN'!$C$9:$K$247,7,FALSE)</f>
        <v>0.41789999999999999</v>
      </c>
      <c r="K70" s="1346">
        <f>VLOOKUP(C70,'UPAH &amp; BAHAN'!$C$9:$K$247,8,FALSE)</f>
        <v>9611.7000000000007</v>
      </c>
      <c r="L70" s="1347">
        <f t="shared" si="6"/>
        <v>2883.51</v>
      </c>
    </row>
    <row r="71" spans="2:12" ht="16.5" customHeight="1">
      <c r="B71" s="1334"/>
      <c r="C71" s="1335" t="s">
        <v>881</v>
      </c>
      <c r="D71" s="1336"/>
      <c r="E71" s="1337"/>
      <c r="F71" s="1338" t="s">
        <v>3</v>
      </c>
      <c r="G71" s="1339">
        <v>0.1</v>
      </c>
      <c r="H71" s="1340">
        <f>VLOOKUP(C71,'UPAH &amp; BAHAN'!$C$9:$G$247,5,FALSE)</f>
        <v>14375</v>
      </c>
      <c r="I71" s="1341">
        <f>G71*H71</f>
        <v>1437.5</v>
      </c>
      <c r="J71" s="1345">
        <f>VLOOKUP(C71,'UPAH &amp; BAHAN'!$C$9:$K$247,7,FALSE)</f>
        <v>0.3296</v>
      </c>
      <c r="K71" s="1346">
        <f>VLOOKUP(C71,'UPAH &amp; BAHAN'!$C$9:$K$247,8,FALSE)</f>
        <v>4738</v>
      </c>
      <c r="L71" s="1347">
        <f t="shared" si="6"/>
        <v>473.8</v>
      </c>
    </row>
    <row r="72" spans="2:12" ht="16.5" customHeight="1">
      <c r="B72" s="1334"/>
      <c r="C72" s="1335"/>
      <c r="D72" s="1336"/>
      <c r="E72" s="1337"/>
      <c r="F72" s="1338"/>
      <c r="G72" s="1339"/>
      <c r="H72" s="1348" t="s">
        <v>869</v>
      </c>
      <c r="I72" s="1349">
        <f>SUM(I69:I71)</f>
        <v>231207.5</v>
      </c>
      <c r="J72" s="1342"/>
      <c r="K72" s="1342"/>
      <c r="L72" s="1342"/>
    </row>
    <row r="73" spans="2:12" ht="16.5" customHeight="1">
      <c r="B73" s="1334"/>
      <c r="C73" s="1335"/>
      <c r="D73" s="1336"/>
      <c r="E73" s="1337"/>
      <c r="F73" s="1338"/>
      <c r="G73" s="1339"/>
      <c r="H73" s="1340"/>
      <c r="I73" s="1341"/>
      <c r="J73" s="1342"/>
      <c r="K73" s="1342"/>
      <c r="L73" s="1342"/>
    </row>
    <row r="74" spans="2:12" ht="16.5" customHeight="1">
      <c r="B74" s="1343" t="s">
        <v>20</v>
      </c>
      <c r="C74" s="1350" t="s">
        <v>101</v>
      </c>
      <c r="D74" s="1336"/>
      <c r="E74" s="1336"/>
      <c r="F74" s="1338"/>
      <c r="G74" s="1351"/>
      <c r="H74" s="1352"/>
      <c r="I74" s="1353">
        <f>I66+I72</f>
        <v>337807.5</v>
      </c>
      <c r="J74" s="1354"/>
      <c r="K74" s="1355"/>
      <c r="L74" s="1328">
        <f>SUM(L62:L72)</f>
        <v>332827.31</v>
      </c>
    </row>
    <row r="75" spans="2:12" ht="16.5" customHeight="1">
      <c r="B75" s="1343" t="s">
        <v>21</v>
      </c>
      <c r="C75" s="1350" t="s">
        <v>870</v>
      </c>
      <c r="D75" s="1336"/>
      <c r="E75" s="1336"/>
      <c r="F75" s="1338"/>
      <c r="G75" s="1351"/>
      <c r="H75" s="1352"/>
      <c r="I75" s="1353">
        <f>I74*0.15</f>
        <v>50671.125</v>
      </c>
      <c r="J75" s="1354"/>
      <c r="K75" s="1355"/>
      <c r="L75" s="1328">
        <f>L74*15%</f>
        <v>49924.0965</v>
      </c>
    </row>
    <row r="76" spans="2:12" ht="16.5" customHeight="1">
      <c r="B76" s="1343" t="s">
        <v>22</v>
      </c>
      <c r="C76" s="1350" t="s">
        <v>102</v>
      </c>
      <c r="D76" s="1336"/>
      <c r="E76" s="1336"/>
      <c r="F76" s="1338"/>
      <c r="G76" s="1351"/>
      <c r="H76" s="1352"/>
      <c r="I76" s="1353">
        <f>I74+I75</f>
        <v>388478.625</v>
      </c>
      <c r="J76" s="1354"/>
      <c r="K76" s="1355"/>
      <c r="L76" s="1328">
        <f>L74+L75</f>
        <v>382751.40649999998</v>
      </c>
    </row>
    <row r="77" spans="2:12" ht="16.5" customHeight="1"/>
    <row r="78" spans="2:12" s="1317" customFormat="1" ht="16.5" customHeight="1">
      <c r="B78" s="1318" t="s">
        <v>882</v>
      </c>
      <c r="C78" s="1319" t="s">
        <v>871</v>
      </c>
      <c r="D78" s="1320" t="s">
        <v>883</v>
      </c>
      <c r="E78" s="1321"/>
      <c r="F78" s="1322"/>
      <c r="G78" s="1323"/>
      <c r="H78" s="1324"/>
      <c r="I78" s="1325"/>
      <c r="J78" s="1326"/>
      <c r="K78" s="1327"/>
      <c r="L78" s="1328"/>
    </row>
    <row r="79" spans="2:12" s="1317" customFormat="1" ht="16.5" customHeight="1">
      <c r="B79" s="1318" t="s">
        <v>9</v>
      </c>
      <c r="C79" s="1641" t="s">
        <v>57</v>
      </c>
      <c r="D79" s="1641"/>
      <c r="E79" s="1641"/>
      <c r="F79" s="1318" t="s">
        <v>59</v>
      </c>
      <c r="G79" s="1329" t="s">
        <v>60</v>
      </c>
      <c r="H79" s="1330" t="s">
        <v>865</v>
      </c>
      <c r="I79" s="1331" t="s">
        <v>866</v>
      </c>
      <c r="J79" s="1332" t="s">
        <v>209</v>
      </c>
      <c r="K79" s="1333" t="s">
        <v>210</v>
      </c>
      <c r="L79" s="1333" t="s">
        <v>867</v>
      </c>
    </row>
    <row r="80" spans="2:12" ht="16.5" customHeight="1">
      <c r="B80" s="1334"/>
      <c r="C80" s="1335"/>
      <c r="D80" s="1336"/>
      <c r="E80" s="1337"/>
      <c r="F80" s="1338"/>
      <c r="G80" s="1339"/>
      <c r="H80" s="1340"/>
      <c r="I80" s="1341"/>
      <c r="J80" s="1342"/>
      <c r="K80" s="1342"/>
      <c r="L80" s="1342"/>
    </row>
    <row r="81" spans="2:12" ht="16.5" customHeight="1">
      <c r="B81" s="1343" t="s">
        <v>18</v>
      </c>
      <c r="C81" s="1344" t="s">
        <v>156</v>
      </c>
      <c r="D81" s="1336"/>
      <c r="E81" s="1337"/>
      <c r="F81" s="1338"/>
      <c r="G81" s="1339"/>
      <c r="H81" s="1340"/>
      <c r="I81" s="1341"/>
      <c r="J81" s="1342"/>
      <c r="K81" s="1342"/>
      <c r="L81" s="1342"/>
    </row>
    <row r="82" spans="2:12" ht="16.5" customHeight="1">
      <c r="B82" s="1334"/>
      <c r="C82" s="1335" t="s">
        <v>62</v>
      </c>
      <c r="D82" s="1336"/>
      <c r="E82" s="1337"/>
      <c r="F82" s="1338" t="s">
        <v>64</v>
      </c>
      <c r="G82" s="1339">
        <v>0.52</v>
      </c>
      <c r="H82" s="1340">
        <f>VLOOKUP(C82,'UPAH &amp; BAHAN'!$C$9:$G$247,5,FALSE)</f>
        <v>120000</v>
      </c>
      <c r="I82" s="1341">
        <f>G82*H82</f>
        <v>62400</v>
      </c>
      <c r="J82" s="1345">
        <f>VLOOKUP(C82,'UPAH &amp; BAHAN'!$C$9:$K$247,7,FALSE)</f>
        <v>1</v>
      </c>
      <c r="K82" s="1346">
        <f>VLOOKUP(C82,'UPAH &amp; BAHAN'!$C$9:$K$247,8,FALSE)</f>
        <v>120000</v>
      </c>
      <c r="L82" s="1347">
        <f t="shared" ref="L82:L85" si="7">G82*K82</f>
        <v>62400</v>
      </c>
    </row>
    <row r="83" spans="2:12" ht="16.5" customHeight="1">
      <c r="B83" s="1334"/>
      <c r="C83" s="1335" t="s">
        <v>78</v>
      </c>
      <c r="D83" s="1336"/>
      <c r="E83" s="1337"/>
      <c r="F83" s="1338" t="s">
        <v>64</v>
      </c>
      <c r="G83" s="1339">
        <v>0.26</v>
      </c>
      <c r="H83" s="1340">
        <f>VLOOKUP(C83,'UPAH &amp; BAHAN'!$C$9:$G$247,5,FALSE)</f>
        <v>140000</v>
      </c>
      <c r="I83" s="1341">
        <f>G83*H83</f>
        <v>36400</v>
      </c>
      <c r="J83" s="1345">
        <f>VLOOKUP(C83,'UPAH &amp; BAHAN'!$C$9:$K$247,7,FALSE)</f>
        <v>1</v>
      </c>
      <c r="K83" s="1346">
        <f>VLOOKUP(C83,'UPAH &amp; BAHAN'!$C$9:$K$247,8,FALSE)</f>
        <v>140000</v>
      </c>
      <c r="L83" s="1347">
        <f t="shared" si="7"/>
        <v>36400</v>
      </c>
    </row>
    <row r="84" spans="2:12" ht="16.5" customHeight="1">
      <c r="B84" s="1334"/>
      <c r="C84" s="1335" t="s">
        <v>77</v>
      </c>
      <c r="D84" s="1336"/>
      <c r="E84" s="1337"/>
      <c r="F84" s="1338" t="s">
        <v>64</v>
      </c>
      <c r="G84" s="1339">
        <v>2.5999999999999999E-2</v>
      </c>
      <c r="H84" s="1340">
        <f>VLOOKUP(C84,'UPAH &amp; BAHAN'!$C$9:$G$247,5,FALSE)</f>
        <v>160000</v>
      </c>
      <c r="I84" s="1341">
        <f>G84*H84</f>
        <v>4160</v>
      </c>
      <c r="J84" s="1345">
        <f>VLOOKUP(C84,'UPAH &amp; BAHAN'!$C$9:$K$247,7,FALSE)</f>
        <v>1</v>
      </c>
      <c r="K84" s="1346">
        <f>VLOOKUP(C84,'UPAH &amp; BAHAN'!$C$9:$K$247,8,FALSE)</f>
        <v>160000</v>
      </c>
      <c r="L84" s="1347">
        <f t="shared" si="7"/>
        <v>4160</v>
      </c>
    </row>
    <row r="85" spans="2:12" ht="16.5" customHeight="1">
      <c r="B85" s="1334"/>
      <c r="C85" s="1335" t="s">
        <v>27</v>
      </c>
      <c r="D85" s="1336"/>
      <c r="E85" s="1337"/>
      <c r="F85" s="1338" t="s">
        <v>64</v>
      </c>
      <c r="G85" s="1339">
        <v>2.5999999999999999E-2</v>
      </c>
      <c r="H85" s="1340">
        <f>VLOOKUP(C85,'UPAH &amp; BAHAN'!$C$9:$G$247,5,FALSE)</f>
        <v>140000</v>
      </c>
      <c r="I85" s="1341">
        <f>G85*H85</f>
        <v>3640</v>
      </c>
      <c r="J85" s="1345">
        <f>VLOOKUP(C85,'UPAH &amp; BAHAN'!$C$9:$K$247,7,FALSE)</f>
        <v>1</v>
      </c>
      <c r="K85" s="1346">
        <f>VLOOKUP(C85,'UPAH &amp; BAHAN'!$C$9:$K$247,8,FALSE)</f>
        <v>140000</v>
      </c>
      <c r="L85" s="1347">
        <f t="shared" si="7"/>
        <v>3640</v>
      </c>
    </row>
    <row r="86" spans="2:12" ht="16.5" customHeight="1">
      <c r="B86" s="1334"/>
      <c r="C86" s="1335"/>
      <c r="D86" s="1336"/>
      <c r="E86" s="1337"/>
      <c r="F86" s="1338"/>
      <c r="G86" s="1339"/>
      <c r="H86" s="1348" t="s">
        <v>868</v>
      </c>
      <c r="I86" s="1349">
        <f>SUM(I82:I85)</f>
        <v>106600</v>
      </c>
      <c r="J86" s="1342"/>
      <c r="K86" s="1342"/>
      <c r="L86" s="1342"/>
    </row>
    <row r="87" spans="2:12" ht="16.5" customHeight="1">
      <c r="B87" s="1334"/>
      <c r="C87" s="1335"/>
      <c r="D87" s="1336"/>
      <c r="E87" s="1337"/>
      <c r="F87" s="1338"/>
      <c r="G87" s="1339"/>
      <c r="H87" s="1340"/>
      <c r="I87" s="1341"/>
      <c r="J87" s="1342"/>
      <c r="K87" s="1342"/>
      <c r="L87" s="1342"/>
    </row>
    <row r="88" spans="2:12" ht="16.5" customHeight="1">
      <c r="B88" s="1343" t="s">
        <v>19</v>
      </c>
      <c r="C88" s="1344" t="s">
        <v>155</v>
      </c>
      <c r="D88" s="1336"/>
      <c r="E88" s="1337"/>
      <c r="F88" s="1338"/>
      <c r="G88" s="1339"/>
      <c r="H88" s="1340"/>
      <c r="I88" s="1341"/>
      <c r="J88" s="1342"/>
      <c r="K88" s="1342"/>
      <c r="L88" s="1342"/>
    </row>
    <row r="89" spans="2:12" ht="16.5" customHeight="1">
      <c r="B89" s="1334"/>
      <c r="C89" s="1335" t="s">
        <v>326</v>
      </c>
      <c r="D89" s="1336"/>
      <c r="E89" s="1337"/>
      <c r="F89" s="1338" t="s">
        <v>6</v>
      </c>
      <c r="G89" s="1339">
        <v>0.02</v>
      </c>
      <c r="H89" s="1340">
        <f>VLOOKUP(C89,'UPAH &amp; BAHAN'!$C$9:$G$247,5,FALSE)</f>
        <v>5571750</v>
      </c>
      <c r="I89" s="1341">
        <f>G89*H89</f>
        <v>111435</v>
      </c>
      <c r="J89" s="1345">
        <f>VLOOKUP(C89,'UPAH &amp; BAHAN'!$C$9:$K$247,7,FALSE)</f>
        <v>1</v>
      </c>
      <c r="K89" s="1346">
        <f>VLOOKUP(C89,'UPAH &amp; BAHAN'!$C$9:$K$247,8,FALSE)</f>
        <v>5571750</v>
      </c>
      <c r="L89" s="1347">
        <f t="shared" ref="L89:L91" si="8">G89*K89</f>
        <v>111435</v>
      </c>
    </row>
    <row r="90" spans="2:12" ht="16.5" customHeight="1">
      <c r="B90" s="1334"/>
      <c r="C90" s="1335" t="s">
        <v>74</v>
      </c>
      <c r="D90" s="1336"/>
      <c r="E90" s="1337"/>
      <c r="F90" s="1338" t="s">
        <v>3</v>
      </c>
      <c r="G90" s="1339">
        <v>0.3</v>
      </c>
      <c r="H90" s="1340">
        <f>VLOOKUP(C90,'UPAH &amp; BAHAN'!$C$9:$G$247,5,FALSE)</f>
        <v>23000</v>
      </c>
      <c r="I90" s="1341">
        <f>G90*H90</f>
        <v>6900</v>
      </c>
      <c r="J90" s="1345">
        <f>VLOOKUP(C90,'UPAH &amp; BAHAN'!$C$9:$K$247,7,FALSE)</f>
        <v>0.41789999999999999</v>
      </c>
      <c r="K90" s="1346">
        <f>VLOOKUP(C90,'UPAH &amp; BAHAN'!$C$9:$K$247,8,FALSE)</f>
        <v>9611.7000000000007</v>
      </c>
      <c r="L90" s="1347">
        <f t="shared" si="8"/>
        <v>2883.51</v>
      </c>
    </row>
    <row r="91" spans="2:12" ht="16.5" customHeight="1">
      <c r="B91" s="1334"/>
      <c r="C91" s="1335" t="s">
        <v>881</v>
      </c>
      <c r="D91" s="1336"/>
      <c r="E91" s="1337"/>
      <c r="F91" s="1338" t="s">
        <v>3</v>
      </c>
      <c r="G91" s="1339">
        <v>0.1</v>
      </c>
      <c r="H91" s="1340">
        <f>VLOOKUP(C91,'UPAH &amp; BAHAN'!$C$9:$G$247,5,FALSE)</f>
        <v>14375</v>
      </c>
      <c r="I91" s="1341">
        <f>G91*H91</f>
        <v>1437.5</v>
      </c>
      <c r="J91" s="1345">
        <f>VLOOKUP(C91,'UPAH &amp; BAHAN'!$C$9:$K$247,7,FALSE)</f>
        <v>0.3296</v>
      </c>
      <c r="K91" s="1346">
        <f>VLOOKUP(C91,'UPAH &amp; BAHAN'!$C$9:$K$247,8,FALSE)</f>
        <v>4738</v>
      </c>
      <c r="L91" s="1347">
        <f t="shared" si="8"/>
        <v>473.8</v>
      </c>
    </row>
    <row r="92" spans="2:12" ht="16.5" customHeight="1">
      <c r="B92" s="1334"/>
      <c r="C92" s="1335"/>
      <c r="D92" s="1336"/>
      <c r="E92" s="1337"/>
      <c r="F92" s="1338"/>
      <c r="G92" s="1339"/>
      <c r="H92" s="1348" t="s">
        <v>869</v>
      </c>
      <c r="I92" s="1349">
        <f>SUM(I89:I91)</f>
        <v>119772.5</v>
      </c>
      <c r="J92" s="1342"/>
      <c r="K92" s="1342"/>
      <c r="L92" s="1342"/>
    </row>
    <row r="93" spans="2:12" ht="16.5" customHeight="1">
      <c r="B93" s="1334"/>
      <c r="C93" s="1335"/>
      <c r="D93" s="1336"/>
      <c r="E93" s="1337"/>
      <c r="F93" s="1338"/>
      <c r="G93" s="1339"/>
      <c r="H93" s="1340"/>
      <c r="I93" s="1341"/>
      <c r="J93" s="1342"/>
      <c r="K93" s="1342"/>
      <c r="L93" s="1342"/>
    </row>
    <row r="94" spans="2:12" ht="16.5" customHeight="1">
      <c r="B94" s="1343" t="s">
        <v>20</v>
      </c>
      <c r="C94" s="1350" t="s">
        <v>101</v>
      </c>
      <c r="D94" s="1336"/>
      <c r="E94" s="1336"/>
      <c r="F94" s="1338"/>
      <c r="G94" s="1351"/>
      <c r="H94" s="1352"/>
      <c r="I94" s="1353">
        <f>I86+I92</f>
        <v>226372.5</v>
      </c>
      <c r="J94" s="1354"/>
      <c r="K94" s="1355"/>
      <c r="L94" s="1328">
        <f>SUM(L82:L92)</f>
        <v>221392.31</v>
      </c>
    </row>
    <row r="95" spans="2:12" ht="16.5" customHeight="1">
      <c r="B95" s="1343" t="s">
        <v>21</v>
      </c>
      <c r="C95" s="1350" t="s">
        <v>870</v>
      </c>
      <c r="D95" s="1336"/>
      <c r="E95" s="1336"/>
      <c r="F95" s="1338"/>
      <c r="G95" s="1351"/>
      <c r="H95" s="1352"/>
      <c r="I95" s="1353">
        <f>I94*0.15</f>
        <v>33955.875</v>
      </c>
      <c r="J95" s="1354"/>
      <c r="K95" s="1355"/>
      <c r="L95" s="1328">
        <f>L94*15%</f>
        <v>33208.8465</v>
      </c>
    </row>
    <row r="96" spans="2:12" ht="16.5" customHeight="1">
      <c r="B96" s="1343" t="s">
        <v>22</v>
      </c>
      <c r="C96" s="1350" t="s">
        <v>102</v>
      </c>
      <c r="D96" s="1336"/>
      <c r="E96" s="1336"/>
      <c r="F96" s="1338"/>
      <c r="G96" s="1351"/>
      <c r="H96" s="1352"/>
      <c r="I96" s="1353">
        <f>I94+I95</f>
        <v>260328.375</v>
      </c>
      <c r="J96" s="1354"/>
      <c r="K96" s="1355"/>
      <c r="L96" s="1328">
        <f>L94+L95</f>
        <v>254601.15649999998</v>
      </c>
    </row>
    <row r="97" spans="2:12" ht="16.5" customHeight="1"/>
    <row r="98" spans="2:12" s="1317" customFormat="1" ht="16.5" customHeight="1">
      <c r="B98" s="1318" t="s">
        <v>138</v>
      </c>
      <c r="C98" s="1319" t="s">
        <v>871</v>
      </c>
      <c r="D98" s="1320" t="s">
        <v>884</v>
      </c>
      <c r="E98" s="1321"/>
      <c r="F98" s="1322"/>
      <c r="G98" s="1323"/>
      <c r="H98" s="1324"/>
      <c r="I98" s="1325"/>
      <c r="J98" s="1326"/>
      <c r="K98" s="1327"/>
      <c r="L98" s="1328"/>
    </row>
    <row r="99" spans="2:12" s="1317" customFormat="1" ht="16.5" customHeight="1">
      <c r="B99" s="1318" t="s">
        <v>9</v>
      </c>
      <c r="C99" s="1637" t="s">
        <v>57</v>
      </c>
      <c r="D99" s="1638"/>
      <c r="E99" s="1639"/>
      <c r="F99" s="1318" t="s">
        <v>59</v>
      </c>
      <c r="G99" s="1329" t="s">
        <v>60</v>
      </c>
      <c r="H99" s="1330" t="s">
        <v>865</v>
      </c>
      <c r="I99" s="1331" t="s">
        <v>866</v>
      </c>
      <c r="J99" s="1332" t="s">
        <v>209</v>
      </c>
      <c r="K99" s="1333" t="s">
        <v>210</v>
      </c>
      <c r="L99" s="1333" t="s">
        <v>867</v>
      </c>
    </row>
    <row r="100" spans="2:12" ht="16.5" customHeight="1">
      <c r="B100" s="1334"/>
      <c r="C100" s="1335"/>
      <c r="D100" s="1336"/>
      <c r="E100" s="1337"/>
      <c r="F100" s="1338"/>
      <c r="G100" s="1339"/>
      <c r="H100" s="1340"/>
      <c r="I100" s="1341"/>
      <c r="J100" s="1342"/>
      <c r="K100" s="1342"/>
      <c r="L100" s="1342"/>
    </row>
    <row r="101" spans="2:12" ht="16.5" customHeight="1">
      <c r="B101" s="1343" t="s">
        <v>18</v>
      </c>
      <c r="C101" s="1344" t="s">
        <v>156</v>
      </c>
      <c r="D101" s="1336"/>
      <c r="E101" s="1337"/>
      <c r="F101" s="1338"/>
      <c r="G101" s="1339"/>
      <c r="H101" s="1340"/>
      <c r="I101" s="1341"/>
      <c r="J101" s="1342"/>
      <c r="K101" s="1342"/>
      <c r="L101" s="1342"/>
    </row>
    <row r="102" spans="2:12" ht="16.5" customHeight="1">
      <c r="B102" s="1334"/>
      <c r="C102" s="1335" t="s">
        <v>62</v>
      </c>
      <c r="D102" s="1336"/>
      <c r="E102" s="1337"/>
      <c r="F102" s="1338" t="s">
        <v>64</v>
      </c>
      <c r="G102" s="1339">
        <v>0.52</v>
      </c>
      <c r="H102" s="1340">
        <f>VLOOKUP(C102,'UPAH &amp; BAHAN'!$C$9:$G$247,5,FALSE)</f>
        <v>120000</v>
      </c>
      <c r="I102" s="1341">
        <f>G102*H102</f>
        <v>62400</v>
      </c>
      <c r="J102" s="1345">
        <f>VLOOKUP(C102,'UPAH &amp; BAHAN'!$C$9:$K$247,7,FALSE)</f>
        <v>1</v>
      </c>
      <c r="K102" s="1346">
        <f>VLOOKUP(C102,'UPAH &amp; BAHAN'!$C$9:$K$247,8,FALSE)</f>
        <v>120000</v>
      </c>
      <c r="L102" s="1347">
        <f t="shared" ref="L102:L105" si="9">G102*K102</f>
        <v>62400</v>
      </c>
    </row>
    <row r="103" spans="2:12" ht="16.5" customHeight="1">
      <c r="B103" s="1334"/>
      <c r="C103" s="1335" t="s">
        <v>78</v>
      </c>
      <c r="D103" s="1336"/>
      <c r="E103" s="1337"/>
      <c r="F103" s="1338" t="s">
        <v>64</v>
      </c>
      <c r="G103" s="1339">
        <v>0.26</v>
      </c>
      <c r="H103" s="1340">
        <f>VLOOKUP(C103,'UPAH &amp; BAHAN'!$C$9:$G$247,5,FALSE)</f>
        <v>140000</v>
      </c>
      <c r="I103" s="1341">
        <f>G103*H103</f>
        <v>36400</v>
      </c>
      <c r="J103" s="1345">
        <f>VLOOKUP(C103,'UPAH &amp; BAHAN'!$C$9:$K$247,7,FALSE)</f>
        <v>1</v>
      </c>
      <c r="K103" s="1346">
        <f>VLOOKUP(C103,'UPAH &amp; BAHAN'!$C$9:$K$247,8,FALSE)</f>
        <v>140000</v>
      </c>
      <c r="L103" s="1347">
        <f t="shared" si="9"/>
        <v>36400</v>
      </c>
    </row>
    <row r="104" spans="2:12" ht="16.5" customHeight="1">
      <c r="B104" s="1334"/>
      <c r="C104" s="1335" t="s">
        <v>77</v>
      </c>
      <c r="D104" s="1336"/>
      <c r="E104" s="1337"/>
      <c r="F104" s="1338" t="s">
        <v>64</v>
      </c>
      <c r="G104" s="1339">
        <v>2.5999999999999999E-2</v>
      </c>
      <c r="H104" s="1340">
        <f>VLOOKUP(C104,'UPAH &amp; BAHAN'!$C$9:$G$247,5,FALSE)</f>
        <v>160000</v>
      </c>
      <c r="I104" s="1341">
        <f>G104*H104</f>
        <v>4160</v>
      </c>
      <c r="J104" s="1345">
        <f>VLOOKUP(C104,'UPAH &amp; BAHAN'!$C$9:$K$247,7,FALSE)</f>
        <v>1</v>
      </c>
      <c r="K104" s="1346">
        <f>VLOOKUP(C104,'UPAH &amp; BAHAN'!$C$9:$K$247,8,FALSE)</f>
        <v>160000</v>
      </c>
      <c r="L104" s="1347">
        <f t="shared" si="9"/>
        <v>4160</v>
      </c>
    </row>
    <row r="105" spans="2:12" ht="16.5" customHeight="1">
      <c r="B105" s="1334"/>
      <c r="C105" s="1335" t="s">
        <v>27</v>
      </c>
      <c r="D105" s="1336"/>
      <c r="E105" s="1337"/>
      <c r="F105" s="1338" t="s">
        <v>64</v>
      </c>
      <c r="G105" s="1339">
        <v>2.5999999999999999E-2</v>
      </c>
      <c r="H105" s="1340">
        <f>VLOOKUP(C105,'UPAH &amp; BAHAN'!$C$9:$G$247,5,FALSE)</f>
        <v>140000</v>
      </c>
      <c r="I105" s="1341">
        <f>G105*H105</f>
        <v>3640</v>
      </c>
      <c r="J105" s="1345">
        <f>VLOOKUP(C105,'UPAH &amp; BAHAN'!$C$9:$K$247,7,FALSE)</f>
        <v>1</v>
      </c>
      <c r="K105" s="1346">
        <f>VLOOKUP(C105,'UPAH &amp; BAHAN'!$C$9:$K$247,8,FALSE)</f>
        <v>140000</v>
      </c>
      <c r="L105" s="1347">
        <f t="shared" si="9"/>
        <v>3640</v>
      </c>
    </row>
    <row r="106" spans="2:12" ht="16.5" customHeight="1">
      <c r="B106" s="1334"/>
      <c r="C106" s="1335"/>
      <c r="D106" s="1336"/>
      <c r="E106" s="1337"/>
      <c r="F106" s="1338"/>
      <c r="G106" s="1339"/>
      <c r="H106" s="1348" t="s">
        <v>868</v>
      </c>
      <c r="I106" s="1349">
        <f>SUM(I102:I105)</f>
        <v>106600</v>
      </c>
      <c r="J106" s="1342"/>
      <c r="K106" s="1342"/>
      <c r="L106" s="1342"/>
    </row>
    <row r="107" spans="2:12" ht="16.5" customHeight="1">
      <c r="B107" s="1334"/>
      <c r="C107" s="1335"/>
      <c r="D107" s="1336"/>
      <c r="E107" s="1337"/>
      <c r="F107" s="1338"/>
      <c r="G107" s="1339"/>
      <c r="H107" s="1340"/>
      <c r="I107" s="1341"/>
      <c r="J107" s="1342"/>
      <c r="K107" s="1342"/>
      <c r="L107" s="1342"/>
    </row>
    <row r="108" spans="2:12" ht="16.5" customHeight="1">
      <c r="B108" s="1343" t="s">
        <v>19</v>
      </c>
      <c r="C108" s="1344" t="s">
        <v>155</v>
      </c>
      <c r="D108" s="1336"/>
      <c r="E108" s="1337"/>
      <c r="F108" s="1338"/>
      <c r="G108" s="1339"/>
      <c r="H108" s="1340"/>
      <c r="I108" s="1341"/>
      <c r="J108" s="1342"/>
      <c r="K108" s="1342"/>
      <c r="L108" s="1342"/>
    </row>
    <row r="109" spans="2:12" ht="16.5" customHeight="1">
      <c r="B109" s="1334"/>
      <c r="C109" s="1335" t="s">
        <v>326</v>
      </c>
      <c r="D109" s="1336"/>
      <c r="E109" s="1337"/>
      <c r="F109" s="1338" t="s">
        <v>6</v>
      </c>
      <c r="G109" s="1339">
        <v>4.4999999999999998E-2</v>
      </c>
      <c r="H109" s="1340">
        <f>VLOOKUP(C109,'UPAH &amp; BAHAN'!$C$9:$G$247,5,FALSE)</f>
        <v>5571750</v>
      </c>
      <c r="I109" s="1341">
        <f>G109*H109</f>
        <v>250728.75</v>
      </c>
      <c r="J109" s="1345">
        <f>VLOOKUP(C109,'UPAH &amp; BAHAN'!$C$9:$K$247,7,FALSE)</f>
        <v>1</v>
      </c>
      <c r="K109" s="1346">
        <f>VLOOKUP(C109,'UPAH &amp; BAHAN'!$C$9:$K$247,8,FALSE)</f>
        <v>5571750</v>
      </c>
      <c r="L109" s="1347">
        <f t="shared" ref="L109:L111" si="10">G109*K109</f>
        <v>250728.75</v>
      </c>
    </row>
    <row r="110" spans="2:12" ht="16.5" customHeight="1">
      <c r="B110" s="1334"/>
      <c r="C110" s="1335" t="s">
        <v>74</v>
      </c>
      <c r="D110" s="1336"/>
      <c r="E110" s="1337"/>
      <c r="F110" s="1338" t="s">
        <v>3</v>
      </c>
      <c r="G110" s="1339">
        <v>0.3</v>
      </c>
      <c r="H110" s="1340">
        <f>VLOOKUP(C110,'UPAH &amp; BAHAN'!$C$9:$G$247,5,FALSE)</f>
        <v>23000</v>
      </c>
      <c r="I110" s="1341">
        <f>G110*H110</f>
        <v>6900</v>
      </c>
      <c r="J110" s="1345">
        <f>VLOOKUP(C110,'UPAH &amp; BAHAN'!$C$9:$K$247,7,FALSE)</f>
        <v>0.41789999999999999</v>
      </c>
      <c r="K110" s="1346">
        <f>VLOOKUP(C110,'UPAH &amp; BAHAN'!$C$9:$K$247,8,FALSE)</f>
        <v>9611.7000000000007</v>
      </c>
      <c r="L110" s="1347">
        <f t="shared" si="10"/>
        <v>2883.51</v>
      </c>
    </row>
    <row r="111" spans="2:12" ht="16.5" customHeight="1">
      <c r="B111" s="1334"/>
      <c r="C111" s="1335" t="s">
        <v>881</v>
      </c>
      <c r="D111" s="1336"/>
      <c r="E111" s="1337"/>
      <c r="F111" s="1338" t="s">
        <v>3</v>
      </c>
      <c r="G111" s="1339">
        <v>0.1</v>
      </c>
      <c r="H111" s="1340">
        <f>VLOOKUP(C111,'UPAH &amp; BAHAN'!$C$9:$G$247,5,FALSE)</f>
        <v>14375</v>
      </c>
      <c r="I111" s="1341">
        <f>G111*H111</f>
        <v>1437.5</v>
      </c>
      <c r="J111" s="1345">
        <f>VLOOKUP(C111,'UPAH &amp; BAHAN'!$C$9:$K$247,7,FALSE)</f>
        <v>0.3296</v>
      </c>
      <c r="K111" s="1346">
        <f>VLOOKUP(C111,'UPAH &amp; BAHAN'!$C$9:$K$247,8,FALSE)</f>
        <v>4738</v>
      </c>
      <c r="L111" s="1347">
        <f t="shared" si="10"/>
        <v>473.8</v>
      </c>
    </row>
    <row r="112" spans="2:12" ht="16.5" customHeight="1">
      <c r="B112" s="1334"/>
      <c r="C112" s="1335"/>
      <c r="D112" s="1336"/>
      <c r="E112" s="1337"/>
      <c r="F112" s="1338"/>
      <c r="G112" s="1339"/>
      <c r="H112" s="1348" t="s">
        <v>869</v>
      </c>
      <c r="I112" s="1349">
        <f>SUM(I109:I111)</f>
        <v>259066.25</v>
      </c>
      <c r="J112" s="1342"/>
      <c r="K112" s="1342"/>
      <c r="L112" s="1342"/>
    </row>
    <row r="113" spans="2:12" ht="16.5" customHeight="1">
      <c r="B113" s="1334"/>
      <c r="C113" s="1335"/>
      <c r="D113" s="1336"/>
      <c r="E113" s="1337"/>
      <c r="F113" s="1338"/>
      <c r="G113" s="1339"/>
      <c r="H113" s="1340"/>
      <c r="I113" s="1341"/>
      <c r="J113" s="1342"/>
      <c r="K113" s="1342"/>
      <c r="L113" s="1342"/>
    </row>
    <row r="114" spans="2:12" ht="16.5" customHeight="1">
      <c r="B114" s="1343" t="s">
        <v>20</v>
      </c>
      <c r="C114" s="1350" t="s">
        <v>101</v>
      </c>
      <c r="D114" s="1336"/>
      <c r="E114" s="1336"/>
      <c r="F114" s="1338"/>
      <c r="G114" s="1351"/>
      <c r="H114" s="1352"/>
      <c r="I114" s="1353">
        <f>I106+I112</f>
        <v>365666.25</v>
      </c>
      <c r="J114" s="1354"/>
      <c r="K114" s="1355"/>
      <c r="L114" s="1328">
        <f>SUM(L102:L112)</f>
        <v>360686.06</v>
      </c>
    </row>
    <row r="115" spans="2:12" ht="16.5" customHeight="1">
      <c r="B115" s="1343" t="s">
        <v>21</v>
      </c>
      <c r="C115" s="1350" t="s">
        <v>870</v>
      </c>
      <c r="D115" s="1336"/>
      <c r="E115" s="1336"/>
      <c r="F115" s="1338"/>
      <c r="G115" s="1351"/>
      <c r="H115" s="1352"/>
      <c r="I115" s="1353">
        <f>I114*0.15</f>
        <v>54849.9375</v>
      </c>
      <c r="J115" s="1354"/>
      <c r="K115" s="1355"/>
      <c r="L115" s="1328">
        <f>L114*15%</f>
        <v>54102.909</v>
      </c>
    </row>
    <row r="116" spans="2:12" ht="16.5" customHeight="1">
      <c r="B116" s="1343" t="s">
        <v>22</v>
      </c>
      <c r="C116" s="1350" t="s">
        <v>102</v>
      </c>
      <c r="D116" s="1336"/>
      <c r="E116" s="1336"/>
      <c r="F116" s="1338"/>
      <c r="G116" s="1351"/>
      <c r="H116" s="1352"/>
      <c r="I116" s="1353">
        <f>I114+I115</f>
        <v>420516.1875</v>
      </c>
      <c r="J116" s="1354"/>
      <c r="K116" s="1355"/>
      <c r="L116" s="1328">
        <f>L114+L115</f>
        <v>414788.96899999998</v>
      </c>
    </row>
    <row r="117" spans="2:12" ht="16.5" customHeight="1"/>
    <row r="118" spans="2:12" s="1317" customFormat="1" ht="16.5" customHeight="1">
      <c r="B118" s="1318" t="s">
        <v>885</v>
      </c>
      <c r="C118" s="1319" t="s">
        <v>871</v>
      </c>
      <c r="D118" s="1320" t="s">
        <v>886</v>
      </c>
      <c r="E118" s="1321"/>
      <c r="F118" s="1322"/>
      <c r="G118" s="1323"/>
      <c r="H118" s="1324"/>
      <c r="I118" s="1325"/>
      <c r="J118" s="1326"/>
      <c r="K118" s="1327"/>
      <c r="L118" s="1328"/>
    </row>
    <row r="119" spans="2:12" s="1317" customFormat="1" ht="16.5" customHeight="1">
      <c r="B119" s="1318" t="s">
        <v>9</v>
      </c>
      <c r="C119" s="1641" t="s">
        <v>57</v>
      </c>
      <c r="D119" s="1641"/>
      <c r="E119" s="1641"/>
      <c r="F119" s="1318" t="s">
        <v>59</v>
      </c>
      <c r="G119" s="1329" t="s">
        <v>60</v>
      </c>
      <c r="H119" s="1330" t="s">
        <v>865</v>
      </c>
      <c r="I119" s="1331" t="s">
        <v>866</v>
      </c>
      <c r="J119" s="1332" t="s">
        <v>209</v>
      </c>
      <c r="K119" s="1333" t="s">
        <v>210</v>
      </c>
      <c r="L119" s="1333" t="s">
        <v>867</v>
      </c>
    </row>
    <row r="120" spans="2:12" ht="16.5" customHeight="1">
      <c r="B120" s="1334"/>
      <c r="C120" s="1335"/>
      <c r="D120" s="1336"/>
      <c r="E120" s="1337"/>
      <c r="F120" s="1338"/>
      <c r="G120" s="1339"/>
      <c r="H120" s="1340"/>
      <c r="I120" s="1341"/>
      <c r="J120" s="1342"/>
      <c r="K120" s="1342"/>
      <c r="L120" s="1342"/>
    </row>
    <row r="121" spans="2:12" ht="16.5" customHeight="1">
      <c r="B121" s="1343" t="s">
        <v>18</v>
      </c>
      <c r="C121" s="1344" t="s">
        <v>156</v>
      </c>
      <c r="D121" s="1336"/>
      <c r="E121" s="1337"/>
      <c r="F121" s="1338"/>
      <c r="G121" s="1339"/>
      <c r="H121" s="1340"/>
      <c r="I121" s="1341"/>
      <c r="J121" s="1342"/>
      <c r="K121" s="1342"/>
      <c r="L121" s="1342"/>
    </row>
    <row r="122" spans="2:12" ht="16.5" customHeight="1">
      <c r="B122" s="1334"/>
      <c r="C122" s="1335" t="s">
        <v>62</v>
      </c>
      <c r="D122" s="1336"/>
      <c r="E122" s="1337"/>
      <c r="F122" s="1338" t="s">
        <v>64</v>
      </c>
      <c r="G122" s="1339">
        <v>0.52</v>
      </c>
      <c r="H122" s="1340">
        <f>VLOOKUP(C122,'UPAH &amp; BAHAN'!$C$9:$G$247,5,FALSE)</f>
        <v>120000</v>
      </c>
      <c r="I122" s="1341">
        <f>G122*H122</f>
        <v>62400</v>
      </c>
      <c r="J122" s="1345">
        <f>VLOOKUP(C122,'UPAH &amp; BAHAN'!$C$9:$K$247,7,FALSE)</f>
        <v>1</v>
      </c>
      <c r="K122" s="1346">
        <f>VLOOKUP(C122,'UPAH &amp; BAHAN'!$C$9:$K$247,8,FALSE)</f>
        <v>120000</v>
      </c>
      <c r="L122" s="1347">
        <f t="shared" ref="L122:L125" si="11">G122*K122</f>
        <v>62400</v>
      </c>
    </row>
    <row r="123" spans="2:12" ht="16.5" customHeight="1">
      <c r="B123" s="1334"/>
      <c r="C123" s="1335" t="s">
        <v>78</v>
      </c>
      <c r="D123" s="1336"/>
      <c r="E123" s="1337"/>
      <c r="F123" s="1338" t="s">
        <v>64</v>
      </c>
      <c r="G123" s="1339">
        <v>0.26</v>
      </c>
      <c r="H123" s="1340">
        <f>VLOOKUP(C123,'UPAH &amp; BAHAN'!$C$9:$G$247,5,FALSE)</f>
        <v>140000</v>
      </c>
      <c r="I123" s="1341">
        <f>G123*H123</f>
        <v>36400</v>
      </c>
      <c r="J123" s="1345">
        <f>VLOOKUP(C123,'UPAH &amp; BAHAN'!$C$9:$K$247,7,FALSE)</f>
        <v>1</v>
      </c>
      <c r="K123" s="1346">
        <f>VLOOKUP(C123,'UPAH &amp; BAHAN'!$C$9:$K$247,8,FALSE)</f>
        <v>140000</v>
      </c>
      <c r="L123" s="1347">
        <f t="shared" si="11"/>
        <v>36400</v>
      </c>
    </row>
    <row r="124" spans="2:12" ht="16.5" customHeight="1">
      <c r="B124" s="1334"/>
      <c r="C124" s="1335" t="s">
        <v>77</v>
      </c>
      <c r="D124" s="1336"/>
      <c r="E124" s="1337"/>
      <c r="F124" s="1338" t="s">
        <v>64</v>
      </c>
      <c r="G124" s="1339">
        <v>2.5999999999999999E-2</v>
      </c>
      <c r="H124" s="1340">
        <f>VLOOKUP(C124,'UPAH &amp; BAHAN'!$C$9:$G$247,5,FALSE)</f>
        <v>160000</v>
      </c>
      <c r="I124" s="1341">
        <f>G124*H124</f>
        <v>4160</v>
      </c>
      <c r="J124" s="1345">
        <f>VLOOKUP(C124,'UPAH &amp; BAHAN'!$C$9:$K$247,7,FALSE)</f>
        <v>1</v>
      </c>
      <c r="K124" s="1346">
        <f>VLOOKUP(C124,'UPAH &amp; BAHAN'!$C$9:$K$247,8,FALSE)</f>
        <v>160000</v>
      </c>
      <c r="L124" s="1347">
        <f t="shared" si="11"/>
        <v>4160</v>
      </c>
    </row>
    <row r="125" spans="2:12" ht="16.5" customHeight="1">
      <c r="B125" s="1334"/>
      <c r="C125" s="1335" t="s">
        <v>27</v>
      </c>
      <c r="D125" s="1336"/>
      <c r="E125" s="1337"/>
      <c r="F125" s="1338" t="s">
        <v>64</v>
      </c>
      <c r="G125" s="1339">
        <v>2.5999999999999999E-2</v>
      </c>
      <c r="H125" s="1340">
        <f>VLOOKUP(C125,'UPAH &amp; BAHAN'!$C$9:$G$247,5,FALSE)</f>
        <v>140000</v>
      </c>
      <c r="I125" s="1341">
        <f>G125*H125</f>
        <v>3640</v>
      </c>
      <c r="J125" s="1345">
        <f>VLOOKUP(C125,'UPAH &amp; BAHAN'!$C$9:$K$247,7,FALSE)</f>
        <v>1</v>
      </c>
      <c r="K125" s="1346">
        <f>VLOOKUP(C125,'UPAH &amp; BAHAN'!$C$9:$K$247,8,FALSE)</f>
        <v>140000</v>
      </c>
      <c r="L125" s="1347">
        <f t="shared" si="11"/>
        <v>3640</v>
      </c>
    </row>
    <row r="126" spans="2:12" ht="16.5" customHeight="1">
      <c r="B126" s="1334"/>
      <c r="C126" s="1335"/>
      <c r="D126" s="1336"/>
      <c r="E126" s="1337"/>
      <c r="F126" s="1338"/>
      <c r="G126" s="1339"/>
      <c r="H126" s="1348" t="s">
        <v>868</v>
      </c>
      <c r="I126" s="1349">
        <f>SUM(I122:I125)</f>
        <v>106600</v>
      </c>
      <c r="J126" s="1342"/>
      <c r="K126" s="1342"/>
      <c r="L126" s="1342"/>
    </row>
    <row r="127" spans="2:12" ht="16.5" customHeight="1">
      <c r="B127" s="1334"/>
      <c r="C127" s="1335"/>
      <c r="D127" s="1336"/>
      <c r="E127" s="1337"/>
      <c r="F127" s="1338"/>
      <c r="G127" s="1339"/>
      <c r="H127" s="1340"/>
      <c r="I127" s="1341"/>
      <c r="J127" s="1342"/>
      <c r="K127" s="1342"/>
      <c r="L127" s="1342"/>
    </row>
    <row r="128" spans="2:12" ht="16.5" customHeight="1">
      <c r="B128" s="1343" t="s">
        <v>19</v>
      </c>
      <c r="C128" s="1344" t="s">
        <v>155</v>
      </c>
      <c r="D128" s="1336"/>
      <c r="E128" s="1337"/>
      <c r="F128" s="1338"/>
      <c r="G128" s="1339"/>
      <c r="H128" s="1340"/>
      <c r="I128" s="1341"/>
      <c r="J128" s="1342"/>
      <c r="K128" s="1342"/>
      <c r="L128" s="1342"/>
    </row>
    <row r="129" spans="2:12" ht="16.5" customHeight="1">
      <c r="B129" s="1334"/>
      <c r="C129" s="1335" t="s">
        <v>326</v>
      </c>
      <c r="D129" s="1336"/>
      <c r="E129" s="1337"/>
      <c r="F129" s="1338" t="s">
        <v>6</v>
      </c>
      <c r="G129" s="1339">
        <f>G109/2</f>
        <v>2.2499999999999999E-2</v>
      </c>
      <c r="H129" s="1340">
        <f>VLOOKUP(C129,'UPAH &amp; BAHAN'!$C$9:$G$247,5,FALSE)</f>
        <v>5571750</v>
      </c>
      <c r="I129" s="1341">
        <f>G129*H129</f>
        <v>125364.375</v>
      </c>
      <c r="J129" s="1345">
        <f>VLOOKUP(C129,'UPAH &amp; BAHAN'!$C$9:$K$247,7,FALSE)</f>
        <v>1</v>
      </c>
      <c r="K129" s="1346">
        <f>VLOOKUP(C129,'UPAH &amp; BAHAN'!$C$9:$K$247,8,FALSE)</f>
        <v>5571750</v>
      </c>
      <c r="L129" s="1347">
        <f t="shared" ref="L129:L131" si="12">G129*K129</f>
        <v>125364.375</v>
      </c>
    </row>
    <row r="130" spans="2:12" ht="16.5" customHeight="1">
      <c r="B130" s="1334"/>
      <c r="C130" s="1335" t="s">
        <v>74</v>
      </c>
      <c r="D130" s="1336"/>
      <c r="E130" s="1337"/>
      <c r="F130" s="1338" t="s">
        <v>3</v>
      </c>
      <c r="G130" s="1339">
        <v>0.3</v>
      </c>
      <c r="H130" s="1340">
        <f>VLOOKUP(C130,'UPAH &amp; BAHAN'!$C$9:$G$247,5,FALSE)</f>
        <v>23000</v>
      </c>
      <c r="I130" s="1341">
        <f>G130*H130</f>
        <v>6900</v>
      </c>
      <c r="J130" s="1345">
        <f>VLOOKUP(C130,'UPAH &amp; BAHAN'!$C$9:$K$247,7,FALSE)</f>
        <v>0.41789999999999999</v>
      </c>
      <c r="K130" s="1346">
        <f>VLOOKUP(C130,'UPAH &amp; BAHAN'!$C$9:$K$247,8,FALSE)</f>
        <v>9611.7000000000007</v>
      </c>
      <c r="L130" s="1347">
        <f t="shared" si="12"/>
        <v>2883.51</v>
      </c>
    </row>
    <row r="131" spans="2:12" ht="16.5" customHeight="1">
      <c r="B131" s="1334"/>
      <c r="C131" s="1335" t="s">
        <v>881</v>
      </c>
      <c r="D131" s="1336"/>
      <c r="E131" s="1337"/>
      <c r="F131" s="1338" t="s">
        <v>3</v>
      </c>
      <c r="G131" s="1339">
        <v>0.1</v>
      </c>
      <c r="H131" s="1340">
        <f>VLOOKUP(C131,'UPAH &amp; BAHAN'!$C$9:$G$247,5,FALSE)</f>
        <v>14375</v>
      </c>
      <c r="I131" s="1341">
        <f>G131*H131</f>
        <v>1437.5</v>
      </c>
      <c r="J131" s="1345">
        <f>VLOOKUP(C131,'UPAH &amp; BAHAN'!$C$9:$K$247,7,FALSE)</f>
        <v>0.3296</v>
      </c>
      <c r="K131" s="1346">
        <f>VLOOKUP(C131,'UPAH &amp; BAHAN'!$C$9:$K$247,8,FALSE)</f>
        <v>4738</v>
      </c>
      <c r="L131" s="1347">
        <f t="shared" si="12"/>
        <v>473.8</v>
      </c>
    </row>
    <row r="132" spans="2:12" ht="16.5" customHeight="1">
      <c r="B132" s="1334"/>
      <c r="C132" s="1335"/>
      <c r="D132" s="1336"/>
      <c r="E132" s="1337"/>
      <c r="F132" s="1338"/>
      <c r="G132" s="1339"/>
      <c r="H132" s="1348" t="s">
        <v>869</v>
      </c>
      <c r="I132" s="1349">
        <f>SUM(I129:I131)</f>
        <v>133701.875</v>
      </c>
      <c r="J132" s="1342"/>
      <c r="K132" s="1342"/>
      <c r="L132" s="1342"/>
    </row>
    <row r="133" spans="2:12" ht="16.5" customHeight="1">
      <c r="B133" s="1334"/>
      <c r="C133" s="1335"/>
      <c r="D133" s="1336"/>
      <c r="E133" s="1337"/>
      <c r="F133" s="1338"/>
      <c r="G133" s="1339"/>
      <c r="H133" s="1340"/>
      <c r="I133" s="1341"/>
      <c r="J133" s="1342"/>
      <c r="K133" s="1342"/>
      <c r="L133" s="1342"/>
    </row>
    <row r="134" spans="2:12" ht="16.5" customHeight="1">
      <c r="B134" s="1343" t="s">
        <v>20</v>
      </c>
      <c r="C134" s="1350" t="s">
        <v>101</v>
      </c>
      <c r="D134" s="1336"/>
      <c r="E134" s="1336"/>
      <c r="F134" s="1338"/>
      <c r="G134" s="1351"/>
      <c r="H134" s="1352"/>
      <c r="I134" s="1353">
        <f>I126+I132</f>
        <v>240301.875</v>
      </c>
      <c r="J134" s="1354"/>
      <c r="K134" s="1355"/>
      <c r="L134" s="1328">
        <f>SUM(L121:L132)</f>
        <v>235321.685</v>
      </c>
    </row>
    <row r="135" spans="2:12" ht="16.5" customHeight="1">
      <c r="B135" s="1343" t="s">
        <v>21</v>
      </c>
      <c r="C135" s="1350" t="s">
        <v>870</v>
      </c>
      <c r="D135" s="1336"/>
      <c r="E135" s="1336"/>
      <c r="F135" s="1338"/>
      <c r="G135" s="1351"/>
      <c r="H135" s="1352"/>
      <c r="I135" s="1353">
        <f>I134*0.15</f>
        <v>36045.28125</v>
      </c>
      <c r="J135" s="1354"/>
      <c r="K135" s="1355"/>
      <c r="L135" s="1328">
        <f>L134*15%</f>
        <v>35298.25275</v>
      </c>
    </row>
    <row r="136" spans="2:12" ht="16.5" customHeight="1">
      <c r="B136" s="1343" t="s">
        <v>22</v>
      </c>
      <c r="C136" s="1350" t="s">
        <v>102</v>
      </c>
      <c r="D136" s="1336"/>
      <c r="E136" s="1336"/>
      <c r="F136" s="1338"/>
      <c r="G136" s="1351"/>
      <c r="H136" s="1352"/>
      <c r="I136" s="1353">
        <f>I134+I135</f>
        <v>276347.15625</v>
      </c>
      <c r="J136" s="1354"/>
      <c r="K136" s="1355"/>
      <c r="L136" s="1328">
        <f>L134+L135</f>
        <v>270619.93774999998</v>
      </c>
    </row>
    <row r="137" spans="2:12" ht="16.5" customHeight="1"/>
    <row r="138" spans="2:12" s="1317" customFormat="1" ht="16.5" customHeight="1">
      <c r="B138" s="1318" t="s">
        <v>139</v>
      </c>
      <c r="C138" s="1319" t="s">
        <v>871</v>
      </c>
      <c r="D138" s="1320" t="s">
        <v>887</v>
      </c>
      <c r="E138" s="1321"/>
      <c r="F138" s="1322"/>
      <c r="G138" s="1323"/>
      <c r="H138" s="1324"/>
      <c r="I138" s="1325"/>
      <c r="J138" s="1326"/>
      <c r="K138" s="1327"/>
      <c r="L138" s="1328"/>
    </row>
    <row r="139" spans="2:12" s="1317" customFormat="1" ht="16.5" customHeight="1">
      <c r="B139" s="1318" t="s">
        <v>9</v>
      </c>
      <c r="C139" s="1641" t="s">
        <v>57</v>
      </c>
      <c r="D139" s="1641"/>
      <c r="E139" s="1641"/>
      <c r="F139" s="1318" t="s">
        <v>59</v>
      </c>
      <c r="G139" s="1329" t="s">
        <v>60</v>
      </c>
      <c r="H139" s="1330" t="s">
        <v>865</v>
      </c>
      <c r="I139" s="1331" t="s">
        <v>866</v>
      </c>
      <c r="J139" s="1332" t="s">
        <v>209</v>
      </c>
      <c r="K139" s="1333" t="s">
        <v>210</v>
      </c>
      <c r="L139" s="1333" t="s">
        <v>867</v>
      </c>
    </row>
    <row r="140" spans="2:12" ht="16.5" customHeight="1">
      <c r="B140" s="1334"/>
      <c r="C140" s="1335"/>
      <c r="D140" s="1336"/>
      <c r="E140" s="1337"/>
      <c r="F140" s="1338"/>
      <c r="G140" s="1339"/>
      <c r="H140" s="1340"/>
      <c r="I140" s="1341"/>
      <c r="J140" s="1342"/>
      <c r="K140" s="1342"/>
      <c r="L140" s="1342"/>
    </row>
    <row r="141" spans="2:12" ht="16.5" customHeight="1">
      <c r="B141" s="1343" t="s">
        <v>18</v>
      </c>
      <c r="C141" s="1344" t="s">
        <v>156</v>
      </c>
      <c r="D141" s="1336"/>
      <c r="E141" s="1337"/>
      <c r="F141" s="1338"/>
      <c r="G141" s="1339"/>
      <c r="H141" s="1340"/>
      <c r="I141" s="1341"/>
      <c r="J141" s="1342"/>
      <c r="K141" s="1342"/>
      <c r="L141" s="1342"/>
    </row>
    <row r="142" spans="2:12" ht="16.5" customHeight="1">
      <c r="B142" s="1334"/>
      <c r="C142" s="1335" t="s">
        <v>62</v>
      </c>
      <c r="D142" s="1336"/>
      <c r="E142" s="1337"/>
      <c r="F142" s="1338" t="s">
        <v>64</v>
      </c>
      <c r="G142" s="1339">
        <v>0.66</v>
      </c>
      <c r="H142" s="1340">
        <f>VLOOKUP(C142,'UPAH &amp; BAHAN'!$C$9:$G$247,5,FALSE)</f>
        <v>120000</v>
      </c>
      <c r="I142" s="1341">
        <f>G142*H142</f>
        <v>79200</v>
      </c>
      <c r="J142" s="1345">
        <f>VLOOKUP(C142,'UPAH &amp; BAHAN'!$C$9:$K$247,7,FALSE)</f>
        <v>1</v>
      </c>
      <c r="K142" s="1346">
        <f>VLOOKUP(C142,'UPAH &amp; BAHAN'!$C$9:$K$247,8,FALSE)</f>
        <v>120000</v>
      </c>
      <c r="L142" s="1347">
        <f t="shared" ref="L142:L145" si="13">G142*K142</f>
        <v>79200</v>
      </c>
    </row>
    <row r="143" spans="2:12" ht="16.5" customHeight="1">
      <c r="B143" s="1334"/>
      <c r="C143" s="1335" t="s">
        <v>78</v>
      </c>
      <c r="D143" s="1336"/>
      <c r="E143" s="1337"/>
      <c r="F143" s="1338" t="s">
        <v>64</v>
      </c>
      <c r="G143" s="1339">
        <v>0.33</v>
      </c>
      <c r="H143" s="1340">
        <f>VLOOKUP(C143,'UPAH &amp; BAHAN'!$C$9:$G$247,5,FALSE)</f>
        <v>140000</v>
      </c>
      <c r="I143" s="1341">
        <f>G143*H143</f>
        <v>46200</v>
      </c>
      <c r="J143" s="1345">
        <f>VLOOKUP(C143,'UPAH &amp; BAHAN'!$C$9:$K$247,7,FALSE)</f>
        <v>1</v>
      </c>
      <c r="K143" s="1346">
        <f>VLOOKUP(C143,'UPAH &amp; BAHAN'!$C$9:$K$247,8,FALSE)</f>
        <v>140000</v>
      </c>
      <c r="L143" s="1347">
        <f t="shared" si="13"/>
        <v>46200</v>
      </c>
    </row>
    <row r="144" spans="2:12" ht="16.5" customHeight="1">
      <c r="B144" s="1334"/>
      <c r="C144" s="1335" t="s">
        <v>77</v>
      </c>
      <c r="D144" s="1336"/>
      <c r="E144" s="1337"/>
      <c r="F144" s="1338" t="s">
        <v>64</v>
      </c>
      <c r="G144" s="1339">
        <v>3.3000000000000002E-2</v>
      </c>
      <c r="H144" s="1340">
        <f>VLOOKUP(C144,'UPAH &amp; BAHAN'!$C$9:$G$247,5,FALSE)</f>
        <v>160000</v>
      </c>
      <c r="I144" s="1341">
        <f>G144*H144</f>
        <v>5280</v>
      </c>
      <c r="J144" s="1345">
        <f>VLOOKUP(C144,'UPAH &amp; BAHAN'!$C$9:$K$247,7,FALSE)</f>
        <v>1</v>
      </c>
      <c r="K144" s="1346">
        <f>VLOOKUP(C144,'UPAH &amp; BAHAN'!$C$9:$K$247,8,FALSE)</f>
        <v>160000</v>
      </c>
      <c r="L144" s="1347">
        <f t="shared" si="13"/>
        <v>5280</v>
      </c>
    </row>
    <row r="145" spans="2:12" ht="16.5" customHeight="1">
      <c r="B145" s="1334"/>
      <c r="C145" s="1335" t="s">
        <v>27</v>
      </c>
      <c r="D145" s="1336"/>
      <c r="E145" s="1337"/>
      <c r="F145" s="1338" t="s">
        <v>64</v>
      </c>
      <c r="G145" s="1339">
        <v>3.3000000000000002E-2</v>
      </c>
      <c r="H145" s="1340">
        <f>VLOOKUP(C145,'UPAH &amp; BAHAN'!$C$9:$G$247,5,FALSE)</f>
        <v>140000</v>
      </c>
      <c r="I145" s="1341">
        <f>G145*H145</f>
        <v>4620</v>
      </c>
      <c r="J145" s="1345">
        <f>VLOOKUP(C145,'UPAH &amp; BAHAN'!$C$9:$K$247,7,FALSE)</f>
        <v>1</v>
      </c>
      <c r="K145" s="1346">
        <f>VLOOKUP(C145,'UPAH &amp; BAHAN'!$C$9:$K$247,8,FALSE)</f>
        <v>140000</v>
      </c>
      <c r="L145" s="1347">
        <f t="shared" si="13"/>
        <v>4620</v>
      </c>
    </row>
    <row r="146" spans="2:12" ht="16.5" customHeight="1">
      <c r="B146" s="1334"/>
      <c r="C146" s="1335"/>
      <c r="D146" s="1336"/>
      <c r="E146" s="1337"/>
      <c r="F146" s="1338"/>
      <c r="G146" s="1339"/>
      <c r="H146" s="1348" t="s">
        <v>868</v>
      </c>
      <c r="I146" s="1349">
        <f>SUM(I142:I145)</f>
        <v>135300</v>
      </c>
      <c r="J146" s="1342"/>
      <c r="K146" s="1342"/>
      <c r="L146" s="1342"/>
    </row>
    <row r="147" spans="2:12" ht="16.5" customHeight="1">
      <c r="B147" s="1334"/>
      <c r="C147" s="1335"/>
      <c r="D147" s="1336"/>
      <c r="E147" s="1337"/>
      <c r="F147" s="1338"/>
      <c r="G147" s="1339"/>
      <c r="H147" s="1340"/>
      <c r="I147" s="1341"/>
      <c r="J147" s="1342"/>
      <c r="K147" s="1342"/>
      <c r="L147" s="1342"/>
    </row>
    <row r="148" spans="2:12" ht="16.5" customHeight="1">
      <c r="B148" s="1343" t="s">
        <v>19</v>
      </c>
      <c r="C148" s="1344" t="s">
        <v>155</v>
      </c>
      <c r="D148" s="1336"/>
      <c r="E148" s="1337"/>
      <c r="F148" s="1338"/>
      <c r="G148" s="1339"/>
      <c r="H148" s="1340"/>
      <c r="I148" s="1341"/>
      <c r="J148" s="1342"/>
      <c r="K148" s="1342"/>
      <c r="L148" s="1342"/>
    </row>
    <row r="149" spans="2:12" ht="16.5" customHeight="1">
      <c r="B149" s="1334"/>
      <c r="C149" s="1335" t="s">
        <v>326</v>
      </c>
      <c r="D149" s="1336"/>
      <c r="E149" s="1337" t="s">
        <v>888</v>
      </c>
      <c r="F149" s="1338" t="s">
        <v>6</v>
      </c>
      <c r="G149" s="1339">
        <v>0.04</v>
      </c>
      <c r="H149" s="1340">
        <f>VLOOKUP(C149,'UPAH &amp; BAHAN'!$C$9:$G$247,5,FALSE)</f>
        <v>5571750</v>
      </c>
      <c r="I149" s="1341">
        <f t="shared" ref="I149:I154" si="14">G149*H149</f>
        <v>222870</v>
      </c>
      <c r="J149" s="1345">
        <f>VLOOKUP(C149,'UPAH &amp; BAHAN'!$C$9:$K$247,7,FALSE)</f>
        <v>1</v>
      </c>
      <c r="K149" s="1346">
        <f>VLOOKUP(C149,'UPAH &amp; BAHAN'!$C$9:$K$247,8,FALSE)</f>
        <v>5571750</v>
      </c>
      <c r="L149" s="1347">
        <f t="shared" ref="L149:L154" si="15">G149*K149</f>
        <v>222870</v>
      </c>
    </row>
    <row r="150" spans="2:12" ht="16.5" customHeight="1">
      <c r="B150" s="1334"/>
      <c r="C150" s="1335" t="s">
        <v>74</v>
      </c>
      <c r="D150" s="1336"/>
      <c r="E150" s="1337"/>
      <c r="F150" s="1338" t="s">
        <v>3</v>
      </c>
      <c r="G150" s="1339">
        <v>0.4</v>
      </c>
      <c r="H150" s="1340">
        <f>VLOOKUP(C150,'UPAH &amp; BAHAN'!$C$9:$G$247,5,FALSE)</f>
        <v>23000</v>
      </c>
      <c r="I150" s="1341">
        <f t="shared" si="14"/>
        <v>9200</v>
      </c>
      <c r="J150" s="1345">
        <f>VLOOKUP(C150,'UPAH &amp; BAHAN'!$C$9:$K$247,7,FALSE)</f>
        <v>0.41789999999999999</v>
      </c>
      <c r="K150" s="1346">
        <f>VLOOKUP(C150,'UPAH &amp; BAHAN'!$C$9:$K$247,8,FALSE)</f>
        <v>9611.7000000000007</v>
      </c>
      <c r="L150" s="1347">
        <f t="shared" si="15"/>
        <v>3844.6800000000003</v>
      </c>
    </row>
    <row r="151" spans="2:12" ht="16.5" customHeight="1">
      <c r="B151" s="1334"/>
      <c r="C151" s="1335" t="s">
        <v>881</v>
      </c>
      <c r="D151" s="1336"/>
      <c r="E151" s="1337"/>
      <c r="F151" s="1338" t="s">
        <v>3</v>
      </c>
      <c r="G151" s="1339">
        <v>0.2</v>
      </c>
      <c r="H151" s="1340">
        <f>VLOOKUP(C151,'UPAH &amp; BAHAN'!$C$9:$G$247,5,FALSE)</f>
        <v>14375</v>
      </c>
      <c r="I151" s="1341">
        <f t="shared" si="14"/>
        <v>2875</v>
      </c>
      <c r="J151" s="1345">
        <f>VLOOKUP(C151,'UPAH &amp; BAHAN'!$C$9:$K$247,7,FALSE)</f>
        <v>0.3296</v>
      </c>
      <c r="K151" s="1346">
        <f>VLOOKUP(C151,'UPAH &amp; BAHAN'!$C$9:$K$247,8,FALSE)</f>
        <v>4738</v>
      </c>
      <c r="L151" s="1347">
        <f t="shared" si="15"/>
        <v>947.6</v>
      </c>
    </row>
    <row r="152" spans="2:12" ht="16.5" customHeight="1">
      <c r="B152" s="1334"/>
      <c r="C152" s="1335" t="s">
        <v>326</v>
      </c>
      <c r="D152" s="1336"/>
      <c r="E152" s="1337" t="s">
        <v>889</v>
      </c>
      <c r="F152" s="1338" t="s">
        <v>6</v>
      </c>
      <c r="G152" s="1339">
        <v>1.4999999999999999E-2</v>
      </c>
      <c r="H152" s="1340">
        <f>VLOOKUP(C152,'UPAH &amp; BAHAN'!$C$9:$G$247,5,FALSE)</f>
        <v>5571750</v>
      </c>
      <c r="I152" s="1341">
        <f t="shared" si="14"/>
        <v>83576.25</v>
      </c>
      <c r="J152" s="1345">
        <f>VLOOKUP(C152,'UPAH &amp; BAHAN'!$C$9:$K$247,7,FALSE)</f>
        <v>1</v>
      </c>
      <c r="K152" s="1346">
        <f>VLOOKUP(C152,'UPAH &amp; BAHAN'!$C$9:$K$247,8,FALSE)</f>
        <v>5571750</v>
      </c>
      <c r="L152" s="1347">
        <f t="shared" si="15"/>
        <v>83576.25</v>
      </c>
    </row>
    <row r="153" spans="2:12" ht="16.5" customHeight="1">
      <c r="B153" s="1334"/>
      <c r="C153" s="1335" t="s">
        <v>37</v>
      </c>
      <c r="D153" s="1336"/>
      <c r="E153" s="1337"/>
      <c r="F153" s="1338" t="s">
        <v>33</v>
      </c>
      <c r="G153" s="1339">
        <v>0.35</v>
      </c>
      <c r="H153" s="1340">
        <f>VLOOKUP(C153,'UPAH &amp; BAHAN'!$C$9:$G$247,5,FALSE)</f>
        <v>172500</v>
      </c>
      <c r="I153" s="1341">
        <f t="shared" si="14"/>
        <v>60374.999999999993</v>
      </c>
      <c r="J153" s="1345">
        <f>VLOOKUP(C153,'UPAH &amp; BAHAN'!$C$9:$K$247,7,FALSE)</f>
        <v>0.83640000000000003</v>
      </c>
      <c r="K153" s="1346">
        <f>VLOOKUP(C153,'UPAH &amp; BAHAN'!$C$9:$K$247,8,FALSE)</f>
        <v>144279</v>
      </c>
      <c r="L153" s="1347">
        <f t="shared" si="15"/>
        <v>50497.649999999994</v>
      </c>
    </row>
    <row r="154" spans="2:12" ht="16.5" customHeight="1">
      <c r="B154" s="1334"/>
      <c r="C154" s="1335" t="s">
        <v>329</v>
      </c>
      <c r="D154" s="1336"/>
      <c r="E154" s="1337"/>
      <c r="F154" s="1338" t="s">
        <v>34</v>
      </c>
      <c r="G154" s="1339">
        <v>2</v>
      </c>
      <c r="H154" s="1340">
        <f>VLOOKUP(C154,'UPAH &amp; BAHAN'!$C$9:$G$247,5,FALSE)</f>
        <v>33753</v>
      </c>
      <c r="I154" s="1341">
        <f t="shared" si="14"/>
        <v>67506</v>
      </c>
      <c r="J154" s="1345">
        <f>VLOOKUP(C154,'UPAH &amp; BAHAN'!$C$9:$K$247,7,FALSE)</f>
        <v>1</v>
      </c>
      <c r="K154" s="1346">
        <f>VLOOKUP(C154,'UPAH &amp; BAHAN'!$C$9:$K$247,8,FALSE)</f>
        <v>33753</v>
      </c>
      <c r="L154" s="1347">
        <f t="shared" si="15"/>
        <v>67506</v>
      </c>
    </row>
    <row r="155" spans="2:12" ht="16.5" customHeight="1">
      <c r="B155" s="1334"/>
      <c r="C155" s="1335"/>
      <c r="D155" s="1336"/>
      <c r="E155" s="1337"/>
      <c r="F155" s="1338"/>
      <c r="G155" s="1339"/>
      <c r="H155" s="1348" t="s">
        <v>869</v>
      </c>
      <c r="I155" s="1349">
        <f>SUM(I149:I154)</f>
        <v>446402.25</v>
      </c>
      <c r="J155" s="1342"/>
      <c r="K155" s="1342"/>
      <c r="L155" s="1342"/>
    </row>
    <row r="156" spans="2:12" ht="16.5" customHeight="1">
      <c r="B156" s="1334"/>
      <c r="C156" s="1335"/>
      <c r="D156" s="1336"/>
      <c r="E156" s="1337"/>
      <c r="F156" s="1338"/>
      <c r="G156" s="1339"/>
      <c r="H156" s="1340"/>
      <c r="I156" s="1341"/>
      <c r="J156" s="1342"/>
      <c r="K156" s="1342"/>
      <c r="L156" s="1342"/>
    </row>
    <row r="157" spans="2:12" ht="16.5" customHeight="1">
      <c r="B157" s="1343" t="s">
        <v>20</v>
      </c>
      <c r="C157" s="1350" t="s">
        <v>101</v>
      </c>
      <c r="D157" s="1336"/>
      <c r="E157" s="1336"/>
      <c r="F157" s="1338"/>
      <c r="G157" s="1351"/>
      <c r="H157" s="1352"/>
      <c r="I157" s="1353">
        <f>I146+I155</f>
        <v>581702.25</v>
      </c>
      <c r="J157" s="1354"/>
      <c r="K157" s="1355"/>
      <c r="L157" s="1328">
        <f>SUM(L141:L155)</f>
        <v>564542.17999999993</v>
      </c>
    </row>
    <row r="158" spans="2:12" ht="16.5" customHeight="1">
      <c r="B158" s="1343" t="s">
        <v>21</v>
      </c>
      <c r="C158" s="1350" t="s">
        <v>870</v>
      </c>
      <c r="D158" s="1336"/>
      <c r="E158" s="1336"/>
      <c r="F158" s="1338"/>
      <c r="G158" s="1351"/>
      <c r="H158" s="1352"/>
      <c r="I158" s="1353">
        <f>I157*0.15</f>
        <v>87255.337499999994</v>
      </c>
      <c r="J158" s="1354"/>
      <c r="K158" s="1355"/>
      <c r="L158" s="1328">
        <f>L157*15%</f>
        <v>84681.32699999999</v>
      </c>
    </row>
    <row r="159" spans="2:12" ht="16.5" customHeight="1">
      <c r="B159" s="1343" t="s">
        <v>22</v>
      </c>
      <c r="C159" s="1350" t="s">
        <v>102</v>
      </c>
      <c r="D159" s="1336"/>
      <c r="E159" s="1336"/>
      <c r="F159" s="1338"/>
      <c r="G159" s="1351"/>
      <c r="H159" s="1352"/>
      <c r="I159" s="1353">
        <f>I157+I158</f>
        <v>668957.58750000002</v>
      </c>
      <c r="J159" s="1354"/>
      <c r="K159" s="1355"/>
      <c r="L159" s="1328">
        <f>L157+L158</f>
        <v>649223.50699999998</v>
      </c>
    </row>
    <row r="160" spans="2:12" ht="16.5" customHeight="1"/>
    <row r="161" spans="2:12" s="1317" customFormat="1" ht="16.5" customHeight="1">
      <c r="B161" s="1318" t="s">
        <v>890</v>
      </c>
      <c r="C161" s="1319" t="s">
        <v>871</v>
      </c>
      <c r="D161" s="1320" t="s">
        <v>891</v>
      </c>
      <c r="E161" s="1321"/>
      <c r="F161" s="1322"/>
      <c r="G161" s="1323"/>
      <c r="H161" s="1324"/>
      <c r="I161" s="1325"/>
      <c r="J161" s="1326"/>
      <c r="K161" s="1327"/>
      <c r="L161" s="1328"/>
    </row>
    <row r="162" spans="2:12" s="1317" customFormat="1" ht="16.5" customHeight="1">
      <c r="B162" s="1318" t="s">
        <v>9</v>
      </c>
      <c r="C162" s="1641" t="s">
        <v>57</v>
      </c>
      <c r="D162" s="1641"/>
      <c r="E162" s="1641"/>
      <c r="F162" s="1318" t="s">
        <v>59</v>
      </c>
      <c r="G162" s="1329" t="s">
        <v>60</v>
      </c>
      <c r="H162" s="1330" t="s">
        <v>865</v>
      </c>
      <c r="I162" s="1331" t="s">
        <v>866</v>
      </c>
      <c r="J162" s="1332" t="s">
        <v>209</v>
      </c>
      <c r="K162" s="1333" t="s">
        <v>210</v>
      </c>
      <c r="L162" s="1333" t="s">
        <v>867</v>
      </c>
    </row>
    <row r="163" spans="2:12" ht="16.5" customHeight="1">
      <c r="B163" s="1334"/>
      <c r="C163" s="1335"/>
      <c r="D163" s="1336"/>
      <c r="E163" s="1337"/>
      <c r="F163" s="1338"/>
      <c r="G163" s="1339"/>
      <c r="H163" s="1340"/>
      <c r="I163" s="1341"/>
      <c r="J163" s="1342"/>
      <c r="K163" s="1342"/>
      <c r="L163" s="1342"/>
    </row>
    <row r="164" spans="2:12" ht="16.5" customHeight="1">
      <c r="B164" s="1343" t="s">
        <v>18</v>
      </c>
      <c r="C164" s="1344" t="s">
        <v>156</v>
      </c>
      <c r="D164" s="1336"/>
      <c r="E164" s="1337"/>
      <c r="F164" s="1338"/>
      <c r="G164" s="1339"/>
      <c r="H164" s="1340"/>
      <c r="I164" s="1341"/>
      <c r="J164" s="1342"/>
      <c r="K164" s="1342"/>
      <c r="L164" s="1342"/>
    </row>
    <row r="165" spans="2:12" ht="16.5" customHeight="1">
      <c r="B165" s="1334"/>
      <c r="C165" s="1335" t="s">
        <v>62</v>
      </c>
      <c r="D165" s="1336"/>
      <c r="E165" s="1337"/>
      <c r="F165" s="1338" t="s">
        <v>64</v>
      </c>
      <c r="G165" s="1339">
        <v>0.66</v>
      </c>
      <c r="H165" s="1340">
        <f>VLOOKUP(C165,'UPAH &amp; BAHAN'!$C$9:$G$247,5,FALSE)</f>
        <v>120000</v>
      </c>
      <c r="I165" s="1341">
        <f>G165*H165</f>
        <v>79200</v>
      </c>
      <c r="J165" s="1345">
        <f>VLOOKUP(C165,'UPAH &amp; BAHAN'!$C$9:$K$247,7,FALSE)</f>
        <v>1</v>
      </c>
      <c r="K165" s="1346">
        <f>VLOOKUP(C165,'UPAH &amp; BAHAN'!$C$9:$K$247,8,FALSE)</f>
        <v>120000</v>
      </c>
      <c r="L165" s="1347">
        <f t="shared" ref="L165:L168" si="16">G165*K165</f>
        <v>79200</v>
      </c>
    </row>
    <row r="166" spans="2:12" ht="16.5" customHeight="1">
      <c r="B166" s="1334"/>
      <c r="C166" s="1335" t="s">
        <v>78</v>
      </c>
      <c r="D166" s="1336"/>
      <c r="E166" s="1337"/>
      <c r="F166" s="1338" t="s">
        <v>64</v>
      </c>
      <c r="G166" s="1339">
        <v>0.33</v>
      </c>
      <c r="H166" s="1340">
        <f>VLOOKUP(C166,'UPAH &amp; BAHAN'!$C$9:$G$247,5,FALSE)</f>
        <v>140000</v>
      </c>
      <c r="I166" s="1341">
        <f>G166*H166</f>
        <v>46200</v>
      </c>
      <c r="J166" s="1345">
        <f>VLOOKUP(C166,'UPAH &amp; BAHAN'!$C$9:$K$247,7,FALSE)</f>
        <v>1</v>
      </c>
      <c r="K166" s="1346">
        <f>VLOOKUP(C166,'UPAH &amp; BAHAN'!$C$9:$K$247,8,FALSE)</f>
        <v>140000</v>
      </c>
      <c r="L166" s="1347">
        <f t="shared" si="16"/>
        <v>46200</v>
      </c>
    </row>
    <row r="167" spans="2:12" ht="16.5" customHeight="1">
      <c r="B167" s="1334"/>
      <c r="C167" s="1335" t="s">
        <v>77</v>
      </c>
      <c r="D167" s="1336"/>
      <c r="E167" s="1337"/>
      <c r="F167" s="1338" t="s">
        <v>64</v>
      </c>
      <c r="G167" s="1339">
        <v>3.3000000000000002E-2</v>
      </c>
      <c r="H167" s="1340">
        <f>VLOOKUP(C167,'UPAH &amp; BAHAN'!$C$9:$G$247,5,FALSE)</f>
        <v>160000</v>
      </c>
      <c r="I167" s="1341">
        <f>G167*H167</f>
        <v>5280</v>
      </c>
      <c r="J167" s="1345">
        <f>VLOOKUP(C167,'UPAH &amp; BAHAN'!$C$9:$K$247,7,FALSE)</f>
        <v>1</v>
      </c>
      <c r="K167" s="1346">
        <f>VLOOKUP(C167,'UPAH &amp; BAHAN'!$C$9:$K$247,8,FALSE)</f>
        <v>160000</v>
      </c>
      <c r="L167" s="1347">
        <f t="shared" si="16"/>
        <v>5280</v>
      </c>
    </row>
    <row r="168" spans="2:12" ht="16.5" customHeight="1">
      <c r="B168" s="1334"/>
      <c r="C168" s="1335" t="s">
        <v>27</v>
      </c>
      <c r="D168" s="1336"/>
      <c r="E168" s="1337"/>
      <c r="F168" s="1338" t="s">
        <v>64</v>
      </c>
      <c r="G168" s="1339">
        <v>3.3000000000000002E-2</v>
      </c>
      <c r="H168" s="1340">
        <f>VLOOKUP(C168,'UPAH &amp; BAHAN'!$C$9:$G$247,5,FALSE)</f>
        <v>140000</v>
      </c>
      <c r="I168" s="1341">
        <f>G168*H168</f>
        <v>4620</v>
      </c>
      <c r="J168" s="1345">
        <f>VLOOKUP(C168,'UPAH &amp; BAHAN'!$C$9:$K$247,7,FALSE)</f>
        <v>1</v>
      </c>
      <c r="K168" s="1346">
        <f>VLOOKUP(C168,'UPAH &amp; BAHAN'!$C$9:$K$247,8,FALSE)</f>
        <v>140000</v>
      </c>
      <c r="L168" s="1347">
        <f t="shared" si="16"/>
        <v>4620</v>
      </c>
    </row>
    <row r="169" spans="2:12" ht="16.5" customHeight="1">
      <c r="B169" s="1334"/>
      <c r="C169" s="1335"/>
      <c r="D169" s="1336"/>
      <c r="E169" s="1337"/>
      <c r="F169" s="1338"/>
      <c r="G169" s="1339"/>
      <c r="H169" s="1348" t="s">
        <v>868</v>
      </c>
      <c r="I169" s="1349">
        <f>SUM(I165:I168)</f>
        <v>135300</v>
      </c>
      <c r="J169" s="1342"/>
      <c r="K169" s="1342"/>
      <c r="L169" s="1342"/>
    </row>
    <row r="170" spans="2:12" ht="16.5" customHeight="1">
      <c r="B170" s="1334"/>
      <c r="C170" s="1335"/>
      <c r="D170" s="1336"/>
      <c r="E170" s="1337"/>
      <c r="F170" s="1338"/>
      <c r="G170" s="1339"/>
      <c r="H170" s="1340"/>
      <c r="I170" s="1341"/>
      <c r="J170" s="1342"/>
      <c r="K170" s="1342"/>
      <c r="L170" s="1342"/>
    </row>
    <row r="171" spans="2:12" ht="16.5" customHeight="1">
      <c r="B171" s="1343" t="s">
        <v>19</v>
      </c>
      <c r="C171" s="1344" t="s">
        <v>155</v>
      </c>
      <c r="D171" s="1336"/>
      <c r="E171" s="1337"/>
      <c r="F171" s="1338"/>
      <c r="G171" s="1339"/>
      <c r="H171" s="1340"/>
      <c r="I171" s="1341"/>
      <c r="J171" s="1342"/>
      <c r="K171" s="1342"/>
      <c r="L171" s="1342"/>
    </row>
    <row r="172" spans="2:12" ht="16.5" customHeight="1">
      <c r="B172" s="1334"/>
      <c r="C172" s="1335" t="s">
        <v>326</v>
      </c>
      <c r="D172" s="1336"/>
      <c r="E172" s="1337" t="s">
        <v>888</v>
      </c>
      <c r="F172" s="1338" t="s">
        <v>6</v>
      </c>
      <c r="G172" s="1339">
        <f>G149/2</f>
        <v>0.02</v>
      </c>
      <c r="H172" s="1340">
        <f>VLOOKUP(C172,'UPAH &amp; BAHAN'!$C$9:$G$247,5,FALSE)</f>
        <v>5571750</v>
      </c>
      <c r="I172" s="1341">
        <f t="shared" ref="I172:I177" si="17">G172*H172</f>
        <v>111435</v>
      </c>
      <c r="J172" s="1345">
        <f>VLOOKUP(C172,'UPAH &amp; BAHAN'!$C$9:$K$247,7,FALSE)</f>
        <v>1</v>
      </c>
      <c r="K172" s="1346">
        <f>VLOOKUP(C172,'UPAH &amp; BAHAN'!$C$9:$K$247,8,FALSE)</f>
        <v>5571750</v>
      </c>
      <c r="L172" s="1347">
        <f t="shared" ref="L172:L177" si="18">G172*K172</f>
        <v>111435</v>
      </c>
    </row>
    <row r="173" spans="2:12" ht="16.5" customHeight="1">
      <c r="B173" s="1334"/>
      <c r="C173" s="1335" t="s">
        <v>74</v>
      </c>
      <c r="D173" s="1336"/>
      <c r="E173" s="1337"/>
      <c r="F173" s="1338" t="s">
        <v>3</v>
      </c>
      <c r="G173" s="1339">
        <v>0.4</v>
      </c>
      <c r="H173" s="1340">
        <f>VLOOKUP(C173,'UPAH &amp; BAHAN'!$C$9:$G$247,5,FALSE)</f>
        <v>23000</v>
      </c>
      <c r="I173" s="1341">
        <f t="shared" si="17"/>
        <v>9200</v>
      </c>
      <c r="J173" s="1345">
        <f>VLOOKUP(C173,'UPAH &amp; BAHAN'!$C$9:$K$247,7,FALSE)</f>
        <v>0.41789999999999999</v>
      </c>
      <c r="K173" s="1346">
        <f>VLOOKUP(C173,'UPAH &amp; BAHAN'!$C$9:$K$247,8,FALSE)</f>
        <v>9611.7000000000007</v>
      </c>
      <c r="L173" s="1347">
        <f t="shared" si="18"/>
        <v>3844.6800000000003</v>
      </c>
    </row>
    <row r="174" spans="2:12" ht="16.5" customHeight="1">
      <c r="B174" s="1334"/>
      <c r="C174" s="1335" t="s">
        <v>881</v>
      </c>
      <c r="D174" s="1336"/>
      <c r="E174" s="1337"/>
      <c r="F174" s="1338" t="s">
        <v>3</v>
      </c>
      <c r="G174" s="1339">
        <v>0.2</v>
      </c>
      <c r="H174" s="1340">
        <f>VLOOKUP(C174,'UPAH &amp; BAHAN'!$C$9:$G$247,5,FALSE)</f>
        <v>14375</v>
      </c>
      <c r="I174" s="1341">
        <f t="shared" si="17"/>
        <v>2875</v>
      </c>
      <c r="J174" s="1345">
        <f>VLOOKUP(C174,'UPAH &amp; BAHAN'!$C$9:$K$247,7,FALSE)</f>
        <v>0.3296</v>
      </c>
      <c r="K174" s="1346">
        <f>VLOOKUP(C174,'UPAH &amp; BAHAN'!$C$9:$K$247,8,FALSE)</f>
        <v>4738</v>
      </c>
      <c r="L174" s="1347">
        <f t="shared" si="18"/>
        <v>947.6</v>
      </c>
    </row>
    <row r="175" spans="2:12" ht="16.5" customHeight="1">
      <c r="B175" s="1334"/>
      <c r="C175" s="1335" t="s">
        <v>326</v>
      </c>
      <c r="D175" s="1336"/>
      <c r="E175" s="1337" t="s">
        <v>889</v>
      </c>
      <c r="F175" s="1338" t="s">
        <v>6</v>
      </c>
      <c r="G175" s="1339">
        <f>G152/2</f>
        <v>7.4999999999999997E-3</v>
      </c>
      <c r="H175" s="1340">
        <f>VLOOKUP(C175,'UPAH &amp; BAHAN'!$C$9:$G$247,5,FALSE)</f>
        <v>5571750</v>
      </c>
      <c r="I175" s="1341">
        <f t="shared" si="17"/>
        <v>41788.125</v>
      </c>
      <c r="J175" s="1345">
        <f>VLOOKUP(C175,'UPAH &amp; BAHAN'!$C$9:$K$247,7,FALSE)</f>
        <v>1</v>
      </c>
      <c r="K175" s="1346">
        <f>VLOOKUP(C175,'UPAH &amp; BAHAN'!$C$9:$K$247,8,FALSE)</f>
        <v>5571750</v>
      </c>
      <c r="L175" s="1347">
        <f t="shared" si="18"/>
        <v>41788.125</v>
      </c>
    </row>
    <row r="176" spans="2:12" ht="16.5" customHeight="1">
      <c r="B176" s="1334"/>
      <c r="C176" s="1335" t="s">
        <v>37</v>
      </c>
      <c r="D176" s="1336"/>
      <c r="E176" s="1337"/>
      <c r="F176" s="1338" t="s">
        <v>33</v>
      </c>
      <c r="G176" s="1339">
        <f>G153/2</f>
        <v>0.17499999999999999</v>
      </c>
      <c r="H176" s="1340">
        <f>VLOOKUP(C176,'UPAH &amp; BAHAN'!$C$9:$G$247,5,FALSE)</f>
        <v>172500</v>
      </c>
      <c r="I176" s="1341">
        <f t="shared" si="17"/>
        <v>30187.499999999996</v>
      </c>
      <c r="J176" s="1345">
        <f>VLOOKUP(C176,'UPAH &amp; BAHAN'!$C$9:$K$247,7,FALSE)</f>
        <v>0.83640000000000003</v>
      </c>
      <c r="K176" s="1346">
        <f>VLOOKUP(C176,'UPAH &amp; BAHAN'!$C$9:$K$247,8,FALSE)</f>
        <v>144279</v>
      </c>
      <c r="L176" s="1347">
        <f t="shared" si="18"/>
        <v>25248.824999999997</v>
      </c>
    </row>
    <row r="177" spans="2:12" ht="16.5" customHeight="1">
      <c r="B177" s="1334"/>
      <c r="C177" s="1335" t="s">
        <v>329</v>
      </c>
      <c r="D177" s="1336"/>
      <c r="E177" s="1337"/>
      <c r="F177" s="1338" t="s">
        <v>34</v>
      </c>
      <c r="G177" s="1339">
        <f>G154/2</f>
        <v>1</v>
      </c>
      <c r="H177" s="1340">
        <f>VLOOKUP(C177,'UPAH &amp; BAHAN'!$C$9:$G$247,5,FALSE)</f>
        <v>33753</v>
      </c>
      <c r="I177" s="1341">
        <f t="shared" si="17"/>
        <v>33753</v>
      </c>
      <c r="J177" s="1345">
        <f>VLOOKUP(C177,'UPAH &amp; BAHAN'!$C$9:$K$247,7,FALSE)</f>
        <v>1</v>
      </c>
      <c r="K177" s="1346">
        <f>VLOOKUP(C177,'UPAH &amp; BAHAN'!$C$9:$K$247,8,FALSE)</f>
        <v>33753</v>
      </c>
      <c r="L177" s="1347">
        <f t="shared" si="18"/>
        <v>33753</v>
      </c>
    </row>
    <row r="178" spans="2:12" ht="16.5" customHeight="1">
      <c r="B178" s="1334"/>
      <c r="C178" s="1335"/>
      <c r="D178" s="1336"/>
      <c r="E178" s="1337"/>
      <c r="F178" s="1338"/>
      <c r="G178" s="1339"/>
      <c r="H178" s="1348" t="s">
        <v>869</v>
      </c>
      <c r="I178" s="1349">
        <f>SUM(I172:I177)</f>
        <v>229238.625</v>
      </c>
      <c r="J178" s="1342"/>
      <c r="K178" s="1342"/>
      <c r="L178" s="1342"/>
    </row>
    <row r="179" spans="2:12" ht="16.5" customHeight="1">
      <c r="B179" s="1334"/>
      <c r="C179" s="1335"/>
      <c r="D179" s="1336"/>
      <c r="E179" s="1337"/>
      <c r="F179" s="1338"/>
      <c r="G179" s="1339"/>
      <c r="H179" s="1340"/>
      <c r="I179" s="1341"/>
      <c r="J179" s="1342"/>
      <c r="K179" s="1342"/>
      <c r="L179" s="1342"/>
    </row>
    <row r="180" spans="2:12" ht="16.5" customHeight="1">
      <c r="B180" s="1343" t="s">
        <v>20</v>
      </c>
      <c r="C180" s="1350" t="s">
        <v>101</v>
      </c>
      <c r="D180" s="1336"/>
      <c r="E180" s="1336"/>
      <c r="F180" s="1338"/>
      <c r="G180" s="1351"/>
      <c r="H180" s="1352"/>
      <c r="I180" s="1353">
        <f>I169+I178</f>
        <v>364538.625</v>
      </c>
      <c r="J180" s="1354"/>
      <c r="K180" s="1355"/>
      <c r="L180" s="1328">
        <f>SUM(L164:L178)</f>
        <v>352317.23000000004</v>
      </c>
    </row>
    <row r="181" spans="2:12" ht="16.5" customHeight="1">
      <c r="B181" s="1343" t="s">
        <v>21</v>
      </c>
      <c r="C181" s="1350" t="s">
        <v>870</v>
      </c>
      <c r="D181" s="1336"/>
      <c r="E181" s="1336"/>
      <c r="F181" s="1338"/>
      <c r="G181" s="1351"/>
      <c r="H181" s="1352"/>
      <c r="I181" s="1353">
        <f>I180*0.15</f>
        <v>54680.793749999997</v>
      </c>
      <c r="J181" s="1354"/>
      <c r="K181" s="1355"/>
      <c r="L181" s="1328">
        <f>L180*15%</f>
        <v>52847.584500000004</v>
      </c>
    </row>
    <row r="182" spans="2:12" ht="16.5" customHeight="1">
      <c r="B182" s="1343" t="s">
        <v>22</v>
      </c>
      <c r="C182" s="1350" t="s">
        <v>102</v>
      </c>
      <c r="D182" s="1336"/>
      <c r="E182" s="1336"/>
      <c r="F182" s="1338"/>
      <c r="G182" s="1351"/>
      <c r="H182" s="1352"/>
      <c r="I182" s="1353">
        <f>I180+I181</f>
        <v>419219.41875000001</v>
      </c>
      <c r="J182" s="1354"/>
      <c r="K182" s="1355"/>
      <c r="L182" s="1328">
        <f>L180+L181</f>
        <v>405164.81450000004</v>
      </c>
    </row>
    <row r="183" spans="2:12" ht="16.5" customHeight="1"/>
    <row r="184" spans="2:12" s="1317" customFormat="1" ht="16.5" customHeight="1">
      <c r="B184" s="1318" t="s">
        <v>140</v>
      </c>
      <c r="C184" s="1319" t="s">
        <v>871</v>
      </c>
      <c r="D184" s="1320" t="s">
        <v>892</v>
      </c>
      <c r="E184" s="1321"/>
      <c r="F184" s="1322"/>
      <c r="G184" s="1323"/>
      <c r="H184" s="1324"/>
      <c r="I184" s="1325"/>
      <c r="J184" s="1326"/>
      <c r="K184" s="1327"/>
      <c r="L184" s="1328"/>
    </row>
    <row r="185" spans="2:12" s="1317" customFormat="1" ht="16.5" customHeight="1">
      <c r="B185" s="1318" t="s">
        <v>9</v>
      </c>
      <c r="C185" s="1641" t="s">
        <v>57</v>
      </c>
      <c r="D185" s="1641"/>
      <c r="E185" s="1641"/>
      <c r="F185" s="1318" t="s">
        <v>59</v>
      </c>
      <c r="G185" s="1329" t="s">
        <v>60</v>
      </c>
      <c r="H185" s="1330" t="s">
        <v>865</v>
      </c>
      <c r="I185" s="1331" t="s">
        <v>866</v>
      </c>
      <c r="J185" s="1332" t="s">
        <v>209</v>
      </c>
      <c r="K185" s="1333" t="s">
        <v>210</v>
      </c>
      <c r="L185" s="1333" t="s">
        <v>867</v>
      </c>
    </row>
    <row r="186" spans="2:12" ht="16.5" customHeight="1">
      <c r="B186" s="1334"/>
      <c r="C186" s="1335"/>
      <c r="D186" s="1336"/>
      <c r="E186" s="1337"/>
      <c r="F186" s="1338"/>
      <c r="G186" s="1339"/>
      <c r="H186" s="1340"/>
      <c r="I186" s="1341"/>
      <c r="J186" s="1342"/>
      <c r="K186" s="1342"/>
      <c r="L186" s="1342"/>
    </row>
    <row r="187" spans="2:12" ht="16.5" customHeight="1">
      <c r="B187" s="1343" t="s">
        <v>18</v>
      </c>
      <c r="C187" s="1344" t="s">
        <v>156</v>
      </c>
      <c r="D187" s="1336"/>
      <c r="E187" s="1337"/>
      <c r="F187" s="1338"/>
      <c r="G187" s="1339"/>
      <c r="H187" s="1340"/>
      <c r="I187" s="1341"/>
      <c r="J187" s="1342"/>
      <c r="K187" s="1342"/>
      <c r="L187" s="1342"/>
    </row>
    <row r="188" spans="2:12" ht="16.5" customHeight="1">
      <c r="B188" s="1334"/>
      <c r="C188" s="1335" t="s">
        <v>62</v>
      </c>
      <c r="D188" s="1336"/>
      <c r="E188" s="1337"/>
      <c r="F188" s="1338" t="s">
        <v>64</v>
      </c>
      <c r="G188" s="1339">
        <v>0.66</v>
      </c>
      <c r="H188" s="1340">
        <f>VLOOKUP(C188,'UPAH &amp; BAHAN'!$C$9:$G$247,5,FALSE)</f>
        <v>120000</v>
      </c>
      <c r="I188" s="1341">
        <f>G188*H188</f>
        <v>79200</v>
      </c>
      <c r="J188" s="1345">
        <f>VLOOKUP(C188,'UPAH &amp; BAHAN'!$C$9:$K$247,7,FALSE)</f>
        <v>1</v>
      </c>
      <c r="K188" s="1346">
        <f>VLOOKUP(C188,'UPAH &amp; BAHAN'!$C$9:$K$247,8,FALSE)</f>
        <v>120000</v>
      </c>
      <c r="L188" s="1347">
        <f t="shared" ref="L188:L191" si="19">G188*K188</f>
        <v>79200</v>
      </c>
    </row>
    <row r="189" spans="2:12" ht="16.5" customHeight="1">
      <c r="B189" s="1334"/>
      <c r="C189" s="1335" t="s">
        <v>78</v>
      </c>
      <c r="D189" s="1336"/>
      <c r="E189" s="1337"/>
      <c r="F189" s="1338" t="s">
        <v>64</v>
      </c>
      <c r="G189" s="1339">
        <v>0.33</v>
      </c>
      <c r="H189" s="1340">
        <f>VLOOKUP(C189,'UPAH &amp; BAHAN'!$C$9:$G$247,5,FALSE)</f>
        <v>140000</v>
      </c>
      <c r="I189" s="1341">
        <f>G189*H189</f>
        <v>46200</v>
      </c>
      <c r="J189" s="1345">
        <f>VLOOKUP(C189,'UPAH &amp; BAHAN'!$C$9:$K$247,7,FALSE)</f>
        <v>1</v>
      </c>
      <c r="K189" s="1346">
        <f>VLOOKUP(C189,'UPAH &amp; BAHAN'!$C$9:$K$247,8,FALSE)</f>
        <v>140000</v>
      </c>
      <c r="L189" s="1347">
        <f t="shared" si="19"/>
        <v>46200</v>
      </c>
    </row>
    <row r="190" spans="2:12" ht="16.5" customHeight="1">
      <c r="B190" s="1334"/>
      <c r="C190" s="1335" t="s">
        <v>77</v>
      </c>
      <c r="D190" s="1336"/>
      <c r="E190" s="1337"/>
      <c r="F190" s="1338" t="s">
        <v>64</v>
      </c>
      <c r="G190" s="1339">
        <v>3.3000000000000002E-2</v>
      </c>
      <c r="H190" s="1340">
        <f>VLOOKUP(C190,'UPAH &amp; BAHAN'!$C$9:$G$247,5,FALSE)</f>
        <v>160000</v>
      </c>
      <c r="I190" s="1341">
        <f>G190*H190</f>
        <v>5280</v>
      </c>
      <c r="J190" s="1345">
        <f>VLOOKUP(C190,'UPAH &amp; BAHAN'!$C$9:$K$247,7,FALSE)</f>
        <v>1</v>
      </c>
      <c r="K190" s="1346">
        <f>VLOOKUP(C190,'UPAH &amp; BAHAN'!$C$9:$K$247,8,FALSE)</f>
        <v>160000</v>
      </c>
      <c r="L190" s="1347">
        <f t="shared" si="19"/>
        <v>5280</v>
      </c>
    </row>
    <row r="191" spans="2:12" ht="16.5" customHeight="1">
      <c r="B191" s="1334"/>
      <c r="C191" s="1335" t="s">
        <v>27</v>
      </c>
      <c r="D191" s="1336"/>
      <c r="E191" s="1337"/>
      <c r="F191" s="1338" t="s">
        <v>64</v>
      </c>
      <c r="G191" s="1339">
        <v>3.3000000000000002E-2</v>
      </c>
      <c r="H191" s="1340">
        <f>VLOOKUP(C191,'UPAH &amp; BAHAN'!$C$9:$G$247,5,FALSE)</f>
        <v>140000</v>
      </c>
      <c r="I191" s="1341">
        <f>G191*H191</f>
        <v>4620</v>
      </c>
      <c r="J191" s="1345">
        <f>VLOOKUP(C191,'UPAH &amp; BAHAN'!$C$9:$K$247,7,FALSE)</f>
        <v>1</v>
      </c>
      <c r="K191" s="1346">
        <f>VLOOKUP(C191,'UPAH &amp; BAHAN'!$C$9:$K$247,8,FALSE)</f>
        <v>140000</v>
      </c>
      <c r="L191" s="1347">
        <f t="shared" si="19"/>
        <v>4620</v>
      </c>
    </row>
    <row r="192" spans="2:12" ht="16.5" customHeight="1">
      <c r="B192" s="1334"/>
      <c r="C192" s="1335"/>
      <c r="D192" s="1336"/>
      <c r="E192" s="1337"/>
      <c r="F192" s="1338"/>
      <c r="G192" s="1339"/>
      <c r="H192" s="1348" t="s">
        <v>868</v>
      </c>
      <c r="I192" s="1349">
        <f>SUM(I188:I191)</f>
        <v>135300</v>
      </c>
      <c r="J192" s="1342"/>
      <c r="K192" s="1342"/>
      <c r="L192" s="1342"/>
    </row>
    <row r="193" spans="2:12" ht="16.5" customHeight="1">
      <c r="B193" s="1334"/>
      <c r="C193" s="1335"/>
      <c r="D193" s="1336"/>
      <c r="E193" s="1337"/>
      <c r="F193" s="1338"/>
      <c r="G193" s="1339"/>
      <c r="H193" s="1340"/>
      <c r="I193" s="1341"/>
      <c r="J193" s="1342"/>
      <c r="K193" s="1342"/>
      <c r="L193" s="1342"/>
    </row>
    <row r="194" spans="2:12" ht="16.5" customHeight="1">
      <c r="B194" s="1343" t="s">
        <v>19</v>
      </c>
      <c r="C194" s="1344" t="s">
        <v>155</v>
      </c>
      <c r="D194" s="1336"/>
      <c r="E194" s="1337"/>
      <c r="F194" s="1338"/>
      <c r="G194" s="1339"/>
      <c r="H194" s="1340"/>
      <c r="I194" s="1341"/>
      <c r="J194" s="1342"/>
      <c r="K194" s="1342"/>
      <c r="L194" s="1342"/>
    </row>
    <row r="195" spans="2:12" ht="16.5" customHeight="1">
      <c r="B195" s="1334"/>
      <c r="C195" s="1335" t="s">
        <v>326</v>
      </c>
      <c r="D195" s="1336"/>
      <c r="E195" s="1337" t="s">
        <v>888</v>
      </c>
      <c r="F195" s="1338" t="s">
        <v>6</v>
      </c>
      <c r="G195" s="1339">
        <v>0.04</v>
      </c>
      <c r="H195" s="1340">
        <f>VLOOKUP(C195,'UPAH &amp; BAHAN'!$C$9:$G$247,5,FALSE)</f>
        <v>5571750</v>
      </c>
      <c r="I195" s="1341">
        <f t="shared" ref="I195:I200" si="20">G195*H195</f>
        <v>222870</v>
      </c>
      <c r="J195" s="1345">
        <f>VLOOKUP(C195,'UPAH &amp; BAHAN'!$C$9:$K$247,7,FALSE)</f>
        <v>1</v>
      </c>
      <c r="K195" s="1346">
        <f>VLOOKUP(C195,'UPAH &amp; BAHAN'!$C$9:$K$247,8,FALSE)</f>
        <v>5571750</v>
      </c>
      <c r="L195" s="1347">
        <f t="shared" ref="L195:L200" si="21">G195*K195</f>
        <v>222870</v>
      </c>
    </row>
    <row r="196" spans="2:12" ht="16.5" customHeight="1">
      <c r="B196" s="1334"/>
      <c r="C196" s="1335" t="s">
        <v>74</v>
      </c>
      <c r="D196" s="1336"/>
      <c r="E196" s="1337"/>
      <c r="F196" s="1338" t="s">
        <v>3</v>
      </c>
      <c r="G196" s="1339">
        <v>0.4</v>
      </c>
      <c r="H196" s="1340">
        <f>VLOOKUP(C196,'UPAH &amp; BAHAN'!$C$9:$G$247,5,FALSE)</f>
        <v>23000</v>
      </c>
      <c r="I196" s="1341">
        <f t="shared" si="20"/>
        <v>9200</v>
      </c>
      <c r="J196" s="1345">
        <f>VLOOKUP(C196,'UPAH &amp; BAHAN'!$C$9:$K$247,7,FALSE)</f>
        <v>0.41789999999999999</v>
      </c>
      <c r="K196" s="1346">
        <f>VLOOKUP(C196,'UPAH &amp; BAHAN'!$C$9:$K$247,8,FALSE)</f>
        <v>9611.7000000000007</v>
      </c>
      <c r="L196" s="1347">
        <f t="shared" si="21"/>
        <v>3844.6800000000003</v>
      </c>
    </row>
    <row r="197" spans="2:12" ht="16.5" customHeight="1">
      <c r="B197" s="1334"/>
      <c r="C197" s="1335" t="s">
        <v>881</v>
      </c>
      <c r="D197" s="1336"/>
      <c r="E197" s="1337"/>
      <c r="F197" s="1338" t="s">
        <v>3</v>
      </c>
      <c r="G197" s="1339">
        <v>0.2</v>
      </c>
      <c r="H197" s="1340">
        <f>VLOOKUP(C197,'UPAH &amp; BAHAN'!$C$9:$G$247,5,FALSE)</f>
        <v>14375</v>
      </c>
      <c r="I197" s="1341">
        <f t="shared" si="20"/>
        <v>2875</v>
      </c>
      <c r="J197" s="1345">
        <f>VLOOKUP(C197,'UPAH &amp; BAHAN'!$C$9:$K$247,7,FALSE)</f>
        <v>0.3296</v>
      </c>
      <c r="K197" s="1346">
        <f>VLOOKUP(C197,'UPAH &amp; BAHAN'!$C$9:$K$247,8,FALSE)</f>
        <v>4738</v>
      </c>
      <c r="L197" s="1347">
        <f t="shared" si="21"/>
        <v>947.6</v>
      </c>
    </row>
    <row r="198" spans="2:12" ht="16.5" customHeight="1">
      <c r="B198" s="1334"/>
      <c r="C198" s="1335" t="s">
        <v>326</v>
      </c>
      <c r="D198" s="1336"/>
      <c r="E198" s="1337" t="s">
        <v>889</v>
      </c>
      <c r="F198" s="1338" t="s">
        <v>6</v>
      </c>
      <c r="G198" s="1339">
        <v>1.7999999999999999E-2</v>
      </c>
      <c r="H198" s="1340">
        <f>VLOOKUP(C198,'UPAH &amp; BAHAN'!$C$9:$G$247,5,FALSE)</f>
        <v>5571750</v>
      </c>
      <c r="I198" s="1341">
        <f t="shared" si="20"/>
        <v>100291.49999999999</v>
      </c>
      <c r="J198" s="1345">
        <f>VLOOKUP(C198,'UPAH &amp; BAHAN'!$C$9:$K$247,7,FALSE)</f>
        <v>1</v>
      </c>
      <c r="K198" s="1346">
        <f>VLOOKUP(C198,'UPAH &amp; BAHAN'!$C$9:$K$247,8,FALSE)</f>
        <v>5571750</v>
      </c>
      <c r="L198" s="1347">
        <f t="shared" si="21"/>
        <v>100291.49999999999</v>
      </c>
    </row>
    <row r="199" spans="2:12" ht="16.5" customHeight="1">
      <c r="B199" s="1334"/>
      <c r="C199" s="1335" t="s">
        <v>37</v>
      </c>
      <c r="D199" s="1336"/>
      <c r="E199" s="1337"/>
      <c r="F199" s="1338" t="s">
        <v>33</v>
      </c>
      <c r="G199" s="1339">
        <v>0.35</v>
      </c>
      <c r="H199" s="1340">
        <f>VLOOKUP(C199,'UPAH &amp; BAHAN'!$C$9:$G$247,5,FALSE)</f>
        <v>172500</v>
      </c>
      <c r="I199" s="1341">
        <f t="shared" si="20"/>
        <v>60374.999999999993</v>
      </c>
      <c r="J199" s="1345">
        <f>VLOOKUP(C199,'UPAH &amp; BAHAN'!$C$9:$K$247,7,FALSE)</f>
        <v>0.83640000000000003</v>
      </c>
      <c r="K199" s="1346">
        <f>VLOOKUP(C199,'UPAH &amp; BAHAN'!$C$9:$K$247,8,FALSE)</f>
        <v>144279</v>
      </c>
      <c r="L199" s="1347">
        <f t="shared" si="21"/>
        <v>50497.649999999994</v>
      </c>
    </row>
    <row r="200" spans="2:12" ht="16.5" customHeight="1">
      <c r="B200" s="1334"/>
      <c r="C200" s="1335" t="s">
        <v>329</v>
      </c>
      <c r="D200" s="1336"/>
      <c r="E200" s="1337"/>
      <c r="F200" s="1338" t="s">
        <v>34</v>
      </c>
      <c r="G200" s="1339">
        <v>2</v>
      </c>
      <c r="H200" s="1340">
        <f>VLOOKUP(C200,'UPAH &amp; BAHAN'!$C$9:$G$247,5,FALSE)</f>
        <v>33753</v>
      </c>
      <c r="I200" s="1341">
        <f t="shared" si="20"/>
        <v>67506</v>
      </c>
      <c r="J200" s="1345">
        <f>VLOOKUP(C200,'UPAH &amp; BAHAN'!$C$9:$K$247,7,FALSE)</f>
        <v>1</v>
      </c>
      <c r="K200" s="1346">
        <f>VLOOKUP(C200,'UPAH &amp; BAHAN'!$C$9:$K$247,8,FALSE)</f>
        <v>33753</v>
      </c>
      <c r="L200" s="1347">
        <f t="shared" si="21"/>
        <v>67506</v>
      </c>
    </row>
    <row r="201" spans="2:12" ht="16.5" customHeight="1">
      <c r="B201" s="1334"/>
      <c r="C201" s="1335"/>
      <c r="D201" s="1336"/>
      <c r="E201" s="1337"/>
      <c r="F201" s="1338"/>
      <c r="G201" s="1339"/>
      <c r="H201" s="1348" t="s">
        <v>869</v>
      </c>
      <c r="I201" s="1349">
        <f>SUM(I195:I200)</f>
        <v>463117.5</v>
      </c>
      <c r="J201" s="1342"/>
      <c r="K201" s="1342"/>
      <c r="L201" s="1342"/>
    </row>
    <row r="202" spans="2:12" ht="16.5" customHeight="1">
      <c r="B202" s="1334"/>
      <c r="C202" s="1335"/>
      <c r="D202" s="1336"/>
      <c r="E202" s="1337"/>
      <c r="F202" s="1338"/>
      <c r="G202" s="1339"/>
      <c r="H202" s="1340"/>
      <c r="I202" s="1341"/>
      <c r="J202" s="1342"/>
      <c r="K202" s="1342"/>
      <c r="L202" s="1342"/>
    </row>
    <row r="203" spans="2:12" ht="16.5" customHeight="1">
      <c r="B203" s="1343" t="s">
        <v>20</v>
      </c>
      <c r="C203" s="1350" t="s">
        <v>101</v>
      </c>
      <c r="D203" s="1336"/>
      <c r="E203" s="1336"/>
      <c r="F203" s="1338"/>
      <c r="G203" s="1351"/>
      <c r="H203" s="1352"/>
      <c r="I203" s="1353">
        <f>I192+I201</f>
        <v>598417.5</v>
      </c>
      <c r="J203" s="1354"/>
      <c r="K203" s="1355"/>
      <c r="L203" s="1328">
        <f>SUM(L187:L201)</f>
        <v>581257.42999999993</v>
      </c>
    </row>
    <row r="204" spans="2:12" ht="16.5" customHeight="1">
      <c r="B204" s="1343" t="s">
        <v>21</v>
      </c>
      <c r="C204" s="1350" t="s">
        <v>870</v>
      </c>
      <c r="D204" s="1336"/>
      <c r="E204" s="1336"/>
      <c r="F204" s="1338"/>
      <c r="G204" s="1351"/>
      <c r="H204" s="1352"/>
      <c r="I204" s="1353">
        <f>I203*0.15</f>
        <v>89762.625</v>
      </c>
      <c r="J204" s="1354"/>
      <c r="K204" s="1355"/>
      <c r="L204" s="1328">
        <f>L203*15%</f>
        <v>87188.614499999981</v>
      </c>
    </row>
    <row r="205" spans="2:12" ht="16.5" customHeight="1">
      <c r="B205" s="1343" t="s">
        <v>22</v>
      </c>
      <c r="C205" s="1350" t="s">
        <v>102</v>
      </c>
      <c r="D205" s="1336"/>
      <c r="E205" s="1336"/>
      <c r="F205" s="1338"/>
      <c r="G205" s="1351"/>
      <c r="H205" s="1352"/>
      <c r="I205" s="1353">
        <f>I203+I204</f>
        <v>688180.125</v>
      </c>
      <c r="J205" s="1354"/>
      <c r="K205" s="1355"/>
      <c r="L205" s="1328">
        <f>L203+L204</f>
        <v>668446.04449999996</v>
      </c>
    </row>
    <row r="206" spans="2:12" ht="16.5" customHeight="1"/>
    <row r="207" spans="2:12" s="1317" customFormat="1" ht="16.5" customHeight="1">
      <c r="B207" s="1318" t="s">
        <v>893</v>
      </c>
      <c r="C207" s="1319" t="s">
        <v>871</v>
      </c>
      <c r="D207" s="1320" t="s">
        <v>894</v>
      </c>
      <c r="E207" s="1321"/>
      <c r="F207" s="1322"/>
      <c r="G207" s="1323"/>
      <c r="H207" s="1324"/>
      <c r="I207" s="1325"/>
      <c r="J207" s="1326"/>
      <c r="K207" s="1327"/>
      <c r="L207" s="1328"/>
    </row>
    <row r="208" spans="2:12" s="1317" customFormat="1" ht="16.5" customHeight="1">
      <c r="B208" s="1318" t="s">
        <v>9</v>
      </c>
      <c r="C208" s="1641" t="s">
        <v>57</v>
      </c>
      <c r="D208" s="1641"/>
      <c r="E208" s="1641"/>
      <c r="F208" s="1318" t="s">
        <v>59</v>
      </c>
      <c r="G208" s="1329" t="s">
        <v>60</v>
      </c>
      <c r="H208" s="1330" t="s">
        <v>865</v>
      </c>
      <c r="I208" s="1331" t="s">
        <v>866</v>
      </c>
      <c r="J208" s="1332" t="s">
        <v>209</v>
      </c>
      <c r="K208" s="1333" t="s">
        <v>210</v>
      </c>
      <c r="L208" s="1333" t="s">
        <v>867</v>
      </c>
    </row>
    <row r="209" spans="2:12" ht="16.5" customHeight="1">
      <c r="B209" s="1334"/>
      <c r="C209" s="1335"/>
      <c r="D209" s="1336"/>
      <c r="E209" s="1337"/>
      <c r="F209" s="1338"/>
      <c r="G209" s="1339"/>
      <c r="H209" s="1340"/>
      <c r="I209" s="1341"/>
      <c r="J209" s="1342"/>
      <c r="K209" s="1342"/>
      <c r="L209" s="1342"/>
    </row>
    <row r="210" spans="2:12" ht="16.5" customHeight="1">
      <c r="B210" s="1343" t="s">
        <v>18</v>
      </c>
      <c r="C210" s="1344" t="s">
        <v>156</v>
      </c>
      <c r="D210" s="1336"/>
      <c r="E210" s="1337"/>
      <c r="F210" s="1338"/>
      <c r="G210" s="1339"/>
      <c r="H210" s="1340"/>
      <c r="I210" s="1341"/>
      <c r="J210" s="1342"/>
      <c r="K210" s="1342"/>
      <c r="L210" s="1342"/>
    </row>
    <row r="211" spans="2:12" ht="16.5" customHeight="1">
      <c r="B211" s="1334"/>
      <c r="C211" s="1335" t="s">
        <v>62</v>
      </c>
      <c r="D211" s="1336"/>
      <c r="E211" s="1337"/>
      <c r="F211" s="1338" t="s">
        <v>64</v>
      </c>
      <c r="G211" s="1339">
        <v>0.66</v>
      </c>
      <c r="H211" s="1340">
        <f>VLOOKUP(C211,'UPAH &amp; BAHAN'!$C$9:$G$247,5,FALSE)</f>
        <v>120000</v>
      </c>
      <c r="I211" s="1341">
        <f>G211*H211</f>
        <v>79200</v>
      </c>
      <c r="J211" s="1345">
        <f>VLOOKUP(C211,'UPAH &amp; BAHAN'!$C$9:$K$247,7,FALSE)</f>
        <v>1</v>
      </c>
      <c r="K211" s="1346">
        <f>VLOOKUP(C211,'UPAH &amp; BAHAN'!$C$9:$K$247,8,FALSE)</f>
        <v>120000</v>
      </c>
      <c r="L211" s="1347">
        <f t="shared" ref="L211:L214" si="22">G211*K211</f>
        <v>79200</v>
      </c>
    </row>
    <row r="212" spans="2:12" ht="16.5" customHeight="1">
      <c r="B212" s="1334"/>
      <c r="C212" s="1335" t="s">
        <v>78</v>
      </c>
      <c r="D212" s="1336"/>
      <c r="E212" s="1337"/>
      <c r="F212" s="1338" t="s">
        <v>64</v>
      </c>
      <c r="G212" s="1339">
        <v>0.33</v>
      </c>
      <c r="H212" s="1340">
        <f>VLOOKUP(C212,'UPAH &amp; BAHAN'!$C$9:$G$247,5,FALSE)</f>
        <v>140000</v>
      </c>
      <c r="I212" s="1341">
        <f>G212*H212</f>
        <v>46200</v>
      </c>
      <c r="J212" s="1345">
        <f>VLOOKUP(C212,'UPAH &amp; BAHAN'!$C$9:$K$247,7,FALSE)</f>
        <v>1</v>
      </c>
      <c r="K212" s="1346">
        <f>VLOOKUP(C212,'UPAH &amp; BAHAN'!$C$9:$K$247,8,FALSE)</f>
        <v>140000</v>
      </c>
      <c r="L212" s="1347">
        <f t="shared" si="22"/>
        <v>46200</v>
      </c>
    </row>
    <row r="213" spans="2:12" ht="16.5" customHeight="1">
      <c r="B213" s="1334"/>
      <c r="C213" s="1335" t="s">
        <v>77</v>
      </c>
      <c r="D213" s="1336"/>
      <c r="E213" s="1337"/>
      <c r="F213" s="1338" t="s">
        <v>64</v>
      </c>
      <c r="G213" s="1339">
        <v>3.3000000000000002E-2</v>
      </c>
      <c r="H213" s="1340">
        <f>VLOOKUP(C213,'UPAH &amp; BAHAN'!$C$9:$G$247,5,FALSE)</f>
        <v>160000</v>
      </c>
      <c r="I213" s="1341">
        <f>G213*H213</f>
        <v>5280</v>
      </c>
      <c r="J213" s="1345">
        <f>VLOOKUP(C213,'UPAH &amp; BAHAN'!$C$9:$K$247,7,FALSE)</f>
        <v>1</v>
      </c>
      <c r="K213" s="1346">
        <f>VLOOKUP(C213,'UPAH &amp; BAHAN'!$C$9:$K$247,8,FALSE)</f>
        <v>160000</v>
      </c>
      <c r="L213" s="1347">
        <f t="shared" si="22"/>
        <v>5280</v>
      </c>
    </row>
    <row r="214" spans="2:12" ht="16.5" customHeight="1">
      <c r="B214" s="1334"/>
      <c r="C214" s="1335" t="s">
        <v>27</v>
      </c>
      <c r="D214" s="1336"/>
      <c r="E214" s="1337"/>
      <c r="F214" s="1338" t="s">
        <v>64</v>
      </c>
      <c r="G214" s="1339">
        <v>3.3000000000000002E-2</v>
      </c>
      <c r="H214" s="1340">
        <f>VLOOKUP(C214,'UPAH &amp; BAHAN'!$C$9:$G$247,5,FALSE)</f>
        <v>140000</v>
      </c>
      <c r="I214" s="1341">
        <f>G214*H214</f>
        <v>4620</v>
      </c>
      <c r="J214" s="1345">
        <f>VLOOKUP(C214,'UPAH &amp; BAHAN'!$C$9:$K$247,7,FALSE)</f>
        <v>1</v>
      </c>
      <c r="K214" s="1346">
        <f>VLOOKUP(C214,'UPAH &amp; BAHAN'!$C$9:$K$247,8,FALSE)</f>
        <v>140000</v>
      </c>
      <c r="L214" s="1347">
        <f t="shared" si="22"/>
        <v>4620</v>
      </c>
    </row>
    <row r="215" spans="2:12" ht="16.5" customHeight="1">
      <c r="B215" s="1334"/>
      <c r="C215" s="1335"/>
      <c r="D215" s="1336"/>
      <c r="E215" s="1337"/>
      <c r="F215" s="1338"/>
      <c r="G215" s="1339"/>
      <c r="H215" s="1348" t="s">
        <v>868</v>
      </c>
      <c r="I215" s="1349">
        <f>SUM(I211:I214)</f>
        <v>135300</v>
      </c>
      <c r="J215" s="1342"/>
      <c r="K215" s="1342"/>
      <c r="L215" s="1342"/>
    </row>
    <row r="216" spans="2:12" ht="16.5" customHeight="1">
      <c r="B216" s="1334"/>
      <c r="C216" s="1335"/>
      <c r="D216" s="1336"/>
      <c r="E216" s="1337"/>
      <c r="F216" s="1338"/>
      <c r="G216" s="1339"/>
      <c r="H216" s="1340"/>
      <c r="I216" s="1341"/>
      <c r="J216" s="1342"/>
      <c r="K216" s="1342"/>
      <c r="L216" s="1342"/>
    </row>
    <row r="217" spans="2:12" ht="16.5" customHeight="1">
      <c r="B217" s="1343" t="s">
        <v>19</v>
      </c>
      <c r="C217" s="1344" t="s">
        <v>155</v>
      </c>
      <c r="D217" s="1336"/>
      <c r="E217" s="1337"/>
      <c r="F217" s="1338"/>
      <c r="G217" s="1339"/>
      <c r="H217" s="1340"/>
      <c r="I217" s="1341"/>
      <c r="J217" s="1342"/>
      <c r="K217" s="1342"/>
      <c r="L217" s="1342"/>
    </row>
    <row r="218" spans="2:12" ht="16.5" customHeight="1">
      <c r="B218" s="1334"/>
      <c r="C218" s="1335" t="s">
        <v>326</v>
      </c>
      <c r="D218" s="1336"/>
      <c r="E218" s="1337" t="s">
        <v>888</v>
      </c>
      <c r="F218" s="1338" t="s">
        <v>6</v>
      </c>
      <c r="G218" s="1339">
        <f>G195/2</f>
        <v>0.02</v>
      </c>
      <c r="H218" s="1340">
        <f>VLOOKUP(C218,'UPAH &amp; BAHAN'!$C$9:$G$247,5,FALSE)</f>
        <v>5571750</v>
      </c>
      <c r="I218" s="1341">
        <f t="shared" ref="I218:I223" si="23">G218*H218</f>
        <v>111435</v>
      </c>
      <c r="J218" s="1345">
        <f>VLOOKUP(C218,'UPAH &amp; BAHAN'!$C$9:$K$247,7,FALSE)</f>
        <v>1</v>
      </c>
      <c r="K218" s="1346">
        <f>VLOOKUP(C218,'UPAH &amp; BAHAN'!$C$9:$K$247,8,FALSE)</f>
        <v>5571750</v>
      </c>
      <c r="L218" s="1347">
        <f t="shared" ref="L218:L223" si="24">G218*K218</f>
        <v>111435</v>
      </c>
    </row>
    <row r="219" spans="2:12" ht="16.5" customHeight="1">
      <c r="B219" s="1334"/>
      <c r="C219" s="1335" t="s">
        <v>74</v>
      </c>
      <c r="D219" s="1336"/>
      <c r="E219" s="1337"/>
      <c r="F219" s="1338" t="s">
        <v>3</v>
      </c>
      <c r="G219" s="1339">
        <v>0.4</v>
      </c>
      <c r="H219" s="1340">
        <f>VLOOKUP(C219,'UPAH &amp; BAHAN'!$C$9:$G$247,5,FALSE)</f>
        <v>23000</v>
      </c>
      <c r="I219" s="1341">
        <f t="shared" si="23"/>
        <v>9200</v>
      </c>
      <c r="J219" s="1345">
        <f>VLOOKUP(C219,'UPAH &amp; BAHAN'!$C$9:$K$247,7,FALSE)</f>
        <v>0.41789999999999999</v>
      </c>
      <c r="K219" s="1346">
        <f>VLOOKUP(C219,'UPAH &amp; BAHAN'!$C$9:$K$247,8,FALSE)</f>
        <v>9611.7000000000007</v>
      </c>
      <c r="L219" s="1347">
        <f t="shared" si="24"/>
        <v>3844.6800000000003</v>
      </c>
    </row>
    <row r="220" spans="2:12" ht="16.5" customHeight="1">
      <c r="B220" s="1334"/>
      <c r="C220" s="1335" t="s">
        <v>881</v>
      </c>
      <c r="D220" s="1336"/>
      <c r="E220" s="1337"/>
      <c r="F220" s="1338" t="s">
        <v>3</v>
      </c>
      <c r="G220" s="1339">
        <v>0.2</v>
      </c>
      <c r="H220" s="1340">
        <f>VLOOKUP(C220,'UPAH &amp; BAHAN'!$C$9:$G$247,5,FALSE)</f>
        <v>14375</v>
      </c>
      <c r="I220" s="1341">
        <f t="shared" si="23"/>
        <v>2875</v>
      </c>
      <c r="J220" s="1345">
        <f>VLOOKUP(C220,'UPAH &amp; BAHAN'!$C$9:$K$247,7,FALSE)</f>
        <v>0.3296</v>
      </c>
      <c r="K220" s="1346">
        <f>VLOOKUP(C220,'UPAH &amp; BAHAN'!$C$9:$K$247,8,FALSE)</f>
        <v>4738</v>
      </c>
      <c r="L220" s="1347">
        <f t="shared" si="24"/>
        <v>947.6</v>
      </c>
    </row>
    <row r="221" spans="2:12" ht="16.5" customHeight="1">
      <c r="B221" s="1334"/>
      <c r="C221" s="1335" t="s">
        <v>326</v>
      </c>
      <c r="D221" s="1336"/>
      <c r="E221" s="1337" t="s">
        <v>889</v>
      </c>
      <c r="F221" s="1338" t="s">
        <v>6</v>
      </c>
      <c r="G221" s="1339">
        <f>G198/2</f>
        <v>8.9999999999999993E-3</v>
      </c>
      <c r="H221" s="1340">
        <f>VLOOKUP(C221,'UPAH &amp; BAHAN'!$C$9:$G$247,5,FALSE)</f>
        <v>5571750</v>
      </c>
      <c r="I221" s="1341">
        <f t="shared" si="23"/>
        <v>50145.749999999993</v>
      </c>
      <c r="J221" s="1345">
        <f>VLOOKUP(C221,'UPAH &amp; BAHAN'!$C$9:$K$247,7,FALSE)</f>
        <v>1</v>
      </c>
      <c r="K221" s="1346">
        <f>VLOOKUP(C221,'UPAH &amp; BAHAN'!$C$9:$K$247,8,FALSE)</f>
        <v>5571750</v>
      </c>
      <c r="L221" s="1347">
        <f t="shared" si="24"/>
        <v>50145.749999999993</v>
      </c>
    </row>
    <row r="222" spans="2:12" ht="16.5" customHeight="1">
      <c r="B222" s="1334"/>
      <c r="C222" s="1335" t="s">
        <v>37</v>
      </c>
      <c r="D222" s="1336"/>
      <c r="E222" s="1337"/>
      <c r="F222" s="1338" t="s">
        <v>33</v>
      </c>
      <c r="G222" s="1339">
        <f>G199/2</f>
        <v>0.17499999999999999</v>
      </c>
      <c r="H222" s="1340">
        <f>VLOOKUP(C222,'UPAH &amp; BAHAN'!$C$9:$G$247,5,FALSE)</f>
        <v>172500</v>
      </c>
      <c r="I222" s="1341">
        <f t="shared" si="23"/>
        <v>30187.499999999996</v>
      </c>
      <c r="J222" s="1345">
        <f>VLOOKUP(C222,'UPAH &amp; BAHAN'!$C$9:$K$247,7,FALSE)</f>
        <v>0.83640000000000003</v>
      </c>
      <c r="K222" s="1346">
        <f>VLOOKUP(C222,'UPAH &amp; BAHAN'!$C$9:$K$247,8,FALSE)</f>
        <v>144279</v>
      </c>
      <c r="L222" s="1347">
        <f t="shared" si="24"/>
        <v>25248.824999999997</v>
      </c>
    </row>
    <row r="223" spans="2:12" ht="16.5" customHeight="1">
      <c r="B223" s="1334"/>
      <c r="C223" s="1335" t="s">
        <v>329</v>
      </c>
      <c r="D223" s="1336"/>
      <c r="E223" s="1337"/>
      <c r="F223" s="1338" t="s">
        <v>34</v>
      </c>
      <c r="G223" s="1339">
        <f>G200/2</f>
        <v>1</v>
      </c>
      <c r="H223" s="1340">
        <f>VLOOKUP(C223,'UPAH &amp; BAHAN'!$C$9:$G$247,5,FALSE)</f>
        <v>33753</v>
      </c>
      <c r="I223" s="1341">
        <f t="shared" si="23"/>
        <v>33753</v>
      </c>
      <c r="J223" s="1345">
        <f>VLOOKUP(C223,'UPAH &amp; BAHAN'!$C$9:$K$247,7,FALSE)</f>
        <v>1</v>
      </c>
      <c r="K223" s="1346">
        <f>VLOOKUP(C223,'UPAH &amp; BAHAN'!$C$9:$K$247,8,FALSE)</f>
        <v>33753</v>
      </c>
      <c r="L223" s="1347">
        <f t="shared" si="24"/>
        <v>33753</v>
      </c>
    </row>
    <row r="224" spans="2:12" ht="16.5" customHeight="1">
      <c r="B224" s="1334"/>
      <c r="C224" s="1335"/>
      <c r="D224" s="1336"/>
      <c r="E224" s="1337"/>
      <c r="F224" s="1338"/>
      <c r="G224" s="1339"/>
      <c r="H224" s="1348" t="s">
        <v>869</v>
      </c>
      <c r="I224" s="1349">
        <f>SUM(I218:I223)</f>
        <v>237596.25</v>
      </c>
      <c r="J224" s="1342"/>
      <c r="K224" s="1342"/>
      <c r="L224" s="1342"/>
    </row>
    <row r="225" spans="2:12" ht="16.5" customHeight="1">
      <c r="B225" s="1334"/>
      <c r="C225" s="1335"/>
      <c r="D225" s="1336"/>
      <c r="E225" s="1337"/>
      <c r="F225" s="1338"/>
      <c r="G225" s="1339"/>
      <c r="H225" s="1340"/>
      <c r="I225" s="1341"/>
      <c r="J225" s="1342"/>
      <c r="K225" s="1342"/>
      <c r="L225" s="1342"/>
    </row>
    <row r="226" spans="2:12" ht="16.5" customHeight="1">
      <c r="B226" s="1343" t="s">
        <v>20</v>
      </c>
      <c r="C226" s="1350" t="s">
        <v>101</v>
      </c>
      <c r="D226" s="1336"/>
      <c r="E226" s="1336"/>
      <c r="F226" s="1338"/>
      <c r="G226" s="1351"/>
      <c r="H226" s="1352"/>
      <c r="I226" s="1353">
        <f>I215+I224</f>
        <v>372896.25</v>
      </c>
      <c r="J226" s="1354"/>
      <c r="K226" s="1355"/>
      <c r="L226" s="1328">
        <f>SUM(L210:L224)</f>
        <v>360674.85499999998</v>
      </c>
    </row>
    <row r="227" spans="2:12" ht="16.5" customHeight="1">
      <c r="B227" s="1343" t="s">
        <v>21</v>
      </c>
      <c r="C227" s="1350" t="s">
        <v>870</v>
      </c>
      <c r="D227" s="1336"/>
      <c r="E227" s="1336"/>
      <c r="F227" s="1338"/>
      <c r="G227" s="1351"/>
      <c r="H227" s="1352"/>
      <c r="I227" s="1353">
        <f>I226*0.15</f>
        <v>55934.4375</v>
      </c>
      <c r="J227" s="1354"/>
      <c r="K227" s="1355"/>
      <c r="L227" s="1328">
        <f>L226*15%</f>
        <v>54101.228249999993</v>
      </c>
    </row>
    <row r="228" spans="2:12" ht="16.5" customHeight="1">
      <c r="B228" s="1343" t="s">
        <v>22</v>
      </c>
      <c r="C228" s="1350" t="s">
        <v>102</v>
      </c>
      <c r="D228" s="1336"/>
      <c r="E228" s="1336"/>
      <c r="F228" s="1338"/>
      <c r="G228" s="1351"/>
      <c r="H228" s="1352"/>
      <c r="I228" s="1353">
        <f>I226+I227</f>
        <v>428830.6875</v>
      </c>
      <c r="J228" s="1354"/>
      <c r="K228" s="1355"/>
      <c r="L228" s="1328">
        <f>L226+L227</f>
        <v>414776.08324999997</v>
      </c>
    </row>
    <row r="229" spans="2:12" ht="16.5" customHeight="1"/>
    <row r="230" spans="2:12" s="1317" customFormat="1" ht="16.5" customHeight="1">
      <c r="B230" s="1318" t="s">
        <v>141</v>
      </c>
      <c r="C230" s="1319" t="s">
        <v>871</v>
      </c>
      <c r="D230" s="1320" t="s">
        <v>895</v>
      </c>
      <c r="E230" s="1321"/>
      <c r="F230" s="1322"/>
      <c r="G230" s="1323"/>
      <c r="H230" s="1324"/>
      <c r="I230" s="1325"/>
      <c r="J230" s="1326"/>
      <c r="K230" s="1327"/>
      <c r="L230" s="1328"/>
    </row>
    <row r="231" spans="2:12" s="1317" customFormat="1" ht="16.5" customHeight="1">
      <c r="B231" s="1318" t="s">
        <v>9</v>
      </c>
      <c r="C231" s="1641" t="s">
        <v>57</v>
      </c>
      <c r="D231" s="1641"/>
      <c r="E231" s="1641"/>
      <c r="F231" s="1318" t="s">
        <v>59</v>
      </c>
      <c r="G231" s="1329" t="s">
        <v>60</v>
      </c>
      <c r="H231" s="1330" t="s">
        <v>865</v>
      </c>
      <c r="I231" s="1331" t="s">
        <v>866</v>
      </c>
      <c r="J231" s="1332" t="s">
        <v>209</v>
      </c>
      <c r="K231" s="1333" t="s">
        <v>210</v>
      </c>
      <c r="L231" s="1333" t="s">
        <v>867</v>
      </c>
    </row>
    <row r="232" spans="2:12" ht="16.5" customHeight="1">
      <c r="B232" s="1334"/>
      <c r="C232" s="1335"/>
      <c r="D232" s="1336"/>
      <c r="E232" s="1337"/>
      <c r="F232" s="1338"/>
      <c r="G232" s="1339"/>
      <c r="H232" s="1340"/>
      <c r="I232" s="1341"/>
      <c r="J232" s="1342"/>
      <c r="K232" s="1342"/>
      <c r="L232" s="1342"/>
    </row>
    <row r="233" spans="2:12" ht="16.5" customHeight="1">
      <c r="B233" s="1343" t="s">
        <v>18</v>
      </c>
      <c r="C233" s="1344" t="s">
        <v>156</v>
      </c>
      <c r="D233" s="1336"/>
      <c r="E233" s="1337"/>
      <c r="F233" s="1338"/>
      <c r="G233" s="1339"/>
      <c r="H233" s="1340"/>
      <c r="I233" s="1341"/>
      <c r="J233" s="1342"/>
      <c r="K233" s="1342"/>
      <c r="L233" s="1342"/>
    </row>
    <row r="234" spans="2:12" ht="16.5" customHeight="1">
      <c r="B234" s="1334"/>
      <c r="C234" s="1335" t="s">
        <v>62</v>
      </c>
      <c r="D234" s="1336"/>
      <c r="E234" s="1337"/>
      <c r="F234" s="1338" t="s">
        <v>64</v>
      </c>
      <c r="G234" s="1339">
        <v>0.66</v>
      </c>
      <c r="H234" s="1340">
        <f>VLOOKUP(C234,'UPAH &amp; BAHAN'!$C$9:$G$247,5,FALSE)</f>
        <v>120000</v>
      </c>
      <c r="I234" s="1341">
        <f>G234*H234</f>
        <v>79200</v>
      </c>
      <c r="J234" s="1345">
        <f>VLOOKUP(C234,'UPAH &amp; BAHAN'!$C$9:$K$247,7,FALSE)</f>
        <v>1</v>
      </c>
      <c r="K234" s="1346">
        <f>VLOOKUP(C234,'UPAH &amp; BAHAN'!$C$9:$K$247,8,FALSE)</f>
        <v>120000</v>
      </c>
      <c r="L234" s="1347">
        <f t="shared" ref="L234:L237" si="25">G234*K234</f>
        <v>79200</v>
      </c>
    </row>
    <row r="235" spans="2:12" ht="16.5" customHeight="1">
      <c r="B235" s="1334"/>
      <c r="C235" s="1335" t="s">
        <v>78</v>
      </c>
      <c r="D235" s="1336"/>
      <c r="E235" s="1337"/>
      <c r="F235" s="1338" t="s">
        <v>64</v>
      </c>
      <c r="G235" s="1339">
        <v>0.33</v>
      </c>
      <c r="H235" s="1340">
        <f>VLOOKUP(C235,'UPAH &amp; BAHAN'!$C$9:$G$247,5,FALSE)</f>
        <v>140000</v>
      </c>
      <c r="I235" s="1341">
        <f>G235*H235</f>
        <v>46200</v>
      </c>
      <c r="J235" s="1345">
        <f>VLOOKUP(C235,'UPAH &amp; BAHAN'!$C$9:$K$247,7,FALSE)</f>
        <v>1</v>
      </c>
      <c r="K235" s="1346">
        <f>VLOOKUP(C235,'UPAH &amp; BAHAN'!$C$9:$K$247,8,FALSE)</f>
        <v>140000</v>
      </c>
      <c r="L235" s="1347">
        <f t="shared" si="25"/>
        <v>46200</v>
      </c>
    </row>
    <row r="236" spans="2:12" ht="16.5" customHeight="1">
      <c r="B236" s="1334"/>
      <c r="C236" s="1335" t="s">
        <v>77</v>
      </c>
      <c r="D236" s="1336"/>
      <c r="E236" s="1337"/>
      <c r="F236" s="1338" t="s">
        <v>64</v>
      </c>
      <c r="G236" s="1339">
        <v>3.3000000000000002E-2</v>
      </c>
      <c r="H236" s="1340">
        <f>VLOOKUP(C236,'UPAH &amp; BAHAN'!$C$9:$G$247,5,FALSE)</f>
        <v>160000</v>
      </c>
      <c r="I236" s="1341">
        <f>G236*H236</f>
        <v>5280</v>
      </c>
      <c r="J236" s="1345">
        <f>VLOOKUP(C236,'UPAH &amp; BAHAN'!$C$9:$K$247,7,FALSE)</f>
        <v>1</v>
      </c>
      <c r="K236" s="1346">
        <f>VLOOKUP(C236,'UPAH &amp; BAHAN'!$C$9:$K$247,8,FALSE)</f>
        <v>160000</v>
      </c>
      <c r="L236" s="1347">
        <f t="shared" si="25"/>
        <v>5280</v>
      </c>
    </row>
    <row r="237" spans="2:12" ht="16.5" customHeight="1">
      <c r="B237" s="1334"/>
      <c r="C237" s="1335" t="s">
        <v>27</v>
      </c>
      <c r="D237" s="1336"/>
      <c r="E237" s="1337"/>
      <c r="F237" s="1338" t="s">
        <v>64</v>
      </c>
      <c r="G237" s="1339">
        <v>3.3000000000000002E-2</v>
      </c>
      <c r="H237" s="1340">
        <f>VLOOKUP(C237,'UPAH &amp; BAHAN'!$C$9:$G$247,5,FALSE)</f>
        <v>140000</v>
      </c>
      <c r="I237" s="1341">
        <f>G237*H237</f>
        <v>4620</v>
      </c>
      <c r="J237" s="1345">
        <f>VLOOKUP(C237,'UPAH &amp; BAHAN'!$C$9:$K$247,7,FALSE)</f>
        <v>1</v>
      </c>
      <c r="K237" s="1346">
        <f>VLOOKUP(C237,'UPAH &amp; BAHAN'!$C$9:$K$247,8,FALSE)</f>
        <v>140000</v>
      </c>
      <c r="L237" s="1347">
        <f t="shared" si="25"/>
        <v>4620</v>
      </c>
    </row>
    <row r="238" spans="2:12" ht="16.5" customHeight="1">
      <c r="B238" s="1334"/>
      <c r="C238" s="1335"/>
      <c r="D238" s="1336"/>
      <c r="E238" s="1337"/>
      <c r="F238" s="1338"/>
      <c r="G238" s="1339"/>
      <c r="H238" s="1348" t="s">
        <v>868</v>
      </c>
      <c r="I238" s="1349">
        <f>SUM(I234:I237)</f>
        <v>135300</v>
      </c>
      <c r="J238" s="1342"/>
      <c r="K238" s="1342"/>
      <c r="L238" s="1342"/>
    </row>
    <row r="239" spans="2:12" ht="16.5" customHeight="1">
      <c r="B239" s="1334"/>
      <c r="C239" s="1335"/>
      <c r="D239" s="1336"/>
      <c r="E239" s="1337"/>
      <c r="F239" s="1338"/>
      <c r="G239" s="1339"/>
      <c r="H239" s="1340"/>
      <c r="I239" s="1341"/>
      <c r="J239" s="1342"/>
      <c r="K239" s="1342"/>
      <c r="L239" s="1342"/>
    </row>
    <row r="240" spans="2:12" ht="16.5" customHeight="1">
      <c r="B240" s="1343" t="s">
        <v>19</v>
      </c>
      <c r="C240" s="1344" t="s">
        <v>155</v>
      </c>
      <c r="D240" s="1336"/>
      <c r="E240" s="1337"/>
      <c r="F240" s="1338"/>
      <c r="G240" s="1339"/>
      <c r="H240" s="1340"/>
      <c r="I240" s="1341"/>
      <c r="J240" s="1342"/>
      <c r="K240" s="1342"/>
      <c r="L240" s="1342"/>
    </row>
    <row r="241" spans="2:12" ht="16.5" customHeight="1">
      <c r="B241" s="1334"/>
      <c r="C241" s="1335" t="s">
        <v>326</v>
      </c>
      <c r="D241" s="1336"/>
      <c r="E241" s="1337" t="s">
        <v>888</v>
      </c>
      <c r="F241" s="1338" t="s">
        <v>6</v>
      </c>
      <c r="G241" s="1339">
        <v>0.04</v>
      </c>
      <c r="H241" s="1340">
        <f>VLOOKUP(C241,'UPAH &amp; BAHAN'!$C$9:$G$247,5,FALSE)</f>
        <v>5571750</v>
      </c>
      <c r="I241" s="1341">
        <f t="shared" ref="I241:I246" si="26">G241*H241</f>
        <v>222870</v>
      </c>
      <c r="J241" s="1345">
        <f>VLOOKUP(C241,'UPAH &amp; BAHAN'!$C$9:$K$247,7,FALSE)</f>
        <v>1</v>
      </c>
      <c r="K241" s="1346">
        <f>VLOOKUP(C241,'UPAH &amp; BAHAN'!$C$9:$K$247,8,FALSE)</f>
        <v>5571750</v>
      </c>
      <c r="L241" s="1347">
        <f t="shared" ref="L241:L246" si="27">G241*K241</f>
        <v>222870</v>
      </c>
    </row>
    <row r="242" spans="2:12" ht="16.5" customHeight="1">
      <c r="B242" s="1334"/>
      <c r="C242" s="1335" t="s">
        <v>74</v>
      </c>
      <c r="D242" s="1336"/>
      <c r="E242" s="1337"/>
      <c r="F242" s="1338" t="s">
        <v>3</v>
      </c>
      <c r="G242" s="1339">
        <v>0.4</v>
      </c>
      <c r="H242" s="1340">
        <f>VLOOKUP(C242,'UPAH &amp; BAHAN'!$C$9:$G$247,5,FALSE)</f>
        <v>23000</v>
      </c>
      <c r="I242" s="1341">
        <f t="shared" si="26"/>
        <v>9200</v>
      </c>
      <c r="J242" s="1345">
        <f>VLOOKUP(C242,'UPAH &amp; BAHAN'!$C$9:$K$247,7,FALSE)</f>
        <v>0.41789999999999999</v>
      </c>
      <c r="K242" s="1346">
        <f>VLOOKUP(C242,'UPAH &amp; BAHAN'!$C$9:$K$247,8,FALSE)</f>
        <v>9611.7000000000007</v>
      </c>
      <c r="L242" s="1347">
        <f t="shared" si="27"/>
        <v>3844.6800000000003</v>
      </c>
    </row>
    <row r="243" spans="2:12" ht="16.5" customHeight="1">
      <c r="B243" s="1334"/>
      <c r="C243" s="1335" t="s">
        <v>881</v>
      </c>
      <c r="D243" s="1336"/>
      <c r="E243" s="1337"/>
      <c r="F243" s="1338" t="s">
        <v>3</v>
      </c>
      <c r="G243" s="1339">
        <v>0.2</v>
      </c>
      <c r="H243" s="1340">
        <f>VLOOKUP(C243,'UPAH &amp; BAHAN'!$C$9:$G$247,5,FALSE)</f>
        <v>14375</v>
      </c>
      <c r="I243" s="1341">
        <f t="shared" si="26"/>
        <v>2875</v>
      </c>
      <c r="J243" s="1345">
        <f>VLOOKUP(C243,'UPAH &amp; BAHAN'!$C$9:$K$247,7,FALSE)</f>
        <v>0.3296</v>
      </c>
      <c r="K243" s="1346">
        <f>VLOOKUP(C243,'UPAH &amp; BAHAN'!$C$9:$K$247,8,FALSE)</f>
        <v>4738</v>
      </c>
      <c r="L243" s="1347">
        <f t="shared" si="27"/>
        <v>947.6</v>
      </c>
    </row>
    <row r="244" spans="2:12" ht="16.5" customHeight="1">
      <c r="B244" s="1334"/>
      <c r="C244" s="1335" t="s">
        <v>326</v>
      </c>
      <c r="D244" s="1336"/>
      <c r="E244" s="1337" t="s">
        <v>889</v>
      </c>
      <c r="F244" s="1338" t="s">
        <v>6</v>
      </c>
      <c r="G244" s="1339">
        <v>1.4999999999999999E-2</v>
      </c>
      <c r="H244" s="1340">
        <f>VLOOKUP(C244,'UPAH &amp; BAHAN'!$C$9:$G$247,5,FALSE)</f>
        <v>5571750</v>
      </c>
      <c r="I244" s="1341">
        <f t="shared" si="26"/>
        <v>83576.25</v>
      </c>
      <c r="J244" s="1345">
        <f>VLOOKUP(C244,'UPAH &amp; BAHAN'!$C$9:$K$247,7,FALSE)</f>
        <v>1</v>
      </c>
      <c r="K244" s="1346">
        <f>VLOOKUP(C244,'UPAH &amp; BAHAN'!$C$9:$K$247,8,FALSE)</f>
        <v>5571750</v>
      </c>
      <c r="L244" s="1347">
        <f t="shared" si="27"/>
        <v>83576.25</v>
      </c>
    </row>
    <row r="245" spans="2:12" ht="16.5" customHeight="1">
      <c r="B245" s="1334"/>
      <c r="C245" s="1335" t="s">
        <v>37</v>
      </c>
      <c r="D245" s="1336"/>
      <c r="E245" s="1337"/>
      <c r="F245" s="1338" t="s">
        <v>33</v>
      </c>
      <c r="G245" s="1339">
        <v>0.35</v>
      </c>
      <c r="H245" s="1340">
        <f>VLOOKUP(C245,'UPAH &amp; BAHAN'!$C$9:$G$247,5,FALSE)</f>
        <v>172500</v>
      </c>
      <c r="I245" s="1341">
        <f t="shared" si="26"/>
        <v>60374.999999999993</v>
      </c>
      <c r="J245" s="1345">
        <f>VLOOKUP(C245,'UPAH &amp; BAHAN'!$C$9:$K$247,7,FALSE)</f>
        <v>0.83640000000000003</v>
      </c>
      <c r="K245" s="1346">
        <f>VLOOKUP(C245,'UPAH &amp; BAHAN'!$C$9:$K$247,8,FALSE)</f>
        <v>144279</v>
      </c>
      <c r="L245" s="1347">
        <f t="shared" si="27"/>
        <v>50497.649999999994</v>
      </c>
    </row>
    <row r="246" spans="2:12" ht="16.5" customHeight="1">
      <c r="B246" s="1334"/>
      <c r="C246" s="1335" t="s">
        <v>329</v>
      </c>
      <c r="D246" s="1336"/>
      <c r="E246" s="1337"/>
      <c r="F246" s="1338" t="s">
        <v>34</v>
      </c>
      <c r="G246" s="1339">
        <v>6</v>
      </c>
      <c r="H246" s="1340">
        <f>VLOOKUP(C246,'UPAH &amp; BAHAN'!$C$9:$G$247,5,FALSE)</f>
        <v>33753</v>
      </c>
      <c r="I246" s="1341">
        <f t="shared" si="26"/>
        <v>202518</v>
      </c>
      <c r="J246" s="1345">
        <f>VLOOKUP(C246,'UPAH &amp; BAHAN'!$C$9:$K$247,7,FALSE)</f>
        <v>1</v>
      </c>
      <c r="K246" s="1346">
        <f>VLOOKUP(C246,'UPAH &amp; BAHAN'!$C$9:$K$247,8,FALSE)</f>
        <v>33753</v>
      </c>
      <c r="L246" s="1347">
        <f t="shared" si="27"/>
        <v>202518</v>
      </c>
    </row>
    <row r="247" spans="2:12" ht="16.5" customHeight="1">
      <c r="B247" s="1334"/>
      <c r="C247" s="1335"/>
      <c r="D247" s="1336"/>
      <c r="E247" s="1337"/>
      <c r="F247" s="1338"/>
      <c r="G247" s="1339"/>
      <c r="H247" s="1348" t="s">
        <v>869</v>
      </c>
      <c r="I247" s="1349">
        <f>SUM(I241:I246)</f>
        <v>581414.25</v>
      </c>
      <c r="J247" s="1342"/>
      <c r="K247" s="1342"/>
      <c r="L247" s="1342"/>
    </row>
    <row r="248" spans="2:12" ht="16.5" customHeight="1">
      <c r="B248" s="1334"/>
      <c r="C248" s="1335"/>
      <c r="D248" s="1336"/>
      <c r="E248" s="1337"/>
      <c r="F248" s="1338"/>
      <c r="G248" s="1339"/>
      <c r="H248" s="1340"/>
      <c r="I248" s="1341"/>
      <c r="J248" s="1342"/>
      <c r="K248" s="1342"/>
      <c r="L248" s="1342"/>
    </row>
    <row r="249" spans="2:12" ht="16.5" customHeight="1">
      <c r="B249" s="1343" t="s">
        <v>20</v>
      </c>
      <c r="C249" s="1350" t="s">
        <v>101</v>
      </c>
      <c r="D249" s="1336"/>
      <c r="E249" s="1336"/>
      <c r="F249" s="1338"/>
      <c r="G249" s="1351"/>
      <c r="H249" s="1352"/>
      <c r="I249" s="1353">
        <f>I238+I247</f>
        <v>716714.25</v>
      </c>
      <c r="J249" s="1354"/>
      <c r="K249" s="1355"/>
      <c r="L249" s="1328">
        <f>SUM(L233:L247)</f>
        <v>699554.17999999993</v>
      </c>
    </row>
    <row r="250" spans="2:12" ht="16.5" customHeight="1">
      <c r="B250" s="1343" t="s">
        <v>21</v>
      </c>
      <c r="C250" s="1350" t="s">
        <v>870</v>
      </c>
      <c r="D250" s="1336"/>
      <c r="E250" s="1336"/>
      <c r="F250" s="1338"/>
      <c r="G250" s="1351"/>
      <c r="H250" s="1352"/>
      <c r="I250" s="1353">
        <f>I249*0.15</f>
        <v>107507.1375</v>
      </c>
      <c r="J250" s="1354"/>
      <c r="K250" s="1355"/>
      <c r="L250" s="1328">
        <f>L249*15%</f>
        <v>104933.12699999999</v>
      </c>
    </row>
    <row r="251" spans="2:12" ht="16.5" customHeight="1">
      <c r="B251" s="1343" t="s">
        <v>22</v>
      </c>
      <c r="C251" s="1350" t="s">
        <v>102</v>
      </c>
      <c r="D251" s="1336"/>
      <c r="E251" s="1336"/>
      <c r="F251" s="1338"/>
      <c r="G251" s="1351"/>
      <c r="H251" s="1352"/>
      <c r="I251" s="1353">
        <f>I249+I250</f>
        <v>824221.38749999995</v>
      </c>
      <c r="J251" s="1354"/>
      <c r="K251" s="1355"/>
      <c r="L251" s="1328">
        <f>L249+L250</f>
        <v>804487.30699999991</v>
      </c>
    </row>
    <row r="252" spans="2:12" ht="16.5" customHeight="1"/>
    <row r="253" spans="2:12" s="1317" customFormat="1" ht="16.5" customHeight="1">
      <c r="B253" s="1318" t="s">
        <v>896</v>
      </c>
      <c r="C253" s="1319" t="s">
        <v>871</v>
      </c>
      <c r="D253" s="1320" t="s">
        <v>897</v>
      </c>
      <c r="E253" s="1321"/>
      <c r="F253" s="1322"/>
      <c r="G253" s="1323"/>
      <c r="H253" s="1324"/>
      <c r="I253" s="1325"/>
      <c r="J253" s="1326"/>
      <c r="K253" s="1327"/>
      <c r="L253" s="1328"/>
    </row>
    <row r="254" spans="2:12" s="1317" customFormat="1" ht="16.5" customHeight="1">
      <c r="B254" s="1318" t="s">
        <v>9</v>
      </c>
      <c r="C254" s="1641" t="s">
        <v>57</v>
      </c>
      <c r="D254" s="1641"/>
      <c r="E254" s="1641"/>
      <c r="F254" s="1318" t="s">
        <v>59</v>
      </c>
      <c r="G254" s="1329" t="s">
        <v>60</v>
      </c>
      <c r="H254" s="1330" t="s">
        <v>865</v>
      </c>
      <c r="I254" s="1331" t="s">
        <v>866</v>
      </c>
      <c r="J254" s="1332" t="s">
        <v>209</v>
      </c>
      <c r="K254" s="1333" t="s">
        <v>210</v>
      </c>
      <c r="L254" s="1333" t="s">
        <v>867</v>
      </c>
    </row>
    <row r="255" spans="2:12" ht="16.5" customHeight="1">
      <c r="B255" s="1334"/>
      <c r="C255" s="1335"/>
      <c r="D255" s="1336"/>
      <c r="E255" s="1337"/>
      <c r="F255" s="1338"/>
      <c r="G255" s="1339"/>
      <c r="H255" s="1340"/>
      <c r="I255" s="1341"/>
      <c r="J255" s="1342"/>
      <c r="K255" s="1342"/>
      <c r="L255" s="1342"/>
    </row>
    <row r="256" spans="2:12" ht="16.5" customHeight="1">
      <c r="B256" s="1343" t="s">
        <v>18</v>
      </c>
      <c r="C256" s="1344" t="s">
        <v>156</v>
      </c>
      <c r="D256" s="1336"/>
      <c r="E256" s="1337"/>
      <c r="F256" s="1338"/>
      <c r="G256" s="1339"/>
      <c r="H256" s="1340"/>
      <c r="I256" s="1341"/>
      <c r="J256" s="1342"/>
      <c r="K256" s="1342"/>
      <c r="L256" s="1342"/>
    </row>
    <row r="257" spans="2:12" ht="16.5" customHeight="1">
      <c r="B257" s="1334"/>
      <c r="C257" s="1335" t="s">
        <v>62</v>
      </c>
      <c r="D257" s="1336"/>
      <c r="E257" s="1337"/>
      <c r="F257" s="1338" t="s">
        <v>64</v>
      </c>
      <c r="G257" s="1339">
        <v>0.66</v>
      </c>
      <c r="H257" s="1340">
        <f>VLOOKUP(C257,'UPAH &amp; BAHAN'!$C$9:$G$247,5,FALSE)</f>
        <v>120000</v>
      </c>
      <c r="I257" s="1341">
        <f>G257*H257</f>
        <v>79200</v>
      </c>
      <c r="J257" s="1345">
        <f>VLOOKUP(C257,'UPAH &amp; BAHAN'!$C$9:$K$247,7,FALSE)</f>
        <v>1</v>
      </c>
      <c r="K257" s="1346">
        <f>VLOOKUP(C257,'UPAH &amp; BAHAN'!$C$9:$K$247,8,FALSE)</f>
        <v>120000</v>
      </c>
      <c r="L257" s="1347">
        <f t="shared" ref="L257:L260" si="28">G257*K257</f>
        <v>79200</v>
      </c>
    </row>
    <row r="258" spans="2:12" ht="16.5" customHeight="1">
      <c r="B258" s="1334"/>
      <c r="C258" s="1335" t="s">
        <v>78</v>
      </c>
      <c r="D258" s="1336"/>
      <c r="E258" s="1337"/>
      <c r="F258" s="1338" t="s">
        <v>64</v>
      </c>
      <c r="G258" s="1339">
        <v>0.33</v>
      </c>
      <c r="H258" s="1340">
        <f>VLOOKUP(C258,'UPAH &amp; BAHAN'!$C$9:$G$247,5,FALSE)</f>
        <v>140000</v>
      </c>
      <c r="I258" s="1341">
        <f>G258*H258</f>
        <v>46200</v>
      </c>
      <c r="J258" s="1345">
        <f>VLOOKUP(C258,'UPAH &amp; BAHAN'!$C$9:$K$247,7,FALSE)</f>
        <v>1</v>
      </c>
      <c r="K258" s="1346">
        <f>VLOOKUP(C258,'UPAH &amp; BAHAN'!$C$9:$K$247,8,FALSE)</f>
        <v>140000</v>
      </c>
      <c r="L258" s="1347">
        <f t="shared" si="28"/>
        <v>46200</v>
      </c>
    </row>
    <row r="259" spans="2:12" ht="16.5" customHeight="1">
      <c r="B259" s="1334"/>
      <c r="C259" s="1335" t="s">
        <v>77</v>
      </c>
      <c r="D259" s="1336"/>
      <c r="E259" s="1337"/>
      <c r="F259" s="1338" t="s">
        <v>64</v>
      </c>
      <c r="G259" s="1339">
        <v>3.3000000000000002E-2</v>
      </c>
      <c r="H259" s="1340">
        <f>VLOOKUP(C259,'UPAH &amp; BAHAN'!$C$9:$G$247,5,FALSE)</f>
        <v>160000</v>
      </c>
      <c r="I259" s="1341">
        <f>G259*H259</f>
        <v>5280</v>
      </c>
      <c r="J259" s="1345">
        <f>VLOOKUP(C259,'UPAH &amp; BAHAN'!$C$9:$K$247,7,FALSE)</f>
        <v>1</v>
      </c>
      <c r="K259" s="1346">
        <f>VLOOKUP(C259,'UPAH &amp; BAHAN'!$C$9:$K$247,8,FALSE)</f>
        <v>160000</v>
      </c>
      <c r="L259" s="1347">
        <f t="shared" si="28"/>
        <v>5280</v>
      </c>
    </row>
    <row r="260" spans="2:12" ht="16.5" customHeight="1">
      <c r="B260" s="1334"/>
      <c r="C260" s="1335" t="s">
        <v>27</v>
      </c>
      <c r="D260" s="1336"/>
      <c r="E260" s="1337"/>
      <c r="F260" s="1338" t="s">
        <v>64</v>
      </c>
      <c r="G260" s="1339">
        <v>3.3000000000000002E-2</v>
      </c>
      <c r="H260" s="1340">
        <f>VLOOKUP(C260,'UPAH &amp; BAHAN'!$C$9:$G$247,5,FALSE)</f>
        <v>140000</v>
      </c>
      <c r="I260" s="1341">
        <f>G260*H260</f>
        <v>4620</v>
      </c>
      <c r="J260" s="1345">
        <f>VLOOKUP(C260,'UPAH &amp; BAHAN'!$C$9:$K$247,7,FALSE)</f>
        <v>1</v>
      </c>
      <c r="K260" s="1346">
        <f>VLOOKUP(C260,'UPAH &amp; BAHAN'!$C$9:$K$247,8,FALSE)</f>
        <v>140000</v>
      </c>
      <c r="L260" s="1347">
        <f t="shared" si="28"/>
        <v>4620</v>
      </c>
    </row>
    <row r="261" spans="2:12" ht="16.5" customHeight="1">
      <c r="B261" s="1334"/>
      <c r="C261" s="1335"/>
      <c r="D261" s="1336"/>
      <c r="E261" s="1337"/>
      <c r="F261" s="1338"/>
      <c r="G261" s="1339"/>
      <c r="H261" s="1348" t="s">
        <v>868</v>
      </c>
      <c r="I261" s="1349">
        <f>SUM(I257:I260)</f>
        <v>135300</v>
      </c>
      <c r="J261" s="1342"/>
      <c r="K261" s="1342"/>
      <c r="L261" s="1342"/>
    </row>
    <row r="262" spans="2:12" ht="16.5" customHeight="1">
      <c r="B262" s="1334"/>
      <c r="C262" s="1335"/>
      <c r="D262" s="1336"/>
      <c r="E262" s="1337"/>
      <c r="F262" s="1338"/>
      <c r="G262" s="1339"/>
      <c r="H262" s="1340"/>
      <c r="I262" s="1341"/>
      <c r="J262" s="1342"/>
      <c r="K262" s="1342"/>
      <c r="L262" s="1342"/>
    </row>
    <row r="263" spans="2:12" ht="16.5" customHeight="1">
      <c r="B263" s="1343" t="s">
        <v>19</v>
      </c>
      <c r="C263" s="1344" t="s">
        <v>155</v>
      </c>
      <c r="D263" s="1336"/>
      <c r="E263" s="1337"/>
      <c r="F263" s="1338"/>
      <c r="G263" s="1339"/>
      <c r="H263" s="1340"/>
      <c r="I263" s="1341"/>
      <c r="J263" s="1342"/>
      <c r="K263" s="1342"/>
      <c r="L263" s="1342"/>
    </row>
    <row r="264" spans="2:12" ht="16.5" customHeight="1">
      <c r="B264" s="1334"/>
      <c r="C264" s="1335" t="s">
        <v>326</v>
      </c>
      <c r="D264" s="1336"/>
      <c r="E264" s="1337" t="s">
        <v>888</v>
      </c>
      <c r="F264" s="1338" t="s">
        <v>6</v>
      </c>
      <c r="G264" s="1339">
        <f>G241/2</f>
        <v>0.02</v>
      </c>
      <c r="H264" s="1340">
        <f>VLOOKUP(C264,'UPAH &amp; BAHAN'!$C$9:$G$247,5,FALSE)</f>
        <v>5571750</v>
      </c>
      <c r="I264" s="1341">
        <f t="shared" ref="I264:I269" si="29">G264*H264</f>
        <v>111435</v>
      </c>
      <c r="J264" s="1345">
        <f>VLOOKUP(C264,'UPAH &amp; BAHAN'!$C$9:$K$247,7,FALSE)</f>
        <v>1</v>
      </c>
      <c r="K264" s="1346">
        <f>VLOOKUP(C264,'UPAH &amp; BAHAN'!$C$9:$K$247,8,FALSE)</f>
        <v>5571750</v>
      </c>
      <c r="L264" s="1347">
        <f t="shared" ref="L264:L269" si="30">G264*K264</f>
        <v>111435</v>
      </c>
    </row>
    <row r="265" spans="2:12" ht="16.5" customHeight="1">
      <c r="B265" s="1334"/>
      <c r="C265" s="1335" t="s">
        <v>74</v>
      </c>
      <c r="D265" s="1336"/>
      <c r="E265" s="1337"/>
      <c r="F265" s="1338" t="s">
        <v>3</v>
      </c>
      <c r="G265" s="1339">
        <v>0.4</v>
      </c>
      <c r="H265" s="1340">
        <f>VLOOKUP(C265,'UPAH &amp; BAHAN'!$C$9:$G$247,5,FALSE)</f>
        <v>23000</v>
      </c>
      <c r="I265" s="1341">
        <f t="shared" si="29"/>
        <v>9200</v>
      </c>
      <c r="J265" s="1345">
        <f>VLOOKUP(C265,'UPAH &amp; BAHAN'!$C$9:$K$247,7,FALSE)</f>
        <v>0.41789999999999999</v>
      </c>
      <c r="K265" s="1346">
        <f>VLOOKUP(C265,'UPAH &amp; BAHAN'!$C$9:$K$247,8,FALSE)</f>
        <v>9611.7000000000007</v>
      </c>
      <c r="L265" s="1347">
        <f t="shared" si="30"/>
        <v>3844.6800000000003</v>
      </c>
    </row>
    <row r="266" spans="2:12" ht="16.5" customHeight="1">
      <c r="B266" s="1334"/>
      <c r="C266" s="1335" t="s">
        <v>881</v>
      </c>
      <c r="D266" s="1336"/>
      <c r="E266" s="1337"/>
      <c r="F266" s="1338" t="s">
        <v>3</v>
      </c>
      <c r="G266" s="1339">
        <v>0.2</v>
      </c>
      <c r="H266" s="1340">
        <f>VLOOKUP(C266,'UPAH &amp; BAHAN'!$C$9:$G$247,5,FALSE)</f>
        <v>14375</v>
      </c>
      <c r="I266" s="1341">
        <f t="shared" si="29"/>
        <v>2875</v>
      </c>
      <c r="J266" s="1345">
        <f>VLOOKUP(C266,'UPAH &amp; BAHAN'!$C$9:$K$247,7,FALSE)</f>
        <v>0.3296</v>
      </c>
      <c r="K266" s="1346">
        <f>VLOOKUP(C266,'UPAH &amp; BAHAN'!$C$9:$K$247,8,FALSE)</f>
        <v>4738</v>
      </c>
      <c r="L266" s="1347">
        <f t="shared" si="30"/>
        <v>947.6</v>
      </c>
    </row>
    <row r="267" spans="2:12" ht="16.5" customHeight="1">
      <c r="B267" s="1334"/>
      <c r="C267" s="1335" t="s">
        <v>326</v>
      </c>
      <c r="D267" s="1336"/>
      <c r="E267" s="1337" t="s">
        <v>889</v>
      </c>
      <c r="F267" s="1338" t="s">
        <v>6</v>
      </c>
      <c r="G267" s="1339">
        <f>G244/2</f>
        <v>7.4999999999999997E-3</v>
      </c>
      <c r="H267" s="1340">
        <f>VLOOKUP(C267,'UPAH &amp; BAHAN'!$C$9:$G$247,5,FALSE)</f>
        <v>5571750</v>
      </c>
      <c r="I267" s="1341">
        <f t="shared" si="29"/>
        <v>41788.125</v>
      </c>
      <c r="J267" s="1345">
        <f>VLOOKUP(C267,'UPAH &amp; BAHAN'!$C$9:$K$247,7,FALSE)</f>
        <v>1</v>
      </c>
      <c r="K267" s="1346">
        <f>VLOOKUP(C267,'UPAH &amp; BAHAN'!$C$9:$K$247,8,FALSE)</f>
        <v>5571750</v>
      </c>
      <c r="L267" s="1347">
        <f t="shared" si="30"/>
        <v>41788.125</v>
      </c>
    </row>
    <row r="268" spans="2:12" ht="16.5" customHeight="1">
      <c r="B268" s="1334"/>
      <c r="C268" s="1335" t="s">
        <v>37</v>
      </c>
      <c r="D268" s="1336"/>
      <c r="E268" s="1337"/>
      <c r="F268" s="1338" t="s">
        <v>33</v>
      </c>
      <c r="G268" s="1339">
        <f>G245/2</f>
        <v>0.17499999999999999</v>
      </c>
      <c r="H268" s="1340">
        <f>VLOOKUP(C268,'UPAH &amp; BAHAN'!$C$9:$G$247,5,FALSE)</f>
        <v>172500</v>
      </c>
      <c r="I268" s="1341">
        <f t="shared" si="29"/>
        <v>30187.499999999996</v>
      </c>
      <c r="J268" s="1345">
        <f>VLOOKUP(C268,'UPAH &amp; BAHAN'!$C$9:$K$247,7,FALSE)</f>
        <v>0.83640000000000003</v>
      </c>
      <c r="K268" s="1346">
        <f>VLOOKUP(C268,'UPAH &amp; BAHAN'!$C$9:$K$247,8,FALSE)</f>
        <v>144279</v>
      </c>
      <c r="L268" s="1347">
        <f t="shared" si="30"/>
        <v>25248.824999999997</v>
      </c>
    </row>
    <row r="269" spans="2:12" ht="16.5" customHeight="1">
      <c r="B269" s="1334"/>
      <c r="C269" s="1335" t="s">
        <v>329</v>
      </c>
      <c r="D269" s="1336"/>
      <c r="E269" s="1337"/>
      <c r="F269" s="1338" t="s">
        <v>34</v>
      </c>
      <c r="G269" s="1339">
        <f>G246/2</f>
        <v>3</v>
      </c>
      <c r="H269" s="1340">
        <f>VLOOKUP(C269,'UPAH &amp; BAHAN'!$C$9:$G$247,5,FALSE)</f>
        <v>33753</v>
      </c>
      <c r="I269" s="1341">
        <f t="shared" si="29"/>
        <v>101259</v>
      </c>
      <c r="J269" s="1345">
        <f>VLOOKUP(C269,'UPAH &amp; BAHAN'!$C$9:$K$247,7,FALSE)</f>
        <v>1</v>
      </c>
      <c r="K269" s="1346">
        <f>VLOOKUP(C269,'UPAH &amp; BAHAN'!$C$9:$K$247,8,FALSE)</f>
        <v>33753</v>
      </c>
      <c r="L269" s="1347">
        <f t="shared" si="30"/>
        <v>101259</v>
      </c>
    </row>
    <row r="270" spans="2:12" ht="16.5" customHeight="1">
      <c r="B270" s="1334"/>
      <c r="C270" s="1335"/>
      <c r="D270" s="1336"/>
      <c r="E270" s="1337"/>
      <c r="F270" s="1338"/>
      <c r="G270" s="1339"/>
      <c r="H270" s="1348" t="s">
        <v>869</v>
      </c>
      <c r="I270" s="1349">
        <f>SUM(I264:I269)</f>
        <v>296744.625</v>
      </c>
      <c r="J270" s="1342"/>
      <c r="K270" s="1342"/>
      <c r="L270" s="1342"/>
    </row>
    <row r="271" spans="2:12" ht="16.5" customHeight="1">
      <c r="B271" s="1334"/>
      <c r="C271" s="1335"/>
      <c r="D271" s="1336"/>
      <c r="E271" s="1337"/>
      <c r="F271" s="1338"/>
      <c r="G271" s="1339"/>
      <c r="H271" s="1340"/>
      <c r="I271" s="1341"/>
      <c r="J271" s="1342"/>
      <c r="K271" s="1342"/>
      <c r="L271" s="1342"/>
    </row>
    <row r="272" spans="2:12" ht="16.5" customHeight="1">
      <c r="B272" s="1343" t="s">
        <v>20</v>
      </c>
      <c r="C272" s="1350" t="s">
        <v>101</v>
      </c>
      <c r="D272" s="1336"/>
      <c r="E272" s="1336"/>
      <c r="F272" s="1338"/>
      <c r="G272" s="1351"/>
      <c r="H272" s="1352"/>
      <c r="I272" s="1353">
        <f>I261+I270</f>
        <v>432044.625</v>
      </c>
      <c r="J272" s="1354"/>
      <c r="K272" s="1355"/>
      <c r="L272" s="1328">
        <f>SUM(L256:L270)</f>
        <v>419823.23000000004</v>
      </c>
    </row>
    <row r="273" spans="2:12" ht="16.5" customHeight="1">
      <c r="B273" s="1343" t="s">
        <v>21</v>
      </c>
      <c r="C273" s="1350" t="s">
        <v>870</v>
      </c>
      <c r="D273" s="1336"/>
      <c r="E273" s="1336"/>
      <c r="F273" s="1338"/>
      <c r="G273" s="1351"/>
      <c r="H273" s="1352"/>
      <c r="I273" s="1353">
        <f>I272*0.15</f>
        <v>64806.693749999999</v>
      </c>
      <c r="J273" s="1354"/>
      <c r="K273" s="1355"/>
      <c r="L273" s="1328">
        <f>L272*15%</f>
        <v>62973.484500000006</v>
      </c>
    </row>
    <row r="274" spans="2:12" ht="16.5" customHeight="1">
      <c r="B274" s="1343" t="s">
        <v>22</v>
      </c>
      <c r="C274" s="1350" t="s">
        <v>102</v>
      </c>
      <c r="D274" s="1336"/>
      <c r="E274" s="1336"/>
      <c r="F274" s="1338"/>
      <c r="G274" s="1351"/>
      <c r="H274" s="1352"/>
      <c r="I274" s="1353">
        <f>I272+I273</f>
        <v>496851.31874999998</v>
      </c>
      <c r="J274" s="1354"/>
      <c r="K274" s="1355"/>
      <c r="L274" s="1328">
        <f>L272+L273</f>
        <v>482796.71450000006</v>
      </c>
    </row>
    <row r="275" spans="2:12" ht="16.5" customHeight="1"/>
    <row r="276" spans="2:12" ht="16.5" customHeight="1">
      <c r="H276" s="1371"/>
      <c r="I276" s="1372"/>
    </row>
    <row r="277" spans="2:12" s="1317" customFormat="1" ht="16.5" customHeight="1">
      <c r="B277" s="1318" t="s">
        <v>898</v>
      </c>
      <c r="C277" s="1319" t="s">
        <v>876</v>
      </c>
      <c r="D277" s="1320" t="s">
        <v>899</v>
      </c>
      <c r="E277" s="1321"/>
      <c r="F277" s="1322"/>
      <c r="G277" s="1323"/>
      <c r="H277" s="1324"/>
      <c r="I277" s="1325"/>
      <c r="J277" s="1326"/>
      <c r="K277" s="1327"/>
      <c r="L277" s="1328"/>
    </row>
    <row r="278" spans="2:12" s="1317" customFormat="1" ht="16.5" customHeight="1">
      <c r="B278" s="1318" t="s">
        <v>9</v>
      </c>
      <c r="C278" s="1641" t="s">
        <v>57</v>
      </c>
      <c r="D278" s="1641"/>
      <c r="E278" s="1641"/>
      <c r="F278" s="1318" t="s">
        <v>59</v>
      </c>
      <c r="G278" s="1329" t="s">
        <v>60</v>
      </c>
      <c r="H278" s="1330" t="s">
        <v>865</v>
      </c>
      <c r="I278" s="1331" t="s">
        <v>866</v>
      </c>
      <c r="J278" s="1332" t="s">
        <v>209</v>
      </c>
      <c r="K278" s="1333" t="s">
        <v>210</v>
      </c>
      <c r="L278" s="1333" t="s">
        <v>867</v>
      </c>
    </row>
    <row r="279" spans="2:12" ht="16.5" customHeight="1">
      <c r="B279" s="1334"/>
      <c r="C279" s="1335"/>
      <c r="D279" s="1336"/>
      <c r="E279" s="1337"/>
      <c r="F279" s="1338"/>
      <c r="G279" s="1339"/>
      <c r="H279" s="1340"/>
      <c r="I279" s="1341"/>
      <c r="J279" s="1342"/>
      <c r="K279" s="1342"/>
      <c r="L279" s="1342"/>
    </row>
    <row r="280" spans="2:12" ht="16.5" customHeight="1">
      <c r="B280" s="1343" t="s">
        <v>18</v>
      </c>
      <c r="C280" s="1344" t="s">
        <v>156</v>
      </c>
      <c r="D280" s="1336"/>
      <c r="E280" s="1337"/>
      <c r="F280" s="1338"/>
      <c r="G280" s="1339"/>
      <c r="H280" s="1340"/>
      <c r="I280" s="1341"/>
      <c r="J280" s="1342"/>
      <c r="K280" s="1342"/>
      <c r="L280" s="1342"/>
    </row>
    <row r="281" spans="2:12" ht="16.5" customHeight="1">
      <c r="B281" s="1334"/>
      <c r="C281" s="1335" t="s">
        <v>62</v>
      </c>
      <c r="D281" s="1336"/>
      <c r="E281" s="1337"/>
      <c r="F281" s="1338" t="s">
        <v>64</v>
      </c>
      <c r="G281" s="1339">
        <v>0.06</v>
      </c>
      <c r="H281" s="1340">
        <f>VLOOKUP(C281,'UPAH &amp; BAHAN'!$C$9:$G$247,5,FALSE)</f>
        <v>120000</v>
      </c>
      <c r="I281" s="1341">
        <f>G281*H281</f>
        <v>7200</v>
      </c>
      <c r="J281" s="1345">
        <f>VLOOKUP(C281,'UPAH &amp; BAHAN'!$C$9:$K$247,7,FALSE)</f>
        <v>1</v>
      </c>
      <c r="K281" s="1346">
        <f>VLOOKUP(C281,'UPAH &amp; BAHAN'!$C$9:$K$247,8,FALSE)</f>
        <v>120000</v>
      </c>
      <c r="L281" s="1347">
        <f t="shared" ref="L281:L284" si="31">G281*K281</f>
        <v>7200</v>
      </c>
    </row>
    <row r="282" spans="2:12" ht="16.5" customHeight="1">
      <c r="B282" s="1334"/>
      <c r="C282" s="1335" t="s">
        <v>78</v>
      </c>
      <c r="D282" s="1336"/>
      <c r="E282" s="1337"/>
      <c r="F282" s="1338" t="s">
        <v>64</v>
      </c>
      <c r="G282" s="1339">
        <v>0.06</v>
      </c>
      <c r="H282" s="1340">
        <f>VLOOKUP(C282,'UPAH &amp; BAHAN'!$C$9:$G$247,5,FALSE)</f>
        <v>140000</v>
      </c>
      <c r="I282" s="1341">
        <f>G282*H282</f>
        <v>8400</v>
      </c>
      <c r="J282" s="1345">
        <f>VLOOKUP(C282,'UPAH &amp; BAHAN'!$C$9:$K$247,7,FALSE)</f>
        <v>1</v>
      </c>
      <c r="K282" s="1346">
        <f>VLOOKUP(C282,'UPAH &amp; BAHAN'!$C$9:$K$247,8,FALSE)</f>
        <v>140000</v>
      </c>
      <c r="L282" s="1347">
        <f t="shared" si="31"/>
        <v>8400</v>
      </c>
    </row>
    <row r="283" spans="2:12" ht="16.5" customHeight="1">
      <c r="B283" s="1334"/>
      <c r="C283" s="1335" t="s">
        <v>77</v>
      </c>
      <c r="D283" s="1336"/>
      <c r="E283" s="1337"/>
      <c r="F283" s="1338" t="s">
        <v>64</v>
      </c>
      <c r="G283" s="1339">
        <v>6.0000000000000001E-3</v>
      </c>
      <c r="H283" s="1340">
        <f>VLOOKUP(C283,'UPAH &amp; BAHAN'!$C$9:$G$247,5,FALSE)</f>
        <v>160000</v>
      </c>
      <c r="I283" s="1341">
        <f>G283*H283</f>
        <v>960</v>
      </c>
      <c r="J283" s="1345">
        <f>VLOOKUP(C283,'UPAH &amp; BAHAN'!$C$9:$K$247,7,FALSE)</f>
        <v>1</v>
      </c>
      <c r="K283" s="1346">
        <f>VLOOKUP(C283,'UPAH &amp; BAHAN'!$C$9:$K$247,8,FALSE)</f>
        <v>160000</v>
      </c>
      <c r="L283" s="1347">
        <f t="shared" si="31"/>
        <v>960</v>
      </c>
    </row>
    <row r="284" spans="2:12" ht="16.5" customHeight="1">
      <c r="B284" s="1334"/>
      <c r="C284" s="1335" t="s">
        <v>27</v>
      </c>
      <c r="D284" s="1336"/>
      <c r="E284" s="1337"/>
      <c r="F284" s="1338" t="s">
        <v>64</v>
      </c>
      <c r="G284" s="1339">
        <v>3.0000000000000001E-3</v>
      </c>
      <c r="H284" s="1340">
        <f>VLOOKUP(C284,'UPAH &amp; BAHAN'!$C$9:$G$247,5,FALSE)</f>
        <v>140000</v>
      </c>
      <c r="I284" s="1341">
        <f>G284*H284</f>
        <v>420</v>
      </c>
      <c r="J284" s="1345">
        <f>VLOOKUP(C284,'UPAH &amp; BAHAN'!$C$9:$K$247,7,FALSE)</f>
        <v>1</v>
      </c>
      <c r="K284" s="1346">
        <f>VLOOKUP(C284,'UPAH &amp; BAHAN'!$C$9:$K$247,8,FALSE)</f>
        <v>140000</v>
      </c>
      <c r="L284" s="1347">
        <f t="shared" si="31"/>
        <v>420</v>
      </c>
    </row>
    <row r="285" spans="2:12" ht="16.5" customHeight="1">
      <c r="B285" s="1334"/>
      <c r="C285" s="1335"/>
      <c r="D285" s="1336"/>
      <c r="E285" s="1337"/>
      <c r="F285" s="1338"/>
      <c r="G285" s="1339"/>
      <c r="H285" s="1348" t="s">
        <v>868</v>
      </c>
      <c r="I285" s="1349">
        <f>SUM(I281:I284)</f>
        <v>16980</v>
      </c>
      <c r="J285" s="1342"/>
      <c r="K285" s="1342"/>
      <c r="L285" s="1342"/>
    </row>
    <row r="286" spans="2:12" ht="16.5" customHeight="1">
      <c r="B286" s="1334"/>
      <c r="C286" s="1335"/>
      <c r="D286" s="1336"/>
      <c r="E286" s="1337"/>
      <c r="F286" s="1338"/>
      <c r="G286" s="1339"/>
      <c r="H286" s="1340"/>
      <c r="I286" s="1341"/>
      <c r="J286" s="1342"/>
      <c r="K286" s="1342"/>
      <c r="L286" s="1342"/>
    </row>
    <row r="287" spans="2:12" ht="16.5" customHeight="1">
      <c r="B287" s="1343" t="s">
        <v>19</v>
      </c>
      <c r="C287" s="1344" t="s">
        <v>155</v>
      </c>
      <c r="D287" s="1336"/>
      <c r="E287" s="1337"/>
      <c r="F287" s="1338"/>
      <c r="G287" s="1339"/>
      <c r="H287" s="1340"/>
      <c r="I287" s="1341"/>
      <c r="J287" s="1342"/>
      <c r="K287" s="1342"/>
      <c r="L287" s="1342"/>
    </row>
    <row r="288" spans="2:12" ht="16.5" customHeight="1">
      <c r="B288" s="1334"/>
      <c r="C288" s="1335" t="s">
        <v>298</v>
      </c>
      <c r="D288" s="1336"/>
      <c r="E288" s="1337"/>
      <c r="F288" s="1338" t="s">
        <v>6</v>
      </c>
      <c r="G288" s="1339">
        <v>1.1499999999999999</v>
      </c>
      <c r="H288" s="1340">
        <f>VLOOKUP(C288,'UPAH &amp; BAHAN'!$C$9:$G$247,5,FALSE)</f>
        <v>26450</v>
      </c>
      <c r="I288" s="1341">
        <f>G288*H288</f>
        <v>30417.499999999996</v>
      </c>
      <c r="J288" s="1345">
        <f>VLOOKUP(C288,'UPAH &amp; BAHAN'!$C$9:$K$247,7,FALSE)</f>
        <v>0.48759999999999998</v>
      </c>
      <c r="K288" s="1346">
        <f>VLOOKUP(C288,'UPAH &amp; BAHAN'!$C$9:$K$247,8,FALSE)</f>
        <v>12897.019999999999</v>
      </c>
      <c r="L288" s="1347">
        <f t="shared" ref="L288" si="32">G288*K288</f>
        <v>14831.572999999997</v>
      </c>
    </row>
    <row r="289" spans="2:12" ht="16.5" customHeight="1">
      <c r="B289" s="1334"/>
      <c r="C289" s="1335"/>
      <c r="D289" s="1336"/>
      <c r="E289" s="1337"/>
      <c r="F289" s="1338"/>
      <c r="G289" s="1339"/>
      <c r="H289" s="1348" t="s">
        <v>869</v>
      </c>
      <c r="I289" s="1349">
        <f>SUM(I288:I288)</f>
        <v>30417.499999999996</v>
      </c>
      <c r="J289" s="1342"/>
      <c r="K289" s="1342"/>
      <c r="L289" s="1342"/>
    </row>
    <row r="290" spans="2:12" ht="16.5" customHeight="1">
      <c r="B290" s="1334"/>
      <c r="C290" s="1335"/>
      <c r="D290" s="1336"/>
      <c r="E290" s="1337"/>
      <c r="F290" s="1338"/>
      <c r="G290" s="1339"/>
      <c r="H290" s="1340"/>
      <c r="I290" s="1341"/>
      <c r="J290" s="1342"/>
      <c r="K290" s="1342"/>
      <c r="L290" s="1342"/>
    </row>
    <row r="291" spans="2:12" ht="16.5" customHeight="1">
      <c r="B291" s="1343" t="s">
        <v>20</v>
      </c>
      <c r="C291" s="1350" t="s">
        <v>101</v>
      </c>
      <c r="D291" s="1336"/>
      <c r="E291" s="1336"/>
      <c r="F291" s="1338"/>
      <c r="G291" s="1351"/>
      <c r="H291" s="1352"/>
      <c r="I291" s="1353">
        <f>I285+I289</f>
        <v>47397.5</v>
      </c>
      <c r="J291" s="1354"/>
      <c r="K291" s="1355"/>
      <c r="L291" s="1328">
        <f>SUM(L280:L289)</f>
        <v>31811.572999999997</v>
      </c>
    </row>
    <row r="292" spans="2:12" ht="16.5" customHeight="1">
      <c r="B292" s="1343" t="s">
        <v>21</v>
      </c>
      <c r="C292" s="1350" t="s">
        <v>900</v>
      </c>
      <c r="D292" s="1336"/>
      <c r="E292" s="1336"/>
      <c r="F292" s="1338"/>
      <c r="G292" s="1351"/>
      <c r="H292" s="1373"/>
      <c r="I292" s="1374">
        <f>I291*0.1</f>
        <v>4739.75</v>
      </c>
      <c r="J292" s="1354"/>
      <c r="K292" s="1355"/>
      <c r="L292" s="1328">
        <f>L291*15%</f>
        <v>4771.7359499999993</v>
      </c>
    </row>
    <row r="293" spans="2:12" ht="16.5" customHeight="1">
      <c r="B293" s="1343" t="s">
        <v>22</v>
      </c>
      <c r="C293" s="1350" t="s">
        <v>102</v>
      </c>
      <c r="D293" s="1336"/>
      <c r="E293" s="1336"/>
      <c r="F293" s="1338"/>
      <c r="G293" s="1351"/>
      <c r="H293" s="1352"/>
      <c r="I293" s="1353">
        <f>I291+I292</f>
        <v>52137.25</v>
      </c>
      <c r="J293" s="1354"/>
      <c r="K293" s="1355"/>
      <c r="L293" s="1328">
        <f>L291+L292</f>
        <v>36583.308949999999</v>
      </c>
    </row>
    <row r="294" spans="2:12" ht="16.5" customHeight="1"/>
    <row r="295" spans="2:12" ht="16.5" customHeight="1"/>
    <row r="296" spans="2:12" ht="16.5" customHeight="1"/>
    <row r="297" spans="2:12" ht="16.5" customHeight="1"/>
    <row r="298" spans="2:12" ht="16.5" customHeight="1"/>
  </sheetData>
  <mergeCells count="15">
    <mergeCell ref="C19:E19"/>
    <mergeCell ref="B2:L2"/>
    <mergeCell ref="C6:E6"/>
    <mergeCell ref="C278:E278"/>
    <mergeCell ref="C254:E254"/>
    <mergeCell ref="C39:E39"/>
    <mergeCell ref="C59:E59"/>
    <mergeCell ref="C79:E79"/>
    <mergeCell ref="C99:E99"/>
    <mergeCell ref="C119:E119"/>
    <mergeCell ref="C139:E139"/>
    <mergeCell ref="C162:E162"/>
    <mergeCell ref="C185:E185"/>
    <mergeCell ref="C208:E208"/>
    <mergeCell ref="C231:E231"/>
  </mergeCells>
  <printOptions horizontalCentered="1"/>
  <pageMargins left="0.70866141732283505" right="0.70866141732283505" top="0.74803149606299202" bottom="0.74803149606299202" header="0.31496062992126" footer="0.31496062992126"/>
  <pageSetup paperSize="9" scale="48" fitToHeight="0" orientation="portrait" r:id="rId1"/>
  <rowBreaks count="1" manualBreakCount="1">
    <brk id="276" min="1" max="1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19</vt:i4>
      </vt:variant>
    </vt:vector>
  </HeadingPairs>
  <TitlesOfParts>
    <vt:vector size="37" baseType="lpstr">
      <vt:lpstr>SAMPUL</vt:lpstr>
      <vt:lpstr>Rekapitulasi</vt:lpstr>
      <vt:lpstr>Rencana Anggaran Biaya</vt:lpstr>
      <vt:lpstr>Sheet1</vt:lpstr>
      <vt:lpstr>BQ</vt:lpstr>
      <vt:lpstr>Volume Backup</vt:lpstr>
      <vt:lpstr>UPAH &amp; BAHAN</vt:lpstr>
      <vt:lpstr>UPAH DAN BAHAN</vt:lpstr>
      <vt:lpstr>AHSP STR</vt:lpstr>
      <vt:lpstr>AHSP ARS</vt:lpstr>
      <vt:lpstr>AHS PL</vt:lpstr>
      <vt:lpstr>AHS EL</vt:lpstr>
      <vt:lpstr>AHS TATA U</vt:lpstr>
      <vt:lpstr>AHS ELE</vt:lpstr>
      <vt:lpstr>UPAH-BAHAN-ALAT</vt:lpstr>
      <vt:lpstr>analisa</vt:lpstr>
      <vt:lpstr>ANALISA (2)</vt:lpstr>
      <vt:lpstr>Rencana Anggaran Biaya (2)</vt:lpstr>
      <vt:lpstr>'AHS EL'!Print_Area</vt:lpstr>
      <vt:lpstr>'AHS ELE'!Print_Area</vt:lpstr>
      <vt:lpstr>'AHS PL'!Print_Area</vt:lpstr>
      <vt:lpstr>'AHS TATA U'!Print_Area</vt:lpstr>
      <vt:lpstr>'AHSP ARS'!Print_Area</vt:lpstr>
      <vt:lpstr>'AHSP STR'!Print_Area</vt:lpstr>
      <vt:lpstr>analisa!Print_Area</vt:lpstr>
      <vt:lpstr>'ANALISA (2)'!Print_Area</vt:lpstr>
      <vt:lpstr>BQ!Print_Area</vt:lpstr>
      <vt:lpstr>Rekapitulasi!Print_Area</vt:lpstr>
      <vt:lpstr>'Rencana Anggaran Biaya'!Print_Area</vt:lpstr>
      <vt:lpstr>'Rencana Anggaran Biaya (2)'!Print_Area</vt:lpstr>
      <vt:lpstr>SAMPUL!Print_Area</vt:lpstr>
      <vt:lpstr>'UPAH &amp; BAHAN'!Print_Area</vt:lpstr>
      <vt:lpstr>'UPAH DAN BAHAN'!Print_Area</vt:lpstr>
      <vt:lpstr>'UPAH-BAHAN-ALAT'!Print_Area</vt:lpstr>
      <vt:lpstr>'Volume Backup'!Print_Area</vt:lpstr>
      <vt:lpstr>'UPAH &amp; BAHAN'!Print_Titles</vt:lpstr>
      <vt:lpstr>'UPAH DAN BAHAN'!Print_Titles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User</cp:lastModifiedBy>
  <cp:lastPrinted>2024-01-15T06:23:56Z</cp:lastPrinted>
  <dcterms:created xsi:type="dcterms:W3CDTF">2019-09-30T01:55:32Z</dcterms:created>
  <dcterms:modified xsi:type="dcterms:W3CDTF">2024-01-16T14:11:03Z</dcterms:modified>
</cp:coreProperties>
</file>